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queryTables/queryTable1.xml" ContentType="application/vnd.openxmlformats-officedocument.spreadsheetml.queryTable+xml"/>
  <Override PartName="/xl/comments4.xml" ContentType="application/vnd.openxmlformats-officedocument.spreadsheetml.comments+xml"/>
  <Override PartName="/xl/tables/table1.xml" ContentType="application/vnd.openxmlformats-officedocument.spreadsheetml.table+xml"/>
  <Override PartName="/xl/queryTables/queryTable2.xml" ContentType="application/vnd.openxmlformats-officedocument.spreadsheetml.queryTable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  <Override PartName="/xl/threadedComments/threadedComment4.xml" ContentType="application/vnd.ms-excel.threadedcomments+xml"/>
  <Override PartName="/xl/threadedComments/threadedComment5.xml" ContentType="application/vnd.ms-excel.threadedcomments+xml"/>
  <Override PartName="/xl/threadedComments/threadedComment6.xml" ContentType="application/vnd.ms-excel.threadedcomments+xml"/>
  <Override PartName="/xl/threadedComments/threadedComment7.xml" ContentType="application/vnd.ms-excel.threadedcomments+xml"/>
  <Override PartName="/xl/threadedComments/threadedComment8.xml" ContentType="application/vnd.ms-excel.threadedcomments+xml"/>
  <Override PartName="/xl/threadedComments/threadedComment9.xml" ContentType="application/vnd.ms-excel.threadedcomments+xml"/>
  <Override PartName="/xl/threadedComments/threadedComment10.xml" ContentType="application/vnd.ms-excel.threadedcomments+xml"/>
  <Override PartName="/xl/threadedComments/threadedComment11.xml" ContentType="application/vnd.ms-excel.threadedcomments+xml"/>
  <Override PartName="/xl/threadedComments/threadedComment12.xml" ContentType="application/vnd.ms-excel.threadedcomments+xml"/>
  <Override PartName="/xl/threadedComments/threadedComment13.xml" ContentType="application/vnd.ms-excel.threadedcomments+xml"/>
  <Override PartName="/xl/threadedComments/threadedComment14.xml" ContentType="application/vnd.ms-excel.threadedcomments+xml"/>
  <Override PartName="/xl/threadedComments/threadedComment15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am\Downloads\"/>
    </mc:Choice>
  </mc:AlternateContent>
  <xr:revisionPtr revIDLastSave="0" documentId="13_ncr:1_{2C470459-D21C-45AB-ACC2-437ADF883387}" xr6:coauthVersionLast="36" xr6:coauthVersionMax="47" xr10:uidLastSave="{00000000-0000-0000-0000-000000000000}"/>
  <bookViews>
    <workbookView xWindow="0" yWindow="0" windowWidth="13155" windowHeight="5835" firstSheet="5" activeTab="19" xr2:uid="{6BFD5A5F-63E3-43BC-8B23-3E9EC94C919B}"/>
  </bookViews>
  <sheets>
    <sheet name="Instructions" sheetId="40" r:id="rId1"/>
    <sheet name="Constants" sheetId="9" r:id="rId2"/>
    <sheet name="LEAP Targets" sheetId="16" state="hidden" r:id="rId3"/>
    <sheet name="VCGI Rooftop Solar" sheetId="41" state="hidden" r:id="rId4"/>
    <sheet name="Existing Gen" sheetId="18" state="hidden" r:id="rId5"/>
    <sheet name="VT Generation Targets" sheetId="11" r:id="rId6"/>
    <sheet name="GMP" sheetId="8" state="hidden" r:id="rId7"/>
    <sheet name="GMP feeders by town" sheetId="42" state="hidden" r:id="rId8"/>
    <sheet name="VEC" sheetId="46" state="hidden" r:id="rId9"/>
    <sheet name="VEC sub % by town by count" sheetId="48" state="hidden" r:id="rId10"/>
    <sheet name="VEC XFMR capacity by town" sheetId="49" state="hidden" r:id="rId11"/>
    <sheet name="Transmission" sheetId="12" r:id="rId12"/>
    <sheet name="RPC Counties" sheetId="5" state="hidden" r:id="rId13"/>
    <sheet name="RPC Towns" sheetId="1" state="hidden" r:id="rId14"/>
    <sheet name="RPCs" sheetId="6" r:id="rId15"/>
    <sheet name="Towns" sheetId="2" state="hidden" r:id="rId16"/>
    <sheet name="Cities" sheetId="3" state="hidden" r:id="rId17"/>
    <sheet name="EVT Demand" sheetId="50" state="hidden" r:id="rId18"/>
    <sheet name="Cities &amp; Towns" sheetId="4" r:id="rId19"/>
    <sheet name="ACRPC" sheetId="29" r:id="rId20"/>
    <sheet name="BCRC" sheetId="52" r:id="rId21"/>
    <sheet name="CCRPC" sheetId="53" r:id="rId22"/>
    <sheet name="CVRPC" sheetId="54" r:id="rId23"/>
    <sheet name="LCPC" sheetId="55" r:id="rId24"/>
    <sheet name="MARC" sheetId="56" r:id="rId25"/>
    <sheet name="NRPC" sheetId="57" r:id="rId26"/>
    <sheet name="NVDA" sheetId="58" r:id="rId27"/>
    <sheet name="RRPC" sheetId="59" r:id="rId28"/>
    <sheet name="TRORC" sheetId="60" r:id="rId29"/>
    <sheet name="WRC" sheetId="61" r:id="rId30"/>
    <sheet name="Template" sheetId="51" state="hidden" r:id="rId31"/>
  </sheets>
  <externalReferences>
    <externalReference r:id="rId32"/>
  </externalReferences>
  <definedNames>
    <definedName name="_xlnm._FilterDatabase" localSheetId="16" hidden="1">Cities!$A$1:$F$1</definedName>
    <definedName name="_xlnm._FilterDatabase" localSheetId="18" hidden="1">'Cities &amp; Towns'!$A$3:$Z$259</definedName>
    <definedName name="_xlnm._FilterDatabase" localSheetId="1">Constants!$A$1:$D$1</definedName>
    <definedName name="_xlnm._FilterDatabase" localSheetId="17" hidden="1">'EVT Demand'!$A$1:$I$757</definedName>
    <definedName name="_xlnm._FilterDatabase" localSheetId="4" hidden="1">'Existing Gen'!$A$1:$K$24580</definedName>
    <definedName name="_xlnm._FilterDatabase" localSheetId="6" hidden="1">GMP!$A$2:$L$290</definedName>
    <definedName name="_xlnm._FilterDatabase" localSheetId="7" hidden="1">'GMP feeders by town'!$A$1:$F$1152</definedName>
    <definedName name="_xlnm._FilterDatabase" localSheetId="12" hidden="1">'RPC Counties'!$A$1:$B$1</definedName>
    <definedName name="_xlnm._FilterDatabase" localSheetId="13" hidden="1">'RPC Towns'!$A$1:$D$258</definedName>
    <definedName name="_xlnm._FilterDatabase" localSheetId="14" hidden="1">RPCs!$A$1:$H$1</definedName>
    <definedName name="_xlnm._FilterDatabase" localSheetId="15" hidden="1">Towns!$A$1:$F$247</definedName>
    <definedName name="_xlnm._FilterDatabase" localSheetId="11" hidden="1">Transmission!$A$1:$U$27</definedName>
    <definedName name="_xlnm._FilterDatabase" localSheetId="3" hidden="1">'VCGI Rooftop Solar'!$A$4:$S$4</definedName>
    <definedName name="_xlnm._FilterDatabase" localSheetId="9" hidden="1">'VEC sub % by town by count'!$A$1:$BS$40</definedName>
    <definedName name="_xlnm._FilterDatabase" localSheetId="10" hidden="1">'VEC XFMR capacity by town'!$A$1:$BS$40</definedName>
    <definedName name="Export_Output" localSheetId="6">GMP!$B$2:$L$290</definedName>
    <definedName name="query__5" localSheetId="8" hidden="1">VEC!$B$1:$M$33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59" i="4" l="1"/>
  <c r="J259" i="4"/>
  <c r="K258" i="4"/>
  <c r="J258" i="4"/>
  <c r="K257" i="4"/>
  <c r="J257" i="4"/>
  <c r="K256" i="4"/>
  <c r="J256" i="4"/>
  <c r="K255" i="4"/>
  <c r="J255" i="4"/>
  <c r="K254" i="4"/>
  <c r="J254" i="4"/>
  <c r="K253" i="4"/>
  <c r="J253" i="4"/>
  <c r="K252" i="4"/>
  <c r="J252" i="4"/>
  <c r="K251" i="4"/>
  <c r="J251" i="4"/>
  <c r="K250" i="4"/>
  <c r="J250" i="4"/>
  <c r="K249" i="4"/>
  <c r="J249" i="4"/>
  <c r="K248" i="4"/>
  <c r="J248" i="4"/>
  <c r="K247" i="4"/>
  <c r="J247" i="4"/>
  <c r="K246" i="4"/>
  <c r="J246" i="4"/>
  <c r="K245" i="4"/>
  <c r="J245" i="4"/>
  <c r="K244" i="4"/>
  <c r="J244" i="4"/>
  <c r="K243" i="4"/>
  <c r="J243" i="4"/>
  <c r="K242" i="4"/>
  <c r="J242" i="4"/>
  <c r="K241" i="4"/>
  <c r="J241" i="4"/>
  <c r="K240" i="4"/>
  <c r="J240" i="4"/>
  <c r="K239" i="4"/>
  <c r="J239" i="4"/>
  <c r="K238" i="4"/>
  <c r="J238" i="4"/>
  <c r="K237" i="4"/>
  <c r="J237" i="4"/>
  <c r="K236" i="4"/>
  <c r="J236" i="4"/>
  <c r="K235" i="4"/>
  <c r="J235" i="4"/>
  <c r="K234" i="4"/>
  <c r="J234" i="4"/>
  <c r="K233" i="4"/>
  <c r="J233" i="4"/>
  <c r="K232" i="4"/>
  <c r="J232" i="4"/>
  <c r="K231" i="4"/>
  <c r="J231" i="4"/>
  <c r="K230" i="4"/>
  <c r="J230" i="4"/>
  <c r="K229" i="4"/>
  <c r="J229" i="4"/>
  <c r="K228" i="4"/>
  <c r="J228" i="4"/>
  <c r="K227" i="4"/>
  <c r="J227" i="4"/>
  <c r="K226" i="4"/>
  <c r="J226" i="4"/>
  <c r="K225" i="4"/>
  <c r="J225" i="4"/>
  <c r="K224" i="4"/>
  <c r="J224" i="4"/>
  <c r="K223" i="4"/>
  <c r="J223" i="4"/>
  <c r="K222" i="4"/>
  <c r="J222" i="4"/>
  <c r="K221" i="4"/>
  <c r="J221" i="4"/>
  <c r="K220" i="4"/>
  <c r="J220" i="4"/>
  <c r="K219" i="4"/>
  <c r="J219" i="4"/>
  <c r="K218" i="4"/>
  <c r="J218" i="4"/>
  <c r="K217" i="4"/>
  <c r="J217" i="4"/>
  <c r="K216" i="4"/>
  <c r="J216" i="4"/>
  <c r="K215" i="4"/>
  <c r="J215" i="4"/>
  <c r="K214" i="4"/>
  <c r="J214" i="4"/>
  <c r="K213" i="4"/>
  <c r="J213" i="4"/>
  <c r="K212" i="4"/>
  <c r="J212" i="4"/>
  <c r="K211" i="4"/>
  <c r="J211" i="4"/>
  <c r="K210" i="4"/>
  <c r="J210" i="4"/>
  <c r="K209" i="4"/>
  <c r="J209" i="4"/>
  <c r="K208" i="4"/>
  <c r="J208" i="4"/>
  <c r="K207" i="4"/>
  <c r="J207" i="4"/>
  <c r="K206" i="4"/>
  <c r="J206" i="4"/>
  <c r="K205" i="4"/>
  <c r="J205" i="4"/>
  <c r="K204" i="4"/>
  <c r="J204" i="4"/>
  <c r="K203" i="4"/>
  <c r="J203" i="4"/>
  <c r="K202" i="4"/>
  <c r="J202" i="4"/>
  <c r="K201" i="4"/>
  <c r="J201" i="4"/>
  <c r="K200" i="4"/>
  <c r="J200" i="4"/>
  <c r="K199" i="4"/>
  <c r="J199" i="4"/>
  <c r="K198" i="4"/>
  <c r="J198" i="4"/>
  <c r="K197" i="4"/>
  <c r="J197" i="4"/>
  <c r="K196" i="4"/>
  <c r="J196" i="4"/>
  <c r="K195" i="4"/>
  <c r="J195" i="4"/>
  <c r="K194" i="4"/>
  <c r="J194" i="4"/>
  <c r="K193" i="4"/>
  <c r="J193" i="4"/>
  <c r="K192" i="4"/>
  <c r="J192" i="4"/>
  <c r="K191" i="4"/>
  <c r="J191" i="4"/>
  <c r="K190" i="4"/>
  <c r="J190" i="4"/>
  <c r="K189" i="4"/>
  <c r="J189" i="4"/>
  <c r="K188" i="4"/>
  <c r="J188" i="4"/>
  <c r="K187" i="4"/>
  <c r="J187" i="4"/>
  <c r="K186" i="4"/>
  <c r="J186" i="4"/>
  <c r="K185" i="4"/>
  <c r="J185" i="4"/>
  <c r="K184" i="4"/>
  <c r="J184" i="4"/>
  <c r="K183" i="4"/>
  <c r="J183" i="4"/>
  <c r="K182" i="4"/>
  <c r="J182" i="4"/>
  <c r="K181" i="4"/>
  <c r="J181" i="4"/>
  <c r="K180" i="4"/>
  <c r="J180" i="4"/>
  <c r="K179" i="4"/>
  <c r="J179" i="4"/>
  <c r="K178" i="4"/>
  <c r="J178" i="4"/>
  <c r="K177" i="4"/>
  <c r="J177" i="4"/>
  <c r="K176" i="4"/>
  <c r="J176" i="4"/>
  <c r="K175" i="4"/>
  <c r="J175" i="4"/>
  <c r="K174" i="4"/>
  <c r="J174" i="4"/>
  <c r="K173" i="4"/>
  <c r="J173" i="4"/>
  <c r="K172" i="4"/>
  <c r="J172" i="4"/>
  <c r="K171" i="4"/>
  <c r="J171" i="4"/>
  <c r="K170" i="4"/>
  <c r="J170" i="4"/>
  <c r="K169" i="4"/>
  <c r="J169" i="4"/>
  <c r="K168" i="4"/>
  <c r="J168" i="4"/>
  <c r="K167" i="4"/>
  <c r="J167" i="4"/>
  <c r="K166" i="4"/>
  <c r="J166" i="4"/>
  <c r="K165" i="4"/>
  <c r="J165" i="4"/>
  <c r="K164" i="4"/>
  <c r="J164" i="4"/>
  <c r="K163" i="4"/>
  <c r="J163" i="4"/>
  <c r="K162" i="4"/>
  <c r="J162" i="4"/>
  <c r="K161" i="4"/>
  <c r="J161" i="4"/>
  <c r="K160" i="4"/>
  <c r="J160" i="4"/>
  <c r="K159" i="4"/>
  <c r="J159" i="4"/>
  <c r="K158" i="4"/>
  <c r="J158" i="4"/>
  <c r="K157" i="4"/>
  <c r="J157" i="4"/>
  <c r="K156" i="4"/>
  <c r="J156" i="4"/>
  <c r="K155" i="4"/>
  <c r="J155" i="4"/>
  <c r="K154" i="4"/>
  <c r="J154" i="4"/>
  <c r="K153" i="4"/>
  <c r="J153" i="4"/>
  <c r="K152" i="4"/>
  <c r="J152" i="4"/>
  <c r="K151" i="4"/>
  <c r="J151" i="4"/>
  <c r="K150" i="4"/>
  <c r="J150" i="4"/>
  <c r="K149" i="4"/>
  <c r="J149" i="4"/>
  <c r="K148" i="4"/>
  <c r="J148" i="4"/>
  <c r="K147" i="4"/>
  <c r="J147" i="4"/>
  <c r="K146" i="4"/>
  <c r="J146" i="4"/>
  <c r="K145" i="4"/>
  <c r="J145" i="4"/>
  <c r="K144" i="4"/>
  <c r="J144" i="4"/>
  <c r="K143" i="4"/>
  <c r="J143" i="4"/>
  <c r="K142" i="4"/>
  <c r="J142" i="4"/>
  <c r="K141" i="4"/>
  <c r="J141" i="4"/>
  <c r="K140" i="4"/>
  <c r="J140" i="4"/>
  <c r="K139" i="4"/>
  <c r="J139" i="4"/>
  <c r="K138" i="4"/>
  <c r="J138" i="4"/>
  <c r="K137" i="4"/>
  <c r="J137" i="4"/>
  <c r="K136" i="4"/>
  <c r="J136" i="4"/>
  <c r="K135" i="4"/>
  <c r="J135" i="4"/>
  <c r="K134" i="4"/>
  <c r="J134" i="4"/>
  <c r="K133" i="4"/>
  <c r="J133" i="4"/>
  <c r="K132" i="4"/>
  <c r="J132" i="4"/>
  <c r="K131" i="4"/>
  <c r="J131" i="4"/>
  <c r="K130" i="4"/>
  <c r="J130" i="4"/>
  <c r="K129" i="4"/>
  <c r="J129" i="4"/>
  <c r="K128" i="4"/>
  <c r="J128" i="4"/>
  <c r="K127" i="4"/>
  <c r="J127" i="4"/>
  <c r="K126" i="4"/>
  <c r="J126" i="4"/>
  <c r="K125" i="4"/>
  <c r="J125" i="4"/>
  <c r="K124" i="4"/>
  <c r="J124" i="4"/>
  <c r="K123" i="4"/>
  <c r="J123" i="4"/>
  <c r="K122" i="4"/>
  <c r="J122" i="4"/>
  <c r="K121" i="4"/>
  <c r="J121" i="4"/>
  <c r="K120" i="4"/>
  <c r="J120" i="4"/>
  <c r="K119" i="4"/>
  <c r="J119" i="4"/>
  <c r="K118" i="4"/>
  <c r="J118" i="4"/>
  <c r="K117" i="4"/>
  <c r="J117" i="4"/>
  <c r="K116" i="4"/>
  <c r="J116" i="4"/>
  <c r="K115" i="4"/>
  <c r="J115" i="4"/>
  <c r="K114" i="4"/>
  <c r="J114" i="4"/>
  <c r="K113" i="4"/>
  <c r="J113" i="4"/>
  <c r="K112" i="4"/>
  <c r="J112" i="4"/>
  <c r="K111" i="4"/>
  <c r="J111" i="4"/>
  <c r="K110" i="4"/>
  <c r="J110" i="4"/>
  <c r="K109" i="4"/>
  <c r="J109" i="4"/>
  <c r="K108" i="4"/>
  <c r="J108" i="4"/>
  <c r="K107" i="4"/>
  <c r="J107" i="4"/>
  <c r="K106" i="4"/>
  <c r="J106" i="4"/>
  <c r="K105" i="4"/>
  <c r="J105" i="4"/>
  <c r="K104" i="4"/>
  <c r="J104" i="4"/>
  <c r="K103" i="4"/>
  <c r="J103" i="4"/>
  <c r="K102" i="4"/>
  <c r="J102" i="4"/>
  <c r="K101" i="4"/>
  <c r="J101" i="4"/>
  <c r="K100" i="4"/>
  <c r="J100" i="4"/>
  <c r="K99" i="4"/>
  <c r="J99" i="4"/>
  <c r="K98" i="4"/>
  <c r="J98" i="4"/>
  <c r="K97" i="4"/>
  <c r="J97" i="4"/>
  <c r="K96" i="4"/>
  <c r="J96" i="4"/>
  <c r="K95" i="4"/>
  <c r="J95" i="4"/>
  <c r="K94" i="4"/>
  <c r="J94" i="4"/>
  <c r="K93" i="4"/>
  <c r="J93" i="4"/>
  <c r="K92" i="4"/>
  <c r="J92" i="4"/>
  <c r="K91" i="4"/>
  <c r="J91" i="4"/>
  <c r="K90" i="4"/>
  <c r="J90" i="4"/>
  <c r="K89" i="4"/>
  <c r="J89" i="4"/>
  <c r="K88" i="4"/>
  <c r="J88" i="4"/>
  <c r="K87" i="4"/>
  <c r="J87" i="4"/>
  <c r="K86" i="4"/>
  <c r="J86" i="4"/>
  <c r="K85" i="4"/>
  <c r="J85" i="4"/>
  <c r="K84" i="4"/>
  <c r="J84" i="4"/>
  <c r="K83" i="4"/>
  <c r="J83" i="4"/>
  <c r="K82" i="4"/>
  <c r="J82" i="4"/>
  <c r="K81" i="4"/>
  <c r="J81" i="4"/>
  <c r="K80" i="4"/>
  <c r="J80" i="4"/>
  <c r="K79" i="4"/>
  <c r="J79" i="4"/>
  <c r="K78" i="4"/>
  <c r="J78" i="4"/>
  <c r="K77" i="4"/>
  <c r="J77" i="4"/>
  <c r="K76" i="4"/>
  <c r="J76" i="4"/>
  <c r="K75" i="4"/>
  <c r="J75" i="4"/>
  <c r="K74" i="4"/>
  <c r="J74" i="4"/>
  <c r="K73" i="4"/>
  <c r="J73" i="4"/>
  <c r="K72" i="4"/>
  <c r="J72" i="4"/>
  <c r="K71" i="4"/>
  <c r="J71" i="4"/>
  <c r="K70" i="4"/>
  <c r="J70" i="4"/>
  <c r="K69" i="4"/>
  <c r="J69" i="4"/>
  <c r="K68" i="4"/>
  <c r="J68" i="4"/>
  <c r="K67" i="4"/>
  <c r="J67" i="4"/>
  <c r="K66" i="4"/>
  <c r="J66" i="4"/>
  <c r="K65" i="4"/>
  <c r="J65" i="4"/>
  <c r="K64" i="4"/>
  <c r="J64" i="4"/>
  <c r="K63" i="4"/>
  <c r="J63" i="4"/>
  <c r="K62" i="4"/>
  <c r="J62" i="4"/>
  <c r="K61" i="4"/>
  <c r="J61" i="4"/>
  <c r="K60" i="4"/>
  <c r="J60" i="4"/>
  <c r="K59" i="4"/>
  <c r="J59" i="4"/>
  <c r="K58" i="4"/>
  <c r="J58" i="4"/>
  <c r="K57" i="4"/>
  <c r="J57" i="4"/>
  <c r="K56" i="4"/>
  <c r="J56" i="4"/>
  <c r="K55" i="4"/>
  <c r="J55" i="4"/>
  <c r="K54" i="4"/>
  <c r="J54" i="4"/>
  <c r="K53" i="4"/>
  <c r="J53" i="4"/>
  <c r="K52" i="4"/>
  <c r="J52" i="4"/>
  <c r="K51" i="4"/>
  <c r="J51" i="4"/>
  <c r="K50" i="4"/>
  <c r="J50" i="4"/>
  <c r="K49" i="4"/>
  <c r="J49" i="4"/>
  <c r="K48" i="4"/>
  <c r="J48" i="4"/>
  <c r="K47" i="4"/>
  <c r="J47" i="4"/>
  <c r="K46" i="4"/>
  <c r="J46" i="4"/>
  <c r="K45" i="4"/>
  <c r="J45" i="4"/>
  <c r="K44" i="4"/>
  <c r="J44" i="4"/>
  <c r="K43" i="4"/>
  <c r="J43" i="4"/>
  <c r="K42" i="4"/>
  <c r="J42" i="4"/>
  <c r="K41" i="4"/>
  <c r="J41" i="4"/>
  <c r="K40" i="4"/>
  <c r="J40" i="4"/>
  <c r="K39" i="4"/>
  <c r="J39" i="4"/>
  <c r="K38" i="4"/>
  <c r="J38" i="4"/>
  <c r="K37" i="4"/>
  <c r="J37" i="4"/>
  <c r="K36" i="4"/>
  <c r="J36" i="4"/>
  <c r="K35" i="4"/>
  <c r="J35" i="4"/>
  <c r="K34" i="4"/>
  <c r="J34" i="4"/>
  <c r="K33" i="4"/>
  <c r="J33" i="4"/>
  <c r="K32" i="4"/>
  <c r="J32" i="4"/>
  <c r="K31" i="4"/>
  <c r="J31" i="4"/>
  <c r="K30" i="4"/>
  <c r="J30" i="4"/>
  <c r="K29" i="4"/>
  <c r="J29" i="4"/>
  <c r="K28" i="4"/>
  <c r="J28" i="4"/>
  <c r="K27" i="4"/>
  <c r="J27" i="4"/>
  <c r="K26" i="4"/>
  <c r="J26" i="4"/>
  <c r="K25" i="4"/>
  <c r="J25" i="4"/>
  <c r="K24" i="4"/>
  <c r="J24" i="4"/>
  <c r="K23" i="4"/>
  <c r="J23" i="4"/>
  <c r="K22" i="4"/>
  <c r="J22" i="4"/>
  <c r="K21" i="4"/>
  <c r="J21" i="4"/>
  <c r="K20" i="4"/>
  <c r="J20" i="4"/>
  <c r="K19" i="4"/>
  <c r="J19" i="4"/>
  <c r="K18" i="4"/>
  <c r="J18" i="4"/>
  <c r="K17" i="4"/>
  <c r="J17" i="4"/>
  <c r="K16" i="4"/>
  <c r="J16" i="4"/>
  <c r="K15" i="4"/>
  <c r="J15" i="4"/>
  <c r="K14" i="4"/>
  <c r="J14" i="4"/>
  <c r="K13" i="4"/>
  <c r="J13" i="4"/>
  <c r="K12" i="4"/>
  <c r="J12" i="4"/>
  <c r="K11" i="4"/>
  <c r="J11" i="4"/>
  <c r="K10" i="4"/>
  <c r="J10" i="4"/>
  <c r="K9" i="4"/>
  <c r="J9" i="4"/>
  <c r="K8" i="4"/>
  <c r="J8" i="4"/>
  <c r="K7" i="4"/>
  <c r="J7" i="4"/>
  <c r="K6" i="4"/>
  <c r="J6" i="4"/>
  <c r="K5" i="4"/>
  <c r="J5" i="4"/>
  <c r="K4" i="4"/>
  <c r="J4" i="4"/>
  <c r="I259" i="4"/>
  <c r="I258" i="4"/>
  <c r="I257" i="4"/>
  <c r="I256" i="4"/>
  <c r="I255" i="4"/>
  <c r="I254" i="4"/>
  <c r="I253" i="4"/>
  <c r="I252" i="4"/>
  <c r="I251" i="4"/>
  <c r="I250" i="4"/>
  <c r="I249" i="4"/>
  <c r="I248" i="4"/>
  <c r="I247" i="4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I4" i="4"/>
  <c r="H259" i="4"/>
  <c r="L259" i="4" s="1"/>
  <c r="H258" i="4"/>
  <c r="L258" i="4" s="1"/>
  <c r="H257" i="4"/>
  <c r="L257" i="4" s="1"/>
  <c r="H256" i="4"/>
  <c r="L256" i="4" s="1"/>
  <c r="H255" i="4"/>
  <c r="L255" i="4" s="1"/>
  <c r="H254" i="4"/>
  <c r="H253" i="4"/>
  <c r="L253" i="4" s="1"/>
  <c r="H252" i="4"/>
  <c r="L252" i="4" s="1"/>
  <c r="H251" i="4"/>
  <c r="L251" i="4" s="1"/>
  <c r="H250" i="4"/>
  <c r="H249" i="4"/>
  <c r="L249" i="4" s="1"/>
  <c r="H248" i="4"/>
  <c r="H247" i="4"/>
  <c r="H246" i="4"/>
  <c r="H245" i="4"/>
  <c r="L245" i="4" s="1"/>
  <c r="H244" i="4"/>
  <c r="L244" i="4" s="1"/>
  <c r="H243" i="4"/>
  <c r="L243" i="4" s="1"/>
  <c r="H242" i="4"/>
  <c r="H241" i="4"/>
  <c r="L241" i="4" s="1"/>
  <c r="H240" i="4"/>
  <c r="H239" i="4"/>
  <c r="H238" i="4"/>
  <c r="H237" i="4"/>
  <c r="L237" i="4" s="1"/>
  <c r="H236" i="4"/>
  <c r="L236" i="4" s="1"/>
  <c r="H235" i="4"/>
  <c r="L235" i="4" s="1"/>
  <c r="H234" i="4"/>
  <c r="H233" i="4"/>
  <c r="L233" i="4" s="1"/>
  <c r="H232" i="4"/>
  <c r="H231" i="4"/>
  <c r="H230" i="4"/>
  <c r="H229" i="4"/>
  <c r="L229" i="4" s="1"/>
  <c r="H228" i="4"/>
  <c r="L228" i="4" s="1"/>
  <c r="H227" i="4"/>
  <c r="L227" i="4" s="1"/>
  <c r="H226" i="4"/>
  <c r="H225" i="4"/>
  <c r="L225" i="4" s="1"/>
  <c r="H224" i="4"/>
  <c r="H223" i="4"/>
  <c r="H222" i="4"/>
  <c r="H221" i="4"/>
  <c r="L221" i="4" s="1"/>
  <c r="H220" i="4"/>
  <c r="L220" i="4" s="1"/>
  <c r="H219" i="4"/>
  <c r="L219" i="4" s="1"/>
  <c r="H218" i="4"/>
  <c r="H217" i="4"/>
  <c r="L217" i="4" s="1"/>
  <c r="H216" i="4"/>
  <c r="H215" i="4"/>
  <c r="H214" i="4"/>
  <c r="H213" i="4"/>
  <c r="L213" i="4" s="1"/>
  <c r="H212" i="4"/>
  <c r="L212" i="4" s="1"/>
  <c r="H211" i="4"/>
  <c r="L211" i="4" s="1"/>
  <c r="H210" i="4"/>
  <c r="H209" i="4"/>
  <c r="L209" i="4" s="1"/>
  <c r="H208" i="4"/>
  <c r="H207" i="4"/>
  <c r="H206" i="4"/>
  <c r="H205" i="4"/>
  <c r="L205" i="4" s="1"/>
  <c r="H204" i="4"/>
  <c r="L204" i="4" s="1"/>
  <c r="H203" i="4"/>
  <c r="L203" i="4" s="1"/>
  <c r="H202" i="4"/>
  <c r="H201" i="4"/>
  <c r="L201" i="4" s="1"/>
  <c r="H200" i="4"/>
  <c r="L200" i="4" s="1"/>
  <c r="H199" i="4"/>
  <c r="H198" i="4"/>
  <c r="H197" i="4"/>
  <c r="L197" i="4" s="1"/>
  <c r="H196" i="4"/>
  <c r="L196" i="4" s="1"/>
  <c r="H195" i="4"/>
  <c r="L195" i="4" s="1"/>
  <c r="H194" i="4"/>
  <c r="H193" i="4"/>
  <c r="L193" i="4" s="1"/>
  <c r="H192" i="4"/>
  <c r="H191" i="4"/>
  <c r="H190" i="4"/>
  <c r="H189" i="4"/>
  <c r="L189" i="4" s="1"/>
  <c r="H188" i="4"/>
  <c r="L188" i="4" s="1"/>
  <c r="H187" i="4"/>
  <c r="L187" i="4" s="1"/>
  <c r="H186" i="4"/>
  <c r="H185" i="4"/>
  <c r="L185" i="4" s="1"/>
  <c r="H184" i="4"/>
  <c r="H183" i="4"/>
  <c r="H182" i="4"/>
  <c r="H181" i="4"/>
  <c r="L181" i="4" s="1"/>
  <c r="H180" i="4"/>
  <c r="L180" i="4" s="1"/>
  <c r="H179" i="4"/>
  <c r="L179" i="4" s="1"/>
  <c r="H178" i="4"/>
  <c r="H177" i="4"/>
  <c r="L177" i="4" s="1"/>
  <c r="H176" i="4"/>
  <c r="H175" i="4"/>
  <c r="H174" i="4"/>
  <c r="H173" i="4"/>
  <c r="L173" i="4" s="1"/>
  <c r="H172" i="4"/>
  <c r="L172" i="4" s="1"/>
  <c r="H171" i="4"/>
  <c r="L171" i="4" s="1"/>
  <c r="H170" i="4"/>
  <c r="H169" i="4"/>
  <c r="L169" i="4" s="1"/>
  <c r="H168" i="4"/>
  <c r="H167" i="4"/>
  <c r="H166" i="4"/>
  <c r="H165" i="4"/>
  <c r="L165" i="4" s="1"/>
  <c r="H164" i="4"/>
  <c r="L164" i="4" s="1"/>
  <c r="H163" i="4"/>
  <c r="L163" i="4" s="1"/>
  <c r="H162" i="4"/>
  <c r="H161" i="4"/>
  <c r="L161" i="4" s="1"/>
  <c r="H160" i="4"/>
  <c r="H159" i="4"/>
  <c r="H158" i="4"/>
  <c r="H157" i="4"/>
  <c r="L157" i="4" s="1"/>
  <c r="H156" i="4"/>
  <c r="L156" i="4" s="1"/>
  <c r="H155" i="4"/>
  <c r="L155" i="4" s="1"/>
  <c r="H154" i="4"/>
  <c r="H153" i="4"/>
  <c r="L153" i="4" s="1"/>
  <c r="H152" i="4"/>
  <c r="H151" i="4"/>
  <c r="H150" i="4"/>
  <c r="H149" i="4"/>
  <c r="L149" i="4" s="1"/>
  <c r="H148" i="4"/>
  <c r="L148" i="4" s="1"/>
  <c r="H147" i="4"/>
  <c r="L147" i="4" s="1"/>
  <c r="H146" i="4"/>
  <c r="H145" i="4"/>
  <c r="L145" i="4" s="1"/>
  <c r="H144" i="4"/>
  <c r="H143" i="4"/>
  <c r="H142" i="4"/>
  <c r="H141" i="4"/>
  <c r="L141" i="4" s="1"/>
  <c r="H140" i="4"/>
  <c r="L140" i="4" s="1"/>
  <c r="H139" i="4"/>
  <c r="L139" i="4" s="1"/>
  <c r="H138" i="4"/>
  <c r="H137" i="4"/>
  <c r="L137" i="4" s="1"/>
  <c r="H136" i="4"/>
  <c r="H135" i="4"/>
  <c r="H134" i="4"/>
  <c r="H133" i="4"/>
  <c r="L133" i="4" s="1"/>
  <c r="H132" i="4"/>
  <c r="L132" i="4" s="1"/>
  <c r="H131" i="4"/>
  <c r="L131" i="4" s="1"/>
  <c r="H130" i="4"/>
  <c r="H129" i="4"/>
  <c r="L129" i="4" s="1"/>
  <c r="H128" i="4"/>
  <c r="H127" i="4"/>
  <c r="H126" i="4"/>
  <c r="H125" i="4"/>
  <c r="L125" i="4" s="1"/>
  <c r="H124" i="4"/>
  <c r="L124" i="4" s="1"/>
  <c r="H123" i="4"/>
  <c r="L123" i="4" s="1"/>
  <c r="H122" i="4"/>
  <c r="H121" i="4"/>
  <c r="L121" i="4" s="1"/>
  <c r="H120" i="4"/>
  <c r="H119" i="4"/>
  <c r="H118" i="4"/>
  <c r="H117" i="4"/>
  <c r="L117" i="4" s="1"/>
  <c r="H116" i="4"/>
  <c r="L116" i="4" s="1"/>
  <c r="H115" i="4"/>
  <c r="L115" i="4" s="1"/>
  <c r="H114" i="4"/>
  <c r="H113" i="4"/>
  <c r="L113" i="4" s="1"/>
  <c r="H112" i="4"/>
  <c r="L112" i="4" s="1"/>
  <c r="H111" i="4"/>
  <c r="H110" i="4"/>
  <c r="H109" i="4"/>
  <c r="L109" i="4" s="1"/>
  <c r="H108" i="4"/>
  <c r="L108" i="4" s="1"/>
  <c r="H107" i="4"/>
  <c r="L107" i="4" s="1"/>
  <c r="H106" i="4"/>
  <c r="H105" i="4"/>
  <c r="L105" i="4" s="1"/>
  <c r="H104" i="4"/>
  <c r="H103" i="4"/>
  <c r="H102" i="4"/>
  <c r="H101" i="4"/>
  <c r="L101" i="4" s="1"/>
  <c r="H100" i="4"/>
  <c r="L100" i="4" s="1"/>
  <c r="H99" i="4"/>
  <c r="L99" i="4" s="1"/>
  <c r="H98" i="4"/>
  <c r="H97" i="4"/>
  <c r="L97" i="4" s="1"/>
  <c r="H96" i="4"/>
  <c r="H95" i="4"/>
  <c r="H94" i="4"/>
  <c r="H93" i="4"/>
  <c r="L93" i="4" s="1"/>
  <c r="H92" i="4"/>
  <c r="L92" i="4" s="1"/>
  <c r="H91" i="4"/>
  <c r="L91" i="4" s="1"/>
  <c r="H90" i="4"/>
  <c r="H89" i="4"/>
  <c r="L89" i="4" s="1"/>
  <c r="H88" i="4"/>
  <c r="H87" i="4"/>
  <c r="H86" i="4"/>
  <c r="H85" i="4"/>
  <c r="L85" i="4" s="1"/>
  <c r="H84" i="4"/>
  <c r="L84" i="4" s="1"/>
  <c r="H83" i="4"/>
  <c r="L83" i="4" s="1"/>
  <c r="H82" i="4"/>
  <c r="H81" i="4"/>
  <c r="L81" i="4" s="1"/>
  <c r="H80" i="4"/>
  <c r="H79" i="4"/>
  <c r="H78" i="4"/>
  <c r="H77" i="4"/>
  <c r="L77" i="4" s="1"/>
  <c r="H76" i="4"/>
  <c r="L76" i="4" s="1"/>
  <c r="H75" i="4"/>
  <c r="L75" i="4" s="1"/>
  <c r="H74" i="4"/>
  <c r="H73" i="4"/>
  <c r="L73" i="4" s="1"/>
  <c r="H72" i="4"/>
  <c r="H71" i="4"/>
  <c r="H70" i="4"/>
  <c r="H69" i="4"/>
  <c r="L69" i="4" s="1"/>
  <c r="H68" i="4"/>
  <c r="L68" i="4" s="1"/>
  <c r="H67" i="4"/>
  <c r="L67" i="4" s="1"/>
  <c r="H66" i="4"/>
  <c r="H65" i="4"/>
  <c r="L65" i="4" s="1"/>
  <c r="H64" i="4"/>
  <c r="H63" i="4"/>
  <c r="H62" i="4"/>
  <c r="H61" i="4"/>
  <c r="H60" i="4"/>
  <c r="L60" i="4" s="1"/>
  <c r="H59" i="4"/>
  <c r="L59" i="4" s="1"/>
  <c r="H58" i="4"/>
  <c r="H57" i="4"/>
  <c r="L57" i="4" s="1"/>
  <c r="H56" i="4"/>
  <c r="H55" i="4"/>
  <c r="H54" i="4"/>
  <c r="H53" i="4"/>
  <c r="L53" i="4" s="1"/>
  <c r="H52" i="4"/>
  <c r="L52" i="4" s="1"/>
  <c r="H51" i="4"/>
  <c r="L51" i="4" s="1"/>
  <c r="H50" i="4"/>
  <c r="H49" i="4"/>
  <c r="L49" i="4" s="1"/>
  <c r="H48" i="4"/>
  <c r="H47" i="4"/>
  <c r="H46" i="4"/>
  <c r="H45" i="4"/>
  <c r="L45" i="4" s="1"/>
  <c r="H44" i="4"/>
  <c r="L44" i="4" s="1"/>
  <c r="H43" i="4"/>
  <c r="L43" i="4" s="1"/>
  <c r="H42" i="4"/>
  <c r="H41" i="4"/>
  <c r="L41" i="4" s="1"/>
  <c r="H40" i="4"/>
  <c r="H39" i="4"/>
  <c r="H38" i="4"/>
  <c r="H37" i="4"/>
  <c r="L37" i="4" s="1"/>
  <c r="H36" i="4"/>
  <c r="L36" i="4" s="1"/>
  <c r="H35" i="4"/>
  <c r="L35" i="4" s="1"/>
  <c r="H34" i="4"/>
  <c r="H33" i="4"/>
  <c r="L33" i="4" s="1"/>
  <c r="H32" i="4"/>
  <c r="H31" i="4"/>
  <c r="H30" i="4"/>
  <c r="H29" i="4"/>
  <c r="L29" i="4" s="1"/>
  <c r="H28" i="4"/>
  <c r="L28" i="4" s="1"/>
  <c r="H27" i="4"/>
  <c r="L27" i="4" s="1"/>
  <c r="H26" i="4"/>
  <c r="H25" i="4"/>
  <c r="L25" i="4" s="1"/>
  <c r="H24" i="4"/>
  <c r="H23" i="4"/>
  <c r="H22" i="4"/>
  <c r="H21" i="4"/>
  <c r="L21" i="4" s="1"/>
  <c r="H20" i="4"/>
  <c r="H19" i="4"/>
  <c r="H18" i="4"/>
  <c r="H17" i="4"/>
  <c r="L17" i="4" s="1"/>
  <c r="H16" i="4"/>
  <c r="H15" i="4"/>
  <c r="H14" i="4"/>
  <c r="H13" i="4"/>
  <c r="L13" i="4" s="1"/>
  <c r="H12" i="4"/>
  <c r="L12" i="4" s="1"/>
  <c r="H11" i="4"/>
  <c r="H10" i="4"/>
  <c r="H9" i="4"/>
  <c r="H8" i="4"/>
  <c r="H7" i="4"/>
  <c r="H6" i="4"/>
  <c r="H5" i="4"/>
  <c r="H4" i="4"/>
  <c r="L214" i="4" l="1"/>
  <c r="L158" i="4"/>
  <c r="L238" i="4"/>
  <c r="L254" i="4"/>
  <c r="L74" i="4"/>
  <c r="L90" i="4"/>
  <c r="L106" i="4"/>
  <c r="L122" i="4"/>
  <c r="L138" i="4"/>
  <c r="L154" i="4"/>
  <c r="L170" i="4"/>
  <c r="L186" i="4"/>
  <c r="L202" i="4"/>
  <c r="L218" i="4"/>
  <c r="L234" i="4"/>
  <c r="L250" i="4"/>
  <c r="L58" i="4"/>
  <c r="L42" i="4"/>
  <c r="L66" i="4"/>
  <c r="L82" i="4"/>
  <c r="L98" i="4"/>
  <c r="L114" i="4"/>
  <c r="L130" i="4"/>
  <c r="L146" i="4"/>
  <c r="L162" i="4"/>
  <c r="L178" i="4"/>
  <c r="L194" i="4"/>
  <c r="L210" i="4"/>
  <c r="L226" i="4"/>
  <c r="L242" i="4"/>
  <c r="L7" i="4"/>
  <c r="L23" i="4"/>
  <c r="L39" i="4"/>
  <c r="L55" i="4"/>
  <c r="L71" i="4"/>
  <c r="L87" i="4"/>
  <c r="L103" i="4"/>
  <c r="L119" i="4"/>
  <c r="L135" i="4"/>
  <c r="L151" i="4"/>
  <c r="L167" i="4"/>
  <c r="L183" i="4"/>
  <c r="L199" i="4"/>
  <c r="L215" i="4"/>
  <c r="L231" i="4"/>
  <c r="L247" i="4"/>
  <c r="L15" i="4"/>
  <c r="L31" i="4"/>
  <c r="L47" i="4"/>
  <c r="L63" i="4"/>
  <c r="L79" i="4"/>
  <c r="L95" i="4"/>
  <c r="L111" i="4"/>
  <c r="L127" i="4"/>
  <c r="L143" i="4"/>
  <c r="L159" i="4"/>
  <c r="L175" i="4"/>
  <c r="L191" i="4"/>
  <c r="L207" i="4"/>
  <c r="L223" i="4"/>
  <c r="L239" i="4"/>
  <c r="L16" i="4"/>
  <c r="L5" i="4"/>
  <c r="L61" i="4"/>
  <c r="L8" i="4"/>
  <c r="L24" i="4"/>
  <c r="L40" i="4"/>
  <c r="L56" i="4"/>
  <c r="L72" i="4"/>
  <c r="L88" i="4"/>
  <c r="L104" i="4"/>
  <c r="L120" i="4"/>
  <c r="L136" i="4"/>
  <c r="L152" i="4"/>
  <c r="L168" i="4"/>
  <c r="L184" i="4"/>
  <c r="L216" i="4"/>
  <c r="L232" i="4"/>
  <c r="L248" i="4"/>
  <c r="L32" i="4"/>
  <c r="L48" i="4"/>
  <c r="L64" i="4"/>
  <c r="L80" i="4"/>
  <c r="L96" i="4"/>
  <c r="L128" i="4"/>
  <c r="L144" i="4"/>
  <c r="L160" i="4"/>
  <c r="L176" i="4"/>
  <c r="L192" i="4"/>
  <c r="L208" i="4"/>
  <c r="L224" i="4"/>
  <c r="L240" i="4"/>
  <c r="L4" i="4"/>
  <c r="L20" i="4"/>
  <c r="L6" i="4"/>
  <c r="L14" i="4"/>
  <c r="L22" i="4"/>
  <c r="L30" i="4"/>
  <c r="L38" i="4"/>
  <c r="L46" i="4"/>
  <c r="L54" i="4"/>
  <c r="L62" i="4"/>
  <c r="L70" i="4"/>
  <c r="L78" i="4"/>
  <c r="L86" i="4"/>
  <c r="L94" i="4"/>
  <c r="L102" i="4"/>
  <c r="L110" i="4"/>
  <c r="L118" i="4"/>
  <c r="L126" i="4"/>
  <c r="L134" i="4"/>
  <c r="L142" i="4"/>
  <c r="L150" i="4"/>
  <c r="L166" i="4"/>
  <c r="L174" i="4"/>
  <c r="L182" i="4"/>
  <c r="L190" i="4"/>
  <c r="L198" i="4"/>
  <c r="L206" i="4"/>
  <c r="L222" i="4"/>
  <c r="L230" i="4"/>
  <c r="L246" i="4"/>
  <c r="L9" i="4"/>
  <c r="L10" i="4"/>
  <c r="L18" i="4"/>
  <c r="L26" i="4"/>
  <c r="L34" i="4"/>
  <c r="L50" i="4"/>
  <c r="L11" i="4"/>
  <c r="L19" i="4"/>
  <c r="H204" i="50" l="1"/>
  <c r="H203" i="50"/>
  <c r="F27" i="29"/>
  <c r="AF59" i="61"/>
  <c r="AE59" i="61"/>
  <c r="AD59" i="61"/>
  <c r="AC59" i="61"/>
  <c r="AA59" i="61"/>
  <c r="Y59" i="61"/>
  <c r="X59" i="61"/>
  <c r="W59" i="61"/>
  <c r="V59" i="61"/>
  <c r="T59" i="61"/>
  <c r="K59" i="61"/>
  <c r="J59" i="61"/>
  <c r="I59" i="61"/>
  <c r="H59" i="61"/>
  <c r="G59" i="61"/>
  <c r="F59" i="61"/>
  <c r="B59" i="61"/>
  <c r="AF58" i="61"/>
  <c r="AE58" i="61"/>
  <c r="AD58" i="61"/>
  <c r="AC58" i="61"/>
  <c r="AA58" i="61"/>
  <c r="Y58" i="61"/>
  <c r="X58" i="61"/>
  <c r="V58" i="61"/>
  <c r="T58" i="61"/>
  <c r="K58" i="61"/>
  <c r="J58" i="61"/>
  <c r="I58" i="61"/>
  <c r="H58" i="61"/>
  <c r="G58" i="61"/>
  <c r="F58" i="61"/>
  <c r="B58" i="61"/>
  <c r="AF57" i="61"/>
  <c r="Y57" i="61" s="1"/>
  <c r="AE57" i="61"/>
  <c r="AD57" i="61"/>
  <c r="AC57" i="61"/>
  <c r="AA57" i="61"/>
  <c r="X57" i="61"/>
  <c r="W57" i="61"/>
  <c r="V57" i="61"/>
  <c r="T57" i="61"/>
  <c r="K57" i="61"/>
  <c r="J57" i="61"/>
  <c r="I57" i="61"/>
  <c r="H57" i="61"/>
  <c r="G57" i="61"/>
  <c r="F57" i="61"/>
  <c r="B57" i="61"/>
  <c r="AF56" i="61"/>
  <c r="AE56" i="61"/>
  <c r="AD56" i="61"/>
  <c r="AC56" i="61"/>
  <c r="AA56" i="61"/>
  <c r="Y56" i="61"/>
  <c r="X56" i="61"/>
  <c r="W56" i="61"/>
  <c r="V56" i="61"/>
  <c r="T56" i="61"/>
  <c r="K56" i="61"/>
  <c r="J56" i="61"/>
  <c r="I56" i="61"/>
  <c r="H56" i="61"/>
  <c r="G56" i="61"/>
  <c r="F56" i="61"/>
  <c r="B56" i="61"/>
  <c r="AF55" i="61"/>
  <c r="AE55" i="61"/>
  <c r="AD55" i="61"/>
  <c r="AC55" i="61"/>
  <c r="AA55" i="61"/>
  <c r="Y55" i="61"/>
  <c r="X55" i="61"/>
  <c r="W55" i="61"/>
  <c r="V55" i="61"/>
  <c r="K55" i="61"/>
  <c r="J55" i="61"/>
  <c r="I55" i="61"/>
  <c r="H55" i="61"/>
  <c r="G55" i="61"/>
  <c r="F55" i="61"/>
  <c r="B55" i="61"/>
  <c r="AF54" i="61"/>
  <c r="AE54" i="61"/>
  <c r="AD54" i="61"/>
  <c r="W54" i="61" s="1"/>
  <c r="AC54" i="61"/>
  <c r="V54" i="61" s="1"/>
  <c r="AA54" i="61"/>
  <c r="Y54" i="61"/>
  <c r="X54" i="61"/>
  <c r="K54" i="61"/>
  <c r="J54" i="61"/>
  <c r="I54" i="61"/>
  <c r="H54" i="61"/>
  <c r="G54" i="61"/>
  <c r="F54" i="61"/>
  <c r="B54" i="61"/>
  <c r="AF53" i="61"/>
  <c r="Y53" i="61" s="1"/>
  <c r="AE53" i="61"/>
  <c r="X53" i="61" s="1"/>
  <c r="AD53" i="61"/>
  <c r="AC53" i="61"/>
  <c r="AA53" i="61"/>
  <c r="W53" i="61"/>
  <c r="V53" i="61"/>
  <c r="K53" i="61"/>
  <c r="J53" i="61"/>
  <c r="I53" i="61"/>
  <c r="H53" i="61"/>
  <c r="G53" i="61"/>
  <c r="F53" i="61"/>
  <c r="B53" i="61"/>
  <c r="AF52" i="61"/>
  <c r="AE52" i="61"/>
  <c r="AD52" i="61"/>
  <c r="AC52" i="61"/>
  <c r="AA52" i="61"/>
  <c r="Y52" i="61"/>
  <c r="X52" i="61"/>
  <c r="W52" i="61"/>
  <c r="T52" i="61"/>
  <c r="K52" i="61"/>
  <c r="J52" i="61"/>
  <c r="I52" i="61"/>
  <c r="H52" i="61"/>
  <c r="G52" i="61"/>
  <c r="F52" i="61"/>
  <c r="B52" i="61"/>
  <c r="AF51" i="61"/>
  <c r="AE51" i="61"/>
  <c r="X51" i="61" s="1"/>
  <c r="AD51" i="61"/>
  <c r="AC51" i="61"/>
  <c r="AA51" i="61"/>
  <c r="Y51" i="61"/>
  <c r="W51" i="61"/>
  <c r="V51" i="61"/>
  <c r="T51" i="61"/>
  <c r="K51" i="61"/>
  <c r="J51" i="61"/>
  <c r="I51" i="61"/>
  <c r="H51" i="61"/>
  <c r="G51" i="61"/>
  <c r="F51" i="61"/>
  <c r="B51" i="61"/>
  <c r="AF50" i="61"/>
  <c r="AE50" i="61"/>
  <c r="AD50" i="61"/>
  <c r="AC50" i="61"/>
  <c r="AA50" i="61"/>
  <c r="T50" i="61" s="1"/>
  <c r="Y50" i="61"/>
  <c r="X50" i="61"/>
  <c r="W50" i="61"/>
  <c r="V50" i="61"/>
  <c r="K50" i="61"/>
  <c r="J50" i="61"/>
  <c r="I50" i="61"/>
  <c r="H50" i="61"/>
  <c r="G50" i="61"/>
  <c r="F50" i="61"/>
  <c r="B50" i="61"/>
  <c r="AF49" i="61"/>
  <c r="AE49" i="61"/>
  <c r="AD49" i="61"/>
  <c r="AC49" i="61"/>
  <c r="V49" i="61" s="1"/>
  <c r="AA49" i="61"/>
  <c r="T49" i="61" s="1"/>
  <c r="Y49" i="61"/>
  <c r="X49" i="61"/>
  <c r="W49" i="61"/>
  <c r="K49" i="61"/>
  <c r="J49" i="61"/>
  <c r="I49" i="61"/>
  <c r="H49" i="61"/>
  <c r="G49" i="61"/>
  <c r="F49" i="61"/>
  <c r="B49" i="61"/>
  <c r="AF48" i="61"/>
  <c r="AE48" i="61"/>
  <c r="X48" i="61" s="1"/>
  <c r="AD48" i="61"/>
  <c r="AC48" i="61"/>
  <c r="AA48" i="61"/>
  <c r="T48" i="61" s="1"/>
  <c r="Y48" i="61"/>
  <c r="W48" i="61"/>
  <c r="V48" i="61"/>
  <c r="K48" i="61"/>
  <c r="J48" i="61"/>
  <c r="I48" i="61"/>
  <c r="H48" i="61"/>
  <c r="G48" i="61"/>
  <c r="F48" i="61"/>
  <c r="B48" i="61"/>
  <c r="AF47" i="61"/>
  <c r="AE47" i="61"/>
  <c r="AD47" i="61"/>
  <c r="AC47" i="61"/>
  <c r="V47" i="61" s="1"/>
  <c r="AA47" i="61"/>
  <c r="Y47" i="61"/>
  <c r="X47" i="61"/>
  <c r="W47" i="61"/>
  <c r="K47" i="61"/>
  <c r="J47" i="61"/>
  <c r="I47" i="61"/>
  <c r="H47" i="61"/>
  <c r="G47" i="61"/>
  <c r="F47" i="61"/>
  <c r="B47" i="61"/>
  <c r="AF46" i="61"/>
  <c r="AE46" i="61"/>
  <c r="X46" i="61" s="1"/>
  <c r="AD46" i="61"/>
  <c r="W46" i="61" s="1"/>
  <c r="AC46" i="61"/>
  <c r="V46" i="61" s="1"/>
  <c r="AA46" i="61"/>
  <c r="Y46" i="61"/>
  <c r="K46" i="61"/>
  <c r="J46" i="61"/>
  <c r="I46" i="61"/>
  <c r="H46" i="61"/>
  <c r="G46" i="61"/>
  <c r="F46" i="61"/>
  <c r="B46" i="61"/>
  <c r="AF45" i="61"/>
  <c r="Y45" i="61" s="1"/>
  <c r="AE45" i="61"/>
  <c r="X45" i="61" s="1"/>
  <c r="AD45" i="61"/>
  <c r="AC45" i="61"/>
  <c r="V45" i="61" s="1"/>
  <c r="AA45" i="61"/>
  <c r="W45" i="61"/>
  <c r="K45" i="61"/>
  <c r="J45" i="61"/>
  <c r="I45" i="61"/>
  <c r="H45" i="61"/>
  <c r="G45" i="61"/>
  <c r="F45" i="61"/>
  <c r="B45" i="61"/>
  <c r="AF44" i="61"/>
  <c r="AE44" i="61"/>
  <c r="X44" i="61" s="1"/>
  <c r="AD44" i="61"/>
  <c r="AC44" i="61"/>
  <c r="AA44" i="61"/>
  <c r="Y44" i="61"/>
  <c r="W44" i="61"/>
  <c r="T44" i="61"/>
  <c r="K44" i="61"/>
  <c r="J44" i="61"/>
  <c r="I44" i="61"/>
  <c r="H44" i="61"/>
  <c r="G44" i="61"/>
  <c r="F44" i="61"/>
  <c r="B44" i="61"/>
  <c r="AF43" i="61"/>
  <c r="AE43" i="61"/>
  <c r="AD43" i="61"/>
  <c r="AC43" i="61"/>
  <c r="AA43" i="61"/>
  <c r="Y43" i="61"/>
  <c r="W43" i="61"/>
  <c r="V43" i="61"/>
  <c r="T43" i="61"/>
  <c r="K43" i="61"/>
  <c r="J43" i="61"/>
  <c r="I43" i="61"/>
  <c r="H43" i="61"/>
  <c r="G43" i="61"/>
  <c r="F43" i="61"/>
  <c r="B43" i="61"/>
  <c r="AF42" i="61"/>
  <c r="AE42" i="61"/>
  <c r="AD42" i="61"/>
  <c r="AC42" i="61"/>
  <c r="AA42" i="61"/>
  <c r="T42" i="61" s="1"/>
  <c r="Y42" i="61"/>
  <c r="X42" i="61"/>
  <c r="W42" i="61"/>
  <c r="V42" i="61"/>
  <c r="K42" i="61"/>
  <c r="J42" i="61"/>
  <c r="I42" i="61"/>
  <c r="H42" i="61"/>
  <c r="G42" i="61"/>
  <c r="F42" i="61"/>
  <c r="B42" i="61"/>
  <c r="AF41" i="61"/>
  <c r="AE41" i="61"/>
  <c r="AD41" i="61"/>
  <c r="AC41" i="61"/>
  <c r="V41" i="61" s="1"/>
  <c r="AA41" i="61"/>
  <c r="T41" i="61" s="1"/>
  <c r="Y41" i="61"/>
  <c r="X41" i="61"/>
  <c r="W41" i="61"/>
  <c r="K41" i="61"/>
  <c r="J41" i="61"/>
  <c r="I41" i="61"/>
  <c r="H41" i="61"/>
  <c r="G41" i="61"/>
  <c r="F41" i="61"/>
  <c r="B41" i="61"/>
  <c r="AF40" i="61"/>
  <c r="AE40" i="61"/>
  <c r="X40" i="61" s="1"/>
  <c r="AD40" i="61"/>
  <c r="AC40" i="61"/>
  <c r="AA40" i="61"/>
  <c r="T40" i="61" s="1"/>
  <c r="Y40" i="61"/>
  <c r="W40" i="61"/>
  <c r="V40" i="61"/>
  <c r="K40" i="61"/>
  <c r="J40" i="61"/>
  <c r="I40" i="61"/>
  <c r="H40" i="61"/>
  <c r="G40" i="61"/>
  <c r="F40" i="61"/>
  <c r="B40" i="61"/>
  <c r="AF39" i="61"/>
  <c r="AE39" i="61"/>
  <c r="AD39" i="61"/>
  <c r="AC39" i="61"/>
  <c r="V39" i="61" s="1"/>
  <c r="AA39" i="61"/>
  <c r="Y39" i="61"/>
  <c r="X39" i="61"/>
  <c r="W39" i="61"/>
  <c r="K39" i="61"/>
  <c r="J39" i="61"/>
  <c r="I39" i="61"/>
  <c r="H39" i="61"/>
  <c r="G39" i="61"/>
  <c r="F39" i="61"/>
  <c r="B39" i="61"/>
  <c r="AF38" i="61"/>
  <c r="AE38" i="61"/>
  <c r="X38" i="61" s="1"/>
  <c r="AD38" i="61"/>
  <c r="W38" i="61" s="1"/>
  <c r="AC38" i="61"/>
  <c r="V38" i="61" s="1"/>
  <c r="AA38" i="61"/>
  <c r="Y38" i="61"/>
  <c r="K38" i="61"/>
  <c r="J38" i="61"/>
  <c r="I38" i="61"/>
  <c r="H38" i="61"/>
  <c r="G38" i="61"/>
  <c r="F38" i="61"/>
  <c r="B38" i="61"/>
  <c r="AF37" i="61"/>
  <c r="Y37" i="61" s="1"/>
  <c r="AE37" i="61"/>
  <c r="X37" i="61" s="1"/>
  <c r="AD37" i="61"/>
  <c r="AC37" i="61"/>
  <c r="V37" i="61" s="1"/>
  <c r="AA37" i="61"/>
  <c r="W37" i="61"/>
  <c r="K37" i="61"/>
  <c r="J37" i="61"/>
  <c r="I37" i="61"/>
  <c r="H37" i="61"/>
  <c r="G37" i="61"/>
  <c r="F37" i="61"/>
  <c r="B37" i="61"/>
  <c r="AF36" i="61"/>
  <c r="AE36" i="61"/>
  <c r="X36" i="61" s="1"/>
  <c r="AD36" i="61"/>
  <c r="AC36" i="61"/>
  <c r="AA36" i="61"/>
  <c r="Y36" i="61"/>
  <c r="W36" i="61"/>
  <c r="T36" i="61"/>
  <c r="K36" i="61"/>
  <c r="J36" i="61"/>
  <c r="I36" i="61"/>
  <c r="H36" i="61"/>
  <c r="G36" i="61"/>
  <c r="F36" i="61"/>
  <c r="B36" i="61"/>
  <c r="AF35" i="61"/>
  <c r="AE35" i="61"/>
  <c r="AD35" i="61"/>
  <c r="AC35" i="61"/>
  <c r="AA35" i="61"/>
  <c r="Y35" i="61"/>
  <c r="W35" i="61"/>
  <c r="V35" i="61"/>
  <c r="T35" i="61"/>
  <c r="K35" i="61"/>
  <c r="J35" i="61"/>
  <c r="I35" i="61"/>
  <c r="H35" i="61"/>
  <c r="G35" i="61"/>
  <c r="F35" i="61"/>
  <c r="B35" i="61"/>
  <c r="AF34" i="61"/>
  <c r="AE34" i="61"/>
  <c r="AD34" i="61"/>
  <c r="AC34" i="61"/>
  <c r="AA34" i="61"/>
  <c r="T34" i="61" s="1"/>
  <c r="Y34" i="61"/>
  <c r="X34" i="61"/>
  <c r="W34" i="61"/>
  <c r="V34" i="61"/>
  <c r="K34" i="61"/>
  <c r="J34" i="61"/>
  <c r="I34" i="61"/>
  <c r="H34" i="61"/>
  <c r="G34" i="61"/>
  <c r="F34" i="61"/>
  <c r="B34" i="61"/>
  <c r="AF33" i="61"/>
  <c r="Y33" i="61" s="1"/>
  <c r="AE33" i="61"/>
  <c r="X33" i="61" s="1"/>
  <c r="AD33" i="61"/>
  <c r="AC33" i="61"/>
  <c r="V33" i="61" s="1"/>
  <c r="AA33" i="61"/>
  <c r="T33" i="61" s="1"/>
  <c r="K33" i="61"/>
  <c r="J33" i="61"/>
  <c r="I33" i="61"/>
  <c r="H33" i="61"/>
  <c r="G33" i="61"/>
  <c r="F33" i="61"/>
  <c r="B33" i="61"/>
  <c r="AH3" i="61"/>
  <c r="AF3" i="61"/>
  <c r="Y3" i="61" s="1"/>
  <c r="AE3" i="61"/>
  <c r="X3" i="61" s="1"/>
  <c r="AD3" i="61"/>
  <c r="W3" i="61" s="1"/>
  <c r="AC3" i="61"/>
  <c r="V3" i="61" s="1"/>
  <c r="AB3" i="61"/>
  <c r="U3" i="61" s="1"/>
  <c r="AA3" i="61"/>
  <c r="T3" i="61" s="1"/>
  <c r="B2" i="61"/>
  <c r="AF65" i="60"/>
  <c r="AE65" i="60"/>
  <c r="AD65" i="60"/>
  <c r="AC65" i="60"/>
  <c r="V65" i="60" s="1"/>
  <c r="AA65" i="60"/>
  <c r="Y65" i="60"/>
  <c r="X65" i="60"/>
  <c r="W65" i="60"/>
  <c r="T65" i="60"/>
  <c r="K65" i="60"/>
  <c r="J65" i="60"/>
  <c r="I65" i="60"/>
  <c r="H65" i="60"/>
  <c r="G65" i="60"/>
  <c r="F65" i="60"/>
  <c r="B65" i="60"/>
  <c r="AF64" i="60"/>
  <c r="AE64" i="60"/>
  <c r="AD64" i="60"/>
  <c r="AC64" i="60"/>
  <c r="AA64" i="60"/>
  <c r="T64" i="60" s="1"/>
  <c r="Y64" i="60"/>
  <c r="X64" i="60"/>
  <c r="V64" i="60"/>
  <c r="K64" i="60"/>
  <c r="J64" i="60"/>
  <c r="I64" i="60"/>
  <c r="H64" i="60"/>
  <c r="G64" i="60"/>
  <c r="F64" i="60"/>
  <c r="B64" i="60"/>
  <c r="AF63" i="60"/>
  <c r="Y63" i="60" s="1"/>
  <c r="AE63" i="60"/>
  <c r="AD63" i="60"/>
  <c r="AC63" i="60"/>
  <c r="V63" i="60" s="1"/>
  <c r="AA63" i="60"/>
  <c r="T63" i="60" s="1"/>
  <c r="X63" i="60"/>
  <c r="W63" i="60"/>
  <c r="K63" i="60"/>
  <c r="J63" i="60"/>
  <c r="I63" i="60"/>
  <c r="H63" i="60"/>
  <c r="G63" i="60"/>
  <c r="F63" i="60"/>
  <c r="B63" i="60"/>
  <c r="AF62" i="60"/>
  <c r="AE62" i="60"/>
  <c r="AD62" i="60"/>
  <c r="AC62" i="60"/>
  <c r="V62" i="60" s="1"/>
  <c r="AA62" i="60"/>
  <c r="Y62" i="60"/>
  <c r="X62" i="60"/>
  <c r="W62" i="60"/>
  <c r="K62" i="60"/>
  <c r="J62" i="60"/>
  <c r="I62" i="60"/>
  <c r="H62" i="60"/>
  <c r="G62" i="60"/>
  <c r="F62" i="60"/>
  <c r="B62" i="60"/>
  <c r="AF61" i="60"/>
  <c r="AE61" i="60"/>
  <c r="AD61" i="60"/>
  <c r="AC61" i="60"/>
  <c r="V61" i="60" s="1"/>
  <c r="AA61" i="60"/>
  <c r="Y61" i="60"/>
  <c r="X61" i="60"/>
  <c r="W61" i="60"/>
  <c r="K61" i="60"/>
  <c r="J61" i="60"/>
  <c r="I61" i="60"/>
  <c r="H61" i="60"/>
  <c r="G61" i="60"/>
  <c r="F61" i="60"/>
  <c r="B61" i="60"/>
  <c r="AF60" i="60"/>
  <c r="AE60" i="60"/>
  <c r="AD60" i="60"/>
  <c r="AC60" i="60"/>
  <c r="V60" i="60" s="1"/>
  <c r="AA60" i="60"/>
  <c r="Y60" i="60"/>
  <c r="X60" i="60"/>
  <c r="W60" i="60"/>
  <c r="K60" i="60"/>
  <c r="J60" i="60"/>
  <c r="I60" i="60"/>
  <c r="H60" i="60"/>
  <c r="G60" i="60"/>
  <c r="F60" i="60"/>
  <c r="B60" i="60"/>
  <c r="AF59" i="60"/>
  <c r="AE59" i="60"/>
  <c r="X59" i="60" s="1"/>
  <c r="AD59" i="60"/>
  <c r="AC59" i="60"/>
  <c r="V59" i="60" s="1"/>
  <c r="AA59" i="60"/>
  <c r="Y59" i="60"/>
  <c r="W59" i="60"/>
  <c r="K59" i="60"/>
  <c r="J59" i="60"/>
  <c r="I59" i="60"/>
  <c r="H59" i="60"/>
  <c r="G59" i="60"/>
  <c r="F59" i="60"/>
  <c r="B59" i="60"/>
  <c r="AF58" i="60"/>
  <c r="AE58" i="60"/>
  <c r="X58" i="60" s="1"/>
  <c r="AD58" i="60"/>
  <c r="AC58" i="60"/>
  <c r="AA58" i="60"/>
  <c r="Y58" i="60"/>
  <c r="W58" i="60"/>
  <c r="T58" i="60"/>
  <c r="K58" i="60"/>
  <c r="J58" i="60"/>
  <c r="I58" i="60"/>
  <c r="H58" i="60"/>
  <c r="G58" i="60"/>
  <c r="F58" i="60"/>
  <c r="B58" i="60"/>
  <c r="AF57" i="60"/>
  <c r="AE57" i="60"/>
  <c r="X57" i="60" s="1"/>
  <c r="AD57" i="60"/>
  <c r="AC57" i="60"/>
  <c r="AA57" i="60"/>
  <c r="Y57" i="60"/>
  <c r="W57" i="60"/>
  <c r="V57" i="60"/>
  <c r="K57" i="60"/>
  <c r="J57" i="60"/>
  <c r="I57" i="60"/>
  <c r="H57" i="60"/>
  <c r="G57" i="60"/>
  <c r="F57" i="60"/>
  <c r="B57" i="60"/>
  <c r="AF56" i="60"/>
  <c r="AE56" i="60"/>
  <c r="AD56" i="60"/>
  <c r="AC56" i="60"/>
  <c r="V56" i="60" s="1"/>
  <c r="AA56" i="60"/>
  <c r="Y56" i="60"/>
  <c r="X56" i="60"/>
  <c r="W56" i="60"/>
  <c r="K56" i="60"/>
  <c r="J56" i="60"/>
  <c r="I56" i="60"/>
  <c r="H56" i="60"/>
  <c r="G56" i="60"/>
  <c r="F56" i="60"/>
  <c r="B56" i="60"/>
  <c r="AF55" i="60"/>
  <c r="AE55" i="60"/>
  <c r="X55" i="60" s="1"/>
  <c r="AD55" i="60"/>
  <c r="AC55" i="60"/>
  <c r="V55" i="60" s="1"/>
  <c r="AA55" i="60"/>
  <c r="Y55" i="60"/>
  <c r="W55" i="60"/>
  <c r="K55" i="60"/>
  <c r="J55" i="60"/>
  <c r="I55" i="60"/>
  <c r="H55" i="60"/>
  <c r="G55" i="60"/>
  <c r="F55" i="60"/>
  <c r="B55" i="60"/>
  <c r="AF54" i="60"/>
  <c r="AE54" i="60"/>
  <c r="AD54" i="60"/>
  <c r="AC54" i="60"/>
  <c r="V54" i="60" s="1"/>
  <c r="AA54" i="60"/>
  <c r="T54" i="60" s="1"/>
  <c r="Y54" i="60"/>
  <c r="X54" i="60"/>
  <c r="W54" i="60"/>
  <c r="K54" i="60"/>
  <c r="J54" i="60"/>
  <c r="I54" i="60"/>
  <c r="H54" i="60"/>
  <c r="G54" i="60"/>
  <c r="F54" i="60"/>
  <c r="B54" i="60"/>
  <c r="AF53" i="60"/>
  <c r="AE53" i="60"/>
  <c r="AD53" i="60"/>
  <c r="AC53" i="60"/>
  <c r="AA53" i="60"/>
  <c r="Y53" i="60"/>
  <c r="X53" i="60"/>
  <c r="W53" i="60"/>
  <c r="V53" i="60"/>
  <c r="K53" i="60"/>
  <c r="J53" i="60"/>
  <c r="I53" i="60"/>
  <c r="H53" i="60"/>
  <c r="G53" i="60"/>
  <c r="F53" i="60"/>
  <c r="B53" i="60"/>
  <c r="AF52" i="60"/>
  <c r="AE52" i="60"/>
  <c r="AD52" i="60"/>
  <c r="AC52" i="60"/>
  <c r="V52" i="60" s="1"/>
  <c r="AA52" i="60"/>
  <c r="Y52" i="60"/>
  <c r="X52" i="60"/>
  <c r="W52" i="60"/>
  <c r="K52" i="60"/>
  <c r="J52" i="60"/>
  <c r="I52" i="60"/>
  <c r="H52" i="60"/>
  <c r="G52" i="60"/>
  <c r="F52" i="60"/>
  <c r="B52" i="60"/>
  <c r="AF51" i="60"/>
  <c r="AE51" i="60"/>
  <c r="X51" i="60" s="1"/>
  <c r="AD51" i="60"/>
  <c r="AC51" i="60"/>
  <c r="V51" i="60" s="1"/>
  <c r="AA51" i="60"/>
  <c r="Y51" i="60"/>
  <c r="W51" i="60"/>
  <c r="K51" i="60"/>
  <c r="J51" i="60"/>
  <c r="I51" i="60"/>
  <c r="H51" i="60"/>
  <c r="G51" i="60"/>
  <c r="F51" i="60"/>
  <c r="B51" i="60"/>
  <c r="AF50" i="60"/>
  <c r="AE50" i="60"/>
  <c r="X50" i="60" s="1"/>
  <c r="AD50" i="60"/>
  <c r="W50" i="60" s="1"/>
  <c r="AC50" i="60"/>
  <c r="AA50" i="60"/>
  <c r="T50" i="60" s="1"/>
  <c r="Y50" i="60"/>
  <c r="K50" i="60"/>
  <c r="J50" i="60"/>
  <c r="I50" i="60"/>
  <c r="H50" i="60"/>
  <c r="G50" i="60"/>
  <c r="F50" i="60"/>
  <c r="B50" i="60"/>
  <c r="AF49" i="60"/>
  <c r="Y49" i="60" s="1"/>
  <c r="AE49" i="60"/>
  <c r="X49" i="60" s="1"/>
  <c r="AD49" i="60"/>
  <c r="AC49" i="60"/>
  <c r="V49" i="60" s="1"/>
  <c r="AA49" i="60"/>
  <c r="W49" i="60"/>
  <c r="K49" i="60"/>
  <c r="J49" i="60"/>
  <c r="I49" i="60"/>
  <c r="H49" i="60"/>
  <c r="G49" i="60"/>
  <c r="F49" i="60"/>
  <c r="B49" i="60"/>
  <c r="AF48" i="60"/>
  <c r="AE48" i="60"/>
  <c r="AD48" i="60"/>
  <c r="AC48" i="60"/>
  <c r="V48" i="60" s="1"/>
  <c r="AA48" i="60"/>
  <c r="T48" i="60" s="1"/>
  <c r="Y48" i="60"/>
  <c r="X48" i="60"/>
  <c r="W48" i="60"/>
  <c r="K48" i="60"/>
  <c r="J48" i="60"/>
  <c r="I48" i="60"/>
  <c r="H48" i="60"/>
  <c r="G48" i="60"/>
  <c r="F48" i="60"/>
  <c r="B48" i="60"/>
  <c r="AF47" i="60"/>
  <c r="AE47" i="60"/>
  <c r="X47" i="60" s="1"/>
  <c r="AD47" i="60"/>
  <c r="AC47" i="60"/>
  <c r="V47" i="60" s="1"/>
  <c r="AA47" i="60"/>
  <c r="Y47" i="60"/>
  <c r="W47" i="60"/>
  <c r="K47" i="60"/>
  <c r="J47" i="60"/>
  <c r="I47" i="60"/>
  <c r="H47" i="60"/>
  <c r="G47" i="60"/>
  <c r="F47" i="60"/>
  <c r="B47" i="60"/>
  <c r="AF46" i="60"/>
  <c r="AE46" i="60"/>
  <c r="AD46" i="60"/>
  <c r="AC46" i="60"/>
  <c r="V46" i="60" s="1"/>
  <c r="AA46" i="60"/>
  <c r="T46" i="60" s="1"/>
  <c r="Y46" i="60"/>
  <c r="X46" i="60"/>
  <c r="W46" i="60"/>
  <c r="K46" i="60"/>
  <c r="J46" i="60"/>
  <c r="I46" i="60"/>
  <c r="H46" i="60"/>
  <c r="G46" i="60"/>
  <c r="F46" i="60"/>
  <c r="B46" i="60"/>
  <c r="AF45" i="60"/>
  <c r="AE45" i="60"/>
  <c r="AD45" i="60"/>
  <c r="AC45" i="60"/>
  <c r="V45" i="60" s="1"/>
  <c r="AA45" i="60"/>
  <c r="Y45" i="60"/>
  <c r="X45" i="60"/>
  <c r="W45" i="60"/>
  <c r="K45" i="60"/>
  <c r="J45" i="60"/>
  <c r="I45" i="60"/>
  <c r="H45" i="60"/>
  <c r="G45" i="60"/>
  <c r="F45" i="60"/>
  <c r="B45" i="60"/>
  <c r="AF44" i="60"/>
  <c r="AE44" i="60"/>
  <c r="X44" i="60" s="1"/>
  <c r="AD44" i="60"/>
  <c r="AC44" i="60"/>
  <c r="V44" i="60" s="1"/>
  <c r="AA44" i="60"/>
  <c r="Y44" i="60"/>
  <c r="W44" i="60"/>
  <c r="K44" i="60"/>
  <c r="J44" i="60"/>
  <c r="I44" i="60"/>
  <c r="H44" i="60"/>
  <c r="G44" i="60"/>
  <c r="F44" i="60"/>
  <c r="B44" i="60"/>
  <c r="AF43" i="60"/>
  <c r="AE43" i="60"/>
  <c r="X43" i="60" s="1"/>
  <c r="AD43" i="60"/>
  <c r="AC43" i="60"/>
  <c r="V43" i="60" s="1"/>
  <c r="AA43" i="60"/>
  <c r="Y43" i="60"/>
  <c r="W43" i="60"/>
  <c r="K43" i="60"/>
  <c r="J43" i="60"/>
  <c r="I43" i="60"/>
  <c r="H43" i="60"/>
  <c r="G43" i="60"/>
  <c r="F43" i="60"/>
  <c r="B43" i="60"/>
  <c r="AF42" i="60"/>
  <c r="AE42" i="60"/>
  <c r="X42" i="60" s="1"/>
  <c r="AD42" i="60"/>
  <c r="W42" i="60" s="1"/>
  <c r="AC42" i="60"/>
  <c r="V42" i="60" s="1"/>
  <c r="AA42" i="60"/>
  <c r="T42" i="60" s="1"/>
  <c r="Y42" i="60"/>
  <c r="K42" i="60"/>
  <c r="J42" i="60"/>
  <c r="I42" i="60"/>
  <c r="H42" i="60"/>
  <c r="G42" i="60"/>
  <c r="F42" i="60"/>
  <c r="B42" i="60"/>
  <c r="AF41" i="60"/>
  <c r="Y41" i="60" s="1"/>
  <c r="AE41" i="60"/>
  <c r="X41" i="60" s="1"/>
  <c r="AD41" i="60"/>
  <c r="AC41" i="60"/>
  <c r="V41" i="60" s="1"/>
  <c r="AA41" i="60"/>
  <c r="W41" i="60"/>
  <c r="K41" i="60"/>
  <c r="J41" i="60"/>
  <c r="I41" i="60"/>
  <c r="H41" i="60"/>
  <c r="G41" i="60"/>
  <c r="F41" i="60"/>
  <c r="B41" i="60"/>
  <c r="AF40" i="60"/>
  <c r="AE40" i="60"/>
  <c r="AD40" i="60"/>
  <c r="AC40" i="60"/>
  <c r="V40" i="60" s="1"/>
  <c r="AA40" i="60"/>
  <c r="T40" i="60" s="1"/>
  <c r="Y40" i="60"/>
  <c r="X40" i="60"/>
  <c r="W40" i="60"/>
  <c r="K40" i="60"/>
  <c r="J40" i="60"/>
  <c r="I40" i="60"/>
  <c r="H40" i="60"/>
  <c r="G40" i="60"/>
  <c r="F40" i="60"/>
  <c r="B40" i="60"/>
  <c r="AF39" i="60"/>
  <c r="AE39" i="60"/>
  <c r="X39" i="60" s="1"/>
  <c r="AD39" i="60"/>
  <c r="AC39" i="60"/>
  <c r="V39" i="60" s="1"/>
  <c r="AA39" i="60"/>
  <c r="T39" i="60" s="1"/>
  <c r="Y39" i="60"/>
  <c r="W39" i="60"/>
  <c r="K39" i="60"/>
  <c r="J39" i="60"/>
  <c r="I39" i="60"/>
  <c r="H39" i="60"/>
  <c r="G39" i="60"/>
  <c r="F39" i="60"/>
  <c r="B39" i="60"/>
  <c r="AF38" i="60"/>
  <c r="AE38" i="60"/>
  <c r="X38" i="60" s="1"/>
  <c r="AD38" i="60"/>
  <c r="AC38" i="60"/>
  <c r="V38" i="60" s="1"/>
  <c r="AA38" i="60"/>
  <c r="T38" i="60" s="1"/>
  <c r="Y38" i="60"/>
  <c r="W38" i="60"/>
  <c r="K38" i="60"/>
  <c r="J38" i="60"/>
  <c r="I38" i="60"/>
  <c r="H38" i="60"/>
  <c r="G38" i="60"/>
  <c r="F38" i="60"/>
  <c r="B38" i="60"/>
  <c r="AF37" i="60"/>
  <c r="AE37" i="60"/>
  <c r="AD37" i="60"/>
  <c r="AC37" i="60"/>
  <c r="V37" i="60" s="1"/>
  <c r="AA37" i="60"/>
  <c r="Y37" i="60"/>
  <c r="X37" i="60"/>
  <c r="W37" i="60"/>
  <c r="K37" i="60"/>
  <c r="J37" i="60"/>
  <c r="I37" i="60"/>
  <c r="H37" i="60"/>
  <c r="G37" i="60"/>
  <c r="F37" i="60"/>
  <c r="B37" i="60"/>
  <c r="AF36" i="60"/>
  <c r="Y36" i="60" s="1"/>
  <c r="AE36" i="60"/>
  <c r="X36" i="60" s="1"/>
  <c r="AD36" i="60"/>
  <c r="W36" i="60" s="1"/>
  <c r="AC36" i="60"/>
  <c r="V36" i="60" s="1"/>
  <c r="AA36" i="60"/>
  <c r="T36" i="60" s="1"/>
  <c r="K36" i="60"/>
  <c r="J36" i="60"/>
  <c r="I36" i="60"/>
  <c r="H36" i="60"/>
  <c r="G36" i="60"/>
  <c r="F36" i="60"/>
  <c r="B36" i="60"/>
  <c r="Z34" i="60"/>
  <c r="Z33" i="60"/>
  <c r="Z32" i="60"/>
  <c r="Z31" i="60"/>
  <c r="Z30" i="60"/>
  <c r="Z29" i="60"/>
  <c r="Z27" i="60"/>
  <c r="Z26" i="60"/>
  <c r="Z25" i="60"/>
  <c r="Z24" i="60"/>
  <c r="Z23" i="60"/>
  <c r="Z22" i="60"/>
  <c r="Z21" i="60"/>
  <c r="Z20" i="60"/>
  <c r="Z19" i="60"/>
  <c r="Z18" i="60"/>
  <c r="Z17" i="60"/>
  <c r="Z16" i="60"/>
  <c r="Z15" i="60"/>
  <c r="Z14" i="60"/>
  <c r="Z13" i="60"/>
  <c r="Z12" i="60"/>
  <c r="Z11" i="60"/>
  <c r="Z10" i="60"/>
  <c r="Z9" i="60"/>
  <c r="Z8" i="60"/>
  <c r="Z7" i="60"/>
  <c r="Z6" i="60"/>
  <c r="Z5" i="60"/>
  <c r="AH3" i="60"/>
  <c r="AF3" i="60"/>
  <c r="Y3" i="60" s="1"/>
  <c r="AE3" i="60"/>
  <c r="X3" i="60" s="1"/>
  <c r="AD3" i="60"/>
  <c r="W3" i="60" s="1"/>
  <c r="AC3" i="60"/>
  <c r="V3" i="60" s="1"/>
  <c r="AB3" i="60"/>
  <c r="U3" i="60" s="1"/>
  <c r="AA3" i="60"/>
  <c r="T3" i="60" s="1"/>
  <c r="B2" i="60"/>
  <c r="AF59" i="59"/>
  <c r="AE59" i="59"/>
  <c r="AD59" i="59"/>
  <c r="AC59" i="59"/>
  <c r="AA59" i="59"/>
  <c r="Y59" i="59"/>
  <c r="X59" i="59"/>
  <c r="W59" i="59"/>
  <c r="V59" i="59"/>
  <c r="T59" i="59"/>
  <c r="K59" i="59"/>
  <c r="J59" i="59"/>
  <c r="I59" i="59"/>
  <c r="H59" i="59"/>
  <c r="G59" i="59"/>
  <c r="F59" i="59"/>
  <c r="B59" i="59"/>
  <c r="AF58" i="59"/>
  <c r="AE58" i="59"/>
  <c r="AD58" i="59"/>
  <c r="AC58" i="59"/>
  <c r="AA58" i="59"/>
  <c r="Y58" i="59"/>
  <c r="X58" i="59"/>
  <c r="V58" i="59"/>
  <c r="T58" i="59"/>
  <c r="K58" i="59"/>
  <c r="J58" i="59"/>
  <c r="I58" i="59"/>
  <c r="H58" i="59"/>
  <c r="G58" i="59"/>
  <c r="F58" i="59"/>
  <c r="B58" i="59"/>
  <c r="AF57" i="59"/>
  <c r="Y57" i="59" s="1"/>
  <c r="AE57" i="59"/>
  <c r="AD57" i="59"/>
  <c r="AC57" i="59"/>
  <c r="AA57" i="59"/>
  <c r="X57" i="59"/>
  <c r="W57" i="59"/>
  <c r="V57" i="59"/>
  <c r="T57" i="59"/>
  <c r="K57" i="59"/>
  <c r="J57" i="59"/>
  <c r="I57" i="59"/>
  <c r="H57" i="59"/>
  <c r="G57" i="59"/>
  <c r="F57" i="59"/>
  <c r="B57" i="59"/>
  <c r="AF56" i="59"/>
  <c r="AE56" i="59"/>
  <c r="AD56" i="59"/>
  <c r="AC56" i="59"/>
  <c r="AA56" i="59"/>
  <c r="Y56" i="59"/>
  <c r="X56" i="59"/>
  <c r="W56" i="59"/>
  <c r="V56" i="59"/>
  <c r="T56" i="59"/>
  <c r="K56" i="59"/>
  <c r="J56" i="59"/>
  <c r="I56" i="59"/>
  <c r="H56" i="59"/>
  <c r="G56" i="59"/>
  <c r="F56" i="59"/>
  <c r="B56" i="59"/>
  <c r="AF55" i="59"/>
  <c r="AE55" i="59"/>
  <c r="AD55" i="59"/>
  <c r="AC55" i="59"/>
  <c r="AA55" i="59"/>
  <c r="Y55" i="59"/>
  <c r="X55" i="59"/>
  <c r="W55" i="59"/>
  <c r="V55" i="59"/>
  <c r="K55" i="59"/>
  <c r="J55" i="59"/>
  <c r="I55" i="59"/>
  <c r="H55" i="59"/>
  <c r="G55" i="59"/>
  <c r="F55" i="59"/>
  <c r="B55" i="59"/>
  <c r="AF54" i="59"/>
  <c r="AE54" i="59"/>
  <c r="AD54" i="59"/>
  <c r="AC54" i="59"/>
  <c r="V54" i="59" s="1"/>
  <c r="AA54" i="59"/>
  <c r="Y54" i="59"/>
  <c r="X54" i="59"/>
  <c r="W54" i="59"/>
  <c r="K54" i="59"/>
  <c r="J54" i="59"/>
  <c r="I54" i="59"/>
  <c r="H54" i="59"/>
  <c r="G54" i="59"/>
  <c r="F54" i="59"/>
  <c r="B54" i="59"/>
  <c r="AF53" i="59"/>
  <c r="AE53" i="59"/>
  <c r="X53" i="59" s="1"/>
  <c r="AD53" i="59"/>
  <c r="W53" i="59" s="1"/>
  <c r="AC53" i="59"/>
  <c r="V53" i="59" s="1"/>
  <c r="AA53" i="59"/>
  <c r="Y53" i="59"/>
  <c r="K53" i="59"/>
  <c r="J53" i="59"/>
  <c r="I53" i="59"/>
  <c r="H53" i="59"/>
  <c r="G53" i="59"/>
  <c r="F53" i="59"/>
  <c r="B53" i="59"/>
  <c r="AF52" i="59"/>
  <c r="Y52" i="59" s="1"/>
  <c r="AE52" i="59"/>
  <c r="X52" i="59" s="1"/>
  <c r="AD52" i="59"/>
  <c r="AC52" i="59"/>
  <c r="AA52" i="59"/>
  <c r="W52" i="59"/>
  <c r="V52" i="59"/>
  <c r="K52" i="59"/>
  <c r="J52" i="59"/>
  <c r="I52" i="59"/>
  <c r="H52" i="59"/>
  <c r="G52" i="59"/>
  <c r="F52" i="59"/>
  <c r="B52" i="59"/>
  <c r="AF51" i="59"/>
  <c r="AE51" i="59"/>
  <c r="AD51" i="59"/>
  <c r="W51" i="59" s="1"/>
  <c r="AC51" i="59"/>
  <c r="AA51" i="59"/>
  <c r="Y51" i="59"/>
  <c r="X51" i="59"/>
  <c r="T51" i="59"/>
  <c r="K51" i="59"/>
  <c r="J51" i="59"/>
  <c r="I51" i="59"/>
  <c r="H51" i="59"/>
  <c r="G51" i="59"/>
  <c r="F51" i="59"/>
  <c r="B51" i="59"/>
  <c r="AF50" i="59"/>
  <c r="Y50" i="59" s="1"/>
  <c r="AE50" i="59"/>
  <c r="X50" i="59" s="1"/>
  <c r="AD50" i="59"/>
  <c r="W50" i="59" s="1"/>
  <c r="AC50" i="59"/>
  <c r="AA50" i="59"/>
  <c r="V50" i="59"/>
  <c r="T50" i="59"/>
  <c r="K50" i="59"/>
  <c r="J50" i="59"/>
  <c r="I50" i="59"/>
  <c r="H50" i="59"/>
  <c r="G50" i="59"/>
  <c r="F50" i="59"/>
  <c r="B50" i="59"/>
  <c r="AF49" i="59"/>
  <c r="Y49" i="59" s="1"/>
  <c r="AE49" i="59"/>
  <c r="AD49" i="59"/>
  <c r="AC49" i="59"/>
  <c r="AA49" i="59"/>
  <c r="X49" i="59"/>
  <c r="W49" i="59"/>
  <c r="V49" i="59"/>
  <c r="T49" i="59"/>
  <c r="K49" i="59"/>
  <c r="J49" i="59"/>
  <c r="I49" i="59"/>
  <c r="H49" i="59"/>
  <c r="G49" i="59"/>
  <c r="F49" i="59"/>
  <c r="B49" i="59"/>
  <c r="AF48" i="59"/>
  <c r="AE48" i="59"/>
  <c r="AD48" i="59"/>
  <c r="AC48" i="59"/>
  <c r="AA48" i="59"/>
  <c r="Y48" i="59"/>
  <c r="X48" i="59"/>
  <c r="W48" i="59"/>
  <c r="V48" i="59"/>
  <c r="T48" i="59"/>
  <c r="K48" i="59"/>
  <c r="J48" i="59"/>
  <c r="I48" i="59"/>
  <c r="H48" i="59"/>
  <c r="G48" i="59"/>
  <c r="F48" i="59"/>
  <c r="B48" i="59"/>
  <c r="AF47" i="59"/>
  <c r="AE47" i="59"/>
  <c r="AD47" i="59"/>
  <c r="AC47" i="59"/>
  <c r="AA47" i="59"/>
  <c r="Y47" i="59"/>
  <c r="X47" i="59"/>
  <c r="W47" i="59"/>
  <c r="V47" i="59"/>
  <c r="K47" i="59"/>
  <c r="J47" i="59"/>
  <c r="I47" i="59"/>
  <c r="H47" i="59"/>
  <c r="G47" i="59"/>
  <c r="F47" i="59"/>
  <c r="B47" i="59"/>
  <c r="AF46" i="59"/>
  <c r="AE46" i="59"/>
  <c r="AD46" i="59"/>
  <c r="AC46" i="59"/>
  <c r="V46" i="59" s="1"/>
  <c r="AA46" i="59"/>
  <c r="Y46" i="59"/>
  <c r="X46" i="59"/>
  <c r="W46" i="59"/>
  <c r="K46" i="59"/>
  <c r="J46" i="59"/>
  <c r="I46" i="59"/>
  <c r="H46" i="59"/>
  <c r="G46" i="59"/>
  <c r="F46" i="59"/>
  <c r="B46" i="59"/>
  <c r="AF45" i="59"/>
  <c r="AE45" i="59"/>
  <c r="X45" i="59" s="1"/>
  <c r="AD45" i="59"/>
  <c r="W45" i="59" s="1"/>
  <c r="AC45" i="59"/>
  <c r="V45" i="59" s="1"/>
  <c r="AA45" i="59"/>
  <c r="Y45" i="59"/>
  <c r="K45" i="59"/>
  <c r="J45" i="59"/>
  <c r="I45" i="59"/>
  <c r="H45" i="59"/>
  <c r="G45" i="59"/>
  <c r="F45" i="59"/>
  <c r="B45" i="59"/>
  <c r="AF44" i="59"/>
  <c r="Y44" i="59" s="1"/>
  <c r="AE44" i="59"/>
  <c r="X44" i="59" s="1"/>
  <c r="AD44" i="59"/>
  <c r="AC44" i="59"/>
  <c r="V44" i="59" s="1"/>
  <c r="AA44" i="59"/>
  <c r="W44" i="59"/>
  <c r="K44" i="59"/>
  <c r="J44" i="59"/>
  <c r="I44" i="59"/>
  <c r="H44" i="59"/>
  <c r="G44" i="59"/>
  <c r="F44" i="59"/>
  <c r="B44" i="59"/>
  <c r="AF43" i="59"/>
  <c r="AE43" i="59"/>
  <c r="X43" i="59" s="1"/>
  <c r="AD43" i="59"/>
  <c r="W43" i="59" s="1"/>
  <c r="AC43" i="59"/>
  <c r="AA43" i="59"/>
  <c r="T43" i="59" s="1"/>
  <c r="Y43" i="59"/>
  <c r="K43" i="59"/>
  <c r="J43" i="59"/>
  <c r="I43" i="59"/>
  <c r="H43" i="59"/>
  <c r="G43" i="59"/>
  <c r="F43" i="59"/>
  <c r="B43" i="59"/>
  <c r="AF42" i="59"/>
  <c r="Y42" i="59" s="1"/>
  <c r="AE42" i="59"/>
  <c r="X42" i="59" s="1"/>
  <c r="AD42" i="59"/>
  <c r="AC42" i="59"/>
  <c r="V42" i="59" s="1"/>
  <c r="AA42" i="59"/>
  <c r="T42" i="59" s="1"/>
  <c r="W42" i="59"/>
  <c r="K42" i="59"/>
  <c r="J42" i="59"/>
  <c r="I42" i="59"/>
  <c r="H42" i="59"/>
  <c r="G42" i="59"/>
  <c r="F42" i="59"/>
  <c r="B42" i="59"/>
  <c r="AF41" i="59"/>
  <c r="AE41" i="59"/>
  <c r="X41" i="59" s="1"/>
  <c r="AD41" i="59"/>
  <c r="AC41" i="59"/>
  <c r="V41" i="59" s="1"/>
  <c r="AA41" i="59"/>
  <c r="T41" i="59" s="1"/>
  <c r="Y41" i="59"/>
  <c r="W41" i="59"/>
  <c r="K41" i="59"/>
  <c r="J41" i="59"/>
  <c r="I41" i="59"/>
  <c r="H41" i="59"/>
  <c r="G41" i="59"/>
  <c r="F41" i="59"/>
  <c r="B41" i="59"/>
  <c r="AF40" i="59"/>
  <c r="AE40" i="59"/>
  <c r="X40" i="59" s="1"/>
  <c r="AD40" i="59"/>
  <c r="AC40" i="59"/>
  <c r="V40" i="59" s="1"/>
  <c r="AA40" i="59"/>
  <c r="Y40" i="59"/>
  <c r="W40" i="59"/>
  <c r="T40" i="59"/>
  <c r="K40" i="59"/>
  <c r="J40" i="59"/>
  <c r="I40" i="59"/>
  <c r="H40" i="59"/>
  <c r="G40" i="59"/>
  <c r="F40" i="59"/>
  <c r="B40" i="59"/>
  <c r="AF39" i="59"/>
  <c r="AE39" i="59"/>
  <c r="X39" i="59" s="1"/>
  <c r="AD39" i="59"/>
  <c r="AC39" i="59"/>
  <c r="AA39" i="59"/>
  <c r="Y39" i="59"/>
  <c r="W39" i="59"/>
  <c r="V39" i="59"/>
  <c r="K39" i="59"/>
  <c r="J39" i="59"/>
  <c r="I39" i="59"/>
  <c r="H39" i="59"/>
  <c r="G39" i="59"/>
  <c r="F39" i="59"/>
  <c r="B39" i="59"/>
  <c r="AF38" i="59"/>
  <c r="AE38" i="59"/>
  <c r="AD38" i="59"/>
  <c r="AC38" i="59"/>
  <c r="V38" i="59" s="1"/>
  <c r="AA38" i="59"/>
  <c r="Y38" i="59"/>
  <c r="X38" i="59"/>
  <c r="W38" i="59"/>
  <c r="K38" i="59"/>
  <c r="J38" i="59"/>
  <c r="I38" i="59"/>
  <c r="H38" i="59"/>
  <c r="G38" i="59"/>
  <c r="F38" i="59"/>
  <c r="B38" i="59"/>
  <c r="AF37" i="59"/>
  <c r="AE37" i="59"/>
  <c r="X37" i="59" s="1"/>
  <c r="AD37" i="59"/>
  <c r="W37" i="59" s="1"/>
  <c r="AC37" i="59"/>
  <c r="V37" i="59" s="1"/>
  <c r="AA37" i="59"/>
  <c r="Y37" i="59"/>
  <c r="K37" i="59"/>
  <c r="J37" i="59"/>
  <c r="I37" i="59"/>
  <c r="H37" i="59"/>
  <c r="G37" i="59"/>
  <c r="F37" i="59"/>
  <c r="B37" i="59"/>
  <c r="AF36" i="59"/>
  <c r="Y36" i="59" s="1"/>
  <c r="AE36" i="59"/>
  <c r="X36" i="59" s="1"/>
  <c r="AD36" i="59"/>
  <c r="AC36" i="59"/>
  <c r="V36" i="59" s="1"/>
  <c r="AA36" i="59"/>
  <c r="W36" i="59"/>
  <c r="K36" i="59"/>
  <c r="J36" i="59"/>
  <c r="I36" i="59"/>
  <c r="H36" i="59"/>
  <c r="G36" i="59"/>
  <c r="F36" i="59"/>
  <c r="B36" i="59"/>
  <c r="AF35" i="59"/>
  <c r="AE35" i="59"/>
  <c r="X35" i="59" s="1"/>
  <c r="AD35" i="59"/>
  <c r="AC35" i="59"/>
  <c r="AA35" i="59"/>
  <c r="T35" i="59" s="1"/>
  <c r="Y35" i="59"/>
  <c r="W35" i="59"/>
  <c r="K35" i="59"/>
  <c r="J35" i="59"/>
  <c r="I35" i="59"/>
  <c r="H35" i="59"/>
  <c r="G35" i="59"/>
  <c r="F35" i="59"/>
  <c r="B35" i="59"/>
  <c r="AF34" i="59"/>
  <c r="AE34" i="59"/>
  <c r="X34" i="59" s="1"/>
  <c r="AD34" i="59"/>
  <c r="AC34" i="59"/>
  <c r="V34" i="59" s="1"/>
  <c r="AA34" i="59"/>
  <c r="T34" i="59" s="1"/>
  <c r="Y34" i="59"/>
  <c r="W34" i="59"/>
  <c r="K34" i="59"/>
  <c r="J34" i="59"/>
  <c r="I34" i="59"/>
  <c r="H34" i="59"/>
  <c r="G34" i="59"/>
  <c r="F34" i="59"/>
  <c r="B34" i="59"/>
  <c r="AF33" i="59"/>
  <c r="Y33" i="59" s="1"/>
  <c r="AE33" i="59"/>
  <c r="AD33" i="59"/>
  <c r="W33" i="59" s="1"/>
  <c r="AC33" i="59"/>
  <c r="AA33" i="59"/>
  <c r="T33" i="59" s="1"/>
  <c r="K33" i="59"/>
  <c r="J33" i="59"/>
  <c r="I33" i="59"/>
  <c r="H33" i="59"/>
  <c r="G33" i="59"/>
  <c r="F33" i="59"/>
  <c r="B33" i="59"/>
  <c r="AH3" i="59"/>
  <c r="AF3" i="59"/>
  <c r="Y3" i="59" s="1"/>
  <c r="AE3" i="59"/>
  <c r="X3" i="59" s="1"/>
  <c r="AD3" i="59"/>
  <c r="W3" i="59" s="1"/>
  <c r="AC3" i="59"/>
  <c r="V3" i="59" s="1"/>
  <c r="AB3" i="59"/>
  <c r="U3" i="59" s="1"/>
  <c r="AA3" i="59"/>
  <c r="T3" i="59" s="1"/>
  <c r="B2" i="59"/>
  <c r="X107" i="58"/>
  <c r="X91" i="58"/>
  <c r="H83" i="58"/>
  <c r="H99" i="58" s="1"/>
  <c r="AF75" i="58"/>
  <c r="AF91" i="58" s="1"/>
  <c r="AF107" i="58" s="1"/>
  <c r="AE75" i="58"/>
  <c r="AE91" i="58" s="1"/>
  <c r="AE107" i="58" s="1"/>
  <c r="AD75" i="58"/>
  <c r="AD91" i="58" s="1"/>
  <c r="AD107" i="58" s="1"/>
  <c r="AC75" i="58"/>
  <c r="AC91" i="58" s="1"/>
  <c r="AC107" i="58" s="1"/>
  <c r="AA75" i="58"/>
  <c r="T75" i="58" s="1"/>
  <c r="T91" i="58" s="1"/>
  <c r="Y75" i="58"/>
  <c r="Y91" i="58" s="1"/>
  <c r="Y107" i="58" s="1"/>
  <c r="X75" i="58"/>
  <c r="W75" i="58"/>
  <c r="W91" i="58" s="1"/>
  <c r="W107" i="58" s="1"/>
  <c r="V75" i="58"/>
  <c r="V91" i="58" s="1"/>
  <c r="V107" i="58" s="1"/>
  <c r="K75" i="58"/>
  <c r="K91" i="58" s="1"/>
  <c r="K107" i="58" s="1"/>
  <c r="J75" i="58"/>
  <c r="J91" i="58" s="1"/>
  <c r="J107" i="58" s="1"/>
  <c r="I75" i="58"/>
  <c r="I91" i="58" s="1"/>
  <c r="I107" i="58" s="1"/>
  <c r="H75" i="58"/>
  <c r="H91" i="58" s="1"/>
  <c r="H107" i="58" s="1"/>
  <c r="G75" i="58"/>
  <c r="G91" i="58" s="1"/>
  <c r="G107" i="58" s="1"/>
  <c r="F75" i="58"/>
  <c r="F91" i="58" s="1"/>
  <c r="F107" i="58" s="1"/>
  <c r="B75" i="58"/>
  <c r="AF74" i="58"/>
  <c r="AF90" i="58" s="1"/>
  <c r="AF106" i="58" s="1"/>
  <c r="AE74" i="58"/>
  <c r="AE90" i="58" s="1"/>
  <c r="AE106" i="58" s="1"/>
  <c r="AD74" i="58"/>
  <c r="AD90" i="58" s="1"/>
  <c r="AD106" i="58" s="1"/>
  <c r="AC74" i="58"/>
  <c r="V74" i="58" s="1"/>
  <c r="V90" i="58" s="1"/>
  <c r="V106" i="58" s="1"/>
  <c r="AA74" i="58"/>
  <c r="Y74" i="58"/>
  <c r="Y90" i="58" s="1"/>
  <c r="Y106" i="58" s="1"/>
  <c r="X74" i="58"/>
  <c r="X90" i="58" s="1"/>
  <c r="X106" i="58" s="1"/>
  <c r="W74" i="58"/>
  <c r="W90" i="58" s="1"/>
  <c r="W106" i="58" s="1"/>
  <c r="K74" i="58"/>
  <c r="K90" i="58" s="1"/>
  <c r="K106" i="58" s="1"/>
  <c r="J74" i="58"/>
  <c r="J90" i="58" s="1"/>
  <c r="J106" i="58" s="1"/>
  <c r="I74" i="58"/>
  <c r="I90" i="58" s="1"/>
  <c r="I106" i="58" s="1"/>
  <c r="H74" i="58"/>
  <c r="H90" i="58" s="1"/>
  <c r="H106" i="58" s="1"/>
  <c r="G74" i="58"/>
  <c r="G90" i="58" s="1"/>
  <c r="G106" i="58" s="1"/>
  <c r="F74" i="58"/>
  <c r="F90" i="58" s="1"/>
  <c r="F106" i="58" s="1"/>
  <c r="B74" i="58"/>
  <c r="AF73" i="58"/>
  <c r="AF89" i="58" s="1"/>
  <c r="AF105" i="58" s="1"/>
  <c r="AE73" i="58"/>
  <c r="X73" i="58" s="1"/>
  <c r="X89" i="58" s="1"/>
  <c r="X105" i="58" s="1"/>
  <c r="AD73" i="58"/>
  <c r="AD89" i="58" s="1"/>
  <c r="AD105" i="58" s="1"/>
  <c r="AC73" i="58"/>
  <c r="AA73" i="58"/>
  <c r="Y73" i="58"/>
  <c r="Y89" i="58" s="1"/>
  <c r="Y105" i="58" s="1"/>
  <c r="W73" i="58"/>
  <c r="W89" i="58" s="1"/>
  <c r="W105" i="58" s="1"/>
  <c r="K73" i="58"/>
  <c r="K89" i="58" s="1"/>
  <c r="K105" i="58" s="1"/>
  <c r="J73" i="58"/>
  <c r="J89" i="58" s="1"/>
  <c r="J105" i="58" s="1"/>
  <c r="I73" i="58"/>
  <c r="I89" i="58" s="1"/>
  <c r="I105" i="58" s="1"/>
  <c r="H73" i="58"/>
  <c r="H89" i="58" s="1"/>
  <c r="H105" i="58" s="1"/>
  <c r="G73" i="58"/>
  <c r="G89" i="58" s="1"/>
  <c r="G105" i="58" s="1"/>
  <c r="F73" i="58"/>
  <c r="F89" i="58" s="1"/>
  <c r="F105" i="58" s="1"/>
  <c r="B73" i="58"/>
  <c r="AF72" i="58"/>
  <c r="AF88" i="58" s="1"/>
  <c r="AF104" i="58" s="1"/>
  <c r="AE72" i="58"/>
  <c r="AD72" i="58"/>
  <c r="AD88" i="58" s="1"/>
  <c r="AD104" i="58" s="1"/>
  <c r="AC72" i="58"/>
  <c r="AA72" i="58"/>
  <c r="Y72" i="58"/>
  <c r="Y88" i="58" s="1"/>
  <c r="Y104" i="58" s="1"/>
  <c r="W72" i="58"/>
  <c r="W88" i="58" s="1"/>
  <c r="W104" i="58" s="1"/>
  <c r="K72" i="58"/>
  <c r="K88" i="58" s="1"/>
  <c r="K104" i="58" s="1"/>
  <c r="J72" i="58"/>
  <c r="J88" i="58" s="1"/>
  <c r="J104" i="58" s="1"/>
  <c r="I72" i="58"/>
  <c r="I88" i="58" s="1"/>
  <c r="I104" i="58" s="1"/>
  <c r="H72" i="58"/>
  <c r="H88" i="58" s="1"/>
  <c r="H104" i="58" s="1"/>
  <c r="G72" i="58"/>
  <c r="G88" i="58" s="1"/>
  <c r="G104" i="58" s="1"/>
  <c r="F72" i="58"/>
  <c r="F88" i="58" s="1"/>
  <c r="F104" i="58" s="1"/>
  <c r="B72" i="58"/>
  <c r="AF71" i="58"/>
  <c r="AF87" i="58" s="1"/>
  <c r="AF103" i="58" s="1"/>
  <c r="AE71" i="58"/>
  <c r="AD71" i="58"/>
  <c r="AD87" i="58" s="1"/>
  <c r="AD103" i="58" s="1"/>
  <c r="AC71" i="58"/>
  <c r="AA71" i="58"/>
  <c r="Y71" i="58"/>
  <c r="Y87" i="58" s="1"/>
  <c r="Y103" i="58" s="1"/>
  <c r="W71" i="58"/>
  <c r="W87" i="58" s="1"/>
  <c r="W103" i="58" s="1"/>
  <c r="K71" i="58"/>
  <c r="K87" i="58" s="1"/>
  <c r="K103" i="58" s="1"/>
  <c r="J71" i="58"/>
  <c r="J87" i="58" s="1"/>
  <c r="J103" i="58" s="1"/>
  <c r="I71" i="58"/>
  <c r="I87" i="58" s="1"/>
  <c r="I103" i="58" s="1"/>
  <c r="H71" i="58"/>
  <c r="H87" i="58" s="1"/>
  <c r="H103" i="58" s="1"/>
  <c r="G71" i="58"/>
  <c r="G87" i="58" s="1"/>
  <c r="G103" i="58" s="1"/>
  <c r="F71" i="58"/>
  <c r="F87" i="58" s="1"/>
  <c r="F103" i="58" s="1"/>
  <c r="B71" i="58"/>
  <c r="AF70" i="58"/>
  <c r="Y70" i="58" s="1"/>
  <c r="Y86" i="58" s="1"/>
  <c r="Y102" i="58" s="1"/>
  <c r="AE70" i="58"/>
  <c r="AD70" i="58"/>
  <c r="AD86" i="58" s="1"/>
  <c r="AD102" i="58" s="1"/>
  <c r="AC70" i="58"/>
  <c r="AA70" i="58"/>
  <c r="W70" i="58"/>
  <c r="W86" i="58" s="1"/>
  <c r="W102" i="58" s="1"/>
  <c r="T70" i="58"/>
  <c r="T86" i="58" s="1"/>
  <c r="K70" i="58"/>
  <c r="K86" i="58" s="1"/>
  <c r="K102" i="58" s="1"/>
  <c r="J70" i="58"/>
  <c r="J86" i="58" s="1"/>
  <c r="J102" i="58" s="1"/>
  <c r="I70" i="58"/>
  <c r="I86" i="58" s="1"/>
  <c r="I102" i="58" s="1"/>
  <c r="H70" i="58"/>
  <c r="H86" i="58" s="1"/>
  <c r="H102" i="58" s="1"/>
  <c r="G70" i="58"/>
  <c r="G86" i="58" s="1"/>
  <c r="G102" i="58" s="1"/>
  <c r="F70" i="58"/>
  <c r="F86" i="58" s="1"/>
  <c r="F102" i="58" s="1"/>
  <c r="B70" i="58"/>
  <c r="B86" i="58" s="1"/>
  <c r="B102" i="58" s="1"/>
  <c r="AF69" i="58"/>
  <c r="AF85" i="58" s="1"/>
  <c r="AF101" i="58" s="1"/>
  <c r="AE69" i="58"/>
  <c r="AE85" i="58" s="1"/>
  <c r="AE101" i="58" s="1"/>
  <c r="AD69" i="58"/>
  <c r="AD85" i="58" s="1"/>
  <c r="AD101" i="58" s="1"/>
  <c r="AC69" i="58"/>
  <c r="AC85" i="58" s="1"/>
  <c r="AC101" i="58" s="1"/>
  <c r="AA69" i="58"/>
  <c r="Y69" i="58"/>
  <c r="Y85" i="58" s="1"/>
  <c r="Y101" i="58" s="1"/>
  <c r="V69" i="58"/>
  <c r="V85" i="58" s="1"/>
  <c r="V101" i="58" s="1"/>
  <c r="T69" i="58"/>
  <c r="T85" i="58" s="1"/>
  <c r="K69" i="58"/>
  <c r="K85" i="58" s="1"/>
  <c r="K101" i="58" s="1"/>
  <c r="J69" i="58"/>
  <c r="J85" i="58" s="1"/>
  <c r="J101" i="58" s="1"/>
  <c r="I69" i="58"/>
  <c r="I85" i="58" s="1"/>
  <c r="I101" i="58" s="1"/>
  <c r="H69" i="58"/>
  <c r="H85" i="58" s="1"/>
  <c r="H101" i="58" s="1"/>
  <c r="G69" i="58"/>
  <c r="G85" i="58" s="1"/>
  <c r="G101" i="58" s="1"/>
  <c r="F69" i="58"/>
  <c r="F85" i="58" s="1"/>
  <c r="F101" i="58" s="1"/>
  <c r="B69" i="58"/>
  <c r="B85" i="58" s="1"/>
  <c r="B101" i="58" s="1"/>
  <c r="AF68" i="58"/>
  <c r="AF84" i="58" s="1"/>
  <c r="AF100" i="58" s="1"/>
  <c r="AE68" i="58"/>
  <c r="AE84" i="58" s="1"/>
  <c r="AE100" i="58" s="1"/>
  <c r="AD68" i="58"/>
  <c r="AD84" i="58" s="1"/>
  <c r="AD100" i="58" s="1"/>
  <c r="AC68" i="58"/>
  <c r="AC84" i="58" s="1"/>
  <c r="AC100" i="58" s="1"/>
  <c r="AA68" i="58"/>
  <c r="AA84" i="58" s="1"/>
  <c r="X68" i="58"/>
  <c r="X84" i="58" s="1"/>
  <c r="X100" i="58" s="1"/>
  <c r="T68" i="58"/>
  <c r="T84" i="58" s="1"/>
  <c r="K68" i="58"/>
  <c r="K84" i="58" s="1"/>
  <c r="K100" i="58" s="1"/>
  <c r="J68" i="58"/>
  <c r="J84" i="58" s="1"/>
  <c r="J100" i="58" s="1"/>
  <c r="I68" i="58"/>
  <c r="I84" i="58" s="1"/>
  <c r="I100" i="58" s="1"/>
  <c r="H68" i="58"/>
  <c r="H84" i="58" s="1"/>
  <c r="H100" i="58" s="1"/>
  <c r="G68" i="58"/>
  <c r="G84" i="58" s="1"/>
  <c r="G100" i="58" s="1"/>
  <c r="F68" i="58"/>
  <c r="F84" i="58" s="1"/>
  <c r="F100" i="58" s="1"/>
  <c r="B68" i="58"/>
  <c r="B84" i="58" s="1"/>
  <c r="B100" i="58" s="1"/>
  <c r="AF67" i="58"/>
  <c r="AF83" i="58" s="1"/>
  <c r="AF99" i="58" s="1"/>
  <c r="AE67" i="58"/>
  <c r="AE83" i="58" s="1"/>
  <c r="AE99" i="58" s="1"/>
  <c r="AD67" i="58"/>
  <c r="AD83" i="58" s="1"/>
  <c r="AD99" i="58" s="1"/>
  <c r="AC67" i="58"/>
  <c r="AC83" i="58" s="1"/>
  <c r="AC99" i="58" s="1"/>
  <c r="AA67" i="58"/>
  <c r="AA83" i="58" s="1"/>
  <c r="Y67" i="58"/>
  <c r="Y83" i="58" s="1"/>
  <c r="Y99" i="58" s="1"/>
  <c r="V67" i="58"/>
  <c r="V83" i="58" s="1"/>
  <c r="V99" i="58" s="1"/>
  <c r="T67" i="58"/>
  <c r="T83" i="58" s="1"/>
  <c r="K67" i="58"/>
  <c r="K83" i="58" s="1"/>
  <c r="K99" i="58" s="1"/>
  <c r="J67" i="58"/>
  <c r="J83" i="58" s="1"/>
  <c r="J99" i="58" s="1"/>
  <c r="I67" i="58"/>
  <c r="I83" i="58" s="1"/>
  <c r="I99" i="58" s="1"/>
  <c r="H67" i="58"/>
  <c r="G67" i="58"/>
  <c r="G83" i="58" s="1"/>
  <c r="G99" i="58" s="1"/>
  <c r="F67" i="58"/>
  <c r="F83" i="58" s="1"/>
  <c r="F99" i="58" s="1"/>
  <c r="B67" i="58"/>
  <c r="B83" i="58" s="1"/>
  <c r="B99" i="58" s="1"/>
  <c r="AF66" i="58"/>
  <c r="AF82" i="58" s="1"/>
  <c r="AF98" i="58" s="1"/>
  <c r="AE66" i="58"/>
  <c r="AE82" i="58" s="1"/>
  <c r="AE98" i="58" s="1"/>
  <c r="AD66" i="58"/>
  <c r="AD82" i="58" s="1"/>
  <c r="AD98" i="58" s="1"/>
  <c r="AC66" i="58"/>
  <c r="AC82" i="58" s="1"/>
  <c r="AC98" i="58" s="1"/>
  <c r="AA66" i="58"/>
  <c r="AA82" i="58" s="1"/>
  <c r="AA98" i="58" s="1"/>
  <c r="X66" i="58"/>
  <c r="X82" i="58" s="1"/>
  <c r="X98" i="58" s="1"/>
  <c r="W66" i="58"/>
  <c r="W82" i="58" s="1"/>
  <c r="W98" i="58" s="1"/>
  <c r="V66" i="58"/>
  <c r="V82" i="58" s="1"/>
  <c r="V98" i="58" s="1"/>
  <c r="T66" i="58"/>
  <c r="T82" i="58" s="1"/>
  <c r="K66" i="58"/>
  <c r="K82" i="58" s="1"/>
  <c r="K98" i="58" s="1"/>
  <c r="J66" i="58"/>
  <c r="J82" i="58" s="1"/>
  <c r="J98" i="58" s="1"/>
  <c r="I66" i="58"/>
  <c r="I82" i="58" s="1"/>
  <c r="I98" i="58" s="1"/>
  <c r="H66" i="58"/>
  <c r="H82" i="58" s="1"/>
  <c r="H98" i="58" s="1"/>
  <c r="G66" i="58"/>
  <c r="G82" i="58" s="1"/>
  <c r="G98" i="58" s="1"/>
  <c r="F66" i="58"/>
  <c r="F82" i="58" s="1"/>
  <c r="F98" i="58" s="1"/>
  <c r="B66" i="58"/>
  <c r="B82" i="58" s="1"/>
  <c r="B98" i="58" s="1"/>
  <c r="AF65" i="58"/>
  <c r="AF81" i="58" s="1"/>
  <c r="AF97" i="58" s="1"/>
  <c r="AE65" i="58"/>
  <c r="AE81" i="58" s="1"/>
  <c r="AE97" i="58" s="1"/>
  <c r="AD65" i="58"/>
  <c r="AD81" i="58" s="1"/>
  <c r="AD97" i="58" s="1"/>
  <c r="AC65" i="58"/>
  <c r="AC81" i="58" s="1"/>
  <c r="AC97" i="58" s="1"/>
  <c r="AA65" i="58"/>
  <c r="AA81" i="58" s="1"/>
  <c r="AA97" i="58" s="1"/>
  <c r="Y65" i="58"/>
  <c r="Y81" i="58" s="1"/>
  <c r="Y97" i="58" s="1"/>
  <c r="X65" i="58"/>
  <c r="X81" i="58" s="1"/>
  <c r="X97" i="58" s="1"/>
  <c r="W65" i="58"/>
  <c r="W81" i="58" s="1"/>
  <c r="W97" i="58" s="1"/>
  <c r="V65" i="58"/>
  <c r="V81" i="58" s="1"/>
  <c r="V97" i="58" s="1"/>
  <c r="K65" i="58"/>
  <c r="K81" i="58" s="1"/>
  <c r="K97" i="58" s="1"/>
  <c r="J65" i="58"/>
  <c r="J81" i="58" s="1"/>
  <c r="J97" i="58" s="1"/>
  <c r="I65" i="58"/>
  <c r="I81" i="58" s="1"/>
  <c r="I97" i="58" s="1"/>
  <c r="H65" i="58"/>
  <c r="H81" i="58" s="1"/>
  <c r="H97" i="58" s="1"/>
  <c r="G65" i="58"/>
  <c r="G81" i="58" s="1"/>
  <c r="G97" i="58" s="1"/>
  <c r="F65" i="58"/>
  <c r="F81" i="58" s="1"/>
  <c r="F97" i="58" s="1"/>
  <c r="B65" i="58"/>
  <c r="B81" i="58" s="1"/>
  <c r="B97" i="58" s="1"/>
  <c r="AF64" i="58"/>
  <c r="AF80" i="58" s="1"/>
  <c r="AF96" i="58" s="1"/>
  <c r="AE64" i="58"/>
  <c r="AE80" i="58" s="1"/>
  <c r="AE96" i="58" s="1"/>
  <c r="AD64" i="58"/>
  <c r="AD80" i="58" s="1"/>
  <c r="AD96" i="58" s="1"/>
  <c r="AC64" i="58"/>
  <c r="AC80" i="58" s="1"/>
  <c r="AC96" i="58" s="1"/>
  <c r="AA64" i="58"/>
  <c r="AA80" i="58" s="1"/>
  <c r="Y64" i="58"/>
  <c r="Y80" i="58" s="1"/>
  <c r="Y96" i="58" s="1"/>
  <c r="X64" i="58"/>
  <c r="X80" i="58" s="1"/>
  <c r="X96" i="58" s="1"/>
  <c r="W64" i="58"/>
  <c r="W80" i="58" s="1"/>
  <c r="W96" i="58" s="1"/>
  <c r="K64" i="58"/>
  <c r="K80" i="58" s="1"/>
  <c r="K96" i="58" s="1"/>
  <c r="J64" i="58"/>
  <c r="J80" i="58" s="1"/>
  <c r="J96" i="58" s="1"/>
  <c r="I64" i="58"/>
  <c r="I80" i="58" s="1"/>
  <c r="I96" i="58" s="1"/>
  <c r="H64" i="58"/>
  <c r="H80" i="58" s="1"/>
  <c r="H96" i="58" s="1"/>
  <c r="G64" i="58"/>
  <c r="G80" i="58" s="1"/>
  <c r="G96" i="58" s="1"/>
  <c r="F64" i="58"/>
  <c r="F80" i="58" s="1"/>
  <c r="F96" i="58" s="1"/>
  <c r="B64" i="58"/>
  <c r="B80" i="58" s="1"/>
  <c r="B96" i="58" s="1"/>
  <c r="AF63" i="58"/>
  <c r="AF79" i="58" s="1"/>
  <c r="AF95" i="58" s="1"/>
  <c r="AE63" i="58"/>
  <c r="AE79" i="58" s="1"/>
  <c r="AE95" i="58" s="1"/>
  <c r="AD63" i="58"/>
  <c r="AD79" i="58" s="1"/>
  <c r="AD95" i="58" s="1"/>
  <c r="AC63" i="58"/>
  <c r="AC79" i="58" s="1"/>
  <c r="AC95" i="58" s="1"/>
  <c r="AA63" i="58"/>
  <c r="AA79" i="58" s="1"/>
  <c r="Y63" i="58"/>
  <c r="Y79" i="58" s="1"/>
  <c r="Y95" i="58" s="1"/>
  <c r="W63" i="58"/>
  <c r="W79" i="58" s="1"/>
  <c r="W95" i="58" s="1"/>
  <c r="K63" i="58"/>
  <c r="K79" i="58" s="1"/>
  <c r="K95" i="58" s="1"/>
  <c r="J63" i="58"/>
  <c r="J79" i="58" s="1"/>
  <c r="J95" i="58" s="1"/>
  <c r="I63" i="58"/>
  <c r="I79" i="58" s="1"/>
  <c r="I95" i="58" s="1"/>
  <c r="H63" i="58"/>
  <c r="H79" i="58" s="1"/>
  <c r="H95" i="58" s="1"/>
  <c r="G63" i="58"/>
  <c r="G79" i="58" s="1"/>
  <c r="G95" i="58" s="1"/>
  <c r="F63" i="58"/>
  <c r="F79" i="58" s="1"/>
  <c r="F95" i="58" s="1"/>
  <c r="B63" i="58"/>
  <c r="B79" i="58" s="1"/>
  <c r="B95" i="58" s="1"/>
  <c r="AF62" i="58"/>
  <c r="AF78" i="58" s="1"/>
  <c r="AF94" i="58" s="1"/>
  <c r="AE62" i="58"/>
  <c r="AE78" i="58" s="1"/>
  <c r="AE94" i="58" s="1"/>
  <c r="AD62" i="58"/>
  <c r="AD78" i="58" s="1"/>
  <c r="AD94" i="58" s="1"/>
  <c r="AC62" i="58"/>
  <c r="AC78" i="58" s="1"/>
  <c r="AC94" i="58" s="1"/>
  <c r="AA62" i="58"/>
  <c r="AA78" i="58" s="1"/>
  <c r="Y62" i="58"/>
  <c r="Y78" i="58" s="1"/>
  <c r="Y94" i="58" s="1"/>
  <c r="W62" i="58"/>
  <c r="W78" i="58" s="1"/>
  <c r="W94" i="58" s="1"/>
  <c r="K62" i="58"/>
  <c r="K78" i="58" s="1"/>
  <c r="K94" i="58" s="1"/>
  <c r="J62" i="58"/>
  <c r="J78" i="58" s="1"/>
  <c r="J94" i="58" s="1"/>
  <c r="I62" i="58"/>
  <c r="I78" i="58" s="1"/>
  <c r="I94" i="58" s="1"/>
  <c r="H62" i="58"/>
  <c r="H78" i="58" s="1"/>
  <c r="H94" i="58" s="1"/>
  <c r="G62" i="58"/>
  <c r="G78" i="58" s="1"/>
  <c r="G94" i="58" s="1"/>
  <c r="F62" i="58"/>
  <c r="F78" i="58" s="1"/>
  <c r="F94" i="58" s="1"/>
  <c r="B62" i="58"/>
  <c r="B78" i="58" s="1"/>
  <c r="B94" i="58" s="1"/>
  <c r="AF61" i="58"/>
  <c r="AF77" i="58" s="1"/>
  <c r="AF93" i="58" s="1"/>
  <c r="AF109" i="58" s="1"/>
  <c r="AE61" i="58"/>
  <c r="AE77" i="58" s="1"/>
  <c r="AE93" i="58" s="1"/>
  <c r="AE109" i="58" s="1"/>
  <c r="AD61" i="58"/>
  <c r="AD77" i="58" s="1"/>
  <c r="AD93" i="58" s="1"/>
  <c r="AD109" i="58" s="1"/>
  <c r="AC61" i="58"/>
  <c r="AC77" i="58" s="1"/>
  <c r="AC93" i="58" s="1"/>
  <c r="AC109" i="58" s="1"/>
  <c r="AA61" i="58"/>
  <c r="AA77" i="58" s="1"/>
  <c r="Y61" i="58"/>
  <c r="Y77" i="58" s="1"/>
  <c r="Y93" i="58" s="1"/>
  <c r="Y109" i="58" s="1"/>
  <c r="K61" i="58"/>
  <c r="K77" i="58" s="1"/>
  <c r="K93" i="58" s="1"/>
  <c r="K109" i="58" s="1"/>
  <c r="J61" i="58"/>
  <c r="J77" i="58" s="1"/>
  <c r="J93" i="58" s="1"/>
  <c r="J109" i="58" s="1"/>
  <c r="I61" i="58"/>
  <c r="I77" i="58" s="1"/>
  <c r="I93" i="58" s="1"/>
  <c r="I109" i="58" s="1"/>
  <c r="H61" i="58"/>
  <c r="H77" i="58" s="1"/>
  <c r="H93" i="58" s="1"/>
  <c r="H109" i="58" s="1"/>
  <c r="G61" i="58"/>
  <c r="G77" i="58" s="1"/>
  <c r="G93" i="58" s="1"/>
  <c r="G109" i="58" s="1"/>
  <c r="F61" i="58"/>
  <c r="F77" i="58" s="1"/>
  <c r="F93" i="58" s="1"/>
  <c r="F109" i="58" s="1"/>
  <c r="B61" i="58"/>
  <c r="B77" i="58" s="1"/>
  <c r="B93" i="58" s="1"/>
  <c r="B109" i="58" s="1"/>
  <c r="AF60" i="58"/>
  <c r="AF76" i="58" s="1"/>
  <c r="AF92" i="58" s="1"/>
  <c r="AF108" i="58" s="1"/>
  <c r="AE60" i="58"/>
  <c r="AE76" i="58" s="1"/>
  <c r="AE92" i="58" s="1"/>
  <c r="AE108" i="58" s="1"/>
  <c r="AD60" i="58"/>
  <c r="AD76" i="58" s="1"/>
  <c r="AD92" i="58" s="1"/>
  <c r="AD108" i="58" s="1"/>
  <c r="AC60" i="58"/>
  <c r="AC76" i="58" s="1"/>
  <c r="AC92" i="58" s="1"/>
  <c r="AC108" i="58" s="1"/>
  <c r="AA60" i="58"/>
  <c r="AA76" i="58" s="1"/>
  <c r="W60" i="58"/>
  <c r="W76" i="58" s="1"/>
  <c r="W92" i="58" s="1"/>
  <c r="W108" i="58" s="1"/>
  <c r="K60" i="58"/>
  <c r="K76" i="58" s="1"/>
  <c r="K92" i="58" s="1"/>
  <c r="K108" i="58" s="1"/>
  <c r="J60" i="58"/>
  <c r="J76" i="58" s="1"/>
  <c r="J92" i="58" s="1"/>
  <c r="J108" i="58" s="1"/>
  <c r="I60" i="58"/>
  <c r="I76" i="58" s="1"/>
  <c r="I92" i="58" s="1"/>
  <c r="I108" i="58" s="1"/>
  <c r="H60" i="58"/>
  <c r="H76" i="58" s="1"/>
  <c r="H92" i="58" s="1"/>
  <c r="H108" i="58" s="1"/>
  <c r="G60" i="58"/>
  <c r="G76" i="58" s="1"/>
  <c r="G92" i="58" s="1"/>
  <c r="G108" i="58" s="1"/>
  <c r="F60" i="58"/>
  <c r="F76" i="58" s="1"/>
  <c r="F92" i="58" s="1"/>
  <c r="F108" i="58" s="1"/>
  <c r="B60" i="58"/>
  <c r="B76" i="58" s="1"/>
  <c r="B92" i="58" s="1"/>
  <c r="B108" i="58" s="1"/>
  <c r="AF59" i="58"/>
  <c r="AE59" i="58"/>
  <c r="X59" i="58" s="1"/>
  <c r="AD59" i="58"/>
  <c r="W59" i="58" s="1"/>
  <c r="AC59" i="58"/>
  <c r="AA59" i="58"/>
  <c r="Y59" i="58"/>
  <c r="T59" i="58"/>
  <c r="K59" i="58"/>
  <c r="J59" i="58"/>
  <c r="I59" i="58"/>
  <c r="H59" i="58"/>
  <c r="G59" i="58"/>
  <c r="F59" i="58"/>
  <c r="B59" i="58"/>
  <c r="AF58" i="58"/>
  <c r="Y58" i="58" s="1"/>
  <c r="AE58" i="58"/>
  <c r="X58" i="58" s="1"/>
  <c r="AD58" i="58"/>
  <c r="AC58" i="58"/>
  <c r="AA58" i="58"/>
  <c r="W58" i="58"/>
  <c r="V58" i="58"/>
  <c r="T58" i="58"/>
  <c r="K58" i="58"/>
  <c r="J58" i="58"/>
  <c r="I58" i="58"/>
  <c r="H58" i="58"/>
  <c r="G58" i="58"/>
  <c r="F58" i="58"/>
  <c r="B58" i="58"/>
  <c r="AH3" i="58"/>
  <c r="AF3" i="58"/>
  <c r="AE3" i="58"/>
  <c r="AD3" i="58"/>
  <c r="W3" i="58" s="1"/>
  <c r="AC3" i="58"/>
  <c r="V3" i="58" s="1"/>
  <c r="AB3" i="58"/>
  <c r="U3" i="58" s="1"/>
  <c r="AA3" i="58"/>
  <c r="T3" i="58" s="1"/>
  <c r="S3" i="58" s="1"/>
  <c r="Y3" i="58"/>
  <c r="X3" i="58"/>
  <c r="B2" i="58"/>
  <c r="AF45" i="57"/>
  <c r="AE45" i="57"/>
  <c r="AD45" i="57"/>
  <c r="AC45" i="57"/>
  <c r="AA45" i="57"/>
  <c r="Y45" i="57"/>
  <c r="X45" i="57"/>
  <c r="W45" i="57"/>
  <c r="V45" i="57"/>
  <c r="T45" i="57"/>
  <c r="K45" i="57"/>
  <c r="J45" i="57"/>
  <c r="I45" i="57"/>
  <c r="H45" i="57"/>
  <c r="G45" i="57"/>
  <c r="F45" i="57"/>
  <c r="B45" i="57"/>
  <c r="AF44" i="57"/>
  <c r="AE44" i="57"/>
  <c r="AD44" i="57"/>
  <c r="W44" i="57" s="1"/>
  <c r="AC44" i="57"/>
  <c r="AA44" i="57"/>
  <c r="T44" i="57" s="1"/>
  <c r="Y44" i="57"/>
  <c r="X44" i="57"/>
  <c r="V44" i="57"/>
  <c r="K44" i="57"/>
  <c r="J44" i="57"/>
  <c r="I44" i="57"/>
  <c r="H44" i="57"/>
  <c r="G44" i="57"/>
  <c r="F44" i="57"/>
  <c r="B44" i="57"/>
  <c r="AF43" i="57"/>
  <c r="Y43" i="57" s="1"/>
  <c r="AE43" i="57"/>
  <c r="AD43" i="57"/>
  <c r="AC43" i="57"/>
  <c r="AA43" i="57"/>
  <c r="T43" i="57" s="1"/>
  <c r="X43" i="57"/>
  <c r="W43" i="57"/>
  <c r="V43" i="57"/>
  <c r="K43" i="57"/>
  <c r="J43" i="57"/>
  <c r="I43" i="57"/>
  <c r="H43" i="57"/>
  <c r="G43" i="57"/>
  <c r="F43" i="57"/>
  <c r="B43" i="57"/>
  <c r="AF42" i="57"/>
  <c r="AE42" i="57"/>
  <c r="AD42" i="57"/>
  <c r="AC42" i="57"/>
  <c r="V42" i="57" s="1"/>
  <c r="AA42" i="57"/>
  <c r="T42" i="57" s="1"/>
  <c r="Y42" i="57"/>
  <c r="X42" i="57"/>
  <c r="W42" i="57"/>
  <c r="K42" i="57"/>
  <c r="J42" i="57"/>
  <c r="I42" i="57"/>
  <c r="H42" i="57"/>
  <c r="G42" i="57"/>
  <c r="F42" i="57"/>
  <c r="B42" i="57"/>
  <c r="AF41" i="57"/>
  <c r="AE41" i="57"/>
  <c r="X41" i="57" s="1"/>
  <c r="AD41" i="57"/>
  <c r="AC41" i="57"/>
  <c r="AA41" i="57"/>
  <c r="Y41" i="57"/>
  <c r="W41" i="57"/>
  <c r="V41" i="57"/>
  <c r="K41" i="57"/>
  <c r="J41" i="57"/>
  <c r="I41" i="57"/>
  <c r="H41" i="57"/>
  <c r="G41" i="57"/>
  <c r="F41" i="57"/>
  <c r="B41" i="57"/>
  <c r="AF40" i="57"/>
  <c r="AE40" i="57"/>
  <c r="AD40" i="57"/>
  <c r="W40" i="57" s="1"/>
  <c r="AC40" i="57"/>
  <c r="V40" i="57" s="1"/>
  <c r="AA40" i="57"/>
  <c r="Y40" i="57"/>
  <c r="X40" i="57"/>
  <c r="K40" i="57"/>
  <c r="J40" i="57"/>
  <c r="I40" i="57"/>
  <c r="H40" i="57"/>
  <c r="G40" i="57"/>
  <c r="F40" i="57"/>
  <c r="B40" i="57"/>
  <c r="AF39" i="57"/>
  <c r="Y39" i="57" s="1"/>
  <c r="AE39" i="57"/>
  <c r="X39" i="57" s="1"/>
  <c r="AD39" i="57"/>
  <c r="W39" i="57" s="1"/>
  <c r="AC39" i="57"/>
  <c r="V39" i="57" s="1"/>
  <c r="AA39" i="57"/>
  <c r="K39" i="57"/>
  <c r="J39" i="57"/>
  <c r="I39" i="57"/>
  <c r="H39" i="57"/>
  <c r="G39" i="57"/>
  <c r="F39" i="57"/>
  <c r="B39" i="57"/>
  <c r="AF38" i="57"/>
  <c r="Y38" i="57" s="1"/>
  <c r="AE38" i="57"/>
  <c r="X38" i="57" s="1"/>
  <c r="AD38" i="57"/>
  <c r="AC38" i="57"/>
  <c r="AA38" i="57"/>
  <c r="W38" i="57"/>
  <c r="V38" i="57"/>
  <c r="K38" i="57"/>
  <c r="J38" i="57"/>
  <c r="I38" i="57"/>
  <c r="H38" i="57"/>
  <c r="G38" i="57"/>
  <c r="F38" i="57"/>
  <c r="B38" i="57"/>
  <c r="AF37" i="57"/>
  <c r="AE37" i="57"/>
  <c r="AD37" i="57"/>
  <c r="AC37" i="57"/>
  <c r="AA37" i="57"/>
  <c r="Y37" i="57"/>
  <c r="X37" i="57"/>
  <c r="W37" i="57"/>
  <c r="T37" i="57"/>
  <c r="K37" i="57"/>
  <c r="J37" i="57"/>
  <c r="I37" i="57"/>
  <c r="H37" i="57"/>
  <c r="G37" i="57"/>
  <c r="F37" i="57"/>
  <c r="B37" i="57"/>
  <c r="AF36" i="57"/>
  <c r="AE36" i="57"/>
  <c r="X36" i="57" s="1"/>
  <c r="AD36" i="57"/>
  <c r="AC36" i="57"/>
  <c r="AA36" i="57"/>
  <c r="T36" i="57" s="1"/>
  <c r="Y36" i="57"/>
  <c r="W36" i="57"/>
  <c r="V36" i="57"/>
  <c r="K36" i="57"/>
  <c r="J36" i="57"/>
  <c r="I36" i="57"/>
  <c r="H36" i="57"/>
  <c r="G36" i="57"/>
  <c r="F36" i="57"/>
  <c r="B36" i="57"/>
  <c r="AF35" i="57"/>
  <c r="AE35" i="57"/>
  <c r="AD35" i="57"/>
  <c r="AC35" i="57"/>
  <c r="V35" i="57" s="1"/>
  <c r="AA35" i="57"/>
  <c r="T35" i="57" s="1"/>
  <c r="Y35" i="57"/>
  <c r="X35" i="57"/>
  <c r="W35" i="57"/>
  <c r="K35" i="57"/>
  <c r="J35" i="57"/>
  <c r="I35" i="57"/>
  <c r="H35" i="57"/>
  <c r="G35" i="57"/>
  <c r="F35" i="57"/>
  <c r="B35" i="57"/>
  <c r="AF34" i="57"/>
  <c r="AE34" i="57"/>
  <c r="X34" i="57" s="1"/>
  <c r="AD34" i="57"/>
  <c r="AC34" i="57"/>
  <c r="V34" i="57" s="1"/>
  <c r="AA34" i="57"/>
  <c r="T34" i="57" s="1"/>
  <c r="Y34" i="57"/>
  <c r="W34" i="57"/>
  <c r="K34" i="57"/>
  <c r="J34" i="57"/>
  <c r="I34" i="57"/>
  <c r="H34" i="57"/>
  <c r="G34" i="57"/>
  <c r="F34" i="57"/>
  <c r="B34" i="57"/>
  <c r="AF33" i="57"/>
  <c r="AE33" i="57"/>
  <c r="X33" i="57" s="1"/>
  <c r="AD33" i="57"/>
  <c r="AC33" i="57"/>
  <c r="AA33" i="57"/>
  <c r="Y33" i="57"/>
  <c r="W33" i="57"/>
  <c r="V33" i="57"/>
  <c r="K33" i="57"/>
  <c r="J33" i="57"/>
  <c r="I33" i="57"/>
  <c r="H33" i="57"/>
  <c r="G33" i="57"/>
  <c r="F33" i="57"/>
  <c r="B33" i="57"/>
  <c r="AF32" i="57"/>
  <c r="AE32" i="57"/>
  <c r="AD32" i="57"/>
  <c r="W32" i="57" s="1"/>
  <c r="AC32" i="57"/>
  <c r="V32" i="57" s="1"/>
  <c r="AA32" i="57"/>
  <c r="Y32" i="57"/>
  <c r="X32" i="57"/>
  <c r="K32" i="57"/>
  <c r="J32" i="57"/>
  <c r="I32" i="57"/>
  <c r="H32" i="57"/>
  <c r="G32" i="57"/>
  <c r="F32" i="57"/>
  <c r="B32" i="57"/>
  <c r="AF31" i="57"/>
  <c r="Y31" i="57" s="1"/>
  <c r="AE31" i="57"/>
  <c r="X31" i="57" s="1"/>
  <c r="AD31" i="57"/>
  <c r="W31" i="57" s="1"/>
  <c r="AC31" i="57"/>
  <c r="V31" i="57" s="1"/>
  <c r="AA31" i="57"/>
  <c r="T31" i="57"/>
  <c r="K31" i="57"/>
  <c r="J31" i="57"/>
  <c r="I31" i="57"/>
  <c r="H31" i="57"/>
  <c r="G31" i="57"/>
  <c r="F31" i="57"/>
  <c r="B31" i="57"/>
  <c r="AF30" i="57"/>
  <c r="Y30" i="57" s="1"/>
  <c r="AE30" i="57"/>
  <c r="X30" i="57" s="1"/>
  <c r="AD30" i="57"/>
  <c r="AC30" i="57"/>
  <c r="AA30" i="57"/>
  <c r="W30" i="57"/>
  <c r="V30" i="57"/>
  <c r="K30" i="57"/>
  <c r="J30" i="57"/>
  <c r="I30" i="57"/>
  <c r="H30" i="57"/>
  <c r="G30" i="57"/>
  <c r="F30" i="57"/>
  <c r="B30" i="57"/>
  <c r="AF29" i="57"/>
  <c r="AE29" i="57"/>
  <c r="AD29" i="57"/>
  <c r="AC29" i="57"/>
  <c r="AA29" i="57"/>
  <c r="Y29" i="57"/>
  <c r="X29" i="57"/>
  <c r="W29" i="57"/>
  <c r="T29" i="57"/>
  <c r="K29" i="57"/>
  <c r="J29" i="57"/>
  <c r="I29" i="57"/>
  <c r="H29" i="57"/>
  <c r="G29" i="57"/>
  <c r="F29" i="57"/>
  <c r="B29" i="57"/>
  <c r="AF28" i="57"/>
  <c r="AE28" i="57"/>
  <c r="X28" i="57" s="1"/>
  <c r="AD28" i="57"/>
  <c r="AC28" i="57"/>
  <c r="AA28" i="57"/>
  <c r="T28" i="57" s="1"/>
  <c r="Y28" i="57"/>
  <c r="W28" i="57"/>
  <c r="V28" i="57"/>
  <c r="K28" i="57"/>
  <c r="J28" i="57"/>
  <c r="I28" i="57"/>
  <c r="H28" i="57"/>
  <c r="G28" i="57"/>
  <c r="F28" i="57"/>
  <c r="B28" i="57"/>
  <c r="AF27" i="57"/>
  <c r="AE27" i="57"/>
  <c r="AD27" i="57"/>
  <c r="AC27" i="57"/>
  <c r="V27" i="57" s="1"/>
  <c r="AA27" i="57"/>
  <c r="T27" i="57" s="1"/>
  <c r="Y27" i="57"/>
  <c r="X27" i="57"/>
  <c r="W27" i="57"/>
  <c r="K27" i="57"/>
  <c r="J27" i="57"/>
  <c r="I27" i="57"/>
  <c r="H27" i="57"/>
  <c r="G27" i="57"/>
  <c r="F27" i="57"/>
  <c r="B27" i="57"/>
  <c r="AF26" i="57"/>
  <c r="AE26" i="57"/>
  <c r="AD26" i="57"/>
  <c r="AC26" i="57"/>
  <c r="V26" i="57" s="1"/>
  <c r="AA26" i="57"/>
  <c r="T26" i="57" s="1"/>
  <c r="K26" i="57"/>
  <c r="J26" i="57"/>
  <c r="I26" i="57"/>
  <c r="H26" i="57"/>
  <c r="G26" i="57"/>
  <c r="F26" i="57"/>
  <c r="B26" i="57"/>
  <c r="AH3" i="57"/>
  <c r="AF3" i="57"/>
  <c r="Y3" i="57" s="1"/>
  <c r="AE3" i="57"/>
  <c r="X3" i="57" s="1"/>
  <c r="AD3" i="57"/>
  <c r="W3" i="57" s="1"/>
  <c r="AC3" i="57"/>
  <c r="AB3" i="57"/>
  <c r="U3" i="57" s="1"/>
  <c r="AA3" i="57"/>
  <c r="T3" i="57" s="1"/>
  <c r="V3" i="57"/>
  <c r="B2" i="57"/>
  <c r="AF25" i="56"/>
  <c r="AE25" i="56"/>
  <c r="AD25" i="56"/>
  <c r="AC25" i="56"/>
  <c r="AA25" i="56"/>
  <c r="Y25" i="56"/>
  <c r="X25" i="56"/>
  <c r="W25" i="56"/>
  <c r="V25" i="56"/>
  <c r="T25" i="56"/>
  <c r="K25" i="56"/>
  <c r="J25" i="56"/>
  <c r="I25" i="56"/>
  <c r="H25" i="56"/>
  <c r="G25" i="56"/>
  <c r="F25" i="56"/>
  <c r="B25" i="56"/>
  <c r="AF24" i="56"/>
  <c r="AE24" i="56"/>
  <c r="AD24" i="56"/>
  <c r="W24" i="56" s="1"/>
  <c r="AC24" i="56"/>
  <c r="AA24" i="56"/>
  <c r="T24" i="56" s="1"/>
  <c r="Y24" i="56"/>
  <c r="X24" i="56"/>
  <c r="V24" i="56"/>
  <c r="K24" i="56"/>
  <c r="J24" i="56"/>
  <c r="I24" i="56"/>
  <c r="H24" i="56"/>
  <c r="G24" i="56"/>
  <c r="F24" i="56"/>
  <c r="B24" i="56"/>
  <c r="AF23" i="56"/>
  <c r="Y23" i="56" s="1"/>
  <c r="AE23" i="56"/>
  <c r="AD23" i="56"/>
  <c r="AC23" i="56"/>
  <c r="V23" i="56" s="1"/>
  <c r="AA23" i="56"/>
  <c r="T23" i="56" s="1"/>
  <c r="X23" i="56"/>
  <c r="W23" i="56"/>
  <c r="K23" i="56"/>
  <c r="J23" i="56"/>
  <c r="I23" i="56"/>
  <c r="H23" i="56"/>
  <c r="G23" i="56"/>
  <c r="F23" i="56"/>
  <c r="B23" i="56"/>
  <c r="AF22" i="56"/>
  <c r="AE22" i="56"/>
  <c r="X22" i="56" s="1"/>
  <c r="AD22" i="56"/>
  <c r="AC22" i="56"/>
  <c r="V22" i="56" s="1"/>
  <c r="AA22" i="56"/>
  <c r="Y22" i="56"/>
  <c r="W22" i="56"/>
  <c r="T22" i="56"/>
  <c r="K22" i="56"/>
  <c r="J22" i="56"/>
  <c r="I22" i="56"/>
  <c r="H22" i="56"/>
  <c r="G22" i="56"/>
  <c r="F22" i="56"/>
  <c r="B22" i="56"/>
  <c r="AF21" i="56"/>
  <c r="AE21" i="56"/>
  <c r="X21" i="56" s="1"/>
  <c r="AD21" i="56"/>
  <c r="W21" i="56" s="1"/>
  <c r="AC21" i="56"/>
  <c r="AA21" i="56"/>
  <c r="Y21" i="56"/>
  <c r="V21" i="56"/>
  <c r="K21" i="56"/>
  <c r="J21" i="56"/>
  <c r="I21" i="56"/>
  <c r="H21" i="56"/>
  <c r="G21" i="56"/>
  <c r="F21" i="56"/>
  <c r="B21" i="56"/>
  <c r="AF20" i="56"/>
  <c r="Y20" i="56" s="1"/>
  <c r="AE20" i="56"/>
  <c r="AD20" i="56"/>
  <c r="W20" i="56" s="1"/>
  <c r="AC20" i="56"/>
  <c r="V20" i="56" s="1"/>
  <c r="AA20" i="56"/>
  <c r="X20" i="56"/>
  <c r="K20" i="56"/>
  <c r="J20" i="56"/>
  <c r="I20" i="56"/>
  <c r="H20" i="56"/>
  <c r="G20" i="56"/>
  <c r="F20" i="56"/>
  <c r="B20" i="56"/>
  <c r="AF19" i="56"/>
  <c r="Y19" i="56" s="1"/>
  <c r="AE19" i="56"/>
  <c r="AD19" i="56"/>
  <c r="W19" i="56" s="1"/>
  <c r="AC19" i="56"/>
  <c r="V19" i="56" s="1"/>
  <c r="AA19" i="56"/>
  <c r="T19" i="56"/>
  <c r="K19" i="56"/>
  <c r="J19" i="56"/>
  <c r="I19" i="56"/>
  <c r="H19" i="56"/>
  <c r="G19" i="56"/>
  <c r="F19" i="56"/>
  <c r="B19" i="56"/>
  <c r="AF18" i="56"/>
  <c r="Y18" i="56" s="1"/>
  <c r="AE18" i="56"/>
  <c r="X18" i="56" s="1"/>
  <c r="AD18" i="56"/>
  <c r="AC18" i="56"/>
  <c r="AA18" i="56"/>
  <c r="W18" i="56"/>
  <c r="V18" i="56"/>
  <c r="T18" i="56"/>
  <c r="K18" i="56"/>
  <c r="J18" i="56"/>
  <c r="I18" i="56"/>
  <c r="H18" i="56"/>
  <c r="G18" i="56"/>
  <c r="F18" i="56"/>
  <c r="B18" i="56"/>
  <c r="AF17" i="56"/>
  <c r="AE17" i="56"/>
  <c r="AD17" i="56"/>
  <c r="AC17" i="56"/>
  <c r="AA17" i="56"/>
  <c r="Y17" i="56"/>
  <c r="X17" i="56"/>
  <c r="V17" i="56"/>
  <c r="T17" i="56"/>
  <c r="K17" i="56"/>
  <c r="J17" i="56"/>
  <c r="I17" i="56"/>
  <c r="H17" i="56"/>
  <c r="G17" i="56"/>
  <c r="F17" i="56"/>
  <c r="B17" i="56"/>
  <c r="AF16" i="56"/>
  <c r="AE16" i="56"/>
  <c r="X16" i="56" s="1"/>
  <c r="AD16" i="56"/>
  <c r="AC16" i="56"/>
  <c r="V16" i="56" s="1"/>
  <c r="AA16" i="56"/>
  <c r="T16" i="56" s="1"/>
  <c r="Y16" i="56"/>
  <c r="W16" i="56"/>
  <c r="K16" i="56"/>
  <c r="J16" i="56"/>
  <c r="I16" i="56"/>
  <c r="H16" i="56"/>
  <c r="G16" i="56"/>
  <c r="F16" i="56"/>
  <c r="B16" i="56"/>
  <c r="AH3" i="56"/>
  <c r="AF3" i="56"/>
  <c r="Y3" i="56" s="1"/>
  <c r="AE3" i="56"/>
  <c r="X3" i="56" s="1"/>
  <c r="AD3" i="56"/>
  <c r="W3" i="56" s="1"/>
  <c r="AC3" i="56"/>
  <c r="V3" i="56" s="1"/>
  <c r="AB3" i="56"/>
  <c r="U3" i="56" s="1"/>
  <c r="AA3" i="56"/>
  <c r="T3" i="56" s="1"/>
  <c r="B2" i="56"/>
  <c r="AF25" i="55"/>
  <c r="AE25" i="55"/>
  <c r="AD25" i="55"/>
  <c r="AC25" i="55"/>
  <c r="AA25" i="55"/>
  <c r="Y25" i="55"/>
  <c r="X25" i="55"/>
  <c r="W25" i="55"/>
  <c r="V25" i="55"/>
  <c r="T25" i="55"/>
  <c r="K25" i="55"/>
  <c r="J25" i="55"/>
  <c r="I25" i="55"/>
  <c r="H25" i="55"/>
  <c r="G25" i="55"/>
  <c r="F25" i="55"/>
  <c r="B25" i="55"/>
  <c r="AF24" i="55"/>
  <c r="AE24" i="55"/>
  <c r="AD24" i="55"/>
  <c r="W24" i="55" s="1"/>
  <c r="AC24" i="55"/>
  <c r="V24" i="55" s="1"/>
  <c r="AA24" i="55"/>
  <c r="T24" i="55" s="1"/>
  <c r="Y24" i="55"/>
  <c r="X24" i="55"/>
  <c r="K24" i="55"/>
  <c r="J24" i="55"/>
  <c r="I24" i="55"/>
  <c r="H24" i="55"/>
  <c r="G24" i="55"/>
  <c r="F24" i="55"/>
  <c r="B24" i="55"/>
  <c r="AF23" i="55"/>
  <c r="Y23" i="55" s="1"/>
  <c r="AE23" i="55"/>
  <c r="X23" i="55" s="1"/>
  <c r="AD23" i="55"/>
  <c r="W23" i="55" s="1"/>
  <c r="AC23" i="55"/>
  <c r="AA23" i="55"/>
  <c r="T23" i="55" s="1"/>
  <c r="V23" i="55"/>
  <c r="K23" i="55"/>
  <c r="J23" i="55"/>
  <c r="I23" i="55"/>
  <c r="H23" i="55"/>
  <c r="G23" i="55"/>
  <c r="F23" i="55"/>
  <c r="B23" i="55"/>
  <c r="AF22" i="55"/>
  <c r="AE22" i="55"/>
  <c r="AD22" i="55"/>
  <c r="AC22" i="55"/>
  <c r="V22" i="55" s="1"/>
  <c r="AA22" i="55"/>
  <c r="T22" i="55" s="1"/>
  <c r="Y22" i="55"/>
  <c r="X22" i="55"/>
  <c r="W22" i="55"/>
  <c r="K22" i="55"/>
  <c r="J22" i="55"/>
  <c r="I22" i="55"/>
  <c r="H22" i="55"/>
  <c r="G22" i="55"/>
  <c r="F22" i="55"/>
  <c r="B22" i="55"/>
  <c r="AF21" i="55"/>
  <c r="AE21" i="55"/>
  <c r="X21" i="55" s="1"/>
  <c r="AD21" i="55"/>
  <c r="AC21" i="55"/>
  <c r="V21" i="55" s="1"/>
  <c r="AA21" i="55"/>
  <c r="Y21" i="55"/>
  <c r="K21" i="55"/>
  <c r="J21" i="55"/>
  <c r="I21" i="55"/>
  <c r="H21" i="55"/>
  <c r="G21" i="55"/>
  <c r="F21" i="55"/>
  <c r="B21" i="55"/>
  <c r="AF20" i="55"/>
  <c r="Y20" i="55" s="1"/>
  <c r="AE20" i="55"/>
  <c r="X20" i="55" s="1"/>
  <c r="AD20" i="55"/>
  <c r="W20" i="55" s="1"/>
  <c r="AC20" i="55"/>
  <c r="V20" i="55" s="1"/>
  <c r="AA20" i="55"/>
  <c r="K20" i="55"/>
  <c r="J20" i="55"/>
  <c r="I20" i="55"/>
  <c r="H20" i="55"/>
  <c r="G20" i="55"/>
  <c r="F20" i="55"/>
  <c r="B20" i="55"/>
  <c r="AF19" i="55"/>
  <c r="Y19" i="55" s="1"/>
  <c r="AE19" i="55"/>
  <c r="X19" i="55" s="1"/>
  <c r="AD19" i="55"/>
  <c r="W19" i="55" s="1"/>
  <c r="AC19" i="55"/>
  <c r="V19" i="55" s="1"/>
  <c r="AA19" i="55"/>
  <c r="T19" i="55" s="1"/>
  <c r="K19" i="55"/>
  <c r="J19" i="55"/>
  <c r="I19" i="55"/>
  <c r="H19" i="55"/>
  <c r="G19" i="55"/>
  <c r="F19" i="55"/>
  <c r="B19" i="55"/>
  <c r="AF18" i="55"/>
  <c r="Y18" i="55" s="1"/>
  <c r="AE18" i="55"/>
  <c r="X18" i="55" s="1"/>
  <c r="AD18" i="55"/>
  <c r="W18" i="55" s="1"/>
  <c r="AC18" i="55"/>
  <c r="AA18" i="55"/>
  <c r="V18" i="55"/>
  <c r="T18" i="55"/>
  <c r="K18" i="55"/>
  <c r="J18" i="55"/>
  <c r="I18" i="55"/>
  <c r="H18" i="55"/>
  <c r="G18" i="55"/>
  <c r="F18" i="55"/>
  <c r="B18" i="55"/>
  <c r="AF17" i="55"/>
  <c r="Y17" i="55" s="1"/>
  <c r="AE17" i="55"/>
  <c r="AD17" i="55"/>
  <c r="W17" i="55" s="1"/>
  <c r="AC17" i="55"/>
  <c r="V17" i="55" s="1"/>
  <c r="AA17" i="55"/>
  <c r="T17" i="55" s="1"/>
  <c r="X17" i="55"/>
  <c r="K17" i="55"/>
  <c r="J17" i="55"/>
  <c r="I17" i="55"/>
  <c r="H17" i="55"/>
  <c r="G17" i="55"/>
  <c r="F17" i="55"/>
  <c r="B17" i="55"/>
  <c r="AF16" i="55"/>
  <c r="Y16" i="55" s="1"/>
  <c r="AE16" i="55"/>
  <c r="X16" i="55" s="1"/>
  <c r="AD16" i="55"/>
  <c r="W16" i="55" s="1"/>
  <c r="AC16" i="55"/>
  <c r="AA16" i="55"/>
  <c r="V16" i="55"/>
  <c r="T16" i="55"/>
  <c r="K16" i="55"/>
  <c r="J16" i="55"/>
  <c r="I16" i="55"/>
  <c r="H16" i="55"/>
  <c r="G16" i="55"/>
  <c r="F16" i="55"/>
  <c r="B16" i="55"/>
  <c r="AH3" i="55"/>
  <c r="AF3" i="55"/>
  <c r="Y3" i="55" s="1"/>
  <c r="AE3" i="55"/>
  <c r="X3" i="55" s="1"/>
  <c r="AD3" i="55"/>
  <c r="W3" i="55" s="1"/>
  <c r="AC3" i="55"/>
  <c r="V3" i="55" s="1"/>
  <c r="AB3" i="55"/>
  <c r="U3" i="55" s="1"/>
  <c r="AA3" i="55"/>
  <c r="T3" i="55" s="1"/>
  <c r="B2" i="55"/>
  <c r="AF51" i="54"/>
  <c r="AE51" i="54"/>
  <c r="AD51" i="54"/>
  <c r="AC51" i="54"/>
  <c r="AA51" i="54"/>
  <c r="Y51" i="54"/>
  <c r="X51" i="54"/>
  <c r="W51" i="54"/>
  <c r="V51" i="54"/>
  <c r="T51" i="54"/>
  <c r="K51" i="54"/>
  <c r="J51" i="54"/>
  <c r="I51" i="54"/>
  <c r="H51" i="54"/>
  <c r="G51" i="54"/>
  <c r="F51" i="54"/>
  <c r="B51" i="54"/>
  <c r="AF50" i="54"/>
  <c r="AE50" i="54"/>
  <c r="AD50" i="54"/>
  <c r="AC50" i="54"/>
  <c r="AA50" i="54"/>
  <c r="T50" i="54" s="1"/>
  <c r="Y50" i="54"/>
  <c r="X50" i="54"/>
  <c r="V50" i="54"/>
  <c r="K50" i="54"/>
  <c r="J50" i="54"/>
  <c r="I50" i="54"/>
  <c r="H50" i="54"/>
  <c r="G50" i="54"/>
  <c r="F50" i="54"/>
  <c r="B50" i="54"/>
  <c r="AF49" i="54"/>
  <c r="Y49" i="54" s="1"/>
  <c r="AE49" i="54"/>
  <c r="AD49" i="54"/>
  <c r="AC49" i="54"/>
  <c r="AA49" i="54"/>
  <c r="T49" i="54" s="1"/>
  <c r="X49" i="54"/>
  <c r="W49" i="54"/>
  <c r="V49" i="54"/>
  <c r="K49" i="54"/>
  <c r="J49" i="54"/>
  <c r="I49" i="54"/>
  <c r="H49" i="54"/>
  <c r="G49" i="54"/>
  <c r="F49" i="54"/>
  <c r="B49" i="54"/>
  <c r="AF48" i="54"/>
  <c r="AE48" i="54"/>
  <c r="AD48" i="54"/>
  <c r="AC48" i="54"/>
  <c r="V48" i="54" s="1"/>
  <c r="AA48" i="54"/>
  <c r="Y48" i="54"/>
  <c r="X48" i="54"/>
  <c r="W48" i="54"/>
  <c r="T48" i="54"/>
  <c r="K48" i="54"/>
  <c r="J48" i="54"/>
  <c r="I48" i="54"/>
  <c r="H48" i="54"/>
  <c r="G48" i="54"/>
  <c r="F48" i="54"/>
  <c r="B48" i="54"/>
  <c r="AF47" i="54"/>
  <c r="AE47" i="54"/>
  <c r="AD47" i="54"/>
  <c r="AC47" i="54"/>
  <c r="AA47" i="54"/>
  <c r="Y47" i="54"/>
  <c r="X47" i="54"/>
  <c r="W47" i="54"/>
  <c r="V47" i="54"/>
  <c r="K47" i="54"/>
  <c r="J47" i="54"/>
  <c r="I47" i="54"/>
  <c r="H47" i="54"/>
  <c r="G47" i="54"/>
  <c r="F47" i="54"/>
  <c r="B47" i="54"/>
  <c r="AF46" i="54"/>
  <c r="AE46" i="54"/>
  <c r="AD46" i="54"/>
  <c r="AC46" i="54"/>
  <c r="V46" i="54" s="1"/>
  <c r="AA46" i="54"/>
  <c r="Y46" i="54"/>
  <c r="X46" i="54"/>
  <c r="W46" i="54"/>
  <c r="K46" i="54"/>
  <c r="J46" i="54"/>
  <c r="I46" i="54"/>
  <c r="H46" i="54"/>
  <c r="G46" i="54"/>
  <c r="F46" i="54"/>
  <c r="B46" i="54"/>
  <c r="AF45" i="54"/>
  <c r="AE45" i="54"/>
  <c r="X45" i="54" s="1"/>
  <c r="AD45" i="54"/>
  <c r="W45" i="54" s="1"/>
  <c r="AC45" i="54"/>
  <c r="V45" i="54" s="1"/>
  <c r="AA45" i="54"/>
  <c r="T45" i="54" s="1"/>
  <c r="Y45" i="54"/>
  <c r="K45" i="54"/>
  <c r="J45" i="54"/>
  <c r="I45" i="54"/>
  <c r="H45" i="54"/>
  <c r="G45" i="54"/>
  <c r="F45" i="54"/>
  <c r="B45" i="54"/>
  <c r="AF44" i="54"/>
  <c r="Y44" i="54" s="1"/>
  <c r="AE44" i="54"/>
  <c r="X44" i="54" s="1"/>
  <c r="AD44" i="54"/>
  <c r="AC44" i="54"/>
  <c r="V44" i="54" s="1"/>
  <c r="AA44" i="54"/>
  <c r="W44" i="54"/>
  <c r="K44" i="54"/>
  <c r="J44" i="54"/>
  <c r="I44" i="54"/>
  <c r="H44" i="54"/>
  <c r="G44" i="54"/>
  <c r="F44" i="54"/>
  <c r="B44" i="54"/>
  <c r="AF43" i="54"/>
  <c r="AE43" i="54"/>
  <c r="X43" i="54" s="1"/>
  <c r="AD43" i="54"/>
  <c r="W43" i="54" s="1"/>
  <c r="AC43" i="54"/>
  <c r="AA43" i="54"/>
  <c r="Y43" i="54"/>
  <c r="V43" i="54"/>
  <c r="T43" i="54"/>
  <c r="K43" i="54"/>
  <c r="J43" i="54"/>
  <c r="I43" i="54"/>
  <c r="H43" i="54"/>
  <c r="G43" i="54"/>
  <c r="F43" i="54"/>
  <c r="B43" i="54"/>
  <c r="AF42" i="54"/>
  <c r="Y42" i="54" s="1"/>
  <c r="AE42" i="54"/>
  <c r="AD42" i="54"/>
  <c r="AC42" i="54"/>
  <c r="AA42" i="54"/>
  <c r="T42" i="54" s="1"/>
  <c r="X42" i="54"/>
  <c r="W42" i="54"/>
  <c r="V42" i="54"/>
  <c r="K42" i="54"/>
  <c r="J42" i="54"/>
  <c r="I42" i="54"/>
  <c r="H42" i="54"/>
  <c r="G42" i="54"/>
  <c r="F42" i="54"/>
  <c r="B42" i="54"/>
  <c r="AF41" i="54"/>
  <c r="AE41" i="54"/>
  <c r="AD41" i="54"/>
  <c r="AC41" i="54"/>
  <c r="V41" i="54" s="1"/>
  <c r="AA41" i="54"/>
  <c r="T41" i="54" s="1"/>
  <c r="Y41" i="54"/>
  <c r="X41" i="54"/>
  <c r="W41" i="54"/>
  <c r="K41" i="54"/>
  <c r="J41" i="54"/>
  <c r="I41" i="54"/>
  <c r="H41" i="54"/>
  <c r="G41" i="54"/>
  <c r="F41" i="54"/>
  <c r="B41" i="54"/>
  <c r="AF40" i="54"/>
  <c r="AE40" i="54"/>
  <c r="X40" i="54" s="1"/>
  <c r="AD40" i="54"/>
  <c r="AC40" i="54"/>
  <c r="V40" i="54" s="1"/>
  <c r="AA40" i="54"/>
  <c r="Y40" i="54"/>
  <c r="W40" i="54"/>
  <c r="T40" i="54"/>
  <c r="K40" i="54"/>
  <c r="J40" i="54"/>
  <c r="I40" i="54"/>
  <c r="H40" i="54"/>
  <c r="G40" i="54"/>
  <c r="F40" i="54"/>
  <c r="B40" i="54"/>
  <c r="AF39" i="54"/>
  <c r="AE39" i="54"/>
  <c r="X39" i="54" s="1"/>
  <c r="AD39" i="54"/>
  <c r="W39" i="54" s="1"/>
  <c r="AC39" i="54"/>
  <c r="AA39" i="54"/>
  <c r="Y39" i="54"/>
  <c r="V39" i="54"/>
  <c r="K39" i="54"/>
  <c r="J39" i="54"/>
  <c r="I39" i="54"/>
  <c r="H39" i="54"/>
  <c r="G39" i="54"/>
  <c r="F39" i="54"/>
  <c r="B39" i="54"/>
  <c r="AF38" i="54"/>
  <c r="Y38" i="54" s="1"/>
  <c r="AE38" i="54"/>
  <c r="AD38" i="54"/>
  <c r="AC38" i="54"/>
  <c r="V38" i="54" s="1"/>
  <c r="AA38" i="54"/>
  <c r="X38" i="54"/>
  <c r="W38" i="54"/>
  <c r="K38" i="54"/>
  <c r="J38" i="54"/>
  <c r="I38" i="54"/>
  <c r="H38" i="54"/>
  <c r="G38" i="54"/>
  <c r="F38" i="54"/>
  <c r="B38" i="54"/>
  <c r="AF37" i="54"/>
  <c r="AE37" i="54"/>
  <c r="X37" i="54" s="1"/>
  <c r="AD37" i="54"/>
  <c r="W37" i="54" s="1"/>
  <c r="AC37" i="54"/>
  <c r="V37" i="54" s="1"/>
  <c r="AA37" i="54"/>
  <c r="T37" i="54" s="1"/>
  <c r="Y37" i="54"/>
  <c r="K37" i="54"/>
  <c r="J37" i="54"/>
  <c r="I37" i="54"/>
  <c r="H37" i="54"/>
  <c r="G37" i="54"/>
  <c r="F37" i="54"/>
  <c r="B37" i="54"/>
  <c r="AF36" i="54"/>
  <c r="Y36" i="54" s="1"/>
  <c r="AE36" i="54"/>
  <c r="X36" i="54" s="1"/>
  <c r="AD36" i="54"/>
  <c r="AC36" i="54"/>
  <c r="V36" i="54" s="1"/>
  <c r="AA36" i="54"/>
  <c r="W36" i="54"/>
  <c r="T36" i="54"/>
  <c r="K36" i="54"/>
  <c r="J36" i="54"/>
  <c r="I36" i="54"/>
  <c r="H36" i="54"/>
  <c r="G36" i="54"/>
  <c r="F36" i="54"/>
  <c r="B36" i="54"/>
  <c r="AF35" i="54"/>
  <c r="AE35" i="54"/>
  <c r="X35" i="54" s="1"/>
  <c r="AD35" i="54"/>
  <c r="W35" i="54" s="1"/>
  <c r="AC35" i="54"/>
  <c r="AA35" i="54"/>
  <c r="Y35" i="54"/>
  <c r="V35" i="54"/>
  <c r="T35" i="54"/>
  <c r="K35" i="54"/>
  <c r="J35" i="54"/>
  <c r="I35" i="54"/>
  <c r="H35" i="54"/>
  <c r="G35" i="54"/>
  <c r="F35" i="54"/>
  <c r="B35" i="54"/>
  <c r="AF34" i="54"/>
  <c r="Y34" i="54" s="1"/>
  <c r="AE34" i="54"/>
  <c r="AD34" i="54"/>
  <c r="AC34" i="54"/>
  <c r="AA34" i="54"/>
  <c r="T34" i="54" s="1"/>
  <c r="X34" i="54"/>
  <c r="W34" i="54"/>
  <c r="V34" i="54"/>
  <c r="K34" i="54"/>
  <c r="J34" i="54"/>
  <c r="I34" i="54"/>
  <c r="H34" i="54"/>
  <c r="G34" i="54"/>
  <c r="F34" i="54"/>
  <c r="B34" i="54"/>
  <c r="AF33" i="54"/>
  <c r="AE33" i="54"/>
  <c r="AD33" i="54"/>
  <c r="AC33" i="54"/>
  <c r="V33" i="54" s="1"/>
  <c r="AA33" i="54"/>
  <c r="T33" i="54" s="1"/>
  <c r="Y33" i="54"/>
  <c r="X33" i="54"/>
  <c r="W33" i="54"/>
  <c r="K33" i="54"/>
  <c r="J33" i="54"/>
  <c r="I33" i="54"/>
  <c r="H33" i="54"/>
  <c r="G33" i="54"/>
  <c r="F33" i="54"/>
  <c r="B33" i="54"/>
  <c r="AF32" i="54"/>
  <c r="AE32" i="54"/>
  <c r="X32" i="54" s="1"/>
  <c r="AD32" i="54"/>
  <c r="AC32" i="54"/>
  <c r="V32" i="54" s="1"/>
  <c r="AA32" i="54"/>
  <c r="Y32" i="54"/>
  <c r="W32" i="54"/>
  <c r="T32" i="54"/>
  <c r="K32" i="54"/>
  <c r="J32" i="54"/>
  <c r="I32" i="54"/>
  <c r="H32" i="54"/>
  <c r="G32" i="54"/>
  <c r="F32" i="54"/>
  <c r="B32" i="54"/>
  <c r="AF31" i="54"/>
  <c r="AE31" i="54"/>
  <c r="X31" i="54" s="1"/>
  <c r="AD31" i="54"/>
  <c r="W31" i="54" s="1"/>
  <c r="AC31" i="54"/>
  <c r="AA31" i="54"/>
  <c r="Y31" i="54"/>
  <c r="V31" i="54"/>
  <c r="K31" i="54"/>
  <c r="J31" i="54"/>
  <c r="I31" i="54"/>
  <c r="H31" i="54"/>
  <c r="G31" i="54"/>
  <c r="F31" i="54"/>
  <c r="B31" i="54"/>
  <c r="AF30" i="54"/>
  <c r="Y30" i="54" s="1"/>
  <c r="AE30" i="54"/>
  <c r="AD30" i="54"/>
  <c r="AC30" i="54"/>
  <c r="V30" i="54" s="1"/>
  <c r="AA30" i="54"/>
  <c r="X30" i="54"/>
  <c r="W30" i="54"/>
  <c r="K30" i="54"/>
  <c r="J30" i="54"/>
  <c r="I30" i="54"/>
  <c r="H30" i="54"/>
  <c r="G30" i="54"/>
  <c r="F30" i="54"/>
  <c r="B30" i="54"/>
  <c r="AF29" i="54"/>
  <c r="Y29" i="54" s="1"/>
  <c r="AE29" i="54"/>
  <c r="AD29" i="54"/>
  <c r="AC29" i="54"/>
  <c r="AA29" i="54"/>
  <c r="K29" i="54"/>
  <c r="J29" i="54"/>
  <c r="I29" i="54"/>
  <c r="H29" i="54"/>
  <c r="G29" i="54"/>
  <c r="F29" i="54"/>
  <c r="B29" i="54"/>
  <c r="AH3" i="54"/>
  <c r="AF3" i="54"/>
  <c r="Y3" i="54" s="1"/>
  <c r="AE3" i="54"/>
  <c r="X3" i="54" s="1"/>
  <c r="AD3" i="54"/>
  <c r="W3" i="54" s="1"/>
  <c r="AC3" i="54"/>
  <c r="V3" i="54" s="1"/>
  <c r="AB3" i="54"/>
  <c r="U3" i="54" s="1"/>
  <c r="AA3" i="54"/>
  <c r="T3" i="54" s="1"/>
  <c r="B2" i="54"/>
  <c r="AC22" i="53"/>
  <c r="AA22" i="53"/>
  <c r="AC21" i="53"/>
  <c r="AA21" i="53"/>
  <c r="AC20" i="53"/>
  <c r="AC39" i="53" s="1"/>
  <c r="V39" i="53" s="1"/>
  <c r="AA20" i="53"/>
  <c r="AA39" i="53" s="1"/>
  <c r="T39" i="53" s="1"/>
  <c r="AC19" i="53"/>
  <c r="AA19" i="53"/>
  <c r="AC18" i="53"/>
  <c r="AA18" i="53"/>
  <c r="AA37" i="53" s="1"/>
  <c r="AC17" i="53"/>
  <c r="AA17" i="53"/>
  <c r="AA36" i="53" s="1"/>
  <c r="AC16" i="53"/>
  <c r="AA16" i="53"/>
  <c r="AA35" i="53" s="1"/>
  <c r="T35" i="53" s="1"/>
  <c r="AC15" i="53"/>
  <c r="AC34" i="53" s="1"/>
  <c r="V34" i="53" s="1"/>
  <c r="AA15" i="53"/>
  <c r="AA34" i="53" s="1"/>
  <c r="T34" i="53" s="1"/>
  <c r="AC14" i="53"/>
  <c r="AA14" i="53"/>
  <c r="AC13" i="53"/>
  <c r="AA13" i="53"/>
  <c r="AC12" i="53"/>
  <c r="AA12" i="53"/>
  <c r="AC11" i="53"/>
  <c r="AA11" i="53"/>
  <c r="AC10" i="53"/>
  <c r="AA10" i="53"/>
  <c r="AC9" i="53"/>
  <c r="AA9" i="53"/>
  <c r="AC8" i="53"/>
  <c r="AA8" i="53"/>
  <c r="AC7" i="53"/>
  <c r="AA7" i="53"/>
  <c r="Z7" i="53" s="1"/>
  <c r="AC6" i="53"/>
  <c r="AA6" i="53"/>
  <c r="AC5" i="53"/>
  <c r="AA5" i="53"/>
  <c r="AF41" i="53"/>
  <c r="AE41" i="53"/>
  <c r="AD41" i="53"/>
  <c r="AC41" i="53"/>
  <c r="V41" i="53" s="1"/>
  <c r="AA41" i="53"/>
  <c r="T41" i="53" s="1"/>
  <c r="Y41" i="53"/>
  <c r="X41" i="53"/>
  <c r="W41" i="53"/>
  <c r="K41" i="53"/>
  <c r="J41" i="53"/>
  <c r="I41" i="53"/>
  <c r="H41" i="53"/>
  <c r="G41" i="53"/>
  <c r="F41" i="53"/>
  <c r="B41" i="53"/>
  <c r="AF40" i="53"/>
  <c r="AE40" i="53"/>
  <c r="AD40" i="53"/>
  <c r="AC40" i="53"/>
  <c r="V40" i="53" s="1"/>
  <c r="AA40" i="53"/>
  <c r="Y40" i="53"/>
  <c r="X40" i="53"/>
  <c r="W40" i="53"/>
  <c r="K40" i="53"/>
  <c r="J40" i="53"/>
  <c r="I40" i="53"/>
  <c r="H40" i="53"/>
  <c r="G40" i="53"/>
  <c r="F40" i="53"/>
  <c r="B40" i="53"/>
  <c r="AF39" i="53"/>
  <c r="Y39" i="53" s="1"/>
  <c r="AE39" i="53"/>
  <c r="X39" i="53" s="1"/>
  <c r="AD39" i="53"/>
  <c r="W39" i="53" s="1"/>
  <c r="K39" i="53"/>
  <c r="J39" i="53"/>
  <c r="I39" i="53"/>
  <c r="H39" i="53"/>
  <c r="G39" i="53"/>
  <c r="F39" i="53"/>
  <c r="B39" i="53"/>
  <c r="AF38" i="53"/>
  <c r="AE38" i="53"/>
  <c r="AD38" i="53"/>
  <c r="W38" i="53" s="1"/>
  <c r="AC38" i="53"/>
  <c r="V38" i="53" s="1"/>
  <c r="AA38" i="53"/>
  <c r="T38" i="53" s="1"/>
  <c r="Y38" i="53"/>
  <c r="X38" i="53"/>
  <c r="K38" i="53"/>
  <c r="J38" i="53"/>
  <c r="I38" i="53"/>
  <c r="H38" i="53"/>
  <c r="G38" i="53"/>
  <c r="F38" i="53"/>
  <c r="B38" i="53"/>
  <c r="AF37" i="53"/>
  <c r="AE37" i="53"/>
  <c r="X37" i="53" s="1"/>
  <c r="AD37" i="53"/>
  <c r="W37" i="53" s="1"/>
  <c r="AC37" i="53"/>
  <c r="V37" i="53" s="1"/>
  <c r="Y37" i="53"/>
  <c r="K37" i="53"/>
  <c r="J37" i="53"/>
  <c r="I37" i="53"/>
  <c r="H37" i="53"/>
  <c r="G37" i="53"/>
  <c r="F37" i="53"/>
  <c r="B37" i="53"/>
  <c r="AF36" i="53"/>
  <c r="Y36" i="53" s="1"/>
  <c r="AE36" i="53"/>
  <c r="X36" i="53" s="1"/>
  <c r="AD36" i="53"/>
  <c r="W36" i="53" s="1"/>
  <c r="AC36" i="53"/>
  <c r="K36" i="53"/>
  <c r="J36" i="53"/>
  <c r="I36" i="53"/>
  <c r="H36" i="53"/>
  <c r="G36" i="53"/>
  <c r="F36" i="53"/>
  <c r="B36" i="53"/>
  <c r="AF35" i="53"/>
  <c r="Y35" i="53" s="1"/>
  <c r="AE35" i="53"/>
  <c r="X35" i="53" s="1"/>
  <c r="AD35" i="53"/>
  <c r="W35" i="53" s="1"/>
  <c r="AC35" i="53"/>
  <c r="V35" i="53" s="1"/>
  <c r="K35" i="53"/>
  <c r="J35" i="53"/>
  <c r="I35" i="53"/>
  <c r="H35" i="53"/>
  <c r="G35" i="53"/>
  <c r="F35" i="53"/>
  <c r="B35" i="53"/>
  <c r="AF34" i="53"/>
  <c r="AE34" i="53"/>
  <c r="X34" i="53" s="1"/>
  <c r="AD34" i="53"/>
  <c r="W34" i="53"/>
  <c r="K34" i="53"/>
  <c r="J34" i="53"/>
  <c r="I34" i="53"/>
  <c r="H34" i="53"/>
  <c r="G34" i="53"/>
  <c r="F34" i="53"/>
  <c r="B34" i="53"/>
  <c r="AF33" i="53"/>
  <c r="Y33" i="53" s="1"/>
  <c r="AE33" i="53"/>
  <c r="X33" i="53" s="1"/>
  <c r="AD33" i="53"/>
  <c r="W33" i="53" s="1"/>
  <c r="AC33" i="53"/>
  <c r="V33" i="53" s="1"/>
  <c r="AA33" i="53"/>
  <c r="K33" i="53"/>
  <c r="J33" i="53"/>
  <c r="I33" i="53"/>
  <c r="H33" i="53"/>
  <c r="G33" i="53"/>
  <c r="F33" i="53"/>
  <c r="B33" i="53"/>
  <c r="AF32" i="53"/>
  <c r="AE32" i="53"/>
  <c r="AD32" i="53"/>
  <c r="AC32" i="53"/>
  <c r="V32" i="53" s="1"/>
  <c r="AA32" i="53"/>
  <c r="T32" i="53" s="1"/>
  <c r="Y32" i="53"/>
  <c r="X32" i="53"/>
  <c r="W32" i="53"/>
  <c r="K32" i="53"/>
  <c r="J32" i="53"/>
  <c r="I32" i="53"/>
  <c r="H32" i="53"/>
  <c r="G32" i="53"/>
  <c r="F32" i="53"/>
  <c r="B32" i="53"/>
  <c r="AF31" i="53"/>
  <c r="AE31" i="53"/>
  <c r="AD31" i="53"/>
  <c r="W31" i="53" s="1"/>
  <c r="AC31" i="53"/>
  <c r="V31" i="53" s="1"/>
  <c r="AA31" i="53"/>
  <c r="T31" i="53" s="1"/>
  <c r="Y31" i="53"/>
  <c r="X31" i="53"/>
  <c r="K31" i="53"/>
  <c r="J31" i="53"/>
  <c r="I31" i="53"/>
  <c r="H31" i="53"/>
  <c r="G31" i="53"/>
  <c r="F31" i="53"/>
  <c r="B31" i="53"/>
  <c r="AF30" i="53"/>
  <c r="Y30" i="53" s="1"/>
  <c r="AE30" i="53"/>
  <c r="X30" i="53" s="1"/>
  <c r="AD30" i="53"/>
  <c r="W30" i="53" s="1"/>
  <c r="AC30" i="53"/>
  <c r="V30" i="53" s="1"/>
  <c r="AA30" i="53"/>
  <c r="T30" i="53" s="1"/>
  <c r="K30" i="53"/>
  <c r="J30" i="53"/>
  <c r="I30" i="53"/>
  <c r="H30" i="53"/>
  <c r="G30" i="53"/>
  <c r="F30" i="53"/>
  <c r="B30" i="53"/>
  <c r="AF29" i="53"/>
  <c r="Y29" i="53" s="1"/>
  <c r="AE29" i="53"/>
  <c r="X29" i="53" s="1"/>
  <c r="AD29" i="53"/>
  <c r="W29" i="53" s="1"/>
  <c r="AC29" i="53"/>
  <c r="V29" i="53" s="1"/>
  <c r="AA29" i="53"/>
  <c r="K29" i="53"/>
  <c r="J29" i="53"/>
  <c r="I29" i="53"/>
  <c r="H29" i="53"/>
  <c r="G29" i="53"/>
  <c r="F29" i="53"/>
  <c r="B29" i="53"/>
  <c r="AF28" i="53"/>
  <c r="Y28" i="53" s="1"/>
  <c r="AE28" i="53"/>
  <c r="X28" i="53" s="1"/>
  <c r="AD28" i="53"/>
  <c r="W28" i="53" s="1"/>
  <c r="AC28" i="53"/>
  <c r="V28" i="53" s="1"/>
  <c r="AA28" i="53"/>
  <c r="K28" i="53"/>
  <c r="J28" i="53"/>
  <c r="I28" i="53"/>
  <c r="H28" i="53"/>
  <c r="G28" i="53"/>
  <c r="F28" i="53"/>
  <c r="B28" i="53"/>
  <c r="AF27" i="53"/>
  <c r="Y27" i="53" s="1"/>
  <c r="AE27" i="53"/>
  <c r="X27" i="53" s="1"/>
  <c r="AD27" i="53"/>
  <c r="W27" i="53" s="1"/>
  <c r="AC27" i="53"/>
  <c r="V27" i="53" s="1"/>
  <c r="AA27" i="53"/>
  <c r="T27" i="53" s="1"/>
  <c r="K27" i="53"/>
  <c r="J27" i="53"/>
  <c r="I27" i="53"/>
  <c r="H27" i="53"/>
  <c r="G27" i="53"/>
  <c r="F27" i="53"/>
  <c r="B27" i="53"/>
  <c r="AF26" i="53"/>
  <c r="AE26" i="53"/>
  <c r="X26" i="53" s="1"/>
  <c r="AD26" i="53"/>
  <c r="AC26" i="53"/>
  <c r="V26" i="53" s="1"/>
  <c r="Y26" i="53"/>
  <c r="K26" i="53"/>
  <c r="J26" i="53"/>
  <c r="I26" i="53"/>
  <c r="H26" i="53"/>
  <c r="G26" i="53"/>
  <c r="F26" i="53"/>
  <c r="B26" i="53"/>
  <c r="AF25" i="53"/>
  <c r="Y25" i="53" s="1"/>
  <c r="AE25" i="53"/>
  <c r="AD25" i="53"/>
  <c r="AC25" i="53"/>
  <c r="V25" i="53" s="1"/>
  <c r="AA25" i="53"/>
  <c r="X25" i="53"/>
  <c r="W25" i="53"/>
  <c r="K25" i="53"/>
  <c r="J25" i="53"/>
  <c r="I25" i="53"/>
  <c r="H25" i="53"/>
  <c r="G25" i="53"/>
  <c r="F25" i="53"/>
  <c r="B25" i="53"/>
  <c r="AF24" i="53"/>
  <c r="Y24" i="53" s="1"/>
  <c r="AE24" i="53"/>
  <c r="X24" i="53" s="1"/>
  <c r="AD24" i="53"/>
  <c r="W24" i="53" s="1"/>
  <c r="AC24" i="53"/>
  <c r="V24" i="53" s="1"/>
  <c r="AA24" i="53"/>
  <c r="T24" i="53" s="1"/>
  <c r="K24" i="53"/>
  <c r="J24" i="53"/>
  <c r="I24" i="53"/>
  <c r="H24" i="53"/>
  <c r="G24" i="53"/>
  <c r="F24" i="53"/>
  <c r="B24" i="53"/>
  <c r="Z22" i="53"/>
  <c r="Z21" i="53"/>
  <c r="Z20" i="53"/>
  <c r="Z19" i="53"/>
  <c r="Z18" i="53"/>
  <c r="Z17" i="53"/>
  <c r="Z16" i="53"/>
  <c r="Z14" i="53"/>
  <c r="Z13" i="53"/>
  <c r="Z12" i="53"/>
  <c r="Z11" i="53"/>
  <c r="Z10" i="53"/>
  <c r="Z9" i="53"/>
  <c r="Z8" i="53"/>
  <c r="Z6" i="53"/>
  <c r="Z5" i="53"/>
  <c r="AH3" i="53"/>
  <c r="AF3" i="53"/>
  <c r="Y3" i="53" s="1"/>
  <c r="AE3" i="53"/>
  <c r="X3" i="53" s="1"/>
  <c r="AD3" i="53"/>
  <c r="W3" i="53" s="1"/>
  <c r="AC3" i="53"/>
  <c r="V3" i="53" s="1"/>
  <c r="AB3" i="53"/>
  <c r="U3" i="53" s="1"/>
  <c r="B2" i="53"/>
  <c r="AF33" i="52"/>
  <c r="Y33" i="52" s="1"/>
  <c r="AE33" i="52"/>
  <c r="X33" i="52" s="1"/>
  <c r="AD33" i="52"/>
  <c r="AC33" i="52"/>
  <c r="AA33" i="52"/>
  <c r="W33" i="52"/>
  <c r="T33" i="52"/>
  <c r="K33" i="52"/>
  <c r="J33" i="52"/>
  <c r="I33" i="52"/>
  <c r="H33" i="52"/>
  <c r="G33" i="52"/>
  <c r="F33" i="52"/>
  <c r="B33" i="52"/>
  <c r="AF32" i="52"/>
  <c r="AE32" i="52"/>
  <c r="X32" i="52" s="1"/>
  <c r="AD32" i="52"/>
  <c r="AC32" i="52"/>
  <c r="AA32" i="52"/>
  <c r="Y32" i="52"/>
  <c r="V32" i="52"/>
  <c r="T32" i="52"/>
  <c r="K32" i="52"/>
  <c r="J32" i="52"/>
  <c r="I32" i="52"/>
  <c r="H32" i="52"/>
  <c r="G32" i="52"/>
  <c r="F32" i="52"/>
  <c r="B32" i="52"/>
  <c r="AF31" i="52"/>
  <c r="Y31" i="52" s="1"/>
  <c r="AE31" i="52"/>
  <c r="AD31" i="52"/>
  <c r="AC31" i="52"/>
  <c r="V31" i="52" s="1"/>
  <c r="AA31" i="52"/>
  <c r="T31" i="52" s="1"/>
  <c r="X31" i="52"/>
  <c r="W31" i="52"/>
  <c r="K31" i="52"/>
  <c r="J31" i="52"/>
  <c r="I31" i="52"/>
  <c r="H31" i="52"/>
  <c r="G31" i="52"/>
  <c r="F31" i="52"/>
  <c r="B31" i="52"/>
  <c r="AF30" i="52"/>
  <c r="AE30" i="52"/>
  <c r="AD30" i="52"/>
  <c r="AC30" i="52"/>
  <c r="V30" i="52" s="1"/>
  <c r="AA30" i="52"/>
  <c r="Y30" i="52"/>
  <c r="X30" i="52"/>
  <c r="W30" i="52"/>
  <c r="T30" i="52"/>
  <c r="K30" i="52"/>
  <c r="J30" i="52"/>
  <c r="I30" i="52"/>
  <c r="H30" i="52"/>
  <c r="G30" i="52"/>
  <c r="F30" i="52"/>
  <c r="B30" i="52"/>
  <c r="AF29" i="52"/>
  <c r="AE29" i="52"/>
  <c r="AD29" i="52"/>
  <c r="AC29" i="52"/>
  <c r="AA29" i="52"/>
  <c r="Y29" i="52"/>
  <c r="X29" i="52"/>
  <c r="W29" i="52"/>
  <c r="V29" i="52"/>
  <c r="K29" i="52"/>
  <c r="J29" i="52"/>
  <c r="I29" i="52"/>
  <c r="H29" i="52"/>
  <c r="G29" i="52"/>
  <c r="F29" i="52"/>
  <c r="B29" i="52"/>
  <c r="AF28" i="52"/>
  <c r="AE28" i="52"/>
  <c r="AD28" i="52"/>
  <c r="AC28" i="52"/>
  <c r="V28" i="52" s="1"/>
  <c r="AA28" i="52"/>
  <c r="Y28" i="52"/>
  <c r="X28" i="52"/>
  <c r="W28" i="52"/>
  <c r="K28" i="52"/>
  <c r="J28" i="52"/>
  <c r="I28" i="52"/>
  <c r="H28" i="52"/>
  <c r="G28" i="52"/>
  <c r="F28" i="52"/>
  <c r="B28" i="52"/>
  <c r="AF27" i="52"/>
  <c r="AE27" i="52"/>
  <c r="AD27" i="52"/>
  <c r="W27" i="52" s="1"/>
  <c r="AC27" i="52"/>
  <c r="V27" i="52" s="1"/>
  <c r="AA27" i="52"/>
  <c r="T27" i="52" s="1"/>
  <c r="Y27" i="52"/>
  <c r="K27" i="52"/>
  <c r="J27" i="52"/>
  <c r="I27" i="52"/>
  <c r="H27" i="52"/>
  <c r="G27" i="52"/>
  <c r="F27" i="52"/>
  <c r="B27" i="52"/>
  <c r="AF26" i="52"/>
  <c r="Y26" i="52" s="1"/>
  <c r="AE26" i="52"/>
  <c r="X26" i="52" s="1"/>
  <c r="AD26" i="52"/>
  <c r="W26" i="52" s="1"/>
  <c r="AC26" i="52"/>
  <c r="V26" i="52" s="1"/>
  <c r="AA26" i="52"/>
  <c r="K26" i="52"/>
  <c r="J26" i="52"/>
  <c r="I26" i="52"/>
  <c r="H26" i="52"/>
  <c r="G26" i="52"/>
  <c r="F26" i="52"/>
  <c r="B26" i="52"/>
  <c r="AF25" i="52"/>
  <c r="Y25" i="52" s="1"/>
  <c r="AE25" i="52"/>
  <c r="AD25" i="52"/>
  <c r="W25" i="52" s="1"/>
  <c r="AC25" i="52"/>
  <c r="AA25" i="52"/>
  <c r="T25" i="52" s="1"/>
  <c r="X25" i="52"/>
  <c r="K25" i="52"/>
  <c r="J25" i="52"/>
  <c r="I25" i="52"/>
  <c r="H25" i="52"/>
  <c r="G25" i="52"/>
  <c r="F25" i="52"/>
  <c r="B25" i="52"/>
  <c r="AF24" i="52"/>
  <c r="Y24" i="52" s="1"/>
  <c r="AE24" i="52"/>
  <c r="X24" i="52" s="1"/>
  <c r="AD24" i="52"/>
  <c r="W24" i="52" s="1"/>
  <c r="AC24" i="52"/>
  <c r="V24" i="52" s="1"/>
  <c r="AA24" i="52"/>
  <c r="T24" i="52"/>
  <c r="K24" i="52"/>
  <c r="J24" i="52"/>
  <c r="I24" i="52"/>
  <c r="H24" i="52"/>
  <c r="G24" i="52"/>
  <c r="F24" i="52"/>
  <c r="B24" i="52"/>
  <c r="AF23" i="52"/>
  <c r="Y23" i="52" s="1"/>
  <c r="AE23" i="52"/>
  <c r="AD23" i="52"/>
  <c r="AC23" i="52"/>
  <c r="V23" i="52" s="1"/>
  <c r="AA23" i="52"/>
  <c r="X23" i="52"/>
  <c r="W23" i="52"/>
  <c r="K23" i="52"/>
  <c r="J23" i="52"/>
  <c r="I23" i="52"/>
  <c r="H23" i="52"/>
  <c r="G23" i="52"/>
  <c r="F23" i="52"/>
  <c r="B23" i="52"/>
  <c r="AF22" i="52"/>
  <c r="AE22" i="52"/>
  <c r="AD22" i="52"/>
  <c r="W22" i="52" s="1"/>
  <c r="AC22" i="52"/>
  <c r="AA22" i="52"/>
  <c r="T22" i="52" s="1"/>
  <c r="Y22" i="52"/>
  <c r="X22" i="52"/>
  <c r="V22" i="52"/>
  <c r="K22" i="52"/>
  <c r="J22" i="52"/>
  <c r="I22" i="52"/>
  <c r="H22" i="52"/>
  <c r="G22" i="52"/>
  <c r="F22" i="52"/>
  <c r="B22" i="52"/>
  <c r="AF21" i="52"/>
  <c r="Y21" i="52" s="1"/>
  <c r="AE21" i="52"/>
  <c r="AD21" i="52"/>
  <c r="AC21" i="52"/>
  <c r="AA21" i="52"/>
  <c r="X21" i="52"/>
  <c r="W21" i="52"/>
  <c r="V21" i="52"/>
  <c r="K21" i="52"/>
  <c r="J21" i="52"/>
  <c r="I21" i="52"/>
  <c r="H21" i="52"/>
  <c r="G21" i="52"/>
  <c r="F21" i="52"/>
  <c r="B21" i="52"/>
  <c r="AF20" i="52"/>
  <c r="AE20" i="52"/>
  <c r="AD20" i="52"/>
  <c r="AC20" i="52"/>
  <c r="V20" i="52" s="1"/>
  <c r="AA20" i="52"/>
  <c r="T20" i="52" s="1"/>
  <c r="K20" i="52"/>
  <c r="J20" i="52"/>
  <c r="I20" i="52"/>
  <c r="H20" i="52"/>
  <c r="G20" i="52"/>
  <c r="F20" i="52"/>
  <c r="B20" i="52"/>
  <c r="Z18" i="52"/>
  <c r="Z17" i="52"/>
  <c r="Z16" i="52"/>
  <c r="Z15" i="52"/>
  <c r="Z13" i="52"/>
  <c r="Z12" i="52"/>
  <c r="Z11" i="52"/>
  <c r="Z10" i="52"/>
  <c r="Z9" i="52"/>
  <c r="Z7" i="52"/>
  <c r="Z6" i="52"/>
  <c r="Z5" i="52"/>
  <c r="AH3" i="52"/>
  <c r="AF3" i="52"/>
  <c r="Y3" i="52" s="1"/>
  <c r="AE3" i="52"/>
  <c r="X3" i="52" s="1"/>
  <c r="AD3" i="52"/>
  <c r="W3" i="52" s="1"/>
  <c r="AC3" i="52"/>
  <c r="V3" i="52" s="1"/>
  <c r="AB3" i="52"/>
  <c r="U3" i="52" s="1"/>
  <c r="AA3" i="52"/>
  <c r="T3" i="52" s="1"/>
  <c r="B2" i="52"/>
  <c r="AI109" i="51"/>
  <c r="AF109" i="51"/>
  <c r="AE109" i="51"/>
  <c r="AD109" i="51"/>
  <c r="AC109" i="51"/>
  <c r="AA109" i="51"/>
  <c r="Y109" i="51"/>
  <c r="X109" i="51"/>
  <c r="W109" i="51"/>
  <c r="V109" i="51"/>
  <c r="T109" i="51"/>
  <c r="AI108" i="51"/>
  <c r="AF108" i="51"/>
  <c r="AE108" i="51"/>
  <c r="AD108" i="51"/>
  <c r="AC108" i="51"/>
  <c r="AA108" i="51"/>
  <c r="Y108" i="51"/>
  <c r="X108" i="51"/>
  <c r="W108" i="51"/>
  <c r="V108" i="51"/>
  <c r="T108" i="51"/>
  <c r="T102" i="51"/>
  <c r="V102" i="51"/>
  <c r="W102" i="51"/>
  <c r="X102" i="51"/>
  <c r="Y102" i="51"/>
  <c r="AA102" i="51"/>
  <c r="AC102" i="51"/>
  <c r="AD102" i="51"/>
  <c r="AE102" i="51"/>
  <c r="AF102" i="51"/>
  <c r="AF110" i="51" s="1"/>
  <c r="AI102" i="51"/>
  <c r="T103" i="51"/>
  <c r="V103" i="51"/>
  <c r="W103" i="51"/>
  <c r="X103" i="51"/>
  <c r="Y103" i="51"/>
  <c r="AA103" i="51"/>
  <c r="AC103" i="51"/>
  <c r="AD103" i="51"/>
  <c r="AD110" i="51" s="1"/>
  <c r="AE103" i="51"/>
  <c r="AF103" i="51"/>
  <c r="AI103" i="51"/>
  <c r="T104" i="51"/>
  <c r="V104" i="51"/>
  <c r="W104" i="51"/>
  <c r="X104" i="51"/>
  <c r="Y104" i="51"/>
  <c r="AA104" i="51"/>
  <c r="AC104" i="51"/>
  <c r="AD104" i="51"/>
  <c r="AE104" i="51"/>
  <c r="AF104" i="51"/>
  <c r="AI104" i="51"/>
  <c r="T105" i="51"/>
  <c r="V105" i="51"/>
  <c r="W105" i="51"/>
  <c r="X105" i="51"/>
  <c r="Y105" i="51"/>
  <c r="AA105" i="51"/>
  <c r="AC105" i="51"/>
  <c r="AD105" i="51"/>
  <c r="AE105" i="51"/>
  <c r="AF105" i="51"/>
  <c r="AI105" i="51"/>
  <c r="T106" i="51"/>
  <c r="V106" i="51"/>
  <c r="W106" i="51"/>
  <c r="X106" i="51"/>
  <c r="Y106" i="51"/>
  <c r="AA106" i="51"/>
  <c r="AC106" i="51"/>
  <c r="AD106" i="51"/>
  <c r="AE106" i="51"/>
  <c r="AF106" i="51"/>
  <c r="AI106" i="51"/>
  <c r="T107" i="51"/>
  <c r="V107" i="51"/>
  <c r="V110" i="51" s="1"/>
  <c r="W107" i="51"/>
  <c r="X107" i="51"/>
  <c r="Y107" i="51"/>
  <c r="AA107" i="51"/>
  <c r="AC107" i="51"/>
  <c r="AD107" i="51"/>
  <c r="AE107" i="51"/>
  <c r="AF107" i="51"/>
  <c r="AI107" i="51"/>
  <c r="X110" i="51"/>
  <c r="AI101" i="51"/>
  <c r="AF101" i="51"/>
  <c r="AE101" i="51"/>
  <c r="AD101" i="51"/>
  <c r="AC101" i="51"/>
  <c r="AA101" i="51"/>
  <c r="Y101" i="51"/>
  <c r="X101" i="51"/>
  <c r="W101" i="51"/>
  <c r="V101" i="51"/>
  <c r="T101" i="51"/>
  <c r="AI100" i="51"/>
  <c r="AF100" i="51"/>
  <c r="AE100" i="51"/>
  <c r="AD100" i="51"/>
  <c r="AC100" i="51"/>
  <c r="AA100" i="51"/>
  <c r="Y100" i="51"/>
  <c r="X100" i="51"/>
  <c r="W100" i="51"/>
  <c r="V100" i="51"/>
  <c r="T100" i="51"/>
  <c r="AI99" i="51"/>
  <c r="AF99" i="51"/>
  <c r="AE99" i="51"/>
  <c r="AD99" i="51"/>
  <c r="AC99" i="51"/>
  <c r="AA99" i="51"/>
  <c r="Y99" i="51"/>
  <c r="X99" i="51"/>
  <c r="W99" i="51"/>
  <c r="V99" i="51"/>
  <c r="T99" i="51"/>
  <c r="AI98" i="51"/>
  <c r="AF98" i="51"/>
  <c r="AE98" i="51"/>
  <c r="AD98" i="51"/>
  <c r="AC98" i="51"/>
  <c r="AA98" i="51"/>
  <c r="Y98" i="51"/>
  <c r="X98" i="51"/>
  <c r="W98" i="51"/>
  <c r="V98" i="51"/>
  <c r="T98" i="51"/>
  <c r="AI97" i="51"/>
  <c r="AF97" i="51"/>
  <c r="AE97" i="51"/>
  <c r="AD97" i="51"/>
  <c r="AC97" i="51"/>
  <c r="AA97" i="51"/>
  <c r="Y97" i="51"/>
  <c r="X97" i="51"/>
  <c r="W97" i="51"/>
  <c r="V97" i="51"/>
  <c r="T97" i="51"/>
  <c r="AI96" i="51"/>
  <c r="AF96" i="51"/>
  <c r="AE96" i="51"/>
  <c r="AD96" i="51"/>
  <c r="AC96" i="51"/>
  <c r="AA96" i="51"/>
  <c r="Y96" i="51"/>
  <c r="X96" i="51"/>
  <c r="W96" i="51"/>
  <c r="V96" i="51"/>
  <c r="T96" i="51"/>
  <c r="AI95" i="51"/>
  <c r="AF95" i="51"/>
  <c r="AE95" i="51"/>
  <c r="AD95" i="51"/>
  <c r="AC95" i="51"/>
  <c r="AA95" i="51"/>
  <c r="Y95" i="51"/>
  <c r="X95" i="51"/>
  <c r="W95" i="51"/>
  <c r="V95" i="51"/>
  <c r="T95" i="51"/>
  <c r="AI94" i="51"/>
  <c r="AF94" i="51"/>
  <c r="AE94" i="51"/>
  <c r="AD94" i="51"/>
  <c r="AC94" i="51"/>
  <c r="AA94" i="51"/>
  <c r="Y94" i="51"/>
  <c r="X94" i="51"/>
  <c r="W94" i="51"/>
  <c r="V94" i="51"/>
  <c r="T94" i="51"/>
  <c r="AI93" i="51"/>
  <c r="AF93" i="51"/>
  <c r="AE93" i="51"/>
  <c r="AD93" i="51"/>
  <c r="AC93" i="51"/>
  <c r="AA93" i="51"/>
  <c r="Y93" i="51"/>
  <c r="X93" i="51"/>
  <c r="W93" i="51"/>
  <c r="V93" i="51"/>
  <c r="T93" i="51"/>
  <c r="AI92" i="51"/>
  <c r="AF92" i="51"/>
  <c r="AE92" i="51"/>
  <c r="AD92" i="51"/>
  <c r="AC92" i="51"/>
  <c r="AA92" i="51"/>
  <c r="Y92" i="51"/>
  <c r="X92" i="51"/>
  <c r="W92" i="51"/>
  <c r="V92" i="51"/>
  <c r="T92" i="51"/>
  <c r="AI91" i="51"/>
  <c r="AF91" i="51"/>
  <c r="AE91" i="51"/>
  <c r="AD91" i="51"/>
  <c r="AC91" i="51"/>
  <c r="AA91" i="51"/>
  <c r="Y91" i="51"/>
  <c r="X91" i="51"/>
  <c r="W91" i="51"/>
  <c r="V91" i="51"/>
  <c r="T91" i="51"/>
  <c r="AI90" i="51"/>
  <c r="AF90" i="51"/>
  <c r="AE90" i="51"/>
  <c r="AD90" i="51"/>
  <c r="AC90" i="51"/>
  <c r="AA90" i="51"/>
  <c r="Y90" i="51"/>
  <c r="X90" i="51"/>
  <c r="W90" i="51"/>
  <c r="V90" i="51"/>
  <c r="T90" i="51"/>
  <c r="AI89" i="51"/>
  <c r="AF89" i="51"/>
  <c r="AE89" i="51"/>
  <c r="AD89" i="51"/>
  <c r="AC89" i="51"/>
  <c r="AA89" i="51"/>
  <c r="Y89" i="51"/>
  <c r="X89" i="51"/>
  <c r="W89" i="51"/>
  <c r="V89" i="51"/>
  <c r="T89" i="51"/>
  <c r="AI88" i="51"/>
  <c r="AF88" i="51"/>
  <c r="AE88" i="51"/>
  <c r="AD88" i="51"/>
  <c r="AC88" i="51"/>
  <c r="AA88" i="51"/>
  <c r="Y88" i="51"/>
  <c r="X88" i="51"/>
  <c r="W88" i="51"/>
  <c r="V88" i="51"/>
  <c r="T88" i="51"/>
  <c r="AI87" i="51"/>
  <c r="AF87" i="51"/>
  <c r="AE87" i="51"/>
  <c r="AD87" i="51"/>
  <c r="AC87" i="51"/>
  <c r="AA87" i="51"/>
  <c r="Y87" i="51"/>
  <c r="X87" i="51"/>
  <c r="W87" i="51"/>
  <c r="V87" i="51"/>
  <c r="T87" i="51"/>
  <c r="AI86" i="51"/>
  <c r="AF86" i="51"/>
  <c r="AE86" i="51"/>
  <c r="AD86" i="51"/>
  <c r="AC86" i="51"/>
  <c r="AA86" i="51"/>
  <c r="Y86" i="51"/>
  <c r="X86" i="51"/>
  <c r="W86" i="51"/>
  <c r="V86" i="51"/>
  <c r="T86" i="51"/>
  <c r="B72" i="51"/>
  <c r="B88" i="51" s="1"/>
  <c r="B104" i="51" s="1"/>
  <c r="C72" i="51"/>
  <c r="C88" i="51" s="1"/>
  <c r="C104" i="51" s="1"/>
  <c r="D72" i="51"/>
  <c r="D88" i="51" s="1"/>
  <c r="D104" i="51" s="1"/>
  <c r="F72" i="51"/>
  <c r="F88" i="51" s="1"/>
  <c r="F104" i="51" s="1"/>
  <c r="G72" i="51"/>
  <c r="G88" i="51" s="1"/>
  <c r="G104" i="51" s="1"/>
  <c r="H72" i="51"/>
  <c r="H88" i="51" s="1"/>
  <c r="H104" i="51" s="1"/>
  <c r="I72" i="51"/>
  <c r="I88" i="51" s="1"/>
  <c r="I104" i="51" s="1"/>
  <c r="J72" i="51"/>
  <c r="J88" i="51" s="1"/>
  <c r="J104" i="51" s="1"/>
  <c r="K72" i="51"/>
  <c r="K88" i="51" s="1"/>
  <c r="K104" i="51" s="1"/>
  <c r="AA72" i="51"/>
  <c r="T72" i="51" s="1"/>
  <c r="AB72" i="51"/>
  <c r="U72" i="51" s="1"/>
  <c r="U88" i="51" s="1"/>
  <c r="S88" i="51" s="1"/>
  <c r="AC72" i="51"/>
  <c r="V72" i="51" s="1"/>
  <c r="AD72" i="51"/>
  <c r="W72" i="51" s="1"/>
  <c r="AE72" i="51"/>
  <c r="X72" i="51" s="1"/>
  <c r="AF72" i="51"/>
  <c r="Y72" i="51" s="1"/>
  <c r="AI72" i="51"/>
  <c r="B73" i="51"/>
  <c r="B89" i="51" s="1"/>
  <c r="B105" i="51" s="1"/>
  <c r="C73" i="51"/>
  <c r="C89" i="51" s="1"/>
  <c r="C105" i="51" s="1"/>
  <c r="D73" i="51"/>
  <c r="D89" i="51" s="1"/>
  <c r="D105" i="51" s="1"/>
  <c r="F73" i="51"/>
  <c r="F89" i="51" s="1"/>
  <c r="F105" i="51" s="1"/>
  <c r="G73" i="51"/>
  <c r="G89" i="51" s="1"/>
  <c r="G105" i="51" s="1"/>
  <c r="H73" i="51"/>
  <c r="H89" i="51" s="1"/>
  <c r="H105" i="51" s="1"/>
  <c r="I73" i="51"/>
  <c r="I89" i="51" s="1"/>
  <c r="I105" i="51" s="1"/>
  <c r="J73" i="51"/>
  <c r="J89" i="51" s="1"/>
  <c r="J105" i="51" s="1"/>
  <c r="K73" i="51"/>
  <c r="K89" i="51" s="1"/>
  <c r="K105" i="51" s="1"/>
  <c r="AA73" i="51"/>
  <c r="T73" i="51" s="1"/>
  <c r="AB73" i="51"/>
  <c r="U73" i="51" s="1"/>
  <c r="U89" i="51" s="1"/>
  <c r="S89" i="51" s="1"/>
  <c r="AC73" i="51"/>
  <c r="V73" i="51" s="1"/>
  <c r="AD73" i="51"/>
  <c r="W73" i="51" s="1"/>
  <c r="AE73" i="51"/>
  <c r="X73" i="51" s="1"/>
  <c r="AF73" i="51"/>
  <c r="Y73" i="51" s="1"/>
  <c r="AI73" i="51"/>
  <c r="B74" i="51"/>
  <c r="B90" i="51" s="1"/>
  <c r="B106" i="51" s="1"/>
  <c r="C74" i="51"/>
  <c r="C90" i="51" s="1"/>
  <c r="C106" i="51" s="1"/>
  <c r="D74" i="51"/>
  <c r="D90" i="51" s="1"/>
  <c r="D106" i="51" s="1"/>
  <c r="F74" i="51"/>
  <c r="F90" i="51" s="1"/>
  <c r="F106" i="51" s="1"/>
  <c r="G74" i="51"/>
  <c r="G90" i="51" s="1"/>
  <c r="G106" i="51" s="1"/>
  <c r="H74" i="51"/>
  <c r="H90" i="51" s="1"/>
  <c r="H106" i="51" s="1"/>
  <c r="I74" i="51"/>
  <c r="I90" i="51" s="1"/>
  <c r="I106" i="51" s="1"/>
  <c r="J74" i="51"/>
  <c r="J90" i="51" s="1"/>
  <c r="J106" i="51" s="1"/>
  <c r="K74" i="51"/>
  <c r="K90" i="51" s="1"/>
  <c r="K106" i="51" s="1"/>
  <c r="Y74" i="51"/>
  <c r="AA74" i="51"/>
  <c r="T74" i="51" s="1"/>
  <c r="AB74" i="51"/>
  <c r="U74" i="51" s="1"/>
  <c r="U90" i="51" s="1"/>
  <c r="S90" i="51" s="1"/>
  <c r="AC74" i="51"/>
  <c r="V74" i="51" s="1"/>
  <c r="AD74" i="51"/>
  <c r="W74" i="51" s="1"/>
  <c r="AE74" i="51"/>
  <c r="X74" i="51" s="1"/>
  <c r="AF74" i="51"/>
  <c r="AI74" i="51"/>
  <c r="B75" i="51"/>
  <c r="B91" i="51" s="1"/>
  <c r="B107" i="51" s="1"/>
  <c r="C75" i="51"/>
  <c r="C91" i="51" s="1"/>
  <c r="C107" i="51" s="1"/>
  <c r="D75" i="51"/>
  <c r="D91" i="51" s="1"/>
  <c r="D107" i="51" s="1"/>
  <c r="F75" i="51"/>
  <c r="F91" i="51" s="1"/>
  <c r="F107" i="51" s="1"/>
  <c r="G75" i="51"/>
  <c r="G91" i="51" s="1"/>
  <c r="G107" i="51" s="1"/>
  <c r="H75" i="51"/>
  <c r="H91" i="51" s="1"/>
  <c r="H107" i="51" s="1"/>
  <c r="I75" i="51"/>
  <c r="I91" i="51" s="1"/>
  <c r="I107" i="51" s="1"/>
  <c r="J75" i="51"/>
  <c r="J91" i="51" s="1"/>
  <c r="J107" i="51" s="1"/>
  <c r="K75" i="51"/>
  <c r="K91" i="51" s="1"/>
  <c r="K107" i="51" s="1"/>
  <c r="W75" i="51"/>
  <c r="Y75" i="51"/>
  <c r="AA75" i="51"/>
  <c r="T75" i="51" s="1"/>
  <c r="AB75" i="51"/>
  <c r="U75" i="51" s="1"/>
  <c r="U91" i="51" s="1"/>
  <c r="AC75" i="51"/>
  <c r="V75" i="51" s="1"/>
  <c r="AD75" i="51"/>
  <c r="AE75" i="51"/>
  <c r="X75" i="51" s="1"/>
  <c r="AF75" i="51"/>
  <c r="AI75" i="51"/>
  <c r="T76" i="51"/>
  <c r="V76" i="51"/>
  <c r="W76" i="51"/>
  <c r="X76" i="51"/>
  <c r="Y76" i="51"/>
  <c r="AA76" i="51"/>
  <c r="AC76" i="51"/>
  <c r="AD76" i="51"/>
  <c r="AE76" i="51"/>
  <c r="AF76" i="51"/>
  <c r="AI76" i="51"/>
  <c r="T77" i="51"/>
  <c r="V77" i="51"/>
  <c r="W77" i="51"/>
  <c r="X77" i="51"/>
  <c r="Y77" i="51"/>
  <c r="AA77" i="51"/>
  <c r="AC77" i="51"/>
  <c r="AD77" i="51"/>
  <c r="AE77" i="51"/>
  <c r="AF77" i="51"/>
  <c r="AI77" i="51"/>
  <c r="T78" i="51"/>
  <c r="V78" i="51"/>
  <c r="W78" i="51"/>
  <c r="X78" i="51"/>
  <c r="Y78" i="51"/>
  <c r="AA78" i="51"/>
  <c r="AC78" i="51"/>
  <c r="AD78" i="51"/>
  <c r="AE78" i="51"/>
  <c r="AF78" i="51"/>
  <c r="AI78" i="51"/>
  <c r="T79" i="51"/>
  <c r="V79" i="51"/>
  <c r="W79" i="51"/>
  <c r="X79" i="51"/>
  <c r="Y79" i="51"/>
  <c r="AA79" i="51"/>
  <c r="AC79" i="51"/>
  <c r="AD79" i="51"/>
  <c r="AE79" i="51"/>
  <c r="AF79" i="51"/>
  <c r="AI79" i="51"/>
  <c r="T80" i="51"/>
  <c r="V80" i="51"/>
  <c r="W80" i="51"/>
  <c r="X80" i="51"/>
  <c r="Y80" i="51"/>
  <c r="AA80" i="51"/>
  <c r="AC80" i="51"/>
  <c r="AD80" i="51"/>
  <c r="AE80" i="51"/>
  <c r="AF80" i="51"/>
  <c r="AI80" i="51"/>
  <c r="T81" i="51"/>
  <c r="V81" i="51"/>
  <c r="W81" i="51"/>
  <c r="X81" i="51"/>
  <c r="Y81" i="51"/>
  <c r="AA81" i="51"/>
  <c r="AC81" i="51"/>
  <c r="AD81" i="51"/>
  <c r="AE81" i="51"/>
  <c r="AF81" i="51"/>
  <c r="AI81" i="51"/>
  <c r="T82" i="51"/>
  <c r="V82" i="51"/>
  <c r="W82" i="51"/>
  <c r="X82" i="51"/>
  <c r="Y82" i="51"/>
  <c r="AA82" i="51"/>
  <c r="AC82" i="51"/>
  <c r="AD82" i="51"/>
  <c r="AE82" i="51"/>
  <c r="AF82" i="51"/>
  <c r="AI82" i="51"/>
  <c r="T83" i="51"/>
  <c r="V83" i="51"/>
  <c r="W83" i="51"/>
  <c r="X83" i="51"/>
  <c r="Y83" i="51"/>
  <c r="AA83" i="51"/>
  <c r="AC83" i="51"/>
  <c r="AD83" i="51"/>
  <c r="AE83" i="51"/>
  <c r="AF83" i="51"/>
  <c r="AI83" i="51"/>
  <c r="T84" i="51"/>
  <c r="V84" i="51"/>
  <c r="W84" i="51"/>
  <c r="X84" i="51"/>
  <c r="Y84" i="51"/>
  <c r="AA84" i="51"/>
  <c r="AC84" i="51"/>
  <c r="AD84" i="51"/>
  <c r="AE84" i="51"/>
  <c r="AF84" i="51"/>
  <c r="AI84" i="51"/>
  <c r="T85" i="51"/>
  <c r="V85" i="51"/>
  <c r="W85" i="51"/>
  <c r="X85" i="51"/>
  <c r="Y85" i="51"/>
  <c r="AA85" i="51"/>
  <c r="AC85" i="51"/>
  <c r="AD85" i="51"/>
  <c r="AE85" i="51"/>
  <c r="AF85" i="51"/>
  <c r="AI85" i="51"/>
  <c r="Z56" i="51"/>
  <c r="Z25" i="51"/>
  <c r="Z26" i="51"/>
  <c r="Z27" i="51"/>
  <c r="Z28" i="51"/>
  <c r="Z29" i="51"/>
  <c r="Z30" i="51"/>
  <c r="Z31" i="51"/>
  <c r="Z32" i="51"/>
  <c r="Z33" i="51"/>
  <c r="Z34" i="51"/>
  <c r="Z35" i="51"/>
  <c r="Z36" i="51"/>
  <c r="Z37" i="51"/>
  <c r="Z38" i="51"/>
  <c r="Z39" i="51"/>
  <c r="Z40" i="51"/>
  <c r="Z41" i="51"/>
  <c r="Z42" i="51"/>
  <c r="Z43" i="51"/>
  <c r="Z44" i="51"/>
  <c r="Z45" i="51"/>
  <c r="Z46" i="51"/>
  <c r="Z47" i="51"/>
  <c r="Z48" i="51"/>
  <c r="Z49" i="51"/>
  <c r="Z50" i="51"/>
  <c r="Z51" i="51"/>
  <c r="Z52" i="51"/>
  <c r="Z53" i="51"/>
  <c r="Z54" i="51"/>
  <c r="Z55" i="51"/>
  <c r="AI59" i="51"/>
  <c r="AF59" i="51"/>
  <c r="Y59" i="51" s="1"/>
  <c r="AE59" i="51"/>
  <c r="X59" i="51" s="1"/>
  <c r="AD59" i="51"/>
  <c r="W59" i="51" s="1"/>
  <c r="AC59" i="51"/>
  <c r="V59" i="51" s="1"/>
  <c r="AB59" i="51"/>
  <c r="AA59" i="51"/>
  <c r="T59" i="51" s="1"/>
  <c r="K59" i="51"/>
  <c r="J59" i="51"/>
  <c r="I59" i="51"/>
  <c r="H59" i="51"/>
  <c r="G59" i="51"/>
  <c r="F59" i="51"/>
  <c r="D59" i="51"/>
  <c r="C59" i="51"/>
  <c r="B59" i="51"/>
  <c r="AI58" i="51"/>
  <c r="AF58" i="51"/>
  <c r="Y58" i="51" s="1"/>
  <c r="AE58" i="51"/>
  <c r="X58" i="51" s="1"/>
  <c r="AD58" i="51"/>
  <c r="AC58" i="51"/>
  <c r="V58" i="51" s="1"/>
  <c r="AB58" i="51"/>
  <c r="U58" i="51" s="1"/>
  <c r="U110" i="51" s="1"/>
  <c r="AA58" i="51"/>
  <c r="T58" i="51" s="1"/>
  <c r="K58" i="51"/>
  <c r="J58" i="51"/>
  <c r="I58" i="51"/>
  <c r="H58" i="51"/>
  <c r="G58" i="51"/>
  <c r="F58" i="51"/>
  <c r="D58" i="51"/>
  <c r="D110" i="51" s="1"/>
  <c r="C58" i="51"/>
  <c r="C110" i="51" s="1"/>
  <c r="B58" i="51"/>
  <c r="B110" i="51" s="1"/>
  <c r="Z24" i="51"/>
  <c r="Z23" i="51"/>
  <c r="Z22" i="51"/>
  <c r="Z21" i="51"/>
  <c r="Z20" i="51"/>
  <c r="Z19" i="51"/>
  <c r="Z18" i="51"/>
  <c r="Z17" i="51"/>
  <c r="Z16" i="51"/>
  <c r="Z15" i="51"/>
  <c r="Z14" i="51"/>
  <c r="Z13" i="51"/>
  <c r="Z12" i="51"/>
  <c r="Z11" i="51"/>
  <c r="Z10" i="51"/>
  <c r="Z9" i="51"/>
  <c r="Z8" i="51"/>
  <c r="Z7" i="51"/>
  <c r="Z6" i="51"/>
  <c r="Z5" i="51"/>
  <c r="Z3" i="51" s="1"/>
  <c r="AI71" i="51"/>
  <c r="AF71" i="51"/>
  <c r="Y71" i="51" s="1"/>
  <c r="AE71" i="51"/>
  <c r="X71" i="51" s="1"/>
  <c r="AD71" i="51"/>
  <c r="W71" i="51" s="1"/>
  <c r="AC71" i="51"/>
  <c r="V71" i="51" s="1"/>
  <c r="AB71" i="51"/>
  <c r="U71" i="51" s="1"/>
  <c r="U87" i="51" s="1"/>
  <c r="AA71" i="51"/>
  <c r="T71" i="51" s="1"/>
  <c r="K71" i="51"/>
  <c r="K87" i="51" s="1"/>
  <c r="K103" i="51" s="1"/>
  <c r="J71" i="51"/>
  <c r="J87" i="51" s="1"/>
  <c r="J103" i="51" s="1"/>
  <c r="I71" i="51"/>
  <c r="I87" i="51" s="1"/>
  <c r="I103" i="51" s="1"/>
  <c r="H71" i="51"/>
  <c r="H87" i="51" s="1"/>
  <c r="H103" i="51" s="1"/>
  <c r="G71" i="51"/>
  <c r="G87" i="51" s="1"/>
  <c r="G103" i="51" s="1"/>
  <c r="F71" i="51"/>
  <c r="F87" i="51" s="1"/>
  <c r="F103" i="51" s="1"/>
  <c r="D71" i="51"/>
  <c r="D87" i="51" s="1"/>
  <c r="D103" i="51" s="1"/>
  <c r="C71" i="51"/>
  <c r="C87" i="51" s="1"/>
  <c r="C103" i="51" s="1"/>
  <c r="B71" i="51"/>
  <c r="B87" i="51" s="1"/>
  <c r="B103" i="51" s="1"/>
  <c r="AI70" i="51"/>
  <c r="AF70" i="51"/>
  <c r="Y70" i="51" s="1"/>
  <c r="AE70" i="51"/>
  <c r="X70" i="51" s="1"/>
  <c r="AD70" i="51"/>
  <c r="W70" i="51" s="1"/>
  <c r="AC70" i="51"/>
  <c r="V70" i="51" s="1"/>
  <c r="AB70" i="51"/>
  <c r="U70" i="51" s="1"/>
  <c r="U86" i="51" s="1"/>
  <c r="AA70" i="51"/>
  <c r="T70" i="51" s="1"/>
  <c r="K70" i="51"/>
  <c r="K86" i="51" s="1"/>
  <c r="K102" i="51" s="1"/>
  <c r="J70" i="51"/>
  <c r="J86" i="51" s="1"/>
  <c r="J102" i="51" s="1"/>
  <c r="I70" i="51"/>
  <c r="I86" i="51" s="1"/>
  <c r="I102" i="51" s="1"/>
  <c r="H70" i="51"/>
  <c r="H86" i="51" s="1"/>
  <c r="H102" i="51" s="1"/>
  <c r="G70" i="51"/>
  <c r="G86" i="51" s="1"/>
  <c r="G102" i="51" s="1"/>
  <c r="F70" i="51"/>
  <c r="F86" i="51" s="1"/>
  <c r="F102" i="51" s="1"/>
  <c r="D70" i="51"/>
  <c r="D86" i="51" s="1"/>
  <c r="D102" i="51" s="1"/>
  <c r="C70" i="51"/>
  <c r="C86" i="51" s="1"/>
  <c r="C102" i="51" s="1"/>
  <c r="B70" i="51"/>
  <c r="B86" i="51" s="1"/>
  <c r="B102" i="51" s="1"/>
  <c r="AI69" i="51"/>
  <c r="AF69" i="51"/>
  <c r="Y69" i="51" s="1"/>
  <c r="AE69" i="51"/>
  <c r="X69" i="51" s="1"/>
  <c r="AD69" i="51"/>
  <c r="W69" i="51" s="1"/>
  <c r="AC69" i="51"/>
  <c r="V69" i="51" s="1"/>
  <c r="AB69" i="51"/>
  <c r="U69" i="51" s="1"/>
  <c r="U85" i="51" s="1"/>
  <c r="AA69" i="51"/>
  <c r="T69" i="51" s="1"/>
  <c r="K69" i="51"/>
  <c r="K85" i="51" s="1"/>
  <c r="K101" i="51" s="1"/>
  <c r="J69" i="51"/>
  <c r="J85" i="51" s="1"/>
  <c r="J101" i="51" s="1"/>
  <c r="I69" i="51"/>
  <c r="I85" i="51" s="1"/>
  <c r="I101" i="51" s="1"/>
  <c r="H69" i="51"/>
  <c r="H85" i="51" s="1"/>
  <c r="H101" i="51" s="1"/>
  <c r="G69" i="51"/>
  <c r="G85" i="51" s="1"/>
  <c r="G101" i="51" s="1"/>
  <c r="F69" i="51"/>
  <c r="F85" i="51" s="1"/>
  <c r="F101" i="51" s="1"/>
  <c r="D69" i="51"/>
  <c r="D85" i="51" s="1"/>
  <c r="D101" i="51" s="1"/>
  <c r="C69" i="51"/>
  <c r="C85" i="51" s="1"/>
  <c r="C101" i="51" s="1"/>
  <c r="B69" i="51"/>
  <c r="B85" i="51" s="1"/>
  <c r="B101" i="51" s="1"/>
  <c r="AI68" i="51"/>
  <c r="AF68" i="51"/>
  <c r="Y68" i="51" s="1"/>
  <c r="AE68" i="51"/>
  <c r="X68" i="51" s="1"/>
  <c r="AD68" i="51"/>
  <c r="W68" i="51" s="1"/>
  <c r="AC68" i="51"/>
  <c r="V68" i="51" s="1"/>
  <c r="AB68" i="51"/>
  <c r="U68" i="51" s="1"/>
  <c r="U84" i="51" s="1"/>
  <c r="AA68" i="51"/>
  <c r="T68" i="51" s="1"/>
  <c r="K68" i="51"/>
  <c r="K84" i="51" s="1"/>
  <c r="K100" i="51" s="1"/>
  <c r="J68" i="51"/>
  <c r="J84" i="51" s="1"/>
  <c r="J100" i="51" s="1"/>
  <c r="I68" i="51"/>
  <c r="I84" i="51" s="1"/>
  <c r="I100" i="51" s="1"/>
  <c r="H68" i="51"/>
  <c r="H84" i="51" s="1"/>
  <c r="H100" i="51" s="1"/>
  <c r="G68" i="51"/>
  <c r="G84" i="51" s="1"/>
  <c r="G100" i="51" s="1"/>
  <c r="F68" i="51"/>
  <c r="F84" i="51" s="1"/>
  <c r="F100" i="51" s="1"/>
  <c r="D68" i="51"/>
  <c r="D84" i="51" s="1"/>
  <c r="D100" i="51" s="1"/>
  <c r="C68" i="51"/>
  <c r="C84" i="51" s="1"/>
  <c r="C100" i="51" s="1"/>
  <c r="B68" i="51"/>
  <c r="B84" i="51" s="1"/>
  <c r="B100" i="51" s="1"/>
  <c r="AI67" i="51"/>
  <c r="AF67" i="51"/>
  <c r="Y67" i="51" s="1"/>
  <c r="AE67" i="51"/>
  <c r="X67" i="51" s="1"/>
  <c r="AD67" i="51"/>
  <c r="W67" i="51" s="1"/>
  <c r="AC67" i="51"/>
  <c r="V67" i="51" s="1"/>
  <c r="AB67" i="51"/>
  <c r="U67" i="51" s="1"/>
  <c r="U83" i="51" s="1"/>
  <c r="AA67" i="51"/>
  <c r="T67" i="51" s="1"/>
  <c r="K67" i="51"/>
  <c r="K83" i="51" s="1"/>
  <c r="K99" i="51" s="1"/>
  <c r="J67" i="51"/>
  <c r="J83" i="51" s="1"/>
  <c r="J99" i="51" s="1"/>
  <c r="I67" i="51"/>
  <c r="I83" i="51" s="1"/>
  <c r="I99" i="51" s="1"/>
  <c r="H67" i="51"/>
  <c r="H83" i="51" s="1"/>
  <c r="H99" i="51" s="1"/>
  <c r="G67" i="51"/>
  <c r="G83" i="51" s="1"/>
  <c r="G99" i="51" s="1"/>
  <c r="F67" i="51"/>
  <c r="F83" i="51" s="1"/>
  <c r="F99" i="51" s="1"/>
  <c r="D67" i="51"/>
  <c r="D83" i="51" s="1"/>
  <c r="D99" i="51" s="1"/>
  <c r="C67" i="51"/>
  <c r="C83" i="51" s="1"/>
  <c r="C99" i="51" s="1"/>
  <c r="B67" i="51"/>
  <c r="B83" i="51" s="1"/>
  <c r="B99" i="51" s="1"/>
  <c r="AI66" i="51"/>
  <c r="AF66" i="51"/>
  <c r="Y66" i="51" s="1"/>
  <c r="AE66" i="51"/>
  <c r="X66" i="51" s="1"/>
  <c r="AD66" i="51"/>
  <c r="W66" i="51" s="1"/>
  <c r="AC66" i="51"/>
  <c r="V66" i="51" s="1"/>
  <c r="AB66" i="51"/>
  <c r="U66" i="51" s="1"/>
  <c r="U82" i="51" s="1"/>
  <c r="AA66" i="51"/>
  <c r="T66" i="51" s="1"/>
  <c r="K66" i="51"/>
  <c r="K82" i="51" s="1"/>
  <c r="K98" i="51" s="1"/>
  <c r="J66" i="51"/>
  <c r="J82" i="51" s="1"/>
  <c r="J98" i="51" s="1"/>
  <c r="I66" i="51"/>
  <c r="I82" i="51" s="1"/>
  <c r="I98" i="51" s="1"/>
  <c r="H66" i="51"/>
  <c r="H82" i="51" s="1"/>
  <c r="H98" i="51" s="1"/>
  <c r="G66" i="51"/>
  <c r="G82" i="51" s="1"/>
  <c r="G98" i="51" s="1"/>
  <c r="F66" i="51"/>
  <c r="F82" i="51" s="1"/>
  <c r="F98" i="51" s="1"/>
  <c r="D66" i="51"/>
  <c r="D82" i="51" s="1"/>
  <c r="D98" i="51" s="1"/>
  <c r="C66" i="51"/>
  <c r="C82" i="51" s="1"/>
  <c r="C98" i="51" s="1"/>
  <c r="B66" i="51"/>
  <c r="B82" i="51" s="1"/>
  <c r="B98" i="51" s="1"/>
  <c r="AI65" i="51"/>
  <c r="AF65" i="51"/>
  <c r="Y65" i="51" s="1"/>
  <c r="AE65" i="51"/>
  <c r="X65" i="51" s="1"/>
  <c r="AD65" i="51"/>
  <c r="AC65" i="51"/>
  <c r="V65" i="51" s="1"/>
  <c r="AB65" i="51"/>
  <c r="U65" i="51" s="1"/>
  <c r="U81" i="51" s="1"/>
  <c r="AA65" i="51"/>
  <c r="T65" i="51" s="1"/>
  <c r="K65" i="51"/>
  <c r="K81" i="51" s="1"/>
  <c r="K97" i="51" s="1"/>
  <c r="J65" i="51"/>
  <c r="J81" i="51" s="1"/>
  <c r="J97" i="51" s="1"/>
  <c r="I65" i="51"/>
  <c r="I81" i="51" s="1"/>
  <c r="I97" i="51" s="1"/>
  <c r="H65" i="51"/>
  <c r="H81" i="51" s="1"/>
  <c r="H97" i="51" s="1"/>
  <c r="G65" i="51"/>
  <c r="G81" i="51" s="1"/>
  <c r="G97" i="51" s="1"/>
  <c r="F65" i="51"/>
  <c r="F81" i="51" s="1"/>
  <c r="F97" i="51" s="1"/>
  <c r="D65" i="51"/>
  <c r="D81" i="51" s="1"/>
  <c r="D97" i="51" s="1"/>
  <c r="C65" i="51"/>
  <c r="C81" i="51" s="1"/>
  <c r="C97" i="51" s="1"/>
  <c r="B65" i="51"/>
  <c r="B81" i="51" s="1"/>
  <c r="B97" i="51" s="1"/>
  <c r="AI64" i="51"/>
  <c r="AF64" i="51"/>
  <c r="Y64" i="51" s="1"/>
  <c r="AE64" i="51"/>
  <c r="X64" i="51" s="1"/>
  <c r="AD64" i="51"/>
  <c r="AC64" i="51"/>
  <c r="V64" i="51" s="1"/>
  <c r="AB64" i="51"/>
  <c r="U64" i="51" s="1"/>
  <c r="U80" i="51" s="1"/>
  <c r="U96" i="51" s="1"/>
  <c r="S96" i="51" s="1"/>
  <c r="AA64" i="51"/>
  <c r="T64" i="51" s="1"/>
  <c r="K64" i="51"/>
  <c r="K80" i="51" s="1"/>
  <c r="K96" i="51" s="1"/>
  <c r="J64" i="51"/>
  <c r="J80" i="51" s="1"/>
  <c r="J96" i="51" s="1"/>
  <c r="I64" i="51"/>
  <c r="I80" i="51" s="1"/>
  <c r="I96" i="51" s="1"/>
  <c r="H64" i="51"/>
  <c r="H80" i="51" s="1"/>
  <c r="H96" i="51" s="1"/>
  <c r="G64" i="51"/>
  <c r="G80" i="51" s="1"/>
  <c r="G96" i="51" s="1"/>
  <c r="F64" i="51"/>
  <c r="F80" i="51" s="1"/>
  <c r="F96" i="51" s="1"/>
  <c r="D64" i="51"/>
  <c r="D80" i="51" s="1"/>
  <c r="D96" i="51" s="1"/>
  <c r="C64" i="51"/>
  <c r="C80" i="51" s="1"/>
  <c r="C96" i="51" s="1"/>
  <c r="B64" i="51"/>
  <c r="B80" i="51" s="1"/>
  <c r="B96" i="51" s="1"/>
  <c r="AI63" i="51"/>
  <c r="AF63" i="51"/>
  <c r="Y63" i="51" s="1"/>
  <c r="AE63" i="51"/>
  <c r="X63" i="51" s="1"/>
  <c r="AD63" i="51"/>
  <c r="W63" i="51" s="1"/>
  <c r="AC63" i="51"/>
  <c r="V63" i="51" s="1"/>
  <c r="AB63" i="51"/>
  <c r="U63" i="51" s="1"/>
  <c r="U79" i="51" s="1"/>
  <c r="U95" i="51" s="1"/>
  <c r="S95" i="51" s="1"/>
  <c r="AA63" i="51"/>
  <c r="T63" i="51" s="1"/>
  <c r="K63" i="51"/>
  <c r="K79" i="51" s="1"/>
  <c r="K95" i="51" s="1"/>
  <c r="J63" i="51"/>
  <c r="J79" i="51" s="1"/>
  <c r="J95" i="51" s="1"/>
  <c r="I63" i="51"/>
  <c r="I79" i="51" s="1"/>
  <c r="I95" i="51" s="1"/>
  <c r="H63" i="51"/>
  <c r="H79" i="51" s="1"/>
  <c r="H95" i="51" s="1"/>
  <c r="G63" i="51"/>
  <c r="G79" i="51" s="1"/>
  <c r="G95" i="51" s="1"/>
  <c r="F63" i="51"/>
  <c r="F79" i="51" s="1"/>
  <c r="F95" i="51" s="1"/>
  <c r="D63" i="51"/>
  <c r="D79" i="51" s="1"/>
  <c r="D95" i="51" s="1"/>
  <c r="C63" i="51"/>
  <c r="C79" i="51" s="1"/>
  <c r="C95" i="51" s="1"/>
  <c r="B63" i="51"/>
  <c r="B79" i="51" s="1"/>
  <c r="B95" i="51" s="1"/>
  <c r="AI62" i="51"/>
  <c r="AF62" i="51"/>
  <c r="Y62" i="51" s="1"/>
  <c r="AE62" i="51"/>
  <c r="X62" i="51" s="1"/>
  <c r="AD62" i="51"/>
  <c r="W62" i="51" s="1"/>
  <c r="AC62" i="51"/>
  <c r="V62" i="51" s="1"/>
  <c r="AB62" i="51"/>
  <c r="U62" i="51" s="1"/>
  <c r="U78" i="51" s="1"/>
  <c r="U94" i="51" s="1"/>
  <c r="S94" i="51" s="1"/>
  <c r="AA62" i="51"/>
  <c r="T62" i="51" s="1"/>
  <c r="K62" i="51"/>
  <c r="K78" i="51" s="1"/>
  <c r="K94" i="51" s="1"/>
  <c r="J62" i="51"/>
  <c r="J78" i="51" s="1"/>
  <c r="J94" i="51" s="1"/>
  <c r="I62" i="51"/>
  <c r="I78" i="51" s="1"/>
  <c r="I94" i="51" s="1"/>
  <c r="H62" i="51"/>
  <c r="H78" i="51" s="1"/>
  <c r="H94" i="51" s="1"/>
  <c r="G62" i="51"/>
  <c r="G78" i="51" s="1"/>
  <c r="G94" i="51" s="1"/>
  <c r="F62" i="51"/>
  <c r="F78" i="51" s="1"/>
  <c r="F94" i="51" s="1"/>
  <c r="D62" i="51"/>
  <c r="D78" i="51" s="1"/>
  <c r="D94" i="51" s="1"/>
  <c r="C62" i="51"/>
  <c r="C78" i="51" s="1"/>
  <c r="C94" i="51" s="1"/>
  <c r="B62" i="51"/>
  <c r="B78" i="51" s="1"/>
  <c r="B94" i="51" s="1"/>
  <c r="AI61" i="51"/>
  <c r="AF61" i="51"/>
  <c r="Y61" i="51" s="1"/>
  <c r="AE61" i="51"/>
  <c r="X61" i="51" s="1"/>
  <c r="AD61" i="51"/>
  <c r="W61" i="51" s="1"/>
  <c r="AC61" i="51"/>
  <c r="V61" i="51" s="1"/>
  <c r="AB61" i="51"/>
  <c r="U61" i="51" s="1"/>
  <c r="U77" i="51" s="1"/>
  <c r="AA61" i="51"/>
  <c r="T61" i="51" s="1"/>
  <c r="K61" i="51"/>
  <c r="K77" i="51" s="1"/>
  <c r="K93" i="51" s="1"/>
  <c r="K109" i="51" s="1"/>
  <c r="J61" i="51"/>
  <c r="J77" i="51" s="1"/>
  <c r="J93" i="51" s="1"/>
  <c r="J109" i="51" s="1"/>
  <c r="I61" i="51"/>
  <c r="I77" i="51" s="1"/>
  <c r="I93" i="51" s="1"/>
  <c r="I109" i="51" s="1"/>
  <c r="H61" i="51"/>
  <c r="H77" i="51" s="1"/>
  <c r="H93" i="51" s="1"/>
  <c r="H109" i="51" s="1"/>
  <c r="G61" i="51"/>
  <c r="G77" i="51" s="1"/>
  <c r="G93" i="51" s="1"/>
  <c r="G109" i="51" s="1"/>
  <c r="F61" i="51"/>
  <c r="F77" i="51" s="1"/>
  <c r="F93" i="51" s="1"/>
  <c r="F109" i="51" s="1"/>
  <c r="D61" i="51"/>
  <c r="D77" i="51" s="1"/>
  <c r="D93" i="51" s="1"/>
  <c r="D109" i="51" s="1"/>
  <c r="C61" i="51"/>
  <c r="C77" i="51" s="1"/>
  <c r="C93" i="51" s="1"/>
  <c r="C109" i="51" s="1"/>
  <c r="B61" i="51"/>
  <c r="B77" i="51" s="1"/>
  <c r="B93" i="51" s="1"/>
  <c r="B109" i="51" s="1"/>
  <c r="AI60" i="51"/>
  <c r="AF60" i="51"/>
  <c r="Y60" i="51" s="1"/>
  <c r="AE60" i="51"/>
  <c r="X60" i="51" s="1"/>
  <c r="AD60" i="51"/>
  <c r="W60" i="51" s="1"/>
  <c r="AC60" i="51"/>
  <c r="V60" i="51" s="1"/>
  <c r="AB60" i="51"/>
  <c r="U60" i="51" s="1"/>
  <c r="U76" i="51" s="1"/>
  <c r="U92" i="51" s="1"/>
  <c r="AA60" i="51"/>
  <c r="T60" i="51" s="1"/>
  <c r="K60" i="51"/>
  <c r="K76" i="51" s="1"/>
  <c r="K92" i="51" s="1"/>
  <c r="K108" i="51" s="1"/>
  <c r="J60" i="51"/>
  <c r="J76" i="51" s="1"/>
  <c r="J92" i="51" s="1"/>
  <c r="J108" i="51" s="1"/>
  <c r="I60" i="51"/>
  <c r="I76" i="51" s="1"/>
  <c r="I92" i="51" s="1"/>
  <c r="I108" i="51" s="1"/>
  <c r="H60" i="51"/>
  <c r="H76" i="51" s="1"/>
  <c r="H92" i="51" s="1"/>
  <c r="H108" i="51" s="1"/>
  <c r="G60" i="51"/>
  <c r="G76" i="51" s="1"/>
  <c r="G92" i="51" s="1"/>
  <c r="G108" i="51" s="1"/>
  <c r="F60" i="51"/>
  <c r="F76" i="51" s="1"/>
  <c r="F92" i="51" s="1"/>
  <c r="F108" i="51" s="1"/>
  <c r="D60" i="51"/>
  <c r="D76" i="51" s="1"/>
  <c r="D92" i="51" s="1"/>
  <c r="D108" i="51" s="1"/>
  <c r="C60" i="51"/>
  <c r="C76" i="51" s="1"/>
  <c r="C92" i="51" s="1"/>
  <c r="C108" i="51" s="1"/>
  <c r="B60" i="51"/>
  <c r="B76" i="51" s="1"/>
  <c r="B92" i="51" s="1"/>
  <c r="B108" i="51" s="1"/>
  <c r="AI3" i="51"/>
  <c r="AH3" i="51"/>
  <c r="AF3" i="51"/>
  <c r="Y3" i="51" s="1"/>
  <c r="AE3" i="51"/>
  <c r="X3" i="51" s="1"/>
  <c r="AD3" i="51"/>
  <c r="W3" i="51" s="1"/>
  <c r="AC3" i="51"/>
  <c r="V3" i="51" s="1"/>
  <c r="AB3" i="51"/>
  <c r="U3" i="51" s="1"/>
  <c r="AA3" i="51"/>
  <c r="T3" i="51" s="1"/>
  <c r="B2" i="51"/>
  <c r="Z5" i="4" a="1"/>
  <c r="Z5" i="4" s="1"/>
  <c r="D28" i="29" s="1"/>
  <c r="Z6" i="4" a="1"/>
  <c r="Z6" i="4" s="1"/>
  <c r="D29" i="29" s="1"/>
  <c r="Z7" i="4" a="1"/>
  <c r="Z7" i="4" s="1"/>
  <c r="D30" i="29" s="1"/>
  <c r="Z8" i="4" a="1"/>
  <c r="Z8" i="4" s="1"/>
  <c r="D31" i="29" s="1"/>
  <c r="Z9" i="4" a="1"/>
  <c r="Z9" i="4" s="1"/>
  <c r="D32" i="29" s="1"/>
  <c r="Z10" i="4" a="1"/>
  <c r="Z10" i="4" s="1"/>
  <c r="D33" i="29" s="1"/>
  <c r="Z11" i="4" a="1"/>
  <c r="Z11" i="4" s="1"/>
  <c r="D34" i="29" s="1"/>
  <c r="Z12" i="4" a="1"/>
  <c r="Z12" i="4" s="1"/>
  <c r="D35" i="29" s="1"/>
  <c r="Z13" i="4" a="1"/>
  <c r="Z13" i="4" s="1"/>
  <c r="D36" i="29" s="1"/>
  <c r="Z14" i="4" a="1"/>
  <c r="Z14" i="4" s="1"/>
  <c r="D37" i="29" s="1"/>
  <c r="Z15" i="4" a="1"/>
  <c r="Z15" i="4" s="1"/>
  <c r="D38" i="29" s="1"/>
  <c r="Z16" i="4" a="1"/>
  <c r="Z16" i="4" s="1"/>
  <c r="D39" i="29" s="1"/>
  <c r="Z17" i="4" a="1"/>
  <c r="Z17" i="4" s="1"/>
  <c r="D40" i="29" s="1"/>
  <c r="Z18" i="4" a="1"/>
  <c r="Z18" i="4" s="1"/>
  <c r="D41" i="29" s="1"/>
  <c r="Z19" i="4" a="1"/>
  <c r="Z19" i="4" s="1"/>
  <c r="D42" i="29" s="1"/>
  <c r="Z20" i="4" a="1"/>
  <c r="Z20" i="4" s="1"/>
  <c r="D43" i="29" s="1"/>
  <c r="Z21" i="4" a="1"/>
  <c r="Z21" i="4" s="1"/>
  <c r="D44" i="29" s="1"/>
  <c r="Z22" i="4" a="1"/>
  <c r="Z22" i="4" s="1"/>
  <c r="D45" i="29" s="1"/>
  <c r="Z23" i="4" a="1"/>
  <c r="Z23" i="4" s="1"/>
  <c r="D46" i="29" s="1"/>
  <c r="Z24" i="4" a="1"/>
  <c r="Z24" i="4" s="1"/>
  <c r="D47" i="29" s="1"/>
  <c r="Z25" i="4" a="1"/>
  <c r="Z25" i="4" s="1"/>
  <c r="D20" i="52" s="1"/>
  <c r="Z26" i="4" a="1"/>
  <c r="Z26" i="4" s="1"/>
  <c r="D21" i="52" s="1"/>
  <c r="Z27" i="4" a="1"/>
  <c r="Z27" i="4" s="1"/>
  <c r="D22" i="52" s="1"/>
  <c r="Z28" i="4" a="1"/>
  <c r="Z28" i="4" s="1"/>
  <c r="D23" i="52" s="1"/>
  <c r="Z29" i="4" a="1"/>
  <c r="Z29" i="4" s="1"/>
  <c r="D24" i="52" s="1"/>
  <c r="Z30" i="4" a="1"/>
  <c r="Z30" i="4" s="1"/>
  <c r="D25" i="52" s="1"/>
  <c r="Z31" i="4" a="1"/>
  <c r="Z31" i="4" s="1"/>
  <c r="D26" i="52" s="1"/>
  <c r="Z32" i="4" a="1"/>
  <c r="Z32" i="4" s="1"/>
  <c r="D27" i="52" s="1"/>
  <c r="Z33" i="4" a="1"/>
  <c r="Z33" i="4" s="1"/>
  <c r="D28" i="52" s="1"/>
  <c r="Z34" i="4" a="1"/>
  <c r="Z34" i="4" s="1"/>
  <c r="D29" i="52" s="1"/>
  <c r="Z35" i="4" a="1"/>
  <c r="Z35" i="4" s="1"/>
  <c r="D30" i="52" s="1"/>
  <c r="Z36" i="4" a="1"/>
  <c r="Z36" i="4" s="1"/>
  <c r="D31" i="52" s="1"/>
  <c r="Z37" i="4" a="1"/>
  <c r="Z37" i="4" s="1"/>
  <c r="D32" i="52" s="1"/>
  <c r="Z38" i="4" a="1"/>
  <c r="Z38" i="4" s="1"/>
  <c r="D33" i="52" s="1"/>
  <c r="Z39" i="4" a="1"/>
  <c r="Z39" i="4" s="1"/>
  <c r="D24" i="53" s="1"/>
  <c r="Z40" i="4" a="1"/>
  <c r="Z40" i="4" s="1"/>
  <c r="Z41" i="4" a="1"/>
  <c r="Z41" i="4" s="1"/>
  <c r="D25" i="53" s="1"/>
  <c r="Z42" i="4" a="1"/>
  <c r="Z42" i="4" s="1"/>
  <c r="D26" i="53" s="1"/>
  <c r="Z43" i="4" a="1"/>
  <c r="Z43" i="4" s="1"/>
  <c r="D27" i="53" s="1"/>
  <c r="Z44" i="4" a="1"/>
  <c r="Z44" i="4" s="1"/>
  <c r="D28" i="53" s="1"/>
  <c r="Z45" i="4" a="1"/>
  <c r="Z45" i="4" s="1"/>
  <c r="D29" i="53" s="1"/>
  <c r="Z46" i="4" a="1"/>
  <c r="Z46" i="4" s="1"/>
  <c r="D30" i="53" s="1"/>
  <c r="Z47" i="4" a="1"/>
  <c r="Z47" i="4" s="1"/>
  <c r="D31" i="53" s="1"/>
  <c r="Z48" i="4" a="1"/>
  <c r="Z48" i="4" s="1"/>
  <c r="D32" i="53" s="1"/>
  <c r="Z49" i="4" a="1"/>
  <c r="Z49" i="4" s="1"/>
  <c r="D33" i="53" s="1"/>
  <c r="Z50" i="4" a="1"/>
  <c r="Z50" i="4" s="1"/>
  <c r="D34" i="53" s="1"/>
  <c r="Z51" i="4" a="1"/>
  <c r="Z51" i="4" s="1"/>
  <c r="D35" i="53" s="1"/>
  <c r="Z52" i="4" a="1"/>
  <c r="Z52" i="4" s="1"/>
  <c r="D36" i="53" s="1"/>
  <c r="Z53" i="4" a="1"/>
  <c r="Z53" i="4" s="1"/>
  <c r="D37" i="53" s="1"/>
  <c r="Z54" i="4" a="1"/>
  <c r="Z54" i="4" s="1"/>
  <c r="D38" i="53" s="1"/>
  <c r="Z55" i="4" a="1"/>
  <c r="Z55" i="4" s="1"/>
  <c r="D39" i="53" s="1"/>
  <c r="Z56" i="4" a="1"/>
  <c r="Z56" i="4" s="1"/>
  <c r="D40" i="53" s="1"/>
  <c r="Z57" i="4" a="1"/>
  <c r="Z57" i="4" s="1"/>
  <c r="D41" i="53" s="1"/>
  <c r="Z58" i="4" a="1"/>
  <c r="Z58" i="4" s="1"/>
  <c r="D29" i="54" s="1"/>
  <c r="Z59" i="4" a="1"/>
  <c r="Z59" i="4" s="1"/>
  <c r="D30" i="54" s="1"/>
  <c r="Z60" i="4" a="1"/>
  <c r="Z60" i="4" s="1"/>
  <c r="D31" i="54" s="1"/>
  <c r="Z61" i="4" a="1"/>
  <c r="Z61" i="4" s="1"/>
  <c r="D32" i="54" s="1"/>
  <c r="Z62" i="4" a="1"/>
  <c r="Z62" i="4" s="1"/>
  <c r="D33" i="54" s="1"/>
  <c r="Z63" i="4" a="1"/>
  <c r="Z63" i="4" s="1"/>
  <c r="D34" i="54" s="1"/>
  <c r="Z64" i="4" a="1"/>
  <c r="Z64" i="4" s="1"/>
  <c r="D35" i="54" s="1"/>
  <c r="Z65" i="4" a="1"/>
  <c r="Z65" i="4" s="1"/>
  <c r="D36" i="54" s="1"/>
  <c r="Z66" i="4" a="1"/>
  <c r="Z66" i="4" s="1"/>
  <c r="D37" i="54" s="1"/>
  <c r="Z67" i="4" a="1"/>
  <c r="Z67" i="4" s="1"/>
  <c r="D38" i="54" s="1"/>
  <c r="Z68" i="4" a="1"/>
  <c r="Z68" i="4" s="1"/>
  <c r="D39" i="54" s="1"/>
  <c r="Z69" i="4" a="1"/>
  <c r="Z69" i="4" s="1"/>
  <c r="D40" i="54" s="1"/>
  <c r="Z70" i="4" a="1"/>
  <c r="Z70" i="4" s="1"/>
  <c r="D41" i="54" s="1"/>
  <c r="Z71" i="4" a="1"/>
  <c r="Z71" i="4" s="1"/>
  <c r="D42" i="54" s="1"/>
  <c r="Z72" i="4" a="1"/>
  <c r="Z72" i="4" s="1"/>
  <c r="D43" i="54" s="1"/>
  <c r="Z73" i="4" a="1"/>
  <c r="Z73" i="4" s="1"/>
  <c r="D44" i="54" s="1"/>
  <c r="Z74" i="4" a="1"/>
  <c r="Z74" i="4" s="1"/>
  <c r="D45" i="54" s="1"/>
  <c r="Z75" i="4" a="1"/>
  <c r="Z75" i="4" s="1"/>
  <c r="D46" i="54" s="1"/>
  <c r="Z76" i="4" a="1"/>
  <c r="Z76" i="4" s="1"/>
  <c r="D47" i="54" s="1"/>
  <c r="Z77" i="4" a="1"/>
  <c r="Z77" i="4" s="1"/>
  <c r="D48" i="54" s="1"/>
  <c r="Z78" i="4" a="1"/>
  <c r="Z78" i="4" s="1"/>
  <c r="D49" i="54" s="1"/>
  <c r="Z79" i="4" a="1"/>
  <c r="Z79" i="4" s="1"/>
  <c r="D50" i="54" s="1"/>
  <c r="Z80" i="4" a="1"/>
  <c r="Z80" i="4" s="1"/>
  <c r="D51" i="54" s="1"/>
  <c r="Z81" i="4" a="1"/>
  <c r="Z81" i="4" s="1"/>
  <c r="D16" i="55" s="1"/>
  <c r="Z82" i="4" a="1"/>
  <c r="Z82" i="4" s="1"/>
  <c r="D17" i="55" s="1"/>
  <c r="Z83" i="4" a="1"/>
  <c r="Z83" i="4" s="1"/>
  <c r="D18" i="55" s="1"/>
  <c r="Z84" i="4" a="1"/>
  <c r="Z84" i="4" s="1"/>
  <c r="D19" i="55" s="1"/>
  <c r="Z85" i="4" a="1"/>
  <c r="Z85" i="4" s="1"/>
  <c r="D20" i="55" s="1"/>
  <c r="Z86" i="4" a="1"/>
  <c r="Z86" i="4" s="1"/>
  <c r="D21" i="55" s="1"/>
  <c r="Z87" i="4" a="1"/>
  <c r="Z87" i="4" s="1"/>
  <c r="D22" i="55" s="1"/>
  <c r="Z88" i="4" a="1"/>
  <c r="Z88" i="4" s="1"/>
  <c r="D23" i="55" s="1"/>
  <c r="Z89" i="4" a="1"/>
  <c r="Z89" i="4" s="1"/>
  <c r="D24" i="55" s="1"/>
  <c r="Z90" i="4" a="1"/>
  <c r="Z90" i="4" s="1"/>
  <c r="D25" i="55" s="1"/>
  <c r="Z91" i="4" a="1"/>
  <c r="Z91" i="4" s="1"/>
  <c r="D16" i="56" s="1"/>
  <c r="Z92" i="4" a="1"/>
  <c r="Z92" i="4" s="1"/>
  <c r="D17" i="56" s="1"/>
  <c r="Z93" i="4" a="1"/>
  <c r="Z93" i="4" s="1"/>
  <c r="D18" i="56" s="1"/>
  <c r="Z94" i="4" a="1"/>
  <c r="Z94" i="4" s="1"/>
  <c r="D19" i="56" s="1"/>
  <c r="Z95" i="4" a="1"/>
  <c r="Z95" i="4" s="1"/>
  <c r="D20" i="56" s="1"/>
  <c r="Z96" i="4" a="1"/>
  <c r="Z96" i="4" s="1"/>
  <c r="D21" i="56" s="1"/>
  <c r="Z97" i="4" a="1"/>
  <c r="Z97" i="4" s="1"/>
  <c r="D22" i="56" s="1"/>
  <c r="Z98" i="4" a="1"/>
  <c r="Z98" i="4" s="1"/>
  <c r="D23" i="56" s="1"/>
  <c r="Z99" i="4" a="1"/>
  <c r="Z99" i="4" s="1"/>
  <c r="D24" i="56" s="1"/>
  <c r="Z100" i="4" a="1"/>
  <c r="Z100" i="4" s="1"/>
  <c r="D25" i="56" s="1"/>
  <c r="Z101" i="4" a="1"/>
  <c r="Z101" i="4" s="1"/>
  <c r="D26" i="57" s="1"/>
  <c r="Z102" i="4" a="1"/>
  <c r="Z102" i="4" s="1"/>
  <c r="D27" i="57" s="1"/>
  <c r="Z103" i="4" a="1"/>
  <c r="Z103" i="4" s="1"/>
  <c r="D28" i="57" s="1"/>
  <c r="Z104" i="4" a="1"/>
  <c r="Z104" i="4" s="1"/>
  <c r="D29" i="57" s="1"/>
  <c r="Z105" i="4" a="1"/>
  <c r="Z105" i="4" s="1"/>
  <c r="D30" i="57" s="1"/>
  <c r="Z106" i="4" a="1"/>
  <c r="Z106" i="4" s="1"/>
  <c r="D31" i="57" s="1"/>
  <c r="Z107" i="4" a="1"/>
  <c r="Z107" i="4" s="1"/>
  <c r="D32" i="57" s="1"/>
  <c r="Z108" i="4" a="1"/>
  <c r="Z108" i="4" s="1"/>
  <c r="D33" i="57" s="1"/>
  <c r="Z109" i="4" a="1"/>
  <c r="Z109" i="4" s="1"/>
  <c r="D34" i="57" s="1"/>
  <c r="Z110" i="4" a="1"/>
  <c r="Z110" i="4" s="1"/>
  <c r="D35" i="57" s="1"/>
  <c r="Z111" i="4" a="1"/>
  <c r="Z111" i="4" s="1"/>
  <c r="D36" i="57" s="1"/>
  <c r="Z112" i="4" a="1"/>
  <c r="Z112" i="4" s="1"/>
  <c r="D37" i="57" s="1"/>
  <c r="Z113" i="4" a="1"/>
  <c r="Z113" i="4" s="1"/>
  <c r="D38" i="57" s="1"/>
  <c r="Z114" i="4" a="1"/>
  <c r="Z114" i="4" s="1"/>
  <c r="D39" i="57" s="1"/>
  <c r="Z115" i="4" a="1"/>
  <c r="Z115" i="4" s="1"/>
  <c r="D40" i="57" s="1"/>
  <c r="Z116" i="4" a="1"/>
  <c r="Z116" i="4" s="1"/>
  <c r="D41" i="57" s="1"/>
  <c r="Z117" i="4" a="1"/>
  <c r="Z117" i="4" s="1"/>
  <c r="D42" i="57" s="1"/>
  <c r="Z118" i="4" a="1"/>
  <c r="Z118" i="4" s="1"/>
  <c r="D43" i="57" s="1"/>
  <c r="Z119" i="4" a="1"/>
  <c r="Z119" i="4" s="1"/>
  <c r="D44" i="57" s="1"/>
  <c r="Z120" i="4" a="1"/>
  <c r="Z120" i="4" s="1"/>
  <c r="D45" i="57" s="1"/>
  <c r="Z121" i="4" a="1"/>
  <c r="Z121" i="4" s="1"/>
  <c r="D58" i="58" s="1"/>
  <c r="Z122" i="4" a="1"/>
  <c r="Z122" i="4" s="1"/>
  <c r="D59" i="58" s="1"/>
  <c r="Z123" i="4" a="1"/>
  <c r="Z123" i="4" s="1"/>
  <c r="Z124" i="4" a="1"/>
  <c r="Z124" i="4" s="1"/>
  <c r="D60" i="58" s="1"/>
  <c r="Z125" i="4" a="1"/>
  <c r="Z125" i="4" s="1"/>
  <c r="D61" i="58" s="1"/>
  <c r="Z126" i="4" a="1"/>
  <c r="Z126" i="4" s="1"/>
  <c r="D62" i="58" s="1"/>
  <c r="Z127" i="4" a="1"/>
  <c r="Z127" i="4" s="1"/>
  <c r="D63" i="58" s="1"/>
  <c r="Z128" i="4" a="1"/>
  <c r="Z128" i="4" s="1"/>
  <c r="D64" i="58" s="1"/>
  <c r="Z129" i="4" a="1"/>
  <c r="Z129" i="4" s="1"/>
  <c r="D65" i="58" s="1"/>
  <c r="Z130" i="4" a="1"/>
  <c r="Z130" i="4" s="1"/>
  <c r="D66" i="58" s="1"/>
  <c r="Z131" i="4" a="1"/>
  <c r="Z131" i="4" s="1"/>
  <c r="D67" i="58" s="1"/>
  <c r="Z132" i="4" a="1"/>
  <c r="Z132" i="4" s="1"/>
  <c r="D68" i="58" s="1"/>
  <c r="Z133" i="4" a="1"/>
  <c r="Z133" i="4" s="1"/>
  <c r="D69" i="58" s="1"/>
  <c r="Z134" i="4" a="1"/>
  <c r="Z134" i="4" s="1"/>
  <c r="D70" i="58" s="1"/>
  <c r="Z135" i="4" a="1"/>
  <c r="Z135" i="4" s="1"/>
  <c r="D71" i="58" s="1"/>
  <c r="Z136" i="4" a="1"/>
  <c r="Z136" i="4" s="1"/>
  <c r="D72" i="58" s="1"/>
  <c r="Z137" i="4" a="1"/>
  <c r="Z137" i="4" s="1"/>
  <c r="D73" i="58" s="1"/>
  <c r="Z138" i="4" a="1"/>
  <c r="Z138" i="4" s="1"/>
  <c r="D74" i="58" s="1"/>
  <c r="Z139" i="4" a="1"/>
  <c r="Z139" i="4" s="1"/>
  <c r="D75" i="58" s="1"/>
  <c r="Z140" i="4" a="1"/>
  <c r="Z140" i="4" s="1"/>
  <c r="D76" i="58" s="1"/>
  <c r="Z141" i="4" a="1"/>
  <c r="Z141" i="4" s="1"/>
  <c r="D77" i="58" s="1"/>
  <c r="Z142" i="4" a="1"/>
  <c r="Z142" i="4" s="1"/>
  <c r="D78" i="58" s="1"/>
  <c r="Z143" i="4" a="1"/>
  <c r="Z143" i="4" s="1"/>
  <c r="D79" i="58" s="1"/>
  <c r="Z144" i="4" a="1"/>
  <c r="Z144" i="4" s="1"/>
  <c r="D80" i="58" s="1"/>
  <c r="Z145" i="4" a="1"/>
  <c r="Z145" i="4" s="1"/>
  <c r="D81" i="58" s="1"/>
  <c r="Z146" i="4" a="1"/>
  <c r="Z146" i="4" s="1"/>
  <c r="D82" i="58" s="1"/>
  <c r="Z147" i="4" a="1"/>
  <c r="Z147" i="4" s="1"/>
  <c r="D83" i="58" s="1"/>
  <c r="Z148" i="4" a="1"/>
  <c r="Z148" i="4" s="1"/>
  <c r="D84" i="58" s="1"/>
  <c r="Z149" i="4" a="1"/>
  <c r="Z149" i="4" s="1"/>
  <c r="D85" i="58" s="1"/>
  <c r="Z150" i="4" a="1"/>
  <c r="Z150" i="4" s="1"/>
  <c r="D86" i="58" s="1"/>
  <c r="Z151" i="4" a="1"/>
  <c r="Z151" i="4" s="1"/>
  <c r="D87" i="58" s="1"/>
  <c r="Z152" i="4" a="1"/>
  <c r="Z152" i="4" s="1"/>
  <c r="D88" i="58" s="1"/>
  <c r="Z153" i="4" a="1"/>
  <c r="Z153" i="4" s="1"/>
  <c r="D89" i="58" s="1"/>
  <c r="Z154" i="4" a="1"/>
  <c r="Z154" i="4" s="1"/>
  <c r="D90" i="58" s="1"/>
  <c r="Z155" i="4" a="1"/>
  <c r="Z155" i="4" s="1"/>
  <c r="D91" i="58" s="1"/>
  <c r="Z156" i="4" a="1"/>
  <c r="Z156" i="4" s="1"/>
  <c r="D92" i="58" s="1"/>
  <c r="Z157" i="4" a="1"/>
  <c r="Z157" i="4" s="1"/>
  <c r="D93" i="58" s="1"/>
  <c r="Z158" i="4" a="1"/>
  <c r="Z158" i="4" s="1"/>
  <c r="D94" i="58" s="1"/>
  <c r="Z159" i="4" a="1"/>
  <c r="Z159" i="4" s="1"/>
  <c r="D95" i="58" s="1"/>
  <c r="Z160" i="4" a="1"/>
  <c r="Z160" i="4" s="1"/>
  <c r="D96" i="58" s="1"/>
  <c r="Z161" i="4" a="1"/>
  <c r="Z161" i="4" s="1"/>
  <c r="D97" i="58" s="1"/>
  <c r="Z162" i="4" a="1"/>
  <c r="Z162" i="4" s="1"/>
  <c r="D98" i="58" s="1"/>
  <c r="Z163" i="4" a="1"/>
  <c r="Z163" i="4" s="1"/>
  <c r="D99" i="58" s="1"/>
  <c r="Z164" i="4" a="1"/>
  <c r="Z164" i="4" s="1"/>
  <c r="D100" i="58" s="1"/>
  <c r="Z165" i="4" a="1"/>
  <c r="Z165" i="4" s="1"/>
  <c r="D101" i="58" s="1"/>
  <c r="Z166" i="4" a="1"/>
  <c r="Z166" i="4" s="1"/>
  <c r="D102" i="58" s="1"/>
  <c r="Z167" i="4" a="1"/>
  <c r="Z167" i="4" s="1"/>
  <c r="D103" i="58" s="1"/>
  <c r="Z168" i="4" a="1"/>
  <c r="Z168" i="4" s="1"/>
  <c r="D104" i="58" s="1"/>
  <c r="Z169" i="4" a="1"/>
  <c r="Z169" i="4" s="1"/>
  <c r="D105" i="58" s="1"/>
  <c r="Z170" i="4" a="1"/>
  <c r="Z170" i="4" s="1"/>
  <c r="Z171" i="4" a="1"/>
  <c r="Z171" i="4" s="1"/>
  <c r="Z172" i="4" a="1"/>
  <c r="Z172" i="4" s="1"/>
  <c r="D106" i="58" s="1"/>
  <c r="Z173" i="4" a="1"/>
  <c r="Z173" i="4" s="1"/>
  <c r="D107" i="58" s="1"/>
  <c r="Z174" i="4" a="1"/>
  <c r="Z174" i="4" s="1"/>
  <c r="D108" i="58" s="1"/>
  <c r="Z175" i="4" a="1"/>
  <c r="Z175" i="4" s="1"/>
  <c r="D109" i="58" s="1"/>
  <c r="Z176" i="4" a="1"/>
  <c r="Z176" i="4" s="1"/>
  <c r="D33" i="59" s="1"/>
  <c r="Z177" i="4" a="1"/>
  <c r="Z177" i="4" s="1"/>
  <c r="D34" i="59" s="1"/>
  <c r="Z178" i="4" a="1"/>
  <c r="Z178" i="4" s="1"/>
  <c r="D35" i="59" s="1"/>
  <c r="Z179" i="4" a="1"/>
  <c r="Z179" i="4" s="1"/>
  <c r="D36" i="59" s="1"/>
  <c r="Z180" i="4" a="1"/>
  <c r="Z180" i="4" s="1"/>
  <c r="D37" i="59" s="1"/>
  <c r="Z181" i="4" a="1"/>
  <c r="Z181" i="4" s="1"/>
  <c r="D38" i="59" s="1"/>
  <c r="Z182" i="4" a="1"/>
  <c r="Z182" i="4" s="1"/>
  <c r="D39" i="59" s="1"/>
  <c r="Z183" i="4" a="1"/>
  <c r="Z183" i="4" s="1"/>
  <c r="D40" i="59" s="1"/>
  <c r="Z184" i="4" a="1"/>
  <c r="Z184" i="4" s="1"/>
  <c r="D41" i="59" s="1"/>
  <c r="Z185" i="4" a="1"/>
  <c r="Z185" i="4" s="1"/>
  <c r="D42" i="59" s="1"/>
  <c r="Z186" i="4" a="1"/>
  <c r="Z186" i="4" s="1"/>
  <c r="D43" i="59" s="1"/>
  <c r="Z187" i="4" a="1"/>
  <c r="Z187" i="4" s="1"/>
  <c r="D44" i="59" s="1"/>
  <c r="Z188" i="4" a="1"/>
  <c r="Z188" i="4" s="1"/>
  <c r="D45" i="59" s="1"/>
  <c r="Z189" i="4" a="1"/>
  <c r="Z189" i="4" s="1"/>
  <c r="D46" i="59" s="1"/>
  <c r="Z190" i="4" a="1"/>
  <c r="Z190" i="4" s="1"/>
  <c r="D47" i="59" s="1"/>
  <c r="Z191" i="4" a="1"/>
  <c r="Z191" i="4" s="1"/>
  <c r="D48" i="59" s="1"/>
  <c r="Z192" i="4" a="1"/>
  <c r="Z192" i="4" s="1"/>
  <c r="D49" i="59" s="1"/>
  <c r="Z193" i="4" a="1"/>
  <c r="Z193" i="4" s="1"/>
  <c r="D50" i="59" s="1"/>
  <c r="Z194" i="4" a="1"/>
  <c r="Z194" i="4" s="1"/>
  <c r="D51" i="59" s="1"/>
  <c r="Z195" i="4" a="1"/>
  <c r="Z195" i="4" s="1"/>
  <c r="D52" i="59" s="1"/>
  <c r="Z196" i="4" a="1"/>
  <c r="Z196" i="4" s="1"/>
  <c r="D53" i="59" s="1"/>
  <c r="Z197" i="4" a="1"/>
  <c r="Z197" i="4" s="1"/>
  <c r="D54" i="59" s="1"/>
  <c r="Z198" i="4" a="1"/>
  <c r="Z198" i="4" s="1"/>
  <c r="D55" i="59" s="1"/>
  <c r="Z199" i="4" a="1"/>
  <c r="Z199" i="4" s="1"/>
  <c r="D56" i="59" s="1"/>
  <c r="Z200" i="4" a="1"/>
  <c r="Z200" i="4" s="1"/>
  <c r="D57" i="59" s="1"/>
  <c r="Z201" i="4" a="1"/>
  <c r="Z201" i="4" s="1"/>
  <c r="D58" i="59" s="1"/>
  <c r="Z202" i="4" a="1"/>
  <c r="Z202" i="4" s="1"/>
  <c r="D59" i="59" s="1"/>
  <c r="Z203" i="4" a="1"/>
  <c r="Z203" i="4" s="1"/>
  <c r="D36" i="60" s="1"/>
  <c r="Z204" i="4" a="1"/>
  <c r="Z204" i="4" s="1"/>
  <c r="D37" i="60" s="1"/>
  <c r="Z205" i="4" a="1"/>
  <c r="Z205" i="4" s="1"/>
  <c r="D38" i="60" s="1"/>
  <c r="Z206" i="4" a="1"/>
  <c r="Z206" i="4" s="1"/>
  <c r="D39" i="60" s="1"/>
  <c r="Z207" i="4" a="1"/>
  <c r="Z207" i="4" s="1"/>
  <c r="D40" i="60" s="1"/>
  <c r="Z208" i="4" a="1"/>
  <c r="Z208" i="4" s="1"/>
  <c r="D41" i="60" s="1"/>
  <c r="Z209" i="4" a="1"/>
  <c r="Z209" i="4" s="1"/>
  <c r="D42" i="60" s="1"/>
  <c r="Z210" i="4" a="1"/>
  <c r="Z210" i="4" s="1"/>
  <c r="D43" i="60" s="1"/>
  <c r="Z211" i="4" a="1"/>
  <c r="Z211" i="4" s="1"/>
  <c r="D44" i="60" s="1"/>
  <c r="Z212" i="4" a="1"/>
  <c r="Z212" i="4" s="1"/>
  <c r="D45" i="60" s="1"/>
  <c r="Z213" i="4" a="1"/>
  <c r="Z213" i="4" s="1"/>
  <c r="D46" i="60" s="1"/>
  <c r="Z214" i="4" a="1"/>
  <c r="Z214" i="4" s="1"/>
  <c r="D47" i="60" s="1"/>
  <c r="Z215" i="4" a="1"/>
  <c r="Z215" i="4" s="1"/>
  <c r="D48" i="60" s="1"/>
  <c r="Z216" i="4" a="1"/>
  <c r="Z216" i="4" s="1"/>
  <c r="D49" i="60" s="1"/>
  <c r="Z217" i="4" a="1"/>
  <c r="Z217" i="4" s="1"/>
  <c r="D50" i="60" s="1"/>
  <c r="Z218" i="4" a="1"/>
  <c r="Z218" i="4" s="1"/>
  <c r="D51" i="60" s="1"/>
  <c r="Z219" i="4" a="1"/>
  <c r="Z219" i="4" s="1"/>
  <c r="D52" i="60" s="1"/>
  <c r="Z220" i="4" a="1"/>
  <c r="Z220" i="4" s="1"/>
  <c r="D53" i="60" s="1"/>
  <c r="Z221" i="4" a="1"/>
  <c r="Z221" i="4" s="1"/>
  <c r="D54" i="60" s="1"/>
  <c r="Z222" i="4" a="1"/>
  <c r="Z222" i="4" s="1"/>
  <c r="D55" i="60" s="1"/>
  <c r="Z223" i="4" a="1"/>
  <c r="Z223" i="4" s="1"/>
  <c r="D56" i="60" s="1"/>
  <c r="Z224" i="4" a="1"/>
  <c r="Z224" i="4" s="1"/>
  <c r="D57" i="60" s="1"/>
  <c r="Z225" i="4" a="1"/>
  <c r="Z225" i="4" s="1"/>
  <c r="D58" i="60" s="1"/>
  <c r="Z226" i="4" a="1"/>
  <c r="Z226" i="4" s="1"/>
  <c r="D59" i="60" s="1"/>
  <c r="Z227" i="4" a="1"/>
  <c r="Z227" i="4" s="1"/>
  <c r="D60" i="60" s="1"/>
  <c r="Z228" i="4" a="1"/>
  <c r="Z228" i="4" s="1"/>
  <c r="D61" i="60" s="1"/>
  <c r="Z229" i="4" a="1"/>
  <c r="Z229" i="4" s="1"/>
  <c r="D62" i="60" s="1"/>
  <c r="Z230" i="4" a="1"/>
  <c r="Z230" i="4" s="1"/>
  <c r="D63" i="60" s="1"/>
  <c r="Z231" i="4" a="1"/>
  <c r="Z231" i="4" s="1"/>
  <c r="D64" i="60" s="1"/>
  <c r="Z232" i="4" a="1"/>
  <c r="Z232" i="4" s="1"/>
  <c r="D65" i="60" s="1"/>
  <c r="Z233" i="4" a="1"/>
  <c r="Z233" i="4" s="1"/>
  <c r="D33" i="61" s="1"/>
  <c r="Z234" i="4" a="1"/>
  <c r="Z234" i="4" s="1"/>
  <c r="D34" i="61" s="1"/>
  <c r="Z235" i="4" a="1"/>
  <c r="Z235" i="4" s="1"/>
  <c r="D35" i="61" s="1"/>
  <c r="Z236" i="4" a="1"/>
  <c r="Z236" i="4" s="1"/>
  <c r="D36" i="61" s="1"/>
  <c r="Z237" i="4" a="1"/>
  <c r="Z237" i="4" s="1"/>
  <c r="D37" i="61" s="1"/>
  <c r="Z238" i="4" a="1"/>
  <c r="Z238" i="4" s="1"/>
  <c r="D38" i="61" s="1"/>
  <c r="Z239" i="4" a="1"/>
  <c r="Z239" i="4" s="1"/>
  <c r="D39" i="61" s="1"/>
  <c r="Z240" i="4" a="1"/>
  <c r="Z240" i="4" s="1"/>
  <c r="D40" i="61" s="1"/>
  <c r="Z241" i="4" a="1"/>
  <c r="Z241" i="4" s="1"/>
  <c r="D41" i="61" s="1"/>
  <c r="Z242" i="4" a="1"/>
  <c r="Z242" i="4" s="1"/>
  <c r="D42" i="61" s="1"/>
  <c r="Z243" i="4" a="1"/>
  <c r="Z243" i="4" s="1"/>
  <c r="D43" i="61" s="1"/>
  <c r="Z244" i="4" a="1"/>
  <c r="Z244" i="4" s="1"/>
  <c r="D44" i="61" s="1"/>
  <c r="Z245" i="4" a="1"/>
  <c r="Z245" i="4" s="1"/>
  <c r="D45" i="61" s="1"/>
  <c r="Z246" i="4" a="1"/>
  <c r="Z246" i="4" s="1"/>
  <c r="D46" i="61" s="1"/>
  <c r="Z247" i="4" a="1"/>
  <c r="Z247" i="4" s="1"/>
  <c r="D47" i="61" s="1"/>
  <c r="Z248" i="4" a="1"/>
  <c r="Z248" i="4" s="1"/>
  <c r="D48" i="61" s="1"/>
  <c r="Z249" i="4" a="1"/>
  <c r="Z249" i="4" s="1"/>
  <c r="D49" i="61" s="1"/>
  <c r="Z250" i="4" a="1"/>
  <c r="Z250" i="4" s="1"/>
  <c r="D50" i="61" s="1"/>
  <c r="Z251" i="4" a="1"/>
  <c r="Z251" i="4" s="1"/>
  <c r="D51" i="61" s="1"/>
  <c r="Z252" i="4" a="1"/>
  <c r="Z252" i="4" s="1"/>
  <c r="D52" i="61" s="1"/>
  <c r="Z253" i="4" a="1"/>
  <c r="Z253" i="4" s="1"/>
  <c r="D53" i="61" s="1"/>
  <c r="Z254" i="4" a="1"/>
  <c r="Z254" i="4" s="1"/>
  <c r="D54" i="61" s="1"/>
  <c r="Z255" i="4" a="1"/>
  <c r="Z255" i="4" s="1"/>
  <c r="D55" i="61" s="1"/>
  <c r="Z256" i="4" a="1"/>
  <c r="Z256" i="4" s="1"/>
  <c r="D56" i="61" s="1"/>
  <c r="Z257" i="4" a="1"/>
  <c r="Z257" i="4" s="1"/>
  <c r="D57" i="61" s="1"/>
  <c r="Z258" i="4" a="1"/>
  <c r="Z258" i="4" s="1"/>
  <c r="D58" i="61" s="1"/>
  <c r="Z259" i="4" a="1"/>
  <c r="Z259" i="4" s="1"/>
  <c r="D59" i="61" s="1"/>
  <c r="Z4" i="4" a="1"/>
  <c r="Z4" i="4" s="1"/>
  <c r="D27" i="29" s="1"/>
  <c r="I757" i="50"/>
  <c r="B757" i="50"/>
  <c r="I756" i="50"/>
  <c r="B756" i="50"/>
  <c r="I755" i="50"/>
  <c r="B755" i="50"/>
  <c r="I754" i="50"/>
  <c r="B754" i="50"/>
  <c r="I753" i="50"/>
  <c r="B753" i="50"/>
  <c r="I752" i="50"/>
  <c r="B752" i="50"/>
  <c r="I751" i="50"/>
  <c r="B751" i="50"/>
  <c r="I750" i="50"/>
  <c r="B750" i="50"/>
  <c r="I749" i="50"/>
  <c r="B749" i="50"/>
  <c r="I748" i="50"/>
  <c r="B748" i="50"/>
  <c r="I747" i="50"/>
  <c r="B747" i="50"/>
  <c r="I746" i="50"/>
  <c r="B746" i="50"/>
  <c r="I745" i="50"/>
  <c r="B745" i="50"/>
  <c r="I744" i="50"/>
  <c r="B744" i="50"/>
  <c r="I743" i="50"/>
  <c r="B743" i="50"/>
  <c r="I742" i="50"/>
  <c r="B742" i="50"/>
  <c r="I741" i="50"/>
  <c r="B741" i="50"/>
  <c r="I740" i="50"/>
  <c r="B740" i="50"/>
  <c r="I739" i="50"/>
  <c r="B739" i="50"/>
  <c r="I738" i="50"/>
  <c r="B738" i="50"/>
  <c r="I737" i="50"/>
  <c r="B737" i="50"/>
  <c r="I736" i="50"/>
  <c r="I735" i="50"/>
  <c r="I734" i="50"/>
  <c r="I733" i="50"/>
  <c r="B733" i="50"/>
  <c r="I732" i="50"/>
  <c r="B732" i="50"/>
  <c r="I731" i="50"/>
  <c r="B731" i="50"/>
  <c r="I730" i="50"/>
  <c r="B730" i="50"/>
  <c r="I729" i="50"/>
  <c r="B729" i="50"/>
  <c r="I728" i="50"/>
  <c r="B728" i="50"/>
  <c r="I727" i="50"/>
  <c r="B727" i="50"/>
  <c r="I726" i="50"/>
  <c r="B726" i="50"/>
  <c r="I725" i="50"/>
  <c r="B725" i="50"/>
  <c r="I724" i="50"/>
  <c r="B724" i="50"/>
  <c r="I723" i="50"/>
  <c r="B723" i="50"/>
  <c r="I722" i="50"/>
  <c r="B722" i="50"/>
  <c r="I721" i="50"/>
  <c r="B721" i="50"/>
  <c r="I720" i="50"/>
  <c r="B720" i="50"/>
  <c r="I719" i="50"/>
  <c r="B719" i="50"/>
  <c r="I718" i="50"/>
  <c r="B718" i="50"/>
  <c r="I717" i="50"/>
  <c r="B717" i="50"/>
  <c r="I716" i="50"/>
  <c r="B716" i="50"/>
  <c r="I715" i="50"/>
  <c r="B715" i="50"/>
  <c r="I714" i="50"/>
  <c r="B714" i="50"/>
  <c r="I713" i="50"/>
  <c r="B713" i="50"/>
  <c r="I712" i="50"/>
  <c r="B712" i="50"/>
  <c r="I711" i="50"/>
  <c r="B711" i="50"/>
  <c r="I710" i="50"/>
  <c r="B710" i="50"/>
  <c r="I709" i="50"/>
  <c r="B709" i="50"/>
  <c r="I708" i="50"/>
  <c r="B708" i="50"/>
  <c r="I707" i="50"/>
  <c r="B707" i="50"/>
  <c r="I706" i="50"/>
  <c r="B706" i="50"/>
  <c r="I705" i="50"/>
  <c r="B705" i="50"/>
  <c r="I704" i="50"/>
  <c r="B704" i="50"/>
  <c r="I703" i="50"/>
  <c r="B703" i="50"/>
  <c r="I702" i="50"/>
  <c r="B702" i="50"/>
  <c r="I701" i="50"/>
  <c r="B701" i="50"/>
  <c r="I700" i="50"/>
  <c r="B700" i="50"/>
  <c r="I699" i="50"/>
  <c r="B699" i="50"/>
  <c r="I698" i="50"/>
  <c r="B698" i="50"/>
  <c r="I697" i="50"/>
  <c r="B697" i="50"/>
  <c r="I696" i="50"/>
  <c r="B696" i="50"/>
  <c r="I695" i="50"/>
  <c r="B695" i="50"/>
  <c r="I694" i="50"/>
  <c r="I693" i="50"/>
  <c r="I692" i="50"/>
  <c r="I691" i="50"/>
  <c r="B691" i="50"/>
  <c r="I690" i="50"/>
  <c r="B690" i="50"/>
  <c r="I689" i="50"/>
  <c r="B689" i="50"/>
  <c r="I688" i="50"/>
  <c r="B688" i="50"/>
  <c r="I687" i="50"/>
  <c r="B687" i="50"/>
  <c r="I686" i="50"/>
  <c r="B686" i="50"/>
  <c r="I685" i="50"/>
  <c r="B685" i="50"/>
  <c r="I684" i="50"/>
  <c r="B684" i="50"/>
  <c r="I683" i="50"/>
  <c r="B683" i="50"/>
  <c r="I682" i="50"/>
  <c r="B682" i="50"/>
  <c r="I681" i="50"/>
  <c r="B681" i="50"/>
  <c r="I680" i="50"/>
  <c r="B680" i="50"/>
  <c r="I679" i="50"/>
  <c r="B679" i="50"/>
  <c r="I678" i="50"/>
  <c r="B678" i="50"/>
  <c r="I677" i="50"/>
  <c r="B677" i="50"/>
  <c r="I676" i="50"/>
  <c r="B676" i="50"/>
  <c r="I675" i="50"/>
  <c r="B675" i="50"/>
  <c r="I674" i="50"/>
  <c r="B674" i="50"/>
  <c r="I673" i="50"/>
  <c r="B673" i="50"/>
  <c r="I672" i="50"/>
  <c r="B672" i="50"/>
  <c r="I671" i="50"/>
  <c r="B671" i="50"/>
  <c r="I670" i="50"/>
  <c r="B670" i="50"/>
  <c r="I669" i="50"/>
  <c r="B669" i="50"/>
  <c r="I668" i="50"/>
  <c r="B668" i="50"/>
  <c r="I667" i="50"/>
  <c r="B667" i="50"/>
  <c r="I666" i="50"/>
  <c r="B666" i="50"/>
  <c r="I665" i="50"/>
  <c r="B665" i="50"/>
  <c r="I664" i="50"/>
  <c r="B664" i="50"/>
  <c r="I663" i="50"/>
  <c r="B663" i="50"/>
  <c r="I662" i="50"/>
  <c r="B662" i="50"/>
  <c r="I661" i="50"/>
  <c r="B661" i="50"/>
  <c r="I660" i="50"/>
  <c r="B660" i="50"/>
  <c r="I659" i="50"/>
  <c r="B659" i="50"/>
  <c r="I658" i="50"/>
  <c r="B658" i="50"/>
  <c r="I657" i="50"/>
  <c r="B657" i="50"/>
  <c r="I656" i="50"/>
  <c r="B656" i="50"/>
  <c r="I655" i="50"/>
  <c r="B655" i="50"/>
  <c r="I654" i="50"/>
  <c r="B654" i="50"/>
  <c r="I653" i="50"/>
  <c r="B653" i="50"/>
  <c r="I652" i="50"/>
  <c r="B652" i="50"/>
  <c r="I651" i="50"/>
  <c r="B651" i="50"/>
  <c r="I650" i="50"/>
  <c r="B650" i="50"/>
  <c r="I649" i="50"/>
  <c r="B649" i="50"/>
  <c r="I648" i="50"/>
  <c r="B648" i="50"/>
  <c r="I647" i="50"/>
  <c r="B647" i="50"/>
  <c r="I646" i="50"/>
  <c r="B646" i="50"/>
  <c r="I645" i="50"/>
  <c r="B645" i="50"/>
  <c r="I644" i="50"/>
  <c r="B644" i="50"/>
  <c r="I643" i="50"/>
  <c r="B643" i="50"/>
  <c r="I642" i="50"/>
  <c r="B642" i="50"/>
  <c r="I641" i="50"/>
  <c r="B641" i="50"/>
  <c r="I640" i="50"/>
  <c r="B640" i="50"/>
  <c r="I639" i="50"/>
  <c r="B639" i="50"/>
  <c r="I638" i="50"/>
  <c r="B638" i="50"/>
  <c r="I637" i="50"/>
  <c r="B637" i="50"/>
  <c r="I636" i="50"/>
  <c r="B636" i="50"/>
  <c r="I635" i="50"/>
  <c r="B635" i="50"/>
  <c r="I634" i="50"/>
  <c r="B634" i="50"/>
  <c r="I633" i="50"/>
  <c r="B633" i="50"/>
  <c r="I632" i="50"/>
  <c r="B632" i="50"/>
  <c r="I631" i="50"/>
  <c r="B631" i="50"/>
  <c r="I630" i="50"/>
  <c r="B630" i="50"/>
  <c r="I629" i="50"/>
  <c r="B629" i="50"/>
  <c r="I628" i="50"/>
  <c r="B628" i="50"/>
  <c r="I627" i="50"/>
  <c r="B627" i="50"/>
  <c r="I626" i="50"/>
  <c r="B626" i="50"/>
  <c r="I625" i="50"/>
  <c r="B625" i="50"/>
  <c r="I624" i="50"/>
  <c r="B624" i="50"/>
  <c r="I623" i="50"/>
  <c r="B623" i="50"/>
  <c r="I622" i="50"/>
  <c r="B622" i="50"/>
  <c r="I621" i="50"/>
  <c r="B621" i="50"/>
  <c r="I620" i="50"/>
  <c r="B620" i="50"/>
  <c r="I619" i="50"/>
  <c r="B619" i="50"/>
  <c r="I618" i="50"/>
  <c r="B618" i="50"/>
  <c r="I617" i="50"/>
  <c r="B617" i="50"/>
  <c r="I616" i="50"/>
  <c r="B616" i="50"/>
  <c r="I615" i="50"/>
  <c r="B615" i="50"/>
  <c r="I614" i="50"/>
  <c r="B614" i="50"/>
  <c r="I613" i="50"/>
  <c r="B613" i="50"/>
  <c r="I612" i="50"/>
  <c r="B612" i="50"/>
  <c r="I611" i="50"/>
  <c r="B611" i="50"/>
  <c r="I610" i="50"/>
  <c r="B610" i="50"/>
  <c r="I609" i="50"/>
  <c r="B609" i="50"/>
  <c r="I608" i="50"/>
  <c r="B608" i="50"/>
  <c r="I607" i="50"/>
  <c r="B607" i="50"/>
  <c r="I606" i="50"/>
  <c r="B606" i="50"/>
  <c r="I605" i="50"/>
  <c r="B605" i="50"/>
  <c r="I604" i="50"/>
  <c r="B604" i="50"/>
  <c r="I603" i="50"/>
  <c r="B603" i="50"/>
  <c r="I602" i="50"/>
  <c r="B602" i="50"/>
  <c r="I601" i="50"/>
  <c r="B601" i="50"/>
  <c r="I600" i="50"/>
  <c r="B600" i="50"/>
  <c r="I599" i="50"/>
  <c r="B599" i="50"/>
  <c r="I598" i="50"/>
  <c r="B598" i="50"/>
  <c r="I597" i="50"/>
  <c r="B597" i="50"/>
  <c r="I596" i="50"/>
  <c r="B596" i="50"/>
  <c r="I595" i="50"/>
  <c r="B595" i="50"/>
  <c r="I594" i="50"/>
  <c r="B594" i="50"/>
  <c r="I593" i="50"/>
  <c r="B593" i="50"/>
  <c r="I592" i="50"/>
  <c r="B592" i="50"/>
  <c r="I591" i="50"/>
  <c r="B591" i="50"/>
  <c r="I590" i="50"/>
  <c r="B590" i="50"/>
  <c r="I589" i="50"/>
  <c r="B589" i="50"/>
  <c r="I588" i="50"/>
  <c r="B588" i="50"/>
  <c r="I587" i="50"/>
  <c r="B587" i="50"/>
  <c r="I586" i="50"/>
  <c r="B586" i="50"/>
  <c r="I585" i="50"/>
  <c r="B585" i="50"/>
  <c r="I584" i="50"/>
  <c r="B584" i="50"/>
  <c r="I583" i="50"/>
  <c r="B583" i="50"/>
  <c r="I582" i="50"/>
  <c r="B582" i="50"/>
  <c r="I581" i="50"/>
  <c r="B581" i="50"/>
  <c r="I580" i="50"/>
  <c r="B580" i="50"/>
  <c r="I579" i="50"/>
  <c r="B579" i="50"/>
  <c r="I578" i="50"/>
  <c r="B578" i="50"/>
  <c r="I577" i="50"/>
  <c r="B577" i="50"/>
  <c r="I576" i="50"/>
  <c r="B576" i="50"/>
  <c r="I575" i="50"/>
  <c r="B575" i="50"/>
  <c r="I574" i="50"/>
  <c r="B574" i="50"/>
  <c r="I573" i="50"/>
  <c r="B573" i="50"/>
  <c r="I572" i="50"/>
  <c r="B572" i="50"/>
  <c r="I571" i="50"/>
  <c r="B571" i="50"/>
  <c r="I570" i="50"/>
  <c r="B570" i="50"/>
  <c r="I569" i="50"/>
  <c r="B569" i="50"/>
  <c r="I568" i="50"/>
  <c r="B568" i="50"/>
  <c r="I567" i="50"/>
  <c r="B567" i="50"/>
  <c r="I566" i="50"/>
  <c r="B566" i="50"/>
  <c r="I565" i="50"/>
  <c r="B565" i="50"/>
  <c r="I564" i="50"/>
  <c r="B564" i="50"/>
  <c r="I563" i="50"/>
  <c r="B563" i="50"/>
  <c r="I562" i="50"/>
  <c r="B562" i="50"/>
  <c r="I561" i="50"/>
  <c r="B561" i="50"/>
  <c r="I560" i="50"/>
  <c r="B560" i="50"/>
  <c r="I559" i="50"/>
  <c r="B559" i="50"/>
  <c r="I558" i="50"/>
  <c r="B558" i="50"/>
  <c r="I557" i="50"/>
  <c r="B557" i="50"/>
  <c r="I556" i="50"/>
  <c r="B556" i="50"/>
  <c r="I555" i="50"/>
  <c r="B555" i="50"/>
  <c r="I554" i="50"/>
  <c r="B554" i="50"/>
  <c r="I553" i="50"/>
  <c r="B553" i="50"/>
  <c r="I552" i="50"/>
  <c r="B552" i="50"/>
  <c r="I551" i="50"/>
  <c r="B551" i="50"/>
  <c r="I550" i="50"/>
  <c r="B550" i="50"/>
  <c r="I549" i="50"/>
  <c r="B549" i="50"/>
  <c r="I548" i="50"/>
  <c r="B548" i="50"/>
  <c r="I547" i="50"/>
  <c r="B547" i="50"/>
  <c r="I546" i="50"/>
  <c r="B546" i="50"/>
  <c r="I545" i="50"/>
  <c r="B545" i="50"/>
  <c r="I544" i="50"/>
  <c r="B544" i="50"/>
  <c r="I543" i="50"/>
  <c r="B543" i="50"/>
  <c r="I542" i="50"/>
  <c r="B542" i="50"/>
  <c r="I541" i="50"/>
  <c r="B541" i="50"/>
  <c r="I540" i="50"/>
  <c r="B540" i="50"/>
  <c r="I539" i="50"/>
  <c r="B539" i="50"/>
  <c r="I538" i="50"/>
  <c r="B538" i="50"/>
  <c r="I537" i="50"/>
  <c r="B537" i="50"/>
  <c r="I536" i="50"/>
  <c r="B536" i="50"/>
  <c r="I535" i="50"/>
  <c r="B535" i="50"/>
  <c r="I534" i="50"/>
  <c r="B534" i="50"/>
  <c r="I533" i="50"/>
  <c r="B533" i="50"/>
  <c r="I532" i="50"/>
  <c r="B532" i="50"/>
  <c r="I531" i="50"/>
  <c r="B531" i="50"/>
  <c r="I530" i="50"/>
  <c r="B530" i="50"/>
  <c r="I529" i="50"/>
  <c r="B529" i="50"/>
  <c r="I528" i="50"/>
  <c r="B528" i="50"/>
  <c r="I527" i="50"/>
  <c r="B527" i="50"/>
  <c r="I526" i="50"/>
  <c r="B526" i="50"/>
  <c r="I525" i="50"/>
  <c r="B525" i="50"/>
  <c r="I524" i="50"/>
  <c r="B524" i="50"/>
  <c r="I523" i="50"/>
  <c r="B523" i="50"/>
  <c r="I522" i="50"/>
  <c r="B522" i="50"/>
  <c r="I521" i="50"/>
  <c r="B521" i="50"/>
  <c r="I520" i="50"/>
  <c r="B520" i="50"/>
  <c r="I519" i="50"/>
  <c r="B519" i="50"/>
  <c r="I518" i="50"/>
  <c r="B518" i="50"/>
  <c r="I517" i="50"/>
  <c r="B517" i="50"/>
  <c r="I516" i="50"/>
  <c r="B516" i="50"/>
  <c r="I515" i="50"/>
  <c r="B515" i="50"/>
  <c r="I514" i="50"/>
  <c r="B514" i="50"/>
  <c r="I513" i="50"/>
  <c r="B513" i="50"/>
  <c r="I512" i="50"/>
  <c r="B512" i="50"/>
  <c r="I511" i="50"/>
  <c r="B511" i="50"/>
  <c r="I510" i="50"/>
  <c r="B510" i="50"/>
  <c r="I509" i="50"/>
  <c r="B509" i="50"/>
  <c r="I508" i="50"/>
  <c r="B508" i="50"/>
  <c r="I507" i="50"/>
  <c r="B507" i="50"/>
  <c r="I506" i="50"/>
  <c r="B506" i="50"/>
  <c r="I505" i="50"/>
  <c r="B505" i="50"/>
  <c r="I504" i="50"/>
  <c r="B504" i="50"/>
  <c r="I503" i="50"/>
  <c r="B503" i="50"/>
  <c r="I502" i="50"/>
  <c r="B502" i="50"/>
  <c r="I501" i="50"/>
  <c r="B501" i="50"/>
  <c r="I500" i="50"/>
  <c r="B500" i="50"/>
  <c r="I499" i="50"/>
  <c r="B499" i="50"/>
  <c r="I498" i="50"/>
  <c r="B498" i="50"/>
  <c r="I497" i="50"/>
  <c r="B497" i="50"/>
  <c r="I496" i="50"/>
  <c r="B496" i="50"/>
  <c r="I495" i="50"/>
  <c r="B495" i="50"/>
  <c r="I494" i="50"/>
  <c r="B494" i="50"/>
  <c r="I493" i="50"/>
  <c r="B493" i="50"/>
  <c r="I492" i="50"/>
  <c r="B492" i="50"/>
  <c r="I491" i="50"/>
  <c r="B491" i="50"/>
  <c r="I490" i="50"/>
  <c r="B490" i="50"/>
  <c r="I489" i="50"/>
  <c r="B489" i="50"/>
  <c r="I488" i="50"/>
  <c r="B488" i="50"/>
  <c r="I487" i="50"/>
  <c r="B487" i="50"/>
  <c r="I486" i="50"/>
  <c r="B486" i="50"/>
  <c r="I485" i="50"/>
  <c r="B485" i="50"/>
  <c r="I484" i="50"/>
  <c r="B484" i="50"/>
  <c r="I483" i="50"/>
  <c r="B483" i="50"/>
  <c r="I482" i="50"/>
  <c r="B482" i="50"/>
  <c r="I481" i="50"/>
  <c r="B481" i="50"/>
  <c r="I480" i="50"/>
  <c r="B480" i="50"/>
  <c r="I479" i="50"/>
  <c r="B479" i="50"/>
  <c r="I478" i="50"/>
  <c r="B478" i="50"/>
  <c r="I477" i="50"/>
  <c r="B477" i="50"/>
  <c r="I476" i="50"/>
  <c r="B476" i="50"/>
  <c r="I475" i="50"/>
  <c r="B475" i="50"/>
  <c r="I474" i="50"/>
  <c r="B474" i="50"/>
  <c r="I473" i="50"/>
  <c r="B473" i="50"/>
  <c r="I472" i="50"/>
  <c r="B472" i="50"/>
  <c r="I471" i="50"/>
  <c r="B471" i="50"/>
  <c r="I470" i="50"/>
  <c r="B470" i="50"/>
  <c r="I469" i="50"/>
  <c r="B469" i="50"/>
  <c r="I468" i="50"/>
  <c r="B468" i="50"/>
  <c r="I467" i="50"/>
  <c r="B467" i="50"/>
  <c r="I466" i="50"/>
  <c r="B466" i="50"/>
  <c r="I465" i="50"/>
  <c r="B465" i="50"/>
  <c r="I464" i="50"/>
  <c r="B464" i="50"/>
  <c r="I463" i="50"/>
  <c r="B463" i="50"/>
  <c r="I462" i="50"/>
  <c r="B462" i="50"/>
  <c r="I461" i="50"/>
  <c r="B461" i="50"/>
  <c r="I460" i="50"/>
  <c r="B460" i="50"/>
  <c r="I459" i="50"/>
  <c r="B459" i="50"/>
  <c r="I458" i="50"/>
  <c r="B458" i="50"/>
  <c r="I457" i="50"/>
  <c r="B457" i="50"/>
  <c r="I456" i="50"/>
  <c r="B456" i="50"/>
  <c r="I455" i="50"/>
  <c r="B455" i="50"/>
  <c r="I454" i="50"/>
  <c r="B454" i="50"/>
  <c r="I453" i="50"/>
  <c r="B453" i="50"/>
  <c r="I452" i="50"/>
  <c r="B452" i="50"/>
  <c r="I451" i="50"/>
  <c r="B451" i="50"/>
  <c r="I450" i="50"/>
  <c r="B450" i="50"/>
  <c r="I449" i="50"/>
  <c r="B449" i="50"/>
  <c r="I448" i="50"/>
  <c r="B448" i="50"/>
  <c r="I447" i="50"/>
  <c r="B447" i="50"/>
  <c r="I446" i="50"/>
  <c r="B446" i="50"/>
  <c r="I445" i="50"/>
  <c r="B445" i="50"/>
  <c r="I444" i="50"/>
  <c r="B444" i="50"/>
  <c r="I443" i="50"/>
  <c r="B443" i="50"/>
  <c r="I442" i="50"/>
  <c r="B442" i="50"/>
  <c r="I441" i="50"/>
  <c r="B441" i="50"/>
  <c r="I440" i="50"/>
  <c r="B440" i="50"/>
  <c r="I439" i="50"/>
  <c r="B439" i="50"/>
  <c r="I438" i="50"/>
  <c r="B438" i="50"/>
  <c r="I437" i="50"/>
  <c r="B437" i="50"/>
  <c r="I436" i="50"/>
  <c r="B436" i="50"/>
  <c r="I435" i="50"/>
  <c r="B435" i="50"/>
  <c r="I434" i="50"/>
  <c r="B434" i="50"/>
  <c r="I433" i="50"/>
  <c r="B433" i="50"/>
  <c r="I432" i="50"/>
  <c r="B432" i="50"/>
  <c r="I431" i="50"/>
  <c r="B431" i="50"/>
  <c r="I430" i="50"/>
  <c r="B430" i="50"/>
  <c r="I429" i="50"/>
  <c r="B429" i="50"/>
  <c r="I428" i="50"/>
  <c r="B428" i="50"/>
  <c r="I427" i="50"/>
  <c r="B427" i="50"/>
  <c r="I426" i="50"/>
  <c r="B426" i="50"/>
  <c r="I425" i="50"/>
  <c r="B425" i="50"/>
  <c r="I424" i="50"/>
  <c r="B424" i="50"/>
  <c r="I423" i="50"/>
  <c r="B423" i="50"/>
  <c r="I422" i="50"/>
  <c r="B422" i="50"/>
  <c r="I421" i="50"/>
  <c r="B421" i="50"/>
  <c r="I420" i="50"/>
  <c r="B420" i="50"/>
  <c r="I419" i="50"/>
  <c r="B419" i="50"/>
  <c r="I418" i="50"/>
  <c r="B418" i="50"/>
  <c r="I417" i="50"/>
  <c r="B417" i="50"/>
  <c r="I416" i="50"/>
  <c r="B416" i="50"/>
  <c r="I415" i="50"/>
  <c r="B415" i="50"/>
  <c r="I414" i="50"/>
  <c r="B414" i="50"/>
  <c r="I413" i="50"/>
  <c r="B413" i="50"/>
  <c r="I412" i="50"/>
  <c r="B412" i="50"/>
  <c r="I411" i="50"/>
  <c r="B411" i="50"/>
  <c r="I410" i="50"/>
  <c r="B410" i="50"/>
  <c r="I409" i="50"/>
  <c r="B409" i="50"/>
  <c r="I408" i="50"/>
  <c r="B408" i="50"/>
  <c r="I407" i="50"/>
  <c r="B407" i="50"/>
  <c r="I406" i="50"/>
  <c r="B406" i="50"/>
  <c r="I405" i="50"/>
  <c r="B405" i="50"/>
  <c r="I404" i="50"/>
  <c r="B404" i="50"/>
  <c r="I403" i="50"/>
  <c r="B403" i="50"/>
  <c r="I402" i="50"/>
  <c r="B402" i="50"/>
  <c r="I401" i="50"/>
  <c r="B401" i="50"/>
  <c r="I400" i="50"/>
  <c r="B400" i="50"/>
  <c r="I399" i="50"/>
  <c r="B399" i="50"/>
  <c r="I398" i="50"/>
  <c r="B398" i="50"/>
  <c r="I397" i="50"/>
  <c r="B397" i="50"/>
  <c r="I396" i="50"/>
  <c r="B396" i="50"/>
  <c r="I395" i="50"/>
  <c r="B395" i="50"/>
  <c r="I394" i="50"/>
  <c r="B394" i="50"/>
  <c r="I393" i="50"/>
  <c r="B393" i="50"/>
  <c r="I392" i="50"/>
  <c r="B392" i="50"/>
  <c r="I391" i="50"/>
  <c r="B391" i="50"/>
  <c r="I390" i="50"/>
  <c r="B390" i="50"/>
  <c r="I389" i="50"/>
  <c r="B389" i="50"/>
  <c r="I388" i="50"/>
  <c r="B388" i="50"/>
  <c r="I387" i="50"/>
  <c r="B387" i="50"/>
  <c r="I386" i="50"/>
  <c r="B386" i="50"/>
  <c r="I385" i="50"/>
  <c r="B385" i="50"/>
  <c r="I384" i="50"/>
  <c r="B384" i="50"/>
  <c r="I383" i="50"/>
  <c r="B383" i="50"/>
  <c r="I382" i="50"/>
  <c r="B382" i="50"/>
  <c r="I381" i="50"/>
  <c r="B381" i="50"/>
  <c r="I380" i="50"/>
  <c r="B380" i="50"/>
  <c r="I379" i="50"/>
  <c r="B379" i="50"/>
  <c r="I378" i="50"/>
  <c r="B378" i="50"/>
  <c r="I377" i="50"/>
  <c r="B377" i="50"/>
  <c r="I376" i="50"/>
  <c r="B376" i="50"/>
  <c r="I375" i="50"/>
  <c r="B375" i="50"/>
  <c r="I374" i="50"/>
  <c r="B374" i="50"/>
  <c r="I373" i="50"/>
  <c r="B373" i="50"/>
  <c r="I372" i="50"/>
  <c r="B372" i="50"/>
  <c r="I371" i="50"/>
  <c r="B371" i="50"/>
  <c r="I370" i="50"/>
  <c r="B370" i="50"/>
  <c r="I369" i="50"/>
  <c r="B369" i="50"/>
  <c r="I368" i="50"/>
  <c r="B368" i="50"/>
  <c r="I367" i="50"/>
  <c r="B367" i="50"/>
  <c r="I366" i="50"/>
  <c r="B366" i="50"/>
  <c r="I365" i="50"/>
  <c r="B365" i="50"/>
  <c r="I364" i="50"/>
  <c r="B364" i="50"/>
  <c r="I363" i="50"/>
  <c r="B363" i="50"/>
  <c r="I362" i="50"/>
  <c r="B362" i="50"/>
  <c r="I361" i="50"/>
  <c r="B361" i="50"/>
  <c r="I360" i="50"/>
  <c r="B360" i="50"/>
  <c r="I359" i="50"/>
  <c r="B359" i="50"/>
  <c r="I358" i="50"/>
  <c r="B358" i="50"/>
  <c r="I357" i="50"/>
  <c r="B357" i="50"/>
  <c r="I356" i="50"/>
  <c r="B356" i="50"/>
  <c r="I355" i="50"/>
  <c r="B355" i="50"/>
  <c r="I354" i="50"/>
  <c r="B354" i="50"/>
  <c r="I353" i="50"/>
  <c r="B353" i="50"/>
  <c r="I352" i="50"/>
  <c r="B352" i="50"/>
  <c r="I351" i="50"/>
  <c r="B351" i="50"/>
  <c r="I350" i="50"/>
  <c r="B350" i="50"/>
  <c r="I349" i="50"/>
  <c r="B349" i="50"/>
  <c r="I348" i="50"/>
  <c r="B348" i="50"/>
  <c r="I347" i="50"/>
  <c r="B347" i="50"/>
  <c r="I346" i="50"/>
  <c r="B346" i="50"/>
  <c r="I345" i="50"/>
  <c r="B345" i="50"/>
  <c r="I344" i="50"/>
  <c r="B344" i="50"/>
  <c r="I343" i="50"/>
  <c r="B343" i="50"/>
  <c r="I342" i="50"/>
  <c r="B342" i="50"/>
  <c r="I341" i="50"/>
  <c r="B341" i="50"/>
  <c r="I340" i="50"/>
  <c r="B340" i="50"/>
  <c r="I339" i="50"/>
  <c r="B339" i="50"/>
  <c r="I338" i="50"/>
  <c r="B338" i="50"/>
  <c r="I337" i="50"/>
  <c r="B337" i="50"/>
  <c r="I336" i="50"/>
  <c r="B336" i="50"/>
  <c r="I335" i="50"/>
  <c r="B335" i="50"/>
  <c r="I334" i="50"/>
  <c r="B334" i="50"/>
  <c r="I333" i="50"/>
  <c r="B333" i="50"/>
  <c r="I332" i="50"/>
  <c r="B332" i="50"/>
  <c r="I331" i="50"/>
  <c r="B331" i="50"/>
  <c r="I330" i="50"/>
  <c r="B330" i="50"/>
  <c r="I329" i="50"/>
  <c r="B329" i="50"/>
  <c r="I328" i="50"/>
  <c r="B328" i="50"/>
  <c r="I327" i="50"/>
  <c r="B327" i="50"/>
  <c r="I326" i="50"/>
  <c r="B326" i="50"/>
  <c r="I325" i="50"/>
  <c r="B325" i="50"/>
  <c r="I324" i="50"/>
  <c r="B324" i="50"/>
  <c r="I323" i="50"/>
  <c r="B323" i="50"/>
  <c r="I322" i="50"/>
  <c r="B322" i="50"/>
  <c r="I321" i="50"/>
  <c r="B321" i="50"/>
  <c r="I320" i="50"/>
  <c r="B320" i="50"/>
  <c r="I319" i="50"/>
  <c r="B319" i="50"/>
  <c r="I318" i="50"/>
  <c r="B318" i="50"/>
  <c r="I317" i="50"/>
  <c r="B317" i="50"/>
  <c r="I316" i="50"/>
  <c r="B316" i="50"/>
  <c r="I315" i="50"/>
  <c r="B315" i="50"/>
  <c r="I314" i="50"/>
  <c r="B314" i="50"/>
  <c r="I313" i="50"/>
  <c r="B313" i="50"/>
  <c r="I312" i="50"/>
  <c r="B312" i="50"/>
  <c r="I311" i="50"/>
  <c r="B311" i="50"/>
  <c r="I310" i="50"/>
  <c r="B310" i="50"/>
  <c r="I309" i="50"/>
  <c r="B309" i="50"/>
  <c r="I308" i="50"/>
  <c r="B308" i="50"/>
  <c r="I307" i="50"/>
  <c r="B307" i="50"/>
  <c r="I306" i="50"/>
  <c r="B306" i="50"/>
  <c r="I305" i="50"/>
  <c r="B305" i="50"/>
  <c r="I304" i="50"/>
  <c r="B304" i="50"/>
  <c r="I303" i="50"/>
  <c r="B303" i="50"/>
  <c r="I302" i="50"/>
  <c r="B302" i="50"/>
  <c r="I301" i="50"/>
  <c r="B301" i="50"/>
  <c r="I300" i="50"/>
  <c r="B300" i="50"/>
  <c r="I299" i="50"/>
  <c r="B299" i="50"/>
  <c r="I298" i="50"/>
  <c r="B298" i="50"/>
  <c r="I297" i="50"/>
  <c r="B297" i="50"/>
  <c r="I296" i="50"/>
  <c r="B296" i="50"/>
  <c r="I295" i="50"/>
  <c r="B295" i="50"/>
  <c r="I294" i="50"/>
  <c r="B294" i="50"/>
  <c r="I293" i="50"/>
  <c r="B293" i="50"/>
  <c r="I292" i="50"/>
  <c r="B292" i="50"/>
  <c r="I291" i="50"/>
  <c r="B291" i="50"/>
  <c r="I290" i="50"/>
  <c r="B290" i="50"/>
  <c r="I289" i="50"/>
  <c r="B289" i="50"/>
  <c r="I288" i="50"/>
  <c r="B288" i="50"/>
  <c r="I287" i="50"/>
  <c r="B287" i="50"/>
  <c r="I286" i="50"/>
  <c r="B286" i="50"/>
  <c r="I285" i="50"/>
  <c r="B285" i="50"/>
  <c r="I284" i="50"/>
  <c r="B284" i="50"/>
  <c r="I283" i="50"/>
  <c r="B283" i="50"/>
  <c r="I282" i="50"/>
  <c r="B282" i="50"/>
  <c r="I281" i="50"/>
  <c r="B281" i="50"/>
  <c r="I280" i="50"/>
  <c r="B280" i="50"/>
  <c r="I279" i="50"/>
  <c r="B279" i="50"/>
  <c r="I278" i="50"/>
  <c r="B278" i="50"/>
  <c r="I277" i="50"/>
  <c r="B277" i="50"/>
  <c r="I276" i="50"/>
  <c r="B276" i="50"/>
  <c r="I275" i="50"/>
  <c r="B275" i="50"/>
  <c r="I274" i="50"/>
  <c r="B274" i="50"/>
  <c r="I273" i="50"/>
  <c r="B273" i="50"/>
  <c r="I272" i="50"/>
  <c r="B272" i="50"/>
  <c r="I271" i="50"/>
  <c r="B271" i="50"/>
  <c r="I270" i="50"/>
  <c r="B270" i="50"/>
  <c r="I269" i="50"/>
  <c r="B269" i="50"/>
  <c r="I268" i="50"/>
  <c r="B268" i="50"/>
  <c r="I267" i="50"/>
  <c r="B267" i="50"/>
  <c r="I266" i="50"/>
  <c r="B266" i="50"/>
  <c r="I265" i="50"/>
  <c r="B265" i="50"/>
  <c r="I264" i="50"/>
  <c r="B264" i="50"/>
  <c r="I263" i="50"/>
  <c r="B263" i="50"/>
  <c r="I262" i="50"/>
  <c r="B262" i="50"/>
  <c r="I261" i="50"/>
  <c r="B261" i="50"/>
  <c r="I260" i="50"/>
  <c r="B260" i="50"/>
  <c r="I259" i="50"/>
  <c r="B259" i="50"/>
  <c r="I258" i="50"/>
  <c r="B258" i="50"/>
  <c r="I257" i="50"/>
  <c r="B257" i="50"/>
  <c r="I256" i="50"/>
  <c r="B256" i="50"/>
  <c r="I255" i="50"/>
  <c r="B255" i="50"/>
  <c r="I254" i="50"/>
  <c r="B254" i="50"/>
  <c r="I253" i="50"/>
  <c r="B253" i="50"/>
  <c r="I252" i="50"/>
  <c r="B252" i="50"/>
  <c r="I251" i="50"/>
  <c r="B251" i="50"/>
  <c r="I250" i="50"/>
  <c r="B250" i="50"/>
  <c r="I249" i="50"/>
  <c r="B249" i="50"/>
  <c r="I248" i="50"/>
  <c r="B248" i="50"/>
  <c r="I247" i="50"/>
  <c r="B247" i="50"/>
  <c r="I246" i="50"/>
  <c r="B246" i="50"/>
  <c r="I245" i="50"/>
  <c r="B245" i="50"/>
  <c r="I244" i="50"/>
  <c r="B244" i="50"/>
  <c r="I243" i="50"/>
  <c r="B243" i="50"/>
  <c r="I242" i="50"/>
  <c r="B242" i="50"/>
  <c r="I241" i="50"/>
  <c r="B241" i="50"/>
  <c r="I240" i="50"/>
  <c r="B240" i="50"/>
  <c r="I239" i="50"/>
  <c r="B239" i="50"/>
  <c r="I238" i="50"/>
  <c r="B238" i="50"/>
  <c r="I237" i="50"/>
  <c r="B237" i="50"/>
  <c r="I236" i="50"/>
  <c r="B236" i="50"/>
  <c r="I235" i="50"/>
  <c r="B235" i="50"/>
  <c r="I234" i="50"/>
  <c r="B234" i="50"/>
  <c r="I233" i="50"/>
  <c r="B233" i="50"/>
  <c r="I232" i="50"/>
  <c r="B232" i="50"/>
  <c r="I231" i="50"/>
  <c r="B231" i="50"/>
  <c r="I230" i="50"/>
  <c r="B230" i="50"/>
  <c r="I229" i="50"/>
  <c r="B229" i="50"/>
  <c r="I228" i="50"/>
  <c r="B228" i="50"/>
  <c r="I227" i="50"/>
  <c r="B227" i="50"/>
  <c r="I226" i="50"/>
  <c r="B226" i="50"/>
  <c r="I225" i="50"/>
  <c r="B225" i="50"/>
  <c r="I224" i="50"/>
  <c r="B224" i="50"/>
  <c r="I223" i="50"/>
  <c r="B223" i="50"/>
  <c r="I222" i="50"/>
  <c r="B222" i="50"/>
  <c r="I221" i="50"/>
  <c r="B221" i="50"/>
  <c r="I220" i="50"/>
  <c r="B220" i="50"/>
  <c r="I219" i="50"/>
  <c r="B219" i="50"/>
  <c r="I218" i="50"/>
  <c r="B218" i="50"/>
  <c r="I217" i="50"/>
  <c r="B217" i="50"/>
  <c r="I216" i="50"/>
  <c r="B216" i="50"/>
  <c r="I215" i="50"/>
  <c r="B215" i="50"/>
  <c r="I214" i="50"/>
  <c r="B214" i="50"/>
  <c r="I213" i="50"/>
  <c r="B213" i="50"/>
  <c r="I212" i="50"/>
  <c r="B212" i="50"/>
  <c r="I211" i="50"/>
  <c r="B211" i="50"/>
  <c r="I210" i="50"/>
  <c r="B210" i="50"/>
  <c r="I209" i="50"/>
  <c r="B209" i="50"/>
  <c r="I208" i="50"/>
  <c r="B208" i="50"/>
  <c r="I207" i="50"/>
  <c r="B207" i="50"/>
  <c r="I206" i="50"/>
  <c r="B206" i="50"/>
  <c r="I205" i="50"/>
  <c r="B205" i="50"/>
  <c r="I203" i="50"/>
  <c r="B203" i="50"/>
  <c r="I202" i="50"/>
  <c r="B202" i="50"/>
  <c r="I201" i="50"/>
  <c r="B201" i="50"/>
  <c r="I200" i="50"/>
  <c r="B200" i="50"/>
  <c r="I199" i="50"/>
  <c r="B199" i="50"/>
  <c r="I198" i="50"/>
  <c r="B198" i="50"/>
  <c r="I197" i="50"/>
  <c r="B197" i="50"/>
  <c r="I196" i="50"/>
  <c r="B196" i="50"/>
  <c r="I195" i="50"/>
  <c r="B195" i="50"/>
  <c r="I194" i="50"/>
  <c r="B194" i="50"/>
  <c r="I193" i="50"/>
  <c r="B193" i="50"/>
  <c r="I192" i="50"/>
  <c r="B192" i="50"/>
  <c r="I191" i="50"/>
  <c r="B191" i="50"/>
  <c r="I190" i="50"/>
  <c r="B190" i="50"/>
  <c r="I189" i="50"/>
  <c r="B189" i="50"/>
  <c r="I188" i="50"/>
  <c r="B188" i="50"/>
  <c r="I187" i="50"/>
  <c r="B187" i="50"/>
  <c r="I186" i="50"/>
  <c r="B186" i="50"/>
  <c r="I185" i="50"/>
  <c r="B185" i="50"/>
  <c r="I184" i="50"/>
  <c r="B184" i="50"/>
  <c r="I183" i="50"/>
  <c r="B183" i="50"/>
  <c r="I182" i="50"/>
  <c r="B182" i="50"/>
  <c r="I181" i="50"/>
  <c r="B181" i="50"/>
  <c r="I180" i="50"/>
  <c r="B180" i="50"/>
  <c r="I179" i="50"/>
  <c r="B179" i="50"/>
  <c r="I178" i="50"/>
  <c r="B178" i="50"/>
  <c r="I177" i="50"/>
  <c r="B177" i="50"/>
  <c r="I176" i="50"/>
  <c r="B176" i="50"/>
  <c r="I175" i="50"/>
  <c r="B175" i="50"/>
  <c r="I174" i="50"/>
  <c r="B174" i="50"/>
  <c r="I173" i="50"/>
  <c r="B173" i="50"/>
  <c r="I172" i="50"/>
  <c r="B172" i="50"/>
  <c r="I171" i="50"/>
  <c r="B171" i="50"/>
  <c r="I170" i="50"/>
  <c r="B170" i="50"/>
  <c r="I169" i="50"/>
  <c r="B169" i="50"/>
  <c r="I168" i="50"/>
  <c r="B168" i="50"/>
  <c r="I167" i="50"/>
  <c r="B167" i="50"/>
  <c r="I166" i="50"/>
  <c r="B166" i="50"/>
  <c r="I165" i="50"/>
  <c r="B165" i="50"/>
  <c r="I164" i="50"/>
  <c r="B164" i="50"/>
  <c r="I163" i="50"/>
  <c r="B163" i="50"/>
  <c r="I162" i="50"/>
  <c r="B162" i="50"/>
  <c r="I161" i="50"/>
  <c r="B161" i="50"/>
  <c r="I160" i="50"/>
  <c r="B160" i="50"/>
  <c r="I159" i="50"/>
  <c r="B159" i="50"/>
  <c r="I158" i="50"/>
  <c r="B158" i="50"/>
  <c r="I157" i="50"/>
  <c r="B157" i="50"/>
  <c r="I156" i="50"/>
  <c r="B156" i="50"/>
  <c r="I155" i="50"/>
  <c r="B155" i="50"/>
  <c r="I154" i="50"/>
  <c r="B154" i="50"/>
  <c r="I153" i="50"/>
  <c r="B153" i="50"/>
  <c r="I152" i="50"/>
  <c r="B152" i="50"/>
  <c r="I151" i="50"/>
  <c r="B151" i="50"/>
  <c r="I150" i="50"/>
  <c r="B150" i="50"/>
  <c r="I149" i="50"/>
  <c r="B149" i="50"/>
  <c r="I148" i="50"/>
  <c r="B148" i="50"/>
  <c r="I147" i="50"/>
  <c r="B147" i="50"/>
  <c r="I146" i="50"/>
  <c r="B146" i="50"/>
  <c r="I145" i="50"/>
  <c r="B145" i="50"/>
  <c r="I144" i="50"/>
  <c r="B144" i="50"/>
  <c r="I143" i="50"/>
  <c r="B143" i="50"/>
  <c r="I142" i="50"/>
  <c r="B142" i="50"/>
  <c r="I141" i="50"/>
  <c r="B141" i="50"/>
  <c r="I140" i="50"/>
  <c r="B140" i="50"/>
  <c r="I139" i="50"/>
  <c r="B139" i="50"/>
  <c r="I138" i="50"/>
  <c r="B138" i="50"/>
  <c r="I137" i="50"/>
  <c r="B137" i="50"/>
  <c r="I136" i="50"/>
  <c r="B136" i="50"/>
  <c r="I135" i="50"/>
  <c r="B135" i="50"/>
  <c r="I134" i="50"/>
  <c r="B134" i="50"/>
  <c r="I133" i="50"/>
  <c r="B133" i="50"/>
  <c r="I132" i="50"/>
  <c r="B132" i="50"/>
  <c r="I131" i="50"/>
  <c r="B131" i="50"/>
  <c r="I130" i="50"/>
  <c r="B130" i="50"/>
  <c r="I129" i="50"/>
  <c r="B129" i="50"/>
  <c r="I128" i="50"/>
  <c r="B128" i="50"/>
  <c r="I127" i="50"/>
  <c r="B127" i="50"/>
  <c r="I126" i="50"/>
  <c r="B126" i="50"/>
  <c r="I125" i="50"/>
  <c r="B125" i="50"/>
  <c r="I124" i="50"/>
  <c r="B124" i="50"/>
  <c r="I123" i="50"/>
  <c r="B123" i="50"/>
  <c r="I122" i="50"/>
  <c r="B122" i="50"/>
  <c r="I121" i="50"/>
  <c r="B121" i="50"/>
  <c r="I120" i="50"/>
  <c r="B120" i="50"/>
  <c r="I119" i="50"/>
  <c r="B119" i="50"/>
  <c r="I118" i="50"/>
  <c r="B118" i="50"/>
  <c r="I117" i="50"/>
  <c r="B117" i="50"/>
  <c r="I116" i="50"/>
  <c r="B116" i="50"/>
  <c r="I115" i="50"/>
  <c r="B115" i="50"/>
  <c r="I114" i="50"/>
  <c r="B114" i="50"/>
  <c r="I113" i="50"/>
  <c r="B113" i="50"/>
  <c r="I112" i="50"/>
  <c r="B112" i="50"/>
  <c r="I111" i="50"/>
  <c r="B111" i="50"/>
  <c r="I110" i="50"/>
  <c r="B110" i="50"/>
  <c r="I109" i="50"/>
  <c r="B109" i="50"/>
  <c r="I108" i="50"/>
  <c r="B108" i="50"/>
  <c r="I107" i="50"/>
  <c r="B107" i="50"/>
  <c r="I106" i="50"/>
  <c r="B106" i="50"/>
  <c r="I105" i="50"/>
  <c r="B105" i="50"/>
  <c r="I104" i="50"/>
  <c r="B104" i="50"/>
  <c r="I103" i="50"/>
  <c r="B103" i="50"/>
  <c r="I102" i="50"/>
  <c r="B102" i="50"/>
  <c r="I101" i="50"/>
  <c r="B101" i="50"/>
  <c r="I100" i="50"/>
  <c r="B100" i="50"/>
  <c r="I99" i="50"/>
  <c r="B99" i="50"/>
  <c r="I98" i="50"/>
  <c r="B98" i="50"/>
  <c r="I97" i="50"/>
  <c r="B97" i="50"/>
  <c r="I96" i="50"/>
  <c r="B96" i="50"/>
  <c r="I95" i="50"/>
  <c r="B95" i="50"/>
  <c r="I94" i="50"/>
  <c r="B94" i="50"/>
  <c r="I93" i="50"/>
  <c r="B93" i="50"/>
  <c r="I92" i="50"/>
  <c r="B92" i="50"/>
  <c r="I91" i="50"/>
  <c r="B91" i="50"/>
  <c r="I90" i="50"/>
  <c r="B90" i="50"/>
  <c r="I89" i="50"/>
  <c r="B89" i="50"/>
  <c r="I88" i="50"/>
  <c r="B88" i="50"/>
  <c r="I87" i="50"/>
  <c r="B87" i="50"/>
  <c r="I86" i="50"/>
  <c r="B86" i="50"/>
  <c r="I85" i="50"/>
  <c r="B85" i="50"/>
  <c r="I84" i="50"/>
  <c r="B84" i="50"/>
  <c r="I83" i="50"/>
  <c r="B83" i="50"/>
  <c r="I82" i="50"/>
  <c r="B82" i="50"/>
  <c r="I81" i="50"/>
  <c r="B81" i="50"/>
  <c r="I80" i="50"/>
  <c r="B80" i="50"/>
  <c r="I79" i="50"/>
  <c r="B79" i="50"/>
  <c r="I78" i="50"/>
  <c r="B78" i="50"/>
  <c r="I77" i="50"/>
  <c r="B77" i="50"/>
  <c r="I76" i="50"/>
  <c r="B76" i="50"/>
  <c r="I75" i="50"/>
  <c r="B75" i="50"/>
  <c r="I74" i="50"/>
  <c r="B74" i="50"/>
  <c r="I73" i="50"/>
  <c r="B73" i="50"/>
  <c r="I72" i="50"/>
  <c r="B72" i="50"/>
  <c r="I71" i="50"/>
  <c r="B71" i="50"/>
  <c r="I70" i="50"/>
  <c r="B70" i="50"/>
  <c r="I69" i="50"/>
  <c r="B69" i="50"/>
  <c r="I68" i="50"/>
  <c r="B68" i="50"/>
  <c r="I67" i="50"/>
  <c r="B67" i="50"/>
  <c r="I66" i="50"/>
  <c r="B66" i="50"/>
  <c r="I65" i="50"/>
  <c r="B65" i="50"/>
  <c r="I64" i="50"/>
  <c r="B64" i="50"/>
  <c r="I63" i="50"/>
  <c r="B63" i="50"/>
  <c r="I62" i="50"/>
  <c r="B62" i="50"/>
  <c r="I61" i="50"/>
  <c r="B61" i="50"/>
  <c r="I60" i="50"/>
  <c r="B60" i="50"/>
  <c r="I59" i="50"/>
  <c r="B59" i="50"/>
  <c r="I58" i="50"/>
  <c r="B58" i="50"/>
  <c r="I57" i="50"/>
  <c r="B57" i="50"/>
  <c r="I56" i="50"/>
  <c r="B56" i="50"/>
  <c r="I55" i="50"/>
  <c r="B55" i="50"/>
  <c r="I54" i="50"/>
  <c r="B54" i="50"/>
  <c r="I53" i="50"/>
  <c r="B53" i="50"/>
  <c r="I52" i="50"/>
  <c r="B52" i="50"/>
  <c r="I51" i="50"/>
  <c r="B51" i="50"/>
  <c r="I50" i="50"/>
  <c r="B50" i="50"/>
  <c r="I49" i="50"/>
  <c r="B49" i="50"/>
  <c r="I48" i="50"/>
  <c r="B48" i="50"/>
  <c r="I47" i="50"/>
  <c r="B47" i="50"/>
  <c r="I46" i="50"/>
  <c r="B46" i="50"/>
  <c r="I45" i="50"/>
  <c r="B45" i="50"/>
  <c r="I44" i="50"/>
  <c r="B44" i="50"/>
  <c r="I43" i="50"/>
  <c r="B43" i="50"/>
  <c r="I42" i="50"/>
  <c r="B42" i="50"/>
  <c r="I41" i="50"/>
  <c r="B41" i="50"/>
  <c r="I40" i="50"/>
  <c r="B40" i="50"/>
  <c r="I39" i="50"/>
  <c r="B39" i="50"/>
  <c r="I38" i="50"/>
  <c r="B38" i="50"/>
  <c r="I37" i="50"/>
  <c r="B37" i="50"/>
  <c r="I36" i="50"/>
  <c r="B36" i="50"/>
  <c r="I35" i="50"/>
  <c r="B35" i="50"/>
  <c r="I34" i="50"/>
  <c r="B34" i="50"/>
  <c r="I33" i="50"/>
  <c r="B33" i="50"/>
  <c r="I32" i="50"/>
  <c r="B32" i="50"/>
  <c r="I31" i="50"/>
  <c r="B31" i="50"/>
  <c r="I30" i="50"/>
  <c r="B30" i="50"/>
  <c r="I29" i="50"/>
  <c r="B29" i="50"/>
  <c r="I28" i="50"/>
  <c r="B28" i="50"/>
  <c r="I27" i="50"/>
  <c r="B27" i="50"/>
  <c r="I26" i="50"/>
  <c r="B26" i="50"/>
  <c r="I25" i="50"/>
  <c r="B25" i="50"/>
  <c r="I24" i="50"/>
  <c r="B24" i="50"/>
  <c r="I23" i="50"/>
  <c r="B23" i="50"/>
  <c r="I22" i="50"/>
  <c r="B22" i="50"/>
  <c r="I21" i="50"/>
  <c r="B21" i="50"/>
  <c r="I20" i="50"/>
  <c r="B20" i="50"/>
  <c r="I19" i="50"/>
  <c r="B19" i="50"/>
  <c r="I18" i="50"/>
  <c r="B18" i="50"/>
  <c r="I17" i="50"/>
  <c r="B17" i="50"/>
  <c r="I16" i="50"/>
  <c r="B16" i="50"/>
  <c r="I15" i="50"/>
  <c r="B15" i="50"/>
  <c r="I14" i="50"/>
  <c r="B14" i="50"/>
  <c r="I13" i="50"/>
  <c r="B13" i="50"/>
  <c r="I12" i="50"/>
  <c r="B12" i="50"/>
  <c r="I11" i="50"/>
  <c r="B11" i="50"/>
  <c r="I10" i="50"/>
  <c r="B10" i="50"/>
  <c r="I9" i="50"/>
  <c r="B9" i="50"/>
  <c r="I8" i="50"/>
  <c r="B8" i="50"/>
  <c r="I7" i="50"/>
  <c r="B7" i="50"/>
  <c r="I6" i="50"/>
  <c r="B6" i="50"/>
  <c r="I5" i="50"/>
  <c r="B5" i="50"/>
  <c r="I4" i="50"/>
  <c r="B4" i="50"/>
  <c r="I3" i="50"/>
  <c r="B3" i="50"/>
  <c r="I2" i="50"/>
  <c r="B2" i="50"/>
  <c r="Z59" i="51" l="1"/>
  <c r="AB85" i="51"/>
  <c r="AB101" i="51" s="1"/>
  <c r="AB90" i="51"/>
  <c r="AB106" i="51" s="1"/>
  <c r="S77" i="51"/>
  <c r="U93" i="51"/>
  <c r="AB83" i="51"/>
  <c r="AB99" i="51" s="1"/>
  <c r="AB110" i="51"/>
  <c r="S74" i="51"/>
  <c r="AB81" i="51"/>
  <c r="AB97" i="51" s="1"/>
  <c r="AB86" i="51"/>
  <c r="AB102" i="51" s="1"/>
  <c r="AB82" i="51"/>
  <c r="AB98" i="51" s="1"/>
  <c r="S92" i="51"/>
  <c r="U108" i="51"/>
  <c r="S108" i="51" s="1"/>
  <c r="S91" i="51"/>
  <c r="U107" i="51"/>
  <c r="S107" i="51" s="1"/>
  <c r="U97" i="51"/>
  <c r="S97" i="51" s="1"/>
  <c r="S81" i="51"/>
  <c r="U98" i="51"/>
  <c r="S98" i="51" s="1"/>
  <c r="S82" i="51"/>
  <c r="S83" i="51"/>
  <c r="U99" i="51"/>
  <c r="S99" i="51" s="1"/>
  <c r="S84" i="51"/>
  <c r="U100" i="51"/>
  <c r="S100" i="51" s="1"/>
  <c r="S85" i="51"/>
  <c r="U101" i="51"/>
  <c r="S101" i="51" s="1"/>
  <c r="S86" i="51"/>
  <c r="U102" i="51"/>
  <c r="S102" i="51" s="1"/>
  <c r="S87" i="51"/>
  <c r="U103" i="51"/>
  <c r="S103" i="51" s="1"/>
  <c r="S93" i="51"/>
  <c r="U109" i="51"/>
  <c r="S109" i="51" s="1"/>
  <c r="AB84" i="51"/>
  <c r="AB100" i="51" s="1"/>
  <c r="S78" i="51"/>
  <c r="S80" i="51"/>
  <c r="AB76" i="51"/>
  <c r="AB92" i="51" s="1"/>
  <c r="AB108" i="51" s="1"/>
  <c r="Z75" i="51"/>
  <c r="AB91" i="51"/>
  <c r="AB107" i="51" s="1"/>
  <c r="AB77" i="51"/>
  <c r="AB93" i="51" s="1"/>
  <c r="AB109" i="51" s="1"/>
  <c r="U104" i="51"/>
  <c r="S104" i="51" s="1"/>
  <c r="AB89" i="51"/>
  <c r="AB105" i="51" s="1"/>
  <c r="AB78" i="51"/>
  <c r="AB94" i="51" s="1"/>
  <c r="U105" i="51"/>
  <c r="S105" i="51" s="1"/>
  <c r="S79" i="51"/>
  <c r="AB88" i="51"/>
  <c r="AB104" i="51" s="1"/>
  <c r="U106" i="51"/>
  <c r="S106" i="51" s="1"/>
  <c r="AB79" i="51"/>
  <c r="AB95" i="51" s="1"/>
  <c r="AB80" i="51"/>
  <c r="AB96" i="51" s="1"/>
  <c r="S76" i="51"/>
  <c r="AB87" i="51"/>
  <c r="AB103" i="51" s="1"/>
  <c r="W58" i="61"/>
  <c r="X35" i="61"/>
  <c r="V36" i="61"/>
  <c r="T37" i="61"/>
  <c r="X43" i="61"/>
  <c r="V44" i="61"/>
  <c r="T45" i="61"/>
  <c r="V52" i="61"/>
  <c r="T53" i="61"/>
  <c r="T46" i="61"/>
  <c r="E54" i="61" a="1"/>
  <c r="E54" i="61" s="1"/>
  <c r="T54" i="61"/>
  <c r="T38" i="61"/>
  <c r="T39" i="61"/>
  <c r="T47" i="61"/>
  <c r="T55" i="61"/>
  <c r="E38" i="61" a="1"/>
  <c r="E38" i="61" s="1"/>
  <c r="E40" i="61" a="1"/>
  <c r="E40" i="61" s="1"/>
  <c r="E48" i="61" a="1"/>
  <c r="E48" i="61" s="1"/>
  <c r="E41" i="61" a="1"/>
  <c r="E41" i="61" s="1"/>
  <c r="B60" i="61"/>
  <c r="D60" i="61"/>
  <c r="S3" i="61"/>
  <c r="AD60" i="61"/>
  <c r="AF60" i="61"/>
  <c r="W33" i="61"/>
  <c r="T47" i="60"/>
  <c r="T56" i="60"/>
  <c r="T62" i="60"/>
  <c r="T55" i="60"/>
  <c r="T41" i="60"/>
  <c r="T49" i="60"/>
  <c r="T57" i="60"/>
  <c r="W64" i="60"/>
  <c r="T43" i="60"/>
  <c r="V50" i="60"/>
  <c r="T51" i="60"/>
  <c r="V58" i="60"/>
  <c r="T59" i="60"/>
  <c r="T44" i="60"/>
  <c r="T52" i="60"/>
  <c r="T60" i="60"/>
  <c r="T37" i="60"/>
  <c r="T45" i="60"/>
  <c r="T53" i="60"/>
  <c r="T61" i="60"/>
  <c r="D66" i="60"/>
  <c r="B66" i="60"/>
  <c r="S3" i="60"/>
  <c r="AF66" i="60"/>
  <c r="W58" i="59"/>
  <c r="V35" i="59"/>
  <c r="T36" i="59"/>
  <c r="V43" i="59"/>
  <c r="T44" i="59"/>
  <c r="V51" i="59"/>
  <c r="T52" i="59"/>
  <c r="T37" i="59"/>
  <c r="T45" i="59"/>
  <c r="T53" i="59"/>
  <c r="T38" i="59"/>
  <c r="T46" i="59"/>
  <c r="T54" i="59"/>
  <c r="T39" i="59"/>
  <c r="T47" i="59"/>
  <c r="T55" i="59"/>
  <c r="D60" i="59"/>
  <c r="B60" i="59"/>
  <c r="S3" i="59"/>
  <c r="V33" i="59"/>
  <c r="W60" i="59"/>
  <c r="X33" i="59"/>
  <c r="D110" i="58"/>
  <c r="T100" i="58"/>
  <c r="T101" i="58"/>
  <c r="T98" i="58"/>
  <c r="X72" i="58"/>
  <c r="X88" i="58" s="1"/>
  <c r="X104" i="58" s="1"/>
  <c r="AE88" i="58"/>
  <c r="AE104" i="58" s="1"/>
  <c r="AA95" i="58"/>
  <c r="B91" i="58"/>
  <c r="B107" i="58" s="1"/>
  <c r="T107" i="58"/>
  <c r="T99" i="58"/>
  <c r="AA87" i="58"/>
  <c r="T71" i="58"/>
  <c r="AF86" i="58"/>
  <c r="AF102" i="58" s="1"/>
  <c r="AA96" i="58"/>
  <c r="T102" i="58"/>
  <c r="T73" i="58"/>
  <c r="AA89" i="58"/>
  <c r="V59" i="58"/>
  <c r="V110" i="58" s="1"/>
  <c r="T60" i="58"/>
  <c r="AC87" i="58"/>
  <c r="AC103" i="58" s="1"/>
  <c r="V71" i="58"/>
  <c r="V87" i="58" s="1"/>
  <c r="V103" i="58" s="1"/>
  <c r="Y66" i="58"/>
  <c r="Y82" i="58" s="1"/>
  <c r="Y98" i="58" s="1"/>
  <c r="W67" i="58"/>
  <c r="W83" i="58" s="1"/>
  <c r="W99" i="58" s="1"/>
  <c r="V68" i="58"/>
  <c r="V84" i="58" s="1"/>
  <c r="V100" i="58" s="1"/>
  <c r="V73" i="58"/>
  <c r="V89" i="58" s="1"/>
  <c r="V105" i="58" s="1"/>
  <c r="AC89" i="58"/>
  <c r="AC105" i="58" s="1"/>
  <c r="V60" i="58"/>
  <c r="V76" i="58" s="1"/>
  <c r="V92" i="58" s="1"/>
  <c r="V108" i="58" s="1"/>
  <c r="T61" i="58"/>
  <c r="X67" i="58"/>
  <c r="X83" i="58" s="1"/>
  <c r="X99" i="58" s="1"/>
  <c r="W68" i="58"/>
  <c r="W84" i="58" s="1"/>
  <c r="W100" i="58" s="1"/>
  <c r="W69" i="58"/>
  <c r="W85" i="58" s="1"/>
  <c r="W101" i="58" s="1"/>
  <c r="X71" i="58"/>
  <c r="X87" i="58" s="1"/>
  <c r="X103" i="58" s="1"/>
  <c r="AE87" i="58"/>
  <c r="AE103" i="58" s="1"/>
  <c r="X69" i="58"/>
  <c r="X85" i="58" s="1"/>
  <c r="X101" i="58" s="1"/>
  <c r="AA86" i="58"/>
  <c r="X60" i="58"/>
  <c r="X76" i="58" s="1"/>
  <c r="X92" i="58" s="1"/>
  <c r="X108" i="58" s="1"/>
  <c r="V61" i="58"/>
  <c r="V77" i="58" s="1"/>
  <c r="V93" i="58" s="1"/>
  <c r="V109" i="58" s="1"/>
  <c r="T62" i="58"/>
  <c r="Y68" i="58"/>
  <c r="Y84" i="58" s="1"/>
  <c r="Y100" i="58" s="1"/>
  <c r="Y60" i="58"/>
  <c r="Y76" i="58" s="1"/>
  <c r="Y92" i="58" s="1"/>
  <c r="Y108" i="58" s="1"/>
  <c r="W61" i="58"/>
  <c r="W77" i="58" s="1"/>
  <c r="W93" i="58" s="1"/>
  <c r="W109" i="58" s="1"/>
  <c r="AA99" i="58"/>
  <c r="AA85" i="58"/>
  <c r="AC86" i="58"/>
  <c r="AC102" i="58" s="1"/>
  <c r="V70" i="58"/>
  <c r="V86" i="58" s="1"/>
  <c r="V102" i="58" s="1"/>
  <c r="B88" i="58"/>
  <c r="B104" i="58" s="1"/>
  <c r="AD110" i="58"/>
  <c r="X61" i="58"/>
  <c r="X77" i="58" s="1"/>
  <c r="X93" i="58" s="1"/>
  <c r="X109" i="58" s="1"/>
  <c r="V62" i="58"/>
  <c r="V78" i="58" s="1"/>
  <c r="V94" i="58" s="1"/>
  <c r="T63" i="58"/>
  <c r="AA100" i="58"/>
  <c r="T74" i="58"/>
  <c r="AA90" i="58"/>
  <c r="AE110" i="58"/>
  <c r="AA92" i="58"/>
  <c r="AE86" i="58"/>
  <c r="AE102" i="58" s="1"/>
  <c r="X70" i="58"/>
  <c r="X86" i="58" s="1"/>
  <c r="X102" i="58" s="1"/>
  <c r="AF110" i="58"/>
  <c r="X62" i="58"/>
  <c r="X78" i="58" s="1"/>
  <c r="X94" i="58" s="1"/>
  <c r="V63" i="58"/>
  <c r="V79" i="58" s="1"/>
  <c r="V95" i="58" s="1"/>
  <c r="T64" i="58"/>
  <c r="AA88" i="58"/>
  <c r="T72" i="58"/>
  <c r="AA93" i="58"/>
  <c r="X63" i="58"/>
  <c r="X79" i="58" s="1"/>
  <c r="X95" i="58" s="1"/>
  <c r="V64" i="58"/>
  <c r="V80" i="58" s="1"/>
  <c r="V96" i="58" s="1"/>
  <c r="T65" i="58"/>
  <c r="V72" i="58"/>
  <c r="V88" i="58" s="1"/>
  <c r="V104" i="58" s="1"/>
  <c r="AC88" i="58"/>
  <c r="AC104" i="58" s="1"/>
  <c r="AA94" i="58"/>
  <c r="B87" i="58"/>
  <c r="B103" i="58" s="1"/>
  <c r="AE89" i="58"/>
  <c r="AE105" i="58" s="1"/>
  <c r="AC90" i="58"/>
  <c r="AC106" i="58" s="1"/>
  <c r="AA91" i="58"/>
  <c r="B89" i="58"/>
  <c r="B105" i="58" s="1"/>
  <c r="B90" i="58"/>
  <c r="B106" i="58" s="1"/>
  <c r="E40" i="57" a="1"/>
  <c r="E40" i="57" s="1"/>
  <c r="E36" i="57" a="1"/>
  <c r="E36" i="57" s="1"/>
  <c r="E41" i="57" a="1"/>
  <c r="E41" i="57" s="1"/>
  <c r="E42" i="57" a="1"/>
  <c r="E42" i="57" s="1"/>
  <c r="E32" i="57" a="1"/>
  <c r="E32" i="57" s="1"/>
  <c r="V29" i="57"/>
  <c r="T30" i="57"/>
  <c r="V37" i="57"/>
  <c r="T38" i="57"/>
  <c r="E31" i="57" a="1"/>
  <c r="E31" i="57" s="1"/>
  <c r="E39" i="57" a="1"/>
  <c r="E39" i="57" s="1"/>
  <c r="T39" i="57"/>
  <c r="T32" i="57"/>
  <c r="T40" i="57"/>
  <c r="T33" i="57"/>
  <c r="T41" i="57"/>
  <c r="E34" i="57" a="1"/>
  <c r="E34" i="57" s="1"/>
  <c r="D46" i="57"/>
  <c r="S3" i="57"/>
  <c r="AF46" i="57"/>
  <c r="AD46" i="57"/>
  <c r="W26" i="57"/>
  <c r="X26" i="57"/>
  <c r="Y26" i="57"/>
  <c r="W17" i="56"/>
  <c r="T20" i="56"/>
  <c r="X19" i="56"/>
  <c r="T21" i="56"/>
  <c r="D26" i="56"/>
  <c r="S3" i="56"/>
  <c r="B26" i="56"/>
  <c r="AF26" i="56"/>
  <c r="T20" i="55"/>
  <c r="T21" i="55"/>
  <c r="W21" i="55"/>
  <c r="D26" i="55"/>
  <c r="B26" i="55"/>
  <c r="S3" i="55"/>
  <c r="AC26" i="55"/>
  <c r="AD26" i="55"/>
  <c r="AE26" i="55"/>
  <c r="AF26" i="55"/>
  <c r="W50" i="54"/>
  <c r="T44" i="54"/>
  <c r="T30" i="54"/>
  <c r="T38" i="54"/>
  <c r="T46" i="54"/>
  <c r="T31" i="54"/>
  <c r="T39" i="54"/>
  <c r="T47" i="54"/>
  <c r="S3" i="54"/>
  <c r="D52" i="54"/>
  <c r="B52" i="54"/>
  <c r="AC52" i="54"/>
  <c r="T29" i="54"/>
  <c r="V29" i="54"/>
  <c r="W29" i="54"/>
  <c r="X29" i="54"/>
  <c r="X52" i="54" s="1"/>
  <c r="AA3" i="53"/>
  <c r="T3" i="53" s="1"/>
  <c r="Z15" i="53"/>
  <c r="AA26" i="53"/>
  <c r="T26" i="53" s="1"/>
  <c r="T40" i="53"/>
  <c r="T25" i="53"/>
  <c r="T33" i="53"/>
  <c r="W26" i="53"/>
  <c r="T28" i="53"/>
  <c r="T36" i="53"/>
  <c r="Y34" i="53"/>
  <c r="T29" i="53"/>
  <c r="V36" i="53"/>
  <c r="T37" i="53"/>
  <c r="D42" i="53"/>
  <c r="Z3" i="53"/>
  <c r="S3" i="53"/>
  <c r="T23" i="52"/>
  <c r="W32" i="52"/>
  <c r="V25" i="52"/>
  <c r="T26" i="52"/>
  <c r="V33" i="52"/>
  <c r="T28" i="52"/>
  <c r="T21" i="52"/>
  <c r="X27" i="52"/>
  <c r="T29" i="52"/>
  <c r="B34" i="52"/>
  <c r="D34" i="52"/>
  <c r="S3" i="52"/>
  <c r="W20" i="52"/>
  <c r="X20" i="52"/>
  <c r="Y20" i="52"/>
  <c r="Y34" i="52" s="1"/>
  <c r="T110" i="51"/>
  <c r="W110" i="51"/>
  <c r="Y110" i="51"/>
  <c r="AA110" i="51"/>
  <c r="AE110" i="51"/>
  <c r="AC110" i="51"/>
  <c r="S75" i="51"/>
  <c r="S73" i="51"/>
  <c r="S72" i="51"/>
  <c r="E72" i="51" a="1"/>
  <c r="E72" i="51" s="1"/>
  <c r="E88" i="51" s="1" a="1"/>
  <c r="E88" i="51" s="1"/>
  <c r="E104" i="51" s="1" a="1"/>
  <c r="E104" i="51" s="1"/>
  <c r="Z74" i="51"/>
  <c r="Z73" i="51"/>
  <c r="Z89" i="51" s="1"/>
  <c r="Z105" i="51" s="1"/>
  <c r="Z72" i="51"/>
  <c r="Z88" i="51" s="1"/>
  <c r="Z104" i="51" s="1"/>
  <c r="S58" i="51"/>
  <c r="S110" i="51" s="1"/>
  <c r="Z58" i="51"/>
  <c r="E75" i="51" s="1" a="1"/>
  <c r="E75" i="51" s="1"/>
  <c r="E91" i="51" s="1" a="1"/>
  <c r="E91" i="51" s="1"/>
  <c r="E107" i="51" s="1" a="1"/>
  <c r="E107" i="51" s="1"/>
  <c r="E59" i="51" a="1"/>
  <c r="E59" i="51" s="1"/>
  <c r="W58" i="51"/>
  <c r="U59" i="51"/>
  <c r="S59" i="51" s="1"/>
  <c r="Z68" i="51"/>
  <c r="S71" i="51"/>
  <c r="S69" i="51"/>
  <c r="Z60" i="51"/>
  <c r="Z66" i="51"/>
  <c r="S3" i="51"/>
  <c r="Z67" i="51"/>
  <c r="Z83" i="51" s="1"/>
  <c r="Z99" i="51" s="1"/>
  <c r="E62" i="51" a="1"/>
  <c r="E62" i="51" s="1"/>
  <c r="E78" i="51" s="1" a="1"/>
  <c r="E78" i="51" s="1"/>
  <c r="E94" i="51" s="1" a="1"/>
  <c r="E94" i="51" s="1"/>
  <c r="S60" i="51"/>
  <c r="S68" i="51"/>
  <c r="Z62" i="51"/>
  <c r="Z78" i="51" s="1"/>
  <c r="Z94" i="51" s="1"/>
  <c r="Z64" i="51"/>
  <c r="Z69" i="51"/>
  <c r="Z85" i="51" s="1"/>
  <c r="Z101" i="51" s="1"/>
  <c r="Z71" i="51"/>
  <c r="E71" i="51" s="1" a="1"/>
  <c r="E71" i="51" s="1"/>
  <c r="E87" i="51" s="1" a="1"/>
  <c r="E87" i="51" s="1"/>
  <c r="E103" i="51" s="1" a="1"/>
  <c r="E103" i="51" s="1"/>
  <c r="S70" i="51"/>
  <c r="Z65" i="51"/>
  <c r="E65" i="51" s="1" a="1"/>
  <c r="E65" i="51" s="1"/>
  <c r="E81" i="51" s="1" a="1"/>
  <c r="E81" i="51" s="1"/>
  <c r="E97" i="51" s="1" a="1"/>
  <c r="E97" i="51" s="1"/>
  <c r="Z61" i="51"/>
  <c r="E61" i="51" s="1" a="1"/>
  <c r="E61" i="51" s="1"/>
  <c r="E77" i="51" s="1" a="1"/>
  <c r="E77" i="51" s="1"/>
  <c r="E93" i="51" s="1" a="1"/>
  <c r="E93" i="51" s="1"/>
  <c r="E109" i="51" s="1" a="1"/>
  <c r="E109" i="51" s="1"/>
  <c r="Z63" i="51"/>
  <c r="E63" i="51" s="1" a="1"/>
  <c r="E63" i="51" s="1"/>
  <c r="E79" i="51" s="1" a="1"/>
  <c r="E79" i="51" s="1"/>
  <c r="E95" i="51" s="1" a="1"/>
  <c r="E95" i="51" s="1"/>
  <c r="S62" i="51"/>
  <c r="Z70" i="51"/>
  <c r="E70" i="51" s="1" a="1"/>
  <c r="E70" i="51" s="1"/>
  <c r="E86" i="51" s="1" a="1"/>
  <c r="E86" i="51" s="1"/>
  <c r="E102" i="51" s="1" a="1"/>
  <c r="E102" i="51" s="1"/>
  <c r="S63" i="51"/>
  <c r="S65" i="51"/>
  <c r="S61" i="51"/>
  <c r="S66" i="51"/>
  <c r="S67" i="51"/>
  <c r="AG3" i="51"/>
  <c r="W64" i="51"/>
  <c r="S64" i="51" s="1"/>
  <c r="W65" i="51"/>
  <c r="Z2" i="4"/>
  <c r="Z80" i="51" l="1"/>
  <c r="Z96" i="51" s="1"/>
  <c r="Z90" i="51"/>
  <c r="Z106" i="51" s="1"/>
  <c r="E64" i="51" a="1"/>
  <c r="E64" i="51" s="1"/>
  <c r="E80" i="51" s="1" a="1"/>
  <c r="E80" i="51" s="1"/>
  <c r="E96" i="51" s="1" a="1"/>
  <c r="E96" i="51" s="1"/>
  <c r="Z76" i="51"/>
  <c r="Z92" i="51" s="1"/>
  <c r="Z108" i="51" s="1"/>
  <c r="Z82" i="51"/>
  <c r="Z98" i="51" s="1"/>
  <c r="Z84" i="51"/>
  <c r="Z100" i="51" s="1"/>
  <c r="Z86" i="51"/>
  <c r="Z102" i="51" s="1"/>
  <c r="Z87" i="51"/>
  <c r="Z103" i="51" s="1"/>
  <c r="Z77" i="51"/>
  <c r="Z93" i="51" s="1"/>
  <c r="Z109" i="51" s="1"/>
  <c r="E73" i="51" a="1"/>
  <c r="E73" i="51" s="1"/>
  <c r="E89" i="51" s="1" a="1"/>
  <c r="E89" i="51" s="1"/>
  <c r="E105" i="51" s="1" a="1"/>
  <c r="E105" i="51" s="1"/>
  <c r="Z91" i="51"/>
  <c r="Z107" i="51" s="1"/>
  <c r="E74" i="51" a="1"/>
  <c r="E74" i="51" s="1"/>
  <c r="E90" i="51" s="1" a="1"/>
  <c r="E90" i="51" s="1"/>
  <c r="E106" i="51" s="1" a="1"/>
  <c r="E106" i="51" s="1"/>
  <c r="E58" i="51" a="1"/>
  <c r="E58" i="51" s="1"/>
  <c r="K110" i="51" s="1"/>
  <c r="Z110" i="51"/>
  <c r="Z79" i="51"/>
  <c r="Z95" i="51" s="1"/>
  <c r="Z81" i="51"/>
  <c r="Z97" i="51" s="1"/>
  <c r="E59" i="61" a="1"/>
  <c r="E59" i="61" s="1"/>
  <c r="E58" i="61" a="1"/>
  <c r="E58" i="61" s="1"/>
  <c r="E55" i="61" a="1"/>
  <c r="E55" i="61" s="1"/>
  <c r="E36" i="61" a="1"/>
  <c r="E36" i="61" s="1"/>
  <c r="E39" i="61" a="1"/>
  <c r="E39" i="61" s="1"/>
  <c r="E46" i="61" a="1"/>
  <c r="E46" i="61" s="1"/>
  <c r="E35" i="61" a="1"/>
  <c r="E35" i="61" s="1"/>
  <c r="E43" i="61" a="1"/>
  <c r="E43" i="61" s="1"/>
  <c r="E47" i="61" a="1"/>
  <c r="E47" i="61" s="1"/>
  <c r="E49" i="61" a="1"/>
  <c r="E49" i="61" s="1"/>
  <c r="E51" i="61" a="1"/>
  <c r="E51" i="61" s="1"/>
  <c r="E34" i="61" a="1"/>
  <c r="E34" i="61" s="1"/>
  <c r="E53" i="61" a="1"/>
  <c r="E53" i="61" s="1"/>
  <c r="E44" i="61" a="1"/>
  <c r="E44" i="61" s="1"/>
  <c r="E42" i="61" a="1"/>
  <c r="E42" i="61" s="1"/>
  <c r="E37" i="61" a="1"/>
  <c r="E37" i="61" s="1"/>
  <c r="E52" i="61" a="1"/>
  <c r="E52" i="61" s="1"/>
  <c r="E57" i="61" a="1"/>
  <c r="E57" i="61" s="1"/>
  <c r="W60" i="61"/>
  <c r="E33" i="61" a="1"/>
  <c r="E33" i="61" s="1"/>
  <c r="V60" i="61"/>
  <c r="AE60" i="61"/>
  <c r="Y60" i="61"/>
  <c r="AC60" i="61"/>
  <c r="X60" i="61"/>
  <c r="X66" i="60"/>
  <c r="AD66" i="60"/>
  <c r="AC66" i="60"/>
  <c r="Y66" i="60"/>
  <c r="AA66" i="60"/>
  <c r="W66" i="60"/>
  <c r="AE66" i="60"/>
  <c r="V66" i="60"/>
  <c r="AF60" i="59"/>
  <c r="AD60" i="59"/>
  <c r="X60" i="59"/>
  <c r="AC60" i="59"/>
  <c r="AA60" i="59"/>
  <c r="AE60" i="59"/>
  <c r="Y60" i="59"/>
  <c r="V60" i="59"/>
  <c r="B110" i="58"/>
  <c r="T81" i="58"/>
  <c r="AA103" i="58"/>
  <c r="T77" i="58"/>
  <c r="T76" i="58"/>
  <c r="AA107" i="58"/>
  <c r="AA105" i="58"/>
  <c r="T78" i="58"/>
  <c r="AA108" i="58"/>
  <c r="T89" i="58"/>
  <c r="AA109" i="58"/>
  <c r="AA106" i="58"/>
  <c r="T88" i="58"/>
  <c r="T90" i="58"/>
  <c r="AA101" i="58"/>
  <c r="AA102" i="58"/>
  <c r="Y110" i="58"/>
  <c r="AA104" i="58"/>
  <c r="AA110" i="58"/>
  <c r="T80" i="58"/>
  <c r="W110" i="58"/>
  <c r="T79" i="58"/>
  <c r="T87" i="58"/>
  <c r="AC110" i="58"/>
  <c r="X110" i="58"/>
  <c r="E45" i="57" a="1"/>
  <c r="E45" i="57" s="1"/>
  <c r="E30" i="57" a="1"/>
  <c r="E30" i="57" s="1"/>
  <c r="E38" i="57" a="1"/>
  <c r="E38" i="57" s="1"/>
  <c r="E29" i="57" a="1"/>
  <c r="E29" i="57" s="1"/>
  <c r="E33" i="57" a="1"/>
  <c r="E33" i="57" s="1"/>
  <c r="E26" i="57" a="1"/>
  <c r="E26" i="57" s="1"/>
  <c r="B46" i="57"/>
  <c r="Y46" i="57"/>
  <c r="AC46" i="57"/>
  <c r="W46" i="57"/>
  <c r="V46" i="57"/>
  <c r="AE46" i="57"/>
  <c r="X46" i="57"/>
  <c r="Y26" i="56"/>
  <c r="AC26" i="56"/>
  <c r="AD26" i="56"/>
  <c r="W26" i="56"/>
  <c r="V26" i="56"/>
  <c r="AE26" i="56"/>
  <c r="X26" i="56"/>
  <c r="W26" i="55"/>
  <c r="X26" i="55"/>
  <c r="Y26" i="55"/>
  <c r="V26" i="55"/>
  <c r="Y52" i="54"/>
  <c r="AD52" i="54"/>
  <c r="AE52" i="54"/>
  <c r="W52" i="54"/>
  <c r="AF52" i="54"/>
  <c r="V52" i="54"/>
  <c r="AF42" i="53"/>
  <c r="AD42" i="53"/>
  <c r="B42" i="53"/>
  <c r="W42" i="53"/>
  <c r="AC42" i="53"/>
  <c r="Y42" i="53"/>
  <c r="X42" i="53"/>
  <c r="V42" i="53"/>
  <c r="AE42" i="53"/>
  <c r="AE34" i="52"/>
  <c r="V34" i="52"/>
  <c r="AF34" i="52"/>
  <c r="AD34" i="52"/>
  <c r="X34" i="52"/>
  <c r="AC34" i="52"/>
  <c r="W34" i="52"/>
  <c r="E68" i="51" a="1"/>
  <c r="E68" i="51" s="1"/>
  <c r="E66" i="51" a="1"/>
  <c r="E66" i="51" s="1"/>
  <c r="E82" i="51" s="1" a="1"/>
  <c r="E82" i="51" s="1"/>
  <c r="E98" i="51" s="1" a="1"/>
  <c r="E98" i="51" s="1"/>
  <c r="E60" i="51" a="1"/>
  <c r="E60" i="51" s="1"/>
  <c r="E67" i="51" a="1"/>
  <c r="E67" i="51" s="1"/>
  <c r="E83" i="51" s="1" a="1"/>
  <c r="E83" i="51" s="1"/>
  <c r="E99" i="51" s="1" a="1"/>
  <c r="E99" i="51" s="1"/>
  <c r="E69" i="51" a="1"/>
  <c r="E69" i="51" s="1"/>
  <c r="B2" i="29"/>
  <c r="H110" i="51" l="1"/>
  <c r="G110" i="51"/>
  <c r="N3" i="51" s="1"/>
  <c r="N61" i="51" s="1"/>
  <c r="N77" i="51" s="1"/>
  <c r="N93" i="51" s="1"/>
  <c r="N109" i="51" s="1"/>
  <c r="J110" i="51"/>
  <c r="Q3" i="51" s="1"/>
  <c r="I110" i="51"/>
  <c r="P3" i="51" s="1"/>
  <c r="E110" i="51"/>
  <c r="F110" i="51"/>
  <c r="M3" i="51" s="1"/>
  <c r="AA60" i="61"/>
  <c r="T96" i="58"/>
  <c r="T94" i="58"/>
  <c r="T92" i="58"/>
  <c r="T93" i="58"/>
  <c r="T103" i="58"/>
  <c r="T95" i="58"/>
  <c r="T106" i="58"/>
  <c r="T105" i="58"/>
  <c r="T104" i="58"/>
  <c r="T97" i="58"/>
  <c r="AA46" i="57"/>
  <c r="AA26" i="56"/>
  <c r="AA26" i="55"/>
  <c r="AA52" i="54"/>
  <c r="AA42" i="53"/>
  <c r="AA34" i="52"/>
  <c r="E85" i="51" a="1"/>
  <c r="E85" i="51" s="1"/>
  <c r="E101" i="51" s="1" a="1"/>
  <c r="E101" i="51" s="1"/>
  <c r="E84" i="51" a="1"/>
  <c r="E84" i="51" s="1"/>
  <c r="E100" i="51" s="1" a="1"/>
  <c r="E100" i="51" s="1"/>
  <c r="E76" i="51" a="1"/>
  <c r="E76" i="51" s="1"/>
  <c r="E92" i="51" s="1" a="1"/>
  <c r="E92" i="51" s="1"/>
  <c r="E108" i="51" s="1" a="1"/>
  <c r="E108" i="51" s="1"/>
  <c r="O3" i="51"/>
  <c r="R3" i="51"/>
  <c r="R41" i="29"/>
  <c r="R33" i="29"/>
  <c r="T60" i="61" l="1"/>
  <c r="O50" i="60"/>
  <c r="O41" i="60"/>
  <c r="O64" i="60"/>
  <c r="O48" i="60"/>
  <c r="O47" i="60"/>
  <c r="O43" i="60"/>
  <c r="O38" i="60"/>
  <c r="O37" i="60"/>
  <c r="O60" i="60"/>
  <c r="O44" i="60"/>
  <c r="M41" i="60"/>
  <c r="M48" i="60"/>
  <c r="T109" i="58"/>
  <c r="T108" i="58"/>
  <c r="M39" i="57"/>
  <c r="M31" i="57"/>
  <c r="M38" i="57"/>
  <c r="M30" i="57"/>
  <c r="M45" i="57"/>
  <c r="M37" i="57"/>
  <c r="M29" i="57"/>
  <c r="M44" i="57"/>
  <c r="M36" i="57"/>
  <c r="M28" i="57"/>
  <c r="M43" i="57"/>
  <c r="M35" i="57"/>
  <c r="M27" i="57"/>
  <c r="M42" i="57"/>
  <c r="M34" i="57"/>
  <c r="M41" i="57"/>
  <c r="M33" i="57"/>
  <c r="M40" i="57"/>
  <c r="M32" i="57"/>
  <c r="M26" i="57"/>
  <c r="T26" i="56"/>
  <c r="T52" i="54"/>
  <c r="T34" i="52"/>
  <c r="N60" i="51"/>
  <c r="N76" i="51" s="1"/>
  <c r="N92" i="51" s="1"/>
  <c r="N108" i="51" s="1"/>
  <c r="N71" i="51"/>
  <c r="N87" i="51" s="1"/>
  <c r="N103" i="51" s="1"/>
  <c r="N70" i="51"/>
  <c r="N86" i="51" s="1"/>
  <c r="N102" i="51" s="1"/>
  <c r="N65" i="51"/>
  <c r="N81" i="51" s="1"/>
  <c r="N97" i="51" s="1"/>
  <c r="N67" i="51"/>
  <c r="N83" i="51" s="1"/>
  <c r="N99" i="51" s="1"/>
  <c r="N69" i="51"/>
  <c r="N66" i="51"/>
  <c r="N82" i="51" s="1"/>
  <c r="N98" i="51" s="1"/>
  <c r="N62" i="51"/>
  <c r="N78" i="51" s="1"/>
  <c r="N94" i="51" s="1"/>
  <c r="R72" i="51"/>
  <c r="R88" i="51" s="1"/>
  <c r="R104" i="51" s="1"/>
  <c r="R73" i="51"/>
  <c r="R89" i="51" s="1"/>
  <c r="R105" i="51" s="1"/>
  <c r="R74" i="51"/>
  <c r="R90" i="51" s="1"/>
  <c r="R106" i="51" s="1"/>
  <c r="R75" i="51"/>
  <c r="R91" i="51" s="1"/>
  <c r="R107" i="51" s="1"/>
  <c r="Q72" i="51"/>
  <c r="Q88" i="51" s="1"/>
  <c r="Q104" i="51" s="1"/>
  <c r="Q73" i="51"/>
  <c r="Q89" i="51" s="1"/>
  <c r="Q105" i="51" s="1"/>
  <c r="Q74" i="51"/>
  <c r="Q90" i="51" s="1"/>
  <c r="Q106" i="51" s="1"/>
  <c r="Q75" i="51"/>
  <c r="Q91" i="51" s="1"/>
  <c r="Q107" i="51" s="1"/>
  <c r="P73" i="51"/>
  <c r="P89" i="51" s="1"/>
  <c r="P105" i="51" s="1"/>
  <c r="P74" i="51"/>
  <c r="P90" i="51" s="1"/>
  <c r="P106" i="51" s="1"/>
  <c r="P75" i="51"/>
  <c r="P91" i="51" s="1"/>
  <c r="P107" i="51" s="1"/>
  <c r="P72" i="51"/>
  <c r="P88" i="51" s="1"/>
  <c r="P104" i="51" s="1"/>
  <c r="N68" i="51"/>
  <c r="M74" i="51"/>
  <c r="M90" i="51" s="1"/>
  <c r="M106" i="51" s="1"/>
  <c r="M75" i="51"/>
  <c r="M91" i="51" s="1"/>
  <c r="M107" i="51" s="1"/>
  <c r="M72" i="51"/>
  <c r="M73" i="51"/>
  <c r="O64" i="51"/>
  <c r="O80" i="51" s="1"/>
  <c r="O96" i="51" s="1"/>
  <c r="O73" i="51"/>
  <c r="O89" i="51" s="1"/>
  <c r="O105" i="51" s="1"/>
  <c r="O74" i="51"/>
  <c r="O90" i="51" s="1"/>
  <c r="O106" i="51" s="1"/>
  <c r="O75" i="51"/>
  <c r="O91" i="51" s="1"/>
  <c r="O107" i="51" s="1"/>
  <c r="O72" i="51"/>
  <c r="O88" i="51" s="1"/>
  <c r="O104" i="51" s="1"/>
  <c r="N63" i="51"/>
  <c r="N79" i="51" s="1"/>
  <c r="N95" i="51" s="1"/>
  <c r="N58" i="51"/>
  <c r="N110" i="51" s="1"/>
  <c r="N64" i="51"/>
  <c r="N80" i="51" s="1"/>
  <c r="N96" i="51" s="1"/>
  <c r="N59" i="51"/>
  <c r="N74" i="51"/>
  <c r="N90" i="51" s="1"/>
  <c r="N106" i="51" s="1"/>
  <c r="N75" i="51"/>
  <c r="N91" i="51" s="1"/>
  <c r="N107" i="51" s="1"/>
  <c r="N72" i="51"/>
  <c r="N88" i="51" s="1"/>
  <c r="N104" i="51" s="1"/>
  <c r="N73" i="51"/>
  <c r="N89" i="51" s="1"/>
  <c r="N105" i="51" s="1"/>
  <c r="O66" i="51"/>
  <c r="O82" i="51" s="1"/>
  <c r="O98" i="51" s="1"/>
  <c r="O65" i="51"/>
  <c r="O81" i="51" s="1"/>
  <c r="O97" i="51" s="1"/>
  <c r="O70" i="51"/>
  <c r="O86" i="51" s="1"/>
  <c r="O102" i="51" s="1"/>
  <c r="O67" i="51"/>
  <c r="O83" i="51" s="1"/>
  <c r="O99" i="51" s="1"/>
  <c r="O62" i="51"/>
  <c r="O78" i="51" s="1"/>
  <c r="O94" i="51" s="1"/>
  <c r="P59" i="51"/>
  <c r="P58" i="51"/>
  <c r="P110" i="51" s="1"/>
  <c r="R71" i="51"/>
  <c r="R87" i="51" s="1"/>
  <c r="R103" i="51" s="1"/>
  <c r="R59" i="51"/>
  <c r="R58" i="51"/>
  <c r="R110" i="51" s="1"/>
  <c r="O59" i="51"/>
  <c r="O58" i="51"/>
  <c r="O110" i="51" s="1"/>
  <c r="Q61" i="51"/>
  <c r="Q77" i="51" s="1"/>
  <c r="Q93" i="51" s="1"/>
  <c r="Q109" i="51" s="1"/>
  <c r="Q59" i="51"/>
  <c r="Q58" i="51"/>
  <c r="Q110" i="51" s="1"/>
  <c r="M65" i="51"/>
  <c r="M59" i="51"/>
  <c r="L59" i="51" s="1"/>
  <c r="AL59" i="51" s="1"/>
  <c r="M58" i="51"/>
  <c r="Q69" i="51"/>
  <c r="O69" i="51"/>
  <c r="O60" i="51"/>
  <c r="O76" i="51" s="1"/>
  <c r="O92" i="51" s="1"/>
  <c r="O108" i="51" s="1"/>
  <c r="Q60" i="51"/>
  <c r="Q76" i="51" s="1"/>
  <c r="Q92" i="51" s="1"/>
  <c r="Q108" i="51" s="1"/>
  <c r="Q66" i="51"/>
  <c r="Q82" i="51" s="1"/>
  <c r="Q98" i="51" s="1"/>
  <c r="Q70" i="51"/>
  <c r="Q86" i="51" s="1"/>
  <c r="Q102" i="51" s="1"/>
  <c r="R65" i="51"/>
  <c r="R81" i="51" s="1"/>
  <c r="R97" i="51" s="1"/>
  <c r="O71" i="51"/>
  <c r="O87" i="51" s="1"/>
  <c r="O103" i="51" s="1"/>
  <c r="R62" i="51"/>
  <c r="R78" i="51" s="1"/>
  <c r="R94" i="51" s="1"/>
  <c r="M69" i="51"/>
  <c r="R61" i="51"/>
  <c r="R77" i="51" s="1"/>
  <c r="R93" i="51" s="1"/>
  <c r="R109" i="51" s="1"/>
  <c r="O63" i="51"/>
  <c r="O79" i="51" s="1"/>
  <c r="O95" i="51" s="1"/>
  <c r="O68" i="51"/>
  <c r="M68" i="51"/>
  <c r="Q67" i="51"/>
  <c r="Q83" i="51" s="1"/>
  <c r="Q99" i="51" s="1"/>
  <c r="O61" i="51"/>
  <c r="O77" i="51" s="1"/>
  <c r="O93" i="51" s="1"/>
  <c r="O109" i="51" s="1"/>
  <c r="R70" i="51"/>
  <c r="R86" i="51" s="1"/>
  <c r="R102" i="51" s="1"/>
  <c r="R64" i="51"/>
  <c r="R80" i="51" s="1"/>
  <c r="R96" i="51" s="1"/>
  <c r="M64" i="51"/>
  <c r="Q68" i="51"/>
  <c r="P60" i="51"/>
  <c r="Q71" i="51"/>
  <c r="Q87" i="51" s="1"/>
  <c r="Q103" i="51" s="1"/>
  <c r="R60" i="51"/>
  <c r="R76" i="51" s="1"/>
  <c r="R92" i="51" s="1"/>
  <c r="R108" i="51" s="1"/>
  <c r="R63" i="51"/>
  <c r="R79" i="51" s="1"/>
  <c r="R95" i="51" s="1"/>
  <c r="R68" i="51"/>
  <c r="R67" i="51"/>
  <c r="R83" i="51" s="1"/>
  <c r="R99" i="51" s="1"/>
  <c r="R66" i="51"/>
  <c r="R82" i="51" s="1"/>
  <c r="R98" i="51" s="1"/>
  <c r="P64" i="51"/>
  <c r="P80" i="51" s="1"/>
  <c r="P96" i="51" s="1"/>
  <c r="P67" i="51"/>
  <c r="P83" i="51" s="1"/>
  <c r="P99" i="51" s="1"/>
  <c r="P71" i="51"/>
  <c r="P87" i="51" s="1"/>
  <c r="P103" i="51" s="1"/>
  <c r="P63" i="51"/>
  <c r="P79" i="51" s="1"/>
  <c r="P95" i="51" s="1"/>
  <c r="P70" i="51"/>
  <c r="P86" i="51" s="1"/>
  <c r="P102" i="51" s="1"/>
  <c r="P65" i="51"/>
  <c r="P81" i="51" s="1"/>
  <c r="P97" i="51" s="1"/>
  <c r="P66" i="51"/>
  <c r="P82" i="51" s="1"/>
  <c r="P98" i="51" s="1"/>
  <c r="P68" i="51"/>
  <c r="P69" i="51"/>
  <c r="Q62" i="51"/>
  <c r="Q78" i="51" s="1"/>
  <c r="Q94" i="51" s="1"/>
  <c r="R69" i="51"/>
  <c r="Q65" i="51"/>
  <c r="Q81" i="51" s="1"/>
  <c r="Q97" i="51" s="1"/>
  <c r="Q64" i="51"/>
  <c r="Q80" i="51" s="1"/>
  <c r="Q96" i="51" s="1"/>
  <c r="P61" i="51"/>
  <c r="P77" i="51" s="1"/>
  <c r="P93" i="51" s="1"/>
  <c r="P109" i="51" s="1"/>
  <c r="P62" i="51"/>
  <c r="P78" i="51" s="1"/>
  <c r="P94" i="51" s="1"/>
  <c r="Q63" i="51"/>
  <c r="Q79" i="51" s="1"/>
  <c r="Q95" i="51" s="1"/>
  <c r="M62" i="51"/>
  <c r="M63" i="51"/>
  <c r="M71" i="51"/>
  <c r="M61" i="51"/>
  <c r="M70" i="51"/>
  <c r="M86" i="51" s="1"/>
  <c r="M102" i="51" s="1"/>
  <c r="M67" i="51"/>
  <c r="M60" i="51"/>
  <c r="M66" i="51"/>
  <c r="L3" i="51"/>
  <c r="AK3" i="51" s="1"/>
  <c r="D48" i="29"/>
  <c r="T41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4" i="4"/>
  <c r="S172" i="4"/>
  <c r="S171" i="4"/>
  <c r="S170" i="4"/>
  <c r="S169" i="4"/>
  <c r="S168" i="4"/>
  <c r="S166" i="4"/>
  <c r="S165" i="4"/>
  <c r="S164" i="4"/>
  <c r="S162" i="4"/>
  <c r="S161" i="4"/>
  <c r="S157" i="4"/>
  <c r="S155" i="4"/>
  <c r="S154" i="4"/>
  <c r="S153" i="4"/>
  <c r="S151" i="4"/>
  <c r="S149" i="4"/>
  <c r="S145" i="4"/>
  <c r="S144" i="4"/>
  <c r="S143" i="4"/>
  <c r="S141" i="4"/>
  <c r="S139" i="4"/>
  <c r="S138" i="4"/>
  <c r="S136" i="4"/>
  <c r="S133" i="4"/>
  <c r="S130" i="4"/>
  <c r="S129" i="4"/>
  <c r="S127" i="4"/>
  <c r="S126" i="4"/>
  <c r="S124" i="4"/>
  <c r="S123" i="4"/>
  <c r="S122" i="4"/>
  <c r="S119" i="4"/>
  <c r="S100" i="4"/>
  <c r="S99" i="4"/>
  <c r="S98" i="4"/>
  <c r="S97" i="4"/>
  <c r="S96" i="4"/>
  <c r="S95" i="4"/>
  <c r="S94" i="4"/>
  <c r="S93" i="4"/>
  <c r="S92" i="4"/>
  <c r="S91" i="4"/>
  <c r="S90" i="4"/>
  <c r="S84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2" i="4"/>
  <c r="S45" i="4"/>
  <c r="S43" i="4"/>
  <c r="S42" i="4"/>
  <c r="S41" i="4"/>
  <c r="S40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R249" i="4"/>
  <c r="R174" i="4"/>
  <c r="R171" i="4"/>
  <c r="R170" i="4"/>
  <c r="R167" i="4"/>
  <c r="R166" i="4"/>
  <c r="R165" i="4"/>
  <c r="R163" i="4"/>
  <c r="R160" i="4"/>
  <c r="R159" i="4"/>
  <c r="R158" i="4"/>
  <c r="R157" i="4"/>
  <c r="R156" i="4"/>
  <c r="R155" i="4"/>
  <c r="R151" i="4"/>
  <c r="R150" i="4"/>
  <c r="R146" i="4"/>
  <c r="R142" i="4"/>
  <c r="R140" i="4"/>
  <c r="R139" i="4"/>
  <c r="R138" i="4"/>
  <c r="R137" i="4"/>
  <c r="R135" i="4"/>
  <c r="R134" i="4"/>
  <c r="R132" i="4"/>
  <c r="R131" i="4"/>
  <c r="R130" i="4"/>
  <c r="R129" i="4"/>
  <c r="R128" i="4"/>
  <c r="R127" i="4"/>
  <c r="R126" i="4"/>
  <c r="R125" i="4"/>
  <c r="R123" i="4"/>
  <c r="R122" i="4"/>
  <c r="R121" i="4"/>
  <c r="R117" i="4"/>
  <c r="R115" i="4"/>
  <c r="R114" i="4"/>
  <c r="R112" i="4"/>
  <c r="R110" i="4"/>
  <c r="R108" i="4"/>
  <c r="R101" i="4"/>
  <c r="R90" i="4"/>
  <c r="R89" i="4"/>
  <c r="R87" i="4"/>
  <c r="R85" i="4"/>
  <c r="R84" i="4"/>
  <c r="R53" i="4"/>
  <c r="R45" i="4"/>
  <c r="C41" i="49"/>
  <c r="D41" i="49"/>
  <c r="E41" i="49"/>
  <c r="F41" i="49"/>
  <c r="G41" i="49"/>
  <c r="H41" i="49"/>
  <c r="I41" i="49"/>
  <c r="J41" i="49"/>
  <c r="K41" i="49"/>
  <c r="L41" i="49"/>
  <c r="M41" i="49"/>
  <c r="N41" i="49"/>
  <c r="O41" i="49"/>
  <c r="P41" i="49"/>
  <c r="Q41" i="49"/>
  <c r="R41" i="49"/>
  <c r="S41" i="49"/>
  <c r="T41" i="49"/>
  <c r="U41" i="49"/>
  <c r="V41" i="49"/>
  <c r="W41" i="49"/>
  <c r="X41" i="49"/>
  <c r="Y41" i="49"/>
  <c r="Z41" i="49"/>
  <c r="AA41" i="49"/>
  <c r="AB41" i="49"/>
  <c r="AC41" i="49"/>
  <c r="AD41" i="49"/>
  <c r="AE41" i="49"/>
  <c r="AF41" i="49"/>
  <c r="AG41" i="49"/>
  <c r="AH41" i="49"/>
  <c r="AI41" i="49"/>
  <c r="AJ41" i="49"/>
  <c r="AK41" i="49"/>
  <c r="AL41" i="49"/>
  <c r="AM41" i="49"/>
  <c r="AN41" i="49"/>
  <c r="AO41" i="49"/>
  <c r="AP41" i="49"/>
  <c r="AQ41" i="49"/>
  <c r="AR41" i="49"/>
  <c r="AS41" i="49"/>
  <c r="AT41" i="49"/>
  <c r="AU41" i="49"/>
  <c r="AV41" i="49"/>
  <c r="AW41" i="49"/>
  <c r="AX41" i="49"/>
  <c r="AY41" i="49"/>
  <c r="AZ41" i="49"/>
  <c r="BA41" i="49"/>
  <c r="BB41" i="49"/>
  <c r="BC41" i="49"/>
  <c r="BD41" i="49"/>
  <c r="BE41" i="49"/>
  <c r="BF41" i="49"/>
  <c r="BG41" i="49"/>
  <c r="BH41" i="49"/>
  <c r="BI41" i="49"/>
  <c r="BJ41" i="49"/>
  <c r="BK41" i="49"/>
  <c r="BL41" i="49"/>
  <c r="BM41" i="49"/>
  <c r="BN41" i="49"/>
  <c r="BO41" i="49"/>
  <c r="BP41" i="49"/>
  <c r="BQ41" i="49"/>
  <c r="BR41" i="49"/>
  <c r="BS41" i="49"/>
  <c r="B41" i="49"/>
  <c r="BR40" i="49"/>
  <c r="BQ40" i="49"/>
  <c r="BP40" i="49"/>
  <c r="BO40" i="49"/>
  <c r="BN40" i="49"/>
  <c r="BM40" i="49"/>
  <c r="BL40" i="49"/>
  <c r="BK40" i="49"/>
  <c r="BJ40" i="49"/>
  <c r="BI40" i="49"/>
  <c r="BH40" i="49"/>
  <c r="BG40" i="49"/>
  <c r="BF40" i="49"/>
  <c r="BE40" i="49"/>
  <c r="BD40" i="49"/>
  <c r="BC40" i="49"/>
  <c r="BB40" i="49"/>
  <c r="BA40" i="49"/>
  <c r="AZ40" i="49"/>
  <c r="AY40" i="49"/>
  <c r="AX40" i="49"/>
  <c r="AW40" i="49"/>
  <c r="AV40" i="49"/>
  <c r="AU40" i="49"/>
  <c r="AT40" i="49"/>
  <c r="AS40" i="49"/>
  <c r="AR40" i="49"/>
  <c r="AQ40" i="49"/>
  <c r="AP40" i="49"/>
  <c r="AO40" i="49"/>
  <c r="AN40" i="49"/>
  <c r="AM40" i="49"/>
  <c r="AL40" i="49"/>
  <c r="AK40" i="49"/>
  <c r="AJ40" i="49"/>
  <c r="AI40" i="49"/>
  <c r="AH40" i="49"/>
  <c r="AG40" i="49"/>
  <c r="AF40" i="49"/>
  <c r="AE40" i="49"/>
  <c r="AD40" i="49"/>
  <c r="AC40" i="49"/>
  <c r="AB40" i="49"/>
  <c r="AA40" i="49"/>
  <c r="Z40" i="49"/>
  <c r="Y40" i="49"/>
  <c r="X40" i="49"/>
  <c r="W40" i="49"/>
  <c r="V40" i="49"/>
  <c r="U40" i="49"/>
  <c r="T40" i="49"/>
  <c r="S40" i="49"/>
  <c r="R40" i="49"/>
  <c r="Q40" i="49"/>
  <c r="P40" i="49"/>
  <c r="O40" i="49"/>
  <c r="N40" i="49"/>
  <c r="M40" i="49"/>
  <c r="L40" i="49"/>
  <c r="K40" i="49"/>
  <c r="J40" i="49"/>
  <c r="I40" i="49"/>
  <c r="H40" i="49"/>
  <c r="BS40" i="49" s="1"/>
  <c r="G40" i="49"/>
  <c r="F40" i="49"/>
  <c r="E40" i="49"/>
  <c r="D40" i="49"/>
  <c r="C40" i="49"/>
  <c r="B40" i="49"/>
  <c r="BR39" i="49"/>
  <c r="BQ39" i="49"/>
  <c r="BP39" i="49"/>
  <c r="BO39" i="49"/>
  <c r="BN39" i="49"/>
  <c r="BM39" i="49"/>
  <c r="BL39" i="49"/>
  <c r="BK39" i="49"/>
  <c r="BJ39" i="49"/>
  <c r="BI39" i="49"/>
  <c r="BH39" i="49"/>
  <c r="BG39" i="49"/>
  <c r="BF39" i="49"/>
  <c r="BE39" i="49"/>
  <c r="BD39" i="49"/>
  <c r="BC39" i="49"/>
  <c r="BB39" i="49"/>
  <c r="BA39" i="49"/>
  <c r="AZ39" i="49"/>
  <c r="AY39" i="49"/>
  <c r="AX39" i="49"/>
  <c r="AW39" i="49"/>
  <c r="AV39" i="49"/>
  <c r="AU39" i="49"/>
  <c r="AT39" i="49"/>
  <c r="AS39" i="49"/>
  <c r="AR39" i="49"/>
  <c r="AQ39" i="49"/>
  <c r="AP39" i="49"/>
  <c r="AO39" i="49"/>
  <c r="AN39" i="49"/>
  <c r="AM39" i="49"/>
  <c r="AL39" i="49"/>
  <c r="AK39" i="49"/>
  <c r="AJ39" i="49"/>
  <c r="AI39" i="49"/>
  <c r="AH39" i="49"/>
  <c r="AG39" i="49"/>
  <c r="AF39" i="49"/>
  <c r="AE39" i="49"/>
  <c r="AD39" i="49"/>
  <c r="AC39" i="49"/>
  <c r="AB39" i="49"/>
  <c r="AA39" i="49"/>
  <c r="Z39" i="49"/>
  <c r="Y39" i="49"/>
  <c r="X39" i="49"/>
  <c r="W39" i="49"/>
  <c r="V39" i="49"/>
  <c r="U39" i="49"/>
  <c r="T39" i="49"/>
  <c r="S39" i="49"/>
  <c r="R39" i="49"/>
  <c r="Q39" i="49"/>
  <c r="P39" i="49"/>
  <c r="O39" i="49"/>
  <c r="N39" i="49"/>
  <c r="M39" i="49"/>
  <c r="L39" i="49"/>
  <c r="K39" i="49"/>
  <c r="J39" i="49"/>
  <c r="I39" i="49"/>
  <c r="H39" i="49"/>
  <c r="G39" i="49"/>
  <c r="F39" i="49"/>
  <c r="E39" i="49"/>
  <c r="D39" i="49"/>
  <c r="C39" i="49"/>
  <c r="B39" i="49"/>
  <c r="BR38" i="49"/>
  <c r="BQ38" i="49"/>
  <c r="BP38" i="49"/>
  <c r="BO38" i="49"/>
  <c r="BN38" i="49"/>
  <c r="BM38" i="49"/>
  <c r="BL38" i="49"/>
  <c r="BK38" i="49"/>
  <c r="BJ38" i="49"/>
  <c r="BI38" i="49"/>
  <c r="BH38" i="49"/>
  <c r="BG38" i="49"/>
  <c r="BF38" i="49"/>
  <c r="BE38" i="49"/>
  <c r="BD38" i="49"/>
  <c r="BC38" i="49"/>
  <c r="BB38" i="49"/>
  <c r="BA38" i="49"/>
  <c r="AZ38" i="49"/>
  <c r="AY38" i="49"/>
  <c r="AX38" i="49"/>
  <c r="AW38" i="49"/>
  <c r="AV38" i="49"/>
  <c r="AU38" i="49"/>
  <c r="AT38" i="49"/>
  <c r="AS38" i="49"/>
  <c r="AR38" i="49"/>
  <c r="AQ38" i="49"/>
  <c r="AP38" i="49"/>
  <c r="AO38" i="49"/>
  <c r="AN38" i="49"/>
  <c r="AM38" i="49"/>
  <c r="AL38" i="49"/>
  <c r="AK38" i="49"/>
  <c r="AJ38" i="49"/>
  <c r="AI38" i="49"/>
  <c r="AH38" i="49"/>
  <c r="AG38" i="49"/>
  <c r="AF38" i="49"/>
  <c r="AE38" i="49"/>
  <c r="AD38" i="49"/>
  <c r="AC38" i="49"/>
  <c r="AB38" i="49"/>
  <c r="AA38" i="49"/>
  <c r="Z38" i="49"/>
  <c r="Y38" i="49"/>
  <c r="X38" i="49"/>
  <c r="W38" i="49"/>
  <c r="V38" i="49"/>
  <c r="U38" i="49"/>
  <c r="T38" i="49"/>
  <c r="S38" i="49"/>
  <c r="R38" i="49"/>
  <c r="Q38" i="49"/>
  <c r="P38" i="49"/>
  <c r="O38" i="49"/>
  <c r="N38" i="49"/>
  <c r="M38" i="49"/>
  <c r="L38" i="49"/>
  <c r="K38" i="49"/>
  <c r="J38" i="49"/>
  <c r="I38" i="49"/>
  <c r="H38" i="49"/>
  <c r="G38" i="49"/>
  <c r="F38" i="49"/>
  <c r="E38" i="49"/>
  <c r="D38" i="49"/>
  <c r="C38" i="49"/>
  <c r="B38" i="49"/>
  <c r="BS38" i="49" s="1"/>
  <c r="BR37" i="49"/>
  <c r="BQ37" i="49"/>
  <c r="BP37" i="49"/>
  <c r="BO37" i="49"/>
  <c r="BN37" i="49"/>
  <c r="BM37" i="49"/>
  <c r="BL37" i="49"/>
  <c r="BK37" i="49"/>
  <c r="BJ37" i="49"/>
  <c r="BI37" i="49"/>
  <c r="BH37" i="49"/>
  <c r="BG37" i="49"/>
  <c r="BF37" i="49"/>
  <c r="BE37" i="49"/>
  <c r="BD37" i="49"/>
  <c r="BC37" i="49"/>
  <c r="BB37" i="49"/>
  <c r="BA37" i="49"/>
  <c r="AZ37" i="49"/>
  <c r="AY37" i="49"/>
  <c r="AX37" i="49"/>
  <c r="AW37" i="49"/>
  <c r="AV37" i="49"/>
  <c r="AU37" i="49"/>
  <c r="AT37" i="49"/>
  <c r="AS37" i="49"/>
  <c r="AR37" i="49"/>
  <c r="AQ37" i="49"/>
  <c r="AP37" i="49"/>
  <c r="AO37" i="49"/>
  <c r="AN37" i="49"/>
  <c r="AM37" i="49"/>
  <c r="AL37" i="49"/>
  <c r="AK37" i="49"/>
  <c r="AJ37" i="49"/>
  <c r="AI37" i="49"/>
  <c r="AH37" i="49"/>
  <c r="AG37" i="49"/>
  <c r="AF37" i="49"/>
  <c r="AE37" i="49"/>
  <c r="AD37" i="49"/>
  <c r="AC37" i="49"/>
  <c r="AB37" i="49"/>
  <c r="AA37" i="49"/>
  <c r="Z37" i="49"/>
  <c r="Y37" i="49"/>
  <c r="X37" i="49"/>
  <c r="W37" i="49"/>
  <c r="V37" i="49"/>
  <c r="U37" i="49"/>
  <c r="T37" i="49"/>
  <c r="S37" i="49"/>
  <c r="R37" i="49"/>
  <c r="Q37" i="49"/>
  <c r="P37" i="49"/>
  <c r="O37" i="49"/>
  <c r="N37" i="49"/>
  <c r="M37" i="49"/>
  <c r="L37" i="49"/>
  <c r="K37" i="49"/>
  <c r="J37" i="49"/>
  <c r="I37" i="49"/>
  <c r="H37" i="49"/>
  <c r="G37" i="49"/>
  <c r="BS37" i="49" s="1"/>
  <c r="F37" i="49"/>
  <c r="E37" i="49"/>
  <c r="D37" i="49"/>
  <c r="C37" i="49"/>
  <c r="B37" i="49"/>
  <c r="BR36" i="49"/>
  <c r="BQ36" i="49"/>
  <c r="BP36" i="49"/>
  <c r="BO36" i="49"/>
  <c r="BN36" i="49"/>
  <c r="BM36" i="49"/>
  <c r="BL36" i="49"/>
  <c r="BK36" i="49"/>
  <c r="BJ36" i="49"/>
  <c r="BI36" i="49"/>
  <c r="BH36" i="49"/>
  <c r="BG36" i="49"/>
  <c r="BF36" i="49"/>
  <c r="BE36" i="49"/>
  <c r="BD36" i="49"/>
  <c r="BC36" i="49"/>
  <c r="BB36" i="49"/>
  <c r="BA36" i="49"/>
  <c r="AZ36" i="49"/>
  <c r="AY36" i="49"/>
  <c r="AX36" i="49"/>
  <c r="AW36" i="49"/>
  <c r="AV36" i="49"/>
  <c r="AU36" i="49"/>
  <c r="AT36" i="49"/>
  <c r="AS36" i="49"/>
  <c r="AR36" i="49"/>
  <c r="AQ36" i="49"/>
  <c r="AP36" i="49"/>
  <c r="AO36" i="49"/>
  <c r="AN36" i="49"/>
  <c r="AM36" i="49"/>
  <c r="AL36" i="49"/>
  <c r="AK36" i="49"/>
  <c r="AJ36" i="49"/>
  <c r="AI36" i="49"/>
  <c r="AH36" i="49"/>
  <c r="AG36" i="49"/>
  <c r="AF36" i="49"/>
  <c r="AE36" i="49"/>
  <c r="AD36" i="49"/>
  <c r="AC36" i="49"/>
  <c r="AB36" i="49"/>
  <c r="AA36" i="49"/>
  <c r="Z36" i="49"/>
  <c r="Y36" i="49"/>
  <c r="X36" i="49"/>
  <c r="W36" i="49"/>
  <c r="V36" i="49"/>
  <c r="U36" i="49"/>
  <c r="T36" i="49"/>
  <c r="S36" i="49"/>
  <c r="R36" i="49"/>
  <c r="Q36" i="49"/>
  <c r="P36" i="49"/>
  <c r="O36" i="49"/>
  <c r="N36" i="49"/>
  <c r="M36" i="49"/>
  <c r="L36" i="49"/>
  <c r="BS36" i="49" s="1"/>
  <c r="K36" i="49"/>
  <c r="J36" i="49"/>
  <c r="I36" i="49"/>
  <c r="H36" i="49"/>
  <c r="G36" i="49"/>
  <c r="F36" i="49"/>
  <c r="E36" i="49"/>
  <c r="D36" i="49"/>
  <c r="C36" i="49"/>
  <c r="B36" i="49"/>
  <c r="BR35" i="49"/>
  <c r="BQ35" i="49"/>
  <c r="BP35" i="49"/>
  <c r="BO35" i="49"/>
  <c r="BN35" i="49"/>
  <c r="BM35" i="49"/>
  <c r="BL35" i="49"/>
  <c r="BK35" i="49"/>
  <c r="BJ35" i="49"/>
  <c r="BI35" i="49"/>
  <c r="BH35" i="49"/>
  <c r="BG35" i="49"/>
  <c r="BF35" i="49"/>
  <c r="BE35" i="49"/>
  <c r="BD35" i="49"/>
  <c r="BC35" i="49"/>
  <c r="BB35" i="49"/>
  <c r="BA35" i="49"/>
  <c r="AZ35" i="49"/>
  <c r="AY35" i="49"/>
  <c r="AX35" i="49"/>
  <c r="AW35" i="49"/>
  <c r="AV35" i="49"/>
  <c r="AU35" i="49"/>
  <c r="AT35" i="49"/>
  <c r="AS35" i="49"/>
  <c r="AR35" i="49"/>
  <c r="AQ35" i="49"/>
  <c r="AP35" i="49"/>
  <c r="AO35" i="49"/>
  <c r="AN35" i="49"/>
  <c r="AM35" i="49"/>
  <c r="AL35" i="49"/>
  <c r="AK35" i="49"/>
  <c r="AJ35" i="49"/>
  <c r="AI35" i="49"/>
  <c r="AH35" i="49"/>
  <c r="AG35" i="49"/>
  <c r="AF35" i="49"/>
  <c r="AE35" i="49"/>
  <c r="AD35" i="49"/>
  <c r="AC35" i="49"/>
  <c r="AB35" i="49"/>
  <c r="AA35" i="49"/>
  <c r="Z35" i="49"/>
  <c r="Y35" i="49"/>
  <c r="X35" i="49"/>
  <c r="W35" i="49"/>
  <c r="V35" i="49"/>
  <c r="U35" i="49"/>
  <c r="T35" i="49"/>
  <c r="S35" i="49"/>
  <c r="R35" i="49"/>
  <c r="Q35" i="49"/>
  <c r="P35" i="49"/>
  <c r="O35" i="49"/>
  <c r="N35" i="49"/>
  <c r="M35" i="49"/>
  <c r="L35" i="49"/>
  <c r="K35" i="49"/>
  <c r="J35" i="49"/>
  <c r="I35" i="49"/>
  <c r="H35" i="49"/>
  <c r="G35" i="49"/>
  <c r="F35" i="49"/>
  <c r="E35" i="49"/>
  <c r="D35" i="49"/>
  <c r="C35" i="49"/>
  <c r="B35" i="49"/>
  <c r="BS35" i="49" s="1"/>
  <c r="BR34" i="49"/>
  <c r="BQ34" i="49"/>
  <c r="BP34" i="49"/>
  <c r="BO34" i="49"/>
  <c r="BN34" i="49"/>
  <c r="BM34" i="49"/>
  <c r="BL34" i="49"/>
  <c r="BK34" i="49"/>
  <c r="BJ34" i="49"/>
  <c r="BI34" i="49"/>
  <c r="BH34" i="49"/>
  <c r="BG34" i="49"/>
  <c r="BF34" i="49"/>
  <c r="BE34" i="49"/>
  <c r="BD34" i="49"/>
  <c r="BC34" i="49"/>
  <c r="BB34" i="49"/>
  <c r="BA34" i="49"/>
  <c r="AZ34" i="49"/>
  <c r="AY34" i="49"/>
  <c r="AX34" i="49"/>
  <c r="AW34" i="49"/>
  <c r="AV34" i="49"/>
  <c r="AU34" i="49"/>
  <c r="AT34" i="49"/>
  <c r="AS34" i="49"/>
  <c r="AR34" i="49"/>
  <c r="AQ34" i="49"/>
  <c r="AP34" i="49"/>
  <c r="AO34" i="49"/>
  <c r="AN34" i="49"/>
  <c r="AM34" i="49"/>
  <c r="AL34" i="49"/>
  <c r="AK34" i="49"/>
  <c r="AJ34" i="49"/>
  <c r="AI34" i="49"/>
  <c r="AH34" i="49"/>
  <c r="AG34" i="49"/>
  <c r="AF34" i="49"/>
  <c r="AE34" i="49"/>
  <c r="AD34" i="49"/>
  <c r="AC34" i="49"/>
  <c r="AB34" i="49"/>
  <c r="AA34" i="49"/>
  <c r="Z34" i="49"/>
  <c r="Y34" i="49"/>
  <c r="X34" i="49"/>
  <c r="W34" i="49"/>
  <c r="V34" i="49"/>
  <c r="U34" i="49"/>
  <c r="T34" i="49"/>
  <c r="S34" i="49"/>
  <c r="R34" i="49"/>
  <c r="Q34" i="49"/>
  <c r="P34" i="49"/>
  <c r="O34" i="49"/>
  <c r="N34" i="49"/>
  <c r="M34" i="49"/>
  <c r="L34" i="49"/>
  <c r="K34" i="49"/>
  <c r="J34" i="49"/>
  <c r="I34" i="49"/>
  <c r="H34" i="49"/>
  <c r="G34" i="49"/>
  <c r="F34" i="49"/>
  <c r="BS34" i="49" s="1"/>
  <c r="E34" i="49"/>
  <c r="D34" i="49"/>
  <c r="C34" i="49"/>
  <c r="B34" i="49"/>
  <c r="BR33" i="49"/>
  <c r="BQ33" i="49"/>
  <c r="BP33" i="49"/>
  <c r="BO33" i="49"/>
  <c r="BN33" i="49"/>
  <c r="BM33" i="49"/>
  <c r="BL33" i="49"/>
  <c r="BK33" i="49"/>
  <c r="BJ33" i="49"/>
  <c r="BI33" i="49"/>
  <c r="BH33" i="49"/>
  <c r="BG33" i="49"/>
  <c r="BF33" i="49"/>
  <c r="BE33" i="49"/>
  <c r="BD33" i="49"/>
  <c r="BC33" i="49"/>
  <c r="BB33" i="49"/>
  <c r="BA33" i="49"/>
  <c r="AZ33" i="49"/>
  <c r="AY33" i="49"/>
  <c r="AX33" i="49"/>
  <c r="AW33" i="49"/>
  <c r="AV33" i="49"/>
  <c r="AU33" i="49"/>
  <c r="AT33" i="49"/>
  <c r="AS33" i="49"/>
  <c r="AR33" i="49"/>
  <c r="AQ33" i="49"/>
  <c r="AP33" i="49"/>
  <c r="AO33" i="49"/>
  <c r="AN33" i="49"/>
  <c r="AM33" i="49"/>
  <c r="AL33" i="49"/>
  <c r="AK33" i="49"/>
  <c r="AJ33" i="49"/>
  <c r="AI33" i="49"/>
  <c r="AH33" i="49"/>
  <c r="AG33" i="49"/>
  <c r="AF33" i="49"/>
  <c r="AE33" i="49"/>
  <c r="AD33" i="49"/>
  <c r="AC33" i="49"/>
  <c r="AB33" i="49"/>
  <c r="AA33" i="49"/>
  <c r="Z33" i="49"/>
  <c r="Y33" i="49"/>
  <c r="X33" i="49"/>
  <c r="W33" i="49"/>
  <c r="V33" i="49"/>
  <c r="U33" i="49"/>
  <c r="T33" i="49"/>
  <c r="S33" i="49"/>
  <c r="R33" i="49"/>
  <c r="Q33" i="49"/>
  <c r="P33" i="49"/>
  <c r="O33" i="49"/>
  <c r="N33" i="49"/>
  <c r="M33" i="49"/>
  <c r="L33" i="49"/>
  <c r="K33" i="49"/>
  <c r="BS33" i="49" s="1"/>
  <c r="J33" i="49"/>
  <c r="I33" i="49"/>
  <c r="H33" i="49"/>
  <c r="G33" i="49"/>
  <c r="F33" i="49"/>
  <c r="E33" i="49"/>
  <c r="D33" i="49"/>
  <c r="C33" i="49"/>
  <c r="B33" i="49"/>
  <c r="BR32" i="49"/>
  <c r="BQ32" i="49"/>
  <c r="BP32" i="49"/>
  <c r="BO32" i="49"/>
  <c r="BN32" i="49"/>
  <c r="BM32" i="49"/>
  <c r="BL32" i="49"/>
  <c r="BK32" i="49"/>
  <c r="BJ32" i="49"/>
  <c r="BI32" i="49"/>
  <c r="BH32" i="49"/>
  <c r="BG32" i="49"/>
  <c r="BF32" i="49"/>
  <c r="BE32" i="49"/>
  <c r="BD32" i="49"/>
  <c r="BC32" i="49"/>
  <c r="BB32" i="49"/>
  <c r="BA32" i="49"/>
  <c r="AZ32" i="49"/>
  <c r="AY32" i="49"/>
  <c r="AX32" i="49"/>
  <c r="AW32" i="49"/>
  <c r="AV32" i="49"/>
  <c r="AU32" i="49"/>
  <c r="AT32" i="49"/>
  <c r="AS32" i="49"/>
  <c r="AR32" i="49"/>
  <c r="AQ32" i="49"/>
  <c r="AP32" i="49"/>
  <c r="AO32" i="49"/>
  <c r="AN32" i="49"/>
  <c r="AM32" i="49"/>
  <c r="AL32" i="49"/>
  <c r="AK32" i="49"/>
  <c r="AJ32" i="49"/>
  <c r="AI32" i="49"/>
  <c r="AH32" i="49"/>
  <c r="AG32" i="49"/>
  <c r="AF32" i="49"/>
  <c r="AE32" i="49"/>
  <c r="AD32" i="49"/>
  <c r="AC32" i="49"/>
  <c r="AB32" i="49"/>
  <c r="AA32" i="49"/>
  <c r="Z32" i="49"/>
  <c r="Y32" i="49"/>
  <c r="X32" i="49"/>
  <c r="W32" i="49"/>
  <c r="V32" i="49"/>
  <c r="U32" i="49"/>
  <c r="T32" i="49"/>
  <c r="S32" i="49"/>
  <c r="R32" i="49"/>
  <c r="Q32" i="49"/>
  <c r="P32" i="49"/>
  <c r="BS32" i="49" s="1"/>
  <c r="O32" i="49"/>
  <c r="N32" i="49"/>
  <c r="M32" i="49"/>
  <c r="L32" i="49"/>
  <c r="K32" i="49"/>
  <c r="J32" i="49"/>
  <c r="I32" i="49"/>
  <c r="H32" i="49"/>
  <c r="G32" i="49"/>
  <c r="F32" i="49"/>
  <c r="E32" i="49"/>
  <c r="D32" i="49"/>
  <c r="C32" i="49"/>
  <c r="B32" i="49"/>
  <c r="BR31" i="49"/>
  <c r="BQ31" i="49"/>
  <c r="BP31" i="49"/>
  <c r="BO31" i="49"/>
  <c r="BN31" i="49"/>
  <c r="BM31" i="49"/>
  <c r="BL31" i="49"/>
  <c r="BK31" i="49"/>
  <c r="BJ31" i="49"/>
  <c r="BI31" i="49"/>
  <c r="BH31" i="49"/>
  <c r="BG31" i="49"/>
  <c r="BF31" i="49"/>
  <c r="BE31" i="49"/>
  <c r="BD31" i="49"/>
  <c r="BC31" i="49"/>
  <c r="BB31" i="49"/>
  <c r="BA31" i="49"/>
  <c r="AZ31" i="49"/>
  <c r="AY31" i="49"/>
  <c r="AX31" i="49"/>
  <c r="AW31" i="49"/>
  <c r="AV31" i="49"/>
  <c r="AU31" i="49"/>
  <c r="AT31" i="49"/>
  <c r="AS31" i="49"/>
  <c r="AR31" i="49"/>
  <c r="AQ31" i="49"/>
  <c r="AP31" i="49"/>
  <c r="AO31" i="49"/>
  <c r="AN31" i="49"/>
  <c r="AM31" i="49"/>
  <c r="AL31" i="49"/>
  <c r="AK31" i="49"/>
  <c r="AJ31" i="49"/>
  <c r="AI31" i="49"/>
  <c r="AH31" i="49"/>
  <c r="AG31" i="49"/>
  <c r="AF31" i="49"/>
  <c r="AE31" i="49"/>
  <c r="AD31" i="49"/>
  <c r="AC31" i="49"/>
  <c r="AB31" i="49"/>
  <c r="AA31" i="49"/>
  <c r="Z31" i="49"/>
  <c r="Y31" i="49"/>
  <c r="X31" i="49"/>
  <c r="W31" i="49"/>
  <c r="V31" i="49"/>
  <c r="U31" i="49"/>
  <c r="T31" i="49"/>
  <c r="S31" i="49"/>
  <c r="R31" i="49"/>
  <c r="Q31" i="49"/>
  <c r="P31" i="49"/>
  <c r="O31" i="49"/>
  <c r="N31" i="49"/>
  <c r="M31" i="49"/>
  <c r="L31" i="49"/>
  <c r="K31" i="49"/>
  <c r="J31" i="49"/>
  <c r="I31" i="49"/>
  <c r="H31" i="49"/>
  <c r="G31" i="49"/>
  <c r="F31" i="49"/>
  <c r="E31" i="49"/>
  <c r="BS31" i="49" s="1"/>
  <c r="D31" i="49"/>
  <c r="C31" i="49"/>
  <c r="B31" i="49"/>
  <c r="BR30" i="49"/>
  <c r="BQ30" i="49"/>
  <c r="BP30" i="49"/>
  <c r="BO30" i="49"/>
  <c r="BN30" i="49"/>
  <c r="BM30" i="49"/>
  <c r="BL30" i="49"/>
  <c r="BK30" i="49"/>
  <c r="BJ30" i="49"/>
  <c r="BI30" i="49"/>
  <c r="BH30" i="49"/>
  <c r="BG30" i="49"/>
  <c r="BF30" i="49"/>
  <c r="BE30" i="49"/>
  <c r="BD30" i="49"/>
  <c r="BC30" i="49"/>
  <c r="BB30" i="49"/>
  <c r="BA30" i="49"/>
  <c r="AZ30" i="49"/>
  <c r="AY30" i="49"/>
  <c r="AX30" i="49"/>
  <c r="AW30" i="49"/>
  <c r="AV30" i="49"/>
  <c r="AU30" i="49"/>
  <c r="AT30" i="49"/>
  <c r="AS30" i="49"/>
  <c r="AR30" i="49"/>
  <c r="AQ30" i="49"/>
  <c r="AP30" i="49"/>
  <c r="AO30" i="49"/>
  <c r="AN30" i="49"/>
  <c r="AM30" i="49"/>
  <c r="AL30" i="49"/>
  <c r="AK30" i="49"/>
  <c r="AJ30" i="49"/>
  <c r="AI30" i="49"/>
  <c r="AH30" i="49"/>
  <c r="AG30" i="49"/>
  <c r="AF30" i="49"/>
  <c r="AE30" i="49"/>
  <c r="AD30" i="49"/>
  <c r="AC30" i="49"/>
  <c r="AB30" i="49"/>
  <c r="AA30" i="49"/>
  <c r="Z30" i="49"/>
  <c r="Y30" i="49"/>
  <c r="X30" i="49"/>
  <c r="W30" i="49"/>
  <c r="V30" i="49"/>
  <c r="U30" i="49"/>
  <c r="T30" i="49"/>
  <c r="S30" i="49"/>
  <c r="R30" i="49"/>
  <c r="Q30" i="49"/>
  <c r="P30" i="49"/>
  <c r="O30" i="49"/>
  <c r="N30" i="49"/>
  <c r="M30" i="49"/>
  <c r="L30" i="49"/>
  <c r="K30" i="49"/>
  <c r="J30" i="49"/>
  <c r="BS30" i="49" s="1"/>
  <c r="I30" i="49"/>
  <c r="H30" i="49"/>
  <c r="G30" i="49"/>
  <c r="F30" i="49"/>
  <c r="E30" i="49"/>
  <c r="D30" i="49"/>
  <c r="C30" i="49"/>
  <c r="B30" i="49"/>
  <c r="BR29" i="49"/>
  <c r="BQ29" i="49"/>
  <c r="BP29" i="49"/>
  <c r="BO29" i="49"/>
  <c r="BN29" i="49"/>
  <c r="BM29" i="49"/>
  <c r="BL29" i="49"/>
  <c r="BK29" i="49"/>
  <c r="BJ29" i="49"/>
  <c r="BI29" i="49"/>
  <c r="BH29" i="49"/>
  <c r="BG29" i="49"/>
  <c r="BF29" i="49"/>
  <c r="BE29" i="49"/>
  <c r="BD29" i="49"/>
  <c r="BC29" i="49"/>
  <c r="BB29" i="49"/>
  <c r="BA29" i="49"/>
  <c r="AZ29" i="49"/>
  <c r="AY29" i="49"/>
  <c r="AX29" i="49"/>
  <c r="AW29" i="49"/>
  <c r="AV29" i="49"/>
  <c r="AU29" i="49"/>
  <c r="AT29" i="49"/>
  <c r="AS29" i="49"/>
  <c r="AR29" i="49"/>
  <c r="AQ29" i="49"/>
  <c r="AP29" i="49"/>
  <c r="AO29" i="49"/>
  <c r="AN29" i="49"/>
  <c r="AM29" i="49"/>
  <c r="AL29" i="49"/>
  <c r="AK29" i="49"/>
  <c r="AJ29" i="49"/>
  <c r="AI29" i="49"/>
  <c r="AH29" i="49"/>
  <c r="AG29" i="49"/>
  <c r="AF29" i="49"/>
  <c r="AE29" i="49"/>
  <c r="AD29" i="49"/>
  <c r="AC29" i="49"/>
  <c r="AB29" i="49"/>
  <c r="AA29" i="49"/>
  <c r="Z29" i="49"/>
  <c r="Y29" i="49"/>
  <c r="X29" i="49"/>
  <c r="W29" i="49"/>
  <c r="V29" i="49"/>
  <c r="U29" i="49"/>
  <c r="T29" i="49"/>
  <c r="S29" i="49"/>
  <c r="R29" i="49"/>
  <c r="Q29" i="49"/>
  <c r="P29" i="49"/>
  <c r="O29" i="49"/>
  <c r="BS29" i="49" s="1"/>
  <c r="N29" i="49"/>
  <c r="M29" i="49"/>
  <c r="L29" i="49"/>
  <c r="K29" i="49"/>
  <c r="J29" i="49"/>
  <c r="I29" i="49"/>
  <c r="H29" i="49"/>
  <c r="G29" i="49"/>
  <c r="F29" i="49"/>
  <c r="E29" i="49"/>
  <c r="D29" i="49"/>
  <c r="C29" i="49"/>
  <c r="B29" i="49"/>
  <c r="BR28" i="49"/>
  <c r="BQ28" i="49"/>
  <c r="BP28" i="49"/>
  <c r="BO28" i="49"/>
  <c r="BN28" i="49"/>
  <c r="BM28" i="49"/>
  <c r="BL28" i="49"/>
  <c r="BK28" i="49"/>
  <c r="BJ28" i="49"/>
  <c r="BI28" i="49"/>
  <c r="BH28" i="49"/>
  <c r="BG28" i="49"/>
  <c r="BF28" i="49"/>
  <c r="BE28" i="49"/>
  <c r="BD28" i="49"/>
  <c r="BC28" i="49"/>
  <c r="BB28" i="49"/>
  <c r="BA28" i="49"/>
  <c r="AZ28" i="49"/>
  <c r="AY28" i="49"/>
  <c r="AX28" i="49"/>
  <c r="AW28" i="49"/>
  <c r="AV28" i="49"/>
  <c r="AU28" i="49"/>
  <c r="AT28" i="49"/>
  <c r="AS28" i="49"/>
  <c r="AR28" i="49"/>
  <c r="AQ28" i="49"/>
  <c r="AP28" i="49"/>
  <c r="AO28" i="49"/>
  <c r="AN28" i="49"/>
  <c r="AM28" i="49"/>
  <c r="AL28" i="49"/>
  <c r="AK28" i="49"/>
  <c r="AJ28" i="49"/>
  <c r="AI28" i="49"/>
  <c r="AH28" i="49"/>
  <c r="AG28" i="49"/>
  <c r="AF28" i="49"/>
  <c r="AE28" i="49"/>
  <c r="AD28" i="49"/>
  <c r="AC28" i="49"/>
  <c r="AB28" i="49"/>
  <c r="AA28" i="49"/>
  <c r="Z28" i="49"/>
  <c r="Y28" i="49"/>
  <c r="X28" i="49"/>
  <c r="W28" i="49"/>
  <c r="V28" i="49"/>
  <c r="U28" i="49"/>
  <c r="T28" i="49"/>
  <c r="S28" i="49"/>
  <c r="R28" i="49"/>
  <c r="Q28" i="49"/>
  <c r="P28" i="49"/>
  <c r="O28" i="49"/>
  <c r="N28" i="49"/>
  <c r="M28" i="49"/>
  <c r="L28" i="49"/>
  <c r="K28" i="49"/>
  <c r="J28" i="49"/>
  <c r="I28" i="49"/>
  <c r="H28" i="49"/>
  <c r="G28" i="49"/>
  <c r="F28" i="49"/>
  <c r="E28" i="49"/>
  <c r="D28" i="49"/>
  <c r="BS28" i="49" s="1"/>
  <c r="C28" i="49"/>
  <c r="B28" i="49"/>
  <c r="BR27" i="49"/>
  <c r="BQ27" i="49"/>
  <c r="BP27" i="49"/>
  <c r="BO27" i="49"/>
  <c r="BN27" i="49"/>
  <c r="BM27" i="49"/>
  <c r="BL27" i="49"/>
  <c r="BK27" i="49"/>
  <c r="BJ27" i="49"/>
  <c r="BI27" i="49"/>
  <c r="BH27" i="49"/>
  <c r="BG27" i="49"/>
  <c r="BF27" i="49"/>
  <c r="BE27" i="49"/>
  <c r="BD27" i="49"/>
  <c r="BC27" i="49"/>
  <c r="BB27" i="49"/>
  <c r="BA27" i="49"/>
  <c r="AZ27" i="49"/>
  <c r="AY27" i="49"/>
  <c r="AX27" i="49"/>
  <c r="AW27" i="49"/>
  <c r="AV27" i="49"/>
  <c r="AU27" i="49"/>
  <c r="AT27" i="49"/>
  <c r="AS27" i="49"/>
  <c r="AR27" i="49"/>
  <c r="AQ27" i="49"/>
  <c r="AP27" i="49"/>
  <c r="AO27" i="49"/>
  <c r="AN27" i="49"/>
  <c r="AM27" i="49"/>
  <c r="AL27" i="49"/>
  <c r="AK27" i="49"/>
  <c r="AJ27" i="49"/>
  <c r="AI27" i="49"/>
  <c r="AH27" i="49"/>
  <c r="AG27" i="49"/>
  <c r="AF27" i="49"/>
  <c r="AE27" i="49"/>
  <c r="AD27" i="49"/>
  <c r="AC27" i="49"/>
  <c r="AB27" i="49"/>
  <c r="AA27" i="49"/>
  <c r="Z27" i="49"/>
  <c r="Y27" i="49"/>
  <c r="X27" i="49"/>
  <c r="W27" i="49"/>
  <c r="V27" i="49"/>
  <c r="U27" i="49"/>
  <c r="T27" i="49"/>
  <c r="S27" i="49"/>
  <c r="R27" i="49"/>
  <c r="Q27" i="49"/>
  <c r="P27" i="49"/>
  <c r="O27" i="49"/>
  <c r="N27" i="49"/>
  <c r="M27" i="49"/>
  <c r="L27" i="49"/>
  <c r="K27" i="49"/>
  <c r="J27" i="49"/>
  <c r="I27" i="49"/>
  <c r="BS27" i="49" s="1"/>
  <c r="H27" i="49"/>
  <c r="G27" i="49"/>
  <c r="F27" i="49"/>
  <c r="E27" i="49"/>
  <c r="D27" i="49"/>
  <c r="C27" i="49"/>
  <c r="B27" i="49"/>
  <c r="BR26" i="49"/>
  <c r="BQ26" i="49"/>
  <c r="BP26" i="49"/>
  <c r="BO26" i="49"/>
  <c r="BN26" i="49"/>
  <c r="BM26" i="49"/>
  <c r="BL26" i="49"/>
  <c r="BK26" i="49"/>
  <c r="BJ26" i="49"/>
  <c r="BI26" i="49"/>
  <c r="BH26" i="49"/>
  <c r="BG26" i="49"/>
  <c r="BF26" i="49"/>
  <c r="BE26" i="49"/>
  <c r="BD26" i="49"/>
  <c r="BC26" i="49"/>
  <c r="BB26" i="49"/>
  <c r="BA26" i="49"/>
  <c r="AZ26" i="49"/>
  <c r="AY26" i="49"/>
  <c r="AX26" i="49"/>
  <c r="AW26" i="49"/>
  <c r="AV26" i="49"/>
  <c r="AU26" i="49"/>
  <c r="AT26" i="49"/>
  <c r="AS26" i="49"/>
  <c r="AR26" i="49"/>
  <c r="AQ26" i="49"/>
  <c r="AP26" i="49"/>
  <c r="AO26" i="49"/>
  <c r="AN26" i="49"/>
  <c r="AM26" i="49"/>
  <c r="AL26" i="49"/>
  <c r="AK26" i="49"/>
  <c r="AJ26" i="49"/>
  <c r="AI26" i="49"/>
  <c r="AH26" i="49"/>
  <c r="AG26" i="49"/>
  <c r="AF26" i="49"/>
  <c r="AE26" i="49"/>
  <c r="AD26" i="49"/>
  <c r="AC26" i="49"/>
  <c r="AB26" i="49"/>
  <c r="AA26" i="49"/>
  <c r="Z26" i="49"/>
  <c r="Y26" i="49"/>
  <c r="X26" i="49"/>
  <c r="W26" i="49"/>
  <c r="V26" i="49"/>
  <c r="U26" i="49"/>
  <c r="T26" i="49"/>
  <c r="S26" i="49"/>
  <c r="R26" i="49"/>
  <c r="Q26" i="49"/>
  <c r="P26" i="49"/>
  <c r="O26" i="49"/>
  <c r="N26" i="49"/>
  <c r="BS26" i="49" s="1"/>
  <c r="M26" i="49"/>
  <c r="L26" i="49"/>
  <c r="K26" i="49"/>
  <c r="J26" i="49"/>
  <c r="I26" i="49"/>
  <c r="H26" i="49"/>
  <c r="G26" i="49"/>
  <c r="F26" i="49"/>
  <c r="E26" i="49"/>
  <c r="D26" i="49"/>
  <c r="C26" i="49"/>
  <c r="B26" i="49"/>
  <c r="BR25" i="49"/>
  <c r="BQ25" i="49"/>
  <c r="BP25" i="49"/>
  <c r="BO25" i="49"/>
  <c r="BN25" i="49"/>
  <c r="BM25" i="49"/>
  <c r="BL25" i="49"/>
  <c r="BK25" i="49"/>
  <c r="BJ25" i="49"/>
  <c r="BI25" i="49"/>
  <c r="BH25" i="49"/>
  <c r="BG25" i="49"/>
  <c r="BF25" i="49"/>
  <c r="BE25" i="49"/>
  <c r="BD25" i="49"/>
  <c r="BC25" i="49"/>
  <c r="BB25" i="49"/>
  <c r="BA25" i="49"/>
  <c r="AZ25" i="49"/>
  <c r="AY25" i="49"/>
  <c r="AX25" i="49"/>
  <c r="AW25" i="49"/>
  <c r="AV25" i="49"/>
  <c r="AU25" i="49"/>
  <c r="AT25" i="49"/>
  <c r="AS25" i="49"/>
  <c r="AR25" i="49"/>
  <c r="AQ25" i="49"/>
  <c r="AP25" i="49"/>
  <c r="AO25" i="49"/>
  <c r="AN25" i="49"/>
  <c r="AM25" i="49"/>
  <c r="AL25" i="49"/>
  <c r="AK25" i="49"/>
  <c r="AJ25" i="49"/>
  <c r="AI25" i="49"/>
  <c r="AH25" i="49"/>
  <c r="AG25" i="49"/>
  <c r="AF25" i="49"/>
  <c r="AE25" i="49"/>
  <c r="AD25" i="49"/>
  <c r="AC25" i="49"/>
  <c r="AB25" i="49"/>
  <c r="AA25" i="49"/>
  <c r="Z25" i="49"/>
  <c r="Y25" i="49"/>
  <c r="X25" i="49"/>
  <c r="W25" i="49"/>
  <c r="V25" i="49"/>
  <c r="U25" i="49"/>
  <c r="T25" i="49"/>
  <c r="S25" i="49"/>
  <c r="R25" i="49"/>
  <c r="Q25" i="49"/>
  <c r="P25" i="49"/>
  <c r="O25" i="49"/>
  <c r="N25" i="49"/>
  <c r="M25" i="49"/>
  <c r="L25" i="49"/>
  <c r="K25" i="49"/>
  <c r="J25" i="49"/>
  <c r="I25" i="49"/>
  <c r="H25" i="49"/>
  <c r="G25" i="49"/>
  <c r="F25" i="49"/>
  <c r="E25" i="49"/>
  <c r="D25" i="49"/>
  <c r="C25" i="49"/>
  <c r="BS25" i="49" s="1"/>
  <c r="B25" i="49"/>
  <c r="BR24" i="49"/>
  <c r="BQ24" i="49"/>
  <c r="BP24" i="49"/>
  <c r="BO24" i="49"/>
  <c r="BN24" i="49"/>
  <c r="BM24" i="49"/>
  <c r="BL24" i="49"/>
  <c r="BK24" i="49"/>
  <c r="BJ24" i="49"/>
  <c r="BI24" i="49"/>
  <c r="BH24" i="49"/>
  <c r="BG24" i="49"/>
  <c r="BF24" i="49"/>
  <c r="BE24" i="49"/>
  <c r="BD24" i="49"/>
  <c r="BC24" i="49"/>
  <c r="BB24" i="49"/>
  <c r="BA24" i="49"/>
  <c r="AZ24" i="49"/>
  <c r="AY24" i="49"/>
  <c r="AX24" i="49"/>
  <c r="AW24" i="49"/>
  <c r="AV24" i="49"/>
  <c r="AU24" i="49"/>
  <c r="AT24" i="49"/>
  <c r="AS24" i="49"/>
  <c r="AR24" i="49"/>
  <c r="AQ24" i="49"/>
  <c r="AP24" i="49"/>
  <c r="AO24" i="49"/>
  <c r="AN24" i="49"/>
  <c r="AM24" i="49"/>
  <c r="AL24" i="49"/>
  <c r="AK24" i="49"/>
  <c r="AJ24" i="49"/>
  <c r="AI24" i="49"/>
  <c r="AH24" i="49"/>
  <c r="AG24" i="49"/>
  <c r="AF24" i="49"/>
  <c r="AE24" i="49"/>
  <c r="AD24" i="49"/>
  <c r="AC24" i="49"/>
  <c r="AB24" i="49"/>
  <c r="AA24" i="49"/>
  <c r="Z24" i="49"/>
  <c r="Y24" i="49"/>
  <c r="X24" i="49"/>
  <c r="W24" i="49"/>
  <c r="V24" i="49"/>
  <c r="U24" i="49"/>
  <c r="T24" i="49"/>
  <c r="S24" i="49"/>
  <c r="R24" i="49"/>
  <c r="Q24" i="49"/>
  <c r="P24" i="49"/>
  <c r="O24" i="49"/>
  <c r="N24" i="49"/>
  <c r="M24" i="49"/>
  <c r="L24" i="49"/>
  <c r="K24" i="49"/>
  <c r="J24" i="49"/>
  <c r="I24" i="49"/>
  <c r="H24" i="49"/>
  <c r="BS24" i="49" s="1"/>
  <c r="G24" i="49"/>
  <c r="F24" i="49"/>
  <c r="E24" i="49"/>
  <c r="D24" i="49"/>
  <c r="C24" i="49"/>
  <c r="B24" i="49"/>
  <c r="BR23" i="49"/>
  <c r="BQ23" i="49"/>
  <c r="BP23" i="49"/>
  <c r="BO23" i="49"/>
  <c r="BN23" i="49"/>
  <c r="BM23" i="49"/>
  <c r="BL23" i="49"/>
  <c r="BK23" i="49"/>
  <c r="BJ23" i="49"/>
  <c r="BI23" i="49"/>
  <c r="BH23" i="49"/>
  <c r="BG23" i="49"/>
  <c r="BF23" i="49"/>
  <c r="BE23" i="49"/>
  <c r="BD23" i="49"/>
  <c r="BC23" i="49"/>
  <c r="BB23" i="49"/>
  <c r="BA23" i="49"/>
  <c r="AZ23" i="49"/>
  <c r="AY23" i="49"/>
  <c r="AX23" i="49"/>
  <c r="AW23" i="49"/>
  <c r="AV23" i="49"/>
  <c r="AU23" i="49"/>
  <c r="AT23" i="49"/>
  <c r="AS23" i="49"/>
  <c r="AR23" i="49"/>
  <c r="AQ23" i="49"/>
  <c r="AP23" i="49"/>
  <c r="AO23" i="49"/>
  <c r="AN23" i="49"/>
  <c r="AM23" i="49"/>
  <c r="AL23" i="49"/>
  <c r="AK23" i="49"/>
  <c r="AJ23" i="49"/>
  <c r="AI23" i="49"/>
  <c r="AH23" i="49"/>
  <c r="AG23" i="49"/>
  <c r="AF23" i="49"/>
  <c r="AE23" i="49"/>
  <c r="AD23" i="49"/>
  <c r="AC23" i="49"/>
  <c r="AB23" i="49"/>
  <c r="AA23" i="49"/>
  <c r="Z23" i="49"/>
  <c r="Y23" i="49"/>
  <c r="X23" i="49"/>
  <c r="W23" i="49"/>
  <c r="V23" i="49"/>
  <c r="U23" i="49"/>
  <c r="T23" i="49"/>
  <c r="S23" i="49"/>
  <c r="R23" i="49"/>
  <c r="Q23" i="49"/>
  <c r="P23" i="49"/>
  <c r="O23" i="49"/>
  <c r="N23" i="49"/>
  <c r="M23" i="49"/>
  <c r="L23" i="49"/>
  <c r="K23" i="49"/>
  <c r="J23" i="49"/>
  <c r="I23" i="49"/>
  <c r="H23" i="49"/>
  <c r="G23" i="49"/>
  <c r="F23" i="49"/>
  <c r="E23" i="49"/>
  <c r="D23" i="49"/>
  <c r="C23" i="49"/>
  <c r="B23" i="49"/>
  <c r="BS23" i="49" s="1"/>
  <c r="BR22" i="49"/>
  <c r="BQ22" i="49"/>
  <c r="BP22" i="49"/>
  <c r="BO22" i="49"/>
  <c r="BN22" i="49"/>
  <c r="BM22" i="49"/>
  <c r="BL22" i="49"/>
  <c r="BK22" i="49"/>
  <c r="BJ22" i="49"/>
  <c r="BI22" i="49"/>
  <c r="BH22" i="49"/>
  <c r="BG22" i="49"/>
  <c r="BF22" i="49"/>
  <c r="BE22" i="49"/>
  <c r="BD22" i="49"/>
  <c r="BC22" i="49"/>
  <c r="BB22" i="49"/>
  <c r="BA22" i="49"/>
  <c r="AZ22" i="49"/>
  <c r="AY22" i="49"/>
  <c r="AX22" i="49"/>
  <c r="AW22" i="49"/>
  <c r="AV22" i="49"/>
  <c r="AU22" i="49"/>
  <c r="AT22" i="49"/>
  <c r="AS22" i="49"/>
  <c r="AR22" i="49"/>
  <c r="AQ22" i="49"/>
  <c r="AP22" i="49"/>
  <c r="AO22" i="49"/>
  <c r="AN22" i="49"/>
  <c r="AM22" i="49"/>
  <c r="AL22" i="49"/>
  <c r="AK22" i="49"/>
  <c r="AJ22" i="49"/>
  <c r="AI22" i="49"/>
  <c r="AH22" i="49"/>
  <c r="AG22" i="49"/>
  <c r="AF22" i="49"/>
  <c r="AE22" i="49"/>
  <c r="AD22" i="49"/>
  <c r="AC22" i="49"/>
  <c r="AB22" i="49"/>
  <c r="AA22" i="49"/>
  <c r="Z22" i="49"/>
  <c r="Y22" i="49"/>
  <c r="X22" i="49"/>
  <c r="W22" i="49"/>
  <c r="V22" i="49"/>
  <c r="U22" i="49"/>
  <c r="T22" i="49"/>
  <c r="S22" i="49"/>
  <c r="R22" i="49"/>
  <c r="Q22" i="49"/>
  <c r="P22" i="49"/>
  <c r="O22" i="49"/>
  <c r="N22" i="49"/>
  <c r="M22" i="49"/>
  <c r="L22" i="49"/>
  <c r="K22" i="49"/>
  <c r="J22" i="49"/>
  <c r="I22" i="49"/>
  <c r="H22" i="49"/>
  <c r="G22" i="49"/>
  <c r="F22" i="49"/>
  <c r="E22" i="49"/>
  <c r="D22" i="49"/>
  <c r="C22" i="49"/>
  <c r="B22" i="49"/>
  <c r="BS22" i="49" s="1"/>
  <c r="BR21" i="49"/>
  <c r="BQ21" i="49"/>
  <c r="BP21" i="49"/>
  <c r="BO21" i="49"/>
  <c r="BN21" i="49"/>
  <c r="BM21" i="49"/>
  <c r="BL21" i="49"/>
  <c r="BK21" i="49"/>
  <c r="BJ21" i="49"/>
  <c r="BI21" i="49"/>
  <c r="BH21" i="49"/>
  <c r="BG21" i="49"/>
  <c r="BF21" i="49"/>
  <c r="BE21" i="49"/>
  <c r="BD21" i="49"/>
  <c r="BC21" i="49"/>
  <c r="BB21" i="49"/>
  <c r="BA21" i="49"/>
  <c r="AZ21" i="49"/>
  <c r="AY21" i="49"/>
  <c r="AX21" i="49"/>
  <c r="AW21" i="49"/>
  <c r="AV21" i="49"/>
  <c r="AU21" i="49"/>
  <c r="AT21" i="49"/>
  <c r="AS21" i="49"/>
  <c r="AR21" i="49"/>
  <c r="AQ21" i="49"/>
  <c r="AP21" i="49"/>
  <c r="AO21" i="49"/>
  <c r="AN21" i="49"/>
  <c r="AM21" i="49"/>
  <c r="AL21" i="49"/>
  <c r="AK21" i="49"/>
  <c r="AJ21" i="49"/>
  <c r="AI21" i="49"/>
  <c r="AH21" i="49"/>
  <c r="AG21" i="49"/>
  <c r="AF21" i="49"/>
  <c r="AE21" i="49"/>
  <c r="AD21" i="49"/>
  <c r="AC21" i="49"/>
  <c r="AB21" i="49"/>
  <c r="AA21" i="49"/>
  <c r="Z21" i="49"/>
  <c r="Y21" i="49"/>
  <c r="X21" i="49"/>
  <c r="W21" i="49"/>
  <c r="V21" i="49"/>
  <c r="U21" i="49"/>
  <c r="T21" i="49"/>
  <c r="S21" i="49"/>
  <c r="R21" i="49"/>
  <c r="Q21" i="49"/>
  <c r="P21" i="49"/>
  <c r="O21" i="49"/>
  <c r="N21" i="49"/>
  <c r="M21" i="49"/>
  <c r="L21" i="49"/>
  <c r="K21" i="49"/>
  <c r="J21" i="49"/>
  <c r="I21" i="49"/>
  <c r="H21" i="49"/>
  <c r="G21" i="49"/>
  <c r="BS21" i="49" s="1"/>
  <c r="F21" i="49"/>
  <c r="E21" i="49"/>
  <c r="D21" i="49"/>
  <c r="C21" i="49"/>
  <c r="B21" i="49"/>
  <c r="BR20" i="49"/>
  <c r="BQ20" i="49"/>
  <c r="BP20" i="49"/>
  <c r="BO20" i="49"/>
  <c r="BN20" i="49"/>
  <c r="BM20" i="49"/>
  <c r="BL20" i="49"/>
  <c r="BK20" i="49"/>
  <c r="BJ20" i="49"/>
  <c r="BI20" i="49"/>
  <c r="BH20" i="49"/>
  <c r="BG20" i="49"/>
  <c r="BF20" i="49"/>
  <c r="BE20" i="49"/>
  <c r="BD20" i="49"/>
  <c r="BC20" i="49"/>
  <c r="BB20" i="49"/>
  <c r="BA20" i="49"/>
  <c r="AZ20" i="49"/>
  <c r="AY20" i="49"/>
  <c r="AX20" i="49"/>
  <c r="AW20" i="49"/>
  <c r="AV20" i="49"/>
  <c r="AU20" i="49"/>
  <c r="AT20" i="49"/>
  <c r="AS20" i="49"/>
  <c r="AR20" i="49"/>
  <c r="AQ20" i="49"/>
  <c r="AP20" i="49"/>
  <c r="AO20" i="49"/>
  <c r="AN20" i="49"/>
  <c r="AM20" i="49"/>
  <c r="AL20" i="49"/>
  <c r="AK20" i="49"/>
  <c r="AJ20" i="49"/>
  <c r="AI20" i="49"/>
  <c r="AH20" i="49"/>
  <c r="AG20" i="49"/>
  <c r="AF20" i="49"/>
  <c r="AE20" i="49"/>
  <c r="AD20" i="49"/>
  <c r="AC20" i="49"/>
  <c r="AB20" i="49"/>
  <c r="AA20" i="49"/>
  <c r="Z20" i="49"/>
  <c r="Y20" i="49"/>
  <c r="X20" i="49"/>
  <c r="W20" i="49"/>
  <c r="V20" i="49"/>
  <c r="U20" i="49"/>
  <c r="T20" i="49"/>
  <c r="S20" i="49"/>
  <c r="R20" i="49"/>
  <c r="Q20" i="49"/>
  <c r="P20" i="49"/>
  <c r="O20" i="49"/>
  <c r="N20" i="49"/>
  <c r="M20" i="49"/>
  <c r="L20" i="49"/>
  <c r="K20" i="49"/>
  <c r="J20" i="49"/>
  <c r="I20" i="49"/>
  <c r="H20" i="49"/>
  <c r="G20" i="49"/>
  <c r="F20" i="49"/>
  <c r="E20" i="49"/>
  <c r="D20" i="49"/>
  <c r="C20" i="49"/>
  <c r="B20" i="49"/>
  <c r="BR19" i="49"/>
  <c r="BQ19" i="49"/>
  <c r="BP19" i="49"/>
  <c r="BO19" i="49"/>
  <c r="BN19" i="49"/>
  <c r="BM19" i="49"/>
  <c r="BL19" i="49"/>
  <c r="BK19" i="49"/>
  <c r="BJ19" i="49"/>
  <c r="BI19" i="49"/>
  <c r="BH19" i="49"/>
  <c r="BG19" i="49"/>
  <c r="BF19" i="49"/>
  <c r="BE19" i="49"/>
  <c r="BD19" i="49"/>
  <c r="BC19" i="49"/>
  <c r="BB19" i="49"/>
  <c r="BA19" i="49"/>
  <c r="AZ19" i="49"/>
  <c r="AY19" i="49"/>
  <c r="AX19" i="49"/>
  <c r="AW19" i="49"/>
  <c r="AV19" i="49"/>
  <c r="AU19" i="49"/>
  <c r="AT19" i="49"/>
  <c r="AS19" i="49"/>
  <c r="AR19" i="49"/>
  <c r="AQ19" i="49"/>
  <c r="AP19" i="49"/>
  <c r="AO19" i="49"/>
  <c r="AN19" i="49"/>
  <c r="AM19" i="49"/>
  <c r="AL19" i="49"/>
  <c r="AK19" i="49"/>
  <c r="AJ19" i="49"/>
  <c r="AI19" i="49"/>
  <c r="AH19" i="49"/>
  <c r="AG19" i="49"/>
  <c r="AF19" i="49"/>
  <c r="AE19" i="49"/>
  <c r="AD19" i="49"/>
  <c r="AC19" i="49"/>
  <c r="AB19" i="49"/>
  <c r="AA19" i="49"/>
  <c r="Z19" i="49"/>
  <c r="Y19" i="49"/>
  <c r="X19" i="49"/>
  <c r="W19" i="49"/>
  <c r="V19" i="49"/>
  <c r="U19" i="49"/>
  <c r="T19" i="49"/>
  <c r="S19" i="49"/>
  <c r="R19" i="49"/>
  <c r="Q19" i="49"/>
  <c r="P19" i="49"/>
  <c r="O19" i="49"/>
  <c r="N19" i="49"/>
  <c r="M19" i="49"/>
  <c r="L19" i="49"/>
  <c r="K19" i="49"/>
  <c r="J19" i="49"/>
  <c r="I19" i="49"/>
  <c r="H19" i="49"/>
  <c r="G19" i="49"/>
  <c r="F19" i="49"/>
  <c r="E19" i="49"/>
  <c r="D19" i="49"/>
  <c r="C19" i="49"/>
  <c r="B19" i="49"/>
  <c r="BS19" i="49" s="1"/>
  <c r="BR18" i="49"/>
  <c r="BQ18" i="49"/>
  <c r="BP18" i="49"/>
  <c r="BO18" i="49"/>
  <c r="BN18" i="49"/>
  <c r="BM18" i="49"/>
  <c r="BL18" i="49"/>
  <c r="BK18" i="49"/>
  <c r="BJ18" i="49"/>
  <c r="BI18" i="49"/>
  <c r="BH18" i="49"/>
  <c r="BG18" i="49"/>
  <c r="BF18" i="49"/>
  <c r="BE18" i="49"/>
  <c r="BD18" i="49"/>
  <c r="BC18" i="49"/>
  <c r="BB18" i="49"/>
  <c r="BA18" i="49"/>
  <c r="AZ18" i="49"/>
  <c r="AY18" i="49"/>
  <c r="AX18" i="49"/>
  <c r="AW18" i="49"/>
  <c r="AV18" i="49"/>
  <c r="AU18" i="49"/>
  <c r="AT18" i="49"/>
  <c r="AS18" i="49"/>
  <c r="AR18" i="49"/>
  <c r="AQ18" i="49"/>
  <c r="AP18" i="49"/>
  <c r="AO18" i="49"/>
  <c r="AN18" i="49"/>
  <c r="AM18" i="49"/>
  <c r="AL18" i="49"/>
  <c r="AK18" i="49"/>
  <c r="AJ18" i="49"/>
  <c r="AI18" i="49"/>
  <c r="AH18" i="49"/>
  <c r="AG18" i="49"/>
  <c r="AF18" i="49"/>
  <c r="AE18" i="49"/>
  <c r="AD18" i="49"/>
  <c r="AC18" i="49"/>
  <c r="AB18" i="49"/>
  <c r="AA18" i="49"/>
  <c r="Z18" i="49"/>
  <c r="Y18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L18" i="49"/>
  <c r="K18" i="49"/>
  <c r="J18" i="49"/>
  <c r="I18" i="49"/>
  <c r="H18" i="49"/>
  <c r="G18" i="49"/>
  <c r="F18" i="49"/>
  <c r="BS18" i="49" s="1"/>
  <c r="E18" i="49"/>
  <c r="D18" i="49"/>
  <c r="C18" i="49"/>
  <c r="B18" i="49"/>
  <c r="BR17" i="49"/>
  <c r="BQ17" i="49"/>
  <c r="BP17" i="49"/>
  <c r="BO17" i="49"/>
  <c r="BN17" i="49"/>
  <c r="BM17" i="49"/>
  <c r="BL17" i="49"/>
  <c r="BK17" i="49"/>
  <c r="BJ17" i="49"/>
  <c r="BI17" i="49"/>
  <c r="BH17" i="49"/>
  <c r="BG17" i="49"/>
  <c r="BF17" i="49"/>
  <c r="BE17" i="49"/>
  <c r="BD17" i="49"/>
  <c r="BC17" i="49"/>
  <c r="BB17" i="49"/>
  <c r="BA17" i="49"/>
  <c r="AZ17" i="49"/>
  <c r="AY17" i="49"/>
  <c r="AX17" i="49"/>
  <c r="AW17" i="49"/>
  <c r="AV17" i="49"/>
  <c r="AU17" i="49"/>
  <c r="AT17" i="49"/>
  <c r="AS17" i="49"/>
  <c r="AR17" i="49"/>
  <c r="AQ17" i="49"/>
  <c r="AP17" i="49"/>
  <c r="AO17" i="49"/>
  <c r="AN17" i="49"/>
  <c r="AM17" i="49"/>
  <c r="AL17" i="49"/>
  <c r="AK17" i="49"/>
  <c r="AJ17" i="49"/>
  <c r="AI17" i="49"/>
  <c r="AH17" i="49"/>
  <c r="AG17" i="49"/>
  <c r="AF17" i="49"/>
  <c r="AE17" i="49"/>
  <c r="AD17" i="49"/>
  <c r="AC17" i="49"/>
  <c r="AB17" i="49"/>
  <c r="AA17" i="49"/>
  <c r="Z17" i="49"/>
  <c r="Y17" i="49"/>
  <c r="X17" i="49"/>
  <c r="W17" i="49"/>
  <c r="V17" i="49"/>
  <c r="U17" i="49"/>
  <c r="T17" i="49"/>
  <c r="S17" i="49"/>
  <c r="R17" i="49"/>
  <c r="Q17" i="49"/>
  <c r="P17" i="49"/>
  <c r="O17" i="49"/>
  <c r="N17" i="49"/>
  <c r="M17" i="49"/>
  <c r="L17" i="49"/>
  <c r="K17" i="49"/>
  <c r="BS17" i="49" s="1"/>
  <c r="J17" i="49"/>
  <c r="I17" i="49"/>
  <c r="H17" i="49"/>
  <c r="G17" i="49"/>
  <c r="F17" i="49"/>
  <c r="E17" i="49"/>
  <c r="D17" i="49"/>
  <c r="C17" i="49"/>
  <c r="B17" i="49"/>
  <c r="BR16" i="49"/>
  <c r="BQ16" i="49"/>
  <c r="BP16" i="49"/>
  <c r="BO16" i="49"/>
  <c r="BN16" i="49"/>
  <c r="BM16" i="49"/>
  <c r="BL16" i="49"/>
  <c r="BK16" i="49"/>
  <c r="BJ16" i="49"/>
  <c r="BI16" i="49"/>
  <c r="BH16" i="49"/>
  <c r="BG16" i="49"/>
  <c r="BF16" i="49"/>
  <c r="BE16" i="49"/>
  <c r="BD16" i="49"/>
  <c r="BC16" i="49"/>
  <c r="BB16" i="49"/>
  <c r="BA16" i="49"/>
  <c r="AZ16" i="49"/>
  <c r="AY16" i="49"/>
  <c r="AX16" i="49"/>
  <c r="AW16" i="49"/>
  <c r="AV16" i="49"/>
  <c r="AU16" i="49"/>
  <c r="AT16" i="49"/>
  <c r="AS16" i="49"/>
  <c r="AR16" i="49"/>
  <c r="AQ16" i="49"/>
  <c r="AP16" i="49"/>
  <c r="AO16" i="49"/>
  <c r="AN16" i="49"/>
  <c r="AM16" i="49"/>
  <c r="AL16" i="49"/>
  <c r="AK16" i="49"/>
  <c r="AJ16" i="49"/>
  <c r="AI16" i="49"/>
  <c r="AH16" i="49"/>
  <c r="AG16" i="49"/>
  <c r="AF16" i="49"/>
  <c r="AE16" i="49"/>
  <c r="AD16" i="49"/>
  <c r="AC16" i="49"/>
  <c r="AB16" i="49"/>
  <c r="AA16" i="49"/>
  <c r="Z16" i="49"/>
  <c r="Y16" i="49"/>
  <c r="X16" i="49"/>
  <c r="W16" i="49"/>
  <c r="V16" i="49"/>
  <c r="U16" i="49"/>
  <c r="T16" i="49"/>
  <c r="S16" i="49"/>
  <c r="R16" i="49"/>
  <c r="Q16" i="49"/>
  <c r="P16" i="49"/>
  <c r="BS16" i="49" s="1"/>
  <c r="O16" i="49"/>
  <c r="N16" i="49"/>
  <c r="M16" i="49"/>
  <c r="L16" i="49"/>
  <c r="K16" i="49"/>
  <c r="J16" i="49"/>
  <c r="I16" i="49"/>
  <c r="H16" i="49"/>
  <c r="G16" i="49"/>
  <c r="F16" i="49"/>
  <c r="E16" i="49"/>
  <c r="D16" i="49"/>
  <c r="C16" i="49"/>
  <c r="B16" i="49"/>
  <c r="BR15" i="49"/>
  <c r="BQ15" i="49"/>
  <c r="BP15" i="49"/>
  <c r="BO15" i="49"/>
  <c r="BN15" i="49"/>
  <c r="BM15" i="49"/>
  <c r="BL15" i="49"/>
  <c r="BK15" i="49"/>
  <c r="BJ15" i="49"/>
  <c r="BI15" i="49"/>
  <c r="BH15" i="49"/>
  <c r="BG15" i="49"/>
  <c r="BF15" i="49"/>
  <c r="BE15" i="49"/>
  <c r="BD15" i="49"/>
  <c r="BC15" i="49"/>
  <c r="BB15" i="49"/>
  <c r="BA15" i="49"/>
  <c r="AZ15" i="49"/>
  <c r="AY15" i="49"/>
  <c r="AX15" i="49"/>
  <c r="AW15" i="49"/>
  <c r="AV15" i="49"/>
  <c r="AU15" i="49"/>
  <c r="AT15" i="49"/>
  <c r="AS15" i="49"/>
  <c r="AR15" i="49"/>
  <c r="AQ15" i="49"/>
  <c r="AP15" i="49"/>
  <c r="AO15" i="49"/>
  <c r="AN15" i="49"/>
  <c r="AM15" i="49"/>
  <c r="AL15" i="49"/>
  <c r="AK15" i="49"/>
  <c r="AJ15" i="49"/>
  <c r="AI15" i="49"/>
  <c r="AH15" i="49"/>
  <c r="AG15" i="49"/>
  <c r="AF15" i="49"/>
  <c r="AE15" i="49"/>
  <c r="AD15" i="49"/>
  <c r="AC15" i="49"/>
  <c r="AB15" i="49"/>
  <c r="AA15" i="49"/>
  <c r="Z15" i="49"/>
  <c r="Y15" i="49"/>
  <c r="X15" i="49"/>
  <c r="W15" i="49"/>
  <c r="V15" i="49"/>
  <c r="U15" i="49"/>
  <c r="T15" i="49"/>
  <c r="S15" i="49"/>
  <c r="R15" i="49"/>
  <c r="Q15" i="49"/>
  <c r="P15" i="49"/>
  <c r="O15" i="49"/>
  <c r="N15" i="49"/>
  <c r="M15" i="49"/>
  <c r="L15" i="49"/>
  <c r="K15" i="49"/>
  <c r="J15" i="49"/>
  <c r="I15" i="49"/>
  <c r="H15" i="49"/>
  <c r="G15" i="49"/>
  <c r="F15" i="49"/>
  <c r="E15" i="49"/>
  <c r="D15" i="49"/>
  <c r="C15" i="49"/>
  <c r="B15" i="49"/>
  <c r="BS15" i="49" s="1"/>
  <c r="BR14" i="49"/>
  <c r="BQ14" i="49"/>
  <c r="BP14" i="49"/>
  <c r="BO14" i="49"/>
  <c r="BN14" i="49"/>
  <c r="BM14" i="49"/>
  <c r="BL14" i="49"/>
  <c r="BK14" i="49"/>
  <c r="BJ14" i="49"/>
  <c r="BI14" i="49"/>
  <c r="BH14" i="49"/>
  <c r="BG14" i="49"/>
  <c r="BF14" i="49"/>
  <c r="BE14" i="49"/>
  <c r="BD14" i="49"/>
  <c r="BC14" i="49"/>
  <c r="BB14" i="49"/>
  <c r="BA14" i="49"/>
  <c r="AZ14" i="49"/>
  <c r="AY14" i="49"/>
  <c r="AX14" i="49"/>
  <c r="AW14" i="49"/>
  <c r="AV14" i="49"/>
  <c r="AU14" i="49"/>
  <c r="AT14" i="49"/>
  <c r="AS14" i="49"/>
  <c r="AR14" i="49"/>
  <c r="AQ14" i="49"/>
  <c r="AP14" i="49"/>
  <c r="AO14" i="49"/>
  <c r="AN14" i="49"/>
  <c r="AM14" i="49"/>
  <c r="AL14" i="49"/>
  <c r="AK14" i="49"/>
  <c r="AJ14" i="49"/>
  <c r="AI14" i="49"/>
  <c r="AH14" i="49"/>
  <c r="AG14" i="49"/>
  <c r="AF14" i="49"/>
  <c r="AE14" i="49"/>
  <c r="AD14" i="49"/>
  <c r="AC14" i="49"/>
  <c r="AB14" i="49"/>
  <c r="AA14" i="49"/>
  <c r="Z14" i="49"/>
  <c r="Y14" i="49"/>
  <c r="X14" i="49"/>
  <c r="W14" i="49"/>
  <c r="V14" i="49"/>
  <c r="U14" i="49"/>
  <c r="T14" i="49"/>
  <c r="S14" i="49"/>
  <c r="R14" i="49"/>
  <c r="Q14" i="49"/>
  <c r="P14" i="49"/>
  <c r="O14" i="49"/>
  <c r="N14" i="49"/>
  <c r="M14" i="49"/>
  <c r="L14" i="49"/>
  <c r="K14" i="49"/>
  <c r="J14" i="49"/>
  <c r="BS14" i="49" s="1"/>
  <c r="I14" i="49"/>
  <c r="H14" i="49"/>
  <c r="G14" i="49"/>
  <c r="F14" i="49"/>
  <c r="E14" i="49"/>
  <c r="D14" i="49"/>
  <c r="C14" i="49"/>
  <c r="B14" i="49"/>
  <c r="BR13" i="49"/>
  <c r="BQ13" i="49"/>
  <c r="BP13" i="49"/>
  <c r="BO13" i="49"/>
  <c r="BN13" i="49"/>
  <c r="BM13" i="49"/>
  <c r="BL13" i="49"/>
  <c r="BK13" i="49"/>
  <c r="BJ13" i="49"/>
  <c r="BI13" i="49"/>
  <c r="BH13" i="49"/>
  <c r="BG13" i="49"/>
  <c r="BF13" i="49"/>
  <c r="BE13" i="49"/>
  <c r="BD13" i="49"/>
  <c r="BC13" i="49"/>
  <c r="BB13" i="49"/>
  <c r="BA13" i="49"/>
  <c r="AZ13" i="49"/>
  <c r="AY13" i="49"/>
  <c r="AX13" i="49"/>
  <c r="AW13" i="49"/>
  <c r="AV13" i="49"/>
  <c r="AU13" i="49"/>
  <c r="AT13" i="49"/>
  <c r="AS13" i="49"/>
  <c r="AR13" i="49"/>
  <c r="AQ13" i="49"/>
  <c r="AP13" i="49"/>
  <c r="AO13" i="49"/>
  <c r="AN13" i="49"/>
  <c r="AM13" i="49"/>
  <c r="AL13" i="49"/>
  <c r="AK13" i="49"/>
  <c r="AJ13" i="49"/>
  <c r="AI13" i="49"/>
  <c r="AH13" i="49"/>
  <c r="AG13" i="49"/>
  <c r="AF13" i="49"/>
  <c r="AE13" i="49"/>
  <c r="AD13" i="49"/>
  <c r="AC13" i="49"/>
  <c r="AB13" i="49"/>
  <c r="AA13" i="49"/>
  <c r="Z13" i="49"/>
  <c r="Y13" i="49"/>
  <c r="X13" i="49"/>
  <c r="W13" i="49"/>
  <c r="V13" i="49"/>
  <c r="U13" i="49"/>
  <c r="T13" i="49"/>
  <c r="S13" i="49"/>
  <c r="R13" i="49"/>
  <c r="Q13" i="49"/>
  <c r="P13" i="49"/>
  <c r="O13" i="49"/>
  <c r="N13" i="49"/>
  <c r="M13" i="49"/>
  <c r="L13" i="49"/>
  <c r="K13" i="49"/>
  <c r="J13" i="49"/>
  <c r="I13" i="49"/>
  <c r="H13" i="49"/>
  <c r="G13" i="49"/>
  <c r="F13" i="49"/>
  <c r="E13" i="49"/>
  <c r="D13" i="49"/>
  <c r="C13" i="49"/>
  <c r="B13" i="49"/>
  <c r="BS13" i="49" s="1"/>
  <c r="BR12" i="49"/>
  <c r="BQ12" i="49"/>
  <c r="BP12" i="49"/>
  <c r="BO12" i="49"/>
  <c r="BN12" i="49"/>
  <c r="BM12" i="49"/>
  <c r="BL12" i="49"/>
  <c r="BK12" i="49"/>
  <c r="BJ12" i="49"/>
  <c r="BI12" i="49"/>
  <c r="BH12" i="49"/>
  <c r="BG12" i="49"/>
  <c r="BF12" i="49"/>
  <c r="BE12" i="49"/>
  <c r="BD12" i="49"/>
  <c r="BC12" i="49"/>
  <c r="BB12" i="49"/>
  <c r="BA12" i="49"/>
  <c r="AZ12" i="49"/>
  <c r="AY12" i="49"/>
  <c r="AX12" i="49"/>
  <c r="AW12" i="49"/>
  <c r="AV12" i="49"/>
  <c r="AU12" i="49"/>
  <c r="AT12" i="49"/>
  <c r="AS12" i="49"/>
  <c r="AR12" i="49"/>
  <c r="AQ12" i="49"/>
  <c r="AP12" i="49"/>
  <c r="AO12" i="49"/>
  <c r="AN12" i="49"/>
  <c r="AM12" i="49"/>
  <c r="AL12" i="49"/>
  <c r="AK12" i="49"/>
  <c r="AJ12" i="49"/>
  <c r="AI12" i="49"/>
  <c r="AH12" i="49"/>
  <c r="AG12" i="49"/>
  <c r="AF12" i="49"/>
  <c r="AE12" i="49"/>
  <c r="AD12" i="49"/>
  <c r="AC12" i="49"/>
  <c r="AB12" i="49"/>
  <c r="AA12" i="49"/>
  <c r="Z12" i="49"/>
  <c r="Y12" i="49"/>
  <c r="X12" i="49"/>
  <c r="W12" i="49"/>
  <c r="V12" i="49"/>
  <c r="U12" i="49"/>
  <c r="T12" i="49"/>
  <c r="S12" i="49"/>
  <c r="R12" i="49"/>
  <c r="Q12" i="49"/>
  <c r="P12" i="49"/>
  <c r="O12" i="49"/>
  <c r="N12" i="49"/>
  <c r="M12" i="49"/>
  <c r="L12" i="49"/>
  <c r="K12" i="49"/>
  <c r="J12" i="49"/>
  <c r="I12" i="49"/>
  <c r="H12" i="49"/>
  <c r="G12" i="49"/>
  <c r="F12" i="49"/>
  <c r="E12" i="49"/>
  <c r="D12" i="49"/>
  <c r="BS12" i="49" s="1"/>
  <c r="C12" i="49"/>
  <c r="B12" i="49"/>
  <c r="BR11" i="49"/>
  <c r="BQ11" i="49"/>
  <c r="BP11" i="49"/>
  <c r="BO11" i="49"/>
  <c r="BN11" i="49"/>
  <c r="BM11" i="49"/>
  <c r="BL11" i="49"/>
  <c r="BK11" i="49"/>
  <c r="BJ11" i="49"/>
  <c r="BI11" i="49"/>
  <c r="BH11" i="49"/>
  <c r="BG11" i="49"/>
  <c r="BF11" i="49"/>
  <c r="BE11" i="49"/>
  <c r="BD11" i="49"/>
  <c r="BC11" i="49"/>
  <c r="BB11" i="49"/>
  <c r="BA11" i="49"/>
  <c r="AZ11" i="49"/>
  <c r="AY11" i="49"/>
  <c r="AX11" i="49"/>
  <c r="AW11" i="49"/>
  <c r="AV11" i="49"/>
  <c r="AU11" i="49"/>
  <c r="AT11" i="49"/>
  <c r="AS11" i="49"/>
  <c r="AR11" i="49"/>
  <c r="AQ11" i="49"/>
  <c r="AP11" i="49"/>
  <c r="AO11" i="49"/>
  <c r="AN11" i="49"/>
  <c r="AM11" i="49"/>
  <c r="AL11" i="49"/>
  <c r="AK11" i="49"/>
  <c r="AJ11" i="49"/>
  <c r="AI11" i="49"/>
  <c r="AH11" i="49"/>
  <c r="AG11" i="49"/>
  <c r="AF11" i="49"/>
  <c r="AE11" i="49"/>
  <c r="AD11" i="49"/>
  <c r="AC11" i="49"/>
  <c r="AB11" i="49"/>
  <c r="AA11" i="49"/>
  <c r="Z11" i="49"/>
  <c r="Y11" i="49"/>
  <c r="X11" i="49"/>
  <c r="W11" i="49"/>
  <c r="V11" i="49"/>
  <c r="U11" i="49"/>
  <c r="T11" i="49"/>
  <c r="S11" i="49"/>
  <c r="R11" i="49"/>
  <c r="Q11" i="49"/>
  <c r="P11" i="49"/>
  <c r="O11" i="49"/>
  <c r="N11" i="49"/>
  <c r="M11" i="49"/>
  <c r="L11" i="49"/>
  <c r="K11" i="49"/>
  <c r="J11" i="49"/>
  <c r="I11" i="49"/>
  <c r="BS11" i="49" s="1"/>
  <c r="H11" i="49"/>
  <c r="G11" i="49"/>
  <c r="F11" i="49"/>
  <c r="E11" i="49"/>
  <c r="D11" i="49"/>
  <c r="C11" i="49"/>
  <c r="B11" i="49"/>
  <c r="BR10" i="49"/>
  <c r="BQ10" i="49"/>
  <c r="BP10" i="49"/>
  <c r="BO10" i="49"/>
  <c r="BN10" i="49"/>
  <c r="BM10" i="49"/>
  <c r="BL10" i="49"/>
  <c r="BK10" i="49"/>
  <c r="BJ10" i="49"/>
  <c r="BI10" i="49"/>
  <c r="BH10" i="49"/>
  <c r="BG10" i="49"/>
  <c r="BF10" i="49"/>
  <c r="BE10" i="49"/>
  <c r="BD10" i="49"/>
  <c r="BC10" i="49"/>
  <c r="BB10" i="49"/>
  <c r="BA10" i="49"/>
  <c r="AZ10" i="49"/>
  <c r="AY10" i="49"/>
  <c r="AX10" i="49"/>
  <c r="AW10" i="49"/>
  <c r="AV10" i="49"/>
  <c r="AU10" i="49"/>
  <c r="AT10" i="49"/>
  <c r="AS10" i="49"/>
  <c r="AR10" i="49"/>
  <c r="AQ10" i="49"/>
  <c r="AP10" i="49"/>
  <c r="AO10" i="49"/>
  <c r="AN10" i="49"/>
  <c r="AM10" i="49"/>
  <c r="AL10" i="49"/>
  <c r="AK10" i="49"/>
  <c r="AJ10" i="49"/>
  <c r="AI10" i="49"/>
  <c r="AH10" i="49"/>
  <c r="AG10" i="49"/>
  <c r="AF10" i="49"/>
  <c r="AE10" i="49"/>
  <c r="AD10" i="49"/>
  <c r="AC10" i="49"/>
  <c r="AB10" i="49"/>
  <c r="AA10" i="49"/>
  <c r="Z10" i="49"/>
  <c r="Y10" i="49"/>
  <c r="X10" i="49"/>
  <c r="W10" i="49"/>
  <c r="V10" i="49"/>
  <c r="U10" i="49"/>
  <c r="T10" i="49"/>
  <c r="S10" i="49"/>
  <c r="R10" i="49"/>
  <c r="Q10" i="49"/>
  <c r="P10" i="49"/>
  <c r="O10" i="49"/>
  <c r="N10" i="49"/>
  <c r="M10" i="49"/>
  <c r="L10" i="49"/>
  <c r="K10" i="49"/>
  <c r="J10" i="49"/>
  <c r="I10" i="49"/>
  <c r="H10" i="49"/>
  <c r="G10" i="49"/>
  <c r="F10" i="49"/>
  <c r="E10" i="49"/>
  <c r="D10" i="49"/>
  <c r="C10" i="49"/>
  <c r="B10" i="49"/>
  <c r="BS10" i="49" s="1"/>
  <c r="BR9" i="49"/>
  <c r="BQ9" i="49"/>
  <c r="BP9" i="49"/>
  <c r="BO9" i="49"/>
  <c r="BN9" i="49"/>
  <c r="BM9" i="49"/>
  <c r="BL9" i="49"/>
  <c r="BK9" i="49"/>
  <c r="BJ9" i="49"/>
  <c r="BI9" i="49"/>
  <c r="BH9" i="49"/>
  <c r="BG9" i="49"/>
  <c r="BF9" i="49"/>
  <c r="BE9" i="49"/>
  <c r="BD9" i="49"/>
  <c r="BC9" i="49"/>
  <c r="BB9" i="49"/>
  <c r="BA9" i="49"/>
  <c r="AZ9" i="49"/>
  <c r="AY9" i="49"/>
  <c r="AX9" i="49"/>
  <c r="AW9" i="49"/>
  <c r="AV9" i="49"/>
  <c r="AU9" i="49"/>
  <c r="AT9" i="49"/>
  <c r="AS9" i="49"/>
  <c r="AR9" i="49"/>
  <c r="AQ9" i="49"/>
  <c r="AP9" i="49"/>
  <c r="AO9" i="49"/>
  <c r="AN9" i="49"/>
  <c r="AM9" i="49"/>
  <c r="AL9" i="49"/>
  <c r="AK9" i="49"/>
  <c r="AJ9" i="49"/>
  <c r="AI9" i="49"/>
  <c r="AH9" i="49"/>
  <c r="AG9" i="49"/>
  <c r="AF9" i="49"/>
  <c r="AE9" i="49"/>
  <c r="AD9" i="49"/>
  <c r="AC9" i="49"/>
  <c r="AB9" i="49"/>
  <c r="AA9" i="49"/>
  <c r="Z9" i="49"/>
  <c r="Y9" i="49"/>
  <c r="X9" i="49"/>
  <c r="W9" i="49"/>
  <c r="V9" i="49"/>
  <c r="U9" i="49"/>
  <c r="T9" i="49"/>
  <c r="S9" i="49"/>
  <c r="R9" i="49"/>
  <c r="Q9" i="49"/>
  <c r="P9" i="49"/>
  <c r="O9" i="49"/>
  <c r="N9" i="49"/>
  <c r="M9" i="49"/>
  <c r="L9" i="49"/>
  <c r="K9" i="49"/>
  <c r="J9" i="49"/>
  <c r="I9" i="49"/>
  <c r="H9" i="49"/>
  <c r="G9" i="49"/>
  <c r="F9" i="49"/>
  <c r="E9" i="49"/>
  <c r="D9" i="49"/>
  <c r="C9" i="49"/>
  <c r="BS9" i="49" s="1"/>
  <c r="B9" i="49"/>
  <c r="BR8" i="49"/>
  <c r="BQ8" i="49"/>
  <c r="BP8" i="49"/>
  <c r="BO8" i="49"/>
  <c r="BN8" i="49"/>
  <c r="BM8" i="49"/>
  <c r="BL8" i="49"/>
  <c r="BK8" i="49"/>
  <c r="BJ8" i="49"/>
  <c r="BI8" i="49"/>
  <c r="BH8" i="49"/>
  <c r="BG8" i="49"/>
  <c r="BF8" i="49"/>
  <c r="BE8" i="49"/>
  <c r="BD8" i="49"/>
  <c r="BC8" i="49"/>
  <c r="BB8" i="49"/>
  <c r="BA8" i="49"/>
  <c r="AZ8" i="49"/>
  <c r="AY8" i="49"/>
  <c r="AX8" i="49"/>
  <c r="AW8" i="49"/>
  <c r="AV8" i="49"/>
  <c r="AU8" i="49"/>
  <c r="AT8" i="49"/>
  <c r="AS8" i="49"/>
  <c r="AR8" i="49"/>
  <c r="AQ8" i="49"/>
  <c r="AP8" i="49"/>
  <c r="AO8" i="49"/>
  <c r="AN8" i="49"/>
  <c r="AM8" i="49"/>
  <c r="AL8" i="49"/>
  <c r="AK8" i="49"/>
  <c r="AJ8" i="49"/>
  <c r="AI8" i="49"/>
  <c r="AH8" i="49"/>
  <c r="AG8" i="49"/>
  <c r="AF8" i="49"/>
  <c r="AE8" i="49"/>
  <c r="AD8" i="49"/>
  <c r="AC8" i="49"/>
  <c r="AB8" i="49"/>
  <c r="AA8" i="49"/>
  <c r="Z8" i="49"/>
  <c r="Y8" i="49"/>
  <c r="X8" i="49"/>
  <c r="W8" i="49"/>
  <c r="V8" i="49"/>
  <c r="U8" i="49"/>
  <c r="T8" i="49"/>
  <c r="S8" i="49"/>
  <c r="R8" i="49"/>
  <c r="Q8" i="49"/>
  <c r="P8" i="49"/>
  <c r="O8" i="49"/>
  <c r="N8" i="49"/>
  <c r="M8" i="49"/>
  <c r="L8" i="49"/>
  <c r="K8" i="49"/>
  <c r="J8" i="49"/>
  <c r="I8" i="49"/>
  <c r="H8" i="49"/>
  <c r="BS8" i="49" s="1"/>
  <c r="G8" i="49"/>
  <c r="F8" i="49"/>
  <c r="E8" i="49"/>
  <c r="D8" i="49"/>
  <c r="C8" i="49"/>
  <c r="B8" i="49"/>
  <c r="BR7" i="49"/>
  <c r="BQ7" i="49"/>
  <c r="BP7" i="49"/>
  <c r="BO7" i="49"/>
  <c r="BN7" i="49"/>
  <c r="BM7" i="49"/>
  <c r="BL7" i="49"/>
  <c r="BK7" i="49"/>
  <c r="BJ7" i="49"/>
  <c r="BI7" i="49"/>
  <c r="BH7" i="49"/>
  <c r="BG7" i="49"/>
  <c r="BF7" i="49"/>
  <c r="BE7" i="49"/>
  <c r="BD7" i="49"/>
  <c r="BC7" i="49"/>
  <c r="BB7" i="49"/>
  <c r="BA7" i="49"/>
  <c r="AZ7" i="49"/>
  <c r="AY7" i="49"/>
  <c r="AX7" i="49"/>
  <c r="AW7" i="49"/>
  <c r="AV7" i="49"/>
  <c r="AU7" i="49"/>
  <c r="AT7" i="49"/>
  <c r="AS7" i="49"/>
  <c r="AR7" i="49"/>
  <c r="AQ7" i="49"/>
  <c r="AP7" i="49"/>
  <c r="AO7" i="49"/>
  <c r="AN7" i="49"/>
  <c r="AM7" i="49"/>
  <c r="AL7" i="49"/>
  <c r="AK7" i="49"/>
  <c r="AJ7" i="49"/>
  <c r="AI7" i="49"/>
  <c r="AH7" i="49"/>
  <c r="AG7" i="49"/>
  <c r="AF7" i="49"/>
  <c r="AE7" i="49"/>
  <c r="AD7" i="49"/>
  <c r="AC7" i="49"/>
  <c r="AB7" i="49"/>
  <c r="AA7" i="49"/>
  <c r="Z7" i="49"/>
  <c r="Y7" i="49"/>
  <c r="X7" i="49"/>
  <c r="W7" i="49"/>
  <c r="V7" i="49"/>
  <c r="U7" i="49"/>
  <c r="T7" i="49"/>
  <c r="S7" i="49"/>
  <c r="R7" i="49"/>
  <c r="Q7" i="49"/>
  <c r="P7" i="49"/>
  <c r="O7" i="49"/>
  <c r="N7" i="49"/>
  <c r="M7" i="49"/>
  <c r="L7" i="49"/>
  <c r="K7" i="49"/>
  <c r="J7" i="49"/>
  <c r="I7" i="49"/>
  <c r="H7" i="49"/>
  <c r="G7" i="49"/>
  <c r="F7" i="49"/>
  <c r="E7" i="49"/>
  <c r="D7" i="49"/>
  <c r="C7" i="49"/>
  <c r="B7" i="49"/>
  <c r="BS7" i="49" s="1"/>
  <c r="BR6" i="49"/>
  <c r="BQ6" i="49"/>
  <c r="BP6" i="49"/>
  <c r="BO6" i="49"/>
  <c r="BN6" i="49"/>
  <c r="BM6" i="49"/>
  <c r="BL6" i="49"/>
  <c r="BK6" i="49"/>
  <c r="BJ6" i="49"/>
  <c r="BI6" i="49"/>
  <c r="BH6" i="49"/>
  <c r="BG6" i="49"/>
  <c r="BF6" i="49"/>
  <c r="BE6" i="49"/>
  <c r="BD6" i="49"/>
  <c r="BC6" i="49"/>
  <c r="BB6" i="49"/>
  <c r="BA6" i="49"/>
  <c r="AZ6" i="49"/>
  <c r="AY6" i="49"/>
  <c r="AX6" i="49"/>
  <c r="AW6" i="49"/>
  <c r="AV6" i="49"/>
  <c r="AU6" i="49"/>
  <c r="AT6" i="49"/>
  <c r="AS6" i="49"/>
  <c r="AR6" i="49"/>
  <c r="AQ6" i="49"/>
  <c r="AP6" i="49"/>
  <c r="AO6" i="49"/>
  <c r="AN6" i="49"/>
  <c r="AM6" i="49"/>
  <c r="AL6" i="49"/>
  <c r="AK6" i="49"/>
  <c r="AJ6" i="49"/>
  <c r="AI6" i="49"/>
  <c r="AH6" i="49"/>
  <c r="AG6" i="49"/>
  <c r="AF6" i="49"/>
  <c r="AE6" i="49"/>
  <c r="AD6" i="49"/>
  <c r="AC6" i="49"/>
  <c r="AB6" i="49"/>
  <c r="AA6" i="49"/>
  <c r="Z6" i="49"/>
  <c r="Y6" i="49"/>
  <c r="X6" i="49"/>
  <c r="W6" i="49"/>
  <c r="V6" i="49"/>
  <c r="U6" i="49"/>
  <c r="T6" i="49"/>
  <c r="S6" i="49"/>
  <c r="R6" i="49"/>
  <c r="Q6" i="49"/>
  <c r="P6" i="49"/>
  <c r="O6" i="49"/>
  <c r="N6" i="49"/>
  <c r="M6" i="49"/>
  <c r="L6" i="49"/>
  <c r="K6" i="49"/>
  <c r="J6" i="49"/>
  <c r="I6" i="49"/>
  <c r="H6" i="49"/>
  <c r="G6" i="49"/>
  <c r="F6" i="49"/>
  <c r="E6" i="49"/>
  <c r="D6" i="49"/>
  <c r="C6" i="49"/>
  <c r="B6" i="49"/>
  <c r="BS6" i="49" s="1"/>
  <c r="BR5" i="49"/>
  <c r="BQ5" i="49"/>
  <c r="BP5" i="49"/>
  <c r="BO5" i="49"/>
  <c r="BN5" i="49"/>
  <c r="BM5" i="49"/>
  <c r="BL5" i="49"/>
  <c r="BK5" i="49"/>
  <c r="BJ5" i="49"/>
  <c r="BI5" i="49"/>
  <c r="BH5" i="49"/>
  <c r="BG5" i="49"/>
  <c r="BF5" i="49"/>
  <c r="BE5" i="49"/>
  <c r="BD5" i="49"/>
  <c r="BC5" i="49"/>
  <c r="BB5" i="49"/>
  <c r="BA5" i="49"/>
  <c r="AZ5" i="49"/>
  <c r="AY5" i="49"/>
  <c r="AX5" i="49"/>
  <c r="AW5" i="49"/>
  <c r="AV5" i="49"/>
  <c r="AU5" i="49"/>
  <c r="AT5" i="49"/>
  <c r="AS5" i="49"/>
  <c r="AR5" i="49"/>
  <c r="AQ5" i="49"/>
  <c r="AP5" i="49"/>
  <c r="AO5" i="49"/>
  <c r="AN5" i="49"/>
  <c r="AM5" i="49"/>
  <c r="AL5" i="49"/>
  <c r="AK5" i="49"/>
  <c r="AJ5" i="49"/>
  <c r="AI5" i="49"/>
  <c r="AH5" i="49"/>
  <c r="AG5" i="49"/>
  <c r="AF5" i="49"/>
  <c r="AE5" i="49"/>
  <c r="AD5" i="49"/>
  <c r="AC5" i="49"/>
  <c r="AB5" i="49"/>
  <c r="AA5" i="49"/>
  <c r="Z5" i="49"/>
  <c r="Y5" i="49"/>
  <c r="X5" i="49"/>
  <c r="W5" i="49"/>
  <c r="V5" i="49"/>
  <c r="U5" i="49"/>
  <c r="T5" i="49"/>
  <c r="S5" i="49"/>
  <c r="R5" i="49"/>
  <c r="Q5" i="49"/>
  <c r="P5" i="49"/>
  <c r="O5" i="49"/>
  <c r="N5" i="49"/>
  <c r="M5" i="49"/>
  <c r="L5" i="49"/>
  <c r="K5" i="49"/>
  <c r="J5" i="49"/>
  <c r="I5" i="49"/>
  <c r="H5" i="49"/>
  <c r="G5" i="49"/>
  <c r="BS5" i="49" s="1"/>
  <c r="F5" i="49"/>
  <c r="E5" i="49"/>
  <c r="D5" i="49"/>
  <c r="C5" i="49"/>
  <c r="B5" i="49"/>
  <c r="BR4" i="49"/>
  <c r="BQ4" i="49"/>
  <c r="BP4" i="49"/>
  <c r="BO4" i="49"/>
  <c r="BN4" i="49"/>
  <c r="BM4" i="49"/>
  <c r="BL4" i="49"/>
  <c r="BK4" i="49"/>
  <c r="BJ4" i="49"/>
  <c r="BI4" i="49"/>
  <c r="BH4" i="49"/>
  <c r="BG4" i="49"/>
  <c r="BF4" i="49"/>
  <c r="BE4" i="49"/>
  <c r="BD4" i="49"/>
  <c r="BC4" i="49"/>
  <c r="BB4" i="49"/>
  <c r="BA4" i="49"/>
  <c r="AZ4" i="49"/>
  <c r="AY4" i="49"/>
  <c r="AX4" i="49"/>
  <c r="AW4" i="49"/>
  <c r="AV4" i="49"/>
  <c r="AU4" i="49"/>
  <c r="AT4" i="49"/>
  <c r="AS4" i="49"/>
  <c r="AR4" i="49"/>
  <c r="AQ4" i="49"/>
  <c r="AP4" i="49"/>
  <c r="AO4" i="49"/>
  <c r="AN4" i="49"/>
  <c r="AM4" i="49"/>
  <c r="AL4" i="49"/>
  <c r="AK4" i="49"/>
  <c r="AJ4" i="49"/>
  <c r="AI4" i="49"/>
  <c r="AH4" i="49"/>
  <c r="AG4" i="49"/>
  <c r="AF4" i="49"/>
  <c r="AE4" i="49"/>
  <c r="AD4" i="49"/>
  <c r="AC4" i="49"/>
  <c r="AB4" i="49"/>
  <c r="AA4" i="49"/>
  <c r="Z4" i="49"/>
  <c r="Y4" i="49"/>
  <c r="X4" i="49"/>
  <c r="W4" i="49"/>
  <c r="V4" i="49"/>
  <c r="U4" i="49"/>
  <c r="T4" i="49"/>
  <c r="S4" i="49"/>
  <c r="R4" i="49"/>
  <c r="Q4" i="49"/>
  <c r="P4" i="49"/>
  <c r="O4" i="49"/>
  <c r="N4" i="49"/>
  <c r="M4" i="49"/>
  <c r="L4" i="49"/>
  <c r="K4" i="49"/>
  <c r="J4" i="49"/>
  <c r="I4" i="49"/>
  <c r="H4" i="49"/>
  <c r="G4" i="49"/>
  <c r="F4" i="49"/>
  <c r="E4" i="49"/>
  <c r="D4" i="49"/>
  <c r="C4" i="49"/>
  <c r="B4" i="49"/>
  <c r="BS4" i="49" s="1"/>
  <c r="BR3" i="49"/>
  <c r="BQ3" i="49"/>
  <c r="BP3" i="49"/>
  <c r="BO3" i="49"/>
  <c r="BN3" i="49"/>
  <c r="BM3" i="49"/>
  <c r="BL3" i="49"/>
  <c r="BK3" i="49"/>
  <c r="BJ3" i="49"/>
  <c r="BI3" i="49"/>
  <c r="BH3" i="49"/>
  <c r="BG3" i="49"/>
  <c r="BF3" i="49"/>
  <c r="BE3" i="49"/>
  <c r="BD3" i="49"/>
  <c r="BC3" i="49"/>
  <c r="BB3" i="49"/>
  <c r="BA3" i="49"/>
  <c r="AZ3" i="49"/>
  <c r="AY3" i="49"/>
  <c r="AX3" i="49"/>
  <c r="AW3" i="49"/>
  <c r="AV3" i="49"/>
  <c r="AU3" i="49"/>
  <c r="AT3" i="49"/>
  <c r="AS3" i="49"/>
  <c r="AR3" i="49"/>
  <c r="AQ3" i="49"/>
  <c r="AP3" i="49"/>
  <c r="AO3" i="49"/>
  <c r="AN3" i="49"/>
  <c r="AM3" i="49"/>
  <c r="AL3" i="49"/>
  <c r="AK3" i="49"/>
  <c r="AJ3" i="49"/>
  <c r="AI3" i="49"/>
  <c r="AH3" i="49"/>
  <c r="AG3" i="49"/>
  <c r="AF3" i="49"/>
  <c r="AE3" i="49"/>
  <c r="AD3" i="49"/>
  <c r="AC3" i="49"/>
  <c r="AB3" i="49"/>
  <c r="AA3" i="49"/>
  <c r="Z3" i="49"/>
  <c r="Y3" i="49"/>
  <c r="X3" i="49"/>
  <c r="W3" i="49"/>
  <c r="V3" i="49"/>
  <c r="U3" i="49"/>
  <c r="T3" i="49"/>
  <c r="S3" i="49"/>
  <c r="R3" i="49"/>
  <c r="Q3" i="49"/>
  <c r="P3" i="49"/>
  <c r="O3" i="49"/>
  <c r="N3" i="49"/>
  <c r="M3" i="49"/>
  <c r="L3" i="49"/>
  <c r="K3" i="49"/>
  <c r="J3" i="49"/>
  <c r="I3" i="49"/>
  <c r="H3" i="49"/>
  <c r="G3" i="49"/>
  <c r="F3" i="49"/>
  <c r="E3" i="49"/>
  <c r="D3" i="49"/>
  <c r="C3" i="49"/>
  <c r="B3" i="49"/>
  <c r="BS3" i="49" s="1"/>
  <c r="BR2" i="49"/>
  <c r="BQ2" i="49"/>
  <c r="BP2" i="49"/>
  <c r="BO2" i="49"/>
  <c r="BN2" i="49"/>
  <c r="BM2" i="49"/>
  <c r="BL2" i="49"/>
  <c r="BK2" i="49"/>
  <c r="BJ2" i="49"/>
  <c r="BI2" i="49"/>
  <c r="BH2" i="49"/>
  <c r="BG2" i="49"/>
  <c r="BF2" i="49"/>
  <c r="BE2" i="49"/>
  <c r="BD2" i="49"/>
  <c r="BC2" i="49"/>
  <c r="BB2" i="49"/>
  <c r="BA2" i="49"/>
  <c r="AZ2" i="49"/>
  <c r="AY2" i="49"/>
  <c r="AX2" i="49"/>
  <c r="AW2" i="49"/>
  <c r="AV2" i="49"/>
  <c r="AU2" i="49"/>
  <c r="AT2" i="49"/>
  <c r="AS2" i="49"/>
  <c r="AR2" i="49"/>
  <c r="AQ2" i="49"/>
  <c r="AP2" i="49"/>
  <c r="AO2" i="49"/>
  <c r="AN2" i="49"/>
  <c r="AM2" i="49"/>
  <c r="AL2" i="49"/>
  <c r="AK2" i="49"/>
  <c r="AJ2" i="49"/>
  <c r="AI2" i="49"/>
  <c r="AH2" i="49"/>
  <c r="AG2" i="49"/>
  <c r="AF2" i="49"/>
  <c r="AE2" i="49"/>
  <c r="AD2" i="49"/>
  <c r="AC2" i="49"/>
  <c r="AB2" i="49"/>
  <c r="AA2" i="49"/>
  <c r="Z2" i="49"/>
  <c r="Y2" i="49"/>
  <c r="X2" i="49"/>
  <c r="W2" i="49"/>
  <c r="V2" i="49"/>
  <c r="U2" i="49"/>
  <c r="T2" i="49"/>
  <c r="S2" i="49"/>
  <c r="R2" i="49"/>
  <c r="Q2" i="49"/>
  <c r="P2" i="49"/>
  <c r="O2" i="49"/>
  <c r="N2" i="49"/>
  <c r="M2" i="49"/>
  <c r="L2" i="49"/>
  <c r="K2" i="49"/>
  <c r="J2" i="49"/>
  <c r="I2" i="49"/>
  <c r="H2" i="49"/>
  <c r="BS2" i="49" s="1"/>
  <c r="G2" i="49"/>
  <c r="F2" i="49"/>
  <c r="E2" i="49"/>
  <c r="D2" i="49"/>
  <c r="C2" i="49"/>
  <c r="B2" i="49"/>
  <c r="A3" i="46"/>
  <c r="A4" i="46"/>
  <c r="A5" i="46"/>
  <c r="A6" i="46"/>
  <c r="A7" i="46"/>
  <c r="A8" i="46"/>
  <c r="A9" i="46"/>
  <c r="A10" i="46"/>
  <c r="A11" i="46"/>
  <c r="A12" i="46"/>
  <c r="A13" i="46"/>
  <c r="A14" i="46"/>
  <c r="A15" i="46"/>
  <c r="A16" i="46"/>
  <c r="A17" i="46"/>
  <c r="A18" i="46"/>
  <c r="A19" i="46"/>
  <c r="A20" i="46"/>
  <c r="A21" i="46"/>
  <c r="A22" i="46"/>
  <c r="A23" i="46"/>
  <c r="A24" i="46"/>
  <c r="A25" i="46"/>
  <c r="A26" i="46"/>
  <c r="A27" i="46"/>
  <c r="A28" i="46"/>
  <c r="A29" i="46"/>
  <c r="A30" i="46"/>
  <c r="A31" i="46"/>
  <c r="A32" i="46"/>
  <c r="A33" i="46"/>
  <c r="A2" i="46"/>
  <c r="BS2" i="48"/>
  <c r="BS39" i="49"/>
  <c r="BS20" i="49"/>
  <c r="BS40" i="48"/>
  <c r="BS39" i="48"/>
  <c r="BS38" i="48"/>
  <c r="BS37" i="48"/>
  <c r="BS36" i="48"/>
  <c r="BS35" i="48"/>
  <c r="BS34" i="48"/>
  <c r="BS33" i="48"/>
  <c r="BS32" i="48"/>
  <c r="BS31" i="48"/>
  <c r="BS30" i="48"/>
  <c r="BS29" i="48"/>
  <c r="BS28" i="48"/>
  <c r="BS27" i="48"/>
  <c r="BS26" i="48"/>
  <c r="BS25" i="48"/>
  <c r="BS24" i="48"/>
  <c r="BS23" i="48"/>
  <c r="BS22" i="48"/>
  <c r="BS21" i="48"/>
  <c r="BS20" i="48"/>
  <c r="BS19" i="48"/>
  <c r="BS18" i="48"/>
  <c r="BS17" i="48"/>
  <c r="BS16" i="48"/>
  <c r="BS15" i="48"/>
  <c r="BS14" i="48"/>
  <c r="BS13" i="48"/>
  <c r="BS12" i="48"/>
  <c r="BS11" i="48"/>
  <c r="BS10" i="48"/>
  <c r="BS9" i="48"/>
  <c r="BS8" i="48"/>
  <c r="BS7" i="48"/>
  <c r="BS6" i="48"/>
  <c r="BS5" i="48"/>
  <c r="BS4" i="48"/>
  <c r="BS3" i="48"/>
  <c r="E302" i="42"/>
  <c r="F302" i="42" s="1"/>
  <c r="E1090" i="42"/>
  <c r="F1090" i="42" s="1"/>
  <c r="E303" i="42"/>
  <c r="F303" i="42" s="1"/>
  <c r="E1091" i="42"/>
  <c r="F1091" i="42" s="1"/>
  <c r="E304" i="42"/>
  <c r="F304" i="42" s="1"/>
  <c r="E305" i="42"/>
  <c r="F305" i="42" s="1"/>
  <c r="E1092" i="42"/>
  <c r="F1092" i="42" s="1"/>
  <c r="E306" i="42"/>
  <c r="F306" i="42" s="1"/>
  <c r="E1093" i="42"/>
  <c r="F1093" i="42" s="1"/>
  <c r="E307" i="42"/>
  <c r="F307" i="42" s="1"/>
  <c r="E85" i="42"/>
  <c r="F85" i="42" s="1"/>
  <c r="E570" i="42"/>
  <c r="F570" i="42" s="1"/>
  <c r="E34" i="42"/>
  <c r="F34" i="42" s="1"/>
  <c r="E86" i="42"/>
  <c r="F86" i="42" s="1"/>
  <c r="E559" i="42"/>
  <c r="F559" i="42" s="1"/>
  <c r="E42" i="42"/>
  <c r="F42" i="42" s="1"/>
  <c r="E35" i="42"/>
  <c r="F35" i="42" s="1"/>
  <c r="E43" i="42"/>
  <c r="F43" i="42" s="1"/>
  <c r="E232" i="42"/>
  <c r="F232" i="42" s="1"/>
  <c r="E308" i="42"/>
  <c r="F308" i="42" s="1"/>
  <c r="E845" i="42"/>
  <c r="F845" i="42" s="1"/>
  <c r="E233" i="42"/>
  <c r="F233" i="42" s="1"/>
  <c r="E309" i="42"/>
  <c r="F309" i="42" s="1"/>
  <c r="E846" i="42"/>
  <c r="F846" i="42" s="1"/>
  <c r="E171" i="42"/>
  <c r="F171" i="42" s="1"/>
  <c r="E234" i="42"/>
  <c r="F234" i="42" s="1"/>
  <c r="E1137" i="42"/>
  <c r="F1137" i="42" s="1"/>
  <c r="E87" i="42"/>
  <c r="F87" i="42" s="1"/>
  <c r="E560" i="42"/>
  <c r="F560" i="42" s="1"/>
  <c r="E571" i="42"/>
  <c r="F571" i="42" s="1"/>
  <c r="E605" i="42"/>
  <c r="F605" i="42" s="1"/>
  <c r="E990" i="42"/>
  <c r="F990" i="42" s="1"/>
  <c r="E26" i="42"/>
  <c r="F26" i="42" s="1"/>
  <c r="E44" i="42"/>
  <c r="F44" i="42" s="1"/>
  <c r="E383" i="42"/>
  <c r="F383" i="42" s="1"/>
  <c r="E618" i="42"/>
  <c r="F618" i="42" s="1"/>
  <c r="E790" i="42"/>
  <c r="F790" i="42" s="1"/>
  <c r="E968" i="42"/>
  <c r="F968" i="42" s="1"/>
  <c r="E286" i="42"/>
  <c r="F286" i="42" s="1"/>
  <c r="E572" i="42"/>
  <c r="F572" i="42" s="1"/>
  <c r="E1012" i="42"/>
  <c r="F1012" i="42" s="1"/>
  <c r="E938" i="42"/>
  <c r="F938" i="42" s="1"/>
  <c r="E1013" i="42"/>
  <c r="F1013" i="42" s="1"/>
  <c r="E310" i="42"/>
  <c r="F310" i="42" s="1"/>
  <c r="E847" i="42"/>
  <c r="F847" i="42" s="1"/>
  <c r="E1094" i="42"/>
  <c r="F1094" i="42" s="1"/>
  <c r="E27" i="42"/>
  <c r="F27" i="42" s="1"/>
  <c r="E176" i="42"/>
  <c r="F176" i="42" s="1"/>
  <c r="E263" i="42"/>
  <c r="F263" i="42" s="1"/>
  <c r="E515" i="42"/>
  <c r="F515" i="42" s="1"/>
  <c r="E632" i="42"/>
  <c r="F632" i="42" s="1"/>
  <c r="E293" i="42"/>
  <c r="F293" i="42" s="1"/>
  <c r="E516" i="42"/>
  <c r="F516" i="42" s="1"/>
  <c r="E561" i="42"/>
  <c r="F561" i="42" s="1"/>
  <c r="E177" i="42"/>
  <c r="F177" i="42" s="1"/>
  <c r="E395" i="42"/>
  <c r="F395" i="42" s="1"/>
  <c r="E517" i="42"/>
  <c r="F517" i="42" s="1"/>
  <c r="E1142" i="42"/>
  <c r="F1142" i="42" s="1"/>
  <c r="R79" i="4" s="1"/>
  <c r="E573" i="42"/>
  <c r="F573" i="42" s="1"/>
  <c r="E172" i="42"/>
  <c r="F172" i="42" s="1"/>
  <c r="E235" i="42"/>
  <c r="F235" i="42" s="1"/>
  <c r="E1138" i="42"/>
  <c r="F1138" i="42" s="1"/>
  <c r="E355" i="42"/>
  <c r="F355" i="42" s="1"/>
  <c r="E980" i="42"/>
  <c r="F980" i="42" s="1"/>
  <c r="E28" i="42"/>
  <c r="F28" i="42" s="1"/>
  <c r="E791" i="42"/>
  <c r="F791" i="42" s="1"/>
  <c r="E88" i="42"/>
  <c r="F88" i="42" s="1"/>
  <c r="E562" i="42"/>
  <c r="F562" i="42" s="1"/>
  <c r="E89" i="42"/>
  <c r="F89" i="42" s="1"/>
  <c r="E563" i="42"/>
  <c r="F563" i="42" s="1"/>
  <c r="E349" i="42"/>
  <c r="F349" i="42" s="1"/>
  <c r="E991" i="42"/>
  <c r="F991" i="42" s="1"/>
  <c r="E1004" i="42"/>
  <c r="F1004" i="42" s="1"/>
  <c r="E848" i="42"/>
  <c r="F848" i="42" s="1"/>
  <c r="E1095" i="42"/>
  <c r="F1095" i="42" s="1"/>
  <c r="E287" i="42"/>
  <c r="F287" i="42" s="1"/>
  <c r="E574" i="42"/>
  <c r="F574" i="42" s="1"/>
  <c r="E173" i="42"/>
  <c r="F173" i="42" s="1"/>
  <c r="E849" i="42"/>
  <c r="F849" i="42" s="1"/>
  <c r="E112" i="42"/>
  <c r="F112" i="42" s="1"/>
  <c r="E288" i="42"/>
  <c r="F288" i="42" s="1"/>
  <c r="E311" i="42"/>
  <c r="F311" i="42" s="1"/>
  <c r="E443" i="42"/>
  <c r="F443" i="42" s="1"/>
  <c r="E714" i="42"/>
  <c r="F714" i="42" s="1"/>
  <c r="E1014" i="42"/>
  <c r="F1014" i="42" s="1"/>
  <c r="E850" i="42"/>
  <c r="F850" i="42" s="1"/>
  <c r="E1096" i="42"/>
  <c r="F1096" i="42" s="1"/>
  <c r="E312" i="42"/>
  <c r="F312" i="42" s="1"/>
  <c r="E1097" i="42"/>
  <c r="F1097" i="42" s="1"/>
  <c r="E606" i="42"/>
  <c r="F606" i="42" s="1"/>
  <c r="E814" i="42"/>
  <c r="F814" i="42" s="1"/>
  <c r="E272" i="42"/>
  <c r="F272" i="42" s="1"/>
  <c r="E1110" i="42"/>
  <c r="F1110" i="42" s="1"/>
  <c r="E1111" i="42"/>
  <c r="F1111" i="42" s="1"/>
  <c r="E692" i="42"/>
  <c r="F692" i="42" s="1"/>
  <c r="E29" i="42"/>
  <c r="F29" i="42" s="1"/>
  <c r="E633" i="42"/>
  <c r="F633" i="42" s="1"/>
  <c r="E792" i="42"/>
  <c r="F792" i="42" s="1"/>
  <c r="E30" i="42"/>
  <c r="F30" i="42" s="1"/>
  <c r="E793" i="42"/>
  <c r="F793" i="42" s="1"/>
  <c r="E236" i="42"/>
  <c r="F236" i="42" s="1"/>
  <c r="E313" i="42"/>
  <c r="F313" i="42" s="1"/>
  <c r="E1139" i="42"/>
  <c r="F1139" i="42" s="1"/>
  <c r="E237" i="42"/>
  <c r="F237" i="42" s="1"/>
  <c r="E238" i="42"/>
  <c r="F238" i="42" s="1"/>
  <c r="E1140" i="42"/>
  <c r="F1140" i="42" s="1"/>
  <c r="E314" i="42"/>
  <c r="F314" i="42" s="1"/>
  <c r="E851" i="42"/>
  <c r="F851" i="42" s="1"/>
  <c r="E1098" i="42"/>
  <c r="F1098" i="42" s="1"/>
  <c r="E315" i="42"/>
  <c r="F315" i="42" s="1"/>
  <c r="E316" i="42"/>
  <c r="F316" i="42" s="1"/>
  <c r="E317" i="42"/>
  <c r="F317" i="42" s="1"/>
  <c r="E318" i="42"/>
  <c r="F318" i="42" s="1"/>
  <c r="E319" i="42"/>
  <c r="F319" i="42" s="1"/>
  <c r="E1015" i="42"/>
  <c r="F1015" i="42" s="1"/>
  <c r="E180" i="42"/>
  <c r="F180" i="42" s="1"/>
  <c r="E541" i="42"/>
  <c r="F541" i="42" s="1"/>
  <c r="E564" i="42"/>
  <c r="F564" i="42" s="1"/>
  <c r="E1152" i="42"/>
  <c r="F1152" i="42" s="1"/>
  <c r="R80" i="4" s="1"/>
  <c r="E90" i="42"/>
  <c r="F90" i="42" s="1"/>
  <c r="E542" i="42"/>
  <c r="F542" i="42" s="1"/>
  <c r="E565" i="42"/>
  <c r="F565" i="42" s="1"/>
  <c r="E575" i="42"/>
  <c r="F575" i="42" s="1"/>
  <c r="E91" i="42"/>
  <c r="F91" i="42" s="1"/>
  <c r="E566" i="42"/>
  <c r="F566" i="42" s="1"/>
  <c r="E203" i="42"/>
  <c r="F203" i="42" s="1"/>
  <c r="E204" i="42"/>
  <c r="F204" i="42" s="1"/>
  <c r="E421" i="42"/>
  <c r="F421" i="42" s="1"/>
  <c r="E554" i="42"/>
  <c r="F554" i="42" s="1"/>
  <c r="E929" i="42"/>
  <c r="F929" i="42" s="1"/>
  <c r="E422" i="42"/>
  <c r="F422" i="42" s="1"/>
  <c r="E576" i="42"/>
  <c r="F576" i="42" s="1"/>
  <c r="E577" i="42"/>
  <c r="F577" i="42" s="1"/>
  <c r="E852" i="42"/>
  <c r="F852" i="42" s="1"/>
  <c r="E174" i="42"/>
  <c r="F174" i="42" s="1"/>
  <c r="E853" i="42"/>
  <c r="F853" i="42" s="1"/>
  <c r="E854" i="42"/>
  <c r="F854" i="42" s="1"/>
  <c r="E855" i="42"/>
  <c r="F855" i="42" s="1"/>
  <c r="E856" i="42"/>
  <c r="F856" i="42" s="1"/>
  <c r="E320" i="42"/>
  <c r="F320" i="42" s="1"/>
  <c r="E444" i="42"/>
  <c r="F444" i="42" s="1"/>
  <c r="E715" i="42"/>
  <c r="F715" i="42" s="1"/>
  <c r="E1099" i="42"/>
  <c r="F1099" i="42" s="1"/>
  <c r="E321" i="42"/>
  <c r="F321" i="42" s="1"/>
  <c r="E322" i="42"/>
  <c r="F322" i="42" s="1"/>
  <c r="E239" i="42"/>
  <c r="F239" i="42" s="1"/>
  <c r="E323" i="42"/>
  <c r="F323" i="42" s="1"/>
  <c r="E240" i="42"/>
  <c r="F240" i="42" s="1"/>
  <c r="E45" i="42"/>
  <c r="F45" i="42" s="1"/>
  <c r="E1087" i="42"/>
  <c r="F1087" i="42" s="1"/>
  <c r="E46" i="42"/>
  <c r="F46" i="42" s="1"/>
  <c r="E1088" i="42"/>
  <c r="F1088" i="42" s="1"/>
  <c r="E241" i="42"/>
  <c r="F241" i="42" s="1"/>
  <c r="E324" i="42"/>
  <c r="F324" i="42" s="1"/>
  <c r="E242" i="42"/>
  <c r="F242" i="42" s="1"/>
  <c r="E325" i="42"/>
  <c r="F325" i="42" s="1"/>
  <c r="E243" i="42"/>
  <c r="F243" i="42" s="1"/>
  <c r="E36" i="42"/>
  <c r="F36" i="42" s="1"/>
  <c r="E37" i="42"/>
  <c r="F37" i="42" s="1"/>
  <c r="E47" i="42"/>
  <c r="F47" i="42" s="1"/>
  <c r="E38" i="42"/>
  <c r="F38" i="42" s="1"/>
  <c r="E48" i="42"/>
  <c r="F48" i="42" s="1"/>
  <c r="E655" i="42"/>
  <c r="F655" i="42" s="1"/>
  <c r="E350" i="42"/>
  <c r="F350" i="42" s="1"/>
  <c r="E1005" i="42"/>
  <c r="F1005" i="42" s="1"/>
  <c r="E1006" i="42"/>
  <c r="F1006" i="42" s="1"/>
  <c r="E1007" i="42"/>
  <c r="F1007" i="42" s="1"/>
  <c r="E351" i="42"/>
  <c r="F351" i="42" s="1"/>
  <c r="E992" i="42"/>
  <c r="F992" i="42" s="1"/>
  <c r="E1008" i="42"/>
  <c r="F1008" i="42" s="1"/>
  <c r="E352" i="42"/>
  <c r="F352" i="42" s="1"/>
  <c r="E993" i="42"/>
  <c r="F993" i="42" s="1"/>
  <c r="E1009" i="42"/>
  <c r="F1009" i="42" s="1"/>
  <c r="E169" i="42"/>
  <c r="F169" i="42" s="1"/>
  <c r="E353" i="42"/>
  <c r="F353" i="42" s="1"/>
  <c r="E994" i="42"/>
  <c r="F994" i="42" s="1"/>
  <c r="E1010" i="42"/>
  <c r="F1010" i="42" s="1"/>
  <c r="E294" i="42"/>
  <c r="F294" i="42" s="1"/>
  <c r="E567" i="42"/>
  <c r="F567" i="42" s="1"/>
  <c r="E49" i="42"/>
  <c r="F49" i="42" s="1"/>
  <c r="E92" i="42"/>
  <c r="F92" i="42" s="1"/>
  <c r="E295" i="42"/>
  <c r="F295" i="42" s="1"/>
  <c r="E568" i="42"/>
  <c r="F568" i="42" s="1"/>
  <c r="E569" i="42"/>
  <c r="F569" i="42" s="1"/>
  <c r="E100" i="42"/>
  <c r="F100" i="42" s="1"/>
  <c r="E120" i="42"/>
  <c r="F120" i="42" s="1"/>
  <c r="R206" i="4" s="1"/>
  <c r="E164" i="42"/>
  <c r="F164" i="42" s="1"/>
  <c r="E381" i="42"/>
  <c r="F381" i="42" s="1"/>
  <c r="E607" i="42"/>
  <c r="F607" i="42" s="1"/>
  <c r="E696" i="42"/>
  <c r="F696" i="42" s="1"/>
  <c r="E721" i="42"/>
  <c r="F721" i="42" s="1"/>
  <c r="E732" i="42"/>
  <c r="F732" i="42" s="1"/>
  <c r="E93" i="42"/>
  <c r="F93" i="42" s="1"/>
  <c r="E94" i="42"/>
  <c r="F94" i="42" s="1"/>
  <c r="E50" i="42"/>
  <c r="F50" i="42" s="1"/>
  <c r="E95" i="42"/>
  <c r="F95" i="42" s="1"/>
  <c r="E113" i="42"/>
  <c r="F113" i="42" s="1"/>
  <c r="E716" i="42"/>
  <c r="F716" i="42" s="1"/>
  <c r="E857" i="42"/>
  <c r="F857" i="42" s="1"/>
  <c r="E858" i="42"/>
  <c r="F858" i="42" s="1"/>
  <c r="E1100" i="42"/>
  <c r="F1100" i="42" s="1"/>
  <c r="E859" i="42"/>
  <c r="F859" i="42" s="1"/>
  <c r="E1101" i="42"/>
  <c r="F1101" i="42" s="1"/>
  <c r="E860" i="42"/>
  <c r="F860" i="42" s="1"/>
  <c r="E1102" i="42"/>
  <c r="F1102" i="42" s="1"/>
  <c r="E1103" i="42"/>
  <c r="F1103" i="42" s="1"/>
  <c r="E861" i="42"/>
  <c r="F861" i="42" s="1"/>
  <c r="E1104" i="42"/>
  <c r="F1104" i="42" s="1"/>
  <c r="E205" i="42"/>
  <c r="F205" i="42" s="1"/>
  <c r="E356" i="42"/>
  <c r="F356" i="42" s="1"/>
  <c r="E555" i="42"/>
  <c r="F555" i="42" s="1"/>
  <c r="E930" i="42"/>
  <c r="F930" i="42" s="1"/>
  <c r="E244" i="42"/>
  <c r="F244" i="42" s="1"/>
  <c r="E1141" i="42"/>
  <c r="F1141" i="42" s="1"/>
  <c r="E1016" i="42"/>
  <c r="F1016" i="42" s="1"/>
  <c r="E939" i="42"/>
  <c r="F939" i="42" s="1"/>
  <c r="E1017" i="42"/>
  <c r="F1017" i="42" s="1"/>
  <c r="E296" i="42"/>
  <c r="F296" i="42" s="1"/>
  <c r="E656" i="42"/>
  <c r="F656" i="42" s="1"/>
  <c r="E178" i="42"/>
  <c r="F178" i="42" s="1"/>
  <c r="E181" i="42"/>
  <c r="F181" i="42" s="1"/>
  <c r="E297" i="42"/>
  <c r="F297" i="42" s="1"/>
  <c r="E518" i="42"/>
  <c r="F518" i="42" s="1"/>
  <c r="E634" i="42"/>
  <c r="F634" i="42" s="1"/>
  <c r="E657" i="42"/>
  <c r="F657" i="42" s="1"/>
  <c r="E445" i="42"/>
  <c r="F445" i="42" s="1"/>
  <c r="E717" i="42"/>
  <c r="F717" i="42" s="1"/>
  <c r="E1105" i="42"/>
  <c r="F1105" i="42" s="1"/>
  <c r="E428" i="42"/>
  <c r="F428" i="42" s="1"/>
  <c r="E718" i="42"/>
  <c r="F718" i="42" s="1"/>
  <c r="E206" i="42"/>
  <c r="F206" i="42" s="1"/>
  <c r="E423" i="42"/>
  <c r="F423" i="42" s="1"/>
  <c r="E829" i="42"/>
  <c r="F829" i="42" s="1"/>
  <c r="E830" i="42"/>
  <c r="F830" i="42" s="1"/>
  <c r="E862" i="42"/>
  <c r="F862" i="42" s="1"/>
  <c r="E831" i="42"/>
  <c r="F831" i="42" s="1"/>
  <c r="E863" i="42"/>
  <c r="F863" i="42" s="1"/>
  <c r="E96" i="42"/>
  <c r="F96" i="42" s="1"/>
  <c r="E578" i="42"/>
  <c r="F578" i="42" s="1"/>
  <c r="E608" i="42"/>
  <c r="F608" i="42" s="1"/>
  <c r="E609" i="42"/>
  <c r="F609" i="42" s="1"/>
  <c r="E610" i="42"/>
  <c r="F610" i="42" s="1"/>
  <c r="E733" i="42"/>
  <c r="F733" i="42" s="1"/>
  <c r="E611" i="42"/>
  <c r="F611" i="42" s="1"/>
  <c r="E612" i="42"/>
  <c r="F612" i="42" s="1"/>
  <c r="E386" i="42"/>
  <c r="F386" i="42" s="1"/>
  <c r="E391" i="42"/>
  <c r="F391" i="42" s="1"/>
  <c r="E511" i="42"/>
  <c r="F511" i="42" s="1"/>
  <c r="E1084" i="42"/>
  <c r="F1084" i="42" s="1"/>
  <c r="E1112" i="42"/>
  <c r="F1112" i="42" s="1"/>
  <c r="E392" i="42"/>
  <c r="F392" i="42" s="1"/>
  <c r="E1085" i="42"/>
  <c r="F1085" i="42" s="1"/>
  <c r="E815" i="42"/>
  <c r="F815" i="42" s="1"/>
  <c r="E1113" i="42"/>
  <c r="F1113" i="42" s="1"/>
  <c r="E387" i="42"/>
  <c r="F387" i="42" s="1"/>
  <c r="E984" i="42"/>
  <c r="F984" i="42" s="1"/>
  <c r="E114" i="42"/>
  <c r="F114" i="42" s="1"/>
  <c r="E289" i="42"/>
  <c r="F289" i="42" s="1"/>
  <c r="E579" i="42"/>
  <c r="F579" i="42" s="1"/>
  <c r="E1018" i="42"/>
  <c r="F1018" i="42" s="1"/>
  <c r="E290" i="42"/>
  <c r="F290" i="42" s="1"/>
  <c r="E1019" i="42"/>
  <c r="F1019" i="42" s="1"/>
  <c r="E291" i="42"/>
  <c r="F291" i="42" s="1"/>
  <c r="E580" i="42"/>
  <c r="F580" i="42" s="1"/>
  <c r="E1020" i="42"/>
  <c r="F1020" i="42" s="1"/>
  <c r="E51" i="42"/>
  <c r="F51" i="42" s="1"/>
  <c r="E52" i="42"/>
  <c r="F52" i="42" s="1"/>
  <c r="E53" i="42"/>
  <c r="F53" i="42" s="1"/>
  <c r="E619" i="42"/>
  <c r="F619" i="42" s="1"/>
  <c r="E1011" i="42"/>
  <c r="F1011" i="42" s="1"/>
  <c r="R76" i="4" s="1"/>
  <c r="E97" i="42"/>
  <c r="F97" i="42" s="1"/>
  <c r="E39" i="42"/>
  <c r="F39" i="42" s="1"/>
  <c r="E54" i="42"/>
  <c r="F54" i="42" s="1"/>
  <c r="E40" i="42"/>
  <c r="F40" i="42" s="1"/>
  <c r="E55" i="42"/>
  <c r="F55" i="42" s="1"/>
  <c r="E98" i="42"/>
  <c r="F98" i="42" s="1"/>
  <c r="E41" i="42"/>
  <c r="F41" i="42" s="1"/>
  <c r="E56" i="42"/>
  <c r="F56" i="42" s="1"/>
  <c r="E99" i="42"/>
  <c r="F99" i="42" s="1"/>
  <c r="E298" i="42"/>
  <c r="F298" i="42" s="1"/>
  <c r="E1021" i="42"/>
  <c r="F1021" i="42" s="1"/>
  <c r="E292" i="42"/>
  <c r="F292" i="42" s="1"/>
  <c r="E354" i="42"/>
  <c r="F354" i="42" s="1"/>
  <c r="E581" i="42"/>
  <c r="F581" i="42" s="1"/>
  <c r="E995" i="42"/>
  <c r="F995" i="42" s="1"/>
  <c r="E726" i="42"/>
  <c r="F726" i="42" s="1"/>
  <c r="E1067" i="42"/>
  <c r="F1067" i="42" s="1"/>
  <c r="E727" i="42"/>
  <c r="F727" i="42" s="1"/>
  <c r="E1068" i="42"/>
  <c r="F1068" i="42" s="1"/>
  <c r="E728" i="42"/>
  <c r="F728" i="42" s="1"/>
  <c r="E871" i="42"/>
  <c r="F871" i="42" s="1"/>
  <c r="E167" i="42"/>
  <c r="F167" i="42" s="1"/>
  <c r="E280" i="42"/>
  <c r="F280" i="42" s="1"/>
  <c r="E693" i="42"/>
  <c r="F693" i="42" s="1"/>
  <c r="E1069" i="42"/>
  <c r="F1069" i="42" s="1"/>
  <c r="E694" i="42"/>
  <c r="F694" i="42" s="1"/>
  <c r="E1070" i="42"/>
  <c r="F1070" i="42" s="1"/>
  <c r="E695" i="42"/>
  <c r="F695" i="42" s="1"/>
  <c r="E179" i="42"/>
  <c r="F179" i="42" s="1"/>
  <c r="E519" i="42"/>
  <c r="F519" i="42" s="1"/>
  <c r="E398" i="42"/>
  <c r="F398" i="42" s="1"/>
  <c r="E412" i="42"/>
  <c r="F412" i="42" s="1"/>
  <c r="E399" i="42"/>
  <c r="F399" i="42" s="1"/>
  <c r="E400" i="42"/>
  <c r="F400" i="42" s="1"/>
  <c r="E401" i="42"/>
  <c r="F401" i="42" s="1"/>
  <c r="E613" i="42"/>
  <c r="F613" i="42" s="1"/>
  <c r="E824" i="42"/>
  <c r="F824" i="42" s="1"/>
  <c r="E957" i="42"/>
  <c r="F957" i="42" s="1"/>
  <c r="E402" i="42"/>
  <c r="F402" i="42" s="1"/>
  <c r="E403" i="42"/>
  <c r="F403" i="42" s="1"/>
  <c r="E712" i="42"/>
  <c r="F712" i="42" s="1"/>
  <c r="E928" i="42"/>
  <c r="F928" i="42" s="1"/>
  <c r="R36" i="4" s="1"/>
  <c r="E1106" i="42"/>
  <c r="F1106" i="42" s="1"/>
  <c r="E1107" i="42"/>
  <c r="F1107" i="42" s="1"/>
  <c r="E1108" i="42"/>
  <c r="F1108" i="42" s="1"/>
  <c r="E378" i="42"/>
  <c r="F378" i="42" s="1"/>
  <c r="E729" i="42"/>
  <c r="F729" i="42" s="1"/>
  <c r="E1071" i="42"/>
  <c r="F1071" i="42" s="1"/>
  <c r="E1072" i="42"/>
  <c r="F1072" i="42" s="1"/>
  <c r="E864" i="42"/>
  <c r="F864" i="42" s="1"/>
  <c r="E832" i="42"/>
  <c r="F832" i="42" s="1"/>
  <c r="E865" i="42"/>
  <c r="F865" i="42" s="1"/>
  <c r="E866" i="42"/>
  <c r="F866" i="42" s="1"/>
  <c r="E867" i="42"/>
  <c r="F867" i="42" s="1"/>
  <c r="E245" i="42"/>
  <c r="F245" i="42" s="1"/>
  <c r="E868" i="42"/>
  <c r="F868" i="42" s="1"/>
  <c r="E869" i="42"/>
  <c r="F869" i="42" s="1"/>
  <c r="E870" i="42"/>
  <c r="F870" i="42" s="1"/>
  <c r="E246" i="42"/>
  <c r="F246" i="42" s="1"/>
  <c r="E247" i="42"/>
  <c r="F247" i="42" s="1"/>
  <c r="E384" i="42"/>
  <c r="F384" i="42" s="1"/>
  <c r="E794" i="42"/>
  <c r="F794" i="42" s="1"/>
  <c r="E253" i="42"/>
  <c r="F253" i="42" s="1"/>
  <c r="R210" i="4" s="1"/>
  <c r="E596" i="42"/>
  <c r="F596" i="42" s="1"/>
  <c r="E795" i="42"/>
  <c r="F795" i="42" s="1"/>
  <c r="E969" i="42"/>
  <c r="F969" i="42" s="1"/>
  <c r="E796" i="42"/>
  <c r="F796" i="42" s="1"/>
  <c r="E797" i="42"/>
  <c r="F797" i="42" s="1"/>
  <c r="E273" i="42"/>
  <c r="F273" i="42" s="1"/>
  <c r="E512" i="42"/>
  <c r="F512" i="42" s="1"/>
  <c r="E1114" i="42"/>
  <c r="F1114" i="42" s="1"/>
  <c r="E274" i="42"/>
  <c r="F274" i="42" s="1"/>
  <c r="E943" i="42"/>
  <c r="F943" i="42" s="1"/>
  <c r="E275" i="42"/>
  <c r="F275" i="42" s="1"/>
  <c r="E276" i="42"/>
  <c r="F276" i="42" s="1"/>
  <c r="E1115" i="42"/>
  <c r="F1115" i="42" s="1"/>
  <c r="E277" i="42"/>
  <c r="F277" i="42" s="1"/>
  <c r="E816" i="42"/>
  <c r="F816" i="42" s="1"/>
  <c r="E2" i="42"/>
  <c r="F2" i="42" s="1"/>
  <c r="E357" i="42"/>
  <c r="F357" i="42" s="1"/>
  <c r="E623" i="42"/>
  <c r="F623" i="42" s="1"/>
  <c r="E981" i="42"/>
  <c r="F981" i="42" s="1"/>
  <c r="E982" i="42"/>
  <c r="F982" i="42" s="1"/>
  <c r="E358" i="42"/>
  <c r="F358" i="42" s="1"/>
  <c r="E586" i="42"/>
  <c r="F586" i="42" s="1"/>
  <c r="E624" i="42"/>
  <c r="F624" i="42" s="1"/>
  <c r="E983" i="42"/>
  <c r="F983" i="42" s="1"/>
  <c r="E1002" i="42"/>
  <c r="F1002" i="42" s="1"/>
  <c r="R22" i="4" s="1"/>
  <c r="E527" i="42"/>
  <c r="F527" i="42" s="1"/>
  <c r="E121" i="42"/>
  <c r="F121" i="42" s="1"/>
  <c r="E642" i="42"/>
  <c r="F642" i="42" s="1"/>
  <c r="E686" i="42"/>
  <c r="F686" i="42" s="1"/>
  <c r="E214" i="42"/>
  <c r="F214" i="42" s="1"/>
  <c r="E643" i="42"/>
  <c r="F643" i="42" s="1"/>
  <c r="E9" i="42"/>
  <c r="F9" i="42" s="1"/>
  <c r="E441" i="42"/>
  <c r="F441" i="42" s="1"/>
  <c r="E31" i="42"/>
  <c r="F31" i="42" s="1"/>
  <c r="E264" i="42"/>
  <c r="F264" i="42" s="1"/>
  <c r="E502" i="42"/>
  <c r="F502" i="42" s="1"/>
  <c r="R154" i="4" s="1"/>
  <c r="E635" i="42"/>
  <c r="F635" i="42" s="1"/>
  <c r="E916" i="42"/>
  <c r="F916" i="42" s="1"/>
  <c r="E996" i="42"/>
  <c r="F996" i="42" s="1"/>
  <c r="E1080" i="42"/>
  <c r="F1080" i="42" s="1"/>
  <c r="R175" i="4" s="1"/>
  <c r="E917" i="42"/>
  <c r="F917" i="42" s="1"/>
  <c r="E918" i="42"/>
  <c r="F918" i="42" s="1"/>
  <c r="E32" i="42"/>
  <c r="F32" i="42" s="1"/>
  <c r="E250" i="42"/>
  <c r="F250" i="42" s="1"/>
  <c r="E463" i="42"/>
  <c r="F463" i="42" s="1"/>
  <c r="R149" i="4" s="1"/>
  <c r="E919" i="42"/>
  <c r="F919" i="42" s="1"/>
  <c r="E988" i="42"/>
  <c r="F988" i="42" s="1"/>
  <c r="E1022" i="42"/>
  <c r="F1022" i="42" s="1"/>
  <c r="E33" i="42"/>
  <c r="F33" i="42" s="1"/>
  <c r="E265" i="42"/>
  <c r="F265" i="42" s="1"/>
  <c r="E920" i="42"/>
  <c r="F920" i="42" s="1"/>
  <c r="E1023" i="42"/>
  <c r="F1023" i="42" s="1"/>
  <c r="E921" i="42"/>
  <c r="F921" i="42" s="1"/>
  <c r="E21" i="42"/>
  <c r="F21" i="42" s="1"/>
  <c r="E101" i="42"/>
  <c r="F101" i="42" s="1"/>
  <c r="E734" i="42"/>
  <c r="F734" i="42" s="1"/>
  <c r="E932" i="42"/>
  <c r="F932" i="42" s="1"/>
  <c r="E22" i="42"/>
  <c r="F22" i="42" s="1"/>
  <c r="E102" i="42"/>
  <c r="F102" i="42" s="1"/>
  <c r="E165" i="42"/>
  <c r="F165" i="42" s="1"/>
  <c r="E626" i="42"/>
  <c r="F626" i="42" s="1"/>
  <c r="E697" i="42"/>
  <c r="F697" i="42" s="1"/>
  <c r="E735" i="42"/>
  <c r="F735" i="42" s="1"/>
  <c r="E825" i="42"/>
  <c r="F825" i="42" s="1"/>
  <c r="E974" i="42"/>
  <c r="F974" i="42" s="1"/>
  <c r="E58" i="42"/>
  <c r="F58" i="42" s="1"/>
  <c r="E59" i="42"/>
  <c r="F59" i="42" s="1"/>
  <c r="E60" i="42"/>
  <c r="F60" i="42" s="1"/>
  <c r="E115" i="42"/>
  <c r="F115" i="42" s="1"/>
  <c r="E597" i="42"/>
  <c r="F597" i="42" s="1"/>
  <c r="E116" i="42"/>
  <c r="F116" i="42" s="1"/>
  <c r="E346" i="42"/>
  <c r="F346" i="42" s="1"/>
  <c r="E1040" i="42"/>
  <c r="F1040" i="42" s="1"/>
  <c r="E896" i="42"/>
  <c r="F896" i="42" s="1"/>
  <c r="E897" i="42"/>
  <c r="F897" i="42" s="1"/>
  <c r="E464" i="42"/>
  <c r="F464" i="42" s="1"/>
  <c r="E636" i="42"/>
  <c r="F636" i="42" s="1"/>
  <c r="E1126" i="42"/>
  <c r="F1126" i="42" s="1"/>
  <c r="E637" i="42"/>
  <c r="F637" i="42" s="1"/>
  <c r="E1127" i="42"/>
  <c r="F1127" i="42" s="1"/>
  <c r="E103" i="42"/>
  <c r="F103" i="42" s="1"/>
  <c r="E122" i="42"/>
  <c r="F122" i="42" s="1"/>
  <c r="E467" i="42"/>
  <c r="F467" i="42" s="1"/>
  <c r="E123" i="42"/>
  <c r="F123" i="42" s="1"/>
  <c r="E424" i="42"/>
  <c r="F424" i="42" s="1"/>
  <c r="E949" i="42"/>
  <c r="F949" i="42" s="1"/>
  <c r="E124" i="42"/>
  <c r="F124" i="42" s="1"/>
  <c r="E376" i="42"/>
  <c r="F376" i="42" s="1"/>
  <c r="E468" i="42"/>
  <c r="F468" i="42" s="1"/>
  <c r="E130" i="42"/>
  <c r="F130" i="42" s="1"/>
  <c r="E131" i="42"/>
  <c r="F131" i="42" s="1"/>
  <c r="E281" i="42"/>
  <c r="F281" i="42" s="1"/>
  <c r="E388" i="42"/>
  <c r="F388" i="42" s="1"/>
  <c r="E513" i="42"/>
  <c r="F513" i="42" s="1"/>
  <c r="E602" i="42"/>
  <c r="F602" i="42" s="1"/>
  <c r="E132" i="42"/>
  <c r="F132" i="42" s="1"/>
  <c r="E389" i="42"/>
  <c r="F389" i="42" s="1"/>
  <c r="E133" i="42"/>
  <c r="F133" i="42" s="1"/>
  <c r="E134" i="42"/>
  <c r="F134" i="42" s="1"/>
  <c r="E282" i="42"/>
  <c r="F282" i="42" s="1"/>
  <c r="E1054" i="42"/>
  <c r="F1054" i="42" s="1"/>
  <c r="E1119" i="42"/>
  <c r="F1119" i="42" s="1"/>
  <c r="E196" i="42"/>
  <c r="F196" i="42" s="1"/>
  <c r="E708" i="42"/>
  <c r="F708" i="42" s="1"/>
  <c r="E1025" i="42"/>
  <c r="F1025" i="42" s="1"/>
  <c r="E1055" i="42"/>
  <c r="F1055" i="42" s="1"/>
  <c r="E189" i="42"/>
  <c r="F189" i="42" s="1"/>
  <c r="E425" i="42"/>
  <c r="F425" i="42" s="1"/>
  <c r="E669" i="42"/>
  <c r="F669" i="42" s="1"/>
  <c r="E183" i="42"/>
  <c r="F183" i="42" s="1"/>
  <c r="E82" i="42"/>
  <c r="F82" i="42" s="1"/>
  <c r="E328" i="42"/>
  <c r="F328" i="42" s="1"/>
  <c r="E620" i="42"/>
  <c r="F620" i="42" s="1"/>
  <c r="E1042" i="42"/>
  <c r="F1042" i="42" s="1"/>
  <c r="R201" i="4" s="1"/>
  <c r="E4" i="42"/>
  <c r="F4" i="42" s="1"/>
  <c r="E197" i="42"/>
  <c r="F197" i="42" s="1"/>
  <c r="E209" i="42"/>
  <c r="F209" i="42" s="1"/>
  <c r="E5" i="42"/>
  <c r="F5" i="42" s="1"/>
  <c r="E17" i="42"/>
  <c r="F17" i="42" s="1"/>
  <c r="E210" i="42"/>
  <c r="F210" i="42" s="1"/>
  <c r="E379" i="42"/>
  <c r="F379" i="42" s="1"/>
  <c r="E730" i="42"/>
  <c r="F730" i="42" s="1"/>
  <c r="E872" i="42"/>
  <c r="F872" i="42" s="1"/>
  <c r="E971" i="42"/>
  <c r="F971" i="42" s="1"/>
  <c r="E1116" i="42"/>
  <c r="F1116" i="42" s="1"/>
  <c r="E135" i="42"/>
  <c r="F135" i="42" s="1"/>
  <c r="E492" i="42"/>
  <c r="F492" i="42" s="1"/>
  <c r="E207" i="42"/>
  <c r="F207" i="42" s="1"/>
  <c r="E736" i="42"/>
  <c r="F736" i="42" s="1"/>
  <c r="E975" i="42"/>
  <c r="F975" i="42" s="1"/>
  <c r="E198" i="42"/>
  <c r="F198" i="42" s="1"/>
  <c r="E493" i="42"/>
  <c r="F493" i="42" s="1"/>
  <c r="E658" i="42"/>
  <c r="F658" i="42" s="1"/>
  <c r="E709" i="42"/>
  <c r="F709" i="42" s="1"/>
  <c r="E199" i="42"/>
  <c r="F199" i="42" s="1"/>
  <c r="E1026" i="42"/>
  <c r="F1026" i="42" s="1"/>
  <c r="E18" i="42"/>
  <c r="F18" i="42" s="1"/>
  <c r="E136" i="42"/>
  <c r="F136" i="42" s="1"/>
  <c r="E168" i="42"/>
  <c r="F168" i="42" s="1"/>
  <c r="E278" i="42"/>
  <c r="F278" i="42" s="1"/>
  <c r="E283" i="42"/>
  <c r="F283" i="42" s="1"/>
  <c r="E514" i="42"/>
  <c r="F514" i="42" s="1"/>
  <c r="E603" i="42"/>
  <c r="F603" i="42" s="1"/>
  <c r="E258" i="42"/>
  <c r="F258" i="42" s="1"/>
  <c r="E267" i="42"/>
  <c r="F267" i="42" s="1"/>
  <c r="E503" i="42"/>
  <c r="F503" i="42" s="1"/>
  <c r="E627" i="42"/>
  <c r="F627" i="42" s="1"/>
  <c r="E743" i="42"/>
  <c r="F743" i="42" s="1"/>
  <c r="E259" i="42"/>
  <c r="F259" i="42" s="1"/>
  <c r="E884" i="42"/>
  <c r="F884" i="42" s="1"/>
  <c r="E898" i="42"/>
  <c r="F898" i="42" s="1"/>
  <c r="E336" i="42"/>
  <c r="F336" i="42" s="1"/>
  <c r="E344" i="42"/>
  <c r="F344" i="42" s="1"/>
  <c r="E363" i="42"/>
  <c r="F363" i="42" s="1"/>
  <c r="E885" i="42"/>
  <c r="F885" i="42" s="1"/>
  <c r="E899" i="42"/>
  <c r="F899" i="42" s="1"/>
  <c r="E84" i="42"/>
  <c r="F84" i="42" s="1"/>
  <c r="R103" i="4" s="1"/>
  <c r="E23" i="42"/>
  <c r="F23" i="42" s="1"/>
  <c r="E663" i="42"/>
  <c r="F663" i="42" s="1"/>
  <c r="E737" i="42"/>
  <c r="F737" i="42" s="1"/>
  <c r="E826" i="42"/>
  <c r="F826" i="42" s="1"/>
  <c r="E299" i="42"/>
  <c r="F299" i="42" s="1"/>
  <c r="E337" i="42"/>
  <c r="F337" i="42" s="1"/>
  <c r="E279" i="42"/>
  <c r="F279" i="42" s="1"/>
  <c r="E435" i="42"/>
  <c r="F435" i="42" s="1"/>
  <c r="E604" i="42"/>
  <c r="F604" i="42" s="1"/>
  <c r="E944" i="42"/>
  <c r="F944" i="42" s="1"/>
  <c r="E972" i="42"/>
  <c r="F972" i="42" s="1"/>
  <c r="E1003" i="42"/>
  <c r="F1003" i="42" s="1"/>
  <c r="R253" i="4" s="1"/>
  <c r="E1117" i="42"/>
  <c r="F1117" i="42" s="1"/>
  <c r="E347" i="42"/>
  <c r="F347" i="42" s="1"/>
  <c r="E940" i="42"/>
  <c r="F940" i="42" s="1"/>
  <c r="E958" i="42"/>
  <c r="F958" i="42" s="1"/>
  <c r="E987" i="42"/>
  <c r="F987" i="42" s="1"/>
  <c r="R230" i="4" s="1"/>
  <c r="E1041" i="42"/>
  <c r="F1041" i="42" s="1"/>
  <c r="E348" i="42"/>
  <c r="F348" i="42" s="1"/>
  <c r="E959" i="42"/>
  <c r="F959" i="42" s="1"/>
  <c r="E254" i="42"/>
  <c r="F254" i="42" s="1"/>
  <c r="E469" i="42"/>
  <c r="F469" i="42" s="1"/>
  <c r="E528" i="42"/>
  <c r="F528" i="42" s="1"/>
  <c r="E800" i="42"/>
  <c r="F800" i="42" s="1"/>
  <c r="E837" i="42"/>
  <c r="F837" i="42" s="1"/>
  <c r="E1081" i="42"/>
  <c r="F1081" i="42" s="1"/>
  <c r="E393" i="42"/>
  <c r="F393" i="42" s="1"/>
  <c r="E529" i="42"/>
  <c r="F529" i="42" s="1"/>
  <c r="E587" i="42"/>
  <c r="F587" i="42" s="1"/>
  <c r="E719" i="42"/>
  <c r="F719" i="42" s="1"/>
  <c r="E801" i="42"/>
  <c r="F801" i="42" s="1"/>
  <c r="E301" i="42"/>
  <c r="F301" i="42" s="1"/>
  <c r="R104" i="4" s="1"/>
  <c r="E10" i="42"/>
  <c r="F10" i="42" s="1"/>
  <c r="E11" i="42"/>
  <c r="F11" i="42" s="1"/>
  <c r="E504" i="42"/>
  <c r="F504" i="42" s="1"/>
  <c r="E812" i="42"/>
  <c r="F812" i="42" s="1"/>
  <c r="E819" i="42"/>
  <c r="F819" i="42" s="1"/>
  <c r="E951" i="42"/>
  <c r="F951" i="42" s="1"/>
  <c r="E900" i="42"/>
  <c r="F900" i="42" s="1"/>
  <c r="E901" i="42"/>
  <c r="F901" i="42" s="1"/>
  <c r="E520" i="42"/>
  <c r="F520" i="42" s="1"/>
  <c r="E768" i="42"/>
  <c r="F768" i="42" s="1"/>
  <c r="E747" i="42"/>
  <c r="F747" i="42" s="1"/>
  <c r="E521" i="42"/>
  <c r="F521" i="42" s="1"/>
  <c r="E769" i="42"/>
  <c r="F769" i="42" s="1"/>
  <c r="E748" i="42"/>
  <c r="F748" i="42" s="1"/>
  <c r="E749" i="42"/>
  <c r="F749" i="42" s="1"/>
  <c r="E184" i="42"/>
  <c r="F184" i="42" s="1"/>
  <c r="E338" i="42"/>
  <c r="F338" i="42" s="1"/>
  <c r="E360" i="42"/>
  <c r="F360" i="42" s="1"/>
  <c r="E1061" i="42"/>
  <c r="F1061" i="42" s="1"/>
  <c r="E339" i="42"/>
  <c r="F339" i="42" s="1"/>
  <c r="E364" i="42"/>
  <c r="F364" i="42" s="1"/>
  <c r="E1062" i="42"/>
  <c r="F1062" i="42" s="1"/>
  <c r="E922" i="42"/>
  <c r="F922" i="42" s="1"/>
  <c r="E886" i="42"/>
  <c r="F886" i="42" s="1"/>
  <c r="E873" i="42"/>
  <c r="F873" i="42" s="1"/>
  <c r="E329" i="42"/>
  <c r="F329" i="42" s="1"/>
  <c r="E330" i="42"/>
  <c r="F330" i="42" s="1"/>
  <c r="E137" i="42"/>
  <c r="F137" i="42" s="1"/>
  <c r="E365" i="42"/>
  <c r="F365" i="42" s="1"/>
  <c r="E545" i="42"/>
  <c r="F545" i="42" s="1"/>
  <c r="E366" i="42"/>
  <c r="F366" i="42" s="1"/>
  <c r="E251" i="42"/>
  <c r="F251" i="42" s="1"/>
  <c r="E380" i="42"/>
  <c r="F380" i="42" s="1"/>
  <c r="R141" i="4" s="1"/>
  <c r="E385" i="42"/>
  <c r="F385" i="42" s="1"/>
  <c r="R144" i="4" s="1"/>
  <c r="E500" i="42"/>
  <c r="F500" i="42" s="1"/>
  <c r="E989" i="42"/>
  <c r="F989" i="42" s="1"/>
  <c r="E221" i="42"/>
  <c r="F221" i="42" s="1"/>
  <c r="E770" i="42"/>
  <c r="F770" i="42" s="1"/>
  <c r="E750" i="42"/>
  <c r="F750" i="42" s="1"/>
  <c r="E1043" i="42"/>
  <c r="F1043" i="42" s="1"/>
  <c r="E751" i="42"/>
  <c r="F751" i="42" s="1"/>
  <c r="E687" i="42"/>
  <c r="F687" i="42" s="1"/>
  <c r="E771" i="42"/>
  <c r="F771" i="42" s="1"/>
  <c r="E752" i="42"/>
  <c r="F752" i="42" s="1"/>
  <c r="E1044" i="42"/>
  <c r="F1044" i="42" s="1"/>
  <c r="E396" i="42"/>
  <c r="F396" i="42" s="1"/>
  <c r="E419" i="42"/>
  <c r="F419" i="42" s="1"/>
  <c r="E161" i="42"/>
  <c r="F161" i="42" s="1"/>
  <c r="E479" i="42"/>
  <c r="F479" i="42" s="1"/>
  <c r="E530" i="42"/>
  <c r="F530" i="42" s="1"/>
  <c r="E556" i="42"/>
  <c r="F556" i="42" s="1"/>
  <c r="E588" i="42"/>
  <c r="F588" i="42" s="1"/>
  <c r="E162" i="42"/>
  <c r="F162" i="42" s="1"/>
  <c r="E170" i="42"/>
  <c r="F170" i="42" s="1"/>
  <c r="E429" i="42"/>
  <c r="F429" i="42" s="1"/>
  <c r="E480" i="42"/>
  <c r="F480" i="42" s="1"/>
  <c r="E720" i="42"/>
  <c r="F720" i="42" s="1"/>
  <c r="E931" i="42"/>
  <c r="F931" i="42" s="1"/>
  <c r="E713" i="42"/>
  <c r="F713" i="42" s="1"/>
  <c r="E1086" i="42"/>
  <c r="F1086" i="42" s="1"/>
  <c r="E190" i="42"/>
  <c r="F190" i="42" s="1"/>
  <c r="E331" i="42"/>
  <c r="F331" i="42" s="1"/>
  <c r="E426" i="42"/>
  <c r="F426" i="42" s="1"/>
  <c r="E670" i="42"/>
  <c r="F670" i="42" s="1"/>
  <c r="E191" i="42"/>
  <c r="F191" i="42" s="1"/>
  <c r="E332" i="42"/>
  <c r="F332" i="42" s="1"/>
  <c r="E185" i="42"/>
  <c r="F185" i="42" s="1"/>
  <c r="E361" i="42"/>
  <c r="F361" i="42" s="1"/>
  <c r="E449" i="42"/>
  <c r="F449" i="42" s="1"/>
  <c r="E753" i="42"/>
  <c r="F753" i="42" s="1"/>
  <c r="E754" i="42"/>
  <c r="F754" i="42" s="1"/>
  <c r="E494" i="42"/>
  <c r="F494" i="42" s="1"/>
  <c r="E159" i="42"/>
  <c r="F159" i="42" s="1"/>
  <c r="E255" i="42"/>
  <c r="F255" i="42" s="1"/>
  <c r="E470" i="42"/>
  <c r="F470" i="42" s="1"/>
  <c r="E621" i="42"/>
  <c r="F621" i="42" s="1"/>
  <c r="E838" i="42"/>
  <c r="F838" i="42" s="1"/>
  <c r="E1082" i="42"/>
  <c r="F1082" i="42" s="1"/>
  <c r="E83" i="42"/>
  <c r="F83" i="42" s="1"/>
  <c r="E125" i="42"/>
  <c r="F125" i="42" s="1"/>
  <c r="E427" i="42"/>
  <c r="F427" i="42" s="1"/>
  <c r="E471" i="42"/>
  <c r="F471" i="42" s="1"/>
  <c r="E622" i="42"/>
  <c r="F622" i="42" s="1"/>
  <c r="E839" i="42"/>
  <c r="F839" i="42" s="1"/>
  <c r="E950" i="42"/>
  <c r="F950" i="42" s="1"/>
  <c r="E1083" i="42"/>
  <c r="F1083" i="42" s="1"/>
  <c r="E6" i="42"/>
  <c r="F6" i="42" s="1"/>
  <c r="E436" i="42"/>
  <c r="F436" i="42" s="1"/>
  <c r="E482" i="42"/>
  <c r="F482" i="42" s="1"/>
  <c r="E973" i="42"/>
  <c r="F973" i="42" s="1"/>
  <c r="E1118" i="42"/>
  <c r="F1118" i="42" s="1"/>
  <c r="E7" i="42"/>
  <c r="F7" i="42" s="1"/>
  <c r="E465" i="42"/>
  <c r="F465" i="42" s="1"/>
  <c r="E483" i="42"/>
  <c r="F483" i="42" s="1"/>
  <c r="E495" i="42"/>
  <c r="F495" i="42" s="1"/>
  <c r="E638" i="42"/>
  <c r="F638" i="42" s="1"/>
  <c r="E1073" i="42"/>
  <c r="F1073" i="42" s="1"/>
  <c r="R255" i="4" s="1"/>
  <c r="E61" i="42"/>
  <c r="F61" i="42" s="1"/>
  <c r="E62" i="42"/>
  <c r="F62" i="42" s="1"/>
  <c r="E659" i="42"/>
  <c r="F659" i="42" s="1"/>
  <c r="E496" i="42"/>
  <c r="F496" i="42" s="1"/>
  <c r="E505" i="42"/>
  <c r="F505" i="42" s="1"/>
  <c r="E952" i="42"/>
  <c r="F952" i="42" s="1"/>
  <c r="E268" i="42"/>
  <c r="F268" i="42" s="1"/>
  <c r="E506" i="42"/>
  <c r="F506" i="42" s="1"/>
  <c r="E1128" i="42"/>
  <c r="F1128" i="42" s="1"/>
  <c r="E269" i="42"/>
  <c r="F269" i="42" s="1"/>
  <c r="E507" i="42"/>
  <c r="F507" i="42" s="1"/>
  <c r="E215" i="42"/>
  <c r="F215" i="42" s="1"/>
  <c r="E522" i="42"/>
  <c r="F522" i="42" s="1"/>
  <c r="E644" i="42"/>
  <c r="F644" i="42" s="1"/>
  <c r="E772" i="42"/>
  <c r="F772" i="42" s="1"/>
  <c r="E454" i="42"/>
  <c r="F454" i="42" s="1"/>
  <c r="E523" i="42"/>
  <c r="F523" i="42" s="1"/>
  <c r="E558" i="42"/>
  <c r="F558" i="42" s="1"/>
  <c r="R113" i="4" s="1"/>
  <c r="E531" i="42"/>
  <c r="F531" i="42" s="1"/>
  <c r="E532" i="42"/>
  <c r="F532" i="42" s="1"/>
  <c r="E1074" i="42"/>
  <c r="F1074" i="42" s="1"/>
  <c r="E533" i="42"/>
  <c r="F533" i="42" s="1"/>
  <c r="E589" i="42"/>
  <c r="F589" i="42" s="1"/>
  <c r="E534" i="42"/>
  <c r="F534" i="42" s="1"/>
  <c r="E590" i="42"/>
  <c r="F590" i="42" s="1"/>
  <c r="E582" i="42"/>
  <c r="F582" i="42" s="1"/>
  <c r="E660" i="42"/>
  <c r="F660" i="42" s="1"/>
  <c r="E840" i="42"/>
  <c r="F840" i="42" s="1"/>
  <c r="E998" i="42"/>
  <c r="F998" i="42" s="1"/>
  <c r="E248" i="42"/>
  <c r="F248" i="42" s="1"/>
  <c r="E326" i="42"/>
  <c r="F326" i="42" s="1"/>
  <c r="E367" i="42"/>
  <c r="F367" i="42" s="1"/>
  <c r="E546" i="42"/>
  <c r="F546" i="42" s="1"/>
  <c r="E1063" i="42"/>
  <c r="F1063" i="42" s="1"/>
  <c r="E547" i="42"/>
  <c r="F547" i="42" s="1"/>
  <c r="E138" i="42"/>
  <c r="F138" i="42" s="1"/>
  <c r="E1045" i="42"/>
  <c r="F1045" i="42" s="1"/>
  <c r="E63" i="42"/>
  <c r="F63" i="42" s="1"/>
  <c r="E820" i="42"/>
  <c r="F820" i="42" s="1"/>
  <c r="E64" i="42"/>
  <c r="F64" i="42" s="1"/>
  <c r="E368" i="42"/>
  <c r="F368" i="42" s="1"/>
  <c r="E887" i="42"/>
  <c r="F887" i="42" s="1"/>
  <c r="E902" i="42"/>
  <c r="F902" i="42" s="1"/>
  <c r="E888" i="42"/>
  <c r="F888" i="42" s="1"/>
  <c r="E903" i="42"/>
  <c r="F903" i="42" s="1"/>
  <c r="E65" i="42"/>
  <c r="F65" i="42" s="1"/>
  <c r="E821" i="42"/>
  <c r="F821" i="42" s="1"/>
  <c r="E66" i="42"/>
  <c r="F66" i="42" s="1"/>
  <c r="E889" i="42"/>
  <c r="F889" i="42" s="1"/>
  <c r="E904" i="42"/>
  <c r="F904" i="42" s="1"/>
  <c r="E954" i="42"/>
  <c r="F954" i="42" s="1"/>
  <c r="E890" i="42"/>
  <c r="F890" i="42" s="1"/>
  <c r="E905" i="42"/>
  <c r="F905" i="42" s="1"/>
  <c r="E340" i="42"/>
  <c r="F340" i="42" s="1"/>
  <c r="E450" i="42"/>
  <c r="F450" i="42" s="1"/>
  <c r="E12" i="42"/>
  <c r="F12" i="42" s="1"/>
  <c r="E481" i="42"/>
  <c r="F481" i="42" s="1"/>
  <c r="E906" i="42"/>
  <c r="F906" i="42" s="1"/>
  <c r="E645" i="42"/>
  <c r="F645" i="42" s="1"/>
  <c r="E773" i="42"/>
  <c r="F773" i="42" s="1"/>
  <c r="E774" i="42"/>
  <c r="F774" i="42" s="1"/>
  <c r="E755" i="42"/>
  <c r="F755" i="42" s="1"/>
  <c r="E20" i="42"/>
  <c r="F20" i="42" s="1"/>
  <c r="R92" i="4" s="1"/>
  <c r="E211" i="42"/>
  <c r="F211" i="42" s="1"/>
  <c r="E874" i="42"/>
  <c r="F874" i="42" s="1"/>
  <c r="E1027" i="42"/>
  <c r="F1027" i="42" s="1"/>
  <c r="E139" i="42"/>
  <c r="F139" i="42" s="1"/>
  <c r="E284" i="42"/>
  <c r="F284" i="42" s="1"/>
  <c r="E140" i="42"/>
  <c r="F140" i="42" s="1"/>
  <c r="E117" i="42"/>
  <c r="F117" i="42" s="1"/>
  <c r="E598" i="42"/>
  <c r="F598" i="42" s="1"/>
  <c r="E126" i="42"/>
  <c r="F126" i="42" s="1"/>
  <c r="E646" i="42"/>
  <c r="F646" i="42" s="1"/>
  <c r="E260" i="42"/>
  <c r="F260" i="42" s="1"/>
  <c r="E543" i="42"/>
  <c r="F543" i="42" s="1"/>
  <c r="E628" i="42"/>
  <c r="F628" i="42" s="1"/>
  <c r="E671" i="42"/>
  <c r="F671" i="42" s="1"/>
  <c r="E744" i="42"/>
  <c r="F744" i="42" s="1"/>
  <c r="E963" i="42"/>
  <c r="F963" i="42" s="1"/>
  <c r="E1036" i="42"/>
  <c r="F1036" i="42" s="1"/>
  <c r="E629" i="42"/>
  <c r="F629" i="42" s="1"/>
  <c r="E745" i="42"/>
  <c r="F745" i="42" s="1"/>
  <c r="E813" i="42"/>
  <c r="F813" i="42" s="1"/>
  <c r="E647" i="42"/>
  <c r="F647" i="42" s="1"/>
  <c r="E688" i="42"/>
  <c r="F688" i="42" s="1"/>
  <c r="E689" i="42"/>
  <c r="F689" i="42" s="1"/>
  <c r="E680" i="42"/>
  <c r="F680" i="42" s="1"/>
  <c r="E67" i="42"/>
  <c r="F67" i="42" s="1"/>
  <c r="E681" i="42"/>
  <c r="F681" i="42" s="1"/>
  <c r="E333" i="42"/>
  <c r="F333" i="42" s="1"/>
  <c r="E672" i="42"/>
  <c r="F672" i="42" s="1"/>
  <c r="E544" i="42"/>
  <c r="F544" i="42" s="1"/>
  <c r="E673" i="42"/>
  <c r="F673" i="42" s="1"/>
  <c r="E964" i="42"/>
  <c r="F964" i="42" s="1"/>
  <c r="E1037" i="42"/>
  <c r="F1037" i="42" s="1"/>
  <c r="E674" i="42"/>
  <c r="F674" i="42" s="1"/>
  <c r="E698" i="42"/>
  <c r="F698" i="42" s="1"/>
  <c r="E699" i="42"/>
  <c r="F699" i="42" s="1"/>
  <c r="E700" i="42"/>
  <c r="F700" i="42" s="1"/>
  <c r="E186" i="42"/>
  <c r="F186" i="42" s="1"/>
  <c r="E404" i="42"/>
  <c r="F404" i="42" s="1"/>
  <c r="E413" i="42"/>
  <c r="F413" i="42" s="1"/>
  <c r="E614" i="42"/>
  <c r="F614" i="42" s="1"/>
  <c r="E664" i="42"/>
  <c r="F664" i="42" s="1"/>
  <c r="E827" i="42"/>
  <c r="F827" i="42" s="1"/>
  <c r="E405" i="42"/>
  <c r="F405" i="42" s="1"/>
  <c r="E414" i="42"/>
  <c r="F414" i="42" s="1"/>
  <c r="E437" i="42"/>
  <c r="F437" i="42" s="1"/>
  <c r="E484" i="42"/>
  <c r="F484" i="42" s="1"/>
  <c r="E1129" i="42"/>
  <c r="F1129" i="42" s="1"/>
  <c r="E438" i="42"/>
  <c r="F438" i="42" s="1"/>
  <c r="E466" i="42"/>
  <c r="F466" i="42" s="1"/>
  <c r="E485" i="42"/>
  <c r="F485" i="42" s="1"/>
  <c r="E639" i="42"/>
  <c r="F639" i="42" s="1"/>
  <c r="E1130" i="42"/>
  <c r="F1130" i="42" s="1"/>
  <c r="E104" i="42"/>
  <c r="F104" i="42" s="1"/>
  <c r="E166" i="42"/>
  <c r="F166" i="42" s="1"/>
  <c r="E701" i="42"/>
  <c r="F701" i="42" s="1"/>
  <c r="E105" i="42"/>
  <c r="F105" i="42" s="1"/>
  <c r="E702" i="42"/>
  <c r="F702" i="42" s="1"/>
  <c r="E875" i="42"/>
  <c r="F875" i="42" s="1"/>
  <c r="E1028" i="42"/>
  <c r="F1028" i="42" s="1"/>
  <c r="E212" i="42"/>
  <c r="F212" i="42" s="1"/>
  <c r="E876" i="42"/>
  <c r="F876" i="42" s="1"/>
  <c r="E216" i="42"/>
  <c r="F216" i="42" s="1"/>
  <c r="E382" i="42"/>
  <c r="F382" i="42" s="1"/>
  <c r="E394" i="42"/>
  <c r="F394" i="42" s="1"/>
  <c r="E640" i="42"/>
  <c r="F640" i="42" s="1"/>
  <c r="R218" i="4" s="1"/>
  <c r="E722" i="42"/>
  <c r="F722" i="42" s="1"/>
  <c r="E933" i="42"/>
  <c r="F933" i="42" s="1"/>
  <c r="E472" i="42"/>
  <c r="F472" i="42" s="1"/>
  <c r="E802" i="42"/>
  <c r="F802" i="42" s="1"/>
  <c r="E156" i="42"/>
  <c r="F156" i="42" s="1"/>
  <c r="E455" i="42"/>
  <c r="F455" i="42" s="1"/>
  <c r="E524" i="42"/>
  <c r="F524" i="42" s="1"/>
  <c r="E661" i="42"/>
  <c r="F661" i="42" s="1"/>
  <c r="E456" i="42"/>
  <c r="F456" i="42" s="1"/>
  <c r="E457" i="42"/>
  <c r="F457" i="42" s="1"/>
  <c r="E458" i="42"/>
  <c r="F458" i="42" s="1"/>
  <c r="E525" i="42"/>
  <c r="F525" i="42" s="1"/>
  <c r="E934" i="42"/>
  <c r="F934" i="42" s="1"/>
  <c r="E19" i="42"/>
  <c r="F19" i="42" s="1"/>
  <c r="R102" i="4" s="1"/>
  <c r="E345" i="42"/>
  <c r="F345" i="42" s="1"/>
  <c r="E362" i="42"/>
  <c r="F362" i="42" s="1"/>
  <c r="E420" i="42"/>
  <c r="F420" i="42" s="1"/>
  <c r="E833" i="42"/>
  <c r="F833" i="42" s="1"/>
  <c r="E955" i="42"/>
  <c r="F955" i="42" s="1"/>
  <c r="E13" i="42"/>
  <c r="F13" i="42" s="1"/>
  <c r="E68" i="42"/>
  <c r="F68" i="42" s="1"/>
  <c r="E375" i="42"/>
  <c r="F375" i="42" s="1"/>
  <c r="R28" i="4" s="1"/>
  <c r="E822" i="42"/>
  <c r="F822" i="42" s="1"/>
  <c r="E615" i="42"/>
  <c r="F615" i="42" s="1"/>
  <c r="E665" i="42"/>
  <c r="F665" i="42" s="1"/>
  <c r="E738" i="42"/>
  <c r="F738" i="42" s="1"/>
  <c r="E828" i="42"/>
  <c r="F828" i="42" s="1"/>
  <c r="E941" i="42"/>
  <c r="F941" i="42" s="1"/>
  <c r="E923" i="42"/>
  <c r="F923" i="42" s="1"/>
  <c r="E924" i="42"/>
  <c r="F924" i="42" s="1"/>
  <c r="E69" i="42"/>
  <c r="F69" i="42" s="1"/>
  <c r="E70" i="42"/>
  <c r="F70" i="42" s="1"/>
  <c r="E473" i="42"/>
  <c r="F473" i="42" s="1"/>
  <c r="E803" i="42"/>
  <c r="F803" i="42" s="1"/>
  <c r="E8" i="42"/>
  <c r="F8" i="42" s="1"/>
  <c r="E200" i="42"/>
  <c r="F200" i="42" s="1"/>
  <c r="E497" i="42"/>
  <c r="F497" i="42" s="1"/>
  <c r="E71" i="42"/>
  <c r="F71" i="42" s="1"/>
  <c r="E682" i="42"/>
  <c r="F682" i="42" s="1"/>
  <c r="E459" i="42"/>
  <c r="F459" i="42" s="1"/>
  <c r="E460" i="42"/>
  <c r="F460" i="42" s="1"/>
  <c r="E945" i="42"/>
  <c r="F945" i="42" s="1"/>
  <c r="E1131" i="42"/>
  <c r="F1131" i="42" s="1"/>
  <c r="E439" i="42"/>
  <c r="F439" i="42" s="1"/>
  <c r="E946" i="42"/>
  <c r="F946" i="42" s="1"/>
  <c r="E1132" i="42"/>
  <c r="F1132" i="42" s="1"/>
  <c r="E947" i="42"/>
  <c r="F947" i="42" s="1"/>
  <c r="E1133" i="42"/>
  <c r="F1133" i="42" s="1"/>
  <c r="E948" i="42"/>
  <c r="F948" i="42" s="1"/>
  <c r="E1134" i="42"/>
  <c r="F1134" i="42" s="1"/>
  <c r="E675" i="42"/>
  <c r="F675" i="42" s="1"/>
  <c r="E1038" i="42"/>
  <c r="F1038" i="42" s="1"/>
  <c r="E775" i="42"/>
  <c r="F775" i="42" s="1"/>
  <c r="E756" i="42"/>
  <c r="F756" i="42" s="1"/>
  <c r="E222" i="42"/>
  <c r="F222" i="42" s="1"/>
  <c r="E776" i="42"/>
  <c r="F776" i="42" s="1"/>
  <c r="E841" i="42"/>
  <c r="F841" i="42" s="1"/>
  <c r="E223" i="42"/>
  <c r="F223" i="42" s="1"/>
  <c r="E777" i="42"/>
  <c r="F777" i="42" s="1"/>
  <c r="E757" i="42"/>
  <c r="F757" i="42" s="1"/>
  <c r="E842" i="42"/>
  <c r="F842" i="42" s="1"/>
  <c r="E965" i="42"/>
  <c r="F965" i="42" s="1"/>
  <c r="E778" i="42"/>
  <c r="F778" i="42" s="1"/>
  <c r="E758" i="42"/>
  <c r="F758" i="42" s="1"/>
  <c r="E731" i="42"/>
  <c r="F731" i="42" s="1"/>
  <c r="E877" i="42"/>
  <c r="F877" i="42" s="1"/>
  <c r="E878" i="42"/>
  <c r="F878" i="42" s="1"/>
  <c r="E1029" i="42"/>
  <c r="F1029" i="42" s="1"/>
  <c r="E106" i="42"/>
  <c r="F106" i="42" s="1"/>
  <c r="E217" i="42"/>
  <c r="F217" i="42" s="1"/>
  <c r="E461" i="42"/>
  <c r="F461" i="42" s="1"/>
  <c r="E641" i="42"/>
  <c r="F641" i="42" s="1"/>
  <c r="E935" i="42"/>
  <c r="F935" i="42" s="1"/>
  <c r="E406" i="42"/>
  <c r="F406" i="42" s="1"/>
  <c r="E415" i="42"/>
  <c r="F415" i="42" s="1"/>
  <c r="E666" i="42"/>
  <c r="F666" i="42" s="1"/>
  <c r="E1145" i="42"/>
  <c r="F1145" i="42" s="1"/>
  <c r="E616" i="42"/>
  <c r="F616" i="42" s="1"/>
  <c r="E942" i="42"/>
  <c r="F942" i="42" s="1"/>
  <c r="E960" i="42"/>
  <c r="F960" i="42" s="1"/>
  <c r="E648" i="42"/>
  <c r="F648" i="42" s="1"/>
  <c r="E834" i="42"/>
  <c r="F834" i="42" s="1"/>
  <c r="E961" i="42"/>
  <c r="F961" i="42" s="1"/>
  <c r="E1030" i="42"/>
  <c r="F1030" i="42" s="1"/>
  <c r="E1031" i="42"/>
  <c r="F1031" i="42" s="1"/>
  <c r="E1056" i="42"/>
  <c r="F1056" i="42" s="1"/>
  <c r="E487" i="42"/>
  <c r="F487" i="42" s="1"/>
  <c r="E488" i="42"/>
  <c r="F488" i="42" s="1"/>
  <c r="E1120" i="42"/>
  <c r="F1120" i="42" s="1"/>
  <c r="E1121" i="42"/>
  <c r="F1121" i="42" s="1"/>
  <c r="E416" i="42"/>
  <c r="F416" i="42" s="1"/>
  <c r="E1122" i="42"/>
  <c r="F1122" i="42" s="1"/>
  <c r="E1146" i="42"/>
  <c r="F1146" i="42" s="1"/>
  <c r="E1123" i="42"/>
  <c r="F1123" i="42" s="1"/>
  <c r="E407" i="42"/>
  <c r="F407" i="42" s="1"/>
  <c r="E1147" i="42"/>
  <c r="F1147" i="42" s="1"/>
  <c r="E24" i="42"/>
  <c r="F24" i="42" s="1"/>
  <c r="E408" i="42"/>
  <c r="F408" i="42" s="1"/>
  <c r="E667" i="42"/>
  <c r="F667" i="42" s="1"/>
  <c r="E739" i="42"/>
  <c r="F739" i="42" s="1"/>
  <c r="E1148" i="42"/>
  <c r="F1148" i="42" s="1"/>
  <c r="E409" i="42"/>
  <c r="F409" i="42" s="1"/>
  <c r="E617" i="42"/>
  <c r="F617" i="42" s="1"/>
  <c r="E962" i="42"/>
  <c r="F962" i="42" s="1"/>
  <c r="E118" i="42"/>
  <c r="F118" i="42" s="1"/>
  <c r="E410" i="42"/>
  <c r="F410" i="42" s="1"/>
  <c r="E119" i="42"/>
  <c r="F119" i="42" s="1"/>
  <c r="E599" i="42"/>
  <c r="F599" i="42" s="1"/>
  <c r="E411" i="42"/>
  <c r="F411" i="42" s="1"/>
  <c r="E798" i="42"/>
  <c r="F798" i="42" s="1"/>
  <c r="E600" i="42"/>
  <c r="F600" i="42" s="1"/>
  <c r="E252" i="42"/>
  <c r="F252" i="42" s="1"/>
  <c r="E501" i="42"/>
  <c r="F501" i="42" s="1"/>
  <c r="E925" i="42"/>
  <c r="F925" i="42" s="1"/>
  <c r="E1024" i="42"/>
  <c r="F1024" i="42" s="1"/>
  <c r="E926" i="42"/>
  <c r="F926" i="42" s="1"/>
  <c r="E927" i="42"/>
  <c r="F927" i="42" s="1"/>
  <c r="E548" i="42"/>
  <c r="F548" i="42" s="1"/>
  <c r="E549" i="42"/>
  <c r="F549" i="42" s="1"/>
  <c r="E369" i="42"/>
  <c r="F369" i="42" s="1"/>
  <c r="E550" i="42"/>
  <c r="F550" i="42" s="1"/>
  <c r="E907" i="42"/>
  <c r="F907" i="42" s="1"/>
  <c r="E551" i="42"/>
  <c r="F551" i="42" s="1"/>
  <c r="E370" i="42"/>
  <c r="F370" i="42" s="1"/>
  <c r="E341" i="42"/>
  <c r="F341" i="42" s="1"/>
  <c r="E371" i="42"/>
  <c r="F371" i="42" s="1"/>
  <c r="E891" i="42"/>
  <c r="F891" i="42" s="1"/>
  <c r="E908" i="42"/>
  <c r="F908" i="42" s="1"/>
  <c r="E372" i="42"/>
  <c r="F372" i="42" s="1"/>
  <c r="E187" i="42"/>
  <c r="F187" i="42" s="1"/>
  <c r="E342" i="42"/>
  <c r="F342" i="42" s="1"/>
  <c r="E451" i="42"/>
  <c r="F451" i="42" s="1"/>
  <c r="E452" i="42"/>
  <c r="F452" i="42" s="1"/>
  <c r="E188" i="42"/>
  <c r="F188" i="42" s="1"/>
  <c r="E300" i="42"/>
  <c r="F300" i="42" s="1"/>
  <c r="E453" i="42"/>
  <c r="F453" i="42" s="1"/>
  <c r="E489" i="42"/>
  <c r="F489" i="42" s="1"/>
  <c r="E343" i="42"/>
  <c r="F343" i="42" s="1"/>
  <c r="E446" i="42"/>
  <c r="F446" i="42" s="1"/>
  <c r="E977" i="42"/>
  <c r="F977" i="42" s="1"/>
  <c r="E1064" i="42"/>
  <c r="F1064" i="42" s="1"/>
  <c r="E892" i="42"/>
  <c r="F892" i="42" s="1"/>
  <c r="E909" i="42"/>
  <c r="F909" i="42" s="1"/>
  <c r="E893" i="42"/>
  <c r="F893" i="42" s="1"/>
  <c r="E910" i="42"/>
  <c r="F910" i="42" s="1"/>
  <c r="E894" i="42"/>
  <c r="F894" i="42" s="1"/>
  <c r="E911" i="42"/>
  <c r="F911" i="42" s="1"/>
  <c r="E835" i="42"/>
  <c r="F835" i="42" s="1"/>
  <c r="E836" i="42"/>
  <c r="F836" i="42" s="1"/>
  <c r="E912" i="42"/>
  <c r="F912" i="42" s="1"/>
  <c r="E956" i="42"/>
  <c r="F956" i="42" s="1"/>
  <c r="E913" i="42"/>
  <c r="F913" i="42" s="1"/>
  <c r="E895" i="42"/>
  <c r="F895" i="42" s="1"/>
  <c r="E914" i="42"/>
  <c r="F914" i="42" s="1"/>
  <c r="E434" i="42"/>
  <c r="F434" i="42" s="1"/>
  <c r="R147" i="4" s="1"/>
  <c r="E490" i="42"/>
  <c r="F490" i="42" s="1"/>
  <c r="E14" i="42"/>
  <c r="F14" i="42" s="1"/>
  <c r="E72" i="42"/>
  <c r="F72" i="42" s="1"/>
  <c r="E823" i="42"/>
  <c r="F823" i="42" s="1"/>
  <c r="E15" i="42"/>
  <c r="F15" i="42" s="1"/>
  <c r="E16" i="42"/>
  <c r="F16" i="42" s="1"/>
  <c r="E508" i="42"/>
  <c r="F508" i="42" s="1"/>
  <c r="E953" i="42"/>
  <c r="F953" i="42" s="1"/>
  <c r="E509" i="42"/>
  <c r="F509" i="42" s="1"/>
  <c r="E73" i="42"/>
  <c r="F73" i="42" s="1"/>
  <c r="E1135" i="42"/>
  <c r="F1135" i="42" s="1"/>
  <c r="E1136" i="42"/>
  <c r="F1136" i="42" s="1"/>
  <c r="E440" i="42"/>
  <c r="F440" i="42" s="1"/>
  <c r="E486" i="42"/>
  <c r="F486" i="42" s="1"/>
  <c r="E141" i="42"/>
  <c r="F141" i="42" s="1"/>
  <c r="E142" i="42"/>
  <c r="F142" i="42" s="1"/>
  <c r="E143" i="42"/>
  <c r="F143" i="42" s="1"/>
  <c r="E144" i="42"/>
  <c r="F144" i="42" s="1"/>
  <c r="E145" i="42"/>
  <c r="F145" i="42" s="1"/>
  <c r="E915" i="42"/>
  <c r="F915" i="42" s="1"/>
  <c r="E74" i="42"/>
  <c r="F74" i="42" s="1"/>
  <c r="E146" i="42"/>
  <c r="F146" i="42" s="1"/>
  <c r="E147" i="42"/>
  <c r="F147" i="42" s="1"/>
  <c r="E148" i="42"/>
  <c r="F148" i="42" s="1"/>
  <c r="E149" i="42"/>
  <c r="F149" i="42" s="1"/>
  <c r="E150" i="42"/>
  <c r="F150" i="42" s="1"/>
  <c r="E151" i="42"/>
  <c r="F151" i="42" s="1"/>
  <c r="E285" i="42"/>
  <c r="F285" i="42" s="1"/>
  <c r="E57" i="42"/>
  <c r="F57" i="42" s="1"/>
  <c r="E224" i="42"/>
  <c r="F224" i="42" s="1"/>
  <c r="E261" i="42"/>
  <c r="F261" i="42" s="1"/>
  <c r="E430" i="42"/>
  <c r="F430" i="42" s="1"/>
  <c r="E966" i="42"/>
  <c r="F966" i="42" s="1"/>
  <c r="E1046" i="42"/>
  <c r="F1046" i="42" s="1"/>
  <c r="E649" i="42"/>
  <c r="F649" i="42" s="1"/>
  <c r="E690" i="42"/>
  <c r="F690" i="42" s="1"/>
  <c r="E1047" i="42"/>
  <c r="F1047" i="42" s="1"/>
  <c r="E691" i="42"/>
  <c r="F691" i="42" s="1"/>
  <c r="E1048" i="42"/>
  <c r="F1048" i="42" s="1"/>
  <c r="E1049" i="42"/>
  <c r="F1049" i="42" s="1"/>
  <c r="E75" i="42"/>
  <c r="F75" i="42" s="1"/>
  <c r="E779" i="42"/>
  <c r="F779" i="42" s="1"/>
  <c r="E759" i="42"/>
  <c r="F759" i="42" s="1"/>
  <c r="E780" i="42"/>
  <c r="F780" i="42" s="1"/>
  <c r="E760" i="42"/>
  <c r="F760" i="42" s="1"/>
  <c r="E781" i="42"/>
  <c r="F781" i="42" s="1"/>
  <c r="E761" i="42"/>
  <c r="F761" i="42" s="1"/>
  <c r="E1050" i="42"/>
  <c r="F1050" i="42" s="1"/>
  <c r="E782" i="42"/>
  <c r="F782" i="42" s="1"/>
  <c r="E762" i="42"/>
  <c r="F762" i="42" s="1"/>
  <c r="E1051" i="42"/>
  <c r="F1051" i="42" s="1"/>
  <c r="E192" i="42"/>
  <c r="F192" i="42" s="1"/>
  <c r="E431" i="42"/>
  <c r="F431" i="42" s="1"/>
  <c r="E1052" i="42"/>
  <c r="F1052" i="42" s="1"/>
  <c r="E193" i="42"/>
  <c r="F193" i="42" s="1"/>
  <c r="E334" i="42"/>
  <c r="F334" i="42" s="1"/>
  <c r="E335" i="42"/>
  <c r="F335" i="42" s="1"/>
  <c r="E676" i="42"/>
  <c r="F676" i="42" s="1"/>
  <c r="E194" i="42"/>
  <c r="F194" i="42" s="1"/>
  <c r="E677" i="42"/>
  <c r="F677" i="42" s="1"/>
  <c r="E630" i="42"/>
  <c r="F630" i="42" s="1"/>
  <c r="E678" i="42"/>
  <c r="F678" i="42" s="1"/>
  <c r="E1039" i="42"/>
  <c r="F1039" i="42" s="1"/>
  <c r="E679" i="42"/>
  <c r="F679" i="42" s="1"/>
  <c r="E76" i="42"/>
  <c r="F76" i="42" s="1"/>
  <c r="E270" i="42"/>
  <c r="F270" i="42" s="1"/>
  <c r="E631" i="42"/>
  <c r="F631" i="42" s="1"/>
  <c r="E746" i="42"/>
  <c r="F746" i="42" s="1"/>
  <c r="E763" i="42"/>
  <c r="F763" i="42" s="1"/>
  <c r="E764" i="42"/>
  <c r="F764" i="42" s="1"/>
  <c r="E225" i="42"/>
  <c r="F225" i="42" s="1"/>
  <c r="E783" i="42"/>
  <c r="F783" i="42" s="1"/>
  <c r="E765" i="42"/>
  <c r="F765" i="42" s="1"/>
  <c r="E226" i="42"/>
  <c r="F226" i="42" s="1"/>
  <c r="E784" i="42"/>
  <c r="F784" i="42" s="1"/>
  <c r="E785" i="42"/>
  <c r="F785" i="42" s="1"/>
  <c r="E766" i="42"/>
  <c r="F766" i="42" s="1"/>
  <c r="E786" i="42"/>
  <c r="F786" i="42" s="1"/>
  <c r="E767" i="42"/>
  <c r="F767" i="42" s="1"/>
  <c r="E227" i="42"/>
  <c r="F227" i="42" s="1"/>
  <c r="E787" i="42"/>
  <c r="F787" i="42" s="1"/>
  <c r="E228" i="42"/>
  <c r="F228" i="42" s="1"/>
  <c r="E999" i="42"/>
  <c r="F999" i="42" s="1"/>
  <c r="E229" i="42"/>
  <c r="F229" i="42" s="1"/>
  <c r="E583" i="42"/>
  <c r="F583" i="42" s="1"/>
  <c r="E843" i="42"/>
  <c r="F843" i="42" s="1"/>
  <c r="E1000" i="42"/>
  <c r="F1000" i="42" s="1"/>
  <c r="E498" i="42"/>
  <c r="F498" i="42" s="1"/>
  <c r="E584" i="42"/>
  <c r="F584" i="42" s="1"/>
  <c r="E201" i="42"/>
  <c r="F201" i="42" s="1"/>
  <c r="E499" i="42"/>
  <c r="F499" i="42" s="1"/>
  <c r="E77" i="42"/>
  <c r="F77" i="42" s="1"/>
  <c r="E817" i="42"/>
  <c r="F817" i="42" s="1"/>
  <c r="E1143" i="42"/>
  <c r="F1143" i="42" s="1"/>
  <c r="E127" i="42"/>
  <c r="F127" i="42" s="1"/>
  <c r="E474" i="42"/>
  <c r="F474" i="42" s="1"/>
  <c r="E535" i="42"/>
  <c r="F535" i="42" s="1"/>
  <c r="E591" i="42"/>
  <c r="F591" i="42" s="1"/>
  <c r="E650" i="42"/>
  <c r="F650" i="42" s="1"/>
  <c r="E804" i="42"/>
  <c r="F804" i="42" s="1"/>
  <c r="E1075" i="42"/>
  <c r="F1075" i="42" s="1"/>
  <c r="E651" i="42"/>
  <c r="F651" i="42" s="1"/>
  <c r="E218" i="42"/>
  <c r="F218" i="42" s="1"/>
  <c r="E652" i="42"/>
  <c r="F652" i="42" s="1"/>
  <c r="E788" i="42"/>
  <c r="F788" i="42" s="1"/>
  <c r="E526" i="42"/>
  <c r="F526" i="42" s="1"/>
  <c r="E789" i="42"/>
  <c r="F789" i="42" s="1"/>
  <c r="E128" i="42"/>
  <c r="F128" i="42" s="1"/>
  <c r="E219" i="42"/>
  <c r="F219" i="42" s="1"/>
  <c r="E653" i="42"/>
  <c r="F653" i="42" s="1"/>
  <c r="E129" i="42"/>
  <c r="F129" i="42" s="1"/>
  <c r="E475" i="42"/>
  <c r="F475" i="42" s="1"/>
  <c r="E805" i="42"/>
  <c r="F805" i="42" s="1"/>
  <c r="E476" i="42"/>
  <c r="F476" i="42" s="1"/>
  <c r="E806" i="42"/>
  <c r="F806" i="42" s="1"/>
  <c r="E477" i="42"/>
  <c r="F477" i="42" s="1"/>
  <c r="E807" i="42"/>
  <c r="F807" i="42" s="1"/>
  <c r="E536" i="42"/>
  <c r="F536" i="42" s="1"/>
  <c r="E808" i="42"/>
  <c r="F808" i="42" s="1"/>
  <c r="E78" i="42"/>
  <c r="F78" i="42" s="1"/>
  <c r="E152" i="42"/>
  <c r="F152" i="42" s="1"/>
  <c r="E153" i="42"/>
  <c r="F153" i="42" s="1"/>
  <c r="E683" i="42"/>
  <c r="F683" i="42" s="1"/>
  <c r="E537" i="42"/>
  <c r="F537" i="42" s="1"/>
  <c r="E538" i="42"/>
  <c r="F538" i="42" s="1"/>
  <c r="E1076" i="42"/>
  <c r="F1076" i="42" s="1"/>
  <c r="E592" i="42"/>
  <c r="F592" i="42" s="1"/>
  <c r="E1077" i="42"/>
  <c r="F1077" i="42" s="1"/>
  <c r="E163" i="42"/>
  <c r="F163" i="42" s="1"/>
  <c r="E593" i="42"/>
  <c r="F593" i="42" s="1"/>
  <c r="E539" i="42"/>
  <c r="F539" i="42" s="1"/>
  <c r="E540" i="42"/>
  <c r="F540" i="42" s="1"/>
  <c r="E809" i="42"/>
  <c r="F809" i="42" s="1"/>
  <c r="E810" i="42"/>
  <c r="F810" i="42" s="1"/>
  <c r="E684" i="42"/>
  <c r="F684" i="42" s="1"/>
  <c r="E220" i="42"/>
  <c r="F220" i="42" s="1"/>
  <c r="E377" i="42"/>
  <c r="F377" i="42" s="1"/>
  <c r="E478" i="42"/>
  <c r="F478" i="42" s="1"/>
  <c r="E723" i="42"/>
  <c r="F723" i="42" s="1"/>
  <c r="E811" i="42"/>
  <c r="F811" i="42" s="1"/>
  <c r="E724" i="42"/>
  <c r="F724" i="42" s="1"/>
  <c r="E107" i="42"/>
  <c r="F107" i="42" s="1"/>
  <c r="E725" i="42"/>
  <c r="F725" i="42" s="1"/>
  <c r="E740" i="42"/>
  <c r="F740" i="42" s="1"/>
  <c r="E936" i="42"/>
  <c r="F936" i="42" s="1"/>
  <c r="E462" i="42"/>
  <c r="F462" i="42" s="1"/>
  <c r="E937" i="42"/>
  <c r="F937" i="42" s="1"/>
  <c r="E108" i="42"/>
  <c r="F108" i="42" s="1"/>
  <c r="E703" i="42"/>
  <c r="F703" i="42" s="1"/>
  <c r="E741" i="42"/>
  <c r="F741" i="42" s="1"/>
  <c r="E109" i="42"/>
  <c r="F109" i="42" s="1"/>
  <c r="E704" i="42"/>
  <c r="F704" i="42" s="1"/>
  <c r="E110" i="42"/>
  <c r="F110" i="42" s="1"/>
  <c r="E705" i="42"/>
  <c r="F705" i="42" s="1"/>
  <c r="E208" i="42"/>
  <c r="F208" i="42" s="1"/>
  <c r="E706" i="42"/>
  <c r="F706" i="42" s="1"/>
  <c r="E976" i="42"/>
  <c r="F976" i="42" s="1"/>
  <c r="E79" i="42"/>
  <c r="F79" i="42" s="1"/>
  <c r="E202" i="42"/>
  <c r="F202" i="42" s="1"/>
  <c r="E1032" i="42"/>
  <c r="F1032" i="42" s="1"/>
  <c r="E1033" i="42"/>
  <c r="F1033" i="42" s="1"/>
  <c r="E213" i="42"/>
  <c r="F213" i="42" s="1"/>
  <c r="E879" i="42"/>
  <c r="F879" i="42" s="1"/>
  <c r="E880" i="42"/>
  <c r="F880" i="42" s="1"/>
  <c r="E881" i="42"/>
  <c r="F881" i="42" s="1"/>
  <c r="E882" i="42"/>
  <c r="F882" i="42" s="1"/>
  <c r="E1034" i="42"/>
  <c r="F1034" i="42" s="1"/>
  <c r="E883" i="42"/>
  <c r="F883" i="42" s="1"/>
  <c r="E442" i="42"/>
  <c r="F442" i="42" s="1"/>
  <c r="E491" i="42"/>
  <c r="F491" i="42" s="1"/>
  <c r="E1060" i="42"/>
  <c r="F1060" i="42" s="1"/>
  <c r="R173" i="4" s="1"/>
  <c r="E978" i="42"/>
  <c r="F978" i="42" s="1"/>
  <c r="E447" i="42"/>
  <c r="F447" i="42" s="1"/>
  <c r="E979" i="42"/>
  <c r="F979" i="42" s="1"/>
  <c r="E1065" i="42"/>
  <c r="F1065" i="42" s="1"/>
  <c r="E327" i="42"/>
  <c r="F327" i="42" s="1"/>
  <c r="E448" i="42"/>
  <c r="F448" i="42" s="1"/>
  <c r="E154" i="42"/>
  <c r="F154" i="42" s="1"/>
  <c r="E985" i="42"/>
  <c r="F985" i="42" s="1"/>
  <c r="E155" i="42"/>
  <c r="F155" i="42" s="1"/>
  <c r="E390" i="42"/>
  <c r="F390" i="42" s="1"/>
  <c r="E986" i="42"/>
  <c r="F986" i="42" s="1"/>
  <c r="E510" i="42"/>
  <c r="F510" i="42" s="1"/>
  <c r="E182" i="42"/>
  <c r="F182" i="42" s="1"/>
  <c r="E266" i="42"/>
  <c r="F266" i="42" s="1"/>
  <c r="E1089" i="42"/>
  <c r="F1089" i="42" s="1"/>
  <c r="E970" i="42"/>
  <c r="F970" i="42" s="1"/>
  <c r="E997" i="42"/>
  <c r="F997" i="42" s="1"/>
  <c r="E601" i="42"/>
  <c r="F601" i="42" s="1"/>
  <c r="E799" i="42"/>
  <c r="F799" i="42" s="1"/>
  <c r="E1066" i="42"/>
  <c r="F1066" i="42" s="1"/>
  <c r="E230" i="42"/>
  <c r="F230" i="42" s="1"/>
  <c r="E262" i="42"/>
  <c r="F262" i="42" s="1"/>
  <c r="E271" i="42"/>
  <c r="F271" i="42" s="1"/>
  <c r="E432" i="42"/>
  <c r="F432" i="42" s="1"/>
  <c r="E585" i="42"/>
  <c r="F585" i="42" s="1"/>
  <c r="R189" i="4" s="1"/>
  <c r="E844" i="42"/>
  <c r="F844" i="42" s="1"/>
  <c r="E967" i="42"/>
  <c r="F967" i="42" s="1"/>
  <c r="E1001" i="42"/>
  <c r="F1001" i="42" s="1"/>
  <c r="E707" i="42"/>
  <c r="F707" i="42" s="1"/>
  <c r="E1035" i="42"/>
  <c r="F1035" i="42" s="1"/>
  <c r="E1057" i="42"/>
  <c r="F1057" i="42" s="1"/>
  <c r="E1124" i="42"/>
  <c r="F1124" i="42" s="1"/>
  <c r="E417" i="42"/>
  <c r="F417" i="42" s="1"/>
  <c r="E1058" i="42"/>
  <c r="F1058" i="42" s="1"/>
  <c r="E1125" i="42"/>
  <c r="F1125" i="42" s="1"/>
  <c r="E1109" i="42"/>
  <c r="F1109" i="42" s="1"/>
  <c r="E25" i="42"/>
  <c r="F25" i="42" s="1"/>
  <c r="E111" i="42"/>
  <c r="F111" i="42" s="1"/>
  <c r="E157" i="42"/>
  <c r="F157" i="42" s="1"/>
  <c r="E668" i="42"/>
  <c r="F668" i="42" s="1"/>
  <c r="E742" i="42"/>
  <c r="F742" i="42" s="1"/>
  <c r="E1149" i="42"/>
  <c r="F1149" i="42" s="1"/>
  <c r="E418" i="42"/>
  <c r="F418" i="42" s="1"/>
  <c r="E710" i="42"/>
  <c r="F710" i="42" s="1"/>
  <c r="E1059" i="42"/>
  <c r="F1059" i="42" s="1"/>
  <c r="E1150" i="42"/>
  <c r="F1150" i="42" s="1"/>
  <c r="E158" i="42"/>
  <c r="F158" i="42" s="1"/>
  <c r="E662" i="42"/>
  <c r="F662" i="42" s="1"/>
  <c r="E711" i="42"/>
  <c r="F711" i="42" s="1"/>
  <c r="E1151" i="42"/>
  <c r="F1151" i="42" s="1"/>
  <c r="E373" i="42"/>
  <c r="F373" i="42" s="1"/>
  <c r="E552" i="42"/>
  <c r="F552" i="42" s="1"/>
  <c r="E249" i="42"/>
  <c r="F249" i="42" s="1"/>
  <c r="E553" i="42"/>
  <c r="F553" i="42" s="1"/>
  <c r="E80" i="42"/>
  <c r="F80" i="42" s="1"/>
  <c r="E81" i="42"/>
  <c r="F81" i="42" s="1"/>
  <c r="E685" i="42"/>
  <c r="F685" i="42" s="1"/>
  <c r="E818" i="42"/>
  <c r="F818" i="42" s="1"/>
  <c r="E1144" i="42"/>
  <c r="F1144" i="42" s="1"/>
  <c r="E195" i="42"/>
  <c r="F195" i="42" s="1"/>
  <c r="E231" i="42"/>
  <c r="F231" i="42" s="1"/>
  <c r="E433" i="42"/>
  <c r="F433" i="42" s="1"/>
  <c r="E654" i="42"/>
  <c r="F654" i="42" s="1"/>
  <c r="E1053" i="42"/>
  <c r="F1053" i="42" s="1"/>
  <c r="E256" i="42"/>
  <c r="F256" i="42" s="1"/>
  <c r="E359" i="42"/>
  <c r="F359" i="42" s="1"/>
  <c r="E557" i="42"/>
  <c r="F557" i="42" s="1"/>
  <c r="E594" i="42"/>
  <c r="F594" i="42" s="1"/>
  <c r="E1078" i="42"/>
  <c r="F1078" i="42" s="1"/>
  <c r="E3" i="42"/>
  <c r="F3" i="42" s="1"/>
  <c r="E160" i="42"/>
  <c r="F160" i="42" s="1"/>
  <c r="E257" i="42"/>
  <c r="F257" i="42" s="1"/>
  <c r="E595" i="42"/>
  <c r="F595" i="42" s="1"/>
  <c r="E625" i="42"/>
  <c r="F625" i="42" s="1"/>
  <c r="E1079" i="42"/>
  <c r="F1079" i="42" s="1"/>
  <c r="E374" i="42"/>
  <c r="F374" i="42" s="1"/>
  <c r="E175" i="42"/>
  <c r="F175" i="42" s="1"/>
  <c r="E397" i="42"/>
  <c r="F397" i="42" s="1"/>
  <c r="G1" i="8"/>
  <c r="I1" i="8"/>
  <c r="F1" i="8"/>
  <c r="E1" i="8"/>
  <c r="H1" i="8"/>
  <c r="C3" i="42"/>
  <c r="C4" i="42"/>
  <c r="C5" i="42"/>
  <c r="C6" i="42"/>
  <c r="C7" i="42"/>
  <c r="C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49" i="42"/>
  <c r="C50" i="42"/>
  <c r="C51" i="42"/>
  <c r="C52" i="42"/>
  <c r="C53" i="42"/>
  <c r="C54" i="42"/>
  <c r="C55" i="42"/>
  <c r="C56" i="42"/>
  <c r="C57" i="42"/>
  <c r="C58" i="42"/>
  <c r="C59" i="42"/>
  <c r="C60" i="42"/>
  <c r="C61" i="42"/>
  <c r="C62" i="42"/>
  <c r="C63" i="42"/>
  <c r="C64" i="42"/>
  <c r="C65" i="42"/>
  <c r="C66" i="42"/>
  <c r="C67" i="42"/>
  <c r="C68" i="42"/>
  <c r="C69" i="42"/>
  <c r="C70" i="42"/>
  <c r="C71" i="42"/>
  <c r="C72" i="42"/>
  <c r="C73" i="42"/>
  <c r="C74" i="42"/>
  <c r="C75" i="42"/>
  <c r="C76" i="42"/>
  <c r="C77" i="42"/>
  <c r="C78" i="42"/>
  <c r="C79" i="42"/>
  <c r="C80" i="42"/>
  <c r="C81" i="42"/>
  <c r="C82" i="42"/>
  <c r="C83" i="42"/>
  <c r="C84" i="42"/>
  <c r="C85" i="42"/>
  <c r="C86" i="42"/>
  <c r="C87" i="42"/>
  <c r="C88" i="42"/>
  <c r="C89" i="42"/>
  <c r="C90" i="42"/>
  <c r="C91" i="42"/>
  <c r="C92" i="42"/>
  <c r="C93" i="42"/>
  <c r="C94" i="42"/>
  <c r="C95" i="42"/>
  <c r="C96" i="42"/>
  <c r="C97" i="42"/>
  <c r="C98" i="42"/>
  <c r="C99" i="42"/>
  <c r="C100" i="42"/>
  <c r="C101" i="42"/>
  <c r="C102" i="42"/>
  <c r="C103" i="42"/>
  <c r="C104" i="42"/>
  <c r="C105" i="42"/>
  <c r="C106" i="42"/>
  <c r="C107" i="42"/>
  <c r="C108" i="42"/>
  <c r="C109" i="42"/>
  <c r="C110" i="42"/>
  <c r="C111" i="42"/>
  <c r="C112" i="42"/>
  <c r="C113" i="42"/>
  <c r="C114" i="42"/>
  <c r="C115" i="42"/>
  <c r="C116" i="42"/>
  <c r="C117" i="42"/>
  <c r="C118" i="42"/>
  <c r="C119" i="42"/>
  <c r="C120" i="42"/>
  <c r="C121" i="42"/>
  <c r="C122" i="42"/>
  <c r="C123" i="42"/>
  <c r="C124" i="42"/>
  <c r="C125" i="42"/>
  <c r="C126" i="42"/>
  <c r="C127" i="42"/>
  <c r="C128" i="42"/>
  <c r="C129" i="42"/>
  <c r="C130" i="42"/>
  <c r="C131" i="42"/>
  <c r="C132" i="42"/>
  <c r="C133" i="42"/>
  <c r="C134" i="42"/>
  <c r="C135" i="42"/>
  <c r="C136" i="42"/>
  <c r="C137" i="42"/>
  <c r="C138" i="42"/>
  <c r="C139" i="42"/>
  <c r="C140" i="42"/>
  <c r="C141" i="42"/>
  <c r="C142" i="42"/>
  <c r="C143" i="42"/>
  <c r="C144" i="42"/>
  <c r="C145" i="42"/>
  <c r="C146" i="42"/>
  <c r="C147" i="42"/>
  <c r="C148" i="42"/>
  <c r="C149" i="42"/>
  <c r="C150" i="42"/>
  <c r="C151" i="42"/>
  <c r="C152" i="42"/>
  <c r="C153" i="42"/>
  <c r="C154" i="42"/>
  <c r="C155" i="42"/>
  <c r="C156" i="42"/>
  <c r="C157" i="42"/>
  <c r="C158" i="42"/>
  <c r="C159" i="42"/>
  <c r="C160" i="42"/>
  <c r="C161" i="42"/>
  <c r="C162" i="42"/>
  <c r="C163" i="42"/>
  <c r="C164" i="42"/>
  <c r="C165" i="42"/>
  <c r="C166" i="42"/>
  <c r="C167" i="42"/>
  <c r="C168" i="42"/>
  <c r="C169" i="42"/>
  <c r="C170" i="42"/>
  <c r="C171" i="42"/>
  <c r="C172" i="42"/>
  <c r="C173" i="42"/>
  <c r="C174" i="42"/>
  <c r="C175" i="42"/>
  <c r="C176" i="42"/>
  <c r="C177" i="42"/>
  <c r="C178" i="42"/>
  <c r="C179" i="42"/>
  <c r="C180" i="42"/>
  <c r="C181" i="42"/>
  <c r="C182" i="42"/>
  <c r="C183" i="42"/>
  <c r="C184" i="42"/>
  <c r="C185" i="42"/>
  <c r="C186" i="42"/>
  <c r="C187" i="42"/>
  <c r="C188" i="42"/>
  <c r="C189" i="42"/>
  <c r="C190" i="42"/>
  <c r="C191" i="42"/>
  <c r="C192" i="42"/>
  <c r="C193" i="42"/>
  <c r="C194" i="42"/>
  <c r="C195" i="42"/>
  <c r="C196" i="42"/>
  <c r="C197" i="42"/>
  <c r="C198" i="42"/>
  <c r="C199" i="42"/>
  <c r="C200" i="42"/>
  <c r="C201" i="42"/>
  <c r="C202" i="42"/>
  <c r="C203" i="42"/>
  <c r="C204" i="42"/>
  <c r="C205" i="42"/>
  <c r="C206" i="42"/>
  <c r="C207" i="42"/>
  <c r="C208" i="42"/>
  <c r="C209" i="42"/>
  <c r="C210" i="42"/>
  <c r="C211" i="42"/>
  <c r="C212" i="42"/>
  <c r="C213" i="42"/>
  <c r="C214" i="42"/>
  <c r="C215" i="42"/>
  <c r="C216" i="42"/>
  <c r="C217" i="42"/>
  <c r="C218" i="42"/>
  <c r="C219" i="42"/>
  <c r="C220" i="42"/>
  <c r="C221" i="42"/>
  <c r="C222" i="42"/>
  <c r="C223" i="42"/>
  <c r="C224" i="42"/>
  <c r="C225" i="42"/>
  <c r="C226" i="42"/>
  <c r="C227" i="42"/>
  <c r="C228" i="42"/>
  <c r="C229" i="42"/>
  <c r="C230" i="42"/>
  <c r="C231" i="42"/>
  <c r="C232" i="42"/>
  <c r="C233" i="42"/>
  <c r="C234" i="42"/>
  <c r="C235" i="42"/>
  <c r="C236" i="42"/>
  <c r="C237" i="42"/>
  <c r="C238" i="42"/>
  <c r="C239" i="42"/>
  <c r="C240" i="42"/>
  <c r="C241" i="42"/>
  <c r="C242" i="42"/>
  <c r="C243" i="42"/>
  <c r="C244" i="42"/>
  <c r="C245" i="42"/>
  <c r="C246" i="42"/>
  <c r="C247" i="42"/>
  <c r="C248" i="42"/>
  <c r="C249" i="42"/>
  <c r="C250" i="42"/>
  <c r="C251" i="42"/>
  <c r="C252" i="42"/>
  <c r="C253" i="42"/>
  <c r="C254" i="42"/>
  <c r="C255" i="42"/>
  <c r="C256" i="42"/>
  <c r="C257" i="42"/>
  <c r="C258" i="42"/>
  <c r="C259" i="42"/>
  <c r="C260" i="42"/>
  <c r="C261" i="42"/>
  <c r="C262" i="42"/>
  <c r="C263" i="42"/>
  <c r="C264" i="42"/>
  <c r="C265" i="42"/>
  <c r="C266" i="42"/>
  <c r="C267" i="42"/>
  <c r="C268" i="42"/>
  <c r="C269" i="42"/>
  <c r="C270" i="42"/>
  <c r="C271" i="42"/>
  <c r="C272" i="42"/>
  <c r="C273" i="42"/>
  <c r="C274" i="42"/>
  <c r="C275" i="42"/>
  <c r="C276" i="42"/>
  <c r="C277" i="42"/>
  <c r="C278" i="42"/>
  <c r="C279" i="42"/>
  <c r="C280" i="42"/>
  <c r="C281" i="42"/>
  <c r="C282" i="42"/>
  <c r="C283" i="42"/>
  <c r="C284" i="42"/>
  <c r="C285" i="42"/>
  <c r="C286" i="42"/>
  <c r="C287" i="42"/>
  <c r="C288" i="42"/>
  <c r="C289" i="42"/>
  <c r="C290" i="42"/>
  <c r="C291" i="42"/>
  <c r="C292" i="42"/>
  <c r="C293" i="42"/>
  <c r="C294" i="42"/>
  <c r="C295" i="42"/>
  <c r="C296" i="42"/>
  <c r="C297" i="42"/>
  <c r="C298" i="42"/>
  <c r="C299" i="42"/>
  <c r="C300" i="42"/>
  <c r="C301" i="42"/>
  <c r="C302" i="42"/>
  <c r="C303" i="42"/>
  <c r="C304" i="42"/>
  <c r="C305" i="42"/>
  <c r="C306" i="42"/>
  <c r="C307" i="42"/>
  <c r="C308" i="42"/>
  <c r="C309" i="42"/>
  <c r="C310" i="42"/>
  <c r="C311" i="42"/>
  <c r="C312" i="42"/>
  <c r="C313" i="42"/>
  <c r="C314" i="42"/>
  <c r="C315" i="42"/>
  <c r="C316" i="42"/>
  <c r="C317" i="42"/>
  <c r="C318" i="42"/>
  <c r="C319" i="42"/>
  <c r="C320" i="42"/>
  <c r="C321" i="42"/>
  <c r="C322" i="42"/>
  <c r="C323" i="42"/>
  <c r="C324" i="42"/>
  <c r="C325" i="42"/>
  <c r="C326" i="42"/>
  <c r="C327" i="42"/>
  <c r="C328" i="42"/>
  <c r="C329" i="42"/>
  <c r="C330" i="42"/>
  <c r="C331" i="42"/>
  <c r="C332" i="42"/>
  <c r="C333" i="42"/>
  <c r="C334" i="42"/>
  <c r="C335" i="42"/>
  <c r="C336" i="42"/>
  <c r="C337" i="42"/>
  <c r="C338" i="42"/>
  <c r="C339" i="42"/>
  <c r="C340" i="42"/>
  <c r="C341" i="42"/>
  <c r="C342" i="42"/>
  <c r="C343" i="42"/>
  <c r="C344" i="42"/>
  <c r="C345" i="42"/>
  <c r="C346" i="42"/>
  <c r="C347" i="42"/>
  <c r="C348" i="42"/>
  <c r="C349" i="42"/>
  <c r="C350" i="42"/>
  <c r="C351" i="42"/>
  <c r="C352" i="42"/>
  <c r="C353" i="42"/>
  <c r="C354" i="42"/>
  <c r="C355" i="42"/>
  <c r="C356" i="42"/>
  <c r="C357" i="42"/>
  <c r="C358" i="42"/>
  <c r="C359" i="42"/>
  <c r="C360" i="42"/>
  <c r="C361" i="42"/>
  <c r="C362" i="42"/>
  <c r="C363" i="42"/>
  <c r="C364" i="42"/>
  <c r="C365" i="42"/>
  <c r="C366" i="42"/>
  <c r="C367" i="42"/>
  <c r="C368" i="42"/>
  <c r="C369" i="42"/>
  <c r="C370" i="42"/>
  <c r="C371" i="42"/>
  <c r="C372" i="42"/>
  <c r="C373" i="42"/>
  <c r="C374" i="42"/>
  <c r="C375" i="42"/>
  <c r="C376" i="42"/>
  <c r="C377" i="42"/>
  <c r="C378" i="42"/>
  <c r="C379" i="42"/>
  <c r="C380" i="42"/>
  <c r="C381" i="42"/>
  <c r="C382" i="42"/>
  <c r="C383" i="42"/>
  <c r="C384" i="42"/>
  <c r="C385" i="42"/>
  <c r="C386" i="42"/>
  <c r="C387" i="42"/>
  <c r="C388" i="42"/>
  <c r="C389" i="42"/>
  <c r="C390" i="42"/>
  <c r="C391" i="42"/>
  <c r="C392" i="42"/>
  <c r="C393" i="42"/>
  <c r="C394" i="42"/>
  <c r="C395" i="42"/>
  <c r="C396" i="42"/>
  <c r="C397" i="42"/>
  <c r="C398" i="42"/>
  <c r="C399" i="42"/>
  <c r="C400" i="42"/>
  <c r="C401" i="42"/>
  <c r="C402" i="42"/>
  <c r="C403" i="42"/>
  <c r="C404" i="42"/>
  <c r="C405" i="42"/>
  <c r="C406" i="42"/>
  <c r="C407" i="42"/>
  <c r="C408" i="42"/>
  <c r="C409" i="42"/>
  <c r="C410" i="42"/>
  <c r="C411" i="42"/>
  <c r="C412" i="42"/>
  <c r="C413" i="42"/>
  <c r="C414" i="42"/>
  <c r="C415" i="42"/>
  <c r="C416" i="42"/>
  <c r="C417" i="42"/>
  <c r="C418" i="42"/>
  <c r="C419" i="42"/>
  <c r="C420" i="42"/>
  <c r="C421" i="42"/>
  <c r="C422" i="42"/>
  <c r="C423" i="42"/>
  <c r="C424" i="42"/>
  <c r="C425" i="42"/>
  <c r="C426" i="42"/>
  <c r="C427" i="42"/>
  <c r="C428" i="42"/>
  <c r="C429" i="42"/>
  <c r="C430" i="42"/>
  <c r="C431" i="42"/>
  <c r="C432" i="42"/>
  <c r="C433" i="42"/>
  <c r="C434" i="42"/>
  <c r="C435" i="42"/>
  <c r="C436" i="42"/>
  <c r="C437" i="42"/>
  <c r="C438" i="42"/>
  <c r="C439" i="42"/>
  <c r="C440" i="42"/>
  <c r="C441" i="42"/>
  <c r="C442" i="42"/>
  <c r="C443" i="42"/>
  <c r="C444" i="42"/>
  <c r="C445" i="42"/>
  <c r="C446" i="42"/>
  <c r="C447" i="42"/>
  <c r="C448" i="42"/>
  <c r="C449" i="42"/>
  <c r="C450" i="42"/>
  <c r="C451" i="42"/>
  <c r="C452" i="42"/>
  <c r="C453" i="42"/>
  <c r="C454" i="42"/>
  <c r="C455" i="42"/>
  <c r="C456" i="42"/>
  <c r="C457" i="42"/>
  <c r="C458" i="42"/>
  <c r="C459" i="42"/>
  <c r="C460" i="42"/>
  <c r="C461" i="42"/>
  <c r="C462" i="42"/>
  <c r="C463" i="42"/>
  <c r="C464" i="42"/>
  <c r="C465" i="42"/>
  <c r="C466" i="42"/>
  <c r="C467" i="42"/>
  <c r="C468" i="42"/>
  <c r="C469" i="42"/>
  <c r="C470" i="42"/>
  <c r="C471" i="42"/>
  <c r="C472" i="42"/>
  <c r="C473" i="42"/>
  <c r="C474" i="42"/>
  <c r="C475" i="42"/>
  <c r="C476" i="42"/>
  <c r="C477" i="42"/>
  <c r="C478" i="42"/>
  <c r="C479" i="42"/>
  <c r="C480" i="42"/>
  <c r="C481" i="42"/>
  <c r="C482" i="42"/>
  <c r="C483" i="42"/>
  <c r="C484" i="42"/>
  <c r="C485" i="42"/>
  <c r="C486" i="42"/>
  <c r="C487" i="42"/>
  <c r="C488" i="42"/>
  <c r="C489" i="42"/>
  <c r="C490" i="42"/>
  <c r="C491" i="42"/>
  <c r="C492" i="42"/>
  <c r="C493" i="42"/>
  <c r="C494" i="42"/>
  <c r="C495" i="42"/>
  <c r="C496" i="42"/>
  <c r="C497" i="42"/>
  <c r="C498" i="42"/>
  <c r="C499" i="42"/>
  <c r="C500" i="42"/>
  <c r="C501" i="42"/>
  <c r="C502" i="42"/>
  <c r="C503" i="42"/>
  <c r="C504" i="42"/>
  <c r="C505" i="42"/>
  <c r="C506" i="42"/>
  <c r="C507" i="42"/>
  <c r="C508" i="42"/>
  <c r="C509" i="42"/>
  <c r="C510" i="42"/>
  <c r="C511" i="42"/>
  <c r="C512" i="42"/>
  <c r="C513" i="42"/>
  <c r="C514" i="42"/>
  <c r="C515" i="42"/>
  <c r="C516" i="42"/>
  <c r="C517" i="42"/>
  <c r="C518" i="42"/>
  <c r="C519" i="42"/>
  <c r="C520" i="42"/>
  <c r="C521" i="42"/>
  <c r="C522" i="42"/>
  <c r="C523" i="42"/>
  <c r="C524" i="42"/>
  <c r="C525" i="42"/>
  <c r="C526" i="42"/>
  <c r="C527" i="42"/>
  <c r="C528" i="42"/>
  <c r="C529" i="42"/>
  <c r="C530" i="42"/>
  <c r="C531" i="42"/>
  <c r="C532" i="42"/>
  <c r="C533" i="42"/>
  <c r="C534" i="42"/>
  <c r="C535" i="42"/>
  <c r="C536" i="42"/>
  <c r="C537" i="42"/>
  <c r="C538" i="42"/>
  <c r="C539" i="42"/>
  <c r="C540" i="42"/>
  <c r="C541" i="42"/>
  <c r="C542" i="42"/>
  <c r="C543" i="42"/>
  <c r="C544" i="42"/>
  <c r="C545" i="42"/>
  <c r="C546" i="42"/>
  <c r="C547" i="42"/>
  <c r="C548" i="42"/>
  <c r="C549" i="42"/>
  <c r="C550" i="42"/>
  <c r="C551" i="42"/>
  <c r="C552" i="42"/>
  <c r="C553" i="42"/>
  <c r="C554" i="42"/>
  <c r="C555" i="42"/>
  <c r="C556" i="42"/>
  <c r="C557" i="42"/>
  <c r="C558" i="42"/>
  <c r="C559" i="42"/>
  <c r="C560" i="42"/>
  <c r="C561" i="42"/>
  <c r="C562" i="42"/>
  <c r="C563" i="42"/>
  <c r="C564" i="42"/>
  <c r="C565" i="42"/>
  <c r="C566" i="42"/>
  <c r="C567" i="42"/>
  <c r="C568" i="42"/>
  <c r="C569" i="42"/>
  <c r="C570" i="42"/>
  <c r="C571" i="42"/>
  <c r="C572" i="42"/>
  <c r="C573" i="42"/>
  <c r="C574" i="42"/>
  <c r="C575" i="42"/>
  <c r="C576" i="42"/>
  <c r="C577" i="42"/>
  <c r="C578" i="42"/>
  <c r="C579" i="42"/>
  <c r="C580" i="42"/>
  <c r="C581" i="42"/>
  <c r="C582" i="42"/>
  <c r="C583" i="42"/>
  <c r="C584" i="42"/>
  <c r="C585" i="42"/>
  <c r="C586" i="42"/>
  <c r="C587" i="42"/>
  <c r="C588" i="42"/>
  <c r="C589" i="42"/>
  <c r="C590" i="42"/>
  <c r="C591" i="42"/>
  <c r="C592" i="42"/>
  <c r="C593" i="42"/>
  <c r="C594" i="42"/>
  <c r="C595" i="42"/>
  <c r="C596" i="42"/>
  <c r="C597" i="42"/>
  <c r="C598" i="42"/>
  <c r="C599" i="42"/>
  <c r="C600" i="42"/>
  <c r="C601" i="42"/>
  <c r="C602" i="42"/>
  <c r="C603" i="42"/>
  <c r="C604" i="42"/>
  <c r="C605" i="42"/>
  <c r="C606" i="42"/>
  <c r="C607" i="42"/>
  <c r="C608" i="42"/>
  <c r="C609" i="42"/>
  <c r="C610" i="42"/>
  <c r="C611" i="42"/>
  <c r="C612" i="42"/>
  <c r="C613" i="42"/>
  <c r="C614" i="42"/>
  <c r="C615" i="42"/>
  <c r="C616" i="42"/>
  <c r="C617" i="42"/>
  <c r="C618" i="42"/>
  <c r="C619" i="42"/>
  <c r="C620" i="42"/>
  <c r="C621" i="42"/>
  <c r="C622" i="42"/>
  <c r="C623" i="42"/>
  <c r="C624" i="42"/>
  <c r="C625" i="42"/>
  <c r="C626" i="42"/>
  <c r="C627" i="42"/>
  <c r="C628" i="42"/>
  <c r="C629" i="42"/>
  <c r="C630" i="42"/>
  <c r="C631" i="42"/>
  <c r="C632" i="42"/>
  <c r="C633" i="42"/>
  <c r="C634" i="42"/>
  <c r="C635" i="42"/>
  <c r="C636" i="42"/>
  <c r="C637" i="42"/>
  <c r="C638" i="42"/>
  <c r="C639" i="42"/>
  <c r="C640" i="42"/>
  <c r="C641" i="42"/>
  <c r="C642" i="42"/>
  <c r="C643" i="42"/>
  <c r="C644" i="42"/>
  <c r="C645" i="42"/>
  <c r="C646" i="42"/>
  <c r="C647" i="42"/>
  <c r="C648" i="42"/>
  <c r="C649" i="42"/>
  <c r="C650" i="42"/>
  <c r="C651" i="42"/>
  <c r="C652" i="42"/>
  <c r="C653" i="42"/>
  <c r="C654" i="42"/>
  <c r="C655" i="42"/>
  <c r="C656" i="42"/>
  <c r="C657" i="42"/>
  <c r="C658" i="42"/>
  <c r="C659" i="42"/>
  <c r="C660" i="42"/>
  <c r="C661" i="42"/>
  <c r="C662" i="42"/>
  <c r="C663" i="42"/>
  <c r="C664" i="42"/>
  <c r="C665" i="42"/>
  <c r="C666" i="42"/>
  <c r="C667" i="42"/>
  <c r="C668" i="42"/>
  <c r="C669" i="42"/>
  <c r="C670" i="42"/>
  <c r="C671" i="42"/>
  <c r="C672" i="42"/>
  <c r="C673" i="42"/>
  <c r="C674" i="42"/>
  <c r="C675" i="42"/>
  <c r="C676" i="42"/>
  <c r="C677" i="42"/>
  <c r="C678" i="42"/>
  <c r="C679" i="42"/>
  <c r="C680" i="42"/>
  <c r="C681" i="42"/>
  <c r="C682" i="42"/>
  <c r="C683" i="42"/>
  <c r="C684" i="42"/>
  <c r="C685" i="42"/>
  <c r="C686" i="42"/>
  <c r="C687" i="42"/>
  <c r="C688" i="42"/>
  <c r="C689" i="42"/>
  <c r="C690" i="42"/>
  <c r="C691" i="42"/>
  <c r="C692" i="42"/>
  <c r="C693" i="42"/>
  <c r="C694" i="42"/>
  <c r="C695" i="42"/>
  <c r="C696" i="42"/>
  <c r="C697" i="42"/>
  <c r="C698" i="42"/>
  <c r="C699" i="42"/>
  <c r="C700" i="42"/>
  <c r="C701" i="42"/>
  <c r="C702" i="42"/>
  <c r="C703" i="42"/>
  <c r="C704" i="42"/>
  <c r="C705" i="42"/>
  <c r="C706" i="42"/>
  <c r="C707" i="42"/>
  <c r="C708" i="42"/>
  <c r="C709" i="42"/>
  <c r="C710" i="42"/>
  <c r="C711" i="42"/>
  <c r="C712" i="42"/>
  <c r="C713" i="42"/>
  <c r="C714" i="42"/>
  <c r="C715" i="42"/>
  <c r="C716" i="42"/>
  <c r="C717" i="42"/>
  <c r="C718" i="42"/>
  <c r="C719" i="42"/>
  <c r="C720" i="42"/>
  <c r="C721" i="42"/>
  <c r="C722" i="42"/>
  <c r="C723" i="42"/>
  <c r="C724" i="42"/>
  <c r="C725" i="42"/>
  <c r="C726" i="42"/>
  <c r="C727" i="42"/>
  <c r="C728" i="42"/>
  <c r="C729" i="42"/>
  <c r="C730" i="42"/>
  <c r="C731" i="42"/>
  <c r="C732" i="42"/>
  <c r="C733" i="42"/>
  <c r="C734" i="42"/>
  <c r="C735" i="42"/>
  <c r="C736" i="42"/>
  <c r="C737" i="42"/>
  <c r="C738" i="42"/>
  <c r="C739" i="42"/>
  <c r="C740" i="42"/>
  <c r="C741" i="42"/>
  <c r="C742" i="42"/>
  <c r="C743" i="42"/>
  <c r="C744" i="42"/>
  <c r="C745" i="42"/>
  <c r="C746" i="42"/>
  <c r="C768" i="42"/>
  <c r="C769" i="42"/>
  <c r="C770" i="42"/>
  <c r="C771" i="42"/>
  <c r="C772" i="42"/>
  <c r="C773" i="42"/>
  <c r="C774" i="42"/>
  <c r="C775" i="42"/>
  <c r="C776" i="42"/>
  <c r="C777" i="42"/>
  <c r="C778" i="42"/>
  <c r="C779" i="42"/>
  <c r="C780" i="42"/>
  <c r="C781" i="42"/>
  <c r="C782" i="42"/>
  <c r="C783" i="42"/>
  <c r="C784" i="42"/>
  <c r="C785" i="42"/>
  <c r="C786" i="42"/>
  <c r="C787" i="42"/>
  <c r="C788" i="42"/>
  <c r="C789" i="42"/>
  <c r="C747" i="42"/>
  <c r="C748" i="42"/>
  <c r="C749" i="42"/>
  <c r="C750" i="42"/>
  <c r="C751" i="42"/>
  <c r="C752" i="42"/>
  <c r="C753" i="42"/>
  <c r="C754" i="42"/>
  <c r="C755" i="42"/>
  <c r="C756" i="42"/>
  <c r="C757" i="42"/>
  <c r="C758" i="42"/>
  <c r="C759" i="42"/>
  <c r="C760" i="42"/>
  <c r="C761" i="42"/>
  <c r="C762" i="42"/>
  <c r="C763" i="42"/>
  <c r="C764" i="42"/>
  <c r="C765" i="42"/>
  <c r="C766" i="42"/>
  <c r="C767" i="42"/>
  <c r="C790" i="42"/>
  <c r="C791" i="42"/>
  <c r="C792" i="42"/>
  <c r="C793" i="42"/>
  <c r="C794" i="42"/>
  <c r="C795" i="42"/>
  <c r="C796" i="42"/>
  <c r="C797" i="42"/>
  <c r="C798" i="42"/>
  <c r="C799" i="42"/>
  <c r="C800" i="42"/>
  <c r="C801" i="42"/>
  <c r="C802" i="42"/>
  <c r="C803" i="42"/>
  <c r="C804" i="42"/>
  <c r="C805" i="42"/>
  <c r="C806" i="42"/>
  <c r="C807" i="42"/>
  <c r="C808" i="42"/>
  <c r="C809" i="42"/>
  <c r="C810" i="42"/>
  <c r="C811" i="42"/>
  <c r="C812" i="42"/>
  <c r="C813" i="42"/>
  <c r="C814" i="42"/>
  <c r="C815" i="42"/>
  <c r="C816" i="42"/>
  <c r="C817" i="42"/>
  <c r="C818" i="42"/>
  <c r="C819" i="42"/>
  <c r="C820" i="42"/>
  <c r="C821" i="42"/>
  <c r="C822" i="42"/>
  <c r="C823" i="42"/>
  <c r="C824" i="42"/>
  <c r="C825" i="42"/>
  <c r="C826" i="42"/>
  <c r="C827" i="42"/>
  <c r="C828" i="42"/>
  <c r="C829" i="42"/>
  <c r="C830" i="42"/>
  <c r="C831" i="42"/>
  <c r="C832" i="42"/>
  <c r="C833" i="42"/>
  <c r="C834" i="42"/>
  <c r="C835" i="42"/>
  <c r="C836" i="42"/>
  <c r="C837" i="42"/>
  <c r="C838" i="42"/>
  <c r="C839" i="42"/>
  <c r="C840" i="42"/>
  <c r="C841" i="42"/>
  <c r="C842" i="42"/>
  <c r="C843" i="42"/>
  <c r="C844" i="42"/>
  <c r="C845" i="42"/>
  <c r="C846" i="42"/>
  <c r="C847" i="42"/>
  <c r="C848" i="42"/>
  <c r="C849" i="42"/>
  <c r="C850" i="42"/>
  <c r="C851" i="42"/>
  <c r="C852" i="42"/>
  <c r="C853" i="42"/>
  <c r="C854" i="42"/>
  <c r="C855" i="42"/>
  <c r="C856" i="42"/>
  <c r="C857" i="42"/>
  <c r="C858" i="42"/>
  <c r="C859" i="42"/>
  <c r="C860" i="42"/>
  <c r="C861" i="42"/>
  <c r="C862" i="42"/>
  <c r="C863" i="42"/>
  <c r="C864" i="42"/>
  <c r="C865" i="42"/>
  <c r="C866" i="42"/>
  <c r="C867" i="42"/>
  <c r="C868" i="42"/>
  <c r="C869" i="42"/>
  <c r="C870" i="42"/>
  <c r="C871" i="42"/>
  <c r="C872" i="42"/>
  <c r="C873" i="42"/>
  <c r="C874" i="42"/>
  <c r="C875" i="42"/>
  <c r="C876" i="42"/>
  <c r="C877" i="42"/>
  <c r="C878" i="42"/>
  <c r="C879" i="42"/>
  <c r="C880" i="42"/>
  <c r="C881" i="42"/>
  <c r="C882" i="42"/>
  <c r="C883" i="42"/>
  <c r="C884" i="42"/>
  <c r="C885" i="42"/>
  <c r="C886" i="42"/>
  <c r="C887" i="42"/>
  <c r="C888" i="42"/>
  <c r="C889" i="42"/>
  <c r="C890" i="42"/>
  <c r="C891" i="42"/>
  <c r="C892" i="42"/>
  <c r="C893" i="42"/>
  <c r="C894" i="42"/>
  <c r="C895" i="42"/>
  <c r="C896" i="42"/>
  <c r="C897" i="42"/>
  <c r="C898" i="42"/>
  <c r="C899" i="42"/>
  <c r="C900" i="42"/>
  <c r="C901" i="42"/>
  <c r="C902" i="42"/>
  <c r="C903" i="42"/>
  <c r="C904" i="42"/>
  <c r="C905" i="42"/>
  <c r="C906" i="42"/>
  <c r="C907" i="42"/>
  <c r="C908" i="42"/>
  <c r="C909" i="42"/>
  <c r="C910" i="42"/>
  <c r="C911" i="42"/>
  <c r="C912" i="42"/>
  <c r="C913" i="42"/>
  <c r="C914" i="42"/>
  <c r="C915" i="42"/>
  <c r="C916" i="42"/>
  <c r="C917" i="42"/>
  <c r="C918" i="42"/>
  <c r="C919" i="42"/>
  <c r="C920" i="42"/>
  <c r="C921" i="42"/>
  <c r="C922" i="42"/>
  <c r="C923" i="42"/>
  <c r="C924" i="42"/>
  <c r="C925" i="42"/>
  <c r="C926" i="42"/>
  <c r="C927" i="42"/>
  <c r="C928" i="42"/>
  <c r="C929" i="42"/>
  <c r="C930" i="42"/>
  <c r="C931" i="42"/>
  <c r="C932" i="42"/>
  <c r="C933" i="42"/>
  <c r="C934" i="42"/>
  <c r="C935" i="42"/>
  <c r="C936" i="42"/>
  <c r="C937" i="42"/>
  <c r="C938" i="42"/>
  <c r="C939" i="42"/>
  <c r="C940" i="42"/>
  <c r="C941" i="42"/>
  <c r="C942" i="42"/>
  <c r="C943" i="42"/>
  <c r="C944" i="42"/>
  <c r="C945" i="42"/>
  <c r="C946" i="42"/>
  <c r="C947" i="42"/>
  <c r="C948" i="42"/>
  <c r="C949" i="42"/>
  <c r="C950" i="42"/>
  <c r="C951" i="42"/>
  <c r="C952" i="42"/>
  <c r="C953" i="42"/>
  <c r="C954" i="42"/>
  <c r="C955" i="42"/>
  <c r="C956" i="42"/>
  <c r="C957" i="42"/>
  <c r="C958" i="42"/>
  <c r="C959" i="42"/>
  <c r="C960" i="42"/>
  <c r="C961" i="42"/>
  <c r="C962" i="42"/>
  <c r="C963" i="42"/>
  <c r="C964" i="42"/>
  <c r="C965" i="42"/>
  <c r="C966" i="42"/>
  <c r="C967" i="42"/>
  <c r="C968" i="42"/>
  <c r="C969" i="42"/>
  <c r="C970" i="42"/>
  <c r="C971" i="42"/>
  <c r="C972" i="42"/>
  <c r="C973" i="42"/>
  <c r="C974" i="42"/>
  <c r="C975" i="42"/>
  <c r="C976" i="42"/>
  <c r="C977" i="42"/>
  <c r="C978" i="42"/>
  <c r="C979" i="42"/>
  <c r="C980" i="42"/>
  <c r="C981" i="42"/>
  <c r="C982" i="42"/>
  <c r="C983" i="42"/>
  <c r="C984" i="42"/>
  <c r="C985" i="42"/>
  <c r="C986" i="42"/>
  <c r="C987" i="42"/>
  <c r="C988" i="42"/>
  <c r="C989" i="42"/>
  <c r="C990" i="42"/>
  <c r="C991" i="42"/>
  <c r="C992" i="42"/>
  <c r="C993" i="42"/>
  <c r="C994" i="42"/>
  <c r="C995" i="42"/>
  <c r="C996" i="42"/>
  <c r="C997" i="42"/>
  <c r="C998" i="42"/>
  <c r="C999" i="42"/>
  <c r="C1000" i="42"/>
  <c r="C1001" i="42"/>
  <c r="C1002" i="42"/>
  <c r="C1003" i="42"/>
  <c r="C1004" i="42"/>
  <c r="C1005" i="42"/>
  <c r="C1006" i="42"/>
  <c r="C1007" i="42"/>
  <c r="C1008" i="42"/>
  <c r="C1009" i="42"/>
  <c r="C1010" i="42"/>
  <c r="C1011" i="42"/>
  <c r="C1012" i="42"/>
  <c r="C1013" i="42"/>
  <c r="C1014" i="42"/>
  <c r="C1015" i="42"/>
  <c r="C1016" i="42"/>
  <c r="C1017" i="42"/>
  <c r="C1018" i="42"/>
  <c r="C1019" i="42"/>
  <c r="C1020" i="42"/>
  <c r="C1021" i="42"/>
  <c r="C1022" i="42"/>
  <c r="C1023" i="42"/>
  <c r="C1024" i="42"/>
  <c r="C1025" i="42"/>
  <c r="C1026" i="42"/>
  <c r="C1027" i="42"/>
  <c r="C1028" i="42"/>
  <c r="C1029" i="42"/>
  <c r="C1030" i="42"/>
  <c r="C1031" i="42"/>
  <c r="C1032" i="42"/>
  <c r="C1033" i="42"/>
  <c r="C1034" i="42"/>
  <c r="C1035" i="42"/>
  <c r="C1036" i="42"/>
  <c r="C1037" i="42"/>
  <c r="C1038" i="42"/>
  <c r="C1039" i="42"/>
  <c r="C1040" i="42"/>
  <c r="C1041" i="42"/>
  <c r="C1042" i="42"/>
  <c r="C1043" i="42"/>
  <c r="C1044" i="42"/>
  <c r="C1045" i="42"/>
  <c r="C1046" i="42"/>
  <c r="C1047" i="42"/>
  <c r="C1048" i="42"/>
  <c r="C1049" i="42"/>
  <c r="C1050" i="42"/>
  <c r="C1051" i="42"/>
  <c r="C1052" i="42"/>
  <c r="C1053" i="42"/>
  <c r="C1054" i="42"/>
  <c r="C1055" i="42"/>
  <c r="C1056" i="42"/>
  <c r="C1057" i="42"/>
  <c r="C1058" i="42"/>
  <c r="C1059" i="42"/>
  <c r="C1060" i="42"/>
  <c r="C1061" i="42"/>
  <c r="C1062" i="42"/>
  <c r="C1063" i="42"/>
  <c r="C1064" i="42"/>
  <c r="C1065" i="42"/>
  <c r="C1066" i="42"/>
  <c r="C1067" i="42"/>
  <c r="C1068" i="42"/>
  <c r="C1069" i="42"/>
  <c r="C1070" i="42"/>
  <c r="C1071" i="42"/>
  <c r="C1072" i="42"/>
  <c r="C1073" i="42"/>
  <c r="C1074" i="42"/>
  <c r="C1075" i="42"/>
  <c r="C1076" i="42"/>
  <c r="C1077" i="42"/>
  <c r="C1078" i="42"/>
  <c r="C1079" i="42"/>
  <c r="C1080" i="42"/>
  <c r="C1081" i="42"/>
  <c r="C1082" i="42"/>
  <c r="C1083" i="42"/>
  <c r="C1084" i="42"/>
  <c r="C1085" i="42"/>
  <c r="C1086" i="42"/>
  <c r="C1087" i="42"/>
  <c r="C1088" i="42"/>
  <c r="C1089" i="42"/>
  <c r="C1090" i="42"/>
  <c r="C1091" i="42"/>
  <c r="C1092" i="42"/>
  <c r="C1093" i="42"/>
  <c r="C1094" i="42"/>
  <c r="C1095" i="42"/>
  <c r="C1096" i="42"/>
  <c r="C1097" i="42"/>
  <c r="C1098" i="42"/>
  <c r="C1099" i="42"/>
  <c r="C1100" i="42"/>
  <c r="C1101" i="42"/>
  <c r="C1102" i="42"/>
  <c r="C1103" i="42"/>
  <c r="C1104" i="42"/>
  <c r="C1105" i="42"/>
  <c r="C1106" i="42"/>
  <c r="C1107" i="42"/>
  <c r="C1108" i="42"/>
  <c r="C1109" i="42"/>
  <c r="C1110" i="42"/>
  <c r="C1111" i="42"/>
  <c r="C1112" i="42"/>
  <c r="C1113" i="42"/>
  <c r="C1114" i="42"/>
  <c r="C1115" i="42"/>
  <c r="C1116" i="42"/>
  <c r="C1117" i="42"/>
  <c r="C1118" i="42"/>
  <c r="C1119" i="42"/>
  <c r="C1120" i="42"/>
  <c r="C1121" i="42"/>
  <c r="C1122" i="42"/>
  <c r="C1123" i="42"/>
  <c r="C1124" i="42"/>
  <c r="C1125" i="42"/>
  <c r="C1126" i="42"/>
  <c r="C1127" i="42"/>
  <c r="C1128" i="42"/>
  <c r="C1129" i="42"/>
  <c r="C1130" i="42"/>
  <c r="C1131" i="42"/>
  <c r="C1132" i="42"/>
  <c r="C1133" i="42"/>
  <c r="C1134" i="42"/>
  <c r="C1135" i="42"/>
  <c r="C1136" i="42"/>
  <c r="C1137" i="42"/>
  <c r="C1138" i="42"/>
  <c r="C1139" i="42"/>
  <c r="C1140" i="42"/>
  <c r="C1141" i="42"/>
  <c r="C1142" i="42"/>
  <c r="C1143" i="42"/>
  <c r="C1144" i="42"/>
  <c r="C1145" i="42"/>
  <c r="C1146" i="42"/>
  <c r="C1147" i="42"/>
  <c r="C1148" i="42"/>
  <c r="C1149" i="42"/>
  <c r="C1150" i="42"/>
  <c r="C1151" i="42"/>
  <c r="C1152" i="42"/>
  <c r="C2" i="42"/>
  <c r="Y249" i="4" l="1" a="1"/>
  <c r="Y249" i="4" s="1"/>
  <c r="AI49" i="61" s="1"/>
  <c r="Y171" i="4" a="1"/>
  <c r="Y171" i="4" s="1"/>
  <c r="Y45" i="4" a="1"/>
  <c r="Y45" i="4" s="1"/>
  <c r="AI29" i="53" s="1"/>
  <c r="Y126" i="4" a="1"/>
  <c r="Y126" i="4" s="1"/>
  <c r="AI62" i="58" s="1"/>
  <c r="Y151" i="4" a="1"/>
  <c r="Y151" i="4" s="1"/>
  <c r="AI87" i="58" s="1"/>
  <c r="Y138" i="4" a="1"/>
  <c r="Y138" i="4" s="1"/>
  <c r="AI74" i="58" s="1"/>
  <c r="Y123" i="4" a="1"/>
  <c r="Y123" i="4" s="1"/>
  <c r="Y174" i="4" a="1"/>
  <c r="Y174" i="4" s="1"/>
  <c r="AI108" i="58" s="1"/>
  <c r="Y90" i="4" a="1"/>
  <c r="Y90" i="4" s="1"/>
  <c r="AI25" i="55" s="1"/>
  <c r="L49" i="61"/>
  <c r="L59" i="60"/>
  <c r="T66" i="60"/>
  <c r="T60" i="59"/>
  <c r="T110" i="58"/>
  <c r="M46" i="57"/>
  <c r="T46" i="57"/>
  <c r="T26" i="55"/>
  <c r="L25" i="53"/>
  <c r="L33" i="53"/>
  <c r="T42" i="53"/>
  <c r="L29" i="52"/>
  <c r="L73" i="51"/>
  <c r="M89" i="51"/>
  <c r="M105" i="51" s="1"/>
  <c r="L72" i="51"/>
  <c r="M88" i="51"/>
  <c r="M104" i="51" s="1"/>
  <c r="L71" i="51"/>
  <c r="M87" i="51"/>
  <c r="M103" i="51" s="1"/>
  <c r="L58" i="51"/>
  <c r="M110" i="51"/>
  <c r="L74" i="51"/>
  <c r="L90" i="51" s="1"/>
  <c r="L106" i="51" s="1"/>
  <c r="AL106" i="51" s="1"/>
  <c r="O84" i="51"/>
  <c r="O100" i="51" s="1"/>
  <c r="N84" i="51"/>
  <c r="N100" i="51" s="1"/>
  <c r="R84" i="51"/>
  <c r="R100" i="51" s="1"/>
  <c r="N85" i="51"/>
  <c r="N101" i="51" s="1"/>
  <c r="R85" i="51"/>
  <c r="R101" i="51" s="1"/>
  <c r="P85" i="51"/>
  <c r="P101" i="51" s="1"/>
  <c r="Q84" i="51"/>
  <c r="Q100" i="51" s="1"/>
  <c r="P84" i="51"/>
  <c r="P100" i="51" s="1"/>
  <c r="O85" i="51"/>
  <c r="O101" i="51" s="1"/>
  <c r="Q85" i="51"/>
  <c r="Q101" i="51" s="1"/>
  <c r="L75" i="51"/>
  <c r="L91" i="51" s="1"/>
  <c r="L107" i="51" s="1"/>
  <c r="AL107" i="51" s="1"/>
  <c r="L62" i="51"/>
  <c r="M78" i="51"/>
  <c r="M94" i="51" s="1"/>
  <c r="L69" i="51"/>
  <c r="M85" i="51"/>
  <c r="M101" i="51" s="1"/>
  <c r="L65" i="51"/>
  <c r="M81" i="51"/>
  <c r="M97" i="51" s="1"/>
  <c r="L66" i="51"/>
  <c r="M82" i="51"/>
  <c r="M98" i="51" s="1"/>
  <c r="P76" i="51"/>
  <c r="P92" i="51" s="1"/>
  <c r="P108" i="51" s="1"/>
  <c r="L60" i="51"/>
  <c r="M76" i="51"/>
  <c r="M92" i="51" s="1"/>
  <c r="M108" i="51" s="1"/>
  <c r="L68" i="51"/>
  <c r="M84" i="51"/>
  <c r="M100" i="51" s="1"/>
  <c r="L67" i="51"/>
  <c r="M83" i="51"/>
  <c r="M99" i="51" s="1"/>
  <c r="L64" i="51"/>
  <c r="M80" i="51"/>
  <c r="M96" i="51" s="1"/>
  <c r="L63" i="51"/>
  <c r="M79" i="51"/>
  <c r="M95" i="51" s="1"/>
  <c r="L70" i="51"/>
  <c r="L86" i="51" s="1"/>
  <c r="L102" i="51" s="1"/>
  <c r="AL102" i="51" s="1"/>
  <c r="L61" i="51"/>
  <c r="M77" i="51"/>
  <c r="M93" i="51" s="1"/>
  <c r="M109" i="51" s="1"/>
  <c r="Y170" i="4" a="1"/>
  <c r="Y170" i="4" s="1"/>
  <c r="R11" i="4"/>
  <c r="Y157" i="4" a="1"/>
  <c r="Y157" i="4" s="1"/>
  <c r="AI93" i="58" s="1"/>
  <c r="Y127" i="4" a="1"/>
  <c r="Y127" i="4" s="1"/>
  <c r="AI63" i="58" s="1"/>
  <c r="Y122" i="4" a="1"/>
  <c r="Y122" i="4" s="1"/>
  <c r="AI59" i="58" s="1"/>
  <c r="Y155" i="4" a="1"/>
  <c r="Y155" i="4" s="1"/>
  <c r="AI91" i="58" s="1"/>
  <c r="Y84" i="4" a="1"/>
  <c r="Y84" i="4" s="1"/>
  <c r="AI19" i="55" s="1"/>
  <c r="Y165" i="4" a="1"/>
  <c r="Y165" i="4" s="1"/>
  <c r="AI101" i="58" s="1"/>
  <c r="Y166" i="4" a="1"/>
  <c r="Y166" i="4" s="1"/>
  <c r="AI102" i="58" s="1"/>
  <c r="R51" i="4"/>
  <c r="R187" i="4"/>
  <c r="R213" i="4"/>
  <c r="R67" i="4"/>
  <c r="R5" i="4"/>
  <c r="R197" i="4"/>
  <c r="R91" i="4"/>
  <c r="R73" i="4"/>
  <c r="R46" i="4"/>
  <c r="R39" i="4"/>
  <c r="R21" i="4"/>
  <c r="R83" i="4"/>
  <c r="R15" i="4"/>
  <c r="R244" i="4"/>
  <c r="R88" i="4"/>
  <c r="R214" i="4"/>
  <c r="R116" i="4"/>
  <c r="R86" i="4"/>
  <c r="R35" i="4"/>
  <c r="R7" i="4"/>
  <c r="R81" i="4"/>
  <c r="R222" i="4"/>
  <c r="R245" i="4"/>
  <c r="R8" i="4"/>
  <c r="R70" i="4"/>
  <c r="R68" i="4"/>
  <c r="R153" i="4"/>
  <c r="R212" i="4"/>
  <c r="R164" i="4"/>
  <c r="R179" i="4"/>
  <c r="R52" i="4"/>
  <c r="R57" i="4"/>
  <c r="R60" i="4"/>
  <c r="R111" i="4"/>
  <c r="R251" i="4"/>
  <c r="R133" i="4"/>
  <c r="R198" i="4"/>
  <c r="R258" i="4"/>
  <c r="R17" i="4"/>
  <c r="R185" i="4"/>
  <c r="R196" i="4"/>
  <c r="R231" i="4"/>
  <c r="R228" i="4"/>
  <c r="R38" i="4"/>
  <c r="R100" i="4"/>
  <c r="R20" i="4"/>
  <c r="R180" i="4"/>
  <c r="R37" i="4"/>
  <c r="R120" i="4"/>
  <c r="R229" i="4"/>
  <c r="R55" i="4"/>
  <c r="R26" i="4"/>
  <c r="R107" i="4"/>
  <c r="R220" i="4"/>
  <c r="R95" i="4"/>
  <c r="R176" i="4"/>
  <c r="R168" i="4"/>
  <c r="R238" i="4"/>
  <c r="R236" i="4"/>
  <c r="R6" i="4"/>
  <c r="R192" i="4"/>
  <c r="R31" i="4"/>
  <c r="R190" i="4"/>
  <c r="R193" i="4"/>
  <c r="R226" i="4"/>
  <c r="R29" i="4"/>
  <c r="R191" i="4"/>
  <c r="R172" i="4"/>
  <c r="R256" i="4"/>
  <c r="R204" i="4"/>
  <c r="R75" i="4"/>
  <c r="R77" i="4"/>
  <c r="R41" i="4"/>
  <c r="R232" i="4"/>
  <c r="R199" i="4"/>
  <c r="R49" i="4"/>
  <c r="R178" i="4"/>
  <c r="R177" i="4"/>
  <c r="R243" i="4"/>
  <c r="R145" i="4"/>
  <c r="R54" i="4"/>
  <c r="R109" i="4"/>
  <c r="R234" i="4"/>
  <c r="R119" i="4"/>
  <c r="R12" i="4"/>
  <c r="R250" i="4"/>
  <c r="R246" i="4"/>
  <c r="R240" i="4"/>
  <c r="R65" i="4"/>
  <c r="R63" i="4"/>
  <c r="R82" i="4"/>
  <c r="R98" i="4"/>
  <c r="R225" i="4"/>
  <c r="R239" i="4"/>
  <c r="R78" i="4"/>
  <c r="R208" i="4"/>
  <c r="R194" i="4"/>
  <c r="R105" i="4"/>
  <c r="R96" i="4"/>
  <c r="R9" i="4"/>
  <c r="R211" i="4"/>
  <c r="R223" i="4"/>
  <c r="R237" i="4"/>
  <c r="R47" i="4"/>
  <c r="R162" i="4"/>
  <c r="R200" i="4"/>
  <c r="R184" i="4"/>
  <c r="R195" i="4"/>
  <c r="R24" i="4"/>
  <c r="R233" i="4"/>
  <c r="R93" i="4"/>
  <c r="R169" i="4"/>
  <c r="R227" i="4"/>
  <c r="R235" i="4"/>
  <c r="R62" i="4"/>
  <c r="R71" i="4"/>
  <c r="R259" i="4"/>
  <c r="R106" i="4"/>
  <c r="R188" i="4"/>
  <c r="R242" i="4"/>
  <c r="R186" i="4"/>
  <c r="R19" i="4"/>
  <c r="R118" i="4"/>
  <c r="R203" i="4"/>
  <c r="R14" i="4"/>
  <c r="R224" i="4"/>
  <c r="R97" i="4"/>
  <c r="R72" i="4"/>
  <c r="R48" i="4"/>
  <c r="R161" i="4"/>
  <c r="R143" i="4"/>
  <c r="R43" i="4"/>
  <c r="R248" i="4"/>
  <c r="R152" i="4"/>
  <c r="R32" i="4"/>
  <c r="R202" i="4"/>
  <c r="R18" i="4"/>
  <c r="R241" i="4"/>
  <c r="R219" i="4"/>
  <c r="R94" i="4"/>
  <c r="R99" i="4"/>
  <c r="R183" i="4"/>
  <c r="R205" i="4"/>
  <c r="R217" i="4"/>
  <c r="R64" i="4"/>
  <c r="R66" i="4"/>
  <c r="R56" i="4"/>
  <c r="R33" i="4"/>
  <c r="R13" i="4"/>
  <c r="R136" i="4"/>
  <c r="R124" i="4"/>
  <c r="R44" i="4"/>
  <c r="R207" i="4"/>
  <c r="R23" i="4"/>
  <c r="R10" i="4"/>
  <c r="R252" i="4"/>
  <c r="R61" i="4"/>
  <c r="R74" i="4"/>
  <c r="R59" i="4"/>
  <c r="R30" i="4"/>
  <c r="R34" i="4"/>
  <c r="R27" i="4"/>
  <c r="R148" i="4"/>
  <c r="R216" i="4"/>
  <c r="R215" i="4"/>
  <c r="R247" i="4"/>
  <c r="R221" i="4"/>
  <c r="R40" i="4"/>
  <c r="R50" i="4"/>
  <c r="R42" i="4"/>
  <c r="R69" i="4"/>
  <c r="R16" i="4"/>
  <c r="R254" i="4"/>
  <c r="R181" i="4"/>
  <c r="R209" i="4"/>
  <c r="R182" i="4"/>
  <c r="R25" i="4"/>
  <c r="R4" i="4"/>
  <c r="R257" i="4"/>
  <c r="R58" i="4"/>
  <c r="Y129" i="4" a="1"/>
  <c r="Y129" i="4" s="1"/>
  <c r="AI65" i="58" s="1"/>
  <c r="Y139" i="4" a="1"/>
  <c r="Y139" i="4" s="1"/>
  <c r="AI75" i="58" s="1"/>
  <c r="Y130" i="4" a="1"/>
  <c r="Y130" i="4" s="1"/>
  <c r="AI66" i="58" s="1"/>
  <c r="F1153" i="42"/>
  <c r="I17010" i="18"/>
  <c r="I14762" i="18"/>
  <c r="I14346" i="18"/>
  <c r="I11523" i="18"/>
  <c r="I10562" i="18"/>
  <c r="I10222" i="18"/>
  <c r="I10162" i="18"/>
  <c r="I10148" i="18"/>
  <c r="I10147" i="18"/>
  <c r="I10140" i="18"/>
  <c r="I10139" i="18"/>
  <c r="I6730" i="18"/>
  <c r="I6729" i="18"/>
  <c r="I6728" i="18"/>
  <c r="I6727" i="18"/>
  <c r="I6726" i="18"/>
  <c r="I6725" i="18"/>
  <c r="I6724" i="18"/>
  <c r="I6723" i="18"/>
  <c r="I6722" i="18"/>
  <c r="I6721" i="18"/>
  <c r="I6720" i="18"/>
  <c r="I6719" i="18"/>
  <c r="I6718" i="18"/>
  <c r="I6717" i="18"/>
  <c r="I6716" i="18"/>
  <c r="I6715" i="18"/>
  <c r="I6714" i="18"/>
  <c r="I6713" i="18"/>
  <c r="I6712" i="18"/>
  <c r="I6711" i="18"/>
  <c r="I6710" i="18"/>
  <c r="I6709" i="18"/>
  <c r="I6708" i="18"/>
  <c r="I6707" i="18"/>
  <c r="I6706" i="18"/>
  <c r="I6705" i="18"/>
  <c r="I6704" i="18"/>
  <c r="I6703" i="18"/>
  <c r="I6702" i="18"/>
  <c r="I6701" i="18"/>
  <c r="I6700" i="18"/>
  <c r="I6699" i="18"/>
  <c r="I6698" i="18"/>
  <c r="I6697" i="18"/>
  <c r="I6696" i="18"/>
  <c r="I6695" i="18"/>
  <c r="I6694" i="18"/>
  <c r="I6693" i="18"/>
  <c r="I6692" i="18"/>
  <c r="I6691" i="18"/>
  <c r="I6690" i="18"/>
  <c r="I6689" i="18"/>
  <c r="I6688" i="18"/>
  <c r="I6687" i="18"/>
  <c r="I6686" i="18"/>
  <c r="I6685" i="18"/>
  <c r="I6684" i="18"/>
  <c r="I6683" i="18"/>
  <c r="I6682" i="18"/>
  <c r="I6681" i="18"/>
  <c r="I6680" i="18"/>
  <c r="I6679" i="18"/>
  <c r="I6678" i="18"/>
  <c r="I6677" i="18"/>
  <c r="I6676" i="18"/>
  <c r="I6675" i="18"/>
  <c r="I6674" i="18"/>
  <c r="I6673" i="18"/>
  <c r="I6672" i="18"/>
  <c r="I6671" i="18"/>
  <c r="I6670" i="18"/>
  <c r="I6669" i="18"/>
  <c r="I6668" i="18"/>
  <c r="I6667" i="18"/>
  <c r="I6666" i="18"/>
  <c r="I6665" i="18"/>
  <c r="I6664" i="18"/>
  <c r="I6663" i="18"/>
  <c r="I6662" i="18"/>
  <c r="I6661" i="18"/>
  <c r="I6660" i="18"/>
  <c r="I6659" i="18"/>
  <c r="I6658" i="18"/>
  <c r="I6657" i="18"/>
  <c r="I6656" i="18"/>
  <c r="I6655" i="18"/>
  <c r="I6654" i="18"/>
  <c r="I6653" i="18"/>
  <c r="I6652" i="18"/>
  <c r="I6651" i="18"/>
  <c r="I6650" i="18"/>
  <c r="I6649" i="18"/>
  <c r="I6648" i="18"/>
  <c r="I6647" i="18"/>
  <c r="I6646" i="18"/>
  <c r="I6645" i="18"/>
  <c r="I6644" i="18"/>
  <c r="I6643" i="18"/>
  <c r="I6642" i="18"/>
  <c r="I6641" i="18"/>
  <c r="I6640" i="18"/>
  <c r="I6639" i="18"/>
  <c r="I6638" i="18"/>
  <c r="I6637" i="18"/>
  <c r="I6636" i="18"/>
  <c r="I6635" i="18"/>
  <c r="I6634" i="18"/>
  <c r="I6633" i="18"/>
  <c r="I6632" i="18"/>
  <c r="I6631" i="18"/>
  <c r="I6630" i="18"/>
  <c r="I6629" i="18"/>
  <c r="I6628" i="18"/>
  <c r="I6627" i="18"/>
  <c r="I6626" i="18"/>
  <c r="I6625" i="18"/>
  <c r="I6624" i="18"/>
  <c r="I6623" i="18"/>
  <c r="I6622" i="18"/>
  <c r="I6621" i="18"/>
  <c r="I6620" i="18"/>
  <c r="I6619" i="18"/>
  <c r="I6618" i="18"/>
  <c r="I6617" i="18"/>
  <c r="I6616" i="18"/>
  <c r="I6615" i="18"/>
  <c r="I6614" i="18"/>
  <c r="I6613" i="18"/>
  <c r="I6612" i="18"/>
  <c r="I6611" i="18"/>
  <c r="I6610" i="18"/>
  <c r="I6609" i="18"/>
  <c r="I6608" i="18"/>
  <c r="I6607" i="18"/>
  <c r="I6606" i="18"/>
  <c r="I6605" i="18"/>
  <c r="I6604" i="18"/>
  <c r="I6603" i="18"/>
  <c r="I6602" i="18"/>
  <c r="I6601" i="18"/>
  <c r="I6600" i="18"/>
  <c r="I6599" i="18"/>
  <c r="I6598" i="18"/>
  <c r="I6597" i="18"/>
  <c r="I6596" i="18"/>
  <c r="I6595" i="18"/>
  <c r="I6594" i="18"/>
  <c r="I6593" i="18"/>
  <c r="I6592" i="18"/>
  <c r="I6591" i="18"/>
  <c r="I6590" i="18"/>
  <c r="I6589" i="18"/>
  <c r="I6588" i="18"/>
  <c r="I6587" i="18"/>
  <c r="I6586" i="18"/>
  <c r="I6585" i="18"/>
  <c r="I6584" i="18"/>
  <c r="I6583" i="18"/>
  <c r="I6582" i="18"/>
  <c r="I6581" i="18"/>
  <c r="I6580" i="18"/>
  <c r="I6579" i="18"/>
  <c r="I6578" i="18"/>
  <c r="I6577" i="18"/>
  <c r="I6576" i="18"/>
  <c r="I6575" i="18"/>
  <c r="I6574" i="18"/>
  <c r="I6573" i="18"/>
  <c r="I6572" i="18"/>
  <c r="I6571" i="18"/>
  <c r="I6570" i="18"/>
  <c r="I6569" i="18"/>
  <c r="I6568" i="18"/>
  <c r="I6567" i="18"/>
  <c r="I6566" i="18"/>
  <c r="I6565" i="18"/>
  <c r="I6564" i="18"/>
  <c r="I6563" i="18"/>
  <c r="I6562" i="18"/>
  <c r="I6561" i="18"/>
  <c r="I6560" i="18"/>
  <c r="I6559" i="18"/>
  <c r="I6558" i="18"/>
  <c r="I6557" i="18"/>
  <c r="I6556" i="18"/>
  <c r="I6555" i="18"/>
  <c r="I6554" i="18"/>
  <c r="I6553" i="18"/>
  <c r="I6552" i="18"/>
  <c r="I6551" i="18"/>
  <c r="I6550" i="18"/>
  <c r="I6549" i="18"/>
  <c r="I6548" i="18"/>
  <c r="I6547" i="18"/>
  <c r="I6546" i="18"/>
  <c r="I6545" i="18"/>
  <c r="I6544" i="18"/>
  <c r="I6543" i="18"/>
  <c r="I6542" i="18"/>
  <c r="I6541" i="18"/>
  <c r="I6540" i="18"/>
  <c r="I6539" i="18"/>
  <c r="I6538" i="18"/>
  <c r="I6537" i="18"/>
  <c r="I6536" i="18"/>
  <c r="I6535" i="18"/>
  <c r="I6534" i="18"/>
  <c r="I6533" i="18"/>
  <c r="I6532" i="18"/>
  <c r="I6531" i="18"/>
  <c r="I6530" i="18"/>
  <c r="I6529" i="18"/>
  <c r="I6528" i="18"/>
  <c r="I6527" i="18"/>
  <c r="I6526" i="18"/>
  <c r="I6525" i="18"/>
  <c r="I6524" i="18"/>
  <c r="I6523" i="18"/>
  <c r="I6522" i="18"/>
  <c r="I6521" i="18"/>
  <c r="I6520" i="18"/>
  <c r="I6519" i="18"/>
  <c r="I6518" i="18"/>
  <c r="I6517" i="18"/>
  <c r="I6516" i="18"/>
  <c r="I6515" i="18"/>
  <c r="I6514" i="18"/>
  <c r="I6513" i="18"/>
  <c r="I6512" i="18"/>
  <c r="I6511" i="18"/>
  <c r="I6510" i="18"/>
  <c r="I6509" i="18"/>
  <c r="I6508" i="18"/>
  <c r="I6507" i="18"/>
  <c r="I6506" i="18"/>
  <c r="I6505" i="18"/>
  <c r="I6504" i="18"/>
  <c r="I6503" i="18"/>
  <c r="I6502" i="18"/>
  <c r="I6501" i="18"/>
  <c r="I6500" i="18"/>
  <c r="I6499" i="18"/>
  <c r="I6498" i="18"/>
  <c r="I6497" i="18"/>
  <c r="I6496" i="18"/>
  <c r="I6495" i="18"/>
  <c r="I6494" i="18"/>
  <c r="I6493" i="18"/>
  <c r="I6492" i="18"/>
  <c r="I6491" i="18"/>
  <c r="I6490" i="18"/>
  <c r="I6489" i="18"/>
  <c r="I6488" i="18"/>
  <c r="I6487" i="18"/>
  <c r="I6486" i="18"/>
  <c r="I6485" i="18"/>
  <c r="I6484" i="18"/>
  <c r="I6483" i="18"/>
  <c r="I6482" i="18"/>
  <c r="I6481" i="18"/>
  <c r="I6480" i="18"/>
  <c r="I6479" i="18"/>
  <c r="I6478" i="18"/>
  <c r="I6477" i="18"/>
  <c r="I6476" i="18"/>
  <c r="I6475" i="18"/>
  <c r="I6474" i="18"/>
  <c r="I6473" i="18"/>
  <c r="I6472" i="18"/>
  <c r="I6471" i="18"/>
  <c r="I6470" i="18"/>
  <c r="I6469" i="18"/>
  <c r="I6468" i="18"/>
  <c r="I6467" i="18"/>
  <c r="I6466" i="18"/>
  <c r="I6465" i="18"/>
  <c r="I6464" i="18"/>
  <c r="I6463" i="18"/>
  <c r="I6462" i="18"/>
  <c r="I6461" i="18"/>
  <c r="I6460" i="18"/>
  <c r="I6459" i="18"/>
  <c r="I6458" i="18"/>
  <c r="I6457" i="18"/>
  <c r="I6456" i="18"/>
  <c r="I6455" i="18"/>
  <c r="I6454" i="18"/>
  <c r="I6453" i="18"/>
  <c r="I6452" i="18"/>
  <c r="I6451" i="18"/>
  <c r="I6450" i="18"/>
  <c r="I6449" i="18"/>
  <c r="I6448" i="18"/>
  <c r="I6447" i="18"/>
  <c r="I6446" i="18"/>
  <c r="I6445" i="18"/>
  <c r="I6444" i="18"/>
  <c r="I6443" i="18"/>
  <c r="I6442" i="18"/>
  <c r="I6441" i="18"/>
  <c r="I6440" i="18"/>
  <c r="I6439" i="18"/>
  <c r="I6438" i="18"/>
  <c r="I6437" i="18"/>
  <c r="I6436" i="18"/>
  <c r="I6435" i="18"/>
  <c r="I6434" i="18"/>
  <c r="I6433" i="18"/>
  <c r="I6432" i="18"/>
  <c r="I6431" i="18"/>
  <c r="I6430" i="18"/>
  <c r="I6429" i="18"/>
  <c r="I6428" i="18"/>
  <c r="I6427" i="18"/>
  <c r="I6426" i="18"/>
  <c r="I6425" i="18"/>
  <c r="I6424" i="18"/>
  <c r="I6423" i="18"/>
  <c r="I6422" i="18"/>
  <c r="I6421" i="18"/>
  <c r="I6420" i="18"/>
  <c r="I6419" i="18"/>
  <c r="I6418" i="18"/>
  <c r="I6417" i="18"/>
  <c r="I6416" i="18"/>
  <c r="I6415" i="18"/>
  <c r="I6414" i="18"/>
  <c r="I6413" i="18"/>
  <c r="I6412" i="18"/>
  <c r="I6411" i="18"/>
  <c r="I6410" i="18"/>
  <c r="I6409" i="18"/>
  <c r="I6408" i="18"/>
  <c r="I6407" i="18"/>
  <c r="I6406" i="18"/>
  <c r="I6405" i="18"/>
  <c r="I6404" i="18"/>
  <c r="I6403" i="18"/>
  <c r="I6402" i="18"/>
  <c r="I6401" i="18"/>
  <c r="I6400" i="18"/>
  <c r="I6399" i="18"/>
  <c r="I6398" i="18"/>
  <c r="I6397" i="18"/>
  <c r="I6396" i="18"/>
  <c r="I6395" i="18"/>
  <c r="I6394" i="18"/>
  <c r="I6393" i="18"/>
  <c r="I6392" i="18"/>
  <c r="I6391" i="18"/>
  <c r="I6390" i="18"/>
  <c r="I6389" i="18"/>
  <c r="I6388" i="18"/>
  <c r="I6387" i="18"/>
  <c r="I6386" i="18"/>
  <c r="I6385" i="18"/>
  <c r="I6384" i="18"/>
  <c r="I6383" i="18"/>
  <c r="I6382" i="18"/>
  <c r="I6381" i="18"/>
  <c r="I6380" i="18"/>
  <c r="I6379" i="18"/>
  <c r="I6378" i="18"/>
  <c r="I6377" i="18"/>
  <c r="I6376" i="18"/>
  <c r="I6375" i="18"/>
  <c r="I6374" i="18"/>
  <c r="I6373" i="18"/>
  <c r="I6372" i="18"/>
  <c r="I6371" i="18"/>
  <c r="I6370" i="18"/>
  <c r="I6369" i="18"/>
  <c r="I6368" i="18"/>
  <c r="I6367" i="18"/>
  <c r="I6366" i="18"/>
  <c r="I6365" i="18"/>
  <c r="I6364" i="18"/>
  <c r="I6363" i="18"/>
  <c r="I6362" i="18"/>
  <c r="I6361" i="18"/>
  <c r="I6360" i="18"/>
  <c r="I6359" i="18"/>
  <c r="I6358" i="18"/>
  <c r="I6357" i="18"/>
  <c r="I6356" i="18"/>
  <c r="I6355" i="18"/>
  <c r="I6354" i="18"/>
  <c r="I6353" i="18"/>
  <c r="I6352" i="18"/>
  <c r="I6351" i="18"/>
  <c r="I6350" i="18"/>
  <c r="I6349" i="18"/>
  <c r="I6348" i="18"/>
  <c r="I6347" i="18"/>
  <c r="I6346" i="18"/>
  <c r="I6345" i="18"/>
  <c r="I6344" i="18"/>
  <c r="I6343" i="18"/>
  <c r="I6342" i="18"/>
  <c r="I6341" i="18"/>
  <c r="I6340" i="18"/>
  <c r="I6339" i="18"/>
  <c r="I6338" i="18"/>
  <c r="I6337" i="18"/>
  <c r="I6336" i="18"/>
  <c r="I6335" i="18"/>
  <c r="I6334" i="18"/>
  <c r="I6333" i="18"/>
  <c r="I6332" i="18"/>
  <c r="I6331" i="18"/>
  <c r="I6330" i="18"/>
  <c r="I6329" i="18"/>
  <c r="I6328" i="18"/>
  <c r="I6327" i="18"/>
  <c r="I6326" i="18"/>
  <c r="I6325" i="18"/>
  <c r="I6324" i="18"/>
  <c r="I6323" i="18"/>
  <c r="I6322" i="18"/>
  <c r="I6321" i="18"/>
  <c r="I6320" i="18"/>
  <c r="I6319" i="18"/>
  <c r="I6318" i="18"/>
  <c r="I6317" i="18"/>
  <c r="I6316" i="18"/>
  <c r="I6315" i="18"/>
  <c r="I6314" i="18"/>
  <c r="I6313" i="18"/>
  <c r="I6312" i="18"/>
  <c r="I6311" i="18"/>
  <c r="I6310" i="18"/>
  <c r="I6309" i="18"/>
  <c r="I6308" i="18"/>
  <c r="I6307" i="18"/>
  <c r="I6306" i="18"/>
  <c r="I6305" i="18"/>
  <c r="I6304" i="18"/>
  <c r="I6303" i="18"/>
  <c r="I6302" i="18"/>
  <c r="I6301" i="18"/>
  <c r="I6300" i="18"/>
  <c r="I6299" i="18"/>
  <c r="I6298" i="18"/>
  <c r="I6297" i="18"/>
  <c r="I6296" i="18"/>
  <c r="I6295" i="18"/>
  <c r="I6294" i="18"/>
  <c r="I6293" i="18"/>
  <c r="I6292" i="18"/>
  <c r="I6291" i="18"/>
  <c r="I6290" i="18"/>
  <c r="I6289" i="18"/>
  <c r="I6288" i="18"/>
  <c r="I6287" i="18"/>
  <c r="I6286" i="18"/>
  <c r="I6285" i="18"/>
  <c r="I6284" i="18"/>
  <c r="I6283" i="18"/>
  <c r="I6282" i="18"/>
  <c r="I6281" i="18"/>
  <c r="I6280" i="18"/>
  <c r="I6279" i="18"/>
  <c r="I6278" i="18"/>
  <c r="I6277" i="18"/>
  <c r="I6276" i="18"/>
  <c r="I6275" i="18"/>
  <c r="I6274" i="18"/>
  <c r="I6273" i="18"/>
  <c r="I6272" i="18"/>
  <c r="I6271" i="18"/>
  <c r="I6270" i="18"/>
  <c r="I6269" i="18"/>
  <c r="I6268" i="18"/>
  <c r="I6267" i="18"/>
  <c r="I6266" i="18"/>
  <c r="I6265" i="18"/>
  <c r="I6264" i="18"/>
  <c r="I6263" i="18"/>
  <c r="I6262" i="18"/>
  <c r="I6261" i="18"/>
  <c r="I6260" i="18"/>
  <c r="I6259" i="18"/>
  <c r="I6258" i="18"/>
  <c r="I6257" i="18"/>
  <c r="I6256" i="18"/>
  <c r="I6255" i="18"/>
  <c r="I6254" i="18"/>
  <c r="I6253" i="18"/>
  <c r="I6252" i="18"/>
  <c r="I6251" i="18"/>
  <c r="I6250" i="18"/>
  <c r="I6249" i="18"/>
  <c r="I6248" i="18"/>
  <c r="I6247" i="18"/>
  <c r="I6246" i="18"/>
  <c r="I6245" i="18"/>
  <c r="I6244" i="18"/>
  <c r="I6243" i="18"/>
  <c r="I6242" i="18"/>
  <c r="I6241" i="18"/>
  <c r="I6240" i="18"/>
  <c r="I6239" i="18"/>
  <c r="I6238" i="18"/>
  <c r="I6237" i="18"/>
  <c r="I6236" i="18"/>
  <c r="I6235" i="18"/>
  <c r="I6234" i="18"/>
  <c r="I6233" i="18"/>
  <c r="I6232" i="18"/>
  <c r="I6231" i="18"/>
  <c r="I6230" i="18"/>
  <c r="I6229" i="18"/>
  <c r="I6228" i="18"/>
  <c r="I6227" i="18"/>
  <c r="I6226" i="18"/>
  <c r="I6225" i="18"/>
  <c r="I6224" i="18"/>
  <c r="I6223" i="18"/>
  <c r="I6222" i="18"/>
  <c r="I6221" i="18"/>
  <c r="I6220" i="18"/>
  <c r="I6219" i="18"/>
  <c r="I6218" i="18"/>
  <c r="I6217" i="18"/>
  <c r="I6216" i="18"/>
  <c r="I6215" i="18"/>
  <c r="I6214" i="18"/>
  <c r="I6213" i="18"/>
  <c r="I6212" i="18"/>
  <c r="I6211" i="18"/>
  <c r="I6210" i="18"/>
  <c r="I6209" i="18"/>
  <c r="I6208" i="18"/>
  <c r="I6207" i="18"/>
  <c r="I6206" i="18"/>
  <c r="I6205" i="18"/>
  <c r="I6204" i="18"/>
  <c r="I6203" i="18"/>
  <c r="I6202" i="18"/>
  <c r="I6201" i="18"/>
  <c r="I6200" i="18"/>
  <c r="I6199" i="18"/>
  <c r="I6198" i="18"/>
  <c r="I6197" i="18"/>
  <c r="I6196" i="18"/>
  <c r="I6195" i="18"/>
  <c r="I6194" i="18"/>
  <c r="I6193" i="18"/>
  <c r="I6192" i="18"/>
  <c r="I6191" i="18"/>
  <c r="I6190" i="18"/>
  <c r="I6189" i="18"/>
  <c r="I6188" i="18"/>
  <c r="I6187" i="18"/>
  <c r="I6186" i="18"/>
  <c r="I6185" i="18"/>
  <c r="I6184" i="18"/>
  <c r="I6183" i="18"/>
  <c r="I6182" i="18"/>
  <c r="I6181" i="18"/>
  <c r="I6180" i="18"/>
  <c r="I6179" i="18"/>
  <c r="I6178" i="18"/>
  <c r="I6177" i="18"/>
  <c r="I6176" i="18"/>
  <c r="I6175" i="18"/>
  <c r="I6174" i="18"/>
  <c r="I6173" i="18"/>
  <c r="I6172" i="18"/>
  <c r="I6171" i="18"/>
  <c r="I6170" i="18"/>
  <c r="I6169" i="18"/>
  <c r="I6168" i="18"/>
  <c r="I6167" i="18"/>
  <c r="I6166" i="18"/>
  <c r="I6165" i="18"/>
  <c r="I6164" i="18"/>
  <c r="I6163" i="18"/>
  <c r="I6162" i="18"/>
  <c r="I6161" i="18"/>
  <c r="I6160" i="18"/>
  <c r="I6159" i="18"/>
  <c r="I6158" i="18"/>
  <c r="I6157" i="18"/>
  <c r="I6156" i="18"/>
  <c r="I6155" i="18"/>
  <c r="I6154" i="18"/>
  <c r="I6153" i="18"/>
  <c r="I6152" i="18"/>
  <c r="I6151" i="18"/>
  <c r="I6150" i="18"/>
  <c r="I6149" i="18"/>
  <c r="I6148" i="18"/>
  <c r="I6147" i="18"/>
  <c r="I6146" i="18"/>
  <c r="I6145" i="18"/>
  <c r="I6144" i="18"/>
  <c r="I6143" i="18"/>
  <c r="I6142" i="18"/>
  <c r="I6141" i="18"/>
  <c r="I6140" i="18"/>
  <c r="I6139" i="18"/>
  <c r="I6138" i="18"/>
  <c r="I6137" i="18"/>
  <c r="I6136" i="18"/>
  <c r="I6135" i="18"/>
  <c r="I6134" i="18"/>
  <c r="I6133" i="18"/>
  <c r="I6132" i="18"/>
  <c r="I6131" i="18"/>
  <c r="I6130" i="18"/>
  <c r="I6129" i="18"/>
  <c r="I6128" i="18"/>
  <c r="I6127" i="18"/>
  <c r="I6126" i="18"/>
  <c r="I6125" i="18"/>
  <c r="I6124" i="18"/>
  <c r="I6123" i="18"/>
  <c r="I6122" i="18"/>
  <c r="I6121" i="18"/>
  <c r="I6120" i="18"/>
  <c r="I6119" i="18"/>
  <c r="I6118" i="18"/>
  <c r="I6117" i="18"/>
  <c r="I6116" i="18"/>
  <c r="I6115" i="18"/>
  <c r="I6114" i="18"/>
  <c r="I6113" i="18"/>
  <c r="I6112" i="18"/>
  <c r="I6111" i="18"/>
  <c r="I6110" i="18"/>
  <c r="I6109" i="18"/>
  <c r="I6108" i="18"/>
  <c r="I6107" i="18"/>
  <c r="I6106" i="18"/>
  <c r="I6105" i="18"/>
  <c r="I6104" i="18"/>
  <c r="I6103" i="18"/>
  <c r="I6102" i="18"/>
  <c r="I6101" i="18"/>
  <c r="I6100" i="18"/>
  <c r="I6099" i="18"/>
  <c r="I6098" i="18"/>
  <c r="I6097" i="18"/>
  <c r="I6096" i="18"/>
  <c r="I6095" i="18"/>
  <c r="I6094" i="18"/>
  <c r="I6093" i="18"/>
  <c r="I6092" i="18"/>
  <c r="I6091" i="18"/>
  <c r="I6090" i="18"/>
  <c r="I6089" i="18"/>
  <c r="I6088" i="18"/>
  <c r="I6087" i="18"/>
  <c r="I6086" i="18"/>
  <c r="I6085" i="18"/>
  <c r="I6084" i="18"/>
  <c r="I6083" i="18"/>
  <c r="I6082" i="18"/>
  <c r="I6081" i="18"/>
  <c r="I6080" i="18"/>
  <c r="I6079" i="18"/>
  <c r="I6078" i="18"/>
  <c r="I6077" i="18"/>
  <c r="I6076" i="18"/>
  <c r="I6075" i="18"/>
  <c r="I6074" i="18"/>
  <c r="I6073" i="18"/>
  <c r="I6072" i="18"/>
  <c r="I6071" i="18"/>
  <c r="I6070" i="18"/>
  <c r="I6069" i="18"/>
  <c r="I6068" i="18"/>
  <c r="I6067" i="18"/>
  <c r="I6066" i="18"/>
  <c r="I6065" i="18"/>
  <c r="I6064" i="18"/>
  <c r="I6063" i="18"/>
  <c r="I6062" i="18"/>
  <c r="I6061" i="18"/>
  <c r="I6060" i="18"/>
  <c r="I6059" i="18"/>
  <c r="I6058" i="18"/>
  <c r="I6057" i="18"/>
  <c r="I6056" i="18"/>
  <c r="I6055" i="18"/>
  <c r="I6054" i="18"/>
  <c r="I6053" i="18"/>
  <c r="I6052" i="18"/>
  <c r="I6051" i="18"/>
  <c r="I6050" i="18"/>
  <c r="I6049" i="18"/>
  <c r="I6048" i="18"/>
  <c r="I6047" i="18"/>
  <c r="I6046" i="18"/>
  <c r="I6045" i="18"/>
  <c r="I6044" i="18"/>
  <c r="I6043" i="18"/>
  <c r="I6042" i="18"/>
  <c r="I6041" i="18"/>
  <c r="I6040" i="18"/>
  <c r="I6039" i="18"/>
  <c r="I6038" i="18"/>
  <c r="I6037" i="18"/>
  <c r="I6036" i="18"/>
  <c r="I6035" i="18"/>
  <c r="I6034" i="18"/>
  <c r="I6033" i="18"/>
  <c r="I6032" i="18"/>
  <c r="I6031" i="18"/>
  <c r="I6030" i="18"/>
  <c r="I6029" i="18"/>
  <c r="I6028" i="18"/>
  <c r="I6027" i="18"/>
  <c r="I6026" i="18"/>
  <c r="I6025" i="18"/>
  <c r="I6024" i="18"/>
  <c r="I6023" i="18"/>
  <c r="I6022" i="18"/>
  <c r="I6021" i="18"/>
  <c r="I6020" i="18"/>
  <c r="I6019" i="18"/>
  <c r="I6018" i="18"/>
  <c r="I6017" i="18"/>
  <c r="I6016" i="18"/>
  <c r="I6015" i="18"/>
  <c r="I6014" i="18"/>
  <c r="I6013" i="18"/>
  <c r="I6012" i="18"/>
  <c r="I6011" i="18"/>
  <c r="I6010" i="18"/>
  <c r="I6009" i="18"/>
  <c r="I6008" i="18"/>
  <c r="I6007" i="18"/>
  <c r="I6006" i="18"/>
  <c r="I6005" i="18"/>
  <c r="I6004" i="18"/>
  <c r="I6003" i="18"/>
  <c r="I6002" i="18"/>
  <c r="I6001" i="18"/>
  <c r="I6000" i="18"/>
  <c r="I5999" i="18"/>
  <c r="I5998" i="18"/>
  <c r="I5997" i="18"/>
  <c r="I5996" i="18"/>
  <c r="I5995" i="18"/>
  <c r="I5994" i="18"/>
  <c r="I5993" i="18"/>
  <c r="I5992" i="18"/>
  <c r="I5991" i="18"/>
  <c r="I5990" i="18"/>
  <c r="I5989" i="18"/>
  <c r="I5988" i="18"/>
  <c r="I5987" i="18"/>
  <c r="I5986" i="18"/>
  <c r="I5985" i="18"/>
  <c r="I5984" i="18"/>
  <c r="I5983" i="18"/>
  <c r="I5982" i="18"/>
  <c r="I5981" i="18"/>
  <c r="I5980" i="18"/>
  <c r="I5979" i="18"/>
  <c r="I5978" i="18"/>
  <c r="I5977" i="18"/>
  <c r="I5976" i="18"/>
  <c r="I5975" i="18"/>
  <c r="I5974" i="18"/>
  <c r="I5973" i="18"/>
  <c r="I5972" i="18"/>
  <c r="I5971" i="18"/>
  <c r="I5970" i="18"/>
  <c r="I5969" i="18"/>
  <c r="I5968" i="18"/>
  <c r="I5967" i="18"/>
  <c r="I5966" i="18"/>
  <c r="I5965" i="18"/>
  <c r="I5964" i="18"/>
  <c r="I5963" i="18"/>
  <c r="I5962" i="18"/>
  <c r="I5961" i="18"/>
  <c r="I5960" i="18"/>
  <c r="I5959" i="18"/>
  <c r="I5958" i="18"/>
  <c r="I5957" i="18"/>
  <c r="I5956" i="18"/>
  <c r="I5955" i="18"/>
  <c r="I5954" i="18"/>
  <c r="I5953" i="18"/>
  <c r="I5952" i="18"/>
  <c r="I5951" i="18"/>
  <c r="I5950" i="18"/>
  <c r="I5949" i="18"/>
  <c r="I5948" i="18"/>
  <c r="I5947" i="18"/>
  <c r="I5946" i="18"/>
  <c r="I5945" i="18"/>
  <c r="I5944" i="18"/>
  <c r="I5943" i="18"/>
  <c r="I5942" i="18"/>
  <c r="I5941" i="18"/>
  <c r="I5940" i="18"/>
  <c r="I5939" i="18"/>
  <c r="I5938" i="18"/>
  <c r="I5937" i="18"/>
  <c r="I5936" i="18"/>
  <c r="I5935" i="18"/>
  <c r="I5934" i="18"/>
  <c r="I5933" i="18"/>
  <c r="I5932" i="18"/>
  <c r="I5931" i="18"/>
  <c r="I5930" i="18"/>
  <c r="I5929" i="18"/>
  <c r="I5928" i="18"/>
  <c r="I5927" i="18"/>
  <c r="I5926" i="18"/>
  <c r="I5925" i="18"/>
  <c r="I5924" i="18"/>
  <c r="I5923" i="18"/>
  <c r="I5922" i="18"/>
  <c r="I5921" i="18"/>
  <c r="I5920" i="18"/>
  <c r="I5919" i="18"/>
  <c r="I5918" i="18"/>
  <c r="I5917" i="18"/>
  <c r="I5916" i="18"/>
  <c r="I5915" i="18"/>
  <c r="I5914" i="18"/>
  <c r="I5913" i="18"/>
  <c r="I5912" i="18"/>
  <c r="I5911" i="18"/>
  <c r="I5910" i="18"/>
  <c r="I5909" i="18"/>
  <c r="I5908" i="18"/>
  <c r="I5907" i="18"/>
  <c r="I5906" i="18"/>
  <c r="I5905" i="18"/>
  <c r="I5904" i="18"/>
  <c r="I5903" i="18"/>
  <c r="I5902" i="18"/>
  <c r="I5901" i="18"/>
  <c r="I5900" i="18"/>
  <c r="I5899" i="18"/>
  <c r="I5898" i="18"/>
  <c r="I5897" i="18"/>
  <c r="I5896" i="18"/>
  <c r="I5895" i="18"/>
  <c r="I5894" i="18"/>
  <c r="I5893" i="18"/>
  <c r="I5892" i="18"/>
  <c r="I5891" i="18"/>
  <c r="I5890" i="18"/>
  <c r="I5889" i="18"/>
  <c r="I5888" i="18"/>
  <c r="I5887" i="18"/>
  <c r="I5886" i="18"/>
  <c r="I5885" i="18"/>
  <c r="I5884" i="18"/>
  <c r="I5883" i="18"/>
  <c r="I5882" i="18"/>
  <c r="I5881" i="18"/>
  <c r="I5880" i="18"/>
  <c r="I5879" i="18"/>
  <c r="I5878" i="18"/>
  <c r="I5877" i="18"/>
  <c r="I5876" i="18"/>
  <c r="I5875" i="18"/>
  <c r="I5874" i="18"/>
  <c r="I5873" i="18"/>
  <c r="I5872" i="18"/>
  <c r="I5871" i="18"/>
  <c r="I5870" i="18"/>
  <c r="I5869" i="18"/>
  <c r="I5868" i="18"/>
  <c r="I5867" i="18"/>
  <c r="I5866" i="18"/>
  <c r="I5865" i="18"/>
  <c r="I5864" i="18"/>
  <c r="I5863" i="18"/>
  <c r="I5862" i="18"/>
  <c r="I5861" i="18"/>
  <c r="I5860" i="18"/>
  <c r="I5859" i="18"/>
  <c r="I5858" i="18"/>
  <c r="I5857" i="18"/>
  <c r="I5856" i="18"/>
  <c r="I5855" i="18"/>
  <c r="I5854" i="18"/>
  <c r="I5853" i="18"/>
  <c r="I5852" i="18"/>
  <c r="I5851" i="18"/>
  <c r="I5850" i="18"/>
  <c r="I5849" i="18"/>
  <c r="I5848" i="18"/>
  <c r="I5847" i="18"/>
  <c r="I5846" i="18"/>
  <c r="I5845" i="18"/>
  <c r="I5844" i="18"/>
  <c r="I5843" i="18"/>
  <c r="I5842" i="18"/>
  <c r="I5841" i="18"/>
  <c r="I5840" i="18"/>
  <c r="I5839" i="18"/>
  <c r="I5838" i="18"/>
  <c r="I5837" i="18"/>
  <c r="I5836" i="18"/>
  <c r="I5835" i="18"/>
  <c r="I5834" i="18"/>
  <c r="I5833" i="18"/>
  <c r="I5832" i="18"/>
  <c r="I5831" i="18"/>
  <c r="I5830" i="18"/>
  <c r="I5829" i="18"/>
  <c r="I5828" i="18"/>
  <c r="I5827" i="18"/>
  <c r="I5826" i="18"/>
  <c r="I5825" i="18"/>
  <c r="I5824" i="18"/>
  <c r="I5823" i="18"/>
  <c r="I5822" i="18"/>
  <c r="I5821" i="18"/>
  <c r="I5820" i="18"/>
  <c r="I5819" i="18"/>
  <c r="I5818" i="18"/>
  <c r="I5817" i="18"/>
  <c r="I5816" i="18"/>
  <c r="I5815" i="18"/>
  <c r="I5814" i="18"/>
  <c r="I5813" i="18"/>
  <c r="I5812" i="18"/>
  <c r="I5811" i="18"/>
  <c r="I5810" i="18"/>
  <c r="I5809" i="18"/>
  <c r="I5808" i="18"/>
  <c r="I5807" i="18"/>
  <c r="I5806" i="18"/>
  <c r="I5805" i="18"/>
  <c r="I5804" i="18"/>
  <c r="I5803" i="18"/>
  <c r="I5802" i="18"/>
  <c r="I5801" i="18"/>
  <c r="I5800" i="18"/>
  <c r="I5799" i="18"/>
  <c r="I5798" i="18"/>
  <c r="I5797" i="18"/>
  <c r="I5796" i="18"/>
  <c r="I5795" i="18"/>
  <c r="I5794" i="18"/>
  <c r="I5793" i="18"/>
  <c r="I5792" i="18"/>
  <c r="I5791" i="18"/>
  <c r="I5790" i="18"/>
  <c r="I5789" i="18"/>
  <c r="I5788" i="18"/>
  <c r="I5787" i="18"/>
  <c r="I5786" i="18"/>
  <c r="I5785" i="18"/>
  <c r="I5784" i="18"/>
  <c r="I5783" i="18"/>
  <c r="I5782" i="18"/>
  <c r="I5781" i="18"/>
  <c r="I5780" i="18"/>
  <c r="I5779" i="18"/>
  <c r="I5778" i="18"/>
  <c r="I5777" i="18"/>
  <c r="I5776" i="18"/>
  <c r="I5775" i="18"/>
  <c r="I5774" i="18"/>
  <c r="I5773" i="18"/>
  <c r="I5772" i="18"/>
  <c r="I5771" i="18"/>
  <c r="I5770" i="18"/>
  <c r="I5769" i="18"/>
  <c r="I5768" i="18"/>
  <c r="I5767" i="18"/>
  <c r="I5766" i="18"/>
  <c r="I5765" i="18"/>
  <c r="I5764" i="18"/>
  <c r="I5763" i="18"/>
  <c r="I5762" i="18"/>
  <c r="I5761" i="18"/>
  <c r="I5760" i="18"/>
  <c r="I5759" i="18"/>
  <c r="I5758" i="18"/>
  <c r="I5757" i="18"/>
  <c r="I5756" i="18"/>
  <c r="I5755" i="18"/>
  <c r="I5754" i="18"/>
  <c r="I5753" i="18"/>
  <c r="I5752" i="18"/>
  <c r="I5751" i="18"/>
  <c r="I5750" i="18"/>
  <c r="I5749" i="18"/>
  <c r="I5748" i="18"/>
  <c r="I5747" i="18"/>
  <c r="I5746" i="18"/>
  <c r="I5745" i="18"/>
  <c r="I5744" i="18"/>
  <c r="I5743" i="18"/>
  <c r="I5742" i="18"/>
  <c r="I5741" i="18"/>
  <c r="I5740" i="18"/>
  <c r="I5739" i="18"/>
  <c r="I5738" i="18"/>
  <c r="I5737" i="18"/>
  <c r="I5736" i="18"/>
  <c r="I5735" i="18"/>
  <c r="I5734" i="18"/>
  <c r="I5733" i="18"/>
  <c r="I5732" i="18"/>
  <c r="I5731" i="18"/>
  <c r="I5730" i="18"/>
  <c r="I5729" i="18"/>
  <c r="I5728" i="18"/>
  <c r="I5727" i="18"/>
  <c r="I5726" i="18"/>
  <c r="I5725" i="18"/>
  <c r="I5724" i="18"/>
  <c r="I5723" i="18"/>
  <c r="I5722" i="18"/>
  <c r="I5721" i="18"/>
  <c r="I5720" i="18"/>
  <c r="I5719" i="18"/>
  <c r="I5718" i="18"/>
  <c r="I5717" i="18"/>
  <c r="I5716" i="18"/>
  <c r="I5715" i="18"/>
  <c r="I5714" i="18"/>
  <c r="I5713" i="18"/>
  <c r="I5712" i="18"/>
  <c r="I5711" i="18"/>
  <c r="I5710" i="18"/>
  <c r="I5709" i="18"/>
  <c r="I5708" i="18"/>
  <c r="I5707" i="18"/>
  <c r="I5706" i="18"/>
  <c r="I5705" i="18"/>
  <c r="I5704" i="18"/>
  <c r="I5703" i="18"/>
  <c r="I5702" i="18"/>
  <c r="I5701" i="18"/>
  <c r="I5700" i="18"/>
  <c r="I5699" i="18"/>
  <c r="I5698" i="18"/>
  <c r="I5697" i="18"/>
  <c r="I5696" i="18"/>
  <c r="I5695" i="18"/>
  <c r="I5694" i="18"/>
  <c r="I5693" i="18"/>
  <c r="I5692" i="18"/>
  <c r="I5691" i="18"/>
  <c r="I5690" i="18"/>
  <c r="I5689" i="18"/>
  <c r="I5688" i="18"/>
  <c r="I5687" i="18"/>
  <c r="I5686" i="18"/>
  <c r="I5685" i="18"/>
  <c r="I5684" i="18"/>
  <c r="I5683" i="18"/>
  <c r="I5682" i="18"/>
  <c r="I5681" i="18"/>
  <c r="I5680" i="18"/>
  <c r="I5679" i="18"/>
  <c r="I5678" i="18"/>
  <c r="I5677" i="18"/>
  <c r="I5676" i="18"/>
  <c r="I5675" i="18"/>
  <c r="I5674" i="18"/>
  <c r="I5673" i="18"/>
  <c r="I5672" i="18"/>
  <c r="I5671" i="18"/>
  <c r="I5670" i="18"/>
  <c r="I5669" i="18"/>
  <c r="I5668" i="18"/>
  <c r="I5667" i="18"/>
  <c r="I5666" i="18"/>
  <c r="I5665" i="18"/>
  <c r="I5664" i="18"/>
  <c r="I5663" i="18"/>
  <c r="I5662" i="18"/>
  <c r="I5661" i="18"/>
  <c r="I5660" i="18"/>
  <c r="I5659" i="18"/>
  <c r="I5658" i="18"/>
  <c r="I5657" i="18"/>
  <c r="I5656" i="18"/>
  <c r="I5655" i="18"/>
  <c r="I5654" i="18"/>
  <c r="I5653" i="18"/>
  <c r="I5652" i="18"/>
  <c r="I5651" i="18"/>
  <c r="I5650" i="18"/>
  <c r="I5649" i="18"/>
  <c r="I5648" i="18"/>
  <c r="I5647" i="18"/>
  <c r="I5646" i="18"/>
  <c r="I5645" i="18"/>
  <c r="I5644" i="18"/>
  <c r="I5643" i="18"/>
  <c r="I5642" i="18"/>
  <c r="I5641" i="18"/>
  <c r="I5640" i="18"/>
  <c r="I5639" i="18"/>
  <c r="I5638" i="18"/>
  <c r="I5637" i="18"/>
  <c r="I5636" i="18"/>
  <c r="I5635" i="18"/>
  <c r="I5634" i="18"/>
  <c r="I5633" i="18"/>
  <c r="I5632" i="18"/>
  <c r="I5631" i="18"/>
  <c r="I5630" i="18"/>
  <c r="I5629" i="18"/>
  <c r="I5628" i="18"/>
  <c r="I5627" i="18"/>
  <c r="I5626" i="18"/>
  <c r="I5625" i="18"/>
  <c r="I5624" i="18"/>
  <c r="I5623" i="18"/>
  <c r="I5622" i="18"/>
  <c r="I5621" i="18"/>
  <c r="I5620" i="18"/>
  <c r="I5619" i="18"/>
  <c r="I5618" i="18"/>
  <c r="I5617" i="18"/>
  <c r="I5616" i="18"/>
  <c r="I5615" i="18"/>
  <c r="I5614" i="18"/>
  <c r="I5613" i="18"/>
  <c r="I5612" i="18"/>
  <c r="I5611" i="18"/>
  <c r="I5610" i="18"/>
  <c r="I5609" i="18"/>
  <c r="I5608" i="18"/>
  <c r="I5607" i="18"/>
  <c r="I5606" i="18"/>
  <c r="I5605" i="18"/>
  <c r="I5604" i="18"/>
  <c r="I5603" i="18"/>
  <c r="I5602" i="18"/>
  <c r="I5601" i="18"/>
  <c r="I5600" i="18"/>
  <c r="I5599" i="18"/>
  <c r="I5598" i="18"/>
  <c r="I5597" i="18"/>
  <c r="I5596" i="18"/>
  <c r="I5595" i="18"/>
  <c r="I5594" i="18"/>
  <c r="I5593" i="18"/>
  <c r="I5592" i="18"/>
  <c r="I5591" i="18"/>
  <c r="I5590" i="18"/>
  <c r="I5589" i="18"/>
  <c r="I5588" i="18"/>
  <c r="I5587" i="18"/>
  <c r="I5586" i="18"/>
  <c r="I5585" i="18"/>
  <c r="I5584" i="18"/>
  <c r="I5583" i="18"/>
  <c r="I5582" i="18"/>
  <c r="I5581" i="18"/>
  <c r="I5580" i="18"/>
  <c r="I5579" i="18"/>
  <c r="I5578" i="18"/>
  <c r="I5577" i="18"/>
  <c r="I5576" i="18"/>
  <c r="I5575" i="18"/>
  <c r="I5574" i="18"/>
  <c r="I5573" i="18"/>
  <c r="I5572" i="18"/>
  <c r="I5571" i="18"/>
  <c r="I5570" i="18"/>
  <c r="I5569" i="18"/>
  <c r="I5568" i="18"/>
  <c r="I5567" i="18"/>
  <c r="I5566" i="18"/>
  <c r="I5565" i="18"/>
  <c r="I5564" i="18"/>
  <c r="I5563" i="18"/>
  <c r="I5562" i="18"/>
  <c r="I5561" i="18"/>
  <c r="I5560" i="18"/>
  <c r="I5559" i="18"/>
  <c r="I5558" i="18"/>
  <c r="I5557" i="18"/>
  <c r="I5556" i="18"/>
  <c r="I5555" i="18"/>
  <c r="I5554" i="18"/>
  <c r="I5553" i="18"/>
  <c r="I5552" i="18"/>
  <c r="I5551" i="18"/>
  <c r="I5550" i="18"/>
  <c r="I5549" i="18"/>
  <c r="I5548" i="18"/>
  <c r="I5547" i="18"/>
  <c r="I5546" i="18"/>
  <c r="I5545" i="18"/>
  <c r="I5544" i="18"/>
  <c r="I5543" i="18"/>
  <c r="I5542" i="18"/>
  <c r="I5541" i="18"/>
  <c r="I5540" i="18"/>
  <c r="I5539" i="18"/>
  <c r="I5538" i="18"/>
  <c r="I5537" i="18"/>
  <c r="I5536" i="18"/>
  <c r="I5535" i="18"/>
  <c r="I5534" i="18"/>
  <c r="I5533" i="18"/>
  <c r="I5532" i="18"/>
  <c r="I5531" i="18"/>
  <c r="I5530" i="18"/>
  <c r="I5529" i="18"/>
  <c r="I5528" i="18"/>
  <c r="I5527" i="18"/>
  <c r="I5526" i="18"/>
  <c r="I5525" i="18"/>
  <c r="I5524" i="18"/>
  <c r="I5523" i="18"/>
  <c r="I5522" i="18"/>
  <c r="I5521" i="18"/>
  <c r="I5520" i="18"/>
  <c r="I5519" i="18"/>
  <c r="I5518" i="18"/>
  <c r="I5517" i="18"/>
  <c r="I5516" i="18"/>
  <c r="I5515" i="18"/>
  <c r="I5514" i="18"/>
  <c r="I5513" i="18"/>
  <c r="I5512" i="18"/>
  <c r="I5511" i="18"/>
  <c r="I5510" i="18"/>
  <c r="I5509" i="18"/>
  <c r="I5508" i="18"/>
  <c r="I5507" i="18"/>
  <c r="I5506" i="18"/>
  <c r="I5505" i="18"/>
  <c r="I5504" i="18"/>
  <c r="I5503" i="18"/>
  <c r="I5502" i="18"/>
  <c r="I5501" i="18"/>
  <c r="I5500" i="18"/>
  <c r="I5499" i="18"/>
  <c r="I5498" i="18"/>
  <c r="I5497" i="18"/>
  <c r="I5496" i="18"/>
  <c r="I5495" i="18"/>
  <c r="I5494" i="18"/>
  <c r="I5493" i="18"/>
  <c r="I5492" i="18"/>
  <c r="I5491" i="18"/>
  <c r="I5490" i="18"/>
  <c r="I5489" i="18"/>
  <c r="I5488" i="18"/>
  <c r="I5487" i="18"/>
  <c r="I5486" i="18"/>
  <c r="I5485" i="18"/>
  <c r="I5484" i="18"/>
  <c r="I5483" i="18"/>
  <c r="I5482" i="18"/>
  <c r="I5481" i="18"/>
  <c r="I5480" i="18"/>
  <c r="I5479" i="18"/>
  <c r="I5478" i="18"/>
  <c r="I5477" i="18"/>
  <c r="I5476" i="18"/>
  <c r="I5475" i="18"/>
  <c r="I5474" i="18"/>
  <c r="I5473" i="18"/>
  <c r="I5472" i="18"/>
  <c r="I5471" i="18"/>
  <c r="I5470" i="18"/>
  <c r="I5469" i="18"/>
  <c r="I5468" i="18"/>
  <c r="I5467" i="18"/>
  <c r="I5466" i="18"/>
  <c r="I5465" i="18"/>
  <c r="I5464" i="18"/>
  <c r="I5463" i="18"/>
  <c r="I5462" i="18"/>
  <c r="I5461" i="18"/>
  <c r="I5460" i="18"/>
  <c r="I5459" i="18"/>
  <c r="I5458" i="18"/>
  <c r="I5457" i="18"/>
  <c r="I5456" i="18"/>
  <c r="I5455" i="18"/>
  <c r="I5454" i="18"/>
  <c r="I5453" i="18"/>
  <c r="I5452" i="18"/>
  <c r="I5451" i="18"/>
  <c r="I5450" i="18"/>
  <c r="I5449" i="18"/>
  <c r="I5448" i="18"/>
  <c r="I5447" i="18"/>
  <c r="I5446" i="18"/>
  <c r="I5445" i="18"/>
  <c r="I5444" i="18"/>
  <c r="I5443" i="18"/>
  <c r="I5442" i="18"/>
  <c r="I5441" i="18"/>
  <c r="I5440" i="18"/>
  <c r="I5439" i="18"/>
  <c r="I5438" i="18"/>
  <c r="I5437" i="18"/>
  <c r="I5436" i="18"/>
  <c r="I5435" i="18"/>
  <c r="I5434" i="18"/>
  <c r="I5433" i="18"/>
  <c r="I5432" i="18"/>
  <c r="I5431" i="18"/>
  <c r="I5430" i="18"/>
  <c r="I5429" i="18"/>
  <c r="I5428" i="18"/>
  <c r="I5427" i="18"/>
  <c r="I5426" i="18"/>
  <c r="I5425" i="18"/>
  <c r="I5424" i="18"/>
  <c r="I5423" i="18"/>
  <c r="I5422" i="18"/>
  <c r="I5421" i="18"/>
  <c r="I5420" i="18"/>
  <c r="I5419" i="18"/>
  <c r="I5418" i="18"/>
  <c r="I5417" i="18"/>
  <c r="I5416" i="18"/>
  <c r="I5415" i="18"/>
  <c r="I5414" i="18"/>
  <c r="I5413" i="18"/>
  <c r="I5412" i="18"/>
  <c r="I5411" i="18"/>
  <c r="I5410" i="18"/>
  <c r="I5409" i="18"/>
  <c r="I5408" i="18"/>
  <c r="I5407" i="18"/>
  <c r="I5406" i="18"/>
  <c r="I5405" i="18"/>
  <c r="I5404" i="18"/>
  <c r="I5403" i="18"/>
  <c r="I5402" i="18"/>
  <c r="I5401" i="18"/>
  <c r="I5400" i="18"/>
  <c r="I5399" i="18"/>
  <c r="I5398" i="18"/>
  <c r="I5397" i="18"/>
  <c r="I5396" i="18"/>
  <c r="I5395" i="18"/>
  <c r="I5394" i="18"/>
  <c r="I5393" i="18"/>
  <c r="I5392" i="18"/>
  <c r="I5391" i="18"/>
  <c r="I5390" i="18"/>
  <c r="I5389" i="18"/>
  <c r="I5388" i="18"/>
  <c r="I5387" i="18"/>
  <c r="I5386" i="18"/>
  <c r="I5385" i="18"/>
  <c r="I5384" i="18"/>
  <c r="I5383" i="18"/>
  <c r="I5382" i="18"/>
  <c r="I5381" i="18"/>
  <c r="I5380" i="18"/>
  <c r="I5379" i="18"/>
  <c r="I5378" i="18"/>
  <c r="I5377" i="18"/>
  <c r="I5376" i="18"/>
  <c r="I5375" i="18"/>
  <c r="I5374" i="18"/>
  <c r="I5373" i="18"/>
  <c r="I5372" i="18"/>
  <c r="I5371" i="18"/>
  <c r="I5370" i="18"/>
  <c r="I5369" i="18"/>
  <c r="I5368" i="18"/>
  <c r="I5367" i="18"/>
  <c r="I5366" i="18"/>
  <c r="I5365" i="18"/>
  <c r="I5364" i="18"/>
  <c r="I5363" i="18"/>
  <c r="I5362" i="18"/>
  <c r="I5361" i="18"/>
  <c r="I5360" i="18"/>
  <c r="I5359" i="18"/>
  <c r="I5358" i="18"/>
  <c r="I5357" i="18"/>
  <c r="I5356" i="18"/>
  <c r="I5355" i="18"/>
  <c r="I5354" i="18"/>
  <c r="I5353" i="18"/>
  <c r="I5352" i="18"/>
  <c r="I5351" i="18"/>
  <c r="I5350" i="18"/>
  <c r="I5349" i="18"/>
  <c r="I5348" i="18"/>
  <c r="I5347" i="18"/>
  <c r="I5346" i="18"/>
  <c r="I5345" i="18"/>
  <c r="I5344" i="18"/>
  <c r="I5343" i="18"/>
  <c r="I5342" i="18"/>
  <c r="I5341" i="18"/>
  <c r="I5340" i="18"/>
  <c r="I5339" i="18"/>
  <c r="I5338" i="18"/>
  <c r="I5337" i="18"/>
  <c r="I5336" i="18"/>
  <c r="I5335" i="18"/>
  <c r="I5334" i="18"/>
  <c r="I5333" i="18"/>
  <c r="I5332" i="18"/>
  <c r="I5331" i="18"/>
  <c r="I5330" i="18"/>
  <c r="I5329" i="18"/>
  <c r="I5328" i="18"/>
  <c r="I5327" i="18"/>
  <c r="I5326" i="18"/>
  <c r="I5325" i="18"/>
  <c r="I5324" i="18"/>
  <c r="I5323" i="18"/>
  <c r="I5322" i="18"/>
  <c r="I5321" i="18"/>
  <c r="I5320" i="18"/>
  <c r="I5319" i="18"/>
  <c r="I5318" i="18"/>
  <c r="I5317" i="18"/>
  <c r="I5316" i="18"/>
  <c r="I5315" i="18"/>
  <c r="I5314" i="18"/>
  <c r="I5313" i="18"/>
  <c r="I5312" i="18"/>
  <c r="I5311" i="18"/>
  <c r="I5310" i="18"/>
  <c r="I5309" i="18"/>
  <c r="I5308" i="18"/>
  <c r="I5307" i="18"/>
  <c r="I5306" i="18"/>
  <c r="I5305" i="18"/>
  <c r="I5304" i="18"/>
  <c r="I5303" i="18"/>
  <c r="I5302" i="18"/>
  <c r="I5301" i="18"/>
  <c r="I5300" i="18"/>
  <c r="I5299" i="18"/>
  <c r="I5298" i="18"/>
  <c r="I5297" i="18"/>
  <c r="I5296" i="18"/>
  <c r="I5295" i="18"/>
  <c r="I5294" i="18"/>
  <c r="I5293" i="18"/>
  <c r="I5292" i="18"/>
  <c r="I5291" i="18"/>
  <c r="I5290" i="18"/>
  <c r="I5289" i="18"/>
  <c r="I5288" i="18"/>
  <c r="I5287" i="18"/>
  <c r="I5286" i="18"/>
  <c r="I5285" i="18"/>
  <c r="I5284" i="18"/>
  <c r="I5283" i="18"/>
  <c r="I5282" i="18"/>
  <c r="I5281" i="18"/>
  <c r="I5280" i="18"/>
  <c r="I5279" i="18"/>
  <c r="I5278" i="18"/>
  <c r="I5277" i="18"/>
  <c r="I5276" i="18"/>
  <c r="I5275" i="18"/>
  <c r="I5274" i="18"/>
  <c r="I5273" i="18"/>
  <c r="I5272" i="18"/>
  <c r="I5271" i="18"/>
  <c r="I5270" i="18"/>
  <c r="I5269" i="18"/>
  <c r="I5268" i="18"/>
  <c r="I5267" i="18"/>
  <c r="I5266" i="18"/>
  <c r="I5265" i="18"/>
  <c r="I5264" i="18"/>
  <c r="I5263" i="18"/>
  <c r="I5262" i="18"/>
  <c r="I5261" i="18"/>
  <c r="I5260" i="18"/>
  <c r="I5259" i="18"/>
  <c r="I5258" i="18"/>
  <c r="I5257" i="18"/>
  <c r="I5256" i="18"/>
  <c r="I5255" i="18"/>
  <c r="I5254" i="18"/>
  <c r="I5253" i="18"/>
  <c r="I5252" i="18"/>
  <c r="I5251" i="18"/>
  <c r="I5250" i="18"/>
  <c r="I5249" i="18"/>
  <c r="I5248" i="18"/>
  <c r="I5247" i="18"/>
  <c r="I5246" i="18"/>
  <c r="I5245" i="18"/>
  <c r="I5244" i="18"/>
  <c r="I5243" i="18"/>
  <c r="I5242" i="18"/>
  <c r="I5241" i="18"/>
  <c r="I5240" i="18"/>
  <c r="I5239" i="18"/>
  <c r="I5238" i="18"/>
  <c r="I5237" i="18"/>
  <c r="I5236" i="18"/>
  <c r="I5235" i="18"/>
  <c r="I5234" i="18"/>
  <c r="I5233" i="18"/>
  <c r="I5232" i="18"/>
  <c r="I5231" i="18"/>
  <c r="I5230" i="18"/>
  <c r="I5229" i="18"/>
  <c r="I5228" i="18"/>
  <c r="I5227" i="18"/>
  <c r="I5226" i="18"/>
  <c r="I5225" i="18"/>
  <c r="I5224" i="18"/>
  <c r="I5223" i="18"/>
  <c r="I5222" i="18"/>
  <c r="I5221" i="18"/>
  <c r="I5220" i="18"/>
  <c r="I5219" i="18"/>
  <c r="I5218" i="18"/>
  <c r="I5217" i="18"/>
  <c r="I5216" i="18"/>
  <c r="I5215" i="18"/>
  <c r="I5214" i="18"/>
  <c r="I5213" i="18"/>
  <c r="I5212" i="18"/>
  <c r="I5211" i="18"/>
  <c r="I5210" i="18"/>
  <c r="I5209" i="18"/>
  <c r="I5208" i="18"/>
  <c r="I5207" i="18"/>
  <c r="I5206" i="18"/>
  <c r="I5205" i="18"/>
  <c r="I5204" i="18"/>
  <c r="I5203" i="18"/>
  <c r="I5202" i="18"/>
  <c r="I5201" i="18"/>
  <c r="I5200" i="18"/>
  <c r="I5199" i="18"/>
  <c r="I5198" i="18"/>
  <c r="I5197" i="18"/>
  <c r="I5196" i="18"/>
  <c r="I5195" i="18"/>
  <c r="I5194" i="18"/>
  <c r="I5193" i="18"/>
  <c r="I5192" i="18"/>
  <c r="I5191" i="18"/>
  <c r="I5190" i="18"/>
  <c r="I5189" i="18"/>
  <c r="I5188" i="18"/>
  <c r="I5187" i="18"/>
  <c r="I5186" i="18"/>
  <c r="I5185" i="18"/>
  <c r="I5184" i="18"/>
  <c r="I5183" i="18"/>
  <c r="I5182" i="18"/>
  <c r="I5181" i="18"/>
  <c r="I5180" i="18"/>
  <c r="I5179" i="18"/>
  <c r="I5178" i="18"/>
  <c r="I5177" i="18"/>
  <c r="I5176" i="18"/>
  <c r="I5175" i="18"/>
  <c r="I5174" i="18"/>
  <c r="I5173" i="18"/>
  <c r="I5172" i="18"/>
  <c r="I5171" i="18"/>
  <c r="I5170" i="18"/>
  <c r="I5169" i="18"/>
  <c r="I5168" i="18"/>
  <c r="I5167" i="18"/>
  <c r="I5166" i="18"/>
  <c r="I5165" i="18"/>
  <c r="I5164" i="18"/>
  <c r="I5163" i="18"/>
  <c r="I5162" i="18"/>
  <c r="I5161" i="18"/>
  <c r="I5160" i="18"/>
  <c r="I5159" i="18"/>
  <c r="I5158" i="18"/>
  <c r="I5157" i="18"/>
  <c r="I5156" i="18"/>
  <c r="I5155" i="18"/>
  <c r="I5154" i="18"/>
  <c r="I5153" i="18"/>
  <c r="I5152" i="18"/>
  <c r="I5151" i="18"/>
  <c r="I5150" i="18"/>
  <c r="I5149" i="18"/>
  <c r="I5148" i="18"/>
  <c r="I5147" i="18"/>
  <c r="I5146" i="18"/>
  <c r="I5145" i="18"/>
  <c r="I5144" i="18"/>
  <c r="I5143" i="18"/>
  <c r="I5142" i="18"/>
  <c r="I5141" i="18"/>
  <c r="I5140" i="18"/>
  <c r="I5139" i="18"/>
  <c r="I5138" i="18"/>
  <c r="I5137" i="18"/>
  <c r="I5136" i="18"/>
  <c r="I5135" i="18"/>
  <c r="I5134" i="18"/>
  <c r="I5133" i="18"/>
  <c r="I5132" i="18"/>
  <c r="I5131" i="18"/>
  <c r="I5130" i="18"/>
  <c r="I5129" i="18"/>
  <c r="I5128" i="18"/>
  <c r="I5127" i="18"/>
  <c r="I5126" i="18"/>
  <c r="I5125" i="18"/>
  <c r="I5124" i="18"/>
  <c r="I5123" i="18"/>
  <c r="I5122" i="18"/>
  <c r="I5121" i="18"/>
  <c r="I5120" i="18"/>
  <c r="I5119" i="18"/>
  <c r="I5118" i="18"/>
  <c r="I5117" i="18"/>
  <c r="I5116" i="18"/>
  <c r="I5115" i="18"/>
  <c r="I5114" i="18"/>
  <c r="I5113" i="18"/>
  <c r="I5112" i="18"/>
  <c r="I5111" i="18"/>
  <c r="I5110" i="18"/>
  <c r="I5109" i="18"/>
  <c r="I5108" i="18"/>
  <c r="I5107" i="18"/>
  <c r="I5106" i="18"/>
  <c r="I5105" i="18"/>
  <c r="I5104" i="18"/>
  <c r="I5103" i="18"/>
  <c r="I5102" i="18"/>
  <c r="I5101" i="18"/>
  <c r="I5100" i="18"/>
  <c r="I5099" i="18"/>
  <c r="I5098" i="18"/>
  <c r="I5097" i="18"/>
  <c r="I5096" i="18"/>
  <c r="I5095" i="18"/>
  <c r="I5094" i="18"/>
  <c r="I5093" i="18"/>
  <c r="I5092" i="18"/>
  <c r="I5091" i="18"/>
  <c r="I5090" i="18"/>
  <c r="I5089" i="18"/>
  <c r="I5088" i="18"/>
  <c r="I5087" i="18"/>
  <c r="I5086" i="18"/>
  <c r="I5085" i="18"/>
  <c r="I5084" i="18"/>
  <c r="I5083" i="18"/>
  <c r="I5082" i="18"/>
  <c r="I5081" i="18"/>
  <c r="I5080" i="18"/>
  <c r="I5079" i="18"/>
  <c r="I5078" i="18"/>
  <c r="I5077" i="18"/>
  <c r="I5076" i="18"/>
  <c r="I5075" i="18"/>
  <c r="I5074" i="18"/>
  <c r="I5073" i="18"/>
  <c r="I5072" i="18"/>
  <c r="I5071" i="18"/>
  <c r="I5070" i="18"/>
  <c r="I5069" i="18"/>
  <c r="I5068" i="18"/>
  <c r="I5067" i="18"/>
  <c r="I5066" i="18"/>
  <c r="I5065" i="18"/>
  <c r="I5064" i="18"/>
  <c r="I5063" i="18"/>
  <c r="I5062" i="18"/>
  <c r="I5061" i="18"/>
  <c r="I5060" i="18"/>
  <c r="I5059" i="18"/>
  <c r="I5058" i="18"/>
  <c r="I5057" i="18"/>
  <c r="I5056" i="18"/>
  <c r="I5055" i="18"/>
  <c r="I5054" i="18"/>
  <c r="I5053" i="18"/>
  <c r="I5052" i="18"/>
  <c r="I5051" i="18"/>
  <c r="I5050" i="18"/>
  <c r="I5049" i="18"/>
  <c r="I5048" i="18"/>
  <c r="I5047" i="18"/>
  <c r="I5046" i="18"/>
  <c r="I5045" i="18"/>
  <c r="I5044" i="18"/>
  <c r="I5043" i="18"/>
  <c r="I5042" i="18"/>
  <c r="I5041" i="18"/>
  <c r="I5040" i="18"/>
  <c r="I5039" i="18"/>
  <c r="I5038" i="18"/>
  <c r="I5037" i="18"/>
  <c r="I5036" i="18"/>
  <c r="I5035" i="18"/>
  <c r="I5034" i="18"/>
  <c r="I5033" i="18"/>
  <c r="I5032" i="18"/>
  <c r="I5031" i="18"/>
  <c r="I5030" i="18"/>
  <c r="I5029" i="18"/>
  <c r="I5028" i="18"/>
  <c r="I5027" i="18"/>
  <c r="I5026" i="18"/>
  <c r="I5025" i="18"/>
  <c r="I5024" i="18"/>
  <c r="I5023" i="18"/>
  <c r="I5022" i="18"/>
  <c r="I5021" i="18"/>
  <c r="I5020" i="18"/>
  <c r="I5019" i="18"/>
  <c r="I5018" i="18"/>
  <c r="I5017" i="18"/>
  <c r="I5016" i="18"/>
  <c r="I5015" i="18"/>
  <c r="I5014" i="18"/>
  <c r="I5013" i="18"/>
  <c r="I5012" i="18"/>
  <c r="I5011" i="18"/>
  <c r="I5010" i="18"/>
  <c r="I5009" i="18"/>
  <c r="I5008" i="18"/>
  <c r="I5007" i="18"/>
  <c r="I5006" i="18"/>
  <c r="I5005" i="18"/>
  <c r="I5004" i="18"/>
  <c r="I5003" i="18"/>
  <c r="I5002" i="18"/>
  <c r="I5001" i="18"/>
  <c r="I5000" i="18"/>
  <c r="I4999" i="18"/>
  <c r="I4998" i="18"/>
  <c r="I4997" i="18"/>
  <c r="I4996" i="18"/>
  <c r="I4995" i="18"/>
  <c r="I4994" i="18"/>
  <c r="I4993" i="18"/>
  <c r="I4992" i="18"/>
  <c r="I4991" i="18"/>
  <c r="I4990" i="18"/>
  <c r="I4989" i="18"/>
  <c r="I4988" i="18"/>
  <c r="I4987" i="18"/>
  <c r="I4986" i="18"/>
  <c r="I4985" i="18"/>
  <c r="I4984" i="18"/>
  <c r="I4983" i="18"/>
  <c r="I4982" i="18"/>
  <c r="I4981" i="18"/>
  <c r="I4980" i="18"/>
  <c r="I4979" i="18"/>
  <c r="I4978" i="18"/>
  <c r="I4977" i="18"/>
  <c r="I4976" i="18"/>
  <c r="I4975" i="18"/>
  <c r="I4974" i="18"/>
  <c r="I4973" i="18"/>
  <c r="I4972" i="18"/>
  <c r="I4971" i="18"/>
  <c r="I4970" i="18"/>
  <c r="I4969" i="18"/>
  <c r="I4968" i="18"/>
  <c r="I4967" i="18"/>
  <c r="I4966" i="18"/>
  <c r="I4965" i="18"/>
  <c r="I4964" i="18"/>
  <c r="I4963" i="18"/>
  <c r="I4962" i="18"/>
  <c r="I4961" i="18"/>
  <c r="I4960" i="18"/>
  <c r="I4959" i="18"/>
  <c r="I4958" i="18"/>
  <c r="I4957" i="18"/>
  <c r="I4956" i="18"/>
  <c r="I4955" i="18"/>
  <c r="I4954" i="18"/>
  <c r="I4953" i="18"/>
  <c r="I4952" i="18"/>
  <c r="I4951" i="18"/>
  <c r="I4950" i="18"/>
  <c r="I4949" i="18"/>
  <c r="I4948" i="18"/>
  <c r="I4947" i="18"/>
  <c r="I4946" i="18"/>
  <c r="I4945" i="18"/>
  <c r="I4944" i="18"/>
  <c r="I4943" i="18"/>
  <c r="I4942" i="18"/>
  <c r="I4941" i="18"/>
  <c r="I4940" i="18"/>
  <c r="I4939" i="18"/>
  <c r="I4938" i="18"/>
  <c r="I4937" i="18"/>
  <c r="I4936" i="18"/>
  <c r="I4935" i="18"/>
  <c r="I4934" i="18"/>
  <c r="I4933" i="18"/>
  <c r="I4932" i="18"/>
  <c r="I4931" i="18"/>
  <c r="I4930" i="18"/>
  <c r="I4929" i="18"/>
  <c r="I4928" i="18"/>
  <c r="I4927" i="18"/>
  <c r="I4926" i="18"/>
  <c r="I4925" i="18"/>
  <c r="I4924" i="18"/>
  <c r="I4923" i="18"/>
  <c r="I4922" i="18"/>
  <c r="I4921" i="18"/>
  <c r="I4920" i="18"/>
  <c r="I4919" i="18"/>
  <c r="I4918" i="18"/>
  <c r="I4917" i="18"/>
  <c r="I4916" i="18"/>
  <c r="I4915" i="18"/>
  <c r="I4914" i="18"/>
  <c r="I4913" i="18"/>
  <c r="I4912" i="18"/>
  <c r="I4911" i="18"/>
  <c r="I4910" i="18"/>
  <c r="I4909" i="18"/>
  <c r="I4908" i="18"/>
  <c r="I4907" i="18"/>
  <c r="I4906" i="18"/>
  <c r="I4905" i="18"/>
  <c r="I4904" i="18"/>
  <c r="I4903" i="18"/>
  <c r="I4902" i="18"/>
  <c r="I4901" i="18"/>
  <c r="I4900" i="18"/>
  <c r="I4899" i="18"/>
  <c r="I4898" i="18"/>
  <c r="I4897" i="18"/>
  <c r="I4896" i="18"/>
  <c r="I4895" i="18"/>
  <c r="I4894" i="18"/>
  <c r="I4893" i="18"/>
  <c r="I4892" i="18"/>
  <c r="I4891" i="18"/>
  <c r="I4890" i="18"/>
  <c r="I4889" i="18"/>
  <c r="I4888" i="18"/>
  <c r="I4887" i="18"/>
  <c r="I4886" i="18"/>
  <c r="I4885" i="18"/>
  <c r="I4884" i="18"/>
  <c r="I4883" i="18"/>
  <c r="I4882" i="18"/>
  <c r="I4881" i="18"/>
  <c r="I4880" i="18"/>
  <c r="I4879" i="18"/>
  <c r="I4878" i="18"/>
  <c r="I4877" i="18"/>
  <c r="I4876" i="18"/>
  <c r="I4875" i="18"/>
  <c r="I4874" i="18"/>
  <c r="I4873" i="18"/>
  <c r="I4872" i="18"/>
  <c r="I4871" i="18"/>
  <c r="I4870" i="18"/>
  <c r="I4869" i="18"/>
  <c r="I4868" i="18"/>
  <c r="I4867" i="18"/>
  <c r="I4866" i="18"/>
  <c r="I4865" i="18"/>
  <c r="I4864" i="18"/>
  <c r="I4863" i="18"/>
  <c r="I4862" i="18"/>
  <c r="I4861" i="18"/>
  <c r="I4860" i="18"/>
  <c r="I4859" i="18"/>
  <c r="I4858" i="18"/>
  <c r="I4857" i="18"/>
  <c r="I4856" i="18"/>
  <c r="I4855" i="18"/>
  <c r="I4854" i="18"/>
  <c r="I4853" i="18"/>
  <c r="I4852" i="18"/>
  <c r="I4851" i="18"/>
  <c r="I4850" i="18"/>
  <c r="I4849" i="18"/>
  <c r="I4848" i="18"/>
  <c r="I4847" i="18"/>
  <c r="I4846" i="18"/>
  <c r="I4845" i="18"/>
  <c r="I4844" i="18"/>
  <c r="I4843" i="18"/>
  <c r="I4842" i="18"/>
  <c r="I4841" i="18"/>
  <c r="I4840" i="18"/>
  <c r="I4839" i="18"/>
  <c r="I4838" i="18"/>
  <c r="I4837" i="18"/>
  <c r="I4836" i="18"/>
  <c r="I4835" i="18"/>
  <c r="I4834" i="18"/>
  <c r="I4833" i="18"/>
  <c r="I4832" i="18"/>
  <c r="I4831" i="18"/>
  <c r="I4830" i="18"/>
  <c r="I4829" i="18"/>
  <c r="I4828" i="18"/>
  <c r="I4827" i="18"/>
  <c r="I4826" i="18"/>
  <c r="I4825" i="18"/>
  <c r="I4824" i="18"/>
  <c r="I4823" i="18"/>
  <c r="I4822" i="18"/>
  <c r="I4821" i="18"/>
  <c r="I4820" i="18"/>
  <c r="I4819" i="18"/>
  <c r="I4818" i="18"/>
  <c r="I4817" i="18"/>
  <c r="I4816" i="18"/>
  <c r="I4815" i="18"/>
  <c r="I4814" i="18"/>
  <c r="I4813" i="18"/>
  <c r="I4812" i="18"/>
  <c r="I4811" i="18"/>
  <c r="I4810" i="18"/>
  <c r="I4809" i="18"/>
  <c r="I4808" i="18"/>
  <c r="I4807" i="18"/>
  <c r="I4806" i="18"/>
  <c r="I4805" i="18"/>
  <c r="I4804" i="18"/>
  <c r="I4803" i="18"/>
  <c r="I4802" i="18"/>
  <c r="I4801" i="18"/>
  <c r="I4800" i="18"/>
  <c r="I4799" i="18"/>
  <c r="I4798" i="18"/>
  <c r="I4797" i="18"/>
  <c r="I4796" i="18"/>
  <c r="I4795" i="18"/>
  <c r="I4794" i="18"/>
  <c r="I4793" i="18"/>
  <c r="I4792" i="18"/>
  <c r="I4791" i="18"/>
  <c r="I4790" i="18"/>
  <c r="I4789" i="18"/>
  <c r="I4788" i="18"/>
  <c r="I4787" i="18"/>
  <c r="I4786" i="18"/>
  <c r="I4785" i="18"/>
  <c r="I4784" i="18"/>
  <c r="I4783" i="18"/>
  <c r="I4782" i="18"/>
  <c r="I4781" i="18"/>
  <c r="I4780" i="18"/>
  <c r="I4779" i="18"/>
  <c r="I4778" i="18"/>
  <c r="I4777" i="18"/>
  <c r="I4776" i="18"/>
  <c r="I4775" i="18"/>
  <c r="I4774" i="18"/>
  <c r="I4773" i="18"/>
  <c r="I4772" i="18"/>
  <c r="I4771" i="18"/>
  <c r="I4770" i="18"/>
  <c r="I4769" i="18"/>
  <c r="I4768" i="18"/>
  <c r="I4767" i="18"/>
  <c r="I4766" i="18"/>
  <c r="I4765" i="18"/>
  <c r="I4764" i="18"/>
  <c r="I4763" i="18"/>
  <c r="I4762" i="18"/>
  <c r="I4761" i="18"/>
  <c r="I4760" i="18"/>
  <c r="I4759" i="18"/>
  <c r="I4758" i="18"/>
  <c r="I4757" i="18"/>
  <c r="I4756" i="18"/>
  <c r="I4755" i="18"/>
  <c r="I4754" i="18"/>
  <c r="I4753" i="18"/>
  <c r="I4752" i="18"/>
  <c r="I4751" i="18"/>
  <c r="I4750" i="18"/>
  <c r="I4749" i="18"/>
  <c r="I4748" i="18"/>
  <c r="I4747" i="18"/>
  <c r="I4746" i="18"/>
  <c r="I4745" i="18"/>
  <c r="I4744" i="18"/>
  <c r="I4743" i="18"/>
  <c r="I4742" i="18"/>
  <c r="I4741" i="18"/>
  <c r="I4740" i="18"/>
  <c r="I4739" i="18"/>
  <c r="I4738" i="18"/>
  <c r="I4737" i="18"/>
  <c r="I4736" i="18"/>
  <c r="I4735" i="18"/>
  <c r="I4734" i="18"/>
  <c r="I4733" i="18"/>
  <c r="I4732" i="18"/>
  <c r="I4731" i="18"/>
  <c r="I4730" i="18"/>
  <c r="I4729" i="18"/>
  <c r="I4728" i="18"/>
  <c r="I4727" i="18"/>
  <c r="I4726" i="18"/>
  <c r="I4725" i="18"/>
  <c r="I4724" i="18"/>
  <c r="I4723" i="18"/>
  <c r="I4722" i="18"/>
  <c r="I4721" i="18"/>
  <c r="I4720" i="18"/>
  <c r="I4719" i="18"/>
  <c r="I4718" i="18"/>
  <c r="I4717" i="18"/>
  <c r="I4716" i="18"/>
  <c r="I4715" i="18"/>
  <c r="I4714" i="18"/>
  <c r="I4713" i="18"/>
  <c r="I4712" i="18"/>
  <c r="I4711" i="18"/>
  <c r="I4710" i="18"/>
  <c r="I4709" i="18"/>
  <c r="I4708" i="18"/>
  <c r="I4707" i="18"/>
  <c r="I4706" i="18"/>
  <c r="I4705" i="18"/>
  <c r="I4704" i="18"/>
  <c r="I4703" i="18"/>
  <c r="I4702" i="18"/>
  <c r="I4701" i="18"/>
  <c r="I4700" i="18"/>
  <c r="I4699" i="18"/>
  <c r="I4698" i="18"/>
  <c r="I4697" i="18"/>
  <c r="I4696" i="18"/>
  <c r="I4695" i="18"/>
  <c r="I4694" i="18"/>
  <c r="I4693" i="18"/>
  <c r="I4692" i="18"/>
  <c r="I4691" i="18"/>
  <c r="I4690" i="18"/>
  <c r="I4689" i="18"/>
  <c r="I4688" i="18"/>
  <c r="I4687" i="18"/>
  <c r="I4686" i="18"/>
  <c r="I4685" i="18"/>
  <c r="I4684" i="18"/>
  <c r="I4683" i="18"/>
  <c r="I4682" i="18"/>
  <c r="I4681" i="18"/>
  <c r="I4680" i="18"/>
  <c r="I4679" i="18"/>
  <c r="I4678" i="18"/>
  <c r="I4677" i="18"/>
  <c r="I4676" i="18"/>
  <c r="I4675" i="18"/>
  <c r="I4674" i="18"/>
  <c r="I4673" i="18"/>
  <c r="I4672" i="18"/>
  <c r="I4671" i="18"/>
  <c r="I4670" i="18"/>
  <c r="I4669" i="18"/>
  <c r="I4668" i="18"/>
  <c r="I4667" i="18"/>
  <c r="I4666" i="18"/>
  <c r="I4665" i="18"/>
  <c r="I4664" i="18"/>
  <c r="I4663" i="18"/>
  <c r="I4662" i="18"/>
  <c r="I4661" i="18"/>
  <c r="I4660" i="18"/>
  <c r="I4659" i="18"/>
  <c r="I4658" i="18"/>
  <c r="I4657" i="18"/>
  <c r="I4656" i="18"/>
  <c r="I4655" i="18"/>
  <c r="I4654" i="18"/>
  <c r="I4653" i="18"/>
  <c r="I4652" i="18"/>
  <c r="I4651" i="18"/>
  <c r="I4650" i="18"/>
  <c r="I4649" i="18"/>
  <c r="I4648" i="18"/>
  <c r="I4647" i="18"/>
  <c r="I4646" i="18"/>
  <c r="I4645" i="18"/>
  <c r="I4644" i="18"/>
  <c r="I4643" i="18"/>
  <c r="I4642" i="18"/>
  <c r="I4641" i="18"/>
  <c r="I4640" i="18"/>
  <c r="I4639" i="18"/>
  <c r="I4638" i="18"/>
  <c r="I4637" i="18"/>
  <c r="I4636" i="18"/>
  <c r="I4635" i="18"/>
  <c r="I4634" i="18"/>
  <c r="I4633" i="18"/>
  <c r="I4632" i="18"/>
  <c r="I4631" i="18"/>
  <c r="I4630" i="18"/>
  <c r="I4629" i="18"/>
  <c r="I4628" i="18"/>
  <c r="I4627" i="18"/>
  <c r="I4626" i="18"/>
  <c r="I4625" i="18"/>
  <c r="I4624" i="18"/>
  <c r="I4623" i="18"/>
  <c r="I4622" i="18"/>
  <c r="I4621" i="18"/>
  <c r="I4620" i="18"/>
  <c r="I4619" i="18"/>
  <c r="I4618" i="18"/>
  <c r="I4617" i="18"/>
  <c r="I4616" i="18"/>
  <c r="I4615" i="18"/>
  <c r="I4614" i="18"/>
  <c r="I4613" i="18"/>
  <c r="I4612" i="18"/>
  <c r="I4611" i="18"/>
  <c r="I4610" i="18"/>
  <c r="I4609" i="18"/>
  <c r="I4608" i="18"/>
  <c r="I4607" i="18"/>
  <c r="I4606" i="18"/>
  <c r="I4605" i="18"/>
  <c r="I4604" i="18"/>
  <c r="I4603" i="18"/>
  <c r="I4602" i="18"/>
  <c r="I4601" i="18"/>
  <c r="I4600" i="18"/>
  <c r="I4599" i="18"/>
  <c r="I4598" i="18"/>
  <c r="I4597" i="18"/>
  <c r="I4596" i="18"/>
  <c r="I4595" i="18"/>
  <c r="I4594" i="18"/>
  <c r="I4593" i="18"/>
  <c r="I4592" i="18"/>
  <c r="I4591" i="18"/>
  <c r="I4590" i="18"/>
  <c r="I4589" i="18"/>
  <c r="I4588" i="18"/>
  <c r="I4587" i="18"/>
  <c r="I4586" i="18"/>
  <c r="I4585" i="18"/>
  <c r="I4584" i="18"/>
  <c r="I4583" i="18"/>
  <c r="I4582" i="18"/>
  <c r="I4581" i="18"/>
  <c r="I4580" i="18"/>
  <c r="I4579" i="18"/>
  <c r="I4578" i="18"/>
  <c r="I4577" i="18"/>
  <c r="I4576" i="18"/>
  <c r="I4575" i="18"/>
  <c r="I4574" i="18"/>
  <c r="I4573" i="18"/>
  <c r="I4572" i="18"/>
  <c r="I4571" i="18"/>
  <c r="I4570" i="18"/>
  <c r="I4569" i="18"/>
  <c r="I4568" i="18"/>
  <c r="I4567" i="18"/>
  <c r="I4566" i="18"/>
  <c r="I4565" i="18"/>
  <c r="I4564" i="18"/>
  <c r="I4563" i="18"/>
  <c r="I4562" i="18"/>
  <c r="I4561" i="18"/>
  <c r="I4560" i="18"/>
  <c r="I4559" i="18"/>
  <c r="I4558" i="18"/>
  <c r="I4557" i="18"/>
  <c r="I4556" i="18"/>
  <c r="I4555" i="18"/>
  <c r="I4554" i="18"/>
  <c r="I4553" i="18"/>
  <c r="I4552" i="18"/>
  <c r="I4551" i="18"/>
  <c r="I4550" i="18"/>
  <c r="I4549" i="18"/>
  <c r="I4548" i="18"/>
  <c r="I4547" i="18"/>
  <c r="I4546" i="18"/>
  <c r="I4545" i="18"/>
  <c r="I4544" i="18"/>
  <c r="I4543" i="18"/>
  <c r="I4542" i="18"/>
  <c r="I4541" i="18"/>
  <c r="I4540" i="18"/>
  <c r="I4539" i="18"/>
  <c r="I4538" i="18"/>
  <c r="I4537" i="18"/>
  <c r="I4536" i="18"/>
  <c r="I4535" i="18"/>
  <c r="I4534" i="18"/>
  <c r="I4533" i="18"/>
  <c r="I4532" i="18"/>
  <c r="I4531" i="18"/>
  <c r="I4530" i="18"/>
  <c r="I4529" i="18"/>
  <c r="I4528" i="18"/>
  <c r="I4527" i="18"/>
  <c r="I4526" i="18"/>
  <c r="I4525" i="18"/>
  <c r="I4524" i="18"/>
  <c r="I4523" i="18"/>
  <c r="I4522" i="18"/>
  <c r="I4521" i="18"/>
  <c r="I4520" i="18"/>
  <c r="I4519" i="18"/>
  <c r="I4518" i="18"/>
  <c r="I4517" i="18"/>
  <c r="I4516" i="18"/>
  <c r="I4515" i="18"/>
  <c r="I4514" i="18"/>
  <c r="I4513" i="18"/>
  <c r="I4512" i="18"/>
  <c r="I4511" i="18"/>
  <c r="I4510" i="18"/>
  <c r="I4509" i="18"/>
  <c r="I4508" i="18"/>
  <c r="I4507" i="18"/>
  <c r="I4506" i="18"/>
  <c r="I4505" i="18"/>
  <c r="I4504" i="18"/>
  <c r="I4503" i="18"/>
  <c r="I4502" i="18"/>
  <c r="I4501" i="18"/>
  <c r="I4500" i="18"/>
  <c r="I4499" i="18"/>
  <c r="I4498" i="18"/>
  <c r="I4497" i="18"/>
  <c r="I4496" i="18"/>
  <c r="I4495" i="18"/>
  <c r="I4494" i="18"/>
  <c r="I4493" i="18"/>
  <c r="I4492" i="18"/>
  <c r="I4491" i="18"/>
  <c r="I4490" i="18"/>
  <c r="I4489" i="18"/>
  <c r="I4488" i="18"/>
  <c r="I4487" i="18"/>
  <c r="I4486" i="18"/>
  <c r="I4485" i="18"/>
  <c r="I4484" i="18"/>
  <c r="I4483" i="18"/>
  <c r="I4482" i="18"/>
  <c r="I4481" i="18"/>
  <c r="I4480" i="18"/>
  <c r="I4479" i="18"/>
  <c r="I4478" i="18"/>
  <c r="I4477" i="18"/>
  <c r="I4476" i="18"/>
  <c r="I4475" i="18"/>
  <c r="I4474" i="18"/>
  <c r="I4473" i="18"/>
  <c r="I4472" i="18"/>
  <c r="I4471" i="18"/>
  <c r="I4470" i="18"/>
  <c r="I4469" i="18"/>
  <c r="I4468" i="18"/>
  <c r="I4467" i="18"/>
  <c r="I4466" i="18"/>
  <c r="I4465" i="18"/>
  <c r="I4464" i="18"/>
  <c r="I4463" i="18"/>
  <c r="I4462" i="18"/>
  <c r="I4461" i="18"/>
  <c r="I4460" i="18"/>
  <c r="I4459" i="18"/>
  <c r="I4458" i="18"/>
  <c r="I4457" i="18"/>
  <c r="I4456" i="18"/>
  <c r="I4455" i="18"/>
  <c r="I4454" i="18"/>
  <c r="I4453" i="18"/>
  <c r="I4452" i="18"/>
  <c r="I4451" i="18"/>
  <c r="I4450" i="18"/>
  <c r="I4449" i="18"/>
  <c r="I4448" i="18"/>
  <c r="I4447" i="18"/>
  <c r="I4446" i="18"/>
  <c r="I4445" i="18"/>
  <c r="I4444" i="18"/>
  <c r="I4443" i="18"/>
  <c r="I4442" i="18"/>
  <c r="I4441" i="18"/>
  <c r="I4440" i="18"/>
  <c r="I4439" i="18"/>
  <c r="I4438" i="18"/>
  <c r="I4437" i="18"/>
  <c r="I4436" i="18"/>
  <c r="I4435" i="18"/>
  <c r="I4434" i="18"/>
  <c r="I4433" i="18"/>
  <c r="I4432" i="18"/>
  <c r="I4431" i="18"/>
  <c r="I4430" i="18"/>
  <c r="I4429" i="18"/>
  <c r="I4428" i="18"/>
  <c r="I4427" i="18"/>
  <c r="I4426" i="18"/>
  <c r="I4425" i="18"/>
  <c r="I4424" i="18"/>
  <c r="I4423" i="18"/>
  <c r="I4422" i="18"/>
  <c r="I4421" i="18"/>
  <c r="I4420" i="18"/>
  <c r="I4419" i="18"/>
  <c r="I4418" i="18"/>
  <c r="I4417" i="18"/>
  <c r="I4416" i="18"/>
  <c r="I4415" i="18"/>
  <c r="I4414" i="18"/>
  <c r="I4413" i="18"/>
  <c r="I4412" i="18"/>
  <c r="I4411" i="18"/>
  <c r="I4410" i="18"/>
  <c r="I4409" i="18"/>
  <c r="I4408" i="18"/>
  <c r="I4407" i="18"/>
  <c r="I4406" i="18"/>
  <c r="I4405" i="18"/>
  <c r="I4404" i="18"/>
  <c r="I4403" i="18"/>
  <c r="I4402" i="18"/>
  <c r="I4401" i="18"/>
  <c r="I4400" i="18"/>
  <c r="I4399" i="18"/>
  <c r="I4398" i="18"/>
  <c r="I4397" i="18"/>
  <c r="I4396" i="18"/>
  <c r="I4395" i="18"/>
  <c r="I4394" i="18"/>
  <c r="I4393" i="18"/>
  <c r="I4392" i="18"/>
  <c r="I4391" i="18"/>
  <c r="I4390" i="18"/>
  <c r="I4389" i="18"/>
  <c r="I4388" i="18"/>
  <c r="I4387" i="18"/>
  <c r="I4386" i="18"/>
  <c r="I4385" i="18"/>
  <c r="I4384" i="18"/>
  <c r="I4383" i="18"/>
  <c r="I4382" i="18"/>
  <c r="I4381" i="18"/>
  <c r="I4380" i="18"/>
  <c r="I4379" i="18"/>
  <c r="I4378" i="18"/>
  <c r="I4377" i="18"/>
  <c r="I4376" i="18"/>
  <c r="I4375" i="18"/>
  <c r="I4374" i="18"/>
  <c r="I4373" i="18"/>
  <c r="I4372" i="18"/>
  <c r="I4371" i="18"/>
  <c r="I4370" i="18"/>
  <c r="I4369" i="18"/>
  <c r="I4368" i="18"/>
  <c r="I4367" i="18"/>
  <c r="I4366" i="18"/>
  <c r="I4365" i="18"/>
  <c r="I4364" i="18"/>
  <c r="I4363" i="18"/>
  <c r="I4362" i="18"/>
  <c r="I4361" i="18"/>
  <c r="I4360" i="18"/>
  <c r="I4359" i="18"/>
  <c r="I4358" i="18"/>
  <c r="I4357" i="18"/>
  <c r="I4356" i="18"/>
  <c r="I4355" i="18"/>
  <c r="I4354" i="18"/>
  <c r="I4353" i="18"/>
  <c r="I4352" i="18"/>
  <c r="I4351" i="18"/>
  <c r="I4350" i="18"/>
  <c r="I4349" i="18"/>
  <c r="I4348" i="18"/>
  <c r="I4347" i="18"/>
  <c r="I4346" i="18"/>
  <c r="I4345" i="18"/>
  <c r="I4344" i="18"/>
  <c r="I4343" i="18"/>
  <c r="I4342" i="18"/>
  <c r="I4341" i="18"/>
  <c r="I4340" i="18"/>
  <c r="I4339" i="18"/>
  <c r="I4338" i="18"/>
  <c r="I4337" i="18"/>
  <c r="I4336" i="18"/>
  <c r="I4335" i="18"/>
  <c r="I4334" i="18"/>
  <c r="I4333" i="18"/>
  <c r="I4332" i="18"/>
  <c r="I4331" i="18"/>
  <c r="I4330" i="18"/>
  <c r="I4329" i="18"/>
  <c r="I4328" i="18"/>
  <c r="I4327" i="18"/>
  <c r="I4326" i="18"/>
  <c r="I4325" i="18"/>
  <c r="I4324" i="18"/>
  <c r="I4323" i="18"/>
  <c r="I4322" i="18"/>
  <c r="I4321" i="18"/>
  <c r="I4320" i="18"/>
  <c r="I4319" i="18"/>
  <c r="I4318" i="18"/>
  <c r="I4317" i="18"/>
  <c r="I4316" i="18"/>
  <c r="I4315" i="18"/>
  <c r="I4314" i="18"/>
  <c r="I4313" i="18"/>
  <c r="I4312" i="18"/>
  <c r="I4311" i="18"/>
  <c r="I4310" i="18"/>
  <c r="I4309" i="18"/>
  <c r="I4308" i="18"/>
  <c r="I4307" i="18"/>
  <c r="I4306" i="18"/>
  <c r="I4305" i="18"/>
  <c r="I4304" i="18"/>
  <c r="I4303" i="18"/>
  <c r="I4302" i="18"/>
  <c r="I4301" i="18"/>
  <c r="I4300" i="18"/>
  <c r="I4299" i="18"/>
  <c r="I4298" i="18"/>
  <c r="I4297" i="18"/>
  <c r="I4296" i="18"/>
  <c r="I4295" i="18"/>
  <c r="I4294" i="18"/>
  <c r="I4293" i="18"/>
  <c r="I4292" i="18"/>
  <c r="I4291" i="18"/>
  <c r="I4290" i="18"/>
  <c r="I4289" i="18"/>
  <c r="I4288" i="18"/>
  <c r="I4287" i="18"/>
  <c r="I4286" i="18"/>
  <c r="I4285" i="18"/>
  <c r="I4284" i="18"/>
  <c r="I4283" i="18"/>
  <c r="I4282" i="18"/>
  <c r="I4281" i="18"/>
  <c r="I4280" i="18"/>
  <c r="I4279" i="18"/>
  <c r="I4278" i="18"/>
  <c r="I4277" i="18"/>
  <c r="I4276" i="18"/>
  <c r="I4275" i="18"/>
  <c r="I4274" i="18"/>
  <c r="I4273" i="18"/>
  <c r="I4272" i="18"/>
  <c r="I4271" i="18"/>
  <c r="I4270" i="18"/>
  <c r="I4269" i="18"/>
  <c r="I4268" i="18"/>
  <c r="I4267" i="18"/>
  <c r="I4266" i="18"/>
  <c r="I4265" i="18"/>
  <c r="I4264" i="18"/>
  <c r="I4263" i="18"/>
  <c r="I4262" i="18"/>
  <c r="I4261" i="18"/>
  <c r="I4260" i="18"/>
  <c r="I4259" i="18"/>
  <c r="I4258" i="18"/>
  <c r="I4257" i="18"/>
  <c r="I4256" i="18"/>
  <c r="I4255" i="18"/>
  <c r="I4254" i="18"/>
  <c r="I4253" i="18"/>
  <c r="I4252" i="18"/>
  <c r="I4251" i="18"/>
  <c r="I4250" i="18"/>
  <c r="I4249" i="18"/>
  <c r="I4248" i="18"/>
  <c r="I4247" i="18"/>
  <c r="I4246" i="18"/>
  <c r="I4245" i="18"/>
  <c r="I4244" i="18"/>
  <c r="I4243" i="18"/>
  <c r="I4242" i="18"/>
  <c r="I4241" i="18"/>
  <c r="I4240" i="18"/>
  <c r="I4239" i="18"/>
  <c r="I4238" i="18"/>
  <c r="I4237" i="18"/>
  <c r="I4236" i="18"/>
  <c r="I4235" i="18"/>
  <c r="I4234" i="18"/>
  <c r="I4233" i="18"/>
  <c r="I4232" i="18"/>
  <c r="I4231" i="18"/>
  <c r="I4230" i="18"/>
  <c r="I4229" i="18"/>
  <c r="I4228" i="18"/>
  <c r="I4227" i="18"/>
  <c r="I4226" i="18"/>
  <c r="I4225" i="18"/>
  <c r="I4224" i="18"/>
  <c r="I4223" i="18"/>
  <c r="I4222" i="18"/>
  <c r="I4221" i="18"/>
  <c r="I4220" i="18"/>
  <c r="I4219" i="18"/>
  <c r="I4218" i="18"/>
  <c r="I4217" i="18"/>
  <c r="I4216" i="18"/>
  <c r="I4215" i="18"/>
  <c r="I4214" i="18"/>
  <c r="I4213" i="18"/>
  <c r="I4212" i="18"/>
  <c r="I4211" i="18"/>
  <c r="I4210" i="18"/>
  <c r="I4209" i="18"/>
  <c r="I4208" i="18"/>
  <c r="I4207" i="18"/>
  <c r="I4206" i="18"/>
  <c r="I4205" i="18"/>
  <c r="I4204" i="18"/>
  <c r="I4203" i="18"/>
  <c r="I4202" i="18"/>
  <c r="I4201" i="18"/>
  <c r="I4200" i="18"/>
  <c r="I4199" i="18"/>
  <c r="I4198" i="18"/>
  <c r="I4197" i="18"/>
  <c r="I4196" i="18"/>
  <c r="I4195" i="18"/>
  <c r="I4194" i="18"/>
  <c r="I4193" i="18"/>
  <c r="I4192" i="18"/>
  <c r="I4191" i="18"/>
  <c r="I4190" i="18"/>
  <c r="I4189" i="18"/>
  <c r="I4188" i="18"/>
  <c r="I4187" i="18"/>
  <c r="I4186" i="18"/>
  <c r="I4185" i="18"/>
  <c r="I4184" i="18"/>
  <c r="I4183" i="18"/>
  <c r="I4182" i="18"/>
  <c r="I4181" i="18"/>
  <c r="I4180" i="18"/>
  <c r="I4179" i="18"/>
  <c r="I4178" i="18"/>
  <c r="I4177" i="18"/>
  <c r="I4176" i="18"/>
  <c r="I4175" i="18"/>
  <c r="I4174" i="18"/>
  <c r="I4173" i="18"/>
  <c r="I4172" i="18"/>
  <c r="I4171" i="18"/>
  <c r="I4170" i="18"/>
  <c r="I4169" i="18"/>
  <c r="I4168" i="18"/>
  <c r="I4167" i="18"/>
  <c r="I4166" i="18"/>
  <c r="I4165" i="18"/>
  <c r="I4164" i="18"/>
  <c r="I4163" i="18"/>
  <c r="I4162" i="18"/>
  <c r="I4161" i="18"/>
  <c r="I4160" i="18"/>
  <c r="I4159" i="18"/>
  <c r="I4158" i="18"/>
  <c r="I4157" i="18"/>
  <c r="I4156" i="18"/>
  <c r="I4155" i="18"/>
  <c r="I4154" i="18"/>
  <c r="I4153" i="18"/>
  <c r="I4152" i="18"/>
  <c r="I4151" i="18"/>
  <c r="I4150" i="18"/>
  <c r="I4149" i="18"/>
  <c r="I4148" i="18"/>
  <c r="I4147" i="18"/>
  <c r="I4146" i="18"/>
  <c r="I4145" i="18"/>
  <c r="I4144" i="18"/>
  <c r="I4143" i="18"/>
  <c r="I4142" i="18"/>
  <c r="I4141" i="18"/>
  <c r="I4140" i="18"/>
  <c r="I4139" i="18"/>
  <c r="I4138" i="18"/>
  <c r="I4137" i="18"/>
  <c r="I4136" i="18"/>
  <c r="I4135" i="18"/>
  <c r="I4134" i="18"/>
  <c r="I4133" i="18"/>
  <c r="I4132" i="18"/>
  <c r="I4131" i="18"/>
  <c r="I4130" i="18"/>
  <c r="I4129" i="18"/>
  <c r="I4128" i="18"/>
  <c r="I4127" i="18"/>
  <c r="I4126" i="18"/>
  <c r="I4125" i="18"/>
  <c r="I4124" i="18"/>
  <c r="I4123" i="18"/>
  <c r="I4122" i="18"/>
  <c r="I4121" i="18"/>
  <c r="I4120" i="18"/>
  <c r="I4119" i="18"/>
  <c r="I4118" i="18"/>
  <c r="I4117" i="18"/>
  <c r="I4116" i="18"/>
  <c r="I4115" i="18"/>
  <c r="I4114" i="18"/>
  <c r="I4113" i="18"/>
  <c r="I4112" i="18"/>
  <c r="I4111" i="18"/>
  <c r="I4110" i="18"/>
  <c r="I4109" i="18"/>
  <c r="I4108" i="18"/>
  <c r="I4107" i="18"/>
  <c r="I4106" i="18"/>
  <c r="I4105" i="18"/>
  <c r="I4104" i="18"/>
  <c r="I4103" i="18"/>
  <c r="I4102" i="18"/>
  <c r="I4101" i="18"/>
  <c r="I4100" i="18"/>
  <c r="I4099" i="18"/>
  <c r="I4098" i="18"/>
  <c r="I4097" i="18"/>
  <c r="I4096" i="18"/>
  <c r="I4095" i="18"/>
  <c r="I4094" i="18"/>
  <c r="I4093" i="18"/>
  <c r="I4092" i="18"/>
  <c r="I4091" i="18"/>
  <c r="I4090" i="18"/>
  <c r="I4089" i="18"/>
  <c r="I4088" i="18"/>
  <c r="I4087" i="18"/>
  <c r="I4086" i="18"/>
  <c r="I4085" i="18"/>
  <c r="I4084" i="18"/>
  <c r="I4083" i="18"/>
  <c r="I4082" i="18"/>
  <c r="I4081" i="18"/>
  <c r="I4080" i="18"/>
  <c r="I4079" i="18"/>
  <c r="I4078" i="18"/>
  <c r="I4077" i="18"/>
  <c r="I4076" i="18"/>
  <c r="I4075" i="18"/>
  <c r="I4074" i="18"/>
  <c r="I4073" i="18"/>
  <c r="I4072" i="18"/>
  <c r="I4071" i="18"/>
  <c r="I4070" i="18"/>
  <c r="I4069" i="18"/>
  <c r="I4068" i="18"/>
  <c r="I4067" i="18"/>
  <c r="I4066" i="18"/>
  <c r="I4065" i="18"/>
  <c r="I4064" i="18"/>
  <c r="I4063" i="18"/>
  <c r="I4062" i="18"/>
  <c r="I4061" i="18"/>
  <c r="I4060" i="18"/>
  <c r="I4059" i="18"/>
  <c r="I4058" i="18"/>
  <c r="I4057" i="18"/>
  <c r="I4056" i="18"/>
  <c r="I4055" i="18"/>
  <c r="I4054" i="18"/>
  <c r="I4053" i="18"/>
  <c r="I4052" i="18"/>
  <c r="I4051" i="18"/>
  <c r="I4050" i="18"/>
  <c r="I4049" i="18"/>
  <c r="I4048" i="18"/>
  <c r="I4047" i="18"/>
  <c r="I4046" i="18"/>
  <c r="I4045" i="18"/>
  <c r="I4044" i="18"/>
  <c r="I4043" i="18"/>
  <c r="I4042" i="18"/>
  <c r="I4041" i="18"/>
  <c r="I4040" i="18"/>
  <c r="I4039" i="18"/>
  <c r="I4038" i="18"/>
  <c r="I4037" i="18"/>
  <c r="I4036" i="18"/>
  <c r="I4035" i="18"/>
  <c r="I4034" i="18"/>
  <c r="I4033" i="18"/>
  <c r="I4032" i="18"/>
  <c r="I4031" i="18"/>
  <c r="I4030" i="18"/>
  <c r="I4029" i="18"/>
  <c r="I4028" i="18"/>
  <c r="I4027" i="18"/>
  <c r="I4026" i="18"/>
  <c r="I4025" i="18"/>
  <c r="I4024" i="18"/>
  <c r="I4023" i="18"/>
  <c r="I4022" i="18"/>
  <c r="I4021" i="18"/>
  <c r="I4020" i="18"/>
  <c r="I4019" i="18"/>
  <c r="I4018" i="18"/>
  <c r="I4017" i="18"/>
  <c r="I4016" i="18"/>
  <c r="I4015" i="18"/>
  <c r="I4014" i="18"/>
  <c r="I4013" i="18"/>
  <c r="I4012" i="18"/>
  <c r="I4011" i="18"/>
  <c r="I4010" i="18"/>
  <c r="I4009" i="18"/>
  <c r="I4008" i="18"/>
  <c r="I4007" i="18"/>
  <c r="I4006" i="18"/>
  <c r="I4005" i="18"/>
  <c r="I4004" i="18"/>
  <c r="I4003" i="18"/>
  <c r="I4002" i="18"/>
  <c r="I4001" i="18"/>
  <c r="I4000" i="18"/>
  <c r="I3999" i="18"/>
  <c r="I3998" i="18"/>
  <c r="I3997" i="18"/>
  <c r="I3996" i="18"/>
  <c r="I3995" i="18"/>
  <c r="I3994" i="18"/>
  <c r="I3993" i="18"/>
  <c r="I3992" i="18"/>
  <c r="I3991" i="18"/>
  <c r="I3990" i="18"/>
  <c r="I3989" i="18"/>
  <c r="I3988" i="18"/>
  <c r="I3987" i="18"/>
  <c r="I3986" i="18"/>
  <c r="I3985" i="18"/>
  <c r="I3984" i="18"/>
  <c r="I3983" i="18"/>
  <c r="I3982" i="18"/>
  <c r="I3981" i="18"/>
  <c r="I3980" i="18"/>
  <c r="I3979" i="18"/>
  <c r="I3978" i="18"/>
  <c r="I3977" i="18"/>
  <c r="I3976" i="18"/>
  <c r="I3975" i="18"/>
  <c r="I3974" i="18"/>
  <c r="I3973" i="18"/>
  <c r="I3972" i="18"/>
  <c r="I3971" i="18"/>
  <c r="I3970" i="18"/>
  <c r="I3969" i="18"/>
  <c r="I3968" i="18"/>
  <c r="I3967" i="18"/>
  <c r="I3966" i="18"/>
  <c r="I3965" i="18"/>
  <c r="I3964" i="18"/>
  <c r="I3963" i="18"/>
  <c r="I3962" i="18"/>
  <c r="I3961" i="18"/>
  <c r="I3960" i="18"/>
  <c r="I3959" i="18"/>
  <c r="I3958" i="18"/>
  <c r="I3957" i="18"/>
  <c r="I3956" i="18"/>
  <c r="I3955" i="18"/>
  <c r="I3954" i="18"/>
  <c r="I3953" i="18"/>
  <c r="I3952" i="18"/>
  <c r="I3951" i="18"/>
  <c r="I3950" i="18"/>
  <c r="I3949" i="18"/>
  <c r="I3948" i="18"/>
  <c r="I3947" i="18"/>
  <c r="I3946" i="18"/>
  <c r="I3945" i="18"/>
  <c r="I3944" i="18"/>
  <c r="I3943" i="18"/>
  <c r="I3942" i="18"/>
  <c r="I3941" i="18"/>
  <c r="I3940" i="18"/>
  <c r="I3939" i="18"/>
  <c r="I3938" i="18"/>
  <c r="I3937" i="18"/>
  <c r="I3936" i="18"/>
  <c r="I3935" i="18"/>
  <c r="I3934" i="18"/>
  <c r="I3933" i="18"/>
  <c r="I3932" i="18"/>
  <c r="I3931" i="18"/>
  <c r="I3930" i="18"/>
  <c r="I3929" i="18"/>
  <c r="I3928" i="18"/>
  <c r="I3927" i="18"/>
  <c r="I3926" i="18"/>
  <c r="I3925" i="18"/>
  <c r="I3924" i="18"/>
  <c r="I3923" i="18"/>
  <c r="I3922" i="18"/>
  <c r="I3921" i="18"/>
  <c r="I3920" i="18"/>
  <c r="I3919" i="18"/>
  <c r="I3918" i="18"/>
  <c r="I3917" i="18"/>
  <c r="I3916" i="18"/>
  <c r="I3915" i="18"/>
  <c r="I3914" i="18"/>
  <c r="I3913" i="18"/>
  <c r="I3912" i="18"/>
  <c r="I3911" i="18"/>
  <c r="I3910" i="18"/>
  <c r="I3909" i="18"/>
  <c r="I3908" i="18"/>
  <c r="I3907" i="18"/>
  <c r="I3906" i="18"/>
  <c r="I3905" i="18"/>
  <c r="I3904" i="18"/>
  <c r="I3903" i="18"/>
  <c r="I3902" i="18"/>
  <c r="I3901" i="18"/>
  <c r="I3900" i="18"/>
  <c r="I3899" i="18"/>
  <c r="I3898" i="18"/>
  <c r="I3897" i="18"/>
  <c r="I3896" i="18"/>
  <c r="I3895" i="18"/>
  <c r="I3894" i="18"/>
  <c r="I3893" i="18"/>
  <c r="I3892" i="18"/>
  <c r="I3891" i="18"/>
  <c r="I3890" i="18"/>
  <c r="I3889" i="18"/>
  <c r="I3888" i="18"/>
  <c r="I3887" i="18"/>
  <c r="I3886" i="18"/>
  <c r="I3885" i="18"/>
  <c r="I3884" i="18"/>
  <c r="I3883" i="18"/>
  <c r="I3882" i="18"/>
  <c r="I3881" i="18"/>
  <c r="I3880" i="18"/>
  <c r="I3879" i="18"/>
  <c r="I3878" i="18"/>
  <c r="I3877" i="18"/>
  <c r="I3876" i="18"/>
  <c r="I3875" i="18"/>
  <c r="I3874" i="18"/>
  <c r="I3873" i="18"/>
  <c r="I3872" i="18"/>
  <c r="I3871" i="18"/>
  <c r="I3870" i="18"/>
  <c r="I3869" i="18"/>
  <c r="I3868" i="18"/>
  <c r="I3867" i="18"/>
  <c r="I3866" i="18"/>
  <c r="I3865" i="18"/>
  <c r="I3864" i="18"/>
  <c r="I3863" i="18"/>
  <c r="I3862" i="18"/>
  <c r="I3861" i="18"/>
  <c r="I3860" i="18"/>
  <c r="I3859" i="18"/>
  <c r="I3858" i="18"/>
  <c r="I3857" i="18"/>
  <c r="I3856" i="18"/>
  <c r="I3855" i="18"/>
  <c r="I3854" i="18"/>
  <c r="I3853" i="18"/>
  <c r="I3852" i="18"/>
  <c r="I3851" i="18"/>
  <c r="I3850" i="18"/>
  <c r="I3849" i="18"/>
  <c r="I3848" i="18"/>
  <c r="I3847" i="18"/>
  <c r="I3846" i="18"/>
  <c r="I3845" i="18"/>
  <c r="I3844" i="18"/>
  <c r="I3843" i="18"/>
  <c r="I3842" i="18"/>
  <c r="I3841" i="18"/>
  <c r="I3840" i="18"/>
  <c r="I3839" i="18"/>
  <c r="I3838" i="18"/>
  <c r="I3837" i="18"/>
  <c r="I3836" i="18"/>
  <c r="I3835" i="18"/>
  <c r="I3834" i="18"/>
  <c r="I3833" i="18"/>
  <c r="I3832" i="18"/>
  <c r="I3831" i="18"/>
  <c r="I3830" i="18"/>
  <c r="I3829" i="18"/>
  <c r="I3828" i="18"/>
  <c r="I3827" i="18"/>
  <c r="I3826" i="18"/>
  <c r="I3825" i="18"/>
  <c r="I3824" i="18"/>
  <c r="I3823" i="18"/>
  <c r="I3822" i="18"/>
  <c r="I3821" i="18"/>
  <c r="I3820" i="18"/>
  <c r="I3819" i="18"/>
  <c r="I3818" i="18"/>
  <c r="I3817" i="18"/>
  <c r="I3816" i="18"/>
  <c r="I3815" i="18"/>
  <c r="I3814" i="18"/>
  <c r="I3813" i="18"/>
  <c r="I3812" i="18"/>
  <c r="I3811" i="18"/>
  <c r="I3810" i="18"/>
  <c r="I3809" i="18"/>
  <c r="I3808" i="18"/>
  <c r="I3807" i="18"/>
  <c r="I3806" i="18"/>
  <c r="I3805" i="18"/>
  <c r="I3804" i="18"/>
  <c r="I3803" i="18"/>
  <c r="I3802" i="18"/>
  <c r="I3801" i="18"/>
  <c r="I3800" i="18"/>
  <c r="I3799" i="18"/>
  <c r="I3798" i="18"/>
  <c r="I3797" i="18"/>
  <c r="I3796" i="18"/>
  <c r="I3795" i="18"/>
  <c r="I3794" i="18"/>
  <c r="I3793" i="18"/>
  <c r="I3792" i="18"/>
  <c r="I3791" i="18"/>
  <c r="I3790" i="18"/>
  <c r="I3789" i="18"/>
  <c r="I3788" i="18"/>
  <c r="I3787" i="18"/>
  <c r="I3786" i="18"/>
  <c r="I3785" i="18"/>
  <c r="I3784" i="18"/>
  <c r="I3783" i="18"/>
  <c r="I3782" i="18"/>
  <c r="I3781" i="18"/>
  <c r="I3780" i="18"/>
  <c r="I3779" i="18"/>
  <c r="I3778" i="18"/>
  <c r="I3777" i="18"/>
  <c r="I3776" i="18"/>
  <c r="I3775" i="18"/>
  <c r="I3774" i="18"/>
  <c r="I3773" i="18"/>
  <c r="I3772" i="18"/>
  <c r="I3771" i="18"/>
  <c r="I3770" i="18"/>
  <c r="I3769" i="18"/>
  <c r="I3768" i="18"/>
  <c r="I3767" i="18"/>
  <c r="I3766" i="18"/>
  <c r="I3765" i="18"/>
  <c r="I3764" i="18"/>
  <c r="I3763" i="18"/>
  <c r="I3762" i="18"/>
  <c r="I3761" i="18"/>
  <c r="I3760" i="18"/>
  <c r="I3759" i="18"/>
  <c r="I3758" i="18"/>
  <c r="I3757" i="18"/>
  <c r="I3756" i="18"/>
  <c r="I3755" i="18"/>
  <c r="I3754" i="18"/>
  <c r="I3753" i="18"/>
  <c r="I3752" i="18"/>
  <c r="I3751" i="18"/>
  <c r="I3750" i="18"/>
  <c r="I3749" i="18"/>
  <c r="I3748" i="18"/>
  <c r="I3747" i="18"/>
  <c r="I3746" i="18"/>
  <c r="I3745" i="18"/>
  <c r="I3744" i="18"/>
  <c r="I3743" i="18"/>
  <c r="I3742" i="18"/>
  <c r="I3741" i="18"/>
  <c r="I3740" i="18"/>
  <c r="I3739" i="18"/>
  <c r="I3738" i="18"/>
  <c r="I3737" i="18"/>
  <c r="I3736" i="18"/>
  <c r="I3735" i="18"/>
  <c r="I3734" i="18"/>
  <c r="I3733" i="18"/>
  <c r="I3732" i="18"/>
  <c r="I3731" i="18"/>
  <c r="I3730" i="18"/>
  <c r="I3729" i="18"/>
  <c r="I3728" i="18"/>
  <c r="I3727" i="18"/>
  <c r="I3726" i="18"/>
  <c r="I3725" i="18"/>
  <c r="I3724" i="18"/>
  <c r="I3723" i="18"/>
  <c r="I3722" i="18"/>
  <c r="I3721" i="18"/>
  <c r="I3720" i="18"/>
  <c r="I3719" i="18"/>
  <c r="I3718" i="18"/>
  <c r="I3717" i="18"/>
  <c r="I3716" i="18"/>
  <c r="I3715" i="18"/>
  <c r="I3714" i="18"/>
  <c r="I3713" i="18"/>
  <c r="I3712" i="18"/>
  <c r="I3711" i="18"/>
  <c r="I3710" i="18"/>
  <c r="I3709" i="18"/>
  <c r="I3708" i="18"/>
  <c r="I3707" i="18"/>
  <c r="I3706" i="18"/>
  <c r="I3705" i="18"/>
  <c r="I3704" i="18"/>
  <c r="I3703" i="18"/>
  <c r="I3702" i="18"/>
  <c r="I3701" i="18"/>
  <c r="I3700" i="18"/>
  <c r="I3699" i="18"/>
  <c r="I3698" i="18"/>
  <c r="I3697" i="18"/>
  <c r="I3696" i="18"/>
  <c r="I3695" i="18"/>
  <c r="I3694" i="18"/>
  <c r="I3693" i="18"/>
  <c r="I3692" i="18"/>
  <c r="I3691" i="18"/>
  <c r="I3690" i="18"/>
  <c r="I3689" i="18"/>
  <c r="I3688" i="18"/>
  <c r="I3687" i="18"/>
  <c r="I3686" i="18"/>
  <c r="I3685" i="18"/>
  <c r="I3684" i="18"/>
  <c r="I3683" i="18"/>
  <c r="I3682" i="18"/>
  <c r="I3681" i="18"/>
  <c r="I3680" i="18"/>
  <c r="I3679" i="18"/>
  <c r="I3678" i="18"/>
  <c r="I3677" i="18"/>
  <c r="I3676" i="18"/>
  <c r="I3675" i="18"/>
  <c r="I3674" i="18"/>
  <c r="I3673" i="18"/>
  <c r="I3672" i="18"/>
  <c r="I3671" i="18"/>
  <c r="I3670" i="18"/>
  <c r="I3669" i="18"/>
  <c r="I3668" i="18"/>
  <c r="I3667" i="18"/>
  <c r="I3666" i="18"/>
  <c r="I3665" i="18"/>
  <c r="I3664" i="18"/>
  <c r="I3663" i="18"/>
  <c r="I3662" i="18"/>
  <c r="I3661" i="18"/>
  <c r="I3660" i="18"/>
  <c r="I3659" i="18"/>
  <c r="I3658" i="18"/>
  <c r="I3657" i="18"/>
  <c r="I3656" i="18"/>
  <c r="I3655" i="18"/>
  <c r="I3654" i="18"/>
  <c r="I3653" i="18"/>
  <c r="I3652" i="18"/>
  <c r="I3651" i="18"/>
  <c r="I3650" i="18"/>
  <c r="I3649" i="18"/>
  <c r="I3648" i="18"/>
  <c r="I3647" i="18"/>
  <c r="I3646" i="18"/>
  <c r="I3645" i="18"/>
  <c r="I3644" i="18"/>
  <c r="I3643" i="18"/>
  <c r="I3642" i="18"/>
  <c r="I3641" i="18"/>
  <c r="I3640" i="18"/>
  <c r="I3639" i="18"/>
  <c r="I3638" i="18"/>
  <c r="I3637" i="18"/>
  <c r="I3636" i="18"/>
  <c r="I3635" i="18"/>
  <c r="I3634" i="18"/>
  <c r="I3633" i="18"/>
  <c r="I3632" i="18"/>
  <c r="I3631" i="18"/>
  <c r="I3630" i="18"/>
  <c r="I3629" i="18"/>
  <c r="I3628" i="18"/>
  <c r="I3627" i="18"/>
  <c r="I3626" i="18"/>
  <c r="I3625" i="18"/>
  <c r="I3624" i="18"/>
  <c r="I3623" i="18"/>
  <c r="I3622" i="18"/>
  <c r="I3621" i="18"/>
  <c r="I3620" i="18"/>
  <c r="I3619" i="18"/>
  <c r="I3618" i="18"/>
  <c r="I3617" i="18"/>
  <c r="I3616" i="18"/>
  <c r="I3615" i="18"/>
  <c r="I3614" i="18"/>
  <c r="I3613" i="18"/>
  <c r="I3612" i="18"/>
  <c r="I3611" i="18"/>
  <c r="I3610" i="18"/>
  <c r="I3609" i="18"/>
  <c r="I3608" i="18"/>
  <c r="I3607" i="18"/>
  <c r="I3606" i="18"/>
  <c r="I3605" i="18"/>
  <c r="I3604" i="18"/>
  <c r="I3603" i="18"/>
  <c r="I3602" i="18"/>
  <c r="I3601" i="18"/>
  <c r="I3600" i="18"/>
  <c r="I3599" i="18"/>
  <c r="I3598" i="18"/>
  <c r="I3597" i="18"/>
  <c r="I3596" i="18"/>
  <c r="I3595" i="18"/>
  <c r="I3594" i="18"/>
  <c r="I3593" i="18"/>
  <c r="I3592" i="18"/>
  <c r="I3591" i="18"/>
  <c r="I3590" i="18"/>
  <c r="I3589" i="18"/>
  <c r="I3588" i="18"/>
  <c r="I3587" i="18"/>
  <c r="I3586" i="18"/>
  <c r="I3585" i="18"/>
  <c r="I3584" i="18"/>
  <c r="I3583" i="18"/>
  <c r="I3582" i="18"/>
  <c r="I3581" i="18"/>
  <c r="I3580" i="18"/>
  <c r="I3579" i="18"/>
  <c r="I3578" i="18"/>
  <c r="I3577" i="18"/>
  <c r="I3576" i="18"/>
  <c r="I3575" i="18"/>
  <c r="I3574" i="18"/>
  <c r="I3573" i="18"/>
  <c r="I3572" i="18"/>
  <c r="I3571" i="18"/>
  <c r="I3570" i="18"/>
  <c r="I3569" i="18"/>
  <c r="I3568" i="18"/>
  <c r="I3567" i="18"/>
  <c r="I3566" i="18"/>
  <c r="I3565" i="18"/>
  <c r="I3564" i="18"/>
  <c r="I3563" i="18"/>
  <c r="I3562" i="18"/>
  <c r="I3561" i="18"/>
  <c r="I3560" i="18"/>
  <c r="I3559" i="18"/>
  <c r="I3558" i="18"/>
  <c r="I3557" i="18"/>
  <c r="I3556" i="18"/>
  <c r="I3555" i="18"/>
  <c r="I3554" i="18"/>
  <c r="I3553" i="18"/>
  <c r="I3552" i="18"/>
  <c r="I3551" i="18"/>
  <c r="I3550" i="18"/>
  <c r="I3549" i="18"/>
  <c r="I3548" i="18"/>
  <c r="I3547" i="18"/>
  <c r="I3546" i="18"/>
  <c r="I3545" i="18"/>
  <c r="I3544" i="18"/>
  <c r="I3543" i="18"/>
  <c r="I3542" i="18"/>
  <c r="I3541" i="18"/>
  <c r="I3540" i="18"/>
  <c r="I3539" i="18"/>
  <c r="I3538" i="18"/>
  <c r="I3537" i="18"/>
  <c r="I3536" i="18"/>
  <c r="I3535" i="18"/>
  <c r="I3534" i="18"/>
  <c r="I3533" i="18"/>
  <c r="I3532" i="18"/>
  <c r="I3531" i="18"/>
  <c r="I3530" i="18"/>
  <c r="I3529" i="18"/>
  <c r="I3528" i="18"/>
  <c r="I3527" i="18"/>
  <c r="I3526" i="18"/>
  <c r="I3525" i="18"/>
  <c r="I3524" i="18"/>
  <c r="I3523" i="18"/>
  <c r="I3522" i="18"/>
  <c r="I3521" i="18"/>
  <c r="I3520" i="18"/>
  <c r="I3519" i="18"/>
  <c r="I3518" i="18"/>
  <c r="I3517" i="18"/>
  <c r="I3516" i="18"/>
  <c r="I3515" i="18"/>
  <c r="I3514" i="18"/>
  <c r="I3513" i="18"/>
  <c r="I3512" i="18"/>
  <c r="I3511" i="18"/>
  <c r="I3510" i="18"/>
  <c r="I3509" i="18"/>
  <c r="I3508" i="18"/>
  <c r="I3507" i="18"/>
  <c r="I3506" i="18"/>
  <c r="I3505" i="18"/>
  <c r="I3504" i="18"/>
  <c r="I3503" i="18"/>
  <c r="I3502" i="18"/>
  <c r="I3501" i="18"/>
  <c r="I3500" i="18"/>
  <c r="I3499" i="18"/>
  <c r="I3498" i="18"/>
  <c r="I3497" i="18"/>
  <c r="I3496" i="18"/>
  <c r="I3495" i="18"/>
  <c r="I3494" i="18"/>
  <c r="I3493" i="18"/>
  <c r="I3492" i="18"/>
  <c r="I3491" i="18"/>
  <c r="I3490" i="18"/>
  <c r="I3489" i="18"/>
  <c r="I3488" i="18"/>
  <c r="I3487" i="18"/>
  <c r="I3486" i="18"/>
  <c r="I3485" i="18"/>
  <c r="I3484" i="18"/>
  <c r="I3483" i="18"/>
  <c r="I3482" i="18"/>
  <c r="I3481" i="18"/>
  <c r="I3480" i="18"/>
  <c r="I3479" i="18"/>
  <c r="I3478" i="18"/>
  <c r="I3477" i="18"/>
  <c r="I3476" i="18"/>
  <c r="I3475" i="18"/>
  <c r="I3474" i="18"/>
  <c r="I3473" i="18"/>
  <c r="I3472" i="18"/>
  <c r="I3471" i="18"/>
  <c r="I3470" i="18"/>
  <c r="I3469" i="18"/>
  <c r="I3468" i="18"/>
  <c r="I3467" i="18"/>
  <c r="I3466" i="18"/>
  <c r="I3465" i="18"/>
  <c r="I3464" i="18"/>
  <c r="I3463" i="18"/>
  <c r="I3462" i="18"/>
  <c r="I3461" i="18"/>
  <c r="I3460" i="18"/>
  <c r="I3459" i="18"/>
  <c r="I3458" i="18"/>
  <c r="I3457" i="18"/>
  <c r="I3456" i="18"/>
  <c r="I3455" i="18"/>
  <c r="I3454" i="18"/>
  <c r="I3453" i="18"/>
  <c r="I3452" i="18"/>
  <c r="I3451" i="18"/>
  <c r="I3450" i="18"/>
  <c r="I3449" i="18"/>
  <c r="I3448" i="18"/>
  <c r="I3447" i="18"/>
  <c r="I3446" i="18"/>
  <c r="I3445" i="18"/>
  <c r="I3444" i="18"/>
  <c r="I3443" i="18"/>
  <c r="I3442" i="18"/>
  <c r="I3441" i="18"/>
  <c r="I3440" i="18"/>
  <c r="I3439" i="18"/>
  <c r="I3438" i="18"/>
  <c r="I3437" i="18"/>
  <c r="I3436" i="18"/>
  <c r="I3435" i="18"/>
  <c r="I3434" i="18"/>
  <c r="I3433" i="18"/>
  <c r="I3432" i="18"/>
  <c r="I3431" i="18"/>
  <c r="I3430" i="18"/>
  <c r="I3429" i="18"/>
  <c r="I3428" i="18"/>
  <c r="I3427" i="18"/>
  <c r="I3426" i="18"/>
  <c r="I3425" i="18"/>
  <c r="I3424" i="18"/>
  <c r="I3423" i="18"/>
  <c r="I3422" i="18"/>
  <c r="I3421" i="18"/>
  <c r="I3420" i="18"/>
  <c r="I3419" i="18"/>
  <c r="I3418" i="18"/>
  <c r="I3417" i="18"/>
  <c r="I3416" i="18"/>
  <c r="I3415" i="18"/>
  <c r="I3414" i="18"/>
  <c r="I3413" i="18"/>
  <c r="I3412" i="18"/>
  <c r="I3411" i="18"/>
  <c r="I3410" i="18"/>
  <c r="I3409" i="18"/>
  <c r="I3408" i="18"/>
  <c r="I3407" i="18"/>
  <c r="I3406" i="18"/>
  <c r="I3405" i="18"/>
  <c r="I3404" i="18"/>
  <c r="I3403" i="18"/>
  <c r="I3402" i="18"/>
  <c r="I3401" i="18"/>
  <c r="I3400" i="18"/>
  <c r="I3399" i="18"/>
  <c r="I3398" i="18"/>
  <c r="I3397" i="18"/>
  <c r="I3396" i="18"/>
  <c r="I3395" i="18"/>
  <c r="I3394" i="18"/>
  <c r="I3393" i="18"/>
  <c r="I3392" i="18"/>
  <c r="I3391" i="18"/>
  <c r="I3390" i="18"/>
  <c r="I3389" i="18"/>
  <c r="I3388" i="18"/>
  <c r="I3387" i="18"/>
  <c r="I3386" i="18"/>
  <c r="I3385" i="18"/>
  <c r="I3384" i="18"/>
  <c r="I3383" i="18"/>
  <c r="I3382" i="18"/>
  <c r="I3381" i="18"/>
  <c r="I3380" i="18"/>
  <c r="I3379" i="18"/>
  <c r="I3378" i="18"/>
  <c r="I3377" i="18"/>
  <c r="I3376" i="18"/>
  <c r="I3375" i="18"/>
  <c r="I3374" i="18"/>
  <c r="I3373" i="18"/>
  <c r="I3372" i="18"/>
  <c r="I3371" i="18"/>
  <c r="I3370" i="18"/>
  <c r="I3369" i="18"/>
  <c r="I3368" i="18"/>
  <c r="I3367" i="18"/>
  <c r="I3366" i="18"/>
  <c r="I3365" i="18"/>
  <c r="I3364" i="18"/>
  <c r="I3363" i="18"/>
  <c r="I3362" i="18"/>
  <c r="I3361" i="18"/>
  <c r="I3360" i="18"/>
  <c r="I3359" i="18"/>
  <c r="I3358" i="18"/>
  <c r="I3357" i="18"/>
  <c r="I3356" i="18"/>
  <c r="I3355" i="18"/>
  <c r="I3354" i="18"/>
  <c r="I3353" i="18"/>
  <c r="I3352" i="18"/>
  <c r="I3351" i="18"/>
  <c r="I3350" i="18"/>
  <c r="I3349" i="18"/>
  <c r="I3348" i="18"/>
  <c r="I3347" i="18"/>
  <c r="I3346" i="18"/>
  <c r="I3345" i="18"/>
  <c r="I3344" i="18"/>
  <c r="I3343" i="18"/>
  <c r="I3342" i="18"/>
  <c r="I3341" i="18"/>
  <c r="I3340" i="18"/>
  <c r="I3339" i="18"/>
  <c r="I3338" i="18"/>
  <c r="I3337" i="18"/>
  <c r="I3336" i="18"/>
  <c r="I3335" i="18"/>
  <c r="I3334" i="18"/>
  <c r="I3333" i="18"/>
  <c r="I3332" i="18"/>
  <c r="I3331" i="18"/>
  <c r="I3330" i="18"/>
  <c r="I3329" i="18"/>
  <c r="I3328" i="18"/>
  <c r="I3327" i="18"/>
  <c r="I3326" i="18"/>
  <c r="I3325" i="18"/>
  <c r="I3324" i="18"/>
  <c r="I3323" i="18"/>
  <c r="I3322" i="18"/>
  <c r="I3321" i="18"/>
  <c r="I3320" i="18"/>
  <c r="I3319" i="18"/>
  <c r="I3318" i="18"/>
  <c r="I3317" i="18"/>
  <c r="I3316" i="18"/>
  <c r="I3315" i="18"/>
  <c r="I3314" i="18"/>
  <c r="I3313" i="18"/>
  <c r="I3312" i="18"/>
  <c r="I3311" i="18"/>
  <c r="I3310" i="18"/>
  <c r="I3309" i="18"/>
  <c r="I3308" i="18"/>
  <c r="I3307" i="18"/>
  <c r="I3306" i="18"/>
  <c r="I3305" i="18"/>
  <c r="I3304" i="18"/>
  <c r="I3303" i="18"/>
  <c r="I3302" i="18"/>
  <c r="I3301" i="18"/>
  <c r="I3300" i="18"/>
  <c r="I3299" i="18"/>
  <c r="I3298" i="18"/>
  <c r="I3297" i="18"/>
  <c r="I3296" i="18"/>
  <c r="I3295" i="18"/>
  <c r="I3294" i="18"/>
  <c r="I3293" i="18"/>
  <c r="I3292" i="18"/>
  <c r="I3291" i="18"/>
  <c r="I3290" i="18"/>
  <c r="I3289" i="18"/>
  <c r="I3288" i="18"/>
  <c r="I3287" i="18"/>
  <c r="I3286" i="18"/>
  <c r="I3285" i="18"/>
  <c r="I3284" i="18"/>
  <c r="I3283" i="18"/>
  <c r="I3282" i="18"/>
  <c r="I3281" i="18"/>
  <c r="I3280" i="18"/>
  <c r="I3279" i="18"/>
  <c r="I3278" i="18"/>
  <c r="I3277" i="18"/>
  <c r="I3276" i="18"/>
  <c r="I3275" i="18"/>
  <c r="I3274" i="18"/>
  <c r="I3273" i="18"/>
  <c r="I3272" i="18"/>
  <c r="I3271" i="18"/>
  <c r="I3270" i="18"/>
  <c r="I3269" i="18"/>
  <c r="I3268" i="18"/>
  <c r="I3267" i="18"/>
  <c r="I3266" i="18"/>
  <c r="I3265" i="18"/>
  <c r="I3264" i="18"/>
  <c r="I3263" i="18"/>
  <c r="I3262" i="18"/>
  <c r="I3261" i="18"/>
  <c r="I3260" i="18"/>
  <c r="I3259" i="18"/>
  <c r="I3258" i="18"/>
  <c r="I3257" i="18"/>
  <c r="I3256" i="18"/>
  <c r="I3255" i="18"/>
  <c r="I3254" i="18"/>
  <c r="I3253" i="18"/>
  <c r="I3252" i="18"/>
  <c r="I3251" i="18"/>
  <c r="I3250" i="18"/>
  <c r="I3249" i="18"/>
  <c r="I3248" i="18"/>
  <c r="I3247" i="18"/>
  <c r="I3246" i="18"/>
  <c r="I3245" i="18"/>
  <c r="I3244" i="18"/>
  <c r="I3243" i="18"/>
  <c r="I3242" i="18"/>
  <c r="I3241" i="18"/>
  <c r="I3240" i="18"/>
  <c r="I3239" i="18"/>
  <c r="I3238" i="18"/>
  <c r="I3237" i="18"/>
  <c r="I3236" i="18"/>
  <c r="I3235" i="18"/>
  <c r="I3234" i="18"/>
  <c r="I3233" i="18"/>
  <c r="I3232" i="18"/>
  <c r="I3231" i="18"/>
  <c r="I3230" i="18"/>
  <c r="I3229" i="18"/>
  <c r="I3228" i="18"/>
  <c r="I3227" i="18"/>
  <c r="I3226" i="18"/>
  <c r="I3225" i="18"/>
  <c r="I3224" i="18"/>
  <c r="I3223" i="18"/>
  <c r="I3222" i="18"/>
  <c r="I3221" i="18"/>
  <c r="I3220" i="18"/>
  <c r="I3219" i="18"/>
  <c r="I3218" i="18"/>
  <c r="I3217" i="18"/>
  <c r="I3216" i="18"/>
  <c r="I3215" i="18"/>
  <c r="I3214" i="18"/>
  <c r="I3213" i="18"/>
  <c r="I3212" i="18"/>
  <c r="I3211" i="18"/>
  <c r="I3210" i="18"/>
  <c r="I3209" i="18"/>
  <c r="I3208" i="18"/>
  <c r="I3207" i="18"/>
  <c r="I3206" i="18"/>
  <c r="I3205" i="18"/>
  <c r="I3204" i="18"/>
  <c r="I3203" i="18"/>
  <c r="I3202" i="18"/>
  <c r="I3201" i="18"/>
  <c r="I3200" i="18"/>
  <c r="I3199" i="18"/>
  <c r="I3198" i="18"/>
  <c r="I3197" i="18"/>
  <c r="I3196" i="18"/>
  <c r="I3195" i="18"/>
  <c r="I3194" i="18"/>
  <c r="I3193" i="18"/>
  <c r="I3192" i="18"/>
  <c r="I3191" i="18"/>
  <c r="I3190" i="18"/>
  <c r="I3189" i="18"/>
  <c r="I3188" i="18"/>
  <c r="I3187" i="18"/>
  <c r="I3186" i="18"/>
  <c r="I3185" i="18"/>
  <c r="I3184" i="18"/>
  <c r="I3183" i="18"/>
  <c r="I3182" i="18"/>
  <c r="I3181" i="18"/>
  <c r="I3180" i="18"/>
  <c r="I3179" i="18"/>
  <c r="I3178" i="18"/>
  <c r="I3177" i="18"/>
  <c r="I3176" i="18"/>
  <c r="I3175" i="18"/>
  <c r="I3174" i="18"/>
  <c r="I3173" i="18"/>
  <c r="I3172" i="18"/>
  <c r="I3171" i="18"/>
  <c r="I3170" i="18"/>
  <c r="I3169" i="18"/>
  <c r="I3168" i="18"/>
  <c r="I3167" i="18"/>
  <c r="I3166" i="18"/>
  <c r="I3165" i="18"/>
  <c r="I3164" i="18"/>
  <c r="I3163" i="18"/>
  <c r="I3162" i="18"/>
  <c r="I3161" i="18"/>
  <c r="I3160" i="18"/>
  <c r="I3159" i="18"/>
  <c r="I3158" i="18"/>
  <c r="I3157" i="18"/>
  <c r="I3156" i="18"/>
  <c r="I3155" i="18"/>
  <c r="I3154" i="18"/>
  <c r="I3153" i="18"/>
  <c r="I3152" i="18"/>
  <c r="I3151" i="18"/>
  <c r="I3150" i="18"/>
  <c r="I3149" i="18"/>
  <c r="I3148" i="18"/>
  <c r="I3147" i="18"/>
  <c r="I3146" i="18"/>
  <c r="I3145" i="18"/>
  <c r="I3144" i="18"/>
  <c r="I3143" i="18"/>
  <c r="I3142" i="18"/>
  <c r="I3141" i="18"/>
  <c r="I3140" i="18"/>
  <c r="I3139" i="18"/>
  <c r="I3138" i="18"/>
  <c r="I3137" i="18"/>
  <c r="I3136" i="18"/>
  <c r="I3135" i="18"/>
  <c r="I3134" i="18"/>
  <c r="I3133" i="18"/>
  <c r="I3132" i="18"/>
  <c r="I3131" i="18"/>
  <c r="I3130" i="18"/>
  <c r="I3129" i="18"/>
  <c r="I3128" i="18"/>
  <c r="I3127" i="18"/>
  <c r="I3126" i="18"/>
  <c r="I3125" i="18"/>
  <c r="I3124" i="18"/>
  <c r="I3123" i="18"/>
  <c r="I3122" i="18"/>
  <c r="I3121" i="18"/>
  <c r="I3120" i="18"/>
  <c r="I3119" i="18"/>
  <c r="I3118" i="18"/>
  <c r="I3117" i="18"/>
  <c r="I3116" i="18"/>
  <c r="I3115" i="18"/>
  <c r="I3114" i="18"/>
  <c r="I3113" i="18"/>
  <c r="I3112" i="18"/>
  <c r="I3111" i="18"/>
  <c r="I3110" i="18"/>
  <c r="I3109" i="18"/>
  <c r="I3108" i="18"/>
  <c r="I3107" i="18"/>
  <c r="I3106" i="18"/>
  <c r="I3105" i="18"/>
  <c r="I3104" i="18"/>
  <c r="I3103" i="18"/>
  <c r="I3102" i="18"/>
  <c r="I3101" i="18"/>
  <c r="I3100" i="18"/>
  <c r="I3099" i="18"/>
  <c r="I3098" i="18"/>
  <c r="I3097" i="18"/>
  <c r="I3096" i="18"/>
  <c r="I3095" i="18"/>
  <c r="I3094" i="18"/>
  <c r="I3093" i="18"/>
  <c r="I3092" i="18"/>
  <c r="I3091" i="18"/>
  <c r="I3090" i="18"/>
  <c r="I3089" i="18"/>
  <c r="I3088" i="18"/>
  <c r="I3087" i="18"/>
  <c r="I3086" i="18"/>
  <c r="I3085" i="18"/>
  <c r="I3084" i="18"/>
  <c r="I3083" i="18"/>
  <c r="I3082" i="18"/>
  <c r="I3081" i="18"/>
  <c r="I3080" i="18"/>
  <c r="I3079" i="18"/>
  <c r="I3078" i="18"/>
  <c r="I3077" i="18"/>
  <c r="I3076" i="18"/>
  <c r="I3075" i="18"/>
  <c r="I3074" i="18"/>
  <c r="I3073" i="18"/>
  <c r="I3072" i="18"/>
  <c r="I3071" i="18"/>
  <c r="I3070" i="18"/>
  <c r="I3069" i="18"/>
  <c r="I3068" i="18"/>
  <c r="I3067" i="18"/>
  <c r="I3066" i="18"/>
  <c r="I3065" i="18"/>
  <c r="I3064" i="18"/>
  <c r="I3063" i="18"/>
  <c r="I3062" i="18"/>
  <c r="I3061" i="18"/>
  <c r="I3060" i="18"/>
  <c r="I3059" i="18"/>
  <c r="I3058" i="18"/>
  <c r="I3057" i="18"/>
  <c r="I3056" i="18"/>
  <c r="I3055" i="18"/>
  <c r="I3054" i="18"/>
  <c r="I3053" i="18"/>
  <c r="I3052" i="18"/>
  <c r="I3051" i="18"/>
  <c r="I3050" i="18"/>
  <c r="I3049" i="18"/>
  <c r="I3048" i="18"/>
  <c r="I3047" i="18"/>
  <c r="I3046" i="18"/>
  <c r="I3045" i="18"/>
  <c r="I3044" i="18"/>
  <c r="I3043" i="18"/>
  <c r="I3042" i="18"/>
  <c r="I3041" i="18"/>
  <c r="I3040" i="18"/>
  <c r="I3039" i="18"/>
  <c r="I3038" i="18"/>
  <c r="I3037" i="18"/>
  <c r="I3036" i="18"/>
  <c r="I3035" i="18"/>
  <c r="I3034" i="18"/>
  <c r="I3033" i="18"/>
  <c r="I3032" i="18"/>
  <c r="I3031" i="18"/>
  <c r="I3030" i="18"/>
  <c r="I3029" i="18"/>
  <c r="I3028" i="18"/>
  <c r="I3027" i="18"/>
  <c r="I3026" i="18"/>
  <c r="I3025" i="18"/>
  <c r="I3024" i="18"/>
  <c r="I3023" i="18"/>
  <c r="I3022" i="18"/>
  <c r="I3021" i="18"/>
  <c r="I3020" i="18"/>
  <c r="I3019" i="18"/>
  <c r="I3018" i="18"/>
  <c r="I3017" i="18"/>
  <c r="I3016" i="18"/>
  <c r="I3015" i="18"/>
  <c r="I3014" i="18"/>
  <c r="I3013" i="18"/>
  <c r="I3012" i="18"/>
  <c r="I3011" i="18"/>
  <c r="I3010" i="18"/>
  <c r="I3009" i="18"/>
  <c r="I3008" i="18"/>
  <c r="I3007" i="18"/>
  <c r="I3006" i="18"/>
  <c r="I3005" i="18"/>
  <c r="I3004" i="18"/>
  <c r="I3003" i="18"/>
  <c r="I3002" i="18"/>
  <c r="I3001" i="18"/>
  <c r="I3000" i="18"/>
  <c r="I2999" i="18"/>
  <c r="I2998" i="18"/>
  <c r="I2997" i="18"/>
  <c r="I2996" i="18"/>
  <c r="I2995" i="18"/>
  <c r="I2994" i="18"/>
  <c r="I2993" i="18"/>
  <c r="I2992" i="18"/>
  <c r="I2991" i="18"/>
  <c r="I2990" i="18"/>
  <c r="I2989" i="18"/>
  <c r="I2988" i="18"/>
  <c r="I2987" i="18"/>
  <c r="I2986" i="18"/>
  <c r="I2985" i="18"/>
  <c r="I2984" i="18"/>
  <c r="I2983" i="18"/>
  <c r="I2982" i="18"/>
  <c r="I2981" i="18"/>
  <c r="I2980" i="18"/>
  <c r="I2979" i="18"/>
  <c r="I2978" i="18"/>
  <c r="I2977" i="18"/>
  <c r="I2976" i="18"/>
  <c r="I2975" i="18"/>
  <c r="I2974" i="18"/>
  <c r="I2973" i="18"/>
  <c r="I2972" i="18"/>
  <c r="I2971" i="18"/>
  <c r="I2970" i="18"/>
  <c r="I2969" i="18"/>
  <c r="I2968" i="18"/>
  <c r="I2967" i="18"/>
  <c r="I2966" i="18"/>
  <c r="I2965" i="18"/>
  <c r="I2964" i="18"/>
  <c r="I2963" i="18"/>
  <c r="I2962" i="18"/>
  <c r="I2961" i="18"/>
  <c r="I2960" i="18"/>
  <c r="I2959" i="18"/>
  <c r="I2958" i="18"/>
  <c r="I2957" i="18"/>
  <c r="I2956" i="18"/>
  <c r="I2955" i="18"/>
  <c r="I2954" i="18"/>
  <c r="I2953" i="18"/>
  <c r="I2952" i="18"/>
  <c r="I2951" i="18"/>
  <c r="I2950" i="18"/>
  <c r="I2949" i="18"/>
  <c r="I2948" i="18"/>
  <c r="I2947" i="18"/>
  <c r="I2946" i="18"/>
  <c r="I2945" i="18"/>
  <c r="I2944" i="18"/>
  <c r="I2943" i="18"/>
  <c r="I2942" i="18"/>
  <c r="I2941" i="18"/>
  <c r="I2940" i="18"/>
  <c r="I2939" i="18"/>
  <c r="I2938" i="18"/>
  <c r="I2937" i="18"/>
  <c r="I2936" i="18"/>
  <c r="I2935" i="18"/>
  <c r="I2934" i="18"/>
  <c r="I2933" i="18"/>
  <c r="I2932" i="18"/>
  <c r="I2931" i="18"/>
  <c r="I2930" i="18"/>
  <c r="I2929" i="18"/>
  <c r="I2928" i="18"/>
  <c r="I2927" i="18"/>
  <c r="I2926" i="18"/>
  <c r="I2925" i="18"/>
  <c r="I2924" i="18"/>
  <c r="I2923" i="18"/>
  <c r="I2922" i="18"/>
  <c r="I2921" i="18"/>
  <c r="I2920" i="18"/>
  <c r="I2919" i="18"/>
  <c r="I2918" i="18"/>
  <c r="I2917" i="18"/>
  <c r="I2916" i="18"/>
  <c r="I2915" i="18"/>
  <c r="I2914" i="18"/>
  <c r="I2913" i="18"/>
  <c r="I2912" i="18"/>
  <c r="I2911" i="18"/>
  <c r="I2910" i="18"/>
  <c r="I2909" i="18"/>
  <c r="I2908" i="18"/>
  <c r="I2907" i="18"/>
  <c r="I2906" i="18"/>
  <c r="I2905" i="18"/>
  <c r="I2904" i="18"/>
  <c r="I2903" i="18"/>
  <c r="I2902" i="18"/>
  <c r="I2901" i="18"/>
  <c r="I2900" i="18"/>
  <c r="I2899" i="18"/>
  <c r="I2898" i="18"/>
  <c r="I2897" i="18"/>
  <c r="I2896" i="18"/>
  <c r="I2895" i="18"/>
  <c r="I2894" i="18"/>
  <c r="I2893" i="18"/>
  <c r="I2892" i="18"/>
  <c r="I2891" i="18"/>
  <c r="I2890" i="18"/>
  <c r="I2889" i="18"/>
  <c r="I2888" i="18"/>
  <c r="I2887" i="18"/>
  <c r="I2886" i="18"/>
  <c r="I2885" i="18"/>
  <c r="I2884" i="18"/>
  <c r="I2883" i="18"/>
  <c r="I2882" i="18"/>
  <c r="I2881" i="18"/>
  <c r="I2880" i="18"/>
  <c r="I2879" i="18"/>
  <c r="I2878" i="18"/>
  <c r="I2877" i="18"/>
  <c r="I2876" i="18"/>
  <c r="I2875" i="18"/>
  <c r="I2874" i="18"/>
  <c r="I2873" i="18"/>
  <c r="I2872" i="18"/>
  <c r="I2871" i="18"/>
  <c r="I2870" i="18"/>
  <c r="I2869" i="18"/>
  <c r="I2868" i="18"/>
  <c r="I2867" i="18"/>
  <c r="I2866" i="18"/>
  <c r="I2865" i="18"/>
  <c r="I2864" i="18"/>
  <c r="I2863" i="18"/>
  <c r="I2862" i="18"/>
  <c r="I2861" i="18"/>
  <c r="I2860" i="18"/>
  <c r="I2859" i="18"/>
  <c r="I2858" i="18"/>
  <c r="I2857" i="18"/>
  <c r="I2856" i="18"/>
  <c r="I2855" i="18"/>
  <c r="I2854" i="18"/>
  <c r="I2853" i="18"/>
  <c r="I2852" i="18"/>
  <c r="I2851" i="18"/>
  <c r="I2850" i="18"/>
  <c r="I2849" i="18"/>
  <c r="I2848" i="18"/>
  <c r="I2847" i="18"/>
  <c r="I2846" i="18"/>
  <c r="I2845" i="18"/>
  <c r="I2844" i="18"/>
  <c r="I2843" i="18"/>
  <c r="I2842" i="18"/>
  <c r="I2841" i="18"/>
  <c r="I2840" i="18"/>
  <c r="I2839" i="18"/>
  <c r="I2838" i="18"/>
  <c r="I2837" i="18"/>
  <c r="I2836" i="18"/>
  <c r="I2835" i="18"/>
  <c r="I2834" i="18"/>
  <c r="I2833" i="18"/>
  <c r="I2832" i="18"/>
  <c r="I2831" i="18"/>
  <c r="I2830" i="18"/>
  <c r="I2829" i="18"/>
  <c r="I2828" i="18"/>
  <c r="I2827" i="18"/>
  <c r="I2826" i="18"/>
  <c r="I2825" i="18"/>
  <c r="I2824" i="18"/>
  <c r="I2823" i="18"/>
  <c r="I2822" i="18"/>
  <c r="I2821" i="18"/>
  <c r="I2820" i="18"/>
  <c r="I2819" i="18"/>
  <c r="I2818" i="18"/>
  <c r="I2817" i="18"/>
  <c r="I2816" i="18"/>
  <c r="I2815" i="18"/>
  <c r="I2814" i="18"/>
  <c r="I2813" i="18"/>
  <c r="I2812" i="18"/>
  <c r="I2811" i="18"/>
  <c r="I2810" i="18"/>
  <c r="I2809" i="18"/>
  <c r="I2808" i="18"/>
  <c r="I2807" i="18"/>
  <c r="I2806" i="18"/>
  <c r="I2805" i="18"/>
  <c r="I2804" i="18"/>
  <c r="I2803" i="18"/>
  <c r="I2802" i="18"/>
  <c r="I2801" i="18"/>
  <c r="I2800" i="18"/>
  <c r="I2799" i="18"/>
  <c r="I2798" i="18"/>
  <c r="I2797" i="18"/>
  <c r="I2796" i="18"/>
  <c r="I2795" i="18"/>
  <c r="I2794" i="18"/>
  <c r="I2793" i="18"/>
  <c r="I2792" i="18"/>
  <c r="I2791" i="18"/>
  <c r="I2790" i="18"/>
  <c r="I2789" i="18"/>
  <c r="I2788" i="18"/>
  <c r="I2787" i="18"/>
  <c r="I2786" i="18"/>
  <c r="I2785" i="18"/>
  <c r="I2784" i="18"/>
  <c r="I2783" i="18"/>
  <c r="I2782" i="18"/>
  <c r="I2781" i="18"/>
  <c r="I2780" i="18"/>
  <c r="I2779" i="18"/>
  <c r="I2778" i="18"/>
  <c r="I2777" i="18"/>
  <c r="I2776" i="18"/>
  <c r="I2775" i="18"/>
  <c r="I2774" i="18"/>
  <c r="I2773" i="18"/>
  <c r="I2772" i="18"/>
  <c r="I2771" i="18"/>
  <c r="I2770" i="18"/>
  <c r="I2769" i="18"/>
  <c r="I2768" i="18"/>
  <c r="I2767" i="18"/>
  <c r="I2766" i="18"/>
  <c r="I2765" i="18"/>
  <c r="I2764" i="18"/>
  <c r="I2763" i="18"/>
  <c r="I2762" i="18"/>
  <c r="I2761" i="18"/>
  <c r="I2760" i="18"/>
  <c r="I2759" i="18"/>
  <c r="I2758" i="18"/>
  <c r="I2757" i="18"/>
  <c r="I2756" i="18"/>
  <c r="I2755" i="18"/>
  <c r="I2754" i="18"/>
  <c r="I2753" i="18"/>
  <c r="I2752" i="18"/>
  <c r="I2751" i="18"/>
  <c r="I2750" i="18"/>
  <c r="I2749" i="18"/>
  <c r="I2748" i="18"/>
  <c r="I2747" i="18"/>
  <c r="I2746" i="18"/>
  <c r="I2745" i="18"/>
  <c r="I2744" i="18"/>
  <c r="I2743" i="18"/>
  <c r="I2742" i="18"/>
  <c r="I2741" i="18"/>
  <c r="I2740" i="18"/>
  <c r="I2739" i="18"/>
  <c r="I2738" i="18"/>
  <c r="I2737" i="18"/>
  <c r="I2736" i="18"/>
  <c r="I2735" i="18"/>
  <c r="I2734" i="18"/>
  <c r="I2733" i="18"/>
  <c r="I2732" i="18"/>
  <c r="I2731" i="18"/>
  <c r="I2730" i="18"/>
  <c r="I2729" i="18"/>
  <c r="I2728" i="18"/>
  <c r="I2727" i="18"/>
  <c r="I2726" i="18"/>
  <c r="I2725" i="18"/>
  <c r="I2724" i="18"/>
  <c r="I2723" i="18"/>
  <c r="I2722" i="18"/>
  <c r="I2721" i="18"/>
  <c r="I2720" i="18"/>
  <c r="I2719" i="18"/>
  <c r="I2718" i="18"/>
  <c r="I2717" i="18"/>
  <c r="I2716" i="18"/>
  <c r="I2715" i="18"/>
  <c r="I2714" i="18"/>
  <c r="I2713" i="18"/>
  <c r="I2712" i="18"/>
  <c r="I2711" i="18"/>
  <c r="I2710" i="18"/>
  <c r="I2709" i="18"/>
  <c r="I2708" i="18"/>
  <c r="I2707" i="18"/>
  <c r="I2706" i="18"/>
  <c r="I2705" i="18"/>
  <c r="I2704" i="18"/>
  <c r="I2703" i="18"/>
  <c r="I2702" i="18"/>
  <c r="I2701" i="18"/>
  <c r="I2700" i="18"/>
  <c r="I2699" i="18"/>
  <c r="I2698" i="18"/>
  <c r="I2697" i="18"/>
  <c r="I2696" i="18"/>
  <c r="I2695" i="18"/>
  <c r="I2694" i="18"/>
  <c r="I2693" i="18"/>
  <c r="I2692" i="18"/>
  <c r="I2691" i="18"/>
  <c r="I2690" i="18"/>
  <c r="I2689" i="18"/>
  <c r="I2688" i="18"/>
  <c r="I2687" i="18"/>
  <c r="I2686" i="18"/>
  <c r="I2685" i="18"/>
  <c r="I2684" i="18"/>
  <c r="I2683" i="18"/>
  <c r="I2682" i="18"/>
  <c r="I2681" i="18"/>
  <c r="I2680" i="18"/>
  <c r="I2679" i="18"/>
  <c r="I2678" i="18"/>
  <c r="I2677" i="18"/>
  <c r="I2676" i="18"/>
  <c r="I2675" i="18"/>
  <c r="I2674" i="18"/>
  <c r="I2673" i="18"/>
  <c r="I2672" i="18"/>
  <c r="I2671" i="18"/>
  <c r="I2670" i="18"/>
  <c r="I2669" i="18"/>
  <c r="I2668" i="18"/>
  <c r="I2667" i="18"/>
  <c r="I2666" i="18"/>
  <c r="I2665" i="18"/>
  <c r="I2664" i="18"/>
  <c r="I2663" i="18"/>
  <c r="I2662" i="18"/>
  <c r="I2661" i="18"/>
  <c r="I2660" i="18"/>
  <c r="I2659" i="18"/>
  <c r="I2658" i="18"/>
  <c r="I2657" i="18"/>
  <c r="I2656" i="18"/>
  <c r="I2655" i="18"/>
  <c r="I2654" i="18"/>
  <c r="I2653" i="18"/>
  <c r="I2652" i="18"/>
  <c r="I2651" i="18"/>
  <c r="I2650" i="18"/>
  <c r="I2649" i="18"/>
  <c r="I2648" i="18"/>
  <c r="I2647" i="18"/>
  <c r="I2646" i="18"/>
  <c r="I2645" i="18"/>
  <c r="I2644" i="18"/>
  <c r="I2643" i="18"/>
  <c r="I2642" i="18"/>
  <c r="I2641" i="18"/>
  <c r="I2640" i="18"/>
  <c r="I2639" i="18"/>
  <c r="I2638" i="18"/>
  <c r="I2637" i="18"/>
  <c r="I2636" i="18"/>
  <c r="I2635" i="18"/>
  <c r="I2634" i="18"/>
  <c r="I2633" i="18"/>
  <c r="I2632" i="18"/>
  <c r="I2631" i="18"/>
  <c r="I2630" i="18"/>
  <c r="I2629" i="18"/>
  <c r="I2628" i="18"/>
  <c r="I2627" i="18"/>
  <c r="I2626" i="18"/>
  <c r="I2625" i="18"/>
  <c r="I2624" i="18"/>
  <c r="I2623" i="18"/>
  <c r="I2622" i="18"/>
  <c r="I2621" i="18"/>
  <c r="I2620" i="18"/>
  <c r="I2619" i="18"/>
  <c r="I2618" i="18"/>
  <c r="I2617" i="18"/>
  <c r="I2616" i="18"/>
  <c r="I2615" i="18"/>
  <c r="I2614" i="18"/>
  <c r="I2613" i="18"/>
  <c r="I2612" i="18"/>
  <c r="I2611" i="18"/>
  <c r="I2610" i="18"/>
  <c r="I2609" i="18"/>
  <c r="I2608" i="18"/>
  <c r="I2607" i="18"/>
  <c r="I2606" i="18"/>
  <c r="I2605" i="18"/>
  <c r="I2604" i="18"/>
  <c r="I2603" i="18"/>
  <c r="I2602" i="18"/>
  <c r="I2601" i="18"/>
  <c r="I2600" i="18"/>
  <c r="I2599" i="18"/>
  <c r="I2598" i="18"/>
  <c r="I2597" i="18"/>
  <c r="I2596" i="18"/>
  <c r="I2595" i="18"/>
  <c r="I2594" i="18"/>
  <c r="I2593" i="18"/>
  <c r="I2592" i="18"/>
  <c r="I2591" i="18"/>
  <c r="I2590" i="18"/>
  <c r="I2589" i="18"/>
  <c r="I2588" i="18"/>
  <c r="I2587" i="18"/>
  <c r="I2586" i="18"/>
  <c r="I2585" i="18"/>
  <c r="I2584" i="18"/>
  <c r="I2583" i="18"/>
  <c r="I2582" i="18"/>
  <c r="I2581" i="18"/>
  <c r="I2580" i="18"/>
  <c r="I2579" i="18"/>
  <c r="I2578" i="18"/>
  <c r="I2577" i="18"/>
  <c r="I2576" i="18"/>
  <c r="I2575" i="18"/>
  <c r="I2574" i="18"/>
  <c r="I2573" i="18"/>
  <c r="I2572" i="18"/>
  <c r="I2571" i="18"/>
  <c r="I2570" i="18"/>
  <c r="I2569" i="18"/>
  <c r="I2568" i="18"/>
  <c r="I2567" i="18"/>
  <c r="I2566" i="18"/>
  <c r="I2565" i="18"/>
  <c r="I2564" i="18"/>
  <c r="I2563" i="18"/>
  <c r="I2562" i="18"/>
  <c r="I2561" i="18"/>
  <c r="I2560" i="18"/>
  <c r="I2559" i="18"/>
  <c r="I2558" i="18"/>
  <c r="I2557" i="18"/>
  <c r="I2556" i="18"/>
  <c r="I2555" i="18"/>
  <c r="I2554" i="18"/>
  <c r="I2553" i="18"/>
  <c r="I2552" i="18"/>
  <c r="I2551" i="18"/>
  <c r="I2550" i="18"/>
  <c r="I2549" i="18"/>
  <c r="I2548" i="18"/>
  <c r="I2547" i="18"/>
  <c r="I2546" i="18"/>
  <c r="I2545" i="18"/>
  <c r="I2544" i="18"/>
  <c r="I2543" i="18"/>
  <c r="I2542" i="18"/>
  <c r="I2541" i="18"/>
  <c r="I2540" i="18"/>
  <c r="I2539" i="18"/>
  <c r="I2538" i="18"/>
  <c r="I2537" i="18"/>
  <c r="I2536" i="18"/>
  <c r="I2535" i="18"/>
  <c r="I2534" i="18"/>
  <c r="I2533" i="18"/>
  <c r="I2532" i="18"/>
  <c r="I2531" i="18"/>
  <c r="I2530" i="18"/>
  <c r="I2529" i="18"/>
  <c r="I2528" i="18"/>
  <c r="I2527" i="18"/>
  <c r="I2526" i="18"/>
  <c r="I2525" i="18"/>
  <c r="I2524" i="18"/>
  <c r="I2523" i="18"/>
  <c r="I2522" i="18"/>
  <c r="I2521" i="18"/>
  <c r="I2520" i="18"/>
  <c r="I2519" i="18"/>
  <c r="I2518" i="18"/>
  <c r="I2517" i="18"/>
  <c r="I2516" i="18"/>
  <c r="I2515" i="18"/>
  <c r="I2514" i="18"/>
  <c r="I2513" i="18"/>
  <c r="I2512" i="18"/>
  <c r="I2511" i="18"/>
  <c r="I2510" i="18"/>
  <c r="I2509" i="18"/>
  <c r="I2508" i="18"/>
  <c r="I2507" i="18"/>
  <c r="I2506" i="18"/>
  <c r="I2505" i="18"/>
  <c r="I2504" i="18"/>
  <c r="I2503" i="18"/>
  <c r="I2502" i="18"/>
  <c r="I2501" i="18"/>
  <c r="I2500" i="18"/>
  <c r="I2499" i="18"/>
  <c r="I2498" i="18"/>
  <c r="I2497" i="18"/>
  <c r="I2496" i="18"/>
  <c r="I2495" i="18"/>
  <c r="I2494" i="18"/>
  <c r="I2493" i="18"/>
  <c r="I2492" i="18"/>
  <c r="I2491" i="18"/>
  <c r="I2490" i="18"/>
  <c r="I2489" i="18"/>
  <c r="I2488" i="18"/>
  <c r="I2487" i="18"/>
  <c r="I2486" i="18"/>
  <c r="I2485" i="18"/>
  <c r="I2484" i="18"/>
  <c r="I2483" i="18"/>
  <c r="I2482" i="18"/>
  <c r="I2481" i="18"/>
  <c r="I2480" i="18"/>
  <c r="I2479" i="18"/>
  <c r="I2478" i="18"/>
  <c r="I2477" i="18"/>
  <c r="I2476" i="18"/>
  <c r="I2475" i="18"/>
  <c r="I2474" i="18"/>
  <c r="I2473" i="18"/>
  <c r="I2472" i="18"/>
  <c r="I2471" i="18"/>
  <c r="I2470" i="18"/>
  <c r="I2469" i="18"/>
  <c r="I2468" i="18"/>
  <c r="I2467" i="18"/>
  <c r="I2466" i="18"/>
  <c r="I2465" i="18"/>
  <c r="I2464" i="18"/>
  <c r="I2463" i="18"/>
  <c r="I2462" i="18"/>
  <c r="I2461" i="18"/>
  <c r="I2460" i="18"/>
  <c r="I2459" i="18"/>
  <c r="I2458" i="18"/>
  <c r="I2457" i="18"/>
  <c r="I2456" i="18"/>
  <c r="I2455" i="18"/>
  <c r="I2454" i="18"/>
  <c r="I2453" i="18"/>
  <c r="I2452" i="18"/>
  <c r="I2451" i="18"/>
  <c r="I2450" i="18"/>
  <c r="I2449" i="18"/>
  <c r="I2448" i="18"/>
  <c r="I2447" i="18"/>
  <c r="I2446" i="18"/>
  <c r="I2445" i="18"/>
  <c r="I2444" i="18"/>
  <c r="I2443" i="18"/>
  <c r="I2442" i="18"/>
  <c r="I2441" i="18"/>
  <c r="I2440" i="18"/>
  <c r="I2439" i="18"/>
  <c r="I2438" i="18"/>
  <c r="I2437" i="18"/>
  <c r="I2436" i="18"/>
  <c r="I2435" i="18"/>
  <c r="I2434" i="18"/>
  <c r="I2433" i="18"/>
  <c r="I2432" i="18"/>
  <c r="I2431" i="18"/>
  <c r="I2430" i="18"/>
  <c r="I2429" i="18"/>
  <c r="I2428" i="18"/>
  <c r="I2427" i="18"/>
  <c r="I2426" i="18"/>
  <c r="I2425" i="18"/>
  <c r="I2424" i="18"/>
  <c r="I2423" i="18"/>
  <c r="I2422" i="18"/>
  <c r="I2421" i="18"/>
  <c r="I2420" i="18"/>
  <c r="I2419" i="18"/>
  <c r="I2418" i="18"/>
  <c r="I2417" i="18"/>
  <c r="I2416" i="18"/>
  <c r="I2415" i="18"/>
  <c r="I2414" i="18"/>
  <c r="I2413" i="18"/>
  <c r="I2412" i="18"/>
  <c r="I2411" i="18"/>
  <c r="I2410" i="18"/>
  <c r="I2409" i="18"/>
  <c r="I2408" i="18"/>
  <c r="I2407" i="18"/>
  <c r="I2406" i="18"/>
  <c r="I2405" i="18"/>
  <c r="I2404" i="18"/>
  <c r="I2403" i="18"/>
  <c r="I2402" i="18"/>
  <c r="I2401" i="18"/>
  <c r="I2400" i="18"/>
  <c r="I2399" i="18"/>
  <c r="I2398" i="18"/>
  <c r="I2397" i="18"/>
  <c r="I2396" i="18"/>
  <c r="I2395" i="18"/>
  <c r="I2394" i="18"/>
  <c r="I2393" i="18"/>
  <c r="I2392" i="18"/>
  <c r="I2391" i="18"/>
  <c r="I2390" i="18"/>
  <c r="I2389" i="18"/>
  <c r="I2388" i="18"/>
  <c r="I2387" i="18"/>
  <c r="I2386" i="18"/>
  <c r="I2385" i="18"/>
  <c r="I2384" i="18"/>
  <c r="I2383" i="18"/>
  <c r="I2382" i="18"/>
  <c r="I2381" i="18"/>
  <c r="I2380" i="18"/>
  <c r="I2379" i="18"/>
  <c r="I2378" i="18"/>
  <c r="I2377" i="18"/>
  <c r="I2376" i="18"/>
  <c r="I2375" i="18"/>
  <c r="I2374" i="18"/>
  <c r="I2373" i="18"/>
  <c r="I2372" i="18"/>
  <c r="I2371" i="18"/>
  <c r="I2370" i="18"/>
  <c r="I2369" i="18"/>
  <c r="I2368" i="18"/>
  <c r="I2367" i="18"/>
  <c r="I2366" i="18"/>
  <c r="I2365" i="18"/>
  <c r="I2364" i="18"/>
  <c r="I2363" i="18"/>
  <c r="I2362" i="18"/>
  <c r="I2361" i="18"/>
  <c r="I2360" i="18"/>
  <c r="I2359" i="18"/>
  <c r="I2358" i="18"/>
  <c r="I2357" i="18"/>
  <c r="I2356" i="18"/>
  <c r="I2355" i="18"/>
  <c r="I2354" i="18"/>
  <c r="I2353" i="18"/>
  <c r="I2352" i="18"/>
  <c r="I2351" i="18"/>
  <c r="I2350" i="18"/>
  <c r="I2349" i="18"/>
  <c r="I2348" i="18"/>
  <c r="I2347" i="18"/>
  <c r="I2346" i="18"/>
  <c r="I2345" i="18"/>
  <c r="I2344" i="18"/>
  <c r="I2343" i="18"/>
  <c r="I2342" i="18"/>
  <c r="I2341" i="18"/>
  <c r="I2340" i="18"/>
  <c r="I2339" i="18"/>
  <c r="I2338" i="18"/>
  <c r="I2337" i="18"/>
  <c r="I2336" i="18"/>
  <c r="I2335" i="18"/>
  <c r="I2334" i="18"/>
  <c r="I2333" i="18"/>
  <c r="I2332" i="18"/>
  <c r="I2331" i="18"/>
  <c r="I2330" i="18"/>
  <c r="I2329" i="18"/>
  <c r="I2328" i="18"/>
  <c r="I2327" i="18"/>
  <c r="I2326" i="18"/>
  <c r="I2325" i="18"/>
  <c r="I2324" i="18"/>
  <c r="I2323" i="18"/>
  <c r="I2322" i="18"/>
  <c r="I2321" i="18"/>
  <c r="I2320" i="18"/>
  <c r="I2319" i="18"/>
  <c r="I2318" i="18"/>
  <c r="I2317" i="18"/>
  <c r="I2316" i="18"/>
  <c r="I2315" i="18"/>
  <c r="I2314" i="18"/>
  <c r="I2313" i="18"/>
  <c r="I2312" i="18"/>
  <c r="I2311" i="18"/>
  <c r="I2310" i="18"/>
  <c r="I2309" i="18"/>
  <c r="I2308" i="18"/>
  <c r="I2307" i="18"/>
  <c r="I2306" i="18"/>
  <c r="I2305" i="18"/>
  <c r="I2304" i="18"/>
  <c r="I2303" i="18"/>
  <c r="I2302" i="18"/>
  <c r="I2301" i="18"/>
  <c r="I2300" i="18"/>
  <c r="I2299" i="18"/>
  <c r="I2298" i="18"/>
  <c r="I2297" i="18"/>
  <c r="I2296" i="18"/>
  <c r="I2295" i="18"/>
  <c r="I2294" i="18"/>
  <c r="I2293" i="18"/>
  <c r="I2292" i="18"/>
  <c r="I2291" i="18"/>
  <c r="I2290" i="18"/>
  <c r="I2289" i="18"/>
  <c r="I2288" i="18"/>
  <c r="I2287" i="18"/>
  <c r="I2286" i="18"/>
  <c r="I2285" i="18"/>
  <c r="I2284" i="18"/>
  <c r="I2283" i="18"/>
  <c r="I2282" i="18"/>
  <c r="I2281" i="18"/>
  <c r="I2280" i="18"/>
  <c r="I2279" i="18"/>
  <c r="I2278" i="18"/>
  <c r="I2277" i="18"/>
  <c r="I2276" i="18"/>
  <c r="I2275" i="18"/>
  <c r="I2274" i="18"/>
  <c r="I2273" i="18"/>
  <c r="I2272" i="18"/>
  <c r="I2271" i="18"/>
  <c r="I2270" i="18"/>
  <c r="I2269" i="18"/>
  <c r="I2268" i="18"/>
  <c r="I2267" i="18"/>
  <c r="I2266" i="18"/>
  <c r="I2265" i="18"/>
  <c r="I2264" i="18"/>
  <c r="I2263" i="18"/>
  <c r="I2262" i="18"/>
  <c r="I2261" i="18"/>
  <c r="I2260" i="18"/>
  <c r="I2259" i="18"/>
  <c r="I2258" i="18"/>
  <c r="I2257" i="18"/>
  <c r="I2256" i="18"/>
  <c r="I2255" i="18"/>
  <c r="I2254" i="18"/>
  <c r="I2253" i="18"/>
  <c r="I2252" i="18"/>
  <c r="I2251" i="18"/>
  <c r="I2250" i="18"/>
  <c r="I2249" i="18"/>
  <c r="I2248" i="18"/>
  <c r="I2247" i="18"/>
  <c r="I2246" i="18"/>
  <c r="I2245" i="18"/>
  <c r="I2244" i="18"/>
  <c r="I2243" i="18"/>
  <c r="I2242" i="18"/>
  <c r="I2241" i="18"/>
  <c r="I2240" i="18"/>
  <c r="I2239" i="18"/>
  <c r="I2238" i="18"/>
  <c r="I2237" i="18"/>
  <c r="I2236" i="18"/>
  <c r="I2235" i="18"/>
  <c r="I2234" i="18"/>
  <c r="I2233" i="18"/>
  <c r="I2232" i="18"/>
  <c r="I2231" i="18"/>
  <c r="I2230" i="18"/>
  <c r="I2229" i="18"/>
  <c r="I2228" i="18"/>
  <c r="I2227" i="18"/>
  <c r="I2226" i="18"/>
  <c r="I2225" i="18"/>
  <c r="I2224" i="18"/>
  <c r="I2223" i="18"/>
  <c r="I2222" i="18"/>
  <c r="I2221" i="18"/>
  <c r="I2220" i="18"/>
  <c r="I2219" i="18"/>
  <c r="I2218" i="18"/>
  <c r="I2217" i="18"/>
  <c r="I2216" i="18"/>
  <c r="I2215" i="18"/>
  <c r="I2214" i="18"/>
  <c r="I2213" i="18"/>
  <c r="I2212" i="18"/>
  <c r="I2211" i="18"/>
  <c r="I2210" i="18"/>
  <c r="I2209" i="18"/>
  <c r="I2208" i="18"/>
  <c r="I2207" i="18"/>
  <c r="I2206" i="18"/>
  <c r="I2205" i="18"/>
  <c r="I2204" i="18"/>
  <c r="I2203" i="18"/>
  <c r="I2202" i="18"/>
  <c r="I2201" i="18"/>
  <c r="I2200" i="18"/>
  <c r="I2199" i="18"/>
  <c r="I2198" i="18"/>
  <c r="I2197" i="18"/>
  <c r="I2196" i="18"/>
  <c r="I2195" i="18"/>
  <c r="I2194" i="18"/>
  <c r="I2193" i="18"/>
  <c r="I2192" i="18"/>
  <c r="I2191" i="18"/>
  <c r="I2190" i="18"/>
  <c r="I2189" i="18"/>
  <c r="I2188" i="18"/>
  <c r="I2187" i="18"/>
  <c r="I2186" i="18"/>
  <c r="I2185" i="18"/>
  <c r="I2184" i="18"/>
  <c r="I2183" i="18"/>
  <c r="I2182" i="18"/>
  <c r="I2181" i="18"/>
  <c r="I2180" i="18"/>
  <c r="I2179" i="18"/>
  <c r="I2178" i="18"/>
  <c r="I2177" i="18"/>
  <c r="I2176" i="18"/>
  <c r="I2175" i="18"/>
  <c r="I2174" i="18"/>
  <c r="I2173" i="18"/>
  <c r="I2172" i="18"/>
  <c r="I2171" i="18"/>
  <c r="I2170" i="18"/>
  <c r="I2169" i="18"/>
  <c r="I2168" i="18"/>
  <c r="I2167" i="18"/>
  <c r="I2166" i="18"/>
  <c r="I2165" i="18"/>
  <c r="I2164" i="18"/>
  <c r="I2163" i="18"/>
  <c r="I2162" i="18"/>
  <c r="I2161" i="18"/>
  <c r="I2160" i="18"/>
  <c r="I2159" i="18"/>
  <c r="I2158" i="18"/>
  <c r="I2157" i="18"/>
  <c r="I2156" i="18"/>
  <c r="I2155" i="18"/>
  <c r="I2154" i="18"/>
  <c r="I2153" i="18"/>
  <c r="I2152" i="18"/>
  <c r="I2151" i="18"/>
  <c r="I2150" i="18"/>
  <c r="I2149" i="18"/>
  <c r="I2148" i="18"/>
  <c r="I2147" i="18"/>
  <c r="I2146" i="18"/>
  <c r="I2145" i="18"/>
  <c r="I2144" i="18"/>
  <c r="I2143" i="18"/>
  <c r="I2142" i="18"/>
  <c r="I2141" i="18"/>
  <c r="I2140" i="18"/>
  <c r="I2139" i="18"/>
  <c r="I2138" i="18"/>
  <c r="I2137" i="18"/>
  <c r="I2136" i="18"/>
  <c r="I2135" i="18"/>
  <c r="I2134" i="18"/>
  <c r="I2133" i="18"/>
  <c r="I2132" i="18"/>
  <c r="I2131" i="18"/>
  <c r="I2130" i="18"/>
  <c r="I2129" i="18"/>
  <c r="I2128" i="18"/>
  <c r="I2127" i="18"/>
  <c r="I2126" i="18"/>
  <c r="I2125" i="18"/>
  <c r="I2124" i="18"/>
  <c r="I2123" i="18"/>
  <c r="I2122" i="18"/>
  <c r="I2121" i="18"/>
  <c r="I2120" i="18"/>
  <c r="I2119" i="18"/>
  <c r="I2118" i="18"/>
  <c r="I2117" i="18"/>
  <c r="I2116" i="18"/>
  <c r="I2115" i="18"/>
  <c r="I2114" i="18"/>
  <c r="I2113" i="18"/>
  <c r="I2112" i="18"/>
  <c r="I2111" i="18"/>
  <c r="I2110" i="18"/>
  <c r="I2109" i="18"/>
  <c r="I2108" i="18"/>
  <c r="I2107" i="18"/>
  <c r="I2106" i="18"/>
  <c r="I2105" i="18"/>
  <c r="I2104" i="18"/>
  <c r="I2103" i="18"/>
  <c r="I2102" i="18"/>
  <c r="I2101" i="18"/>
  <c r="I2100" i="18"/>
  <c r="I2099" i="18"/>
  <c r="I2098" i="18"/>
  <c r="I2097" i="18"/>
  <c r="I2096" i="18"/>
  <c r="I2095" i="18"/>
  <c r="I2094" i="18"/>
  <c r="I2093" i="18"/>
  <c r="I2092" i="18"/>
  <c r="I2091" i="18"/>
  <c r="I2090" i="18"/>
  <c r="I2089" i="18"/>
  <c r="I2088" i="18"/>
  <c r="I2087" i="18"/>
  <c r="I2086" i="18"/>
  <c r="I2085" i="18"/>
  <c r="I2084" i="18"/>
  <c r="I2083" i="18"/>
  <c r="I2082" i="18"/>
  <c r="I2081" i="18"/>
  <c r="I2080" i="18"/>
  <c r="I2079" i="18"/>
  <c r="I2078" i="18"/>
  <c r="I2077" i="18"/>
  <c r="I2076" i="18"/>
  <c r="I2075" i="18"/>
  <c r="I2074" i="18"/>
  <c r="I2073" i="18"/>
  <c r="I2072" i="18"/>
  <c r="I2071" i="18"/>
  <c r="I2070" i="18"/>
  <c r="I2069" i="18"/>
  <c r="I2068" i="18"/>
  <c r="I2067" i="18"/>
  <c r="I2066" i="18"/>
  <c r="I2065" i="18"/>
  <c r="I2064" i="18"/>
  <c r="I2063" i="18"/>
  <c r="I2062" i="18"/>
  <c r="I2061" i="18"/>
  <c r="I2060" i="18"/>
  <c r="I2059" i="18"/>
  <c r="I2058" i="18"/>
  <c r="I2057" i="18"/>
  <c r="I2056" i="18"/>
  <c r="I2055" i="18"/>
  <c r="I2054" i="18"/>
  <c r="I2053" i="18"/>
  <c r="I2052" i="18"/>
  <c r="I2051" i="18"/>
  <c r="I2050" i="18"/>
  <c r="I2049" i="18"/>
  <c r="I2048" i="18"/>
  <c r="I2047" i="18"/>
  <c r="I2046" i="18"/>
  <c r="I2045" i="18"/>
  <c r="I2044" i="18"/>
  <c r="I2043" i="18"/>
  <c r="I2042" i="18"/>
  <c r="I2041" i="18"/>
  <c r="I2040" i="18"/>
  <c r="I2039" i="18"/>
  <c r="I2038" i="18"/>
  <c r="I2037" i="18"/>
  <c r="I2036" i="18"/>
  <c r="I2035" i="18"/>
  <c r="I2034" i="18"/>
  <c r="I2033" i="18"/>
  <c r="I2032" i="18"/>
  <c r="I2031" i="18"/>
  <c r="I2030" i="18"/>
  <c r="I2029" i="18"/>
  <c r="I2028" i="18"/>
  <c r="I2027" i="18"/>
  <c r="I2026" i="18"/>
  <c r="I2025" i="18"/>
  <c r="I2024" i="18"/>
  <c r="I2023" i="18"/>
  <c r="I2022" i="18"/>
  <c r="I2021" i="18"/>
  <c r="I2020" i="18"/>
  <c r="I2019" i="18"/>
  <c r="I2018" i="18"/>
  <c r="I2017" i="18"/>
  <c r="I2016" i="18"/>
  <c r="I2015" i="18"/>
  <c r="I2014" i="18"/>
  <c r="I2013" i="18"/>
  <c r="I2012" i="18"/>
  <c r="I2011" i="18"/>
  <c r="I2010" i="18"/>
  <c r="I2009" i="18"/>
  <c r="I2008" i="18"/>
  <c r="I2007" i="18"/>
  <c r="I2006" i="18"/>
  <c r="I2005" i="18"/>
  <c r="I2004" i="18"/>
  <c r="I2003" i="18"/>
  <c r="I2002" i="18"/>
  <c r="I2001" i="18"/>
  <c r="I2000" i="18"/>
  <c r="I1999" i="18"/>
  <c r="I1998" i="18"/>
  <c r="I1997" i="18"/>
  <c r="I1996" i="18"/>
  <c r="I1995" i="18"/>
  <c r="I1994" i="18"/>
  <c r="I1993" i="18"/>
  <c r="I1992" i="18"/>
  <c r="I1991" i="18"/>
  <c r="I1990" i="18"/>
  <c r="I1989" i="18"/>
  <c r="I1988" i="18"/>
  <c r="I1987" i="18"/>
  <c r="I1986" i="18"/>
  <c r="I1985" i="18"/>
  <c r="I1984" i="18"/>
  <c r="I1983" i="18"/>
  <c r="I1982" i="18"/>
  <c r="I1981" i="18"/>
  <c r="I1980" i="18"/>
  <c r="I1979" i="18"/>
  <c r="I1978" i="18"/>
  <c r="I1977" i="18"/>
  <c r="I1976" i="18"/>
  <c r="I1975" i="18"/>
  <c r="I1974" i="18"/>
  <c r="I1973" i="18"/>
  <c r="I1972" i="18"/>
  <c r="I1971" i="18"/>
  <c r="I1970" i="18"/>
  <c r="I1969" i="18"/>
  <c r="I1968" i="18"/>
  <c r="I1967" i="18"/>
  <c r="I1966" i="18"/>
  <c r="I1965" i="18"/>
  <c r="I1964" i="18"/>
  <c r="I1963" i="18"/>
  <c r="I1962" i="18"/>
  <c r="I1961" i="18"/>
  <c r="I1960" i="18"/>
  <c r="I1959" i="18"/>
  <c r="I1958" i="18"/>
  <c r="I1957" i="18"/>
  <c r="I1956" i="18"/>
  <c r="I1955" i="18"/>
  <c r="I1954" i="18"/>
  <c r="I1953" i="18"/>
  <c r="I1952" i="18"/>
  <c r="I1951" i="18"/>
  <c r="I1950" i="18"/>
  <c r="I1949" i="18"/>
  <c r="I1948" i="18"/>
  <c r="I1947" i="18"/>
  <c r="I1946" i="18"/>
  <c r="I1945" i="18"/>
  <c r="I1944" i="18"/>
  <c r="I1943" i="18"/>
  <c r="I1942" i="18"/>
  <c r="I1941" i="18"/>
  <c r="I1940" i="18"/>
  <c r="I1939" i="18"/>
  <c r="I1938" i="18"/>
  <c r="I1937" i="18"/>
  <c r="I1936" i="18"/>
  <c r="I1935" i="18"/>
  <c r="I1934" i="18"/>
  <c r="I1933" i="18"/>
  <c r="I1932" i="18"/>
  <c r="I1931" i="18"/>
  <c r="I1930" i="18"/>
  <c r="I1929" i="18"/>
  <c r="I1928" i="18"/>
  <c r="I1927" i="18"/>
  <c r="I1926" i="18"/>
  <c r="I1925" i="18"/>
  <c r="I1924" i="18"/>
  <c r="I1923" i="18"/>
  <c r="I1922" i="18"/>
  <c r="I1921" i="18"/>
  <c r="I1920" i="18"/>
  <c r="I1919" i="18"/>
  <c r="I1918" i="18"/>
  <c r="I1917" i="18"/>
  <c r="I1916" i="18"/>
  <c r="I1915" i="18"/>
  <c r="I1914" i="18"/>
  <c r="I1913" i="18"/>
  <c r="I1912" i="18"/>
  <c r="I1911" i="18"/>
  <c r="I1910" i="18"/>
  <c r="I1909" i="18"/>
  <c r="I1908" i="18"/>
  <c r="I1907" i="18"/>
  <c r="I1906" i="18"/>
  <c r="I1905" i="18"/>
  <c r="I1904" i="18"/>
  <c r="I1903" i="18"/>
  <c r="I1902" i="18"/>
  <c r="I1901" i="18"/>
  <c r="I1900" i="18"/>
  <c r="I1899" i="18"/>
  <c r="I1898" i="18"/>
  <c r="I1897" i="18"/>
  <c r="I1896" i="18"/>
  <c r="I1895" i="18"/>
  <c r="I1894" i="18"/>
  <c r="I1893" i="18"/>
  <c r="I1892" i="18"/>
  <c r="I1891" i="18"/>
  <c r="I1890" i="18"/>
  <c r="I1889" i="18"/>
  <c r="I1888" i="18"/>
  <c r="I1887" i="18"/>
  <c r="I1886" i="18"/>
  <c r="I1885" i="18"/>
  <c r="I1884" i="18"/>
  <c r="I1883" i="18"/>
  <c r="I1882" i="18"/>
  <c r="I1881" i="18"/>
  <c r="I1880" i="18"/>
  <c r="I1879" i="18"/>
  <c r="I1878" i="18"/>
  <c r="I1877" i="18"/>
  <c r="I1876" i="18"/>
  <c r="I1875" i="18"/>
  <c r="I1874" i="18"/>
  <c r="I1873" i="18"/>
  <c r="I1872" i="18"/>
  <c r="I1871" i="18"/>
  <c r="I1870" i="18"/>
  <c r="I1869" i="18"/>
  <c r="I1868" i="18"/>
  <c r="I1867" i="18"/>
  <c r="I1866" i="18"/>
  <c r="I1865" i="18"/>
  <c r="I1864" i="18"/>
  <c r="I1863" i="18"/>
  <c r="I1862" i="18"/>
  <c r="I1861" i="18"/>
  <c r="I1860" i="18"/>
  <c r="I1859" i="18"/>
  <c r="I1858" i="18"/>
  <c r="I1857" i="18"/>
  <c r="I1856" i="18"/>
  <c r="I1855" i="18"/>
  <c r="I1854" i="18"/>
  <c r="I1853" i="18"/>
  <c r="I1852" i="18"/>
  <c r="I1851" i="18"/>
  <c r="I1850" i="18"/>
  <c r="I1849" i="18"/>
  <c r="I1848" i="18"/>
  <c r="I1847" i="18"/>
  <c r="I1846" i="18"/>
  <c r="I1845" i="18"/>
  <c r="I1844" i="18"/>
  <c r="I1843" i="18"/>
  <c r="I1842" i="18"/>
  <c r="I1841" i="18"/>
  <c r="I1840" i="18"/>
  <c r="I1839" i="18"/>
  <c r="I1838" i="18"/>
  <c r="I1837" i="18"/>
  <c r="I1836" i="18"/>
  <c r="I1835" i="18"/>
  <c r="I1834" i="18"/>
  <c r="I1833" i="18"/>
  <c r="I1832" i="18"/>
  <c r="I1831" i="18"/>
  <c r="I1830" i="18"/>
  <c r="I1829" i="18"/>
  <c r="I1828" i="18"/>
  <c r="I1827" i="18"/>
  <c r="I1826" i="18"/>
  <c r="I1825" i="18"/>
  <c r="I1824" i="18"/>
  <c r="I1823" i="18"/>
  <c r="I1822" i="18"/>
  <c r="I1821" i="18"/>
  <c r="I1820" i="18"/>
  <c r="I1819" i="18"/>
  <c r="I1818" i="18"/>
  <c r="I1817" i="18"/>
  <c r="I1816" i="18"/>
  <c r="I1815" i="18"/>
  <c r="I1814" i="18"/>
  <c r="I1813" i="18"/>
  <c r="I1812" i="18"/>
  <c r="I1811" i="18"/>
  <c r="I1810" i="18"/>
  <c r="I1809" i="18"/>
  <c r="I1808" i="18"/>
  <c r="I1807" i="18"/>
  <c r="I1806" i="18"/>
  <c r="I1805" i="18"/>
  <c r="I1804" i="18"/>
  <c r="I1803" i="18"/>
  <c r="I1802" i="18"/>
  <c r="I1801" i="18"/>
  <c r="I1800" i="18"/>
  <c r="I1799" i="18"/>
  <c r="I1798" i="18"/>
  <c r="I1797" i="18"/>
  <c r="I1796" i="18"/>
  <c r="I1795" i="18"/>
  <c r="I1794" i="18"/>
  <c r="I1793" i="18"/>
  <c r="I1792" i="18"/>
  <c r="I1791" i="18"/>
  <c r="I1790" i="18"/>
  <c r="I1789" i="18"/>
  <c r="I1788" i="18"/>
  <c r="I1787" i="18"/>
  <c r="I1786" i="18"/>
  <c r="I1785" i="18"/>
  <c r="I1784" i="18"/>
  <c r="I1783" i="18"/>
  <c r="I1782" i="18"/>
  <c r="I1781" i="18"/>
  <c r="I1780" i="18"/>
  <c r="I1779" i="18"/>
  <c r="I1778" i="18"/>
  <c r="I1777" i="18"/>
  <c r="I1776" i="18"/>
  <c r="I1775" i="18"/>
  <c r="I1774" i="18"/>
  <c r="I1773" i="18"/>
  <c r="I1772" i="18"/>
  <c r="I1771" i="18"/>
  <c r="I1770" i="18"/>
  <c r="I1769" i="18"/>
  <c r="I1768" i="18"/>
  <c r="I1767" i="18"/>
  <c r="I1766" i="18"/>
  <c r="I1765" i="18"/>
  <c r="I1764" i="18"/>
  <c r="I1763" i="18"/>
  <c r="I1762" i="18"/>
  <c r="I1761" i="18"/>
  <c r="I1760" i="18"/>
  <c r="I1759" i="18"/>
  <c r="I1758" i="18"/>
  <c r="I1757" i="18"/>
  <c r="I1756" i="18"/>
  <c r="I1755" i="18"/>
  <c r="I1754" i="18"/>
  <c r="I1753" i="18"/>
  <c r="I1752" i="18"/>
  <c r="I1751" i="18"/>
  <c r="I1750" i="18"/>
  <c r="I1749" i="18"/>
  <c r="I1748" i="18"/>
  <c r="I1747" i="18"/>
  <c r="I1746" i="18"/>
  <c r="I1745" i="18"/>
  <c r="I1744" i="18"/>
  <c r="I1743" i="18"/>
  <c r="I1742" i="18"/>
  <c r="I1741" i="18"/>
  <c r="I1740" i="18"/>
  <c r="I1739" i="18"/>
  <c r="I1738" i="18"/>
  <c r="I1737" i="18"/>
  <c r="I1736" i="18"/>
  <c r="I1735" i="18"/>
  <c r="I1734" i="18"/>
  <c r="I1733" i="18"/>
  <c r="I1732" i="18"/>
  <c r="I1731" i="18"/>
  <c r="I1730" i="18"/>
  <c r="I1729" i="18"/>
  <c r="I1728" i="18"/>
  <c r="I1727" i="18"/>
  <c r="I1726" i="18"/>
  <c r="I1725" i="18"/>
  <c r="I1724" i="18"/>
  <c r="I1723" i="18"/>
  <c r="I1722" i="18"/>
  <c r="I1721" i="18"/>
  <c r="I1720" i="18"/>
  <c r="I1719" i="18"/>
  <c r="I1718" i="18"/>
  <c r="I1717" i="18"/>
  <c r="I1716" i="18"/>
  <c r="I1715" i="18"/>
  <c r="I1714" i="18"/>
  <c r="I1713" i="18"/>
  <c r="I1712" i="18"/>
  <c r="I1711" i="18"/>
  <c r="I1710" i="18"/>
  <c r="I1709" i="18"/>
  <c r="I1708" i="18"/>
  <c r="I1707" i="18"/>
  <c r="I1706" i="18"/>
  <c r="I1705" i="18"/>
  <c r="I1704" i="18"/>
  <c r="I1703" i="18"/>
  <c r="I1702" i="18"/>
  <c r="I1701" i="18"/>
  <c r="I1700" i="18"/>
  <c r="I1699" i="18"/>
  <c r="I1698" i="18"/>
  <c r="I1697" i="18"/>
  <c r="I1696" i="18"/>
  <c r="I1695" i="18"/>
  <c r="I1694" i="18"/>
  <c r="I1693" i="18"/>
  <c r="I1692" i="18"/>
  <c r="I1691" i="18"/>
  <c r="I1690" i="18"/>
  <c r="I1689" i="18"/>
  <c r="I1688" i="18"/>
  <c r="I1687" i="18"/>
  <c r="I1686" i="18"/>
  <c r="I1685" i="18"/>
  <c r="I1684" i="18"/>
  <c r="I1683" i="18"/>
  <c r="I1682" i="18"/>
  <c r="I1681" i="18"/>
  <c r="I1680" i="18"/>
  <c r="I1679" i="18"/>
  <c r="I1678" i="18"/>
  <c r="I1677" i="18"/>
  <c r="I1676" i="18"/>
  <c r="I1675" i="18"/>
  <c r="I1674" i="18"/>
  <c r="I1673" i="18"/>
  <c r="I1672" i="18"/>
  <c r="I1671" i="18"/>
  <c r="I1670" i="18"/>
  <c r="I1669" i="18"/>
  <c r="I1668" i="18"/>
  <c r="I1667" i="18"/>
  <c r="I1666" i="18"/>
  <c r="I1665" i="18"/>
  <c r="I1664" i="18"/>
  <c r="I1663" i="18"/>
  <c r="I1662" i="18"/>
  <c r="I1661" i="18"/>
  <c r="I1660" i="18"/>
  <c r="I1659" i="18"/>
  <c r="I1658" i="18"/>
  <c r="I1657" i="18"/>
  <c r="I1656" i="18"/>
  <c r="I1655" i="18"/>
  <c r="I1654" i="18"/>
  <c r="I1653" i="18"/>
  <c r="I1652" i="18"/>
  <c r="I1651" i="18"/>
  <c r="I1650" i="18"/>
  <c r="I1649" i="18"/>
  <c r="I1648" i="18"/>
  <c r="I1647" i="18"/>
  <c r="I1646" i="18"/>
  <c r="I1645" i="18"/>
  <c r="I1644" i="18"/>
  <c r="I1643" i="18"/>
  <c r="I1642" i="18"/>
  <c r="I1641" i="18"/>
  <c r="I1640" i="18"/>
  <c r="I1639" i="18"/>
  <c r="I1638" i="18"/>
  <c r="I1637" i="18"/>
  <c r="I1636" i="18"/>
  <c r="I1635" i="18"/>
  <c r="I1634" i="18"/>
  <c r="I1633" i="18"/>
  <c r="I1632" i="18"/>
  <c r="I1631" i="18"/>
  <c r="I1630" i="18"/>
  <c r="I1629" i="18"/>
  <c r="I1628" i="18"/>
  <c r="I1627" i="18"/>
  <c r="I1626" i="18"/>
  <c r="I1625" i="18"/>
  <c r="I1624" i="18"/>
  <c r="I1623" i="18"/>
  <c r="I1622" i="18"/>
  <c r="I1621" i="18"/>
  <c r="I1620" i="18"/>
  <c r="I1619" i="18"/>
  <c r="I1618" i="18"/>
  <c r="I1617" i="18"/>
  <c r="I1616" i="18"/>
  <c r="I1615" i="18"/>
  <c r="I1614" i="18"/>
  <c r="I1613" i="18"/>
  <c r="I1612" i="18"/>
  <c r="I1611" i="18"/>
  <c r="I1610" i="18"/>
  <c r="I1609" i="18"/>
  <c r="I1608" i="18"/>
  <c r="I1607" i="18"/>
  <c r="I1606" i="18"/>
  <c r="I1605" i="18"/>
  <c r="I1604" i="18"/>
  <c r="I1603" i="18"/>
  <c r="I1602" i="18"/>
  <c r="I1601" i="18"/>
  <c r="I1600" i="18"/>
  <c r="I1599" i="18"/>
  <c r="I1598" i="18"/>
  <c r="I1597" i="18"/>
  <c r="I1596" i="18"/>
  <c r="I1595" i="18"/>
  <c r="I1594" i="18"/>
  <c r="I1593" i="18"/>
  <c r="I1592" i="18"/>
  <c r="I1591" i="18"/>
  <c r="I1590" i="18"/>
  <c r="I1589" i="18"/>
  <c r="I1588" i="18"/>
  <c r="I1587" i="18"/>
  <c r="I1586" i="18"/>
  <c r="I1585" i="18"/>
  <c r="I1584" i="18"/>
  <c r="I1583" i="18"/>
  <c r="I1582" i="18"/>
  <c r="I1581" i="18"/>
  <c r="I1580" i="18"/>
  <c r="I1579" i="18"/>
  <c r="I1578" i="18"/>
  <c r="I1577" i="18"/>
  <c r="I1576" i="18"/>
  <c r="I1575" i="18"/>
  <c r="I1574" i="18"/>
  <c r="I1573" i="18"/>
  <c r="I1572" i="18"/>
  <c r="I1571" i="18"/>
  <c r="I1570" i="18"/>
  <c r="I1569" i="18"/>
  <c r="I1568" i="18"/>
  <c r="I1567" i="18"/>
  <c r="I1566" i="18"/>
  <c r="I1565" i="18"/>
  <c r="I1564" i="18"/>
  <c r="I1563" i="18"/>
  <c r="I1562" i="18"/>
  <c r="I1561" i="18"/>
  <c r="I1560" i="18"/>
  <c r="I1559" i="18"/>
  <c r="I1558" i="18"/>
  <c r="I1557" i="18"/>
  <c r="I1556" i="18"/>
  <c r="I1555" i="18"/>
  <c r="I1554" i="18"/>
  <c r="I1553" i="18"/>
  <c r="I1552" i="18"/>
  <c r="I1551" i="18"/>
  <c r="I1550" i="18"/>
  <c r="I1549" i="18"/>
  <c r="I1548" i="18"/>
  <c r="I1547" i="18"/>
  <c r="I1546" i="18"/>
  <c r="I1545" i="18"/>
  <c r="I1544" i="18"/>
  <c r="I1543" i="18"/>
  <c r="I1542" i="18"/>
  <c r="I1541" i="18"/>
  <c r="I1540" i="18"/>
  <c r="I1539" i="18"/>
  <c r="I1538" i="18"/>
  <c r="I1537" i="18"/>
  <c r="I1536" i="18"/>
  <c r="I1535" i="18"/>
  <c r="I1534" i="18"/>
  <c r="I1533" i="18"/>
  <c r="I1532" i="18"/>
  <c r="I1531" i="18"/>
  <c r="I1530" i="18"/>
  <c r="I1529" i="18"/>
  <c r="I1528" i="18"/>
  <c r="I1527" i="18"/>
  <c r="I1526" i="18"/>
  <c r="I1525" i="18"/>
  <c r="I1524" i="18"/>
  <c r="I1523" i="18"/>
  <c r="I1522" i="18"/>
  <c r="I1521" i="18"/>
  <c r="I1520" i="18"/>
  <c r="I1519" i="18"/>
  <c r="I1518" i="18"/>
  <c r="I1517" i="18"/>
  <c r="I1516" i="18"/>
  <c r="I1515" i="18"/>
  <c r="I1514" i="18"/>
  <c r="I1513" i="18"/>
  <c r="I1512" i="18"/>
  <c r="I1511" i="18"/>
  <c r="I1510" i="18"/>
  <c r="I1509" i="18"/>
  <c r="I1508" i="18"/>
  <c r="I1507" i="18"/>
  <c r="I1506" i="18"/>
  <c r="I1505" i="18"/>
  <c r="I1504" i="18"/>
  <c r="I1503" i="18"/>
  <c r="I1502" i="18"/>
  <c r="I1501" i="18"/>
  <c r="I1500" i="18"/>
  <c r="I1499" i="18"/>
  <c r="I1498" i="18"/>
  <c r="I1497" i="18"/>
  <c r="I1496" i="18"/>
  <c r="I1495" i="18"/>
  <c r="I1494" i="18"/>
  <c r="I1493" i="18"/>
  <c r="I1492" i="18"/>
  <c r="I1491" i="18"/>
  <c r="I1490" i="18"/>
  <c r="I1489" i="18"/>
  <c r="I1488" i="18"/>
  <c r="I1487" i="18"/>
  <c r="I1486" i="18"/>
  <c r="I1485" i="18"/>
  <c r="I1484" i="18"/>
  <c r="I1483" i="18"/>
  <c r="I1482" i="18"/>
  <c r="I1481" i="18"/>
  <c r="I1480" i="18"/>
  <c r="I1479" i="18"/>
  <c r="I1478" i="18"/>
  <c r="I1477" i="18"/>
  <c r="I1476" i="18"/>
  <c r="I1475" i="18"/>
  <c r="I1474" i="18"/>
  <c r="I1473" i="18"/>
  <c r="I1472" i="18"/>
  <c r="I1471" i="18"/>
  <c r="I1470" i="18"/>
  <c r="I1469" i="18"/>
  <c r="I1468" i="18"/>
  <c r="I1467" i="18"/>
  <c r="I1466" i="18"/>
  <c r="I1465" i="18"/>
  <c r="I1464" i="18"/>
  <c r="I1463" i="18"/>
  <c r="I1462" i="18"/>
  <c r="I1461" i="18"/>
  <c r="I1460" i="18"/>
  <c r="I1459" i="18"/>
  <c r="I1458" i="18"/>
  <c r="I1457" i="18"/>
  <c r="I1456" i="18"/>
  <c r="I1455" i="18"/>
  <c r="I1454" i="18"/>
  <c r="I1453" i="18"/>
  <c r="I1452" i="18"/>
  <c r="I1451" i="18"/>
  <c r="I1450" i="18"/>
  <c r="I1449" i="18"/>
  <c r="I1448" i="18"/>
  <c r="I1447" i="18"/>
  <c r="I1446" i="18"/>
  <c r="I1445" i="18"/>
  <c r="I1444" i="18"/>
  <c r="I1443" i="18"/>
  <c r="I1442" i="18"/>
  <c r="I1441" i="18"/>
  <c r="I1440" i="18"/>
  <c r="I1439" i="18"/>
  <c r="I1438" i="18"/>
  <c r="I1437" i="18"/>
  <c r="I1436" i="18"/>
  <c r="I1435" i="18"/>
  <c r="I1434" i="18"/>
  <c r="I1433" i="18"/>
  <c r="I1432" i="18"/>
  <c r="I1431" i="18"/>
  <c r="I1430" i="18"/>
  <c r="I1429" i="18"/>
  <c r="I1428" i="18"/>
  <c r="I1427" i="18"/>
  <c r="I1426" i="18"/>
  <c r="I1425" i="18"/>
  <c r="I1424" i="18"/>
  <c r="I1423" i="18"/>
  <c r="I1422" i="18"/>
  <c r="I1421" i="18"/>
  <c r="I1420" i="18"/>
  <c r="I1419" i="18"/>
  <c r="I1418" i="18"/>
  <c r="I1417" i="18"/>
  <c r="I1416" i="18"/>
  <c r="I1415" i="18"/>
  <c r="I1414" i="18"/>
  <c r="I1413" i="18"/>
  <c r="I1412" i="18"/>
  <c r="I1411" i="18"/>
  <c r="I1410" i="18"/>
  <c r="I1409" i="18"/>
  <c r="I1408" i="18"/>
  <c r="I1407" i="18"/>
  <c r="I1406" i="18"/>
  <c r="I1405" i="18"/>
  <c r="I1404" i="18"/>
  <c r="I1403" i="18"/>
  <c r="I1402" i="18"/>
  <c r="I1401" i="18"/>
  <c r="I1400" i="18"/>
  <c r="I1399" i="18"/>
  <c r="I1398" i="18"/>
  <c r="I1397" i="18"/>
  <c r="I1396" i="18"/>
  <c r="I1395" i="18"/>
  <c r="I1394" i="18"/>
  <c r="I1393" i="18"/>
  <c r="I1392" i="18"/>
  <c r="I1391" i="18"/>
  <c r="I1390" i="18"/>
  <c r="I1389" i="18"/>
  <c r="I1388" i="18"/>
  <c r="I1387" i="18"/>
  <c r="I1386" i="18"/>
  <c r="I1385" i="18"/>
  <c r="I1384" i="18"/>
  <c r="I1383" i="18"/>
  <c r="I1382" i="18"/>
  <c r="I1381" i="18"/>
  <c r="I1380" i="18"/>
  <c r="I1379" i="18"/>
  <c r="I1378" i="18"/>
  <c r="I1377" i="18"/>
  <c r="I1376" i="18"/>
  <c r="I1375" i="18"/>
  <c r="I1374" i="18"/>
  <c r="I1373" i="18"/>
  <c r="I1372" i="18"/>
  <c r="I1371" i="18"/>
  <c r="I1370" i="18"/>
  <c r="I1369" i="18"/>
  <c r="I1368" i="18"/>
  <c r="I1367" i="18"/>
  <c r="I1366" i="18"/>
  <c r="I1365" i="18"/>
  <c r="I1364" i="18"/>
  <c r="I1363" i="18"/>
  <c r="I1362" i="18"/>
  <c r="I1361" i="18"/>
  <c r="I1360" i="18"/>
  <c r="I1359" i="18"/>
  <c r="I1358" i="18"/>
  <c r="I1357" i="18"/>
  <c r="I1356" i="18"/>
  <c r="I1355" i="18"/>
  <c r="I1354" i="18"/>
  <c r="I1353" i="18"/>
  <c r="I1352" i="18"/>
  <c r="I1351" i="18"/>
  <c r="I1350" i="18"/>
  <c r="I1349" i="18"/>
  <c r="I1348" i="18"/>
  <c r="I1347" i="18"/>
  <c r="I1346" i="18"/>
  <c r="I1345" i="18"/>
  <c r="I1344" i="18"/>
  <c r="I1343" i="18"/>
  <c r="I1342" i="18"/>
  <c r="I1341" i="18"/>
  <c r="I1340" i="18"/>
  <c r="I1339" i="18"/>
  <c r="I1338" i="18"/>
  <c r="I1337" i="18"/>
  <c r="I1336" i="18"/>
  <c r="I1335" i="18"/>
  <c r="I1334" i="18"/>
  <c r="I1333" i="18"/>
  <c r="I1332" i="18"/>
  <c r="I1331" i="18"/>
  <c r="I1330" i="18"/>
  <c r="I1329" i="18"/>
  <c r="I1328" i="18"/>
  <c r="I1327" i="18"/>
  <c r="I1326" i="18"/>
  <c r="I1325" i="18"/>
  <c r="I1324" i="18"/>
  <c r="I1323" i="18"/>
  <c r="I1322" i="18"/>
  <c r="I1321" i="18"/>
  <c r="I1320" i="18"/>
  <c r="I1319" i="18"/>
  <c r="I1318" i="18"/>
  <c r="I1317" i="18"/>
  <c r="I1316" i="18"/>
  <c r="I1315" i="18"/>
  <c r="I1314" i="18"/>
  <c r="I1313" i="18"/>
  <c r="I1312" i="18"/>
  <c r="I1311" i="18"/>
  <c r="I1310" i="18"/>
  <c r="I1309" i="18"/>
  <c r="I1308" i="18"/>
  <c r="I1307" i="18"/>
  <c r="I1306" i="18"/>
  <c r="I1305" i="18"/>
  <c r="I1304" i="18"/>
  <c r="I1303" i="18"/>
  <c r="I1302" i="18"/>
  <c r="I1301" i="18"/>
  <c r="I1300" i="18"/>
  <c r="I1299" i="18"/>
  <c r="I1298" i="18"/>
  <c r="I1297" i="18"/>
  <c r="I1296" i="18"/>
  <c r="I1295" i="18"/>
  <c r="I1294" i="18"/>
  <c r="I1293" i="18"/>
  <c r="I1292" i="18"/>
  <c r="I1291" i="18"/>
  <c r="I1290" i="18"/>
  <c r="I1289" i="18"/>
  <c r="I1288" i="18"/>
  <c r="I1287" i="18"/>
  <c r="I1286" i="18"/>
  <c r="I1285" i="18"/>
  <c r="I1284" i="18"/>
  <c r="I1283" i="18"/>
  <c r="I1282" i="18"/>
  <c r="I1281" i="18"/>
  <c r="I1280" i="18"/>
  <c r="I1279" i="18"/>
  <c r="I1278" i="18"/>
  <c r="I1277" i="18"/>
  <c r="I1276" i="18"/>
  <c r="I1275" i="18"/>
  <c r="I1274" i="18"/>
  <c r="I1273" i="18"/>
  <c r="I1272" i="18"/>
  <c r="I1271" i="18"/>
  <c r="I1270" i="18"/>
  <c r="I1269" i="18"/>
  <c r="I1268" i="18"/>
  <c r="I1267" i="18"/>
  <c r="I1266" i="18"/>
  <c r="I1265" i="18"/>
  <c r="I1264" i="18"/>
  <c r="I1263" i="18"/>
  <c r="I1262" i="18"/>
  <c r="I1261" i="18"/>
  <c r="I1260" i="18"/>
  <c r="I1259" i="18"/>
  <c r="I1258" i="18"/>
  <c r="I1257" i="18"/>
  <c r="I1256" i="18"/>
  <c r="I1255" i="18"/>
  <c r="I1254" i="18"/>
  <c r="I1253" i="18"/>
  <c r="I1252" i="18"/>
  <c r="I1251" i="18"/>
  <c r="I1250" i="18"/>
  <c r="I1249" i="18"/>
  <c r="I1248" i="18"/>
  <c r="I1247" i="18"/>
  <c r="I1246" i="18"/>
  <c r="I1245" i="18"/>
  <c r="I1244" i="18"/>
  <c r="I1243" i="18"/>
  <c r="I1242" i="18"/>
  <c r="I1241" i="18"/>
  <c r="I1240" i="18"/>
  <c r="I1239" i="18"/>
  <c r="I1238" i="18"/>
  <c r="I1237" i="18"/>
  <c r="I1236" i="18"/>
  <c r="I1235" i="18"/>
  <c r="I1234" i="18"/>
  <c r="I1233" i="18"/>
  <c r="I1232" i="18"/>
  <c r="I1231" i="18"/>
  <c r="I1230" i="18"/>
  <c r="I1229" i="18"/>
  <c r="I1228" i="18"/>
  <c r="I1227" i="18"/>
  <c r="I1226" i="18"/>
  <c r="I1225" i="18"/>
  <c r="I1224" i="18"/>
  <c r="I1223" i="18"/>
  <c r="I1222" i="18"/>
  <c r="I1221" i="18"/>
  <c r="I1220" i="18"/>
  <c r="I1219" i="18"/>
  <c r="I1218" i="18"/>
  <c r="I1217" i="18"/>
  <c r="I1216" i="18"/>
  <c r="I1215" i="18"/>
  <c r="I1214" i="18"/>
  <c r="I1213" i="18"/>
  <c r="I1212" i="18"/>
  <c r="I1211" i="18"/>
  <c r="I1210" i="18"/>
  <c r="I1209" i="18"/>
  <c r="I1208" i="18"/>
  <c r="I1207" i="18"/>
  <c r="I1206" i="18"/>
  <c r="I1205" i="18"/>
  <c r="I1204" i="18"/>
  <c r="I1203" i="18"/>
  <c r="I1202" i="18"/>
  <c r="I1201" i="18"/>
  <c r="I1200" i="18"/>
  <c r="I1199" i="18"/>
  <c r="I1198" i="18"/>
  <c r="I1197" i="18"/>
  <c r="I1196" i="18"/>
  <c r="I1195" i="18"/>
  <c r="I1194" i="18"/>
  <c r="I1193" i="18"/>
  <c r="I1192" i="18"/>
  <c r="I1191" i="18"/>
  <c r="I1190" i="18"/>
  <c r="I1189" i="18"/>
  <c r="I1188" i="18"/>
  <c r="I1187" i="18"/>
  <c r="I1186" i="18"/>
  <c r="I1185" i="18"/>
  <c r="I1184" i="18"/>
  <c r="I1183" i="18"/>
  <c r="I1182" i="18"/>
  <c r="I1181" i="18"/>
  <c r="I1180" i="18"/>
  <c r="I1179" i="18"/>
  <c r="I1178" i="18"/>
  <c r="I1177" i="18"/>
  <c r="I1176" i="18"/>
  <c r="I1175" i="18"/>
  <c r="I1174" i="18"/>
  <c r="I1173" i="18"/>
  <c r="I1172" i="18"/>
  <c r="I1171" i="18"/>
  <c r="I1170" i="18"/>
  <c r="I1169" i="18"/>
  <c r="I1168" i="18"/>
  <c r="I1167" i="18"/>
  <c r="I1166" i="18"/>
  <c r="I1165" i="18"/>
  <c r="I1164" i="18"/>
  <c r="I1163" i="18"/>
  <c r="I1162" i="18"/>
  <c r="I1161" i="18"/>
  <c r="I1160" i="18"/>
  <c r="I1159" i="18"/>
  <c r="I1158" i="18"/>
  <c r="I1157" i="18"/>
  <c r="I1156" i="18"/>
  <c r="I1155" i="18"/>
  <c r="I1154" i="18"/>
  <c r="I1153" i="18"/>
  <c r="I1152" i="18"/>
  <c r="I1151" i="18"/>
  <c r="I1150" i="18"/>
  <c r="I1149" i="18"/>
  <c r="I1148" i="18"/>
  <c r="I1147" i="18"/>
  <c r="I1146" i="18"/>
  <c r="I1145" i="18"/>
  <c r="I1144" i="18"/>
  <c r="I1143" i="18"/>
  <c r="I1142" i="18"/>
  <c r="I1141" i="18"/>
  <c r="I1140" i="18"/>
  <c r="I1139" i="18"/>
  <c r="I1138" i="18"/>
  <c r="I1137" i="18"/>
  <c r="I1136" i="18"/>
  <c r="I1135" i="18"/>
  <c r="I1134" i="18"/>
  <c r="I1133" i="18"/>
  <c r="I1132" i="18"/>
  <c r="I1131" i="18"/>
  <c r="I1130" i="18"/>
  <c r="I1129" i="18"/>
  <c r="I1128" i="18"/>
  <c r="I1127" i="18"/>
  <c r="I1126" i="18"/>
  <c r="I1125" i="18"/>
  <c r="I1124" i="18"/>
  <c r="I1123" i="18"/>
  <c r="I1122" i="18"/>
  <c r="I1121" i="18"/>
  <c r="I1120" i="18"/>
  <c r="I1119" i="18"/>
  <c r="I1118" i="18"/>
  <c r="I1117" i="18"/>
  <c r="I1116" i="18"/>
  <c r="I1115" i="18"/>
  <c r="I1114" i="18"/>
  <c r="I1113" i="18"/>
  <c r="I1112" i="18"/>
  <c r="I1111" i="18"/>
  <c r="I1110" i="18"/>
  <c r="I1109" i="18"/>
  <c r="I1108" i="18"/>
  <c r="I1107" i="18"/>
  <c r="I1106" i="18"/>
  <c r="I1105" i="18"/>
  <c r="I1104" i="18"/>
  <c r="I1103" i="18"/>
  <c r="I1102" i="18"/>
  <c r="I1101" i="18"/>
  <c r="I1100" i="18"/>
  <c r="I1099" i="18"/>
  <c r="I1098" i="18"/>
  <c r="I1097" i="18"/>
  <c r="I1096" i="18"/>
  <c r="I1095" i="18"/>
  <c r="I1094" i="18"/>
  <c r="I1093" i="18"/>
  <c r="I1092" i="18"/>
  <c r="I1091" i="18"/>
  <c r="I1090" i="18"/>
  <c r="I1089" i="18"/>
  <c r="I1088" i="18"/>
  <c r="I1087" i="18"/>
  <c r="I1086" i="18"/>
  <c r="I1085" i="18"/>
  <c r="I1084" i="18"/>
  <c r="I1083" i="18"/>
  <c r="I1082" i="18"/>
  <c r="I1081" i="18"/>
  <c r="I1080" i="18"/>
  <c r="I1079" i="18"/>
  <c r="I1078" i="18"/>
  <c r="I1077" i="18"/>
  <c r="I1076" i="18"/>
  <c r="I1075" i="18"/>
  <c r="I1074" i="18"/>
  <c r="I1073" i="18"/>
  <c r="I1072" i="18"/>
  <c r="I1071" i="18"/>
  <c r="I1070" i="18"/>
  <c r="I1069" i="18"/>
  <c r="I1068" i="18"/>
  <c r="I1067" i="18"/>
  <c r="I1066" i="18"/>
  <c r="I1065" i="18"/>
  <c r="I1064" i="18"/>
  <c r="I1063" i="18"/>
  <c r="I1062" i="18"/>
  <c r="I1061" i="18"/>
  <c r="I1060" i="18"/>
  <c r="I1059" i="18"/>
  <c r="I1058" i="18"/>
  <c r="I1057" i="18"/>
  <c r="I1056" i="18"/>
  <c r="I1055" i="18"/>
  <c r="I1054" i="18"/>
  <c r="I1053" i="18"/>
  <c r="I1052" i="18"/>
  <c r="I1051" i="18"/>
  <c r="I1050" i="18"/>
  <c r="I1049" i="18"/>
  <c r="I1048" i="18"/>
  <c r="I1047" i="18"/>
  <c r="I1046" i="18"/>
  <c r="I1045" i="18"/>
  <c r="I1044" i="18"/>
  <c r="I1043" i="18"/>
  <c r="I1042" i="18"/>
  <c r="I1041" i="18"/>
  <c r="I1040" i="18"/>
  <c r="I1039" i="18"/>
  <c r="I1038" i="18"/>
  <c r="I1037" i="18"/>
  <c r="I1036" i="18"/>
  <c r="I1035" i="18"/>
  <c r="I1034" i="18"/>
  <c r="I1033" i="18"/>
  <c r="I1032" i="18"/>
  <c r="I1031" i="18"/>
  <c r="I1030" i="18"/>
  <c r="I1029" i="18"/>
  <c r="I1028" i="18"/>
  <c r="I1027" i="18"/>
  <c r="I1026" i="18"/>
  <c r="I1025" i="18"/>
  <c r="I1024" i="18"/>
  <c r="I1023" i="18"/>
  <c r="I1022" i="18"/>
  <c r="I1021" i="18"/>
  <c r="I1020" i="18"/>
  <c r="I1019" i="18"/>
  <c r="I1018" i="18"/>
  <c r="I1017" i="18"/>
  <c r="I1016" i="18"/>
  <c r="I1015" i="18"/>
  <c r="I1014" i="18"/>
  <c r="I1013" i="18"/>
  <c r="I1012" i="18"/>
  <c r="I1011" i="18"/>
  <c r="I1010" i="18"/>
  <c r="I1009" i="18"/>
  <c r="I1008" i="18"/>
  <c r="I1007" i="18"/>
  <c r="I1006" i="18"/>
  <c r="I1005" i="18"/>
  <c r="I1004" i="18"/>
  <c r="I1003" i="18"/>
  <c r="I1002" i="18"/>
  <c r="I1001" i="18"/>
  <c r="I1000" i="18"/>
  <c r="I999" i="18"/>
  <c r="I998" i="18"/>
  <c r="I997" i="18"/>
  <c r="I996" i="18"/>
  <c r="I995" i="18"/>
  <c r="I994" i="18"/>
  <c r="I993" i="18"/>
  <c r="I992" i="18"/>
  <c r="I991" i="18"/>
  <c r="I990" i="18"/>
  <c r="I989" i="18"/>
  <c r="I988" i="18"/>
  <c r="I987" i="18"/>
  <c r="I986" i="18"/>
  <c r="I985" i="18"/>
  <c r="I984" i="18"/>
  <c r="I983" i="18"/>
  <c r="I982" i="18"/>
  <c r="I981" i="18"/>
  <c r="I980" i="18"/>
  <c r="I979" i="18"/>
  <c r="I978" i="18"/>
  <c r="I977" i="18"/>
  <c r="I976" i="18"/>
  <c r="I975" i="18"/>
  <c r="I974" i="18"/>
  <c r="I973" i="18"/>
  <c r="I972" i="18"/>
  <c r="I971" i="18"/>
  <c r="I970" i="18"/>
  <c r="I969" i="18"/>
  <c r="I968" i="18"/>
  <c r="I967" i="18"/>
  <c r="I966" i="18"/>
  <c r="I965" i="18"/>
  <c r="I964" i="18"/>
  <c r="I963" i="18"/>
  <c r="I962" i="18"/>
  <c r="I961" i="18"/>
  <c r="I960" i="18"/>
  <c r="I959" i="18"/>
  <c r="I958" i="18"/>
  <c r="I957" i="18"/>
  <c r="I956" i="18"/>
  <c r="I955" i="18"/>
  <c r="I954" i="18"/>
  <c r="I953" i="18"/>
  <c r="I952" i="18"/>
  <c r="I951" i="18"/>
  <c r="I950" i="18"/>
  <c r="I949" i="18"/>
  <c r="I948" i="18"/>
  <c r="I947" i="18"/>
  <c r="I946" i="18"/>
  <c r="I945" i="18"/>
  <c r="I944" i="18"/>
  <c r="I943" i="18"/>
  <c r="I942" i="18"/>
  <c r="I941" i="18"/>
  <c r="I940" i="18"/>
  <c r="I939" i="18"/>
  <c r="I938" i="18"/>
  <c r="I937" i="18"/>
  <c r="I936" i="18"/>
  <c r="I935" i="18"/>
  <c r="I934" i="18"/>
  <c r="I933" i="18"/>
  <c r="I932" i="18"/>
  <c r="I931" i="18"/>
  <c r="I930" i="18"/>
  <c r="I929" i="18"/>
  <c r="I928" i="18"/>
  <c r="I927" i="18"/>
  <c r="I926" i="18"/>
  <c r="I925" i="18"/>
  <c r="I924" i="18"/>
  <c r="I923" i="18"/>
  <c r="I922" i="18"/>
  <c r="I921" i="18"/>
  <c r="I920" i="18"/>
  <c r="I919" i="18"/>
  <c r="I918" i="18"/>
  <c r="I917" i="18"/>
  <c r="I916" i="18"/>
  <c r="I915" i="18"/>
  <c r="I914" i="18"/>
  <c r="I913" i="18"/>
  <c r="I912" i="18"/>
  <c r="I911" i="18"/>
  <c r="I910" i="18"/>
  <c r="I909" i="18"/>
  <c r="I908" i="18"/>
  <c r="I907" i="18"/>
  <c r="I906" i="18"/>
  <c r="I905" i="18"/>
  <c r="I904" i="18"/>
  <c r="I903" i="18"/>
  <c r="I902" i="18"/>
  <c r="I901" i="18"/>
  <c r="I900" i="18"/>
  <c r="I899" i="18"/>
  <c r="I898" i="18"/>
  <c r="I897" i="18"/>
  <c r="I896" i="18"/>
  <c r="I895" i="18"/>
  <c r="I894" i="18"/>
  <c r="I893" i="18"/>
  <c r="I892" i="18"/>
  <c r="I891" i="18"/>
  <c r="I890" i="18"/>
  <c r="I889" i="18"/>
  <c r="I888" i="18"/>
  <c r="I887" i="18"/>
  <c r="I886" i="18"/>
  <c r="I885" i="18"/>
  <c r="I884" i="18"/>
  <c r="I883" i="18"/>
  <c r="I882" i="18"/>
  <c r="I881" i="18"/>
  <c r="I880" i="18"/>
  <c r="I879" i="18"/>
  <c r="I878" i="18"/>
  <c r="I877" i="18"/>
  <c r="I876" i="18"/>
  <c r="I875" i="18"/>
  <c r="I874" i="18"/>
  <c r="I873" i="18"/>
  <c r="I872" i="18"/>
  <c r="I871" i="18"/>
  <c r="I870" i="18"/>
  <c r="I869" i="18"/>
  <c r="I868" i="18"/>
  <c r="I867" i="18"/>
  <c r="I866" i="18"/>
  <c r="I865" i="18"/>
  <c r="I864" i="18"/>
  <c r="I863" i="18"/>
  <c r="I862" i="18"/>
  <c r="I861" i="18"/>
  <c r="I860" i="18"/>
  <c r="I859" i="18"/>
  <c r="I858" i="18"/>
  <c r="I857" i="18"/>
  <c r="I856" i="18"/>
  <c r="I855" i="18"/>
  <c r="I854" i="18"/>
  <c r="I853" i="18"/>
  <c r="I852" i="18"/>
  <c r="I851" i="18"/>
  <c r="I850" i="18"/>
  <c r="I849" i="18"/>
  <c r="I848" i="18"/>
  <c r="I847" i="18"/>
  <c r="I846" i="18"/>
  <c r="I845" i="18"/>
  <c r="I844" i="18"/>
  <c r="I843" i="18"/>
  <c r="I842" i="18"/>
  <c r="I841" i="18"/>
  <c r="I840" i="18"/>
  <c r="I839" i="18"/>
  <c r="I838" i="18"/>
  <c r="I837" i="18"/>
  <c r="I836" i="18"/>
  <c r="I835" i="18"/>
  <c r="I834" i="18"/>
  <c r="I833" i="18"/>
  <c r="I832" i="18"/>
  <c r="I831" i="18"/>
  <c r="I830" i="18"/>
  <c r="I829" i="18"/>
  <c r="I828" i="18"/>
  <c r="I827" i="18"/>
  <c r="I826" i="18"/>
  <c r="I825" i="18"/>
  <c r="I824" i="18"/>
  <c r="I823" i="18"/>
  <c r="I822" i="18"/>
  <c r="I821" i="18"/>
  <c r="I820" i="18"/>
  <c r="I819" i="18"/>
  <c r="I818" i="18"/>
  <c r="I817" i="18"/>
  <c r="I816" i="18"/>
  <c r="I815" i="18"/>
  <c r="I814" i="18"/>
  <c r="I813" i="18"/>
  <c r="I812" i="18"/>
  <c r="I811" i="18"/>
  <c r="I810" i="18"/>
  <c r="I809" i="18"/>
  <c r="I808" i="18"/>
  <c r="I807" i="18"/>
  <c r="I806" i="18"/>
  <c r="I805" i="18"/>
  <c r="I804" i="18"/>
  <c r="I803" i="18"/>
  <c r="I802" i="18"/>
  <c r="I801" i="18"/>
  <c r="I800" i="18"/>
  <c r="I799" i="18"/>
  <c r="I798" i="18"/>
  <c r="I797" i="18"/>
  <c r="I796" i="18"/>
  <c r="I795" i="18"/>
  <c r="I794" i="18"/>
  <c r="I793" i="18"/>
  <c r="I792" i="18"/>
  <c r="I791" i="18"/>
  <c r="I790" i="18"/>
  <c r="I789" i="18"/>
  <c r="I788" i="18"/>
  <c r="I787" i="18"/>
  <c r="I786" i="18"/>
  <c r="I785" i="18"/>
  <c r="I784" i="18"/>
  <c r="I783" i="18"/>
  <c r="I782" i="18"/>
  <c r="I781" i="18"/>
  <c r="I780" i="18"/>
  <c r="I779" i="18"/>
  <c r="I778" i="18"/>
  <c r="I777" i="18"/>
  <c r="I776" i="18"/>
  <c r="I775" i="18"/>
  <c r="I774" i="18"/>
  <c r="I773" i="18"/>
  <c r="I772" i="18"/>
  <c r="I771" i="18"/>
  <c r="I770" i="18"/>
  <c r="I769" i="18"/>
  <c r="I768" i="18"/>
  <c r="I767" i="18"/>
  <c r="I766" i="18"/>
  <c r="I765" i="18"/>
  <c r="I764" i="18"/>
  <c r="I763" i="18"/>
  <c r="I762" i="18"/>
  <c r="I761" i="18"/>
  <c r="I760" i="18"/>
  <c r="I759" i="18"/>
  <c r="I758" i="18"/>
  <c r="I757" i="18"/>
  <c r="I756" i="18"/>
  <c r="I755" i="18"/>
  <c r="I754" i="18"/>
  <c r="I753" i="18"/>
  <c r="I752" i="18"/>
  <c r="I751" i="18"/>
  <c r="I750" i="18"/>
  <c r="I749" i="18"/>
  <c r="I748" i="18"/>
  <c r="I747" i="18"/>
  <c r="I746" i="18"/>
  <c r="I745" i="18"/>
  <c r="I744" i="18"/>
  <c r="I743" i="18"/>
  <c r="I742" i="18"/>
  <c r="I741" i="18"/>
  <c r="I740" i="18"/>
  <c r="I739" i="18"/>
  <c r="I738" i="18"/>
  <c r="I737" i="18"/>
  <c r="I736" i="18"/>
  <c r="I735" i="18"/>
  <c r="I734" i="18"/>
  <c r="I733" i="18"/>
  <c r="I732" i="18"/>
  <c r="I731" i="18"/>
  <c r="I730" i="18"/>
  <c r="I729" i="18"/>
  <c r="I728" i="18"/>
  <c r="I727" i="18"/>
  <c r="I726" i="18"/>
  <c r="I725" i="18"/>
  <c r="I724" i="18"/>
  <c r="I723" i="18"/>
  <c r="I722" i="18"/>
  <c r="I721" i="18"/>
  <c r="I720" i="18"/>
  <c r="I719" i="18"/>
  <c r="I718" i="18"/>
  <c r="I717" i="18"/>
  <c r="I716" i="18"/>
  <c r="I715" i="18"/>
  <c r="I714" i="18"/>
  <c r="I713" i="18"/>
  <c r="I712" i="18"/>
  <c r="I711" i="18"/>
  <c r="I710" i="18"/>
  <c r="I709" i="18"/>
  <c r="I708" i="18"/>
  <c r="I707" i="18"/>
  <c r="I706" i="18"/>
  <c r="I705" i="18"/>
  <c r="I704" i="18"/>
  <c r="I703" i="18"/>
  <c r="I702" i="18"/>
  <c r="I701" i="18"/>
  <c r="I700" i="18"/>
  <c r="I699" i="18"/>
  <c r="I698" i="18"/>
  <c r="I697" i="18"/>
  <c r="I696" i="18"/>
  <c r="I695" i="18"/>
  <c r="I694" i="18"/>
  <c r="I693" i="18"/>
  <c r="I692" i="18"/>
  <c r="I691" i="18"/>
  <c r="I690" i="18"/>
  <c r="I689" i="18"/>
  <c r="I688" i="18"/>
  <c r="I687" i="18"/>
  <c r="I686" i="18"/>
  <c r="I685" i="18"/>
  <c r="I684" i="18"/>
  <c r="I683" i="18"/>
  <c r="I682" i="18"/>
  <c r="I681" i="18"/>
  <c r="I680" i="18"/>
  <c r="I679" i="18"/>
  <c r="I678" i="18"/>
  <c r="I677" i="18"/>
  <c r="I676" i="18"/>
  <c r="I675" i="18"/>
  <c r="I674" i="18"/>
  <c r="I673" i="18"/>
  <c r="I672" i="18"/>
  <c r="I671" i="18"/>
  <c r="I670" i="18"/>
  <c r="I669" i="18"/>
  <c r="I668" i="18"/>
  <c r="I667" i="18"/>
  <c r="I666" i="18"/>
  <c r="I665" i="18"/>
  <c r="I664" i="18"/>
  <c r="I663" i="18"/>
  <c r="I662" i="18"/>
  <c r="I661" i="18"/>
  <c r="I660" i="18"/>
  <c r="I659" i="18"/>
  <c r="I658" i="18"/>
  <c r="I657" i="18"/>
  <c r="I656" i="18"/>
  <c r="I655" i="18"/>
  <c r="I654" i="18"/>
  <c r="I653" i="18"/>
  <c r="I652" i="18"/>
  <c r="I651" i="18"/>
  <c r="I650" i="18"/>
  <c r="I649" i="18"/>
  <c r="I648" i="18"/>
  <c r="I647" i="18"/>
  <c r="I646" i="18"/>
  <c r="I645" i="18"/>
  <c r="I644" i="18"/>
  <c r="I643" i="18"/>
  <c r="I642" i="18"/>
  <c r="I641" i="18"/>
  <c r="I640" i="18"/>
  <c r="I639" i="18"/>
  <c r="I638" i="18"/>
  <c r="I637" i="18"/>
  <c r="I636" i="18"/>
  <c r="I635" i="18"/>
  <c r="I634" i="18"/>
  <c r="I633" i="18"/>
  <c r="I632" i="18"/>
  <c r="I631" i="18"/>
  <c r="I630" i="18"/>
  <c r="I629" i="18"/>
  <c r="I628" i="18"/>
  <c r="I627" i="18"/>
  <c r="I626" i="18"/>
  <c r="I625" i="18"/>
  <c r="I624" i="18"/>
  <c r="I623" i="18"/>
  <c r="I622" i="18"/>
  <c r="I621" i="18"/>
  <c r="I620" i="18"/>
  <c r="I619" i="18"/>
  <c r="I618" i="18"/>
  <c r="I617" i="18"/>
  <c r="I616" i="18"/>
  <c r="I615" i="18"/>
  <c r="I614" i="18"/>
  <c r="I613" i="18"/>
  <c r="I612" i="18"/>
  <c r="I611" i="18"/>
  <c r="I610" i="18"/>
  <c r="I609" i="18"/>
  <c r="I608" i="18"/>
  <c r="I607" i="18"/>
  <c r="I606" i="18"/>
  <c r="I605" i="18"/>
  <c r="I604" i="18"/>
  <c r="I603" i="18"/>
  <c r="I602" i="18"/>
  <c r="I601" i="18"/>
  <c r="I600" i="18"/>
  <c r="I599" i="18"/>
  <c r="I598" i="18"/>
  <c r="I597" i="18"/>
  <c r="I596" i="18"/>
  <c r="I595" i="18"/>
  <c r="I594" i="18"/>
  <c r="I593" i="18"/>
  <c r="I592" i="18"/>
  <c r="I591" i="18"/>
  <c r="I590" i="18"/>
  <c r="I589" i="18"/>
  <c r="I588" i="18"/>
  <c r="I587" i="18"/>
  <c r="I586" i="18"/>
  <c r="I585" i="18"/>
  <c r="I584" i="18"/>
  <c r="I583" i="18"/>
  <c r="I582" i="18"/>
  <c r="I581" i="18"/>
  <c r="I580" i="18"/>
  <c r="I579" i="18"/>
  <c r="I578" i="18"/>
  <c r="I577" i="18"/>
  <c r="I576" i="18"/>
  <c r="I575" i="18"/>
  <c r="I574" i="18"/>
  <c r="I573" i="18"/>
  <c r="I572" i="18"/>
  <c r="I571" i="18"/>
  <c r="I570" i="18"/>
  <c r="I569" i="18"/>
  <c r="I568" i="18"/>
  <c r="I567" i="18"/>
  <c r="I566" i="18"/>
  <c r="I565" i="18"/>
  <c r="I564" i="18"/>
  <c r="I563" i="18"/>
  <c r="I562" i="18"/>
  <c r="I561" i="18"/>
  <c r="I560" i="18"/>
  <c r="I559" i="18"/>
  <c r="I558" i="18"/>
  <c r="I557" i="18"/>
  <c r="I556" i="18"/>
  <c r="I555" i="18"/>
  <c r="I554" i="18"/>
  <c r="I553" i="18"/>
  <c r="I552" i="18"/>
  <c r="I551" i="18"/>
  <c r="I550" i="18"/>
  <c r="I549" i="18"/>
  <c r="I548" i="18"/>
  <c r="I547" i="18"/>
  <c r="I546" i="18"/>
  <c r="I545" i="18"/>
  <c r="I544" i="18"/>
  <c r="I543" i="18"/>
  <c r="I542" i="18"/>
  <c r="I541" i="18"/>
  <c r="I540" i="18"/>
  <c r="I539" i="18"/>
  <c r="I538" i="18"/>
  <c r="I537" i="18"/>
  <c r="I536" i="18"/>
  <c r="I535" i="18"/>
  <c r="I534" i="18"/>
  <c r="I533" i="18"/>
  <c r="I532" i="18"/>
  <c r="I531" i="18"/>
  <c r="I530" i="18"/>
  <c r="I529" i="18"/>
  <c r="I528" i="18"/>
  <c r="I527" i="18"/>
  <c r="I526" i="18"/>
  <c r="I525" i="18"/>
  <c r="I524" i="18"/>
  <c r="I523" i="18"/>
  <c r="I522" i="18"/>
  <c r="I521" i="18"/>
  <c r="I520" i="18"/>
  <c r="I519" i="18"/>
  <c r="I518" i="18"/>
  <c r="I517" i="18"/>
  <c r="I516" i="18"/>
  <c r="I515" i="18"/>
  <c r="I514" i="18"/>
  <c r="I513" i="18"/>
  <c r="I512" i="18"/>
  <c r="I511" i="18"/>
  <c r="I510" i="18"/>
  <c r="I509" i="18"/>
  <c r="I508" i="18"/>
  <c r="I507" i="18"/>
  <c r="I506" i="18"/>
  <c r="I505" i="18"/>
  <c r="I504" i="18"/>
  <c r="I503" i="18"/>
  <c r="I502" i="18"/>
  <c r="I501" i="18"/>
  <c r="I500" i="18"/>
  <c r="I499" i="18"/>
  <c r="I498" i="18"/>
  <c r="I497" i="18"/>
  <c r="I496" i="18"/>
  <c r="I495" i="18"/>
  <c r="I494" i="18"/>
  <c r="I493" i="18"/>
  <c r="I492" i="18"/>
  <c r="I491" i="18"/>
  <c r="I490" i="18"/>
  <c r="I489" i="18"/>
  <c r="I488" i="18"/>
  <c r="I487" i="18"/>
  <c r="I486" i="18"/>
  <c r="I485" i="18"/>
  <c r="I484" i="18"/>
  <c r="I483" i="18"/>
  <c r="I482" i="18"/>
  <c r="I481" i="18"/>
  <c r="I480" i="18"/>
  <c r="I479" i="18"/>
  <c r="I478" i="18"/>
  <c r="I477" i="18"/>
  <c r="I476" i="18"/>
  <c r="I475" i="18"/>
  <c r="I474" i="18"/>
  <c r="I473" i="18"/>
  <c r="I472" i="18"/>
  <c r="I471" i="18"/>
  <c r="I470" i="18"/>
  <c r="I469" i="18"/>
  <c r="I468" i="18"/>
  <c r="I467" i="18"/>
  <c r="I466" i="18"/>
  <c r="I465" i="18"/>
  <c r="I464" i="18"/>
  <c r="I463" i="18"/>
  <c r="I462" i="18"/>
  <c r="I461" i="18"/>
  <c r="I460" i="18"/>
  <c r="I459" i="18"/>
  <c r="I458" i="18"/>
  <c r="I457" i="18"/>
  <c r="I456" i="18"/>
  <c r="I455" i="18"/>
  <c r="I454" i="18"/>
  <c r="I453" i="18"/>
  <c r="I452" i="18"/>
  <c r="I451" i="18"/>
  <c r="I450" i="18"/>
  <c r="I449" i="18"/>
  <c r="I448" i="18"/>
  <c r="I447" i="18"/>
  <c r="I446" i="18"/>
  <c r="I445" i="18"/>
  <c r="I444" i="18"/>
  <c r="I443" i="18"/>
  <c r="I442" i="18"/>
  <c r="I441" i="18"/>
  <c r="I440" i="18"/>
  <c r="I439" i="18"/>
  <c r="I438" i="18"/>
  <c r="I437" i="18"/>
  <c r="I436" i="18"/>
  <c r="I435" i="18"/>
  <c r="I434" i="18"/>
  <c r="I433" i="18"/>
  <c r="I432" i="18"/>
  <c r="I431" i="18"/>
  <c r="I430" i="18"/>
  <c r="I429" i="18"/>
  <c r="I428" i="18"/>
  <c r="I427" i="18"/>
  <c r="I426" i="18"/>
  <c r="I425" i="18"/>
  <c r="I424" i="18"/>
  <c r="I423" i="18"/>
  <c r="I422" i="18"/>
  <c r="I421" i="18"/>
  <c r="I420" i="18"/>
  <c r="I419" i="18"/>
  <c r="I418" i="18"/>
  <c r="I417" i="18"/>
  <c r="I416" i="18"/>
  <c r="I415" i="18"/>
  <c r="I414" i="18"/>
  <c r="I413" i="18"/>
  <c r="I412" i="18"/>
  <c r="I411" i="18"/>
  <c r="I410" i="18"/>
  <c r="I409" i="18"/>
  <c r="I408" i="18"/>
  <c r="I407" i="18"/>
  <c r="I406" i="18"/>
  <c r="I405" i="18"/>
  <c r="I404" i="18"/>
  <c r="I403" i="18"/>
  <c r="I402" i="18"/>
  <c r="I401" i="18"/>
  <c r="I400" i="18"/>
  <c r="I399" i="18"/>
  <c r="I398" i="18"/>
  <c r="I397" i="18"/>
  <c r="I396" i="18"/>
  <c r="I395" i="18"/>
  <c r="I394" i="18"/>
  <c r="I393" i="18"/>
  <c r="I392" i="18"/>
  <c r="I391" i="18"/>
  <c r="I390" i="18"/>
  <c r="I389" i="18"/>
  <c r="I388" i="18"/>
  <c r="I387" i="18"/>
  <c r="I386" i="18"/>
  <c r="I385" i="18"/>
  <c r="I384" i="18"/>
  <c r="I383" i="18"/>
  <c r="I382" i="18"/>
  <c r="I381" i="18"/>
  <c r="I380" i="18"/>
  <c r="I379" i="18"/>
  <c r="I378" i="18"/>
  <c r="I377" i="18"/>
  <c r="I376" i="18"/>
  <c r="I375" i="18"/>
  <c r="I374" i="18"/>
  <c r="I373" i="18"/>
  <c r="I372" i="18"/>
  <c r="I371" i="18"/>
  <c r="I370" i="18"/>
  <c r="I369" i="18"/>
  <c r="I368" i="18"/>
  <c r="I367" i="18"/>
  <c r="I366" i="18"/>
  <c r="I365" i="18"/>
  <c r="I364" i="18"/>
  <c r="I363" i="18"/>
  <c r="I362" i="18"/>
  <c r="I361" i="18"/>
  <c r="I360" i="18"/>
  <c r="I359" i="18"/>
  <c r="I358" i="18"/>
  <c r="I357" i="18"/>
  <c r="I356" i="18"/>
  <c r="I355" i="18"/>
  <c r="I354" i="18"/>
  <c r="I353" i="18"/>
  <c r="I352" i="18"/>
  <c r="I351" i="18"/>
  <c r="I350" i="18"/>
  <c r="I349" i="18"/>
  <c r="I348" i="18"/>
  <c r="I347" i="18"/>
  <c r="I346" i="18"/>
  <c r="I345" i="18"/>
  <c r="I344" i="18"/>
  <c r="I343" i="18"/>
  <c r="I342" i="18"/>
  <c r="I341" i="18"/>
  <c r="I340" i="18"/>
  <c r="I339" i="18"/>
  <c r="I338" i="18"/>
  <c r="I337" i="18"/>
  <c r="I336" i="18"/>
  <c r="I335" i="18"/>
  <c r="I334" i="18"/>
  <c r="I333" i="18"/>
  <c r="I332" i="18"/>
  <c r="I331" i="18"/>
  <c r="I330" i="18"/>
  <c r="I329" i="18"/>
  <c r="I328" i="18"/>
  <c r="I327" i="18"/>
  <c r="I326" i="18"/>
  <c r="I325" i="18"/>
  <c r="I324" i="18"/>
  <c r="I323" i="18"/>
  <c r="I322" i="18"/>
  <c r="I321" i="18"/>
  <c r="I320" i="18"/>
  <c r="I319" i="18"/>
  <c r="I318" i="18"/>
  <c r="I317" i="18"/>
  <c r="I316" i="18"/>
  <c r="I315" i="18"/>
  <c r="I314" i="18"/>
  <c r="I313" i="18"/>
  <c r="I312" i="18"/>
  <c r="I311" i="18"/>
  <c r="I310" i="18"/>
  <c r="I309" i="18"/>
  <c r="I308" i="18"/>
  <c r="I307" i="18"/>
  <c r="I306" i="18"/>
  <c r="I305" i="18"/>
  <c r="I304" i="18"/>
  <c r="I303" i="18"/>
  <c r="I302" i="18"/>
  <c r="I301" i="18"/>
  <c r="I300" i="18"/>
  <c r="I299" i="18"/>
  <c r="I298" i="18"/>
  <c r="I297" i="18"/>
  <c r="I296" i="18"/>
  <c r="I295" i="18"/>
  <c r="I294" i="18"/>
  <c r="I293" i="18"/>
  <c r="I292" i="18"/>
  <c r="I291" i="18"/>
  <c r="I290" i="18"/>
  <c r="I289" i="18"/>
  <c r="I288" i="18"/>
  <c r="I287" i="18"/>
  <c r="I286" i="18"/>
  <c r="I285" i="18"/>
  <c r="I284" i="18"/>
  <c r="I283" i="18"/>
  <c r="I282" i="18"/>
  <c r="I281" i="18"/>
  <c r="I280" i="18"/>
  <c r="I279" i="18"/>
  <c r="I278" i="18"/>
  <c r="I277" i="18"/>
  <c r="I276" i="18"/>
  <c r="I275" i="18"/>
  <c r="I274" i="18"/>
  <c r="I273" i="18"/>
  <c r="I272" i="18"/>
  <c r="I271" i="18"/>
  <c r="I270" i="18"/>
  <c r="I269" i="18"/>
  <c r="I268" i="18"/>
  <c r="I267" i="18"/>
  <c r="I266" i="18"/>
  <c r="I265" i="18"/>
  <c r="I264" i="18"/>
  <c r="I263" i="18"/>
  <c r="I262" i="18"/>
  <c r="I261" i="18"/>
  <c r="I260" i="18"/>
  <c r="I259" i="18"/>
  <c r="I258" i="18"/>
  <c r="I257" i="18"/>
  <c r="I256" i="18"/>
  <c r="I255" i="18"/>
  <c r="I254" i="18"/>
  <c r="I253" i="18"/>
  <c r="I252" i="18"/>
  <c r="I251" i="18"/>
  <c r="I250" i="18"/>
  <c r="I249" i="18"/>
  <c r="I248" i="18"/>
  <c r="I247" i="18"/>
  <c r="I246" i="18"/>
  <c r="I245" i="18"/>
  <c r="I244" i="18"/>
  <c r="I243" i="18"/>
  <c r="I242" i="18"/>
  <c r="I241" i="18"/>
  <c r="I240" i="18"/>
  <c r="I239" i="18"/>
  <c r="I238" i="18"/>
  <c r="I237" i="18"/>
  <c r="I236" i="18"/>
  <c r="I235" i="18"/>
  <c r="I234" i="18"/>
  <c r="I233" i="18"/>
  <c r="I232" i="18"/>
  <c r="I231" i="18"/>
  <c r="I230" i="18"/>
  <c r="I229" i="18"/>
  <c r="I228" i="18"/>
  <c r="I227" i="18"/>
  <c r="I226" i="18"/>
  <c r="I225" i="18"/>
  <c r="I224" i="18"/>
  <c r="I223" i="18"/>
  <c r="I222" i="18"/>
  <c r="I221" i="18"/>
  <c r="I220" i="18"/>
  <c r="I219" i="18"/>
  <c r="I218" i="18"/>
  <c r="I217" i="18"/>
  <c r="I216" i="18"/>
  <c r="I215" i="18"/>
  <c r="I214" i="18"/>
  <c r="I213" i="18"/>
  <c r="I212" i="18"/>
  <c r="I211" i="18"/>
  <c r="I210" i="18"/>
  <c r="I209" i="18"/>
  <c r="I208" i="18"/>
  <c r="I207" i="18"/>
  <c r="I206" i="18"/>
  <c r="I205" i="18"/>
  <c r="I204" i="18"/>
  <c r="I203" i="18"/>
  <c r="I202" i="18"/>
  <c r="I201" i="18"/>
  <c r="I200" i="18"/>
  <c r="I199" i="18"/>
  <c r="I198" i="18"/>
  <c r="I197" i="18"/>
  <c r="I196" i="18"/>
  <c r="I195" i="18"/>
  <c r="I194" i="18"/>
  <c r="I193" i="18"/>
  <c r="I192" i="18"/>
  <c r="I191" i="18"/>
  <c r="I190" i="18"/>
  <c r="I189" i="18"/>
  <c r="I188" i="18"/>
  <c r="I187" i="18"/>
  <c r="I186" i="18"/>
  <c r="I185" i="18"/>
  <c r="I184" i="18"/>
  <c r="I183" i="18"/>
  <c r="I182" i="18"/>
  <c r="I181" i="18"/>
  <c r="I180" i="18"/>
  <c r="I179" i="18"/>
  <c r="I178" i="18"/>
  <c r="I177" i="18"/>
  <c r="I176" i="18"/>
  <c r="I175" i="18"/>
  <c r="I174" i="18"/>
  <c r="I173" i="18"/>
  <c r="I172" i="18"/>
  <c r="I171" i="18"/>
  <c r="I170" i="18"/>
  <c r="I169" i="18"/>
  <c r="I168" i="18"/>
  <c r="I167" i="18"/>
  <c r="I166" i="18"/>
  <c r="I165" i="18"/>
  <c r="I164" i="18"/>
  <c r="I163" i="18"/>
  <c r="I162" i="18"/>
  <c r="I161" i="18"/>
  <c r="I160" i="18"/>
  <c r="J159" i="18"/>
  <c r="I159" i="18"/>
  <c r="J158" i="18"/>
  <c r="I158" i="18"/>
  <c r="J157" i="18"/>
  <c r="I157" i="18"/>
  <c r="J156" i="18"/>
  <c r="I156" i="18"/>
  <c r="J155" i="18"/>
  <c r="I155" i="18"/>
  <c r="J154" i="18"/>
  <c r="I154" i="18"/>
  <c r="J153" i="18"/>
  <c r="I153" i="18"/>
  <c r="J152" i="18"/>
  <c r="I152" i="18"/>
  <c r="J151" i="18"/>
  <c r="I151" i="18"/>
  <c r="J150" i="18"/>
  <c r="I150" i="18"/>
  <c r="J149" i="18"/>
  <c r="I149" i="18"/>
  <c r="J148" i="18"/>
  <c r="I148" i="18"/>
  <c r="J147" i="18"/>
  <c r="I147" i="18"/>
  <c r="J146" i="18"/>
  <c r="I146" i="18"/>
  <c r="J145" i="18"/>
  <c r="I145" i="18"/>
  <c r="J144" i="18"/>
  <c r="I144" i="18"/>
  <c r="J143" i="18"/>
  <c r="I143" i="18"/>
  <c r="J142" i="18"/>
  <c r="I142" i="18"/>
  <c r="J141" i="18"/>
  <c r="I141" i="18"/>
  <c r="J140" i="18"/>
  <c r="I140" i="18"/>
  <c r="J139" i="18"/>
  <c r="I139" i="18"/>
  <c r="J138" i="18"/>
  <c r="I138" i="18"/>
  <c r="J137" i="18"/>
  <c r="I137" i="18"/>
  <c r="J136" i="18"/>
  <c r="I136" i="18"/>
  <c r="J135" i="18"/>
  <c r="I135" i="18"/>
  <c r="J134" i="18"/>
  <c r="I134" i="18"/>
  <c r="J133" i="18"/>
  <c r="I133" i="18"/>
  <c r="J132" i="18"/>
  <c r="I132" i="18"/>
  <c r="J131" i="18"/>
  <c r="I131" i="18"/>
  <c r="J130" i="18"/>
  <c r="I130" i="18"/>
  <c r="J129" i="18"/>
  <c r="I129" i="18"/>
  <c r="J128" i="18"/>
  <c r="I128" i="18"/>
  <c r="J127" i="18"/>
  <c r="I127" i="18"/>
  <c r="J126" i="18"/>
  <c r="I126" i="18"/>
  <c r="J125" i="18"/>
  <c r="I125" i="18"/>
  <c r="J124" i="18"/>
  <c r="I124" i="18"/>
  <c r="J123" i="18"/>
  <c r="I123" i="18"/>
  <c r="J122" i="18"/>
  <c r="I122" i="18"/>
  <c r="J121" i="18"/>
  <c r="I121" i="18"/>
  <c r="J120" i="18"/>
  <c r="I120" i="18"/>
  <c r="J119" i="18"/>
  <c r="I119" i="18"/>
  <c r="J118" i="18"/>
  <c r="I118" i="18"/>
  <c r="J117" i="18"/>
  <c r="I117" i="18"/>
  <c r="J116" i="18"/>
  <c r="I116" i="18"/>
  <c r="J115" i="18"/>
  <c r="I115" i="18"/>
  <c r="J114" i="18"/>
  <c r="I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I107" i="18"/>
  <c r="J106" i="18"/>
  <c r="I106" i="18"/>
  <c r="J105" i="18"/>
  <c r="I105" i="18"/>
  <c r="J104" i="18"/>
  <c r="I104" i="18"/>
  <c r="J103" i="18"/>
  <c r="I103" i="18"/>
  <c r="J102" i="18"/>
  <c r="I102" i="18"/>
  <c r="J101" i="18"/>
  <c r="I101" i="18"/>
  <c r="J100" i="18"/>
  <c r="I100" i="18"/>
  <c r="J99" i="18"/>
  <c r="I99" i="18"/>
  <c r="J98" i="18"/>
  <c r="I98" i="18"/>
  <c r="J97" i="18"/>
  <c r="I97" i="18"/>
  <c r="J96" i="18"/>
  <c r="I96" i="18"/>
  <c r="J95" i="18"/>
  <c r="I95" i="18"/>
  <c r="J94" i="18"/>
  <c r="I94" i="18"/>
  <c r="J93" i="18"/>
  <c r="I93" i="18"/>
  <c r="J92" i="18"/>
  <c r="I92" i="18"/>
  <c r="J91" i="18"/>
  <c r="I91" i="18"/>
  <c r="J90" i="18"/>
  <c r="I90" i="18"/>
  <c r="J89" i="18"/>
  <c r="I89" i="18"/>
  <c r="J88" i="18"/>
  <c r="I88" i="18"/>
  <c r="J87" i="18"/>
  <c r="I87" i="18"/>
  <c r="J86" i="18"/>
  <c r="I86" i="18"/>
  <c r="J85" i="18"/>
  <c r="I85" i="18"/>
  <c r="J84" i="18"/>
  <c r="I84" i="18"/>
  <c r="J83" i="18"/>
  <c r="I83" i="18"/>
  <c r="J82" i="18"/>
  <c r="I82" i="18"/>
  <c r="J81" i="18"/>
  <c r="I81" i="18"/>
  <c r="J80" i="18"/>
  <c r="I80" i="18"/>
  <c r="J79" i="18"/>
  <c r="I79" i="18"/>
  <c r="J78" i="18"/>
  <c r="I78" i="18"/>
  <c r="J77" i="18"/>
  <c r="I77" i="18"/>
  <c r="J76" i="18"/>
  <c r="I76" i="18"/>
  <c r="J75" i="18"/>
  <c r="I75" i="18"/>
  <c r="J74" i="18"/>
  <c r="I74" i="18"/>
  <c r="J73" i="18"/>
  <c r="I73" i="18"/>
  <c r="J72" i="18"/>
  <c r="I72" i="18"/>
  <c r="J71" i="18"/>
  <c r="I71" i="18"/>
  <c r="J70" i="18"/>
  <c r="I70" i="18"/>
  <c r="J69" i="18"/>
  <c r="I69" i="18"/>
  <c r="J68" i="18"/>
  <c r="I68" i="18"/>
  <c r="J67" i="18"/>
  <c r="I67" i="18"/>
  <c r="J66" i="18"/>
  <c r="I66" i="18"/>
  <c r="J65" i="18"/>
  <c r="I65" i="18"/>
  <c r="J64" i="18"/>
  <c r="I64" i="18"/>
  <c r="J63" i="18"/>
  <c r="I63" i="18"/>
  <c r="J62" i="18"/>
  <c r="I62" i="18"/>
  <c r="J61" i="18"/>
  <c r="I61" i="18"/>
  <c r="J60" i="18"/>
  <c r="I60" i="18"/>
  <c r="J59" i="18"/>
  <c r="I59" i="18"/>
  <c r="J58" i="18"/>
  <c r="I58" i="18"/>
  <c r="J57" i="18"/>
  <c r="I57" i="18"/>
  <c r="J56" i="18"/>
  <c r="I56" i="18"/>
  <c r="J55" i="18"/>
  <c r="I55" i="18"/>
  <c r="J54" i="18"/>
  <c r="I54" i="18"/>
  <c r="J53" i="18"/>
  <c r="I53" i="18"/>
  <c r="J52" i="18"/>
  <c r="I52" i="18"/>
  <c r="J51" i="18"/>
  <c r="I51" i="18"/>
  <c r="J50" i="18"/>
  <c r="I50" i="18"/>
  <c r="J49" i="18"/>
  <c r="I49" i="18"/>
  <c r="J48" i="18"/>
  <c r="I48" i="18"/>
  <c r="J47" i="18"/>
  <c r="I47" i="18"/>
  <c r="J46" i="18"/>
  <c r="I46" i="18"/>
  <c r="J45" i="18"/>
  <c r="I45" i="18"/>
  <c r="J44" i="18"/>
  <c r="I44" i="18"/>
  <c r="J43" i="18"/>
  <c r="I43" i="18"/>
  <c r="J42" i="18"/>
  <c r="I42" i="18"/>
  <c r="J41" i="18"/>
  <c r="I41" i="18"/>
  <c r="J40" i="18"/>
  <c r="I40" i="18"/>
  <c r="J39" i="18"/>
  <c r="I39" i="18"/>
  <c r="J38" i="18"/>
  <c r="I38" i="18"/>
  <c r="J37" i="18"/>
  <c r="I37" i="18"/>
  <c r="J36" i="18"/>
  <c r="I36" i="18"/>
  <c r="J35" i="18"/>
  <c r="I35" i="18"/>
  <c r="J34" i="18"/>
  <c r="I34" i="18"/>
  <c r="J33" i="18"/>
  <c r="I33" i="18"/>
  <c r="J32" i="18"/>
  <c r="I32" i="18"/>
  <c r="J31" i="18"/>
  <c r="I31" i="18"/>
  <c r="J30" i="18"/>
  <c r="I30" i="18"/>
  <c r="J29" i="18"/>
  <c r="I29" i="18"/>
  <c r="J28" i="18"/>
  <c r="I28" i="18"/>
  <c r="J27" i="18"/>
  <c r="I27" i="18"/>
  <c r="J26" i="18"/>
  <c r="I26" i="18"/>
  <c r="J25" i="18"/>
  <c r="I25" i="18"/>
  <c r="J24" i="18"/>
  <c r="I24" i="18"/>
  <c r="J23" i="18"/>
  <c r="I23" i="18"/>
  <c r="J22" i="18"/>
  <c r="I22" i="18"/>
  <c r="J21" i="18"/>
  <c r="I21" i="18"/>
  <c r="J20" i="18"/>
  <c r="I20" i="18"/>
  <c r="J19" i="18"/>
  <c r="I19" i="18"/>
  <c r="J18" i="18"/>
  <c r="I18" i="18"/>
  <c r="J17" i="18"/>
  <c r="I17" i="18"/>
  <c r="J16" i="18"/>
  <c r="I16" i="18"/>
  <c r="J15" i="18"/>
  <c r="I15" i="18"/>
  <c r="J14" i="18"/>
  <c r="I14" i="18"/>
  <c r="J13" i="18"/>
  <c r="I13" i="18"/>
  <c r="J12" i="18"/>
  <c r="I12" i="18"/>
  <c r="J11" i="18"/>
  <c r="I11" i="18"/>
  <c r="J10" i="18"/>
  <c r="I10" i="18"/>
  <c r="J9" i="18"/>
  <c r="I9" i="18"/>
  <c r="J8" i="18"/>
  <c r="I8" i="18"/>
  <c r="J7" i="18"/>
  <c r="I7" i="18"/>
  <c r="J6" i="18"/>
  <c r="I6" i="18"/>
  <c r="J5" i="18"/>
  <c r="I5" i="18"/>
  <c r="J4" i="18"/>
  <c r="I4" i="18"/>
  <c r="J3" i="18"/>
  <c r="I3" i="18"/>
  <c r="J2" i="18"/>
  <c r="I2" i="18"/>
  <c r="AL49" i="61" l="1"/>
  <c r="AL90" i="51"/>
  <c r="AL86" i="51"/>
  <c r="AL91" i="51"/>
  <c r="AL71" i="51"/>
  <c r="L87" i="51"/>
  <c r="L103" i="51" s="1"/>
  <c r="AL103" i="51" s="1"/>
  <c r="AL72" i="51"/>
  <c r="L88" i="51"/>
  <c r="L104" i="51" s="1"/>
  <c r="AL104" i="51" s="1"/>
  <c r="AL73" i="51"/>
  <c r="L89" i="51"/>
  <c r="L105" i="51" s="1"/>
  <c r="AL105" i="51" s="1"/>
  <c r="AL58" i="51"/>
  <c r="AL3" i="51" s="1"/>
  <c r="AJ3" i="51" s="1"/>
  <c r="L110" i="51"/>
  <c r="AL75" i="51"/>
  <c r="AL74" i="51"/>
  <c r="AL68" i="51"/>
  <c r="L84" i="51"/>
  <c r="L100" i="51" s="1"/>
  <c r="AL100" i="51" s="1"/>
  <c r="AL60" i="51"/>
  <c r="L76" i="51"/>
  <c r="L92" i="51" s="1"/>
  <c r="L108" i="51" s="1"/>
  <c r="AL108" i="51" s="1"/>
  <c r="AL67" i="51"/>
  <c r="L83" i="51"/>
  <c r="L99" i="51" s="1"/>
  <c r="AL99" i="51" s="1"/>
  <c r="AL61" i="51"/>
  <c r="L77" i="51"/>
  <c r="L93" i="51" s="1"/>
  <c r="L109" i="51" s="1"/>
  <c r="AL109" i="51" s="1"/>
  <c r="AL66" i="51"/>
  <c r="L82" i="51"/>
  <c r="L98" i="51" s="1"/>
  <c r="AL98" i="51" s="1"/>
  <c r="AL70" i="51"/>
  <c r="AL65" i="51"/>
  <c r="L81" i="51"/>
  <c r="L97" i="51" s="1"/>
  <c r="AL97" i="51" s="1"/>
  <c r="AL63" i="51"/>
  <c r="L79" i="51"/>
  <c r="L95" i="51" s="1"/>
  <c r="AL95" i="51" s="1"/>
  <c r="AL69" i="51"/>
  <c r="L85" i="51"/>
  <c r="L101" i="51" s="1"/>
  <c r="AL101" i="51" s="1"/>
  <c r="AL64" i="51"/>
  <c r="L80" i="51"/>
  <c r="L96" i="51" s="1"/>
  <c r="AL96" i="51" s="1"/>
  <c r="AL62" i="51"/>
  <c r="L78" i="51"/>
  <c r="L94" i="51" s="1"/>
  <c r="AL94" i="51" s="1"/>
  <c r="R2" i="4"/>
  <c r="G5" i="4"/>
  <c r="AB28" i="29" s="1"/>
  <c r="G6" i="4"/>
  <c r="AB29" i="29" s="1"/>
  <c r="G7" i="4"/>
  <c r="AB30" i="29" s="1"/>
  <c r="G8" i="4"/>
  <c r="AB31" i="29" s="1"/>
  <c r="G9" i="4"/>
  <c r="AB32" i="29" s="1"/>
  <c r="G10" i="4"/>
  <c r="AB33" i="29" s="1"/>
  <c r="G11" i="4"/>
  <c r="AB34" i="29" s="1"/>
  <c r="G12" i="4"/>
  <c r="AB35" i="29" s="1"/>
  <c r="G13" i="4"/>
  <c r="AB36" i="29" s="1"/>
  <c r="G14" i="4"/>
  <c r="AB37" i="29" s="1"/>
  <c r="G15" i="4"/>
  <c r="AB38" i="29" s="1"/>
  <c r="G16" i="4"/>
  <c r="AB39" i="29" s="1"/>
  <c r="G17" i="4"/>
  <c r="AB40" i="29" s="1"/>
  <c r="G18" i="4"/>
  <c r="AB41" i="29" s="1"/>
  <c r="G19" i="4"/>
  <c r="AB42" i="29" s="1"/>
  <c r="G20" i="4"/>
  <c r="AB43" i="29" s="1"/>
  <c r="G21" i="4"/>
  <c r="AB44" i="29" s="1"/>
  <c r="G22" i="4"/>
  <c r="AB45" i="29" s="1"/>
  <c r="G23" i="4"/>
  <c r="AB46" i="29" s="1"/>
  <c r="G24" i="4"/>
  <c r="AB47" i="29" s="1"/>
  <c r="G25" i="4"/>
  <c r="AB20" i="52" s="1"/>
  <c r="G26" i="4"/>
  <c r="AB21" i="52" s="1"/>
  <c r="G27" i="4"/>
  <c r="AB22" i="52" s="1"/>
  <c r="G28" i="4"/>
  <c r="AB23" i="52" s="1"/>
  <c r="U23" i="52" s="1"/>
  <c r="S23" i="52" s="1"/>
  <c r="G29" i="4"/>
  <c r="AB24" i="52" s="1"/>
  <c r="G30" i="4"/>
  <c r="AB25" i="52" s="1"/>
  <c r="G31" i="4"/>
  <c r="AB26" i="52" s="1"/>
  <c r="G32" i="4"/>
  <c r="AB27" i="52" s="1"/>
  <c r="G33" i="4"/>
  <c r="AB28" i="52" s="1"/>
  <c r="G34" i="4"/>
  <c r="AB29" i="52" s="1"/>
  <c r="U29" i="52" s="1"/>
  <c r="S29" i="52" s="1"/>
  <c r="G35" i="4"/>
  <c r="AB30" i="52" s="1"/>
  <c r="G36" i="4"/>
  <c r="AB31" i="52" s="1"/>
  <c r="G37" i="4"/>
  <c r="AB32" i="52" s="1"/>
  <c r="G38" i="4"/>
  <c r="AB33" i="52" s="1"/>
  <c r="G39" i="4"/>
  <c r="AB24" i="53" s="1"/>
  <c r="G40" i="4"/>
  <c r="G41" i="4"/>
  <c r="AB25" i="53" s="1"/>
  <c r="G42" i="4"/>
  <c r="AB26" i="53" s="1"/>
  <c r="G43" i="4"/>
  <c r="AB27" i="53" s="1"/>
  <c r="G44" i="4"/>
  <c r="AB28" i="53" s="1"/>
  <c r="G45" i="4"/>
  <c r="AB29" i="53" s="1"/>
  <c r="G46" i="4"/>
  <c r="AB30" i="53" s="1"/>
  <c r="G47" i="4"/>
  <c r="AB31" i="53" s="1"/>
  <c r="G48" i="4"/>
  <c r="AB32" i="53" s="1"/>
  <c r="G49" i="4"/>
  <c r="AB33" i="53" s="1"/>
  <c r="G50" i="4"/>
  <c r="AB34" i="53" s="1"/>
  <c r="G51" i="4"/>
  <c r="AB35" i="53" s="1"/>
  <c r="G52" i="4"/>
  <c r="AB36" i="53" s="1"/>
  <c r="G53" i="4"/>
  <c r="AB37" i="53" s="1"/>
  <c r="G54" i="4"/>
  <c r="AB38" i="53" s="1"/>
  <c r="G55" i="4"/>
  <c r="AB39" i="53" s="1"/>
  <c r="G56" i="4"/>
  <c r="AB40" i="53" s="1"/>
  <c r="G57" i="4"/>
  <c r="AB41" i="53" s="1"/>
  <c r="G58" i="4"/>
  <c r="AB29" i="54" s="1"/>
  <c r="G59" i="4"/>
  <c r="AB30" i="54" s="1"/>
  <c r="U30" i="54" s="1"/>
  <c r="S30" i="54" s="1"/>
  <c r="G60" i="4"/>
  <c r="AB31" i="54" s="1"/>
  <c r="U31" i="54" s="1"/>
  <c r="S31" i="54" s="1"/>
  <c r="G61" i="4"/>
  <c r="AB32" i="54" s="1"/>
  <c r="U32" i="54" s="1"/>
  <c r="S32" i="54" s="1"/>
  <c r="G62" i="4"/>
  <c r="AB33" i="54" s="1"/>
  <c r="U33" i="54" s="1"/>
  <c r="S33" i="54" s="1"/>
  <c r="G63" i="4"/>
  <c r="AB34" i="54" s="1"/>
  <c r="U34" i="54" s="1"/>
  <c r="S34" i="54" s="1"/>
  <c r="G64" i="4"/>
  <c r="AB35" i="54" s="1"/>
  <c r="U35" i="54" s="1"/>
  <c r="S35" i="54" s="1"/>
  <c r="G65" i="4"/>
  <c r="AB36" i="54" s="1"/>
  <c r="U36" i="54" s="1"/>
  <c r="S36" i="54" s="1"/>
  <c r="G66" i="4"/>
  <c r="AB37" i="54" s="1"/>
  <c r="U37" i="54" s="1"/>
  <c r="S37" i="54" s="1"/>
  <c r="G67" i="4"/>
  <c r="AB38" i="54" s="1"/>
  <c r="U38" i="54" s="1"/>
  <c r="S38" i="54" s="1"/>
  <c r="G68" i="4"/>
  <c r="AB39" i="54" s="1"/>
  <c r="U39" i="54" s="1"/>
  <c r="S39" i="54" s="1"/>
  <c r="G69" i="4"/>
  <c r="AB40" i="54" s="1"/>
  <c r="U40" i="54" s="1"/>
  <c r="S40" i="54" s="1"/>
  <c r="G70" i="4"/>
  <c r="AB41" i="54" s="1"/>
  <c r="U41" i="54" s="1"/>
  <c r="S41" i="54" s="1"/>
  <c r="G71" i="4"/>
  <c r="AB42" i="54" s="1"/>
  <c r="U42" i="54" s="1"/>
  <c r="S42" i="54" s="1"/>
  <c r="G72" i="4"/>
  <c r="AB43" i="54" s="1"/>
  <c r="U43" i="54" s="1"/>
  <c r="S43" i="54" s="1"/>
  <c r="G73" i="4"/>
  <c r="AB44" i="54" s="1"/>
  <c r="U44" i="54" s="1"/>
  <c r="S44" i="54" s="1"/>
  <c r="G74" i="4"/>
  <c r="AB45" i="54" s="1"/>
  <c r="U45" i="54" s="1"/>
  <c r="S45" i="54" s="1"/>
  <c r="G75" i="4"/>
  <c r="AB46" i="54" s="1"/>
  <c r="U46" i="54" s="1"/>
  <c r="S46" i="54" s="1"/>
  <c r="G76" i="4"/>
  <c r="AB47" i="54" s="1"/>
  <c r="U47" i="54" s="1"/>
  <c r="S47" i="54" s="1"/>
  <c r="G77" i="4"/>
  <c r="AB48" i="54" s="1"/>
  <c r="G78" i="4"/>
  <c r="AB49" i="54" s="1"/>
  <c r="U49" i="54" s="1"/>
  <c r="S49" i="54" s="1"/>
  <c r="G79" i="4"/>
  <c r="AB50" i="54" s="1"/>
  <c r="U50" i="54" s="1"/>
  <c r="S50" i="54" s="1"/>
  <c r="G80" i="4"/>
  <c r="AB51" i="54" s="1"/>
  <c r="U51" i="54" s="1"/>
  <c r="S51" i="54" s="1"/>
  <c r="G81" i="4"/>
  <c r="AB16" i="55" s="1"/>
  <c r="G82" i="4"/>
  <c r="AB17" i="55" s="1"/>
  <c r="U17" i="55" s="1"/>
  <c r="S17" i="55" s="1"/>
  <c r="G83" i="4"/>
  <c r="AB18" i="55" s="1"/>
  <c r="U18" i="55" s="1"/>
  <c r="S18" i="55" s="1"/>
  <c r="G84" i="4"/>
  <c r="AB19" i="55" s="1"/>
  <c r="U19" i="55" s="1"/>
  <c r="S19" i="55" s="1"/>
  <c r="G85" i="4"/>
  <c r="AB20" i="55" s="1"/>
  <c r="U20" i="55" s="1"/>
  <c r="S20" i="55" s="1"/>
  <c r="G86" i="4"/>
  <c r="AB21" i="55" s="1"/>
  <c r="U21" i="55" s="1"/>
  <c r="S21" i="55" s="1"/>
  <c r="G87" i="4"/>
  <c r="AB22" i="55" s="1"/>
  <c r="U22" i="55" s="1"/>
  <c r="S22" i="55" s="1"/>
  <c r="G88" i="4"/>
  <c r="AB23" i="55" s="1"/>
  <c r="U23" i="55" s="1"/>
  <c r="S23" i="55" s="1"/>
  <c r="G89" i="4"/>
  <c r="AB24" i="55" s="1"/>
  <c r="U24" i="55" s="1"/>
  <c r="S24" i="55" s="1"/>
  <c r="G90" i="4"/>
  <c r="AB25" i="55" s="1"/>
  <c r="U25" i="55" s="1"/>
  <c r="S25" i="55" s="1"/>
  <c r="G91" i="4"/>
  <c r="AB16" i="56" s="1"/>
  <c r="G92" i="4"/>
  <c r="AB17" i="56" s="1"/>
  <c r="U17" i="56" s="1"/>
  <c r="S17" i="56" s="1"/>
  <c r="G93" i="4"/>
  <c r="AB18" i="56" s="1"/>
  <c r="U18" i="56" s="1"/>
  <c r="S18" i="56" s="1"/>
  <c r="G94" i="4"/>
  <c r="AB19" i="56" s="1"/>
  <c r="U19" i="56" s="1"/>
  <c r="S19" i="56" s="1"/>
  <c r="G95" i="4"/>
  <c r="AB20" i="56" s="1"/>
  <c r="U20" i="56" s="1"/>
  <c r="S20" i="56" s="1"/>
  <c r="G96" i="4"/>
  <c r="AB21" i="56" s="1"/>
  <c r="U21" i="56" s="1"/>
  <c r="S21" i="56" s="1"/>
  <c r="G97" i="4"/>
  <c r="AB22" i="56" s="1"/>
  <c r="U22" i="56" s="1"/>
  <c r="S22" i="56" s="1"/>
  <c r="G98" i="4"/>
  <c r="AB23" i="56" s="1"/>
  <c r="U23" i="56" s="1"/>
  <c r="S23" i="56" s="1"/>
  <c r="G99" i="4"/>
  <c r="AB24" i="56" s="1"/>
  <c r="U24" i="56" s="1"/>
  <c r="S24" i="56" s="1"/>
  <c r="G100" i="4"/>
  <c r="AB25" i="56" s="1"/>
  <c r="G101" i="4"/>
  <c r="AB26" i="57" s="1"/>
  <c r="G102" i="4"/>
  <c r="AB27" i="57" s="1"/>
  <c r="U27" i="57" s="1"/>
  <c r="S27" i="57" s="1"/>
  <c r="G103" i="4"/>
  <c r="AB28" i="57" s="1"/>
  <c r="U28" i="57" s="1"/>
  <c r="S28" i="57" s="1"/>
  <c r="G104" i="4"/>
  <c r="AB29" i="57" s="1"/>
  <c r="U29" i="57" s="1"/>
  <c r="S29" i="57" s="1"/>
  <c r="G105" i="4"/>
  <c r="AB30" i="57" s="1"/>
  <c r="U30" i="57" s="1"/>
  <c r="S30" i="57" s="1"/>
  <c r="G106" i="4"/>
  <c r="AB31" i="57" s="1"/>
  <c r="U31" i="57" s="1"/>
  <c r="S31" i="57" s="1"/>
  <c r="G107" i="4"/>
  <c r="AB32" i="57" s="1"/>
  <c r="U32" i="57" s="1"/>
  <c r="S32" i="57" s="1"/>
  <c r="G108" i="4"/>
  <c r="AB33" i="57" s="1"/>
  <c r="U33" i="57" s="1"/>
  <c r="S33" i="57" s="1"/>
  <c r="G109" i="4"/>
  <c r="AB34" i="57" s="1"/>
  <c r="U34" i="57" s="1"/>
  <c r="S34" i="57" s="1"/>
  <c r="G110" i="4"/>
  <c r="AB35" i="57" s="1"/>
  <c r="U35" i="57" s="1"/>
  <c r="S35" i="57" s="1"/>
  <c r="G111" i="4"/>
  <c r="AB36" i="57" s="1"/>
  <c r="U36" i="57" s="1"/>
  <c r="S36" i="57" s="1"/>
  <c r="G112" i="4"/>
  <c r="AB37" i="57" s="1"/>
  <c r="U37" i="57" s="1"/>
  <c r="S37" i="57" s="1"/>
  <c r="G113" i="4"/>
  <c r="AB38" i="57" s="1"/>
  <c r="U38" i="57" s="1"/>
  <c r="S38" i="57" s="1"/>
  <c r="G114" i="4"/>
  <c r="AB39" i="57" s="1"/>
  <c r="U39" i="57" s="1"/>
  <c r="S39" i="57" s="1"/>
  <c r="G115" i="4"/>
  <c r="AB40" i="57" s="1"/>
  <c r="U40" i="57" s="1"/>
  <c r="S40" i="57" s="1"/>
  <c r="G116" i="4"/>
  <c r="AB41" i="57" s="1"/>
  <c r="U41" i="57" s="1"/>
  <c r="S41" i="57" s="1"/>
  <c r="G117" i="4"/>
  <c r="AB42" i="57" s="1"/>
  <c r="U42" i="57" s="1"/>
  <c r="S42" i="57" s="1"/>
  <c r="G118" i="4"/>
  <c r="AB43" i="57" s="1"/>
  <c r="U43" i="57" s="1"/>
  <c r="S43" i="57" s="1"/>
  <c r="G119" i="4"/>
  <c r="AB44" i="57" s="1"/>
  <c r="U44" i="57" s="1"/>
  <c r="S44" i="57" s="1"/>
  <c r="G120" i="4"/>
  <c r="AB45" i="57" s="1"/>
  <c r="G121" i="4"/>
  <c r="AB58" i="58" s="1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AB72" i="58" s="1"/>
  <c r="G137" i="4"/>
  <c r="G138" i="4"/>
  <c r="G139" i="4"/>
  <c r="G140" i="4"/>
  <c r="G141" i="4"/>
  <c r="G142" i="4"/>
  <c r="G143" i="4"/>
  <c r="AB59" i="58" s="1"/>
  <c r="U59" i="58" s="1"/>
  <c r="S59" i="58" s="1"/>
  <c r="G144" i="4"/>
  <c r="AB60" i="58" s="1"/>
  <c r="G145" i="4"/>
  <c r="AB61" i="58" s="1"/>
  <c r="G146" i="4"/>
  <c r="G147" i="4"/>
  <c r="G148" i="4"/>
  <c r="G149" i="4"/>
  <c r="G150" i="4"/>
  <c r="G151" i="4"/>
  <c r="G152" i="4"/>
  <c r="G153" i="4"/>
  <c r="G154" i="4"/>
  <c r="G155" i="4"/>
  <c r="G156" i="4"/>
  <c r="G157" i="4"/>
  <c r="AB73" i="58" s="1"/>
  <c r="G158" i="4"/>
  <c r="AB74" i="58" s="1"/>
  <c r="G159" i="4"/>
  <c r="AB75" i="58" s="1"/>
  <c r="G160" i="4"/>
  <c r="G161" i="4"/>
  <c r="G162" i="4"/>
  <c r="G163" i="4"/>
  <c r="AB62" i="58" s="1"/>
  <c r="G164" i="4"/>
  <c r="AB63" i="58" s="1"/>
  <c r="G165" i="4"/>
  <c r="AB64" i="58" s="1"/>
  <c r="G166" i="4"/>
  <c r="AB65" i="58" s="1"/>
  <c r="G167" i="4"/>
  <c r="AB66" i="58" s="1"/>
  <c r="G168" i="4"/>
  <c r="AB67" i="58" s="1"/>
  <c r="G169" i="4"/>
  <c r="AB68" i="58" s="1"/>
  <c r="G170" i="4"/>
  <c r="G171" i="4"/>
  <c r="G172" i="4"/>
  <c r="AB69" i="58" s="1"/>
  <c r="G173" i="4"/>
  <c r="AB70" i="58" s="1"/>
  <c r="G174" i="4"/>
  <c r="AB71" i="58" s="1"/>
  <c r="G175" i="4"/>
  <c r="G176" i="4"/>
  <c r="AB33" i="59" s="1"/>
  <c r="G177" i="4"/>
  <c r="AB34" i="59" s="1"/>
  <c r="U34" i="59" s="1"/>
  <c r="S34" i="59" s="1"/>
  <c r="G178" i="4"/>
  <c r="AB35" i="59" s="1"/>
  <c r="U35" i="59" s="1"/>
  <c r="S35" i="59" s="1"/>
  <c r="G179" i="4"/>
  <c r="AB36" i="59" s="1"/>
  <c r="U36" i="59" s="1"/>
  <c r="S36" i="59" s="1"/>
  <c r="G180" i="4"/>
  <c r="AB37" i="59" s="1"/>
  <c r="U37" i="59" s="1"/>
  <c r="S37" i="59" s="1"/>
  <c r="G181" i="4"/>
  <c r="AB38" i="59" s="1"/>
  <c r="U38" i="59" s="1"/>
  <c r="S38" i="59" s="1"/>
  <c r="G182" i="4"/>
  <c r="AB39" i="59" s="1"/>
  <c r="U39" i="59" s="1"/>
  <c r="S39" i="59" s="1"/>
  <c r="G183" i="4"/>
  <c r="AB40" i="59" s="1"/>
  <c r="U40" i="59" s="1"/>
  <c r="S40" i="59" s="1"/>
  <c r="G184" i="4"/>
  <c r="AB41" i="59" s="1"/>
  <c r="U41" i="59" s="1"/>
  <c r="S41" i="59" s="1"/>
  <c r="G185" i="4"/>
  <c r="AB42" i="59" s="1"/>
  <c r="U42" i="59" s="1"/>
  <c r="S42" i="59" s="1"/>
  <c r="G186" i="4"/>
  <c r="AB43" i="59" s="1"/>
  <c r="U43" i="59" s="1"/>
  <c r="S43" i="59" s="1"/>
  <c r="G187" i="4"/>
  <c r="AB44" i="59" s="1"/>
  <c r="U44" i="59" s="1"/>
  <c r="S44" i="59" s="1"/>
  <c r="G188" i="4"/>
  <c r="AB45" i="59" s="1"/>
  <c r="U45" i="59" s="1"/>
  <c r="S45" i="59" s="1"/>
  <c r="G189" i="4"/>
  <c r="AB46" i="59" s="1"/>
  <c r="U46" i="59" s="1"/>
  <c r="S46" i="59" s="1"/>
  <c r="G190" i="4"/>
  <c r="AB47" i="59" s="1"/>
  <c r="U47" i="59" s="1"/>
  <c r="S47" i="59" s="1"/>
  <c r="G191" i="4"/>
  <c r="AB48" i="59" s="1"/>
  <c r="U48" i="59" s="1"/>
  <c r="S48" i="59" s="1"/>
  <c r="G192" i="4"/>
  <c r="AB49" i="59" s="1"/>
  <c r="U49" i="59" s="1"/>
  <c r="S49" i="59" s="1"/>
  <c r="G193" i="4"/>
  <c r="AB50" i="59" s="1"/>
  <c r="U50" i="59" s="1"/>
  <c r="S50" i="59" s="1"/>
  <c r="G194" i="4"/>
  <c r="AB51" i="59" s="1"/>
  <c r="U51" i="59" s="1"/>
  <c r="S51" i="59" s="1"/>
  <c r="G195" i="4"/>
  <c r="AB52" i="59" s="1"/>
  <c r="U52" i="59" s="1"/>
  <c r="S52" i="59" s="1"/>
  <c r="G196" i="4"/>
  <c r="AB53" i="59" s="1"/>
  <c r="U53" i="59" s="1"/>
  <c r="S53" i="59" s="1"/>
  <c r="G197" i="4"/>
  <c r="AB54" i="59" s="1"/>
  <c r="U54" i="59" s="1"/>
  <c r="S54" i="59" s="1"/>
  <c r="G198" i="4"/>
  <c r="AB55" i="59" s="1"/>
  <c r="U55" i="59" s="1"/>
  <c r="S55" i="59" s="1"/>
  <c r="G199" i="4"/>
  <c r="AB56" i="59" s="1"/>
  <c r="U56" i="59" s="1"/>
  <c r="S56" i="59" s="1"/>
  <c r="G200" i="4"/>
  <c r="AB57" i="59" s="1"/>
  <c r="U57" i="59" s="1"/>
  <c r="S57" i="59" s="1"/>
  <c r="G201" i="4"/>
  <c r="AB58" i="59" s="1"/>
  <c r="U58" i="59" s="1"/>
  <c r="S58" i="59" s="1"/>
  <c r="G202" i="4"/>
  <c r="AB59" i="59" s="1"/>
  <c r="U59" i="59" s="1"/>
  <c r="S59" i="59" s="1"/>
  <c r="G203" i="4"/>
  <c r="AB36" i="60" s="1"/>
  <c r="G204" i="4"/>
  <c r="AB37" i="60" s="1"/>
  <c r="G205" i="4"/>
  <c r="AB38" i="60" s="1"/>
  <c r="G206" i="4"/>
  <c r="AB39" i="60" s="1"/>
  <c r="G207" i="4"/>
  <c r="AB40" i="60" s="1"/>
  <c r="G208" i="4"/>
  <c r="AB41" i="60" s="1"/>
  <c r="G209" i="4"/>
  <c r="AB42" i="60" s="1"/>
  <c r="G210" i="4"/>
  <c r="AB43" i="60" s="1"/>
  <c r="G211" i="4"/>
  <c r="AB44" i="60" s="1"/>
  <c r="G212" i="4"/>
  <c r="AB45" i="60" s="1"/>
  <c r="G213" i="4"/>
  <c r="AB46" i="60" s="1"/>
  <c r="G214" i="4"/>
  <c r="AB47" i="60" s="1"/>
  <c r="G215" i="4"/>
  <c r="AB48" i="60" s="1"/>
  <c r="G216" i="4"/>
  <c r="AB49" i="60" s="1"/>
  <c r="G217" i="4"/>
  <c r="AB50" i="60" s="1"/>
  <c r="G218" i="4"/>
  <c r="AB51" i="60" s="1"/>
  <c r="G219" i="4"/>
  <c r="AB52" i="60" s="1"/>
  <c r="G220" i="4"/>
  <c r="AB53" i="60" s="1"/>
  <c r="G221" i="4"/>
  <c r="AB54" i="60" s="1"/>
  <c r="G222" i="4"/>
  <c r="AB55" i="60" s="1"/>
  <c r="G223" i="4"/>
  <c r="AB56" i="60" s="1"/>
  <c r="G224" i="4"/>
  <c r="AB57" i="60" s="1"/>
  <c r="G225" i="4"/>
  <c r="AB58" i="60" s="1"/>
  <c r="G226" i="4"/>
  <c r="AB59" i="60" s="1"/>
  <c r="U59" i="60" s="1"/>
  <c r="S59" i="60" s="1"/>
  <c r="G227" i="4"/>
  <c r="AB60" i="60" s="1"/>
  <c r="G228" i="4"/>
  <c r="AB61" i="60" s="1"/>
  <c r="G229" i="4"/>
  <c r="AB62" i="60" s="1"/>
  <c r="G230" i="4"/>
  <c r="AB63" i="60" s="1"/>
  <c r="G231" i="4"/>
  <c r="AB64" i="60" s="1"/>
  <c r="G232" i="4"/>
  <c r="AB65" i="60" s="1"/>
  <c r="G233" i="4"/>
  <c r="AB33" i="61" s="1"/>
  <c r="G234" i="4"/>
  <c r="AB34" i="61" s="1"/>
  <c r="U34" i="61" s="1"/>
  <c r="S34" i="61" s="1"/>
  <c r="G235" i="4"/>
  <c r="AB35" i="61" s="1"/>
  <c r="U35" i="61" s="1"/>
  <c r="S35" i="61" s="1"/>
  <c r="G236" i="4"/>
  <c r="AB36" i="61" s="1"/>
  <c r="U36" i="61" s="1"/>
  <c r="S36" i="61" s="1"/>
  <c r="G237" i="4"/>
  <c r="AB37" i="61" s="1"/>
  <c r="U37" i="61" s="1"/>
  <c r="S37" i="61" s="1"/>
  <c r="G238" i="4"/>
  <c r="AB38" i="61" s="1"/>
  <c r="U38" i="61" s="1"/>
  <c r="S38" i="61" s="1"/>
  <c r="G239" i="4"/>
  <c r="AB39" i="61" s="1"/>
  <c r="U39" i="61" s="1"/>
  <c r="S39" i="61" s="1"/>
  <c r="G240" i="4"/>
  <c r="AB40" i="61" s="1"/>
  <c r="U40" i="61" s="1"/>
  <c r="S40" i="61" s="1"/>
  <c r="G241" i="4"/>
  <c r="AB41" i="61" s="1"/>
  <c r="U41" i="61" s="1"/>
  <c r="S41" i="61" s="1"/>
  <c r="G242" i="4"/>
  <c r="AB42" i="61" s="1"/>
  <c r="U42" i="61" s="1"/>
  <c r="S42" i="61" s="1"/>
  <c r="G243" i="4"/>
  <c r="AB43" i="61" s="1"/>
  <c r="U43" i="61" s="1"/>
  <c r="S43" i="61" s="1"/>
  <c r="G244" i="4"/>
  <c r="AB44" i="61" s="1"/>
  <c r="U44" i="61" s="1"/>
  <c r="S44" i="61" s="1"/>
  <c r="G245" i="4"/>
  <c r="AB45" i="61" s="1"/>
  <c r="U45" i="61" s="1"/>
  <c r="S45" i="61" s="1"/>
  <c r="G246" i="4"/>
  <c r="AB46" i="61" s="1"/>
  <c r="U46" i="61" s="1"/>
  <c r="S46" i="61" s="1"/>
  <c r="G247" i="4"/>
  <c r="AB47" i="61" s="1"/>
  <c r="U47" i="61" s="1"/>
  <c r="S47" i="61" s="1"/>
  <c r="G248" i="4"/>
  <c r="AB48" i="61" s="1"/>
  <c r="U48" i="61" s="1"/>
  <c r="S48" i="61" s="1"/>
  <c r="G249" i="4"/>
  <c r="AB49" i="61" s="1"/>
  <c r="U49" i="61" s="1"/>
  <c r="S49" i="61" s="1"/>
  <c r="G250" i="4"/>
  <c r="AB50" i="61" s="1"/>
  <c r="U50" i="61" s="1"/>
  <c r="S50" i="61" s="1"/>
  <c r="G251" i="4"/>
  <c r="AB51" i="61" s="1"/>
  <c r="U51" i="61" s="1"/>
  <c r="S51" i="61" s="1"/>
  <c r="G252" i="4"/>
  <c r="AB52" i="61" s="1"/>
  <c r="U52" i="61" s="1"/>
  <c r="S52" i="61" s="1"/>
  <c r="G253" i="4"/>
  <c r="AB53" i="61" s="1"/>
  <c r="U53" i="61" s="1"/>
  <c r="S53" i="61" s="1"/>
  <c r="G254" i="4"/>
  <c r="AB54" i="61" s="1"/>
  <c r="U54" i="61" s="1"/>
  <c r="S54" i="61" s="1"/>
  <c r="G255" i="4"/>
  <c r="AB55" i="61" s="1"/>
  <c r="U55" i="61" s="1"/>
  <c r="S55" i="61" s="1"/>
  <c r="G256" i="4"/>
  <c r="AB56" i="61" s="1"/>
  <c r="U56" i="61" s="1"/>
  <c r="S56" i="61" s="1"/>
  <c r="G257" i="4"/>
  <c r="AB57" i="61" s="1"/>
  <c r="U57" i="61" s="1"/>
  <c r="S57" i="61" s="1"/>
  <c r="G258" i="4"/>
  <c r="AB58" i="61" s="1"/>
  <c r="U58" i="61" s="1"/>
  <c r="S58" i="61" s="1"/>
  <c r="G259" i="4"/>
  <c r="AB59" i="61" s="1"/>
  <c r="G4" i="4"/>
  <c r="AB27" i="29" s="1"/>
  <c r="C4" i="1"/>
  <c r="C5" i="1"/>
  <c r="J1" i="41"/>
  <c r="J2" i="41"/>
  <c r="J3" i="41"/>
  <c r="J6" i="41"/>
  <c r="J7" i="41"/>
  <c r="J8" i="41"/>
  <c r="J9" i="41"/>
  <c r="J10" i="41"/>
  <c r="J11" i="41"/>
  <c r="J12" i="41"/>
  <c r="J13" i="41"/>
  <c r="J14" i="41"/>
  <c r="J15" i="41"/>
  <c r="J16" i="41"/>
  <c r="J17" i="41"/>
  <c r="J18" i="41"/>
  <c r="J19" i="41"/>
  <c r="J20" i="41"/>
  <c r="J21" i="41"/>
  <c r="J22" i="41"/>
  <c r="J23" i="41"/>
  <c r="J24" i="41"/>
  <c r="J25" i="41"/>
  <c r="J26" i="41"/>
  <c r="J27" i="41"/>
  <c r="J28" i="41"/>
  <c r="J29" i="41"/>
  <c r="J30" i="41"/>
  <c r="J31" i="41"/>
  <c r="J32" i="41"/>
  <c r="J33" i="41"/>
  <c r="J34" i="41"/>
  <c r="J35" i="41"/>
  <c r="J36" i="41"/>
  <c r="J37" i="41"/>
  <c r="J38" i="41"/>
  <c r="J39" i="41"/>
  <c r="J40" i="41"/>
  <c r="J41" i="41"/>
  <c r="J42" i="41"/>
  <c r="J43" i="41"/>
  <c r="J44" i="41"/>
  <c r="J45" i="41"/>
  <c r="J46" i="41"/>
  <c r="J47" i="41"/>
  <c r="J48" i="41"/>
  <c r="J49" i="41"/>
  <c r="J50" i="41"/>
  <c r="J51" i="41"/>
  <c r="J52" i="41"/>
  <c r="J53" i="41"/>
  <c r="J54" i="41"/>
  <c r="J55" i="41"/>
  <c r="J56" i="41"/>
  <c r="J57" i="41"/>
  <c r="J58" i="41"/>
  <c r="J59" i="41"/>
  <c r="J60" i="41"/>
  <c r="J61" i="41"/>
  <c r="J62" i="41"/>
  <c r="J63" i="41"/>
  <c r="J64" i="41"/>
  <c r="J65" i="41"/>
  <c r="J66" i="41"/>
  <c r="J67" i="41"/>
  <c r="J68" i="41"/>
  <c r="J69" i="41"/>
  <c r="J70" i="41"/>
  <c r="J71" i="41"/>
  <c r="J72" i="41"/>
  <c r="J73" i="41"/>
  <c r="J74" i="41"/>
  <c r="J75" i="41"/>
  <c r="J76" i="41"/>
  <c r="J77" i="41"/>
  <c r="J78" i="41"/>
  <c r="J79" i="41"/>
  <c r="J80" i="41"/>
  <c r="J81" i="41"/>
  <c r="J82" i="41"/>
  <c r="J83" i="41"/>
  <c r="J84" i="41"/>
  <c r="J85" i="41"/>
  <c r="J86" i="41"/>
  <c r="J87" i="41"/>
  <c r="J88" i="41"/>
  <c r="J89" i="41"/>
  <c r="J90" i="41"/>
  <c r="J91" i="41"/>
  <c r="J92" i="41"/>
  <c r="J93" i="41"/>
  <c r="J94" i="41"/>
  <c r="J95" i="41"/>
  <c r="J96" i="41"/>
  <c r="J97" i="41"/>
  <c r="J98" i="41"/>
  <c r="J99" i="41"/>
  <c r="J100" i="41"/>
  <c r="J101" i="41"/>
  <c r="J102" i="41"/>
  <c r="J103" i="41"/>
  <c r="J104" i="41"/>
  <c r="J105" i="41"/>
  <c r="J106" i="41"/>
  <c r="J107" i="41"/>
  <c r="J108" i="41"/>
  <c r="J109" i="41"/>
  <c r="J110" i="41"/>
  <c r="J111" i="41"/>
  <c r="J112" i="41"/>
  <c r="J113" i="41"/>
  <c r="J114" i="41"/>
  <c r="J115" i="41"/>
  <c r="J116" i="41"/>
  <c r="J117" i="41"/>
  <c r="J118" i="41"/>
  <c r="J119" i="41"/>
  <c r="J120" i="41"/>
  <c r="J121" i="41"/>
  <c r="J122" i="41"/>
  <c r="J123" i="41"/>
  <c r="J124" i="41"/>
  <c r="J125" i="41"/>
  <c r="J126" i="41"/>
  <c r="J127" i="41"/>
  <c r="J128" i="41"/>
  <c r="J129" i="41"/>
  <c r="J130" i="41"/>
  <c r="J131" i="41"/>
  <c r="J132" i="41"/>
  <c r="J133" i="41"/>
  <c r="J134" i="41"/>
  <c r="J135" i="41"/>
  <c r="J136" i="41"/>
  <c r="J137" i="41"/>
  <c r="J138" i="41"/>
  <c r="J139" i="41"/>
  <c r="J140" i="41"/>
  <c r="J141" i="41"/>
  <c r="J142" i="41"/>
  <c r="J143" i="41"/>
  <c r="J144" i="41"/>
  <c r="J145" i="41"/>
  <c r="J146" i="41"/>
  <c r="J147" i="41"/>
  <c r="J148" i="41"/>
  <c r="J149" i="41"/>
  <c r="J150" i="41"/>
  <c r="J151" i="41"/>
  <c r="J152" i="41"/>
  <c r="J153" i="41"/>
  <c r="J154" i="41"/>
  <c r="J155" i="41"/>
  <c r="J156" i="41"/>
  <c r="J157" i="41"/>
  <c r="J158" i="41"/>
  <c r="J159" i="41"/>
  <c r="J160" i="41"/>
  <c r="J161" i="41"/>
  <c r="J162" i="41"/>
  <c r="J163" i="41"/>
  <c r="J164" i="41"/>
  <c r="J165" i="41"/>
  <c r="J166" i="41"/>
  <c r="J167" i="41"/>
  <c r="J168" i="41"/>
  <c r="J169" i="41"/>
  <c r="J170" i="41"/>
  <c r="J171" i="41"/>
  <c r="J172" i="41"/>
  <c r="J173" i="41"/>
  <c r="J174" i="41"/>
  <c r="J175" i="41"/>
  <c r="J176" i="41"/>
  <c r="J177" i="41"/>
  <c r="J178" i="41"/>
  <c r="J179" i="41"/>
  <c r="J180" i="41"/>
  <c r="J181" i="41"/>
  <c r="J182" i="41"/>
  <c r="J183" i="41"/>
  <c r="J184" i="41"/>
  <c r="J185" i="41"/>
  <c r="J186" i="41"/>
  <c r="J187" i="41"/>
  <c r="J188" i="41"/>
  <c r="J189" i="41"/>
  <c r="J190" i="41"/>
  <c r="J191" i="41"/>
  <c r="J192" i="41"/>
  <c r="J193" i="41"/>
  <c r="J194" i="41"/>
  <c r="J195" i="41"/>
  <c r="J196" i="41"/>
  <c r="J197" i="41"/>
  <c r="J198" i="41"/>
  <c r="J199" i="41"/>
  <c r="J200" i="41"/>
  <c r="J201" i="41"/>
  <c r="J202" i="41"/>
  <c r="J203" i="41"/>
  <c r="J204" i="41"/>
  <c r="J205" i="41"/>
  <c r="J206" i="41"/>
  <c r="J207" i="41"/>
  <c r="J208" i="41"/>
  <c r="J209" i="41"/>
  <c r="J210" i="41"/>
  <c r="J211" i="41"/>
  <c r="J212" i="41"/>
  <c r="J213" i="41"/>
  <c r="J214" i="41"/>
  <c r="J215" i="41"/>
  <c r="J216" i="41"/>
  <c r="J217" i="41"/>
  <c r="J218" i="41"/>
  <c r="J219" i="41"/>
  <c r="J220" i="41"/>
  <c r="J221" i="41"/>
  <c r="J222" i="41"/>
  <c r="J223" i="41"/>
  <c r="J224" i="41"/>
  <c r="J225" i="41"/>
  <c r="J226" i="41"/>
  <c r="J227" i="41"/>
  <c r="J228" i="41"/>
  <c r="J229" i="41"/>
  <c r="J230" i="41"/>
  <c r="J231" i="41"/>
  <c r="J232" i="41"/>
  <c r="J233" i="41"/>
  <c r="J234" i="41"/>
  <c r="J235" i="41"/>
  <c r="J236" i="41"/>
  <c r="J237" i="41"/>
  <c r="J238" i="41"/>
  <c r="J239" i="41"/>
  <c r="J240" i="41"/>
  <c r="J241" i="41"/>
  <c r="J242" i="41"/>
  <c r="J243" i="41"/>
  <c r="J244" i="41"/>
  <c r="J245" i="41"/>
  <c r="J246" i="41"/>
  <c r="J247" i="41"/>
  <c r="J248" i="41"/>
  <c r="J249" i="41"/>
  <c r="J250" i="41"/>
  <c r="J251" i="41"/>
  <c r="J252" i="41"/>
  <c r="J253" i="41"/>
  <c r="J254" i="41"/>
  <c r="J255" i="41"/>
  <c r="J256" i="41"/>
  <c r="J257" i="41"/>
  <c r="J258" i="41"/>
  <c r="J259" i="41"/>
  <c r="J260" i="41"/>
  <c r="J5" i="41"/>
  <c r="N170" i="4"/>
  <c r="O170" i="4"/>
  <c r="P170" i="4"/>
  <c r="M171" i="4"/>
  <c r="N171" i="4"/>
  <c r="O171" i="4"/>
  <c r="P171" i="4"/>
  <c r="F170" i="4"/>
  <c r="F171" i="4"/>
  <c r="C171" i="4"/>
  <c r="C170" i="4"/>
  <c r="N40" i="4"/>
  <c r="O40" i="4"/>
  <c r="P40" i="4"/>
  <c r="F40" i="4"/>
  <c r="C40" i="4"/>
  <c r="N123" i="4"/>
  <c r="O123" i="4"/>
  <c r="P123" i="4"/>
  <c r="F123" i="4"/>
  <c r="C123" i="4"/>
  <c r="F217" i="2"/>
  <c r="F215" i="2"/>
  <c r="F9" i="2"/>
  <c r="F36" i="2"/>
  <c r="S260" i="41"/>
  <c r="N260" i="41"/>
  <c r="S259" i="41"/>
  <c r="N259" i="41"/>
  <c r="S258" i="41"/>
  <c r="N258" i="41"/>
  <c r="S257" i="41"/>
  <c r="N257" i="41"/>
  <c r="S256" i="41"/>
  <c r="N256" i="41"/>
  <c r="S255" i="41"/>
  <c r="N255" i="41"/>
  <c r="S254" i="41"/>
  <c r="N254" i="41"/>
  <c r="S253" i="41"/>
  <c r="N253" i="41"/>
  <c r="S252" i="41"/>
  <c r="N252" i="41"/>
  <c r="S251" i="41"/>
  <c r="N251" i="41"/>
  <c r="S250" i="41"/>
  <c r="N250" i="41"/>
  <c r="S249" i="41"/>
  <c r="N249" i="41"/>
  <c r="S248" i="41"/>
  <c r="N248" i="41"/>
  <c r="S247" i="41"/>
  <c r="N247" i="41"/>
  <c r="S246" i="41"/>
  <c r="N246" i="41"/>
  <c r="S245" i="41"/>
  <c r="N245" i="41"/>
  <c r="S244" i="41"/>
  <c r="N244" i="41"/>
  <c r="S243" i="41"/>
  <c r="N243" i="41"/>
  <c r="S242" i="41"/>
  <c r="N242" i="41"/>
  <c r="S241" i="41"/>
  <c r="N241" i="41"/>
  <c r="S240" i="41"/>
  <c r="N240" i="41"/>
  <c r="S239" i="41"/>
  <c r="N239" i="41"/>
  <c r="S238" i="41"/>
  <c r="N238" i="41"/>
  <c r="S237" i="41"/>
  <c r="N237" i="41"/>
  <c r="S236" i="41"/>
  <c r="N236" i="41"/>
  <c r="S235" i="41"/>
  <c r="N235" i="41"/>
  <c r="S234" i="41"/>
  <c r="N234" i="41"/>
  <c r="S233" i="41"/>
  <c r="N233" i="41"/>
  <c r="S232" i="41"/>
  <c r="N232" i="41"/>
  <c r="S231" i="41"/>
  <c r="N231" i="41"/>
  <c r="S230" i="41"/>
  <c r="N230" i="41"/>
  <c r="S229" i="41"/>
  <c r="N229" i="41"/>
  <c r="S228" i="41"/>
  <c r="N228" i="41"/>
  <c r="N227" i="41"/>
  <c r="S226" i="41"/>
  <c r="N226" i="41"/>
  <c r="S225" i="41"/>
  <c r="N225" i="41"/>
  <c r="S224" i="41"/>
  <c r="N224" i="41"/>
  <c r="S223" i="41"/>
  <c r="N223" i="41"/>
  <c r="S222" i="41"/>
  <c r="N222" i="41"/>
  <c r="S221" i="41"/>
  <c r="N221" i="41"/>
  <c r="S220" i="41"/>
  <c r="N220" i="41"/>
  <c r="S219" i="41"/>
  <c r="N219" i="41"/>
  <c r="S218" i="41"/>
  <c r="N218" i="41"/>
  <c r="S217" i="41"/>
  <c r="N217" i="41"/>
  <c r="S216" i="41"/>
  <c r="N216" i="41"/>
  <c r="S215" i="41"/>
  <c r="N215" i="41"/>
  <c r="S214" i="41"/>
  <c r="N214" i="41"/>
  <c r="S213" i="41"/>
  <c r="N213" i="41"/>
  <c r="S212" i="41"/>
  <c r="N212" i="41"/>
  <c r="S211" i="41"/>
  <c r="N211" i="41"/>
  <c r="S210" i="41"/>
  <c r="N210" i="41"/>
  <c r="S209" i="41"/>
  <c r="N209" i="41"/>
  <c r="S208" i="41"/>
  <c r="N208" i="41"/>
  <c r="S207" i="41"/>
  <c r="N207" i="41"/>
  <c r="S206" i="41"/>
  <c r="N206" i="41"/>
  <c r="S205" i="41"/>
  <c r="N205" i="41"/>
  <c r="S204" i="41"/>
  <c r="N204" i="41"/>
  <c r="S203" i="41"/>
  <c r="N203" i="41"/>
  <c r="S202" i="41"/>
  <c r="N202" i="41"/>
  <c r="S201" i="41"/>
  <c r="N201" i="41"/>
  <c r="S200" i="41"/>
  <c r="N200" i="41"/>
  <c r="S199" i="41"/>
  <c r="N199" i="41"/>
  <c r="S198" i="41"/>
  <c r="N198" i="41"/>
  <c r="S197" i="41"/>
  <c r="N197" i="41"/>
  <c r="S196" i="41"/>
  <c r="N196" i="41"/>
  <c r="S195" i="41"/>
  <c r="N195" i="41"/>
  <c r="S194" i="41"/>
  <c r="N194" i="41"/>
  <c r="S193" i="41"/>
  <c r="N193" i="41"/>
  <c r="S192" i="41"/>
  <c r="N192" i="41"/>
  <c r="S191" i="41"/>
  <c r="N191" i="41"/>
  <c r="S190" i="41"/>
  <c r="N190" i="41"/>
  <c r="S189" i="41"/>
  <c r="N189" i="41"/>
  <c r="S188" i="41"/>
  <c r="N188" i="41"/>
  <c r="S187" i="41"/>
  <c r="N187" i="41"/>
  <c r="S186" i="41"/>
  <c r="N186" i="41"/>
  <c r="S185" i="41"/>
  <c r="N185" i="41"/>
  <c r="S184" i="41"/>
  <c r="N184" i="41"/>
  <c r="S183" i="41"/>
  <c r="N183" i="41"/>
  <c r="S182" i="41"/>
  <c r="N182" i="41"/>
  <c r="S181" i="41"/>
  <c r="N181" i="41"/>
  <c r="S180" i="41"/>
  <c r="N180" i="41"/>
  <c r="S179" i="41"/>
  <c r="N179" i="41"/>
  <c r="S178" i="41"/>
  <c r="N178" i="41"/>
  <c r="S177" i="41"/>
  <c r="N177" i="41"/>
  <c r="S176" i="41"/>
  <c r="N176" i="41"/>
  <c r="S175" i="41"/>
  <c r="N175" i="41"/>
  <c r="S174" i="41"/>
  <c r="N174" i="41"/>
  <c r="S173" i="41"/>
  <c r="N173" i="41"/>
  <c r="S172" i="41"/>
  <c r="N172" i="41"/>
  <c r="S171" i="41"/>
  <c r="N171" i="41"/>
  <c r="S170" i="41"/>
  <c r="N170" i="41"/>
  <c r="S169" i="41"/>
  <c r="N169" i="41"/>
  <c r="S168" i="41"/>
  <c r="N168" i="41"/>
  <c r="S167" i="41"/>
  <c r="N167" i="41"/>
  <c r="S166" i="41"/>
  <c r="N166" i="41"/>
  <c r="S165" i="41"/>
  <c r="N165" i="41"/>
  <c r="S164" i="41"/>
  <c r="N164" i="41"/>
  <c r="S163" i="41"/>
  <c r="N163" i="41"/>
  <c r="S162" i="41"/>
  <c r="N162" i="41"/>
  <c r="S161" i="41"/>
  <c r="N161" i="41"/>
  <c r="S160" i="41"/>
  <c r="N160" i="41"/>
  <c r="S159" i="41"/>
  <c r="N159" i="41"/>
  <c r="S158" i="41"/>
  <c r="N158" i="41"/>
  <c r="S157" i="41"/>
  <c r="N157" i="41"/>
  <c r="S156" i="41"/>
  <c r="N156" i="41"/>
  <c r="S155" i="41"/>
  <c r="N155" i="41"/>
  <c r="S154" i="41"/>
  <c r="N154" i="41"/>
  <c r="S153" i="41"/>
  <c r="N153" i="41"/>
  <c r="S152" i="41"/>
  <c r="N152" i="41"/>
  <c r="S151" i="41"/>
  <c r="N151" i="41"/>
  <c r="S150" i="41"/>
  <c r="N150" i="41"/>
  <c r="S149" i="41"/>
  <c r="N149" i="41"/>
  <c r="S148" i="41"/>
  <c r="N148" i="41"/>
  <c r="S147" i="41"/>
  <c r="N147" i="41"/>
  <c r="S146" i="41"/>
  <c r="N146" i="41"/>
  <c r="S145" i="41"/>
  <c r="N145" i="41"/>
  <c r="S144" i="41"/>
  <c r="N144" i="41"/>
  <c r="S143" i="41"/>
  <c r="N143" i="41"/>
  <c r="S142" i="41"/>
  <c r="N142" i="41"/>
  <c r="S141" i="41"/>
  <c r="N141" i="41"/>
  <c r="S140" i="41"/>
  <c r="N140" i="41"/>
  <c r="S139" i="41"/>
  <c r="N139" i="41"/>
  <c r="S138" i="41"/>
  <c r="N138" i="41"/>
  <c r="S137" i="41"/>
  <c r="N137" i="41"/>
  <c r="S136" i="41"/>
  <c r="N136" i="41"/>
  <c r="S135" i="41"/>
  <c r="N135" i="41"/>
  <c r="S134" i="41"/>
  <c r="N134" i="41"/>
  <c r="S133" i="41"/>
  <c r="N133" i="41"/>
  <c r="S132" i="41"/>
  <c r="N132" i="41"/>
  <c r="S131" i="41"/>
  <c r="N131" i="41"/>
  <c r="S130" i="41"/>
  <c r="N130" i="41"/>
  <c r="S129" i="41"/>
  <c r="N129" i="41"/>
  <c r="S128" i="41"/>
  <c r="N128" i="41"/>
  <c r="S127" i="41"/>
  <c r="N127" i="41"/>
  <c r="S126" i="41"/>
  <c r="N126" i="41"/>
  <c r="S125" i="41"/>
  <c r="N125" i="41"/>
  <c r="S124" i="41"/>
  <c r="N124" i="41"/>
  <c r="S123" i="41"/>
  <c r="N123" i="41"/>
  <c r="S122" i="41"/>
  <c r="N122" i="41"/>
  <c r="S121" i="41"/>
  <c r="N121" i="41"/>
  <c r="S120" i="41"/>
  <c r="N120" i="41"/>
  <c r="S119" i="41"/>
  <c r="N119" i="41"/>
  <c r="S118" i="41"/>
  <c r="N118" i="41"/>
  <c r="S117" i="41"/>
  <c r="N117" i="41"/>
  <c r="S116" i="41"/>
  <c r="N116" i="41"/>
  <c r="S115" i="41"/>
  <c r="N115" i="41"/>
  <c r="S114" i="41"/>
  <c r="N114" i="41"/>
  <c r="S113" i="41"/>
  <c r="N113" i="41"/>
  <c r="S112" i="41"/>
  <c r="N112" i="41"/>
  <c r="S111" i="41"/>
  <c r="N111" i="41"/>
  <c r="S110" i="41"/>
  <c r="N110" i="41"/>
  <c r="S109" i="41"/>
  <c r="N109" i="41"/>
  <c r="S108" i="41"/>
  <c r="N108" i="41"/>
  <c r="S107" i="41"/>
  <c r="N107" i="41"/>
  <c r="S106" i="41"/>
  <c r="N106" i="41"/>
  <c r="S105" i="41"/>
  <c r="N105" i="41"/>
  <c r="S104" i="41"/>
  <c r="N104" i="41"/>
  <c r="S103" i="41"/>
  <c r="N103" i="41"/>
  <c r="S102" i="41"/>
  <c r="N102" i="41"/>
  <c r="S101" i="41"/>
  <c r="N101" i="41"/>
  <c r="S100" i="41"/>
  <c r="N100" i="41"/>
  <c r="S99" i="41"/>
  <c r="N99" i="41"/>
  <c r="S98" i="41"/>
  <c r="N98" i="41"/>
  <c r="S97" i="41"/>
  <c r="N97" i="41"/>
  <c r="S96" i="41"/>
  <c r="N96" i="41"/>
  <c r="S95" i="41"/>
  <c r="N95" i="41"/>
  <c r="S94" i="41"/>
  <c r="N94" i="41"/>
  <c r="S93" i="41"/>
  <c r="N93" i="41"/>
  <c r="S92" i="41"/>
  <c r="N92" i="41"/>
  <c r="S91" i="41"/>
  <c r="N91" i="41"/>
  <c r="S90" i="41"/>
  <c r="N90" i="41"/>
  <c r="S89" i="41"/>
  <c r="N89" i="41"/>
  <c r="S88" i="41"/>
  <c r="N88" i="41"/>
  <c r="S87" i="41"/>
  <c r="N87" i="41"/>
  <c r="S86" i="41"/>
  <c r="N86" i="41"/>
  <c r="S85" i="41"/>
  <c r="N85" i="41"/>
  <c r="S84" i="41"/>
  <c r="N84" i="41"/>
  <c r="S83" i="41"/>
  <c r="N83" i="41"/>
  <c r="S82" i="41"/>
  <c r="N82" i="41"/>
  <c r="S81" i="41"/>
  <c r="N81" i="41"/>
  <c r="S80" i="41"/>
  <c r="N80" i="41"/>
  <c r="S79" i="41"/>
  <c r="N79" i="41"/>
  <c r="S78" i="41"/>
  <c r="N78" i="41"/>
  <c r="S77" i="41"/>
  <c r="N77" i="41"/>
  <c r="S76" i="41"/>
  <c r="N76" i="41"/>
  <c r="S75" i="41"/>
  <c r="N75" i="41"/>
  <c r="S74" i="41"/>
  <c r="N74" i="41"/>
  <c r="S73" i="41"/>
  <c r="N73" i="41"/>
  <c r="S72" i="41"/>
  <c r="N72" i="41"/>
  <c r="S71" i="41"/>
  <c r="N71" i="41"/>
  <c r="S70" i="41"/>
  <c r="N70" i="41"/>
  <c r="S69" i="41"/>
  <c r="N69" i="41"/>
  <c r="S68" i="41"/>
  <c r="N68" i="41"/>
  <c r="S67" i="41"/>
  <c r="N67" i="41"/>
  <c r="S66" i="41"/>
  <c r="N66" i="41"/>
  <c r="S65" i="41"/>
  <c r="N65" i="41"/>
  <c r="S64" i="41"/>
  <c r="N64" i="41"/>
  <c r="S63" i="41"/>
  <c r="N63" i="41"/>
  <c r="S62" i="41"/>
  <c r="N62" i="41"/>
  <c r="S61" i="41"/>
  <c r="N61" i="41"/>
  <c r="S60" i="41"/>
  <c r="N60" i="41"/>
  <c r="S59" i="41"/>
  <c r="N59" i="41"/>
  <c r="S58" i="41"/>
  <c r="N58" i="41"/>
  <c r="S57" i="41"/>
  <c r="N57" i="41"/>
  <c r="S56" i="41"/>
  <c r="N56" i="41"/>
  <c r="S55" i="41"/>
  <c r="N55" i="41"/>
  <c r="S54" i="41"/>
  <c r="N54" i="41"/>
  <c r="S53" i="41"/>
  <c r="N53" i="41"/>
  <c r="S52" i="41"/>
  <c r="N52" i="41"/>
  <c r="S51" i="41"/>
  <c r="N51" i="41"/>
  <c r="S50" i="41"/>
  <c r="N50" i="41"/>
  <c r="S49" i="41"/>
  <c r="N49" i="41"/>
  <c r="S48" i="41"/>
  <c r="N48" i="41"/>
  <c r="S47" i="41"/>
  <c r="N47" i="41"/>
  <c r="S46" i="41"/>
  <c r="N46" i="41"/>
  <c r="S45" i="41"/>
  <c r="N45" i="41"/>
  <c r="S44" i="41"/>
  <c r="N44" i="41"/>
  <c r="S43" i="41"/>
  <c r="N43" i="41"/>
  <c r="S42" i="41"/>
  <c r="N42" i="41"/>
  <c r="S41" i="41"/>
  <c r="N41" i="41"/>
  <c r="S40" i="41"/>
  <c r="N40" i="41"/>
  <c r="S39" i="41"/>
  <c r="N39" i="41"/>
  <c r="S38" i="41"/>
  <c r="N38" i="41"/>
  <c r="S37" i="41"/>
  <c r="N37" i="41"/>
  <c r="S36" i="41"/>
  <c r="N36" i="41"/>
  <c r="S35" i="41"/>
  <c r="N35" i="41"/>
  <c r="S34" i="41"/>
  <c r="N34" i="41"/>
  <c r="S33" i="41"/>
  <c r="N33" i="41"/>
  <c r="S32" i="41"/>
  <c r="N32" i="41"/>
  <c r="S31" i="41"/>
  <c r="N31" i="41"/>
  <c r="S30" i="41"/>
  <c r="N30" i="41"/>
  <c r="S29" i="41"/>
  <c r="N29" i="41"/>
  <c r="S28" i="41"/>
  <c r="N28" i="41"/>
  <c r="S27" i="41"/>
  <c r="N27" i="41"/>
  <c r="S26" i="41"/>
  <c r="N26" i="41"/>
  <c r="S25" i="41"/>
  <c r="N25" i="41"/>
  <c r="S24" i="41"/>
  <c r="N24" i="41"/>
  <c r="S23" i="41"/>
  <c r="N23" i="41"/>
  <c r="S22" i="41"/>
  <c r="N22" i="41"/>
  <c r="S21" i="41"/>
  <c r="N21" i="41"/>
  <c r="S20" i="41"/>
  <c r="N20" i="41"/>
  <c r="S19" i="41"/>
  <c r="N19" i="41"/>
  <c r="S18" i="41"/>
  <c r="N18" i="41"/>
  <c r="S17" i="41"/>
  <c r="N17" i="41"/>
  <c r="S16" i="41"/>
  <c r="N16" i="41"/>
  <c r="S15" i="41"/>
  <c r="N15" i="41"/>
  <c r="S14" i="41"/>
  <c r="N14" i="41"/>
  <c r="S13" i="41"/>
  <c r="N13" i="41"/>
  <c r="S12" i="41"/>
  <c r="N12" i="41"/>
  <c r="S11" i="41"/>
  <c r="N11" i="41"/>
  <c r="S10" i="41"/>
  <c r="N10" i="41"/>
  <c r="S9" i="41"/>
  <c r="N9" i="41"/>
  <c r="S8" i="41"/>
  <c r="N8" i="41"/>
  <c r="S7" i="41"/>
  <c r="N7" i="41"/>
  <c r="S6" i="41"/>
  <c r="N6" i="41"/>
  <c r="S5" i="41"/>
  <c r="N5" i="41"/>
  <c r="N3" i="41" s="1"/>
  <c r="S3" i="41"/>
  <c r="R3" i="41"/>
  <c r="Q3" i="41"/>
  <c r="P3" i="41"/>
  <c r="O3" i="41"/>
  <c r="M3" i="41"/>
  <c r="L3" i="41"/>
  <c r="K3" i="41"/>
  <c r="I3" i="41"/>
  <c r="H3" i="41"/>
  <c r="R2" i="41"/>
  <c r="Q2" i="41"/>
  <c r="P2" i="41"/>
  <c r="O2" i="41"/>
  <c r="M2" i="41"/>
  <c r="L2" i="41"/>
  <c r="K2" i="41"/>
  <c r="I2" i="41"/>
  <c r="H2" i="41"/>
  <c r="R1" i="41"/>
  <c r="Q1" i="41"/>
  <c r="P1" i="41"/>
  <c r="O1" i="41"/>
  <c r="M1" i="41"/>
  <c r="L1" i="41"/>
  <c r="K1" i="41"/>
  <c r="I1" i="41"/>
  <c r="H1" i="41"/>
  <c r="U40" i="60" l="1"/>
  <c r="S40" i="60" s="1"/>
  <c r="Z40" i="60"/>
  <c r="U31" i="53"/>
  <c r="S31" i="53" s="1"/>
  <c r="Z31" i="53"/>
  <c r="U26" i="52"/>
  <c r="S26" i="52" s="1"/>
  <c r="Z26" i="52"/>
  <c r="U30" i="53"/>
  <c r="S30" i="53" s="1"/>
  <c r="Z30" i="53"/>
  <c r="U25" i="52"/>
  <c r="S25" i="52" s="1"/>
  <c r="Z25" i="52"/>
  <c r="U54" i="60"/>
  <c r="S54" i="60" s="1"/>
  <c r="Z54" i="60"/>
  <c r="U38" i="60"/>
  <c r="S38" i="60" s="1"/>
  <c r="Z38" i="60"/>
  <c r="AB86" i="58"/>
  <c r="AB102" i="58" s="1"/>
  <c r="U70" i="58"/>
  <c r="U73" i="58"/>
  <c r="AB89" i="58"/>
  <c r="AB105" i="58" s="1"/>
  <c r="U48" i="54"/>
  <c r="S48" i="54" s="1"/>
  <c r="U29" i="53"/>
  <c r="S29" i="53" s="1"/>
  <c r="Z29" i="53"/>
  <c r="U24" i="52"/>
  <c r="S24" i="52" s="1"/>
  <c r="Z24" i="52"/>
  <c r="U53" i="60"/>
  <c r="S53" i="60" s="1"/>
  <c r="Z53" i="60"/>
  <c r="U37" i="60"/>
  <c r="S37" i="60" s="1"/>
  <c r="Z37" i="60"/>
  <c r="AB85" i="58"/>
  <c r="AB101" i="58" s="1"/>
  <c r="U69" i="58"/>
  <c r="U28" i="53"/>
  <c r="S28" i="53" s="1"/>
  <c r="Z28" i="53"/>
  <c r="U52" i="60"/>
  <c r="S52" i="60" s="1"/>
  <c r="Z52" i="60"/>
  <c r="AB66" i="60"/>
  <c r="U36" i="60"/>
  <c r="Z36" i="60"/>
  <c r="AB26" i="56"/>
  <c r="U16" i="56"/>
  <c r="U27" i="53"/>
  <c r="S27" i="53" s="1"/>
  <c r="Z27" i="53"/>
  <c r="U22" i="52"/>
  <c r="S22" i="52" s="1"/>
  <c r="Z22" i="52"/>
  <c r="U51" i="60"/>
  <c r="S51" i="60" s="1"/>
  <c r="Z51" i="60"/>
  <c r="AB52" i="54"/>
  <c r="U29" i="54"/>
  <c r="U26" i="53"/>
  <c r="S26" i="53" s="1"/>
  <c r="Z26" i="53"/>
  <c r="U21" i="52"/>
  <c r="S21" i="52" s="1"/>
  <c r="Z21" i="52"/>
  <c r="AB60" i="61"/>
  <c r="U33" i="61"/>
  <c r="U50" i="60"/>
  <c r="S50" i="60" s="1"/>
  <c r="Z50" i="60"/>
  <c r="AB84" i="58"/>
  <c r="AB100" i="58" s="1"/>
  <c r="U68" i="58"/>
  <c r="U58" i="58"/>
  <c r="U41" i="53"/>
  <c r="S41" i="53" s="1"/>
  <c r="Z41" i="53"/>
  <c r="U25" i="53"/>
  <c r="S25" i="53" s="1"/>
  <c r="Z25" i="53"/>
  <c r="Z20" i="52"/>
  <c r="AB34" i="52"/>
  <c r="U20" i="52"/>
  <c r="U65" i="60"/>
  <c r="S65" i="60" s="1"/>
  <c r="Z65" i="60"/>
  <c r="U49" i="60"/>
  <c r="S49" i="60" s="1"/>
  <c r="Z49" i="60"/>
  <c r="AB83" i="58"/>
  <c r="AB99" i="58" s="1"/>
  <c r="U67" i="58"/>
  <c r="AB88" i="58"/>
  <c r="AB104" i="58" s="1"/>
  <c r="U72" i="58"/>
  <c r="U45" i="57"/>
  <c r="S45" i="57" s="1"/>
  <c r="U40" i="53"/>
  <c r="S40" i="53" s="1"/>
  <c r="Z40" i="53"/>
  <c r="U64" i="60"/>
  <c r="S64" i="60" s="1"/>
  <c r="Z64" i="60"/>
  <c r="U48" i="60"/>
  <c r="S48" i="60" s="1"/>
  <c r="Z48" i="60"/>
  <c r="AB82" i="58"/>
  <c r="AB98" i="58" s="1"/>
  <c r="U66" i="58"/>
  <c r="U39" i="53"/>
  <c r="S39" i="53" s="1"/>
  <c r="Z39" i="53"/>
  <c r="AB42" i="53"/>
  <c r="U24" i="53"/>
  <c r="Z24" i="53"/>
  <c r="U63" i="60"/>
  <c r="S63" i="60" s="1"/>
  <c r="Z63" i="60"/>
  <c r="U47" i="60"/>
  <c r="S47" i="60" s="1"/>
  <c r="Z47" i="60"/>
  <c r="AB81" i="58"/>
  <c r="AB97" i="58" s="1"/>
  <c r="U65" i="58"/>
  <c r="U38" i="53"/>
  <c r="S38" i="53" s="1"/>
  <c r="Z38" i="53"/>
  <c r="U33" i="52"/>
  <c r="S33" i="52" s="1"/>
  <c r="Z33" i="52"/>
  <c r="U62" i="60"/>
  <c r="S62" i="60" s="1"/>
  <c r="Z62" i="60"/>
  <c r="U46" i="60"/>
  <c r="S46" i="60" s="1"/>
  <c r="Z46" i="60"/>
  <c r="AB80" i="58"/>
  <c r="AB96" i="58" s="1"/>
  <c r="U64" i="58"/>
  <c r="U26" i="57"/>
  <c r="AB46" i="57"/>
  <c r="U37" i="53"/>
  <c r="S37" i="53" s="1"/>
  <c r="Z37" i="53"/>
  <c r="U32" i="52"/>
  <c r="S32" i="52" s="1"/>
  <c r="Z32" i="52"/>
  <c r="U56" i="60"/>
  <c r="S56" i="60" s="1"/>
  <c r="Z56" i="60"/>
  <c r="AB91" i="58"/>
  <c r="AB107" i="58" s="1"/>
  <c r="U75" i="58"/>
  <c r="U39" i="60"/>
  <c r="S39" i="60" s="1"/>
  <c r="Z39" i="60"/>
  <c r="AB90" i="58"/>
  <c r="AB106" i="58" s="1"/>
  <c r="U74" i="58"/>
  <c r="U61" i="60"/>
  <c r="S61" i="60" s="1"/>
  <c r="Z61" i="60"/>
  <c r="AB79" i="58"/>
  <c r="AB95" i="58" s="1"/>
  <c r="U63" i="58"/>
  <c r="U25" i="56"/>
  <c r="S25" i="56" s="1"/>
  <c r="U36" i="53"/>
  <c r="S36" i="53" s="1"/>
  <c r="Z36" i="53"/>
  <c r="U31" i="52"/>
  <c r="S31" i="52" s="1"/>
  <c r="Z31" i="52"/>
  <c r="U55" i="60"/>
  <c r="S55" i="60" s="1"/>
  <c r="Z55" i="60"/>
  <c r="AB87" i="58"/>
  <c r="AB103" i="58" s="1"/>
  <c r="U71" i="58"/>
  <c r="U59" i="61"/>
  <c r="S59" i="61" s="1"/>
  <c r="U60" i="60"/>
  <c r="S60" i="60" s="1"/>
  <c r="Z60" i="60"/>
  <c r="U44" i="60"/>
  <c r="S44" i="60" s="1"/>
  <c r="Z44" i="60"/>
  <c r="AB78" i="58"/>
  <c r="AB94" i="58" s="1"/>
  <c r="U62" i="58"/>
  <c r="U35" i="53"/>
  <c r="S35" i="53" s="1"/>
  <c r="Z35" i="53"/>
  <c r="U30" i="52"/>
  <c r="S30" i="52" s="1"/>
  <c r="Z30" i="52"/>
  <c r="U45" i="60"/>
  <c r="S45" i="60" s="1"/>
  <c r="Z45" i="60"/>
  <c r="U43" i="60"/>
  <c r="S43" i="60" s="1"/>
  <c r="Z43" i="60"/>
  <c r="U34" i="53"/>
  <c r="S34" i="53" s="1"/>
  <c r="Z34" i="53"/>
  <c r="U58" i="60"/>
  <c r="S58" i="60" s="1"/>
  <c r="Z58" i="60"/>
  <c r="U42" i="60"/>
  <c r="S42" i="60" s="1"/>
  <c r="Z42" i="60"/>
  <c r="AB77" i="58"/>
  <c r="AB93" i="58" s="1"/>
  <c r="AB109" i="58" s="1"/>
  <c r="U61" i="58"/>
  <c r="AB26" i="55"/>
  <c r="U16" i="55"/>
  <c r="U33" i="53"/>
  <c r="S33" i="53" s="1"/>
  <c r="Z33" i="53"/>
  <c r="U28" i="52"/>
  <c r="S28" i="52" s="1"/>
  <c r="Z28" i="52"/>
  <c r="U57" i="60"/>
  <c r="S57" i="60" s="1"/>
  <c r="Z57" i="60"/>
  <c r="U41" i="60"/>
  <c r="S41" i="60" s="1"/>
  <c r="Z41" i="60"/>
  <c r="U33" i="59"/>
  <c r="AB60" i="59"/>
  <c r="AB76" i="58"/>
  <c r="AB92" i="58" s="1"/>
  <c r="AB108" i="58" s="1"/>
  <c r="U60" i="58"/>
  <c r="U32" i="53"/>
  <c r="S32" i="53" s="1"/>
  <c r="Z32" i="53"/>
  <c r="U27" i="52"/>
  <c r="S27" i="52" s="1"/>
  <c r="Z27" i="52"/>
  <c r="AL93" i="51"/>
  <c r="AL92" i="51"/>
  <c r="AL89" i="51"/>
  <c r="AL88" i="51"/>
  <c r="AL87" i="51"/>
  <c r="AL84" i="51"/>
  <c r="AL85" i="51"/>
  <c r="AL77" i="51"/>
  <c r="AL83" i="51"/>
  <c r="AL78" i="51"/>
  <c r="AL76" i="51"/>
  <c r="AL80" i="51"/>
  <c r="AL79" i="51"/>
  <c r="AL81" i="51"/>
  <c r="AL82" i="51"/>
  <c r="AB3" i="29"/>
  <c r="U3" i="29" s="1"/>
  <c r="Q171" i="4"/>
  <c r="G2" i="4"/>
  <c r="N2" i="41"/>
  <c r="S1" i="41"/>
  <c r="M170" i="4"/>
  <c r="Q170" i="4" s="1"/>
  <c r="M40" i="4"/>
  <c r="Q40" i="4" s="1"/>
  <c r="M123" i="4"/>
  <c r="Q123" i="4" s="1"/>
  <c r="N1" i="41"/>
  <c r="S2" i="41"/>
  <c r="AB48" i="29"/>
  <c r="U47" i="29"/>
  <c r="U46" i="29"/>
  <c r="U45" i="29"/>
  <c r="U44" i="29"/>
  <c r="U43" i="29"/>
  <c r="U42" i="29"/>
  <c r="U41" i="29"/>
  <c r="U40" i="29"/>
  <c r="U39" i="29"/>
  <c r="U38" i="29"/>
  <c r="U37" i="29"/>
  <c r="U36" i="29"/>
  <c r="U35" i="29"/>
  <c r="U34" i="29"/>
  <c r="U33" i="29"/>
  <c r="U32" i="29"/>
  <c r="U31" i="29"/>
  <c r="U30" i="29"/>
  <c r="U29" i="29"/>
  <c r="U28" i="29"/>
  <c r="U27" i="29"/>
  <c r="D3" i="9"/>
  <c r="G47" i="29"/>
  <c r="G46" i="29"/>
  <c r="G45" i="29"/>
  <c r="G44" i="29"/>
  <c r="G43" i="29"/>
  <c r="G42" i="29"/>
  <c r="G41" i="29"/>
  <c r="G40" i="29"/>
  <c r="G39" i="29"/>
  <c r="G38" i="29"/>
  <c r="G37" i="29"/>
  <c r="G36" i="29"/>
  <c r="G35" i="29"/>
  <c r="G34" i="29"/>
  <c r="G33" i="29"/>
  <c r="G32" i="29"/>
  <c r="G31" i="29"/>
  <c r="G30" i="29"/>
  <c r="G29" i="29"/>
  <c r="G28" i="29"/>
  <c r="G27" i="29"/>
  <c r="E28" i="53" l="1" a="1"/>
  <c r="E28" i="53" s="1"/>
  <c r="E36" i="53" a="1"/>
  <c r="E36" i="53" s="1"/>
  <c r="E35" i="53" a="1"/>
  <c r="E35" i="53" s="1"/>
  <c r="E25" i="53" a="1"/>
  <c r="E25" i="53" s="1"/>
  <c r="U52" i="54"/>
  <c r="S29" i="54"/>
  <c r="S52" i="54" s="1"/>
  <c r="E40" i="53" a="1"/>
  <c r="E40" i="53" s="1"/>
  <c r="U85" i="58"/>
  <c r="S69" i="58"/>
  <c r="U86" i="58"/>
  <c r="S70" i="58"/>
  <c r="E37" i="53" a="1"/>
  <c r="E37" i="53" s="1"/>
  <c r="E41" i="53" a="1"/>
  <c r="E41" i="53" s="1"/>
  <c r="E32" i="53" a="1"/>
  <c r="E32" i="53" s="1"/>
  <c r="U77" i="58"/>
  <c r="S61" i="58"/>
  <c r="U78" i="58"/>
  <c r="S62" i="58"/>
  <c r="U79" i="58"/>
  <c r="S63" i="58"/>
  <c r="AB110" i="58"/>
  <c r="U76" i="58"/>
  <c r="S60" i="58"/>
  <c r="U46" i="57"/>
  <c r="S26" i="57"/>
  <c r="S46" i="57" s="1"/>
  <c r="U88" i="58"/>
  <c r="S72" i="58"/>
  <c r="S58" i="58"/>
  <c r="U81" i="58"/>
  <c r="S65" i="58"/>
  <c r="U80" i="58"/>
  <c r="S64" i="58"/>
  <c r="E24" i="53" a="1"/>
  <c r="E24" i="53" s="1"/>
  <c r="Z42" i="53"/>
  <c r="U84" i="58"/>
  <c r="S68" i="58"/>
  <c r="E27" i="53" a="1"/>
  <c r="E27" i="53" s="1"/>
  <c r="U60" i="59"/>
  <c r="S33" i="59"/>
  <c r="S60" i="59" s="1"/>
  <c r="U42" i="53"/>
  <c r="S24" i="53"/>
  <c r="S42" i="53" s="1"/>
  <c r="U83" i="58"/>
  <c r="S67" i="58"/>
  <c r="E30" i="53" a="1"/>
  <c r="E30" i="53" s="1"/>
  <c r="E34" i="53" a="1"/>
  <c r="E34" i="53" s="1"/>
  <c r="U90" i="58"/>
  <c r="S74" i="58"/>
  <c r="U26" i="56"/>
  <c r="S16" i="56"/>
  <c r="S26" i="56" s="1"/>
  <c r="E39" i="53" a="1"/>
  <c r="E39" i="53" s="1"/>
  <c r="E29" i="53" a="1"/>
  <c r="E29" i="53" s="1"/>
  <c r="U87" i="58"/>
  <c r="S71" i="58"/>
  <c r="U60" i="61"/>
  <c r="S33" i="61"/>
  <c r="S60" i="61" s="1"/>
  <c r="U82" i="58"/>
  <c r="S66" i="58"/>
  <c r="S36" i="60"/>
  <c r="S66" i="60" s="1"/>
  <c r="U66" i="60"/>
  <c r="E31" i="53" a="1"/>
  <c r="E31" i="53" s="1"/>
  <c r="U26" i="55"/>
  <c r="S16" i="55"/>
  <c r="S26" i="55" s="1"/>
  <c r="U91" i="58"/>
  <c r="S75" i="58"/>
  <c r="U34" i="52"/>
  <c r="S20" i="52"/>
  <c r="S34" i="52" s="1"/>
  <c r="E33" i="53" a="1"/>
  <c r="E33" i="53" s="1"/>
  <c r="E38" i="53" a="1"/>
  <c r="E38" i="53" s="1"/>
  <c r="E26" i="53" a="1"/>
  <c r="E26" i="53" s="1"/>
  <c r="U89" i="58"/>
  <c r="S73" i="58"/>
  <c r="Y145" i="4" a="1"/>
  <c r="Y145" i="4" s="1"/>
  <c r="AI81" i="58" s="1"/>
  <c r="Y229" i="4" a="1"/>
  <c r="Y229" i="4" s="1"/>
  <c r="AI62" i="60" s="1"/>
  <c r="Y31" i="4" a="1"/>
  <c r="Y31" i="4" s="1"/>
  <c r="AI26" i="52" s="1"/>
  <c r="Y79" i="4" a="1"/>
  <c r="Y79" i="4" s="1"/>
  <c r="AI50" i="54" s="1"/>
  <c r="Y251" i="4" a="1"/>
  <c r="Y251" i="4" s="1"/>
  <c r="AI51" i="61" s="1"/>
  <c r="Y78" i="4" a="1"/>
  <c r="Y78" i="4" s="1"/>
  <c r="AI49" i="54" s="1"/>
  <c r="Y199" i="4" a="1"/>
  <c r="Y199" i="4" s="1"/>
  <c r="AI56" i="59" s="1"/>
  <c r="Y57" i="4" a="1"/>
  <c r="Y57" i="4" s="1"/>
  <c r="AI41" i="53" s="1"/>
  <c r="Y24" i="4" a="1"/>
  <c r="Y24" i="4" s="1"/>
  <c r="Y26" i="4" a="1"/>
  <c r="Y26" i="4" s="1"/>
  <c r="AI21" i="52" s="1"/>
  <c r="Y61" i="4" a="1"/>
  <c r="Y61" i="4" s="1"/>
  <c r="AI32" i="54" s="1"/>
  <c r="Y259" i="4" a="1"/>
  <c r="Y259" i="4" s="1"/>
  <c r="AI59" i="61" s="1"/>
  <c r="Y234" i="4" a="1"/>
  <c r="Y234" i="4" s="1"/>
  <c r="AI34" i="61" s="1"/>
  <c r="Y77" i="4" a="1"/>
  <c r="Y77" i="4" s="1"/>
  <c r="AI48" i="54" s="1"/>
  <c r="Y196" i="4" a="1"/>
  <c r="Y196" i="4" s="1"/>
  <c r="AI53" i="59" s="1"/>
  <c r="Y169" i="4" a="1"/>
  <c r="Y169" i="4" s="1"/>
  <c r="AI105" i="58" s="1"/>
  <c r="Y99" i="4" a="1"/>
  <c r="Y99" i="4" s="1"/>
  <c r="AI24" i="56" s="1"/>
  <c r="Y231" i="4" a="1"/>
  <c r="Y231" i="4" s="1"/>
  <c r="AI64" i="60" s="1"/>
  <c r="Y185" i="4" a="1"/>
  <c r="Y185" i="4" s="1"/>
  <c r="AI42" i="59" s="1"/>
  <c r="Y195" i="4" a="1"/>
  <c r="Y195" i="4" s="1"/>
  <c r="AI52" i="59" s="1"/>
  <c r="Y223" i="4" a="1"/>
  <c r="Y223" i="4" s="1"/>
  <c r="AI56" i="60" s="1"/>
  <c r="Y243" i="4" a="1"/>
  <c r="Y243" i="4" s="1"/>
  <c r="AI43" i="61" s="1"/>
  <c r="Y11" i="4" a="1"/>
  <c r="Y11" i="4" s="1"/>
  <c r="Y232" i="4" a="1"/>
  <c r="Y232" i="4" s="1"/>
  <c r="AI65" i="60" s="1"/>
  <c r="Y246" i="4" a="1"/>
  <c r="Y246" i="4" s="1"/>
  <c r="AI46" i="61" s="1"/>
  <c r="Y197" i="4" a="1"/>
  <c r="Y197" i="4" s="1"/>
  <c r="AI54" i="59" s="1"/>
  <c r="Y217" i="4" a="1"/>
  <c r="Y217" i="4" s="1"/>
  <c r="AI50" i="60" s="1"/>
  <c r="Y27" i="4" a="1"/>
  <c r="Y27" i="4" s="1"/>
  <c r="AI22" i="52" s="1"/>
  <c r="Y190" i="4" a="1"/>
  <c r="Y190" i="4" s="1"/>
  <c r="AI47" i="59" s="1"/>
  <c r="Y161" i="4" a="1"/>
  <c r="Y161" i="4" s="1"/>
  <c r="AI97" i="58" s="1"/>
  <c r="Y32" i="4" a="1"/>
  <c r="Y32" i="4" s="1"/>
  <c r="AI27" i="52" s="1"/>
  <c r="Y254" i="4" a="1"/>
  <c r="Y254" i="4" s="1"/>
  <c r="AI54" i="61" s="1"/>
  <c r="Y52" i="4" a="1"/>
  <c r="Y52" i="4" s="1"/>
  <c r="AI36" i="53" s="1"/>
  <c r="Y119" i="4" a="1"/>
  <c r="Y119" i="4" s="1"/>
  <c r="AI44" i="57" s="1"/>
  <c r="Y95" i="4" a="1"/>
  <c r="Y95" i="4" s="1"/>
  <c r="AI20" i="56" s="1"/>
  <c r="Y80" i="4" a="1"/>
  <c r="Y80" i="4" s="1"/>
  <c r="AI51" i="54" s="1"/>
  <c r="Y182" i="4" a="1"/>
  <c r="Y182" i="4" s="1"/>
  <c r="AI39" i="59" s="1"/>
  <c r="Y154" i="4" a="1"/>
  <c r="Y154" i="4" s="1"/>
  <c r="AI90" i="58" s="1"/>
  <c r="Y188" i="4" a="1"/>
  <c r="Y188" i="4" s="1"/>
  <c r="AI45" i="59" s="1"/>
  <c r="Y73" i="4" a="1"/>
  <c r="Y73" i="4" s="1"/>
  <c r="AI44" i="54" s="1"/>
  <c r="Y168" i="4" a="1"/>
  <c r="Y168" i="4" s="1"/>
  <c r="AI104" i="58" s="1"/>
  <c r="Y93" i="4" a="1"/>
  <c r="Y93" i="4" s="1"/>
  <c r="AI18" i="56" s="1"/>
  <c r="Y238" i="4" a="1"/>
  <c r="Y238" i="4" s="1"/>
  <c r="AI38" i="61" s="1"/>
  <c r="Y220" i="4" a="1"/>
  <c r="Y220" i="4" s="1"/>
  <c r="AI53" i="60" s="1"/>
  <c r="Y71" i="4" a="1"/>
  <c r="Y71" i="4" s="1"/>
  <c r="AI42" i="54" s="1"/>
  <c r="Y192" i="4" a="1"/>
  <c r="Y192" i="4" s="1"/>
  <c r="AI49" i="59" s="1"/>
  <c r="Y59" i="4" a="1"/>
  <c r="Y59" i="4" s="1"/>
  <c r="AI30" i="54" s="1"/>
  <c r="Y216" i="4" a="1"/>
  <c r="Y216" i="4" s="1"/>
  <c r="AI49" i="60" s="1"/>
  <c r="Y72" i="4" a="1"/>
  <c r="Y72" i="4" s="1"/>
  <c r="AI43" i="54" s="1"/>
  <c r="Y68" i="4" a="1"/>
  <c r="Y68" i="4" s="1"/>
  <c r="AI39" i="54" s="1"/>
  <c r="Y65" i="4" a="1"/>
  <c r="Y65" i="4" s="1"/>
  <c r="AI36" i="54" s="1"/>
  <c r="Y210" i="4" a="1"/>
  <c r="Y210" i="4" s="1"/>
  <c r="AI43" i="60" s="1"/>
  <c r="Y258" i="4" a="1"/>
  <c r="Y258" i="4" s="1"/>
  <c r="AI58" i="61" s="1"/>
  <c r="Y7" i="4" a="1"/>
  <c r="Y7" i="4" s="1"/>
  <c r="Y241" i="4" a="1"/>
  <c r="Y241" i="4" s="1"/>
  <c r="AI41" i="61" s="1"/>
  <c r="Y233" i="4" a="1"/>
  <c r="Y233" i="4" s="1"/>
  <c r="AI33" i="61" s="1"/>
  <c r="Y179" i="4" a="1"/>
  <c r="Y179" i="4" s="1"/>
  <c r="AI36" i="59" s="1"/>
  <c r="Y184" i="4" a="1"/>
  <c r="Y184" i="4" s="1"/>
  <c r="AI41" i="59" s="1"/>
  <c r="Y181" i="4" a="1"/>
  <c r="Y181" i="4" s="1"/>
  <c r="AI38" i="59" s="1"/>
  <c r="Y219" i="4" a="1"/>
  <c r="Y219" i="4" s="1"/>
  <c r="AI52" i="60" s="1"/>
  <c r="Y255" i="4" a="1"/>
  <c r="Y255" i="4" s="1"/>
  <c r="AI55" i="61" s="1"/>
  <c r="Y12" i="4" a="1"/>
  <c r="Y12" i="4" s="1"/>
  <c r="Y240" i="4" a="1"/>
  <c r="Y240" i="4" s="1"/>
  <c r="AI40" i="61" s="1"/>
  <c r="Y248" i="4" a="1"/>
  <c r="Y248" i="4" s="1"/>
  <c r="AI48" i="61" s="1"/>
  <c r="Y222" i="4" a="1"/>
  <c r="Y222" i="4" s="1"/>
  <c r="AI55" i="60" s="1"/>
  <c r="Y205" i="4" a="1"/>
  <c r="Y205" i="4" s="1"/>
  <c r="AI38" i="60" s="1"/>
  <c r="Y224" i="4" a="1"/>
  <c r="Y224" i="4" s="1"/>
  <c r="AI57" i="60" s="1"/>
  <c r="Y202" i="4" a="1"/>
  <c r="Y202" i="4" s="1"/>
  <c r="AI59" i="59" s="1"/>
  <c r="Y21" i="4" a="1"/>
  <c r="Y21" i="4" s="1"/>
  <c r="Y208" i="4" a="1"/>
  <c r="Y208" i="4" s="1"/>
  <c r="AI41" i="60" s="1"/>
  <c r="Y10" i="4" a="1"/>
  <c r="Y10" i="4" s="1"/>
  <c r="Y177" i="4" a="1"/>
  <c r="Y177" i="4" s="1"/>
  <c r="AI34" i="59" s="1"/>
  <c r="Y124" i="4" a="1"/>
  <c r="Y124" i="4" s="1"/>
  <c r="AI60" i="58" s="1"/>
  <c r="Y215" i="4" a="1"/>
  <c r="Y215" i="4" s="1"/>
  <c r="AI48" i="60" s="1"/>
  <c r="Y221" i="4" a="1"/>
  <c r="Y221" i="4" s="1"/>
  <c r="AI54" i="60" s="1"/>
  <c r="Y19" i="4" a="1"/>
  <c r="Y19" i="4" s="1"/>
  <c r="Y70" i="4" a="1"/>
  <c r="Y70" i="4" s="1"/>
  <c r="AI41" i="54" s="1"/>
  <c r="Y207" i="4" a="1"/>
  <c r="Y207" i="4" s="1"/>
  <c r="AI40" i="60" s="1"/>
  <c r="Y74" i="4" a="1"/>
  <c r="Y74" i="4" s="1"/>
  <c r="AI45" i="54" s="1"/>
  <c r="Y253" i="4" a="1"/>
  <c r="Y253" i="4" s="1"/>
  <c r="AI53" i="61" s="1"/>
  <c r="Y230" i="4" a="1"/>
  <c r="Y230" i="4" s="1"/>
  <c r="AI63" i="60" s="1"/>
  <c r="Y43" i="4" a="1"/>
  <c r="Y43" i="4" s="1"/>
  <c r="AI27" i="53" s="1"/>
  <c r="Y6" i="4" a="1"/>
  <c r="Y6" i="4" s="1"/>
  <c r="Y36" i="4" a="1"/>
  <c r="Y36" i="4" s="1"/>
  <c r="AI31" i="52" s="1"/>
  <c r="Y33" i="4" a="1"/>
  <c r="Y33" i="4" s="1"/>
  <c r="AI28" i="52" s="1"/>
  <c r="Y252" i="4" a="1"/>
  <c r="Y252" i="4" s="1"/>
  <c r="AI52" i="61" s="1"/>
  <c r="Y35" i="4" a="1"/>
  <c r="Y35" i="4" s="1"/>
  <c r="AI30" i="52" s="1"/>
  <c r="Y8" i="4" a="1"/>
  <c r="Y8" i="4" s="1"/>
  <c r="Y218" i="4" a="1"/>
  <c r="Y218" i="4" s="1"/>
  <c r="AI51" i="60" s="1"/>
  <c r="Y16" i="4" a="1"/>
  <c r="Y16" i="4" s="1"/>
  <c r="Y96" i="4" a="1"/>
  <c r="Y96" i="4" s="1"/>
  <c r="AI21" i="56" s="1"/>
  <c r="Y225" i="4" a="1"/>
  <c r="Y225" i="4" s="1"/>
  <c r="AI58" i="60" s="1"/>
  <c r="Y242" i="4" a="1"/>
  <c r="Y242" i="4" s="1"/>
  <c r="AI42" i="61" s="1"/>
  <c r="Y141" i="4" a="1"/>
  <c r="Y141" i="4" s="1"/>
  <c r="AI77" i="58" s="1"/>
  <c r="Y211" i="4" a="1"/>
  <c r="Y211" i="4" s="1"/>
  <c r="AI44" i="60" s="1"/>
  <c r="Y194" i="4" a="1"/>
  <c r="Y194" i="4" s="1"/>
  <c r="AI51" i="59" s="1"/>
  <c r="Y244" i="4" a="1"/>
  <c r="Y244" i="4" s="1"/>
  <c r="AI44" i="61" s="1"/>
  <c r="Y69" i="4" a="1"/>
  <c r="Y69" i="4" s="1"/>
  <c r="AI40" i="54" s="1"/>
  <c r="Y91" i="4" a="1"/>
  <c r="Y91" i="4" s="1"/>
  <c r="AI16" i="56" s="1"/>
  <c r="Y62" i="4" a="1"/>
  <c r="Y62" i="4" s="1"/>
  <c r="AI33" i="54" s="1"/>
  <c r="Y236" i="4" a="1"/>
  <c r="Y236" i="4" s="1"/>
  <c r="AI36" i="61" s="1"/>
  <c r="Y204" i="4" a="1"/>
  <c r="Y204" i="4" s="1"/>
  <c r="AI37" i="60" s="1"/>
  <c r="Y76" i="4" a="1"/>
  <c r="Y76" i="4" s="1"/>
  <c r="AI47" i="54" s="1"/>
  <c r="Y172" i="4" a="1"/>
  <c r="Y172" i="4" s="1"/>
  <c r="AI106" i="58" s="1"/>
  <c r="Y201" i="4" a="1"/>
  <c r="Y201" i="4" s="1"/>
  <c r="AI58" i="59" s="1"/>
  <c r="Y94" i="4" a="1"/>
  <c r="Y94" i="4" s="1"/>
  <c r="AI19" i="56" s="1"/>
  <c r="Y64" i="4" a="1"/>
  <c r="Y64" i="4" s="1"/>
  <c r="AI35" i="54" s="1"/>
  <c r="Y176" i="4" a="1"/>
  <c r="Y176" i="4" s="1"/>
  <c r="AI33" i="59" s="1"/>
  <c r="Y250" i="4" a="1"/>
  <c r="Y250" i="4" s="1"/>
  <c r="AI50" i="61" s="1"/>
  <c r="Y34" i="4" a="1"/>
  <c r="Y34" i="4" s="1"/>
  <c r="AI29" i="52" s="1"/>
  <c r="AL29" i="52" s="1"/>
  <c r="Y193" i="4" a="1"/>
  <c r="Y193" i="4" s="1"/>
  <c r="AI50" i="59" s="1"/>
  <c r="Y30" i="4" a="1"/>
  <c r="Y30" i="4" s="1"/>
  <c r="AI25" i="52" s="1"/>
  <c r="Y14" i="4" a="1"/>
  <c r="Y14" i="4" s="1"/>
  <c r="Y42" i="4" a="1"/>
  <c r="Y42" i="4" s="1"/>
  <c r="AI26" i="53" s="1"/>
  <c r="Y247" i="4" a="1"/>
  <c r="Y247" i="4" s="1"/>
  <c r="AI47" i="61" s="1"/>
  <c r="Y180" i="4" a="1"/>
  <c r="Y180" i="4" s="1"/>
  <c r="AI37" i="59" s="1"/>
  <c r="Y164" i="4" a="1"/>
  <c r="Y164" i="4" s="1"/>
  <c r="AI100" i="58" s="1"/>
  <c r="Y186" i="4" a="1"/>
  <c r="Y186" i="4" s="1"/>
  <c r="AI43" i="59" s="1"/>
  <c r="Y98" i="4" a="1"/>
  <c r="Y98" i="4" s="1"/>
  <c r="AI23" i="56" s="1"/>
  <c r="Y213" i="4" a="1"/>
  <c r="Y213" i="4" s="1"/>
  <c r="AI46" i="60" s="1"/>
  <c r="Y133" i="4" a="1"/>
  <c r="Y133" i="4" s="1"/>
  <c r="AI69" i="58" s="1"/>
  <c r="Y144" i="4" a="1"/>
  <c r="Y144" i="4" s="1"/>
  <c r="AI80" i="58" s="1"/>
  <c r="Y5" i="4" a="1"/>
  <c r="Y5" i="4" s="1"/>
  <c r="Y67" i="4" a="1"/>
  <c r="Y67" i="4" s="1"/>
  <c r="AI38" i="54" s="1"/>
  <c r="Y18" i="4" a="1"/>
  <c r="Y18" i="4" s="1"/>
  <c r="Y209" i="4" a="1"/>
  <c r="Y209" i="4" s="1"/>
  <c r="AI42" i="60" s="1"/>
  <c r="Y58" i="4" a="1"/>
  <c r="Y58" i="4" s="1"/>
  <c r="AI29" i="54" s="1"/>
  <c r="Y227" i="4" a="1"/>
  <c r="Y227" i="4" s="1"/>
  <c r="AI60" i="60" s="1"/>
  <c r="Y38" i="4" a="1"/>
  <c r="Y38" i="4" s="1"/>
  <c r="AI33" i="52" s="1"/>
  <c r="Y203" i="4" a="1"/>
  <c r="Y203" i="4" s="1"/>
  <c r="AI36" i="60" s="1"/>
  <c r="Y237" i="4" a="1"/>
  <c r="Y237" i="4" s="1"/>
  <c r="AI37" i="61" s="1"/>
  <c r="Y9" i="4" a="1"/>
  <c r="Y9" i="4" s="1"/>
  <c r="Y143" i="4" a="1"/>
  <c r="Y143" i="4" s="1"/>
  <c r="AI79" i="58" s="1"/>
  <c r="Y40" i="4" a="1"/>
  <c r="Y40" i="4" s="1"/>
  <c r="Y191" i="4" a="1"/>
  <c r="Y191" i="4" s="1"/>
  <c r="AI48" i="59" s="1"/>
  <c r="Y15" i="4" a="1"/>
  <c r="Y15" i="4" s="1"/>
  <c r="Y28" i="4" a="1"/>
  <c r="Y28" i="4" s="1"/>
  <c r="AI23" i="52" s="1"/>
  <c r="Y60" i="4" a="1"/>
  <c r="Y60" i="4" s="1"/>
  <c r="AI31" i="54" s="1"/>
  <c r="Y256" i="4" a="1"/>
  <c r="Y256" i="4" s="1"/>
  <c r="AI56" i="61" s="1"/>
  <c r="Y212" i="4" a="1"/>
  <c r="Y212" i="4" s="1"/>
  <c r="AI45" i="60" s="1"/>
  <c r="Y13" i="4" a="1"/>
  <c r="Y13" i="4" s="1"/>
  <c r="Y22" i="4" a="1"/>
  <c r="Y22" i="4" s="1"/>
  <c r="Y136" i="4" a="1"/>
  <c r="Y136" i="4" s="1"/>
  <c r="AI72" i="58" s="1"/>
  <c r="Y187" i="4" a="1"/>
  <c r="Y187" i="4" s="1"/>
  <c r="AI44" i="59" s="1"/>
  <c r="Y153" i="4" a="1"/>
  <c r="Y153" i="4" s="1"/>
  <c r="AI89" i="58" s="1"/>
  <c r="Y189" i="4" a="1"/>
  <c r="Y189" i="4" s="1"/>
  <c r="AI46" i="59" s="1"/>
  <c r="Y226" i="4" a="1"/>
  <c r="Y226" i="4" s="1"/>
  <c r="AI59" i="60" s="1"/>
  <c r="AL59" i="60" s="1"/>
  <c r="Y66" i="4" a="1"/>
  <c r="Y66" i="4" s="1"/>
  <c r="AI37" i="54" s="1"/>
  <c r="Y245" i="4" a="1"/>
  <c r="Y245" i="4" s="1"/>
  <c r="AI45" i="61" s="1"/>
  <c r="Y228" i="4" a="1"/>
  <c r="Y228" i="4" s="1"/>
  <c r="AI61" i="60" s="1"/>
  <c r="Y37" i="4" a="1"/>
  <c r="Y37" i="4" s="1"/>
  <c r="AI32" i="52" s="1"/>
  <c r="Y17" i="4" a="1"/>
  <c r="Y17" i="4" s="1"/>
  <c r="Y214" i="4" a="1"/>
  <c r="Y214" i="4" s="1"/>
  <c r="AI47" i="60" s="1"/>
  <c r="Y235" i="4" a="1"/>
  <c r="Y235" i="4" s="1"/>
  <c r="AI35" i="61" s="1"/>
  <c r="Y257" i="4" a="1"/>
  <c r="Y257" i="4" s="1"/>
  <c r="AI57" i="61" s="1"/>
  <c r="Y92" i="4" a="1"/>
  <c r="Y92" i="4" s="1"/>
  <c r="AI17" i="56" s="1"/>
  <c r="Y100" i="4" a="1"/>
  <c r="Y100" i="4" s="1"/>
  <c r="AI25" i="56" s="1"/>
  <c r="Y200" i="4" a="1"/>
  <c r="Y200" i="4" s="1"/>
  <c r="AI57" i="59" s="1"/>
  <c r="Y25" i="4" a="1"/>
  <c r="Y25" i="4" s="1"/>
  <c r="AI20" i="52" s="1"/>
  <c r="Y29" i="4" a="1"/>
  <c r="Y29" i="4" s="1"/>
  <c r="AI24" i="52" s="1"/>
  <c r="Y149" i="4" a="1"/>
  <c r="Y149" i="4" s="1"/>
  <c r="AI85" i="58" s="1"/>
  <c r="Y63" i="4" a="1"/>
  <c r="Y63" i="4" s="1"/>
  <c r="AI34" i="54" s="1"/>
  <c r="Y206" i="4" a="1"/>
  <c r="Y206" i="4" s="1"/>
  <c r="AI39" i="60" s="1"/>
  <c r="Y198" i="4" a="1"/>
  <c r="Y198" i="4" s="1"/>
  <c r="AI55" i="59" s="1"/>
  <c r="Y162" i="4" a="1"/>
  <c r="Y162" i="4" s="1"/>
  <c r="AI98" i="58" s="1"/>
  <c r="Y178" i="4" a="1"/>
  <c r="Y178" i="4" s="1"/>
  <c r="AI35" i="59" s="1"/>
  <c r="Y75" i="4" a="1"/>
  <c r="Y75" i="4" s="1"/>
  <c r="AI46" i="54" s="1"/>
  <c r="Y183" i="4" a="1"/>
  <c r="Y183" i="4" s="1"/>
  <c r="AI40" i="59" s="1"/>
  <c r="Y23" i="4" a="1"/>
  <c r="Y23" i="4" s="1"/>
  <c r="Y97" i="4" a="1"/>
  <c r="Y97" i="4" s="1"/>
  <c r="AI22" i="56" s="1"/>
  <c r="Y239" i="4" a="1"/>
  <c r="Y239" i="4" s="1"/>
  <c r="AI39" i="61" s="1"/>
  <c r="U48" i="29"/>
  <c r="U105" i="58" l="1"/>
  <c r="S105" i="58" s="1"/>
  <c r="S89" i="58"/>
  <c r="U103" i="58"/>
  <c r="S103" i="58" s="1"/>
  <c r="S87" i="58"/>
  <c r="U96" i="58"/>
  <c r="S96" i="58" s="1"/>
  <c r="S80" i="58"/>
  <c r="U92" i="58"/>
  <c r="S76" i="58"/>
  <c r="U99" i="58"/>
  <c r="S99" i="58" s="1"/>
  <c r="S83" i="58"/>
  <c r="U97" i="58"/>
  <c r="S97" i="58" s="1"/>
  <c r="S81" i="58"/>
  <c r="U102" i="58"/>
  <c r="S102" i="58" s="1"/>
  <c r="S86" i="58"/>
  <c r="U95" i="58"/>
  <c r="S95" i="58" s="1"/>
  <c r="S79" i="58"/>
  <c r="U98" i="58"/>
  <c r="S98" i="58" s="1"/>
  <c r="S82" i="58"/>
  <c r="U101" i="58"/>
  <c r="S101" i="58" s="1"/>
  <c r="S85" i="58"/>
  <c r="U100" i="58"/>
  <c r="S100" i="58" s="1"/>
  <c r="S84" i="58"/>
  <c r="U94" i="58"/>
  <c r="S94" i="58" s="1"/>
  <c r="S78" i="58"/>
  <c r="U106" i="58"/>
  <c r="S106" i="58" s="1"/>
  <c r="S90" i="58"/>
  <c r="U104" i="58"/>
  <c r="S104" i="58" s="1"/>
  <c r="S88" i="58"/>
  <c r="U107" i="58"/>
  <c r="S107" i="58" s="1"/>
  <c r="S91" i="58"/>
  <c r="I42" i="53"/>
  <c r="P3" i="53" s="1"/>
  <c r="H42" i="53"/>
  <c r="O3" i="53" s="1"/>
  <c r="G42" i="53"/>
  <c r="N3" i="53" s="1"/>
  <c r="J42" i="53"/>
  <c r="Q3" i="53" s="1"/>
  <c r="E42" i="53"/>
  <c r="K42" i="53"/>
  <c r="R3" i="53" s="1"/>
  <c r="F42" i="53"/>
  <c r="M3" i="53" s="1"/>
  <c r="U93" i="58"/>
  <c r="S77" i="58"/>
  <c r="AI3" i="59"/>
  <c r="AG3" i="59" s="1"/>
  <c r="AI3" i="61"/>
  <c r="AG3" i="61" s="1"/>
  <c r="AI3" i="56"/>
  <c r="AG3" i="56" s="1"/>
  <c r="AI3" i="60"/>
  <c r="AG3" i="60" s="1"/>
  <c r="AI3" i="52"/>
  <c r="AG3" i="52" s="1"/>
  <c r="AI3" i="54"/>
  <c r="AG3" i="54" s="1"/>
  <c r="Y4" i="4" a="1"/>
  <c r="Y4" i="4" s="1"/>
  <c r="U108" i="58" l="1"/>
  <c r="S108" i="58" s="1"/>
  <c r="S92" i="58"/>
  <c r="U109" i="58"/>
  <c r="S109" i="58" s="1"/>
  <c r="S110" i="58" s="1"/>
  <c r="S93" i="58"/>
  <c r="M32" i="53"/>
  <c r="M28" i="53"/>
  <c r="M29" i="53"/>
  <c r="M27" i="53"/>
  <c r="M38" i="53"/>
  <c r="M36" i="53"/>
  <c r="M34" i="53"/>
  <c r="M26" i="53"/>
  <c r="M40" i="53"/>
  <c r="M41" i="53"/>
  <c r="M31" i="53"/>
  <c r="L3" i="53"/>
  <c r="R25" i="53" s="1"/>
  <c r="M30" i="53"/>
  <c r="M24" i="53"/>
  <c r="M39" i="53"/>
  <c r="M35" i="53"/>
  <c r="M37" i="53"/>
  <c r="R29" i="53"/>
  <c r="R28" i="53"/>
  <c r="R30" i="53"/>
  <c r="R37" i="53"/>
  <c r="R27" i="53"/>
  <c r="R38" i="53"/>
  <c r="R32" i="53"/>
  <c r="R35" i="53"/>
  <c r="R41" i="53"/>
  <c r="R40" i="53"/>
  <c r="R31" i="53"/>
  <c r="R39" i="53"/>
  <c r="R34" i="53"/>
  <c r="R26" i="53"/>
  <c r="R36" i="53"/>
  <c r="R24" i="53"/>
  <c r="Q38" i="53"/>
  <c r="Q41" i="53"/>
  <c r="Q34" i="53"/>
  <c r="Q29" i="53"/>
  <c r="Q27" i="53"/>
  <c r="Q26" i="53"/>
  <c r="Q32" i="53"/>
  <c r="Q31" i="53"/>
  <c r="Q37" i="53"/>
  <c r="Q40" i="53"/>
  <c r="Q24" i="53"/>
  <c r="Q39" i="53"/>
  <c r="Q30" i="53"/>
  <c r="Q36" i="53"/>
  <c r="Q35" i="53"/>
  <c r="Q28" i="53"/>
  <c r="N39" i="53"/>
  <c r="N35" i="53"/>
  <c r="N28" i="53"/>
  <c r="N40" i="53"/>
  <c r="N36" i="53"/>
  <c r="N34" i="53"/>
  <c r="N37" i="53"/>
  <c r="N38" i="53"/>
  <c r="N32" i="53"/>
  <c r="N31" i="53"/>
  <c r="N26" i="53"/>
  <c r="N30" i="53"/>
  <c r="N27" i="53"/>
  <c r="N41" i="53"/>
  <c r="N29" i="53"/>
  <c r="N24" i="53"/>
  <c r="U110" i="58"/>
  <c r="O38" i="53"/>
  <c r="O30" i="53"/>
  <c r="O29" i="53"/>
  <c r="O28" i="53"/>
  <c r="O37" i="53"/>
  <c r="O35" i="53"/>
  <c r="O39" i="53"/>
  <c r="O36" i="53"/>
  <c r="O27" i="53"/>
  <c r="O26" i="53"/>
  <c r="O32" i="53"/>
  <c r="O34" i="53"/>
  <c r="O31" i="53"/>
  <c r="O24" i="53"/>
  <c r="O41" i="53"/>
  <c r="O40" i="53"/>
  <c r="P37" i="53"/>
  <c r="P28" i="53"/>
  <c r="P30" i="53"/>
  <c r="P34" i="53"/>
  <c r="P40" i="53"/>
  <c r="P31" i="53"/>
  <c r="P41" i="53"/>
  <c r="P38" i="53"/>
  <c r="P39" i="53"/>
  <c r="P35" i="53"/>
  <c r="P24" i="53"/>
  <c r="P27" i="53"/>
  <c r="P32" i="53"/>
  <c r="P26" i="53"/>
  <c r="P36" i="53"/>
  <c r="P29" i="53"/>
  <c r="P25" i="53" l="1"/>
  <c r="O33" i="53"/>
  <c r="P33" i="53"/>
  <c r="N33" i="53"/>
  <c r="Q33" i="53"/>
  <c r="Q25" i="53"/>
  <c r="R33" i="53"/>
  <c r="R42" i="53" s="1"/>
  <c r="N25" i="53"/>
  <c r="L41" i="53"/>
  <c r="AL41" i="53" s="1"/>
  <c r="O25" i="53"/>
  <c r="O42" i="53" s="1"/>
  <c r="AK3" i="53"/>
  <c r="L31" i="53"/>
  <c r="N42" i="53"/>
  <c r="P42" i="53"/>
  <c r="L36" i="53"/>
  <c r="AL36" i="53" s="1"/>
  <c r="L38" i="53"/>
  <c r="L27" i="53"/>
  <c r="AL27" i="53" s="1"/>
  <c r="L40" i="53"/>
  <c r="M33" i="53"/>
  <c r="L29" i="53"/>
  <c r="AL29" i="53" s="1"/>
  <c r="L26" i="53"/>
  <c r="AL26" i="53" s="1"/>
  <c r="M25" i="53"/>
  <c r="M42" i="53" s="1"/>
  <c r="L28" i="53"/>
  <c r="L37" i="53"/>
  <c r="L32" i="53"/>
  <c r="Q42" i="53"/>
  <c r="L35" i="53"/>
  <c r="L39" i="53"/>
  <c r="L34" i="53"/>
  <c r="L24" i="53"/>
  <c r="L30" i="53"/>
  <c r="L42" i="53" l="1"/>
  <c r="AF47" i="29"/>
  <c r="Y47" i="29" s="1"/>
  <c r="AE47" i="29"/>
  <c r="AD47" i="29"/>
  <c r="W47" i="29" s="1"/>
  <c r="AC47" i="29"/>
  <c r="AA47" i="29"/>
  <c r="T47" i="29" s="1"/>
  <c r="K47" i="29"/>
  <c r="J47" i="29"/>
  <c r="I47" i="29"/>
  <c r="H47" i="29"/>
  <c r="F47" i="29"/>
  <c r="B47" i="29"/>
  <c r="AF46" i="29"/>
  <c r="Y46" i="29" s="1"/>
  <c r="AE46" i="29"/>
  <c r="AD46" i="29"/>
  <c r="W46" i="29" s="1"/>
  <c r="AC46" i="29"/>
  <c r="V46" i="29" s="1"/>
  <c r="AA46" i="29"/>
  <c r="T46" i="29" s="1"/>
  <c r="K46" i="29"/>
  <c r="J46" i="29"/>
  <c r="I46" i="29"/>
  <c r="H46" i="29"/>
  <c r="F46" i="29"/>
  <c r="B46" i="29"/>
  <c r="AF45" i="29"/>
  <c r="Y45" i="29" s="1"/>
  <c r="AE45" i="29"/>
  <c r="AD45" i="29"/>
  <c r="W45" i="29" s="1"/>
  <c r="AC45" i="29"/>
  <c r="V45" i="29" s="1"/>
  <c r="AA45" i="29"/>
  <c r="T45" i="29" s="1"/>
  <c r="K45" i="29"/>
  <c r="J45" i="29"/>
  <c r="I45" i="29"/>
  <c r="H45" i="29"/>
  <c r="F45" i="29"/>
  <c r="B45" i="29"/>
  <c r="AF44" i="29"/>
  <c r="Y44" i="29" s="1"/>
  <c r="AE44" i="29"/>
  <c r="AD44" i="29"/>
  <c r="W44" i="29" s="1"/>
  <c r="AC44" i="29"/>
  <c r="V44" i="29" s="1"/>
  <c r="AA44" i="29"/>
  <c r="T44" i="29" s="1"/>
  <c r="K44" i="29"/>
  <c r="J44" i="29"/>
  <c r="I44" i="29"/>
  <c r="H44" i="29"/>
  <c r="F44" i="29"/>
  <c r="B44" i="29"/>
  <c r="AF43" i="29"/>
  <c r="Y43" i="29" s="1"/>
  <c r="AE43" i="29"/>
  <c r="AD43" i="29"/>
  <c r="W43" i="29" s="1"/>
  <c r="AC43" i="29"/>
  <c r="AA43" i="29"/>
  <c r="T43" i="29" s="1"/>
  <c r="K43" i="29"/>
  <c r="J43" i="29"/>
  <c r="I43" i="29"/>
  <c r="H43" i="29"/>
  <c r="F43" i="29"/>
  <c r="B43" i="29"/>
  <c r="AF42" i="29"/>
  <c r="Y42" i="29" s="1"/>
  <c r="AE42" i="29"/>
  <c r="AD42" i="29"/>
  <c r="W42" i="29" s="1"/>
  <c r="AC42" i="29"/>
  <c r="V42" i="29" s="1"/>
  <c r="AA42" i="29"/>
  <c r="T42" i="29" s="1"/>
  <c r="K42" i="29"/>
  <c r="J42" i="29"/>
  <c r="I42" i="29"/>
  <c r="H42" i="29"/>
  <c r="F42" i="29"/>
  <c r="B42" i="29"/>
  <c r="AF41" i="29"/>
  <c r="Y41" i="29" s="1"/>
  <c r="AE41" i="29"/>
  <c r="AD41" i="29"/>
  <c r="W41" i="29" s="1"/>
  <c r="AC41" i="29"/>
  <c r="V41" i="29" s="1"/>
  <c r="AA41" i="29"/>
  <c r="T41" i="29" s="1"/>
  <c r="K41" i="29"/>
  <c r="J41" i="29"/>
  <c r="I41" i="29"/>
  <c r="H41" i="29"/>
  <c r="F41" i="29"/>
  <c r="B41" i="29"/>
  <c r="AF40" i="29"/>
  <c r="Y40" i="29" s="1"/>
  <c r="AE40" i="29"/>
  <c r="AD40" i="29"/>
  <c r="W40" i="29" s="1"/>
  <c r="AC40" i="29"/>
  <c r="V40" i="29" s="1"/>
  <c r="AA40" i="29"/>
  <c r="T40" i="29" s="1"/>
  <c r="K40" i="29"/>
  <c r="J40" i="29"/>
  <c r="I40" i="29"/>
  <c r="H40" i="29"/>
  <c r="F40" i="29"/>
  <c r="B40" i="29"/>
  <c r="AF39" i="29"/>
  <c r="Y39" i="29" s="1"/>
  <c r="AE39" i="29"/>
  <c r="AD39" i="29"/>
  <c r="W39" i="29" s="1"/>
  <c r="AC39" i="29"/>
  <c r="AA39" i="29"/>
  <c r="T39" i="29" s="1"/>
  <c r="K39" i="29"/>
  <c r="J39" i="29"/>
  <c r="I39" i="29"/>
  <c r="H39" i="29"/>
  <c r="F39" i="29"/>
  <c r="B39" i="29"/>
  <c r="AF38" i="29"/>
  <c r="Y38" i="29" s="1"/>
  <c r="AE38" i="29"/>
  <c r="AD38" i="29"/>
  <c r="W38" i="29" s="1"/>
  <c r="AC38" i="29"/>
  <c r="V38" i="29" s="1"/>
  <c r="AA38" i="29"/>
  <c r="T38" i="29" s="1"/>
  <c r="K38" i="29"/>
  <c r="J38" i="29"/>
  <c r="I38" i="29"/>
  <c r="H38" i="29"/>
  <c r="F38" i="29"/>
  <c r="B38" i="29"/>
  <c r="AF37" i="29"/>
  <c r="Y37" i="29" s="1"/>
  <c r="AE37" i="29"/>
  <c r="AD37" i="29"/>
  <c r="W37" i="29" s="1"/>
  <c r="AC37" i="29"/>
  <c r="V37" i="29" s="1"/>
  <c r="AA37" i="29"/>
  <c r="T37" i="29" s="1"/>
  <c r="K37" i="29"/>
  <c r="J37" i="29"/>
  <c r="I37" i="29"/>
  <c r="H37" i="29"/>
  <c r="F37" i="29"/>
  <c r="B37" i="29"/>
  <c r="AF36" i="29"/>
  <c r="Y36" i="29" s="1"/>
  <c r="AE36" i="29"/>
  <c r="AD36" i="29"/>
  <c r="W36" i="29" s="1"/>
  <c r="AC36" i="29"/>
  <c r="V36" i="29" s="1"/>
  <c r="AA36" i="29"/>
  <c r="T36" i="29" s="1"/>
  <c r="K36" i="29"/>
  <c r="J36" i="29"/>
  <c r="I36" i="29"/>
  <c r="H36" i="29"/>
  <c r="F36" i="29"/>
  <c r="B36" i="29"/>
  <c r="AF35" i="29"/>
  <c r="Y35" i="29" s="1"/>
  <c r="AE35" i="29"/>
  <c r="AD35" i="29"/>
  <c r="W35" i="29" s="1"/>
  <c r="AC35" i="29"/>
  <c r="AA35" i="29"/>
  <c r="T35" i="29" s="1"/>
  <c r="K35" i="29"/>
  <c r="J35" i="29"/>
  <c r="I35" i="29"/>
  <c r="H35" i="29"/>
  <c r="F35" i="29"/>
  <c r="B35" i="29"/>
  <c r="AF34" i="29"/>
  <c r="Y34" i="29" s="1"/>
  <c r="AE34" i="29"/>
  <c r="AD34" i="29"/>
  <c r="W34" i="29" s="1"/>
  <c r="AC34" i="29"/>
  <c r="V34" i="29" s="1"/>
  <c r="AA34" i="29"/>
  <c r="T34" i="29" s="1"/>
  <c r="K34" i="29"/>
  <c r="J34" i="29"/>
  <c r="I34" i="29"/>
  <c r="H34" i="29"/>
  <c r="F34" i="29"/>
  <c r="B34" i="29"/>
  <c r="AF33" i="29"/>
  <c r="Y33" i="29" s="1"/>
  <c r="AE33" i="29"/>
  <c r="AD33" i="29"/>
  <c r="W33" i="29" s="1"/>
  <c r="AC33" i="29"/>
  <c r="V33" i="29" s="1"/>
  <c r="AA33" i="29"/>
  <c r="T33" i="29" s="1"/>
  <c r="K33" i="29"/>
  <c r="J33" i="29"/>
  <c r="I33" i="29"/>
  <c r="H33" i="29"/>
  <c r="F33" i="29"/>
  <c r="B33" i="29"/>
  <c r="AF32" i="29"/>
  <c r="Y32" i="29" s="1"/>
  <c r="AE32" i="29"/>
  <c r="AD32" i="29"/>
  <c r="W32" i="29" s="1"/>
  <c r="AC32" i="29"/>
  <c r="V32" i="29" s="1"/>
  <c r="AA32" i="29"/>
  <c r="T32" i="29" s="1"/>
  <c r="K32" i="29"/>
  <c r="J32" i="29"/>
  <c r="I32" i="29"/>
  <c r="H32" i="29"/>
  <c r="F32" i="29"/>
  <c r="B32" i="29"/>
  <c r="AF31" i="29"/>
  <c r="Y31" i="29" s="1"/>
  <c r="AE31" i="29"/>
  <c r="AD31" i="29"/>
  <c r="W31" i="29" s="1"/>
  <c r="AC31" i="29"/>
  <c r="AA31" i="29"/>
  <c r="T31" i="29" s="1"/>
  <c r="K31" i="29"/>
  <c r="J31" i="29"/>
  <c r="I31" i="29"/>
  <c r="H31" i="29"/>
  <c r="F31" i="29"/>
  <c r="B31" i="29"/>
  <c r="AF30" i="29"/>
  <c r="Y30" i="29" s="1"/>
  <c r="AE30" i="29"/>
  <c r="AD30" i="29"/>
  <c r="W30" i="29" s="1"/>
  <c r="AC30" i="29"/>
  <c r="V30" i="29" s="1"/>
  <c r="AA30" i="29"/>
  <c r="T30" i="29" s="1"/>
  <c r="K30" i="29"/>
  <c r="J30" i="29"/>
  <c r="I30" i="29"/>
  <c r="H30" i="29"/>
  <c r="F30" i="29"/>
  <c r="B30" i="29"/>
  <c r="AF29" i="29"/>
  <c r="Y29" i="29" s="1"/>
  <c r="AE29" i="29"/>
  <c r="AD29" i="29"/>
  <c r="W29" i="29" s="1"/>
  <c r="AC29" i="29"/>
  <c r="V29" i="29" s="1"/>
  <c r="AA29" i="29"/>
  <c r="T29" i="29" s="1"/>
  <c r="K29" i="29"/>
  <c r="J29" i="29"/>
  <c r="I29" i="29"/>
  <c r="H29" i="29"/>
  <c r="F29" i="29"/>
  <c r="B29" i="29"/>
  <c r="AF28" i="29"/>
  <c r="Y28" i="29" s="1"/>
  <c r="AE28" i="29"/>
  <c r="AD28" i="29"/>
  <c r="W28" i="29" s="1"/>
  <c r="AC28" i="29"/>
  <c r="V28" i="29" s="1"/>
  <c r="AA28" i="29"/>
  <c r="T28" i="29" s="1"/>
  <c r="K28" i="29"/>
  <c r="J28" i="29"/>
  <c r="I28" i="29"/>
  <c r="H28" i="29"/>
  <c r="F28" i="29"/>
  <c r="B28" i="29"/>
  <c r="AF27" i="29"/>
  <c r="AE27" i="29"/>
  <c r="AD27" i="29"/>
  <c r="AC27" i="29"/>
  <c r="AA27" i="29"/>
  <c r="K27" i="29"/>
  <c r="J27" i="29"/>
  <c r="I27" i="29"/>
  <c r="H27" i="29"/>
  <c r="B27" i="29"/>
  <c r="AH3" i="29"/>
  <c r="AF3" i="29"/>
  <c r="Y3" i="29" s="1"/>
  <c r="AE3" i="29"/>
  <c r="AD3" i="29"/>
  <c r="W3" i="29" s="1"/>
  <c r="AC3" i="29"/>
  <c r="AA3" i="29"/>
  <c r="T3" i="29" s="1"/>
  <c r="AA48" i="29" l="1"/>
  <c r="AC48" i="29"/>
  <c r="AD48" i="29"/>
  <c r="AE48" i="29"/>
  <c r="AF48" i="29"/>
  <c r="V3" i="29"/>
  <c r="W27" i="29"/>
  <c r="W48" i="29" s="1"/>
  <c r="T27" i="29"/>
  <c r="V27" i="29"/>
  <c r="V31" i="29"/>
  <c r="V35" i="29"/>
  <c r="V39" i="29"/>
  <c r="V43" i="29"/>
  <c r="V47" i="29"/>
  <c r="B48" i="29"/>
  <c r="Y27" i="29"/>
  <c r="Y48" i="29" s="1"/>
  <c r="X2" i="4"/>
  <c r="W2" i="4"/>
  <c r="V2" i="4"/>
  <c r="U2" i="4"/>
  <c r="E2" i="4"/>
  <c r="C259" i="4"/>
  <c r="F259" i="4"/>
  <c r="Z31" i="61" s="1"/>
  <c r="Z59" i="61" s="1"/>
  <c r="C258" i="4"/>
  <c r="F258" i="4"/>
  <c r="Z30" i="61" s="1"/>
  <c r="Z58" i="61" s="1"/>
  <c r="C257" i="4"/>
  <c r="F257" i="4"/>
  <c r="Z29" i="61" s="1"/>
  <c r="Z57" i="61" s="1"/>
  <c r="O256" i="4"/>
  <c r="C256" i="4"/>
  <c r="F256" i="4"/>
  <c r="Z28" i="61" s="1"/>
  <c r="Z56" i="61" s="1"/>
  <c r="C255" i="4"/>
  <c r="F255" i="4"/>
  <c r="Z27" i="61" s="1"/>
  <c r="Z55" i="61" s="1"/>
  <c r="C254" i="4"/>
  <c r="F254" i="4"/>
  <c r="Z26" i="61" s="1"/>
  <c r="Z54" i="61" s="1"/>
  <c r="N253" i="4"/>
  <c r="C253" i="4"/>
  <c r="F253" i="4"/>
  <c r="Z25" i="61" s="1"/>
  <c r="Z53" i="61" s="1"/>
  <c r="C252" i="4"/>
  <c r="F252" i="4"/>
  <c r="Z24" i="61" s="1"/>
  <c r="Z52" i="61" s="1"/>
  <c r="C251" i="4"/>
  <c r="F251" i="4"/>
  <c r="Z23" i="61" s="1"/>
  <c r="Z51" i="61" s="1"/>
  <c r="C250" i="4"/>
  <c r="F250" i="4"/>
  <c r="Z22" i="61" s="1"/>
  <c r="Z50" i="61" s="1"/>
  <c r="E50" i="61" s="1" a="1"/>
  <c r="E50" i="61" s="1"/>
  <c r="C249" i="4"/>
  <c r="F249" i="4"/>
  <c r="Z21" i="61" s="1"/>
  <c r="Z49" i="61" s="1"/>
  <c r="C248" i="4"/>
  <c r="F248" i="4"/>
  <c r="Z20" i="61" s="1"/>
  <c r="Z48" i="61" s="1"/>
  <c r="C247" i="4"/>
  <c r="F247" i="4"/>
  <c r="Z19" i="61" s="1"/>
  <c r="Z47" i="61" s="1"/>
  <c r="C246" i="4"/>
  <c r="F246" i="4"/>
  <c r="Z18" i="61" s="1"/>
  <c r="Z46" i="61" s="1"/>
  <c r="P245" i="4"/>
  <c r="C245" i="4"/>
  <c r="F245" i="4"/>
  <c r="Z17" i="61" s="1"/>
  <c r="Z45" i="61" s="1"/>
  <c r="C244" i="4"/>
  <c r="F244" i="4"/>
  <c r="Z16" i="61" s="1"/>
  <c r="Z44" i="61" s="1"/>
  <c r="C243" i="4"/>
  <c r="F243" i="4"/>
  <c r="Z15" i="61" s="1"/>
  <c r="Z43" i="61" s="1"/>
  <c r="N242" i="4"/>
  <c r="C242" i="4"/>
  <c r="F242" i="4"/>
  <c r="Z14" i="61" s="1"/>
  <c r="Z42" i="61" s="1"/>
  <c r="E56" i="61" s="1" a="1"/>
  <c r="E56" i="61" s="1"/>
  <c r="C241" i="4"/>
  <c r="F241" i="4"/>
  <c r="Z13" i="61" s="1"/>
  <c r="Z41" i="61" s="1"/>
  <c r="C240" i="4"/>
  <c r="F240" i="4"/>
  <c r="Z12" i="61" s="1"/>
  <c r="Z40" i="61" s="1"/>
  <c r="C239" i="4"/>
  <c r="F239" i="4"/>
  <c r="Z11" i="61" s="1"/>
  <c r="Z39" i="61" s="1"/>
  <c r="C238" i="4"/>
  <c r="F238" i="4"/>
  <c r="Z10" i="61" s="1"/>
  <c r="Z38" i="61" s="1"/>
  <c r="O237" i="4"/>
  <c r="C237" i="4"/>
  <c r="F237" i="4"/>
  <c r="Z9" i="61" s="1"/>
  <c r="Z37" i="61" s="1"/>
  <c r="C236" i="4"/>
  <c r="F236" i="4"/>
  <c r="Z8" i="61" s="1"/>
  <c r="Z36" i="61" s="1"/>
  <c r="C235" i="4"/>
  <c r="F235" i="4"/>
  <c r="Z7" i="61" s="1"/>
  <c r="Z35" i="61" s="1"/>
  <c r="N234" i="4"/>
  <c r="C234" i="4"/>
  <c r="F234" i="4"/>
  <c r="Z6" i="61" s="1"/>
  <c r="Z34" i="61" s="1"/>
  <c r="C233" i="4"/>
  <c r="F233" i="4"/>
  <c r="Z5" i="61" s="1"/>
  <c r="C232" i="4"/>
  <c r="F232" i="4"/>
  <c r="N231" i="4"/>
  <c r="C231" i="4"/>
  <c r="F231" i="4"/>
  <c r="C230" i="4"/>
  <c r="F230" i="4"/>
  <c r="C229" i="4"/>
  <c r="F229" i="4"/>
  <c r="C228" i="4"/>
  <c r="F228" i="4"/>
  <c r="C227" i="4"/>
  <c r="F227" i="4"/>
  <c r="O226" i="4"/>
  <c r="C226" i="4"/>
  <c r="F226" i="4"/>
  <c r="Z28" i="60" s="1"/>
  <c r="C225" i="4"/>
  <c r="F225" i="4"/>
  <c r="C224" i="4"/>
  <c r="F224" i="4"/>
  <c r="N223" i="4"/>
  <c r="C223" i="4"/>
  <c r="F223" i="4"/>
  <c r="C222" i="4"/>
  <c r="F222" i="4"/>
  <c r="C221" i="4"/>
  <c r="F221" i="4"/>
  <c r="C220" i="4"/>
  <c r="F220" i="4"/>
  <c r="C219" i="4"/>
  <c r="F219" i="4"/>
  <c r="C218" i="4"/>
  <c r="F218" i="4"/>
  <c r="C217" i="4"/>
  <c r="F217" i="4"/>
  <c r="C216" i="4"/>
  <c r="F216" i="4"/>
  <c r="C215" i="4"/>
  <c r="F215" i="4"/>
  <c r="C214" i="4"/>
  <c r="F214" i="4"/>
  <c r="C213" i="4"/>
  <c r="F213" i="4"/>
  <c r="C212" i="4"/>
  <c r="F212" i="4"/>
  <c r="C211" i="4"/>
  <c r="F211" i="4"/>
  <c r="C210" i="4"/>
  <c r="F210" i="4"/>
  <c r="P209" i="4"/>
  <c r="C209" i="4"/>
  <c r="F209" i="4"/>
  <c r="C208" i="4"/>
  <c r="F208" i="4"/>
  <c r="C207" i="4"/>
  <c r="F207" i="4"/>
  <c r="N206" i="4"/>
  <c r="C206" i="4"/>
  <c r="F206" i="4"/>
  <c r="C205" i="4"/>
  <c r="F205" i="4"/>
  <c r="C204" i="4"/>
  <c r="F204" i="4"/>
  <c r="C203" i="4"/>
  <c r="F203" i="4"/>
  <c r="C202" i="4"/>
  <c r="F202" i="4"/>
  <c r="Z31" i="59" s="1"/>
  <c r="Z59" i="59" s="1"/>
  <c r="C201" i="4"/>
  <c r="F201" i="4"/>
  <c r="Z30" i="59" s="1"/>
  <c r="Z58" i="59" s="1"/>
  <c r="C200" i="4"/>
  <c r="F200" i="4"/>
  <c r="Z29" i="59" s="1"/>
  <c r="Z57" i="59" s="1"/>
  <c r="C199" i="4"/>
  <c r="F199" i="4"/>
  <c r="Z28" i="59" s="1"/>
  <c r="Z56" i="59" s="1"/>
  <c r="C198" i="4"/>
  <c r="F198" i="4"/>
  <c r="Z27" i="59" s="1"/>
  <c r="Z55" i="59" s="1"/>
  <c r="C197" i="4"/>
  <c r="F197" i="4"/>
  <c r="Z26" i="59" s="1"/>
  <c r="Z54" i="59" s="1"/>
  <c r="C196" i="4"/>
  <c r="F196" i="4"/>
  <c r="Z25" i="59" s="1"/>
  <c r="Z53" i="59" s="1"/>
  <c r="O195" i="4"/>
  <c r="C195" i="4"/>
  <c r="F195" i="4"/>
  <c r="Z24" i="59" s="1"/>
  <c r="Z52" i="59" s="1"/>
  <c r="C194" i="4"/>
  <c r="F194" i="4"/>
  <c r="Z23" i="59" s="1"/>
  <c r="Z51" i="59" s="1"/>
  <c r="C193" i="4"/>
  <c r="F193" i="4"/>
  <c r="Z22" i="59" s="1"/>
  <c r="Z50" i="59" s="1"/>
  <c r="P192" i="4"/>
  <c r="C192" i="4"/>
  <c r="F192" i="4"/>
  <c r="Z21" i="59" s="1"/>
  <c r="Z49" i="59" s="1"/>
  <c r="C191" i="4"/>
  <c r="F191" i="4"/>
  <c r="Z20" i="59" s="1"/>
  <c r="Z48" i="59" s="1"/>
  <c r="C190" i="4"/>
  <c r="F190" i="4"/>
  <c r="Z19" i="59" s="1"/>
  <c r="Z47" i="59" s="1"/>
  <c r="C189" i="4"/>
  <c r="F189" i="4"/>
  <c r="Z18" i="59" s="1"/>
  <c r="Z46" i="59" s="1"/>
  <c r="C188" i="4"/>
  <c r="F188" i="4"/>
  <c r="Z17" i="59" s="1"/>
  <c r="Z45" i="59" s="1"/>
  <c r="C187" i="4"/>
  <c r="F187" i="4"/>
  <c r="Z16" i="59" s="1"/>
  <c r="Z44" i="59" s="1"/>
  <c r="C186" i="4"/>
  <c r="F186" i="4"/>
  <c r="Z15" i="59" s="1"/>
  <c r="Z43" i="59" s="1"/>
  <c r="C185" i="4"/>
  <c r="F185" i="4"/>
  <c r="Z14" i="59" s="1"/>
  <c r="Z42" i="59" s="1"/>
  <c r="O184" i="4"/>
  <c r="C184" i="4"/>
  <c r="F184" i="4"/>
  <c r="Z13" i="59" s="1"/>
  <c r="Z41" i="59" s="1"/>
  <c r="C183" i="4"/>
  <c r="F183" i="4"/>
  <c r="Z12" i="59" s="1"/>
  <c r="Z40" i="59" s="1"/>
  <c r="C182" i="4"/>
  <c r="F182" i="4"/>
  <c r="Z11" i="59" s="1"/>
  <c r="Z39" i="59" s="1"/>
  <c r="N181" i="4"/>
  <c r="C181" i="4"/>
  <c r="F181" i="4"/>
  <c r="Z10" i="59" s="1"/>
  <c r="Z38" i="59" s="1"/>
  <c r="C180" i="4"/>
  <c r="F180" i="4"/>
  <c r="Z9" i="59" s="1"/>
  <c r="Z37" i="59" s="1"/>
  <c r="C179" i="4"/>
  <c r="F179" i="4"/>
  <c r="Z8" i="59" s="1"/>
  <c r="Z36" i="59" s="1"/>
  <c r="C178" i="4"/>
  <c r="F178" i="4"/>
  <c r="Z7" i="59" s="1"/>
  <c r="Z35" i="59" s="1"/>
  <c r="C177" i="4"/>
  <c r="F177" i="4"/>
  <c r="Z6" i="59" s="1"/>
  <c r="Z34" i="59" s="1"/>
  <c r="O176" i="4"/>
  <c r="C176" i="4"/>
  <c r="F176" i="4"/>
  <c r="Z5" i="59" s="1"/>
  <c r="C175" i="4"/>
  <c r="F175" i="4"/>
  <c r="Z56" i="58" s="1"/>
  <c r="C174" i="4"/>
  <c r="F174" i="4"/>
  <c r="Z55" i="58" s="1"/>
  <c r="Z71" i="58" s="1"/>
  <c r="P173" i="4"/>
  <c r="C173" i="4"/>
  <c r="F173" i="4"/>
  <c r="Z54" i="58" s="1"/>
  <c r="Z70" i="58" s="1"/>
  <c r="C172" i="4"/>
  <c r="F172" i="4"/>
  <c r="Z53" i="58" s="1"/>
  <c r="Z69" i="58" s="1"/>
  <c r="C169" i="4"/>
  <c r="F169" i="4"/>
  <c r="Z52" i="58" s="1"/>
  <c r="Z68" i="58" s="1"/>
  <c r="C168" i="4"/>
  <c r="F168" i="4"/>
  <c r="Z51" i="58" s="1"/>
  <c r="Z67" i="58" s="1"/>
  <c r="C167" i="4"/>
  <c r="F167" i="4"/>
  <c r="Z50" i="58" s="1"/>
  <c r="Z66" i="58" s="1"/>
  <c r="C166" i="4"/>
  <c r="F166" i="4"/>
  <c r="Z49" i="58" s="1"/>
  <c r="Z65" i="58" s="1"/>
  <c r="C165" i="4"/>
  <c r="F165" i="4"/>
  <c r="Z48" i="58" s="1"/>
  <c r="Z64" i="58" s="1"/>
  <c r="C164" i="4"/>
  <c r="F164" i="4"/>
  <c r="Z47" i="58" s="1"/>
  <c r="Z63" i="58" s="1"/>
  <c r="O163" i="4"/>
  <c r="C163" i="4"/>
  <c r="F163" i="4"/>
  <c r="Z46" i="58" s="1"/>
  <c r="Z62" i="58" s="1"/>
  <c r="C162" i="4"/>
  <c r="F162" i="4"/>
  <c r="Z45" i="58" s="1"/>
  <c r="C161" i="4"/>
  <c r="F161" i="4"/>
  <c r="Z44" i="58" s="1"/>
  <c r="N160" i="4"/>
  <c r="C160" i="4"/>
  <c r="F160" i="4"/>
  <c r="Z43" i="58" s="1"/>
  <c r="C159" i="4"/>
  <c r="F159" i="4"/>
  <c r="Z42" i="58" s="1"/>
  <c r="Z75" i="58" s="1"/>
  <c r="C158" i="4"/>
  <c r="F158" i="4"/>
  <c r="Z41" i="58" s="1"/>
  <c r="Z74" i="58" s="1"/>
  <c r="C157" i="4"/>
  <c r="F157" i="4"/>
  <c r="Z40" i="58" s="1"/>
  <c r="Z73" i="58" s="1"/>
  <c r="Z89" i="58" s="1"/>
  <c r="Z105" i="58" s="1"/>
  <c r="C156" i="4"/>
  <c r="F156" i="4"/>
  <c r="Z39" i="58" s="1"/>
  <c r="C155" i="4"/>
  <c r="F155" i="4"/>
  <c r="Z38" i="58" s="1"/>
  <c r="C154" i="4"/>
  <c r="F154" i="4"/>
  <c r="Z37" i="58" s="1"/>
  <c r="C153" i="4"/>
  <c r="F153" i="4"/>
  <c r="Z36" i="58" s="1"/>
  <c r="P152" i="4"/>
  <c r="C152" i="4"/>
  <c r="F152" i="4"/>
  <c r="Z35" i="58" s="1"/>
  <c r="C151" i="4"/>
  <c r="F151" i="4"/>
  <c r="Z34" i="58" s="1"/>
  <c r="C150" i="4"/>
  <c r="F150" i="4"/>
  <c r="Z33" i="58" s="1"/>
  <c r="C149" i="4"/>
  <c r="F149" i="4"/>
  <c r="Z32" i="58" s="1"/>
  <c r="C148" i="4"/>
  <c r="F148" i="4"/>
  <c r="Z31" i="58" s="1"/>
  <c r="C147" i="4"/>
  <c r="F147" i="4"/>
  <c r="Z30" i="58" s="1"/>
  <c r="C146" i="4"/>
  <c r="F146" i="4"/>
  <c r="Z29" i="58" s="1"/>
  <c r="C145" i="4"/>
  <c r="F145" i="4"/>
  <c r="Z28" i="58" s="1"/>
  <c r="Z61" i="58" s="1"/>
  <c r="P144" i="4"/>
  <c r="C144" i="4"/>
  <c r="F144" i="4"/>
  <c r="Z27" i="58" s="1"/>
  <c r="Z60" i="58" s="1"/>
  <c r="C143" i="4"/>
  <c r="F143" i="4"/>
  <c r="Z26" i="58" s="1"/>
  <c r="Z59" i="58" s="1"/>
  <c r="C142" i="4"/>
  <c r="F142" i="4"/>
  <c r="Z25" i="58" s="1"/>
  <c r="C141" i="4"/>
  <c r="F141" i="4"/>
  <c r="Z24" i="58" s="1"/>
  <c r="C140" i="4"/>
  <c r="F140" i="4"/>
  <c r="Z23" i="58" s="1"/>
  <c r="C139" i="4"/>
  <c r="F139" i="4"/>
  <c r="Z22" i="58" s="1"/>
  <c r="C138" i="4"/>
  <c r="F138" i="4"/>
  <c r="Z21" i="58" s="1"/>
  <c r="C137" i="4"/>
  <c r="F137" i="4"/>
  <c r="Z20" i="58" s="1"/>
  <c r="O136" i="4"/>
  <c r="C136" i="4"/>
  <c r="F136" i="4"/>
  <c r="Z19" i="58" s="1"/>
  <c r="Z72" i="58" s="1"/>
  <c r="C135" i="4"/>
  <c r="F135" i="4"/>
  <c r="Z18" i="58" s="1"/>
  <c r="C134" i="4"/>
  <c r="F134" i="4"/>
  <c r="Z17" i="58" s="1"/>
  <c r="N133" i="4"/>
  <c r="C133" i="4"/>
  <c r="F133" i="4"/>
  <c r="Z16" i="58" s="1"/>
  <c r="C132" i="4"/>
  <c r="F132" i="4"/>
  <c r="Z15" i="58" s="1"/>
  <c r="C131" i="4"/>
  <c r="F131" i="4"/>
  <c r="Z14" i="58" s="1"/>
  <c r="C130" i="4"/>
  <c r="F130" i="4"/>
  <c r="Z13" i="58" s="1"/>
  <c r="C129" i="4"/>
  <c r="F129" i="4"/>
  <c r="Z12" i="58" s="1"/>
  <c r="O128" i="4"/>
  <c r="C128" i="4"/>
  <c r="F128" i="4"/>
  <c r="Z11" i="58" s="1"/>
  <c r="C127" i="4"/>
  <c r="F127" i="4"/>
  <c r="Z10" i="58" s="1"/>
  <c r="C126" i="4"/>
  <c r="F126" i="4"/>
  <c r="Z9" i="58" s="1"/>
  <c r="N125" i="4"/>
  <c r="C125" i="4"/>
  <c r="F125" i="4"/>
  <c r="Z8" i="58" s="1"/>
  <c r="C124" i="4"/>
  <c r="F124" i="4"/>
  <c r="Z7" i="58" s="1"/>
  <c r="C122" i="4"/>
  <c r="F122" i="4"/>
  <c r="Z6" i="58" s="1"/>
  <c r="C121" i="4"/>
  <c r="F121" i="4"/>
  <c r="Z5" i="58" s="1"/>
  <c r="Z58" i="58" s="1"/>
  <c r="C120" i="4"/>
  <c r="F120" i="4"/>
  <c r="Z24" i="57" s="1"/>
  <c r="Z45" i="57" s="1"/>
  <c r="C119" i="4"/>
  <c r="F119" i="4"/>
  <c r="Z23" i="57" s="1"/>
  <c r="Z44" i="57" s="1"/>
  <c r="E44" i="57" s="1" a="1"/>
  <c r="E44" i="57" s="1"/>
  <c r="C118" i="4"/>
  <c r="F118" i="4"/>
  <c r="Z22" i="57" s="1"/>
  <c r="Z43" i="57" s="1"/>
  <c r="E43" i="57" s="1" a="1"/>
  <c r="E43" i="57" s="1"/>
  <c r="C117" i="4"/>
  <c r="F117" i="4"/>
  <c r="Z21" i="57" s="1"/>
  <c r="Z42" i="57" s="1"/>
  <c r="P116" i="4"/>
  <c r="C116" i="4"/>
  <c r="F116" i="4"/>
  <c r="Z20" i="57" s="1"/>
  <c r="Z41" i="57" s="1"/>
  <c r="C115" i="4"/>
  <c r="F115" i="4"/>
  <c r="Z19" i="57" s="1"/>
  <c r="Z40" i="57" s="1"/>
  <c r="C114" i="4"/>
  <c r="F114" i="4"/>
  <c r="Z18" i="57" s="1"/>
  <c r="Z39" i="57" s="1"/>
  <c r="C113" i="4"/>
  <c r="F113" i="4"/>
  <c r="Z17" i="57" s="1"/>
  <c r="Z38" i="57" s="1"/>
  <c r="C112" i="4"/>
  <c r="F112" i="4"/>
  <c r="Z16" i="57" s="1"/>
  <c r="Z37" i="57" s="1"/>
  <c r="C111" i="4"/>
  <c r="F111" i="4"/>
  <c r="Z15" i="57" s="1"/>
  <c r="Z36" i="57" s="1"/>
  <c r="C110" i="4"/>
  <c r="F110" i="4"/>
  <c r="Z14" i="57" s="1"/>
  <c r="Z35" i="57" s="1"/>
  <c r="E35" i="57" s="1" a="1"/>
  <c r="E35" i="57" s="1"/>
  <c r="C109" i="4"/>
  <c r="F109" i="4"/>
  <c r="Z13" i="57" s="1"/>
  <c r="Z34" i="57" s="1"/>
  <c r="P108" i="4"/>
  <c r="C108" i="4"/>
  <c r="F108" i="4"/>
  <c r="Z12" i="57" s="1"/>
  <c r="Z33" i="57" s="1"/>
  <c r="C107" i="4"/>
  <c r="F107" i="4"/>
  <c r="Z11" i="57" s="1"/>
  <c r="Z32" i="57" s="1"/>
  <c r="C106" i="4"/>
  <c r="F106" i="4"/>
  <c r="Z10" i="57" s="1"/>
  <c r="Z31" i="57" s="1"/>
  <c r="N105" i="4"/>
  <c r="C105" i="4"/>
  <c r="F105" i="4"/>
  <c r="Z9" i="57" s="1"/>
  <c r="Z30" i="57" s="1"/>
  <c r="C104" i="4"/>
  <c r="F104" i="4"/>
  <c r="Z8" i="57" s="1"/>
  <c r="Z29" i="57" s="1"/>
  <c r="C103" i="4"/>
  <c r="F103" i="4"/>
  <c r="Z7" i="57" s="1"/>
  <c r="Z28" i="57" s="1"/>
  <c r="E28" i="57" s="1" a="1"/>
  <c r="E28" i="57" s="1"/>
  <c r="C102" i="4"/>
  <c r="F102" i="4"/>
  <c r="Z6" i="57" s="1"/>
  <c r="Z27" i="57" s="1"/>
  <c r="E27" i="57" s="1" a="1"/>
  <c r="E27" i="57" s="1"/>
  <c r="C101" i="4"/>
  <c r="F101" i="4"/>
  <c r="Z5" i="57" s="1"/>
  <c r="O100" i="4"/>
  <c r="C100" i="4"/>
  <c r="F100" i="4"/>
  <c r="Z14" i="56" s="1"/>
  <c r="Z25" i="56" s="1"/>
  <c r="C99" i="4"/>
  <c r="F99" i="4"/>
  <c r="Z13" i="56" s="1"/>
  <c r="Z24" i="56" s="1"/>
  <c r="C98" i="4"/>
  <c r="F98" i="4"/>
  <c r="Z12" i="56" s="1"/>
  <c r="Z23" i="56" s="1"/>
  <c r="N97" i="4"/>
  <c r="C97" i="4"/>
  <c r="F97" i="4"/>
  <c r="Z11" i="56" s="1"/>
  <c r="Z22" i="56" s="1"/>
  <c r="C96" i="4"/>
  <c r="F96" i="4"/>
  <c r="Z10" i="56" s="1"/>
  <c r="Z21" i="56" s="1"/>
  <c r="C95" i="4"/>
  <c r="F95" i="4"/>
  <c r="Z9" i="56" s="1"/>
  <c r="Z20" i="56" s="1"/>
  <c r="C94" i="4"/>
  <c r="F94" i="4"/>
  <c r="Z8" i="56" s="1"/>
  <c r="Z19" i="56" s="1"/>
  <c r="C93" i="4"/>
  <c r="F93" i="4"/>
  <c r="Z7" i="56" s="1"/>
  <c r="Z18" i="56" s="1"/>
  <c r="O92" i="4"/>
  <c r="C92" i="4"/>
  <c r="F92" i="4"/>
  <c r="Z6" i="56" s="1"/>
  <c r="Z17" i="56" s="1"/>
  <c r="C91" i="4"/>
  <c r="F91" i="4"/>
  <c r="Z5" i="56" s="1"/>
  <c r="C90" i="4"/>
  <c r="F90" i="4"/>
  <c r="Z14" i="55" s="1"/>
  <c r="Z25" i="55" s="1"/>
  <c r="O89" i="4"/>
  <c r="C89" i="4"/>
  <c r="F89" i="4"/>
  <c r="Z13" i="55" s="1"/>
  <c r="Z24" i="55" s="1"/>
  <c r="C88" i="4"/>
  <c r="F88" i="4"/>
  <c r="Z12" i="55" s="1"/>
  <c r="Z23" i="55" s="1"/>
  <c r="C87" i="4"/>
  <c r="F87" i="4"/>
  <c r="Z11" i="55" s="1"/>
  <c r="Z22" i="55" s="1"/>
  <c r="P86" i="4"/>
  <c r="C86" i="4"/>
  <c r="F86" i="4"/>
  <c r="Z10" i="55" s="1"/>
  <c r="Z21" i="55" s="1"/>
  <c r="C85" i="4"/>
  <c r="F85" i="4"/>
  <c r="Z9" i="55" s="1"/>
  <c r="Z20" i="55" s="1"/>
  <c r="C84" i="4"/>
  <c r="F84" i="4"/>
  <c r="Z8" i="55" s="1"/>
  <c r="Z19" i="55" s="1"/>
  <c r="C83" i="4"/>
  <c r="F83" i="4"/>
  <c r="Z7" i="55" s="1"/>
  <c r="Z18" i="55" s="1"/>
  <c r="C82" i="4"/>
  <c r="F82" i="4"/>
  <c r="Z6" i="55" s="1"/>
  <c r="Z17" i="55" s="1"/>
  <c r="C81" i="4"/>
  <c r="F81" i="4"/>
  <c r="Z5" i="55" s="1"/>
  <c r="C80" i="4"/>
  <c r="F80" i="4"/>
  <c r="Z27" i="54" s="1"/>
  <c r="Z51" i="54" s="1"/>
  <c r="C79" i="4"/>
  <c r="F79" i="4"/>
  <c r="Z26" i="54" s="1"/>
  <c r="Z50" i="54" s="1"/>
  <c r="P78" i="4"/>
  <c r="C78" i="4"/>
  <c r="F78" i="4"/>
  <c r="Z25" i="54" s="1"/>
  <c r="Z49" i="54" s="1"/>
  <c r="C77" i="4"/>
  <c r="F77" i="4"/>
  <c r="Z24" i="54" s="1"/>
  <c r="Z48" i="54" s="1"/>
  <c r="C76" i="4"/>
  <c r="F76" i="4"/>
  <c r="Z23" i="54" s="1"/>
  <c r="Z47" i="54" s="1"/>
  <c r="C75" i="4"/>
  <c r="F75" i="4"/>
  <c r="Z22" i="54" s="1"/>
  <c r="Z46" i="54" s="1"/>
  <c r="C74" i="4"/>
  <c r="F74" i="4"/>
  <c r="Z21" i="54" s="1"/>
  <c r="Z45" i="54" s="1"/>
  <c r="C73" i="4"/>
  <c r="F73" i="4"/>
  <c r="Z20" i="54" s="1"/>
  <c r="Z44" i="54" s="1"/>
  <c r="C72" i="4"/>
  <c r="F72" i="4"/>
  <c r="Z19" i="54" s="1"/>
  <c r="Z43" i="54" s="1"/>
  <c r="C71" i="4"/>
  <c r="F71" i="4"/>
  <c r="Z18" i="54" s="1"/>
  <c r="Z42" i="54" s="1"/>
  <c r="C70" i="4"/>
  <c r="F70" i="4"/>
  <c r="Z17" i="54" s="1"/>
  <c r="Z41" i="54" s="1"/>
  <c r="C69" i="4"/>
  <c r="F69" i="4"/>
  <c r="Z16" i="54" s="1"/>
  <c r="Z40" i="54" s="1"/>
  <c r="C68" i="4"/>
  <c r="F68" i="4"/>
  <c r="Z15" i="54" s="1"/>
  <c r="Z39" i="54" s="1"/>
  <c r="P67" i="4"/>
  <c r="C67" i="4"/>
  <c r="F67" i="4"/>
  <c r="Z14" i="54" s="1"/>
  <c r="Z38" i="54" s="1"/>
  <c r="C66" i="4"/>
  <c r="F66" i="4"/>
  <c r="Z13" i="54" s="1"/>
  <c r="Z37" i="54" s="1"/>
  <c r="C65" i="4"/>
  <c r="F65" i="4"/>
  <c r="Z12" i="54" s="1"/>
  <c r="Z36" i="54" s="1"/>
  <c r="C64" i="4"/>
  <c r="F64" i="4"/>
  <c r="Z11" i="54" s="1"/>
  <c r="Z35" i="54" s="1"/>
  <c r="C63" i="4"/>
  <c r="F63" i="4"/>
  <c r="Z10" i="54" s="1"/>
  <c r="Z34" i="54" s="1"/>
  <c r="C62" i="4"/>
  <c r="F62" i="4"/>
  <c r="Z9" i="54" s="1"/>
  <c r="Z33" i="54" s="1"/>
  <c r="C61" i="4"/>
  <c r="F61" i="4"/>
  <c r="Z8" i="54" s="1"/>
  <c r="Z32" i="54" s="1"/>
  <c r="C60" i="4"/>
  <c r="F60" i="4"/>
  <c r="Z7" i="54" s="1"/>
  <c r="Z31" i="54" s="1"/>
  <c r="P59" i="4"/>
  <c r="C59" i="4"/>
  <c r="F59" i="4"/>
  <c r="Z6" i="54" s="1"/>
  <c r="Z30" i="54" s="1"/>
  <c r="C58" i="4"/>
  <c r="F58" i="4"/>
  <c r="Z5" i="54" s="1"/>
  <c r="C57" i="4"/>
  <c r="F57" i="4"/>
  <c r="P56" i="4"/>
  <c r="C56" i="4"/>
  <c r="F56" i="4"/>
  <c r="C55" i="4"/>
  <c r="F55" i="4"/>
  <c r="C54" i="4"/>
  <c r="F54" i="4"/>
  <c r="N53" i="4"/>
  <c r="C53" i="4"/>
  <c r="F53" i="4"/>
  <c r="C52" i="4"/>
  <c r="F52" i="4"/>
  <c r="C51" i="4"/>
  <c r="F51" i="4"/>
  <c r="N50" i="4"/>
  <c r="C50" i="4"/>
  <c r="F50" i="4"/>
  <c r="C49" i="4"/>
  <c r="F49" i="4"/>
  <c r="C48" i="4"/>
  <c r="F48" i="4"/>
  <c r="C47" i="4"/>
  <c r="F47" i="4"/>
  <c r="C46" i="4"/>
  <c r="F46" i="4"/>
  <c r="C45" i="4"/>
  <c r="F45" i="4"/>
  <c r="C44" i="4"/>
  <c r="F44" i="4"/>
  <c r="C43" i="4"/>
  <c r="F43" i="4"/>
  <c r="P42" i="4"/>
  <c r="C42" i="4"/>
  <c r="F42" i="4"/>
  <c r="C41" i="4"/>
  <c r="F41" i="4"/>
  <c r="C39" i="4"/>
  <c r="F39" i="4"/>
  <c r="N38" i="4"/>
  <c r="C38" i="4"/>
  <c r="F38" i="4"/>
  <c r="C37" i="4"/>
  <c r="F37" i="4"/>
  <c r="C36" i="4"/>
  <c r="F36" i="4"/>
  <c r="C35" i="4"/>
  <c r="F35" i="4"/>
  <c r="C34" i="4"/>
  <c r="F34" i="4"/>
  <c r="Z14" i="52" s="1"/>
  <c r="Z29" i="52" s="1"/>
  <c r="P33" i="4"/>
  <c r="C33" i="4"/>
  <c r="F33" i="4"/>
  <c r="C32" i="4"/>
  <c r="F32" i="4"/>
  <c r="C31" i="4"/>
  <c r="F31" i="4"/>
  <c r="P30" i="4"/>
  <c r="C30" i="4"/>
  <c r="F30" i="4"/>
  <c r="C29" i="4"/>
  <c r="F29" i="4"/>
  <c r="C28" i="4"/>
  <c r="F28" i="4"/>
  <c r="Z8" i="52" s="1"/>
  <c r="C27" i="4"/>
  <c r="F27" i="4"/>
  <c r="C26" i="4"/>
  <c r="F26" i="4"/>
  <c r="C25" i="4"/>
  <c r="F25" i="4"/>
  <c r="AI47" i="29"/>
  <c r="C24" i="4"/>
  <c r="F24" i="4"/>
  <c r="C23" i="4"/>
  <c r="F23" i="4"/>
  <c r="AI45" i="29"/>
  <c r="N22" i="4"/>
  <c r="P22" i="4"/>
  <c r="C22" i="4"/>
  <c r="F22" i="4"/>
  <c r="C21" i="4"/>
  <c r="F21" i="4"/>
  <c r="C20" i="4"/>
  <c r="F20" i="4"/>
  <c r="C19" i="4"/>
  <c r="F19" i="4"/>
  <c r="C18" i="4"/>
  <c r="F18" i="4"/>
  <c r="AI40" i="29"/>
  <c r="C17" i="4"/>
  <c r="F17" i="4"/>
  <c r="AI39" i="29"/>
  <c r="C16" i="4"/>
  <c r="F16" i="4"/>
  <c r="C15" i="4"/>
  <c r="F15" i="4"/>
  <c r="N14" i="4"/>
  <c r="P14" i="4"/>
  <c r="C14" i="4"/>
  <c r="F14" i="4"/>
  <c r="AI36" i="29"/>
  <c r="C13" i="4"/>
  <c r="F13" i="4"/>
  <c r="C12" i="4"/>
  <c r="F12" i="4"/>
  <c r="AI34" i="29"/>
  <c r="C11" i="4"/>
  <c r="F11" i="4"/>
  <c r="C10" i="4"/>
  <c r="F10" i="4"/>
  <c r="C9" i="4"/>
  <c r="F9" i="4"/>
  <c r="AI31" i="29"/>
  <c r="C8" i="4"/>
  <c r="F8" i="4"/>
  <c r="AI30" i="29"/>
  <c r="C7" i="4"/>
  <c r="F7" i="4"/>
  <c r="P6" i="4"/>
  <c r="O6" i="4"/>
  <c r="C6" i="4"/>
  <c r="F6" i="4"/>
  <c r="C5" i="4"/>
  <c r="F5" i="4"/>
  <c r="C4" i="4"/>
  <c r="F4" i="4"/>
  <c r="Z5" i="29" s="1"/>
  <c r="F11" i="3"/>
  <c r="F10" i="3"/>
  <c r="F9" i="3"/>
  <c r="F8" i="3"/>
  <c r="F7" i="3"/>
  <c r="F6" i="3"/>
  <c r="F5" i="3"/>
  <c r="F4" i="3"/>
  <c r="F3" i="3"/>
  <c r="F2" i="3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6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8" i="2"/>
  <c r="F7" i="2"/>
  <c r="F6" i="2"/>
  <c r="F5" i="2"/>
  <c r="F4" i="2"/>
  <c r="F3" i="2"/>
  <c r="F2" i="2"/>
  <c r="F13" i="6"/>
  <c r="C12" i="6"/>
  <c r="C11" i="6"/>
  <c r="C10" i="6"/>
  <c r="C9" i="6"/>
  <c r="C8" i="6"/>
  <c r="C7" i="6"/>
  <c r="C6" i="6"/>
  <c r="C5" i="6"/>
  <c r="C4" i="6"/>
  <c r="C3" i="6"/>
  <c r="C2" i="6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3" i="1"/>
  <c r="C2" i="1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D4" i="11"/>
  <c r="C4" i="11"/>
  <c r="B4" i="11"/>
  <c r="D3" i="11"/>
  <c r="C3" i="11"/>
  <c r="B3" i="11"/>
  <c r="D2" i="11"/>
  <c r="C2" i="11"/>
  <c r="B2" i="11"/>
  <c r="D8" i="9"/>
  <c r="P253" i="4" s="1"/>
  <c r="D7" i="9"/>
  <c r="O245" i="4" s="1"/>
  <c r="B7" i="9"/>
  <c r="D6" i="9"/>
  <c r="D5" i="9"/>
  <c r="D4" i="9"/>
  <c r="N220" i="4" s="1"/>
  <c r="D2" i="9"/>
  <c r="Z3" i="56" l="1"/>
  <c r="Z16" i="56"/>
  <c r="E23" i="56" a="1"/>
  <c r="E23" i="56" s="1"/>
  <c r="Z90" i="58"/>
  <c r="Z106" i="58" s="1"/>
  <c r="Z80" i="58"/>
  <c r="Z96" i="58" s="1"/>
  <c r="E53" i="59" a="1"/>
  <c r="E53" i="59" s="1"/>
  <c r="E22" i="56" a="1"/>
  <c r="E22" i="56" s="1"/>
  <c r="E24" i="56" a="1"/>
  <c r="E24" i="56" s="1"/>
  <c r="Z88" i="58"/>
  <c r="Z104" i="58" s="1"/>
  <c r="E40" i="59" a="1"/>
  <c r="E40" i="59" s="1"/>
  <c r="E18" i="56" a="1"/>
  <c r="E18" i="56" s="1"/>
  <c r="Z77" i="58"/>
  <c r="Z93" i="58" s="1"/>
  <c r="Z109" i="58" s="1"/>
  <c r="E55" i="59" a="1"/>
  <c r="E55" i="59" s="1"/>
  <c r="Z83" i="58"/>
  <c r="Z99" i="58" s="1"/>
  <c r="E34" i="59" a="1"/>
  <c r="E34" i="59" s="1"/>
  <c r="E56" i="59" a="1"/>
  <c r="E56" i="59" s="1"/>
  <c r="Z33" i="59"/>
  <c r="E46" i="59" s="1" a="1"/>
  <c r="E46" i="59" s="1"/>
  <c r="Z3" i="59"/>
  <c r="E19" i="56" a="1"/>
  <c r="E19" i="56" s="1"/>
  <c r="Z3" i="57"/>
  <c r="Z26" i="57"/>
  <c r="E47" i="59" a="1"/>
  <c r="E47" i="59" s="1"/>
  <c r="Z3" i="52"/>
  <c r="Z23" i="52"/>
  <c r="E29" i="52" s="1" a="1"/>
  <c r="E29" i="52" s="1"/>
  <c r="Z84" i="58"/>
  <c r="Z100" i="58" s="1"/>
  <c r="E35" i="59" a="1"/>
  <c r="E35" i="59" s="1"/>
  <c r="E42" i="59" a="1"/>
  <c r="E42" i="59" s="1"/>
  <c r="E57" i="59" a="1"/>
  <c r="E57" i="59" s="1"/>
  <c r="Z3" i="54"/>
  <c r="Z29" i="54"/>
  <c r="E35" i="54" s="1" a="1"/>
  <c r="E35" i="54" s="1"/>
  <c r="E20" i="56" a="1"/>
  <c r="E20" i="56" s="1"/>
  <c r="E50" i="59" a="1"/>
  <c r="E50" i="59" s="1"/>
  <c r="E17" i="56" a="1"/>
  <c r="E17" i="56" s="1"/>
  <c r="Z3" i="55"/>
  <c r="Z16" i="55"/>
  <c r="E21" i="55" s="1" a="1"/>
  <c r="E21" i="55" s="1"/>
  <c r="Z85" i="58"/>
  <c r="Z101" i="58" s="1"/>
  <c r="E36" i="59" a="1"/>
  <c r="E36" i="59" s="1"/>
  <c r="E43" i="59" a="1"/>
  <c r="E43" i="59" s="1"/>
  <c r="E58" i="59" a="1"/>
  <c r="E58" i="59" s="1"/>
  <c r="Z76" i="58"/>
  <c r="Z92" i="58" s="1"/>
  <c r="Z108" i="58" s="1"/>
  <c r="E21" i="56" a="1"/>
  <c r="E21" i="56" s="1"/>
  <c r="Z78" i="58"/>
  <c r="Z94" i="58" s="1"/>
  <c r="E51" i="59" a="1"/>
  <c r="E51" i="59" s="1"/>
  <c r="Z86" i="58"/>
  <c r="Z102" i="58" s="1"/>
  <c r="E37" i="59" a="1"/>
  <c r="E37" i="59" s="1"/>
  <c r="E44" i="59" a="1"/>
  <c r="E44" i="59" s="1"/>
  <c r="E59" i="59" a="1"/>
  <c r="E59" i="59" s="1"/>
  <c r="Z91" i="58"/>
  <c r="Z107" i="58" s="1"/>
  <c r="Z82" i="58"/>
  <c r="Z98" i="58" s="1"/>
  <c r="E52" i="59" a="1"/>
  <c r="E52" i="59" s="1"/>
  <c r="Z81" i="58"/>
  <c r="Z97" i="58" s="1"/>
  <c r="Z79" i="58"/>
  <c r="Z95" i="58" s="1"/>
  <c r="E45" i="59" a="1"/>
  <c r="E45" i="59" s="1"/>
  <c r="Z3" i="58"/>
  <c r="Z87" i="58"/>
  <c r="Z103" i="58" s="1"/>
  <c r="Z59" i="60"/>
  <c r="Z3" i="60"/>
  <c r="Z3" i="61"/>
  <c r="Z33" i="61"/>
  <c r="Z10" i="29"/>
  <c r="Z32" i="29" s="1"/>
  <c r="Z11" i="29"/>
  <c r="Z33" i="29" s="1"/>
  <c r="Z17" i="29"/>
  <c r="Z39" i="29" s="1"/>
  <c r="Z16" i="29"/>
  <c r="Z38" i="29" s="1"/>
  <c r="Z6" i="29"/>
  <c r="Z12" i="29"/>
  <c r="Z34" i="29" s="1"/>
  <c r="Z18" i="29"/>
  <c r="Z40" i="29" s="1"/>
  <c r="Z24" i="29"/>
  <c r="Z46" i="29" s="1"/>
  <c r="Z23" i="29"/>
  <c r="Z45" i="29" s="1"/>
  <c r="Z13" i="29"/>
  <c r="Z35" i="29" s="1"/>
  <c r="Z25" i="29"/>
  <c r="Z47" i="29" s="1"/>
  <c r="Z19" i="29"/>
  <c r="Z41" i="29" s="1"/>
  <c r="Z14" i="29"/>
  <c r="Z36" i="29" s="1"/>
  <c r="Z8" i="29"/>
  <c r="Z30" i="29" s="1"/>
  <c r="Z20" i="29"/>
  <c r="Z42" i="29" s="1"/>
  <c r="Z7" i="29"/>
  <c r="Z29" i="29" s="1"/>
  <c r="Z15" i="29"/>
  <c r="Z37" i="29" s="1"/>
  <c r="Z21" i="29"/>
  <c r="Z43" i="29" s="1"/>
  <c r="Z9" i="29"/>
  <c r="Z31" i="29" s="1"/>
  <c r="Z22" i="29"/>
  <c r="Z44" i="29" s="1"/>
  <c r="Z27" i="29"/>
  <c r="T2" i="4"/>
  <c r="Y41" i="4" a="1"/>
  <c r="Y41" i="4" s="1"/>
  <c r="AI25" i="53" s="1"/>
  <c r="AL25" i="53" s="1"/>
  <c r="AI28" i="29"/>
  <c r="AI46" i="29"/>
  <c r="AI33" i="29"/>
  <c r="AI38" i="29"/>
  <c r="AI41" i="29"/>
  <c r="AI32" i="29"/>
  <c r="AI42" i="29"/>
  <c r="O9" i="4"/>
  <c r="O17" i="4"/>
  <c r="O25" i="4"/>
  <c r="N30" i="4"/>
  <c r="N56" i="4"/>
  <c r="N59" i="4"/>
  <c r="O62" i="4"/>
  <c r="N67" i="4"/>
  <c r="O70" i="4"/>
  <c r="N78" i="4"/>
  <c r="O81" i="4"/>
  <c r="N86" i="4"/>
  <c r="P89" i="4"/>
  <c r="P92" i="4"/>
  <c r="P100" i="4"/>
  <c r="N108" i="4"/>
  <c r="O111" i="4"/>
  <c r="N116" i="4"/>
  <c r="O119" i="4"/>
  <c r="P128" i="4"/>
  <c r="P136" i="4"/>
  <c r="N144" i="4"/>
  <c r="O147" i="4"/>
  <c r="N152" i="4"/>
  <c r="O155" i="4"/>
  <c r="P163" i="4"/>
  <c r="N173" i="4"/>
  <c r="P176" i="4"/>
  <c r="P184" i="4"/>
  <c r="O187" i="4"/>
  <c r="N192" i="4"/>
  <c r="P195" i="4"/>
  <c r="O198" i="4"/>
  <c r="N209" i="4"/>
  <c r="O212" i="4"/>
  <c r="P226" i="4"/>
  <c r="P237" i="4"/>
  <c r="N245" i="4"/>
  <c r="P248" i="4"/>
  <c r="P256" i="4"/>
  <c r="X27" i="29"/>
  <c r="X31" i="29"/>
  <c r="S31" i="29" s="1"/>
  <c r="N6" i="4"/>
  <c r="P9" i="4"/>
  <c r="P17" i="4"/>
  <c r="P25" i="4"/>
  <c r="N33" i="4"/>
  <c r="O36" i="4"/>
  <c r="N42" i="4"/>
  <c r="P45" i="4"/>
  <c r="O48" i="4"/>
  <c r="P62" i="4"/>
  <c r="P70" i="4"/>
  <c r="P81" i="4"/>
  <c r="N89" i="4"/>
  <c r="N92" i="4"/>
  <c r="O95" i="4"/>
  <c r="N100" i="4"/>
  <c r="O103" i="4"/>
  <c r="P111" i="4"/>
  <c r="P119" i="4"/>
  <c r="N128" i="4"/>
  <c r="O131" i="4"/>
  <c r="N136" i="4"/>
  <c r="O139" i="4"/>
  <c r="P147" i="4"/>
  <c r="P155" i="4"/>
  <c r="O158" i="4"/>
  <c r="N163" i="4"/>
  <c r="O166" i="4"/>
  <c r="N176" i="4"/>
  <c r="O179" i="4"/>
  <c r="N184" i="4"/>
  <c r="P187" i="4"/>
  <c r="N195" i="4"/>
  <c r="P198" i="4"/>
  <c r="O201" i="4"/>
  <c r="P212" i="4"/>
  <c r="O215" i="4"/>
  <c r="P218" i="4"/>
  <c r="N226" i="4"/>
  <c r="O229" i="4"/>
  <c r="N237" i="4"/>
  <c r="O240" i="4"/>
  <c r="N248" i="4"/>
  <c r="O251" i="4"/>
  <c r="N256" i="4"/>
  <c r="O259" i="4"/>
  <c r="X43" i="29"/>
  <c r="S43" i="29" s="1"/>
  <c r="N9" i="4"/>
  <c r="O12" i="4"/>
  <c r="N17" i="4"/>
  <c r="O20" i="4"/>
  <c r="N25" i="4"/>
  <c r="O28" i="4"/>
  <c r="P36" i="4"/>
  <c r="N45" i="4"/>
  <c r="P48" i="4"/>
  <c r="N62" i="4"/>
  <c r="O65" i="4"/>
  <c r="N70" i="4"/>
  <c r="O73" i="4"/>
  <c r="O76" i="4"/>
  <c r="N81" i="4"/>
  <c r="O84" i="4"/>
  <c r="P95" i="4"/>
  <c r="P103" i="4"/>
  <c r="N111" i="4"/>
  <c r="O114" i="4"/>
  <c r="N119" i="4"/>
  <c r="O122" i="4"/>
  <c r="P131" i="4"/>
  <c r="P139" i="4"/>
  <c r="O142" i="4"/>
  <c r="N147" i="4"/>
  <c r="O150" i="4"/>
  <c r="N155" i="4"/>
  <c r="P158" i="4"/>
  <c r="P166" i="4"/>
  <c r="O169" i="4"/>
  <c r="P179" i="4"/>
  <c r="N187" i="4"/>
  <c r="O190" i="4"/>
  <c r="N198" i="4"/>
  <c r="P201" i="4"/>
  <c r="O204" i="4"/>
  <c r="N212" i="4"/>
  <c r="P215" i="4"/>
  <c r="N218" i="4"/>
  <c r="P221" i="4"/>
  <c r="P229" i="4"/>
  <c r="P240" i="4"/>
  <c r="P251" i="4"/>
  <c r="P259" i="4"/>
  <c r="P12" i="4"/>
  <c r="P20" i="4"/>
  <c r="P28" i="4"/>
  <c r="N36" i="4"/>
  <c r="O39" i="4"/>
  <c r="N48" i="4"/>
  <c r="O51" i="4"/>
  <c r="O54" i="4"/>
  <c r="P65" i="4"/>
  <c r="P73" i="4"/>
  <c r="P76" i="4"/>
  <c r="P84" i="4"/>
  <c r="N95" i="4"/>
  <c r="O98" i="4"/>
  <c r="N103" i="4"/>
  <c r="O106" i="4"/>
  <c r="P114" i="4"/>
  <c r="P122" i="4"/>
  <c r="O126" i="4"/>
  <c r="N131" i="4"/>
  <c r="O134" i="4"/>
  <c r="N139" i="4"/>
  <c r="P142" i="4"/>
  <c r="P150" i="4"/>
  <c r="N158" i="4"/>
  <c r="O161" i="4"/>
  <c r="N166" i="4"/>
  <c r="P169" i="4"/>
  <c r="N179" i="4"/>
  <c r="O182" i="4"/>
  <c r="P190" i="4"/>
  <c r="N201" i="4"/>
  <c r="P204" i="4"/>
  <c r="O207" i="4"/>
  <c r="N215" i="4"/>
  <c r="N221" i="4"/>
  <c r="O224" i="4"/>
  <c r="N229" i="4"/>
  <c r="P232" i="4"/>
  <c r="O235" i="4"/>
  <c r="N240" i="4"/>
  <c r="O243" i="4"/>
  <c r="N251" i="4"/>
  <c r="O254" i="4"/>
  <c r="N259" i="4"/>
  <c r="X30" i="29"/>
  <c r="S30" i="29" s="1"/>
  <c r="X45" i="29"/>
  <c r="S45" i="29" s="1"/>
  <c r="O4" i="4"/>
  <c r="N12" i="4"/>
  <c r="O15" i="4"/>
  <c r="N20" i="4"/>
  <c r="O23" i="4"/>
  <c r="N28" i="4"/>
  <c r="O31" i="4"/>
  <c r="P39" i="4"/>
  <c r="P51" i="4"/>
  <c r="P54" i="4"/>
  <c r="O57" i="4"/>
  <c r="O60" i="4"/>
  <c r="N65" i="4"/>
  <c r="O68" i="4"/>
  <c r="N73" i="4"/>
  <c r="N76" i="4"/>
  <c r="O79" i="4"/>
  <c r="N84" i="4"/>
  <c r="P87" i="4"/>
  <c r="P98" i="4"/>
  <c r="P106" i="4"/>
  <c r="O109" i="4"/>
  <c r="N114" i="4"/>
  <c r="O117" i="4"/>
  <c r="N122" i="4"/>
  <c r="P126" i="4"/>
  <c r="P134" i="4"/>
  <c r="N142" i="4"/>
  <c r="O145" i="4"/>
  <c r="N150" i="4"/>
  <c r="O153" i="4"/>
  <c r="P161" i="4"/>
  <c r="N169" i="4"/>
  <c r="P174" i="4"/>
  <c r="P182" i="4"/>
  <c r="N190" i="4"/>
  <c r="O193" i="4"/>
  <c r="N204" i="4"/>
  <c r="P207" i="4"/>
  <c r="O210" i="4"/>
  <c r="P224" i="4"/>
  <c r="N232" i="4"/>
  <c r="P235" i="4"/>
  <c r="P243" i="4"/>
  <c r="O246" i="4"/>
  <c r="P254" i="4"/>
  <c r="X38" i="29"/>
  <c r="S38" i="29" s="1"/>
  <c r="X32" i="29"/>
  <c r="S32" i="29" s="1"/>
  <c r="N4" i="4"/>
  <c r="P7" i="4"/>
  <c r="P15" i="4"/>
  <c r="P23" i="4"/>
  <c r="P31" i="4"/>
  <c r="O34" i="4"/>
  <c r="N39" i="4"/>
  <c r="O43" i="4"/>
  <c r="N51" i="4"/>
  <c r="N54" i="4"/>
  <c r="P57" i="4"/>
  <c r="P60" i="4"/>
  <c r="P68" i="4"/>
  <c r="P79" i="4"/>
  <c r="N87" i="4"/>
  <c r="P90" i="4"/>
  <c r="O93" i="4"/>
  <c r="N98" i="4"/>
  <c r="O101" i="4"/>
  <c r="N106" i="4"/>
  <c r="P109" i="4"/>
  <c r="P117" i="4"/>
  <c r="N126" i="4"/>
  <c r="O129" i="4"/>
  <c r="N134" i="4"/>
  <c r="O137" i="4"/>
  <c r="P145" i="4"/>
  <c r="P153" i="4"/>
  <c r="N161" i="4"/>
  <c r="O164" i="4"/>
  <c r="N174" i="4"/>
  <c r="O177" i="4"/>
  <c r="N182" i="4"/>
  <c r="O185" i="4"/>
  <c r="P193" i="4"/>
  <c r="O196" i="4"/>
  <c r="N207" i="4"/>
  <c r="P210" i="4"/>
  <c r="N224" i="4"/>
  <c r="O227" i="4"/>
  <c r="N235" i="4"/>
  <c r="O238" i="4"/>
  <c r="N243" i="4"/>
  <c r="P246" i="4"/>
  <c r="O249" i="4"/>
  <c r="N254" i="4"/>
  <c r="O257" i="4"/>
  <c r="X36" i="29"/>
  <c r="S36" i="29" s="1"/>
  <c r="N7" i="4"/>
  <c r="O10" i="4"/>
  <c r="N15" i="4"/>
  <c r="O18" i="4"/>
  <c r="N23" i="4"/>
  <c r="O26" i="4"/>
  <c r="N31" i="4"/>
  <c r="P34" i="4"/>
  <c r="P43" i="4"/>
  <c r="P46" i="4"/>
  <c r="N57" i="4"/>
  <c r="N60" i="4"/>
  <c r="O63" i="4"/>
  <c r="N68" i="4"/>
  <c r="O71" i="4"/>
  <c r="N79" i="4"/>
  <c r="O82" i="4"/>
  <c r="N90" i="4"/>
  <c r="P93" i="4"/>
  <c r="P101" i="4"/>
  <c r="N109" i="4"/>
  <c r="O112" i="4"/>
  <c r="N117" i="4"/>
  <c r="O120" i="4"/>
  <c r="P129" i="4"/>
  <c r="P137" i="4"/>
  <c r="N145" i="4"/>
  <c r="O148" i="4"/>
  <c r="N153" i="4"/>
  <c r="P156" i="4"/>
  <c r="P164" i="4"/>
  <c r="P177" i="4"/>
  <c r="P185" i="4"/>
  <c r="O188" i="4"/>
  <c r="N193" i="4"/>
  <c r="P196" i="4"/>
  <c r="O199" i="4"/>
  <c r="N210" i="4"/>
  <c r="P213" i="4"/>
  <c r="O219" i="4"/>
  <c r="P227" i="4"/>
  <c r="P238" i="4"/>
  <c r="N246" i="4"/>
  <c r="P249" i="4"/>
  <c r="P257" i="4"/>
  <c r="X47" i="29"/>
  <c r="S47" i="29" s="1"/>
  <c r="X41" i="29"/>
  <c r="S41" i="29" s="1"/>
  <c r="P10" i="4"/>
  <c r="P18" i="4"/>
  <c r="P26" i="4"/>
  <c r="N34" i="4"/>
  <c r="O37" i="4"/>
  <c r="N43" i="4"/>
  <c r="N46" i="4"/>
  <c r="O49" i="4"/>
  <c r="P63" i="4"/>
  <c r="P71" i="4"/>
  <c r="P82" i="4"/>
  <c r="N93" i="4"/>
  <c r="O96" i="4"/>
  <c r="N101" i="4"/>
  <c r="O104" i="4"/>
  <c r="P112" i="4"/>
  <c r="P120" i="4"/>
  <c r="N129" i="4"/>
  <c r="O132" i="4"/>
  <c r="N137" i="4"/>
  <c r="P140" i="4"/>
  <c r="P148" i="4"/>
  <c r="N156" i="4"/>
  <c r="O159" i="4"/>
  <c r="N164" i="4"/>
  <c r="O167" i="4"/>
  <c r="N177" i="4"/>
  <c r="O180" i="4"/>
  <c r="N185" i="4"/>
  <c r="P188" i="4"/>
  <c r="N196" i="4"/>
  <c r="P199" i="4"/>
  <c r="O202" i="4"/>
  <c r="N213" i="4"/>
  <c r="P216" i="4"/>
  <c r="P219" i="4"/>
  <c r="O222" i="4"/>
  <c r="N227" i="4"/>
  <c r="O230" i="4"/>
  <c r="N238" i="4"/>
  <c r="O241" i="4"/>
  <c r="N249" i="4"/>
  <c r="O252" i="4"/>
  <c r="N257" i="4"/>
  <c r="X37" i="29"/>
  <c r="S37" i="29" s="1"/>
  <c r="X34" i="29"/>
  <c r="S34" i="29" s="1"/>
  <c r="X35" i="29"/>
  <c r="S35" i="29" s="1"/>
  <c r="N10" i="4"/>
  <c r="O13" i="4"/>
  <c r="N18" i="4"/>
  <c r="O21" i="4"/>
  <c r="N26" i="4"/>
  <c r="O29" i="4"/>
  <c r="P37" i="4"/>
  <c r="P49" i="4"/>
  <c r="N63" i="4"/>
  <c r="O66" i="4"/>
  <c r="N71" i="4"/>
  <c r="P74" i="4"/>
  <c r="O77" i="4"/>
  <c r="N82" i="4"/>
  <c r="O85" i="4"/>
  <c r="P96" i="4"/>
  <c r="P104" i="4"/>
  <c r="N112" i="4"/>
  <c r="O115" i="4"/>
  <c r="N120" i="4"/>
  <c r="P124" i="4"/>
  <c r="P132" i="4"/>
  <c r="N140" i="4"/>
  <c r="O143" i="4"/>
  <c r="N148" i="4"/>
  <c r="O151" i="4"/>
  <c r="P159" i="4"/>
  <c r="P167" i="4"/>
  <c r="O172" i="4"/>
  <c r="P180" i="4"/>
  <c r="N188" i="4"/>
  <c r="O191" i="4"/>
  <c r="N199" i="4"/>
  <c r="P202" i="4"/>
  <c r="P205" i="4"/>
  <c r="N216" i="4"/>
  <c r="N219" i="4"/>
  <c r="P222" i="4"/>
  <c r="P230" i="4"/>
  <c r="O233" i="4"/>
  <c r="P241" i="4"/>
  <c r="P252" i="4"/>
  <c r="O5" i="4"/>
  <c r="P13" i="4"/>
  <c r="P21" i="4"/>
  <c r="P29" i="4"/>
  <c r="N37" i="4"/>
  <c r="O41" i="4"/>
  <c r="N49" i="4"/>
  <c r="P52" i="4"/>
  <c r="O55" i="4"/>
  <c r="P66" i="4"/>
  <c r="N74" i="4"/>
  <c r="P77" i="4"/>
  <c r="P85" i="4"/>
  <c r="O88" i="4"/>
  <c r="N96" i="4"/>
  <c r="O99" i="4"/>
  <c r="N104" i="4"/>
  <c r="P107" i="4"/>
  <c r="P115" i="4"/>
  <c r="N124" i="4"/>
  <c r="O127" i="4"/>
  <c r="N132" i="4"/>
  <c r="O135" i="4"/>
  <c r="P143" i="4"/>
  <c r="P151" i="4"/>
  <c r="N159" i="4"/>
  <c r="O162" i="4"/>
  <c r="N167" i="4"/>
  <c r="P172" i="4"/>
  <c r="O175" i="4"/>
  <c r="N180" i="4"/>
  <c r="O183" i="4"/>
  <c r="P191" i="4"/>
  <c r="N202" i="4"/>
  <c r="N205" i="4"/>
  <c r="P208" i="4"/>
  <c r="N222" i="4"/>
  <c r="O225" i="4"/>
  <c r="N230" i="4"/>
  <c r="N233" i="4"/>
  <c r="O236" i="4"/>
  <c r="N241" i="4"/>
  <c r="O244" i="4"/>
  <c r="N252" i="4"/>
  <c r="O255" i="4"/>
  <c r="X33" i="29"/>
  <c r="S33" i="29" s="1"/>
  <c r="X44" i="29"/>
  <c r="S44" i="29" s="1"/>
  <c r="P5" i="4"/>
  <c r="O8" i="4"/>
  <c r="N13" i="4"/>
  <c r="O16" i="4"/>
  <c r="N21" i="4"/>
  <c r="O24" i="4"/>
  <c r="N29" i="4"/>
  <c r="O32" i="4"/>
  <c r="P41" i="4"/>
  <c r="N52" i="4"/>
  <c r="P55" i="4"/>
  <c r="P58" i="4"/>
  <c r="O61" i="4"/>
  <c r="N66" i="4"/>
  <c r="O69" i="4"/>
  <c r="N77" i="4"/>
  <c r="O80" i="4"/>
  <c r="N85" i="4"/>
  <c r="P88" i="4"/>
  <c r="P91" i="4"/>
  <c r="P99" i="4"/>
  <c r="N107" i="4"/>
  <c r="O110" i="4"/>
  <c r="N115" i="4"/>
  <c r="O118" i="4"/>
  <c r="P127" i="4"/>
  <c r="P135" i="4"/>
  <c r="N143" i="4"/>
  <c r="O146" i="4"/>
  <c r="N151" i="4"/>
  <c r="O154" i="4"/>
  <c r="P162" i="4"/>
  <c r="N172" i="4"/>
  <c r="P175" i="4"/>
  <c r="P183" i="4"/>
  <c r="N191" i="4"/>
  <c r="P194" i="4"/>
  <c r="N208" i="4"/>
  <c r="O211" i="4"/>
  <c r="P225" i="4"/>
  <c r="P236" i="4"/>
  <c r="N244" i="4"/>
  <c r="O247" i="4"/>
  <c r="P255" i="4"/>
  <c r="X28" i="29"/>
  <c r="S28" i="29" s="1"/>
  <c r="N5" i="4"/>
  <c r="P8" i="4"/>
  <c r="P16" i="4"/>
  <c r="P24" i="4"/>
  <c r="P32" i="4"/>
  <c r="O35" i="4"/>
  <c r="N41" i="4"/>
  <c r="O44" i="4"/>
  <c r="O47" i="4"/>
  <c r="N55" i="4"/>
  <c r="N58" i="4"/>
  <c r="P61" i="4"/>
  <c r="P69" i="4"/>
  <c r="P80" i="4"/>
  <c r="N88" i="4"/>
  <c r="N91" i="4"/>
  <c r="O94" i="4"/>
  <c r="N99" i="4"/>
  <c r="O102" i="4"/>
  <c r="P110" i="4"/>
  <c r="P118" i="4"/>
  <c r="N127" i="4"/>
  <c r="O130" i="4"/>
  <c r="N135" i="4"/>
  <c r="O138" i="4"/>
  <c r="P146" i="4"/>
  <c r="P154" i="4"/>
  <c r="O157" i="4"/>
  <c r="N162" i="4"/>
  <c r="O165" i="4"/>
  <c r="N175" i="4"/>
  <c r="O178" i="4"/>
  <c r="N183" i="4"/>
  <c r="P186" i="4"/>
  <c r="N194" i="4"/>
  <c r="P197" i="4"/>
  <c r="P211" i="4"/>
  <c r="O214" i="4"/>
  <c r="N225" i="4"/>
  <c r="O228" i="4"/>
  <c r="N236" i="4"/>
  <c r="O239" i="4"/>
  <c r="P247" i="4"/>
  <c r="O250" i="4"/>
  <c r="N255" i="4"/>
  <c r="O258" i="4"/>
  <c r="X39" i="29"/>
  <c r="S39" i="29" s="1"/>
  <c r="N8" i="4"/>
  <c r="O11" i="4"/>
  <c r="N16" i="4"/>
  <c r="O19" i="4"/>
  <c r="N24" i="4"/>
  <c r="O27" i="4"/>
  <c r="N32" i="4"/>
  <c r="P35" i="4"/>
  <c r="P44" i="4"/>
  <c r="P47" i="4"/>
  <c r="N61" i="4"/>
  <c r="O64" i="4"/>
  <c r="N69" i="4"/>
  <c r="O72" i="4"/>
  <c r="N80" i="4"/>
  <c r="O83" i="4"/>
  <c r="P94" i="4"/>
  <c r="P102" i="4"/>
  <c r="N110" i="4"/>
  <c r="O113" i="4"/>
  <c r="N118" i="4"/>
  <c r="O121" i="4"/>
  <c r="P130" i="4"/>
  <c r="P138" i="4"/>
  <c r="O141" i="4"/>
  <c r="N146" i="4"/>
  <c r="O149" i="4"/>
  <c r="N154" i="4"/>
  <c r="P157" i="4"/>
  <c r="P165" i="4"/>
  <c r="P178" i="4"/>
  <c r="N186" i="4"/>
  <c r="O189" i="4"/>
  <c r="N197" i="4"/>
  <c r="P200" i="4"/>
  <c r="N211" i="4"/>
  <c r="P214" i="4"/>
  <c r="O217" i="4"/>
  <c r="O220" i="4"/>
  <c r="P228" i="4"/>
  <c r="P239" i="4"/>
  <c r="N247" i="4"/>
  <c r="P250" i="4"/>
  <c r="P258" i="4"/>
  <c r="X40" i="29"/>
  <c r="S40" i="29" s="1"/>
  <c r="X3" i="29"/>
  <c r="S3" i="29" s="1"/>
  <c r="P11" i="4"/>
  <c r="P19" i="4"/>
  <c r="P27" i="4"/>
  <c r="N35" i="4"/>
  <c r="O38" i="4"/>
  <c r="N44" i="4"/>
  <c r="N47" i="4"/>
  <c r="O50" i="4"/>
  <c r="P64" i="4"/>
  <c r="P72" i="4"/>
  <c r="P75" i="4"/>
  <c r="P83" i="4"/>
  <c r="N94" i="4"/>
  <c r="O97" i="4"/>
  <c r="N102" i="4"/>
  <c r="O105" i="4"/>
  <c r="P113" i="4"/>
  <c r="P121" i="4"/>
  <c r="O125" i="4"/>
  <c r="N130" i="4"/>
  <c r="O133" i="4"/>
  <c r="N138" i="4"/>
  <c r="P141" i="4"/>
  <c r="P149" i="4"/>
  <c r="N157" i="4"/>
  <c r="O160" i="4"/>
  <c r="N165" i="4"/>
  <c r="P168" i="4"/>
  <c r="N178" i="4"/>
  <c r="O181" i="4"/>
  <c r="P189" i="4"/>
  <c r="N200" i="4"/>
  <c r="P203" i="4"/>
  <c r="O206" i="4"/>
  <c r="N214" i="4"/>
  <c r="N217" i="4"/>
  <c r="P220" i="4"/>
  <c r="O223" i="4"/>
  <c r="N228" i="4"/>
  <c r="O231" i="4"/>
  <c r="O234" i="4"/>
  <c r="N239" i="4"/>
  <c r="O242" i="4"/>
  <c r="N250" i="4"/>
  <c r="O253" i="4"/>
  <c r="N258" i="4"/>
  <c r="N11" i="4"/>
  <c r="O14" i="4"/>
  <c r="N19" i="4"/>
  <c r="O22" i="4"/>
  <c r="N27" i="4"/>
  <c r="O30" i="4"/>
  <c r="P38" i="4"/>
  <c r="P50" i="4"/>
  <c r="P53" i="4"/>
  <c r="N64" i="4"/>
  <c r="O67" i="4"/>
  <c r="N72" i="4"/>
  <c r="N75" i="4"/>
  <c r="O78" i="4"/>
  <c r="N83" i="4"/>
  <c r="O86" i="4"/>
  <c r="P97" i="4"/>
  <c r="P105" i="4"/>
  <c r="O108" i="4"/>
  <c r="N113" i="4"/>
  <c r="O116" i="4"/>
  <c r="N121" i="4"/>
  <c r="P125" i="4"/>
  <c r="P133" i="4"/>
  <c r="N141" i="4"/>
  <c r="O144" i="4"/>
  <c r="N149" i="4"/>
  <c r="O152" i="4"/>
  <c r="P160" i="4"/>
  <c r="N168" i="4"/>
  <c r="O173" i="4"/>
  <c r="P181" i="4"/>
  <c r="N189" i="4"/>
  <c r="O192" i="4"/>
  <c r="N203" i="4"/>
  <c r="P206" i="4"/>
  <c r="O209" i="4"/>
  <c r="P223" i="4"/>
  <c r="P231" i="4"/>
  <c r="P234" i="4"/>
  <c r="P242" i="4"/>
  <c r="X46" i="29"/>
  <c r="S46" i="29" s="1"/>
  <c r="X29" i="29"/>
  <c r="S29" i="29" s="1"/>
  <c r="X42" i="29"/>
  <c r="S42" i="29" s="1"/>
  <c r="V48" i="29"/>
  <c r="T48" i="29"/>
  <c r="S27" i="29"/>
  <c r="D10" i="6"/>
  <c r="M55" i="4"/>
  <c r="S55" i="4"/>
  <c r="Y55" i="4" s="1" a="1"/>
  <c r="Y55" i="4" s="1"/>
  <c r="AI39" i="53" s="1"/>
  <c r="AL39" i="53" s="1"/>
  <c r="M71" i="4"/>
  <c r="M46" i="4"/>
  <c r="S46" i="4"/>
  <c r="Y46" i="4" s="1" a="1"/>
  <c r="Y46" i="4" s="1"/>
  <c r="AI30" i="53" s="1"/>
  <c r="AL30" i="53" s="1"/>
  <c r="M18" i="4"/>
  <c r="M34" i="4"/>
  <c r="M44" i="4"/>
  <c r="S44" i="4"/>
  <c r="Y44" i="4" s="1" a="1"/>
  <c r="Y44" i="4" s="1"/>
  <c r="AI28" i="53" s="1"/>
  <c r="AL28" i="53" s="1"/>
  <c r="M60" i="4"/>
  <c r="M76" i="4"/>
  <c r="M92" i="4"/>
  <c r="M108" i="4"/>
  <c r="S108" i="4"/>
  <c r="Y108" i="4" s="1" a="1"/>
  <c r="Y108" i="4" s="1"/>
  <c r="AI33" i="57" s="1"/>
  <c r="M125" i="4"/>
  <c r="S125" i="4"/>
  <c r="Y125" i="4" s="1" a="1"/>
  <c r="Y125" i="4" s="1"/>
  <c r="AI61" i="58" s="1"/>
  <c r="M141" i="4"/>
  <c r="M157" i="4"/>
  <c r="M175" i="4"/>
  <c r="S175" i="4"/>
  <c r="Y175" i="4" s="1" a="1"/>
  <c r="Y175" i="4" s="1"/>
  <c r="AI109" i="58" s="1"/>
  <c r="M191" i="4"/>
  <c r="M207" i="4"/>
  <c r="M223" i="4"/>
  <c r="M239" i="4"/>
  <c r="M255" i="4"/>
  <c r="M25" i="4"/>
  <c r="M51" i="4"/>
  <c r="S51" i="4"/>
  <c r="Y51" i="4" s="1" a="1"/>
  <c r="Y51" i="4" s="1"/>
  <c r="AI35" i="53" s="1"/>
  <c r="AL35" i="53" s="1"/>
  <c r="M67" i="4"/>
  <c r="M83" i="4"/>
  <c r="S83" i="4"/>
  <c r="Y83" i="4" s="1" a="1"/>
  <c r="Y83" i="4" s="1"/>
  <c r="AI18" i="55" s="1"/>
  <c r="M99" i="4"/>
  <c r="M115" i="4"/>
  <c r="S115" i="4"/>
  <c r="Y115" i="4" s="1" a="1"/>
  <c r="Y115" i="4" s="1"/>
  <c r="AI40" i="57" s="1"/>
  <c r="M132" i="4"/>
  <c r="S132" i="4"/>
  <c r="Y132" i="4" s="1" a="1"/>
  <c r="Y132" i="4" s="1"/>
  <c r="AI68" i="58" s="1"/>
  <c r="M148" i="4"/>
  <c r="S148" i="4"/>
  <c r="Y148" i="4" s="1" a="1"/>
  <c r="Y148" i="4" s="1"/>
  <c r="AI84" i="58" s="1"/>
  <c r="M164" i="4"/>
  <c r="M182" i="4"/>
  <c r="M198" i="4"/>
  <c r="M214" i="4"/>
  <c r="M230" i="4"/>
  <c r="M246" i="4"/>
  <c r="M13" i="4"/>
  <c r="M87" i="4"/>
  <c r="S87" i="4"/>
  <c r="Y87" i="4" s="1" a="1"/>
  <c r="Y87" i="4" s="1"/>
  <c r="AI22" i="55" s="1"/>
  <c r="M16" i="4"/>
  <c r="M32" i="4"/>
  <c r="M42" i="4"/>
  <c r="M58" i="4"/>
  <c r="M74" i="4"/>
  <c r="M90" i="4"/>
  <c r="S106" i="4"/>
  <c r="Y106" i="4" s="1" a="1"/>
  <c r="Y106" i="4" s="1"/>
  <c r="AI31" i="57" s="1"/>
  <c r="M122" i="4"/>
  <c r="M139" i="4"/>
  <c r="M155" i="4"/>
  <c r="M173" i="4"/>
  <c r="S173" i="4"/>
  <c r="Y173" i="4" s="1" a="1"/>
  <c r="Y173" i="4" s="1"/>
  <c r="AI107" i="58" s="1"/>
  <c r="M189" i="4"/>
  <c r="M205" i="4"/>
  <c r="M221" i="4"/>
  <c r="M237" i="4"/>
  <c r="M253" i="4"/>
  <c r="M23" i="4"/>
  <c r="M39" i="4"/>
  <c r="S39" i="4"/>
  <c r="Y39" i="4" s="1" a="1"/>
  <c r="Y39" i="4" s="1"/>
  <c r="AI24" i="53" s="1"/>
  <c r="M49" i="4"/>
  <c r="S49" i="4"/>
  <c r="Y49" i="4" s="1" a="1"/>
  <c r="Y49" i="4" s="1"/>
  <c r="AI33" i="53" s="1"/>
  <c r="AL33" i="53" s="1"/>
  <c r="M65" i="4"/>
  <c r="M81" i="4"/>
  <c r="S81" i="4"/>
  <c r="Y81" i="4" s="1" a="1"/>
  <c r="Y81" i="4" s="1"/>
  <c r="AI16" i="55" s="1"/>
  <c r="M97" i="4"/>
  <c r="M113" i="4"/>
  <c r="S113" i="4"/>
  <c r="Y113" i="4" s="1" a="1"/>
  <c r="Y113" i="4" s="1"/>
  <c r="AI38" i="57" s="1"/>
  <c r="M130" i="4"/>
  <c r="M146" i="4"/>
  <c r="S146" i="4"/>
  <c r="Y146" i="4" s="1" a="1"/>
  <c r="Y146" i="4" s="1"/>
  <c r="AI82" i="58" s="1"/>
  <c r="M162" i="4"/>
  <c r="M180" i="4"/>
  <c r="M196" i="4"/>
  <c r="M244" i="4"/>
  <c r="M29" i="4"/>
  <c r="M9" i="4"/>
  <c r="M7" i="4"/>
  <c r="M14" i="4"/>
  <c r="M30" i="4"/>
  <c r="M56" i="4"/>
  <c r="S56" i="4"/>
  <c r="Y56" i="4" s="1" a="1"/>
  <c r="Y56" i="4" s="1"/>
  <c r="AI40" i="53" s="1"/>
  <c r="AL40" i="53" s="1"/>
  <c r="M72" i="4"/>
  <c r="M88" i="4"/>
  <c r="S88" i="4"/>
  <c r="Y88" i="4" s="1" a="1"/>
  <c r="Y88" i="4" s="1"/>
  <c r="AI23" i="55" s="1"/>
  <c r="M104" i="4"/>
  <c r="S104" i="4"/>
  <c r="Y104" i="4" s="1" a="1"/>
  <c r="Y104" i="4" s="1"/>
  <c r="AI29" i="57" s="1"/>
  <c r="M120" i="4"/>
  <c r="S120" i="4"/>
  <c r="Y120" i="4" s="1" a="1"/>
  <c r="Y120" i="4" s="1"/>
  <c r="AI45" i="57" s="1"/>
  <c r="M137" i="4"/>
  <c r="S137" i="4"/>
  <c r="Y137" i="4" s="1" a="1"/>
  <c r="Y137" i="4" s="1"/>
  <c r="AI73" i="58" s="1"/>
  <c r="M153" i="4"/>
  <c r="M169" i="4"/>
  <c r="M187" i="4"/>
  <c r="M203" i="4"/>
  <c r="M219" i="4"/>
  <c r="M235" i="4"/>
  <c r="M251" i="4"/>
  <c r="M95" i="4"/>
  <c r="M111" i="4"/>
  <c r="S111" i="4"/>
  <c r="Y111" i="4" s="1" a="1"/>
  <c r="Y111" i="4" s="1"/>
  <c r="AI36" i="57" s="1"/>
  <c r="M128" i="4"/>
  <c r="S128" i="4"/>
  <c r="Y128" i="4" s="1" a="1"/>
  <c r="Y128" i="4" s="1"/>
  <c r="AI64" i="58" s="1"/>
  <c r="M144" i="4"/>
  <c r="M160" i="4"/>
  <c r="S160" i="4"/>
  <c r="Y160" i="4" s="1" a="1"/>
  <c r="Y160" i="4" s="1"/>
  <c r="AI96" i="58" s="1"/>
  <c r="M178" i="4"/>
  <c r="M194" i="4"/>
  <c r="M210" i="4"/>
  <c r="M226" i="4"/>
  <c r="M242" i="4"/>
  <c r="M258" i="4"/>
  <c r="M47" i="4"/>
  <c r="S47" i="4"/>
  <c r="Y47" i="4" s="1" a="1"/>
  <c r="Y47" i="4" s="1"/>
  <c r="AI31" i="53" s="1"/>
  <c r="AL31" i="53" s="1"/>
  <c r="M118" i="4"/>
  <c r="S118" i="4"/>
  <c r="Y118" i="4" s="1" a="1"/>
  <c r="Y118" i="4" s="1"/>
  <c r="AI43" i="57" s="1"/>
  <c r="M135" i="4"/>
  <c r="S135" i="4"/>
  <c r="Y135" i="4" s="1" a="1"/>
  <c r="Y135" i="4" s="1"/>
  <c r="AI71" i="58" s="1"/>
  <c r="M151" i="4"/>
  <c r="M167" i="4"/>
  <c r="S167" i="4"/>
  <c r="Y167" i="4" s="1" a="1"/>
  <c r="Y167" i="4" s="1"/>
  <c r="AI103" i="58" s="1"/>
  <c r="M185" i="4"/>
  <c r="M201" i="4"/>
  <c r="M217" i="4"/>
  <c r="M233" i="4"/>
  <c r="M249" i="4"/>
  <c r="M63" i="4"/>
  <c r="M79" i="4"/>
  <c r="M28" i="4"/>
  <c r="M54" i="4"/>
  <c r="S54" i="4"/>
  <c r="Y54" i="4" s="1" a="1"/>
  <c r="Y54" i="4" s="1"/>
  <c r="AI38" i="53" s="1"/>
  <c r="AL38" i="53" s="1"/>
  <c r="M70" i="4"/>
  <c r="M86" i="4"/>
  <c r="S86" i="4"/>
  <c r="Y86" i="4" s="1" a="1"/>
  <c r="Y86" i="4" s="1"/>
  <c r="AI21" i="55" s="1"/>
  <c r="M102" i="4"/>
  <c r="S102" i="4"/>
  <c r="Y102" i="4" s="1" a="1"/>
  <c r="Y102" i="4" s="1"/>
  <c r="AI27" i="57" s="1"/>
  <c r="M19" i="4"/>
  <c r="M35" i="4"/>
  <c r="M45" i="4"/>
  <c r="M61" i="4"/>
  <c r="M77" i="4"/>
  <c r="M93" i="4"/>
  <c r="M109" i="4"/>
  <c r="S109" i="4"/>
  <c r="Y109" i="4" s="1" a="1"/>
  <c r="Y109" i="4" s="1"/>
  <c r="AI34" i="57" s="1"/>
  <c r="M126" i="4"/>
  <c r="M142" i="4"/>
  <c r="S142" i="4"/>
  <c r="Y142" i="4" s="1" a="1"/>
  <c r="Y142" i="4" s="1"/>
  <c r="AI78" i="58" s="1"/>
  <c r="M158" i="4"/>
  <c r="S158" i="4"/>
  <c r="Y158" i="4" s="1" a="1"/>
  <c r="Y158" i="4" s="1"/>
  <c r="AI94" i="58" s="1"/>
  <c r="M176" i="4"/>
  <c r="M192" i="4"/>
  <c r="M208" i="4"/>
  <c r="M224" i="4"/>
  <c r="M240" i="4"/>
  <c r="M256" i="4"/>
  <c r="M5" i="4"/>
  <c r="M37" i="4"/>
  <c r="M10" i="4"/>
  <c r="M26" i="4"/>
  <c r="M52" i="4"/>
  <c r="M68" i="4"/>
  <c r="M84" i="4"/>
  <c r="M100" i="4"/>
  <c r="M116" i="4"/>
  <c r="S116" i="4"/>
  <c r="Y116" i="4" s="1" a="1"/>
  <c r="Y116" i="4" s="1"/>
  <c r="AI41" i="57" s="1"/>
  <c r="M133" i="4"/>
  <c r="M149" i="4"/>
  <c r="M165" i="4"/>
  <c r="M183" i="4"/>
  <c r="M199" i="4"/>
  <c r="M215" i="4"/>
  <c r="M231" i="4"/>
  <c r="M247" i="4"/>
  <c r="M12" i="4"/>
  <c r="M17" i="4"/>
  <c r="M33" i="4"/>
  <c r="M43" i="4"/>
  <c r="M59" i="4"/>
  <c r="M75" i="4"/>
  <c r="M91" i="4"/>
  <c r="M107" i="4"/>
  <c r="S107" i="4"/>
  <c r="Y107" i="4" s="1" a="1"/>
  <c r="Y107" i="4" s="1"/>
  <c r="AI32" i="57" s="1"/>
  <c r="M124" i="4"/>
  <c r="M140" i="4"/>
  <c r="S140" i="4"/>
  <c r="Y140" i="4" s="1" a="1"/>
  <c r="Y140" i="4" s="1"/>
  <c r="AI76" i="58" s="1"/>
  <c r="M156" i="4"/>
  <c r="S156" i="4"/>
  <c r="Y156" i="4" s="1" a="1"/>
  <c r="Y156" i="4" s="1"/>
  <c r="AI92" i="58" s="1"/>
  <c r="M174" i="4"/>
  <c r="M190" i="4"/>
  <c r="M206" i="4"/>
  <c r="M222" i="4"/>
  <c r="M238" i="4"/>
  <c r="M254" i="4"/>
  <c r="M8" i="4"/>
  <c r="M24" i="4"/>
  <c r="M66" i="4"/>
  <c r="M82" i="4"/>
  <c r="S82" i="4"/>
  <c r="Y82" i="4" s="1" a="1"/>
  <c r="Y82" i="4" s="1"/>
  <c r="AI17" i="55" s="1"/>
  <c r="M98" i="4"/>
  <c r="M114" i="4"/>
  <c r="S114" i="4"/>
  <c r="Y114" i="4" s="1" a="1"/>
  <c r="Y114" i="4" s="1"/>
  <c r="AI39" i="57" s="1"/>
  <c r="M131" i="4"/>
  <c r="S131" i="4"/>
  <c r="Y131" i="4" s="1" a="1"/>
  <c r="Y131" i="4" s="1"/>
  <c r="AI67" i="58" s="1"/>
  <c r="M147" i="4"/>
  <c r="S147" i="4"/>
  <c r="Y147" i="4" s="1" a="1"/>
  <c r="Y147" i="4" s="1"/>
  <c r="AI83" i="58" s="1"/>
  <c r="M163" i="4"/>
  <c r="S163" i="4"/>
  <c r="Y163" i="4" s="1" a="1"/>
  <c r="Y163" i="4" s="1"/>
  <c r="AI99" i="58" s="1"/>
  <c r="M181" i="4"/>
  <c r="M197" i="4"/>
  <c r="M213" i="4"/>
  <c r="M229" i="4"/>
  <c r="M245" i="4"/>
  <c r="Q245" i="4" s="1"/>
  <c r="C45" i="61" s="1"/>
  <c r="M41" i="4"/>
  <c r="M50" i="4"/>
  <c r="S50" i="4"/>
  <c r="Y50" i="4" s="1" a="1"/>
  <c r="Y50" i="4" s="1"/>
  <c r="AI34" i="53" s="1"/>
  <c r="AL34" i="53" s="1"/>
  <c r="M15" i="4"/>
  <c r="M31" i="4"/>
  <c r="M57" i="4"/>
  <c r="M73" i="4"/>
  <c r="M89" i="4"/>
  <c r="S89" i="4"/>
  <c r="Y89" i="4" s="1" a="1"/>
  <c r="Y89" i="4" s="1"/>
  <c r="AI24" i="55" s="1"/>
  <c r="M105" i="4"/>
  <c r="S105" i="4"/>
  <c r="Y105" i="4" s="1" a="1"/>
  <c r="Y105" i="4" s="1"/>
  <c r="AI30" i="57" s="1"/>
  <c r="M121" i="4"/>
  <c r="S121" i="4"/>
  <c r="Y121" i="4" s="1" a="1"/>
  <c r="Y121" i="4" s="1"/>
  <c r="AI58" i="58" s="1"/>
  <c r="M138" i="4"/>
  <c r="M154" i="4"/>
  <c r="M172" i="4"/>
  <c r="M188" i="4"/>
  <c r="M204" i="4"/>
  <c r="M220" i="4"/>
  <c r="M236" i="4"/>
  <c r="M252" i="4"/>
  <c r="M21" i="4"/>
  <c r="M6" i="4"/>
  <c r="M22" i="4"/>
  <c r="M38" i="4"/>
  <c r="M48" i="4"/>
  <c r="S48" i="4"/>
  <c r="Y48" i="4" s="1" a="1"/>
  <c r="Y48" i="4" s="1"/>
  <c r="AI32" i="53" s="1"/>
  <c r="AL32" i="53" s="1"/>
  <c r="M64" i="4"/>
  <c r="M80" i="4"/>
  <c r="M96" i="4"/>
  <c r="M112" i="4"/>
  <c r="S112" i="4"/>
  <c r="Y112" i="4" s="1" a="1"/>
  <c r="Y112" i="4" s="1"/>
  <c r="AI37" i="57" s="1"/>
  <c r="M129" i="4"/>
  <c r="M145" i="4"/>
  <c r="M161" i="4"/>
  <c r="M179" i="4"/>
  <c r="M195" i="4"/>
  <c r="M211" i="4"/>
  <c r="M227" i="4"/>
  <c r="M243" i="4"/>
  <c r="M259" i="4"/>
  <c r="M103" i="4"/>
  <c r="S103" i="4"/>
  <c r="Y103" i="4" s="1" a="1"/>
  <c r="Y103" i="4" s="1"/>
  <c r="AI28" i="57" s="1"/>
  <c r="M119" i="4"/>
  <c r="M136" i="4"/>
  <c r="M152" i="4"/>
  <c r="S152" i="4"/>
  <c r="Y152" i="4" s="1" a="1"/>
  <c r="Y152" i="4" s="1"/>
  <c r="AI88" i="58" s="1"/>
  <c r="M168" i="4"/>
  <c r="M186" i="4"/>
  <c r="M202" i="4"/>
  <c r="M218" i="4"/>
  <c r="M234" i="4"/>
  <c r="M250" i="4"/>
  <c r="M20" i="4"/>
  <c r="S20" i="4"/>
  <c r="M78" i="4"/>
  <c r="M94" i="4"/>
  <c r="M110" i="4"/>
  <c r="S110" i="4"/>
  <c r="Y110" i="4" s="1" a="1"/>
  <c r="Y110" i="4" s="1"/>
  <c r="AI35" i="57" s="1"/>
  <c r="M127" i="4"/>
  <c r="M143" i="4"/>
  <c r="M159" i="4"/>
  <c r="S159" i="4"/>
  <c r="Y159" i="4" s="1" a="1"/>
  <c r="Y159" i="4" s="1"/>
  <c r="AI95" i="58" s="1"/>
  <c r="M177" i="4"/>
  <c r="M193" i="4"/>
  <c r="M209" i="4"/>
  <c r="M225" i="4"/>
  <c r="M241" i="4"/>
  <c r="M257" i="4"/>
  <c r="M36" i="4"/>
  <c r="M62" i="4"/>
  <c r="M11" i="4"/>
  <c r="M27" i="4"/>
  <c r="M53" i="4"/>
  <c r="S53" i="4"/>
  <c r="Y53" i="4" s="1" a="1"/>
  <c r="Y53" i="4" s="1"/>
  <c r="AI37" i="53" s="1"/>
  <c r="AL37" i="53" s="1"/>
  <c r="M69" i="4"/>
  <c r="M85" i="4"/>
  <c r="S85" i="4"/>
  <c r="Y85" i="4" s="1" a="1"/>
  <c r="Y85" i="4" s="1"/>
  <c r="AI20" i="55" s="1"/>
  <c r="M101" i="4"/>
  <c r="S101" i="4"/>
  <c r="Y101" i="4" s="1" a="1"/>
  <c r="Y101" i="4" s="1"/>
  <c r="AI26" i="57" s="1"/>
  <c r="M117" i="4"/>
  <c r="S117" i="4"/>
  <c r="Y117" i="4" s="1" a="1"/>
  <c r="Y117" i="4" s="1"/>
  <c r="AI42" i="57" s="1"/>
  <c r="M134" i="4"/>
  <c r="S134" i="4"/>
  <c r="Y134" i="4" s="1" a="1"/>
  <c r="Y134" i="4" s="1"/>
  <c r="AI70" i="58" s="1"/>
  <c r="M150" i="4"/>
  <c r="S150" i="4"/>
  <c r="Y150" i="4" s="1" a="1"/>
  <c r="Y150" i="4" s="1"/>
  <c r="AI86" i="58" s="1"/>
  <c r="M166" i="4"/>
  <c r="M184" i="4"/>
  <c r="M200" i="4"/>
  <c r="M216" i="4"/>
  <c r="M232" i="4"/>
  <c r="M248" i="4"/>
  <c r="D12" i="6"/>
  <c r="D11" i="6"/>
  <c r="F2" i="4"/>
  <c r="K2" i="4"/>
  <c r="H2" i="4"/>
  <c r="I2" i="4"/>
  <c r="D9" i="6"/>
  <c r="J2" i="4"/>
  <c r="D7" i="6"/>
  <c r="D3" i="6"/>
  <c r="D4" i="6"/>
  <c r="D5" i="6"/>
  <c r="D8" i="6"/>
  <c r="D6" i="6"/>
  <c r="M106" i="4"/>
  <c r="C13" i="6"/>
  <c r="O33" i="4"/>
  <c r="O218" i="4"/>
  <c r="AI27" i="29"/>
  <c r="O58" i="4"/>
  <c r="O74" i="4"/>
  <c r="O90" i="4"/>
  <c r="D2" i="6"/>
  <c r="O42" i="4"/>
  <c r="O87" i="4"/>
  <c r="O168" i="4"/>
  <c r="O186" i="4"/>
  <c r="O221" i="4"/>
  <c r="O7" i="4"/>
  <c r="P4" i="4"/>
  <c r="O45" i="4"/>
  <c r="M4" i="4"/>
  <c r="O53" i="4"/>
  <c r="O52" i="4"/>
  <c r="O56" i="4"/>
  <c r="O46" i="4"/>
  <c r="O59" i="4"/>
  <c r="O75" i="4"/>
  <c r="O91" i="4"/>
  <c r="O107" i="4"/>
  <c r="O124" i="4"/>
  <c r="O140" i="4"/>
  <c r="O156" i="4"/>
  <c r="O174" i="4"/>
  <c r="O208" i="4"/>
  <c r="P217" i="4"/>
  <c r="O194" i="4"/>
  <c r="P233" i="4"/>
  <c r="O205" i="4"/>
  <c r="O216" i="4"/>
  <c r="O232" i="4"/>
  <c r="O197" i="4"/>
  <c r="O213" i="4"/>
  <c r="O200" i="4"/>
  <c r="O203" i="4"/>
  <c r="O248" i="4"/>
  <c r="P244" i="4"/>
  <c r="M212" i="4"/>
  <c r="M228" i="4"/>
  <c r="E38" i="54" l="1" a="1"/>
  <c r="E38" i="54" s="1"/>
  <c r="E47" i="54" a="1"/>
  <c r="E47" i="54" s="1"/>
  <c r="E39" i="54" a="1"/>
  <c r="E39" i="54" s="1"/>
  <c r="E45" i="54" a="1"/>
  <c r="E45" i="54" s="1"/>
  <c r="E51" i="54" a="1"/>
  <c r="E51" i="54" s="1"/>
  <c r="E31" i="54" a="1"/>
  <c r="E31" i="54" s="1"/>
  <c r="E41" i="54" a="1"/>
  <c r="E41" i="54" s="1"/>
  <c r="E46" i="54" a="1"/>
  <c r="E46" i="54" s="1"/>
  <c r="E30" i="54" a="1"/>
  <c r="E30" i="54" s="1"/>
  <c r="Q6" i="4"/>
  <c r="C29" i="29" s="1"/>
  <c r="E44" i="54" a="1"/>
  <c r="E44" i="54" s="1"/>
  <c r="E73" i="58" a="1"/>
  <c r="E73" i="58" s="1"/>
  <c r="E89" i="58" s="1" a="1"/>
  <c r="E89" i="58" s="1"/>
  <c r="E105" i="58" s="1" a="1"/>
  <c r="E105" i="58" s="1"/>
  <c r="E49" i="54" a="1"/>
  <c r="E49" i="54" s="1"/>
  <c r="E70" i="58" a="1"/>
  <c r="E70" i="58" s="1"/>
  <c r="E86" i="58" s="1" a="1"/>
  <c r="E86" i="58" s="1"/>
  <c r="E102" i="58" s="1" a="1"/>
  <c r="E102" i="58" s="1"/>
  <c r="E42" i="54" a="1"/>
  <c r="E42" i="54" s="1"/>
  <c r="E43" i="54" a="1"/>
  <c r="E43" i="54" s="1"/>
  <c r="E34" i="54" a="1"/>
  <c r="E34" i="54" s="1"/>
  <c r="E33" i="54" a="1"/>
  <c r="E33" i="54" s="1"/>
  <c r="E36" i="54" a="1"/>
  <c r="E36" i="54" s="1"/>
  <c r="E50" i="54" a="1"/>
  <c r="E50" i="54" s="1"/>
  <c r="E64" i="58" a="1"/>
  <c r="E64" i="58" s="1"/>
  <c r="E80" i="58" s="1" a="1"/>
  <c r="E80" i="58" s="1"/>
  <c r="E96" i="58" s="1" a="1"/>
  <c r="E96" i="58" s="1"/>
  <c r="E61" i="58" a="1"/>
  <c r="E61" i="58" s="1"/>
  <c r="E77" i="58" s="1" a="1"/>
  <c r="E77" i="58" s="1"/>
  <c r="E93" i="58" s="1" a="1"/>
  <c r="E93" i="58" s="1"/>
  <c r="E109" i="58" s="1" a="1"/>
  <c r="E109" i="58" s="1"/>
  <c r="Q97" i="4"/>
  <c r="C22" i="56" s="1"/>
  <c r="E25" i="55" a="1"/>
  <c r="E25" i="55" s="1"/>
  <c r="E37" i="54" a="1"/>
  <c r="E37" i="54" s="1"/>
  <c r="E63" i="58" a="1"/>
  <c r="E63" i="58" s="1"/>
  <c r="E79" i="58" s="1" a="1"/>
  <c r="E79" i="58" s="1"/>
  <c r="E95" i="58" s="1" a="1"/>
  <c r="E95" i="58" s="1"/>
  <c r="E62" i="58" a="1"/>
  <c r="E62" i="58" s="1"/>
  <c r="E78" i="58" s="1" a="1"/>
  <c r="E78" i="58" s="1"/>
  <c r="E94" i="58" s="1" a="1"/>
  <c r="E94" i="58" s="1"/>
  <c r="E68" i="58" a="1"/>
  <c r="E68" i="58" s="1"/>
  <c r="E84" i="58" s="1" a="1"/>
  <c r="E84" i="58" s="1"/>
  <c r="E100" i="58" s="1" a="1"/>
  <c r="E100" i="58" s="1"/>
  <c r="E74" i="58" a="1"/>
  <c r="E74" i="58" s="1"/>
  <c r="E90" i="58" s="1" a="1"/>
  <c r="E90" i="58" s="1"/>
  <c r="E106" i="58" s="1" a="1"/>
  <c r="E106" i="58" s="1"/>
  <c r="E65" i="58" a="1"/>
  <c r="E65" i="58" s="1"/>
  <c r="E81" i="58" s="1" a="1"/>
  <c r="E81" i="58" s="1"/>
  <c r="E97" i="58" s="1" a="1"/>
  <c r="E97" i="58" s="1"/>
  <c r="E38" i="59" a="1"/>
  <c r="E38" i="59" s="1"/>
  <c r="Z60" i="59"/>
  <c r="E33" i="59" a="1"/>
  <c r="E33" i="59" s="1"/>
  <c r="E48" i="59" a="1"/>
  <c r="E48" i="59" s="1"/>
  <c r="E45" i="61" a="1"/>
  <c r="E45" i="61" s="1"/>
  <c r="Z60" i="61"/>
  <c r="E59" i="58" a="1"/>
  <c r="E59" i="58" s="1"/>
  <c r="E24" i="55" a="1"/>
  <c r="E24" i="55" s="1"/>
  <c r="E54" i="59" a="1"/>
  <c r="E54" i="59" s="1"/>
  <c r="E23" i="52" a="1"/>
  <c r="E23" i="52" s="1"/>
  <c r="E27" i="52" a="1"/>
  <c r="E27" i="52" s="1"/>
  <c r="E33" i="52" a="1"/>
  <c r="E33" i="52" s="1"/>
  <c r="E25" i="52" a="1"/>
  <c r="E25" i="52" s="1"/>
  <c r="E21" i="52" a="1"/>
  <c r="E21" i="52" s="1"/>
  <c r="E32" i="52" a="1"/>
  <c r="E32" i="52" s="1"/>
  <c r="E20" i="52" a="1"/>
  <c r="E20" i="52" s="1"/>
  <c r="Z34" i="52"/>
  <c r="E30" i="52" a="1"/>
  <c r="E30" i="52" s="1"/>
  <c r="E31" i="52" a="1"/>
  <c r="E31" i="52" s="1"/>
  <c r="E26" i="52" a="1"/>
  <c r="E26" i="52" s="1"/>
  <c r="E22" i="52" a="1"/>
  <c r="E22" i="52" s="1"/>
  <c r="E24" i="52" a="1"/>
  <c r="E24" i="52" s="1"/>
  <c r="E28" i="52" a="1"/>
  <c r="E28" i="52" s="1"/>
  <c r="E49" i="59" a="1"/>
  <c r="E49" i="59" s="1"/>
  <c r="E39" i="59" a="1"/>
  <c r="E39" i="59" s="1"/>
  <c r="Z26" i="56"/>
  <c r="E16" i="56" a="1"/>
  <c r="E16" i="56" s="1"/>
  <c r="E59" i="60" a="1"/>
  <c r="E59" i="60" s="1"/>
  <c r="E39" i="60" a="1"/>
  <c r="E39" i="60" s="1"/>
  <c r="E46" i="60" a="1"/>
  <c r="E46" i="60" s="1"/>
  <c r="Z66" i="60"/>
  <c r="E48" i="60" a="1"/>
  <c r="E48" i="60" s="1"/>
  <c r="E37" i="60" a="1"/>
  <c r="E37" i="60" s="1"/>
  <c r="E50" i="60" a="1"/>
  <c r="E50" i="60" s="1"/>
  <c r="E36" i="60" a="1"/>
  <c r="E36" i="60" s="1"/>
  <c r="E54" i="60" a="1"/>
  <c r="E54" i="60" s="1"/>
  <c r="E53" i="60" a="1"/>
  <c r="E53" i="60" s="1"/>
  <c r="E64" i="60" a="1"/>
  <c r="E64" i="60" s="1"/>
  <c r="E42" i="60" a="1"/>
  <c r="E42" i="60" s="1"/>
  <c r="E58" i="60" a="1"/>
  <c r="E58" i="60" s="1"/>
  <c r="E52" i="60" a="1"/>
  <c r="E52" i="60" s="1"/>
  <c r="E62" i="60" a="1"/>
  <c r="E62" i="60" s="1"/>
  <c r="E44" i="60" a="1"/>
  <c r="E44" i="60" s="1"/>
  <c r="E65" i="60" a="1"/>
  <c r="E65" i="60" s="1"/>
  <c r="E40" i="60" a="1"/>
  <c r="E40" i="60" s="1"/>
  <c r="E38" i="60" a="1"/>
  <c r="E38" i="60" s="1"/>
  <c r="E49" i="60" a="1"/>
  <c r="E49" i="60" s="1"/>
  <c r="E63" i="60" a="1"/>
  <c r="E63" i="60" s="1"/>
  <c r="E56" i="60" a="1"/>
  <c r="E56" i="60" s="1"/>
  <c r="E47" i="60" a="1"/>
  <c r="E47" i="60" s="1"/>
  <c r="E60" i="60" a="1"/>
  <c r="E60" i="60" s="1"/>
  <c r="E57" i="60" a="1"/>
  <c r="E57" i="60" s="1"/>
  <c r="E61" i="60" a="1"/>
  <c r="E61" i="60" s="1"/>
  <c r="E43" i="60" a="1"/>
  <c r="E43" i="60" s="1"/>
  <c r="E51" i="60" a="1"/>
  <c r="E51" i="60" s="1"/>
  <c r="E45" i="60" a="1"/>
  <c r="E45" i="60" s="1"/>
  <c r="E41" i="60" a="1"/>
  <c r="E41" i="60" s="1"/>
  <c r="E55" i="60" a="1"/>
  <c r="E55" i="60" s="1"/>
  <c r="E66" i="58" a="1"/>
  <c r="E66" i="58" s="1"/>
  <c r="E82" i="58" s="1" a="1"/>
  <c r="E82" i="58" s="1"/>
  <c r="E98" i="58" s="1" a="1"/>
  <c r="E98" i="58" s="1"/>
  <c r="E72" i="58" a="1"/>
  <c r="E72" i="58" s="1"/>
  <c r="E88" i="58" s="1" a="1"/>
  <c r="E88" i="58" s="1"/>
  <c r="E104" i="58" s="1" a="1"/>
  <c r="E104" i="58" s="1"/>
  <c r="E71" i="58" a="1"/>
  <c r="E71" i="58" s="1"/>
  <c r="E87" i="58" s="1" a="1"/>
  <c r="E87" i="58" s="1"/>
  <c r="E103" i="58" s="1" a="1"/>
  <c r="E103" i="58" s="1"/>
  <c r="E60" i="58" a="1"/>
  <c r="E60" i="58" s="1"/>
  <c r="E76" i="58" s="1" a="1"/>
  <c r="E76" i="58" s="1"/>
  <c r="E92" i="58" s="1" a="1"/>
  <c r="E92" i="58" s="1"/>
  <c r="E108" i="58" s="1" a="1"/>
  <c r="E108" i="58" s="1"/>
  <c r="E67" i="58" a="1"/>
  <c r="E67" i="58" s="1"/>
  <c r="E83" i="58" s="1" a="1"/>
  <c r="E83" i="58" s="1"/>
  <c r="E99" i="58" s="1" a="1"/>
  <c r="E99" i="58" s="1"/>
  <c r="E19" i="55" a="1"/>
  <c r="E19" i="55" s="1"/>
  <c r="E75" i="58" a="1"/>
  <c r="E75" i="58" s="1"/>
  <c r="E91" i="58" s="1" a="1"/>
  <c r="E91" i="58" s="1"/>
  <c r="E107" i="58" s="1" a="1"/>
  <c r="E107" i="58" s="1"/>
  <c r="E48" i="54" a="1"/>
  <c r="E48" i="54" s="1"/>
  <c r="E18" i="55" a="1"/>
  <c r="E18" i="55" s="1"/>
  <c r="E37" i="57" a="1"/>
  <c r="E37" i="57" s="1"/>
  <c r="Z46" i="57"/>
  <c r="E40" i="54" a="1"/>
  <c r="E40" i="54" s="1"/>
  <c r="E32" i="54" a="1"/>
  <c r="E32" i="54" s="1"/>
  <c r="E23" i="55" a="1"/>
  <c r="E23" i="55" s="1"/>
  <c r="E25" i="56" a="1"/>
  <c r="E25" i="56" s="1"/>
  <c r="E17" i="55" a="1"/>
  <c r="E17" i="55" s="1"/>
  <c r="Z26" i="55"/>
  <c r="E16" i="55" a="1"/>
  <c r="E16" i="55" s="1"/>
  <c r="E58" i="58" a="1"/>
  <c r="E58" i="58" s="1"/>
  <c r="E20" i="55" a="1"/>
  <c r="E20" i="55" s="1"/>
  <c r="E69" i="58" a="1"/>
  <c r="E69" i="58" s="1"/>
  <c r="E85" i="58" s="1" a="1"/>
  <c r="E85" i="58" s="1"/>
  <c r="E101" i="58" s="1" a="1"/>
  <c r="E101" i="58" s="1"/>
  <c r="E29" i="54" a="1"/>
  <c r="E29" i="54" s="1"/>
  <c r="Z52" i="54"/>
  <c r="E22" i="55" a="1"/>
  <c r="E22" i="55" s="1"/>
  <c r="E41" i="59" a="1"/>
  <c r="E41" i="59" s="1"/>
  <c r="Z110" i="58"/>
  <c r="AI3" i="53"/>
  <c r="AG3" i="53" s="1"/>
  <c r="AL24" i="53"/>
  <c r="AL3" i="53" s="1"/>
  <c r="AJ3" i="53" s="1"/>
  <c r="AI3" i="57"/>
  <c r="AG3" i="57" s="1"/>
  <c r="AI3" i="58"/>
  <c r="AG3" i="58" s="1"/>
  <c r="AI3" i="55"/>
  <c r="AG3" i="55" s="1"/>
  <c r="Q131" i="4"/>
  <c r="C67" i="58" s="1"/>
  <c r="C83" i="58" s="1"/>
  <c r="C99" i="58" s="1"/>
  <c r="Q160" i="4"/>
  <c r="Q64" i="4"/>
  <c r="C35" i="54" s="1"/>
  <c r="Q144" i="4"/>
  <c r="E33" i="29" a="1"/>
  <c r="E33" i="29" s="1"/>
  <c r="E27" i="29" a="1"/>
  <c r="E27" i="29" s="1"/>
  <c r="E32" i="29" a="1"/>
  <c r="E32" i="29" s="1"/>
  <c r="E30" i="29" a="1"/>
  <c r="E30" i="29" s="1"/>
  <c r="E47" i="29" a="1"/>
  <c r="E47" i="29" s="1"/>
  <c r="E31" i="29" a="1"/>
  <c r="E31" i="29" s="1"/>
  <c r="E46" i="29" a="1"/>
  <c r="E46" i="29" s="1"/>
  <c r="E45" i="29" a="1"/>
  <c r="E45" i="29" s="1"/>
  <c r="E44" i="29" a="1"/>
  <c r="E44" i="29" s="1"/>
  <c r="E43" i="29" a="1"/>
  <c r="E43" i="29" s="1"/>
  <c r="E42" i="29" a="1"/>
  <c r="E42" i="29" s="1"/>
  <c r="E29" i="29" a="1"/>
  <c r="E29" i="29" s="1"/>
  <c r="E41" i="29" a="1"/>
  <c r="E41" i="29" s="1"/>
  <c r="E40" i="29" a="1"/>
  <c r="E40" i="29" s="1"/>
  <c r="E28" i="29" a="1"/>
  <c r="E28" i="29" s="1"/>
  <c r="E39" i="29" a="1"/>
  <c r="E39" i="29" s="1"/>
  <c r="E38" i="29" a="1"/>
  <c r="E38" i="29" s="1"/>
  <c r="E37" i="29" a="1"/>
  <c r="E37" i="29" s="1"/>
  <c r="E36" i="29" a="1"/>
  <c r="E36" i="29" s="1"/>
  <c r="E35" i="29" a="1"/>
  <c r="E35" i="29" s="1"/>
  <c r="E34" i="29" a="1"/>
  <c r="E34" i="29" s="1"/>
  <c r="Z3" i="29"/>
  <c r="Q19" i="4"/>
  <c r="C42" i="29" s="1"/>
  <c r="Q242" i="4"/>
  <c r="C42" i="61" s="1"/>
  <c r="Q152" i="4"/>
  <c r="Z28" i="29"/>
  <c r="Z48" i="29" s="1"/>
  <c r="Q135" i="4"/>
  <c r="C71" i="58" s="1"/>
  <c r="C87" i="58" s="1"/>
  <c r="C103" i="58" s="1"/>
  <c r="Q96" i="4"/>
  <c r="C21" i="56" s="1"/>
  <c r="Q247" i="4"/>
  <c r="C47" i="61" s="1"/>
  <c r="Q85" i="4"/>
  <c r="C20" i="55" s="1"/>
  <c r="Q153" i="4"/>
  <c r="Q129" i="4"/>
  <c r="C65" i="58" s="1"/>
  <c r="C81" i="58" s="1"/>
  <c r="C97" i="58" s="1"/>
  <c r="Q207" i="4"/>
  <c r="C40" i="60" s="1"/>
  <c r="Q105" i="4"/>
  <c r="C30" i="57" s="1"/>
  <c r="Y20" i="4" a="1"/>
  <c r="Y20" i="4" s="1"/>
  <c r="AI43" i="29" s="1"/>
  <c r="S2" i="4"/>
  <c r="Q70" i="4"/>
  <c r="C41" i="54" s="1"/>
  <c r="Q14" i="4"/>
  <c r="C37" i="29" s="1"/>
  <c r="Q136" i="4"/>
  <c r="C72" i="58" s="1"/>
  <c r="C88" i="58" s="1"/>
  <c r="C104" i="58" s="1"/>
  <c r="Q188" i="4"/>
  <c r="C45" i="59" s="1"/>
  <c r="Q137" i="4"/>
  <c r="C73" i="58" s="1"/>
  <c r="C89" i="58" s="1"/>
  <c r="C105" i="58" s="1"/>
  <c r="Q36" i="4"/>
  <c r="C31" i="52" s="1"/>
  <c r="Q10" i="4"/>
  <c r="C33" i="29" s="1"/>
  <c r="Q79" i="4"/>
  <c r="C50" i="54" s="1"/>
  <c r="Q257" i="4"/>
  <c r="C57" i="61" s="1"/>
  <c r="Q157" i="4"/>
  <c r="Q193" i="4"/>
  <c r="C50" i="59" s="1"/>
  <c r="Q226" i="4"/>
  <c r="C59" i="60" s="1"/>
  <c r="Q139" i="4"/>
  <c r="C75" i="58" s="1"/>
  <c r="C91" i="58" s="1"/>
  <c r="C107" i="58" s="1"/>
  <c r="Q150" i="4"/>
  <c r="Q32" i="4"/>
  <c r="C27" i="52" s="1"/>
  <c r="Q78" i="4"/>
  <c r="C49" i="54" s="1"/>
  <c r="Q51" i="4"/>
  <c r="C35" i="53" s="1"/>
  <c r="Q253" i="4"/>
  <c r="C53" i="61" s="1"/>
  <c r="Q154" i="4"/>
  <c r="AI29" i="29"/>
  <c r="AI35" i="29"/>
  <c r="AI37" i="29"/>
  <c r="AI44" i="29"/>
  <c r="Q48" i="4"/>
  <c r="C32" i="53" s="1"/>
  <c r="Q73" i="4"/>
  <c r="C44" i="54" s="1"/>
  <c r="Q190" i="4"/>
  <c r="C47" i="59" s="1"/>
  <c r="Q155" i="4"/>
  <c r="Q103" i="4"/>
  <c r="C28" i="57" s="1"/>
  <c r="Q9" i="4"/>
  <c r="C32" i="29" s="1"/>
  <c r="Q130" i="4"/>
  <c r="C66" i="58" s="1"/>
  <c r="C82" i="58" s="1"/>
  <c r="C98" i="58" s="1"/>
  <c r="Q57" i="4"/>
  <c r="C41" i="53" s="1"/>
  <c r="Q62" i="4"/>
  <c r="C33" i="54" s="1"/>
  <c r="Q24" i="4"/>
  <c r="C47" i="29" s="1"/>
  <c r="Q165" i="4"/>
  <c r="Q13" i="4"/>
  <c r="C36" i="29" s="1"/>
  <c r="Q237" i="4"/>
  <c r="C37" i="61" s="1"/>
  <c r="Q12" i="4"/>
  <c r="C35" i="29" s="1"/>
  <c r="Q35" i="4"/>
  <c r="C30" i="52" s="1"/>
  <c r="Q230" i="4"/>
  <c r="C63" i="60" s="1"/>
  <c r="Q116" i="4"/>
  <c r="C41" i="57" s="1"/>
  <c r="Q83" i="4"/>
  <c r="C18" i="55" s="1"/>
  <c r="Q184" i="4"/>
  <c r="C41" i="59" s="1"/>
  <c r="Q209" i="4"/>
  <c r="C42" i="60" s="1"/>
  <c r="Q258" i="4"/>
  <c r="C58" i="61" s="1"/>
  <c r="Q27" i="4"/>
  <c r="C22" i="52" s="1"/>
  <c r="Q224" i="4"/>
  <c r="C57" i="60" s="1"/>
  <c r="Q162" i="4"/>
  <c r="Q66" i="4"/>
  <c r="C37" i="54" s="1"/>
  <c r="Q122" i="4"/>
  <c r="C59" i="58" s="1"/>
  <c r="Q104" i="4"/>
  <c r="C29" i="57" s="1"/>
  <c r="Q147" i="4"/>
  <c r="Q158" i="4"/>
  <c r="Q227" i="4"/>
  <c r="C60" i="60" s="1"/>
  <c r="Q252" i="4"/>
  <c r="C52" i="61" s="1"/>
  <c r="Q214" i="4"/>
  <c r="C47" i="60" s="1"/>
  <c r="Q69" i="4"/>
  <c r="C40" i="54" s="1"/>
  <c r="Q191" i="4"/>
  <c r="C48" i="59" s="1"/>
  <c r="Q229" i="4"/>
  <c r="C62" i="60" s="1"/>
  <c r="Q240" i="4"/>
  <c r="C40" i="61" s="1"/>
  <c r="Q141" i="4"/>
  <c r="Q185" i="4"/>
  <c r="C42" i="59" s="1"/>
  <c r="Q125" i="4"/>
  <c r="C61" i="58" s="1"/>
  <c r="C77" i="58" s="1"/>
  <c r="C93" i="58" s="1"/>
  <c r="C109" i="58" s="1"/>
  <c r="Q34" i="4"/>
  <c r="C29" i="52" s="1"/>
  <c r="Q106" i="4"/>
  <c r="C31" i="57" s="1"/>
  <c r="Q77" i="4"/>
  <c r="C48" i="54" s="1"/>
  <c r="Q172" i="4"/>
  <c r="Q26" i="4"/>
  <c r="C21" i="52" s="1"/>
  <c r="Q117" i="4"/>
  <c r="C42" i="57" s="1"/>
  <c r="Q15" i="4"/>
  <c r="C38" i="29" s="1"/>
  <c r="Q176" i="4"/>
  <c r="C33" i="59" s="1"/>
  <c r="Q235" i="4"/>
  <c r="C35" i="61" s="1"/>
  <c r="Q71" i="4"/>
  <c r="C42" i="54" s="1"/>
  <c r="Q234" i="4"/>
  <c r="C34" i="61" s="1"/>
  <c r="Q163" i="4"/>
  <c r="Q17" i="4"/>
  <c r="C40" i="29" s="1"/>
  <c r="Q246" i="4"/>
  <c r="C46" i="61" s="1"/>
  <c r="Q11" i="4"/>
  <c r="C34" i="29" s="1"/>
  <c r="Q183" i="4"/>
  <c r="C40" i="59" s="1"/>
  <c r="Q31" i="4"/>
  <c r="C26" i="52" s="1"/>
  <c r="Q112" i="4"/>
  <c r="C37" i="57" s="1"/>
  <c r="Q138" i="4"/>
  <c r="C74" i="58" s="1"/>
  <c r="C90" i="58" s="1"/>
  <c r="C106" i="58" s="1"/>
  <c r="Q37" i="4"/>
  <c r="C32" i="52" s="1"/>
  <c r="Q219" i="4"/>
  <c r="C52" i="60" s="1"/>
  <c r="Q92" i="4"/>
  <c r="C17" i="56" s="1"/>
  <c r="Q167" i="4"/>
  <c r="Q101" i="4"/>
  <c r="C26" i="57" s="1"/>
  <c r="Q127" i="4"/>
  <c r="C63" i="58" s="1"/>
  <c r="C79" i="58" s="1"/>
  <c r="C95" i="58" s="1"/>
  <c r="Q21" i="4"/>
  <c r="C44" i="29" s="1"/>
  <c r="Q50" i="4"/>
  <c r="C34" i="53" s="1"/>
  <c r="Q254" i="4"/>
  <c r="C54" i="61" s="1"/>
  <c r="Q228" i="4"/>
  <c r="C61" i="60" s="1"/>
  <c r="Q121" i="4"/>
  <c r="C58" i="58" s="1"/>
  <c r="Q5" i="4"/>
  <c r="C28" i="29" s="1"/>
  <c r="Q142" i="4"/>
  <c r="Q118" i="4"/>
  <c r="C43" i="57" s="1"/>
  <c r="Q82" i="4"/>
  <c r="C17" i="55" s="1"/>
  <c r="Q134" i="4"/>
  <c r="C70" i="58" s="1"/>
  <c r="C86" i="58" s="1"/>
  <c r="C102" i="58" s="1"/>
  <c r="Q41" i="4"/>
  <c r="C25" i="53" s="1"/>
  <c r="Q119" i="4"/>
  <c r="C44" i="57" s="1"/>
  <c r="Q225" i="4"/>
  <c r="C58" i="60" s="1"/>
  <c r="Q256" i="4"/>
  <c r="C56" i="61" s="1"/>
  <c r="Q187" i="4"/>
  <c r="C44" i="59" s="1"/>
  <c r="Q196" i="4"/>
  <c r="C53" i="59" s="1"/>
  <c r="Q65" i="4"/>
  <c r="C36" i="54" s="1"/>
  <c r="Q60" i="4"/>
  <c r="C31" i="54" s="1"/>
  <c r="Q164" i="4"/>
  <c r="Q241" i="4"/>
  <c r="C41" i="61" s="1"/>
  <c r="Q94" i="4"/>
  <c r="C19" i="56" s="1"/>
  <c r="Q211" i="4"/>
  <c r="C44" i="60" s="1"/>
  <c r="Q231" i="4"/>
  <c r="C64" i="60" s="1"/>
  <c r="Q47" i="4"/>
  <c r="C31" i="53" s="1"/>
  <c r="Q204" i="4"/>
  <c r="C37" i="60" s="1"/>
  <c r="Q89" i="4"/>
  <c r="C24" i="55" s="1"/>
  <c r="Q98" i="4"/>
  <c r="C23" i="56" s="1"/>
  <c r="Q84" i="4"/>
  <c r="C19" i="55" s="1"/>
  <c r="Q169" i="4"/>
  <c r="Q30" i="4"/>
  <c r="C25" i="52" s="1"/>
  <c r="Q180" i="4"/>
  <c r="C37" i="59" s="1"/>
  <c r="Q44" i="4"/>
  <c r="C28" i="53" s="1"/>
  <c r="Q189" i="4"/>
  <c r="C46" i="59" s="1"/>
  <c r="Q100" i="4"/>
  <c r="C25" i="56" s="1"/>
  <c r="Q102" i="4"/>
  <c r="C27" i="57" s="1"/>
  <c r="Q109" i="4"/>
  <c r="C34" i="57" s="1"/>
  <c r="Q182" i="4"/>
  <c r="C39" i="59" s="1"/>
  <c r="Q199" i="4"/>
  <c r="C56" i="59" s="1"/>
  <c r="Q179" i="4"/>
  <c r="C36" i="59" s="1"/>
  <c r="Q93" i="4"/>
  <c r="C18" i="56" s="1"/>
  <c r="Q250" i="4"/>
  <c r="C50" i="61" s="1"/>
  <c r="Q54" i="4"/>
  <c r="C38" i="53" s="1"/>
  <c r="Q23" i="4"/>
  <c r="C46" i="29" s="1"/>
  <c r="Q43" i="4"/>
  <c r="C27" i="53" s="1"/>
  <c r="Q95" i="4"/>
  <c r="C20" i="56" s="1"/>
  <c r="Q146" i="4"/>
  <c r="Q148" i="4"/>
  <c r="Q192" i="4"/>
  <c r="C49" i="59" s="1"/>
  <c r="Q61" i="4"/>
  <c r="C32" i="54" s="1"/>
  <c r="Q8" i="4"/>
  <c r="C31" i="29" s="1"/>
  <c r="Q239" i="4"/>
  <c r="C39" i="61" s="1"/>
  <c r="Q259" i="4"/>
  <c r="C59" i="61" s="1"/>
  <c r="Q223" i="4"/>
  <c r="C56" i="60" s="1"/>
  <c r="Q149" i="4"/>
  <c r="Q63" i="4"/>
  <c r="C34" i="54" s="1"/>
  <c r="Q115" i="4"/>
  <c r="C40" i="57" s="1"/>
  <c r="Q202" i="4"/>
  <c r="C59" i="59" s="1"/>
  <c r="Q133" i="4"/>
  <c r="C69" i="58" s="1"/>
  <c r="C85" i="58" s="1"/>
  <c r="C101" i="58" s="1"/>
  <c r="Q99" i="4"/>
  <c r="C24" i="56" s="1"/>
  <c r="Q249" i="4"/>
  <c r="C49" i="61" s="1"/>
  <c r="Q81" i="4"/>
  <c r="C16" i="55" s="1"/>
  <c r="Q76" i="4"/>
  <c r="C47" i="54" s="1"/>
  <c r="N2" i="4"/>
  <c r="Q198" i="4"/>
  <c r="C55" i="59" s="1"/>
  <c r="Q195" i="4"/>
  <c r="C52" i="59" s="1"/>
  <c r="Q220" i="4"/>
  <c r="C53" i="60" s="1"/>
  <c r="Q206" i="4"/>
  <c r="C39" i="60" s="1"/>
  <c r="Q173" i="4"/>
  <c r="Q68" i="4"/>
  <c r="C39" i="54" s="1"/>
  <c r="Q111" i="4"/>
  <c r="C36" i="57" s="1"/>
  <c r="Q39" i="4"/>
  <c r="C24" i="53" s="1"/>
  <c r="Q16" i="4"/>
  <c r="C39" i="29" s="1"/>
  <c r="Q166" i="4"/>
  <c r="Q177" i="4"/>
  <c r="C34" i="59" s="1"/>
  <c r="Q18" i="4"/>
  <c r="C41" i="29" s="1"/>
  <c r="Q110" i="4"/>
  <c r="C35" i="57" s="1"/>
  <c r="Q161" i="4"/>
  <c r="Q38" i="4"/>
  <c r="C33" i="52" s="1"/>
  <c r="Q210" i="4"/>
  <c r="C43" i="60" s="1"/>
  <c r="Q251" i="4"/>
  <c r="C51" i="61" s="1"/>
  <c r="Q22" i="4"/>
  <c r="C45" i="29" s="1"/>
  <c r="Q120" i="4"/>
  <c r="C45" i="57" s="1"/>
  <c r="Q145" i="4"/>
  <c r="Q28" i="4"/>
  <c r="C23" i="52" s="1"/>
  <c r="Q159" i="4"/>
  <c r="Q181" i="4"/>
  <c r="C38" i="59" s="1"/>
  <c r="Q255" i="4"/>
  <c r="C55" i="61" s="1"/>
  <c r="Q132" i="4"/>
  <c r="C68" i="58" s="1"/>
  <c r="C84" i="58" s="1"/>
  <c r="C100" i="58" s="1"/>
  <c r="S48" i="29"/>
  <c r="Q29" i="4"/>
  <c r="C24" i="52" s="1"/>
  <c r="Q143" i="4"/>
  <c r="Q151" i="4"/>
  <c r="Q113" i="4"/>
  <c r="C38" i="57" s="1"/>
  <c r="Q108" i="4"/>
  <c r="C33" i="57" s="1"/>
  <c r="Q178" i="4"/>
  <c r="C35" i="59" s="1"/>
  <c r="Q88" i="4"/>
  <c r="C23" i="55" s="1"/>
  <c r="Q55" i="4"/>
  <c r="C39" i="53" s="1"/>
  <c r="Q212" i="4"/>
  <c r="C45" i="60" s="1"/>
  <c r="X48" i="29"/>
  <c r="Q243" i="4"/>
  <c r="C43" i="61" s="1"/>
  <c r="Q238" i="4"/>
  <c r="C38" i="61" s="1"/>
  <c r="Q72" i="4"/>
  <c r="C43" i="54" s="1"/>
  <c r="Q80" i="4"/>
  <c r="C51" i="54" s="1"/>
  <c r="Q222" i="4"/>
  <c r="C55" i="60" s="1"/>
  <c r="Q126" i="4"/>
  <c r="C62" i="58" s="1"/>
  <c r="C78" i="58" s="1"/>
  <c r="C94" i="58" s="1"/>
  <c r="Q236" i="4"/>
  <c r="C36" i="61" s="1"/>
  <c r="Q114" i="4"/>
  <c r="C39" i="57" s="1"/>
  <c r="Q67" i="4"/>
  <c r="C38" i="54" s="1"/>
  <c r="Q128" i="4"/>
  <c r="C64" i="58" s="1"/>
  <c r="C80" i="58" s="1"/>
  <c r="C96" i="58" s="1"/>
  <c r="Q49" i="4"/>
  <c r="C33" i="53" s="1"/>
  <c r="Q215" i="4"/>
  <c r="C48" i="60" s="1"/>
  <c r="Q86" i="4"/>
  <c r="C21" i="55" s="1"/>
  <c r="Q175" i="4"/>
  <c r="Q20" i="4"/>
  <c r="C43" i="29" s="1"/>
  <c r="Q201" i="4"/>
  <c r="C58" i="59" s="1"/>
  <c r="Q25" i="4"/>
  <c r="C20" i="52" s="1"/>
  <c r="Q74" i="4"/>
  <c r="C45" i="54" s="1"/>
  <c r="Q216" i="4"/>
  <c r="C49" i="60" s="1"/>
  <c r="Q186" i="4"/>
  <c r="C43" i="59" s="1"/>
  <c r="Q107" i="4"/>
  <c r="C32" i="57" s="1"/>
  <c r="Q203" i="4"/>
  <c r="C36" i="60" s="1"/>
  <c r="Q205" i="4"/>
  <c r="C38" i="60" s="1"/>
  <c r="Q58" i="4"/>
  <c r="C29" i="54" s="1"/>
  <c r="Q200" i="4"/>
  <c r="C57" i="59" s="1"/>
  <c r="Q168" i="4"/>
  <c r="Q91" i="4"/>
  <c r="C16" i="56" s="1"/>
  <c r="Q233" i="4"/>
  <c r="C33" i="61" s="1"/>
  <c r="Q56" i="4"/>
  <c r="C40" i="53" s="1"/>
  <c r="Q42" i="4"/>
  <c r="C26" i="53" s="1"/>
  <c r="Q53" i="4"/>
  <c r="C37" i="53" s="1"/>
  <c r="Q75" i="4"/>
  <c r="C46" i="54" s="1"/>
  <c r="Q217" i="4"/>
  <c r="C50" i="60" s="1"/>
  <c r="Q213" i="4"/>
  <c r="C46" i="60" s="1"/>
  <c r="Q59" i="4"/>
  <c r="C30" i="54" s="1"/>
  <c r="Q197" i="4"/>
  <c r="C54" i="59" s="1"/>
  <c r="Q174" i="4"/>
  <c r="Q52" i="4"/>
  <c r="C36" i="53" s="1"/>
  <c r="Q208" i="4"/>
  <c r="C41" i="60" s="1"/>
  <c r="Q7" i="4"/>
  <c r="C30" i="29" s="1"/>
  <c r="Q87" i="4"/>
  <c r="C22" i="55" s="1"/>
  <c r="Q156" i="4"/>
  <c r="Q33" i="4"/>
  <c r="C28" i="52" s="1"/>
  <c r="Q46" i="4"/>
  <c r="C30" i="53" s="1"/>
  <c r="Q248" i="4"/>
  <c r="C48" i="61" s="1"/>
  <c r="Q218" i="4"/>
  <c r="C51" i="60" s="1"/>
  <c r="Q140" i="4"/>
  <c r="Q45" i="4"/>
  <c r="C29" i="53" s="1"/>
  <c r="Q194" i="4"/>
  <c r="C51" i="59" s="1"/>
  <c r="Q4" i="4"/>
  <c r="C27" i="29" s="1"/>
  <c r="Q90" i="4"/>
  <c r="C25" i="55" s="1"/>
  <c r="Q232" i="4"/>
  <c r="C65" i="60" s="1"/>
  <c r="Q124" i="4"/>
  <c r="C60" i="58" s="1"/>
  <c r="C76" i="58" s="1"/>
  <c r="C92" i="58" s="1"/>
  <c r="C108" i="58" s="1"/>
  <c r="Q244" i="4"/>
  <c r="C44" i="61" s="1"/>
  <c r="Q221" i="4"/>
  <c r="C54" i="60" s="1"/>
  <c r="M2" i="4"/>
  <c r="P2" i="4"/>
  <c r="L2" i="4"/>
  <c r="O2" i="4"/>
  <c r="E10" i="6"/>
  <c r="E4" i="6"/>
  <c r="E2" i="6"/>
  <c r="E7" i="6"/>
  <c r="E6" i="6"/>
  <c r="G6" i="6"/>
  <c r="E5" i="6"/>
  <c r="E12" i="6"/>
  <c r="G4" i="6"/>
  <c r="E8" i="6"/>
  <c r="E3" i="6"/>
  <c r="D13" i="6"/>
  <c r="E11" i="6"/>
  <c r="E9" i="6"/>
  <c r="G12" i="6"/>
  <c r="G9" i="6"/>
  <c r="G7" i="6"/>
  <c r="G5" i="6"/>
  <c r="G8" i="6"/>
  <c r="G11" i="6"/>
  <c r="G3" i="6"/>
  <c r="G10" i="6"/>
  <c r="G2" i="6"/>
  <c r="C66" i="60" l="1"/>
  <c r="E26" i="55"/>
  <c r="K26" i="55"/>
  <c r="R3" i="55" s="1"/>
  <c r="G26" i="55"/>
  <c r="N3" i="55" s="1"/>
  <c r="F26" i="55"/>
  <c r="M3" i="55" s="1"/>
  <c r="I26" i="55"/>
  <c r="P3" i="55" s="1"/>
  <c r="J26" i="55"/>
  <c r="Q3" i="55" s="1"/>
  <c r="H26" i="55"/>
  <c r="O3" i="55" s="1"/>
  <c r="K52" i="54"/>
  <c r="R3" i="54" s="1"/>
  <c r="K26" i="56"/>
  <c r="R3" i="56" s="1"/>
  <c r="J26" i="56"/>
  <c r="Q3" i="56" s="1"/>
  <c r="I26" i="56"/>
  <c r="P3" i="56" s="1"/>
  <c r="H26" i="56"/>
  <c r="O3" i="56" s="1"/>
  <c r="G26" i="56"/>
  <c r="N3" i="56" s="1"/>
  <c r="F26" i="56"/>
  <c r="M3" i="56" s="1"/>
  <c r="E26" i="56"/>
  <c r="E52" i="54"/>
  <c r="G52" i="54"/>
  <c r="N3" i="54" s="1"/>
  <c r="I52" i="54"/>
  <c r="P3" i="54" s="1"/>
  <c r="J52" i="54"/>
  <c r="Q3" i="54" s="1"/>
  <c r="H52" i="54"/>
  <c r="O3" i="54" s="1"/>
  <c r="F52" i="54"/>
  <c r="M3" i="54" s="1"/>
  <c r="E60" i="59"/>
  <c r="G60" i="59"/>
  <c r="N3" i="59" s="1"/>
  <c r="I60" i="59"/>
  <c r="P3" i="59" s="1"/>
  <c r="K60" i="59"/>
  <c r="R3" i="59" s="1"/>
  <c r="J60" i="59"/>
  <c r="Q3" i="59" s="1"/>
  <c r="H60" i="59"/>
  <c r="O3" i="59" s="1"/>
  <c r="F60" i="59"/>
  <c r="M3" i="59" s="1"/>
  <c r="H66" i="60"/>
  <c r="O3" i="60" s="1"/>
  <c r="I66" i="60"/>
  <c r="P3" i="60" s="1"/>
  <c r="E66" i="60"/>
  <c r="K66" i="60"/>
  <c r="R3" i="60" s="1"/>
  <c r="F66" i="60"/>
  <c r="M3" i="60" s="1"/>
  <c r="J66" i="60"/>
  <c r="Q3" i="60" s="1"/>
  <c r="G66" i="60"/>
  <c r="N3" i="60" s="1"/>
  <c r="G110" i="58"/>
  <c r="N3" i="58" s="1"/>
  <c r="J110" i="58"/>
  <c r="Q3" i="58" s="1"/>
  <c r="E110" i="58"/>
  <c r="I110" i="58"/>
  <c r="P3" i="58" s="1"/>
  <c r="H110" i="58"/>
  <c r="O3" i="58" s="1"/>
  <c r="K110" i="58"/>
  <c r="R3" i="58" s="1"/>
  <c r="F110" i="58"/>
  <c r="M3" i="58" s="1"/>
  <c r="K46" i="57"/>
  <c r="R3" i="57" s="1"/>
  <c r="I46" i="57"/>
  <c r="P3" i="57" s="1"/>
  <c r="F46" i="57"/>
  <c r="M3" i="57" s="1"/>
  <c r="J46" i="57"/>
  <c r="Q3" i="57" s="1"/>
  <c r="H46" i="57"/>
  <c r="O3" i="57" s="1"/>
  <c r="E46" i="57"/>
  <c r="G46" i="57"/>
  <c r="N3" i="57" s="1"/>
  <c r="K60" i="61"/>
  <c r="R3" i="61" s="1"/>
  <c r="E60" i="61"/>
  <c r="F60" i="61"/>
  <c r="M3" i="61" s="1"/>
  <c r="G60" i="61"/>
  <c r="N3" i="61" s="1"/>
  <c r="H60" i="61"/>
  <c r="O3" i="61" s="1"/>
  <c r="I60" i="61"/>
  <c r="P3" i="61" s="1"/>
  <c r="J60" i="61"/>
  <c r="Q3" i="61" s="1"/>
  <c r="E34" i="52"/>
  <c r="K34" i="52"/>
  <c r="R3" i="52" s="1"/>
  <c r="G34" i="52"/>
  <c r="N3" i="52" s="1"/>
  <c r="F34" i="52"/>
  <c r="M3" i="52" s="1"/>
  <c r="J34" i="52"/>
  <c r="Q3" i="52" s="1"/>
  <c r="I34" i="52"/>
  <c r="P3" i="52" s="1"/>
  <c r="H34" i="52"/>
  <c r="O3" i="52" s="1"/>
  <c r="C110" i="58"/>
  <c r="C34" i="52"/>
  <c r="C46" i="57"/>
  <c r="C60" i="59"/>
  <c r="C60" i="61"/>
  <c r="C26" i="56"/>
  <c r="C26" i="55"/>
  <c r="C42" i="53"/>
  <c r="C52" i="54"/>
  <c r="Y2" i="4"/>
  <c r="C48" i="29"/>
  <c r="AI3" i="29"/>
  <c r="AG3" i="29" s="1"/>
  <c r="H3" i="6"/>
  <c r="H7" i="6"/>
  <c r="H8" i="6"/>
  <c r="H12" i="6"/>
  <c r="H5" i="6"/>
  <c r="Q2" i="4"/>
  <c r="H6" i="6"/>
  <c r="H10" i="6"/>
  <c r="H2" i="6"/>
  <c r="H4" i="6"/>
  <c r="H9" i="6"/>
  <c r="H11" i="6"/>
  <c r="E13" i="6"/>
  <c r="G13" i="6"/>
  <c r="P26" i="52" l="1"/>
  <c r="P33" i="52"/>
  <c r="P25" i="52"/>
  <c r="P32" i="52"/>
  <c r="P24" i="52"/>
  <c r="P31" i="52"/>
  <c r="P23" i="52"/>
  <c r="P30" i="52"/>
  <c r="P22" i="52"/>
  <c r="P21" i="52"/>
  <c r="P28" i="52"/>
  <c r="P27" i="52"/>
  <c r="P20" i="52"/>
  <c r="Q43" i="57"/>
  <c r="Q35" i="57"/>
  <c r="Q27" i="57"/>
  <c r="Q42" i="57"/>
  <c r="Q34" i="57"/>
  <c r="Q26" i="57"/>
  <c r="Q41" i="57"/>
  <c r="Q33" i="57"/>
  <c r="Q40" i="57"/>
  <c r="Q32" i="57"/>
  <c r="Q44" i="57"/>
  <c r="Q39" i="57"/>
  <c r="Q45" i="57"/>
  <c r="Q31" i="57"/>
  <c r="Q37" i="57"/>
  <c r="Q38" i="57"/>
  <c r="Q29" i="57"/>
  <c r="Q30" i="57"/>
  <c r="Q36" i="57"/>
  <c r="Q28" i="57"/>
  <c r="P63" i="60"/>
  <c r="P43" i="60"/>
  <c r="P55" i="60"/>
  <c r="P47" i="60"/>
  <c r="P36" i="60"/>
  <c r="P39" i="60"/>
  <c r="P62" i="60"/>
  <c r="P58" i="60"/>
  <c r="P54" i="60"/>
  <c r="P50" i="60"/>
  <c r="P46" i="60"/>
  <c r="P52" i="60"/>
  <c r="P42" i="60"/>
  <c r="P38" i="60"/>
  <c r="P65" i="60"/>
  <c r="P61" i="60"/>
  <c r="P56" i="60"/>
  <c r="P57" i="60"/>
  <c r="P53" i="60"/>
  <c r="P49" i="60"/>
  <c r="P45" i="60"/>
  <c r="P41" i="60"/>
  <c r="P37" i="60"/>
  <c r="P64" i="60"/>
  <c r="P60" i="60"/>
  <c r="P51" i="60"/>
  <c r="P40" i="60"/>
  <c r="P44" i="60"/>
  <c r="P48" i="60"/>
  <c r="M19" i="56"/>
  <c r="M18" i="56"/>
  <c r="M20" i="56"/>
  <c r="M25" i="56"/>
  <c r="M17" i="56"/>
  <c r="M24" i="56"/>
  <c r="M23" i="56"/>
  <c r="M22" i="56"/>
  <c r="L3" i="56"/>
  <c r="AK3" i="56" s="1"/>
  <c r="M21" i="56"/>
  <c r="M16" i="56"/>
  <c r="Q33" i="52"/>
  <c r="Q25" i="52"/>
  <c r="Q26" i="52"/>
  <c r="Q32" i="52"/>
  <c r="Q24" i="52"/>
  <c r="Q31" i="52"/>
  <c r="Q23" i="52"/>
  <c r="Q30" i="52"/>
  <c r="Q22" i="52"/>
  <c r="Q21" i="52"/>
  <c r="Q28" i="52"/>
  <c r="Q27" i="52"/>
  <c r="Q20" i="52"/>
  <c r="L3" i="57"/>
  <c r="AK3" i="57" s="1"/>
  <c r="O39" i="60"/>
  <c r="O58" i="60"/>
  <c r="O62" i="60"/>
  <c r="O42" i="60"/>
  <c r="O54" i="60"/>
  <c r="O36" i="60"/>
  <c r="O65" i="60"/>
  <c r="O46" i="60"/>
  <c r="O57" i="60"/>
  <c r="O49" i="60"/>
  <c r="O61" i="60"/>
  <c r="O53" i="60"/>
  <c r="O45" i="60"/>
  <c r="O63" i="60"/>
  <c r="O56" i="60"/>
  <c r="O40" i="60"/>
  <c r="O52" i="60"/>
  <c r="O51" i="60"/>
  <c r="O55" i="60"/>
  <c r="N24" i="56"/>
  <c r="N23" i="56"/>
  <c r="N22" i="56"/>
  <c r="N21" i="56"/>
  <c r="N20" i="56"/>
  <c r="N18" i="56"/>
  <c r="N19" i="56"/>
  <c r="N16" i="56"/>
  <c r="N25" i="56"/>
  <c r="N17" i="56"/>
  <c r="M21" i="52"/>
  <c r="L3" i="52"/>
  <c r="AK3" i="52" s="1"/>
  <c r="M20" i="52"/>
  <c r="M27" i="52"/>
  <c r="M26" i="52"/>
  <c r="M28" i="52"/>
  <c r="M33" i="52"/>
  <c r="M25" i="52"/>
  <c r="M32" i="52"/>
  <c r="M24" i="52"/>
  <c r="M31" i="52"/>
  <c r="M23" i="52"/>
  <c r="M30" i="52"/>
  <c r="M22" i="52"/>
  <c r="P34" i="57"/>
  <c r="P41" i="57"/>
  <c r="P33" i="57"/>
  <c r="P40" i="57"/>
  <c r="P38" i="57"/>
  <c r="P32" i="57"/>
  <c r="P30" i="57"/>
  <c r="P39" i="57"/>
  <c r="P45" i="57"/>
  <c r="P31" i="57"/>
  <c r="P37" i="57"/>
  <c r="P29" i="57"/>
  <c r="P35" i="57"/>
  <c r="P44" i="57"/>
  <c r="P36" i="57"/>
  <c r="P28" i="57"/>
  <c r="P43" i="57"/>
  <c r="P26" i="57"/>
  <c r="P27" i="57"/>
  <c r="P42" i="57"/>
  <c r="M35" i="59"/>
  <c r="M38" i="59"/>
  <c r="M58" i="59"/>
  <c r="M50" i="59"/>
  <c r="M42" i="59"/>
  <c r="M34" i="59"/>
  <c r="M57" i="59"/>
  <c r="L3" i="59"/>
  <c r="AK3" i="59" s="1"/>
  <c r="M49" i="59"/>
  <c r="M39" i="59"/>
  <c r="M53" i="59"/>
  <c r="M41" i="59"/>
  <c r="M33" i="59"/>
  <c r="M45" i="59"/>
  <c r="M56" i="59"/>
  <c r="M59" i="59"/>
  <c r="M37" i="59"/>
  <c r="M48" i="59"/>
  <c r="M52" i="59"/>
  <c r="M40" i="59"/>
  <c r="M44" i="59"/>
  <c r="M55" i="59"/>
  <c r="M36" i="59"/>
  <c r="M47" i="59"/>
  <c r="M51" i="59"/>
  <c r="M43" i="59"/>
  <c r="M54" i="59"/>
  <c r="M46" i="59"/>
  <c r="O20" i="56"/>
  <c r="O19" i="56"/>
  <c r="O18" i="56"/>
  <c r="O25" i="56"/>
  <c r="O17" i="56"/>
  <c r="O16" i="56"/>
  <c r="O24" i="56"/>
  <c r="O23" i="56"/>
  <c r="O22" i="56"/>
  <c r="O21" i="56"/>
  <c r="N25" i="52"/>
  <c r="N32" i="52"/>
  <c r="N24" i="52"/>
  <c r="N31" i="52"/>
  <c r="N23" i="52"/>
  <c r="N20" i="52"/>
  <c r="N30" i="52"/>
  <c r="N22" i="52"/>
  <c r="N21" i="52"/>
  <c r="N28" i="52"/>
  <c r="N27" i="52"/>
  <c r="N33" i="52"/>
  <c r="N26" i="52"/>
  <c r="R42" i="57"/>
  <c r="R26" i="57"/>
  <c r="R34" i="57"/>
  <c r="R41" i="57"/>
  <c r="R33" i="57"/>
  <c r="R40" i="57"/>
  <c r="R32" i="57"/>
  <c r="R39" i="57"/>
  <c r="R45" i="57"/>
  <c r="R31" i="57"/>
  <c r="R37" i="57"/>
  <c r="R38" i="57"/>
  <c r="R43" i="57"/>
  <c r="R29" i="57"/>
  <c r="R30" i="57"/>
  <c r="R44" i="57"/>
  <c r="R36" i="57"/>
  <c r="R28" i="57"/>
  <c r="R27" i="57"/>
  <c r="R35" i="57"/>
  <c r="O48" i="59"/>
  <c r="O52" i="59"/>
  <c r="O40" i="59"/>
  <c r="O44" i="59"/>
  <c r="O55" i="59"/>
  <c r="O36" i="59"/>
  <c r="O47" i="59"/>
  <c r="O59" i="59"/>
  <c r="O39" i="59"/>
  <c r="O33" i="59"/>
  <c r="O51" i="59"/>
  <c r="O54" i="59"/>
  <c r="O43" i="59"/>
  <c r="O46" i="59"/>
  <c r="O35" i="59"/>
  <c r="O38" i="59"/>
  <c r="O58" i="59"/>
  <c r="O53" i="59"/>
  <c r="O49" i="59"/>
  <c r="O50" i="59"/>
  <c r="O45" i="59"/>
  <c r="O42" i="59"/>
  <c r="O37" i="59"/>
  <c r="O34" i="59"/>
  <c r="O57" i="59"/>
  <c r="O41" i="59"/>
  <c r="O56" i="59"/>
  <c r="P17" i="56"/>
  <c r="P24" i="56"/>
  <c r="P23" i="56"/>
  <c r="P22" i="56"/>
  <c r="P21" i="56"/>
  <c r="P20" i="56"/>
  <c r="P19" i="56"/>
  <c r="P18" i="56"/>
  <c r="P25" i="56"/>
  <c r="P16" i="56"/>
  <c r="R22" i="52"/>
  <c r="R21" i="52"/>
  <c r="R28" i="52"/>
  <c r="R27" i="52"/>
  <c r="R26" i="52"/>
  <c r="R33" i="52"/>
  <c r="R25" i="52"/>
  <c r="R32" i="52"/>
  <c r="R24" i="52"/>
  <c r="R23" i="52"/>
  <c r="R30" i="52"/>
  <c r="R20" i="52"/>
  <c r="R31" i="52"/>
  <c r="R29" i="52"/>
  <c r="M73" i="58"/>
  <c r="L3" i="58"/>
  <c r="AK3" i="58" s="1"/>
  <c r="M60" i="58"/>
  <c r="M70" i="58"/>
  <c r="M68" i="58"/>
  <c r="M59" i="58"/>
  <c r="M58" i="58"/>
  <c r="M71" i="58"/>
  <c r="M64" i="58"/>
  <c r="M66" i="58"/>
  <c r="M72" i="58"/>
  <c r="M67" i="58"/>
  <c r="M65" i="58"/>
  <c r="M75" i="58"/>
  <c r="M63" i="58"/>
  <c r="M74" i="58"/>
  <c r="M69" i="58"/>
  <c r="M61" i="58"/>
  <c r="M62" i="58"/>
  <c r="Q50" i="59"/>
  <c r="Q45" i="59"/>
  <c r="Q42" i="59"/>
  <c r="Q37" i="59"/>
  <c r="Q34" i="59"/>
  <c r="Q36" i="59"/>
  <c r="Q57" i="59"/>
  <c r="Q52" i="59"/>
  <c r="Q49" i="59"/>
  <c r="Q44" i="59"/>
  <c r="Q41" i="59"/>
  <c r="Q56" i="59"/>
  <c r="Q43" i="59"/>
  <c r="Q48" i="59"/>
  <c r="Q40" i="59"/>
  <c r="Q33" i="59"/>
  <c r="Q46" i="59"/>
  <c r="Q55" i="59"/>
  <c r="Q47" i="59"/>
  <c r="Q59" i="59"/>
  <c r="Q39" i="59"/>
  <c r="Q51" i="59"/>
  <c r="Q54" i="59"/>
  <c r="Q53" i="59"/>
  <c r="Q58" i="59"/>
  <c r="Q38" i="59"/>
  <c r="Q35" i="59"/>
  <c r="Q25" i="56"/>
  <c r="Q17" i="56"/>
  <c r="Q20" i="56"/>
  <c r="Q24" i="56"/>
  <c r="Q23" i="56"/>
  <c r="Q22" i="56"/>
  <c r="Q21" i="56"/>
  <c r="Q19" i="56"/>
  <c r="Q18" i="56"/>
  <c r="Q16" i="56"/>
  <c r="R71" i="58"/>
  <c r="R87" i="58" s="1"/>
  <c r="R103" i="58" s="1"/>
  <c r="R63" i="58"/>
  <c r="R79" i="58" s="1"/>
  <c r="R95" i="58" s="1"/>
  <c r="R60" i="58"/>
  <c r="R76" i="58" s="1"/>
  <c r="R92" i="58" s="1"/>
  <c r="R108" i="58" s="1"/>
  <c r="R62" i="58"/>
  <c r="R78" i="58" s="1"/>
  <c r="R94" i="58" s="1"/>
  <c r="R70" i="58"/>
  <c r="R86" i="58" s="1"/>
  <c r="R102" i="58" s="1"/>
  <c r="R61" i="58"/>
  <c r="R77" i="58" s="1"/>
  <c r="R93" i="58" s="1"/>
  <c r="R109" i="58" s="1"/>
  <c r="R67" i="58"/>
  <c r="R83" i="58" s="1"/>
  <c r="R99" i="58" s="1"/>
  <c r="R59" i="58"/>
  <c r="R73" i="58"/>
  <c r="R89" i="58" s="1"/>
  <c r="R105" i="58" s="1"/>
  <c r="R66" i="58"/>
  <c r="R82" i="58" s="1"/>
  <c r="R98" i="58" s="1"/>
  <c r="R65" i="58"/>
  <c r="R81" i="58" s="1"/>
  <c r="R97" i="58" s="1"/>
  <c r="R64" i="58"/>
  <c r="R80" i="58" s="1"/>
  <c r="R96" i="58" s="1"/>
  <c r="R69" i="58"/>
  <c r="R85" i="58" s="1"/>
  <c r="R101" i="58" s="1"/>
  <c r="R68" i="58"/>
  <c r="R84" i="58" s="1"/>
  <c r="R100" i="58" s="1"/>
  <c r="R75" i="58"/>
  <c r="R91" i="58" s="1"/>
  <c r="R107" i="58" s="1"/>
  <c r="R74" i="58"/>
  <c r="R90" i="58" s="1"/>
  <c r="R106" i="58" s="1"/>
  <c r="R58" i="58"/>
  <c r="R72" i="58"/>
  <c r="R88" i="58" s="1"/>
  <c r="R104" i="58" s="1"/>
  <c r="R56" i="59"/>
  <c r="R48" i="59"/>
  <c r="R40" i="59"/>
  <c r="R55" i="59"/>
  <c r="R47" i="59"/>
  <c r="R59" i="59"/>
  <c r="R39" i="59"/>
  <c r="R51" i="59"/>
  <c r="R54" i="59"/>
  <c r="R33" i="59"/>
  <c r="R57" i="59"/>
  <c r="R43" i="59"/>
  <c r="R46" i="59"/>
  <c r="R35" i="59"/>
  <c r="R38" i="59"/>
  <c r="R44" i="59"/>
  <c r="R58" i="59"/>
  <c r="R53" i="59"/>
  <c r="R50" i="59"/>
  <c r="R45" i="59"/>
  <c r="R42" i="59"/>
  <c r="R37" i="59"/>
  <c r="R34" i="59"/>
  <c r="R52" i="59"/>
  <c r="R49" i="59"/>
  <c r="R41" i="59"/>
  <c r="R36" i="59"/>
  <c r="R25" i="56"/>
  <c r="R16" i="56"/>
  <c r="R17" i="56"/>
  <c r="R24" i="56"/>
  <c r="R23" i="56"/>
  <c r="R22" i="56"/>
  <c r="R21" i="56"/>
  <c r="R20" i="56"/>
  <c r="R19" i="56"/>
  <c r="R18" i="56"/>
  <c r="O38" i="57"/>
  <c r="O43" i="57"/>
  <c r="O28" i="57"/>
  <c r="O27" i="57"/>
  <c r="O36" i="57"/>
  <c r="O44" i="57"/>
  <c r="O29" i="57"/>
  <c r="O37" i="57"/>
  <c r="O34" i="57"/>
  <c r="O26" i="57"/>
  <c r="O41" i="57"/>
  <c r="O32" i="57"/>
  <c r="O45" i="57"/>
  <c r="O39" i="57"/>
  <c r="O40" i="57"/>
  <c r="O30" i="57"/>
  <c r="O33" i="57"/>
  <c r="O31" i="57"/>
  <c r="O35" i="57"/>
  <c r="O42" i="57"/>
  <c r="Q43" i="61"/>
  <c r="Q46" i="61"/>
  <c r="Q35" i="61"/>
  <c r="Q38" i="61"/>
  <c r="Q58" i="61"/>
  <c r="Q36" i="61"/>
  <c r="Q50" i="61"/>
  <c r="Q53" i="61"/>
  <c r="Q42" i="61"/>
  <c r="Q45" i="61"/>
  <c r="Q34" i="61"/>
  <c r="Q37" i="61"/>
  <c r="Q57" i="61"/>
  <c r="Q52" i="61"/>
  <c r="Q47" i="61"/>
  <c r="Q41" i="61"/>
  <c r="Q33" i="61"/>
  <c r="Q44" i="61"/>
  <c r="Q56" i="61"/>
  <c r="Q48" i="61"/>
  <c r="Q40" i="61"/>
  <c r="Q55" i="61"/>
  <c r="Q59" i="61"/>
  <c r="Q51" i="61"/>
  <c r="Q39" i="61"/>
  <c r="Q54" i="61"/>
  <c r="O73" i="58"/>
  <c r="O89" i="58" s="1"/>
  <c r="O105" i="58" s="1"/>
  <c r="O58" i="58"/>
  <c r="O74" i="58"/>
  <c r="O90" i="58" s="1"/>
  <c r="O106" i="58" s="1"/>
  <c r="O64" i="58"/>
  <c r="O80" i="58" s="1"/>
  <c r="O96" i="58" s="1"/>
  <c r="O72" i="58"/>
  <c r="O88" i="58" s="1"/>
  <c r="O104" i="58" s="1"/>
  <c r="O75" i="58"/>
  <c r="O91" i="58" s="1"/>
  <c r="O107" i="58" s="1"/>
  <c r="O68" i="58"/>
  <c r="O84" i="58" s="1"/>
  <c r="O100" i="58" s="1"/>
  <c r="O69" i="58"/>
  <c r="O85" i="58" s="1"/>
  <c r="O101" i="58" s="1"/>
  <c r="O60" i="58"/>
  <c r="O76" i="58" s="1"/>
  <c r="O92" i="58" s="1"/>
  <c r="O108" i="58" s="1"/>
  <c r="O67" i="58"/>
  <c r="O83" i="58" s="1"/>
  <c r="O99" i="58" s="1"/>
  <c r="O70" i="58"/>
  <c r="O86" i="58" s="1"/>
  <c r="O102" i="58" s="1"/>
  <c r="O71" i="58"/>
  <c r="O87" i="58" s="1"/>
  <c r="O103" i="58" s="1"/>
  <c r="O66" i="58"/>
  <c r="O82" i="58" s="1"/>
  <c r="O98" i="58" s="1"/>
  <c r="O62" i="58"/>
  <c r="O78" i="58" s="1"/>
  <c r="O94" i="58" s="1"/>
  <c r="O59" i="58"/>
  <c r="O65" i="58"/>
  <c r="O81" i="58" s="1"/>
  <c r="O97" i="58" s="1"/>
  <c r="O63" i="58"/>
  <c r="O79" i="58" s="1"/>
  <c r="O95" i="58" s="1"/>
  <c r="O61" i="58"/>
  <c r="O77" i="58" s="1"/>
  <c r="O93" i="58" s="1"/>
  <c r="O109" i="58" s="1"/>
  <c r="P44" i="59"/>
  <c r="P55" i="59"/>
  <c r="P36" i="59"/>
  <c r="P47" i="59"/>
  <c r="P59" i="59"/>
  <c r="P39" i="59"/>
  <c r="P51" i="59"/>
  <c r="P54" i="59"/>
  <c r="P33" i="59"/>
  <c r="P43" i="59"/>
  <c r="P46" i="59"/>
  <c r="P35" i="59"/>
  <c r="P38" i="59"/>
  <c r="P58" i="59"/>
  <c r="P53" i="59"/>
  <c r="P56" i="59"/>
  <c r="P50" i="59"/>
  <c r="P45" i="59"/>
  <c r="P42" i="59"/>
  <c r="P37" i="59"/>
  <c r="P34" i="59"/>
  <c r="P57" i="59"/>
  <c r="P49" i="59"/>
  <c r="P41" i="59"/>
  <c r="P52" i="59"/>
  <c r="P48" i="59"/>
  <c r="P40" i="59"/>
  <c r="R46" i="54"/>
  <c r="R51" i="54"/>
  <c r="R38" i="54"/>
  <c r="R31" i="54"/>
  <c r="R43" i="54"/>
  <c r="R30" i="54"/>
  <c r="R48" i="54"/>
  <c r="R35" i="54"/>
  <c r="R45" i="54"/>
  <c r="R47" i="54"/>
  <c r="R39" i="54"/>
  <c r="R50" i="54"/>
  <c r="R37" i="54"/>
  <c r="R42" i="54"/>
  <c r="R44" i="54"/>
  <c r="R34" i="54"/>
  <c r="R36" i="54"/>
  <c r="R33" i="54"/>
  <c r="R49" i="54"/>
  <c r="R41" i="54"/>
  <c r="R40" i="54"/>
  <c r="R32" i="54"/>
  <c r="R29" i="54"/>
  <c r="O28" i="52"/>
  <c r="O20" i="52"/>
  <c r="O26" i="52"/>
  <c r="O33" i="52"/>
  <c r="O25" i="52"/>
  <c r="O32" i="52"/>
  <c r="O24" i="52"/>
  <c r="O31" i="52"/>
  <c r="O23" i="52"/>
  <c r="O27" i="52"/>
  <c r="O30" i="52"/>
  <c r="O22" i="52"/>
  <c r="O21" i="52"/>
  <c r="O29" i="52"/>
  <c r="P50" i="61"/>
  <c r="P42" i="61"/>
  <c r="P34" i="61"/>
  <c r="P57" i="61"/>
  <c r="P41" i="61"/>
  <c r="P43" i="61"/>
  <c r="P45" i="61"/>
  <c r="P56" i="61"/>
  <c r="P33" i="61"/>
  <c r="P52" i="61"/>
  <c r="P48" i="61"/>
  <c r="P44" i="61"/>
  <c r="P40" i="61"/>
  <c r="P36" i="61"/>
  <c r="P37" i="61"/>
  <c r="P53" i="61"/>
  <c r="P55" i="61"/>
  <c r="P59" i="61"/>
  <c r="P47" i="61"/>
  <c r="P54" i="61"/>
  <c r="P51" i="61"/>
  <c r="P39" i="61"/>
  <c r="P35" i="61"/>
  <c r="P58" i="61"/>
  <c r="P46" i="61"/>
  <c r="P38" i="61"/>
  <c r="P68" i="58"/>
  <c r="P84" i="58" s="1"/>
  <c r="P100" i="58" s="1"/>
  <c r="P63" i="58"/>
  <c r="P79" i="58" s="1"/>
  <c r="P95" i="58" s="1"/>
  <c r="P64" i="58"/>
  <c r="P80" i="58" s="1"/>
  <c r="P96" i="58" s="1"/>
  <c r="P62" i="58"/>
  <c r="P78" i="58" s="1"/>
  <c r="P94" i="58" s="1"/>
  <c r="P61" i="58"/>
  <c r="P77" i="58" s="1"/>
  <c r="P93" i="58" s="1"/>
  <c r="P109" i="58" s="1"/>
  <c r="P66" i="58"/>
  <c r="P82" i="58" s="1"/>
  <c r="P98" i="58" s="1"/>
  <c r="P58" i="58"/>
  <c r="P65" i="58"/>
  <c r="P81" i="58" s="1"/>
  <c r="P97" i="58" s="1"/>
  <c r="P69" i="58"/>
  <c r="P85" i="58" s="1"/>
  <c r="P101" i="58" s="1"/>
  <c r="P75" i="58"/>
  <c r="P91" i="58" s="1"/>
  <c r="P107" i="58" s="1"/>
  <c r="P60" i="58"/>
  <c r="P76" i="58" s="1"/>
  <c r="P92" i="58" s="1"/>
  <c r="P108" i="58" s="1"/>
  <c r="P72" i="58"/>
  <c r="P88" i="58" s="1"/>
  <c r="P104" i="58" s="1"/>
  <c r="P74" i="58"/>
  <c r="P90" i="58" s="1"/>
  <c r="P106" i="58" s="1"/>
  <c r="P70" i="58"/>
  <c r="P86" i="58" s="1"/>
  <c r="P102" i="58" s="1"/>
  <c r="P73" i="58"/>
  <c r="P89" i="58" s="1"/>
  <c r="P105" i="58" s="1"/>
  <c r="P67" i="58"/>
  <c r="P83" i="58" s="1"/>
  <c r="P99" i="58" s="1"/>
  <c r="P59" i="58"/>
  <c r="P71" i="58"/>
  <c r="P87" i="58" s="1"/>
  <c r="P103" i="58" s="1"/>
  <c r="N33" i="59"/>
  <c r="N51" i="59"/>
  <c r="N54" i="59"/>
  <c r="N43" i="59"/>
  <c r="N46" i="59"/>
  <c r="N35" i="59"/>
  <c r="N38" i="59"/>
  <c r="N58" i="59"/>
  <c r="N50" i="59"/>
  <c r="N44" i="59"/>
  <c r="N42" i="59"/>
  <c r="N34" i="59"/>
  <c r="N57" i="59"/>
  <c r="N49" i="59"/>
  <c r="N55" i="59"/>
  <c r="N53" i="59"/>
  <c r="N41" i="59"/>
  <c r="N45" i="59"/>
  <c r="N56" i="59"/>
  <c r="N37" i="59"/>
  <c r="N48" i="59"/>
  <c r="N52" i="59"/>
  <c r="N40" i="59"/>
  <c r="N36" i="59"/>
  <c r="N59" i="59"/>
  <c r="N47" i="59"/>
  <c r="N39" i="59"/>
  <c r="O18" i="55"/>
  <c r="O25" i="55"/>
  <c r="O17" i="55"/>
  <c r="O16" i="55"/>
  <c r="O24" i="55"/>
  <c r="O23" i="55"/>
  <c r="O22" i="55"/>
  <c r="O21" i="55"/>
  <c r="O20" i="55"/>
  <c r="O19" i="55"/>
  <c r="O33" i="61"/>
  <c r="O36" i="61"/>
  <c r="O56" i="61"/>
  <c r="O53" i="61"/>
  <c r="O48" i="61"/>
  <c r="O52" i="61"/>
  <c r="O40" i="61"/>
  <c r="O44" i="61"/>
  <c r="O55" i="61"/>
  <c r="O59" i="61"/>
  <c r="O47" i="61"/>
  <c r="O51" i="61"/>
  <c r="O39" i="61"/>
  <c r="O43" i="61"/>
  <c r="O54" i="61"/>
  <c r="O35" i="61"/>
  <c r="O46" i="61"/>
  <c r="O37" i="61"/>
  <c r="O38" i="61"/>
  <c r="O45" i="61"/>
  <c r="O58" i="61"/>
  <c r="O50" i="61"/>
  <c r="O42" i="61"/>
  <c r="O34" i="61"/>
  <c r="O57" i="61"/>
  <c r="O41" i="61"/>
  <c r="Q25" i="55"/>
  <c r="Q22" i="55"/>
  <c r="Q23" i="55"/>
  <c r="Q17" i="55"/>
  <c r="Q20" i="55"/>
  <c r="Q16" i="55"/>
  <c r="Q24" i="55"/>
  <c r="Q21" i="55"/>
  <c r="Q18" i="55"/>
  <c r="Q19" i="55"/>
  <c r="N33" i="61"/>
  <c r="N54" i="61"/>
  <c r="N47" i="61"/>
  <c r="N59" i="61"/>
  <c r="N39" i="61"/>
  <c r="N51" i="61"/>
  <c r="N43" i="61"/>
  <c r="N35" i="61"/>
  <c r="N58" i="61"/>
  <c r="N50" i="61"/>
  <c r="N42" i="61"/>
  <c r="N34" i="61"/>
  <c r="N48" i="61"/>
  <c r="N53" i="61"/>
  <c r="N46" i="61"/>
  <c r="N45" i="61"/>
  <c r="N57" i="61"/>
  <c r="N37" i="61"/>
  <c r="N41" i="61"/>
  <c r="N38" i="61"/>
  <c r="N56" i="61"/>
  <c r="N36" i="61"/>
  <c r="N55" i="61"/>
  <c r="N40" i="61"/>
  <c r="N52" i="61"/>
  <c r="N44" i="61"/>
  <c r="Q61" i="58"/>
  <c r="Q77" i="58" s="1"/>
  <c r="Q93" i="58" s="1"/>
  <c r="Q109" i="58" s="1"/>
  <c r="Q75" i="58"/>
  <c r="Q91" i="58" s="1"/>
  <c r="Q107" i="58" s="1"/>
  <c r="Q64" i="58"/>
  <c r="Q80" i="58" s="1"/>
  <c r="Q96" i="58" s="1"/>
  <c r="Q68" i="58"/>
  <c r="Q84" i="58" s="1"/>
  <c r="Q100" i="58" s="1"/>
  <c r="Q72" i="58"/>
  <c r="Q88" i="58" s="1"/>
  <c r="Q104" i="58" s="1"/>
  <c r="Q63" i="58"/>
  <c r="Q79" i="58" s="1"/>
  <c r="Q95" i="58" s="1"/>
  <c r="Q62" i="58"/>
  <c r="Q78" i="58" s="1"/>
  <c r="Q94" i="58" s="1"/>
  <c r="Q60" i="58"/>
  <c r="Q76" i="58" s="1"/>
  <c r="Q92" i="58" s="1"/>
  <c r="Q108" i="58" s="1"/>
  <c r="Q74" i="58"/>
  <c r="Q90" i="58" s="1"/>
  <c r="Q106" i="58" s="1"/>
  <c r="Q73" i="58"/>
  <c r="Q89" i="58" s="1"/>
  <c r="Q105" i="58" s="1"/>
  <c r="Q70" i="58"/>
  <c r="Q86" i="58" s="1"/>
  <c r="Q102" i="58" s="1"/>
  <c r="Q67" i="58"/>
  <c r="Q83" i="58" s="1"/>
  <c r="Q99" i="58" s="1"/>
  <c r="Q69" i="58"/>
  <c r="Q85" i="58" s="1"/>
  <c r="Q101" i="58" s="1"/>
  <c r="Q71" i="58"/>
  <c r="Q87" i="58" s="1"/>
  <c r="Q103" i="58" s="1"/>
  <c r="Q66" i="58"/>
  <c r="Q82" i="58" s="1"/>
  <c r="Q98" i="58" s="1"/>
  <c r="Q58" i="58"/>
  <c r="Q59" i="58"/>
  <c r="Q65" i="58"/>
  <c r="Q81" i="58" s="1"/>
  <c r="Q97" i="58" s="1"/>
  <c r="M36" i="54"/>
  <c r="M46" i="54"/>
  <c r="M51" i="54"/>
  <c r="M38" i="54"/>
  <c r="M43" i="54"/>
  <c r="M30" i="54"/>
  <c r="M35" i="54"/>
  <c r="M50" i="54"/>
  <c r="M42" i="54"/>
  <c r="L3" i="54"/>
  <c r="AK3" i="54" s="1"/>
  <c r="M34" i="54"/>
  <c r="M29" i="54"/>
  <c r="M49" i="54"/>
  <c r="M41" i="54"/>
  <c r="M33" i="54"/>
  <c r="M48" i="54"/>
  <c r="M40" i="54"/>
  <c r="M32" i="54"/>
  <c r="M45" i="54"/>
  <c r="M37" i="54"/>
  <c r="M44" i="54"/>
  <c r="M47" i="54"/>
  <c r="M39" i="54"/>
  <c r="M31" i="54"/>
  <c r="P24" i="55"/>
  <c r="P23" i="55"/>
  <c r="P22" i="55"/>
  <c r="P20" i="55"/>
  <c r="P21" i="55"/>
  <c r="P18" i="55"/>
  <c r="P19" i="55"/>
  <c r="P16" i="55"/>
  <c r="P17" i="55"/>
  <c r="P25" i="55"/>
  <c r="M58" i="61"/>
  <c r="M50" i="61"/>
  <c r="M33" i="61"/>
  <c r="M42" i="61"/>
  <c r="M54" i="61"/>
  <c r="M34" i="61"/>
  <c r="M53" i="61"/>
  <c r="M57" i="61"/>
  <c r="M45" i="61"/>
  <c r="M41" i="61"/>
  <c r="L3" i="61"/>
  <c r="AK3" i="61" s="1"/>
  <c r="M37" i="61"/>
  <c r="M56" i="61"/>
  <c r="M38" i="61"/>
  <c r="M48" i="61"/>
  <c r="M52" i="61"/>
  <c r="M40" i="61"/>
  <c r="M43" i="61"/>
  <c r="M44" i="61"/>
  <c r="M55" i="61"/>
  <c r="M36" i="61"/>
  <c r="M47" i="61"/>
  <c r="M59" i="61"/>
  <c r="M39" i="61"/>
  <c r="M51" i="61"/>
  <c r="M46" i="61"/>
  <c r="M35" i="61"/>
  <c r="N59" i="58"/>
  <c r="N60" i="58"/>
  <c r="N76" i="58" s="1"/>
  <c r="N92" i="58" s="1"/>
  <c r="N108" i="58" s="1"/>
  <c r="N71" i="58"/>
  <c r="N87" i="58" s="1"/>
  <c r="N103" i="58" s="1"/>
  <c r="N67" i="58"/>
  <c r="N83" i="58" s="1"/>
  <c r="N99" i="58" s="1"/>
  <c r="N64" i="58"/>
  <c r="N80" i="58" s="1"/>
  <c r="N96" i="58" s="1"/>
  <c r="N72" i="58"/>
  <c r="N88" i="58" s="1"/>
  <c r="N104" i="58" s="1"/>
  <c r="N66" i="58"/>
  <c r="N82" i="58" s="1"/>
  <c r="N98" i="58" s="1"/>
  <c r="N58" i="58"/>
  <c r="N65" i="58"/>
  <c r="N81" i="58" s="1"/>
  <c r="N97" i="58" s="1"/>
  <c r="N74" i="58"/>
  <c r="N90" i="58" s="1"/>
  <c r="N106" i="58" s="1"/>
  <c r="N61" i="58"/>
  <c r="N77" i="58" s="1"/>
  <c r="N93" i="58" s="1"/>
  <c r="N109" i="58" s="1"/>
  <c r="N73" i="58"/>
  <c r="N89" i="58" s="1"/>
  <c r="N105" i="58" s="1"/>
  <c r="N68" i="58"/>
  <c r="N84" i="58" s="1"/>
  <c r="N100" i="58" s="1"/>
  <c r="N63" i="58"/>
  <c r="N79" i="58" s="1"/>
  <c r="N95" i="58" s="1"/>
  <c r="N70" i="58"/>
  <c r="N86" i="58" s="1"/>
  <c r="N102" i="58" s="1"/>
  <c r="N62" i="58"/>
  <c r="N78" i="58" s="1"/>
  <c r="N94" i="58" s="1"/>
  <c r="N75" i="58"/>
  <c r="N91" i="58" s="1"/>
  <c r="N107" i="58" s="1"/>
  <c r="N69" i="58"/>
  <c r="N85" i="58" s="1"/>
  <c r="N101" i="58" s="1"/>
  <c r="O36" i="54"/>
  <c r="O46" i="54"/>
  <c r="O51" i="54"/>
  <c r="O38" i="54"/>
  <c r="O43" i="54"/>
  <c r="O30" i="54"/>
  <c r="O35" i="54"/>
  <c r="O45" i="54"/>
  <c r="O50" i="54"/>
  <c r="O37" i="54"/>
  <c r="O42" i="54"/>
  <c r="O34" i="54"/>
  <c r="O49" i="54"/>
  <c r="O41" i="54"/>
  <c r="O33" i="54"/>
  <c r="O29" i="54"/>
  <c r="O48" i="54"/>
  <c r="O40" i="54"/>
  <c r="O32" i="54"/>
  <c r="O44" i="54"/>
  <c r="O47" i="54"/>
  <c r="O39" i="54"/>
  <c r="O31" i="54"/>
  <c r="M16" i="55"/>
  <c r="L3" i="55"/>
  <c r="AK3" i="55" s="1"/>
  <c r="M19" i="55"/>
  <c r="M18" i="55"/>
  <c r="M22" i="55"/>
  <c r="M25" i="55"/>
  <c r="M17" i="55"/>
  <c r="M24" i="55"/>
  <c r="M23" i="55"/>
  <c r="M20" i="55"/>
  <c r="M21" i="55"/>
  <c r="N58" i="60"/>
  <c r="N54" i="60"/>
  <c r="N50" i="60"/>
  <c r="N46" i="60"/>
  <c r="N42" i="60"/>
  <c r="N38" i="60"/>
  <c r="N65" i="60"/>
  <c r="N61" i="60"/>
  <c r="N57" i="60"/>
  <c r="N53" i="60"/>
  <c r="N49" i="60"/>
  <c r="N45" i="60"/>
  <c r="N41" i="60"/>
  <c r="N37" i="60"/>
  <c r="N47" i="60"/>
  <c r="N64" i="60"/>
  <c r="N60" i="60"/>
  <c r="N56" i="60"/>
  <c r="N52" i="60"/>
  <c r="N36" i="60"/>
  <c r="N48" i="60"/>
  <c r="N44" i="60"/>
  <c r="N40" i="60"/>
  <c r="N63" i="60"/>
  <c r="N55" i="60"/>
  <c r="N51" i="60"/>
  <c r="N39" i="60"/>
  <c r="N62" i="60"/>
  <c r="N43" i="60"/>
  <c r="Q39" i="54"/>
  <c r="Q31" i="54"/>
  <c r="Q46" i="54"/>
  <c r="Q51" i="54"/>
  <c r="Q38" i="54"/>
  <c r="Q43" i="54"/>
  <c r="Q30" i="54"/>
  <c r="Q35" i="54"/>
  <c r="Q45" i="54"/>
  <c r="Q50" i="54"/>
  <c r="Q37" i="54"/>
  <c r="Q42" i="54"/>
  <c r="Q44" i="54"/>
  <c r="Q34" i="54"/>
  <c r="Q36" i="54"/>
  <c r="Q49" i="54"/>
  <c r="Q41" i="54"/>
  <c r="Q33" i="54"/>
  <c r="Q29" i="54"/>
  <c r="Q48" i="54"/>
  <c r="Q47" i="54"/>
  <c r="Q40" i="54"/>
  <c r="Q32" i="54"/>
  <c r="N22" i="55"/>
  <c r="N20" i="55"/>
  <c r="N16" i="55"/>
  <c r="N21" i="55"/>
  <c r="N19" i="55"/>
  <c r="N18" i="55"/>
  <c r="N25" i="55"/>
  <c r="N17" i="55"/>
  <c r="N23" i="55"/>
  <c r="N24" i="55"/>
  <c r="R33" i="61"/>
  <c r="R52" i="61"/>
  <c r="R46" i="61"/>
  <c r="R58" i="61"/>
  <c r="R38" i="61"/>
  <c r="R50" i="61"/>
  <c r="R53" i="61"/>
  <c r="R42" i="61"/>
  <c r="R45" i="61"/>
  <c r="R34" i="61"/>
  <c r="R37" i="61"/>
  <c r="R57" i="61"/>
  <c r="R41" i="61"/>
  <c r="R36" i="61"/>
  <c r="R56" i="61"/>
  <c r="R51" i="61"/>
  <c r="R47" i="61"/>
  <c r="R48" i="61"/>
  <c r="R40" i="61"/>
  <c r="R44" i="61"/>
  <c r="R59" i="61"/>
  <c r="R55" i="61"/>
  <c r="R43" i="61"/>
  <c r="R35" i="61"/>
  <c r="R39" i="61"/>
  <c r="R54" i="61"/>
  <c r="Q40" i="60"/>
  <c r="Q52" i="60"/>
  <c r="Q63" i="60"/>
  <c r="Q44" i="60"/>
  <c r="Q55" i="60"/>
  <c r="Q42" i="60"/>
  <c r="Q47" i="60"/>
  <c r="Q51" i="60"/>
  <c r="Q39" i="60"/>
  <c r="Q43" i="60"/>
  <c r="Q36" i="60"/>
  <c r="Q58" i="60"/>
  <c r="Q50" i="60"/>
  <c r="Q62" i="60"/>
  <c r="Q54" i="60"/>
  <c r="Q64" i="60"/>
  <c r="Q45" i="60"/>
  <c r="Q65" i="60"/>
  <c r="Q46" i="60"/>
  <c r="Q57" i="60"/>
  <c r="Q38" i="60"/>
  <c r="Q49" i="60"/>
  <c r="Q61" i="60"/>
  <c r="Q41" i="60"/>
  <c r="Q53" i="60"/>
  <c r="Q56" i="60"/>
  <c r="Q48" i="60"/>
  <c r="Q37" i="60"/>
  <c r="Q60" i="60"/>
  <c r="P41" i="54"/>
  <c r="P33" i="54"/>
  <c r="P48" i="54"/>
  <c r="P40" i="54"/>
  <c r="P32" i="54"/>
  <c r="P47" i="54"/>
  <c r="P39" i="54"/>
  <c r="P44" i="54"/>
  <c r="P31" i="54"/>
  <c r="P29" i="54"/>
  <c r="P36" i="54"/>
  <c r="P46" i="54"/>
  <c r="P51" i="54"/>
  <c r="P38" i="54"/>
  <c r="P43" i="54"/>
  <c r="P30" i="54"/>
  <c r="P35" i="54"/>
  <c r="P45" i="54"/>
  <c r="P50" i="54"/>
  <c r="P37" i="54"/>
  <c r="P42" i="54"/>
  <c r="P34" i="54"/>
  <c r="P49" i="54"/>
  <c r="R25" i="55"/>
  <c r="R17" i="55"/>
  <c r="R24" i="55"/>
  <c r="R23" i="55"/>
  <c r="R22" i="55"/>
  <c r="R21" i="55"/>
  <c r="R16" i="55"/>
  <c r="R20" i="55"/>
  <c r="R19" i="55"/>
  <c r="R18" i="55"/>
  <c r="N38" i="57"/>
  <c r="N32" i="57"/>
  <c r="N30" i="57"/>
  <c r="N45" i="57"/>
  <c r="N26" i="57"/>
  <c r="N37" i="57"/>
  <c r="L37" i="57" s="1"/>
  <c r="AL37" i="57" s="1"/>
  <c r="N29" i="57"/>
  <c r="L29" i="57" s="1"/>
  <c r="AL29" i="57" s="1"/>
  <c r="N44" i="57"/>
  <c r="N36" i="57"/>
  <c r="N28" i="57"/>
  <c r="L28" i="57" s="1"/>
  <c r="AL28" i="57" s="1"/>
  <c r="N43" i="57"/>
  <c r="N41" i="57"/>
  <c r="N35" i="57"/>
  <c r="N27" i="57"/>
  <c r="N42" i="57"/>
  <c r="N34" i="57"/>
  <c r="L34" i="57" s="1"/>
  <c r="AL34" i="57" s="1"/>
  <c r="N39" i="57"/>
  <c r="L39" i="57" s="1"/>
  <c r="AL39" i="57" s="1"/>
  <c r="N31" i="57"/>
  <c r="L31" i="57" s="1"/>
  <c r="AL31" i="57" s="1"/>
  <c r="N33" i="57"/>
  <c r="N40" i="57"/>
  <c r="M57" i="60"/>
  <c r="M60" i="60"/>
  <c r="M49" i="60"/>
  <c r="M61" i="60"/>
  <c r="M53" i="60"/>
  <c r="M64" i="60"/>
  <c r="M45" i="60"/>
  <c r="M56" i="60"/>
  <c r="M37" i="60"/>
  <c r="M44" i="60"/>
  <c r="M36" i="60"/>
  <c r="M40" i="60"/>
  <c r="L3" i="60"/>
  <c r="AK3" i="60" s="1"/>
  <c r="M54" i="60"/>
  <c r="M52" i="60"/>
  <c r="M63" i="60"/>
  <c r="M50" i="60"/>
  <c r="M55" i="60"/>
  <c r="M51" i="60"/>
  <c r="M47" i="60"/>
  <c r="M43" i="60"/>
  <c r="M39" i="60"/>
  <c r="M58" i="60"/>
  <c r="M62" i="60"/>
  <c r="M46" i="60"/>
  <c r="M38" i="60"/>
  <c r="M42" i="60"/>
  <c r="M65" i="60"/>
  <c r="M59" i="60"/>
  <c r="N50" i="54"/>
  <c r="N42" i="54"/>
  <c r="N34" i="54"/>
  <c r="N49" i="54"/>
  <c r="N41" i="54"/>
  <c r="N33" i="54"/>
  <c r="N48" i="54"/>
  <c r="N40" i="54"/>
  <c r="N32" i="54"/>
  <c r="N29" i="54"/>
  <c r="N45" i="54"/>
  <c r="N47" i="54"/>
  <c r="N37" i="54"/>
  <c r="N39" i="54"/>
  <c r="N44" i="54"/>
  <c r="N31" i="54"/>
  <c r="N36" i="54"/>
  <c r="N46" i="54"/>
  <c r="N30" i="54"/>
  <c r="N38" i="54"/>
  <c r="N43" i="54"/>
  <c r="N51" i="54"/>
  <c r="N35" i="54"/>
  <c r="R36" i="60"/>
  <c r="R47" i="60"/>
  <c r="R50" i="60"/>
  <c r="R39" i="60"/>
  <c r="R42" i="60"/>
  <c r="R62" i="60"/>
  <c r="R54" i="60"/>
  <c r="R46" i="60"/>
  <c r="R38" i="60"/>
  <c r="R65" i="60"/>
  <c r="R61" i="60"/>
  <c r="R51" i="60"/>
  <c r="R57" i="60"/>
  <c r="R53" i="60"/>
  <c r="R49" i="60"/>
  <c r="R45" i="60"/>
  <c r="R40" i="60"/>
  <c r="R41" i="60"/>
  <c r="R37" i="60"/>
  <c r="R64" i="60"/>
  <c r="R60" i="60"/>
  <c r="R56" i="60"/>
  <c r="R52" i="60"/>
  <c r="R48" i="60"/>
  <c r="R44" i="60"/>
  <c r="R63" i="60"/>
  <c r="R55" i="60"/>
  <c r="R43" i="60"/>
  <c r="R58" i="60"/>
  <c r="D1" i="56"/>
  <c r="C1" i="56"/>
  <c r="D1" i="52"/>
  <c r="C1" i="52"/>
  <c r="D1" i="57"/>
  <c r="C1" i="57"/>
  <c r="C1" i="60"/>
  <c r="D1" i="60"/>
  <c r="D1" i="58"/>
  <c r="C1" i="58"/>
  <c r="D1" i="53"/>
  <c r="C1" i="53"/>
  <c r="C1" i="29"/>
  <c r="D1" i="51"/>
  <c r="C1" i="51"/>
  <c r="D1" i="59"/>
  <c r="C1" i="59"/>
  <c r="D1" i="55"/>
  <c r="C1" i="55"/>
  <c r="D1" i="61"/>
  <c r="C1" i="61"/>
  <c r="D1" i="54"/>
  <c r="C1" i="54"/>
  <c r="H48" i="29"/>
  <c r="O3" i="29" s="1"/>
  <c r="I48" i="29"/>
  <c r="P3" i="29" s="1"/>
  <c r="J48" i="29"/>
  <c r="Q3" i="29" s="1"/>
  <c r="G48" i="29"/>
  <c r="N3" i="29" s="1"/>
  <c r="K48" i="29"/>
  <c r="R3" i="29" s="1"/>
  <c r="F48" i="29"/>
  <c r="M3" i="29" s="1"/>
  <c r="E48" i="29"/>
  <c r="D1" i="29"/>
  <c r="H13" i="6"/>
  <c r="R59" i="60" l="1"/>
  <c r="L43" i="57"/>
  <c r="AL43" i="57" s="1"/>
  <c r="L40" i="57"/>
  <c r="AL40" i="57" s="1"/>
  <c r="L33" i="57"/>
  <c r="AL33" i="57" s="1"/>
  <c r="L44" i="57"/>
  <c r="AL44" i="57" s="1"/>
  <c r="L61" i="60"/>
  <c r="AL61" i="60" s="1"/>
  <c r="L32" i="57"/>
  <c r="AL32" i="57" s="1"/>
  <c r="L38" i="57"/>
  <c r="AL38" i="57" s="1"/>
  <c r="L42" i="61"/>
  <c r="AL42" i="61" s="1"/>
  <c r="L27" i="57"/>
  <c r="AL27" i="57" s="1"/>
  <c r="M49" i="61"/>
  <c r="M60" i="61" s="1"/>
  <c r="P59" i="60"/>
  <c r="P66" i="60" s="1"/>
  <c r="R49" i="61"/>
  <c r="R60" i="61" s="1"/>
  <c r="L25" i="52"/>
  <c r="AL25" i="52" s="1"/>
  <c r="L42" i="59"/>
  <c r="AL42" i="59" s="1"/>
  <c r="N29" i="52"/>
  <c r="N34" i="52" s="1"/>
  <c r="L42" i="60"/>
  <c r="AL42" i="60" s="1"/>
  <c r="N110" i="58"/>
  <c r="L55" i="61"/>
  <c r="AL55" i="61" s="1"/>
  <c r="L47" i="54"/>
  <c r="AL47" i="54" s="1"/>
  <c r="N52" i="54"/>
  <c r="L58" i="60"/>
  <c r="AL58" i="60" s="1"/>
  <c r="L45" i="60"/>
  <c r="AL45" i="60" s="1"/>
  <c r="L39" i="60"/>
  <c r="AL39" i="60" s="1"/>
  <c r="L47" i="60"/>
  <c r="AL47" i="60" s="1"/>
  <c r="L51" i="60"/>
  <c r="AL51" i="60" s="1"/>
  <c r="P26" i="55"/>
  <c r="L60" i="60"/>
  <c r="AL60" i="60" s="1"/>
  <c r="L64" i="60"/>
  <c r="AL64" i="60" s="1"/>
  <c r="L44" i="61"/>
  <c r="AL44" i="61" s="1"/>
  <c r="L33" i="61"/>
  <c r="L44" i="54"/>
  <c r="AL44" i="54" s="1"/>
  <c r="L43" i="54"/>
  <c r="AL43" i="54" s="1"/>
  <c r="P60" i="59"/>
  <c r="O46" i="57"/>
  <c r="R110" i="58"/>
  <c r="L64" i="58"/>
  <c r="M80" i="58"/>
  <c r="M96" i="58" s="1"/>
  <c r="L40" i="59"/>
  <c r="AL40" i="59" s="1"/>
  <c r="L50" i="59"/>
  <c r="AL50" i="59" s="1"/>
  <c r="L33" i="52"/>
  <c r="AL33" i="52" s="1"/>
  <c r="L43" i="60"/>
  <c r="AL43" i="60" s="1"/>
  <c r="L53" i="60"/>
  <c r="AL53" i="60" s="1"/>
  <c r="L36" i="57"/>
  <c r="AL36" i="57" s="1"/>
  <c r="P52" i="54"/>
  <c r="L43" i="61"/>
  <c r="AL43" i="61" s="1"/>
  <c r="L50" i="61"/>
  <c r="AL50" i="61" s="1"/>
  <c r="L37" i="54"/>
  <c r="AL37" i="54" s="1"/>
  <c r="L38" i="54"/>
  <c r="AL38" i="54" s="1"/>
  <c r="Q26" i="56"/>
  <c r="L71" i="58"/>
  <c r="M87" i="58"/>
  <c r="M103" i="58" s="1"/>
  <c r="L52" i="59"/>
  <c r="AL52" i="59" s="1"/>
  <c r="L58" i="59"/>
  <c r="AL58" i="59" s="1"/>
  <c r="L28" i="52"/>
  <c r="AL28" i="52" s="1"/>
  <c r="O59" i="60"/>
  <c r="O66" i="60" s="1"/>
  <c r="P29" i="52"/>
  <c r="P34" i="52" s="1"/>
  <c r="Q52" i="54"/>
  <c r="L40" i="61"/>
  <c r="AL40" i="61" s="1"/>
  <c r="L58" i="61"/>
  <c r="AL58" i="61" s="1"/>
  <c r="L45" i="54"/>
  <c r="AL45" i="54" s="1"/>
  <c r="L51" i="54"/>
  <c r="AL51" i="54" s="1"/>
  <c r="R26" i="56"/>
  <c r="L58" i="58"/>
  <c r="O60" i="59"/>
  <c r="O26" i="56"/>
  <c r="L48" i="59"/>
  <c r="AL48" i="59" s="1"/>
  <c r="L38" i="59"/>
  <c r="AL38" i="59" s="1"/>
  <c r="L26" i="52"/>
  <c r="AL26" i="52" s="1"/>
  <c r="L49" i="60"/>
  <c r="AL49" i="60" s="1"/>
  <c r="L21" i="55"/>
  <c r="AL21" i="55" s="1"/>
  <c r="L52" i="61"/>
  <c r="AL52" i="61" s="1"/>
  <c r="L32" i="54"/>
  <c r="AL32" i="54" s="1"/>
  <c r="L46" i="54"/>
  <c r="AL46" i="54" s="1"/>
  <c r="L59" i="58"/>
  <c r="AL59" i="58" s="1"/>
  <c r="L37" i="59"/>
  <c r="AL37" i="59" s="1"/>
  <c r="L35" i="59"/>
  <c r="AL35" i="59" s="1"/>
  <c r="L27" i="52"/>
  <c r="AL27" i="52" s="1"/>
  <c r="L55" i="60"/>
  <c r="AL55" i="60" s="1"/>
  <c r="L20" i="55"/>
  <c r="AL20" i="55" s="1"/>
  <c r="L48" i="61"/>
  <c r="AL48" i="61" s="1"/>
  <c r="L40" i="54"/>
  <c r="AL40" i="54" s="1"/>
  <c r="L36" i="54"/>
  <c r="AL36" i="54" s="1"/>
  <c r="M84" i="58"/>
  <c r="M100" i="58" s="1"/>
  <c r="L68" i="58"/>
  <c r="L59" i="59"/>
  <c r="AL59" i="59" s="1"/>
  <c r="L20" i="52"/>
  <c r="L16" i="56"/>
  <c r="M26" i="56"/>
  <c r="M82" i="58"/>
  <c r="M98" i="58" s="1"/>
  <c r="L66" i="58"/>
  <c r="R66" i="60"/>
  <c r="L57" i="60"/>
  <c r="AL57" i="60" s="1"/>
  <c r="N46" i="57"/>
  <c r="L26" i="57"/>
  <c r="N59" i="60"/>
  <c r="N66" i="60" s="1"/>
  <c r="L23" i="55"/>
  <c r="AL23" i="55" s="1"/>
  <c r="O52" i="54"/>
  <c r="L38" i="61"/>
  <c r="AL38" i="61" s="1"/>
  <c r="L48" i="54"/>
  <c r="AL48" i="54" s="1"/>
  <c r="R60" i="59"/>
  <c r="M86" i="58"/>
  <c r="M102" i="58" s="1"/>
  <c r="L70" i="58"/>
  <c r="L56" i="59"/>
  <c r="AL56" i="59" s="1"/>
  <c r="L21" i="56"/>
  <c r="AL21" i="56" s="1"/>
  <c r="L30" i="54"/>
  <c r="AL30" i="54" s="1"/>
  <c r="L50" i="60"/>
  <c r="AL50" i="60" s="1"/>
  <c r="L63" i="60"/>
  <c r="AL63" i="60" s="1"/>
  <c r="L45" i="57"/>
  <c r="AL45" i="57" s="1"/>
  <c r="L41" i="60"/>
  <c r="AL41" i="60" s="1"/>
  <c r="L24" i="55"/>
  <c r="AL24" i="55" s="1"/>
  <c r="L56" i="61"/>
  <c r="AL56" i="61" s="1"/>
  <c r="L33" i="54"/>
  <c r="AL33" i="54" s="1"/>
  <c r="Q26" i="55"/>
  <c r="Q60" i="59"/>
  <c r="L62" i="58"/>
  <c r="M78" i="58"/>
  <c r="M94" i="58" s="1"/>
  <c r="M76" i="58"/>
  <c r="M92" i="58" s="1"/>
  <c r="M108" i="58" s="1"/>
  <c r="L60" i="58"/>
  <c r="L45" i="59"/>
  <c r="AL45" i="59" s="1"/>
  <c r="P46" i="57"/>
  <c r="L21" i="52"/>
  <c r="AL21" i="52" s="1"/>
  <c r="Q29" i="52"/>
  <c r="Q34" i="52" s="1"/>
  <c r="L52" i="60"/>
  <c r="AL52" i="60" s="1"/>
  <c r="L30" i="57"/>
  <c r="AL30" i="57" s="1"/>
  <c r="L17" i="55"/>
  <c r="AL17" i="55" s="1"/>
  <c r="L37" i="61"/>
  <c r="AL37" i="61" s="1"/>
  <c r="L41" i="54"/>
  <c r="AL41" i="54" s="1"/>
  <c r="Q110" i="58"/>
  <c r="N49" i="61"/>
  <c r="N60" i="61" s="1"/>
  <c r="P110" i="58"/>
  <c r="R52" i="54"/>
  <c r="M77" i="58"/>
  <c r="M93" i="58" s="1"/>
  <c r="M109" i="58" s="1"/>
  <c r="L61" i="58"/>
  <c r="P26" i="56"/>
  <c r="L33" i="59"/>
  <c r="M60" i="59"/>
  <c r="L22" i="56"/>
  <c r="AL22" i="56" s="1"/>
  <c r="L54" i="60"/>
  <c r="AL54" i="60" s="1"/>
  <c r="L25" i="55"/>
  <c r="AL25" i="55" s="1"/>
  <c r="L35" i="61"/>
  <c r="AL35" i="61" s="1"/>
  <c r="L49" i="54"/>
  <c r="AL49" i="54" s="1"/>
  <c r="M85" i="58"/>
  <c r="M101" i="58" s="1"/>
  <c r="L69" i="58"/>
  <c r="M89" i="58"/>
  <c r="M105" i="58" s="1"/>
  <c r="L73" i="58"/>
  <c r="L46" i="59"/>
  <c r="AL46" i="59" s="1"/>
  <c r="L41" i="59"/>
  <c r="AL41" i="59" s="1"/>
  <c r="M29" i="52"/>
  <c r="M34" i="52" s="1"/>
  <c r="L23" i="56"/>
  <c r="AL23" i="56" s="1"/>
  <c r="M66" i="60"/>
  <c r="L22" i="55"/>
  <c r="AL22" i="55" s="1"/>
  <c r="L46" i="61"/>
  <c r="AL46" i="61" s="1"/>
  <c r="L41" i="61"/>
  <c r="AL41" i="61" s="1"/>
  <c r="M52" i="54"/>
  <c r="L29" i="54"/>
  <c r="O34" i="52"/>
  <c r="O110" i="58"/>
  <c r="M90" i="58"/>
  <c r="M106" i="58" s="1"/>
  <c r="L74" i="58"/>
  <c r="R34" i="52"/>
  <c r="L54" i="59"/>
  <c r="AL54" i="59" s="1"/>
  <c r="L53" i="59"/>
  <c r="AL53" i="59" s="1"/>
  <c r="L22" i="52"/>
  <c r="AL22" i="52" s="1"/>
  <c r="N26" i="56"/>
  <c r="L24" i="56"/>
  <c r="AL24" i="56" s="1"/>
  <c r="L44" i="59"/>
  <c r="AL44" i="59" s="1"/>
  <c r="L65" i="60"/>
  <c r="AL65" i="60" s="1"/>
  <c r="L40" i="60"/>
  <c r="AL40" i="60" s="1"/>
  <c r="L18" i="55"/>
  <c r="AL18" i="55" s="1"/>
  <c r="L51" i="61"/>
  <c r="AL51" i="61" s="1"/>
  <c r="L45" i="61"/>
  <c r="AL45" i="61" s="1"/>
  <c r="L34" i="54"/>
  <c r="AL34" i="54" s="1"/>
  <c r="L63" i="58"/>
  <c r="M79" i="58"/>
  <c r="M95" i="58" s="1"/>
  <c r="L43" i="59"/>
  <c r="AL43" i="59" s="1"/>
  <c r="L39" i="59"/>
  <c r="AL39" i="59" s="1"/>
  <c r="L30" i="52"/>
  <c r="AL30" i="52" s="1"/>
  <c r="L17" i="56"/>
  <c r="AL17" i="56" s="1"/>
  <c r="L36" i="60"/>
  <c r="L42" i="57"/>
  <c r="AL42" i="57" s="1"/>
  <c r="Q59" i="60"/>
  <c r="Q66" i="60" s="1"/>
  <c r="N26" i="55"/>
  <c r="L19" i="55"/>
  <c r="AL19" i="55" s="1"/>
  <c r="L39" i="61"/>
  <c r="AL39" i="61" s="1"/>
  <c r="L57" i="61"/>
  <c r="AL57" i="61" s="1"/>
  <c r="N60" i="59"/>
  <c r="Q49" i="61"/>
  <c r="Q60" i="61" s="1"/>
  <c r="M91" i="58"/>
  <c r="M107" i="58" s="1"/>
  <c r="L75" i="58"/>
  <c r="L51" i="59"/>
  <c r="AL51" i="59" s="1"/>
  <c r="L49" i="59"/>
  <c r="AL49" i="59" s="1"/>
  <c r="L23" i="52"/>
  <c r="AL23" i="52" s="1"/>
  <c r="L25" i="56"/>
  <c r="AL25" i="56" s="1"/>
  <c r="Q46" i="57"/>
  <c r="L44" i="60"/>
  <c r="AL44" i="60" s="1"/>
  <c r="L59" i="61"/>
  <c r="AL59" i="61" s="1"/>
  <c r="L53" i="61"/>
  <c r="AL53" i="61" s="1"/>
  <c r="L42" i="54"/>
  <c r="AL42" i="54" s="1"/>
  <c r="O49" i="61"/>
  <c r="O60" i="61" s="1"/>
  <c r="M81" i="58"/>
  <c r="M97" i="58" s="1"/>
  <c r="L65" i="58"/>
  <c r="L47" i="59"/>
  <c r="AL47" i="59" s="1"/>
  <c r="L31" i="52"/>
  <c r="AL31" i="52" s="1"/>
  <c r="L20" i="56"/>
  <c r="AL20" i="56" s="1"/>
  <c r="L38" i="60"/>
  <c r="AL38" i="60" s="1"/>
  <c r="L46" i="60"/>
  <c r="AL46" i="60" s="1"/>
  <c r="L37" i="60"/>
  <c r="AL37" i="60" s="1"/>
  <c r="L35" i="57"/>
  <c r="AL35" i="57" s="1"/>
  <c r="R26" i="55"/>
  <c r="L16" i="55"/>
  <c r="M26" i="55"/>
  <c r="L47" i="61"/>
  <c r="AL47" i="61" s="1"/>
  <c r="L34" i="61"/>
  <c r="AL34" i="61" s="1"/>
  <c r="L31" i="54"/>
  <c r="AL31" i="54" s="1"/>
  <c r="L50" i="54"/>
  <c r="AL50" i="54" s="1"/>
  <c r="O26" i="55"/>
  <c r="M83" i="58"/>
  <c r="M99" i="58" s="1"/>
  <c r="L67" i="58"/>
  <c r="L36" i="59"/>
  <c r="AL36" i="59" s="1"/>
  <c r="L57" i="59"/>
  <c r="AL57" i="59" s="1"/>
  <c r="L24" i="52"/>
  <c r="AL24" i="52" s="1"/>
  <c r="L18" i="56"/>
  <c r="AL18" i="56" s="1"/>
  <c r="L62" i="60"/>
  <c r="AL62" i="60" s="1"/>
  <c r="L56" i="60"/>
  <c r="AL56" i="60" s="1"/>
  <c r="L41" i="57"/>
  <c r="AL41" i="57" s="1"/>
  <c r="L48" i="60"/>
  <c r="AL48" i="60" s="1"/>
  <c r="L36" i="61"/>
  <c r="AL36" i="61" s="1"/>
  <c r="L54" i="61"/>
  <c r="AL54" i="61" s="1"/>
  <c r="L39" i="54"/>
  <c r="AL39" i="54" s="1"/>
  <c r="L35" i="54"/>
  <c r="AL35" i="54" s="1"/>
  <c r="P49" i="61"/>
  <c r="P60" i="61" s="1"/>
  <c r="M88" i="58"/>
  <c r="M104" i="58" s="1"/>
  <c r="L72" i="58"/>
  <c r="R46" i="57"/>
  <c r="L55" i="59"/>
  <c r="AL55" i="59" s="1"/>
  <c r="L34" i="59"/>
  <c r="AL34" i="59" s="1"/>
  <c r="L32" i="52"/>
  <c r="AL32" i="52" s="1"/>
  <c r="L19" i="56"/>
  <c r="AL19" i="56" s="1"/>
  <c r="M40" i="29"/>
  <c r="M39" i="29"/>
  <c r="M38" i="29"/>
  <c r="M37" i="29"/>
  <c r="M36" i="29"/>
  <c r="M35" i="29"/>
  <c r="M34" i="29"/>
  <c r="M33" i="29"/>
  <c r="M32" i="29"/>
  <c r="M47" i="29"/>
  <c r="M31" i="29"/>
  <c r="M46" i="29"/>
  <c r="M30" i="29"/>
  <c r="M45" i="29"/>
  <c r="M29" i="29"/>
  <c r="M44" i="29"/>
  <c r="M28" i="29"/>
  <c r="M43" i="29"/>
  <c r="M27" i="29"/>
  <c r="M42" i="29"/>
  <c r="M41" i="29"/>
  <c r="R47" i="29"/>
  <c r="R31" i="29"/>
  <c r="R34" i="29"/>
  <c r="R37" i="29"/>
  <c r="R40" i="29"/>
  <c r="R43" i="29"/>
  <c r="R27" i="29"/>
  <c r="R46" i="29"/>
  <c r="R30" i="29"/>
  <c r="R36" i="29"/>
  <c r="R39" i="29"/>
  <c r="R42" i="29"/>
  <c r="R45" i="29"/>
  <c r="R29" i="29"/>
  <c r="R32" i="29"/>
  <c r="R35" i="29"/>
  <c r="R38" i="29"/>
  <c r="R44" i="29"/>
  <c r="R28" i="29"/>
  <c r="N35" i="29"/>
  <c r="N38" i="29"/>
  <c r="N41" i="29"/>
  <c r="N44" i="29"/>
  <c r="N28" i="29"/>
  <c r="N47" i="29"/>
  <c r="N31" i="29"/>
  <c r="N34" i="29"/>
  <c r="N37" i="29"/>
  <c r="N40" i="29"/>
  <c r="N43" i="29"/>
  <c r="N27" i="29"/>
  <c r="N46" i="29"/>
  <c r="N30" i="29"/>
  <c r="N33" i="29"/>
  <c r="N36" i="29"/>
  <c r="N39" i="29"/>
  <c r="N42" i="29"/>
  <c r="N45" i="29"/>
  <c r="N29" i="29"/>
  <c r="N32" i="29"/>
  <c r="Q44" i="29"/>
  <c r="Q28" i="29"/>
  <c r="Q47" i="29"/>
  <c r="Q31" i="29"/>
  <c r="Q34" i="29"/>
  <c r="Q37" i="29"/>
  <c r="Q40" i="29"/>
  <c r="Q43" i="29"/>
  <c r="Q27" i="29"/>
  <c r="Q46" i="29"/>
  <c r="Q30" i="29"/>
  <c r="Q33" i="29"/>
  <c r="Q36" i="29"/>
  <c r="Q39" i="29"/>
  <c r="Q42" i="29"/>
  <c r="Q45" i="29"/>
  <c r="Q29" i="29"/>
  <c r="Q32" i="29"/>
  <c r="Q35" i="29"/>
  <c r="Q38" i="29"/>
  <c r="Q41" i="29"/>
  <c r="P41" i="29"/>
  <c r="P44" i="29"/>
  <c r="P28" i="29"/>
  <c r="P47" i="29"/>
  <c r="P31" i="29"/>
  <c r="P34" i="29"/>
  <c r="P37" i="29"/>
  <c r="P40" i="29"/>
  <c r="P43" i="29"/>
  <c r="P27" i="29"/>
  <c r="P46" i="29"/>
  <c r="P30" i="29"/>
  <c r="P33" i="29"/>
  <c r="P36" i="29"/>
  <c r="P39" i="29"/>
  <c r="P42" i="29"/>
  <c r="P45" i="29"/>
  <c r="P29" i="29"/>
  <c r="P32" i="29"/>
  <c r="P35" i="29"/>
  <c r="P38" i="29"/>
  <c r="O38" i="29"/>
  <c r="O41" i="29"/>
  <c r="O44" i="29"/>
  <c r="O28" i="29"/>
  <c r="O47" i="29"/>
  <c r="O31" i="29"/>
  <c r="O34" i="29"/>
  <c r="O37" i="29"/>
  <c r="O40" i="29"/>
  <c r="O43" i="29"/>
  <c r="O27" i="29"/>
  <c r="O46" i="29"/>
  <c r="O30" i="29"/>
  <c r="O33" i="29"/>
  <c r="O36" i="29"/>
  <c r="O39" i="29"/>
  <c r="O42" i="29"/>
  <c r="O45" i="29"/>
  <c r="O29" i="29"/>
  <c r="O32" i="29"/>
  <c r="O35" i="29"/>
  <c r="L3" i="29"/>
  <c r="AK3" i="29" s="1"/>
  <c r="L60" i="59" l="1"/>
  <c r="AL33" i="59"/>
  <c r="AL3" i="59" s="1"/>
  <c r="AJ3" i="59" s="1"/>
  <c r="L77" i="58"/>
  <c r="AL61" i="58"/>
  <c r="L76" i="58"/>
  <c r="AL60" i="58"/>
  <c r="L86" i="58"/>
  <c r="AL70" i="58"/>
  <c r="L34" i="52"/>
  <c r="AL20" i="52"/>
  <c r="AL3" i="52" s="1"/>
  <c r="AJ3" i="52" s="1"/>
  <c r="L66" i="60"/>
  <c r="AL36" i="60"/>
  <c r="AL3" i="60" s="1"/>
  <c r="AJ3" i="60" s="1"/>
  <c r="L26" i="55"/>
  <c r="AL16" i="55"/>
  <c r="AL3" i="55" s="1"/>
  <c r="AJ3" i="55" s="1"/>
  <c r="L84" i="58"/>
  <c r="AL68" i="58"/>
  <c r="L78" i="58"/>
  <c r="AL62" i="58"/>
  <c r="L89" i="58"/>
  <c r="AL73" i="58"/>
  <c r="L80" i="58"/>
  <c r="AL64" i="58"/>
  <c r="AL74" i="58"/>
  <c r="L90" i="58"/>
  <c r="L87" i="58"/>
  <c r="AL71" i="58"/>
  <c r="L85" i="58"/>
  <c r="AL69" i="58"/>
  <c r="AL75" i="58"/>
  <c r="L91" i="58"/>
  <c r="AL63" i="58"/>
  <c r="L79" i="58"/>
  <c r="M110" i="58"/>
  <c r="L46" i="57"/>
  <c r="AL26" i="57"/>
  <c r="AL3" i="57" s="1"/>
  <c r="AJ3" i="57" s="1"/>
  <c r="AL58" i="58"/>
  <c r="L52" i="54"/>
  <c r="AL29" i="54"/>
  <c r="AL3" i="54" s="1"/>
  <c r="AJ3" i="54" s="1"/>
  <c r="L83" i="58"/>
  <c r="AL67" i="58"/>
  <c r="L60" i="61"/>
  <c r="AL33" i="61"/>
  <c r="AL3" i="61" s="1"/>
  <c r="AJ3" i="61" s="1"/>
  <c r="L26" i="56"/>
  <c r="AL16" i="56"/>
  <c r="AL3" i="56" s="1"/>
  <c r="AJ3" i="56" s="1"/>
  <c r="L88" i="58"/>
  <c r="AL72" i="58"/>
  <c r="AL65" i="58"/>
  <c r="L81" i="58"/>
  <c r="AL66" i="58"/>
  <c r="L82" i="58"/>
  <c r="R48" i="29"/>
  <c r="O48" i="29"/>
  <c r="M48" i="29"/>
  <c r="L43" i="29"/>
  <c r="AL43" i="29" s="1"/>
  <c r="L34" i="29"/>
  <c r="AL34" i="29" s="1"/>
  <c r="L30" i="29"/>
  <c r="AL30" i="29" s="1"/>
  <c r="L38" i="29"/>
  <c r="AL38" i="29" s="1"/>
  <c r="L31" i="29"/>
  <c r="AL31" i="29" s="1"/>
  <c r="L28" i="29"/>
  <c r="AL28" i="29" s="1"/>
  <c r="L32" i="29"/>
  <c r="AL32" i="29" s="1"/>
  <c r="L27" i="29"/>
  <c r="AL27" i="29" s="1"/>
  <c r="L42" i="29"/>
  <c r="AL42" i="29" s="1"/>
  <c r="L33" i="29"/>
  <c r="AL33" i="29" s="1"/>
  <c r="L37" i="29"/>
  <c r="AL37" i="29" s="1"/>
  <c r="L41" i="29"/>
  <c r="AL41" i="29" s="1"/>
  <c r="L46" i="29"/>
  <c r="AL46" i="29" s="1"/>
  <c r="L36" i="29"/>
  <c r="AL36" i="29" s="1"/>
  <c r="L39" i="29"/>
  <c r="AL39" i="29" s="1"/>
  <c r="L35" i="29"/>
  <c r="AL35" i="29" s="1"/>
  <c r="L44" i="29"/>
  <c r="AL44" i="29" s="1"/>
  <c r="L47" i="29"/>
  <c r="AL47" i="29" s="1"/>
  <c r="L45" i="29"/>
  <c r="AL45" i="29" s="1"/>
  <c r="L40" i="29"/>
  <c r="AL40" i="29" s="1"/>
  <c r="L29" i="29"/>
  <c r="AL29" i="29" s="1"/>
  <c r="N48" i="29"/>
  <c r="Q48" i="29"/>
  <c r="P48" i="29"/>
  <c r="AL90" i="58" l="1"/>
  <c r="L106" i="58"/>
  <c r="AL106" i="58" s="1"/>
  <c r="L100" i="58"/>
  <c r="AL100" i="58" s="1"/>
  <c r="AL84" i="58"/>
  <c r="L102" i="58"/>
  <c r="AL102" i="58" s="1"/>
  <c r="AL86" i="58"/>
  <c r="L107" i="58"/>
  <c r="AL107" i="58" s="1"/>
  <c r="AL91" i="58"/>
  <c r="L104" i="58"/>
  <c r="AL104" i="58" s="1"/>
  <c r="AL88" i="58"/>
  <c r="AL3" i="58"/>
  <c r="AJ3" i="58" s="1"/>
  <c r="L96" i="58"/>
  <c r="AL96" i="58" s="1"/>
  <c r="AL80" i="58"/>
  <c r="L92" i="58"/>
  <c r="AL76" i="58"/>
  <c r="L95" i="58"/>
  <c r="AL95" i="58" s="1"/>
  <c r="AL79" i="58"/>
  <c r="L99" i="58"/>
  <c r="AL99" i="58" s="1"/>
  <c r="AL83" i="58"/>
  <c r="L98" i="58"/>
  <c r="AL98" i="58" s="1"/>
  <c r="AL82" i="58"/>
  <c r="L105" i="58"/>
  <c r="AL105" i="58" s="1"/>
  <c r="AL89" i="58"/>
  <c r="L93" i="58"/>
  <c r="AL77" i="58"/>
  <c r="L101" i="58"/>
  <c r="AL101" i="58" s="1"/>
  <c r="AL85" i="58"/>
  <c r="AL87" i="58"/>
  <c r="L103" i="58"/>
  <c r="AL103" i="58" s="1"/>
  <c r="AL81" i="58"/>
  <c r="L97" i="58"/>
  <c r="AL97" i="58" s="1"/>
  <c r="L94" i="58"/>
  <c r="AL94" i="58" s="1"/>
  <c r="AL78" i="58"/>
  <c r="AL3" i="29"/>
  <c r="AJ3" i="29" s="1"/>
  <c r="L48" i="29"/>
  <c r="L108" i="58" l="1"/>
  <c r="AL108" i="58" s="1"/>
  <c r="AL92" i="58"/>
  <c r="L109" i="58"/>
  <c r="AL109" i="58" s="1"/>
  <c r="AL93" i="58"/>
  <c r="L110" i="5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tc={82D48707-10D6-4A4B-AE27-D36018BE7D6E}</author>
    <author>tc={7C7140BE-FE36-4F33-B460-3CC52E9EF7BD}</author>
    <author>tc={F4499FF9-B122-479B-8C36-389985A81C54}</author>
    <author>tc={88B43070-CF79-4A86-90EA-C3B46081A49F}</author>
  </authors>
  <commentList>
    <comment ref="B3" authorId="0" shapeId="0" xr:uid="{82D48707-10D6-4A4B-AE27-D36018BE7D6E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Assume ~200 sq ft per 3 kW</t>
        </r>
      </text>
    </comment>
    <comment ref="C3" authorId="1" shapeId="0" xr:uid="{7C7140BE-FE36-4F33-B460-3CC52E9EF7B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VCGI solar potential data</t>
        </r>
      </text>
    </comment>
    <comment ref="B6" authorId="2" shapeId="0" xr:uid="{F4499FF9-B122-479B-8C36-389985A81C54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https://docs.wind-watch.org/US-footprints-Strata-2017.pdf</t>
        </r>
      </text>
    </comment>
    <comment ref="B7" authorId="3" shapeId="0" xr:uid="{88B43070-CF79-4A86-90EA-C3B46081A49F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Based on Coventry footprint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tc={090C3A0A-1167-4C56-AB5F-01DD3CC9FC51}</author>
    <author>tc={D8322A5A-40DC-4000-8D7E-1E764C2E6A3F}</author>
    <author>tc={D3C1CF30-B450-4906-8E9A-02A986965BFE}</author>
    <author>tc={387D291E-416E-432B-8C4B-F7A0A725EB80}</author>
  </authors>
  <commentList>
    <comment ref="AH2" authorId="0" shapeId="0" xr:uid="{090C3A0A-1167-4C56-AB5F-01DD3CC9FC51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I2" authorId="1" shapeId="0" xr:uid="{D8322A5A-40DC-4000-8D7E-1E764C2E6A3F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  </r>
      </text>
    </comment>
    <comment ref="AK2" authorId="2" shapeId="0" xr:uid="{D3C1CF30-B450-4906-8E9A-02A986965BFE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L2" authorId="3" shapeId="0" xr:uid="{387D291E-416E-432B-8C4B-F7A0A725EB80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tc={EA5EB5BE-E8E2-45E3-9F45-DAE66A88BEAC}</author>
    <author>tc={38EE74B7-E14B-429E-B478-12A052A2FE03}</author>
    <author>tc={EF07E3B6-45E8-4501-A71F-B258BE4B01F1}</author>
    <author>tc={96759E9C-7A29-442E-9EE4-E4977F32C9A6}</author>
  </authors>
  <commentList>
    <comment ref="AH2" authorId="0" shapeId="0" xr:uid="{EA5EB5BE-E8E2-45E3-9F45-DAE66A88BEAC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I2" authorId="1" shapeId="0" xr:uid="{38EE74B7-E14B-429E-B478-12A052A2FE03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  </r>
      </text>
    </comment>
    <comment ref="AK2" authorId="2" shapeId="0" xr:uid="{EF07E3B6-45E8-4501-A71F-B258BE4B01F1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L2" authorId="3" shapeId="0" xr:uid="{96759E9C-7A29-442E-9EE4-E4977F32C9A6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tc={1C674490-1C17-4B03-A305-4995EFB73FB4}</author>
    <author>tc={0F0394AC-270B-405D-89E4-6C54E3DC9597}</author>
    <author>tc={F7842CB3-399E-4A20-875C-7FB35AC7E12B}</author>
    <author>tc={0A34AD56-E81C-4FB1-904B-E8C434695FB1}</author>
  </authors>
  <commentList>
    <comment ref="AH2" authorId="0" shapeId="0" xr:uid="{1C674490-1C17-4B03-A305-4995EFB73FB4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I2" authorId="1" shapeId="0" xr:uid="{0F0394AC-270B-405D-89E4-6C54E3DC9597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  </r>
      </text>
    </comment>
    <comment ref="AK2" authorId="2" shapeId="0" xr:uid="{F7842CB3-399E-4A20-875C-7FB35AC7E12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L2" authorId="3" shapeId="0" xr:uid="{0A34AD56-E81C-4FB1-904B-E8C434695FB1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tc={5D4D6206-0055-47FD-9CC5-85EA105DD419}</author>
    <author>tc={4868E386-04A9-49CA-94F6-195C7FE862A1}</author>
    <author>tc={4A25C85E-1D1F-46CD-9CAE-F911144B4C2A}</author>
    <author>tc={6D36BB82-F15E-4C6F-8460-7F4E92E4EA0C}</author>
  </authors>
  <commentList>
    <comment ref="AH2" authorId="0" shapeId="0" xr:uid="{5D4D6206-0055-47FD-9CC5-85EA105DD41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I2" authorId="1" shapeId="0" xr:uid="{4868E386-04A9-49CA-94F6-195C7FE862A1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  </r>
      </text>
    </comment>
    <comment ref="AK2" authorId="2" shapeId="0" xr:uid="{4A25C85E-1D1F-46CD-9CAE-F911144B4C2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L2" authorId="3" shapeId="0" xr:uid="{6D36BB82-F15E-4C6F-8460-7F4E92E4EA0C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tc={B4484B71-DD7D-4F10-8EAF-99A57DE8B69F}</author>
    <author>tc={F05E45A4-B8C9-421D-91C4-7061CDB4555E}</author>
    <author>tc={3427EC81-56D2-437C-9850-984B6C339CAC}</author>
    <author>tc={609B7AF1-0B40-4964-BD1E-19E660CBA04E}</author>
  </authors>
  <commentList>
    <comment ref="AH2" authorId="0" shapeId="0" xr:uid="{B4484B71-DD7D-4F10-8EAF-99A57DE8B69F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I2" authorId="1" shapeId="0" xr:uid="{F05E45A4-B8C9-421D-91C4-7061CDB4555E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  </r>
      </text>
    </comment>
    <comment ref="AK2" authorId="2" shapeId="0" xr:uid="{3427EC81-56D2-437C-9850-984B6C339CAC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L2" authorId="3" shapeId="0" xr:uid="{609B7AF1-0B40-4964-BD1E-19E660CBA04E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tc={F2BC0EF5-A2D1-45D7-BFC4-9DA6945807B0}</author>
    <author>tc={7389C112-A383-4028-8ED5-70FC705CC463}</author>
    <author>tc={33C224A6-3BA0-4B7E-8EA7-68AD376C460B}</author>
    <author>tc={9D4C6B8E-4E72-44CE-8823-5719532CE6C1}</author>
  </authors>
  <commentList>
    <comment ref="AH2" authorId="0" shapeId="0" xr:uid="{F2BC0EF5-A2D1-45D7-BFC4-9DA6945807B0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I2" authorId="1" shapeId="0" xr:uid="{7389C112-A383-4028-8ED5-70FC705CC463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  </r>
      </text>
    </comment>
    <comment ref="AK2" authorId="2" shapeId="0" xr:uid="{33C224A6-3BA0-4B7E-8EA7-68AD376C460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L2" authorId="3" shapeId="0" xr:uid="{9D4C6B8E-4E72-44CE-8823-5719532CE6C1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tc={60AC800B-DC3E-47B5-B1B1-7BF25763ECEC}</author>
    <author>tc={F02313E7-DB0F-4040-80B7-7843CDF41533}</author>
    <author>tc={31A7D215-C989-454C-861C-2B3635A55928}</author>
    <author>tc={6AA90809-2DDD-4839-B5EF-6CB3F976A666}</author>
  </authors>
  <commentList>
    <comment ref="AH2" authorId="0" shapeId="0" xr:uid="{60AC800B-DC3E-47B5-B1B1-7BF25763ECEC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I2" authorId="1" shapeId="0" xr:uid="{F02313E7-DB0F-4040-80B7-7843CDF41533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  </r>
      </text>
    </comment>
    <comment ref="AK2" authorId="2" shapeId="0" xr:uid="{31A7D215-C989-454C-861C-2B3635A55928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L2" authorId="3" shapeId="0" xr:uid="{6AA90809-2DDD-4839-B5EF-6CB3F976A666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tc={6FBFC94B-2B23-411D-B5D0-6F6F46B7ED58}</author>
    <author>tc={FA79558E-0812-4A85-BB81-53FD74509994}</author>
  </authors>
  <commentList>
    <comment ref="L4" authorId="0" shapeId="0" xr:uid="{6FBFC94B-2B23-411D-B5D0-6F6F46B7ED58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Rooftop_AS  is the total area solar radiation potential of all suitable rooftops in town in Megawatt hours</t>
        </r>
      </text>
    </comment>
    <comment ref="O4" authorId="1" shapeId="0" xr:uid="{FA79558E-0812-4A85-BB81-53FD74509994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Total estimated electric productivity of all solar suitable rooftops in town in Megawatt hours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Bill Powell</author>
  </authors>
  <commentList>
    <comment ref="G178" authorId="0" shapeId="0" xr:uid="{652B0E6B-A9B0-4E75-AECF-3A9FEDC04EAD}">
      <text>
        <r>
          <rPr>
            <b/>
            <sz val="9"/>
            <color indexed="81"/>
            <rFont val="Tahoma"/>
            <family val="2"/>
          </rPr>
          <t>Bill Powell:</t>
        </r>
        <r>
          <rPr>
            <sz val="9"/>
            <color indexed="81"/>
            <rFont val="Tahoma"/>
            <family val="2"/>
          </rPr>
          <t xml:space="preserve">
revised (12/31/2015) w/7.6 kw PV </t>
        </r>
      </text>
    </comment>
    <comment ref="G179" authorId="0" shapeId="0" xr:uid="{A935F651-B85B-43DF-8B47-9747C2A75D7E}">
      <text>
        <r>
          <rPr>
            <b/>
            <sz val="9"/>
            <color indexed="81"/>
            <rFont val="Tahoma"/>
            <family val="2"/>
          </rPr>
          <t>Bill Powell:</t>
        </r>
        <r>
          <rPr>
            <sz val="9"/>
            <color indexed="81"/>
            <rFont val="Tahoma"/>
            <family val="2"/>
          </rPr>
          <t xml:space="preserve">
revised (12/31/2015) w/7.6 kw PV </t>
        </r>
      </text>
    </comment>
    <comment ref="G189" authorId="0" shapeId="0" xr:uid="{D5D9C202-BA40-444F-843E-B7077A533776}">
      <text>
        <r>
          <rPr>
            <b/>
            <sz val="9"/>
            <color indexed="81"/>
            <rFont val="Tahoma"/>
            <family val="2"/>
          </rPr>
          <t>Bill Powell:</t>
        </r>
        <r>
          <rPr>
            <sz val="9"/>
            <color indexed="81"/>
            <rFont val="Tahoma"/>
            <family val="2"/>
          </rPr>
          <t xml:space="preserve">
revised (10/19/2012)
revised Jan 2018 to a group with 1413201 (barn)</t>
        </r>
      </text>
    </comment>
    <comment ref="G234" authorId="0" shapeId="0" xr:uid="{957454A8-AB14-4136-91AA-DBEABF584552}">
      <text>
        <r>
          <rPr>
            <b/>
            <sz val="9"/>
            <color indexed="81"/>
            <rFont val="Tahoma"/>
            <family val="2"/>
          </rPr>
          <t>Bill Powell:</t>
        </r>
        <r>
          <rPr>
            <sz val="9"/>
            <color indexed="81"/>
            <rFont val="Tahoma"/>
            <family val="2"/>
          </rPr>
          <t xml:space="preserve">
revised (10/8/2013)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tc={42FA66F9-FCFA-48DC-A82C-8FEF66E9D580}</author>
  </authors>
  <commentList>
    <comment ref="I1" authorId="0" shapeId="0" xr:uid="{42FA66F9-FCFA-48DC-A82C-8FEF66E9D580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Average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tc={93079C95-4AE4-46D1-8D90-1E54AE6B7F6C}</author>
    <author>tc={DEC3F0CA-66F8-4998-8160-42C352ABAEB4}</author>
    <author>tc={3A91290A-2891-4656-AC05-F4B287C7B4E6}</author>
    <author>tc={053FD9F7-1F12-48D0-8881-7CC575E567D6}</author>
  </authors>
  <commentList>
    <comment ref="AH2" authorId="0" shapeId="0" xr:uid="{93079C95-4AE4-46D1-8D90-1E54AE6B7F6C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I2" authorId="1" shapeId="0" xr:uid="{DEC3F0CA-66F8-4998-8160-42C352ABAEB4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  </r>
      </text>
    </comment>
    <comment ref="AK2" authorId="2" shapeId="0" xr:uid="{3A91290A-2891-4656-AC05-F4B287C7B4E6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L2" authorId="3" shapeId="0" xr:uid="{053FD9F7-1F12-48D0-8881-7CC575E567D6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tc={6183E870-F2B8-42E4-9940-B1514692D7AE}</author>
    <author>tc={666B550B-D3A6-4952-B904-A7327AEEF889}</author>
    <author>tc={F8814D1D-1D87-4260-914D-9BCE2ACCE012}</author>
    <author>tc={F1FEF083-D965-4022-9450-AA338E51C13A}</author>
  </authors>
  <commentList>
    <comment ref="AH2" authorId="0" shapeId="0" xr:uid="{6183E870-F2B8-42E4-9940-B1514692D7AE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I2" authorId="1" shapeId="0" xr:uid="{666B550B-D3A6-4952-B904-A7327AEEF88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  </r>
      </text>
    </comment>
    <comment ref="AK2" authorId="2" shapeId="0" xr:uid="{F8814D1D-1D87-4260-914D-9BCE2ACCE01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L2" authorId="3" shapeId="0" xr:uid="{F1FEF083-D965-4022-9450-AA338E51C13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tc={4C300178-D453-4E74-A31C-88AD7B2CDCEC}</author>
    <author>tc={3891FB2F-09B0-44BB-A6AE-0A729B7118A1}</author>
    <author>tc={1FEA7CBA-17AA-4D96-86A2-1EF1CA02E5B1}</author>
    <author>tc={8EE33804-5B19-4F16-A941-C767D8EF26BE}</author>
  </authors>
  <commentList>
    <comment ref="AH2" authorId="0" shapeId="0" xr:uid="{4C300178-D453-4E74-A31C-88AD7B2CDCEC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I2" authorId="1" shapeId="0" xr:uid="{3891FB2F-09B0-44BB-A6AE-0A729B7118A1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  </r>
      </text>
    </comment>
    <comment ref="AK2" authorId="2" shapeId="0" xr:uid="{1FEA7CBA-17AA-4D96-86A2-1EF1CA02E5B1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L2" authorId="3" shapeId="0" xr:uid="{8EE33804-5B19-4F16-A941-C767D8EF26BE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tc={8D041040-F508-4C2E-AB88-9AE864876233}</author>
    <author>tc={AF6CE96B-EBAF-4AAD-A110-C4DC6C78B0BF}</author>
    <author>tc={C111729B-0D19-45CE-8A14-87C8EE784096}</author>
    <author>tc={864244A0-4FAB-4156-BB6C-51837EA1AC26}</author>
  </authors>
  <commentList>
    <comment ref="AH2" authorId="0" shapeId="0" xr:uid="{8D041040-F508-4C2E-AB88-9AE864876233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I2" authorId="1" shapeId="0" xr:uid="{AF6CE96B-EBAF-4AAD-A110-C4DC6C78B0BF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  </r>
      </text>
    </comment>
    <comment ref="AK2" authorId="2" shapeId="0" xr:uid="{C111729B-0D19-45CE-8A14-87C8EE784096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L2" authorId="3" shapeId="0" xr:uid="{864244A0-4FAB-4156-BB6C-51837EA1AC26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tc={9B85A619-E664-4732-AB24-1BA494E92288}</author>
    <author>tc={0E001591-D326-4681-8AC3-8E0CA49310AE}</author>
    <author>tc={5E51D9E9-A4D3-41ED-A1BF-F1E35B8A7E84}</author>
    <author>tc={CB3D0F7D-13BD-4B82-BB22-F3EE4EE79639}</author>
  </authors>
  <commentList>
    <comment ref="AH2" authorId="0" shapeId="0" xr:uid="{9B85A619-E664-4732-AB24-1BA494E92288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I2" authorId="1" shapeId="0" xr:uid="{0E001591-D326-4681-8AC3-8E0CA49310AE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  </r>
      </text>
    </comment>
    <comment ref="AK2" authorId="2" shapeId="0" xr:uid="{5E51D9E9-A4D3-41ED-A1BF-F1E35B8A7E84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  </r>
      </text>
    </comment>
    <comment ref="AL2" authorId="3" shapeId="0" xr:uid="{CB3D0F7D-13BD-4B82-BB22-F3EE4EE7963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xport_Output" type="6" refreshedVersion="6" background="1" saveData="1">
    <textPr codePage="437" sourceFile="C:\Temp\Export_Output.csv" tab="0" comma="1">
      <textFields count="14"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0000000}" odcFile="C:\Users\cbrunner\Downloads\query (5).iqy" keepAlive="1" name="query (5)" type="5" refreshedVersion="6" minRefreshableVersion="3" saveData="1">
    <dbPr connection="Provider=Microsoft.Office.List.OLEDB.2.0;Data Source=&quot;&quot;;ApplicationName=Excel;Version=12.0.0.0" command="&lt;LIST&gt;&lt;VIEWGUID&gt;{F1CBA370-1C87-467C-ADC9-D43C0E3FB65E}&lt;/VIEWGUID&gt;&lt;LISTNAME&gt;{91F01CD9-A21C-4344-9398-8B6D618D0C00}&lt;/LISTNAME&gt;&lt;LISTWEB&gt;https://intranet/projects/_vti_bin&lt;/LISTWEB&gt;&lt;LISTSUBWEB&gt;&lt;/LISTSUBWEB&gt;&lt;ROOTFOLDER&gt;/projects/Lists/SLVS%202021&lt;/ROOTFOLDER&gt;&lt;/LIST&gt;" commandType="5"/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<sst xmlns="http://schemas.openxmlformats.org/spreadsheetml/2006/main" count="132684" uniqueCount="1588">
  <si>
    <t>Barnet</t>
  </si>
  <si>
    <t>Burke</t>
  </si>
  <si>
    <t>Danville</t>
  </si>
  <si>
    <t>Groton</t>
  </si>
  <si>
    <t>Hardwick</t>
  </si>
  <si>
    <t>Kirby</t>
  </si>
  <si>
    <t>Lyndon</t>
  </si>
  <si>
    <t>Newark</t>
  </si>
  <si>
    <t>Peacham</t>
  </si>
  <si>
    <t>Ryegate</t>
  </si>
  <si>
    <t>Sheffield</t>
  </si>
  <si>
    <t>St. Johnsbury</t>
  </si>
  <si>
    <t>Stannard</t>
  </si>
  <si>
    <t>Sutton</t>
  </si>
  <si>
    <t>Walden</t>
  </si>
  <si>
    <t>Waterford</t>
  </si>
  <si>
    <t>Wheelock</t>
  </si>
  <si>
    <t>Averill</t>
  </si>
  <si>
    <t>Avery's Gore</t>
  </si>
  <si>
    <t>Bloomfield</t>
  </si>
  <si>
    <t>Brighton</t>
  </si>
  <si>
    <t>Brunswick</t>
  </si>
  <si>
    <t>Canaan</t>
  </si>
  <si>
    <t>Concord</t>
  </si>
  <si>
    <t>East Haven</t>
  </si>
  <si>
    <t>Ferdinand</t>
  </si>
  <si>
    <t>Granby</t>
  </si>
  <si>
    <t>Guildhall</t>
  </si>
  <si>
    <t>Lemington</t>
  </si>
  <si>
    <t>Lewis</t>
  </si>
  <si>
    <t>Lunenburg</t>
  </si>
  <si>
    <t>Maidstone</t>
  </si>
  <si>
    <t>Norton</t>
  </si>
  <si>
    <t>Victory</t>
  </si>
  <si>
    <t>Albany</t>
  </si>
  <si>
    <t>Barton</t>
  </si>
  <si>
    <t>Brownington</t>
  </si>
  <si>
    <t>Charleston</t>
  </si>
  <si>
    <t>Coventry</t>
  </si>
  <si>
    <t>Craftsbury</t>
  </si>
  <si>
    <t>Derby</t>
  </si>
  <si>
    <t>Glover</t>
  </si>
  <si>
    <t>Greensboro</t>
  </si>
  <si>
    <t>Holland</t>
  </si>
  <si>
    <t>Irasburg</t>
  </si>
  <si>
    <t>Jay</t>
  </si>
  <si>
    <t>Lowell</t>
  </si>
  <si>
    <t>Morgan</t>
  </si>
  <si>
    <t>Newport City</t>
  </si>
  <si>
    <t>Newport Town</t>
  </si>
  <si>
    <t>Troy</t>
  </si>
  <si>
    <t>Westfield</t>
  </si>
  <si>
    <t>Westmore</t>
  </si>
  <si>
    <t>Alburgh Town</t>
  </si>
  <si>
    <t>Enosburg Falls</t>
  </si>
  <si>
    <t>Fletcher</t>
  </si>
  <si>
    <t>Highgate</t>
  </si>
  <si>
    <t>Richford</t>
  </si>
  <si>
    <t>South Hero</t>
  </si>
  <si>
    <t>Alburgh Village</t>
  </si>
  <si>
    <t>Bakersfield</t>
  </si>
  <si>
    <t>Berkshire</t>
  </si>
  <si>
    <t>Enosburgh</t>
  </si>
  <si>
    <t>Fairfax</t>
  </si>
  <si>
    <t>Fairfield</t>
  </si>
  <si>
    <t>Franklin</t>
  </si>
  <si>
    <t>Georgia</t>
  </si>
  <si>
    <t>Grand Isle</t>
  </si>
  <si>
    <t>Isle La Motte</t>
  </si>
  <si>
    <t>Montgomery</t>
  </si>
  <si>
    <t>North Hero</t>
  </si>
  <si>
    <t>St. Albans City</t>
  </si>
  <si>
    <t>St. Albans Town</t>
  </si>
  <si>
    <t>Sheldon</t>
  </si>
  <si>
    <t>Swanton Town</t>
  </si>
  <si>
    <t>Swanton Village</t>
  </si>
  <si>
    <t>NVDA</t>
  </si>
  <si>
    <t>Benson</t>
  </si>
  <si>
    <t>Brandon</t>
  </si>
  <si>
    <t>Castleton</t>
  </si>
  <si>
    <t>Chittenden</t>
  </si>
  <si>
    <t>Clarendon</t>
  </si>
  <si>
    <t>Danby</t>
  </si>
  <si>
    <t>Fair Haven</t>
  </si>
  <si>
    <t>Hubbardton</t>
  </si>
  <si>
    <t>Ira</t>
  </si>
  <si>
    <t>Killington</t>
  </si>
  <si>
    <t>Mendon</t>
  </si>
  <si>
    <t>Middletown Springs</t>
  </si>
  <si>
    <t>Mount Holly</t>
  </si>
  <si>
    <t>Mount Tabor</t>
  </si>
  <si>
    <t>Pawlet</t>
  </si>
  <si>
    <t>Pittsford</t>
  </si>
  <si>
    <t>Poultney</t>
  </si>
  <si>
    <t>Proctor</t>
  </si>
  <si>
    <t>Rutland City</t>
  </si>
  <si>
    <t>Rutland Town</t>
  </si>
  <si>
    <t>Shrewsbury</t>
  </si>
  <si>
    <t>Sudbury</t>
  </si>
  <si>
    <t>Tinmouth</t>
  </si>
  <si>
    <t>Wallingford</t>
  </si>
  <si>
    <t>Wells</t>
  </si>
  <si>
    <t>West Haven</t>
  </si>
  <si>
    <t>West Rutland</t>
  </si>
  <si>
    <t>Barnard</t>
  </si>
  <si>
    <t>Bethel</t>
  </si>
  <si>
    <t>Bradford</t>
  </si>
  <si>
    <t>Braintree</t>
  </si>
  <si>
    <t>Bridgewater</t>
  </si>
  <si>
    <t>Brookfield</t>
  </si>
  <si>
    <t>Chelsea</t>
  </si>
  <si>
    <t>Corinth</t>
  </si>
  <si>
    <t>Fairlee</t>
  </si>
  <si>
    <t>Granville</t>
  </si>
  <si>
    <t>Hancock</t>
  </si>
  <si>
    <t>Hartford</t>
  </si>
  <si>
    <t>Hartland</t>
  </si>
  <si>
    <t>Newbury</t>
  </si>
  <si>
    <t>Norwich</t>
  </si>
  <si>
    <t>Pittsfield</t>
  </si>
  <si>
    <t>Plymouth</t>
  </si>
  <si>
    <t>Pomfret</t>
  </si>
  <si>
    <t>Randolph</t>
  </si>
  <si>
    <t>Rochester</t>
  </si>
  <si>
    <t>Royalton</t>
  </si>
  <si>
    <t>Sharon</t>
  </si>
  <si>
    <t>Stockbridge</t>
  </si>
  <si>
    <t>Strafford</t>
  </si>
  <si>
    <t>Thetford</t>
  </si>
  <si>
    <t>Topsham</t>
  </si>
  <si>
    <t>Tunbridge</t>
  </si>
  <si>
    <t>Vershire</t>
  </si>
  <si>
    <t>West Fairlee</t>
  </si>
  <si>
    <t>Woodstock</t>
  </si>
  <si>
    <t>TRORC</t>
  </si>
  <si>
    <t>Athens</t>
  </si>
  <si>
    <t>Brattleboro</t>
  </si>
  <si>
    <t>Brookline</t>
  </si>
  <si>
    <t>Dover</t>
  </si>
  <si>
    <t>Dummerston</t>
  </si>
  <si>
    <t>Grafton</t>
  </si>
  <si>
    <t>Guilford</t>
  </si>
  <si>
    <t>Halifax</t>
  </si>
  <si>
    <t>Jamaica</t>
  </si>
  <si>
    <t>Londonderry</t>
  </si>
  <si>
    <t>Marlboro</t>
  </si>
  <si>
    <t>Newfane</t>
  </si>
  <si>
    <t>Putney</t>
  </si>
  <si>
    <t>Rockingham</t>
  </si>
  <si>
    <t>Stratton</t>
  </si>
  <si>
    <t>Townshend</t>
  </si>
  <si>
    <t>Vernon</t>
  </si>
  <si>
    <t>Wardsboro</t>
  </si>
  <si>
    <t>Westminster</t>
  </si>
  <si>
    <t>Whitingham</t>
  </si>
  <si>
    <t>Wilmington</t>
  </si>
  <si>
    <t>Windham</t>
  </si>
  <si>
    <t>WRC</t>
  </si>
  <si>
    <t>BRIDPORT</t>
  </si>
  <si>
    <t>BRISTOL</t>
  </si>
  <si>
    <t>GOSHEN</t>
  </si>
  <si>
    <t>LEICESTER</t>
  </si>
  <si>
    <t>MIDDLEBURY</t>
  </si>
  <si>
    <t>NEW HAVEN</t>
  </si>
  <si>
    <t>ORWELL</t>
  </si>
  <si>
    <t>SALISBURY</t>
  </si>
  <si>
    <t>SHOREHAM</t>
  </si>
  <si>
    <t>VERGENNES</t>
  </si>
  <si>
    <t>WEYBRIDGE</t>
  </si>
  <si>
    <t>Addison</t>
  </si>
  <si>
    <t>Bridport</t>
  </si>
  <si>
    <t>Bristol</t>
  </si>
  <si>
    <t>Cornwall</t>
  </si>
  <si>
    <t>Ferrisburgh</t>
  </si>
  <si>
    <t>Goshen</t>
  </si>
  <si>
    <t>Leicester</t>
  </si>
  <si>
    <t>Lincoln</t>
  </si>
  <si>
    <t>Middlebury</t>
  </si>
  <si>
    <t>Monkton</t>
  </si>
  <si>
    <t>New Haven</t>
  </si>
  <si>
    <t>Orwell</t>
  </si>
  <si>
    <t>Panton</t>
  </si>
  <si>
    <t>Ripton</t>
  </si>
  <si>
    <t>Salisbury</t>
  </si>
  <si>
    <t>Shoreham</t>
  </si>
  <si>
    <t>Starksboro</t>
  </si>
  <si>
    <t>Vergennes</t>
  </si>
  <si>
    <t>Waltham</t>
  </si>
  <si>
    <t>Weybridge</t>
  </si>
  <si>
    <t>Whiting</t>
  </si>
  <si>
    <t>Readsboro</t>
  </si>
  <si>
    <t>Searsburg</t>
  </si>
  <si>
    <t>Somerset</t>
  </si>
  <si>
    <t>Weston</t>
  </si>
  <si>
    <t>Winhall</t>
  </si>
  <si>
    <t>ACRPC</t>
  </si>
  <si>
    <t>Town</t>
  </si>
  <si>
    <t>RPC</t>
  </si>
  <si>
    <t>Arlington</t>
  </si>
  <si>
    <t>Bennington</t>
  </si>
  <si>
    <t>Dorset</t>
  </si>
  <si>
    <t>Glastenbury</t>
  </si>
  <si>
    <t>Landgrove</t>
  </si>
  <si>
    <t>Manchester</t>
  </si>
  <si>
    <t>Peru</t>
  </si>
  <si>
    <t>Pownal</t>
  </si>
  <si>
    <t>Rupert</t>
  </si>
  <si>
    <t>Sandgate</t>
  </si>
  <si>
    <t>Shaftsbury</t>
  </si>
  <si>
    <t>Stamford</t>
  </si>
  <si>
    <t>Sunderland</t>
  </si>
  <si>
    <t>BCRC</t>
  </si>
  <si>
    <t>Central Vermont Regional Planning Commission</t>
  </si>
  <si>
    <t>Barre City</t>
  </si>
  <si>
    <t>Barre Town</t>
  </si>
  <si>
    <t>Berlin</t>
  </si>
  <si>
    <t>Cabot</t>
  </si>
  <si>
    <t>Calais</t>
  </si>
  <si>
    <t>Duxbury</t>
  </si>
  <si>
    <t>East Montpelier</t>
  </si>
  <si>
    <t>Fayston</t>
  </si>
  <si>
    <t>Marshfield</t>
  </si>
  <si>
    <t>Middlesex</t>
  </si>
  <si>
    <t>Montpelier</t>
  </si>
  <si>
    <t>Moretown</t>
  </si>
  <si>
    <t>Northfield</t>
  </si>
  <si>
    <t>Orange</t>
  </si>
  <si>
    <t>Plainfield</t>
  </si>
  <si>
    <t>Roxbury</t>
  </si>
  <si>
    <t>Waitsfield</t>
  </si>
  <si>
    <t>Warren</t>
  </si>
  <si>
    <t>Washington</t>
  </si>
  <si>
    <t>Waterbury</t>
  </si>
  <si>
    <t>Williamstown</t>
  </si>
  <si>
    <t>Woodbury</t>
  </si>
  <si>
    <t>Worcester</t>
  </si>
  <si>
    <t>CVRPC</t>
  </si>
  <si>
    <t>Bolton</t>
  </si>
  <si>
    <t>Burlington</t>
  </si>
  <si>
    <t>Charlotte</t>
  </si>
  <si>
    <t>Colchester</t>
  </si>
  <si>
    <t>Essex</t>
  </si>
  <si>
    <t>Essex Junction</t>
  </si>
  <si>
    <t>Hinesburg</t>
  </si>
  <si>
    <t>Huntington</t>
  </si>
  <si>
    <t>Jericho</t>
  </si>
  <si>
    <t>Milton</t>
  </si>
  <si>
    <t>Richmond</t>
  </si>
  <si>
    <t>Shelburne</t>
  </si>
  <si>
    <t>South Burlington</t>
  </si>
  <si>
    <t>St. George</t>
  </si>
  <si>
    <t>Underhill</t>
  </si>
  <si>
    <t>Westford</t>
  </si>
  <si>
    <t>Williston</t>
  </si>
  <si>
    <t>Winooski</t>
  </si>
  <si>
    <t>CCRPC</t>
  </si>
  <si>
    <t>Belvidere</t>
  </si>
  <si>
    <t>Cambridge</t>
  </si>
  <si>
    <t>Eden</t>
  </si>
  <si>
    <t>Hyde Park</t>
  </si>
  <si>
    <t>Johnson</t>
  </si>
  <si>
    <t>Morristown</t>
  </si>
  <si>
    <t>Stowe</t>
  </si>
  <si>
    <t>Waterville</t>
  </si>
  <si>
    <t>Wolcott</t>
  </si>
  <si>
    <t>LCPC</t>
  </si>
  <si>
    <t>ANDOVER</t>
  </si>
  <si>
    <t>CAVENDISH</t>
  </si>
  <si>
    <t>READING</t>
  </si>
  <si>
    <t>SPRINGFIELD</t>
  </si>
  <si>
    <t>WINDSOR</t>
  </si>
  <si>
    <t>LUDLOW</t>
  </si>
  <si>
    <t>Andover</t>
  </si>
  <si>
    <t>Baltimore</t>
  </si>
  <si>
    <t>Cavendish</t>
  </si>
  <si>
    <t>Chester</t>
  </si>
  <si>
    <t>Ludlow</t>
  </si>
  <si>
    <t>Reading</t>
  </si>
  <si>
    <t>Springfield</t>
  </si>
  <si>
    <t>Weathersfield</t>
  </si>
  <si>
    <t>West Windsor</t>
  </si>
  <si>
    <t>Windsor</t>
  </si>
  <si>
    <t>MARC</t>
  </si>
  <si>
    <t>RRPC</t>
  </si>
  <si>
    <t>Woodford</t>
  </si>
  <si>
    <t>County</t>
  </si>
  <si>
    <t>Orleans</t>
  </si>
  <si>
    <t>Alburgh</t>
  </si>
  <si>
    <t>Caledonia</t>
  </si>
  <si>
    <t>Lamoille</t>
  </si>
  <si>
    <t>Rutland</t>
  </si>
  <si>
    <t>Elmore</t>
  </si>
  <si>
    <t>Swanton</t>
  </si>
  <si>
    <t>City</t>
  </si>
  <si>
    <t>2020 Population</t>
  </si>
  <si>
    <t>Area (sq mi)</t>
  </si>
  <si>
    <t>NRPC</t>
  </si>
  <si>
    <t>Regional Planning Commission</t>
  </si>
  <si>
    <t>Addison County Regional Planning Commission</t>
  </si>
  <si>
    <t>Bennington County Regional Commission</t>
  </si>
  <si>
    <t>Chittenden County Regional Planning Commission</t>
  </si>
  <si>
    <t>Lamoille County Planning Commission</t>
  </si>
  <si>
    <t>Mount Ascutney Regional Commission</t>
  </si>
  <si>
    <t>Northeastern Vermont Development Association</t>
  </si>
  <si>
    <t>Northwest Regional Planning Commission</t>
  </si>
  <si>
    <t>Rutland Regional Planning Commission</t>
  </si>
  <si>
    <t>Two Rivers-Ottauquechee Regional Commission</t>
  </si>
  <si>
    <t>Windham Regional Commission</t>
  </si>
  <si>
    <t>RPC by county</t>
  </si>
  <si>
    <t>In All Towns</t>
  </si>
  <si>
    <t>x</t>
  </si>
  <si>
    <t>Exclude</t>
  </si>
  <si>
    <t>Transformer</t>
  </si>
  <si>
    <t>FEEDER_ID</t>
  </si>
  <si>
    <t>Substation</t>
  </si>
  <si>
    <t>RATING</t>
  </si>
  <si>
    <t>DG_KW_FEEDER</t>
  </si>
  <si>
    <t>DG_KW_TRANSFORMER</t>
  </si>
  <si>
    <t>MAX_KVA_RATING</t>
  </si>
  <si>
    <t>REMAINING_CAPACITY</t>
  </si>
  <si>
    <t>REMAINING_CAPACITY_PERCENT</t>
  </si>
  <si>
    <t>TOWNNAME</t>
  </si>
  <si>
    <t>LONGNAME</t>
  </si>
  <si>
    <t>LJ-G12</t>
  </si>
  <si>
    <t>AC</t>
  </si>
  <si>
    <t>HR-G37</t>
  </si>
  <si>
    <t>Hewitt Road</t>
  </si>
  <si>
    <t>HR-G38</t>
  </si>
  <si>
    <t>EM-G75</t>
  </si>
  <si>
    <t>East Middlebury</t>
  </si>
  <si>
    <t>M-G23</t>
  </si>
  <si>
    <t>EM-G76</t>
  </si>
  <si>
    <t>M-G26</t>
  </si>
  <si>
    <t>M-G27</t>
  </si>
  <si>
    <t>WY-G80</t>
  </si>
  <si>
    <t>Weybridge Sub</t>
  </si>
  <si>
    <t>WY-G81</t>
  </si>
  <si>
    <t>CF-G16</t>
  </si>
  <si>
    <t>Carvers Falls Sub</t>
  </si>
  <si>
    <t>SA-G23</t>
  </si>
  <si>
    <t>Salisbury Sub</t>
  </si>
  <si>
    <t>SL-W1</t>
  </si>
  <si>
    <t>Silver Lake Sub</t>
  </si>
  <si>
    <t>LJ-G13</t>
  </si>
  <si>
    <t>9G2</t>
  </si>
  <si>
    <t>Vergennes 9 Sub</t>
  </si>
  <si>
    <t>9G4</t>
  </si>
  <si>
    <t>9G3</t>
  </si>
  <si>
    <t>M-G24</t>
  </si>
  <si>
    <t>AR-K23</t>
  </si>
  <si>
    <t>ARLINGTON</t>
  </si>
  <si>
    <t>BC</t>
  </si>
  <si>
    <t>EN-G24</t>
  </si>
  <si>
    <t>East Arlington</t>
  </si>
  <si>
    <t>SF-G20</t>
  </si>
  <si>
    <t>South Shaftsbury</t>
  </si>
  <si>
    <t>LS-G61</t>
  </si>
  <si>
    <t>Lyon Street</t>
  </si>
  <si>
    <t>BENNINGTON</t>
  </si>
  <si>
    <t>LS-G62</t>
  </si>
  <si>
    <t>MS-G51</t>
  </si>
  <si>
    <t>Mill Street</t>
  </si>
  <si>
    <t>NB-G73</t>
  </si>
  <si>
    <t>North Bennington</t>
  </si>
  <si>
    <t>PN-G46</t>
  </si>
  <si>
    <t>Pownal Center</t>
  </si>
  <si>
    <t>SK-G59</t>
  </si>
  <si>
    <t>Silk Road</t>
  </si>
  <si>
    <t>SK-G60</t>
  </si>
  <si>
    <t>SN-G40</t>
  </si>
  <si>
    <t>South Bennington</t>
  </si>
  <si>
    <t>WO-G91</t>
  </si>
  <si>
    <t>Woodford Road</t>
  </si>
  <si>
    <t>WO-G92</t>
  </si>
  <si>
    <t>DO-G22</t>
  </si>
  <si>
    <t>DORSET</t>
  </si>
  <si>
    <t>MC-G13</t>
  </si>
  <si>
    <t>Manchester Distribution</t>
  </si>
  <si>
    <t>MC-G14</t>
  </si>
  <si>
    <t>WF-G23</t>
  </si>
  <si>
    <t>MC-G12</t>
  </si>
  <si>
    <t>MANCHESTER</t>
  </si>
  <si>
    <t>PA-G20</t>
  </si>
  <si>
    <t>PAWLET</t>
  </si>
  <si>
    <t>PA-G21</t>
  </si>
  <si>
    <t>BL-G25</t>
  </si>
  <si>
    <t>Bromley</t>
  </si>
  <si>
    <t>PERU</t>
  </si>
  <si>
    <t>BL-G24</t>
  </si>
  <si>
    <t>LO-G27</t>
  </si>
  <si>
    <t>RA-G23</t>
  </si>
  <si>
    <t>Rawsonville</t>
  </si>
  <si>
    <t>PN-G45</t>
  </si>
  <si>
    <t>POWNAL</t>
  </si>
  <si>
    <t>HS-W66</t>
  </si>
  <si>
    <t>Harriman Station</t>
  </si>
  <si>
    <t>READSBORO</t>
  </si>
  <si>
    <t>72G1</t>
  </si>
  <si>
    <t>EN-G26</t>
  </si>
  <si>
    <t>SANDGATE</t>
  </si>
  <si>
    <t>92G1</t>
  </si>
  <si>
    <t>Sleepy Hollow 92 Sub</t>
  </si>
  <si>
    <t>SEARSBURG</t>
  </si>
  <si>
    <t>56G2</t>
  </si>
  <si>
    <t>Wilmington 56</t>
  </si>
  <si>
    <t>MS-G50</t>
  </si>
  <si>
    <t>SHAFTSBURY</t>
  </si>
  <si>
    <t>NB-G72</t>
  </si>
  <si>
    <t>90G2</t>
  </si>
  <si>
    <t>Dover 90</t>
  </si>
  <si>
    <t>STRATTON</t>
  </si>
  <si>
    <t>SO-G32</t>
  </si>
  <si>
    <t>WINHALL</t>
  </si>
  <si>
    <t>SO-G34</t>
  </si>
  <si>
    <t>SO-G33</t>
  </si>
  <si>
    <t>SO-G35</t>
  </si>
  <si>
    <t>41G1</t>
  </si>
  <si>
    <t>Bolton 41</t>
  </si>
  <si>
    <t>BOLTON</t>
  </si>
  <si>
    <t>CC</t>
  </si>
  <si>
    <t>60G1</t>
  </si>
  <si>
    <t>Waterbury 60</t>
  </si>
  <si>
    <t>32G7</t>
  </si>
  <si>
    <t>Queen City 32</t>
  </si>
  <si>
    <t>BURLINGTON</t>
  </si>
  <si>
    <t>28G1</t>
  </si>
  <si>
    <t>CHARLOTTE</t>
  </si>
  <si>
    <t>28G2</t>
  </si>
  <si>
    <t>45G1</t>
  </si>
  <si>
    <t>North Ferrisburg</t>
  </si>
  <si>
    <t>53G1</t>
  </si>
  <si>
    <t>36G1</t>
  </si>
  <si>
    <t>Ethan Allen 36</t>
  </si>
  <si>
    <t>COLCHESTER</t>
  </si>
  <si>
    <t>36Y5</t>
  </si>
  <si>
    <t>36G2</t>
  </si>
  <si>
    <t>16G1</t>
  </si>
  <si>
    <t>Gorge 16 Sub</t>
  </si>
  <si>
    <t>16G2</t>
  </si>
  <si>
    <t>81G1</t>
  </si>
  <si>
    <t>Iroquois 81</t>
  </si>
  <si>
    <t>81G2</t>
  </si>
  <si>
    <t>34G1</t>
  </si>
  <si>
    <t>Malletts Bay 34</t>
  </si>
  <si>
    <t>34G2</t>
  </si>
  <si>
    <t>46Y1</t>
  </si>
  <si>
    <t>66J1</t>
  </si>
  <si>
    <t>Moretown 66</t>
  </si>
  <si>
    <t>DUXBURY</t>
  </si>
  <si>
    <t>60G3</t>
  </si>
  <si>
    <t>60G2</t>
  </si>
  <si>
    <t>19G3</t>
  </si>
  <si>
    <t>Essex 19 Sub</t>
  </si>
  <si>
    <t>ESSEX</t>
  </si>
  <si>
    <t>19G4</t>
  </si>
  <si>
    <t>19G5</t>
  </si>
  <si>
    <t>19G7</t>
  </si>
  <si>
    <t>19G6</t>
  </si>
  <si>
    <t>33Y4</t>
  </si>
  <si>
    <t>Sandhill Road 33</t>
  </si>
  <si>
    <t>33Y3</t>
  </si>
  <si>
    <t>39G1</t>
  </si>
  <si>
    <t>Irasville 39</t>
  </si>
  <si>
    <t>FAYSTON</t>
  </si>
  <si>
    <t>39G3</t>
  </si>
  <si>
    <t>39G2</t>
  </si>
  <si>
    <t>38G1</t>
  </si>
  <si>
    <t>Madbush 38</t>
  </si>
  <si>
    <t>28G2-VEC-LR</t>
  </si>
  <si>
    <t>HINESBURG</t>
  </si>
  <si>
    <t>51G2</t>
  </si>
  <si>
    <t>Richmond 51</t>
  </si>
  <si>
    <t>HUNTINGTON</t>
  </si>
  <si>
    <t>51G1</t>
  </si>
  <si>
    <t>JERICHO</t>
  </si>
  <si>
    <t>33G2</t>
  </si>
  <si>
    <t>UH-G23</t>
  </si>
  <si>
    <t>GI-G70</t>
  </si>
  <si>
    <t>MILTON</t>
  </si>
  <si>
    <t>MI-G36</t>
  </si>
  <si>
    <t>Milton Sub</t>
  </si>
  <si>
    <t>MI-G37</t>
  </si>
  <si>
    <t>WM-G91</t>
  </si>
  <si>
    <t>West Milton</t>
  </si>
  <si>
    <t>WM-G92</t>
  </si>
  <si>
    <t>78G2</t>
  </si>
  <si>
    <t>Dorset Street 78</t>
  </si>
  <si>
    <t>SHELBURNE</t>
  </si>
  <si>
    <t>53G2</t>
  </si>
  <si>
    <t>53G3</t>
  </si>
  <si>
    <t>79G3</t>
  </si>
  <si>
    <t>Airport 79</t>
  </si>
  <si>
    <t>SOUTH BURLINGTON</t>
  </si>
  <si>
    <t>43G1</t>
  </si>
  <si>
    <t>Digital 43</t>
  </si>
  <si>
    <t>43G4</t>
  </si>
  <si>
    <t>43G3</t>
  </si>
  <si>
    <t>43G2</t>
  </si>
  <si>
    <t>78G3</t>
  </si>
  <si>
    <t>78G1</t>
  </si>
  <si>
    <t>78G4</t>
  </si>
  <si>
    <t>32G4</t>
  </si>
  <si>
    <t>32Y6</t>
  </si>
  <si>
    <t>32Y5</t>
  </si>
  <si>
    <t>32G8</t>
  </si>
  <si>
    <t>44G2</t>
  </si>
  <si>
    <t>Town Line 44</t>
  </si>
  <si>
    <t>47G2</t>
  </si>
  <si>
    <t>Waterbury Center 47</t>
  </si>
  <si>
    <t>STOWE</t>
  </si>
  <si>
    <t>47G1</t>
  </si>
  <si>
    <t>WATERBURY</t>
  </si>
  <si>
    <t>UH-G21</t>
  </si>
  <si>
    <t>WESTFORD</t>
  </si>
  <si>
    <t>73G1</t>
  </si>
  <si>
    <t>Tafts Corners 73 Sub</t>
  </si>
  <si>
    <t>WILLISTON</t>
  </si>
  <si>
    <t>73G2</t>
  </si>
  <si>
    <t>73G5</t>
  </si>
  <si>
    <t>44G1</t>
  </si>
  <si>
    <t>37G1</t>
  </si>
  <si>
    <t>Barre South End 37</t>
  </si>
  <si>
    <t>BARRE CITY</t>
  </si>
  <si>
    <t>CV</t>
  </si>
  <si>
    <t>63G1</t>
  </si>
  <si>
    <t>Barre North End</t>
  </si>
  <si>
    <t>BARRE TOWN</t>
  </si>
  <si>
    <t>37G2</t>
  </si>
  <si>
    <t>35G1</t>
  </si>
  <si>
    <t>Graniteville 35</t>
  </si>
  <si>
    <t>35G2</t>
  </si>
  <si>
    <t>61G1</t>
  </si>
  <si>
    <t>Websterville 61</t>
  </si>
  <si>
    <t>61G3</t>
  </si>
  <si>
    <t>61G2</t>
  </si>
  <si>
    <t>63G2</t>
  </si>
  <si>
    <t>BERLIN</t>
  </si>
  <si>
    <t>40G5</t>
  </si>
  <si>
    <t>Berlin 40</t>
  </si>
  <si>
    <t>40G7</t>
  </si>
  <si>
    <t>40G6</t>
  </si>
  <si>
    <t>62J1</t>
  </si>
  <si>
    <t>Riverton 62</t>
  </si>
  <si>
    <t>CS-G34</t>
  </si>
  <si>
    <t>CHELSEA</t>
  </si>
  <si>
    <t>63G4</t>
  </si>
  <si>
    <t>EAST MONTPELIER</t>
  </si>
  <si>
    <t>3G1</t>
  </si>
  <si>
    <t>Montpelier 3</t>
  </si>
  <si>
    <t>3G2</t>
  </si>
  <si>
    <t>48G1</t>
  </si>
  <si>
    <t>Plainfield 48</t>
  </si>
  <si>
    <t>3G3</t>
  </si>
  <si>
    <t>MONTPELIER</t>
  </si>
  <si>
    <t>27G7</t>
  </si>
  <si>
    <t>Mountain View 27</t>
  </si>
  <si>
    <t>37G3</t>
  </si>
  <si>
    <t>PLAINFIELD</t>
  </si>
  <si>
    <t>EL-G40</t>
  </si>
  <si>
    <t>Ely</t>
  </si>
  <si>
    <t>VERSHIRE</t>
  </si>
  <si>
    <t>38G3</t>
  </si>
  <si>
    <t>WARREN</t>
  </si>
  <si>
    <t>38G2</t>
  </si>
  <si>
    <t>48G2</t>
  </si>
  <si>
    <t>CALAIS</t>
  </si>
  <si>
    <t>LC</t>
  </si>
  <si>
    <t>2H2</t>
  </si>
  <si>
    <t>Middlesex 2 Plant</t>
  </si>
  <si>
    <t>MIDDLESEX</t>
  </si>
  <si>
    <t>27G6</t>
  </si>
  <si>
    <t>27G5</t>
  </si>
  <si>
    <t>WORCESTER</t>
  </si>
  <si>
    <t>CH-G10</t>
  </si>
  <si>
    <t>MA</t>
  </si>
  <si>
    <t>CV-G65</t>
  </si>
  <si>
    <t>Cavendish Sub</t>
  </si>
  <si>
    <t>CH-G11</t>
  </si>
  <si>
    <t>GRAFTON</t>
  </si>
  <si>
    <t>74G1</t>
  </si>
  <si>
    <t>Westminster 74</t>
  </si>
  <si>
    <t>LO-G26</t>
  </si>
  <si>
    <t>LONDONDERRY</t>
  </si>
  <si>
    <t>RA-G22</t>
  </si>
  <si>
    <t>SM-G62</t>
  </si>
  <si>
    <t>Smithville</t>
  </si>
  <si>
    <t>CV-G64</t>
  </si>
  <si>
    <t>PLYMOUTH</t>
  </si>
  <si>
    <t>MH-G13</t>
  </si>
  <si>
    <t>Mt. Holly</t>
  </si>
  <si>
    <t>BV-G44</t>
  </si>
  <si>
    <t>Brownsville</t>
  </si>
  <si>
    <t>67G3</t>
  </si>
  <si>
    <t>Bellows Falls 67</t>
  </si>
  <si>
    <t>NS-G63</t>
  </si>
  <si>
    <t>North Springfield</t>
  </si>
  <si>
    <t>RI-G66</t>
  </si>
  <si>
    <t>Riverside</t>
  </si>
  <si>
    <t>RI-G68</t>
  </si>
  <si>
    <t>SS-G36</t>
  </si>
  <si>
    <t>South Street</t>
  </si>
  <si>
    <t>SS-G37</t>
  </si>
  <si>
    <t>EJ-G7</t>
  </si>
  <si>
    <t>East Jamaica</t>
  </si>
  <si>
    <t>WINDHAM</t>
  </si>
  <si>
    <t>BV-G43</t>
  </si>
  <si>
    <t>WI-G11</t>
  </si>
  <si>
    <t>14G1</t>
  </si>
  <si>
    <t>Barnet 14</t>
  </si>
  <si>
    <t>BARNET</t>
  </si>
  <si>
    <t>NV</t>
  </si>
  <si>
    <t>14G2</t>
  </si>
  <si>
    <t>GM-G62</t>
  </si>
  <si>
    <t>Gilman</t>
  </si>
  <si>
    <t>GRANBY</t>
  </si>
  <si>
    <t>83G1</t>
  </si>
  <si>
    <t>Legare 83</t>
  </si>
  <si>
    <t>GROTON</t>
  </si>
  <si>
    <t>6Y2</t>
  </si>
  <si>
    <t>Marshfield 6 Sub</t>
  </si>
  <si>
    <t>MARSHFIELD</t>
  </si>
  <si>
    <t>BF-G62</t>
  </si>
  <si>
    <t>Bradford Distribution</t>
  </si>
  <si>
    <t>NEWBURY</t>
  </si>
  <si>
    <t>NW-G12</t>
  </si>
  <si>
    <t>85G2</t>
  </si>
  <si>
    <t>East Ryegate 85</t>
  </si>
  <si>
    <t>RYEGATE</t>
  </si>
  <si>
    <t>WE-G13</t>
  </si>
  <si>
    <t>Wells River</t>
  </si>
  <si>
    <t>BA-G72</t>
  </si>
  <si>
    <t>Barker Ave</t>
  </si>
  <si>
    <t>ST. JOHNSBURY</t>
  </si>
  <si>
    <t>BAY-G3</t>
  </si>
  <si>
    <t>Bay Street</t>
  </si>
  <si>
    <t>BAY-G6</t>
  </si>
  <si>
    <t>BAY-G5</t>
  </si>
  <si>
    <t>SJ-G63</t>
  </si>
  <si>
    <t>St. Johnsbury Center</t>
  </si>
  <si>
    <t>SJ-G64</t>
  </si>
  <si>
    <t>83G2</t>
  </si>
  <si>
    <t>TOPSHAM</t>
  </si>
  <si>
    <t>BAY-G4</t>
  </si>
  <si>
    <t>VICTORY</t>
  </si>
  <si>
    <t>65J1</t>
  </si>
  <si>
    <t>Waterford 65</t>
  </si>
  <si>
    <t>WATERFORD</t>
  </si>
  <si>
    <t>BA-G71</t>
  </si>
  <si>
    <t>WHEELOCK</t>
  </si>
  <si>
    <t>EA-G52</t>
  </si>
  <si>
    <t>East St. Albans</t>
  </si>
  <si>
    <t>FAIRFAX</t>
  </si>
  <si>
    <t>NW</t>
  </si>
  <si>
    <t>FA-G4</t>
  </si>
  <si>
    <t>Fairfax Sub</t>
  </si>
  <si>
    <t>FA-G6</t>
  </si>
  <si>
    <t>JE-G57</t>
  </si>
  <si>
    <t>Jeffersonville</t>
  </si>
  <si>
    <t>FLETCHER</t>
  </si>
  <si>
    <t>SD-G10</t>
  </si>
  <si>
    <t>GI-G71</t>
  </si>
  <si>
    <t>GEORGIA</t>
  </si>
  <si>
    <t>BJ-1</t>
  </si>
  <si>
    <t>Ben and Jerry's - Customer</t>
  </si>
  <si>
    <t>ST. ALBANS TOWN</t>
  </si>
  <si>
    <t>BJ01</t>
  </si>
  <si>
    <t>EA-G51</t>
  </si>
  <si>
    <t>NA-G26</t>
  </si>
  <si>
    <t>Nason Street</t>
  </si>
  <si>
    <t>NA-G27</t>
  </si>
  <si>
    <t>NE-G17</t>
  </si>
  <si>
    <t>North Elm Street</t>
  </si>
  <si>
    <t>NE-G16</t>
  </si>
  <si>
    <t>SWANTON</t>
  </si>
  <si>
    <t>OV-G7</t>
  </si>
  <si>
    <t>Otter Valley</t>
  </si>
  <si>
    <t>BRANDON</t>
  </si>
  <si>
    <t>RR</t>
  </si>
  <si>
    <t>AP-G10</t>
  </si>
  <si>
    <t>Pittsford Village</t>
  </si>
  <si>
    <t>WR-G24</t>
  </si>
  <si>
    <t>West Rutland Distribution</t>
  </si>
  <si>
    <t>CASTLETON</t>
  </si>
  <si>
    <t>DQ-1</t>
  </si>
  <si>
    <t>DANBY QUARRY</t>
  </si>
  <si>
    <t>DANBY</t>
  </si>
  <si>
    <t>FH-J26</t>
  </si>
  <si>
    <t>FAIR HAVEN</t>
  </si>
  <si>
    <t>FH-J28</t>
  </si>
  <si>
    <t>HY-G24</t>
  </si>
  <si>
    <t>Hydeville</t>
  </si>
  <si>
    <t>HY-J25</t>
  </si>
  <si>
    <t>PO-G27</t>
  </si>
  <si>
    <t>Poultney Distribution</t>
  </si>
  <si>
    <t>BR-G58</t>
  </si>
  <si>
    <t>Walnut Street</t>
  </si>
  <si>
    <t>NR-G33</t>
  </si>
  <si>
    <t>North Rutland</t>
  </si>
  <si>
    <t>PITTSFORD</t>
  </si>
  <si>
    <t>PM-J14</t>
  </si>
  <si>
    <t>Proctor Sub</t>
  </si>
  <si>
    <t>CA-G37</t>
  </si>
  <si>
    <t>POULTNEY</t>
  </si>
  <si>
    <t>PO-J31</t>
  </si>
  <si>
    <t>PM-J15</t>
  </si>
  <si>
    <t>PROCTOR</t>
  </si>
  <si>
    <t>ER-G51</t>
  </si>
  <si>
    <t>East Rutland</t>
  </si>
  <si>
    <t>RUTLAND CITY</t>
  </si>
  <si>
    <t>ER-G53</t>
  </si>
  <si>
    <t>ER-G52</t>
  </si>
  <si>
    <t>LA-G61</t>
  </si>
  <si>
    <t>Lalor Ave</t>
  </si>
  <si>
    <t>LA-G62</t>
  </si>
  <si>
    <t>NR-G34</t>
  </si>
  <si>
    <t>GT-G49</t>
  </si>
  <si>
    <t>Rutland Gas Turbine Sub</t>
  </si>
  <si>
    <t>GT-G47</t>
  </si>
  <si>
    <t>GT-G48</t>
  </si>
  <si>
    <t>SR-G70</t>
  </si>
  <si>
    <t>South Rutland</t>
  </si>
  <si>
    <t>SR-G73</t>
  </si>
  <si>
    <t>BR-G70</t>
  </si>
  <si>
    <t>SUDBURY</t>
  </si>
  <si>
    <t>PO-G7</t>
  </si>
  <si>
    <t>TINMOUTH</t>
  </si>
  <si>
    <t>SP-J1</t>
  </si>
  <si>
    <t>South Poultney</t>
  </si>
  <si>
    <t>WELLS</t>
  </si>
  <si>
    <t>BE-G28</t>
  </si>
  <si>
    <t>BETHEL</t>
  </si>
  <si>
    <t>TR</t>
  </si>
  <si>
    <t>PS-G43</t>
  </si>
  <si>
    <t>Pleasant Street</t>
  </si>
  <si>
    <t>RD-G33</t>
  </si>
  <si>
    <t>RC-G51</t>
  </si>
  <si>
    <t>Randolph Center</t>
  </si>
  <si>
    <t>ST-G45</t>
  </si>
  <si>
    <t>WK-G81</t>
  </si>
  <si>
    <t>WK-G83</t>
  </si>
  <si>
    <t>BRIDGEWATER</t>
  </si>
  <si>
    <t>ME-G12</t>
  </si>
  <si>
    <t>CHITTENDEN</t>
  </si>
  <si>
    <t>AP-G11</t>
  </si>
  <si>
    <t>EL-G41</t>
  </si>
  <si>
    <t>FAIRLEE</t>
  </si>
  <si>
    <t>BR-G71</t>
  </si>
  <si>
    <t>RO-G62</t>
  </si>
  <si>
    <t>HANCOCK</t>
  </si>
  <si>
    <t>QU-G17</t>
  </si>
  <si>
    <t>Quechee</t>
  </si>
  <si>
    <t>HARTFORD</t>
  </si>
  <si>
    <t>TA-G12</t>
  </si>
  <si>
    <t>Taftsville Sub</t>
  </si>
  <si>
    <t>70G1</t>
  </si>
  <si>
    <t>White River Junction 70</t>
  </si>
  <si>
    <t>70G3</t>
  </si>
  <si>
    <t>70G2</t>
  </si>
  <si>
    <t>71G3</t>
  </si>
  <si>
    <t>Wilder 71</t>
  </si>
  <si>
    <t>71G2</t>
  </si>
  <si>
    <t>WI-G31</t>
  </si>
  <si>
    <t>HARTLAND</t>
  </si>
  <si>
    <t>WK-G82</t>
  </si>
  <si>
    <t>ME-Y86</t>
  </si>
  <si>
    <t>KILLINGTON</t>
  </si>
  <si>
    <t>SB-G92</t>
  </si>
  <si>
    <t>Sherburne</t>
  </si>
  <si>
    <t>SB-G91</t>
  </si>
  <si>
    <t>SB-G93</t>
  </si>
  <si>
    <t>SNO-G96</t>
  </si>
  <si>
    <t>Snowshed</t>
  </si>
  <si>
    <t>SNO-G97</t>
  </si>
  <si>
    <t>PS-G41</t>
  </si>
  <si>
    <t>RANDOLPH</t>
  </si>
  <si>
    <t>PS-G42</t>
  </si>
  <si>
    <t>ROCHESTER</t>
  </si>
  <si>
    <t>EB-Y38</t>
  </si>
  <si>
    <t>East Barnard</t>
  </si>
  <si>
    <t>ROYALTON</t>
  </si>
  <si>
    <t>QU-G16</t>
  </si>
  <si>
    <t>SHARON</t>
  </si>
  <si>
    <t>SR-G71</t>
  </si>
  <si>
    <t>SHREWSBURY</t>
  </si>
  <si>
    <t>SR-G72</t>
  </si>
  <si>
    <t>SB-G94</t>
  </si>
  <si>
    <t>STOCKBRIDGE</t>
  </si>
  <si>
    <t>SH-G35</t>
  </si>
  <si>
    <t>STRAFFORD</t>
  </si>
  <si>
    <t>TH-G16</t>
  </si>
  <si>
    <t>71G1</t>
  </si>
  <si>
    <t>THETFORD</t>
  </si>
  <si>
    <t>BE-G29</t>
  </si>
  <si>
    <t>TUNBRIDGE</t>
  </si>
  <si>
    <t>BF-G63</t>
  </si>
  <si>
    <t>WEST FAIRLEE</t>
  </si>
  <si>
    <t>BU-G47</t>
  </si>
  <si>
    <t>Brudies Road</t>
  </si>
  <si>
    <t>BRATTLEBORO</t>
  </si>
  <si>
    <t>WR</t>
  </si>
  <si>
    <t>NT-G53</t>
  </si>
  <si>
    <t>North Brattleboro</t>
  </si>
  <si>
    <t>BS-G31</t>
  </si>
  <si>
    <t>South Brattleboro</t>
  </si>
  <si>
    <t>VR-G57</t>
  </si>
  <si>
    <t>Vernon Road</t>
  </si>
  <si>
    <t>VR-G58</t>
  </si>
  <si>
    <t>DM-G6</t>
  </si>
  <si>
    <t>West Dummerston</t>
  </si>
  <si>
    <t>BROOKLINE</t>
  </si>
  <si>
    <t>90G5</t>
  </si>
  <si>
    <t>DOVER</t>
  </si>
  <si>
    <t>90G3</t>
  </si>
  <si>
    <t>90G1</t>
  </si>
  <si>
    <t>90G4</t>
  </si>
  <si>
    <t>BU-G48</t>
  </si>
  <si>
    <t>DUMMERSTON</t>
  </si>
  <si>
    <t>NT-G52</t>
  </si>
  <si>
    <t>57G1</t>
  </si>
  <si>
    <t>GUILFORD</t>
  </si>
  <si>
    <t>BS-G32</t>
  </si>
  <si>
    <t>NEWFANE</t>
  </si>
  <si>
    <t>69K3</t>
  </si>
  <si>
    <t>Putney 69</t>
  </si>
  <si>
    <t>PUTNEY</t>
  </si>
  <si>
    <t>67G1</t>
  </si>
  <si>
    <t>WESTMINSTER</t>
  </si>
  <si>
    <t>67G2</t>
  </si>
  <si>
    <t>69K1</t>
  </si>
  <si>
    <t>69K2</t>
  </si>
  <si>
    <t>74G2</t>
  </si>
  <si>
    <t>56G1</t>
  </si>
  <si>
    <t>WILMINGTON</t>
  </si>
  <si>
    <t xml:space="preserve">GMP </t>
  </si>
  <si>
    <t xml:space="preserve">VEC </t>
  </si>
  <si>
    <t xml:space="preserve">BED </t>
  </si>
  <si>
    <t xml:space="preserve">WEC </t>
  </si>
  <si>
    <t xml:space="preserve">VPPSA </t>
  </si>
  <si>
    <t xml:space="preserve">Stowe </t>
  </si>
  <si>
    <t>Biomass</t>
  </si>
  <si>
    <t>Natural Gas</t>
  </si>
  <si>
    <t>Large Wind</t>
  </si>
  <si>
    <t>Solar</t>
  </si>
  <si>
    <t>MWh/MW</t>
  </si>
  <si>
    <t>Capacity Factor</t>
  </si>
  <si>
    <t>Resource</t>
  </si>
  <si>
    <t>Transmission Headroom</t>
  </si>
  <si>
    <t>Distribution Headroom</t>
  </si>
  <si>
    <t>Grid Upgrade Costs</t>
  </si>
  <si>
    <t>Town Plans</t>
  </si>
  <si>
    <t>Population</t>
  </si>
  <si>
    <t>Acres/MW</t>
  </si>
  <si>
    <t>Town Allocations</t>
  </si>
  <si>
    <t>All values automatically calculated based on inputs</t>
  </si>
  <si>
    <t>Land Available (Acres)</t>
  </si>
  <si>
    <t>Totals</t>
  </si>
  <si>
    <t>VT Gen. Disaggregation</t>
  </si>
  <si>
    <t>Index</t>
  </si>
  <si>
    <t xml:space="preserve">Upgrade </t>
  </si>
  <si>
    <t xml:space="preserve">DER level at the 1st violation </t>
  </si>
  <si>
    <t xml:space="preserve">Number of violation events </t>
  </si>
  <si>
    <t xml:space="preserve">Category </t>
  </si>
  <si>
    <t xml:space="preserve">Length (Miles) </t>
  </si>
  <si>
    <t xml:space="preserve">Esti­mated Cost </t>
  </si>
  <si>
    <t xml:space="preserve">Affected DUs </t>
  </si>
  <si>
    <t xml:space="preserve">Lead DU </t>
  </si>
  <si>
    <t xml:space="preserve">Rebuild 115 kV line between Highgate and Georgia </t>
  </si>
  <si>
    <t xml:space="preserve">450 MW </t>
  </si>
  <si>
    <t xml:space="preserve">Bulk </t>
  </si>
  <si>
    <t xml:space="preserve">$61M </t>
  </si>
  <si>
    <t xml:space="preserve">All Vermont DUs </t>
  </si>
  <si>
    <t xml:space="preserve">Rebuild 115 kV line between Sand Bar and Essex </t>
  </si>
  <si>
    <t xml:space="preserve">$34M </t>
  </si>
  <si>
    <t xml:space="preserve">Rebuild Gorge - McNeil-35 kV line </t>
  </si>
  <si>
    <t xml:space="preserve">Subsystem </t>
  </si>
  <si>
    <t xml:space="preserve">$0.9M </t>
  </si>
  <si>
    <t xml:space="preserve">Rebuild Brandon - Mendon Tap 46 kV line </t>
  </si>
  <si>
    <t xml:space="preserve">(No out­age) 487 </t>
  </si>
  <si>
    <t xml:space="preserve">$5.8M </t>
  </si>
  <si>
    <t xml:space="preserve">Rebuild Windsor-Highbridge 46 kV line </t>
  </si>
  <si>
    <t xml:space="preserve">(No out­age) 485 </t>
  </si>
  <si>
    <t xml:space="preserve">$2.5M </t>
  </si>
  <si>
    <t xml:space="preserve">Rebuild Newfane-G Pacific 46 kV line </t>
  </si>
  <si>
    <t xml:space="preserve">$4.8M </t>
  </si>
  <si>
    <t xml:space="preserve">Rebuild Websterville- South End 35 kV line </t>
  </si>
  <si>
    <t xml:space="preserve">$1.2M </t>
  </si>
  <si>
    <t xml:space="preserve">Rebuild 115 kV line between Williston and New Haven substations </t>
  </si>
  <si>
    <t xml:space="preserve">500 MW </t>
  </si>
  <si>
    <t xml:space="preserve">(No out­age) 45 </t>
  </si>
  <si>
    <t xml:space="preserve">$56M </t>
  </si>
  <si>
    <t xml:space="preserve">Rebuild 115 kV line between Middlebury and West Rutland </t>
  </si>
  <si>
    <t xml:space="preserve">600 MW </t>
  </si>
  <si>
    <t xml:space="preserve">$104M </t>
  </si>
  <si>
    <t xml:space="preserve">Rebuild Taftsville – Windsor 46 kV line </t>
  </si>
  <si>
    <t xml:space="preserve">$4.2M </t>
  </si>
  <si>
    <t xml:space="preserve">Rebuild 115 kV line between Essex and Williston substations </t>
  </si>
  <si>
    <t xml:space="preserve">650 MW </t>
  </si>
  <si>
    <t xml:space="preserve">(No out­age) 478 </t>
  </si>
  <si>
    <t xml:space="preserve">$27M </t>
  </si>
  <si>
    <t xml:space="preserve">Replace Vernon Road transformer </t>
  </si>
  <si>
    <t xml:space="preserve">Predominantly Bulk </t>
  </si>
  <si>
    <t xml:space="preserve">N/A </t>
  </si>
  <si>
    <t xml:space="preserve">$3.8M </t>
  </si>
  <si>
    <t xml:space="preserve">Rebuild E Barnard-Woodstock 46 kV line </t>
  </si>
  <si>
    <t xml:space="preserve">$4.1M </t>
  </si>
  <si>
    <t xml:space="preserve">Rebuild 115 kV line between New Haven and Vergennes </t>
  </si>
  <si>
    <t xml:space="preserve">700 MW </t>
  </si>
  <si>
    <t xml:space="preserve">$35M </t>
  </si>
  <si>
    <t xml:space="preserve">Rebuild Smead Road-Brandon 46 kV line </t>
  </si>
  <si>
    <t xml:space="preserve">$3.4M </t>
  </si>
  <si>
    <t xml:space="preserve">Replace Irasburg transformer </t>
  </si>
  <si>
    <t xml:space="preserve">800 MW </t>
  </si>
  <si>
    <t xml:space="preserve">$3.9M </t>
  </si>
  <si>
    <t xml:space="preserve">Rebuild Windsor V4 - Windsor 46 kV line </t>
  </si>
  <si>
    <t xml:space="preserve">$0.6M </t>
  </si>
  <si>
    <t xml:space="preserve">Rebuild 115 kV line between Georgia and Global Foundries </t>
  </si>
  <si>
    <t xml:space="preserve">850 MW </t>
  </si>
  <si>
    <t xml:space="preserve">$45M </t>
  </si>
  <si>
    <t xml:space="preserve">Rebuild 115 kV line between New Haven and Middlebury </t>
  </si>
  <si>
    <t xml:space="preserve">900 MW </t>
  </si>
  <si>
    <t xml:space="preserve">$21M </t>
  </si>
  <si>
    <t xml:space="preserve">Rebuild 115 kV line between North Rutland and Coolidge </t>
  </si>
  <si>
    <t xml:space="preserve">$70M </t>
  </si>
  <si>
    <t xml:space="preserve">Replace Middlebury equipment </t>
  </si>
  <si>
    <t xml:space="preserve">$0.1M </t>
  </si>
  <si>
    <t xml:space="preserve">Rebuild Little River – Duxbury 35 kV line </t>
  </si>
  <si>
    <t xml:space="preserve">$1.3M </t>
  </si>
  <si>
    <t xml:space="preserve">Replace Windsor transformer </t>
  </si>
  <si>
    <t xml:space="preserve">950 MW </t>
  </si>
  <si>
    <t xml:space="preserve">$4.9M </t>
  </si>
  <si>
    <t xml:space="preserve">Replace Vergennes transformer </t>
  </si>
  <si>
    <t xml:space="preserve">$4.5M </t>
  </si>
  <si>
    <t xml:space="preserve">Rebuild 115 kV lines between West Rutland &amp; North Rutland </t>
  </si>
  <si>
    <t xml:space="preserve">1000 MW </t>
  </si>
  <si>
    <t xml:space="preserve">$14M </t>
  </si>
  <si>
    <t xml:space="preserve">Rebuild Ballard Rd –Clark Falls 35 kV line </t>
  </si>
  <si>
    <t xml:space="preserve">$1.7M </t>
  </si>
  <si>
    <t>Cost</t>
  </si>
  <si>
    <t>Transmission Costs (mil. $)</t>
  </si>
  <si>
    <t>Distribution Costs (mil. $)</t>
  </si>
  <si>
    <t/>
  </si>
  <si>
    <t>Scenario</t>
  </si>
  <si>
    <t>Baseline</t>
  </si>
  <si>
    <t>CAP Mitigation Pathway</t>
  </si>
  <si>
    <t>Land Area (sq mi)</t>
  </si>
  <si>
    <t>% water</t>
  </si>
  <si>
    <t>Hydro</t>
  </si>
  <si>
    <t>Wind</t>
  </si>
  <si>
    <t>Total</t>
  </si>
  <si>
    <t>Installed Capacity (MW)</t>
  </si>
  <si>
    <t>Annual Production (MWh)</t>
  </si>
  <si>
    <t>Existing Generation (MW)</t>
  </si>
  <si>
    <t>Transmission Headroom (MW)</t>
  </si>
  <si>
    <t>Remaining Distribution Capacity (MW)</t>
  </si>
  <si>
    <t>Incremental Regional Energy Target</t>
  </si>
  <si>
    <t>Grid Headroom (MW)</t>
  </si>
  <si>
    <t>Limiting Value</t>
  </si>
  <si>
    <t>Incremental Regional Capacity Target (MW)</t>
  </si>
  <si>
    <t>Utility</t>
  </si>
  <si>
    <t>CITY/STATE/ZIP</t>
  </si>
  <si>
    <t>TECHNOLOGY</t>
  </si>
  <si>
    <t>PROGRAM</t>
  </si>
  <si>
    <t>KW CAPACITY (AC)</t>
  </si>
  <si>
    <t>PROJECT STATUS</t>
  </si>
  <si>
    <t>ONLINE DATE</t>
  </si>
  <si>
    <t>CPG Application Date</t>
  </si>
  <si>
    <t>Install year</t>
  </si>
  <si>
    <t>Tier II Eligible</t>
  </si>
  <si>
    <t>VPPSA</t>
  </si>
  <si>
    <t>Active</t>
  </si>
  <si>
    <t>WEC</t>
  </si>
  <si>
    <t>active</t>
  </si>
  <si>
    <t>GMP</t>
  </si>
  <si>
    <t xml:space="preserve">Active   </t>
  </si>
  <si>
    <t>Standard Offer</t>
  </si>
  <si>
    <t>Other</t>
  </si>
  <si>
    <t>VEC</t>
  </si>
  <si>
    <t>PPA</t>
  </si>
  <si>
    <t>Amesbury</t>
  </si>
  <si>
    <t>Barre town</t>
  </si>
  <si>
    <t>Net-Metering</t>
  </si>
  <si>
    <t>BARTON</t>
  </si>
  <si>
    <t>BRadford</t>
  </si>
  <si>
    <t>BRADFORD</t>
  </si>
  <si>
    <t>BRandon</t>
  </si>
  <si>
    <t>BROWNINGTON</t>
  </si>
  <si>
    <t>Buels Gore</t>
  </si>
  <si>
    <t>BURKE</t>
  </si>
  <si>
    <t>BED</t>
  </si>
  <si>
    <t>CAbot</t>
  </si>
  <si>
    <t>ColChester</t>
  </si>
  <si>
    <t>CRAFTSBURY</t>
  </si>
  <si>
    <t>DANVILLE</t>
  </si>
  <si>
    <t>EAST HAVEN</t>
  </si>
  <si>
    <t>ELMORE</t>
  </si>
  <si>
    <t>GLOVER</t>
  </si>
  <si>
    <t>GREENSBORO</t>
  </si>
  <si>
    <t>HARDWICK</t>
  </si>
  <si>
    <t>HIGHGATE</t>
  </si>
  <si>
    <t>huntington</t>
  </si>
  <si>
    <t>HPE</t>
  </si>
  <si>
    <t>Nov. 13</t>
  </si>
  <si>
    <t>Dec. 13</t>
  </si>
  <si>
    <t>Dec. 2014</t>
  </si>
  <si>
    <t>Oct. 2014</t>
  </si>
  <si>
    <t>HYDE PARK</t>
  </si>
  <si>
    <t>JAY</t>
  </si>
  <si>
    <t>jay</t>
  </si>
  <si>
    <t>KIRBY</t>
  </si>
  <si>
    <t>LYNDON</t>
  </si>
  <si>
    <t>MIddlebury</t>
  </si>
  <si>
    <t>MIlton</t>
  </si>
  <si>
    <t>MOnkton</t>
  </si>
  <si>
    <t>MOretown</t>
  </si>
  <si>
    <t>MORRISTOWN</t>
  </si>
  <si>
    <t>NEWARK</t>
  </si>
  <si>
    <t>norwich</t>
  </si>
  <si>
    <t>NORWICH</t>
  </si>
  <si>
    <t>NOrwich</t>
  </si>
  <si>
    <t>PEacham</t>
  </si>
  <si>
    <t>SHEFFIELD</t>
  </si>
  <si>
    <t>sheldon</t>
  </si>
  <si>
    <t>SHrewsbury</t>
  </si>
  <si>
    <t>South burlington</t>
  </si>
  <si>
    <t>south Burlington</t>
  </si>
  <si>
    <t>SOUTH HERO</t>
  </si>
  <si>
    <t>STANNARD</t>
  </si>
  <si>
    <t>STARKSBORO</t>
  </si>
  <si>
    <t>SED</t>
  </si>
  <si>
    <t>ACTIVE</t>
  </si>
  <si>
    <t>SUNDERLAND</t>
  </si>
  <si>
    <t>SUTTON</t>
  </si>
  <si>
    <t>UNDERHILL</t>
  </si>
  <si>
    <t>waitsfield</t>
  </si>
  <si>
    <t>WARDSBORO</t>
  </si>
  <si>
    <t>WEathersfield</t>
  </si>
  <si>
    <t>WEATHERSFIELD</t>
  </si>
  <si>
    <t>WESTMORE</t>
  </si>
  <si>
    <t>WESTON</t>
  </si>
  <si>
    <t>WILLIAMSTOWN</t>
  </si>
  <si>
    <t>WOLCOTT</t>
  </si>
  <si>
    <t>WOODBURY</t>
  </si>
  <si>
    <t>Energy Target (MWh)</t>
  </si>
  <si>
    <t>Capacity Target (MW)</t>
  </si>
  <si>
    <t>Resource Available (MW)</t>
  </si>
  <si>
    <t>Target Year: 2015</t>
  </si>
  <si>
    <t>Target Year: 2016</t>
  </si>
  <si>
    <t>Target Year: 2017</t>
  </si>
  <si>
    <t>Target Year: 2018</t>
  </si>
  <si>
    <t>Target Year: 2019</t>
  </si>
  <si>
    <t>Target Year: 2020</t>
  </si>
  <si>
    <t>Target Year: 2021</t>
  </si>
  <si>
    <t>Target Year: 2022</t>
  </si>
  <si>
    <t>Target Year: 2023</t>
  </si>
  <si>
    <t>Target Year: 2024</t>
  </si>
  <si>
    <t>Target Year: 2025</t>
  </si>
  <si>
    <t>Target Year: 2026</t>
  </si>
  <si>
    <t>Target Year: 2027</t>
  </si>
  <si>
    <t>Target Year: 2028</t>
  </si>
  <si>
    <t>Target Year: 2029</t>
  </si>
  <si>
    <t>Target Year: 2030</t>
  </si>
  <si>
    <t>Target Year: 2031</t>
  </si>
  <si>
    <t>Target Year: 2032</t>
  </si>
  <si>
    <t>Target Year: 2033</t>
  </si>
  <si>
    <t>Target Year: 2034</t>
  </si>
  <si>
    <t>Target Year: 2035</t>
  </si>
  <si>
    <t>Target Year: 2036</t>
  </si>
  <si>
    <t>Target Year: 2037</t>
  </si>
  <si>
    <t>Target Year: 2038</t>
  </si>
  <si>
    <t>Target Year: 2039</t>
  </si>
  <si>
    <t>Target Year: 2040</t>
  </si>
  <si>
    <t>Target Year: 2041</t>
  </si>
  <si>
    <t>Target Year: 2042</t>
  </si>
  <si>
    <t>Target Year: 2043</t>
  </si>
  <si>
    <t>Target Year: 2044</t>
  </si>
  <si>
    <t>Target Year: 2045</t>
  </si>
  <si>
    <t>Target Year: 2046</t>
  </si>
  <si>
    <t>Target Year: 2047</t>
  </si>
  <si>
    <t>Target Year: 2048</t>
  </si>
  <si>
    <t>Target Year: 2049</t>
  </si>
  <si>
    <t>Target Year: 2050</t>
  </si>
  <si>
    <t>In-state gen: 10%</t>
  </si>
  <si>
    <t>In-state gen: 25%</t>
  </si>
  <si>
    <t>In-state gen: 50%</t>
  </si>
  <si>
    <t>(must be less than:)</t>
  </si>
  <si>
    <t>(is calculated from:)</t>
  </si>
  <si>
    <t>(leads to calculation of:)</t>
  </si>
  <si>
    <t>(prime land and 3-Φ proximity optional)</t>
  </si>
  <si>
    <t>LEAP Targets</t>
  </si>
  <si>
    <t>Enter values by resource type, by town to override default</t>
  </si>
  <si>
    <t>Subtotals:</t>
  </si>
  <si>
    <t>Enter values by town as available to override calcs below</t>
  </si>
  <si>
    <t>Orange cells with blue text indicate user inputs</t>
  </si>
  <si>
    <t>Gray cells with orange text indicate automatic calculation</t>
  </si>
  <si>
    <t>Green cells indicate energy (MWh)</t>
  </si>
  <si>
    <t>Blue cells indicate capacity (MW)</t>
  </si>
  <si>
    <t>Yellow cells indicate area (acres)</t>
  </si>
  <si>
    <t>Red highlighted cell indicates a data input error</t>
  </si>
  <si>
    <t>Orange highlighted cell indicates that the total or a technology Capacity Target exceeds Grid Headroom or Resource Available</t>
  </si>
  <si>
    <t>A2 - Target Year</t>
  </si>
  <si>
    <t>B5:Bxx - Population</t>
  </si>
  <si>
    <t>Will override default 2020 values</t>
  </si>
  <si>
    <t>Based on CAP LEAP modeling</t>
  </si>
  <si>
    <t>Statewide total target is broken down by region</t>
  </si>
  <si>
    <t>Distributed proportionally by (the average of) population and total RPC land area in VT. Gen Disaggregation (RPCs tab)</t>
  </si>
  <si>
    <t>Existing generation subtracted out</t>
  </si>
  <si>
    <t>Incremental Generation = Regional total target - Regional existing generation</t>
  </si>
  <si>
    <t>May be informed by Incremental Generation (as calculated above)</t>
  </si>
  <si>
    <t>Distributed proportionally between towns by (the average of) population and total land area</t>
  </si>
  <si>
    <t>Sum must not exceed Incremental Regional Energy Target</t>
  </si>
  <si>
    <t>Sum must equal Incremental Regional Energy Target if all cells filled</t>
  </si>
  <si>
    <t>Applies to all towns if not otherwise specified</t>
  </si>
  <si>
    <t>Must sum to 100%</t>
  </si>
  <si>
    <t>Overrides Regional Technology Percentages for individual towns</t>
  </si>
  <si>
    <t>Values for a town must sum to 100%</t>
  </si>
  <si>
    <t>Based on above input</t>
  </si>
  <si>
    <t>Towns with unspecified energy targets adjusted automatically to meet Incremental Regional Energy Target</t>
  </si>
  <si>
    <t>Towns with unspecified technology percentages adjusted automatically to meet Regional Technology Percentages</t>
  </si>
  <si>
    <t>Calculated using Capacity Factor (from Constants Tab) and Incremental Regional Energy Technology Targets</t>
  </si>
  <si>
    <t>Sum must not exceed Incremental Regional Capacity Target</t>
  </si>
  <si>
    <t>Sum must equal Incremental Regional Capacity Target if all cells filled</t>
  </si>
  <si>
    <t>Sum for a town must not exceed Town Capacity Target</t>
  </si>
  <si>
    <t>Sum for a technology must not exceed corresponding Incremental Regional Capacity Technology Target</t>
  </si>
  <si>
    <t>Sums of Town Capacity values</t>
  </si>
  <si>
    <t>Calculated using Acres/MW (from Constants tab) for technology and Land Available (below)</t>
  </si>
  <si>
    <t>Optional input: O5:Txx - Town Plans - Town Resource Available (MW)</t>
  </si>
  <si>
    <t>User can override town resource available by technology and total</t>
  </si>
  <si>
    <t>If all land input cells blank, uses total town area</t>
  </si>
  <si>
    <t>Can use desired dataset - prime locations, preferred locations, proximity to 3-phase, etc.</t>
  </si>
  <si>
    <t>Grid Headroom</t>
  </si>
  <si>
    <t>Limiting Value is lesser of Transmission Headroom and Distribution Headroom</t>
  </si>
  <si>
    <t>Transmission headroom based on 2021 Long-Range Transmission Plan</t>
  </si>
  <si>
    <t>Distribution headroom based on available data from distribution utilities</t>
  </si>
  <si>
    <t>Transmission costs based on 2021 VELCO Long-Range Transmission Plan (Transmission tab)</t>
  </si>
  <si>
    <t>Distribution costs based on assumed cost of $1 million for exceeding distribution capacity per town</t>
  </si>
  <si>
    <t>In the future, will account for exceeding distribution capacity per transformer</t>
  </si>
  <si>
    <t>Initial user inputs:</t>
  </si>
  <si>
    <t>Yellow highlighted cell indicates that Capacity Target for a town exceeds the Distribution Headroom for a town</t>
  </si>
  <si>
    <t>Rooftop Solar</t>
  </si>
  <si>
    <t>Rooftop Area (acres)</t>
  </si>
  <si>
    <t>Min</t>
  </si>
  <si>
    <t>Avg</t>
  </si>
  <si>
    <t>Max</t>
  </si>
  <si>
    <t>FID</t>
  </si>
  <si>
    <t>FIPS6</t>
  </si>
  <si>
    <t>TOWNNAMEMC</t>
  </si>
  <si>
    <t>CNTY</t>
  </si>
  <si>
    <t>TOWNGEOID</t>
  </si>
  <si>
    <t>Shape_Leng</t>
  </si>
  <si>
    <t>NumRooftop</t>
  </si>
  <si>
    <t>AreaRoofto (sq m)</t>
  </si>
  <si>
    <t>AvgAreaRoo (sq m)</t>
  </si>
  <si>
    <t>Rooftop_AS (radiation potential, MWh)</t>
  </si>
  <si>
    <t>AvgRooftop (radiation potential, MWh)</t>
  </si>
  <si>
    <t>SumElecPro/
Rooftop_AS</t>
  </si>
  <si>
    <t>SumElecPro (MWh)</t>
  </si>
  <si>
    <t>AvgElecPro (MWh)</t>
  </si>
  <si>
    <t>SHAPE_Length</t>
  </si>
  <si>
    <t>SHAPE_Area</t>
  </si>
  <si>
    <t>SumElecPro (MWh)/
AreaRoofto (sq m)</t>
  </si>
  <si>
    <t>ADDISON</t>
  </si>
  <si>
    <t>ALBANY</t>
  </si>
  <si>
    <t>ALBURGH</t>
  </si>
  <si>
    <t>ATHENS</t>
  </si>
  <si>
    <t>AVERILL</t>
  </si>
  <si>
    <t>AVERYS GORE</t>
  </si>
  <si>
    <t>BAKERSFIELD</t>
  </si>
  <si>
    <t>BALTIMORE</t>
  </si>
  <si>
    <t>BARNARD</t>
  </si>
  <si>
    <t>BELVIDERE</t>
  </si>
  <si>
    <t>BENSON</t>
  </si>
  <si>
    <t>BERKSHIRE</t>
  </si>
  <si>
    <t>BLOOMFIELD</t>
  </si>
  <si>
    <t>BRAINTREE</t>
  </si>
  <si>
    <t>BRIGHTON</t>
  </si>
  <si>
    <t>BROOKFIELD</t>
  </si>
  <si>
    <t>BRUNSWICK</t>
  </si>
  <si>
    <t>BUELS GORE</t>
  </si>
  <si>
    <t>CABOT</t>
  </si>
  <si>
    <t>CAMBRIDGE</t>
  </si>
  <si>
    <t>CANAAN</t>
  </si>
  <si>
    <t>CHARLESTON</t>
  </si>
  <si>
    <t>CHESTER</t>
  </si>
  <si>
    <t>CLARENDON</t>
  </si>
  <si>
    <t>CONCORD</t>
  </si>
  <si>
    <t>CORINTH</t>
  </si>
  <si>
    <t>CORNWALL</t>
  </si>
  <si>
    <t>COVENTRY</t>
  </si>
  <si>
    <t>DERBY</t>
  </si>
  <si>
    <t>EDEN</t>
  </si>
  <si>
    <t>ENOSBURGH</t>
  </si>
  <si>
    <t>ESSEX JUNCTION</t>
  </si>
  <si>
    <t xml:space="preserve"> </t>
  </si>
  <si>
    <t>FAIRFIELD</t>
  </si>
  <si>
    <t>FERDINAND</t>
  </si>
  <si>
    <t>FERRISBURGH</t>
  </si>
  <si>
    <t>FRANKLIN</t>
  </si>
  <si>
    <t>GLASTENBURY</t>
  </si>
  <si>
    <t>GRAND ISLE</t>
  </si>
  <si>
    <t>GRANVILLE</t>
  </si>
  <si>
    <t>GUILDHALL</t>
  </si>
  <si>
    <t>HALIFAX</t>
  </si>
  <si>
    <t>HOLLAND</t>
  </si>
  <si>
    <t>HUBBARDTON</t>
  </si>
  <si>
    <t>IRA</t>
  </si>
  <si>
    <t>IRASBURG</t>
  </si>
  <si>
    <t>ISLE LA MOTTE</t>
  </si>
  <si>
    <t>JAMAICA</t>
  </si>
  <si>
    <t>JOHNSON</t>
  </si>
  <si>
    <t>LANDGROVE</t>
  </si>
  <si>
    <t>LEMINGTON</t>
  </si>
  <si>
    <t>LEWIS</t>
  </si>
  <si>
    <t>LINCOLN</t>
  </si>
  <si>
    <t>LOWELL</t>
  </si>
  <si>
    <t>LUNENBURG</t>
  </si>
  <si>
    <t>MAIDSTONE</t>
  </si>
  <si>
    <t>MARLBORO</t>
  </si>
  <si>
    <t>MENDON</t>
  </si>
  <si>
    <t>MIDDLETOWN SPRINGS</t>
  </si>
  <si>
    <t>MONKTON</t>
  </si>
  <si>
    <t>MONTGOMERY</t>
  </si>
  <si>
    <t>MORETOWN</t>
  </si>
  <si>
    <t>MORGAN</t>
  </si>
  <si>
    <t>MOUNT HOLLY</t>
  </si>
  <si>
    <t>MOUNT TABOR</t>
  </si>
  <si>
    <t>NEWPORT CITY</t>
  </si>
  <si>
    <t>NEWPORT TOWN</t>
  </si>
  <si>
    <t>NORTH HERO</t>
  </si>
  <si>
    <t>NORTHFIELD</t>
  </si>
  <si>
    <t>NORTON</t>
  </si>
  <si>
    <t>ORANGE</t>
  </si>
  <si>
    <t>PANTON</t>
  </si>
  <si>
    <t>PEACHAM</t>
  </si>
  <si>
    <t>PITTSFIELD</t>
  </si>
  <si>
    <t>POMFRET</t>
  </si>
  <si>
    <t>RICHFORD</t>
  </si>
  <si>
    <t>RICHMOND</t>
  </si>
  <si>
    <t>RIPTON</t>
  </si>
  <si>
    <t>ROCKINGHAM</t>
  </si>
  <si>
    <t>ROXBURY</t>
  </si>
  <si>
    <t>RUPERT</t>
  </si>
  <si>
    <t>RUTLAND TOWN</t>
  </si>
  <si>
    <t>SAINT ALBANS CITY</t>
  </si>
  <si>
    <t>SAINT ALBANS TOWN</t>
  </si>
  <si>
    <t>SAINT GEORGE</t>
  </si>
  <si>
    <t>SAINT JOHNSBURY</t>
  </si>
  <si>
    <t>SHELDON</t>
  </si>
  <si>
    <t>SOMERSET</t>
  </si>
  <si>
    <t>STAMFORD</t>
  </si>
  <si>
    <t>TOWNSHEND</t>
  </si>
  <si>
    <t>TROY</t>
  </si>
  <si>
    <t>VERNON</t>
  </si>
  <si>
    <t>WAITSFIELD</t>
  </si>
  <si>
    <t>WALDEN</t>
  </si>
  <si>
    <t>WALLINGFORD</t>
  </si>
  <si>
    <t>WALTHAM</t>
  </si>
  <si>
    <t>WARNERS GRANT</t>
  </si>
  <si>
    <t>WARREN GORE</t>
  </si>
  <si>
    <t>WASHINGTON</t>
  </si>
  <si>
    <t>WATERVILLE</t>
  </si>
  <si>
    <t>WEST HAVEN</t>
  </si>
  <si>
    <t>WEST RUTLAND</t>
  </si>
  <si>
    <t>WEST WINDSOR</t>
  </si>
  <si>
    <t>WESTFIELD</t>
  </si>
  <si>
    <t>WHITING</t>
  </si>
  <si>
    <t>WHITINGHAM</t>
  </si>
  <si>
    <t>WINOOSKI</t>
  </si>
  <si>
    <t>WOODFORD</t>
  </si>
  <si>
    <t>WOODSTOCK</t>
  </si>
  <si>
    <t>Warner's Grant</t>
  </si>
  <si>
    <t>Warren's Gore</t>
  </si>
  <si>
    <t>AreaRoofto (acres)</t>
  </si>
  <si>
    <t>Bio</t>
  </si>
  <si>
    <t>Batt</t>
  </si>
  <si>
    <t>shaftsbury</t>
  </si>
  <si>
    <t>IN-SERVICE</t>
  </si>
  <si>
    <t>hydro</t>
  </si>
  <si>
    <t>unkn</t>
  </si>
  <si>
    <t>HYDRO</t>
  </si>
  <si>
    <t>Battery &gt;= 20 KW</t>
  </si>
  <si>
    <t>Rutland town</t>
  </si>
  <si>
    <t>SHaftsbury</t>
  </si>
  <si>
    <t>Rutland CIty</t>
  </si>
  <si>
    <t>Battery &lt; 20 KW</t>
  </si>
  <si>
    <t>FEEDERID</t>
  </si>
  <si>
    <t>MILES</t>
  </si>
  <si>
    <t>NIM-G1</t>
  </si>
  <si>
    <t>TL15</t>
  </si>
  <si>
    <t>TL17</t>
  </si>
  <si>
    <t>TL18</t>
  </si>
  <si>
    <t>TL107</t>
  </si>
  <si>
    <t>TL3305</t>
  </si>
  <si>
    <t>BEL-1</t>
  </si>
  <si>
    <t>BEL-2</t>
  </si>
  <si>
    <t>BEL-G1</t>
  </si>
  <si>
    <t>TL2</t>
  </si>
  <si>
    <t>TL3</t>
  </si>
  <si>
    <t>TL4</t>
  </si>
  <si>
    <t>TL5</t>
  </si>
  <si>
    <t>TL6</t>
  </si>
  <si>
    <t>TL7</t>
  </si>
  <si>
    <t>TL9</t>
  </si>
  <si>
    <t>EB-1</t>
  </si>
  <si>
    <t>54G1</t>
  </si>
  <si>
    <t>40G1T</t>
  </si>
  <si>
    <t>BM-1</t>
  </si>
  <si>
    <t>TL83</t>
  </si>
  <si>
    <t>TL85</t>
  </si>
  <si>
    <t>TL85A</t>
  </si>
  <si>
    <t>TL86</t>
  </si>
  <si>
    <t>TL109A</t>
  </si>
  <si>
    <t>TL110</t>
  </si>
  <si>
    <t>TL60</t>
  </si>
  <si>
    <t>TL65</t>
  </si>
  <si>
    <t>TL66</t>
  </si>
  <si>
    <t>BS-G33</t>
  </si>
  <si>
    <t>CL-1</t>
  </si>
  <si>
    <t>FM-1</t>
  </si>
  <si>
    <t>MR-1</t>
  </si>
  <si>
    <t>TL25</t>
  </si>
  <si>
    <t>TL26</t>
  </si>
  <si>
    <t>TL27</t>
  </si>
  <si>
    <t>TL30</t>
  </si>
  <si>
    <t>TL31</t>
  </si>
  <si>
    <t>TL32</t>
  </si>
  <si>
    <t>TL74</t>
  </si>
  <si>
    <t>69G1</t>
  </si>
  <si>
    <t>Z1206</t>
  </si>
  <si>
    <t>WEC-1</t>
  </si>
  <si>
    <t>CAM-1</t>
  </si>
  <si>
    <t>PV-1</t>
  </si>
  <si>
    <t>TL131</t>
  </si>
  <si>
    <t>TL132</t>
  </si>
  <si>
    <t>TL44</t>
  </si>
  <si>
    <t>TL45</t>
  </si>
  <si>
    <t>TL47A</t>
  </si>
  <si>
    <t>TL59</t>
  </si>
  <si>
    <t>TL91</t>
  </si>
  <si>
    <t>TL89</t>
  </si>
  <si>
    <t>TL94</t>
  </si>
  <si>
    <t>TL62</t>
  </si>
  <si>
    <t>TL80</t>
  </si>
  <si>
    <t>TL36</t>
  </si>
  <si>
    <t>TL53</t>
  </si>
  <si>
    <t>TL53A</t>
  </si>
  <si>
    <t>TL56</t>
  </si>
  <si>
    <t>TL57</t>
  </si>
  <si>
    <t>TL58</t>
  </si>
  <si>
    <t>16Y3</t>
  </si>
  <si>
    <t>79G1</t>
  </si>
  <si>
    <t>TL118</t>
  </si>
  <si>
    <t>WEC-2</t>
  </si>
  <si>
    <t>TL50</t>
  </si>
  <si>
    <t>EC-1</t>
  </si>
  <si>
    <t>TL133</t>
  </si>
  <si>
    <t>EN-1</t>
  </si>
  <si>
    <t>19Y9</t>
  </si>
  <si>
    <t>TL46</t>
  </si>
  <si>
    <t>EF-1</t>
  </si>
  <si>
    <t>NF-1</t>
  </si>
  <si>
    <t>TL128</t>
  </si>
  <si>
    <t>TL134</t>
  </si>
  <si>
    <t>TL127</t>
  </si>
  <si>
    <t>TL127B</t>
  </si>
  <si>
    <t>TL129</t>
  </si>
  <si>
    <t>WYT-G81</t>
  </si>
  <si>
    <t>56G1-1</t>
  </si>
  <si>
    <t>HD-1</t>
  </si>
  <si>
    <t>TL106</t>
  </si>
  <si>
    <t>TL109</t>
  </si>
  <si>
    <t>TL109B</t>
  </si>
  <si>
    <t>TL111</t>
  </si>
  <si>
    <t>TL105</t>
  </si>
  <si>
    <t>HG-1</t>
  </si>
  <si>
    <t>TL140</t>
  </si>
  <si>
    <t>TL22</t>
  </si>
  <si>
    <t>B103</t>
  </si>
  <si>
    <t>TLB103</t>
  </si>
  <si>
    <t>JS-1</t>
  </si>
  <si>
    <t>NH-G16</t>
  </si>
  <si>
    <t>TL131A</t>
  </si>
  <si>
    <t>TL84</t>
  </si>
  <si>
    <t>TL67</t>
  </si>
  <si>
    <t>TL68</t>
  </si>
  <si>
    <t>none</t>
  </si>
  <si>
    <t>TL103Y1</t>
  </si>
  <si>
    <t>TL103Y2</t>
  </si>
  <si>
    <t>CO-G02</t>
  </si>
  <si>
    <t>LE-1</t>
  </si>
  <si>
    <t>LV-1</t>
  </si>
  <si>
    <t>TL58A</t>
  </si>
  <si>
    <t>TL18A</t>
  </si>
  <si>
    <t>WC-1</t>
  </si>
  <si>
    <t>TL63</t>
  </si>
  <si>
    <t>AGRIMARK</t>
  </si>
  <si>
    <t>TL69</t>
  </si>
  <si>
    <t>TL71</t>
  </si>
  <si>
    <t>TL72</t>
  </si>
  <si>
    <t>TL77</t>
  </si>
  <si>
    <t>TL77A</t>
  </si>
  <si>
    <t>TL124</t>
  </si>
  <si>
    <t>TL126</t>
  </si>
  <si>
    <t>TL127A</t>
  </si>
  <si>
    <t>MG-1</t>
  </si>
  <si>
    <t>2H2-WEC</t>
  </si>
  <si>
    <t>TL73</t>
  </si>
  <si>
    <t>TL113</t>
  </si>
  <si>
    <t>54G2</t>
  </si>
  <si>
    <t>54G3</t>
  </si>
  <si>
    <t>54G4</t>
  </si>
  <si>
    <t>55J1</t>
  </si>
  <si>
    <t>TL48</t>
  </si>
  <si>
    <t>TL</t>
  </si>
  <si>
    <t>TL37</t>
  </si>
  <si>
    <t>TL61</t>
  </si>
  <si>
    <t>LUD-01</t>
  </si>
  <si>
    <t>TL47</t>
  </si>
  <si>
    <t>TL49</t>
  </si>
  <si>
    <t>TL8</t>
  </si>
  <si>
    <t>TL38</t>
  </si>
  <si>
    <t>69G2</t>
  </si>
  <si>
    <t>69G3</t>
  </si>
  <si>
    <t>TL88</t>
  </si>
  <si>
    <t>WI-1</t>
  </si>
  <si>
    <t>TL81</t>
  </si>
  <si>
    <t>TL40</t>
  </si>
  <si>
    <t>TL41</t>
  </si>
  <si>
    <t>TL42</t>
  </si>
  <si>
    <t>TL43</t>
  </si>
  <si>
    <t>TL54</t>
  </si>
  <si>
    <t>TL55</t>
  </si>
  <si>
    <t>TL52</t>
  </si>
  <si>
    <t>TL52A</t>
  </si>
  <si>
    <t>85Y5</t>
  </si>
  <si>
    <t>TL112</t>
  </si>
  <si>
    <t>TL78</t>
  </si>
  <si>
    <t>TL79</t>
  </si>
  <si>
    <t>TL137</t>
  </si>
  <si>
    <t>79G2</t>
  </si>
  <si>
    <t>FG-G1</t>
  </si>
  <si>
    <t>TL95</t>
  </si>
  <si>
    <t>TL96</t>
  </si>
  <si>
    <t>TL97</t>
  </si>
  <si>
    <t>TL98</t>
  </si>
  <si>
    <t>TL99</t>
  </si>
  <si>
    <t>FD-1</t>
  </si>
  <si>
    <t>TL135</t>
  </si>
  <si>
    <t>TL136</t>
  </si>
  <si>
    <t>TL136A</t>
  </si>
  <si>
    <t>TL139</t>
  </si>
  <si>
    <t>ER-1</t>
  </si>
  <si>
    <t>ER-2</t>
  </si>
  <si>
    <t>TL138</t>
  </si>
  <si>
    <t>TL28</t>
  </si>
  <si>
    <t>FBK-1</t>
  </si>
  <si>
    <t>TL119</t>
  </si>
  <si>
    <t>TL121</t>
  </si>
  <si>
    <t>TL09</t>
  </si>
  <si>
    <t>WEC-4</t>
  </si>
  <si>
    <t>UH-1</t>
  </si>
  <si>
    <t>WEC-SUB</t>
  </si>
  <si>
    <t>22J1</t>
  </si>
  <si>
    <t>TL1</t>
  </si>
  <si>
    <t>TL100</t>
  </si>
  <si>
    <t>TL92</t>
  </si>
  <si>
    <t>MRB-1</t>
  </si>
  <si>
    <t>TL39</t>
  </si>
  <si>
    <t>WF-1</t>
  </si>
  <si>
    <t>WEC-3</t>
  </si>
  <si>
    <t>WIL-1</t>
  </si>
  <si>
    <t>TL104</t>
  </si>
  <si>
    <t>TL104A</t>
  </si>
  <si>
    <t>TL105A</t>
  </si>
  <si>
    <t>TL20</t>
  </si>
  <si>
    <t>TL21</t>
  </si>
  <si>
    <t>TOWNNAME_FEEDERID</t>
  </si>
  <si>
    <t>Totals:</t>
  </si>
  <si>
    <t>Feeder in Town Capacity (MW)</t>
  </si>
  <si>
    <t>% of Feeder in Town by Length</t>
  </si>
  <si>
    <t>Subs</t>
  </si>
  <si>
    <t>ST. ALBANS CITY</t>
  </si>
  <si>
    <t>ST. GEORGE</t>
  </si>
  <si>
    <t>Feeder</t>
  </si>
  <si>
    <t>Transformer Capacity</t>
  </si>
  <si>
    <t>Peak Load (MVA)</t>
  </si>
  <si>
    <t>Peak Load Time</t>
  </si>
  <si>
    <t>% of Max Rating</t>
  </si>
  <si>
    <t>Percent Current Unbalance</t>
  </si>
  <si>
    <t>Phase A - Amps</t>
  </si>
  <si>
    <t>Phase B - Amps</t>
  </si>
  <si>
    <t>Phase C - Amps</t>
  </si>
  <si>
    <t>Item Type</t>
  </si>
  <si>
    <t>Path</t>
  </si>
  <si>
    <t>06 - St. Rocks</t>
  </si>
  <si>
    <t>Item</t>
  </si>
  <si>
    <t>projects/Lists/SLVS 2021</t>
  </si>
  <si>
    <t>19 - Hinesburg</t>
  </si>
  <si>
    <t>02 - Eden</t>
  </si>
  <si>
    <t>27 - Highgate Springs</t>
  </si>
  <si>
    <t>01 - Fairfax</t>
  </si>
  <si>
    <t>32 - Sheldon</t>
  </si>
  <si>
    <t>41 - North Troy</t>
  </si>
  <si>
    <t>31 - Richford</t>
  </si>
  <si>
    <t>20 - French Hill</t>
  </si>
  <si>
    <t>45 - Derby</t>
  </si>
  <si>
    <t>15 - Madonna</t>
  </si>
  <si>
    <t>14 - Johnson</t>
  </si>
  <si>
    <t>13 - Pleasant Valley</t>
  </si>
  <si>
    <t>51 - Canaan</t>
  </si>
  <si>
    <t>12 - Fairfax</t>
  </si>
  <si>
    <t>04 - Underhill</t>
  </si>
  <si>
    <t>42 - Irasburg</t>
  </si>
  <si>
    <t>50 - Norton</t>
  </si>
  <si>
    <t>28 - Alburg</t>
  </si>
  <si>
    <t>25 - Derby Line</t>
  </si>
  <si>
    <t>30 - East Berkshire</t>
  </si>
  <si>
    <t>07 - Montgomery</t>
  </si>
  <si>
    <t>48 - West Charleston</t>
  </si>
  <si>
    <t>11 - Westford</t>
  </si>
  <si>
    <t>03 - Cambridge</t>
  </si>
  <si>
    <t>29 - South Hero</t>
  </si>
  <si>
    <t>43 - Burton Hill</t>
  </si>
  <si>
    <t>05 - Lowell</t>
  </si>
  <si>
    <t>17 - Jay</t>
  </si>
  <si>
    <t>08 - Richmond</t>
  </si>
  <si>
    <t>09 - Williston/Tafts</t>
  </si>
  <si>
    <t>24 - Belvidere</t>
  </si>
  <si>
    <t>Sub</t>
  </si>
  <si>
    <t>Incremental ↑ Gen (MWh)</t>
  </si>
  <si>
    <r>
      <t xml:space="preserve">Existing </t>
    </r>
    <r>
      <rPr>
        <sz val="11"/>
        <color theme="1"/>
        <rFont val="Calibri"/>
        <family val="2"/>
      </rPr>
      <t xml:space="preserve">↑
</t>
    </r>
    <r>
      <rPr>
        <sz val="11"/>
        <color theme="1"/>
        <rFont val="Calibri"/>
        <family val="2"/>
        <scheme val="minor"/>
      </rPr>
      <t>Gen (MWh)</t>
    </r>
  </si>
  <si>
    <t>Multipliers:</t>
  </si>
  <si>
    <t>Demand (MWh)</t>
  </si>
  <si>
    <t>Existing Gen (MWh)</t>
  </si>
  <si>
    <t>Accounts for substation transformer capacity by town by distribution feeder line length (GMP) or connected project count (VEC)</t>
  </si>
  <si>
    <t>B1 - RPC</t>
  </si>
  <si>
    <t>A1 - Target in-state generation %</t>
  </si>
  <si>
    <t>Will override default values from latest data release</t>
  </si>
  <si>
    <t>Not recommended to replace</t>
  </si>
  <si>
    <t>D5:Dxx - Energy Demand (MWh)</t>
  </si>
  <si>
    <t>C5:Cxx - Existing Generation (MWh)</t>
  </si>
  <si>
    <t>User input: E3 - Incremental Regional Energy Target (MWh)</t>
  </si>
  <si>
    <t>Optional user inputs:</t>
  </si>
  <si>
    <t>B3 - Population multiplier</t>
  </si>
  <si>
    <t>C3 - Existing Generation multiplier</t>
  </si>
  <si>
    <t>D3 - Energy Demand multiplier</t>
  </si>
  <si>
    <t>Automatic target calculation multipliers (sum must be greater than or equal to 0 and less than or equal to 1)</t>
  </si>
  <si>
    <t>Just used as a starting place, final targets should consider other factors (available resource, grid capacity, grid upgrade costs)</t>
  </si>
  <si>
    <t>Optional user input: E5:Exx - Town Plans - Incremental Town Energy Targets (MWh)</t>
  </si>
  <si>
    <t>User input: F3:K3 - Regional Technology Percentages (%)</t>
  </si>
  <si>
    <t>Optional user input: F5:Kxx - Town Plans - Town Technology Percentages (%)</t>
  </si>
  <si>
    <t>Calculation: Exx:Eyy - Town Allocations - Town Energy Allocations (MWh)</t>
  </si>
  <si>
    <t>Calculation: Fxx:Kyy - Town Allocations - Town Technology Percentages (%)</t>
  </si>
  <si>
    <t>Calculation: Ezz:Kzz - Totals (MWh)</t>
  </si>
  <si>
    <t>Ezz - Incremental Regional Energy Target (MWh)</t>
  </si>
  <si>
    <t>Fzz:Kzz - Incremental Regional Energy Technology Targets (MWh) reflect input and methodology above</t>
  </si>
  <si>
    <t>Calculation: L3:R3 - Incremental Regional Capacity Target (MW)</t>
  </si>
  <si>
    <t>Optional user input: L5:Lxx - Town Plans - Incremental Town Capacity Targets (MW)</t>
  </si>
  <si>
    <t>Optional user input: M5:Rxx - Town Plans - Town Technology Targets (MW)</t>
  </si>
  <si>
    <t>Calculation: Lyy:Rzz - Town Allocations - Town Capacity Targets (MW)</t>
  </si>
  <si>
    <t>Calculation: Lzz:Rzz - Totals (MW)</t>
  </si>
  <si>
    <t>Calculation: S3:Y3 - Available Resource (MW)</t>
  </si>
  <si>
    <t>Calculation: Sxx:Syy - Town Allocations - Town Resource Available (MW)</t>
  </si>
  <si>
    <t>Sums user inputs or defaults</t>
  </si>
  <si>
    <t>Calculation: Z5:Zxx - Town Land Available</t>
  </si>
  <si>
    <t>Calculation: Z3:AF3 - Land Available (acres)</t>
  </si>
  <si>
    <t>User input: AA5:AFxx - Town Land Available by Technology (acres)</t>
  </si>
  <si>
    <t>Recommend using consistent data between towns, but not necessary for tool to function properly</t>
  </si>
  <si>
    <t>Calculation: Statewide total in-state generation energy target (from VT Generation Targets tab)</t>
  </si>
  <si>
    <t>Orange cells indicate cost ($)</t>
  </si>
  <si>
    <t>Gray and white cells below "Enter values..." indicate optional user input</t>
  </si>
  <si>
    <t>Town allocations based on population, existing generation, and energy demand (multipliers in B3 through D3) and land available (B2, one minus sum of other three multipliers), all energy values annual</t>
  </si>
  <si>
    <t>2020 population</t>
  </si>
  <si>
    <t>1/31/23 DG+ survey</t>
  </si>
  <si>
    <t>2021 demand (EVT)</t>
  </si>
  <si>
    <t>Sector</t>
  </si>
  <si>
    <t>Average</t>
  </si>
  <si>
    <t>Commercial &amp; Industrial</t>
  </si>
  <si>
    <t>Residential</t>
  </si>
  <si>
    <t>***</t>
  </si>
  <si>
    <t>No Usage Data</t>
  </si>
  <si>
    <t>Warners Grant</t>
  </si>
  <si>
    <t>Warren Gore</t>
  </si>
  <si>
    <t>EVT 2021 Demand (MWh)</t>
  </si>
  <si>
    <t>1876-01-01</t>
  </si>
  <si>
    <t>1892-01-01</t>
  </si>
  <si>
    <t>Net-metering</t>
  </si>
  <si>
    <t>speed</t>
  </si>
  <si>
    <t xml:space="preserve">municipal building, 20% more efficienct back up propane (they have wood pellete ystem with ancient back up boiler); lights?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</si>
</sst>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(* #,##0.00_);_(* \(#,##0.00\);_(* &quot;-&quot;??_);_(@_)"/>
    <numFmt numFmtId="164" formatCode="0.0"/>
    <numFmt numFmtId="165" formatCode="0.0%"/>
    <numFmt numFmtId="166" formatCode="&quot;$&quot;#,##0"/>
    <numFmt numFmtId="167" formatCode="_ * #,##0.00_ ;_ * \-#,##0.00_ ;_ * &quot;&quot;\-&quot;&quot;??_ ;_ @_ "/>
    <numFmt numFmtId="168" formatCode="0.0;\-0.0;;@"/>
    <numFmt numFmtId="169" formatCode="0.00;\-0.00;;@"/>
    <numFmt numFmtId="170" formatCode="0.000"/>
    <numFmt numFmtId="171" formatCode="#,##0;\-#,##0;;@"/>
    <numFmt numFmtId="172" formatCode="#,##0.0"/>
    <numFmt numFmtId="173" formatCode="[$-409]d\-mmm\-yy;@"/>
    <numFmt numFmtId="174" formatCode="[$-409]dd\-mmm\-yy;@"/>
    <numFmt numFmtId="175" formatCode="[$-409]mmmm\ d\,\ yyyy;@"/>
    <numFmt numFmtId="176" formatCode="mm/dd/yy"/>
    <numFmt numFmtId="177" formatCode="mm/dd/yy;@"/>
    <numFmt numFmtId="178" formatCode="0.00000"/>
    <numFmt numFmtId="179" formatCode="0.000000"/>
    <numFmt numFmtId="180" formatCode="#,##0.000"/>
    <numFmt numFmtId="181" formatCode="[$-10409]#,##0;\(#,##0\)"/>
    <numFmt numFmtId="182" formatCode="#,##0.0;\-#,##0.0;;@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rgb="FF3F3F76"/>
      <name val="Calibri"/>
      <family val="2"/>
      <scheme val="minor"/>
    </font>
    <font>
      <b/>
      <u/>
      <sz val="11"/>
      <color rgb="FFFA7D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</font>
    <font>
      <b/>
      <sz val="10"/>
      <color rgb="FF000000"/>
      <name val="Arial"/>
      <family val="2"/>
    </font>
    <font>
      <b/>
      <sz val="9"/>
      <color rgb="FF000000"/>
      <name val="Arial"/>
      <family val="2"/>
    </font>
    <font>
      <sz val="10"/>
      <color rgb="FF00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CE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DEBD"/>
        <bgColor indexed="64"/>
      </patternFill>
    </fill>
    <fill>
      <patternFill patternType="solid">
        <fgColor rgb="FFC6EFCE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/>
      <right style="thin">
        <color indexed="64"/>
      </right>
      <top/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indexed="64"/>
      </left>
      <right/>
      <top style="thin">
        <color rgb="FF7F7F7F"/>
      </top>
      <bottom/>
      <diagonal/>
    </border>
    <border>
      <left style="thin">
        <color indexed="64"/>
      </left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/>
      <diagonal/>
    </border>
    <border>
      <left/>
      <right/>
      <top style="thin">
        <color rgb="FF7F7F7F"/>
      </top>
      <bottom/>
      <diagonal/>
    </border>
    <border>
      <left/>
      <right style="thin">
        <color indexed="64"/>
      </right>
      <top style="thin">
        <color rgb="FF7F7F7F"/>
      </top>
      <bottom/>
      <diagonal/>
    </border>
    <border>
      <left style="thin">
        <color rgb="FF7F7F7F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auto="1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/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3" fillId="3" borderId="1" applyNumberFormat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3" fillId="0" borderId="0"/>
    <xf numFmtId="0" fontId="16" fillId="16" borderId="0" applyNumberFormat="0" applyBorder="0" applyAlignment="0" applyProtection="0"/>
    <xf numFmtId="0" fontId="8" fillId="0" borderId="0"/>
  </cellStyleXfs>
  <cellXfs count="326">
    <xf numFmtId="0" fontId="0" fillId="0" borderId="0" xfId="0"/>
    <xf numFmtId="3" fontId="0" fillId="0" borderId="0" xfId="0" applyNumberFormat="1"/>
    <xf numFmtId="49" fontId="0" fillId="0" borderId="0" xfId="0" applyNumberFormat="1"/>
    <xf numFmtId="164" fontId="0" fillId="0" borderId="0" xfId="0" applyNumberFormat="1"/>
    <xf numFmtId="164" fontId="0" fillId="0" borderId="4" xfId="0" applyNumberFormat="1" applyBorder="1"/>
    <xf numFmtId="0" fontId="0" fillId="0" borderId="4" xfId="0" applyBorder="1"/>
    <xf numFmtId="0" fontId="0" fillId="0" borderId="3" xfId="0" applyBorder="1"/>
    <xf numFmtId="164" fontId="0" fillId="0" borderId="3" xfId="0" applyNumberFormat="1" applyBorder="1"/>
    <xf numFmtId="0" fontId="0" fillId="0" borderId="2" xfId="0" applyBorder="1"/>
    <xf numFmtId="9" fontId="0" fillId="0" borderId="6" xfId="0" applyNumberFormat="1" applyBorder="1"/>
    <xf numFmtId="9" fontId="0" fillId="0" borderId="10" xfId="0" applyNumberFormat="1" applyBorder="1"/>
    <xf numFmtId="0" fontId="0" fillId="0" borderId="7" xfId="0" applyBorder="1"/>
    <xf numFmtId="0" fontId="0" fillId="0" borderId="11" xfId="0" applyBorder="1"/>
    <xf numFmtId="165" fontId="0" fillId="0" borderId="3" xfId="2" applyNumberFormat="1" applyFont="1" applyBorder="1"/>
    <xf numFmtId="165" fontId="0" fillId="0" borderId="0" xfId="2" applyNumberFormat="1" applyFont="1"/>
    <xf numFmtId="0" fontId="0" fillId="0" borderId="12" xfId="0" applyBorder="1"/>
    <xf numFmtId="1" fontId="3" fillId="3" borderId="1" xfId="4" applyNumberFormat="1"/>
    <xf numFmtId="3" fontId="0" fillId="0" borderId="2" xfId="0" applyNumberFormat="1" applyBorder="1"/>
    <xf numFmtId="3" fontId="0" fillId="0" borderId="4" xfId="0" applyNumberFormat="1" applyBorder="1"/>
    <xf numFmtId="3" fontId="0" fillId="0" borderId="10" xfId="0" applyNumberFormat="1" applyBorder="1"/>
    <xf numFmtId="0" fontId="0" fillId="0" borderId="6" xfId="0" applyBorder="1"/>
    <xf numFmtId="3" fontId="0" fillId="0" borderId="11" xfId="0" applyNumberFormat="1" applyBorder="1"/>
    <xf numFmtId="0" fontId="4" fillId="0" borderId="0" xfId="0" applyFont="1"/>
    <xf numFmtId="0" fontId="7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5" borderId="0" xfId="6" applyBorder="1"/>
    <xf numFmtId="3" fontId="1" fillId="5" borderId="0" xfId="6" applyNumberFormat="1" applyBorder="1"/>
    <xf numFmtId="3" fontId="1" fillId="5" borderId="4" xfId="6" applyNumberFormat="1" applyBorder="1"/>
    <xf numFmtId="165" fontId="1" fillId="5" borderId="0" xfId="6" applyNumberFormat="1"/>
    <xf numFmtId="164" fontId="1" fillId="5" borderId="0" xfId="6" applyNumberFormat="1"/>
    <xf numFmtId="0" fontId="1" fillId="5" borderId="0" xfId="6"/>
    <xf numFmtId="0" fontId="1" fillId="5" borderId="4" xfId="6" applyBorder="1"/>
    <xf numFmtId="164" fontId="1" fillId="5" borderId="4" xfId="6" applyNumberFormat="1" applyBorder="1"/>
    <xf numFmtId="0" fontId="0" fillId="11" borderId="5" xfId="0" applyFill="1" applyBorder="1"/>
    <xf numFmtId="0" fontId="0" fillId="11" borderId="18" xfId="0" applyFill="1" applyBorder="1"/>
    <xf numFmtId="165" fontId="0" fillId="0" borderId="0" xfId="2" applyNumberFormat="1" applyFont="1" applyBorder="1"/>
    <xf numFmtId="3" fontId="0" fillId="0" borderId="7" xfId="0" applyNumberFormat="1" applyBorder="1"/>
    <xf numFmtId="0" fontId="0" fillId="12" borderId="0" xfId="0" applyFill="1"/>
    <xf numFmtId="167" fontId="0" fillId="0" borderId="0" xfId="1" applyNumberFormat="1" applyFont="1"/>
    <xf numFmtId="9" fontId="0" fillId="0" borderId="0" xfId="2" applyFont="1"/>
    <xf numFmtId="3" fontId="0" fillId="0" borderId="5" xfId="0" applyNumberFormat="1" applyBorder="1"/>
    <xf numFmtId="3" fontId="0" fillId="0" borderId="6" xfId="0" applyNumberFormat="1" applyBorder="1"/>
    <xf numFmtId="3" fontId="0" fillId="0" borderId="3" xfId="0" applyNumberFormat="1" applyBorder="1"/>
    <xf numFmtId="2" fontId="0" fillId="0" borderId="0" xfId="0" applyNumberFormat="1"/>
    <xf numFmtId="2" fontId="0" fillId="0" borderId="7" xfId="0" applyNumberFormat="1" applyBorder="1"/>
    <xf numFmtId="169" fontId="0" fillId="0" borderId="4" xfId="0" applyNumberFormat="1" applyBorder="1"/>
    <xf numFmtId="169" fontId="0" fillId="0" borderId="0" xfId="0" applyNumberFormat="1"/>
    <xf numFmtId="168" fontId="0" fillId="0" borderId="7" xfId="0" applyNumberFormat="1" applyBorder="1"/>
    <xf numFmtId="164" fontId="0" fillId="0" borderId="0" xfId="2" applyNumberFormat="1" applyFont="1"/>
    <xf numFmtId="164" fontId="0" fillId="0" borderId="3" xfId="2" applyNumberFormat="1" applyFont="1" applyBorder="1"/>
    <xf numFmtId="172" fontId="0" fillId="0" borderId="0" xfId="0" applyNumberFormat="1"/>
    <xf numFmtId="3" fontId="0" fillId="0" borderId="0" xfId="2" applyNumberFormat="1" applyFont="1"/>
    <xf numFmtId="3" fontId="0" fillId="0" borderId="3" xfId="2" applyNumberFormat="1" applyFont="1" applyBorder="1"/>
    <xf numFmtId="0" fontId="0" fillId="11" borderId="19" xfId="0" applyFill="1" applyBorder="1"/>
    <xf numFmtId="0" fontId="1" fillId="5" borderId="7" xfId="6" applyBorder="1"/>
    <xf numFmtId="0" fontId="1" fillId="4" borderId="3" xfId="5" applyBorder="1" applyAlignment="1">
      <alignment horizontal="center" vertical="center" wrapText="1"/>
    </xf>
    <xf numFmtId="0" fontId="1" fillId="4" borderId="11" xfId="5" applyBorder="1" applyAlignment="1">
      <alignment horizontal="center" vertical="center" wrapText="1"/>
    </xf>
    <xf numFmtId="0" fontId="9" fillId="0" borderId="0" xfId="0" applyFont="1"/>
    <xf numFmtId="43" fontId="9" fillId="0" borderId="0" xfId="1" applyFont="1" applyFill="1" applyBorder="1" applyAlignment="1"/>
    <xf numFmtId="14" fontId="9" fillId="0" borderId="0" xfId="0" applyNumberFormat="1" applyFon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11" fillId="0" borderId="0" xfId="0" applyFont="1"/>
    <xf numFmtId="0" fontId="11" fillId="0" borderId="0" xfId="0" applyFont="1" applyAlignment="1">
      <alignment vertical="center" wrapText="1"/>
    </xf>
    <xf numFmtId="0" fontId="11" fillId="0" borderId="0" xfId="0" applyFont="1" applyAlignment="1">
      <alignment wrapText="1"/>
    </xf>
    <xf numFmtId="43" fontId="11" fillId="0" borderId="0" xfId="1" applyFont="1" applyFill="1" applyBorder="1" applyAlignment="1">
      <alignment wrapText="1"/>
    </xf>
    <xf numFmtId="14" fontId="11" fillId="0" borderId="0" xfId="0" applyNumberFormat="1" applyFont="1" applyAlignment="1">
      <alignment wrapText="1"/>
    </xf>
    <xf numFmtId="14" fontId="11" fillId="0" borderId="0" xfId="0" applyNumberFormat="1" applyFont="1"/>
    <xf numFmtId="43" fontId="11" fillId="0" borderId="0" xfId="1" applyFont="1" applyFill="1" applyBorder="1" applyAlignment="1"/>
    <xf numFmtId="173" fontId="11" fillId="0" borderId="0" xfId="0" applyNumberFormat="1" applyFont="1"/>
    <xf numFmtId="43" fontId="1" fillId="0" borderId="0" xfId="1" applyFont="1" applyFill="1" applyBorder="1" applyAlignment="1"/>
    <xf numFmtId="14" fontId="0" fillId="0" borderId="0" xfId="0" applyNumberFormat="1"/>
    <xf numFmtId="43" fontId="11" fillId="0" borderId="0" xfId="1" applyFont="1" applyFill="1" applyBorder="1" applyAlignment="1">
      <alignment vertical="center" wrapText="1"/>
    </xf>
    <xf numFmtId="14" fontId="11" fillId="0" borderId="0" xfId="0" applyNumberFormat="1" applyFont="1" applyAlignment="1">
      <alignment vertical="center" wrapText="1"/>
    </xf>
    <xf numFmtId="15" fontId="11" fillId="0" borderId="0" xfId="0" applyNumberFormat="1" applyFont="1"/>
    <xf numFmtId="174" fontId="11" fillId="0" borderId="0" xfId="0" applyNumberFormat="1" applyFont="1"/>
    <xf numFmtId="173" fontId="11" fillId="0" borderId="0" xfId="0" applyNumberFormat="1" applyFont="1" applyAlignment="1">
      <alignment wrapText="1"/>
    </xf>
    <xf numFmtId="14" fontId="11" fillId="0" borderId="0" xfId="0" quotePrefix="1" applyNumberFormat="1" applyFont="1"/>
    <xf numFmtId="0" fontId="12" fillId="0" borderId="0" xfId="0" applyFont="1" applyAlignment="1">
      <alignment vertical="center" wrapText="1"/>
    </xf>
    <xf numFmtId="43" fontId="12" fillId="0" borderId="0" xfId="1" applyFont="1" applyFill="1" applyBorder="1" applyAlignment="1">
      <alignment vertical="center" wrapText="1"/>
    </xf>
    <xf numFmtId="175" fontId="12" fillId="0" borderId="0" xfId="0" applyNumberFormat="1" applyFont="1" applyAlignment="1">
      <alignment vertical="center" wrapText="1"/>
    </xf>
    <xf numFmtId="0" fontId="11" fillId="0" borderId="0" xfId="10" applyFont="1"/>
    <xf numFmtId="43" fontId="11" fillId="0" borderId="0" xfId="1" applyFont="1" applyFill="1" applyBorder="1" applyAlignment="1">
      <alignment vertical="center"/>
    </xf>
    <xf numFmtId="14" fontId="11" fillId="0" borderId="0" xfId="0" applyNumberFormat="1" applyFont="1" applyAlignment="1">
      <alignment vertical="center"/>
    </xf>
    <xf numFmtId="43" fontId="11" fillId="0" borderId="0" xfId="1" applyFont="1" applyFill="1" applyAlignment="1">
      <alignment wrapText="1"/>
    </xf>
    <xf numFmtId="176" fontId="11" fillId="0" borderId="0" xfId="10" applyNumberFormat="1" applyFont="1"/>
    <xf numFmtId="14" fontId="11" fillId="0" borderId="0" xfId="10" applyNumberFormat="1" applyFont="1"/>
    <xf numFmtId="0" fontId="11" fillId="0" borderId="0" xfId="0" applyFont="1" applyAlignment="1">
      <alignment horizontal="left"/>
    </xf>
    <xf numFmtId="171" fontId="0" fillId="0" borderId="0" xfId="0" applyNumberFormat="1"/>
    <xf numFmtId="0" fontId="2" fillId="2" borderId="1" xfId="3" applyAlignment="1" applyProtection="1">
      <alignment horizontal="center"/>
      <protection locked="0"/>
    </xf>
    <xf numFmtId="0" fontId="2" fillId="2" borderId="1" xfId="3" applyAlignment="1" applyProtection="1">
      <alignment horizontal="center" vertical="center" wrapText="1"/>
      <protection locked="0"/>
    </xf>
    <xf numFmtId="9" fontId="2" fillId="2" borderId="1" xfId="3" applyNumberFormat="1" applyAlignment="1" applyProtection="1">
      <alignment horizontal="center"/>
      <protection locked="0"/>
    </xf>
    <xf numFmtId="3" fontId="2" fillId="2" borderId="22" xfId="3" applyNumberFormat="1" applyBorder="1" applyProtection="1">
      <protection locked="0"/>
    </xf>
    <xf numFmtId="165" fontId="2" fillId="2" borderId="18" xfId="3" applyNumberFormat="1" applyBorder="1" applyProtection="1">
      <protection locked="0"/>
    </xf>
    <xf numFmtId="3" fontId="1" fillId="5" borderId="0" xfId="6" applyNumberFormat="1" applyBorder="1" applyProtection="1">
      <protection locked="0"/>
    </xf>
    <xf numFmtId="165" fontId="1" fillId="5" borderId="0" xfId="6" applyNumberFormat="1" applyProtection="1">
      <protection locked="0"/>
    </xf>
    <xf numFmtId="164" fontId="1" fillId="5" borderId="21" xfId="6" applyNumberFormat="1" applyBorder="1" applyProtection="1">
      <protection locked="0"/>
    </xf>
    <xf numFmtId="164" fontId="1" fillId="5" borderId="0" xfId="6" applyNumberFormat="1" applyProtection="1">
      <protection locked="0"/>
    </xf>
    <xf numFmtId="0" fontId="1" fillId="5" borderId="4" xfId="6" applyBorder="1" applyProtection="1">
      <protection locked="0"/>
    </xf>
    <xf numFmtId="0" fontId="1" fillId="5" borderId="0" xfId="6" applyProtection="1">
      <protection locked="0"/>
    </xf>
    <xf numFmtId="3" fontId="0" fillId="0" borderId="0" xfId="0" applyNumberFormat="1" applyProtection="1">
      <protection locked="0"/>
    </xf>
    <xf numFmtId="165" fontId="0" fillId="0" borderId="0" xfId="2" applyNumberFormat="1" applyFont="1" applyProtection="1">
      <protection locked="0"/>
    </xf>
    <xf numFmtId="164" fontId="0" fillId="0" borderId="4" xfId="0" applyNumberFormat="1" applyBorder="1" applyProtection="1">
      <protection locked="0"/>
    </xf>
    <xf numFmtId="164" fontId="0" fillId="0" borderId="0" xfId="0" applyNumberFormat="1" applyProtection="1">
      <protection locked="0"/>
    </xf>
    <xf numFmtId="0" fontId="0" fillId="0" borderId="4" xfId="0" applyBorder="1" applyProtection="1">
      <protection locked="0"/>
    </xf>
    <xf numFmtId="0" fontId="0" fillId="0" borderId="0" xfId="0" applyProtection="1">
      <protection locked="0"/>
    </xf>
    <xf numFmtId="164" fontId="1" fillId="5" borderId="4" xfId="6" applyNumberFormat="1" applyBorder="1" applyProtection="1">
      <protection locked="0"/>
    </xf>
    <xf numFmtId="164" fontId="1" fillId="5" borderId="0" xfId="6" applyNumberFormat="1" applyBorder="1" applyProtection="1">
      <protection locked="0"/>
    </xf>
    <xf numFmtId="165" fontId="0" fillId="0" borderId="0" xfId="2" applyNumberFormat="1" applyFont="1" applyBorder="1" applyProtection="1">
      <protection locked="0"/>
    </xf>
    <xf numFmtId="165" fontId="1" fillId="5" borderId="0" xfId="6" applyNumberFormat="1" applyBorder="1" applyProtection="1">
      <protection locked="0"/>
    </xf>
    <xf numFmtId="0" fontId="1" fillId="5" borderId="0" xfId="6" applyBorder="1" applyProtection="1">
      <protection locked="0"/>
    </xf>
    <xf numFmtId="0" fontId="1" fillId="5" borderId="7" xfId="6" applyBorder="1" applyProtection="1">
      <protection locked="0"/>
    </xf>
    <xf numFmtId="0" fontId="0" fillId="0" borderId="7" xfId="0" applyBorder="1" applyProtection="1">
      <protection locked="0"/>
    </xf>
    <xf numFmtId="3" fontId="3" fillId="3" borderId="1" xfId="4" applyNumberFormat="1" applyAlignment="1" applyProtection="1">
      <alignment vertical="center" wrapText="1"/>
    </xf>
    <xf numFmtId="164" fontId="0" fillId="0" borderId="0" xfId="0" applyNumberFormat="1" applyAlignment="1">
      <alignment horizontal="right"/>
    </xf>
    <xf numFmtId="164" fontId="0" fillId="0" borderId="7" xfId="0" applyNumberFormat="1" applyBorder="1" applyAlignment="1">
      <alignment horizontal="right"/>
    </xf>
    <xf numFmtId="164" fontId="0" fillId="0" borderId="4" xfId="0" applyNumberFormat="1" applyBorder="1" applyAlignment="1">
      <alignment horizontal="right"/>
    </xf>
    <xf numFmtId="3" fontId="0" fillId="0" borderId="4" xfId="0" applyNumberFormat="1" applyBorder="1" applyAlignment="1">
      <alignment horizontal="right"/>
    </xf>
    <xf numFmtId="3" fontId="0" fillId="0" borderId="0" xfId="0" applyNumberFormat="1" applyAlignment="1">
      <alignment horizontal="right"/>
    </xf>
    <xf numFmtId="3" fontId="0" fillId="0" borderId="7" xfId="0" applyNumberFormat="1" applyBorder="1" applyAlignment="1">
      <alignment horizontal="right"/>
    </xf>
    <xf numFmtId="164" fontId="0" fillId="0" borderId="7" xfId="0" applyNumberFormat="1" applyBorder="1"/>
    <xf numFmtId="164" fontId="0" fillId="10" borderId="5" xfId="0" applyNumberFormat="1" applyFill="1" applyBorder="1"/>
    <xf numFmtId="164" fontId="0" fillId="10" borderId="6" xfId="0" applyNumberFormat="1" applyFill="1" applyBorder="1"/>
    <xf numFmtId="164" fontId="0" fillId="10" borderId="10" xfId="0" applyNumberFormat="1" applyFill="1" applyBorder="1"/>
    <xf numFmtId="171" fontId="0" fillId="0" borderId="4" xfId="0" applyNumberFormat="1" applyBorder="1"/>
    <xf numFmtId="3" fontId="0" fillId="9" borderId="5" xfId="0" applyNumberFormat="1" applyFill="1" applyBorder="1"/>
    <xf numFmtId="3" fontId="0" fillId="9" borderId="6" xfId="0" applyNumberFormat="1" applyFill="1" applyBorder="1"/>
    <xf numFmtId="3" fontId="0" fillId="9" borderId="10" xfId="0" applyNumberFormat="1" applyFill="1" applyBorder="1"/>
    <xf numFmtId="0" fontId="6" fillId="3" borderId="29" xfId="4" applyFont="1" applyBorder="1"/>
    <xf numFmtId="3" fontId="4" fillId="11" borderId="5" xfId="0" applyNumberFormat="1" applyFont="1" applyFill="1" applyBorder="1"/>
    <xf numFmtId="0" fontId="0" fillId="11" borderId="6" xfId="0" applyFill="1" applyBorder="1"/>
    <xf numFmtId="164" fontId="0" fillId="11" borderId="5" xfId="0" applyNumberFormat="1" applyFill="1" applyBorder="1"/>
    <xf numFmtId="0" fontId="0" fillId="11" borderId="10" xfId="0" applyFill="1" applyBorder="1"/>
    <xf numFmtId="0" fontId="0" fillId="14" borderId="9" xfId="0" applyFill="1" applyBorder="1"/>
    <xf numFmtId="0" fontId="0" fillId="14" borderId="28" xfId="0" applyFill="1" applyBorder="1"/>
    <xf numFmtId="3" fontId="3" fillId="3" borderId="24" xfId="4" applyNumberFormat="1" applyBorder="1" applyProtection="1"/>
    <xf numFmtId="3" fontId="0" fillId="11" borderId="5" xfId="0" applyNumberFormat="1" applyFill="1" applyBorder="1"/>
    <xf numFmtId="3" fontId="0" fillId="11" borderId="6" xfId="0" applyNumberFormat="1" applyFill="1" applyBorder="1"/>
    <xf numFmtId="3" fontId="1" fillId="5" borderId="0" xfId="6" applyNumberFormat="1"/>
    <xf numFmtId="3" fontId="0" fillId="13" borderId="5" xfId="0" applyNumberFormat="1" applyFill="1" applyBorder="1"/>
    <xf numFmtId="3" fontId="0" fillId="13" borderId="6" xfId="0" applyNumberFormat="1" applyFill="1" applyBorder="1"/>
    <xf numFmtId="3" fontId="0" fillId="13" borderId="10" xfId="0" applyNumberFormat="1" applyFill="1" applyBorder="1"/>
    <xf numFmtId="178" fontId="0" fillId="0" borderId="0" xfId="0" applyNumberFormat="1"/>
    <xf numFmtId="1" fontId="0" fillId="0" borderId="0" xfId="0" applyNumberFormat="1"/>
    <xf numFmtId="170" fontId="0" fillId="0" borderId="0" xfId="0" applyNumberFormat="1"/>
    <xf numFmtId="179" fontId="0" fillId="0" borderId="0" xfId="0" applyNumberFormat="1"/>
    <xf numFmtId="0" fontId="0" fillId="0" borderId="0" xfId="0" applyAlignment="1">
      <alignment wrapText="1"/>
    </xf>
    <xf numFmtId="10" fontId="0" fillId="0" borderId="0" xfId="2" applyNumberFormat="1" applyFont="1"/>
    <xf numFmtId="0" fontId="16" fillId="16" borderId="0" xfId="11" applyAlignment="1">
      <alignment wrapText="1"/>
    </xf>
    <xf numFmtId="43" fontId="11" fillId="0" borderId="0" xfId="1" applyFont="1" applyFill="1" applyAlignment="1">
      <alignment vertical="top"/>
    </xf>
    <xf numFmtId="177" fontId="11" fillId="0" borderId="0" xfId="0" applyNumberFormat="1" applyFont="1" applyAlignment="1">
      <alignment vertical="top"/>
    </xf>
    <xf numFmtId="14" fontId="11" fillId="0" borderId="0" xfId="0" applyNumberFormat="1" applyFont="1" applyAlignment="1">
      <alignment vertical="top"/>
    </xf>
    <xf numFmtId="43" fontId="11" fillId="0" borderId="0" xfId="1" applyFont="1" applyFill="1" applyAlignment="1"/>
    <xf numFmtId="180" fontId="0" fillId="0" borderId="0" xfId="0" applyNumberFormat="1"/>
    <xf numFmtId="22" fontId="0" fillId="0" borderId="0" xfId="0" applyNumberFormat="1"/>
    <xf numFmtId="165" fontId="0" fillId="0" borderId="0" xfId="0" applyNumberFormat="1"/>
    <xf numFmtId="10" fontId="0" fillId="0" borderId="0" xfId="0" applyNumberFormat="1"/>
    <xf numFmtId="0" fontId="0" fillId="0" borderId="0" xfId="2" applyNumberFormat="1" applyFont="1"/>
    <xf numFmtId="3" fontId="4" fillId="11" borderId="6" xfId="0" applyNumberFormat="1" applyFont="1" applyFill="1" applyBorder="1"/>
    <xf numFmtId="3" fontId="3" fillId="3" borderId="30" xfId="4" applyNumberFormat="1" applyBorder="1" applyAlignment="1" applyProtection="1">
      <alignment vertical="center" wrapText="1"/>
    </xf>
    <xf numFmtId="0" fontId="0" fillId="17" borderId="0" xfId="0" applyFill="1"/>
    <xf numFmtId="0" fontId="0" fillId="18" borderId="0" xfId="0" applyFill="1"/>
    <xf numFmtId="172" fontId="1" fillId="5" borderId="4" xfId="6" applyNumberFormat="1" applyBorder="1" applyProtection="1">
      <protection locked="0"/>
    </xf>
    <xf numFmtId="172" fontId="0" fillId="0" borderId="4" xfId="0" applyNumberFormat="1" applyBorder="1" applyProtection="1">
      <protection locked="0"/>
    </xf>
    <xf numFmtId="172" fontId="4" fillId="11" borderId="5" xfId="0" applyNumberFormat="1" applyFont="1" applyFill="1" applyBorder="1"/>
    <xf numFmtId="172" fontId="1" fillId="5" borderId="4" xfId="6" applyNumberFormat="1" applyBorder="1"/>
    <xf numFmtId="172" fontId="0" fillId="0" borderId="4" xfId="0" applyNumberFormat="1" applyBorder="1"/>
    <xf numFmtId="0" fontId="2" fillId="2" borderId="1" xfId="3"/>
    <xf numFmtId="0" fontId="0" fillId="19" borderId="0" xfId="0" applyFill="1"/>
    <xf numFmtId="3" fontId="2" fillId="19" borderId="25" xfId="3" applyNumberFormat="1" applyFill="1" applyBorder="1" applyProtection="1">
      <protection locked="0"/>
    </xf>
    <xf numFmtId="3" fontId="2" fillId="19" borderId="26" xfId="3" applyNumberFormat="1" applyFill="1" applyBorder="1" applyProtection="1">
      <protection locked="0"/>
    </xf>
    <xf numFmtId="3" fontId="2" fillId="0" borderId="0" xfId="3" applyNumberFormat="1" applyFill="1" applyBorder="1" applyProtection="1">
      <protection locked="0"/>
    </xf>
    <xf numFmtId="3" fontId="2" fillId="0" borderId="7" xfId="3" applyNumberFormat="1" applyFill="1" applyBorder="1" applyProtection="1">
      <protection locked="0"/>
    </xf>
    <xf numFmtId="3" fontId="2" fillId="19" borderId="0" xfId="3" applyNumberFormat="1" applyFill="1" applyBorder="1" applyProtection="1">
      <protection locked="0"/>
    </xf>
    <xf numFmtId="3" fontId="2" fillId="19" borderId="7" xfId="3" applyNumberFormat="1" applyFill="1" applyBorder="1" applyProtection="1">
      <protection locked="0"/>
    </xf>
    <xf numFmtId="0" fontId="0" fillId="9" borderId="0" xfId="0" applyFill="1"/>
    <xf numFmtId="0" fontId="0" fillId="10" borderId="0" xfId="0" applyFill="1"/>
    <xf numFmtId="0" fontId="0" fillId="13" borderId="0" xfId="0" applyFill="1"/>
    <xf numFmtId="0" fontId="0" fillId="20" borderId="0" xfId="0" applyFill="1"/>
    <xf numFmtId="0" fontId="0" fillId="14" borderId="0" xfId="0" applyFill="1"/>
    <xf numFmtId="0" fontId="17" fillId="0" borderId="0" xfId="12" applyFont="1"/>
    <xf numFmtId="0" fontId="18" fillId="0" borderId="31" xfId="12" applyFont="1" applyBorder="1" applyAlignment="1">
      <alignment horizontal="center" wrapText="1" readingOrder="1"/>
    </xf>
    <xf numFmtId="0" fontId="18" fillId="0" borderId="32" xfId="12" applyFont="1" applyBorder="1" applyAlignment="1">
      <alignment horizontal="center" wrapText="1" readingOrder="1"/>
    </xf>
    <xf numFmtId="0" fontId="18" fillId="0" borderId="33" xfId="12" applyFont="1" applyBorder="1" applyAlignment="1">
      <alignment vertical="center" wrapText="1" readingOrder="1"/>
    </xf>
    <xf numFmtId="0" fontId="18" fillId="0" borderId="34" xfId="12" applyFont="1" applyBorder="1" applyAlignment="1">
      <alignment vertical="center" wrapText="1" readingOrder="1"/>
    </xf>
    <xf numFmtId="0" fontId="19" fillId="0" borderId="32" xfId="12" applyFont="1" applyBorder="1" applyAlignment="1">
      <alignment wrapText="1" readingOrder="1"/>
    </xf>
    <xf numFmtId="181" fontId="20" fillId="0" borderId="32" xfId="12" applyNumberFormat="1" applyFont="1" applyBorder="1" applyAlignment="1">
      <alignment wrapText="1" readingOrder="1"/>
    </xf>
    <xf numFmtId="181" fontId="20" fillId="0" borderId="31" xfId="12" applyNumberFormat="1" applyFont="1" applyBorder="1" applyAlignment="1">
      <alignment wrapText="1" readingOrder="1"/>
    </xf>
    <xf numFmtId="181" fontId="17" fillId="0" borderId="0" xfId="12" applyNumberFormat="1" applyFont="1"/>
    <xf numFmtId="0" fontId="18" fillId="0" borderId="32" xfId="12" applyFont="1" applyBorder="1" applyAlignment="1">
      <alignment wrapText="1" readingOrder="1"/>
    </xf>
    <xf numFmtId="181" fontId="18" fillId="0" borderId="32" xfId="12" applyNumberFormat="1" applyFont="1" applyBorder="1" applyAlignment="1">
      <alignment wrapText="1" readingOrder="1"/>
    </xf>
    <xf numFmtId="181" fontId="18" fillId="0" borderId="31" xfId="12" applyNumberFormat="1" applyFont="1" applyBorder="1" applyAlignment="1">
      <alignment wrapText="1" readingOrder="1"/>
    </xf>
    <xf numFmtId="0" fontId="20" fillId="0" borderId="32" xfId="12" applyFont="1" applyBorder="1" applyAlignment="1">
      <alignment wrapText="1" readingOrder="1"/>
    </xf>
    <xf numFmtId="0" fontId="20" fillId="0" borderId="31" xfId="12" applyFont="1" applyBorder="1" applyAlignment="1">
      <alignment wrapText="1" readingOrder="1"/>
    </xf>
    <xf numFmtId="0" fontId="18" fillId="0" borderId="31" xfId="12" applyFont="1" applyBorder="1" applyAlignment="1">
      <alignment wrapText="1" readingOrder="1"/>
    </xf>
    <xf numFmtId="0" fontId="17" fillId="0" borderId="35" xfId="12" applyFont="1" applyBorder="1" applyAlignment="1">
      <alignment vertical="top" wrapText="1"/>
    </xf>
    <xf numFmtId="0" fontId="17" fillId="0" borderId="36" xfId="12" applyFont="1" applyBorder="1" applyAlignment="1">
      <alignment vertical="top" wrapText="1"/>
    </xf>
    <xf numFmtId="0" fontId="8" fillId="0" borderId="0" xfId="12"/>
    <xf numFmtId="0" fontId="0" fillId="0" borderId="0" xfId="0" applyFill="1" applyBorder="1"/>
    <xf numFmtId="0" fontId="0" fillId="0" borderId="0" xfId="0" applyBorder="1"/>
    <xf numFmtId="182" fontId="0" fillId="0" borderId="4" xfId="0" applyNumberFormat="1" applyBorder="1"/>
    <xf numFmtId="3" fontId="11" fillId="19" borderId="0" xfId="3" applyNumberFormat="1" applyFont="1" applyFill="1" applyBorder="1" applyProtection="1">
      <protection locked="0"/>
    </xf>
    <xf numFmtId="3" fontId="11" fillId="19" borderId="7" xfId="3" applyNumberFormat="1" applyFont="1" applyFill="1" applyBorder="1" applyProtection="1">
      <protection locked="0"/>
    </xf>
    <xf numFmtId="3" fontId="11" fillId="0" borderId="0" xfId="3" applyNumberFormat="1" applyFont="1" applyFill="1" applyBorder="1" applyProtection="1">
      <protection locked="0"/>
    </xf>
    <xf numFmtId="3" fontId="11" fillId="0" borderId="7" xfId="3" applyNumberFormat="1" applyFont="1" applyFill="1" applyBorder="1" applyProtection="1">
      <protection locked="0"/>
    </xf>
    <xf numFmtId="165" fontId="2" fillId="2" borderId="38" xfId="3" applyNumberFormat="1" applyBorder="1" applyProtection="1">
      <protection locked="0"/>
    </xf>
    <xf numFmtId="0" fontId="5" fillId="15" borderId="17" xfId="3" applyFont="1" applyFill="1" applyBorder="1" applyAlignment="1" applyProtection="1">
      <alignment horizontal="right"/>
    </xf>
    <xf numFmtId="0" fontId="5" fillId="15" borderId="17" xfId="3" applyFont="1" applyFill="1" applyBorder="1" applyProtection="1"/>
    <xf numFmtId="0" fontId="1" fillId="5" borderId="0" xfId="6" applyBorder="1" applyProtection="1"/>
    <xf numFmtId="0" fontId="0" fillId="0" borderId="0" xfId="0" applyProtection="1"/>
    <xf numFmtId="0" fontId="6" fillId="3" borderId="29" xfId="4" applyFont="1" applyBorder="1" applyProtection="1"/>
    <xf numFmtId="0" fontId="0" fillId="0" borderId="6" xfId="0" applyBorder="1" applyProtection="1"/>
    <xf numFmtId="0" fontId="4" fillId="0" borderId="0" xfId="0" applyFont="1" applyProtection="1"/>
    <xf numFmtId="3" fontId="4" fillId="11" borderId="5" xfId="0" applyNumberFormat="1" applyFont="1" applyFill="1" applyBorder="1" applyProtection="1"/>
    <xf numFmtId="3" fontId="4" fillId="11" borderId="6" xfId="0" applyNumberFormat="1" applyFont="1" applyFill="1" applyBorder="1" applyProtection="1"/>
    <xf numFmtId="172" fontId="4" fillId="11" borderId="5" xfId="0" applyNumberFormat="1" applyFont="1" applyFill="1" applyBorder="1" applyProtection="1"/>
    <xf numFmtId="0" fontId="0" fillId="11" borderId="6" xfId="0" applyFill="1" applyBorder="1" applyProtection="1"/>
    <xf numFmtId="164" fontId="0" fillId="11" borderId="5" xfId="0" applyNumberFormat="1" applyFill="1" applyBorder="1" applyProtection="1"/>
    <xf numFmtId="0" fontId="0" fillId="11" borderId="5" xfId="0" applyFill="1" applyBorder="1" applyProtection="1"/>
    <xf numFmtId="3" fontId="0" fillId="11" borderId="5" xfId="0" applyNumberFormat="1" applyFill="1" applyBorder="1" applyProtection="1"/>
    <xf numFmtId="3" fontId="0" fillId="11" borderId="6" xfId="0" applyNumberFormat="1" applyFill="1" applyBorder="1" applyProtection="1"/>
    <xf numFmtId="0" fontId="0" fillId="11" borderId="10" xfId="0" applyFill="1" applyBorder="1" applyProtection="1"/>
    <xf numFmtId="3" fontId="1" fillId="5" borderId="0" xfId="6" applyNumberFormat="1" applyBorder="1" applyProtection="1"/>
    <xf numFmtId="172" fontId="1" fillId="5" borderId="4" xfId="6" applyNumberFormat="1" applyBorder="1" applyProtection="1"/>
    <xf numFmtId="165" fontId="1" fillId="5" borderId="0" xfId="6" applyNumberFormat="1" applyProtection="1"/>
    <xf numFmtId="164" fontId="1" fillId="5" borderId="4" xfId="6" applyNumberFormat="1" applyBorder="1" applyProtection="1"/>
    <xf numFmtId="164" fontId="1" fillId="5" borderId="0" xfId="6" applyNumberFormat="1" applyProtection="1"/>
    <xf numFmtId="3" fontId="1" fillId="5" borderId="4" xfId="6" applyNumberFormat="1" applyBorder="1" applyProtection="1"/>
    <xf numFmtId="3" fontId="1" fillId="5" borderId="0" xfId="6" applyNumberFormat="1" applyProtection="1"/>
    <xf numFmtId="0" fontId="1" fillId="5" borderId="4" xfId="6" applyBorder="1" applyProtection="1"/>
    <xf numFmtId="0" fontId="1" fillId="5" borderId="0" xfId="6" applyProtection="1"/>
    <xf numFmtId="0" fontId="1" fillId="5" borderId="7" xfId="6" applyBorder="1" applyProtection="1"/>
    <xf numFmtId="3" fontId="0" fillId="0" borderId="0" xfId="0" applyNumberFormat="1" applyProtection="1"/>
    <xf numFmtId="172" fontId="0" fillId="0" borderId="4" xfId="0" applyNumberFormat="1" applyBorder="1" applyProtection="1"/>
    <xf numFmtId="165" fontId="0" fillId="0" borderId="0" xfId="2" applyNumberFormat="1" applyFont="1" applyProtection="1"/>
    <xf numFmtId="164" fontId="0" fillId="0" borderId="4" xfId="0" applyNumberFormat="1" applyBorder="1" applyProtection="1"/>
    <xf numFmtId="164" fontId="0" fillId="0" borderId="0" xfId="0" applyNumberFormat="1" applyProtection="1"/>
    <xf numFmtId="164" fontId="0" fillId="0" borderId="7" xfId="0" applyNumberFormat="1" applyBorder="1" applyProtection="1"/>
    <xf numFmtId="3" fontId="0" fillId="0" borderId="4" xfId="0" applyNumberFormat="1" applyBorder="1" applyProtection="1"/>
    <xf numFmtId="0" fontId="0" fillId="0" borderId="4" xfId="0" applyBorder="1" applyProtection="1"/>
    <xf numFmtId="0" fontId="0" fillId="0" borderId="7" xfId="0" applyBorder="1" applyProtection="1"/>
    <xf numFmtId="165" fontId="0" fillId="0" borderId="0" xfId="2" applyNumberFormat="1" applyFont="1" applyBorder="1" applyProtection="1"/>
    <xf numFmtId="165" fontId="1" fillId="5" borderId="0" xfId="6" applyNumberFormat="1" applyBorder="1" applyProtection="1"/>
    <xf numFmtId="164" fontId="1" fillId="5" borderId="0" xfId="6" applyNumberFormat="1" applyBorder="1" applyProtection="1"/>
    <xf numFmtId="3" fontId="0" fillId="0" borderId="6" xfId="0" applyNumberFormat="1" applyBorder="1" applyProtection="1"/>
    <xf numFmtId="3" fontId="0" fillId="9" borderId="5" xfId="0" applyNumberFormat="1" applyFill="1" applyBorder="1" applyProtection="1"/>
    <xf numFmtId="3" fontId="0" fillId="9" borderId="6" xfId="0" applyNumberFormat="1" applyFill="1" applyBorder="1" applyProtection="1"/>
    <xf numFmtId="3" fontId="0" fillId="9" borderId="10" xfId="0" applyNumberFormat="1" applyFill="1" applyBorder="1" applyProtection="1"/>
    <xf numFmtId="164" fontId="0" fillId="10" borderId="5" xfId="0" applyNumberFormat="1" applyFill="1" applyBorder="1" applyProtection="1"/>
    <xf numFmtId="164" fontId="0" fillId="10" borderId="6" xfId="0" applyNumberFormat="1" applyFill="1" applyBorder="1" applyProtection="1"/>
    <xf numFmtId="164" fontId="0" fillId="10" borderId="10" xfId="0" applyNumberFormat="1" applyFill="1" applyBorder="1" applyProtection="1"/>
    <xf numFmtId="3" fontId="0" fillId="13" borderId="5" xfId="0" applyNumberFormat="1" applyFill="1" applyBorder="1" applyProtection="1"/>
    <xf numFmtId="3" fontId="0" fillId="13" borderId="6" xfId="0" applyNumberFormat="1" applyFill="1" applyBorder="1" applyProtection="1"/>
    <xf numFmtId="3" fontId="0" fillId="13" borderId="10" xfId="0" applyNumberFormat="1" applyFill="1" applyBorder="1" applyProtection="1"/>
    <xf numFmtId="0" fontId="0" fillId="9" borderId="8" xfId="0" applyFill="1" applyBorder="1" applyProtection="1"/>
    <xf numFmtId="0" fontId="0" fillId="9" borderId="9" xfId="0" applyFill="1" applyBorder="1" applyProtection="1"/>
    <xf numFmtId="0" fontId="4" fillId="9" borderId="28" xfId="0" applyFont="1" applyFill="1" applyBorder="1" applyAlignment="1" applyProtection="1">
      <alignment horizontal="right"/>
    </xf>
    <xf numFmtId="0" fontId="0" fillId="10" borderId="9" xfId="0" applyFill="1" applyBorder="1" applyProtection="1"/>
    <xf numFmtId="0" fontId="4" fillId="10" borderId="28" xfId="0" applyFont="1" applyFill="1" applyBorder="1" applyAlignment="1" applyProtection="1">
      <alignment horizontal="right"/>
    </xf>
    <xf numFmtId="0" fontId="0" fillId="13" borderId="9" xfId="0" applyFill="1" applyBorder="1" applyProtection="1"/>
    <xf numFmtId="0" fontId="4" fillId="13" borderId="28" xfId="0" applyFont="1" applyFill="1" applyBorder="1" applyAlignment="1" applyProtection="1">
      <alignment horizontal="right"/>
    </xf>
    <xf numFmtId="0" fontId="0" fillId="10" borderId="8" xfId="0" applyFill="1" applyBorder="1" applyProtection="1"/>
    <xf numFmtId="0" fontId="0" fillId="10" borderId="28" xfId="0" applyFill="1" applyBorder="1" applyProtection="1"/>
    <xf numFmtId="0" fontId="0" fillId="14" borderId="9" xfId="0" applyFill="1" applyBorder="1" applyProtection="1"/>
    <xf numFmtId="0" fontId="0" fillId="14" borderId="28" xfId="0" applyFill="1" applyBorder="1" applyProtection="1"/>
    <xf numFmtId="0" fontId="3" fillId="3" borderId="1" xfId="4" applyAlignment="1" applyProtection="1">
      <alignment horizontal="center" vertical="center" wrapText="1"/>
    </xf>
    <xf numFmtId="0" fontId="0" fillId="8" borderId="0" xfId="9" applyFont="1" applyBorder="1" applyAlignment="1" applyProtection="1">
      <alignment horizontal="center" vertical="center" wrapText="1"/>
    </xf>
    <xf numFmtId="0" fontId="1" fillId="8" borderId="2" xfId="9" applyBorder="1" applyAlignment="1" applyProtection="1">
      <alignment horizontal="center" vertical="center" wrapText="1"/>
    </xf>
    <xf numFmtId="0" fontId="0" fillId="9" borderId="3" xfId="0" applyFill="1" applyBorder="1" applyAlignment="1" applyProtection="1">
      <alignment horizontal="center" vertical="center" wrapText="1"/>
    </xf>
    <xf numFmtId="0" fontId="1" fillId="7" borderId="2" xfId="8" applyBorder="1" applyAlignment="1" applyProtection="1">
      <alignment horizontal="center" vertical="center" wrapText="1"/>
    </xf>
    <xf numFmtId="0" fontId="0" fillId="10" borderId="3" xfId="0" applyFill="1" applyBorder="1" applyAlignment="1" applyProtection="1">
      <alignment horizontal="center" vertical="center" wrapText="1"/>
    </xf>
    <xf numFmtId="0" fontId="1" fillId="7" borderId="3" xfId="8" applyBorder="1" applyAlignment="1" applyProtection="1">
      <alignment horizontal="center" vertical="center" wrapText="1"/>
    </xf>
    <xf numFmtId="0" fontId="1" fillId="6" borderId="2" xfId="7" applyBorder="1" applyAlignment="1" applyProtection="1">
      <alignment horizontal="center" vertical="center" wrapText="1"/>
    </xf>
    <xf numFmtId="0" fontId="1" fillId="6" borderId="3" xfId="7" applyBorder="1" applyAlignment="1" applyProtection="1">
      <alignment horizontal="center" vertical="center" wrapText="1"/>
    </xf>
    <xf numFmtId="0" fontId="0" fillId="10" borderId="11" xfId="0" applyFill="1" applyBorder="1" applyAlignment="1" applyProtection="1">
      <alignment horizontal="center" vertical="center" wrapText="1"/>
    </xf>
    <xf numFmtId="0" fontId="1" fillId="4" borderId="3" xfId="5" applyBorder="1" applyAlignment="1" applyProtection="1">
      <alignment horizontal="center" vertical="center" wrapText="1"/>
    </xf>
    <xf numFmtId="0" fontId="1" fillId="4" borderId="11" xfId="5" applyBorder="1" applyAlignment="1" applyProtection="1">
      <alignment horizontal="center" vertical="center" wrapText="1"/>
    </xf>
    <xf numFmtId="164" fontId="3" fillId="3" borderId="37" xfId="4" applyNumberFormat="1" applyBorder="1" applyProtection="1"/>
    <xf numFmtId="164" fontId="3" fillId="3" borderId="18" xfId="4" applyNumberFormat="1" applyBorder="1" applyProtection="1"/>
    <xf numFmtId="164" fontId="3" fillId="3" borderId="17" xfId="4" applyNumberFormat="1" applyBorder="1" applyProtection="1"/>
    <xf numFmtId="164" fontId="3" fillId="3" borderId="19" xfId="4" applyNumberFormat="1" applyBorder="1" applyProtection="1"/>
    <xf numFmtId="3" fontId="3" fillId="3" borderId="27" xfId="4" applyNumberFormat="1" applyBorder="1" applyProtection="1"/>
    <xf numFmtId="3" fontId="3" fillId="3" borderId="20" xfId="4" applyNumberFormat="1" applyBorder="1" applyProtection="1"/>
    <xf numFmtId="3" fontId="3" fillId="3" borderId="18" xfId="4" applyNumberFormat="1" applyBorder="1" applyProtection="1"/>
    <xf numFmtId="3" fontId="3" fillId="3" borderId="23" xfId="4" applyNumberFormat="1" applyBorder="1" applyProtection="1"/>
    <xf numFmtId="166" fontId="0" fillId="0" borderId="4" xfId="0" applyNumberFormat="1" applyBorder="1" applyProtection="1"/>
    <xf numFmtId="0" fontId="5" fillId="15" borderId="13" xfId="3" applyFont="1" applyFill="1" applyBorder="1" applyProtection="1"/>
    <xf numFmtId="0" fontId="5" fillId="15" borderId="18" xfId="3" applyFont="1" applyFill="1" applyBorder="1" applyProtection="1"/>
    <xf numFmtId="3" fontId="2" fillId="15" borderId="16" xfId="3" applyNumberFormat="1" applyFill="1" applyBorder="1" applyProtection="1"/>
    <xf numFmtId="0" fontId="2" fillId="15" borderId="13" xfId="3" applyFill="1" applyBorder="1" applyProtection="1"/>
    <xf numFmtId="3" fontId="2" fillId="15" borderId="13" xfId="3" applyNumberFormat="1" applyFill="1" applyBorder="1" applyProtection="1"/>
    <xf numFmtId="3" fontId="2" fillId="15" borderId="15" xfId="3" applyNumberFormat="1" applyFill="1" applyBorder="1" applyProtection="1"/>
    <xf numFmtId="0" fontId="2" fillId="15" borderId="14" xfId="3" applyFill="1" applyBorder="1" applyProtection="1"/>
    <xf numFmtId="0" fontId="0" fillId="11" borderId="22" xfId="0" quotePrefix="1" applyFill="1" applyBorder="1" applyProtection="1"/>
    <xf numFmtId="0" fontId="0" fillId="11" borderId="18" xfId="0" applyFill="1" applyBorder="1" applyProtection="1"/>
    <xf numFmtId="0" fontId="0" fillId="11" borderId="22" xfId="0" applyFill="1" applyBorder="1" applyProtection="1"/>
    <xf numFmtId="0" fontId="0" fillId="11" borderId="19" xfId="0" applyFill="1" applyBorder="1" applyProtection="1"/>
    <xf numFmtId="165" fontId="2" fillId="2" borderId="1" xfId="2" applyNumberFormat="1" applyFont="1" applyFill="1" applyBorder="1" applyAlignment="1" applyProtection="1">
      <alignment vertical="center" wrapText="1"/>
      <protection locked="0"/>
    </xf>
    <xf numFmtId="0" fontId="3" fillId="3" borderId="30" xfId="4" applyBorder="1" applyAlignment="1">
      <alignment horizontal="left"/>
    </xf>
    <xf numFmtId="0" fontId="3" fillId="3" borderId="13" xfId="4" applyBorder="1" applyAlignment="1">
      <alignment horizontal="left"/>
    </xf>
    <xf numFmtId="0" fontId="3" fillId="3" borderId="15" xfId="4" applyBorder="1" applyAlignment="1">
      <alignment horizontal="left"/>
    </xf>
    <xf numFmtId="0" fontId="2" fillId="2" borderId="30" xfId="3" applyBorder="1" applyAlignment="1">
      <alignment horizontal="left"/>
    </xf>
    <xf numFmtId="0" fontId="2" fillId="2" borderId="13" xfId="3" applyBorder="1" applyAlignment="1">
      <alignment horizontal="left"/>
    </xf>
    <xf numFmtId="0" fontId="2" fillId="2" borderId="15" xfId="3" applyBorder="1" applyAlignment="1">
      <alignment horizontal="left"/>
    </xf>
    <xf numFmtId="0" fontId="3" fillId="3" borderId="1" xfId="4" applyAlignment="1">
      <alignment horizontal="left"/>
    </xf>
    <xf numFmtId="0" fontId="0" fillId="19" borderId="0" xfId="0" applyFill="1" applyAlignment="1">
      <alignment horizontal="left"/>
    </xf>
    <xf numFmtId="0" fontId="3" fillId="3" borderId="39" xfId="4" applyBorder="1" applyAlignment="1">
      <alignment horizontal="left"/>
    </xf>
    <xf numFmtId="0" fontId="3" fillId="3" borderId="0" xfId="4" applyBorder="1" applyAlignment="1">
      <alignment horizontal="left"/>
    </xf>
    <xf numFmtId="0" fontId="0" fillId="14" borderId="0" xfId="0" applyFill="1" applyAlignment="1">
      <alignment horizontal="left"/>
    </xf>
    <xf numFmtId="0" fontId="2" fillId="2" borderId="1" xfId="3" applyAlignment="1">
      <alignment horizontal="left"/>
    </xf>
    <xf numFmtId="0" fontId="0" fillId="10" borderId="0" xfId="0" applyFill="1" applyAlignment="1">
      <alignment horizontal="left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13">
    <cellStyle name="20% - Accent2" xfId="5" builtinId="34"/>
    <cellStyle name="20% - Accent3" xfId="6" builtinId="38"/>
    <cellStyle name="20% - Accent4" xfId="7" builtinId="42"/>
    <cellStyle name="20% - Accent5" xfId="8" builtinId="46"/>
    <cellStyle name="20% - Accent6" xfId="9" builtinId="50"/>
    <cellStyle name="Calculation" xfId="4" builtinId="22"/>
    <cellStyle name="Comma" xfId="1" builtinId="3"/>
    <cellStyle name="Good" xfId="11" builtinId="26"/>
    <cellStyle name="Input" xfId="3" builtinId="20"/>
    <cellStyle name="Normal" xfId="0" builtinId="0"/>
    <cellStyle name="Normal 2" xfId="10" xr:uid="{1704501D-8AB7-4E6A-B1F9-42CFC14EA98B}"/>
    <cellStyle name="Normal 3" xfId="12" xr:uid="{3ED872DC-A096-4735-9122-076781DFC55F}"/>
    <cellStyle name="Percent" xfId="2" builtinId="5"/>
  </cellStyles>
  <dxfs count="219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909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90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90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90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90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909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90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90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90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90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90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90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90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90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90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72" formatCode="#,##0.0"/>
    </dxf>
    <dxf>
      <numFmt numFmtId="172" formatCode="#,##0.0"/>
    </dxf>
    <dxf>
      <numFmt numFmtId="172" formatCode="#,##0.0"/>
    </dxf>
    <dxf>
      <numFmt numFmtId="14" formatCode="0.00%"/>
    </dxf>
    <dxf>
      <numFmt numFmtId="165" formatCode="0.0%"/>
    </dxf>
    <dxf>
      <numFmt numFmtId="27" formatCode="m/d/yyyy\ h:mm"/>
    </dxf>
    <dxf>
      <numFmt numFmtId="180" formatCode="#,##0.000"/>
    </dxf>
    <dxf>
      <numFmt numFmtId="3" formatCode="#,##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</dxf>
  </dxfs>
  <tableStyles count="0" defaultTableStyle="TableStyleMedium2" defaultPivotStyle="PivotStyleLight16"/>
  <colors>
    <mruColors>
      <color rgb="FFFFDEBD"/>
      <color rgb="FFFFD5AB"/>
      <color rgb="FFFFE4C9"/>
      <color rgb="FFBEE5E5"/>
      <color rgb="FFFFF909"/>
      <color rgb="FFF8F200"/>
      <color rgb="FFFEF800"/>
      <color rgb="FFF2EC00"/>
      <color rgb="FFFAF400"/>
      <color rgb="FFDFD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microsoft.com/office/2017/10/relationships/person" Target="persons/person.xml"/><Relationship Id="rId21" Type="http://schemas.openxmlformats.org/officeDocument/2006/relationships/worksheet" Target="worksheets/sheet21.xml"/><Relationship Id="rId34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personal/lou_cecere_vermont_gov/Documents/Documents/Tasks/Plans/RPCs/Utility%20data/Electric%20Usage%20by%20Town%20from%20EV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Definitions &amp; Limitations"/>
      <sheetName val="Annual Usage"/>
      <sheetName val="Working Table"/>
      <sheetName val="Town-County-RPC Ref"/>
    </sheetNames>
    <sheetDataSet>
      <sheetData sheetId="0"/>
      <sheetData sheetId="1"/>
      <sheetData sheetId="2"/>
      <sheetData sheetId="3">
        <row r="1">
          <cell r="A1" t="str">
            <v>Town</v>
          </cell>
          <cell r="B1" t="str">
            <v>County</v>
          </cell>
          <cell r="C1" t="str">
            <v>RPC by county</v>
          </cell>
          <cell r="D1" t="str">
            <v>RPC</v>
          </cell>
        </row>
        <row r="2">
          <cell r="A2" t="str">
            <v>Addison</v>
          </cell>
          <cell r="B2" t="str">
            <v>Addison</v>
          </cell>
          <cell r="C2" t="str">
            <v>ACRPC</v>
          </cell>
          <cell r="D2" t="str">
            <v>ACRPC</v>
          </cell>
        </row>
        <row r="3">
          <cell r="A3" t="str">
            <v>Bridport</v>
          </cell>
          <cell r="B3" t="str">
            <v>Addison</v>
          </cell>
          <cell r="C3" t="str">
            <v>ACRPC</v>
          </cell>
          <cell r="D3" t="str">
            <v>ACRPC</v>
          </cell>
        </row>
        <row r="4">
          <cell r="A4" t="str">
            <v>Bristol</v>
          </cell>
          <cell r="B4" t="str">
            <v>Addison</v>
          </cell>
          <cell r="C4" t="str">
            <v>ACRPC</v>
          </cell>
          <cell r="D4" t="str">
            <v>ACRPC</v>
          </cell>
        </row>
        <row r="5">
          <cell r="A5" t="str">
            <v>Cornwall</v>
          </cell>
          <cell r="B5" t="str">
            <v>Addison</v>
          </cell>
          <cell r="C5" t="str">
            <v>ACRPC</v>
          </cell>
          <cell r="D5" t="str">
            <v>ACRPC</v>
          </cell>
        </row>
        <row r="6">
          <cell r="A6" t="str">
            <v>Ferrisburgh</v>
          </cell>
          <cell r="B6" t="str">
            <v>Addison</v>
          </cell>
          <cell r="C6" t="str">
            <v>ACRPC</v>
          </cell>
          <cell r="D6" t="str">
            <v>ACRPC</v>
          </cell>
        </row>
        <row r="7">
          <cell r="A7" t="str">
            <v>Goshen</v>
          </cell>
          <cell r="B7" t="str">
            <v>Addison</v>
          </cell>
          <cell r="C7" t="str">
            <v>ACRPC</v>
          </cell>
          <cell r="D7" t="str">
            <v>ACRPC</v>
          </cell>
        </row>
        <row r="8">
          <cell r="A8" t="str">
            <v>Leicester</v>
          </cell>
          <cell r="B8" t="str">
            <v>Addison</v>
          </cell>
          <cell r="C8" t="str">
            <v>ACRPC</v>
          </cell>
          <cell r="D8" t="str">
            <v>ACRPC</v>
          </cell>
        </row>
        <row r="9">
          <cell r="A9" t="str">
            <v>Lincoln</v>
          </cell>
          <cell r="B9" t="str">
            <v>Addison</v>
          </cell>
          <cell r="C9" t="str">
            <v>ACRPC</v>
          </cell>
          <cell r="D9" t="str">
            <v>ACRPC</v>
          </cell>
        </row>
        <row r="10">
          <cell r="A10" t="str">
            <v>Middlebury</v>
          </cell>
          <cell r="B10" t="str">
            <v>Addison</v>
          </cell>
          <cell r="C10" t="str">
            <v>ACRPC</v>
          </cell>
          <cell r="D10" t="str">
            <v>ACRPC</v>
          </cell>
        </row>
        <row r="11">
          <cell r="A11" t="str">
            <v>Monkton</v>
          </cell>
          <cell r="B11" t="str">
            <v>Addison</v>
          </cell>
          <cell r="C11" t="str">
            <v>ACRPC</v>
          </cell>
          <cell r="D11" t="str">
            <v>ACRPC</v>
          </cell>
        </row>
        <row r="12">
          <cell r="A12" t="str">
            <v>New Haven</v>
          </cell>
          <cell r="B12" t="str">
            <v>Addison</v>
          </cell>
          <cell r="C12" t="str">
            <v>ACRPC</v>
          </cell>
          <cell r="D12" t="str">
            <v>ACRPC</v>
          </cell>
        </row>
        <row r="13">
          <cell r="A13" t="str">
            <v>Orwell</v>
          </cell>
          <cell r="B13" t="str">
            <v>Addison</v>
          </cell>
          <cell r="C13" t="str">
            <v>ACRPC</v>
          </cell>
          <cell r="D13" t="str">
            <v>ACRPC</v>
          </cell>
        </row>
        <row r="14">
          <cell r="A14" t="str">
            <v>Panton</v>
          </cell>
          <cell r="B14" t="str">
            <v>Addison</v>
          </cell>
          <cell r="C14" t="str">
            <v>ACRPC</v>
          </cell>
          <cell r="D14" t="str">
            <v>ACRPC</v>
          </cell>
        </row>
        <row r="15">
          <cell r="A15" t="str">
            <v>Ripton</v>
          </cell>
          <cell r="B15" t="str">
            <v>Addison</v>
          </cell>
          <cell r="C15" t="str">
            <v>ACRPC</v>
          </cell>
          <cell r="D15" t="str">
            <v>ACRPC</v>
          </cell>
        </row>
        <row r="16">
          <cell r="A16" t="str">
            <v>Salisbury</v>
          </cell>
          <cell r="B16" t="str">
            <v>Addison</v>
          </cell>
          <cell r="C16" t="str">
            <v>ACRPC</v>
          </cell>
          <cell r="D16" t="str">
            <v>ACRPC</v>
          </cell>
        </row>
        <row r="17">
          <cell r="A17" t="str">
            <v>Shoreham</v>
          </cell>
          <cell r="B17" t="str">
            <v>Addison</v>
          </cell>
          <cell r="C17" t="str">
            <v>ACRPC</v>
          </cell>
          <cell r="D17" t="str">
            <v>ACRPC</v>
          </cell>
        </row>
        <row r="18">
          <cell r="A18" t="str">
            <v>Starksboro</v>
          </cell>
          <cell r="B18" t="str">
            <v>Addison</v>
          </cell>
          <cell r="C18" t="str">
            <v>ACRPC</v>
          </cell>
          <cell r="D18" t="str">
            <v>ACRPC</v>
          </cell>
        </row>
        <row r="19">
          <cell r="A19" t="str">
            <v>Vergennes</v>
          </cell>
          <cell r="B19" t="str">
            <v>Addison</v>
          </cell>
          <cell r="C19" t="str">
            <v>ACRPC</v>
          </cell>
          <cell r="D19" t="str">
            <v>ACRPC</v>
          </cell>
        </row>
        <row r="20">
          <cell r="A20" t="str">
            <v>Waltham</v>
          </cell>
          <cell r="B20" t="str">
            <v>Addison</v>
          </cell>
          <cell r="C20" t="str">
            <v>ACRPC</v>
          </cell>
          <cell r="D20" t="str">
            <v>ACRPC</v>
          </cell>
        </row>
        <row r="21">
          <cell r="A21" t="str">
            <v>Weybridge</v>
          </cell>
          <cell r="B21" t="str">
            <v>Addison</v>
          </cell>
          <cell r="C21" t="str">
            <v>ACRPC</v>
          </cell>
          <cell r="D21" t="str">
            <v>ACRPC</v>
          </cell>
        </row>
        <row r="22">
          <cell r="A22" t="str">
            <v>Whiting</v>
          </cell>
          <cell r="B22" t="str">
            <v>Addison</v>
          </cell>
          <cell r="C22" t="str">
            <v>ACRPC</v>
          </cell>
          <cell r="D22" t="str">
            <v>ACRPC</v>
          </cell>
        </row>
        <row r="23">
          <cell r="A23" t="str">
            <v>Arlington</v>
          </cell>
          <cell r="B23" t="str">
            <v>Bennington</v>
          </cell>
          <cell r="C23" t="str">
            <v>BCRC</v>
          </cell>
          <cell r="D23" t="str">
            <v>BCRC</v>
          </cell>
        </row>
        <row r="24">
          <cell r="A24" t="str">
            <v>Bennington</v>
          </cell>
          <cell r="B24" t="str">
            <v>Bennington</v>
          </cell>
          <cell r="C24" t="str">
            <v>BCRC</v>
          </cell>
          <cell r="D24" t="str">
            <v>BCRC</v>
          </cell>
        </row>
        <row r="25">
          <cell r="A25" t="str">
            <v>Dorset</v>
          </cell>
          <cell r="B25" t="str">
            <v>Bennington</v>
          </cell>
          <cell r="C25" t="str">
            <v>BCRC</v>
          </cell>
          <cell r="D25" t="str">
            <v>BCRC</v>
          </cell>
        </row>
        <row r="26">
          <cell r="A26" t="str">
            <v>Glastenbury</v>
          </cell>
          <cell r="B26" t="str">
            <v>Bennington</v>
          </cell>
          <cell r="C26" t="str">
            <v>BCRC</v>
          </cell>
          <cell r="D26" t="str">
            <v>BCRC</v>
          </cell>
        </row>
        <row r="27">
          <cell r="A27" t="str">
            <v>Landgrove</v>
          </cell>
          <cell r="B27" t="str">
            <v>Bennington</v>
          </cell>
          <cell r="C27" t="str">
            <v>BCRC</v>
          </cell>
          <cell r="D27" t="str">
            <v>BCRC</v>
          </cell>
        </row>
        <row r="28">
          <cell r="A28" t="str">
            <v>Manchester</v>
          </cell>
          <cell r="B28" t="str">
            <v>Bennington</v>
          </cell>
          <cell r="C28" t="str">
            <v>BCRC</v>
          </cell>
          <cell r="D28" t="str">
            <v>BCRC</v>
          </cell>
        </row>
        <row r="29">
          <cell r="A29" t="str">
            <v>Peru</v>
          </cell>
          <cell r="B29" t="str">
            <v>Bennington</v>
          </cell>
          <cell r="C29" t="str">
            <v>BCRC</v>
          </cell>
          <cell r="D29" t="str">
            <v>BCRC</v>
          </cell>
        </row>
        <row r="30">
          <cell r="A30" t="str">
            <v>Pownal</v>
          </cell>
          <cell r="B30" t="str">
            <v>Bennington</v>
          </cell>
          <cell r="C30" t="str">
            <v>BCRC</v>
          </cell>
          <cell r="D30" t="str">
            <v>BCRC</v>
          </cell>
        </row>
        <row r="31">
          <cell r="A31" t="str">
            <v>Rupert</v>
          </cell>
          <cell r="B31" t="str">
            <v>Bennington</v>
          </cell>
          <cell r="C31" t="str">
            <v>BCRC</v>
          </cell>
          <cell r="D31" t="str">
            <v>BCRC</v>
          </cell>
        </row>
        <row r="32">
          <cell r="A32" t="str">
            <v>Sandgate</v>
          </cell>
          <cell r="B32" t="str">
            <v>Bennington</v>
          </cell>
          <cell r="C32" t="str">
            <v>BCRC</v>
          </cell>
          <cell r="D32" t="str">
            <v>BCRC</v>
          </cell>
        </row>
        <row r="33">
          <cell r="A33" t="str">
            <v>Shaftsbury</v>
          </cell>
          <cell r="B33" t="str">
            <v>Bennington</v>
          </cell>
          <cell r="C33" t="str">
            <v>BCRC</v>
          </cell>
          <cell r="D33" t="str">
            <v>BCRC</v>
          </cell>
        </row>
        <row r="34">
          <cell r="A34" t="str">
            <v>Stamford</v>
          </cell>
          <cell r="B34" t="str">
            <v>Bennington</v>
          </cell>
          <cell r="C34" t="str">
            <v>BCRC</v>
          </cell>
          <cell r="D34" t="str">
            <v>BCRC</v>
          </cell>
        </row>
        <row r="35">
          <cell r="A35" t="str">
            <v>Sunderland</v>
          </cell>
          <cell r="B35" t="str">
            <v>Bennington</v>
          </cell>
          <cell r="C35" t="str">
            <v>BCRC</v>
          </cell>
          <cell r="D35" t="str">
            <v>BCRC</v>
          </cell>
        </row>
        <row r="36">
          <cell r="A36" t="str">
            <v>Woodford</v>
          </cell>
          <cell r="B36" t="str">
            <v>Bennington</v>
          </cell>
          <cell r="C36" t="str">
            <v>BCRC</v>
          </cell>
          <cell r="D36" t="str">
            <v>BCRC</v>
          </cell>
        </row>
        <row r="37">
          <cell r="A37" t="str">
            <v>Bolton</v>
          </cell>
          <cell r="B37" t="str">
            <v>Chittenden</v>
          </cell>
          <cell r="C37" t="str">
            <v>CCRPC</v>
          </cell>
          <cell r="D37" t="str">
            <v>CCRPC</v>
          </cell>
        </row>
        <row r="38">
          <cell r="A38" t="str">
            <v>Burlington</v>
          </cell>
          <cell r="B38" t="str">
            <v>Chittenden</v>
          </cell>
          <cell r="C38" t="str">
            <v>CCRPC</v>
          </cell>
          <cell r="D38" t="str">
            <v>CCRPC</v>
          </cell>
        </row>
        <row r="39">
          <cell r="A39" t="str">
            <v>Charlotte</v>
          </cell>
          <cell r="B39" t="str">
            <v>Chittenden</v>
          </cell>
          <cell r="C39" t="str">
            <v>CCRPC</v>
          </cell>
          <cell r="D39" t="str">
            <v>CCRPC</v>
          </cell>
        </row>
        <row r="40">
          <cell r="A40" t="str">
            <v>Colchester</v>
          </cell>
          <cell r="B40" t="str">
            <v>Chittenden</v>
          </cell>
          <cell r="C40" t="str">
            <v>CCRPC</v>
          </cell>
          <cell r="D40" t="str">
            <v>CCRPC</v>
          </cell>
        </row>
        <row r="41">
          <cell r="A41" t="str">
            <v>Essex</v>
          </cell>
          <cell r="B41" t="str">
            <v>Chittenden</v>
          </cell>
          <cell r="C41" t="str">
            <v>CCRPC</v>
          </cell>
          <cell r="D41" t="str">
            <v>CCRPC</v>
          </cell>
        </row>
        <row r="42">
          <cell r="A42" t="str">
            <v>Essex</v>
          </cell>
          <cell r="B42" t="str">
            <v>Chittenden</v>
          </cell>
          <cell r="C42" t="str">
            <v>CCRPC</v>
          </cell>
          <cell r="D42" t="str">
            <v>CCRPC</v>
          </cell>
        </row>
        <row r="43">
          <cell r="A43" t="str">
            <v>Hinesburg</v>
          </cell>
          <cell r="B43" t="str">
            <v>Chittenden</v>
          </cell>
          <cell r="C43" t="str">
            <v>CCRPC</v>
          </cell>
          <cell r="D43" t="str">
            <v>CCRPC</v>
          </cell>
        </row>
        <row r="44">
          <cell r="A44" t="str">
            <v>Huntington</v>
          </cell>
          <cell r="B44" t="str">
            <v>Chittenden</v>
          </cell>
          <cell r="C44" t="str">
            <v>CCRPC</v>
          </cell>
          <cell r="D44" t="str">
            <v>CCRPC</v>
          </cell>
        </row>
        <row r="45">
          <cell r="A45" t="str">
            <v>Jericho</v>
          </cell>
          <cell r="B45" t="str">
            <v>Chittenden</v>
          </cell>
          <cell r="C45" t="str">
            <v>CCRPC</v>
          </cell>
          <cell r="D45" t="str">
            <v>CCRPC</v>
          </cell>
        </row>
        <row r="46">
          <cell r="A46" t="str">
            <v>Milton</v>
          </cell>
          <cell r="B46" t="str">
            <v>Chittenden</v>
          </cell>
          <cell r="C46" t="str">
            <v>CCRPC</v>
          </cell>
          <cell r="D46" t="str">
            <v>CCRPC</v>
          </cell>
        </row>
        <row r="47">
          <cell r="A47" t="str">
            <v>Richmond</v>
          </cell>
          <cell r="B47" t="str">
            <v>Chittenden</v>
          </cell>
          <cell r="C47" t="str">
            <v>CCRPC</v>
          </cell>
          <cell r="D47" t="str">
            <v>CCRPC</v>
          </cell>
        </row>
        <row r="48">
          <cell r="A48" t="str">
            <v>Shelburne</v>
          </cell>
          <cell r="B48" t="str">
            <v>Chittenden</v>
          </cell>
          <cell r="C48" t="str">
            <v>CCRPC</v>
          </cell>
          <cell r="D48" t="str">
            <v>CCRPC</v>
          </cell>
        </row>
        <row r="49">
          <cell r="A49" t="str">
            <v>South Burlington</v>
          </cell>
          <cell r="B49" t="str">
            <v>Chittenden</v>
          </cell>
          <cell r="C49" t="str">
            <v>CCRPC</v>
          </cell>
          <cell r="D49" t="str">
            <v>CCRPC</v>
          </cell>
        </row>
        <row r="50">
          <cell r="A50" t="str">
            <v>Saint George</v>
          </cell>
          <cell r="B50" t="str">
            <v>Chittenden</v>
          </cell>
          <cell r="C50" t="str">
            <v>CCRPC</v>
          </cell>
          <cell r="D50" t="str">
            <v>CCRPC</v>
          </cell>
        </row>
        <row r="51">
          <cell r="A51" t="str">
            <v>Underhill</v>
          </cell>
          <cell r="B51" t="str">
            <v>Chittenden</v>
          </cell>
          <cell r="C51" t="str">
            <v>CCRPC</v>
          </cell>
          <cell r="D51" t="str">
            <v>CCRPC</v>
          </cell>
        </row>
        <row r="52">
          <cell r="A52" t="str">
            <v>Westford</v>
          </cell>
          <cell r="B52" t="str">
            <v>Chittenden</v>
          </cell>
          <cell r="C52" t="str">
            <v>CCRPC</v>
          </cell>
          <cell r="D52" t="str">
            <v>CCRPC</v>
          </cell>
        </row>
        <row r="53">
          <cell r="A53" t="str">
            <v>Williston</v>
          </cell>
          <cell r="B53" t="str">
            <v>Chittenden</v>
          </cell>
          <cell r="C53" t="str">
            <v>CCRPC</v>
          </cell>
          <cell r="D53" t="str">
            <v>CCRPC</v>
          </cell>
        </row>
        <row r="54">
          <cell r="A54" t="str">
            <v>Winooski</v>
          </cell>
          <cell r="B54" t="str">
            <v>Chittenden</v>
          </cell>
          <cell r="C54" t="str">
            <v>CCRPC</v>
          </cell>
          <cell r="D54" t="str">
            <v>CCRPC</v>
          </cell>
        </row>
        <row r="55">
          <cell r="A55" t="str">
            <v>Barre City</v>
          </cell>
          <cell r="B55" t="str">
            <v>Washington</v>
          </cell>
          <cell r="C55" t="str">
            <v>CVRPC</v>
          </cell>
          <cell r="D55" t="str">
            <v>CVRPC</v>
          </cell>
        </row>
        <row r="56">
          <cell r="A56" t="str">
            <v>Barre Town</v>
          </cell>
          <cell r="B56" t="str">
            <v>Washington</v>
          </cell>
          <cell r="C56" t="str">
            <v>CVRPC</v>
          </cell>
          <cell r="D56" t="str">
            <v>CVRPC</v>
          </cell>
        </row>
        <row r="57">
          <cell r="A57" t="str">
            <v>Berlin</v>
          </cell>
          <cell r="B57" t="str">
            <v>Washington</v>
          </cell>
          <cell r="C57" t="str">
            <v>CVRPC</v>
          </cell>
          <cell r="D57" t="str">
            <v>CVRPC</v>
          </cell>
        </row>
        <row r="58">
          <cell r="A58" t="str">
            <v>Cabot</v>
          </cell>
          <cell r="B58" t="str">
            <v>Washington</v>
          </cell>
          <cell r="C58" t="str">
            <v>CVRPC</v>
          </cell>
          <cell r="D58" t="str">
            <v>CVRPC</v>
          </cell>
        </row>
        <row r="59">
          <cell r="A59" t="str">
            <v>Calais</v>
          </cell>
          <cell r="B59" t="str">
            <v>Washington</v>
          </cell>
          <cell r="C59" t="str">
            <v>CVRPC</v>
          </cell>
          <cell r="D59" t="str">
            <v>CVRPC</v>
          </cell>
        </row>
        <row r="60">
          <cell r="A60" t="str">
            <v>Duxbury</v>
          </cell>
          <cell r="B60" t="str">
            <v>Washington</v>
          </cell>
          <cell r="C60" t="str">
            <v>CVRPC</v>
          </cell>
          <cell r="D60" t="str">
            <v>CVRPC</v>
          </cell>
        </row>
        <row r="61">
          <cell r="A61" t="str">
            <v>East Montpelier</v>
          </cell>
          <cell r="B61" t="str">
            <v>Washington</v>
          </cell>
          <cell r="C61" t="str">
            <v>CVRPC</v>
          </cell>
          <cell r="D61" t="str">
            <v>CVRPC</v>
          </cell>
        </row>
        <row r="62">
          <cell r="A62" t="str">
            <v>Fayston</v>
          </cell>
          <cell r="B62" t="str">
            <v>Washington</v>
          </cell>
          <cell r="C62" t="str">
            <v>CVRPC</v>
          </cell>
          <cell r="D62" t="str">
            <v>CVRPC</v>
          </cell>
        </row>
        <row r="63">
          <cell r="A63" t="str">
            <v>Marshfield</v>
          </cell>
          <cell r="B63" t="str">
            <v>Washington</v>
          </cell>
          <cell r="C63" t="str">
            <v>CVRPC</v>
          </cell>
          <cell r="D63" t="str">
            <v>CVRPC</v>
          </cell>
        </row>
        <row r="64">
          <cell r="A64" t="str">
            <v>Middlesex</v>
          </cell>
          <cell r="B64" t="str">
            <v>Washington</v>
          </cell>
          <cell r="C64" t="str">
            <v>CVRPC</v>
          </cell>
          <cell r="D64" t="str">
            <v>CVRPC</v>
          </cell>
        </row>
        <row r="65">
          <cell r="A65" t="str">
            <v>Montpelier</v>
          </cell>
          <cell r="B65" t="str">
            <v>Washington</v>
          </cell>
          <cell r="C65" t="str">
            <v>CVRPC</v>
          </cell>
          <cell r="D65" t="str">
            <v>CVRPC</v>
          </cell>
        </row>
        <row r="66">
          <cell r="A66" t="str">
            <v>Moretown</v>
          </cell>
          <cell r="B66" t="str">
            <v>Washington</v>
          </cell>
          <cell r="C66" t="str">
            <v>CVRPC</v>
          </cell>
          <cell r="D66" t="str">
            <v>CVRPC</v>
          </cell>
        </row>
        <row r="67">
          <cell r="A67" t="str">
            <v>Northfield</v>
          </cell>
          <cell r="B67" t="str">
            <v>Washington</v>
          </cell>
          <cell r="C67" t="str">
            <v>CVRPC</v>
          </cell>
          <cell r="D67" t="str">
            <v>CVRPC</v>
          </cell>
        </row>
        <row r="68">
          <cell r="A68" t="str">
            <v>Orange</v>
          </cell>
          <cell r="B68" t="str">
            <v>Orange</v>
          </cell>
          <cell r="C68" t="str">
            <v>TRORC</v>
          </cell>
          <cell r="D68" t="str">
            <v>CVRPC</v>
          </cell>
        </row>
        <row r="69">
          <cell r="A69" t="str">
            <v>Plainfield</v>
          </cell>
          <cell r="B69" t="str">
            <v>Washington</v>
          </cell>
          <cell r="C69" t="str">
            <v>CVRPC</v>
          </cell>
          <cell r="D69" t="str">
            <v>CVRPC</v>
          </cell>
        </row>
        <row r="70">
          <cell r="A70" t="str">
            <v>Roxbury</v>
          </cell>
          <cell r="B70" t="str">
            <v>Washington</v>
          </cell>
          <cell r="C70" t="str">
            <v>CVRPC</v>
          </cell>
          <cell r="D70" t="str">
            <v>CVRPC</v>
          </cell>
        </row>
        <row r="71">
          <cell r="A71" t="str">
            <v>Waitsfield</v>
          </cell>
          <cell r="B71" t="str">
            <v>Washington</v>
          </cell>
          <cell r="C71" t="str">
            <v>CVRPC</v>
          </cell>
          <cell r="D71" t="str">
            <v>CVRPC</v>
          </cell>
        </row>
        <row r="72">
          <cell r="A72" t="str">
            <v>Warren</v>
          </cell>
          <cell r="B72" t="str">
            <v>Washington</v>
          </cell>
          <cell r="C72" t="str">
            <v>CVRPC</v>
          </cell>
          <cell r="D72" t="str">
            <v>CVRPC</v>
          </cell>
        </row>
        <row r="73">
          <cell r="A73" t="str">
            <v>Washington</v>
          </cell>
          <cell r="B73" t="str">
            <v>Orange</v>
          </cell>
          <cell r="C73" t="str">
            <v>TRORC</v>
          </cell>
          <cell r="D73" t="str">
            <v>CVRPC</v>
          </cell>
        </row>
        <row r="74">
          <cell r="A74" t="str">
            <v>Waterbury</v>
          </cell>
          <cell r="B74" t="str">
            <v>Washington</v>
          </cell>
          <cell r="C74" t="str">
            <v>CVRPC</v>
          </cell>
          <cell r="D74" t="str">
            <v>CVRPC</v>
          </cell>
        </row>
        <row r="75">
          <cell r="A75" t="str">
            <v>Williamstown</v>
          </cell>
          <cell r="B75" t="str">
            <v>Orange</v>
          </cell>
          <cell r="C75" t="str">
            <v>TRORC</v>
          </cell>
          <cell r="D75" t="str">
            <v>CVRPC</v>
          </cell>
        </row>
        <row r="76">
          <cell r="A76" t="str">
            <v>Woodbury</v>
          </cell>
          <cell r="B76" t="str">
            <v>Washington</v>
          </cell>
          <cell r="C76" t="str">
            <v>CVRPC</v>
          </cell>
          <cell r="D76" t="str">
            <v>CVRPC</v>
          </cell>
        </row>
        <row r="77">
          <cell r="A77" t="str">
            <v>Worcester</v>
          </cell>
          <cell r="B77" t="str">
            <v>Washington</v>
          </cell>
          <cell r="C77" t="str">
            <v>CVRPC</v>
          </cell>
          <cell r="D77" t="str">
            <v>CVRPC</v>
          </cell>
        </row>
        <row r="78">
          <cell r="A78" t="str">
            <v>Belvidere</v>
          </cell>
          <cell r="B78" t="str">
            <v>Lamoille</v>
          </cell>
          <cell r="C78" t="str">
            <v>LCPC</v>
          </cell>
          <cell r="D78" t="str">
            <v>LCPC</v>
          </cell>
        </row>
        <row r="79">
          <cell r="A79" t="str">
            <v>Cambridge</v>
          </cell>
          <cell r="B79" t="str">
            <v>Lamoille</v>
          </cell>
          <cell r="C79" t="str">
            <v>LCPC</v>
          </cell>
          <cell r="D79" t="str">
            <v>LCPC</v>
          </cell>
        </row>
        <row r="80">
          <cell r="A80" t="str">
            <v>Eden</v>
          </cell>
          <cell r="B80" t="str">
            <v>Lamoille</v>
          </cell>
          <cell r="C80" t="str">
            <v>LCPC</v>
          </cell>
          <cell r="D80" t="str">
            <v>LCPC</v>
          </cell>
        </row>
        <row r="81">
          <cell r="A81" t="str">
            <v>Elmore</v>
          </cell>
          <cell r="B81" t="str">
            <v>Lamoille</v>
          </cell>
          <cell r="C81" t="str">
            <v>LCPC</v>
          </cell>
          <cell r="D81" t="str">
            <v>LCPC</v>
          </cell>
        </row>
        <row r="82">
          <cell r="A82" t="str">
            <v>Hyde Park</v>
          </cell>
          <cell r="B82" t="str">
            <v>Lamoille</v>
          </cell>
          <cell r="C82" t="str">
            <v>LCPC</v>
          </cell>
          <cell r="D82" t="str">
            <v>LCPC</v>
          </cell>
        </row>
        <row r="83">
          <cell r="A83" t="str">
            <v>Johnson</v>
          </cell>
          <cell r="B83" t="str">
            <v>Lamoille</v>
          </cell>
          <cell r="C83" t="str">
            <v>LCPC</v>
          </cell>
          <cell r="D83" t="str">
            <v>LCPC</v>
          </cell>
        </row>
        <row r="84">
          <cell r="A84" t="str">
            <v>Morristown</v>
          </cell>
          <cell r="B84" t="str">
            <v>Lamoille</v>
          </cell>
          <cell r="C84" t="str">
            <v>LCPC</v>
          </cell>
          <cell r="D84" t="str">
            <v>LCPC</v>
          </cell>
        </row>
        <row r="85">
          <cell r="A85" t="str">
            <v>Stowe</v>
          </cell>
          <cell r="B85" t="str">
            <v>Lamoille</v>
          </cell>
          <cell r="C85" t="str">
            <v>LCPC</v>
          </cell>
          <cell r="D85" t="str">
            <v>LCPC</v>
          </cell>
        </row>
        <row r="86">
          <cell r="A86" t="str">
            <v>Waterville</v>
          </cell>
          <cell r="B86" t="str">
            <v>Lamoille</v>
          </cell>
          <cell r="C86" t="str">
            <v>LCPC</v>
          </cell>
          <cell r="D86" t="str">
            <v>LCPC</v>
          </cell>
        </row>
        <row r="87">
          <cell r="A87" t="str">
            <v>Wolcott</v>
          </cell>
          <cell r="B87" t="str">
            <v>Lamoille</v>
          </cell>
          <cell r="C87" t="str">
            <v>LCPC</v>
          </cell>
          <cell r="D87" t="str">
            <v>LCPC</v>
          </cell>
        </row>
        <row r="88">
          <cell r="A88" t="str">
            <v>Andover</v>
          </cell>
          <cell r="B88" t="str">
            <v>Windsor</v>
          </cell>
          <cell r="C88" t="str">
            <v>TRORC</v>
          </cell>
          <cell r="D88" t="str">
            <v>MARC</v>
          </cell>
        </row>
        <row r="89">
          <cell r="A89" t="str">
            <v>Baltimore</v>
          </cell>
          <cell r="B89" t="str">
            <v>Windsor</v>
          </cell>
          <cell r="C89" t="str">
            <v>TRORC</v>
          </cell>
          <cell r="D89" t="str">
            <v>MARC</v>
          </cell>
        </row>
        <row r="90">
          <cell r="A90" t="str">
            <v>Cavendish</v>
          </cell>
          <cell r="B90" t="str">
            <v>Windsor</v>
          </cell>
          <cell r="C90" t="str">
            <v>TRORC</v>
          </cell>
          <cell r="D90" t="str">
            <v>MARC</v>
          </cell>
        </row>
        <row r="91">
          <cell r="A91" t="str">
            <v>Chester</v>
          </cell>
          <cell r="B91" t="str">
            <v>Windsor</v>
          </cell>
          <cell r="C91" t="str">
            <v>TRORC</v>
          </cell>
          <cell r="D91" t="str">
            <v>MARC</v>
          </cell>
        </row>
        <row r="92">
          <cell r="A92" t="str">
            <v>Ludlow</v>
          </cell>
          <cell r="B92" t="str">
            <v>Windsor</v>
          </cell>
          <cell r="C92" t="str">
            <v>TRORC</v>
          </cell>
          <cell r="D92" t="str">
            <v>MARC</v>
          </cell>
        </row>
        <row r="93">
          <cell r="A93" t="str">
            <v>Reading</v>
          </cell>
          <cell r="B93" t="str">
            <v>Windsor</v>
          </cell>
          <cell r="C93" t="str">
            <v>TRORC</v>
          </cell>
          <cell r="D93" t="str">
            <v>MARC</v>
          </cell>
        </row>
        <row r="94">
          <cell r="A94" t="str">
            <v>Springfield</v>
          </cell>
          <cell r="B94" t="str">
            <v>Windsor</v>
          </cell>
          <cell r="C94" t="str">
            <v>TRORC</v>
          </cell>
          <cell r="D94" t="str">
            <v>MARC</v>
          </cell>
        </row>
        <row r="95">
          <cell r="A95" t="str">
            <v>Weathersfield</v>
          </cell>
          <cell r="B95" t="str">
            <v>Windsor</v>
          </cell>
          <cell r="C95" t="str">
            <v>TRORC</v>
          </cell>
          <cell r="D95" t="str">
            <v>MARC</v>
          </cell>
        </row>
        <row r="96">
          <cell r="A96" t="str">
            <v>West Windsor</v>
          </cell>
          <cell r="B96" t="str">
            <v>Windsor</v>
          </cell>
          <cell r="C96" t="str">
            <v>TRORC</v>
          </cell>
          <cell r="D96" t="str">
            <v>MARC</v>
          </cell>
        </row>
        <row r="97">
          <cell r="A97" t="str">
            <v>Windsor</v>
          </cell>
          <cell r="B97" t="str">
            <v>Windsor</v>
          </cell>
          <cell r="C97" t="str">
            <v>TRORC</v>
          </cell>
          <cell r="D97" t="str">
            <v>MARC</v>
          </cell>
        </row>
        <row r="98">
          <cell r="A98" t="str">
            <v>Alburgh</v>
          </cell>
          <cell r="B98" t="str">
            <v>Grand Isle</v>
          </cell>
          <cell r="C98" t="str">
            <v>NRPC</v>
          </cell>
          <cell r="D98" t="str">
            <v>NRPC</v>
          </cell>
        </row>
        <row r="99">
          <cell r="A99" t="str">
            <v>Bakersfield</v>
          </cell>
          <cell r="B99" t="str">
            <v>Franklin</v>
          </cell>
          <cell r="C99" t="str">
            <v>NRPC</v>
          </cell>
          <cell r="D99" t="str">
            <v>NRPC</v>
          </cell>
        </row>
        <row r="100">
          <cell r="A100" t="str">
            <v>Berkshire</v>
          </cell>
          <cell r="B100" t="str">
            <v>Franklin</v>
          </cell>
          <cell r="C100" t="str">
            <v>NRPC</v>
          </cell>
          <cell r="D100" t="str">
            <v>NRPC</v>
          </cell>
        </row>
        <row r="101">
          <cell r="A101" t="str">
            <v>Enosburgh</v>
          </cell>
          <cell r="B101" t="str">
            <v>Franklin</v>
          </cell>
          <cell r="C101" t="str">
            <v>NRPC</v>
          </cell>
          <cell r="D101" t="str">
            <v>NRPC</v>
          </cell>
        </row>
        <row r="102">
          <cell r="A102" t="str">
            <v>Fairfax</v>
          </cell>
          <cell r="B102" t="str">
            <v>Franklin</v>
          </cell>
          <cell r="C102" t="str">
            <v>NRPC</v>
          </cell>
          <cell r="D102" t="str">
            <v>NRPC</v>
          </cell>
        </row>
        <row r="103">
          <cell r="A103" t="str">
            <v>Fairfield</v>
          </cell>
          <cell r="B103" t="str">
            <v>Franklin</v>
          </cell>
          <cell r="C103" t="str">
            <v>NRPC</v>
          </cell>
          <cell r="D103" t="str">
            <v>NRPC</v>
          </cell>
        </row>
        <row r="104">
          <cell r="A104" t="str">
            <v>Fletcher</v>
          </cell>
          <cell r="B104" t="str">
            <v>Franklin</v>
          </cell>
          <cell r="C104" t="str">
            <v>NRPC</v>
          </cell>
          <cell r="D104" t="str">
            <v>NRPC</v>
          </cell>
        </row>
        <row r="105">
          <cell r="A105" t="str">
            <v>Franklin</v>
          </cell>
          <cell r="B105" t="str">
            <v>Franklin</v>
          </cell>
          <cell r="C105" t="str">
            <v>NRPC</v>
          </cell>
          <cell r="D105" t="str">
            <v>NRPC</v>
          </cell>
        </row>
        <row r="106">
          <cell r="A106" t="str">
            <v>Georgia</v>
          </cell>
          <cell r="B106" t="str">
            <v>Franklin</v>
          </cell>
          <cell r="C106" t="str">
            <v>NRPC</v>
          </cell>
          <cell r="D106" t="str">
            <v>NRPC</v>
          </cell>
        </row>
        <row r="107">
          <cell r="A107" t="str">
            <v>Grand Isle</v>
          </cell>
          <cell r="B107" t="str">
            <v>Grand Isle</v>
          </cell>
          <cell r="C107" t="str">
            <v>NRPC</v>
          </cell>
          <cell r="D107" t="str">
            <v>NRPC</v>
          </cell>
        </row>
        <row r="108">
          <cell r="A108" t="str">
            <v>Highgate</v>
          </cell>
          <cell r="B108" t="str">
            <v>Franklin</v>
          </cell>
          <cell r="C108" t="str">
            <v>NRPC</v>
          </cell>
          <cell r="D108" t="str">
            <v>NRPC</v>
          </cell>
        </row>
        <row r="109">
          <cell r="A109" t="str">
            <v>Isle La Motte</v>
          </cell>
          <cell r="B109" t="str">
            <v>Grand Isle</v>
          </cell>
          <cell r="C109" t="str">
            <v>NRPC</v>
          </cell>
          <cell r="D109" t="str">
            <v>NRPC</v>
          </cell>
        </row>
        <row r="110">
          <cell r="A110" t="str">
            <v>Montgomery</v>
          </cell>
          <cell r="B110" t="str">
            <v>Franklin</v>
          </cell>
          <cell r="C110" t="str">
            <v>NRPC</v>
          </cell>
          <cell r="D110" t="str">
            <v>NRPC</v>
          </cell>
        </row>
        <row r="111">
          <cell r="A111" t="str">
            <v>North Hero</v>
          </cell>
          <cell r="B111" t="str">
            <v>Grand Isle</v>
          </cell>
          <cell r="C111" t="str">
            <v>NRPC</v>
          </cell>
          <cell r="D111" t="str">
            <v>NRPC</v>
          </cell>
        </row>
        <row r="112">
          <cell r="A112" t="str">
            <v>Richford</v>
          </cell>
          <cell r="B112" t="str">
            <v>Franklin</v>
          </cell>
          <cell r="C112" t="str">
            <v>NRPC</v>
          </cell>
          <cell r="D112" t="str">
            <v>NRPC</v>
          </cell>
        </row>
        <row r="113">
          <cell r="A113" t="str">
            <v>Sheldon</v>
          </cell>
          <cell r="B113" t="str">
            <v>Franklin</v>
          </cell>
          <cell r="C113" t="str">
            <v>NRPC</v>
          </cell>
          <cell r="D113" t="str">
            <v>NRPC</v>
          </cell>
        </row>
        <row r="114">
          <cell r="A114" t="str">
            <v>South Hero</v>
          </cell>
          <cell r="B114" t="str">
            <v>Grand Isle</v>
          </cell>
          <cell r="C114" t="str">
            <v>NRPC</v>
          </cell>
          <cell r="D114" t="str">
            <v>NRPC</v>
          </cell>
        </row>
        <row r="115">
          <cell r="A115" t="str">
            <v>Saint Albans City</v>
          </cell>
          <cell r="B115" t="str">
            <v>Franklin</v>
          </cell>
          <cell r="C115" t="str">
            <v>NRPC</v>
          </cell>
          <cell r="D115" t="str">
            <v>NRPC</v>
          </cell>
        </row>
        <row r="116">
          <cell r="A116" t="str">
            <v>Saint Albans Town</v>
          </cell>
          <cell r="B116" t="str">
            <v>Franklin</v>
          </cell>
          <cell r="C116" t="str">
            <v>NRPC</v>
          </cell>
          <cell r="D116" t="str">
            <v>NRPC</v>
          </cell>
        </row>
        <row r="117">
          <cell r="A117" t="str">
            <v>Swanton</v>
          </cell>
          <cell r="B117" t="str">
            <v>Franklin</v>
          </cell>
          <cell r="C117" t="str">
            <v>NRPC</v>
          </cell>
          <cell r="D117" t="str">
            <v>NRPC</v>
          </cell>
        </row>
        <row r="118">
          <cell r="A118" t="str">
            <v>Albany</v>
          </cell>
          <cell r="B118" t="str">
            <v>Orleans</v>
          </cell>
          <cell r="C118" t="str">
            <v>NVDA</v>
          </cell>
          <cell r="D118" t="str">
            <v>NVDA</v>
          </cell>
        </row>
        <row r="119">
          <cell r="A119" t="str">
            <v>Averill</v>
          </cell>
          <cell r="B119" t="str">
            <v>Essex</v>
          </cell>
          <cell r="C119" t="str">
            <v>NVDA</v>
          </cell>
          <cell r="D119" t="str">
            <v>NVDA</v>
          </cell>
        </row>
        <row r="120">
          <cell r="A120" t="str">
            <v>Barnet</v>
          </cell>
          <cell r="B120" t="str">
            <v>Caledonia</v>
          </cell>
          <cell r="C120" t="str">
            <v>NVDA</v>
          </cell>
          <cell r="D120" t="str">
            <v>NVDA</v>
          </cell>
        </row>
        <row r="121">
          <cell r="A121" t="str">
            <v>Barton</v>
          </cell>
          <cell r="B121" t="str">
            <v>Orleans</v>
          </cell>
          <cell r="C121" t="str">
            <v>NVDA</v>
          </cell>
          <cell r="D121" t="str">
            <v>NVDA</v>
          </cell>
        </row>
        <row r="122">
          <cell r="A122" t="str">
            <v>Bloomfield</v>
          </cell>
          <cell r="B122" t="str">
            <v>Essex</v>
          </cell>
          <cell r="C122" t="str">
            <v>NVDA</v>
          </cell>
          <cell r="D122" t="str">
            <v>NVDA</v>
          </cell>
        </row>
        <row r="123">
          <cell r="A123" t="str">
            <v>Brighton</v>
          </cell>
          <cell r="B123" t="str">
            <v>Essex</v>
          </cell>
          <cell r="C123" t="str">
            <v>NVDA</v>
          </cell>
          <cell r="D123" t="str">
            <v>NVDA</v>
          </cell>
        </row>
        <row r="124">
          <cell r="A124" t="str">
            <v>Brownington</v>
          </cell>
          <cell r="B124" t="str">
            <v>Orleans</v>
          </cell>
          <cell r="C124" t="str">
            <v>NVDA</v>
          </cell>
          <cell r="D124" t="str">
            <v>NVDA</v>
          </cell>
        </row>
        <row r="125">
          <cell r="A125" t="str">
            <v>Brunswick</v>
          </cell>
          <cell r="B125" t="str">
            <v>Essex</v>
          </cell>
          <cell r="C125" t="str">
            <v>NVDA</v>
          </cell>
          <cell r="D125" t="str">
            <v>NVDA</v>
          </cell>
        </row>
        <row r="126">
          <cell r="A126" t="str">
            <v>Burke</v>
          </cell>
          <cell r="B126" t="str">
            <v>Caledonia</v>
          </cell>
          <cell r="C126" t="str">
            <v>NVDA</v>
          </cell>
          <cell r="D126" t="str">
            <v>NVDA</v>
          </cell>
        </row>
        <row r="127">
          <cell r="A127" t="str">
            <v>Canaan</v>
          </cell>
          <cell r="B127" t="str">
            <v>Essex</v>
          </cell>
          <cell r="C127" t="str">
            <v>NVDA</v>
          </cell>
          <cell r="D127" t="str">
            <v>NVDA</v>
          </cell>
        </row>
        <row r="128">
          <cell r="A128" t="str">
            <v>Charleston</v>
          </cell>
          <cell r="B128" t="str">
            <v>Orleans</v>
          </cell>
          <cell r="C128" t="str">
            <v>NVDA</v>
          </cell>
          <cell r="D128" t="str">
            <v>NVDA</v>
          </cell>
        </row>
        <row r="129">
          <cell r="A129" t="str">
            <v>Concord</v>
          </cell>
          <cell r="B129" t="str">
            <v>Essex</v>
          </cell>
          <cell r="C129" t="str">
            <v>NVDA</v>
          </cell>
          <cell r="D129" t="str">
            <v>NVDA</v>
          </cell>
        </row>
        <row r="130">
          <cell r="A130" t="str">
            <v>Coventry</v>
          </cell>
          <cell r="B130" t="str">
            <v>Orleans</v>
          </cell>
          <cell r="C130" t="str">
            <v>NVDA</v>
          </cell>
          <cell r="D130" t="str">
            <v>NVDA</v>
          </cell>
        </row>
        <row r="131">
          <cell r="A131" t="str">
            <v>Craftsbury</v>
          </cell>
          <cell r="B131" t="str">
            <v>Orleans</v>
          </cell>
          <cell r="C131" t="str">
            <v>NVDA</v>
          </cell>
          <cell r="D131" t="str">
            <v>NVDA</v>
          </cell>
        </row>
        <row r="132">
          <cell r="A132" t="str">
            <v>Danville</v>
          </cell>
          <cell r="B132" t="str">
            <v>Caledonia</v>
          </cell>
          <cell r="C132" t="str">
            <v>NVDA</v>
          </cell>
          <cell r="D132" t="str">
            <v>NVDA</v>
          </cell>
        </row>
        <row r="133">
          <cell r="A133" t="str">
            <v>Derby</v>
          </cell>
          <cell r="B133" t="str">
            <v>Orleans</v>
          </cell>
          <cell r="C133" t="str">
            <v>NVDA</v>
          </cell>
          <cell r="D133" t="str">
            <v>NVDA</v>
          </cell>
        </row>
        <row r="134">
          <cell r="A134" t="str">
            <v>East Haven</v>
          </cell>
          <cell r="B134" t="str">
            <v>Essex</v>
          </cell>
          <cell r="C134" t="str">
            <v>NVDA</v>
          </cell>
          <cell r="D134" t="str">
            <v>NVDA</v>
          </cell>
        </row>
        <row r="135">
          <cell r="A135" t="str">
            <v>Ferdinand</v>
          </cell>
          <cell r="B135" t="str">
            <v>Essex</v>
          </cell>
          <cell r="C135" t="str">
            <v>NVDA</v>
          </cell>
          <cell r="D135" t="str">
            <v>NVDA</v>
          </cell>
        </row>
        <row r="136">
          <cell r="A136" t="str">
            <v>Glover</v>
          </cell>
          <cell r="B136" t="str">
            <v>Orleans</v>
          </cell>
          <cell r="C136" t="str">
            <v>NVDA</v>
          </cell>
          <cell r="D136" t="str">
            <v>NVDA</v>
          </cell>
        </row>
        <row r="137">
          <cell r="A137" t="str">
            <v>Granby</v>
          </cell>
          <cell r="B137" t="str">
            <v>Essex</v>
          </cell>
          <cell r="C137" t="str">
            <v>NVDA</v>
          </cell>
          <cell r="D137" t="str">
            <v>NVDA</v>
          </cell>
        </row>
        <row r="138">
          <cell r="A138" t="str">
            <v>Greensboro</v>
          </cell>
          <cell r="B138" t="str">
            <v>Orleans</v>
          </cell>
          <cell r="C138" t="str">
            <v>NVDA</v>
          </cell>
          <cell r="D138" t="str">
            <v>NVDA</v>
          </cell>
        </row>
        <row r="139">
          <cell r="A139" t="str">
            <v>Groton</v>
          </cell>
          <cell r="B139" t="str">
            <v>Caledonia</v>
          </cell>
          <cell r="C139" t="str">
            <v>NVDA</v>
          </cell>
          <cell r="D139" t="str">
            <v>NVDA</v>
          </cell>
        </row>
        <row r="140">
          <cell r="A140" t="str">
            <v>Guildhall</v>
          </cell>
          <cell r="B140" t="str">
            <v>Essex</v>
          </cell>
          <cell r="C140" t="str">
            <v>NVDA</v>
          </cell>
          <cell r="D140" t="str">
            <v>NVDA</v>
          </cell>
        </row>
        <row r="141">
          <cell r="A141" t="str">
            <v>Hardwick</v>
          </cell>
          <cell r="B141" t="str">
            <v>Caledonia</v>
          </cell>
          <cell r="C141" t="str">
            <v>NVDA</v>
          </cell>
          <cell r="D141" t="str">
            <v>NVDA</v>
          </cell>
        </row>
        <row r="142">
          <cell r="A142" t="str">
            <v>Holland</v>
          </cell>
          <cell r="B142" t="str">
            <v>Orleans</v>
          </cell>
          <cell r="C142" t="str">
            <v>NVDA</v>
          </cell>
          <cell r="D142" t="str">
            <v>NVDA</v>
          </cell>
        </row>
        <row r="143">
          <cell r="A143" t="str">
            <v>Irasburg</v>
          </cell>
          <cell r="B143" t="str">
            <v>Orleans</v>
          </cell>
          <cell r="C143" t="str">
            <v>NVDA</v>
          </cell>
          <cell r="D143" t="str">
            <v>NVDA</v>
          </cell>
        </row>
        <row r="144">
          <cell r="A144" t="str">
            <v>Jay</v>
          </cell>
          <cell r="B144" t="str">
            <v>Orleans</v>
          </cell>
          <cell r="C144" t="str">
            <v>NVDA</v>
          </cell>
          <cell r="D144" t="str">
            <v>NVDA</v>
          </cell>
        </row>
        <row r="145">
          <cell r="A145" t="str">
            <v>Kirby</v>
          </cell>
          <cell r="B145" t="str">
            <v>Caledonia</v>
          </cell>
          <cell r="C145" t="str">
            <v>NVDA</v>
          </cell>
          <cell r="D145" t="str">
            <v>NVDA</v>
          </cell>
        </row>
        <row r="146">
          <cell r="A146" t="str">
            <v>Lemington</v>
          </cell>
          <cell r="B146" t="str">
            <v>Essex</v>
          </cell>
          <cell r="C146" t="str">
            <v>NVDA</v>
          </cell>
          <cell r="D146" t="str">
            <v>NVDA</v>
          </cell>
        </row>
        <row r="147">
          <cell r="A147" t="str">
            <v>Lewis</v>
          </cell>
          <cell r="B147" t="str">
            <v>Essex</v>
          </cell>
          <cell r="C147" t="str">
            <v>NVDA</v>
          </cell>
          <cell r="D147" t="str">
            <v>NVDA</v>
          </cell>
        </row>
        <row r="148">
          <cell r="A148" t="str">
            <v>Lowell</v>
          </cell>
          <cell r="B148" t="str">
            <v>Orleans</v>
          </cell>
          <cell r="C148" t="str">
            <v>NVDA</v>
          </cell>
          <cell r="D148" t="str">
            <v>NVDA</v>
          </cell>
        </row>
        <row r="149">
          <cell r="A149" t="str">
            <v>Lunenburg</v>
          </cell>
          <cell r="B149" t="str">
            <v>Essex</v>
          </cell>
          <cell r="C149" t="str">
            <v>NVDA</v>
          </cell>
          <cell r="D149" t="str">
            <v>NVDA</v>
          </cell>
        </row>
        <row r="150">
          <cell r="A150" t="str">
            <v>Lyndon</v>
          </cell>
          <cell r="B150" t="str">
            <v>Caledonia</v>
          </cell>
          <cell r="C150" t="str">
            <v>NVDA</v>
          </cell>
          <cell r="D150" t="str">
            <v>NVDA</v>
          </cell>
        </row>
        <row r="151">
          <cell r="A151" t="str">
            <v>Maidstone</v>
          </cell>
          <cell r="B151" t="str">
            <v>Essex</v>
          </cell>
          <cell r="C151" t="str">
            <v>NVDA</v>
          </cell>
          <cell r="D151" t="str">
            <v>NVDA</v>
          </cell>
        </row>
        <row r="152">
          <cell r="A152" t="str">
            <v>Morgan</v>
          </cell>
          <cell r="B152" t="str">
            <v>Orleans</v>
          </cell>
          <cell r="C152" t="str">
            <v>NVDA</v>
          </cell>
          <cell r="D152" t="str">
            <v>NVDA</v>
          </cell>
        </row>
        <row r="153">
          <cell r="A153" t="str">
            <v>Newark</v>
          </cell>
          <cell r="B153" t="str">
            <v>Caledonia</v>
          </cell>
          <cell r="C153" t="str">
            <v>NVDA</v>
          </cell>
          <cell r="D153" t="str">
            <v>NVDA</v>
          </cell>
        </row>
        <row r="154">
          <cell r="A154" t="str">
            <v>Newport City</v>
          </cell>
          <cell r="B154" t="str">
            <v>Orleans</v>
          </cell>
          <cell r="C154" t="str">
            <v>NVDA</v>
          </cell>
          <cell r="D154" t="str">
            <v>NVDA</v>
          </cell>
        </row>
        <row r="155">
          <cell r="A155" t="str">
            <v>Newport Town</v>
          </cell>
          <cell r="B155" t="str">
            <v>Orleans</v>
          </cell>
          <cell r="C155" t="str">
            <v>NVDA</v>
          </cell>
          <cell r="D155" t="str">
            <v>NVDA</v>
          </cell>
        </row>
        <row r="156">
          <cell r="A156" t="str">
            <v>Norton</v>
          </cell>
          <cell r="B156" t="str">
            <v>Essex</v>
          </cell>
          <cell r="C156" t="str">
            <v>NVDA</v>
          </cell>
          <cell r="D156" t="str">
            <v>NVDA</v>
          </cell>
        </row>
        <row r="157">
          <cell r="A157" t="str">
            <v>Peacham</v>
          </cell>
          <cell r="B157" t="str">
            <v>Caledonia</v>
          </cell>
          <cell r="C157" t="str">
            <v>NVDA</v>
          </cell>
          <cell r="D157" t="str">
            <v>NVDA</v>
          </cell>
        </row>
        <row r="158">
          <cell r="A158" t="str">
            <v>Ryegate</v>
          </cell>
          <cell r="B158" t="str">
            <v>Caledonia</v>
          </cell>
          <cell r="C158" t="str">
            <v>NVDA</v>
          </cell>
          <cell r="D158" t="str">
            <v>NVDA</v>
          </cell>
        </row>
        <row r="159">
          <cell r="A159" t="str">
            <v>Sheffield</v>
          </cell>
          <cell r="B159" t="str">
            <v>Caledonia</v>
          </cell>
          <cell r="C159" t="str">
            <v>NVDA</v>
          </cell>
          <cell r="D159" t="str">
            <v>NVDA</v>
          </cell>
        </row>
        <row r="160">
          <cell r="A160" t="str">
            <v>Saint Johnsbury</v>
          </cell>
          <cell r="B160" t="str">
            <v>Caledonia</v>
          </cell>
          <cell r="C160" t="str">
            <v>NVDA</v>
          </cell>
          <cell r="D160" t="str">
            <v>NVDA</v>
          </cell>
        </row>
        <row r="161">
          <cell r="A161" t="str">
            <v>Stannard</v>
          </cell>
          <cell r="B161" t="str">
            <v>Caledonia</v>
          </cell>
          <cell r="C161" t="str">
            <v>NVDA</v>
          </cell>
          <cell r="D161" t="str">
            <v>NVDA</v>
          </cell>
        </row>
        <row r="162">
          <cell r="A162" t="str">
            <v>Sutton</v>
          </cell>
          <cell r="B162" t="str">
            <v>Caledonia</v>
          </cell>
          <cell r="C162" t="str">
            <v>NVDA</v>
          </cell>
          <cell r="D162" t="str">
            <v>NVDA</v>
          </cell>
        </row>
        <row r="163">
          <cell r="A163" t="str">
            <v>Troy</v>
          </cell>
          <cell r="B163" t="str">
            <v>Orleans</v>
          </cell>
          <cell r="C163" t="str">
            <v>NVDA</v>
          </cell>
          <cell r="D163" t="str">
            <v>NVDA</v>
          </cell>
        </row>
        <row r="164">
          <cell r="A164" t="str">
            <v>Victory</v>
          </cell>
          <cell r="B164" t="str">
            <v>Essex</v>
          </cell>
          <cell r="C164" t="str">
            <v>NVDA</v>
          </cell>
          <cell r="D164" t="str">
            <v>NVDA</v>
          </cell>
        </row>
        <row r="165">
          <cell r="A165" t="str">
            <v>Walden</v>
          </cell>
          <cell r="B165" t="str">
            <v>Caledonia</v>
          </cell>
          <cell r="C165" t="str">
            <v>NVDA</v>
          </cell>
          <cell r="D165" t="str">
            <v>NVDA</v>
          </cell>
        </row>
        <row r="166">
          <cell r="A166" t="str">
            <v>Waterford</v>
          </cell>
          <cell r="B166" t="str">
            <v>Caledonia</v>
          </cell>
          <cell r="C166" t="str">
            <v>NVDA</v>
          </cell>
          <cell r="D166" t="str">
            <v>NVDA</v>
          </cell>
        </row>
        <row r="167">
          <cell r="A167" t="str">
            <v>Westfield</v>
          </cell>
          <cell r="B167" t="str">
            <v>Orleans</v>
          </cell>
          <cell r="C167" t="str">
            <v>NVDA</v>
          </cell>
          <cell r="D167" t="str">
            <v>NVDA</v>
          </cell>
        </row>
        <row r="168">
          <cell r="A168" t="str">
            <v>Westmore</v>
          </cell>
          <cell r="B168" t="str">
            <v>Orleans</v>
          </cell>
          <cell r="C168" t="str">
            <v>NVDA</v>
          </cell>
          <cell r="D168" t="str">
            <v>NVDA</v>
          </cell>
        </row>
        <row r="169">
          <cell r="A169" t="str">
            <v>Wheelock</v>
          </cell>
          <cell r="B169" t="str">
            <v>Caledonia</v>
          </cell>
          <cell r="C169" t="str">
            <v>NVDA</v>
          </cell>
          <cell r="D169" t="str">
            <v>NVDA</v>
          </cell>
        </row>
        <row r="170">
          <cell r="A170" t="str">
            <v>Benson</v>
          </cell>
          <cell r="B170" t="str">
            <v>Rutland</v>
          </cell>
          <cell r="C170" t="str">
            <v>RRPC</v>
          </cell>
          <cell r="D170" t="str">
            <v>RRPC</v>
          </cell>
        </row>
        <row r="171">
          <cell r="A171" t="str">
            <v>Brandon</v>
          </cell>
          <cell r="B171" t="str">
            <v>Rutland</v>
          </cell>
          <cell r="C171" t="str">
            <v>RRPC</v>
          </cell>
          <cell r="D171" t="str">
            <v>RRPC</v>
          </cell>
        </row>
        <row r="172">
          <cell r="A172" t="str">
            <v>Castleton</v>
          </cell>
          <cell r="B172" t="str">
            <v>Rutland</v>
          </cell>
          <cell r="C172" t="str">
            <v>RRPC</v>
          </cell>
          <cell r="D172" t="str">
            <v>RRPC</v>
          </cell>
        </row>
        <row r="173">
          <cell r="A173" t="str">
            <v>Chittenden</v>
          </cell>
          <cell r="B173" t="str">
            <v>Rutland</v>
          </cell>
          <cell r="C173" t="str">
            <v>RRPC</v>
          </cell>
          <cell r="D173" t="str">
            <v>RRPC</v>
          </cell>
        </row>
        <row r="174">
          <cell r="A174" t="str">
            <v>Clarendon</v>
          </cell>
          <cell r="B174" t="str">
            <v>Rutland</v>
          </cell>
          <cell r="C174" t="str">
            <v>RRPC</v>
          </cell>
          <cell r="D174" t="str">
            <v>RRPC</v>
          </cell>
        </row>
        <row r="175">
          <cell r="A175" t="str">
            <v>Danby</v>
          </cell>
          <cell r="B175" t="str">
            <v>Rutland</v>
          </cell>
          <cell r="C175" t="str">
            <v>RRPC</v>
          </cell>
          <cell r="D175" t="str">
            <v>RRPC</v>
          </cell>
        </row>
        <row r="176">
          <cell r="A176" t="str">
            <v>Fair Haven</v>
          </cell>
          <cell r="B176" t="str">
            <v>Rutland</v>
          </cell>
          <cell r="C176" t="str">
            <v>RRPC</v>
          </cell>
          <cell r="D176" t="str">
            <v>RRPC</v>
          </cell>
        </row>
        <row r="177">
          <cell r="A177" t="str">
            <v>Hubbardton</v>
          </cell>
          <cell r="B177" t="str">
            <v>Rutland</v>
          </cell>
          <cell r="C177" t="str">
            <v>RRPC</v>
          </cell>
          <cell r="D177" t="str">
            <v>RRPC</v>
          </cell>
        </row>
        <row r="178">
          <cell r="A178" t="str">
            <v>Ira</v>
          </cell>
          <cell r="B178" t="str">
            <v>Rutland</v>
          </cell>
          <cell r="C178" t="str">
            <v>RRPC</v>
          </cell>
          <cell r="D178" t="str">
            <v>RRPC</v>
          </cell>
        </row>
        <row r="179">
          <cell r="A179" t="str">
            <v>Killington</v>
          </cell>
          <cell r="B179" t="str">
            <v>Rutland</v>
          </cell>
          <cell r="C179" t="str">
            <v>RRPC</v>
          </cell>
          <cell r="D179" t="str">
            <v>RRPC</v>
          </cell>
        </row>
        <row r="180">
          <cell r="A180" t="str">
            <v>Mendon</v>
          </cell>
          <cell r="B180" t="str">
            <v>Rutland</v>
          </cell>
          <cell r="C180" t="str">
            <v>RRPC</v>
          </cell>
          <cell r="D180" t="str">
            <v>RRPC</v>
          </cell>
        </row>
        <row r="181">
          <cell r="A181" t="str">
            <v>Middletown Springs</v>
          </cell>
          <cell r="B181" t="str">
            <v>Rutland</v>
          </cell>
          <cell r="C181" t="str">
            <v>RRPC</v>
          </cell>
          <cell r="D181" t="str">
            <v>RRPC</v>
          </cell>
        </row>
        <row r="182">
          <cell r="A182" t="str">
            <v>Mount Holly</v>
          </cell>
          <cell r="B182" t="str">
            <v>Rutland</v>
          </cell>
          <cell r="C182" t="str">
            <v>RRPC</v>
          </cell>
          <cell r="D182" t="str">
            <v>RRPC</v>
          </cell>
        </row>
        <row r="183">
          <cell r="A183" t="str">
            <v>Mount Tabor</v>
          </cell>
          <cell r="B183" t="str">
            <v>Rutland</v>
          </cell>
          <cell r="C183" t="str">
            <v>RRPC</v>
          </cell>
          <cell r="D183" t="str">
            <v>RRPC</v>
          </cell>
        </row>
        <row r="184">
          <cell r="A184" t="str">
            <v>Pawlet</v>
          </cell>
          <cell r="B184" t="str">
            <v>Rutland</v>
          </cell>
          <cell r="C184" t="str">
            <v>RRPC</v>
          </cell>
          <cell r="D184" t="str">
            <v>RRPC</v>
          </cell>
        </row>
        <row r="185">
          <cell r="A185" t="str">
            <v>Pittsford</v>
          </cell>
          <cell r="B185" t="str">
            <v>Rutland</v>
          </cell>
          <cell r="C185" t="str">
            <v>RRPC</v>
          </cell>
          <cell r="D185" t="str">
            <v>RRPC</v>
          </cell>
        </row>
        <row r="186">
          <cell r="A186" t="str">
            <v>Poultney</v>
          </cell>
          <cell r="B186" t="str">
            <v>Rutland</v>
          </cell>
          <cell r="C186" t="str">
            <v>RRPC</v>
          </cell>
          <cell r="D186" t="str">
            <v>RRPC</v>
          </cell>
        </row>
        <row r="187">
          <cell r="A187" t="str">
            <v>Proctor</v>
          </cell>
          <cell r="B187" t="str">
            <v>Rutland</v>
          </cell>
          <cell r="C187" t="str">
            <v>RRPC</v>
          </cell>
          <cell r="D187" t="str">
            <v>RRPC</v>
          </cell>
        </row>
        <row r="188">
          <cell r="A188" t="str">
            <v>Rutland City</v>
          </cell>
          <cell r="B188" t="str">
            <v>Rutland</v>
          </cell>
          <cell r="C188" t="str">
            <v>RRPC</v>
          </cell>
          <cell r="D188" t="str">
            <v>RRPC</v>
          </cell>
        </row>
        <row r="189">
          <cell r="A189" t="str">
            <v>Rutland Town</v>
          </cell>
          <cell r="B189" t="str">
            <v>Rutland</v>
          </cell>
          <cell r="C189" t="str">
            <v>RRPC</v>
          </cell>
          <cell r="D189" t="str">
            <v>RRPC</v>
          </cell>
        </row>
        <row r="190">
          <cell r="A190" t="str">
            <v>Shrewsbury</v>
          </cell>
          <cell r="B190" t="str">
            <v>Rutland</v>
          </cell>
          <cell r="C190" t="str">
            <v>RRPC</v>
          </cell>
          <cell r="D190" t="str">
            <v>RRPC</v>
          </cell>
        </row>
        <row r="191">
          <cell r="A191" t="str">
            <v>Sudbury</v>
          </cell>
          <cell r="B191" t="str">
            <v>Rutland</v>
          </cell>
          <cell r="C191" t="str">
            <v>RRPC</v>
          </cell>
          <cell r="D191" t="str">
            <v>RRPC</v>
          </cell>
        </row>
        <row r="192">
          <cell r="A192" t="str">
            <v>Tinmouth</v>
          </cell>
          <cell r="B192" t="str">
            <v>Rutland</v>
          </cell>
          <cell r="C192" t="str">
            <v>RRPC</v>
          </cell>
          <cell r="D192" t="str">
            <v>RRPC</v>
          </cell>
        </row>
        <row r="193">
          <cell r="A193" t="str">
            <v>Wallingford</v>
          </cell>
          <cell r="B193" t="str">
            <v>Rutland</v>
          </cell>
          <cell r="C193" t="str">
            <v>RRPC</v>
          </cell>
          <cell r="D193" t="str">
            <v>RRPC</v>
          </cell>
        </row>
        <row r="194">
          <cell r="A194" t="str">
            <v>Wells</v>
          </cell>
          <cell r="B194" t="str">
            <v>Rutland</v>
          </cell>
          <cell r="C194" t="str">
            <v>RRPC</v>
          </cell>
          <cell r="D194" t="str">
            <v>RRPC</v>
          </cell>
        </row>
        <row r="195">
          <cell r="A195" t="str">
            <v>West Haven</v>
          </cell>
          <cell r="B195" t="str">
            <v>Rutland</v>
          </cell>
          <cell r="C195" t="str">
            <v>RRPC</v>
          </cell>
          <cell r="D195" t="str">
            <v>RRPC</v>
          </cell>
        </row>
        <row r="196">
          <cell r="A196" t="str">
            <v>West Rutland</v>
          </cell>
          <cell r="B196" t="str">
            <v>Rutland</v>
          </cell>
          <cell r="C196" t="str">
            <v>RRPC</v>
          </cell>
          <cell r="D196" t="str">
            <v>RRPC</v>
          </cell>
        </row>
        <row r="197">
          <cell r="A197" t="str">
            <v>Barnard</v>
          </cell>
          <cell r="B197" t="str">
            <v>Windsor</v>
          </cell>
          <cell r="C197" t="str">
            <v>TRORC</v>
          </cell>
          <cell r="D197" t="str">
            <v>TRORC</v>
          </cell>
        </row>
        <row r="198">
          <cell r="A198" t="str">
            <v>Bethel</v>
          </cell>
          <cell r="B198" t="str">
            <v>Windsor</v>
          </cell>
          <cell r="C198" t="str">
            <v>TRORC</v>
          </cell>
          <cell r="D198" t="str">
            <v>TRORC</v>
          </cell>
        </row>
        <row r="199">
          <cell r="A199" t="str">
            <v>Bradford</v>
          </cell>
          <cell r="B199" t="str">
            <v>Orange</v>
          </cell>
          <cell r="C199" t="str">
            <v>TRORC</v>
          </cell>
          <cell r="D199" t="str">
            <v>TRORC</v>
          </cell>
        </row>
        <row r="200">
          <cell r="A200" t="str">
            <v>Braintree</v>
          </cell>
          <cell r="B200" t="str">
            <v>Orange</v>
          </cell>
          <cell r="C200" t="str">
            <v>TRORC</v>
          </cell>
          <cell r="D200" t="str">
            <v>TRORC</v>
          </cell>
        </row>
        <row r="201">
          <cell r="A201" t="str">
            <v>Bridgewater</v>
          </cell>
          <cell r="B201" t="str">
            <v>Windsor</v>
          </cell>
          <cell r="C201" t="str">
            <v>TRORC</v>
          </cell>
          <cell r="D201" t="str">
            <v>TRORC</v>
          </cell>
        </row>
        <row r="202">
          <cell r="A202" t="str">
            <v>Brookfield</v>
          </cell>
          <cell r="B202" t="str">
            <v>Orange</v>
          </cell>
          <cell r="C202" t="str">
            <v>TRORC</v>
          </cell>
          <cell r="D202" t="str">
            <v>TRORC</v>
          </cell>
        </row>
        <row r="203">
          <cell r="A203" t="str">
            <v>Chelsea</v>
          </cell>
          <cell r="B203" t="str">
            <v>Orange</v>
          </cell>
          <cell r="C203" t="str">
            <v>TRORC</v>
          </cell>
          <cell r="D203" t="str">
            <v>TRORC</v>
          </cell>
        </row>
        <row r="204">
          <cell r="A204" t="str">
            <v>Corinth</v>
          </cell>
          <cell r="B204" t="str">
            <v>Orange</v>
          </cell>
          <cell r="C204" t="str">
            <v>TRORC</v>
          </cell>
          <cell r="D204" t="str">
            <v>TRORC</v>
          </cell>
        </row>
        <row r="205">
          <cell r="A205" t="str">
            <v>Fairlee</v>
          </cell>
          <cell r="B205" t="str">
            <v>Orange</v>
          </cell>
          <cell r="C205" t="str">
            <v>TRORC</v>
          </cell>
          <cell r="D205" t="str">
            <v>TRORC</v>
          </cell>
        </row>
        <row r="206">
          <cell r="A206" t="str">
            <v>Granville</v>
          </cell>
          <cell r="B206" t="str">
            <v>Addison</v>
          </cell>
          <cell r="C206" t="str">
            <v>ACRPC</v>
          </cell>
          <cell r="D206" t="str">
            <v>TRORC</v>
          </cell>
        </row>
        <row r="207">
          <cell r="A207" t="str">
            <v>Hancock</v>
          </cell>
          <cell r="B207" t="str">
            <v>Addison</v>
          </cell>
          <cell r="C207" t="str">
            <v>ACRPC</v>
          </cell>
          <cell r="D207" t="str">
            <v>TRORC</v>
          </cell>
        </row>
        <row r="208">
          <cell r="A208" t="str">
            <v>Hartford</v>
          </cell>
          <cell r="B208" t="str">
            <v>Windsor</v>
          </cell>
          <cell r="C208" t="str">
            <v>TRORC</v>
          </cell>
          <cell r="D208" t="str">
            <v>TRORC</v>
          </cell>
        </row>
        <row r="209">
          <cell r="A209" t="str">
            <v>Hartland</v>
          </cell>
          <cell r="B209" t="str">
            <v>Windsor</v>
          </cell>
          <cell r="C209" t="str">
            <v>TRORC</v>
          </cell>
          <cell r="D209" t="str">
            <v>TRORC</v>
          </cell>
        </row>
        <row r="210">
          <cell r="A210" t="str">
            <v>Newbury</v>
          </cell>
          <cell r="B210" t="str">
            <v>Orange</v>
          </cell>
          <cell r="C210" t="str">
            <v>TRORC</v>
          </cell>
          <cell r="D210" t="str">
            <v>TRORC</v>
          </cell>
        </row>
        <row r="211">
          <cell r="A211" t="str">
            <v>Norwich</v>
          </cell>
          <cell r="B211" t="str">
            <v>Windsor</v>
          </cell>
          <cell r="C211" t="str">
            <v>TRORC</v>
          </cell>
          <cell r="D211" t="str">
            <v>TRORC</v>
          </cell>
        </row>
        <row r="212">
          <cell r="A212" t="str">
            <v>Pittsfield</v>
          </cell>
          <cell r="B212" t="str">
            <v>Rutland</v>
          </cell>
          <cell r="C212" t="str">
            <v>RRPC</v>
          </cell>
          <cell r="D212" t="str">
            <v>TRORC</v>
          </cell>
        </row>
        <row r="213">
          <cell r="A213" t="str">
            <v>Plymouth</v>
          </cell>
          <cell r="B213" t="str">
            <v>Windsor</v>
          </cell>
          <cell r="C213" t="str">
            <v>TRORC</v>
          </cell>
          <cell r="D213" t="str">
            <v>TRORC</v>
          </cell>
        </row>
        <row r="214">
          <cell r="A214" t="str">
            <v>Pomfret</v>
          </cell>
          <cell r="B214" t="str">
            <v>Windsor</v>
          </cell>
          <cell r="C214" t="str">
            <v>TRORC</v>
          </cell>
          <cell r="D214" t="str">
            <v>TRORC</v>
          </cell>
        </row>
        <row r="215">
          <cell r="A215" t="str">
            <v>Randolph</v>
          </cell>
          <cell r="B215" t="str">
            <v>Orange</v>
          </cell>
          <cell r="C215" t="str">
            <v>TRORC</v>
          </cell>
          <cell r="D215" t="str">
            <v>TRORC</v>
          </cell>
        </row>
        <row r="216">
          <cell r="A216" t="str">
            <v>Rochester</v>
          </cell>
          <cell r="B216" t="str">
            <v>Windsor</v>
          </cell>
          <cell r="C216" t="str">
            <v>TRORC</v>
          </cell>
          <cell r="D216" t="str">
            <v>TRORC</v>
          </cell>
        </row>
        <row r="217">
          <cell r="A217" t="str">
            <v>Royalton</v>
          </cell>
          <cell r="B217" t="str">
            <v>Windsor</v>
          </cell>
          <cell r="C217" t="str">
            <v>TRORC</v>
          </cell>
          <cell r="D217" t="str">
            <v>TRORC</v>
          </cell>
        </row>
        <row r="218">
          <cell r="A218" t="str">
            <v>Sharon</v>
          </cell>
          <cell r="B218" t="str">
            <v>Windsor</v>
          </cell>
          <cell r="C218" t="str">
            <v>TRORC</v>
          </cell>
          <cell r="D218" t="str">
            <v>TRORC</v>
          </cell>
        </row>
        <row r="219">
          <cell r="A219" t="str">
            <v>Stockbridge</v>
          </cell>
          <cell r="B219" t="str">
            <v>Windsor</v>
          </cell>
          <cell r="C219" t="str">
            <v>TRORC</v>
          </cell>
          <cell r="D219" t="str">
            <v>TRORC</v>
          </cell>
        </row>
        <row r="220">
          <cell r="A220" t="str">
            <v>Strafford</v>
          </cell>
          <cell r="B220" t="str">
            <v>Orange</v>
          </cell>
          <cell r="C220" t="str">
            <v>TRORC</v>
          </cell>
          <cell r="D220" t="str">
            <v>TRORC</v>
          </cell>
        </row>
        <row r="221">
          <cell r="A221" t="str">
            <v>Thetford</v>
          </cell>
          <cell r="B221" t="str">
            <v>Orange</v>
          </cell>
          <cell r="C221" t="str">
            <v>TRORC</v>
          </cell>
          <cell r="D221" t="str">
            <v>TRORC</v>
          </cell>
        </row>
        <row r="222">
          <cell r="A222" t="str">
            <v>Topsham</v>
          </cell>
          <cell r="B222" t="str">
            <v>Orange</v>
          </cell>
          <cell r="C222" t="str">
            <v>TRORC</v>
          </cell>
          <cell r="D222" t="str">
            <v>TRORC</v>
          </cell>
        </row>
        <row r="223">
          <cell r="A223" t="str">
            <v>Tunbridge</v>
          </cell>
          <cell r="B223" t="str">
            <v>Orange</v>
          </cell>
          <cell r="C223" t="str">
            <v>TRORC</v>
          </cell>
          <cell r="D223" t="str">
            <v>TRORC</v>
          </cell>
        </row>
        <row r="224">
          <cell r="A224" t="str">
            <v>Vershire</v>
          </cell>
          <cell r="B224" t="str">
            <v>Orange</v>
          </cell>
          <cell r="C224" t="str">
            <v>TRORC</v>
          </cell>
          <cell r="D224" t="str">
            <v>TRORC</v>
          </cell>
        </row>
        <row r="225">
          <cell r="A225" t="str">
            <v>West Fairlee</v>
          </cell>
          <cell r="B225" t="str">
            <v>Orange</v>
          </cell>
          <cell r="C225" t="str">
            <v>TRORC</v>
          </cell>
          <cell r="D225" t="str">
            <v>TRORC</v>
          </cell>
        </row>
        <row r="226">
          <cell r="A226" t="str">
            <v>Woodstock</v>
          </cell>
          <cell r="B226" t="str">
            <v>Windsor</v>
          </cell>
          <cell r="C226" t="str">
            <v>TRORC</v>
          </cell>
          <cell r="D226" t="str">
            <v>TRORC</v>
          </cell>
        </row>
        <row r="227">
          <cell r="A227" t="str">
            <v>Athens</v>
          </cell>
          <cell r="B227" t="str">
            <v>Windham</v>
          </cell>
          <cell r="C227" t="str">
            <v>WRC</v>
          </cell>
          <cell r="D227" t="str">
            <v>WRC</v>
          </cell>
        </row>
        <row r="228">
          <cell r="A228" t="str">
            <v>Brattleboro</v>
          </cell>
          <cell r="B228" t="str">
            <v>Windham</v>
          </cell>
          <cell r="C228" t="str">
            <v>WRC</v>
          </cell>
          <cell r="D228" t="str">
            <v>WRC</v>
          </cell>
        </row>
        <row r="229">
          <cell r="A229" t="str">
            <v>Brookline</v>
          </cell>
          <cell r="B229" t="str">
            <v>Windham</v>
          </cell>
          <cell r="C229" t="str">
            <v>WRC</v>
          </cell>
          <cell r="D229" t="str">
            <v>WRC</v>
          </cell>
        </row>
        <row r="230">
          <cell r="A230" t="str">
            <v>Dover</v>
          </cell>
          <cell r="B230" t="str">
            <v>Windham</v>
          </cell>
          <cell r="C230" t="str">
            <v>WRC</v>
          </cell>
          <cell r="D230" t="str">
            <v>WRC</v>
          </cell>
        </row>
        <row r="231">
          <cell r="A231" t="str">
            <v>Dummerston</v>
          </cell>
          <cell r="B231" t="str">
            <v>Windham</v>
          </cell>
          <cell r="C231" t="str">
            <v>WRC</v>
          </cell>
          <cell r="D231" t="str">
            <v>WRC</v>
          </cell>
        </row>
        <row r="232">
          <cell r="A232" t="str">
            <v>Grafton</v>
          </cell>
          <cell r="B232" t="str">
            <v>Windham</v>
          </cell>
          <cell r="C232" t="str">
            <v>WRC</v>
          </cell>
          <cell r="D232" t="str">
            <v>WRC</v>
          </cell>
        </row>
        <row r="233">
          <cell r="A233" t="str">
            <v>Guilford</v>
          </cell>
          <cell r="B233" t="str">
            <v>Windham</v>
          </cell>
          <cell r="C233" t="str">
            <v>WRC</v>
          </cell>
          <cell r="D233" t="str">
            <v>WRC</v>
          </cell>
        </row>
        <row r="234">
          <cell r="A234" t="str">
            <v>Halifax</v>
          </cell>
          <cell r="B234" t="str">
            <v>Windham</v>
          </cell>
          <cell r="C234" t="str">
            <v>WRC</v>
          </cell>
          <cell r="D234" t="str">
            <v>WRC</v>
          </cell>
        </row>
        <row r="235">
          <cell r="A235" t="str">
            <v>Jamaica</v>
          </cell>
          <cell r="B235" t="str">
            <v>Windham</v>
          </cell>
          <cell r="C235" t="str">
            <v>WRC</v>
          </cell>
          <cell r="D235" t="str">
            <v>WRC</v>
          </cell>
        </row>
        <row r="236">
          <cell r="A236" t="str">
            <v>Londonderry</v>
          </cell>
          <cell r="B236" t="str">
            <v>Windham</v>
          </cell>
          <cell r="C236" t="str">
            <v>WRC</v>
          </cell>
          <cell r="D236" t="str">
            <v>WRC</v>
          </cell>
        </row>
        <row r="237">
          <cell r="A237" t="str">
            <v>Marlboro</v>
          </cell>
          <cell r="B237" t="str">
            <v>Windham</v>
          </cell>
          <cell r="C237" t="str">
            <v>WRC</v>
          </cell>
          <cell r="D237" t="str">
            <v>WRC</v>
          </cell>
        </row>
        <row r="238">
          <cell r="A238" t="str">
            <v>Newfane</v>
          </cell>
          <cell r="B238" t="str">
            <v>Windham</v>
          </cell>
          <cell r="C238" t="str">
            <v>WRC</v>
          </cell>
          <cell r="D238" t="str">
            <v>WRC</v>
          </cell>
        </row>
        <row r="239">
          <cell r="A239" t="str">
            <v>Putney</v>
          </cell>
          <cell r="B239" t="str">
            <v>Windham</v>
          </cell>
          <cell r="C239" t="str">
            <v>WRC</v>
          </cell>
          <cell r="D239" t="str">
            <v>WRC</v>
          </cell>
        </row>
        <row r="240">
          <cell r="A240" t="str">
            <v>Readsboro</v>
          </cell>
          <cell r="B240" t="str">
            <v>Bennington</v>
          </cell>
          <cell r="C240" t="str">
            <v>BCRC</v>
          </cell>
          <cell r="D240" t="str">
            <v>WRC</v>
          </cell>
        </row>
        <row r="241">
          <cell r="A241" t="str">
            <v>Rockingham</v>
          </cell>
          <cell r="B241" t="str">
            <v>Windham</v>
          </cell>
          <cell r="C241" t="str">
            <v>WRC</v>
          </cell>
          <cell r="D241" t="str">
            <v>WRC</v>
          </cell>
        </row>
        <row r="242">
          <cell r="A242" t="str">
            <v>Searsburg</v>
          </cell>
          <cell r="B242" t="str">
            <v>Bennington</v>
          </cell>
          <cell r="C242" t="str">
            <v>BCRC</v>
          </cell>
          <cell r="D242" t="str">
            <v>WRC</v>
          </cell>
        </row>
        <row r="243">
          <cell r="A243" t="str">
            <v>Somerset</v>
          </cell>
          <cell r="B243" t="str">
            <v>Windham</v>
          </cell>
          <cell r="C243" t="str">
            <v>WRC</v>
          </cell>
          <cell r="D243" t="str">
            <v>WRC</v>
          </cell>
        </row>
        <row r="244">
          <cell r="A244" t="str">
            <v>Stratton</v>
          </cell>
          <cell r="B244" t="str">
            <v>Windham</v>
          </cell>
          <cell r="C244" t="str">
            <v>WRC</v>
          </cell>
          <cell r="D244" t="str">
            <v>WRC</v>
          </cell>
        </row>
        <row r="245">
          <cell r="A245" t="str">
            <v>Townshend</v>
          </cell>
          <cell r="B245" t="str">
            <v>Windham</v>
          </cell>
          <cell r="C245" t="str">
            <v>WRC</v>
          </cell>
          <cell r="D245" t="str">
            <v>WRC</v>
          </cell>
        </row>
        <row r="246">
          <cell r="A246" t="str">
            <v>Vernon</v>
          </cell>
          <cell r="B246" t="str">
            <v>Windham</v>
          </cell>
          <cell r="C246" t="str">
            <v>WRC</v>
          </cell>
          <cell r="D246" t="str">
            <v>WRC</v>
          </cell>
        </row>
        <row r="247">
          <cell r="A247" t="str">
            <v>Wardsboro</v>
          </cell>
          <cell r="B247" t="str">
            <v>Windham</v>
          </cell>
          <cell r="C247" t="str">
            <v>WRC</v>
          </cell>
          <cell r="D247" t="str">
            <v>WRC</v>
          </cell>
        </row>
        <row r="248">
          <cell r="A248" t="str">
            <v>Westminster</v>
          </cell>
          <cell r="B248" t="str">
            <v>Windham</v>
          </cell>
          <cell r="C248" t="str">
            <v>WRC</v>
          </cell>
          <cell r="D248" t="str">
            <v>WRC</v>
          </cell>
        </row>
        <row r="249">
          <cell r="A249" t="str">
            <v>Weston</v>
          </cell>
          <cell r="B249" t="str">
            <v>Windsor</v>
          </cell>
          <cell r="C249" t="str">
            <v>TRORC</v>
          </cell>
          <cell r="D249" t="str">
            <v>WRC</v>
          </cell>
        </row>
        <row r="250">
          <cell r="A250" t="str">
            <v>Whitingham</v>
          </cell>
          <cell r="B250" t="str">
            <v>Windham</v>
          </cell>
          <cell r="C250" t="str">
            <v>WRC</v>
          </cell>
          <cell r="D250" t="str">
            <v>WRC</v>
          </cell>
        </row>
        <row r="251">
          <cell r="A251" t="str">
            <v>Wilmington</v>
          </cell>
          <cell r="B251" t="str">
            <v>Windham</v>
          </cell>
          <cell r="C251" t="str">
            <v>WRC</v>
          </cell>
          <cell r="D251" t="str">
            <v>WRC</v>
          </cell>
        </row>
        <row r="252">
          <cell r="A252" t="str">
            <v>Windham</v>
          </cell>
          <cell r="B252" t="str">
            <v>Windham</v>
          </cell>
          <cell r="C252" t="str">
            <v>WRC</v>
          </cell>
          <cell r="D252" t="str">
            <v>WRC</v>
          </cell>
        </row>
        <row r="253">
          <cell r="A253" t="str">
            <v>Winhall</v>
          </cell>
          <cell r="B253" t="str">
            <v>Bennington</v>
          </cell>
          <cell r="C253" t="str">
            <v>BCRC</v>
          </cell>
          <cell r="D253" t="str">
            <v>WRC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Cecere, Lou" id="{54DA8AD2-9995-4375-81AE-10D39B77E44D}" userId="S::Lou.Cecere@vermont.gov::d4f4c48d-539a-4375-a140-d2178f7c287e" providerId="AD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port_Output" connectionId="1" xr16:uid="{6108374C-378C-402C-84AE-87B532A72A6E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5)" backgroundRefresh="0" connectionId="2" xr16:uid="{4EC8E26A-D403-4DE5-B7B5-20CA862EEFBB}" autoFormatId="16" applyNumberFormats="0" applyBorderFormats="0" applyFontFormats="0" applyPatternFormats="0" applyAlignmentFormats="0" applyWidthHeightFormats="0">
  <queryTableRefresh nextId="13">
    <queryTableFields count="12">
      <queryTableField id="1" name="Substation" tableColumnId="1"/>
      <queryTableField id="2" name="Feeder" tableColumnId="2"/>
      <queryTableField id="3" name="Transformer Capacity" tableColumnId="3"/>
      <queryTableField id="4" name="Peak Load (MVA)" tableColumnId="4"/>
      <queryTableField id="5" name="Peak Load Time" tableColumnId="5"/>
      <queryTableField id="6" name="% of Max Rating" tableColumnId="6"/>
      <queryTableField id="10" name="Percent Current Unbalance" tableColumnId="7"/>
      <queryTableField id="7" name="Phase A - Amps" tableColumnId="8"/>
      <queryTableField id="8" name="Phase B - Amps" tableColumnId="9"/>
      <queryTableField id="9" name="Phase C - Amps" tableColumnId="10"/>
      <queryTableField id="12" name="Item Type" tableColumnId="11"/>
      <queryTableField id="11" name="Path" tableColumnId="1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DBE8260-34EC-44F2-96B0-7EDF881B3DA8}" name="Table_query__5" displayName="Table_query__5" ref="B1:M33" tableType="queryTable" totalsRowShown="0">
  <autoFilter ref="B1:M33" xr:uid="{00000000-0009-0000-0100-000001000000}"/>
  <tableColumns count="12">
    <tableColumn id="1" xr3:uid="{073B2685-19B9-4032-AB0F-0D7AD2DC9ACC}" uniqueName="Substation" name="Substation" queryTableFieldId="1" dataDxfId="218"/>
    <tableColumn id="2" xr3:uid="{EA22C9C4-7288-479C-B075-48414A21DC04}" uniqueName="Title" name="Feeder" queryTableFieldId="2" dataDxfId="217"/>
    <tableColumn id="3" xr3:uid="{9CCC7396-04A0-4FF5-B788-79C410A00330}" uniqueName="Transformer_x005f_x0020_Capacity" name="Transformer Capacity" queryTableFieldId="3" dataDxfId="216"/>
    <tableColumn id="4" xr3:uid="{D036D59A-F8BC-4CC9-B4DD-278C0B07431A}" uniqueName="Peak_x005f_x0020_Load_x005f_x0020__x005f_x0028_MVA" name="Peak Load (MVA)" queryTableFieldId="4" dataDxfId="215"/>
    <tableColumn id="5" xr3:uid="{6AED4308-F1D2-48D4-BAE5-0EAC4DB87A71}" uniqueName="Peak_x005f_x0020_Load_x005f_x0020_Time" name="Peak Load Time" queryTableFieldId="5" dataDxfId="214"/>
    <tableColumn id="6" xr3:uid="{24A4F684-83DB-4DA9-882E-A874F35261BF}" uniqueName="_x005f_x0025__x005f_x0020_of_x005f_x0020_Base_x002" name="% of Max Rating" queryTableFieldId="6" dataDxfId="213"/>
    <tableColumn id="7" xr3:uid="{FC6C44E9-9FFB-4487-821A-1B6807A4462A}" uniqueName="Percent_x005f_x0020_Unbalance" name="Percent Current Unbalance" queryTableFieldId="10" dataDxfId="212"/>
    <tableColumn id="8" xr3:uid="{A59C5790-A7F4-4A13-9A16-D4EFE8124837}" uniqueName="Phase_x005f_x0020_A_x005f_x0020__x005f_x002d__x002" name="Phase A - Amps" queryTableFieldId="7" dataDxfId="211"/>
    <tableColumn id="9" xr3:uid="{3990615E-E764-4F02-B847-F024AEF46891}" uniqueName="Phase_x005f_x0020_B_x005f_x0020__x005f_x002d__x002" name="Phase B - Amps" queryTableFieldId="8" dataDxfId="210"/>
    <tableColumn id="10" xr3:uid="{BC787670-E5C5-41F3-BB2F-47E385D53660}" uniqueName="Phase_x005f_x0020_C_x005f_x0020__x005f_x002d__x002" name="Phase C - Amps" queryTableFieldId="9" dataDxfId="209"/>
    <tableColumn id="11" xr3:uid="{78AC28A6-602A-44B7-874D-4526FB8FBCA7}" uniqueName="FSObjType" name="Item Type" queryTableFieldId="12" dataDxfId="208"/>
    <tableColumn id="12" xr3:uid="{09AF9A03-F492-4372-9F2D-1524E511B1DE}" uniqueName="FileDirRef" name="Path" queryTableFieldId="11" dataDxfId="20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3" dT="2023-03-06T06:33:44.61" personId="{54DA8AD2-9995-4375-81AE-10D39B77E44D}" id="{82D48707-10D6-4A4B-AE27-D36018BE7D6E}">
    <text>Assume ~200 sq ft per 3 kW</text>
  </threadedComment>
  <threadedComment ref="C3" dT="2023-03-06T06:34:51.29" personId="{54DA8AD2-9995-4375-81AE-10D39B77E44D}" id="{7C7140BE-FE36-4F33-B460-3CC52E9EF7BD}">
    <text>VCGI solar potential data</text>
  </threadedComment>
  <threadedComment ref="B6" dT="2022-03-03T16:35:25.87" personId="{54DA8AD2-9995-4375-81AE-10D39B77E44D}" id="{F4499FF9-B122-479B-8C36-389985A81C54}">
    <text>https://docs.wind-watch.org/US-footprints-Strata-2017.pdf</text>
  </threadedComment>
  <threadedComment ref="B7" dT="2022-07-27T20:26:38.90" personId="{54DA8AD2-9995-4375-81AE-10D39B77E44D}" id="{88B43070-CF79-4A86-90EA-C3B46081A49F}">
    <text>Based on Coventry footprint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EA5EB5BE-E8E2-45E3-9F45-DAE66A88BEAC}">
    <text>Per 2022 VELCO LRTP</text>
  </threadedComment>
  <threadedComment ref="AI2" dT="2022-05-03T19:12:52.54" personId="{54DA8AD2-9995-4375-81AE-10D39B77E44D}" id="{38EE74B7-E14B-429E-B478-12A052A2FE03}">
    <text>Based on distribution transformer capacity alone, per DUs</text>
  </threadedComment>
  <threadedComment ref="AK2" dT="2022-05-03T19:13:34.95" personId="{54DA8AD2-9995-4375-81AE-10D39B77E44D}" id="{EF07E3B6-45E8-4501-A71F-B258BE4B01F1}">
    <text>Per 2022 VELCO LRTP</text>
  </threadedComment>
  <threadedComment ref="AL2" dT="2022-05-03T19:12:33.38" personId="{54DA8AD2-9995-4375-81AE-10D39B77E44D}" id="{96759E9C-7A29-442E-9EE4-E4977F32C9A6}">
    <text>Assume $1 million per distribution transformer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1C674490-1C17-4B03-A305-4995EFB73FB4}">
    <text>Per 2022 VELCO LRTP</text>
  </threadedComment>
  <threadedComment ref="AI2" dT="2022-05-03T19:12:52.54" personId="{54DA8AD2-9995-4375-81AE-10D39B77E44D}" id="{0F0394AC-270B-405D-89E4-6C54E3DC9597}">
    <text>Based on distribution transformer capacity alone, per DUs</text>
  </threadedComment>
  <threadedComment ref="AK2" dT="2022-05-03T19:13:34.95" personId="{54DA8AD2-9995-4375-81AE-10D39B77E44D}" id="{F7842CB3-399E-4A20-875C-7FB35AC7E12B}">
    <text>Per 2022 VELCO LRTP</text>
  </threadedComment>
  <threadedComment ref="AL2" dT="2022-05-03T19:12:33.38" personId="{54DA8AD2-9995-4375-81AE-10D39B77E44D}" id="{0A34AD56-E81C-4FB1-904B-E8C434695FB1}">
    <text>Assume $1 million per distribution transformer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5D4D6206-0055-47FD-9CC5-85EA105DD419}">
    <text>Per 2022 VELCO LRTP</text>
  </threadedComment>
  <threadedComment ref="AI2" dT="2022-05-03T19:12:52.54" personId="{54DA8AD2-9995-4375-81AE-10D39B77E44D}" id="{4868E386-04A9-49CA-94F6-195C7FE862A1}">
    <text>Based on distribution transformer capacity alone, per DUs</text>
  </threadedComment>
  <threadedComment ref="AK2" dT="2022-05-03T19:13:34.95" personId="{54DA8AD2-9995-4375-81AE-10D39B77E44D}" id="{4A25C85E-1D1F-46CD-9CAE-F911144B4C2A}">
    <text>Per 2022 VELCO LRTP</text>
  </threadedComment>
  <threadedComment ref="AL2" dT="2022-05-03T19:12:33.38" personId="{54DA8AD2-9995-4375-81AE-10D39B77E44D}" id="{6D36BB82-F15E-4C6F-8460-7F4E92E4EA0C}">
    <text>Assume $1 million per distribution transformer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B4484B71-DD7D-4F10-8EAF-99A57DE8B69F}">
    <text>Per 2022 VELCO LRTP</text>
  </threadedComment>
  <threadedComment ref="AI2" dT="2022-05-03T19:12:52.54" personId="{54DA8AD2-9995-4375-81AE-10D39B77E44D}" id="{F05E45A4-B8C9-421D-91C4-7061CDB4555E}">
    <text>Based on distribution transformer capacity alone, per DUs</text>
  </threadedComment>
  <threadedComment ref="AK2" dT="2022-05-03T19:13:34.95" personId="{54DA8AD2-9995-4375-81AE-10D39B77E44D}" id="{3427EC81-56D2-437C-9850-984B6C339CAC}">
    <text>Per 2022 VELCO LRTP</text>
  </threadedComment>
  <threadedComment ref="AL2" dT="2022-05-03T19:12:33.38" personId="{54DA8AD2-9995-4375-81AE-10D39B77E44D}" id="{609B7AF1-0B40-4964-BD1E-19E660CBA04E}">
    <text>Assume $1 million per distribution transformer</text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F2BC0EF5-A2D1-45D7-BFC4-9DA6945807B0}">
    <text>Per 2022 VELCO LRTP</text>
  </threadedComment>
  <threadedComment ref="AI2" dT="2022-05-03T19:12:52.54" personId="{54DA8AD2-9995-4375-81AE-10D39B77E44D}" id="{7389C112-A383-4028-8ED5-70FC705CC463}">
    <text>Based on distribution transformer capacity alone, per DUs</text>
  </threadedComment>
  <threadedComment ref="AK2" dT="2022-05-03T19:13:34.95" personId="{54DA8AD2-9995-4375-81AE-10D39B77E44D}" id="{33C224A6-3BA0-4B7E-8EA7-68AD376C460B}">
    <text>Per 2022 VELCO LRTP</text>
  </threadedComment>
  <threadedComment ref="AL2" dT="2022-05-03T19:12:33.38" personId="{54DA8AD2-9995-4375-81AE-10D39B77E44D}" id="{9D4C6B8E-4E72-44CE-8823-5719532CE6C1}">
    <text>Assume $1 million per distribution transformer</text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60AC800B-DC3E-47B5-B1B1-7BF25763ECEC}">
    <text>Per 2022 VELCO LRTP</text>
  </threadedComment>
  <threadedComment ref="AI2" dT="2022-05-03T19:12:52.54" personId="{54DA8AD2-9995-4375-81AE-10D39B77E44D}" id="{F02313E7-DB0F-4040-80B7-7843CDF41533}">
    <text>Based on distribution transformer capacity alone, per DUs</text>
  </threadedComment>
  <threadedComment ref="AK2" dT="2022-05-03T19:13:34.95" personId="{54DA8AD2-9995-4375-81AE-10D39B77E44D}" id="{31A7D215-C989-454C-861C-2B3635A55928}">
    <text>Per 2022 VELCO LRTP</text>
  </threadedComment>
  <threadedComment ref="AL2" dT="2022-05-03T19:12:33.38" personId="{54DA8AD2-9995-4375-81AE-10D39B77E44D}" id="{6AA90809-2DDD-4839-B5EF-6CB3F976A666}">
    <text>Assume $1 million per distribution transformer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L4" dT="2023-03-06T05:47:41.95" personId="{54DA8AD2-9995-4375-81AE-10D39B77E44D}" id="{6FBFC94B-2B23-411D-B5D0-6F6F46B7ED58}">
    <text>Rooftop_AS  is the total area solar radiation potential of all suitable rooftops in town in Megawatt hours</text>
  </threadedComment>
  <threadedComment ref="O4" dT="2023-03-06T05:47:30.73" personId="{54DA8AD2-9995-4375-81AE-10D39B77E44D}" id="{FA79558E-0812-4A85-BB81-53FD74509994}">
    <text>Total estimated electric productivity of all solar suitable rooftops in town in Megawatt hours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I1" dT="2023-03-11T02:55:17.13" personId="{54DA8AD2-9995-4375-81AE-10D39B77E44D}" id="{42FA66F9-FCFA-48DC-A82C-8FEF66E9D580}">
    <text>Average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93079C95-4AE4-46D1-8D90-1E54AE6B7F6C}">
    <text>Per 2022 VELCO LRTP</text>
  </threadedComment>
  <threadedComment ref="AI2" dT="2022-05-03T19:12:52.54" personId="{54DA8AD2-9995-4375-81AE-10D39B77E44D}" id="{DEC3F0CA-66F8-4998-8160-42C352ABAEB4}">
    <text>Based on distribution transformer capacity alone, per DUs</text>
  </threadedComment>
  <threadedComment ref="AK2" dT="2022-05-03T19:13:34.95" personId="{54DA8AD2-9995-4375-81AE-10D39B77E44D}" id="{3A91290A-2891-4656-AC05-F4B287C7B4E6}">
    <text>Per 2022 VELCO LRTP</text>
  </threadedComment>
  <threadedComment ref="AL2" dT="2022-05-03T19:12:33.38" personId="{54DA8AD2-9995-4375-81AE-10D39B77E44D}" id="{053FD9F7-1F12-48D0-8881-7CC575E567D6}">
    <text>Assume $1 million per distribution transformer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6183E870-F2B8-42E4-9940-B1514692D7AE}">
    <text>Per 2022 VELCO LRTP</text>
  </threadedComment>
  <threadedComment ref="AI2" dT="2022-05-03T19:12:52.54" personId="{54DA8AD2-9995-4375-81AE-10D39B77E44D}" id="{666B550B-D3A6-4952-B904-A7327AEEF889}">
    <text>Based on distribution transformer capacity alone, per DUs</text>
  </threadedComment>
  <threadedComment ref="AK2" dT="2022-05-03T19:13:34.95" personId="{54DA8AD2-9995-4375-81AE-10D39B77E44D}" id="{F8814D1D-1D87-4260-914D-9BCE2ACCE012}">
    <text>Per 2022 VELCO LRTP</text>
  </threadedComment>
  <threadedComment ref="AL2" dT="2022-05-03T19:12:33.38" personId="{54DA8AD2-9995-4375-81AE-10D39B77E44D}" id="{F1FEF083-D965-4022-9450-AA338E51C13A}">
    <text>Assume $1 million per distribution transformer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4C300178-D453-4E74-A31C-88AD7B2CDCEC}">
    <text>Per 2022 VELCO LRTP</text>
  </threadedComment>
  <threadedComment ref="AI2" dT="2022-05-03T19:12:52.54" personId="{54DA8AD2-9995-4375-81AE-10D39B77E44D}" id="{3891FB2F-09B0-44BB-A6AE-0A729B7118A1}">
    <text>Based on distribution transformer capacity alone, per DUs</text>
  </threadedComment>
  <threadedComment ref="AK2" dT="2022-05-03T19:13:34.95" personId="{54DA8AD2-9995-4375-81AE-10D39B77E44D}" id="{1FEA7CBA-17AA-4D96-86A2-1EF1CA02E5B1}">
    <text>Per 2022 VELCO LRTP</text>
  </threadedComment>
  <threadedComment ref="AL2" dT="2022-05-03T19:12:33.38" personId="{54DA8AD2-9995-4375-81AE-10D39B77E44D}" id="{8EE33804-5B19-4F16-A941-C767D8EF26BE}">
    <text>Assume $1 million per distribution transformer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8D041040-F508-4C2E-AB88-9AE864876233}">
    <text>Per 2022 VELCO LRTP</text>
  </threadedComment>
  <threadedComment ref="AI2" dT="2022-05-03T19:12:52.54" personId="{54DA8AD2-9995-4375-81AE-10D39B77E44D}" id="{AF6CE96B-EBAF-4AAD-A110-C4DC6C78B0BF}">
    <text>Based on distribution transformer capacity alone, per DUs</text>
  </threadedComment>
  <threadedComment ref="AK2" dT="2022-05-03T19:13:34.95" personId="{54DA8AD2-9995-4375-81AE-10D39B77E44D}" id="{C111729B-0D19-45CE-8A14-87C8EE784096}">
    <text>Per 2022 VELCO LRTP</text>
  </threadedComment>
  <threadedComment ref="AL2" dT="2022-05-03T19:12:33.38" personId="{54DA8AD2-9995-4375-81AE-10D39B77E44D}" id="{864244A0-4FAB-4156-BB6C-51837EA1AC26}">
    <text>Assume $1 million per distribution transformer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9B85A619-E664-4732-AB24-1BA494E92288}">
    <text>Per 2022 VELCO LRTP</text>
  </threadedComment>
  <threadedComment ref="AI2" dT="2022-05-03T19:12:52.54" personId="{54DA8AD2-9995-4375-81AE-10D39B77E44D}" id="{0E001591-D326-4681-8AC3-8E0CA49310AE}">
    <text>Based on distribution transformer capacity alone, per DUs</text>
  </threadedComment>
  <threadedComment ref="AK2" dT="2022-05-03T19:13:34.95" personId="{54DA8AD2-9995-4375-81AE-10D39B77E44D}" id="{5E51D9E9-A4D3-41ED-A1BF-F1E35B8A7E84}">
    <text>Per 2022 VELCO LRTP</text>
  </threadedComment>
  <threadedComment ref="AL2" dT="2022-05-03T19:12:33.38" personId="{54DA8AD2-9995-4375-81AE-10D39B77E44D}" id="{CB3D0F7D-13BD-4B82-BB22-F3EE4EE79639}">
    <text>Assume $1 million per distribution transformer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090C3A0A-1167-4C56-AB5F-01DD3CC9FC51}">
    <text>Per 2022 VELCO LRTP</text>
  </threadedComment>
  <threadedComment ref="AI2" dT="2022-05-03T19:12:52.54" personId="{54DA8AD2-9995-4375-81AE-10D39B77E44D}" id="{D8322A5A-40DC-4000-8D7E-1E764C2E6A3F}">
    <text>Based on distribution transformer capacity alone, per DUs</text>
  </threadedComment>
  <threadedComment ref="AK2" dT="2022-05-03T19:13:34.95" personId="{54DA8AD2-9995-4375-81AE-10D39B77E44D}" id="{D3C1CF30-B450-4906-8E9A-02A986965BFE}">
    <text>Per 2022 VELCO LRTP</text>
  </threadedComment>
  <threadedComment ref="AL2" dT="2022-05-03T19:12:33.38" personId="{54DA8AD2-9995-4375-81AE-10D39B77E44D}" id="{387D291E-416E-432B-8C4B-F7A0A725EB80}">
    <text>Assume $1 million per distribution transformer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Relationship Id="rId4" Type="http://schemas.microsoft.com/office/2017/10/relationships/threadedComment" Target="../threadedComments/threadedComment4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Relationship Id="rId4" Type="http://schemas.microsoft.com/office/2017/10/relationships/threadedComment" Target="../threadedComments/threadedComment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Relationship Id="rId4" Type="http://schemas.microsoft.com/office/2017/10/relationships/threadedComment" Target="../threadedComments/threadedComment7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Relationship Id="rId4" Type="http://schemas.microsoft.com/office/2017/10/relationships/threadedComment" Target="../threadedComments/threadedComment8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Relationship Id="rId4" Type="http://schemas.microsoft.com/office/2017/10/relationships/threadedComment" Target="../threadedComments/threadedComment9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Relationship Id="rId4" Type="http://schemas.microsoft.com/office/2017/10/relationships/threadedComment" Target="../threadedComments/threadedComment10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8.bin"/><Relationship Id="rId4" Type="http://schemas.microsoft.com/office/2017/10/relationships/threadedComment" Target="../threadedComments/threadedComment1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Relationship Id="rId4" Type="http://schemas.microsoft.com/office/2017/10/relationships/threadedComment" Target="../threadedComments/threadedComment12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Relationship Id="rId4" Type="http://schemas.microsoft.com/office/2017/10/relationships/threadedComment" Target="../threadedComments/threadedComment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1.bin"/><Relationship Id="rId4" Type="http://schemas.microsoft.com/office/2017/10/relationships/threadedComment" Target="../threadedComments/threadedComment14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2.bin"/><Relationship Id="rId4" Type="http://schemas.microsoft.com/office/2017/10/relationships/threadedComment" Target="../threadedComments/threadedComment1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queryTable" Target="../queryTables/queryTable1.xml"/><Relationship Id="rId1" Type="http://schemas.openxmlformats.org/officeDocument/2006/relationships/vmlDrawing" Target="../drawings/vmlDrawing4.vml"/><Relationship Id="rId4" Type="http://schemas.microsoft.com/office/2017/10/relationships/threadedComment" Target="../threadedComments/threadedComment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93984-6E43-44AD-BFC9-1E016BE79F1E}">
  <sheetPr codeName="Sheet15">
    <tabColor theme="2" tint="-9.9978637043366805E-2"/>
  </sheetPr>
  <dimension ref="A1:L101"/>
  <sheetViews>
    <sheetView topLeftCell="A13" workbookViewId="0">
      <selection activeCell="H13" sqref="H13"/>
    </sheetView>
  </sheetViews>
  <sheetFormatPr defaultRowHeight="15" x14ac:dyDescent="0.25"/>
  <sheetData>
    <row r="1" spans="1:10" x14ac:dyDescent="0.25">
      <c r="A1" s="313" t="s">
        <v>1136</v>
      </c>
      <c r="B1" s="315"/>
    </row>
    <row r="2" spans="1:10" x14ac:dyDescent="0.25">
      <c r="B2" t="s">
        <v>1535</v>
      </c>
    </row>
    <row r="3" spans="1:10" x14ac:dyDescent="0.25">
      <c r="B3" t="s">
        <v>1099</v>
      </c>
    </row>
    <row r="4" spans="1:10" x14ac:dyDescent="0.25">
      <c r="B4" t="s">
        <v>1534</v>
      </c>
    </row>
    <row r="5" spans="1:10" x14ac:dyDescent="0.25">
      <c r="B5" t="s">
        <v>1545</v>
      </c>
    </row>
    <row r="6" spans="1:10" x14ac:dyDescent="0.25">
      <c r="C6" t="s">
        <v>1542</v>
      </c>
    </row>
    <row r="7" spans="1:10" x14ac:dyDescent="0.25">
      <c r="C7" t="s">
        <v>1543</v>
      </c>
    </row>
    <row r="8" spans="1:10" x14ac:dyDescent="0.25">
      <c r="C8" t="s">
        <v>1544</v>
      </c>
    </row>
    <row r="9" spans="1:10" x14ac:dyDescent="0.25">
      <c r="A9" s="317" t="s">
        <v>1541</v>
      </c>
      <c r="B9" s="317"/>
      <c r="C9" s="317"/>
    </row>
    <row r="10" spans="1:10" x14ac:dyDescent="0.25">
      <c r="B10" t="s">
        <v>1100</v>
      </c>
    </row>
    <row r="11" spans="1:10" x14ac:dyDescent="0.25">
      <c r="C11" t="s">
        <v>1101</v>
      </c>
    </row>
    <row r="12" spans="1:10" x14ac:dyDescent="0.25">
      <c r="B12" t="s">
        <v>1539</v>
      </c>
    </row>
    <row r="13" spans="1:10" x14ac:dyDescent="0.25">
      <c r="C13" t="s">
        <v>1536</v>
      </c>
    </row>
    <row r="14" spans="1:10" x14ac:dyDescent="0.25">
      <c r="C14" t="s">
        <v>1537</v>
      </c>
    </row>
    <row r="15" spans="1:10" x14ac:dyDescent="0.25">
      <c r="B15" t="s">
        <v>1538</v>
      </c>
    </row>
    <row r="16" spans="1:10" x14ac:dyDescent="0.25">
      <c r="A16" s="318" t="s">
        <v>1567</v>
      </c>
      <c r="B16" s="319"/>
      <c r="C16" s="319"/>
      <c r="D16" s="319"/>
      <c r="E16" s="319"/>
      <c r="F16" s="319"/>
      <c r="G16" s="319"/>
      <c r="H16" s="319"/>
      <c r="I16" s="319"/>
      <c r="J16" s="319"/>
    </row>
    <row r="17" spans="1:6" x14ac:dyDescent="0.25">
      <c r="B17" t="s">
        <v>1102</v>
      </c>
    </row>
    <row r="18" spans="1:6" x14ac:dyDescent="0.25">
      <c r="B18" t="s">
        <v>1103</v>
      </c>
    </row>
    <row r="19" spans="1:6" x14ac:dyDescent="0.25">
      <c r="C19" t="s">
        <v>1104</v>
      </c>
    </row>
    <row r="20" spans="1:6" x14ac:dyDescent="0.25">
      <c r="C20" t="s">
        <v>1546</v>
      </c>
    </row>
    <row r="21" spans="1:6" x14ac:dyDescent="0.25">
      <c r="B21" t="s">
        <v>1105</v>
      </c>
    </row>
    <row r="22" spans="1:6" x14ac:dyDescent="0.25">
      <c r="C22" t="s">
        <v>1106</v>
      </c>
    </row>
    <row r="25" spans="1:6" x14ac:dyDescent="0.25">
      <c r="A25" s="313" t="s">
        <v>1540</v>
      </c>
      <c r="B25" s="314"/>
      <c r="C25" s="314"/>
      <c r="D25" s="314"/>
      <c r="E25" s="314"/>
      <c r="F25" s="315"/>
    </row>
    <row r="26" spans="1:6" x14ac:dyDescent="0.25">
      <c r="B26" t="s">
        <v>1107</v>
      </c>
    </row>
    <row r="27" spans="1:6" x14ac:dyDescent="0.25">
      <c r="B27" t="s">
        <v>1108</v>
      </c>
    </row>
    <row r="28" spans="1:6" x14ac:dyDescent="0.25">
      <c r="B28" t="s">
        <v>1547</v>
      </c>
    </row>
    <row r="29" spans="1:6" x14ac:dyDescent="0.25">
      <c r="C29" t="s">
        <v>1109</v>
      </c>
    </row>
    <row r="30" spans="1:6" x14ac:dyDescent="0.25">
      <c r="C30" t="s">
        <v>1110</v>
      </c>
    </row>
    <row r="31" spans="1:6" x14ac:dyDescent="0.25">
      <c r="A31" s="179" t="s">
        <v>1548</v>
      </c>
      <c r="B31" s="179"/>
      <c r="C31" s="179"/>
      <c r="D31" s="179"/>
      <c r="E31" s="179"/>
      <c r="F31" s="179"/>
    </row>
    <row r="32" spans="1:6" x14ac:dyDescent="0.25">
      <c r="B32" t="s">
        <v>1111</v>
      </c>
    </row>
    <row r="33" spans="1:8" x14ac:dyDescent="0.25">
      <c r="B33" t="s">
        <v>1112</v>
      </c>
    </row>
    <row r="34" spans="1:8" x14ac:dyDescent="0.25">
      <c r="B34" t="s">
        <v>1549</v>
      </c>
    </row>
    <row r="35" spans="1:8" x14ac:dyDescent="0.25">
      <c r="C35" t="s">
        <v>1113</v>
      </c>
    </row>
    <row r="36" spans="1:8" x14ac:dyDescent="0.25">
      <c r="C36" t="s">
        <v>1114</v>
      </c>
    </row>
    <row r="37" spans="1:8" x14ac:dyDescent="0.25">
      <c r="A37" s="318" t="s">
        <v>1550</v>
      </c>
      <c r="B37" s="319"/>
      <c r="C37" s="319"/>
      <c r="D37" s="319"/>
      <c r="E37" s="319"/>
      <c r="F37" s="319"/>
      <c r="G37" s="319"/>
      <c r="H37" s="319"/>
    </row>
    <row r="38" spans="1:8" x14ac:dyDescent="0.25">
      <c r="B38" t="s">
        <v>1115</v>
      </c>
    </row>
    <row r="39" spans="1:8" x14ac:dyDescent="0.25">
      <c r="B39" t="s">
        <v>1116</v>
      </c>
    </row>
    <row r="40" spans="1:8" x14ac:dyDescent="0.25">
      <c r="A40" s="316" t="s">
        <v>1551</v>
      </c>
      <c r="B40" s="316"/>
      <c r="C40" s="316"/>
      <c r="D40" s="316"/>
      <c r="E40" s="316"/>
      <c r="F40" s="316"/>
      <c r="G40" s="316"/>
      <c r="H40" s="316"/>
    </row>
    <row r="41" spans="1:8" x14ac:dyDescent="0.25">
      <c r="B41" t="s">
        <v>1115</v>
      </c>
    </row>
    <row r="42" spans="1:8" x14ac:dyDescent="0.25">
      <c r="B42" t="s">
        <v>1117</v>
      </c>
    </row>
    <row r="43" spans="1:8" x14ac:dyDescent="0.25">
      <c r="A43" s="316" t="s">
        <v>1552</v>
      </c>
      <c r="B43" s="316"/>
      <c r="C43" s="316"/>
      <c r="D43" s="316"/>
    </row>
    <row r="44" spans="1:8" x14ac:dyDescent="0.25">
      <c r="B44" t="s">
        <v>1553</v>
      </c>
    </row>
    <row r="45" spans="1:8" x14ac:dyDescent="0.25">
      <c r="B45" t="s">
        <v>1554</v>
      </c>
    </row>
    <row r="48" spans="1:8" x14ac:dyDescent="0.25">
      <c r="A48" s="316" t="s">
        <v>1555</v>
      </c>
      <c r="B48" s="316"/>
      <c r="C48" s="316"/>
      <c r="D48" s="316"/>
      <c r="E48" s="316"/>
      <c r="F48" s="316"/>
      <c r="G48" s="316"/>
    </row>
    <row r="49" spans="1:7" x14ac:dyDescent="0.25">
      <c r="B49" t="s">
        <v>1118</v>
      </c>
    </row>
    <row r="50" spans="1:7" x14ac:dyDescent="0.25">
      <c r="B50" t="s">
        <v>1556</v>
      </c>
    </row>
    <row r="51" spans="1:7" x14ac:dyDescent="0.25">
      <c r="C51" t="s">
        <v>1119</v>
      </c>
    </row>
    <row r="52" spans="1:7" x14ac:dyDescent="0.25">
      <c r="C52" t="s">
        <v>1120</v>
      </c>
    </row>
    <row r="53" spans="1:7" x14ac:dyDescent="0.25">
      <c r="B53" t="s">
        <v>1557</v>
      </c>
    </row>
    <row r="54" spans="1:7" x14ac:dyDescent="0.25">
      <c r="C54" t="s">
        <v>1121</v>
      </c>
    </row>
    <row r="55" spans="1:7" x14ac:dyDescent="0.25">
      <c r="C55" t="s">
        <v>1122</v>
      </c>
    </row>
    <row r="56" spans="1:7" x14ac:dyDescent="0.25">
      <c r="A56" s="316" t="s">
        <v>1558</v>
      </c>
      <c r="B56" s="316"/>
      <c r="C56" s="316"/>
      <c r="D56" s="316"/>
      <c r="E56" s="316"/>
      <c r="F56" s="316"/>
      <c r="G56" s="316"/>
    </row>
    <row r="57" spans="1:7" x14ac:dyDescent="0.25">
      <c r="B57" t="s">
        <v>1115</v>
      </c>
    </row>
    <row r="58" spans="1:7" x14ac:dyDescent="0.25">
      <c r="A58" s="316" t="s">
        <v>1559</v>
      </c>
      <c r="B58" s="316"/>
      <c r="C58" s="316"/>
      <c r="D58" s="316"/>
    </row>
    <row r="59" spans="1:7" x14ac:dyDescent="0.25">
      <c r="B59" t="s">
        <v>1123</v>
      </c>
    </row>
    <row r="62" spans="1:7" x14ac:dyDescent="0.25">
      <c r="A62" s="316" t="s">
        <v>1560</v>
      </c>
      <c r="B62" s="316"/>
      <c r="C62" s="316"/>
      <c r="D62" s="316"/>
      <c r="E62" s="316"/>
    </row>
    <row r="63" spans="1:7" x14ac:dyDescent="0.25">
      <c r="B63" t="s">
        <v>1124</v>
      </c>
    </row>
    <row r="64" spans="1:7" x14ac:dyDescent="0.25">
      <c r="B64" t="s">
        <v>1125</v>
      </c>
    </row>
    <row r="65" spans="1:7" x14ac:dyDescent="0.25">
      <c r="C65" t="s">
        <v>1126</v>
      </c>
    </row>
    <row r="66" spans="1:7" x14ac:dyDescent="0.25">
      <c r="A66" s="316" t="s">
        <v>1561</v>
      </c>
      <c r="B66" s="316"/>
      <c r="C66" s="316"/>
      <c r="D66" s="316"/>
      <c r="E66" s="316"/>
      <c r="F66" s="316"/>
      <c r="G66" s="316"/>
    </row>
    <row r="67" spans="1:7" x14ac:dyDescent="0.25">
      <c r="B67" t="s">
        <v>1115</v>
      </c>
    </row>
    <row r="70" spans="1:7" x14ac:dyDescent="0.25">
      <c r="A70" s="316" t="s">
        <v>1564</v>
      </c>
      <c r="B70" s="316"/>
      <c r="C70" s="316"/>
      <c r="D70" s="316"/>
      <c r="E70" s="316"/>
    </row>
    <row r="71" spans="1:7" x14ac:dyDescent="0.25">
      <c r="B71" t="s">
        <v>1562</v>
      </c>
    </row>
    <row r="72" spans="1:7" x14ac:dyDescent="0.25">
      <c r="A72" s="316" t="s">
        <v>1563</v>
      </c>
      <c r="B72" s="316"/>
      <c r="C72" s="316"/>
      <c r="D72" s="316"/>
    </row>
    <row r="73" spans="1:7" x14ac:dyDescent="0.25">
      <c r="B73" t="s">
        <v>1127</v>
      </c>
    </row>
    <row r="74" spans="1:7" x14ac:dyDescent="0.25">
      <c r="A74" s="321" t="s">
        <v>1565</v>
      </c>
      <c r="B74" s="321"/>
      <c r="C74" s="321"/>
      <c r="D74" s="321"/>
      <c r="E74" s="321"/>
      <c r="F74" s="321"/>
      <c r="G74" s="321"/>
    </row>
    <row r="75" spans="1:7" x14ac:dyDescent="0.25">
      <c r="B75" t="s">
        <v>1128</v>
      </c>
    </row>
    <row r="76" spans="1:7" x14ac:dyDescent="0.25">
      <c r="B76" t="s">
        <v>1566</v>
      </c>
    </row>
    <row r="79" spans="1:7" x14ac:dyDescent="0.25">
      <c r="A79" s="322" t="s">
        <v>1129</v>
      </c>
      <c r="B79" s="322"/>
    </row>
    <row r="80" spans="1:7" x14ac:dyDescent="0.25">
      <c r="B80" t="s">
        <v>1130</v>
      </c>
    </row>
    <row r="81" spans="1:7" x14ac:dyDescent="0.25">
      <c r="B81" t="s">
        <v>1131</v>
      </c>
    </row>
    <row r="82" spans="1:7" x14ac:dyDescent="0.25">
      <c r="B82" t="s">
        <v>1132</v>
      </c>
    </row>
    <row r="83" spans="1:7" x14ac:dyDescent="0.25">
      <c r="C83" t="s">
        <v>1533</v>
      </c>
    </row>
    <row r="84" spans="1:7" x14ac:dyDescent="0.25">
      <c r="A84" s="320" t="s">
        <v>848</v>
      </c>
      <c r="B84" s="320"/>
    </row>
    <row r="85" spans="1:7" x14ac:dyDescent="0.25">
      <c r="B85" t="s">
        <v>1133</v>
      </c>
    </row>
    <row r="86" spans="1:7" x14ac:dyDescent="0.25">
      <c r="B86" t="s">
        <v>1134</v>
      </c>
    </row>
    <row r="87" spans="1:7" x14ac:dyDescent="0.25">
      <c r="C87" t="s">
        <v>1135</v>
      </c>
    </row>
    <row r="90" spans="1:7" x14ac:dyDescent="0.25">
      <c r="A90" s="313" t="s">
        <v>1092</v>
      </c>
      <c r="B90" s="314"/>
      <c r="C90" s="314"/>
      <c r="D90" s="314"/>
      <c r="E90" s="314"/>
      <c r="F90" s="314"/>
      <c r="G90" s="315"/>
    </row>
    <row r="91" spans="1:7" x14ac:dyDescent="0.25">
      <c r="A91" s="180" t="s">
        <v>1569</v>
      </c>
      <c r="C91" s="180"/>
      <c r="E91" s="180"/>
      <c r="G91" s="180"/>
    </row>
    <row r="92" spans="1:7" x14ac:dyDescent="0.25">
      <c r="A92" s="310" t="s">
        <v>1093</v>
      </c>
      <c r="B92" s="311"/>
      <c r="C92" s="311"/>
      <c r="D92" s="311"/>
      <c r="E92" s="311"/>
      <c r="F92" s="311"/>
      <c r="G92" s="312"/>
    </row>
    <row r="94" spans="1:7" x14ac:dyDescent="0.25">
      <c r="A94" s="187" t="s">
        <v>1094</v>
      </c>
      <c r="B94" s="187"/>
      <c r="C94" s="187"/>
      <c r="D94" s="187"/>
    </row>
    <row r="95" spans="1:7" x14ac:dyDescent="0.25">
      <c r="A95" s="188" t="s">
        <v>1095</v>
      </c>
      <c r="B95" s="188"/>
      <c r="C95" s="188"/>
      <c r="D95" s="188"/>
    </row>
    <row r="96" spans="1:7" x14ac:dyDescent="0.25">
      <c r="A96" s="189" t="s">
        <v>1096</v>
      </c>
      <c r="B96" s="189"/>
      <c r="C96" s="189"/>
      <c r="D96" s="189"/>
    </row>
    <row r="97" spans="1:12" x14ac:dyDescent="0.25">
      <c r="A97" s="191" t="s">
        <v>1568</v>
      </c>
      <c r="B97" s="191"/>
      <c r="C97" s="191"/>
      <c r="D97" s="191"/>
    </row>
    <row r="99" spans="1:12" x14ac:dyDescent="0.25">
      <c r="A99" s="173" t="s">
        <v>1097</v>
      </c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</row>
    <row r="100" spans="1:12" x14ac:dyDescent="0.25">
      <c r="A100" s="172" t="s">
        <v>1098</v>
      </c>
      <c r="B100" s="172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</row>
    <row r="101" spans="1:12" x14ac:dyDescent="0.25">
      <c r="A101" s="190" t="s">
        <v>1137</v>
      </c>
      <c r="B101" s="190"/>
      <c r="C101" s="190"/>
      <c r="D101" s="190"/>
      <c r="E101" s="190"/>
      <c r="F101" s="190"/>
      <c r="G101" s="190"/>
      <c r="H101" s="190"/>
      <c r="I101" s="190"/>
      <c r="J101" s="190"/>
      <c r="K101" s="190"/>
      <c r="L101" s="190"/>
    </row>
  </sheetData>
  <sheetProtection algorithmName="SHA-512" hashValue="lUgiFCE3z0//PWjJiUaVtF7yHfpx9YCCSOeOePmlSg1cGFz1szMkuOR84yrtU/Bzc3c/uIWNurvCa28+q7cB3Q==" saltValue="VJT015qrxTAba1FZe3IPDA==" spinCount="100000" sheet="1" objects="1" scenarios="1"/>
  <mergeCells count="19">
    <mergeCell ref="A72:D72"/>
    <mergeCell ref="A79:B79"/>
    <mergeCell ref="A25:F25"/>
    <mergeCell ref="A92:G92"/>
    <mergeCell ref="A90:G90"/>
    <mergeCell ref="A1:B1"/>
    <mergeCell ref="A40:H40"/>
    <mergeCell ref="A9:C9"/>
    <mergeCell ref="A16:J16"/>
    <mergeCell ref="A37:H37"/>
    <mergeCell ref="A84:B84"/>
    <mergeCell ref="A74:G74"/>
    <mergeCell ref="A43:D43"/>
    <mergeCell ref="A48:G48"/>
    <mergeCell ref="A56:G56"/>
    <mergeCell ref="A58:D58"/>
    <mergeCell ref="A62:E62"/>
    <mergeCell ref="A66:G66"/>
    <mergeCell ref="A70:E70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CA2DC-8A69-4F63-8294-6208420158F7}">
  <sheetPr codeName="Sheet29">
    <tabColor theme="5" tint="0.79998168889431442"/>
  </sheetPr>
  <dimension ref="A1:BS40"/>
  <sheetViews>
    <sheetView workbookViewId="0"/>
  </sheetViews>
  <sheetFormatPr defaultRowHeight="15" x14ac:dyDescent="0.25"/>
  <cols>
    <col min="1" max="1" width="8.85546875" customWidth="1"/>
  </cols>
  <sheetData>
    <row r="1" spans="1:71" x14ac:dyDescent="0.25">
      <c r="A1" t="s">
        <v>1479</v>
      </c>
      <c r="B1" t="s">
        <v>1161</v>
      </c>
      <c r="C1" t="s">
        <v>1162</v>
      </c>
      <c r="D1" t="s">
        <v>1166</v>
      </c>
      <c r="E1" t="s">
        <v>981</v>
      </c>
      <c r="F1" t="s">
        <v>1169</v>
      </c>
      <c r="G1" t="s">
        <v>1171</v>
      </c>
      <c r="H1" t="s">
        <v>1172</v>
      </c>
      <c r="I1" t="s">
        <v>418</v>
      </c>
      <c r="J1" t="s">
        <v>1174</v>
      </c>
      <c r="K1" t="s">
        <v>985</v>
      </c>
      <c r="L1" t="s">
        <v>1176</v>
      </c>
      <c r="M1" t="s">
        <v>1179</v>
      </c>
      <c r="N1" t="s">
        <v>1180</v>
      </c>
      <c r="O1" t="s">
        <v>1181</v>
      </c>
      <c r="P1" t="s">
        <v>1187</v>
      </c>
      <c r="Q1" t="s">
        <v>991</v>
      </c>
      <c r="R1" t="s">
        <v>1188</v>
      </c>
      <c r="S1" t="s">
        <v>1189</v>
      </c>
      <c r="T1" t="s">
        <v>1190</v>
      </c>
      <c r="U1" t="s">
        <v>453</v>
      </c>
      <c r="V1" t="s">
        <v>651</v>
      </c>
      <c r="W1" t="s">
        <v>1193</v>
      </c>
      <c r="X1" t="s">
        <v>1194</v>
      </c>
      <c r="Y1" t="s">
        <v>658</v>
      </c>
      <c r="Z1" t="s">
        <v>1196</v>
      </c>
      <c r="AA1" t="s">
        <v>661</v>
      </c>
      <c r="AB1" t="s">
        <v>995</v>
      </c>
      <c r="AC1" t="s">
        <v>1198</v>
      </c>
      <c r="AD1" t="s">
        <v>996</v>
      </c>
      <c r="AE1" t="s">
        <v>1200</v>
      </c>
      <c r="AF1" t="s">
        <v>998</v>
      </c>
      <c r="AG1" t="s">
        <v>469</v>
      </c>
      <c r="AH1" t="s">
        <v>1202</v>
      </c>
      <c r="AI1" t="s">
        <v>472</v>
      </c>
      <c r="AJ1" t="s">
        <v>1005</v>
      </c>
      <c r="AK1" t="s">
        <v>1205</v>
      </c>
      <c r="AL1" t="s">
        <v>1206</v>
      </c>
      <c r="AM1" t="s">
        <v>1006</v>
      </c>
      <c r="AN1" t="s">
        <v>474</v>
      </c>
      <c r="AO1" t="s">
        <v>1208</v>
      </c>
      <c r="AP1" t="s">
        <v>1210</v>
      </c>
      <c r="AQ1" t="s">
        <v>1213</v>
      </c>
      <c r="AR1" t="s">
        <v>1215</v>
      </c>
      <c r="AS1" t="s">
        <v>478</v>
      </c>
      <c r="AT1" t="s">
        <v>1220</v>
      </c>
      <c r="AU1" t="s">
        <v>1222</v>
      </c>
      <c r="AV1" t="s">
        <v>1014</v>
      </c>
      <c r="AW1" t="s">
        <v>1225</v>
      </c>
      <c r="AX1" t="s">
        <v>1226</v>
      </c>
      <c r="AY1" t="s">
        <v>1227</v>
      </c>
      <c r="AZ1" t="s">
        <v>1229</v>
      </c>
      <c r="BA1" t="s">
        <v>1235</v>
      </c>
      <c r="BB1" t="s">
        <v>1236</v>
      </c>
      <c r="BC1" t="s">
        <v>1020</v>
      </c>
      <c r="BD1" t="s">
        <v>487</v>
      </c>
      <c r="BE1" t="s">
        <v>1246</v>
      </c>
      <c r="BF1" t="s">
        <v>1025</v>
      </c>
      <c r="BG1" t="s">
        <v>1480</v>
      </c>
      <c r="BH1" t="s">
        <v>1481</v>
      </c>
      <c r="BI1" t="s">
        <v>1027</v>
      </c>
      <c r="BJ1" t="s">
        <v>509</v>
      </c>
      <c r="BK1" t="s">
        <v>673</v>
      </c>
      <c r="BL1" t="s">
        <v>1250</v>
      </c>
      <c r="BM1" t="s">
        <v>1032</v>
      </c>
      <c r="BN1" t="s">
        <v>1259</v>
      </c>
      <c r="BO1" t="s">
        <v>1263</v>
      </c>
      <c r="BP1" t="s">
        <v>513</v>
      </c>
      <c r="BQ1" t="s">
        <v>648</v>
      </c>
      <c r="BR1" t="s">
        <v>516</v>
      </c>
      <c r="BS1" t="s">
        <v>855</v>
      </c>
    </row>
    <row r="2" spans="1:71" x14ac:dyDescent="0.25">
      <c r="A2">
        <v>1</v>
      </c>
      <c r="B2" s="51">
        <v>0</v>
      </c>
      <c r="C2" s="51">
        <v>0</v>
      </c>
      <c r="D2" s="51">
        <v>0</v>
      </c>
      <c r="E2" s="51">
        <v>0</v>
      </c>
      <c r="F2" s="51">
        <v>0</v>
      </c>
      <c r="G2" s="51">
        <v>0</v>
      </c>
      <c r="H2" s="51">
        <v>0</v>
      </c>
      <c r="I2" s="51">
        <v>0</v>
      </c>
      <c r="J2" s="51">
        <v>0</v>
      </c>
      <c r="K2" s="51">
        <v>0</v>
      </c>
      <c r="L2" s="51">
        <v>0</v>
      </c>
      <c r="M2" s="51">
        <v>0</v>
      </c>
      <c r="N2" s="51">
        <v>0</v>
      </c>
      <c r="O2" s="51">
        <v>0</v>
      </c>
      <c r="P2" s="51">
        <v>0</v>
      </c>
      <c r="Q2" s="51">
        <v>0</v>
      </c>
      <c r="R2" s="51">
        <v>0</v>
      </c>
      <c r="S2" s="51">
        <v>0</v>
      </c>
      <c r="T2" s="51">
        <v>0</v>
      </c>
      <c r="U2" s="51">
        <v>0</v>
      </c>
      <c r="V2" s="51">
        <v>0.44954128440366975</v>
      </c>
      <c r="W2" s="51">
        <v>0.33944954128440369</v>
      </c>
      <c r="X2" s="51">
        <v>0</v>
      </c>
      <c r="Y2" s="51">
        <v>0.11009174311926606</v>
      </c>
      <c r="Z2" s="51">
        <v>0</v>
      </c>
      <c r="AA2" s="51">
        <v>1.834862385321101E-2</v>
      </c>
      <c r="AB2" s="51">
        <v>0</v>
      </c>
      <c r="AC2" s="51">
        <v>0</v>
      </c>
      <c r="AD2" s="51">
        <v>0</v>
      </c>
      <c r="AE2" s="51">
        <v>0</v>
      </c>
      <c r="AF2" s="51">
        <v>0</v>
      </c>
      <c r="AG2" s="51">
        <v>0</v>
      </c>
      <c r="AH2" s="51">
        <v>0</v>
      </c>
      <c r="AI2" s="51">
        <v>0</v>
      </c>
      <c r="AJ2" s="51">
        <v>0</v>
      </c>
      <c r="AK2" s="51">
        <v>0</v>
      </c>
      <c r="AL2" s="51">
        <v>0</v>
      </c>
      <c r="AM2" s="51">
        <v>0</v>
      </c>
      <c r="AN2" s="51">
        <v>0</v>
      </c>
      <c r="AO2" s="51">
        <v>0</v>
      </c>
      <c r="AP2" s="51">
        <v>0</v>
      </c>
      <c r="AQ2" s="51">
        <v>0</v>
      </c>
      <c r="AR2" s="51">
        <v>0</v>
      </c>
      <c r="AS2" s="51">
        <v>0</v>
      </c>
      <c r="AT2" s="51">
        <v>0</v>
      </c>
      <c r="AU2" s="51">
        <v>0</v>
      </c>
      <c r="AV2" s="51">
        <v>0</v>
      </c>
      <c r="AW2" s="51">
        <v>0</v>
      </c>
      <c r="AX2" s="51">
        <v>0</v>
      </c>
      <c r="AY2" s="51">
        <v>0</v>
      </c>
      <c r="AZ2" s="51">
        <v>0</v>
      </c>
      <c r="BA2" s="51">
        <v>0</v>
      </c>
      <c r="BB2" s="51">
        <v>0</v>
      </c>
      <c r="BC2" s="51">
        <v>0</v>
      </c>
      <c r="BD2" s="51">
        <v>0</v>
      </c>
      <c r="BE2" s="51">
        <v>0</v>
      </c>
      <c r="BF2" s="51">
        <v>0</v>
      </c>
      <c r="BG2" s="51">
        <v>6.4220183486238536E-2</v>
      </c>
      <c r="BH2" s="51">
        <v>0</v>
      </c>
      <c r="BI2" s="51">
        <v>0</v>
      </c>
      <c r="BJ2" s="51">
        <v>0</v>
      </c>
      <c r="BK2" s="51">
        <v>1.834862385321101E-2</v>
      </c>
      <c r="BL2" s="51">
        <v>0</v>
      </c>
      <c r="BM2" s="51">
        <v>0</v>
      </c>
      <c r="BN2" s="51">
        <v>0</v>
      </c>
      <c r="BO2" s="51">
        <v>0</v>
      </c>
      <c r="BP2" s="51">
        <v>0</v>
      </c>
      <c r="BQ2" s="51">
        <v>0</v>
      </c>
      <c r="BR2" s="51">
        <v>0</v>
      </c>
      <c r="BS2">
        <f>SUM(B2:BR2)</f>
        <v>1</v>
      </c>
    </row>
    <row r="3" spans="1:71" x14ac:dyDescent="0.25">
      <c r="A3">
        <v>2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4.4444444444444446E-2</v>
      </c>
      <c r="R3" s="51">
        <v>0</v>
      </c>
      <c r="S3" s="51">
        <v>0.53333333333333333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0.15555555555555556</v>
      </c>
      <c r="AK3" s="51">
        <v>0</v>
      </c>
      <c r="AL3" s="51">
        <v>0</v>
      </c>
      <c r="AM3" s="51">
        <v>0</v>
      </c>
      <c r="AN3" s="51">
        <v>0</v>
      </c>
      <c r="AO3" s="51">
        <v>0.26666666666666666</v>
      </c>
      <c r="AP3" s="51">
        <v>0</v>
      </c>
      <c r="AQ3" s="51">
        <v>0</v>
      </c>
      <c r="AR3" s="51">
        <v>0</v>
      </c>
      <c r="AS3" s="51">
        <v>0</v>
      </c>
      <c r="AT3" s="51">
        <v>0</v>
      </c>
      <c r="AU3" s="51">
        <v>0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0</v>
      </c>
      <c r="BH3" s="51">
        <v>0</v>
      </c>
      <c r="BI3" s="51">
        <v>0</v>
      </c>
      <c r="BJ3" s="51">
        <v>0</v>
      </c>
      <c r="BK3" s="51">
        <v>0</v>
      </c>
      <c r="BL3" s="51">
        <v>0</v>
      </c>
      <c r="BM3" s="51">
        <v>0</v>
      </c>
      <c r="BN3" s="51">
        <v>0</v>
      </c>
      <c r="BO3" s="51">
        <v>0</v>
      </c>
      <c r="BP3" s="51">
        <v>0</v>
      </c>
      <c r="BQ3" s="51">
        <v>0</v>
      </c>
      <c r="BR3" s="51">
        <v>0</v>
      </c>
      <c r="BS3">
        <f t="shared" ref="BS3:BS40" si="0">SUM(B3:BR3)</f>
        <v>1</v>
      </c>
    </row>
    <row r="4" spans="1:71" x14ac:dyDescent="0.25">
      <c r="A4">
        <v>3</v>
      </c>
      <c r="B4" s="51">
        <v>0</v>
      </c>
      <c r="C4" s="51">
        <v>0</v>
      </c>
      <c r="D4" s="51">
        <v>0</v>
      </c>
      <c r="E4" s="51">
        <v>0</v>
      </c>
      <c r="F4" s="51">
        <v>7.1428571428571425E-2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0.39285714285714285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7.1428571428571425E-2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0</v>
      </c>
      <c r="AK4" s="51">
        <v>0</v>
      </c>
      <c r="AL4" s="51">
        <v>0</v>
      </c>
      <c r="AM4" s="51">
        <v>0</v>
      </c>
      <c r="AN4" s="51">
        <v>0</v>
      </c>
      <c r="AO4" s="51">
        <v>0.17857142857142858</v>
      </c>
      <c r="AP4" s="51">
        <v>0</v>
      </c>
      <c r="AQ4" s="51">
        <v>0</v>
      </c>
      <c r="AR4" s="51">
        <v>0</v>
      </c>
      <c r="AS4" s="51">
        <v>0</v>
      </c>
      <c r="AT4" s="51">
        <v>0</v>
      </c>
      <c r="AU4" s="51">
        <v>0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0</v>
      </c>
      <c r="BH4" s="51">
        <v>0</v>
      </c>
      <c r="BI4" s="51">
        <v>0</v>
      </c>
      <c r="BJ4" s="51">
        <v>0</v>
      </c>
      <c r="BK4" s="51">
        <v>0</v>
      </c>
      <c r="BL4" s="51">
        <v>0</v>
      </c>
      <c r="BM4" s="51">
        <v>0</v>
      </c>
      <c r="BN4" s="51">
        <v>0.2857142857142857</v>
      </c>
      <c r="BO4" s="51">
        <v>0</v>
      </c>
      <c r="BP4" s="51">
        <v>0</v>
      </c>
      <c r="BQ4" s="51">
        <v>0</v>
      </c>
      <c r="BR4" s="51">
        <v>0</v>
      </c>
      <c r="BS4">
        <f t="shared" si="0"/>
        <v>1</v>
      </c>
    </row>
    <row r="5" spans="1:71" x14ac:dyDescent="0.25">
      <c r="A5">
        <v>4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1.2500000000000001E-2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0.27500000000000002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0</v>
      </c>
      <c r="AL5" s="51">
        <v>0</v>
      </c>
      <c r="AM5" s="51">
        <v>0</v>
      </c>
      <c r="AN5" s="51">
        <v>3.7499999999999999E-2</v>
      </c>
      <c r="AO5" s="51">
        <v>0</v>
      </c>
      <c r="AP5" s="51">
        <v>0</v>
      </c>
      <c r="AQ5" s="51">
        <v>0</v>
      </c>
      <c r="AR5" s="51">
        <v>0</v>
      </c>
      <c r="AS5" s="51">
        <v>0</v>
      </c>
      <c r="AT5" s="51">
        <v>0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0</v>
      </c>
      <c r="BH5" s="51">
        <v>0</v>
      </c>
      <c r="BI5" s="51">
        <v>0</v>
      </c>
      <c r="BJ5" s="51">
        <v>0</v>
      </c>
      <c r="BK5" s="51">
        <v>0</v>
      </c>
      <c r="BL5" s="51">
        <v>0</v>
      </c>
      <c r="BM5" s="51">
        <v>0.625</v>
      </c>
      <c r="BN5" s="51">
        <v>0</v>
      </c>
      <c r="BO5" s="51">
        <v>0</v>
      </c>
      <c r="BP5" s="51">
        <v>0.05</v>
      </c>
      <c r="BQ5" s="51">
        <v>0</v>
      </c>
      <c r="BR5" s="51">
        <v>0</v>
      </c>
      <c r="BS5">
        <f t="shared" si="0"/>
        <v>1</v>
      </c>
    </row>
    <row r="6" spans="1:71" x14ac:dyDescent="0.25">
      <c r="A6">
        <v>5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0.15</v>
      </c>
      <c r="AL6" s="51">
        <v>0</v>
      </c>
      <c r="AM6" s="51">
        <v>0</v>
      </c>
      <c r="AN6" s="51">
        <v>0</v>
      </c>
      <c r="AO6" s="51">
        <v>0</v>
      </c>
      <c r="AP6" s="51">
        <v>0</v>
      </c>
      <c r="AQ6" s="51">
        <v>0.47499999999999998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51">
        <v>0</v>
      </c>
      <c r="AX6" s="51">
        <v>0.05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0</v>
      </c>
      <c r="BH6" s="51">
        <v>0</v>
      </c>
      <c r="BI6" s="51">
        <v>0</v>
      </c>
      <c r="BJ6" s="51">
        <v>0</v>
      </c>
      <c r="BK6" s="51">
        <v>0</v>
      </c>
      <c r="BL6" s="51">
        <v>0.15</v>
      </c>
      <c r="BM6" s="51">
        <v>0</v>
      </c>
      <c r="BN6" s="51">
        <v>0</v>
      </c>
      <c r="BO6" s="51">
        <v>0.17499999999999999</v>
      </c>
      <c r="BP6" s="51">
        <v>0</v>
      </c>
      <c r="BQ6" s="51">
        <v>0</v>
      </c>
      <c r="BR6" s="51">
        <v>0</v>
      </c>
      <c r="BS6">
        <f t="shared" si="0"/>
        <v>1</v>
      </c>
    </row>
    <row r="7" spans="1:71" x14ac:dyDescent="0.25">
      <c r="A7">
        <v>6</v>
      </c>
      <c r="B7" s="51">
        <v>0</v>
      </c>
      <c r="C7" s="51">
        <v>0</v>
      </c>
      <c r="D7" s="51">
        <v>0.12903225806451613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0.56451612903225812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0</v>
      </c>
      <c r="AL7" s="51">
        <v>0</v>
      </c>
      <c r="AM7" s="51">
        <v>0</v>
      </c>
      <c r="AN7" s="51">
        <v>0</v>
      </c>
      <c r="AO7" s="51">
        <v>0</v>
      </c>
      <c r="AP7" s="51">
        <v>0</v>
      </c>
      <c r="AQ7" s="51">
        <v>0</v>
      </c>
      <c r="AR7" s="51">
        <v>0</v>
      </c>
      <c r="AS7" s="51">
        <v>0</v>
      </c>
      <c r="AT7" s="51">
        <v>0</v>
      </c>
      <c r="AU7" s="51">
        <v>0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0.25806451612903225</v>
      </c>
      <c r="BF7" s="51">
        <v>0</v>
      </c>
      <c r="BG7" s="51">
        <v>0</v>
      </c>
      <c r="BH7" s="51">
        <v>0</v>
      </c>
      <c r="BI7" s="51">
        <v>0</v>
      </c>
      <c r="BJ7" s="51">
        <v>0</v>
      </c>
      <c r="BK7" s="51">
        <v>4.8387096774193547E-2</v>
      </c>
      <c r="BL7" s="51">
        <v>0</v>
      </c>
      <c r="BM7" s="51">
        <v>0</v>
      </c>
      <c r="BN7" s="51">
        <v>0</v>
      </c>
      <c r="BO7" s="51">
        <v>0</v>
      </c>
      <c r="BP7" s="51">
        <v>0</v>
      </c>
      <c r="BQ7" s="51">
        <v>0</v>
      </c>
      <c r="BR7" s="51">
        <v>0</v>
      </c>
      <c r="BS7">
        <f t="shared" si="0"/>
        <v>1</v>
      </c>
    </row>
    <row r="8" spans="1:71" x14ac:dyDescent="0.25">
      <c r="A8">
        <v>7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1">
        <v>0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0</v>
      </c>
      <c r="AT8" s="51">
        <v>0.77777777777777779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0.22222222222222221</v>
      </c>
      <c r="BP8" s="51">
        <v>0</v>
      </c>
      <c r="BQ8" s="51">
        <v>0</v>
      </c>
      <c r="BR8" s="51">
        <v>0</v>
      </c>
      <c r="BS8">
        <f t="shared" si="0"/>
        <v>1</v>
      </c>
    </row>
    <row r="9" spans="1:71" x14ac:dyDescent="0.25">
      <c r="A9">
        <v>8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0.17171717171717171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  <c r="AG9" s="51">
        <v>0</v>
      </c>
      <c r="AH9" s="51">
        <v>0</v>
      </c>
      <c r="AI9" s="51">
        <v>0</v>
      </c>
      <c r="AJ9" s="51">
        <v>0</v>
      </c>
      <c r="AK9" s="51">
        <v>0</v>
      </c>
      <c r="AL9" s="51">
        <v>0</v>
      </c>
      <c r="AM9" s="51">
        <v>0</v>
      </c>
      <c r="AN9" s="51">
        <v>0.49494949494949497</v>
      </c>
      <c r="AO9" s="51">
        <v>0</v>
      </c>
      <c r="AP9" s="51">
        <v>0</v>
      </c>
      <c r="AQ9" s="51">
        <v>0</v>
      </c>
      <c r="AR9" s="51">
        <v>0</v>
      </c>
      <c r="AS9" s="51">
        <v>0</v>
      </c>
      <c r="AT9" s="51">
        <v>0</v>
      </c>
      <c r="AU9" s="51">
        <v>0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0.33333333333333331</v>
      </c>
      <c r="BC9" s="51">
        <v>0</v>
      </c>
      <c r="BD9" s="51">
        <v>0</v>
      </c>
      <c r="BE9" s="51">
        <v>0</v>
      </c>
      <c r="BF9" s="51">
        <v>0</v>
      </c>
      <c r="BG9" s="51">
        <v>0</v>
      </c>
      <c r="BH9" s="51">
        <v>0</v>
      </c>
      <c r="BI9" s="51">
        <v>0</v>
      </c>
      <c r="BJ9" s="51">
        <v>0</v>
      </c>
      <c r="BK9" s="51">
        <v>0</v>
      </c>
      <c r="BL9" s="51">
        <v>0</v>
      </c>
      <c r="BM9" s="51">
        <v>0</v>
      </c>
      <c r="BN9" s="51">
        <v>0</v>
      </c>
      <c r="BO9" s="51">
        <v>0</v>
      </c>
      <c r="BP9" s="51">
        <v>0</v>
      </c>
      <c r="BQ9" s="51">
        <v>0</v>
      </c>
      <c r="BR9" s="51">
        <v>0</v>
      </c>
      <c r="BS9">
        <f t="shared" si="0"/>
        <v>1</v>
      </c>
    </row>
    <row r="10" spans="1:71" x14ac:dyDescent="0.25">
      <c r="A10">
        <v>9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0</v>
      </c>
      <c r="AL10" s="51">
        <v>0</v>
      </c>
      <c r="AM10" s="51">
        <v>0</v>
      </c>
      <c r="AN10" s="51">
        <v>0</v>
      </c>
      <c r="AO10" s="51">
        <v>0</v>
      </c>
      <c r="AP10" s="51">
        <v>0</v>
      </c>
      <c r="AQ10" s="51">
        <v>0</v>
      </c>
      <c r="AR10" s="51">
        <v>0</v>
      </c>
      <c r="AS10" s="51">
        <v>0</v>
      </c>
      <c r="AT10" s="51">
        <v>0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4.2857142857142858E-2</v>
      </c>
      <c r="BE10" s="51">
        <v>0</v>
      </c>
      <c r="BF10" s="51">
        <v>0</v>
      </c>
      <c r="BG10" s="51">
        <v>0</v>
      </c>
      <c r="BH10" s="51">
        <v>0.20714285714285716</v>
      </c>
      <c r="BI10" s="51">
        <v>0</v>
      </c>
      <c r="BJ10" s="51">
        <v>0</v>
      </c>
      <c r="BK10" s="51">
        <v>0</v>
      </c>
      <c r="BL10" s="51">
        <v>0</v>
      </c>
      <c r="BM10" s="51">
        <v>0</v>
      </c>
      <c r="BN10" s="51">
        <v>0</v>
      </c>
      <c r="BO10" s="51">
        <v>0</v>
      </c>
      <c r="BP10" s="51">
        <v>0</v>
      </c>
      <c r="BQ10" s="51">
        <v>0</v>
      </c>
      <c r="BR10" s="51">
        <v>0.75</v>
      </c>
      <c r="BS10">
        <f t="shared" si="0"/>
        <v>1</v>
      </c>
    </row>
    <row r="11" spans="1:71" x14ac:dyDescent="0.25">
      <c r="A11">
        <v>10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0</v>
      </c>
      <c r="AL11" s="51">
        <v>0</v>
      </c>
      <c r="AM11" s="51">
        <v>0</v>
      </c>
      <c r="AN11" s="51">
        <v>1</v>
      </c>
      <c r="AO11" s="51">
        <v>0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>
        <f t="shared" si="0"/>
        <v>1</v>
      </c>
    </row>
    <row r="12" spans="1:71" x14ac:dyDescent="0.25">
      <c r="A12">
        <v>11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0.29508196721311475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51">
        <v>0</v>
      </c>
      <c r="AN12" s="51">
        <v>0</v>
      </c>
      <c r="AO12" s="51">
        <v>0</v>
      </c>
      <c r="AP12" s="51">
        <v>0</v>
      </c>
      <c r="AQ12" s="51">
        <v>0</v>
      </c>
      <c r="AR12" s="51">
        <v>0</v>
      </c>
      <c r="AS12" s="51">
        <v>8.1967213114754092E-2</v>
      </c>
      <c r="AT12" s="51">
        <v>0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0.62295081967213117</v>
      </c>
      <c r="BQ12" s="51">
        <v>0</v>
      </c>
      <c r="BR12" s="51">
        <v>0</v>
      </c>
      <c r="BS12">
        <f t="shared" si="0"/>
        <v>1</v>
      </c>
    </row>
    <row r="13" spans="1:71" x14ac:dyDescent="0.25">
      <c r="A13">
        <v>12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0.30232558139534882</v>
      </c>
      <c r="W13" s="51">
        <v>0</v>
      </c>
      <c r="X13" s="51">
        <v>0</v>
      </c>
      <c r="Y13" s="51">
        <v>9.3023255813953487E-2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0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0.60465116279069764</v>
      </c>
      <c r="BQ13" s="51">
        <v>0</v>
      </c>
      <c r="BR13" s="51">
        <v>0</v>
      </c>
      <c r="BS13">
        <f t="shared" si="0"/>
        <v>1</v>
      </c>
    </row>
    <row r="14" spans="1:71" x14ac:dyDescent="0.25">
      <c r="A14">
        <v>13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0.39726027397260272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0</v>
      </c>
      <c r="AL14" s="51">
        <v>0</v>
      </c>
      <c r="AM14" s="51">
        <v>0</v>
      </c>
      <c r="AN14" s="51">
        <v>0</v>
      </c>
      <c r="AO14" s="51">
        <v>0</v>
      </c>
      <c r="AP14" s="51">
        <v>0</v>
      </c>
      <c r="AQ14" s="51">
        <v>0</v>
      </c>
      <c r="AR14" s="51">
        <v>0</v>
      </c>
      <c r="AS14" s="51">
        <v>0</v>
      </c>
      <c r="AT14" s="51">
        <v>0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0</v>
      </c>
      <c r="BK14" s="51">
        <v>0</v>
      </c>
      <c r="BL14" s="51">
        <v>0</v>
      </c>
      <c r="BM14" s="51">
        <v>0.56164383561643838</v>
      </c>
      <c r="BN14" s="51">
        <v>0</v>
      </c>
      <c r="BO14" s="51">
        <v>0</v>
      </c>
      <c r="BP14" s="51">
        <v>4.1095890410958902E-2</v>
      </c>
      <c r="BQ14" s="51">
        <v>0</v>
      </c>
      <c r="BR14" s="51">
        <v>0</v>
      </c>
      <c r="BS14">
        <f t="shared" si="0"/>
        <v>1</v>
      </c>
    </row>
    <row r="15" spans="1:71" x14ac:dyDescent="0.25">
      <c r="A15">
        <v>14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0.06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0</v>
      </c>
      <c r="AM15" s="51">
        <v>0</v>
      </c>
      <c r="AN15" s="51">
        <v>0</v>
      </c>
      <c r="AO15" s="51">
        <v>0.26</v>
      </c>
      <c r="AP15" s="51">
        <v>0</v>
      </c>
      <c r="AQ15" s="51">
        <v>0</v>
      </c>
      <c r="AR15" s="51">
        <v>0</v>
      </c>
      <c r="AS15" s="51">
        <v>0</v>
      </c>
      <c r="AT15" s="51">
        <v>0</v>
      </c>
      <c r="AU15" s="51">
        <v>0</v>
      </c>
      <c r="AV15" s="51">
        <v>0.48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0.2</v>
      </c>
      <c r="BK15" s="51">
        <v>0</v>
      </c>
      <c r="BL15" s="51">
        <v>0</v>
      </c>
      <c r="BM15" s="51">
        <v>0</v>
      </c>
      <c r="BN15" s="51">
        <v>0</v>
      </c>
      <c r="BO15" s="51">
        <v>0</v>
      </c>
      <c r="BP15" s="51">
        <v>0</v>
      </c>
      <c r="BQ15" s="51">
        <v>0</v>
      </c>
      <c r="BR15" s="51">
        <v>0</v>
      </c>
      <c r="BS15">
        <f t="shared" si="0"/>
        <v>1</v>
      </c>
    </row>
    <row r="16" spans="1:71" x14ac:dyDescent="0.25">
      <c r="A16">
        <v>15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1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0</v>
      </c>
      <c r="AL16" s="51">
        <v>0</v>
      </c>
      <c r="AM16" s="51">
        <v>0</v>
      </c>
      <c r="AN16" s="51">
        <v>0</v>
      </c>
      <c r="AO16" s="51">
        <v>0</v>
      </c>
      <c r="AP16" s="51">
        <v>0</v>
      </c>
      <c r="AQ16" s="51">
        <v>0</v>
      </c>
      <c r="AR16" s="51">
        <v>0</v>
      </c>
      <c r="AS16" s="51">
        <v>0</v>
      </c>
      <c r="AT16" s="51">
        <v>0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0</v>
      </c>
      <c r="BH16" s="51">
        <v>0</v>
      </c>
      <c r="BI16" s="51">
        <v>0</v>
      </c>
      <c r="BJ16" s="51">
        <v>0</v>
      </c>
      <c r="BK16" s="51">
        <v>0</v>
      </c>
      <c r="BL16" s="51">
        <v>0</v>
      </c>
      <c r="BM16" s="51">
        <v>0</v>
      </c>
      <c r="BN16" s="51">
        <v>0</v>
      </c>
      <c r="BO16" s="51">
        <v>0</v>
      </c>
      <c r="BP16" s="51">
        <v>0</v>
      </c>
      <c r="BQ16" s="51">
        <v>0</v>
      </c>
      <c r="BR16" s="51">
        <v>0</v>
      </c>
      <c r="BS16">
        <f t="shared" si="0"/>
        <v>1</v>
      </c>
    </row>
    <row r="17" spans="1:71" x14ac:dyDescent="0.25">
      <c r="A17">
        <v>17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1">
        <v>0.66666666666666663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0.16666666666666666</v>
      </c>
      <c r="BM17" s="51">
        <v>0</v>
      </c>
      <c r="BN17" s="51">
        <v>0</v>
      </c>
      <c r="BO17" s="51">
        <v>0.16666666666666666</v>
      </c>
      <c r="BP17" s="51">
        <v>0</v>
      </c>
      <c r="BQ17" s="51">
        <v>0</v>
      </c>
      <c r="BR17" s="51">
        <v>0</v>
      </c>
      <c r="BS17">
        <f t="shared" si="0"/>
        <v>0.99999999999999989</v>
      </c>
    </row>
    <row r="18" spans="1:71" x14ac:dyDescent="0.25">
      <c r="A18">
        <v>19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  <c r="AG18" s="51">
        <v>0.40942028985507245</v>
      </c>
      <c r="AH18" s="51">
        <v>0</v>
      </c>
      <c r="AI18" s="51">
        <v>0.3188405797101449</v>
      </c>
      <c r="AJ18" s="51">
        <v>0</v>
      </c>
      <c r="AK18" s="51">
        <v>0</v>
      </c>
      <c r="AL18" s="51">
        <v>0</v>
      </c>
      <c r="AM18" s="51">
        <v>0</v>
      </c>
      <c r="AN18" s="51">
        <v>0</v>
      </c>
      <c r="AO18" s="51">
        <v>0</v>
      </c>
      <c r="AP18" s="51">
        <v>0</v>
      </c>
      <c r="AQ18" s="51">
        <v>0</v>
      </c>
      <c r="AR18" s="51">
        <v>0</v>
      </c>
      <c r="AS18" s="51">
        <v>0</v>
      </c>
      <c r="AT18" s="51">
        <v>0</v>
      </c>
      <c r="AU18" s="51">
        <v>0</v>
      </c>
      <c r="AV18" s="51">
        <v>0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0.19927536231884058</v>
      </c>
      <c r="BC18" s="51">
        <v>0</v>
      </c>
      <c r="BD18" s="51">
        <v>0</v>
      </c>
      <c r="BE18" s="51">
        <v>0</v>
      </c>
      <c r="BF18" s="51">
        <v>0</v>
      </c>
      <c r="BG18" s="51">
        <v>0</v>
      </c>
      <c r="BH18" s="51">
        <v>1.0869565217391304E-2</v>
      </c>
      <c r="BI18" s="51">
        <v>4.3478260869565216E-2</v>
      </c>
      <c r="BJ18" s="51">
        <v>0</v>
      </c>
      <c r="BK18" s="51">
        <v>0</v>
      </c>
      <c r="BL18" s="51">
        <v>0</v>
      </c>
      <c r="BM18" s="51">
        <v>0</v>
      </c>
      <c r="BN18" s="51">
        <v>0</v>
      </c>
      <c r="BO18" s="51">
        <v>0</v>
      </c>
      <c r="BP18" s="51">
        <v>0</v>
      </c>
      <c r="BQ18" s="51">
        <v>0</v>
      </c>
      <c r="BR18" s="51">
        <v>1.8115942028985508E-2</v>
      </c>
      <c r="BS18">
        <f t="shared" si="0"/>
        <v>0.99999999999999989</v>
      </c>
    </row>
    <row r="19" spans="1:71" x14ac:dyDescent="0.25">
      <c r="A19">
        <v>20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0</v>
      </c>
      <c r="AN19" s="51">
        <v>0</v>
      </c>
      <c r="AO19" s="51">
        <v>0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1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>
        <f t="shared" si="0"/>
        <v>1</v>
      </c>
    </row>
    <row r="20" spans="1:71" x14ac:dyDescent="0.25">
      <c r="A20">
        <v>24</v>
      </c>
      <c r="B20" s="51">
        <v>0</v>
      </c>
      <c r="C20" s="51">
        <v>0</v>
      </c>
      <c r="D20" s="51">
        <v>0</v>
      </c>
      <c r="E20" s="51">
        <v>0</v>
      </c>
      <c r="F20" s="51">
        <v>1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1">
        <v>0</v>
      </c>
      <c r="AP20" s="51">
        <v>0</v>
      </c>
      <c r="AQ20" s="51">
        <v>0</v>
      </c>
      <c r="AR20" s="51">
        <v>0</v>
      </c>
      <c r="AS20" s="51"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>
        <f t="shared" si="0"/>
        <v>1</v>
      </c>
    </row>
    <row r="21" spans="1:71" x14ac:dyDescent="0.25">
      <c r="A21">
        <v>27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1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</v>
      </c>
      <c r="AM21" s="51">
        <v>0</v>
      </c>
      <c r="AN21" s="51">
        <v>0</v>
      </c>
      <c r="AO21" s="51">
        <v>0</v>
      </c>
      <c r="AP21" s="51">
        <v>0</v>
      </c>
      <c r="AQ21" s="51">
        <v>0</v>
      </c>
      <c r="AR21" s="51">
        <v>0</v>
      </c>
      <c r="AS21" s="51">
        <v>0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0</v>
      </c>
      <c r="BK21" s="51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0</v>
      </c>
      <c r="BR21" s="51">
        <v>0</v>
      </c>
      <c r="BS21">
        <f t="shared" si="0"/>
        <v>1</v>
      </c>
    </row>
    <row r="22" spans="1:71" x14ac:dyDescent="0.25">
      <c r="A22">
        <v>28</v>
      </c>
      <c r="B22" s="51">
        <v>0</v>
      </c>
      <c r="C22" s="51">
        <v>0.50862068965517238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0</v>
      </c>
      <c r="AL22" s="51">
        <v>0.17241379310344829</v>
      </c>
      <c r="AM22" s="51">
        <v>0</v>
      </c>
      <c r="AN22" s="51">
        <v>0</v>
      </c>
      <c r="AO22" s="51">
        <v>0</v>
      </c>
      <c r="AP22" s="51">
        <v>0</v>
      </c>
      <c r="AQ22" s="51">
        <v>0</v>
      </c>
      <c r="AR22" s="51">
        <v>0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0.13793103448275862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0</v>
      </c>
      <c r="BK22" s="51">
        <v>0.18103448275862069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>
        <f t="shared" si="0"/>
        <v>0.99999999999999989</v>
      </c>
    </row>
    <row r="23" spans="1:71" x14ac:dyDescent="0.25">
      <c r="A23">
        <v>29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0.44569288389513106</v>
      </c>
      <c r="AD23" s="51">
        <v>0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0</v>
      </c>
      <c r="AL23" s="51">
        <v>0</v>
      </c>
      <c r="AM23" s="51">
        <v>0</v>
      </c>
      <c r="AN23" s="51">
        <v>0</v>
      </c>
      <c r="AO23" s="51">
        <v>0</v>
      </c>
      <c r="AP23" s="51">
        <v>0</v>
      </c>
      <c r="AQ23" s="51">
        <v>0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0.11610486891385768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0.43820224719101125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>
        <f t="shared" si="0"/>
        <v>1</v>
      </c>
    </row>
    <row r="24" spans="1:71" x14ac:dyDescent="0.25">
      <c r="A24">
        <v>30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0.36231884057971014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7.2463768115942032E-2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0.24637681159420291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1">
        <v>0</v>
      </c>
      <c r="AN24" s="51">
        <v>0</v>
      </c>
      <c r="AO24" s="51">
        <v>0</v>
      </c>
      <c r="AP24" s="51">
        <v>0</v>
      </c>
      <c r="AQ24" s="51">
        <v>0</v>
      </c>
      <c r="AR24" s="51">
        <v>0</v>
      </c>
      <c r="AS24" s="51">
        <v>0</v>
      </c>
      <c r="AT24" s="51">
        <v>0.2318840579710145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4.3478260869565216E-2</v>
      </c>
      <c r="BB24" s="51">
        <v>0</v>
      </c>
      <c r="BC24" s="51">
        <v>0</v>
      </c>
      <c r="BD24" s="51">
        <v>0</v>
      </c>
      <c r="BE24" s="51">
        <v>4.3478260869565216E-2</v>
      </c>
      <c r="BF24" s="51">
        <v>0</v>
      </c>
      <c r="BG24" s="51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0</v>
      </c>
      <c r="BM24" s="51">
        <v>0</v>
      </c>
      <c r="BN24" s="51">
        <v>0</v>
      </c>
      <c r="BO24" s="51">
        <v>0</v>
      </c>
      <c r="BP24" s="51">
        <v>0</v>
      </c>
      <c r="BQ24" s="51">
        <v>0</v>
      </c>
      <c r="BR24" s="51">
        <v>0</v>
      </c>
      <c r="BS24">
        <f t="shared" si="0"/>
        <v>1</v>
      </c>
    </row>
    <row r="25" spans="1:71" x14ac:dyDescent="0.25">
      <c r="A25">
        <v>31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4.1666666666666664E-2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0.95833333333333337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0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>
        <f t="shared" si="0"/>
        <v>1</v>
      </c>
    </row>
    <row r="26" spans="1:71" x14ac:dyDescent="0.25">
      <c r="A26">
        <v>32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0.46575342465753422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0.39726027397260272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0.13698630136986301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>
        <f t="shared" si="0"/>
        <v>0.99999999999999989</v>
      </c>
    </row>
    <row r="27" spans="1:71" x14ac:dyDescent="0.25">
      <c r="A27">
        <v>36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1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  <c r="AG27" s="51">
        <v>0</v>
      </c>
      <c r="AH27" s="51">
        <v>0</v>
      </c>
      <c r="AI27" s="51">
        <v>0</v>
      </c>
      <c r="AJ27" s="51">
        <v>0</v>
      </c>
      <c r="AK27" s="51">
        <v>0</v>
      </c>
      <c r="AL27" s="51">
        <v>0</v>
      </c>
      <c r="AM27" s="51">
        <v>0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0</v>
      </c>
      <c r="BH27" s="51">
        <v>0</v>
      </c>
      <c r="BI27" s="51">
        <v>0</v>
      </c>
      <c r="BJ27" s="51">
        <v>0</v>
      </c>
      <c r="BK27" s="51">
        <v>0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1">
        <v>0</v>
      </c>
      <c r="BR27" s="51">
        <v>0</v>
      </c>
      <c r="BS27">
        <f t="shared" si="0"/>
        <v>1</v>
      </c>
    </row>
    <row r="28" spans="1:71" x14ac:dyDescent="0.25">
      <c r="A28">
        <v>37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1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  <c r="AG28" s="51">
        <v>0</v>
      </c>
      <c r="AH28" s="51">
        <v>0</v>
      </c>
      <c r="AI28" s="51">
        <v>0</v>
      </c>
      <c r="AJ28" s="51">
        <v>0</v>
      </c>
      <c r="AK28" s="51">
        <v>0</v>
      </c>
      <c r="AL28" s="51">
        <v>0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>
        <f t="shared" si="0"/>
        <v>1</v>
      </c>
    </row>
    <row r="29" spans="1:71" x14ac:dyDescent="0.25">
      <c r="A29">
        <v>38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1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0</v>
      </c>
      <c r="BR29" s="51">
        <v>0</v>
      </c>
      <c r="BS29">
        <f t="shared" si="0"/>
        <v>1</v>
      </c>
    </row>
    <row r="30" spans="1:71" x14ac:dyDescent="0.25">
      <c r="A30">
        <v>40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1">
        <v>1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>
        <f t="shared" si="0"/>
        <v>1</v>
      </c>
    </row>
    <row r="31" spans="1:71" x14ac:dyDescent="0.25">
      <c r="A31">
        <v>41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1">
        <v>2.9411764705882353E-2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0.20588235294117646</v>
      </c>
      <c r="AX31" s="51">
        <v>7.3529411764705885E-2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0.61764705882352944</v>
      </c>
      <c r="BM31" s="51">
        <v>0</v>
      </c>
      <c r="BN31" s="51">
        <v>0</v>
      </c>
      <c r="BO31" s="51">
        <v>7.3529411764705885E-2</v>
      </c>
      <c r="BP31" s="51">
        <v>0</v>
      </c>
      <c r="BQ31" s="51">
        <v>0</v>
      </c>
      <c r="BR31" s="51">
        <v>0</v>
      </c>
      <c r="BS31">
        <f t="shared" si="0"/>
        <v>1</v>
      </c>
    </row>
    <row r="32" spans="1:71" x14ac:dyDescent="0.25">
      <c r="A32">
        <v>42</v>
      </c>
      <c r="B32" s="51">
        <v>0.27586206896551724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0.21551724137931033</v>
      </c>
      <c r="Q32" s="51">
        <v>0.1206896551724138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0.1206896551724138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0.22413793103448276</v>
      </c>
      <c r="AX32" s="51">
        <v>4.3103448275862072E-2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BS32">
        <f t="shared" si="0"/>
        <v>1</v>
      </c>
    </row>
    <row r="33" spans="1:71" x14ac:dyDescent="0.25">
      <c r="A33">
        <v>43</v>
      </c>
      <c r="B33" s="51">
        <v>0.1875</v>
      </c>
      <c r="C33" s="51">
        <v>0</v>
      </c>
      <c r="D33" s="51">
        <v>0</v>
      </c>
      <c r="E33" s="51">
        <v>0.1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7.4999999999999997E-2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0.51249999999999996</v>
      </c>
      <c r="AC33" s="51">
        <v>0</v>
      </c>
      <c r="AD33" s="51">
        <v>2.5000000000000001E-2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7.4999999999999997E-2</v>
      </c>
      <c r="BD33" s="51">
        <v>0</v>
      </c>
      <c r="BE33" s="51">
        <v>0</v>
      </c>
      <c r="BF33" s="51">
        <v>0</v>
      </c>
      <c r="BG33" s="51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1">
        <v>2.5000000000000001E-2</v>
      </c>
      <c r="BR33" s="51">
        <v>0</v>
      </c>
      <c r="BS33">
        <f t="shared" si="0"/>
        <v>1</v>
      </c>
    </row>
    <row r="34" spans="1:71" x14ac:dyDescent="0.25">
      <c r="A34">
        <v>44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3.7037037037037035E-2</v>
      </c>
      <c r="Q34" s="51">
        <v>0</v>
      </c>
      <c r="R34" s="51">
        <v>0.35802469135802467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1.2345679012345678E-2</v>
      </c>
      <c r="AX34" s="51">
        <v>0.59259259259259256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>
        <f t="shared" si="0"/>
        <v>1</v>
      </c>
    </row>
    <row r="35" spans="1:71" x14ac:dyDescent="0.25">
      <c r="A35">
        <v>45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3.5294117647058823E-2</v>
      </c>
      <c r="L35" s="51">
        <v>0</v>
      </c>
      <c r="M35" s="51">
        <v>0</v>
      </c>
      <c r="N35" s="51">
        <v>0</v>
      </c>
      <c r="O35" s="51">
        <v>0</v>
      </c>
      <c r="P35" s="51">
        <v>4.7058823529411764E-2</v>
      </c>
      <c r="Q35" s="51">
        <v>0</v>
      </c>
      <c r="R35" s="51">
        <v>0.89411764705882357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1.1764705882352941E-2</v>
      </c>
      <c r="AV35" s="51">
        <v>0</v>
      </c>
      <c r="AW35" s="51">
        <v>0</v>
      </c>
      <c r="AX35" s="51">
        <v>1.1764705882352941E-2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>
        <f t="shared" si="0"/>
        <v>1</v>
      </c>
    </row>
    <row r="36" spans="1:71" x14ac:dyDescent="0.25">
      <c r="A36">
        <v>46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0.11764705882352941</v>
      </c>
      <c r="I36" s="51">
        <v>0</v>
      </c>
      <c r="J36" s="51">
        <v>0</v>
      </c>
      <c r="K36" s="51">
        <v>0</v>
      </c>
      <c r="L36" s="51">
        <v>0.11764705882352941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5.8823529411764705E-2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0.29411764705882354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0.17647058823529413</v>
      </c>
      <c r="AQ36" s="51">
        <v>0</v>
      </c>
      <c r="AR36" s="51">
        <v>0.23529411764705882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>
        <f t="shared" si="0"/>
        <v>1</v>
      </c>
    </row>
    <row r="37" spans="1:71" x14ac:dyDescent="0.25">
      <c r="A37">
        <v>47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0.79166666666666663</v>
      </c>
      <c r="K37" s="51">
        <v>0</v>
      </c>
      <c r="L37" s="51">
        <v>0</v>
      </c>
      <c r="M37" s="51">
        <v>0</v>
      </c>
      <c r="N37" s="51">
        <v>0</v>
      </c>
      <c r="O37" s="51">
        <v>0.20833333333333334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>
        <f t="shared" si="0"/>
        <v>1</v>
      </c>
    </row>
    <row r="38" spans="1:71" x14ac:dyDescent="0.25">
      <c r="A38">
        <v>48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0.22222222222222221</v>
      </c>
      <c r="P38" s="51">
        <v>0</v>
      </c>
      <c r="Q38" s="51">
        <v>0</v>
      </c>
      <c r="R38" s="51">
        <v>0.20987654320987653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0.27160493827160492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0.29629629629629628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>
        <f t="shared" si="0"/>
        <v>1</v>
      </c>
    </row>
    <row r="39" spans="1:71" x14ac:dyDescent="0.25">
      <c r="A39">
        <v>50</v>
      </c>
      <c r="B39" s="51">
        <v>0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0.4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0.6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>
        <f t="shared" si="0"/>
        <v>1</v>
      </c>
    </row>
    <row r="40" spans="1:71" x14ac:dyDescent="0.25">
      <c r="A40">
        <v>51</v>
      </c>
      <c r="B40" s="51">
        <v>0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0.8125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0.1875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>
        <f t="shared" si="0"/>
        <v>1</v>
      </c>
    </row>
  </sheetData>
  <sheetProtection algorithmName="SHA-512" hashValue="igJd6qcAwx3/mG0NcenP/V++sKaeTrmQNP3MTyqx9tFD0nfx+HjQ2tr6T9gqkhEIvCwrzr7+x3UGqQ65OPjeEQ==" saltValue="Re13vbLfAeDi89FrGOcBLw==" spinCount="100000" sheet="1" objects="1" scenarios="1" autoFilter="0"/>
  <autoFilter ref="A1:BS40" xr:uid="{88796B2D-CA92-4689-B30D-3F60FBCE3427}"/>
  <conditionalFormatting sqref="B2:BR40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ignoredErrors>
    <ignoredError sqref="BS2:BS40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135C0-FD8D-4535-877B-7256FEE448C5}">
  <sheetPr codeName="Sheet30">
    <tabColor theme="5" tint="0.79998168889431442"/>
  </sheetPr>
  <dimension ref="A1:BS41"/>
  <sheetViews>
    <sheetView workbookViewId="0"/>
  </sheetViews>
  <sheetFormatPr defaultRowHeight="15" x14ac:dyDescent="0.25"/>
  <cols>
    <col min="1" max="1" width="8.85546875" customWidth="1"/>
  </cols>
  <sheetData>
    <row r="1" spans="1:71" x14ac:dyDescent="0.25">
      <c r="A1" t="s">
        <v>1479</v>
      </c>
      <c r="B1" t="s">
        <v>1161</v>
      </c>
      <c r="C1" t="s">
        <v>1162</v>
      </c>
      <c r="D1" t="s">
        <v>1166</v>
      </c>
      <c r="E1" t="s">
        <v>981</v>
      </c>
      <c r="F1" t="s">
        <v>1169</v>
      </c>
      <c r="G1" t="s">
        <v>1171</v>
      </c>
      <c r="H1" t="s">
        <v>1172</v>
      </c>
      <c r="I1" t="s">
        <v>418</v>
      </c>
      <c r="J1" t="s">
        <v>1174</v>
      </c>
      <c r="K1" t="s">
        <v>985</v>
      </c>
      <c r="L1" t="s">
        <v>1176</v>
      </c>
      <c r="M1" t="s">
        <v>1179</v>
      </c>
      <c r="N1" t="s">
        <v>1180</v>
      </c>
      <c r="O1" t="s">
        <v>1181</v>
      </c>
      <c r="P1" t="s">
        <v>1187</v>
      </c>
      <c r="Q1" t="s">
        <v>991</v>
      </c>
      <c r="R1" t="s">
        <v>1188</v>
      </c>
      <c r="S1" t="s">
        <v>1189</v>
      </c>
      <c r="T1" t="s">
        <v>1190</v>
      </c>
      <c r="U1" t="s">
        <v>453</v>
      </c>
      <c r="V1" t="s">
        <v>651</v>
      </c>
      <c r="W1" t="s">
        <v>1193</v>
      </c>
      <c r="X1" t="s">
        <v>1194</v>
      </c>
      <c r="Y1" t="s">
        <v>658</v>
      </c>
      <c r="Z1" t="s">
        <v>1196</v>
      </c>
      <c r="AA1" t="s">
        <v>661</v>
      </c>
      <c r="AB1" t="s">
        <v>995</v>
      </c>
      <c r="AC1" t="s">
        <v>1198</v>
      </c>
      <c r="AD1" t="s">
        <v>996</v>
      </c>
      <c r="AE1" t="s">
        <v>1200</v>
      </c>
      <c r="AF1" t="s">
        <v>998</v>
      </c>
      <c r="AG1" t="s">
        <v>469</v>
      </c>
      <c r="AH1" t="s">
        <v>1202</v>
      </c>
      <c r="AI1" t="s">
        <v>472</v>
      </c>
      <c r="AJ1" t="s">
        <v>1005</v>
      </c>
      <c r="AK1" t="s">
        <v>1205</v>
      </c>
      <c r="AL1" t="s">
        <v>1206</v>
      </c>
      <c r="AM1" t="s">
        <v>1006</v>
      </c>
      <c r="AN1" t="s">
        <v>474</v>
      </c>
      <c r="AO1" t="s">
        <v>1208</v>
      </c>
      <c r="AP1" t="s">
        <v>1210</v>
      </c>
      <c r="AQ1" t="s">
        <v>1213</v>
      </c>
      <c r="AR1" t="s">
        <v>1215</v>
      </c>
      <c r="AS1" t="s">
        <v>478</v>
      </c>
      <c r="AT1" t="s">
        <v>1220</v>
      </c>
      <c r="AU1" t="s">
        <v>1222</v>
      </c>
      <c r="AV1" t="s">
        <v>1014</v>
      </c>
      <c r="AW1" t="s">
        <v>1225</v>
      </c>
      <c r="AX1" t="s">
        <v>1226</v>
      </c>
      <c r="AY1" t="s">
        <v>1227</v>
      </c>
      <c r="AZ1" t="s">
        <v>1229</v>
      </c>
      <c r="BA1" t="s">
        <v>1235</v>
      </c>
      <c r="BB1" t="s">
        <v>1236</v>
      </c>
      <c r="BC1" t="s">
        <v>1020</v>
      </c>
      <c r="BD1" t="s">
        <v>487</v>
      </c>
      <c r="BE1" t="s">
        <v>1246</v>
      </c>
      <c r="BF1" t="s">
        <v>1025</v>
      </c>
      <c r="BG1" t="s">
        <v>1480</v>
      </c>
      <c r="BH1" t="s">
        <v>1481</v>
      </c>
      <c r="BI1" t="s">
        <v>1027</v>
      </c>
      <c r="BJ1" t="s">
        <v>509</v>
      </c>
      <c r="BK1" t="s">
        <v>673</v>
      </c>
      <c r="BL1" t="s">
        <v>1250</v>
      </c>
      <c r="BM1" t="s">
        <v>1032</v>
      </c>
      <c r="BN1" t="s">
        <v>1259</v>
      </c>
      <c r="BO1" t="s">
        <v>1263</v>
      </c>
      <c r="BP1" t="s">
        <v>513</v>
      </c>
      <c r="BQ1" t="s">
        <v>648</v>
      </c>
      <c r="BR1" t="s">
        <v>516</v>
      </c>
      <c r="BS1" t="s">
        <v>855</v>
      </c>
    </row>
    <row r="2" spans="1:71" x14ac:dyDescent="0.25">
      <c r="A2">
        <v>1</v>
      </c>
      <c r="B2" s="169">
        <f>IFERROR('VEC sub % by town by count'!B2*INDEX(Table_query__5[Transformer Capacity], MATCH($A2, VEC!$A$2:$A$33, 0))/1000, "")</f>
        <v>0</v>
      </c>
      <c r="C2" s="169">
        <f>IFERROR('VEC sub % by town by count'!C2*INDEX(Table_query__5[Transformer Capacity], MATCH($A2, VEC!$A$2:$A$33, 0))/1000, "")</f>
        <v>0</v>
      </c>
      <c r="D2" s="169">
        <f>IFERROR('VEC sub % by town by count'!D2*INDEX(Table_query__5[Transformer Capacity], MATCH($A2, VEC!$A$2:$A$33, 0))/1000, "")</f>
        <v>0</v>
      </c>
      <c r="E2" s="169">
        <f>IFERROR('VEC sub % by town by count'!E2*INDEX(Table_query__5[Transformer Capacity], MATCH($A2, VEC!$A$2:$A$33, 0))/1000, "")</f>
        <v>0</v>
      </c>
      <c r="F2" s="169">
        <f>IFERROR('VEC sub % by town by count'!F2*INDEX(Table_query__5[Transformer Capacity], MATCH($A2, VEC!$A$2:$A$33, 0))/1000, "")</f>
        <v>0</v>
      </c>
      <c r="G2" s="169">
        <f>IFERROR('VEC sub % by town by count'!G2*INDEX(Table_query__5[Transformer Capacity], MATCH($A2, VEC!$A$2:$A$33, 0))/1000, "")</f>
        <v>0</v>
      </c>
      <c r="H2" s="169">
        <f>IFERROR('VEC sub % by town by count'!H2*INDEX(Table_query__5[Transformer Capacity], MATCH($A2, VEC!$A$2:$A$33, 0))/1000, "")</f>
        <v>0</v>
      </c>
      <c r="I2" s="169">
        <f>IFERROR('VEC sub % by town by count'!I2*INDEX(Table_query__5[Transformer Capacity], MATCH($A2, VEC!$A$2:$A$33, 0))/1000, "")</f>
        <v>0</v>
      </c>
      <c r="J2" s="169">
        <f>IFERROR('VEC sub % by town by count'!J2*INDEX(Table_query__5[Transformer Capacity], MATCH($A2, VEC!$A$2:$A$33, 0))/1000, "")</f>
        <v>0</v>
      </c>
      <c r="K2" s="169">
        <f>IFERROR('VEC sub % by town by count'!K2*INDEX(Table_query__5[Transformer Capacity], MATCH($A2, VEC!$A$2:$A$33, 0))/1000, "")</f>
        <v>0</v>
      </c>
      <c r="L2" s="169">
        <f>IFERROR('VEC sub % by town by count'!L2*INDEX(Table_query__5[Transformer Capacity], MATCH($A2, VEC!$A$2:$A$33, 0))/1000, "")</f>
        <v>0</v>
      </c>
      <c r="M2" s="169">
        <f>IFERROR('VEC sub % by town by count'!M2*INDEX(Table_query__5[Transformer Capacity], MATCH($A2, VEC!$A$2:$A$33, 0))/1000, "")</f>
        <v>0</v>
      </c>
      <c r="N2" s="169">
        <f>IFERROR('VEC sub % by town by count'!N2*INDEX(Table_query__5[Transformer Capacity], MATCH($A2, VEC!$A$2:$A$33, 0))/1000, "")</f>
        <v>0</v>
      </c>
      <c r="O2" s="169">
        <f>IFERROR('VEC sub % by town by count'!O2*INDEX(Table_query__5[Transformer Capacity], MATCH($A2, VEC!$A$2:$A$33, 0))/1000, "")</f>
        <v>0</v>
      </c>
      <c r="P2" s="169">
        <f>IFERROR('VEC sub % by town by count'!P2*INDEX(Table_query__5[Transformer Capacity], MATCH($A2, VEC!$A$2:$A$33, 0))/1000, "")</f>
        <v>0</v>
      </c>
      <c r="Q2" s="169">
        <f>IFERROR('VEC sub % by town by count'!Q2*INDEX(Table_query__5[Transformer Capacity], MATCH($A2, VEC!$A$2:$A$33, 0))/1000, "")</f>
        <v>0</v>
      </c>
      <c r="R2" s="169">
        <f>IFERROR('VEC sub % by town by count'!R2*INDEX(Table_query__5[Transformer Capacity], MATCH($A2, VEC!$A$2:$A$33, 0))/1000, "")</f>
        <v>0</v>
      </c>
      <c r="S2" s="169">
        <f>IFERROR('VEC sub % by town by count'!S2*INDEX(Table_query__5[Transformer Capacity], MATCH($A2, VEC!$A$2:$A$33, 0))/1000, "")</f>
        <v>0</v>
      </c>
      <c r="T2" s="169">
        <f>IFERROR('VEC sub % by town by count'!T2*INDEX(Table_query__5[Transformer Capacity], MATCH($A2, VEC!$A$2:$A$33, 0))/1000, "")</f>
        <v>0</v>
      </c>
      <c r="U2" s="169">
        <f>IFERROR('VEC sub % by town by count'!U2*INDEX(Table_query__5[Transformer Capacity], MATCH($A2, VEC!$A$2:$A$33, 0))/1000, "")</f>
        <v>0</v>
      </c>
      <c r="V2" s="169">
        <f>IFERROR('VEC sub % by town by count'!V2*INDEX(Table_query__5[Transformer Capacity], MATCH($A2, VEC!$A$2:$A$33, 0))/1000, "")</f>
        <v>2.2477064220183487</v>
      </c>
      <c r="W2" s="169">
        <f>IFERROR('VEC sub % by town by count'!W2*INDEX(Table_query__5[Transformer Capacity], MATCH($A2, VEC!$A$2:$A$33, 0))/1000, "")</f>
        <v>1.6972477064220184</v>
      </c>
      <c r="X2" s="169">
        <f>IFERROR('VEC sub % by town by count'!X2*INDEX(Table_query__5[Transformer Capacity], MATCH($A2, VEC!$A$2:$A$33, 0))/1000, "")</f>
        <v>0</v>
      </c>
      <c r="Y2" s="169">
        <f>IFERROR('VEC sub % by town by count'!Y2*INDEX(Table_query__5[Transformer Capacity], MATCH($A2, VEC!$A$2:$A$33, 0))/1000, "")</f>
        <v>0.55045871559633031</v>
      </c>
      <c r="Z2" s="169">
        <f>IFERROR('VEC sub % by town by count'!Z2*INDEX(Table_query__5[Transformer Capacity], MATCH($A2, VEC!$A$2:$A$33, 0))/1000, "")</f>
        <v>0</v>
      </c>
      <c r="AA2" s="169">
        <f>IFERROR('VEC sub % by town by count'!AA2*INDEX(Table_query__5[Transformer Capacity], MATCH($A2, VEC!$A$2:$A$33, 0))/1000, "")</f>
        <v>9.1743119266055051E-2</v>
      </c>
      <c r="AB2" s="169">
        <f>IFERROR('VEC sub % by town by count'!AB2*INDEX(Table_query__5[Transformer Capacity], MATCH($A2, VEC!$A$2:$A$33, 0))/1000, "")</f>
        <v>0</v>
      </c>
      <c r="AC2" s="169">
        <f>IFERROR('VEC sub % by town by count'!AC2*INDEX(Table_query__5[Transformer Capacity], MATCH($A2, VEC!$A$2:$A$33, 0))/1000, "")</f>
        <v>0</v>
      </c>
      <c r="AD2" s="169">
        <f>IFERROR('VEC sub % by town by count'!AD2*INDEX(Table_query__5[Transformer Capacity], MATCH($A2, VEC!$A$2:$A$33, 0))/1000, "")</f>
        <v>0</v>
      </c>
      <c r="AE2" s="169">
        <f>IFERROR('VEC sub % by town by count'!AE2*INDEX(Table_query__5[Transformer Capacity], MATCH($A2, VEC!$A$2:$A$33, 0))/1000, "")</f>
        <v>0</v>
      </c>
      <c r="AF2" s="169">
        <f>IFERROR('VEC sub % by town by count'!AF2*INDEX(Table_query__5[Transformer Capacity], MATCH($A2, VEC!$A$2:$A$33, 0))/1000, "")</f>
        <v>0</v>
      </c>
      <c r="AG2" s="169">
        <f>IFERROR('VEC sub % by town by count'!AG2*INDEX(Table_query__5[Transformer Capacity], MATCH($A2, VEC!$A$2:$A$33, 0))/1000, "")</f>
        <v>0</v>
      </c>
      <c r="AH2" s="169">
        <f>IFERROR('VEC sub % by town by count'!AH2*INDEX(Table_query__5[Transformer Capacity], MATCH($A2, VEC!$A$2:$A$33, 0))/1000, "")</f>
        <v>0</v>
      </c>
      <c r="AI2" s="169">
        <f>IFERROR('VEC sub % by town by count'!AI2*INDEX(Table_query__5[Transformer Capacity], MATCH($A2, VEC!$A$2:$A$33, 0))/1000, "")</f>
        <v>0</v>
      </c>
      <c r="AJ2" s="169">
        <f>IFERROR('VEC sub % by town by count'!AJ2*INDEX(Table_query__5[Transformer Capacity], MATCH($A2, VEC!$A$2:$A$33, 0))/1000, "")</f>
        <v>0</v>
      </c>
      <c r="AK2" s="169">
        <f>IFERROR('VEC sub % by town by count'!AK2*INDEX(Table_query__5[Transformer Capacity], MATCH($A2, VEC!$A$2:$A$33, 0))/1000, "")</f>
        <v>0</v>
      </c>
      <c r="AL2" s="169">
        <f>IFERROR('VEC sub % by town by count'!AL2*INDEX(Table_query__5[Transformer Capacity], MATCH($A2, VEC!$A$2:$A$33, 0))/1000, "")</f>
        <v>0</v>
      </c>
      <c r="AM2" s="169">
        <f>IFERROR('VEC sub % by town by count'!AM2*INDEX(Table_query__5[Transformer Capacity], MATCH($A2, VEC!$A$2:$A$33, 0))/1000, "")</f>
        <v>0</v>
      </c>
      <c r="AN2" s="169">
        <f>IFERROR('VEC sub % by town by count'!AN2*INDEX(Table_query__5[Transformer Capacity], MATCH($A2, VEC!$A$2:$A$33, 0))/1000, "")</f>
        <v>0</v>
      </c>
      <c r="AO2" s="169">
        <f>IFERROR('VEC sub % by town by count'!AO2*INDEX(Table_query__5[Transformer Capacity], MATCH($A2, VEC!$A$2:$A$33, 0))/1000, "")</f>
        <v>0</v>
      </c>
      <c r="AP2" s="169">
        <f>IFERROR('VEC sub % by town by count'!AP2*INDEX(Table_query__5[Transformer Capacity], MATCH($A2, VEC!$A$2:$A$33, 0))/1000, "")</f>
        <v>0</v>
      </c>
      <c r="AQ2" s="169">
        <f>IFERROR('VEC sub % by town by count'!AQ2*INDEX(Table_query__5[Transformer Capacity], MATCH($A2, VEC!$A$2:$A$33, 0))/1000, "")</f>
        <v>0</v>
      </c>
      <c r="AR2" s="169">
        <f>IFERROR('VEC sub % by town by count'!AR2*INDEX(Table_query__5[Transformer Capacity], MATCH($A2, VEC!$A$2:$A$33, 0))/1000, "")</f>
        <v>0</v>
      </c>
      <c r="AS2" s="169">
        <f>IFERROR('VEC sub % by town by count'!AS2*INDEX(Table_query__5[Transformer Capacity], MATCH($A2, VEC!$A$2:$A$33, 0))/1000, "")</f>
        <v>0</v>
      </c>
      <c r="AT2" s="169">
        <f>IFERROR('VEC sub % by town by count'!AT2*INDEX(Table_query__5[Transformer Capacity], MATCH($A2, VEC!$A$2:$A$33, 0))/1000, "")</f>
        <v>0</v>
      </c>
      <c r="AU2" s="169">
        <f>IFERROR('VEC sub % by town by count'!AU2*INDEX(Table_query__5[Transformer Capacity], MATCH($A2, VEC!$A$2:$A$33, 0))/1000, "")</f>
        <v>0</v>
      </c>
      <c r="AV2" s="169">
        <f>IFERROR('VEC sub % by town by count'!AV2*INDEX(Table_query__5[Transformer Capacity], MATCH($A2, VEC!$A$2:$A$33, 0))/1000, "")</f>
        <v>0</v>
      </c>
      <c r="AW2" s="169">
        <f>IFERROR('VEC sub % by town by count'!AW2*INDEX(Table_query__5[Transformer Capacity], MATCH($A2, VEC!$A$2:$A$33, 0))/1000, "")</f>
        <v>0</v>
      </c>
      <c r="AX2" s="169">
        <f>IFERROR('VEC sub % by town by count'!AX2*INDEX(Table_query__5[Transformer Capacity], MATCH($A2, VEC!$A$2:$A$33, 0))/1000, "")</f>
        <v>0</v>
      </c>
      <c r="AY2" s="169">
        <f>IFERROR('VEC sub % by town by count'!AY2*INDEX(Table_query__5[Transformer Capacity], MATCH($A2, VEC!$A$2:$A$33, 0))/1000, "")</f>
        <v>0</v>
      </c>
      <c r="AZ2" s="169">
        <f>IFERROR('VEC sub % by town by count'!AZ2*INDEX(Table_query__5[Transformer Capacity], MATCH($A2, VEC!$A$2:$A$33, 0))/1000, "")</f>
        <v>0</v>
      </c>
      <c r="BA2" s="169">
        <f>IFERROR('VEC sub % by town by count'!BA2*INDEX(Table_query__5[Transformer Capacity], MATCH($A2, VEC!$A$2:$A$33, 0))/1000, "")</f>
        <v>0</v>
      </c>
      <c r="BB2" s="169">
        <f>IFERROR('VEC sub % by town by count'!BB2*INDEX(Table_query__5[Transformer Capacity], MATCH($A2, VEC!$A$2:$A$33, 0))/1000, "")</f>
        <v>0</v>
      </c>
      <c r="BC2" s="169">
        <f>IFERROR('VEC sub % by town by count'!BC2*INDEX(Table_query__5[Transformer Capacity], MATCH($A2, VEC!$A$2:$A$33, 0))/1000, "")</f>
        <v>0</v>
      </c>
      <c r="BD2" s="169">
        <f>IFERROR('VEC sub % by town by count'!BD2*INDEX(Table_query__5[Transformer Capacity], MATCH($A2, VEC!$A$2:$A$33, 0))/1000, "")</f>
        <v>0</v>
      </c>
      <c r="BE2" s="169">
        <f>IFERROR('VEC sub % by town by count'!BE2*INDEX(Table_query__5[Transformer Capacity], MATCH($A2, VEC!$A$2:$A$33, 0))/1000, "")</f>
        <v>0</v>
      </c>
      <c r="BF2" s="169">
        <f>IFERROR('VEC sub % by town by count'!BF2*INDEX(Table_query__5[Transformer Capacity], MATCH($A2, VEC!$A$2:$A$33, 0))/1000, "")</f>
        <v>0</v>
      </c>
      <c r="BG2" s="169">
        <f>IFERROR('VEC sub % by town by count'!BG2*INDEX(Table_query__5[Transformer Capacity], MATCH($A2, VEC!$A$2:$A$33, 0))/1000, "")</f>
        <v>0.32110091743119268</v>
      </c>
      <c r="BH2" s="169">
        <f>IFERROR('VEC sub % by town by count'!BH2*INDEX(Table_query__5[Transformer Capacity], MATCH($A2, VEC!$A$2:$A$33, 0))/1000, "")</f>
        <v>0</v>
      </c>
      <c r="BI2" s="169">
        <f>IFERROR('VEC sub % by town by count'!BI2*INDEX(Table_query__5[Transformer Capacity], MATCH($A2, VEC!$A$2:$A$33, 0))/1000, "")</f>
        <v>0</v>
      </c>
      <c r="BJ2" s="169">
        <f>IFERROR('VEC sub % by town by count'!BJ2*INDEX(Table_query__5[Transformer Capacity], MATCH($A2, VEC!$A$2:$A$33, 0))/1000, "")</f>
        <v>0</v>
      </c>
      <c r="BK2" s="169">
        <f>IFERROR('VEC sub % by town by count'!BK2*INDEX(Table_query__5[Transformer Capacity], MATCH($A2, VEC!$A$2:$A$33, 0))/1000, "")</f>
        <v>9.1743119266055051E-2</v>
      </c>
      <c r="BL2" s="169">
        <f>IFERROR('VEC sub % by town by count'!BL2*INDEX(Table_query__5[Transformer Capacity], MATCH($A2, VEC!$A$2:$A$33, 0))/1000, "")</f>
        <v>0</v>
      </c>
      <c r="BM2" s="169">
        <f>IFERROR('VEC sub % by town by count'!BM2*INDEX(Table_query__5[Transformer Capacity], MATCH($A2, VEC!$A$2:$A$33, 0))/1000, "")</f>
        <v>0</v>
      </c>
      <c r="BN2" s="169">
        <f>IFERROR('VEC sub % by town by count'!BN2*INDEX(Table_query__5[Transformer Capacity], MATCH($A2, VEC!$A$2:$A$33, 0))/1000, "")</f>
        <v>0</v>
      </c>
      <c r="BO2" s="169">
        <f>IFERROR('VEC sub % by town by count'!BO2*INDEX(Table_query__5[Transformer Capacity], MATCH($A2, VEC!$A$2:$A$33, 0))/1000, "")</f>
        <v>0</v>
      </c>
      <c r="BP2" s="169">
        <f>IFERROR('VEC sub % by town by count'!BP2*INDEX(Table_query__5[Transformer Capacity], MATCH($A2, VEC!$A$2:$A$33, 0))/1000, "")</f>
        <v>0</v>
      </c>
      <c r="BQ2" s="169">
        <f>IFERROR('VEC sub % by town by count'!BQ2*INDEX(Table_query__5[Transformer Capacity], MATCH($A2, VEC!$A$2:$A$33, 0))/1000, "")</f>
        <v>0</v>
      </c>
      <c r="BR2" s="169">
        <f>IFERROR('VEC sub % by town by count'!BR2*INDEX(Table_query__5[Transformer Capacity], MATCH($A2, VEC!$A$2:$A$33, 0))/1000, "")</f>
        <v>0</v>
      </c>
      <c r="BS2">
        <f>SUM(B2:BR2)</f>
        <v>5</v>
      </c>
    </row>
    <row r="3" spans="1:71" x14ac:dyDescent="0.25">
      <c r="A3">
        <v>2</v>
      </c>
      <c r="B3" s="169">
        <f>IFERROR('VEC sub % by town by count'!B3*INDEX(Table_query__5[Transformer Capacity], MATCH($A3, VEC!$A$2:$A$33, 0))/1000, "")</f>
        <v>0</v>
      </c>
      <c r="C3" s="169">
        <f>IFERROR('VEC sub % by town by count'!C3*INDEX(Table_query__5[Transformer Capacity], MATCH($A3, VEC!$A$2:$A$33, 0))/1000, "")</f>
        <v>0</v>
      </c>
      <c r="D3" s="169">
        <f>IFERROR('VEC sub % by town by count'!D3*INDEX(Table_query__5[Transformer Capacity], MATCH($A3, VEC!$A$2:$A$33, 0))/1000, "")</f>
        <v>0</v>
      </c>
      <c r="E3" s="169">
        <f>IFERROR('VEC sub % by town by count'!E3*INDEX(Table_query__5[Transformer Capacity], MATCH($A3, VEC!$A$2:$A$33, 0))/1000, "")</f>
        <v>0</v>
      </c>
      <c r="F3" s="169">
        <f>IFERROR('VEC sub % by town by count'!F3*INDEX(Table_query__5[Transformer Capacity], MATCH($A3, VEC!$A$2:$A$33, 0))/1000, "")</f>
        <v>0</v>
      </c>
      <c r="G3" s="169">
        <f>IFERROR('VEC sub % by town by count'!G3*INDEX(Table_query__5[Transformer Capacity], MATCH($A3, VEC!$A$2:$A$33, 0))/1000, "")</f>
        <v>0</v>
      </c>
      <c r="H3" s="169">
        <f>IFERROR('VEC sub % by town by count'!H3*INDEX(Table_query__5[Transformer Capacity], MATCH($A3, VEC!$A$2:$A$33, 0))/1000, "")</f>
        <v>0</v>
      </c>
      <c r="I3" s="169">
        <f>IFERROR('VEC sub % by town by count'!I3*INDEX(Table_query__5[Transformer Capacity], MATCH($A3, VEC!$A$2:$A$33, 0))/1000, "")</f>
        <v>0</v>
      </c>
      <c r="J3" s="169">
        <f>IFERROR('VEC sub % by town by count'!J3*INDEX(Table_query__5[Transformer Capacity], MATCH($A3, VEC!$A$2:$A$33, 0))/1000, "")</f>
        <v>0</v>
      </c>
      <c r="K3" s="169">
        <f>IFERROR('VEC sub % by town by count'!K3*INDEX(Table_query__5[Transformer Capacity], MATCH($A3, VEC!$A$2:$A$33, 0))/1000, "")</f>
        <v>0</v>
      </c>
      <c r="L3" s="169">
        <f>IFERROR('VEC sub % by town by count'!L3*INDEX(Table_query__5[Transformer Capacity], MATCH($A3, VEC!$A$2:$A$33, 0))/1000, "")</f>
        <v>0</v>
      </c>
      <c r="M3" s="169">
        <f>IFERROR('VEC sub % by town by count'!M3*INDEX(Table_query__5[Transformer Capacity], MATCH($A3, VEC!$A$2:$A$33, 0))/1000, "")</f>
        <v>0</v>
      </c>
      <c r="N3" s="169">
        <f>IFERROR('VEC sub % by town by count'!N3*INDEX(Table_query__5[Transformer Capacity], MATCH($A3, VEC!$A$2:$A$33, 0))/1000, "")</f>
        <v>0</v>
      </c>
      <c r="O3" s="169">
        <f>IFERROR('VEC sub % by town by count'!O3*INDEX(Table_query__5[Transformer Capacity], MATCH($A3, VEC!$A$2:$A$33, 0))/1000, "")</f>
        <v>0</v>
      </c>
      <c r="P3" s="169">
        <f>IFERROR('VEC sub % by town by count'!P3*INDEX(Table_query__5[Transformer Capacity], MATCH($A3, VEC!$A$2:$A$33, 0))/1000, "")</f>
        <v>0</v>
      </c>
      <c r="Q3" s="169">
        <f>IFERROR('VEC sub % by town by count'!Q3*INDEX(Table_query__5[Transformer Capacity], MATCH($A3, VEC!$A$2:$A$33, 0))/1000, "")</f>
        <v>0.11111111111111112</v>
      </c>
      <c r="R3" s="169">
        <f>IFERROR('VEC sub % by town by count'!R3*INDEX(Table_query__5[Transformer Capacity], MATCH($A3, VEC!$A$2:$A$33, 0))/1000, "")</f>
        <v>0</v>
      </c>
      <c r="S3" s="169">
        <f>IFERROR('VEC sub % by town by count'!S3*INDEX(Table_query__5[Transformer Capacity], MATCH($A3, VEC!$A$2:$A$33, 0))/1000, "")</f>
        <v>1.3333333333333333</v>
      </c>
      <c r="T3" s="169">
        <f>IFERROR('VEC sub % by town by count'!T3*INDEX(Table_query__5[Transformer Capacity], MATCH($A3, VEC!$A$2:$A$33, 0))/1000, "")</f>
        <v>0</v>
      </c>
      <c r="U3" s="169">
        <f>IFERROR('VEC sub % by town by count'!U3*INDEX(Table_query__5[Transformer Capacity], MATCH($A3, VEC!$A$2:$A$33, 0))/1000, "")</f>
        <v>0</v>
      </c>
      <c r="V3" s="169">
        <f>IFERROR('VEC sub % by town by count'!V3*INDEX(Table_query__5[Transformer Capacity], MATCH($A3, VEC!$A$2:$A$33, 0))/1000, "")</f>
        <v>0</v>
      </c>
      <c r="W3" s="169">
        <f>IFERROR('VEC sub % by town by count'!W3*INDEX(Table_query__5[Transformer Capacity], MATCH($A3, VEC!$A$2:$A$33, 0))/1000, "")</f>
        <v>0</v>
      </c>
      <c r="X3" s="169">
        <f>IFERROR('VEC sub % by town by count'!X3*INDEX(Table_query__5[Transformer Capacity], MATCH($A3, VEC!$A$2:$A$33, 0))/1000, "")</f>
        <v>0</v>
      </c>
      <c r="Y3" s="169">
        <f>IFERROR('VEC sub % by town by count'!Y3*INDEX(Table_query__5[Transformer Capacity], MATCH($A3, VEC!$A$2:$A$33, 0))/1000, "")</f>
        <v>0</v>
      </c>
      <c r="Z3" s="169">
        <f>IFERROR('VEC sub % by town by count'!Z3*INDEX(Table_query__5[Transformer Capacity], MATCH($A3, VEC!$A$2:$A$33, 0))/1000, "")</f>
        <v>0</v>
      </c>
      <c r="AA3" s="169">
        <f>IFERROR('VEC sub % by town by count'!AA3*INDEX(Table_query__5[Transformer Capacity], MATCH($A3, VEC!$A$2:$A$33, 0))/1000, "")</f>
        <v>0</v>
      </c>
      <c r="AB3" s="169">
        <f>IFERROR('VEC sub % by town by count'!AB3*INDEX(Table_query__5[Transformer Capacity], MATCH($A3, VEC!$A$2:$A$33, 0))/1000, "")</f>
        <v>0</v>
      </c>
      <c r="AC3" s="169">
        <f>IFERROR('VEC sub % by town by count'!AC3*INDEX(Table_query__5[Transformer Capacity], MATCH($A3, VEC!$A$2:$A$33, 0))/1000, "")</f>
        <v>0</v>
      </c>
      <c r="AD3" s="169">
        <f>IFERROR('VEC sub % by town by count'!AD3*INDEX(Table_query__5[Transformer Capacity], MATCH($A3, VEC!$A$2:$A$33, 0))/1000, "")</f>
        <v>0</v>
      </c>
      <c r="AE3" s="169">
        <f>IFERROR('VEC sub % by town by count'!AE3*INDEX(Table_query__5[Transformer Capacity], MATCH($A3, VEC!$A$2:$A$33, 0))/1000, "")</f>
        <v>0</v>
      </c>
      <c r="AF3" s="169">
        <f>IFERROR('VEC sub % by town by count'!AF3*INDEX(Table_query__5[Transformer Capacity], MATCH($A3, VEC!$A$2:$A$33, 0))/1000, "")</f>
        <v>0</v>
      </c>
      <c r="AG3" s="169">
        <f>IFERROR('VEC sub % by town by count'!AG3*INDEX(Table_query__5[Transformer Capacity], MATCH($A3, VEC!$A$2:$A$33, 0))/1000, "")</f>
        <v>0</v>
      </c>
      <c r="AH3" s="169">
        <f>IFERROR('VEC sub % by town by count'!AH3*INDEX(Table_query__5[Transformer Capacity], MATCH($A3, VEC!$A$2:$A$33, 0))/1000, "")</f>
        <v>0</v>
      </c>
      <c r="AI3" s="169">
        <f>IFERROR('VEC sub % by town by count'!AI3*INDEX(Table_query__5[Transformer Capacity], MATCH($A3, VEC!$A$2:$A$33, 0))/1000, "")</f>
        <v>0</v>
      </c>
      <c r="AJ3" s="169">
        <f>IFERROR('VEC sub % by town by count'!AJ3*INDEX(Table_query__5[Transformer Capacity], MATCH($A3, VEC!$A$2:$A$33, 0))/1000, "")</f>
        <v>0.3888888888888889</v>
      </c>
      <c r="AK3" s="169">
        <f>IFERROR('VEC sub % by town by count'!AK3*INDEX(Table_query__5[Transformer Capacity], MATCH($A3, VEC!$A$2:$A$33, 0))/1000, "")</f>
        <v>0</v>
      </c>
      <c r="AL3" s="169">
        <f>IFERROR('VEC sub % by town by count'!AL3*INDEX(Table_query__5[Transformer Capacity], MATCH($A3, VEC!$A$2:$A$33, 0))/1000, "")</f>
        <v>0</v>
      </c>
      <c r="AM3" s="169">
        <f>IFERROR('VEC sub % by town by count'!AM3*INDEX(Table_query__5[Transformer Capacity], MATCH($A3, VEC!$A$2:$A$33, 0))/1000, "")</f>
        <v>0</v>
      </c>
      <c r="AN3" s="169">
        <f>IFERROR('VEC sub % by town by count'!AN3*INDEX(Table_query__5[Transformer Capacity], MATCH($A3, VEC!$A$2:$A$33, 0))/1000, "")</f>
        <v>0</v>
      </c>
      <c r="AO3" s="169">
        <f>IFERROR('VEC sub % by town by count'!AO3*INDEX(Table_query__5[Transformer Capacity], MATCH($A3, VEC!$A$2:$A$33, 0))/1000, "")</f>
        <v>0.66666666666666663</v>
      </c>
      <c r="AP3" s="169">
        <f>IFERROR('VEC sub % by town by count'!AP3*INDEX(Table_query__5[Transformer Capacity], MATCH($A3, VEC!$A$2:$A$33, 0))/1000, "")</f>
        <v>0</v>
      </c>
      <c r="AQ3" s="169">
        <f>IFERROR('VEC sub % by town by count'!AQ3*INDEX(Table_query__5[Transformer Capacity], MATCH($A3, VEC!$A$2:$A$33, 0))/1000, "")</f>
        <v>0</v>
      </c>
      <c r="AR3" s="169">
        <f>IFERROR('VEC sub % by town by count'!AR3*INDEX(Table_query__5[Transformer Capacity], MATCH($A3, VEC!$A$2:$A$33, 0))/1000, "")</f>
        <v>0</v>
      </c>
      <c r="AS3" s="169">
        <f>IFERROR('VEC sub % by town by count'!AS3*INDEX(Table_query__5[Transformer Capacity], MATCH($A3, VEC!$A$2:$A$33, 0))/1000, "")</f>
        <v>0</v>
      </c>
      <c r="AT3" s="169">
        <f>IFERROR('VEC sub % by town by count'!AT3*INDEX(Table_query__5[Transformer Capacity], MATCH($A3, VEC!$A$2:$A$33, 0))/1000, "")</f>
        <v>0</v>
      </c>
      <c r="AU3" s="169">
        <f>IFERROR('VEC sub % by town by count'!AU3*INDEX(Table_query__5[Transformer Capacity], MATCH($A3, VEC!$A$2:$A$33, 0))/1000, "")</f>
        <v>0</v>
      </c>
      <c r="AV3" s="169">
        <f>IFERROR('VEC sub % by town by count'!AV3*INDEX(Table_query__5[Transformer Capacity], MATCH($A3, VEC!$A$2:$A$33, 0))/1000, "")</f>
        <v>0</v>
      </c>
      <c r="AW3" s="169">
        <f>IFERROR('VEC sub % by town by count'!AW3*INDEX(Table_query__5[Transformer Capacity], MATCH($A3, VEC!$A$2:$A$33, 0))/1000, "")</f>
        <v>0</v>
      </c>
      <c r="AX3" s="169">
        <f>IFERROR('VEC sub % by town by count'!AX3*INDEX(Table_query__5[Transformer Capacity], MATCH($A3, VEC!$A$2:$A$33, 0))/1000, "")</f>
        <v>0</v>
      </c>
      <c r="AY3" s="169">
        <f>IFERROR('VEC sub % by town by count'!AY3*INDEX(Table_query__5[Transformer Capacity], MATCH($A3, VEC!$A$2:$A$33, 0))/1000, "")</f>
        <v>0</v>
      </c>
      <c r="AZ3" s="169">
        <f>IFERROR('VEC sub % by town by count'!AZ3*INDEX(Table_query__5[Transformer Capacity], MATCH($A3, VEC!$A$2:$A$33, 0))/1000, "")</f>
        <v>0</v>
      </c>
      <c r="BA3" s="169">
        <f>IFERROR('VEC sub % by town by count'!BA3*INDEX(Table_query__5[Transformer Capacity], MATCH($A3, VEC!$A$2:$A$33, 0))/1000, "")</f>
        <v>0</v>
      </c>
      <c r="BB3" s="169">
        <f>IFERROR('VEC sub % by town by count'!BB3*INDEX(Table_query__5[Transformer Capacity], MATCH($A3, VEC!$A$2:$A$33, 0))/1000, "")</f>
        <v>0</v>
      </c>
      <c r="BC3" s="169">
        <f>IFERROR('VEC sub % by town by count'!BC3*INDEX(Table_query__5[Transformer Capacity], MATCH($A3, VEC!$A$2:$A$33, 0))/1000, "")</f>
        <v>0</v>
      </c>
      <c r="BD3" s="169">
        <f>IFERROR('VEC sub % by town by count'!BD3*INDEX(Table_query__5[Transformer Capacity], MATCH($A3, VEC!$A$2:$A$33, 0))/1000, "")</f>
        <v>0</v>
      </c>
      <c r="BE3" s="169">
        <f>IFERROR('VEC sub % by town by count'!BE3*INDEX(Table_query__5[Transformer Capacity], MATCH($A3, VEC!$A$2:$A$33, 0))/1000, "")</f>
        <v>0</v>
      </c>
      <c r="BF3" s="169">
        <f>IFERROR('VEC sub % by town by count'!BF3*INDEX(Table_query__5[Transformer Capacity], MATCH($A3, VEC!$A$2:$A$33, 0))/1000, "")</f>
        <v>0</v>
      </c>
      <c r="BG3" s="169">
        <f>IFERROR('VEC sub % by town by count'!BG3*INDEX(Table_query__5[Transformer Capacity], MATCH($A3, VEC!$A$2:$A$33, 0))/1000, "")</f>
        <v>0</v>
      </c>
      <c r="BH3" s="169">
        <f>IFERROR('VEC sub % by town by count'!BH3*INDEX(Table_query__5[Transformer Capacity], MATCH($A3, VEC!$A$2:$A$33, 0))/1000, "")</f>
        <v>0</v>
      </c>
      <c r="BI3" s="169">
        <f>IFERROR('VEC sub % by town by count'!BI3*INDEX(Table_query__5[Transformer Capacity], MATCH($A3, VEC!$A$2:$A$33, 0))/1000, "")</f>
        <v>0</v>
      </c>
      <c r="BJ3" s="169">
        <f>IFERROR('VEC sub % by town by count'!BJ3*INDEX(Table_query__5[Transformer Capacity], MATCH($A3, VEC!$A$2:$A$33, 0))/1000, "")</f>
        <v>0</v>
      </c>
      <c r="BK3" s="169">
        <f>IFERROR('VEC sub % by town by count'!BK3*INDEX(Table_query__5[Transformer Capacity], MATCH($A3, VEC!$A$2:$A$33, 0))/1000, "")</f>
        <v>0</v>
      </c>
      <c r="BL3" s="169">
        <f>IFERROR('VEC sub % by town by count'!BL3*INDEX(Table_query__5[Transformer Capacity], MATCH($A3, VEC!$A$2:$A$33, 0))/1000, "")</f>
        <v>0</v>
      </c>
      <c r="BM3" s="169">
        <f>IFERROR('VEC sub % by town by count'!BM3*INDEX(Table_query__5[Transformer Capacity], MATCH($A3, VEC!$A$2:$A$33, 0))/1000, "")</f>
        <v>0</v>
      </c>
      <c r="BN3" s="169">
        <f>IFERROR('VEC sub % by town by count'!BN3*INDEX(Table_query__5[Transformer Capacity], MATCH($A3, VEC!$A$2:$A$33, 0))/1000, "")</f>
        <v>0</v>
      </c>
      <c r="BO3" s="169">
        <f>IFERROR('VEC sub % by town by count'!BO3*INDEX(Table_query__5[Transformer Capacity], MATCH($A3, VEC!$A$2:$A$33, 0))/1000, "")</f>
        <v>0</v>
      </c>
      <c r="BP3" s="169">
        <f>IFERROR('VEC sub % by town by count'!BP3*INDEX(Table_query__5[Transformer Capacity], MATCH($A3, VEC!$A$2:$A$33, 0))/1000, "")</f>
        <v>0</v>
      </c>
      <c r="BQ3" s="169">
        <f>IFERROR('VEC sub % by town by count'!BQ3*INDEX(Table_query__5[Transformer Capacity], MATCH($A3, VEC!$A$2:$A$33, 0))/1000, "")</f>
        <v>0</v>
      </c>
      <c r="BR3" s="169">
        <f>IFERROR('VEC sub % by town by count'!BR3*INDEX(Table_query__5[Transformer Capacity], MATCH($A3, VEC!$A$2:$A$33, 0))/1000, "")</f>
        <v>0</v>
      </c>
      <c r="BS3">
        <f t="shared" ref="BS3:BS40" si="0">SUM(B3:BR3)</f>
        <v>2.5</v>
      </c>
    </row>
    <row r="4" spans="1:71" x14ac:dyDescent="0.25">
      <c r="A4">
        <v>3</v>
      </c>
      <c r="B4" s="169">
        <f>IFERROR('VEC sub % by town by count'!B4*INDEX(Table_query__5[Transformer Capacity], MATCH($A4, VEC!$A$2:$A$33, 0))/1000, "")</f>
        <v>0</v>
      </c>
      <c r="C4" s="169">
        <f>IFERROR('VEC sub % by town by count'!C4*INDEX(Table_query__5[Transformer Capacity], MATCH($A4, VEC!$A$2:$A$33, 0))/1000, "")</f>
        <v>0</v>
      </c>
      <c r="D4" s="169">
        <f>IFERROR('VEC sub % by town by count'!D4*INDEX(Table_query__5[Transformer Capacity], MATCH($A4, VEC!$A$2:$A$33, 0))/1000, "")</f>
        <v>0</v>
      </c>
      <c r="E4" s="169">
        <f>IFERROR('VEC sub % by town by count'!E4*INDEX(Table_query__5[Transformer Capacity], MATCH($A4, VEC!$A$2:$A$33, 0))/1000, "")</f>
        <v>0</v>
      </c>
      <c r="F4" s="169">
        <f>IFERROR('VEC sub % by town by count'!F4*INDEX(Table_query__5[Transformer Capacity], MATCH($A4, VEC!$A$2:$A$33, 0))/1000, "")</f>
        <v>0.4464285714285714</v>
      </c>
      <c r="G4" s="169">
        <f>IFERROR('VEC sub % by town by count'!G4*INDEX(Table_query__5[Transformer Capacity], MATCH($A4, VEC!$A$2:$A$33, 0))/1000, "")</f>
        <v>0</v>
      </c>
      <c r="H4" s="169">
        <f>IFERROR('VEC sub % by town by count'!H4*INDEX(Table_query__5[Transformer Capacity], MATCH($A4, VEC!$A$2:$A$33, 0))/1000, "")</f>
        <v>0</v>
      </c>
      <c r="I4" s="169">
        <f>IFERROR('VEC sub % by town by count'!I4*INDEX(Table_query__5[Transformer Capacity], MATCH($A4, VEC!$A$2:$A$33, 0))/1000, "")</f>
        <v>0</v>
      </c>
      <c r="J4" s="169">
        <f>IFERROR('VEC sub % by town by count'!J4*INDEX(Table_query__5[Transformer Capacity], MATCH($A4, VEC!$A$2:$A$33, 0))/1000, "")</f>
        <v>0</v>
      </c>
      <c r="K4" s="169">
        <f>IFERROR('VEC sub % by town by count'!K4*INDEX(Table_query__5[Transformer Capacity], MATCH($A4, VEC!$A$2:$A$33, 0))/1000, "")</f>
        <v>0</v>
      </c>
      <c r="L4" s="169">
        <f>IFERROR('VEC sub % by town by count'!L4*INDEX(Table_query__5[Transformer Capacity], MATCH($A4, VEC!$A$2:$A$33, 0))/1000, "")</f>
        <v>0</v>
      </c>
      <c r="M4" s="169">
        <f>IFERROR('VEC sub % by town by count'!M4*INDEX(Table_query__5[Transformer Capacity], MATCH($A4, VEC!$A$2:$A$33, 0))/1000, "")</f>
        <v>2.4553571428571428</v>
      </c>
      <c r="N4" s="169">
        <f>IFERROR('VEC sub % by town by count'!N4*INDEX(Table_query__5[Transformer Capacity], MATCH($A4, VEC!$A$2:$A$33, 0))/1000, "")</f>
        <v>0</v>
      </c>
      <c r="O4" s="169">
        <f>IFERROR('VEC sub % by town by count'!O4*INDEX(Table_query__5[Transformer Capacity], MATCH($A4, VEC!$A$2:$A$33, 0))/1000, "")</f>
        <v>0</v>
      </c>
      <c r="P4" s="169">
        <f>IFERROR('VEC sub % by town by count'!P4*INDEX(Table_query__5[Transformer Capacity], MATCH($A4, VEC!$A$2:$A$33, 0))/1000, "")</f>
        <v>0</v>
      </c>
      <c r="Q4" s="169">
        <f>IFERROR('VEC sub % by town by count'!Q4*INDEX(Table_query__5[Transformer Capacity], MATCH($A4, VEC!$A$2:$A$33, 0))/1000, "")</f>
        <v>0</v>
      </c>
      <c r="R4" s="169">
        <f>IFERROR('VEC sub % by town by count'!R4*INDEX(Table_query__5[Transformer Capacity], MATCH($A4, VEC!$A$2:$A$33, 0))/1000, "")</f>
        <v>0</v>
      </c>
      <c r="S4" s="169">
        <f>IFERROR('VEC sub % by town by count'!S4*INDEX(Table_query__5[Transformer Capacity], MATCH($A4, VEC!$A$2:$A$33, 0))/1000, "")</f>
        <v>0</v>
      </c>
      <c r="T4" s="169">
        <f>IFERROR('VEC sub % by town by count'!T4*INDEX(Table_query__5[Transformer Capacity], MATCH($A4, VEC!$A$2:$A$33, 0))/1000, "")</f>
        <v>0</v>
      </c>
      <c r="U4" s="169">
        <f>IFERROR('VEC sub % by town by count'!U4*INDEX(Table_query__5[Transformer Capacity], MATCH($A4, VEC!$A$2:$A$33, 0))/1000, "")</f>
        <v>0</v>
      </c>
      <c r="V4" s="169">
        <f>IFERROR('VEC sub % by town by count'!V4*INDEX(Table_query__5[Transformer Capacity], MATCH($A4, VEC!$A$2:$A$33, 0))/1000, "")</f>
        <v>0</v>
      </c>
      <c r="W4" s="169">
        <f>IFERROR('VEC sub % by town by count'!W4*INDEX(Table_query__5[Transformer Capacity], MATCH($A4, VEC!$A$2:$A$33, 0))/1000, "")</f>
        <v>0</v>
      </c>
      <c r="X4" s="169">
        <f>IFERROR('VEC sub % by town by count'!X4*INDEX(Table_query__5[Transformer Capacity], MATCH($A4, VEC!$A$2:$A$33, 0))/1000, "")</f>
        <v>0</v>
      </c>
      <c r="Y4" s="169">
        <f>IFERROR('VEC sub % by town by count'!Y4*INDEX(Table_query__5[Transformer Capacity], MATCH($A4, VEC!$A$2:$A$33, 0))/1000, "")</f>
        <v>0.4464285714285714</v>
      </c>
      <c r="Z4" s="169">
        <f>IFERROR('VEC sub % by town by count'!Z4*INDEX(Table_query__5[Transformer Capacity], MATCH($A4, VEC!$A$2:$A$33, 0))/1000, "")</f>
        <v>0</v>
      </c>
      <c r="AA4" s="169">
        <f>IFERROR('VEC sub % by town by count'!AA4*INDEX(Table_query__5[Transformer Capacity], MATCH($A4, VEC!$A$2:$A$33, 0))/1000, "")</f>
        <v>0</v>
      </c>
      <c r="AB4" s="169">
        <f>IFERROR('VEC sub % by town by count'!AB4*INDEX(Table_query__5[Transformer Capacity], MATCH($A4, VEC!$A$2:$A$33, 0))/1000, "")</f>
        <v>0</v>
      </c>
      <c r="AC4" s="169">
        <f>IFERROR('VEC sub % by town by count'!AC4*INDEX(Table_query__5[Transformer Capacity], MATCH($A4, VEC!$A$2:$A$33, 0))/1000, "")</f>
        <v>0</v>
      </c>
      <c r="AD4" s="169">
        <f>IFERROR('VEC sub % by town by count'!AD4*INDEX(Table_query__5[Transformer Capacity], MATCH($A4, VEC!$A$2:$A$33, 0))/1000, "")</f>
        <v>0</v>
      </c>
      <c r="AE4" s="169">
        <f>IFERROR('VEC sub % by town by count'!AE4*INDEX(Table_query__5[Transformer Capacity], MATCH($A4, VEC!$A$2:$A$33, 0))/1000, "")</f>
        <v>0</v>
      </c>
      <c r="AF4" s="169">
        <f>IFERROR('VEC sub % by town by count'!AF4*INDEX(Table_query__5[Transformer Capacity], MATCH($A4, VEC!$A$2:$A$33, 0))/1000, "")</f>
        <v>0</v>
      </c>
      <c r="AG4" s="169">
        <f>IFERROR('VEC sub % by town by count'!AG4*INDEX(Table_query__5[Transformer Capacity], MATCH($A4, VEC!$A$2:$A$33, 0))/1000, "")</f>
        <v>0</v>
      </c>
      <c r="AH4" s="169">
        <f>IFERROR('VEC sub % by town by count'!AH4*INDEX(Table_query__5[Transformer Capacity], MATCH($A4, VEC!$A$2:$A$33, 0))/1000, "")</f>
        <v>0</v>
      </c>
      <c r="AI4" s="169">
        <f>IFERROR('VEC sub % by town by count'!AI4*INDEX(Table_query__5[Transformer Capacity], MATCH($A4, VEC!$A$2:$A$33, 0))/1000, "")</f>
        <v>0</v>
      </c>
      <c r="AJ4" s="169">
        <f>IFERROR('VEC sub % by town by count'!AJ4*INDEX(Table_query__5[Transformer Capacity], MATCH($A4, VEC!$A$2:$A$33, 0))/1000, "")</f>
        <v>0</v>
      </c>
      <c r="AK4" s="169">
        <f>IFERROR('VEC sub % by town by count'!AK4*INDEX(Table_query__5[Transformer Capacity], MATCH($A4, VEC!$A$2:$A$33, 0))/1000, "")</f>
        <v>0</v>
      </c>
      <c r="AL4" s="169">
        <f>IFERROR('VEC sub % by town by count'!AL4*INDEX(Table_query__5[Transformer Capacity], MATCH($A4, VEC!$A$2:$A$33, 0))/1000, "")</f>
        <v>0</v>
      </c>
      <c r="AM4" s="169">
        <f>IFERROR('VEC sub % by town by count'!AM4*INDEX(Table_query__5[Transformer Capacity], MATCH($A4, VEC!$A$2:$A$33, 0))/1000, "")</f>
        <v>0</v>
      </c>
      <c r="AN4" s="169">
        <f>IFERROR('VEC sub % by town by count'!AN4*INDEX(Table_query__5[Transformer Capacity], MATCH($A4, VEC!$A$2:$A$33, 0))/1000, "")</f>
        <v>0</v>
      </c>
      <c r="AO4" s="169">
        <f>IFERROR('VEC sub % by town by count'!AO4*INDEX(Table_query__5[Transformer Capacity], MATCH($A4, VEC!$A$2:$A$33, 0))/1000, "")</f>
        <v>1.1160714285714286</v>
      </c>
      <c r="AP4" s="169">
        <f>IFERROR('VEC sub % by town by count'!AP4*INDEX(Table_query__5[Transformer Capacity], MATCH($A4, VEC!$A$2:$A$33, 0))/1000, "")</f>
        <v>0</v>
      </c>
      <c r="AQ4" s="169">
        <f>IFERROR('VEC sub % by town by count'!AQ4*INDEX(Table_query__5[Transformer Capacity], MATCH($A4, VEC!$A$2:$A$33, 0))/1000, "")</f>
        <v>0</v>
      </c>
      <c r="AR4" s="169">
        <f>IFERROR('VEC sub % by town by count'!AR4*INDEX(Table_query__5[Transformer Capacity], MATCH($A4, VEC!$A$2:$A$33, 0))/1000, "")</f>
        <v>0</v>
      </c>
      <c r="AS4" s="169">
        <f>IFERROR('VEC sub % by town by count'!AS4*INDEX(Table_query__5[Transformer Capacity], MATCH($A4, VEC!$A$2:$A$33, 0))/1000, "")</f>
        <v>0</v>
      </c>
      <c r="AT4" s="169">
        <f>IFERROR('VEC sub % by town by count'!AT4*INDEX(Table_query__5[Transformer Capacity], MATCH($A4, VEC!$A$2:$A$33, 0))/1000, "")</f>
        <v>0</v>
      </c>
      <c r="AU4" s="169">
        <f>IFERROR('VEC sub % by town by count'!AU4*INDEX(Table_query__5[Transformer Capacity], MATCH($A4, VEC!$A$2:$A$33, 0))/1000, "")</f>
        <v>0</v>
      </c>
      <c r="AV4" s="169">
        <f>IFERROR('VEC sub % by town by count'!AV4*INDEX(Table_query__5[Transformer Capacity], MATCH($A4, VEC!$A$2:$A$33, 0))/1000, "")</f>
        <v>0</v>
      </c>
      <c r="AW4" s="169">
        <f>IFERROR('VEC sub % by town by count'!AW4*INDEX(Table_query__5[Transformer Capacity], MATCH($A4, VEC!$A$2:$A$33, 0))/1000, "")</f>
        <v>0</v>
      </c>
      <c r="AX4" s="169">
        <f>IFERROR('VEC sub % by town by count'!AX4*INDEX(Table_query__5[Transformer Capacity], MATCH($A4, VEC!$A$2:$A$33, 0))/1000, "")</f>
        <v>0</v>
      </c>
      <c r="AY4" s="169">
        <f>IFERROR('VEC sub % by town by count'!AY4*INDEX(Table_query__5[Transformer Capacity], MATCH($A4, VEC!$A$2:$A$33, 0))/1000, "")</f>
        <v>0</v>
      </c>
      <c r="AZ4" s="169">
        <f>IFERROR('VEC sub % by town by count'!AZ4*INDEX(Table_query__5[Transformer Capacity], MATCH($A4, VEC!$A$2:$A$33, 0))/1000, "")</f>
        <v>0</v>
      </c>
      <c r="BA4" s="169">
        <f>IFERROR('VEC sub % by town by count'!BA4*INDEX(Table_query__5[Transformer Capacity], MATCH($A4, VEC!$A$2:$A$33, 0))/1000, "")</f>
        <v>0</v>
      </c>
      <c r="BB4" s="169">
        <f>IFERROR('VEC sub % by town by count'!BB4*INDEX(Table_query__5[Transformer Capacity], MATCH($A4, VEC!$A$2:$A$33, 0))/1000, "")</f>
        <v>0</v>
      </c>
      <c r="BC4" s="169">
        <f>IFERROR('VEC sub % by town by count'!BC4*INDEX(Table_query__5[Transformer Capacity], MATCH($A4, VEC!$A$2:$A$33, 0))/1000, "")</f>
        <v>0</v>
      </c>
      <c r="BD4" s="169">
        <f>IFERROR('VEC sub % by town by count'!BD4*INDEX(Table_query__5[Transformer Capacity], MATCH($A4, VEC!$A$2:$A$33, 0))/1000, "")</f>
        <v>0</v>
      </c>
      <c r="BE4" s="169">
        <f>IFERROR('VEC sub % by town by count'!BE4*INDEX(Table_query__5[Transformer Capacity], MATCH($A4, VEC!$A$2:$A$33, 0))/1000, "")</f>
        <v>0</v>
      </c>
      <c r="BF4" s="169">
        <f>IFERROR('VEC sub % by town by count'!BF4*INDEX(Table_query__5[Transformer Capacity], MATCH($A4, VEC!$A$2:$A$33, 0))/1000, "")</f>
        <v>0</v>
      </c>
      <c r="BG4" s="169">
        <f>IFERROR('VEC sub % by town by count'!BG4*INDEX(Table_query__5[Transformer Capacity], MATCH($A4, VEC!$A$2:$A$33, 0))/1000, "")</f>
        <v>0</v>
      </c>
      <c r="BH4" s="169">
        <f>IFERROR('VEC sub % by town by count'!BH4*INDEX(Table_query__5[Transformer Capacity], MATCH($A4, VEC!$A$2:$A$33, 0))/1000, "")</f>
        <v>0</v>
      </c>
      <c r="BI4" s="169">
        <f>IFERROR('VEC sub % by town by count'!BI4*INDEX(Table_query__5[Transformer Capacity], MATCH($A4, VEC!$A$2:$A$33, 0))/1000, "")</f>
        <v>0</v>
      </c>
      <c r="BJ4" s="169">
        <f>IFERROR('VEC sub % by town by count'!BJ4*INDEX(Table_query__5[Transformer Capacity], MATCH($A4, VEC!$A$2:$A$33, 0))/1000, "")</f>
        <v>0</v>
      </c>
      <c r="BK4" s="169">
        <f>IFERROR('VEC sub % by town by count'!BK4*INDEX(Table_query__5[Transformer Capacity], MATCH($A4, VEC!$A$2:$A$33, 0))/1000, "")</f>
        <v>0</v>
      </c>
      <c r="BL4" s="169">
        <f>IFERROR('VEC sub % by town by count'!BL4*INDEX(Table_query__5[Transformer Capacity], MATCH($A4, VEC!$A$2:$A$33, 0))/1000, "")</f>
        <v>0</v>
      </c>
      <c r="BM4" s="169">
        <f>IFERROR('VEC sub % by town by count'!BM4*INDEX(Table_query__5[Transformer Capacity], MATCH($A4, VEC!$A$2:$A$33, 0))/1000, "")</f>
        <v>0</v>
      </c>
      <c r="BN4" s="169">
        <f>IFERROR('VEC sub % by town by count'!BN4*INDEX(Table_query__5[Transformer Capacity], MATCH($A4, VEC!$A$2:$A$33, 0))/1000, "")</f>
        <v>1.7857142857142856</v>
      </c>
      <c r="BO4" s="169">
        <f>IFERROR('VEC sub % by town by count'!BO4*INDEX(Table_query__5[Transformer Capacity], MATCH($A4, VEC!$A$2:$A$33, 0))/1000, "")</f>
        <v>0</v>
      </c>
      <c r="BP4" s="169">
        <f>IFERROR('VEC sub % by town by count'!BP4*INDEX(Table_query__5[Transformer Capacity], MATCH($A4, VEC!$A$2:$A$33, 0))/1000, "")</f>
        <v>0</v>
      </c>
      <c r="BQ4" s="169">
        <f>IFERROR('VEC sub % by town by count'!BQ4*INDEX(Table_query__5[Transformer Capacity], MATCH($A4, VEC!$A$2:$A$33, 0))/1000, "")</f>
        <v>0</v>
      </c>
      <c r="BR4" s="169">
        <f>IFERROR('VEC sub % by town by count'!BR4*INDEX(Table_query__5[Transformer Capacity], MATCH($A4, VEC!$A$2:$A$33, 0))/1000, "")</f>
        <v>0</v>
      </c>
      <c r="BS4">
        <f t="shared" si="0"/>
        <v>6.25</v>
      </c>
    </row>
    <row r="5" spans="1:71" x14ac:dyDescent="0.25">
      <c r="A5">
        <v>4</v>
      </c>
      <c r="B5" s="169">
        <f>IFERROR('VEC sub % by town by count'!B5*INDEX(Table_query__5[Transformer Capacity], MATCH($A5, VEC!$A$2:$A$33, 0))/1000, "")</f>
        <v>0</v>
      </c>
      <c r="C5" s="169">
        <f>IFERROR('VEC sub % by town by count'!C5*INDEX(Table_query__5[Transformer Capacity], MATCH($A5, VEC!$A$2:$A$33, 0))/1000, "")</f>
        <v>0</v>
      </c>
      <c r="D5" s="169">
        <f>IFERROR('VEC sub % by town by count'!D5*INDEX(Table_query__5[Transformer Capacity], MATCH($A5, VEC!$A$2:$A$33, 0))/1000, "")</f>
        <v>0</v>
      </c>
      <c r="E5" s="169">
        <f>IFERROR('VEC sub % by town by count'!E5*INDEX(Table_query__5[Transformer Capacity], MATCH($A5, VEC!$A$2:$A$33, 0))/1000, "")</f>
        <v>0</v>
      </c>
      <c r="F5" s="169">
        <f>IFERROR('VEC sub % by town by count'!F5*INDEX(Table_query__5[Transformer Capacity], MATCH($A5, VEC!$A$2:$A$33, 0))/1000, "")</f>
        <v>0</v>
      </c>
      <c r="G5" s="169">
        <f>IFERROR('VEC sub % by town by count'!G5*INDEX(Table_query__5[Transformer Capacity], MATCH($A5, VEC!$A$2:$A$33, 0))/1000, "")</f>
        <v>0</v>
      </c>
      <c r="H5" s="169">
        <f>IFERROR('VEC sub % by town by count'!H5*INDEX(Table_query__5[Transformer Capacity], MATCH($A5, VEC!$A$2:$A$33, 0))/1000, "")</f>
        <v>0</v>
      </c>
      <c r="I5" s="169">
        <f>IFERROR('VEC sub % by town by count'!I5*INDEX(Table_query__5[Transformer Capacity], MATCH($A5, VEC!$A$2:$A$33, 0))/1000, "")</f>
        <v>0</v>
      </c>
      <c r="J5" s="169">
        <f>IFERROR('VEC sub % by town by count'!J5*INDEX(Table_query__5[Transformer Capacity], MATCH($A5, VEC!$A$2:$A$33, 0))/1000, "")</f>
        <v>0</v>
      </c>
      <c r="K5" s="169">
        <f>IFERROR('VEC sub % by town by count'!K5*INDEX(Table_query__5[Transformer Capacity], MATCH($A5, VEC!$A$2:$A$33, 0))/1000, "")</f>
        <v>0</v>
      </c>
      <c r="L5" s="169">
        <f>IFERROR('VEC sub % by town by count'!L5*INDEX(Table_query__5[Transformer Capacity], MATCH($A5, VEC!$A$2:$A$33, 0))/1000, "")</f>
        <v>0</v>
      </c>
      <c r="M5" s="169">
        <f>IFERROR('VEC sub % by town by count'!M5*INDEX(Table_query__5[Transformer Capacity], MATCH($A5, VEC!$A$2:$A$33, 0))/1000, "")</f>
        <v>3.125E-2</v>
      </c>
      <c r="N5" s="169">
        <f>IFERROR('VEC sub % by town by count'!N5*INDEX(Table_query__5[Transformer Capacity], MATCH($A5, VEC!$A$2:$A$33, 0))/1000, "")</f>
        <v>0</v>
      </c>
      <c r="O5" s="169">
        <f>IFERROR('VEC sub % by town by count'!O5*INDEX(Table_query__5[Transformer Capacity], MATCH($A5, VEC!$A$2:$A$33, 0))/1000, "")</f>
        <v>0</v>
      </c>
      <c r="P5" s="169">
        <f>IFERROR('VEC sub % by town by count'!P5*INDEX(Table_query__5[Transformer Capacity], MATCH($A5, VEC!$A$2:$A$33, 0))/1000, "")</f>
        <v>0</v>
      </c>
      <c r="Q5" s="169">
        <f>IFERROR('VEC sub % by town by count'!Q5*INDEX(Table_query__5[Transformer Capacity], MATCH($A5, VEC!$A$2:$A$33, 0))/1000, "")</f>
        <v>0</v>
      </c>
      <c r="R5" s="169">
        <f>IFERROR('VEC sub % by town by count'!R5*INDEX(Table_query__5[Transformer Capacity], MATCH($A5, VEC!$A$2:$A$33, 0))/1000, "")</f>
        <v>0</v>
      </c>
      <c r="S5" s="169">
        <f>IFERROR('VEC sub % by town by count'!S5*INDEX(Table_query__5[Transformer Capacity], MATCH($A5, VEC!$A$2:$A$33, 0))/1000, "")</f>
        <v>0</v>
      </c>
      <c r="T5" s="169">
        <f>IFERROR('VEC sub % by town by count'!T5*INDEX(Table_query__5[Transformer Capacity], MATCH($A5, VEC!$A$2:$A$33, 0))/1000, "")</f>
        <v>0</v>
      </c>
      <c r="U5" s="169">
        <f>IFERROR('VEC sub % by town by count'!U5*INDEX(Table_query__5[Transformer Capacity], MATCH($A5, VEC!$A$2:$A$33, 0))/1000, "")</f>
        <v>0.6875</v>
      </c>
      <c r="V5" s="169">
        <f>IFERROR('VEC sub % by town by count'!V5*INDEX(Table_query__5[Transformer Capacity], MATCH($A5, VEC!$A$2:$A$33, 0))/1000, "")</f>
        <v>0</v>
      </c>
      <c r="W5" s="169">
        <f>IFERROR('VEC sub % by town by count'!W5*INDEX(Table_query__5[Transformer Capacity], MATCH($A5, VEC!$A$2:$A$33, 0))/1000, "")</f>
        <v>0</v>
      </c>
      <c r="X5" s="169">
        <f>IFERROR('VEC sub % by town by count'!X5*INDEX(Table_query__5[Transformer Capacity], MATCH($A5, VEC!$A$2:$A$33, 0))/1000, "")</f>
        <v>0</v>
      </c>
      <c r="Y5" s="169">
        <f>IFERROR('VEC sub % by town by count'!Y5*INDEX(Table_query__5[Transformer Capacity], MATCH($A5, VEC!$A$2:$A$33, 0))/1000, "")</f>
        <v>0</v>
      </c>
      <c r="Z5" s="169">
        <f>IFERROR('VEC sub % by town by count'!Z5*INDEX(Table_query__5[Transformer Capacity], MATCH($A5, VEC!$A$2:$A$33, 0))/1000, "")</f>
        <v>0</v>
      </c>
      <c r="AA5" s="169">
        <f>IFERROR('VEC sub % by town by count'!AA5*INDEX(Table_query__5[Transformer Capacity], MATCH($A5, VEC!$A$2:$A$33, 0))/1000, "")</f>
        <v>0</v>
      </c>
      <c r="AB5" s="169">
        <f>IFERROR('VEC sub % by town by count'!AB5*INDEX(Table_query__5[Transformer Capacity], MATCH($A5, VEC!$A$2:$A$33, 0))/1000, "")</f>
        <v>0</v>
      </c>
      <c r="AC5" s="169">
        <f>IFERROR('VEC sub % by town by count'!AC5*INDEX(Table_query__5[Transformer Capacity], MATCH($A5, VEC!$A$2:$A$33, 0))/1000, "")</f>
        <v>0</v>
      </c>
      <c r="AD5" s="169">
        <f>IFERROR('VEC sub % by town by count'!AD5*INDEX(Table_query__5[Transformer Capacity], MATCH($A5, VEC!$A$2:$A$33, 0))/1000, "")</f>
        <v>0</v>
      </c>
      <c r="AE5" s="169">
        <f>IFERROR('VEC sub % by town by count'!AE5*INDEX(Table_query__5[Transformer Capacity], MATCH($A5, VEC!$A$2:$A$33, 0))/1000, "")</f>
        <v>0</v>
      </c>
      <c r="AF5" s="169">
        <f>IFERROR('VEC sub % by town by count'!AF5*INDEX(Table_query__5[Transformer Capacity], MATCH($A5, VEC!$A$2:$A$33, 0))/1000, "")</f>
        <v>0</v>
      </c>
      <c r="AG5" s="169">
        <f>IFERROR('VEC sub % by town by count'!AG5*INDEX(Table_query__5[Transformer Capacity], MATCH($A5, VEC!$A$2:$A$33, 0))/1000, "")</f>
        <v>0</v>
      </c>
      <c r="AH5" s="169">
        <f>IFERROR('VEC sub % by town by count'!AH5*INDEX(Table_query__5[Transformer Capacity], MATCH($A5, VEC!$A$2:$A$33, 0))/1000, "")</f>
        <v>0</v>
      </c>
      <c r="AI5" s="169">
        <f>IFERROR('VEC sub % by town by count'!AI5*INDEX(Table_query__5[Transformer Capacity], MATCH($A5, VEC!$A$2:$A$33, 0))/1000, "")</f>
        <v>0</v>
      </c>
      <c r="AJ5" s="169">
        <f>IFERROR('VEC sub % by town by count'!AJ5*INDEX(Table_query__5[Transformer Capacity], MATCH($A5, VEC!$A$2:$A$33, 0))/1000, "")</f>
        <v>0</v>
      </c>
      <c r="AK5" s="169">
        <f>IFERROR('VEC sub % by town by count'!AK5*INDEX(Table_query__5[Transformer Capacity], MATCH($A5, VEC!$A$2:$A$33, 0))/1000, "")</f>
        <v>0</v>
      </c>
      <c r="AL5" s="169">
        <f>IFERROR('VEC sub % by town by count'!AL5*INDEX(Table_query__5[Transformer Capacity], MATCH($A5, VEC!$A$2:$A$33, 0))/1000, "")</f>
        <v>0</v>
      </c>
      <c r="AM5" s="169">
        <f>IFERROR('VEC sub % by town by count'!AM5*INDEX(Table_query__5[Transformer Capacity], MATCH($A5, VEC!$A$2:$A$33, 0))/1000, "")</f>
        <v>0</v>
      </c>
      <c r="AN5" s="169">
        <f>IFERROR('VEC sub % by town by count'!AN5*INDEX(Table_query__5[Transformer Capacity], MATCH($A5, VEC!$A$2:$A$33, 0))/1000, "")</f>
        <v>9.375E-2</v>
      </c>
      <c r="AO5" s="169">
        <f>IFERROR('VEC sub % by town by count'!AO5*INDEX(Table_query__5[Transformer Capacity], MATCH($A5, VEC!$A$2:$A$33, 0))/1000, "")</f>
        <v>0</v>
      </c>
      <c r="AP5" s="169">
        <f>IFERROR('VEC sub % by town by count'!AP5*INDEX(Table_query__5[Transformer Capacity], MATCH($A5, VEC!$A$2:$A$33, 0))/1000, "")</f>
        <v>0</v>
      </c>
      <c r="AQ5" s="169">
        <f>IFERROR('VEC sub % by town by count'!AQ5*INDEX(Table_query__5[Transformer Capacity], MATCH($A5, VEC!$A$2:$A$33, 0))/1000, "")</f>
        <v>0</v>
      </c>
      <c r="AR5" s="169">
        <f>IFERROR('VEC sub % by town by count'!AR5*INDEX(Table_query__5[Transformer Capacity], MATCH($A5, VEC!$A$2:$A$33, 0))/1000, "")</f>
        <v>0</v>
      </c>
      <c r="AS5" s="169">
        <f>IFERROR('VEC sub % by town by count'!AS5*INDEX(Table_query__5[Transformer Capacity], MATCH($A5, VEC!$A$2:$A$33, 0))/1000, "")</f>
        <v>0</v>
      </c>
      <c r="AT5" s="169">
        <f>IFERROR('VEC sub % by town by count'!AT5*INDEX(Table_query__5[Transformer Capacity], MATCH($A5, VEC!$A$2:$A$33, 0))/1000, "")</f>
        <v>0</v>
      </c>
      <c r="AU5" s="169">
        <f>IFERROR('VEC sub % by town by count'!AU5*INDEX(Table_query__5[Transformer Capacity], MATCH($A5, VEC!$A$2:$A$33, 0))/1000, "")</f>
        <v>0</v>
      </c>
      <c r="AV5" s="169">
        <f>IFERROR('VEC sub % by town by count'!AV5*INDEX(Table_query__5[Transformer Capacity], MATCH($A5, VEC!$A$2:$A$33, 0))/1000, "")</f>
        <v>0</v>
      </c>
      <c r="AW5" s="169">
        <f>IFERROR('VEC sub % by town by count'!AW5*INDEX(Table_query__5[Transformer Capacity], MATCH($A5, VEC!$A$2:$A$33, 0))/1000, "")</f>
        <v>0</v>
      </c>
      <c r="AX5" s="169">
        <f>IFERROR('VEC sub % by town by count'!AX5*INDEX(Table_query__5[Transformer Capacity], MATCH($A5, VEC!$A$2:$A$33, 0))/1000, "")</f>
        <v>0</v>
      </c>
      <c r="AY5" s="169">
        <f>IFERROR('VEC sub % by town by count'!AY5*INDEX(Table_query__5[Transformer Capacity], MATCH($A5, VEC!$A$2:$A$33, 0))/1000, "")</f>
        <v>0</v>
      </c>
      <c r="AZ5" s="169">
        <f>IFERROR('VEC sub % by town by count'!AZ5*INDEX(Table_query__5[Transformer Capacity], MATCH($A5, VEC!$A$2:$A$33, 0))/1000, "")</f>
        <v>0</v>
      </c>
      <c r="BA5" s="169">
        <f>IFERROR('VEC sub % by town by count'!BA5*INDEX(Table_query__5[Transformer Capacity], MATCH($A5, VEC!$A$2:$A$33, 0))/1000, "")</f>
        <v>0</v>
      </c>
      <c r="BB5" s="169">
        <f>IFERROR('VEC sub % by town by count'!BB5*INDEX(Table_query__5[Transformer Capacity], MATCH($A5, VEC!$A$2:$A$33, 0))/1000, "")</f>
        <v>0</v>
      </c>
      <c r="BC5" s="169">
        <f>IFERROR('VEC sub % by town by count'!BC5*INDEX(Table_query__5[Transformer Capacity], MATCH($A5, VEC!$A$2:$A$33, 0))/1000, "")</f>
        <v>0</v>
      </c>
      <c r="BD5" s="169">
        <f>IFERROR('VEC sub % by town by count'!BD5*INDEX(Table_query__5[Transformer Capacity], MATCH($A5, VEC!$A$2:$A$33, 0))/1000, "")</f>
        <v>0</v>
      </c>
      <c r="BE5" s="169">
        <f>IFERROR('VEC sub % by town by count'!BE5*INDEX(Table_query__5[Transformer Capacity], MATCH($A5, VEC!$A$2:$A$33, 0))/1000, "")</f>
        <v>0</v>
      </c>
      <c r="BF5" s="169">
        <f>IFERROR('VEC sub % by town by count'!BF5*INDEX(Table_query__5[Transformer Capacity], MATCH($A5, VEC!$A$2:$A$33, 0))/1000, "")</f>
        <v>0</v>
      </c>
      <c r="BG5" s="169">
        <f>IFERROR('VEC sub % by town by count'!BG5*INDEX(Table_query__5[Transformer Capacity], MATCH($A5, VEC!$A$2:$A$33, 0))/1000, "")</f>
        <v>0</v>
      </c>
      <c r="BH5" s="169">
        <f>IFERROR('VEC sub % by town by count'!BH5*INDEX(Table_query__5[Transformer Capacity], MATCH($A5, VEC!$A$2:$A$33, 0))/1000, "")</f>
        <v>0</v>
      </c>
      <c r="BI5" s="169">
        <f>IFERROR('VEC sub % by town by count'!BI5*INDEX(Table_query__5[Transformer Capacity], MATCH($A5, VEC!$A$2:$A$33, 0))/1000, "")</f>
        <v>0</v>
      </c>
      <c r="BJ5" s="169">
        <f>IFERROR('VEC sub % by town by count'!BJ5*INDEX(Table_query__5[Transformer Capacity], MATCH($A5, VEC!$A$2:$A$33, 0))/1000, "")</f>
        <v>0</v>
      </c>
      <c r="BK5" s="169">
        <f>IFERROR('VEC sub % by town by count'!BK5*INDEX(Table_query__5[Transformer Capacity], MATCH($A5, VEC!$A$2:$A$33, 0))/1000, "")</f>
        <v>0</v>
      </c>
      <c r="BL5" s="169">
        <f>IFERROR('VEC sub % by town by count'!BL5*INDEX(Table_query__5[Transformer Capacity], MATCH($A5, VEC!$A$2:$A$33, 0))/1000, "")</f>
        <v>0</v>
      </c>
      <c r="BM5" s="169">
        <f>IFERROR('VEC sub % by town by count'!BM5*INDEX(Table_query__5[Transformer Capacity], MATCH($A5, VEC!$A$2:$A$33, 0))/1000, "")</f>
        <v>1.5625</v>
      </c>
      <c r="BN5" s="169">
        <f>IFERROR('VEC sub % by town by count'!BN5*INDEX(Table_query__5[Transformer Capacity], MATCH($A5, VEC!$A$2:$A$33, 0))/1000, "")</f>
        <v>0</v>
      </c>
      <c r="BO5" s="169">
        <f>IFERROR('VEC sub % by town by count'!BO5*INDEX(Table_query__5[Transformer Capacity], MATCH($A5, VEC!$A$2:$A$33, 0))/1000, "")</f>
        <v>0</v>
      </c>
      <c r="BP5" s="169">
        <f>IFERROR('VEC sub % by town by count'!BP5*INDEX(Table_query__5[Transformer Capacity], MATCH($A5, VEC!$A$2:$A$33, 0))/1000, "")</f>
        <v>0.125</v>
      </c>
      <c r="BQ5" s="169">
        <f>IFERROR('VEC sub % by town by count'!BQ5*INDEX(Table_query__5[Transformer Capacity], MATCH($A5, VEC!$A$2:$A$33, 0))/1000, "")</f>
        <v>0</v>
      </c>
      <c r="BR5" s="169">
        <f>IFERROR('VEC sub % by town by count'!BR5*INDEX(Table_query__5[Transformer Capacity], MATCH($A5, VEC!$A$2:$A$33, 0))/1000, "")</f>
        <v>0</v>
      </c>
      <c r="BS5">
        <f t="shared" si="0"/>
        <v>2.5</v>
      </c>
    </row>
    <row r="6" spans="1:71" x14ac:dyDescent="0.25">
      <c r="A6">
        <v>5</v>
      </c>
      <c r="B6" s="169">
        <f>IFERROR('VEC sub % by town by count'!B6*INDEX(Table_query__5[Transformer Capacity], MATCH($A6, VEC!$A$2:$A$33, 0))/1000, "")</f>
        <v>0</v>
      </c>
      <c r="C6" s="169">
        <f>IFERROR('VEC sub % by town by count'!C6*INDEX(Table_query__5[Transformer Capacity], MATCH($A6, VEC!$A$2:$A$33, 0))/1000, "")</f>
        <v>0</v>
      </c>
      <c r="D6" s="169">
        <f>IFERROR('VEC sub % by town by count'!D6*INDEX(Table_query__5[Transformer Capacity], MATCH($A6, VEC!$A$2:$A$33, 0))/1000, "")</f>
        <v>0</v>
      </c>
      <c r="E6" s="169">
        <f>IFERROR('VEC sub % by town by count'!E6*INDEX(Table_query__5[Transformer Capacity], MATCH($A6, VEC!$A$2:$A$33, 0))/1000, "")</f>
        <v>0</v>
      </c>
      <c r="F6" s="169">
        <f>IFERROR('VEC sub % by town by count'!F6*INDEX(Table_query__5[Transformer Capacity], MATCH($A6, VEC!$A$2:$A$33, 0))/1000, "")</f>
        <v>0</v>
      </c>
      <c r="G6" s="169">
        <f>IFERROR('VEC sub % by town by count'!G6*INDEX(Table_query__5[Transformer Capacity], MATCH($A6, VEC!$A$2:$A$33, 0))/1000, "")</f>
        <v>0</v>
      </c>
      <c r="H6" s="169">
        <f>IFERROR('VEC sub % by town by count'!H6*INDEX(Table_query__5[Transformer Capacity], MATCH($A6, VEC!$A$2:$A$33, 0))/1000, "")</f>
        <v>0</v>
      </c>
      <c r="I6" s="169">
        <f>IFERROR('VEC sub % by town by count'!I6*INDEX(Table_query__5[Transformer Capacity], MATCH($A6, VEC!$A$2:$A$33, 0))/1000, "")</f>
        <v>0</v>
      </c>
      <c r="J6" s="169">
        <f>IFERROR('VEC sub % by town by count'!J6*INDEX(Table_query__5[Transformer Capacity], MATCH($A6, VEC!$A$2:$A$33, 0))/1000, "")</f>
        <v>0</v>
      </c>
      <c r="K6" s="169">
        <f>IFERROR('VEC sub % by town by count'!K6*INDEX(Table_query__5[Transformer Capacity], MATCH($A6, VEC!$A$2:$A$33, 0))/1000, "")</f>
        <v>0</v>
      </c>
      <c r="L6" s="169">
        <f>IFERROR('VEC sub % by town by count'!L6*INDEX(Table_query__5[Transformer Capacity], MATCH($A6, VEC!$A$2:$A$33, 0))/1000, "")</f>
        <v>0</v>
      </c>
      <c r="M6" s="169">
        <f>IFERROR('VEC sub % by town by count'!M6*INDEX(Table_query__5[Transformer Capacity], MATCH($A6, VEC!$A$2:$A$33, 0))/1000, "")</f>
        <v>0</v>
      </c>
      <c r="N6" s="169">
        <f>IFERROR('VEC sub % by town by count'!N6*INDEX(Table_query__5[Transformer Capacity], MATCH($A6, VEC!$A$2:$A$33, 0))/1000, "")</f>
        <v>0</v>
      </c>
      <c r="O6" s="169">
        <f>IFERROR('VEC sub % by town by count'!O6*INDEX(Table_query__5[Transformer Capacity], MATCH($A6, VEC!$A$2:$A$33, 0))/1000, "")</f>
        <v>0</v>
      </c>
      <c r="P6" s="169">
        <f>IFERROR('VEC sub % by town by count'!P6*INDEX(Table_query__5[Transformer Capacity], MATCH($A6, VEC!$A$2:$A$33, 0))/1000, "")</f>
        <v>0</v>
      </c>
      <c r="Q6" s="169">
        <f>IFERROR('VEC sub % by town by count'!Q6*INDEX(Table_query__5[Transformer Capacity], MATCH($A6, VEC!$A$2:$A$33, 0))/1000, "")</f>
        <v>0</v>
      </c>
      <c r="R6" s="169">
        <f>IFERROR('VEC sub % by town by count'!R6*INDEX(Table_query__5[Transformer Capacity], MATCH($A6, VEC!$A$2:$A$33, 0))/1000, "")</f>
        <v>0</v>
      </c>
      <c r="S6" s="169">
        <f>IFERROR('VEC sub % by town by count'!S6*INDEX(Table_query__5[Transformer Capacity], MATCH($A6, VEC!$A$2:$A$33, 0))/1000, "")</f>
        <v>0</v>
      </c>
      <c r="T6" s="169">
        <f>IFERROR('VEC sub % by town by count'!T6*INDEX(Table_query__5[Transformer Capacity], MATCH($A6, VEC!$A$2:$A$33, 0))/1000, "")</f>
        <v>0</v>
      </c>
      <c r="U6" s="169">
        <f>IFERROR('VEC sub % by town by count'!U6*INDEX(Table_query__5[Transformer Capacity], MATCH($A6, VEC!$A$2:$A$33, 0))/1000, "")</f>
        <v>0</v>
      </c>
      <c r="V6" s="169">
        <f>IFERROR('VEC sub % by town by count'!V6*INDEX(Table_query__5[Transformer Capacity], MATCH($A6, VEC!$A$2:$A$33, 0))/1000, "")</f>
        <v>0</v>
      </c>
      <c r="W6" s="169">
        <f>IFERROR('VEC sub % by town by count'!W6*INDEX(Table_query__5[Transformer Capacity], MATCH($A6, VEC!$A$2:$A$33, 0))/1000, "")</f>
        <v>0</v>
      </c>
      <c r="X6" s="169">
        <f>IFERROR('VEC sub % by town by count'!X6*INDEX(Table_query__5[Transformer Capacity], MATCH($A6, VEC!$A$2:$A$33, 0))/1000, "")</f>
        <v>0</v>
      </c>
      <c r="Y6" s="169">
        <f>IFERROR('VEC sub % by town by count'!Y6*INDEX(Table_query__5[Transformer Capacity], MATCH($A6, VEC!$A$2:$A$33, 0))/1000, "")</f>
        <v>0</v>
      </c>
      <c r="Z6" s="169">
        <f>IFERROR('VEC sub % by town by count'!Z6*INDEX(Table_query__5[Transformer Capacity], MATCH($A6, VEC!$A$2:$A$33, 0))/1000, "")</f>
        <v>0</v>
      </c>
      <c r="AA6" s="169">
        <f>IFERROR('VEC sub % by town by count'!AA6*INDEX(Table_query__5[Transformer Capacity], MATCH($A6, VEC!$A$2:$A$33, 0))/1000, "")</f>
        <v>0</v>
      </c>
      <c r="AB6" s="169">
        <f>IFERROR('VEC sub % by town by count'!AB6*INDEX(Table_query__5[Transformer Capacity], MATCH($A6, VEC!$A$2:$A$33, 0))/1000, "")</f>
        <v>0</v>
      </c>
      <c r="AC6" s="169">
        <f>IFERROR('VEC sub % by town by count'!AC6*INDEX(Table_query__5[Transformer Capacity], MATCH($A6, VEC!$A$2:$A$33, 0))/1000, "")</f>
        <v>0</v>
      </c>
      <c r="AD6" s="169">
        <f>IFERROR('VEC sub % by town by count'!AD6*INDEX(Table_query__5[Transformer Capacity], MATCH($A6, VEC!$A$2:$A$33, 0))/1000, "")</f>
        <v>0</v>
      </c>
      <c r="AE6" s="169">
        <f>IFERROR('VEC sub % by town by count'!AE6*INDEX(Table_query__5[Transformer Capacity], MATCH($A6, VEC!$A$2:$A$33, 0))/1000, "")</f>
        <v>0</v>
      </c>
      <c r="AF6" s="169">
        <f>IFERROR('VEC sub % by town by count'!AF6*INDEX(Table_query__5[Transformer Capacity], MATCH($A6, VEC!$A$2:$A$33, 0))/1000, "")</f>
        <v>0</v>
      </c>
      <c r="AG6" s="169">
        <f>IFERROR('VEC sub % by town by count'!AG6*INDEX(Table_query__5[Transformer Capacity], MATCH($A6, VEC!$A$2:$A$33, 0))/1000, "")</f>
        <v>0</v>
      </c>
      <c r="AH6" s="169">
        <f>IFERROR('VEC sub % by town by count'!AH6*INDEX(Table_query__5[Transformer Capacity], MATCH($A6, VEC!$A$2:$A$33, 0))/1000, "")</f>
        <v>0</v>
      </c>
      <c r="AI6" s="169">
        <f>IFERROR('VEC sub % by town by count'!AI6*INDEX(Table_query__5[Transformer Capacity], MATCH($A6, VEC!$A$2:$A$33, 0))/1000, "")</f>
        <v>0</v>
      </c>
      <c r="AJ6" s="169">
        <f>IFERROR('VEC sub % by town by count'!AJ6*INDEX(Table_query__5[Transformer Capacity], MATCH($A6, VEC!$A$2:$A$33, 0))/1000, "")</f>
        <v>0</v>
      </c>
      <c r="AK6" s="169">
        <f>IFERROR('VEC sub % by town by count'!AK6*INDEX(Table_query__5[Transformer Capacity], MATCH($A6, VEC!$A$2:$A$33, 0))/1000, "")</f>
        <v>0.9375</v>
      </c>
      <c r="AL6" s="169">
        <f>IFERROR('VEC sub % by town by count'!AL6*INDEX(Table_query__5[Transformer Capacity], MATCH($A6, VEC!$A$2:$A$33, 0))/1000, "")</f>
        <v>0</v>
      </c>
      <c r="AM6" s="169">
        <f>IFERROR('VEC sub % by town by count'!AM6*INDEX(Table_query__5[Transformer Capacity], MATCH($A6, VEC!$A$2:$A$33, 0))/1000, "")</f>
        <v>0</v>
      </c>
      <c r="AN6" s="169">
        <f>IFERROR('VEC sub % by town by count'!AN6*INDEX(Table_query__5[Transformer Capacity], MATCH($A6, VEC!$A$2:$A$33, 0))/1000, "")</f>
        <v>0</v>
      </c>
      <c r="AO6" s="169">
        <f>IFERROR('VEC sub % by town by count'!AO6*INDEX(Table_query__5[Transformer Capacity], MATCH($A6, VEC!$A$2:$A$33, 0))/1000, "")</f>
        <v>0</v>
      </c>
      <c r="AP6" s="169">
        <f>IFERROR('VEC sub % by town by count'!AP6*INDEX(Table_query__5[Transformer Capacity], MATCH($A6, VEC!$A$2:$A$33, 0))/1000, "")</f>
        <v>0</v>
      </c>
      <c r="AQ6" s="169">
        <f>IFERROR('VEC sub % by town by count'!AQ6*INDEX(Table_query__5[Transformer Capacity], MATCH($A6, VEC!$A$2:$A$33, 0))/1000, "")</f>
        <v>2.96875</v>
      </c>
      <c r="AR6" s="169">
        <f>IFERROR('VEC sub % by town by count'!AR6*INDEX(Table_query__5[Transformer Capacity], MATCH($A6, VEC!$A$2:$A$33, 0))/1000, "")</f>
        <v>0</v>
      </c>
      <c r="AS6" s="169">
        <f>IFERROR('VEC sub % by town by count'!AS6*INDEX(Table_query__5[Transformer Capacity], MATCH($A6, VEC!$A$2:$A$33, 0))/1000, "")</f>
        <v>0</v>
      </c>
      <c r="AT6" s="169">
        <f>IFERROR('VEC sub % by town by count'!AT6*INDEX(Table_query__5[Transformer Capacity], MATCH($A6, VEC!$A$2:$A$33, 0))/1000, "")</f>
        <v>0</v>
      </c>
      <c r="AU6" s="169">
        <f>IFERROR('VEC sub % by town by count'!AU6*INDEX(Table_query__5[Transformer Capacity], MATCH($A6, VEC!$A$2:$A$33, 0))/1000, "")</f>
        <v>0</v>
      </c>
      <c r="AV6" s="169">
        <f>IFERROR('VEC sub % by town by count'!AV6*INDEX(Table_query__5[Transformer Capacity], MATCH($A6, VEC!$A$2:$A$33, 0))/1000, "")</f>
        <v>0</v>
      </c>
      <c r="AW6" s="169">
        <f>IFERROR('VEC sub % by town by count'!AW6*INDEX(Table_query__5[Transformer Capacity], MATCH($A6, VEC!$A$2:$A$33, 0))/1000, "")</f>
        <v>0</v>
      </c>
      <c r="AX6" s="169">
        <f>IFERROR('VEC sub % by town by count'!AX6*INDEX(Table_query__5[Transformer Capacity], MATCH($A6, VEC!$A$2:$A$33, 0))/1000, "")</f>
        <v>0.3125</v>
      </c>
      <c r="AY6" s="169">
        <f>IFERROR('VEC sub % by town by count'!AY6*INDEX(Table_query__5[Transformer Capacity], MATCH($A6, VEC!$A$2:$A$33, 0))/1000, "")</f>
        <v>0</v>
      </c>
      <c r="AZ6" s="169">
        <f>IFERROR('VEC sub % by town by count'!AZ6*INDEX(Table_query__5[Transformer Capacity], MATCH($A6, VEC!$A$2:$A$33, 0))/1000, "")</f>
        <v>0</v>
      </c>
      <c r="BA6" s="169">
        <f>IFERROR('VEC sub % by town by count'!BA6*INDEX(Table_query__5[Transformer Capacity], MATCH($A6, VEC!$A$2:$A$33, 0))/1000, "")</f>
        <v>0</v>
      </c>
      <c r="BB6" s="169">
        <f>IFERROR('VEC sub % by town by count'!BB6*INDEX(Table_query__5[Transformer Capacity], MATCH($A6, VEC!$A$2:$A$33, 0))/1000, "")</f>
        <v>0</v>
      </c>
      <c r="BC6" s="169">
        <f>IFERROR('VEC sub % by town by count'!BC6*INDEX(Table_query__5[Transformer Capacity], MATCH($A6, VEC!$A$2:$A$33, 0))/1000, "")</f>
        <v>0</v>
      </c>
      <c r="BD6" s="169">
        <f>IFERROR('VEC sub % by town by count'!BD6*INDEX(Table_query__5[Transformer Capacity], MATCH($A6, VEC!$A$2:$A$33, 0))/1000, "")</f>
        <v>0</v>
      </c>
      <c r="BE6" s="169">
        <f>IFERROR('VEC sub % by town by count'!BE6*INDEX(Table_query__5[Transformer Capacity], MATCH($A6, VEC!$A$2:$A$33, 0))/1000, "")</f>
        <v>0</v>
      </c>
      <c r="BF6" s="169">
        <f>IFERROR('VEC sub % by town by count'!BF6*INDEX(Table_query__5[Transformer Capacity], MATCH($A6, VEC!$A$2:$A$33, 0))/1000, "")</f>
        <v>0</v>
      </c>
      <c r="BG6" s="169">
        <f>IFERROR('VEC sub % by town by count'!BG6*INDEX(Table_query__5[Transformer Capacity], MATCH($A6, VEC!$A$2:$A$33, 0))/1000, "")</f>
        <v>0</v>
      </c>
      <c r="BH6" s="169">
        <f>IFERROR('VEC sub % by town by count'!BH6*INDEX(Table_query__5[Transformer Capacity], MATCH($A6, VEC!$A$2:$A$33, 0))/1000, "")</f>
        <v>0</v>
      </c>
      <c r="BI6" s="169">
        <f>IFERROR('VEC sub % by town by count'!BI6*INDEX(Table_query__5[Transformer Capacity], MATCH($A6, VEC!$A$2:$A$33, 0))/1000, "")</f>
        <v>0</v>
      </c>
      <c r="BJ6" s="169">
        <f>IFERROR('VEC sub % by town by count'!BJ6*INDEX(Table_query__5[Transformer Capacity], MATCH($A6, VEC!$A$2:$A$33, 0))/1000, "")</f>
        <v>0</v>
      </c>
      <c r="BK6" s="169">
        <f>IFERROR('VEC sub % by town by count'!BK6*INDEX(Table_query__5[Transformer Capacity], MATCH($A6, VEC!$A$2:$A$33, 0))/1000, "")</f>
        <v>0</v>
      </c>
      <c r="BL6" s="169">
        <f>IFERROR('VEC sub % by town by count'!BL6*INDEX(Table_query__5[Transformer Capacity], MATCH($A6, VEC!$A$2:$A$33, 0))/1000, "")</f>
        <v>0.9375</v>
      </c>
      <c r="BM6" s="169">
        <f>IFERROR('VEC sub % by town by count'!BM6*INDEX(Table_query__5[Transformer Capacity], MATCH($A6, VEC!$A$2:$A$33, 0))/1000, "")</f>
        <v>0</v>
      </c>
      <c r="BN6" s="169">
        <f>IFERROR('VEC sub % by town by count'!BN6*INDEX(Table_query__5[Transformer Capacity], MATCH($A6, VEC!$A$2:$A$33, 0))/1000, "")</f>
        <v>0</v>
      </c>
      <c r="BO6" s="169">
        <f>IFERROR('VEC sub % by town by count'!BO6*INDEX(Table_query__5[Transformer Capacity], MATCH($A6, VEC!$A$2:$A$33, 0))/1000, "")</f>
        <v>1.09375</v>
      </c>
      <c r="BP6" s="169">
        <f>IFERROR('VEC sub % by town by count'!BP6*INDEX(Table_query__5[Transformer Capacity], MATCH($A6, VEC!$A$2:$A$33, 0))/1000, "")</f>
        <v>0</v>
      </c>
      <c r="BQ6" s="169">
        <f>IFERROR('VEC sub % by town by count'!BQ6*INDEX(Table_query__5[Transformer Capacity], MATCH($A6, VEC!$A$2:$A$33, 0))/1000, "")</f>
        <v>0</v>
      </c>
      <c r="BR6" s="169">
        <f>IFERROR('VEC sub % by town by count'!BR6*INDEX(Table_query__5[Transformer Capacity], MATCH($A6, VEC!$A$2:$A$33, 0))/1000, "")</f>
        <v>0</v>
      </c>
      <c r="BS6">
        <f t="shared" si="0"/>
        <v>6.25</v>
      </c>
    </row>
    <row r="7" spans="1:71" x14ac:dyDescent="0.25">
      <c r="A7">
        <v>6</v>
      </c>
      <c r="B7" s="169">
        <f>IFERROR('VEC sub % by town by count'!B7*INDEX(Table_query__5[Transformer Capacity], MATCH($A7, VEC!$A$2:$A$33, 0))/1000, "")</f>
        <v>0</v>
      </c>
      <c r="C7" s="169">
        <f>IFERROR('VEC sub % by town by count'!C7*INDEX(Table_query__5[Transformer Capacity], MATCH($A7, VEC!$A$2:$A$33, 0))/1000, "")</f>
        <v>0</v>
      </c>
      <c r="D7" s="169">
        <f>IFERROR('VEC sub % by town by count'!D7*INDEX(Table_query__5[Transformer Capacity], MATCH($A7, VEC!$A$2:$A$33, 0))/1000, "")</f>
        <v>0.2361290322580645</v>
      </c>
      <c r="E7" s="169">
        <f>IFERROR('VEC sub % by town by count'!E7*INDEX(Table_query__5[Transformer Capacity], MATCH($A7, VEC!$A$2:$A$33, 0))/1000, "")</f>
        <v>0</v>
      </c>
      <c r="F7" s="169">
        <f>IFERROR('VEC sub % by town by count'!F7*INDEX(Table_query__5[Transformer Capacity], MATCH($A7, VEC!$A$2:$A$33, 0))/1000, "")</f>
        <v>0</v>
      </c>
      <c r="G7" s="169">
        <f>IFERROR('VEC sub % by town by count'!G7*INDEX(Table_query__5[Transformer Capacity], MATCH($A7, VEC!$A$2:$A$33, 0))/1000, "")</f>
        <v>0</v>
      </c>
      <c r="H7" s="169">
        <f>IFERROR('VEC sub % by town by count'!H7*INDEX(Table_query__5[Transformer Capacity], MATCH($A7, VEC!$A$2:$A$33, 0))/1000, "")</f>
        <v>0</v>
      </c>
      <c r="I7" s="169">
        <f>IFERROR('VEC sub % by town by count'!I7*INDEX(Table_query__5[Transformer Capacity], MATCH($A7, VEC!$A$2:$A$33, 0))/1000, "")</f>
        <v>0</v>
      </c>
      <c r="J7" s="169">
        <f>IFERROR('VEC sub % by town by count'!J7*INDEX(Table_query__5[Transformer Capacity], MATCH($A7, VEC!$A$2:$A$33, 0))/1000, "")</f>
        <v>0</v>
      </c>
      <c r="K7" s="169">
        <f>IFERROR('VEC sub % by town by count'!K7*INDEX(Table_query__5[Transformer Capacity], MATCH($A7, VEC!$A$2:$A$33, 0))/1000, "")</f>
        <v>0</v>
      </c>
      <c r="L7" s="169">
        <f>IFERROR('VEC sub % by town by count'!L7*INDEX(Table_query__5[Transformer Capacity], MATCH($A7, VEC!$A$2:$A$33, 0))/1000, "")</f>
        <v>0</v>
      </c>
      <c r="M7" s="169">
        <f>IFERROR('VEC sub % by town by count'!M7*INDEX(Table_query__5[Transformer Capacity], MATCH($A7, VEC!$A$2:$A$33, 0))/1000, "")</f>
        <v>0</v>
      </c>
      <c r="N7" s="169">
        <f>IFERROR('VEC sub % by town by count'!N7*INDEX(Table_query__5[Transformer Capacity], MATCH($A7, VEC!$A$2:$A$33, 0))/1000, "")</f>
        <v>0</v>
      </c>
      <c r="O7" s="169">
        <f>IFERROR('VEC sub % by town by count'!O7*INDEX(Table_query__5[Transformer Capacity], MATCH($A7, VEC!$A$2:$A$33, 0))/1000, "")</f>
        <v>0</v>
      </c>
      <c r="P7" s="169">
        <f>IFERROR('VEC sub % by town by count'!P7*INDEX(Table_query__5[Transformer Capacity], MATCH($A7, VEC!$A$2:$A$33, 0))/1000, "")</f>
        <v>0</v>
      </c>
      <c r="Q7" s="169">
        <f>IFERROR('VEC sub % by town by count'!Q7*INDEX(Table_query__5[Transformer Capacity], MATCH($A7, VEC!$A$2:$A$33, 0))/1000, "")</f>
        <v>0</v>
      </c>
      <c r="R7" s="169">
        <f>IFERROR('VEC sub % by town by count'!R7*INDEX(Table_query__5[Transformer Capacity], MATCH($A7, VEC!$A$2:$A$33, 0))/1000, "")</f>
        <v>0</v>
      </c>
      <c r="S7" s="169">
        <f>IFERROR('VEC sub % by town by count'!S7*INDEX(Table_query__5[Transformer Capacity], MATCH($A7, VEC!$A$2:$A$33, 0))/1000, "")</f>
        <v>0</v>
      </c>
      <c r="T7" s="169">
        <f>IFERROR('VEC sub % by town by count'!T7*INDEX(Table_query__5[Transformer Capacity], MATCH($A7, VEC!$A$2:$A$33, 0))/1000, "")</f>
        <v>0</v>
      </c>
      <c r="U7" s="169">
        <f>IFERROR('VEC sub % by town by count'!U7*INDEX(Table_query__5[Transformer Capacity], MATCH($A7, VEC!$A$2:$A$33, 0))/1000, "")</f>
        <v>0</v>
      </c>
      <c r="V7" s="169">
        <f>IFERROR('VEC sub % by town by count'!V7*INDEX(Table_query__5[Transformer Capacity], MATCH($A7, VEC!$A$2:$A$33, 0))/1000, "")</f>
        <v>0</v>
      </c>
      <c r="W7" s="169">
        <f>IFERROR('VEC sub % by town by count'!W7*INDEX(Table_query__5[Transformer Capacity], MATCH($A7, VEC!$A$2:$A$33, 0))/1000, "")</f>
        <v>1.0330645161290324</v>
      </c>
      <c r="X7" s="169">
        <f>IFERROR('VEC sub % by town by count'!X7*INDEX(Table_query__5[Transformer Capacity], MATCH($A7, VEC!$A$2:$A$33, 0))/1000, "")</f>
        <v>0</v>
      </c>
      <c r="Y7" s="169">
        <f>IFERROR('VEC sub % by town by count'!Y7*INDEX(Table_query__5[Transformer Capacity], MATCH($A7, VEC!$A$2:$A$33, 0))/1000, "")</f>
        <v>0</v>
      </c>
      <c r="Z7" s="169">
        <f>IFERROR('VEC sub % by town by count'!Z7*INDEX(Table_query__5[Transformer Capacity], MATCH($A7, VEC!$A$2:$A$33, 0))/1000, "")</f>
        <v>0</v>
      </c>
      <c r="AA7" s="169">
        <f>IFERROR('VEC sub % by town by count'!AA7*INDEX(Table_query__5[Transformer Capacity], MATCH($A7, VEC!$A$2:$A$33, 0))/1000, "")</f>
        <v>0</v>
      </c>
      <c r="AB7" s="169">
        <f>IFERROR('VEC sub % by town by count'!AB7*INDEX(Table_query__5[Transformer Capacity], MATCH($A7, VEC!$A$2:$A$33, 0))/1000, "")</f>
        <v>0</v>
      </c>
      <c r="AC7" s="169">
        <f>IFERROR('VEC sub % by town by count'!AC7*INDEX(Table_query__5[Transformer Capacity], MATCH($A7, VEC!$A$2:$A$33, 0))/1000, "")</f>
        <v>0</v>
      </c>
      <c r="AD7" s="169">
        <f>IFERROR('VEC sub % by town by count'!AD7*INDEX(Table_query__5[Transformer Capacity], MATCH($A7, VEC!$A$2:$A$33, 0))/1000, "")</f>
        <v>0</v>
      </c>
      <c r="AE7" s="169">
        <f>IFERROR('VEC sub % by town by count'!AE7*INDEX(Table_query__5[Transformer Capacity], MATCH($A7, VEC!$A$2:$A$33, 0))/1000, "")</f>
        <v>0</v>
      </c>
      <c r="AF7" s="169">
        <f>IFERROR('VEC sub % by town by count'!AF7*INDEX(Table_query__5[Transformer Capacity], MATCH($A7, VEC!$A$2:$A$33, 0))/1000, "")</f>
        <v>0</v>
      </c>
      <c r="AG7" s="169">
        <f>IFERROR('VEC sub % by town by count'!AG7*INDEX(Table_query__5[Transformer Capacity], MATCH($A7, VEC!$A$2:$A$33, 0))/1000, "")</f>
        <v>0</v>
      </c>
      <c r="AH7" s="169">
        <f>IFERROR('VEC sub % by town by count'!AH7*INDEX(Table_query__5[Transformer Capacity], MATCH($A7, VEC!$A$2:$A$33, 0))/1000, "")</f>
        <v>0</v>
      </c>
      <c r="AI7" s="169">
        <f>IFERROR('VEC sub % by town by count'!AI7*INDEX(Table_query__5[Transformer Capacity], MATCH($A7, VEC!$A$2:$A$33, 0))/1000, "")</f>
        <v>0</v>
      </c>
      <c r="AJ7" s="169">
        <f>IFERROR('VEC sub % by town by count'!AJ7*INDEX(Table_query__5[Transformer Capacity], MATCH($A7, VEC!$A$2:$A$33, 0))/1000, "")</f>
        <v>0</v>
      </c>
      <c r="AK7" s="169">
        <f>IFERROR('VEC sub % by town by count'!AK7*INDEX(Table_query__5[Transformer Capacity], MATCH($A7, VEC!$A$2:$A$33, 0))/1000, "")</f>
        <v>0</v>
      </c>
      <c r="AL7" s="169">
        <f>IFERROR('VEC sub % by town by count'!AL7*INDEX(Table_query__5[Transformer Capacity], MATCH($A7, VEC!$A$2:$A$33, 0))/1000, "")</f>
        <v>0</v>
      </c>
      <c r="AM7" s="169">
        <f>IFERROR('VEC sub % by town by count'!AM7*INDEX(Table_query__5[Transformer Capacity], MATCH($A7, VEC!$A$2:$A$33, 0))/1000, "")</f>
        <v>0</v>
      </c>
      <c r="AN7" s="169">
        <f>IFERROR('VEC sub % by town by count'!AN7*INDEX(Table_query__5[Transformer Capacity], MATCH($A7, VEC!$A$2:$A$33, 0))/1000, "")</f>
        <v>0</v>
      </c>
      <c r="AO7" s="169">
        <f>IFERROR('VEC sub % by town by count'!AO7*INDEX(Table_query__5[Transformer Capacity], MATCH($A7, VEC!$A$2:$A$33, 0))/1000, "")</f>
        <v>0</v>
      </c>
      <c r="AP7" s="169">
        <f>IFERROR('VEC sub % by town by count'!AP7*INDEX(Table_query__5[Transformer Capacity], MATCH($A7, VEC!$A$2:$A$33, 0))/1000, "")</f>
        <v>0</v>
      </c>
      <c r="AQ7" s="169">
        <f>IFERROR('VEC sub % by town by count'!AQ7*INDEX(Table_query__5[Transformer Capacity], MATCH($A7, VEC!$A$2:$A$33, 0))/1000, "")</f>
        <v>0</v>
      </c>
      <c r="AR7" s="169">
        <f>IFERROR('VEC sub % by town by count'!AR7*INDEX(Table_query__5[Transformer Capacity], MATCH($A7, VEC!$A$2:$A$33, 0))/1000, "")</f>
        <v>0</v>
      </c>
      <c r="AS7" s="169">
        <f>IFERROR('VEC sub % by town by count'!AS7*INDEX(Table_query__5[Transformer Capacity], MATCH($A7, VEC!$A$2:$A$33, 0))/1000, "")</f>
        <v>0</v>
      </c>
      <c r="AT7" s="169">
        <f>IFERROR('VEC sub % by town by count'!AT7*INDEX(Table_query__5[Transformer Capacity], MATCH($A7, VEC!$A$2:$A$33, 0))/1000, "")</f>
        <v>0</v>
      </c>
      <c r="AU7" s="169">
        <f>IFERROR('VEC sub % by town by count'!AU7*INDEX(Table_query__5[Transformer Capacity], MATCH($A7, VEC!$A$2:$A$33, 0))/1000, "")</f>
        <v>0</v>
      </c>
      <c r="AV7" s="169">
        <f>IFERROR('VEC sub % by town by count'!AV7*INDEX(Table_query__5[Transformer Capacity], MATCH($A7, VEC!$A$2:$A$33, 0))/1000, "")</f>
        <v>0</v>
      </c>
      <c r="AW7" s="169">
        <f>IFERROR('VEC sub % by town by count'!AW7*INDEX(Table_query__5[Transformer Capacity], MATCH($A7, VEC!$A$2:$A$33, 0))/1000, "")</f>
        <v>0</v>
      </c>
      <c r="AX7" s="169">
        <f>IFERROR('VEC sub % by town by count'!AX7*INDEX(Table_query__5[Transformer Capacity], MATCH($A7, VEC!$A$2:$A$33, 0))/1000, "")</f>
        <v>0</v>
      </c>
      <c r="AY7" s="169">
        <f>IFERROR('VEC sub % by town by count'!AY7*INDEX(Table_query__5[Transformer Capacity], MATCH($A7, VEC!$A$2:$A$33, 0))/1000, "")</f>
        <v>0</v>
      </c>
      <c r="AZ7" s="169">
        <f>IFERROR('VEC sub % by town by count'!AZ7*INDEX(Table_query__5[Transformer Capacity], MATCH($A7, VEC!$A$2:$A$33, 0))/1000, "")</f>
        <v>0</v>
      </c>
      <c r="BA7" s="169">
        <f>IFERROR('VEC sub % by town by count'!BA7*INDEX(Table_query__5[Transformer Capacity], MATCH($A7, VEC!$A$2:$A$33, 0))/1000, "")</f>
        <v>0</v>
      </c>
      <c r="BB7" s="169">
        <f>IFERROR('VEC sub % by town by count'!BB7*INDEX(Table_query__5[Transformer Capacity], MATCH($A7, VEC!$A$2:$A$33, 0))/1000, "")</f>
        <v>0</v>
      </c>
      <c r="BC7" s="169">
        <f>IFERROR('VEC sub % by town by count'!BC7*INDEX(Table_query__5[Transformer Capacity], MATCH($A7, VEC!$A$2:$A$33, 0))/1000, "")</f>
        <v>0</v>
      </c>
      <c r="BD7" s="169">
        <f>IFERROR('VEC sub % by town by count'!BD7*INDEX(Table_query__5[Transformer Capacity], MATCH($A7, VEC!$A$2:$A$33, 0))/1000, "")</f>
        <v>0</v>
      </c>
      <c r="BE7" s="169">
        <f>IFERROR('VEC sub % by town by count'!BE7*INDEX(Table_query__5[Transformer Capacity], MATCH($A7, VEC!$A$2:$A$33, 0))/1000, "")</f>
        <v>0.47225806451612901</v>
      </c>
      <c r="BF7" s="169">
        <f>IFERROR('VEC sub % by town by count'!BF7*INDEX(Table_query__5[Transformer Capacity], MATCH($A7, VEC!$A$2:$A$33, 0))/1000, "")</f>
        <v>0</v>
      </c>
      <c r="BG7" s="169">
        <f>IFERROR('VEC sub % by town by count'!BG7*INDEX(Table_query__5[Transformer Capacity], MATCH($A7, VEC!$A$2:$A$33, 0))/1000, "")</f>
        <v>0</v>
      </c>
      <c r="BH7" s="169">
        <f>IFERROR('VEC sub % by town by count'!BH7*INDEX(Table_query__5[Transformer Capacity], MATCH($A7, VEC!$A$2:$A$33, 0))/1000, "")</f>
        <v>0</v>
      </c>
      <c r="BI7" s="169">
        <f>IFERROR('VEC sub % by town by count'!BI7*INDEX(Table_query__5[Transformer Capacity], MATCH($A7, VEC!$A$2:$A$33, 0))/1000, "")</f>
        <v>0</v>
      </c>
      <c r="BJ7" s="169">
        <f>IFERROR('VEC sub % by town by count'!BJ7*INDEX(Table_query__5[Transformer Capacity], MATCH($A7, VEC!$A$2:$A$33, 0))/1000, "")</f>
        <v>0</v>
      </c>
      <c r="BK7" s="169">
        <f>IFERROR('VEC sub % by town by count'!BK7*INDEX(Table_query__5[Transformer Capacity], MATCH($A7, VEC!$A$2:$A$33, 0))/1000, "")</f>
        <v>8.8548387096774192E-2</v>
      </c>
      <c r="BL7" s="169">
        <f>IFERROR('VEC sub % by town by count'!BL7*INDEX(Table_query__5[Transformer Capacity], MATCH($A7, VEC!$A$2:$A$33, 0))/1000, "")</f>
        <v>0</v>
      </c>
      <c r="BM7" s="169">
        <f>IFERROR('VEC sub % by town by count'!BM7*INDEX(Table_query__5[Transformer Capacity], MATCH($A7, VEC!$A$2:$A$33, 0))/1000, "")</f>
        <v>0</v>
      </c>
      <c r="BN7" s="169">
        <f>IFERROR('VEC sub % by town by count'!BN7*INDEX(Table_query__5[Transformer Capacity], MATCH($A7, VEC!$A$2:$A$33, 0))/1000, "")</f>
        <v>0</v>
      </c>
      <c r="BO7" s="169">
        <f>IFERROR('VEC sub % by town by count'!BO7*INDEX(Table_query__5[Transformer Capacity], MATCH($A7, VEC!$A$2:$A$33, 0))/1000, "")</f>
        <v>0</v>
      </c>
      <c r="BP7" s="169">
        <f>IFERROR('VEC sub % by town by count'!BP7*INDEX(Table_query__5[Transformer Capacity], MATCH($A7, VEC!$A$2:$A$33, 0))/1000, "")</f>
        <v>0</v>
      </c>
      <c r="BQ7" s="169">
        <f>IFERROR('VEC sub % by town by count'!BQ7*INDEX(Table_query__5[Transformer Capacity], MATCH($A7, VEC!$A$2:$A$33, 0))/1000, "")</f>
        <v>0</v>
      </c>
      <c r="BR7" s="169">
        <f>IFERROR('VEC sub % by town by count'!BR7*INDEX(Table_query__5[Transformer Capacity], MATCH($A7, VEC!$A$2:$A$33, 0))/1000, "")</f>
        <v>0</v>
      </c>
      <c r="BS7">
        <f t="shared" si="0"/>
        <v>1.83</v>
      </c>
    </row>
    <row r="8" spans="1:71" x14ac:dyDescent="0.25">
      <c r="A8">
        <v>7</v>
      </c>
      <c r="B8" s="169">
        <f>IFERROR('VEC sub % by town by count'!B8*INDEX(Table_query__5[Transformer Capacity], MATCH($A8, VEC!$A$2:$A$33, 0))/1000, "")</f>
        <v>0</v>
      </c>
      <c r="C8" s="169">
        <f>IFERROR('VEC sub % by town by count'!C8*INDEX(Table_query__5[Transformer Capacity], MATCH($A8, VEC!$A$2:$A$33, 0))/1000, "")</f>
        <v>0</v>
      </c>
      <c r="D8" s="169">
        <f>IFERROR('VEC sub % by town by count'!D8*INDEX(Table_query__5[Transformer Capacity], MATCH($A8, VEC!$A$2:$A$33, 0))/1000, "")</f>
        <v>0</v>
      </c>
      <c r="E8" s="169">
        <f>IFERROR('VEC sub % by town by count'!E8*INDEX(Table_query__5[Transformer Capacity], MATCH($A8, VEC!$A$2:$A$33, 0))/1000, "")</f>
        <v>0</v>
      </c>
      <c r="F8" s="169">
        <f>IFERROR('VEC sub % by town by count'!F8*INDEX(Table_query__5[Transformer Capacity], MATCH($A8, VEC!$A$2:$A$33, 0))/1000, "")</f>
        <v>0</v>
      </c>
      <c r="G8" s="169">
        <f>IFERROR('VEC sub % by town by count'!G8*INDEX(Table_query__5[Transformer Capacity], MATCH($A8, VEC!$A$2:$A$33, 0))/1000, "")</f>
        <v>0</v>
      </c>
      <c r="H8" s="169">
        <f>IFERROR('VEC sub % by town by count'!H8*INDEX(Table_query__5[Transformer Capacity], MATCH($A8, VEC!$A$2:$A$33, 0))/1000, "")</f>
        <v>0</v>
      </c>
      <c r="I8" s="169">
        <f>IFERROR('VEC sub % by town by count'!I8*INDEX(Table_query__5[Transformer Capacity], MATCH($A8, VEC!$A$2:$A$33, 0))/1000, "")</f>
        <v>0</v>
      </c>
      <c r="J8" s="169">
        <f>IFERROR('VEC sub % by town by count'!J8*INDEX(Table_query__5[Transformer Capacity], MATCH($A8, VEC!$A$2:$A$33, 0))/1000, "")</f>
        <v>0</v>
      </c>
      <c r="K8" s="169">
        <f>IFERROR('VEC sub % by town by count'!K8*INDEX(Table_query__5[Transformer Capacity], MATCH($A8, VEC!$A$2:$A$33, 0))/1000, "")</f>
        <v>0</v>
      </c>
      <c r="L8" s="169">
        <f>IFERROR('VEC sub % by town by count'!L8*INDEX(Table_query__5[Transformer Capacity], MATCH($A8, VEC!$A$2:$A$33, 0))/1000, "")</f>
        <v>0</v>
      </c>
      <c r="M8" s="169">
        <f>IFERROR('VEC sub % by town by count'!M8*INDEX(Table_query__5[Transformer Capacity], MATCH($A8, VEC!$A$2:$A$33, 0))/1000, "")</f>
        <v>0</v>
      </c>
      <c r="N8" s="169">
        <f>IFERROR('VEC sub % by town by count'!N8*INDEX(Table_query__5[Transformer Capacity], MATCH($A8, VEC!$A$2:$A$33, 0))/1000, "")</f>
        <v>0</v>
      </c>
      <c r="O8" s="169">
        <f>IFERROR('VEC sub % by town by count'!O8*INDEX(Table_query__5[Transformer Capacity], MATCH($A8, VEC!$A$2:$A$33, 0))/1000, "")</f>
        <v>0</v>
      </c>
      <c r="P8" s="169">
        <f>IFERROR('VEC sub % by town by count'!P8*INDEX(Table_query__5[Transformer Capacity], MATCH($A8, VEC!$A$2:$A$33, 0))/1000, "")</f>
        <v>0</v>
      </c>
      <c r="Q8" s="169">
        <f>IFERROR('VEC sub % by town by count'!Q8*INDEX(Table_query__5[Transformer Capacity], MATCH($A8, VEC!$A$2:$A$33, 0))/1000, "")</f>
        <v>0</v>
      </c>
      <c r="R8" s="169">
        <f>IFERROR('VEC sub % by town by count'!R8*INDEX(Table_query__5[Transformer Capacity], MATCH($A8, VEC!$A$2:$A$33, 0))/1000, "")</f>
        <v>0</v>
      </c>
      <c r="S8" s="169">
        <f>IFERROR('VEC sub % by town by count'!S8*INDEX(Table_query__5[Transformer Capacity], MATCH($A8, VEC!$A$2:$A$33, 0))/1000, "")</f>
        <v>0</v>
      </c>
      <c r="T8" s="169">
        <f>IFERROR('VEC sub % by town by count'!T8*INDEX(Table_query__5[Transformer Capacity], MATCH($A8, VEC!$A$2:$A$33, 0))/1000, "")</f>
        <v>0</v>
      </c>
      <c r="U8" s="169">
        <f>IFERROR('VEC sub % by town by count'!U8*INDEX(Table_query__5[Transformer Capacity], MATCH($A8, VEC!$A$2:$A$33, 0))/1000, "")</f>
        <v>0</v>
      </c>
      <c r="V8" s="169">
        <f>IFERROR('VEC sub % by town by count'!V8*INDEX(Table_query__5[Transformer Capacity], MATCH($A8, VEC!$A$2:$A$33, 0))/1000, "")</f>
        <v>0</v>
      </c>
      <c r="W8" s="169">
        <f>IFERROR('VEC sub % by town by count'!W8*INDEX(Table_query__5[Transformer Capacity], MATCH($A8, VEC!$A$2:$A$33, 0))/1000, "")</f>
        <v>0</v>
      </c>
      <c r="X8" s="169">
        <f>IFERROR('VEC sub % by town by count'!X8*INDEX(Table_query__5[Transformer Capacity], MATCH($A8, VEC!$A$2:$A$33, 0))/1000, "")</f>
        <v>0</v>
      </c>
      <c r="Y8" s="169">
        <f>IFERROR('VEC sub % by town by count'!Y8*INDEX(Table_query__5[Transformer Capacity], MATCH($A8, VEC!$A$2:$A$33, 0))/1000, "")</f>
        <v>0</v>
      </c>
      <c r="Z8" s="169">
        <f>IFERROR('VEC sub % by town by count'!Z8*INDEX(Table_query__5[Transformer Capacity], MATCH($A8, VEC!$A$2:$A$33, 0))/1000, "")</f>
        <v>0</v>
      </c>
      <c r="AA8" s="169">
        <f>IFERROR('VEC sub % by town by count'!AA8*INDEX(Table_query__5[Transformer Capacity], MATCH($A8, VEC!$A$2:$A$33, 0))/1000, "")</f>
        <v>0</v>
      </c>
      <c r="AB8" s="169">
        <f>IFERROR('VEC sub % by town by count'!AB8*INDEX(Table_query__5[Transformer Capacity], MATCH($A8, VEC!$A$2:$A$33, 0))/1000, "")</f>
        <v>0</v>
      </c>
      <c r="AC8" s="169">
        <f>IFERROR('VEC sub % by town by count'!AC8*INDEX(Table_query__5[Transformer Capacity], MATCH($A8, VEC!$A$2:$A$33, 0))/1000, "")</f>
        <v>0</v>
      </c>
      <c r="AD8" s="169">
        <f>IFERROR('VEC sub % by town by count'!AD8*INDEX(Table_query__5[Transformer Capacity], MATCH($A8, VEC!$A$2:$A$33, 0))/1000, "")</f>
        <v>0</v>
      </c>
      <c r="AE8" s="169">
        <f>IFERROR('VEC sub % by town by count'!AE8*INDEX(Table_query__5[Transformer Capacity], MATCH($A8, VEC!$A$2:$A$33, 0))/1000, "")</f>
        <v>0</v>
      </c>
      <c r="AF8" s="169">
        <f>IFERROR('VEC sub % by town by count'!AF8*INDEX(Table_query__5[Transformer Capacity], MATCH($A8, VEC!$A$2:$A$33, 0))/1000, "")</f>
        <v>0</v>
      </c>
      <c r="AG8" s="169">
        <f>IFERROR('VEC sub % by town by count'!AG8*INDEX(Table_query__5[Transformer Capacity], MATCH($A8, VEC!$A$2:$A$33, 0))/1000, "")</f>
        <v>0</v>
      </c>
      <c r="AH8" s="169">
        <f>IFERROR('VEC sub % by town by count'!AH8*INDEX(Table_query__5[Transformer Capacity], MATCH($A8, VEC!$A$2:$A$33, 0))/1000, "")</f>
        <v>0</v>
      </c>
      <c r="AI8" s="169">
        <f>IFERROR('VEC sub % by town by count'!AI8*INDEX(Table_query__5[Transformer Capacity], MATCH($A8, VEC!$A$2:$A$33, 0))/1000, "")</f>
        <v>0</v>
      </c>
      <c r="AJ8" s="169">
        <f>IFERROR('VEC sub % by town by count'!AJ8*INDEX(Table_query__5[Transformer Capacity], MATCH($A8, VEC!$A$2:$A$33, 0))/1000, "")</f>
        <v>0</v>
      </c>
      <c r="AK8" s="169">
        <f>IFERROR('VEC sub % by town by count'!AK8*INDEX(Table_query__5[Transformer Capacity], MATCH($A8, VEC!$A$2:$A$33, 0))/1000, "")</f>
        <v>0</v>
      </c>
      <c r="AL8" s="169">
        <f>IFERROR('VEC sub % by town by count'!AL8*INDEX(Table_query__5[Transformer Capacity], MATCH($A8, VEC!$A$2:$A$33, 0))/1000, "")</f>
        <v>0</v>
      </c>
      <c r="AM8" s="169">
        <f>IFERROR('VEC sub % by town by count'!AM8*INDEX(Table_query__5[Transformer Capacity], MATCH($A8, VEC!$A$2:$A$33, 0))/1000, "")</f>
        <v>0</v>
      </c>
      <c r="AN8" s="169">
        <f>IFERROR('VEC sub % by town by count'!AN8*INDEX(Table_query__5[Transformer Capacity], MATCH($A8, VEC!$A$2:$A$33, 0))/1000, "")</f>
        <v>0</v>
      </c>
      <c r="AO8" s="169">
        <f>IFERROR('VEC sub % by town by count'!AO8*INDEX(Table_query__5[Transformer Capacity], MATCH($A8, VEC!$A$2:$A$33, 0))/1000, "")</f>
        <v>0</v>
      </c>
      <c r="AP8" s="169">
        <f>IFERROR('VEC sub % by town by count'!AP8*INDEX(Table_query__5[Transformer Capacity], MATCH($A8, VEC!$A$2:$A$33, 0))/1000, "")</f>
        <v>0</v>
      </c>
      <c r="AQ8" s="169">
        <f>IFERROR('VEC sub % by town by count'!AQ8*INDEX(Table_query__5[Transformer Capacity], MATCH($A8, VEC!$A$2:$A$33, 0))/1000, "")</f>
        <v>0</v>
      </c>
      <c r="AR8" s="169">
        <f>IFERROR('VEC sub % by town by count'!AR8*INDEX(Table_query__5[Transformer Capacity], MATCH($A8, VEC!$A$2:$A$33, 0))/1000, "")</f>
        <v>0</v>
      </c>
      <c r="AS8" s="169">
        <f>IFERROR('VEC sub % by town by count'!AS8*INDEX(Table_query__5[Transformer Capacity], MATCH($A8, VEC!$A$2:$A$33, 0))/1000, "")</f>
        <v>0</v>
      </c>
      <c r="AT8" s="169">
        <f>IFERROR('VEC sub % by town by count'!AT8*INDEX(Table_query__5[Transformer Capacity], MATCH($A8, VEC!$A$2:$A$33, 0))/1000, "")</f>
        <v>1.9444444444444446</v>
      </c>
      <c r="AU8" s="169">
        <f>IFERROR('VEC sub % by town by count'!AU8*INDEX(Table_query__5[Transformer Capacity], MATCH($A8, VEC!$A$2:$A$33, 0))/1000, "")</f>
        <v>0</v>
      </c>
      <c r="AV8" s="169">
        <f>IFERROR('VEC sub % by town by count'!AV8*INDEX(Table_query__5[Transformer Capacity], MATCH($A8, VEC!$A$2:$A$33, 0))/1000, "")</f>
        <v>0</v>
      </c>
      <c r="AW8" s="169">
        <f>IFERROR('VEC sub % by town by count'!AW8*INDEX(Table_query__5[Transformer Capacity], MATCH($A8, VEC!$A$2:$A$33, 0))/1000, "")</f>
        <v>0</v>
      </c>
      <c r="AX8" s="169">
        <f>IFERROR('VEC sub % by town by count'!AX8*INDEX(Table_query__5[Transformer Capacity], MATCH($A8, VEC!$A$2:$A$33, 0))/1000, "")</f>
        <v>0</v>
      </c>
      <c r="AY8" s="169">
        <f>IFERROR('VEC sub % by town by count'!AY8*INDEX(Table_query__5[Transformer Capacity], MATCH($A8, VEC!$A$2:$A$33, 0))/1000, "")</f>
        <v>0</v>
      </c>
      <c r="AZ8" s="169">
        <f>IFERROR('VEC sub % by town by count'!AZ8*INDEX(Table_query__5[Transformer Capacity], MATCH($A8, VEC!$A$2:$A$33, 0))/1000, "")</f>
        <v>0</v>
      </c>
      <c r="BA8" s="169">
        <f>IFERROR('VEC sub % by town by count'!BA8*INDEX(Table_query__5[Transformer Capacity], MATCH($A8, VEC!$A$2:$A$33, 0))/1000, "")</f>
        <v>0</v>
      </c>
      <c r="BB8" s="169">
        <f>IFERROR('VEC sub % by town by count'!BB8*INDEX(Table_query__5[Transformer Capacity], MATCH($A8, VEC!$A$2:$A$33, 0))/1000, "")</f>
        <v>0</v>
      </c>
      <c r="BC8" s="169">
        <f>IFERROR('VEC sub % by town by count'!BC8*INDEX(Table_query__5[Transformer Capacity], MATCH($A8, VEC!$A$2:$A$33, 0))/1000, "")</f>
        <v>0</v>
      </c>
      <c r="BD8" s="169">
        <f>IFERROR('VEC sub % by town by count'!BD8*INDEX(Table_query__5[Transformer Capacity], MATCH($A8, VEC!$A$2:$A$33, 0))/1000, "")</f>
        <v>0</v>
      </c>
      <c r="BE8" s="169">
        <f>IFERROR('VEC sub % by town by count'!BE8*INDEX(Table_query__5[Transformer Capacity], MATCH($A8, VEC!$A$2:$A$33, 0))/1000, "")</f>
        <v>0</v>
      </c>
      <c r="BF8" s="169">
        <f>IFERROR('VEC sub % by town by count'!BF8*INDEX(Table_query__5[Transformer Capacity], MATCH($A8, VEC!$A$2:$A$33, 0))/1000, "")</f>
        <v>0</v>
      </c>
      <c r="BG8" s="169">
        <f>IFERROR('VEC sub % by town by count'!BG8*INDEX(Table_query__5[Transformer Capacity], MATCH($A8, VEC!$A$2:$A$33, 0))/1000, "")</f>
        <v>0</v>
      </c>
      <c r="BH8" s="169">
        <f>IFERROR('VEC sub % by town by count'!BH8*INDEX(Table_query__5[Transformer Capacity], MATCH($A8, VEC!$A$2:$A$33, 0))/1000, "")</f>
        <v>0</v>
      </c>
      <c r="BI8" s="169">
        <f>IFERROR('VEC sub % by town by count'!BI8*INDEX(Table_query__5[Transformer Capacity], MATCH($A8, VEC!$A$2:$A$33, 0))/1000, "")</f>
        <v>0</v>
      </c>
      <c r="BJ8" s="169">
        <f>IFERROR('VEC sub % by town by count'!BJ8*INDEX(Table_query__5[Transformer Capacity], MATCH($A8, VEC!$A$2:$A$33, 0))/1000, "")</f>
        <v>0</v>
      </c>
      <c r="BK8" s="169">
        <f>IFERROR('VEC sub % by town by count'!BK8*INDEX(Table_query__5[Transformer Capacity], MATCH($A8, VEC!$A$2:$A$33, 0))/1000, "")</f>
        <v>0</v>
      </c>
      <c r="BL8" s="169">
        <f>IFERROR('VEC sub % by town by count'!BL8*INDEX(Table_query__5[Transformer Capacity], MATCH($A8, VEC!$A$2:$A$33, 0))/1000, "")</f>
        <v>0</v>
      </c>
      <c r="BM8" s="169">
        <f>IFERROR('VEC sub % by town by count'!BM8*INDEX(Table_query__5[Transformer Capacity], MATCH($A8, VEC!$A$2:$A$33, 0))/1000, "")</f>
        <v>0</v>
      </c>
      <c r="BN8" s="169">
        <f>IFERROR('VEC sub % by town by count'!BN8*INDEX(Table_query__5[Transformer Capacity], MATCH($A8, VEC!$A$2:$A$33, 0))/1000, "")</f>
        <v>0</v>
      </c>
      <c r="BO8" s="169">
        <f>IFERROR('VEC sub % by town by count'!BO8*INDEX(Table_query__5[Transformer Capacity], MATCH($A8, VEC!$A$2:$A$33, 0))/1000, "")</f>
        <v>0.55555555555555558</v>
      </c>
      <c r="BP8" s="169">
        <f>IFERROR('VEC sub % by town by count'!BP8*INDEX(Table_query__5[Transformer Capacity], MATCH($A8, VEC!$A$2:$A$33, 0))/1000, "")</f>
        <v>0</v>
      </c>
      <c r="BQ8" s="169">
        <f>IFERROR('VEC sub % by town by count'!BQ8*INDEX(Table_query__5[Transformer Capacity], MATCH($A8, VEC!$A$2:$A$33, 0))/1000, "")</f>
        <v>0</v>
      </c>
      <c r="BR8" s="169">
        <f>IFERROR('VEC sub % by town by count'!BR8*INDEX(Table_query__5[Transformer Capacity], MATCH($A8, VEC!$A$2:$A$33, 0))/1000, "")</f>
        <v>0</v>
      </c>
      <c r="BS8">
        <f t="shared" si="0"/>
        <v>2.5</v>
      </c>
    </row>
    <row r="9" spans="1:71" x14ac:dyDescent="0.25">
      <c r="A9">
        <v>8</v>
      </c>
      <c r="B9" s="169">
        <f>IFERROR('VEC sub % by town by count'!B9*INDEX(Table_query__5[Transformer Capacity], MATCH($A9, VEC!$A$2:$A$33, 0))/1000, "")</f>
        <v>0</v>
      </c>
      <c r="C9" s="169">
        <f>IFERROR('VEC sub % by town by count'!C9*INDEX(Table_query__5[Transformer Capacity], MATCH($A9, VEC!$A$2:$A$33, 0))/1000, "")</f>
        <v>0</v>
      </c>
      <c r="D9" s="169">
        <f>IFERROR('VEC sub % by town by count'!D9*INDEX(Table_query__5[Transformer Capacity], MATCH($A9, VEC!$A$2:$A$33, 0))/1000, "")</f>
        <v>0</v>
      </c>
      <c r="E9" s="169">
        <f>IFERROR('VEC sub % by town by count'!E9*INDEX(Table_query__5[Transformer Capacity], MATCH($A9, VEC!$A$2:$A$33, 0))/1000, "")</f>
        <v>0</v>
      </c>
      <c r="F9" s="169">
        <f>IFERROR('VEC sub % by town by count'!F9*INDEX(Table_query__5[Transformer Capacity], MATCH($A9, VEC!$A$2:$A$33, 0))/1000, "")</f>
        <v>0</v>
      </c>
      <c r="G9" s="169">
        <f>IFERROR('VEC sub % by town by count'!G9*INDEX(Table_query__5[Transformer Capacity], MATCH($A9, VEC!$A$2:$A$33, 0))/1000, "")</f>
        <v>0</v>
      </c>
      <c r="H9" s="169">
        <f>IFERROR('VEC sub % by town by count'!H9*INDEX(Table_query__5[Transformer Capacity], MATCH($A9, VEC!$A$2:$A$33, 0))/1000, "")</f>
        <v>0</v>
      </c>
      <c r="I9" s="169">
        <f>IFERROR('VEC sub % by town by count'!I9*INDEX(Table_query__5[Transformer Capacity], MATCH($A9, VEC!$A$2:$A$33, 0))/1000, "")</f>
        <v>1.803030303030303</v>
      </c>
      <c r="J9" s="169">
        <f>IFERROR('VEC sub % by town by count'!J9*INDEX(Table_query__5[Transformer Capacity], MATCH($A9, VEC!$A$2:$A$33, 0))/1000, "")</f>
        <v>0</v>
      </c>
      <c r="K9" s="169">
        <f>IFERROR('VEC sub % by town by count'!K9*INDEX(Table_query__5[Transformer Capacity], MATCH($A9, VEC!$A$2:$A$33, 0))/1000, "")</f>
        <v>0</v>
      </c>
      <c r="L9" s="169">
        <f>IFERROR('VEC sub % by town by count'!L9*INDEX(Table_query__5[Transformer Capacity], MATCH($A9, VEC!$A$2:$A$33, 0))/1000, "")</f>
        <v>0</v>
      </c>
      <c r="M9" s="169">
        <f>IFERROR('VEC sub % by town by count'!M9*INDEX(Table_query__5[Transformer Capacity], MATCH($A9, VEC!$A$2:$A$33, 0))/1000, "")</f>
        <v>0</v>
      </c>
      <c r="N9" s="169">
        <f>IFERROR('VEC sub % by town by count'!N9*INDEX(Table_query__5[Transformer Capacity], MATCH($A9, VEC!$A$2:$A$33, 0))/1000, "")</f>
        <v>0</v>
      </c>
      <c r="O9" s="169">
        <f>IFERROR('VEC sub % by town by count'!O9*INDEX(Table_query__5[Transformer Capacity], MATCH($A9, VEC!$A$2:$A$33, 0))/1000, "")</f>
        <v>0</v>
      </c>
      <c r="P9" s="169">
        <f>IFERROR('VEC sub % by town by count'!P9*INDEX(Table_query__5[Transformer Capacity], MATCH($A9, VEC!$A$2:$A$33, 0))/1000, "")</f>
        <v>0</v>
      </c>
      <c r="Q9" s="169">
        <f>IFERROR('VEC sub % by town by count'!Q9*INDEX(Table_query__5[Transformer Capacity], MATCH($A9, VEC!$A$2:$A$33, 0))/1000, "")</f>
        <v>0</v>
      </c>
      <c r="R9" s="169">
        <f>IFERROR('VEC sub % by town by count'!R9*INDEX(Table_query__5[Transformer Capacity], MATCH($A9, VEC!$A$2:$A$33, 0))/1000, "")</f>
        <v>0</v>
      </c>
      <c r="S9" s="169">
        <f>IFERROR('VEC sub % by town by count'!S9*INDEX(Table_query__5[Transformer Capacity], MATCH($A9, VEC!$A$2:$A$33, 0))/1000, "")</f>
        <v>0</v>
      </c>
      <c r="T9" s="169">
        <f>IFERROR('VEC sub % by town by count'!T9*INDEX(Table_query__5[Transformer Capacity], MATCH($A9, VEC!$A$2:$A$33, 0))/1000, "")</f>
        <v>0</v>
      </c>
      <c r="U9" s="169">
        <f>IFERROR('VEC sub % by town by count'!U9*INDEX(Table_query__5[Transformer Capacity], MATCH($A9, VEC!$A$2:$A$33, 0))/1000, "")</f>
        <v>0</v>
      </c>
      <c r="V9" s="169">
        <f>IFERROR('VEC sub % by town by count'!V9*INDEX(Table_query__5[Transformer Capacity], MATCH($A9, VEC!$A$2:$A$33, 0))/1000, "")</f>
        <v>0</v>
      </c>
      <c r="W9" s="169">
        <f>IFERROR('VEC sub % by town by count'!W9*INDEX(Table_query__5[Transformer Capacity], MATCH($A9, VEC!$A$2:$A$33, 0))/1000, "")</f>
        <v>0</v>
      </c>
      <c r="X9" s="169">
        <f>IFERROR('VEC sub % by town by count'!X9*INDEX(Table_query__5[Transformer Capacity], MATCH($A9, VEC!$A$2:$A$33, 0))/1000, "")</f>
        <v>0</v>
      </c>
      <c r="Y9" s="169">
        <f>IFERROR('VEC sub % by town by count'!Y9*INDEX(Table_query__5[Transformer Capacity], MATCH($A9, VEC!$A$2:$A$33, 0))/1000, "")</f>
        <v>0</v>
      </c>
      <c r="Z9" s="169">
        <f>IFERROR('VEC sub % by town by count'!Z9*INDEX(Table_query__5[Transformer Capacity], MATCH($A9, VEC!$A$2:$A$33, 0))/1000, "")</f>
        <v>0</v>
      </c>
      <c r="AA9" s="169">
        <f>IFERROR('VEC sub % by town by count'!AA9*INDEX(Table_query__5[Transformer Capacity], MATCH($A9, VEC!$A$2:$A$33, 0))/1000, "")</f>
        <v>0</v>
      </c>
      <c r="AB9" s="169">
        <f>IFERROR('VEC sub % by town by count'!AB9*INDEX(Table_query__5[Transformer Capacity], MATCH($A9, VEC!$A$2:$A$33, 0))/1000, "")</f>
        <v>0</v>
      </c>
      <c r="AC9" s="169">
        <f>IFERROR('VEC sub % by town by count'!AC9*INDEX(Table_query__5[Transformer Capacity], MATCH($A9, VEC!$A$2:$A$33, 0))/1000, "")</f>
        <v>0</v>
      </c>
      <c r="AD9" s="169">
        <f>IFERROR('VEC sub % by town by count'!AD9*INDEX(Table_query__5[Transformer Capacity], MATCH($A9, VEC!$A$2:$A$33, 0))/1000, "")</f>
        <v>0</v>
      </c>
      <c r="AE9" s="169">
        <f>IFERROR('VEC sub % by town by count'!AE9*INDEX(Table_query__5[Transformer Capacity], MATCH($A9, VEC!$A$2:$A$33, 0))/1000, "")</f>
        <v>0</v>
      </c>
      <c r="AF9" s="169">
        <f>IFERROR('VEC sub % by town by count'!AF9*INDEX(Table_query__5[Transformer Capacity], MATCH($A9, VEC!$A$2:$A$33, 0))/1000, "")</f>
        <v>0</v>
      </c>
      <c r="AG9" s="169">
        <f>IFERROR('VEC sub % by town by count'!AG9*INDEX(Table_query__5[Transformer Capacity], MATCH($A9, VEC!$A$2:$A$33, 0))/1000, "")</f>
        <v>0</v>
      </c>
      <c r="AH9" s="169">
        <f>IFERROR('VEC sub % by town by count'!AH9*INDEX(Table_query__5[Transformer Capacity], MATCH($A9, VEC!$A$2:$A$33, 0))/1000, "")</f>
        <v>0</v>
      </c>
      <c r="AI9" s="169">
        <f>IFERROR('VEC sub % by town by count'!AI9*INDEX(Table_query__5[Transformer Capacity], MATCH($A9, VEC!$A$2:$A$33, 0))/1000, "")</f>
        <v>0</v>
      </c>
      <c r="AJ9" s="169">
        <f>IFERROR('VEC sub % by town by count'!AJ9*INDEX(Table_query__5[Transformer Capacity], MATCH($A9, VEC!$A$2:$A$33, 0))/1000, "")</f>
        <v>0</v>
      </c>
      <c r="AK9" s="169">
        <f>IFERROR('VEC sub % by town by count'!AK9*INDEX(Table_query__5[Transformer Capacity], MATCH($A9, VEC!$A$2:$A$33, 0))/1000, "")</f>
        <v>0</v>
      </c>
      <c r="AL9" s="169">
        <f>IFERROR('VEC sub % by town by count'!AL9*INDEX(Table_query__5[Transformer Capacity], MATCH($A9, VEC!$A$2:$A$33, 0))/1000, "")</f>
        <v>0</v>
      </c>
      <c r="AM9" s="169">
        <f>IFERROR('VEC sub % by town by count'!AM9*INDEX(Table_query__5[Transformer Capacity], MATCH($A9, VEC!$A$2:$A$33, 0))/1000, "")</f>
        <v>0</v>
      </c>
      <c r="AN9" s="169">
        <f>IFERROR('VEC sub % by town by count'!AN9*INDEX(Table_query__5[Transformer Capacity], MATCH($A9, VEC!$A$2:$A$33, 0))/1000, "")</f>
        <v>5.1969696969696972</v>
      </c>
      <c r="AO9" s="169">
        <f>IFERROR('VEC sub % by town by count'!AO9*INDEX(Table_query__5[Transformer Capacity], MATCH($A9, VEC!$A$2:$A$33, 0))/1000, "")</f>
        <v>0</v>
      </c>
      <c r="AP9" s="169">
        <f>IFERROR('VEC sub % by town by count'!AP9*INDEX(Table_query__5[Transformer Capacity], MATCH($A9, VEC!$A$2:$A$33, 0))/1000, "")</f>
        <v>0</v>
      </c>
      <c r="AQ9" s="169">
        <f>IFERROR('VEC sub % by town by count'!AQ9*INDEX(Table_query__5[Transformer Capacity], MATCH($A9, VEC!$A$2:$A$33, 0))/1000, "")</f>
        <v>0</v>
      </c>
      <c r="AR9" s="169">
        <f>IFERROR('VEC sub % by town by count'!AR9*INDEX(Table_query__5[Transformer Capacity], MATCH($A9, VEC!$A$2:$A$33, 0))/1000, "")</f>
        <v>0</v>
      </c>
      <c r="AS9" s="169">
        <f>IFERROR('VEC sub % by town by count'!AS9*INDEX(Table_query__5[Transformer Capacity], MATCH($A9, VEC!$A$2:$A$33, 0))/1000, "")</f>
        <v>0</v>
      </c>
      <c r="AT9" s="169">
        <f>IFERROR('VEC sub % by town by count'!AT9*INDEX(Table_query__5[Transformer Capacity], MATCH($A9, VEC!$A$2:$A$33, 0))/1000, "")</f>
        <v>0</v>
      </c>
      <c r="AU9" s="169">
        <f>IFERROR('VEC sub % by town by count'!AU9*INDEX(Table_query__5[Transformer Capacity], MATCH($A9, VEC!$A$2:$A$33, 0))/1000, "")</f>
        <v>0</v>
      </c>
      <c r="AV9" s="169">
        <f>IFERROR('VEC sub % by town by count'!AV9*INDEX(Table_query__5[Transformer Capacity], MATCH($A9, VEC!$A$2:$A$33, 0))/1000, "")</f>
        <v>0</v>
      </c>
      <c r="AW9" s="169">
        <f>IFERROR('VEC sub % by town by count'!AW9*INDEX(Table_query__5[Transformer Capacity], MATCH($A9, VEC!$A$2:$A$33, 0))/1000, "")</f>
        <v>0</v>
      </c>
      <c r="AX9" s="169">
        <f>IFERROR('VEC sub % by town by count'!AX9*INDEX(Table_query__5[Transformer Capacity], MATCH($A9, VEC!$A$2:$A$33, 0))/1000, "")</f>
        <v>0</v>
      </c>
      <c r="AY9" s="169">
        <f>IFERROR('VEC sub % by town by count'!AY9*INDEX(Table_query__5[Transformer Capacity], MATCH($A9, VEC!$A$2:$A$33, 0))/1000, "")</f>
        <v>0</v>
      </c>
      <c r="AZ9" s="169">
        <f>IFERROR('VEC sub % by town by count'!AZ9*INDEX(Table_query__5[Transformer Capacity], MATCH($A9, VEC!$A$2:$A$33, 0))/1000, "")</f>
        <v>0</v>
      </c>
      <c r="BA9" s="169">
        <f>IFERROR('VEC sub % by town by count'!BA9*INDEX(Table_query__5[Transformer Capacity], MATCH($A9, VEC!$A$2:$A$33, 0))/1000, "")</f>
        <v>0</v>
      </c>
      <c r="BB9" s="169">
        <f>IFERROR('VEC sub % by town by count'!BB9*INDEX(Table_query__5[Transformer Capacity], MATCH($A9, VEC!$A$2:$A$33, 0))/1000, "")</f>
        <v>3.5</v>
      </c>
      <c r="BC9" s="169">
        <f>IFERROR('VEC sub % by town by count'!BC9*INDEX(Table_query__5[Transformer Capacity], MATCH($A9, VEC!$A$2:$A$33, 0))/1000, "")</f>
        <v>0</v>
      </c>
      <c r="BD9" s="169">
        <f>IFERROR('VEC sub % by town by count'!BD9*INDEX(Table_query__5[Transformer Capacity], MATCH($A9, VEC!$A$2:$A$33, 0))/1000, "")</f>
        <v>0</v>
      </c>
      <c r="BE9" s="169">
        <f>IFERROR('VEC sub % by town by count'!BE9*INDEX(Table_query__5[Transformer Capacity], MATCH($A9, VEC!$A$2:$A$33, 0))/1000, "")</f>
        <v>0</v>
      </c>
      <c r="BF9" s="169">
        <f>IFERROR('VEC sub % by town by count'!BF9*INDEX(Table_query__5[Transformer Capacity], MATCH($A9, VEC!$A$2:$A$33, 0))/1000, "")</f>
        <v>0</v>
      </c>
      <c r="BG9" s="169">
        <f>IFERROR('VEC sub % by town by count'!BG9*INDEX(Table_query__5[Transformer Capacity], MATCH($A9, VEC!$A$2:$A$33, 0))/1000, "")</f>
        <v>0</v>
      </c>
      <c r="BH9" s="169">
        <f>IFERROR('VEC sub % by town by count'!BH9*INDEX(Table_query__5[Transformer Capacity], MATCH($A9, VEC!$A$2:$A$33, 0))/1000, "")</f>
        <v>0</v>
      </c>
      <c r="BI9" s="169">
        <f>IFERROR('VEC sub % by town by count'!BI9*INDEX(Table_query__5[Transformer Capacity], MATCH($A9, VEC!$A$2:$A$33, 0))/1000, "")</f>
        <v>0</v>
      </c>
      <c r="BJ9" s="169">
        <f>IFERROR('VEC sub % by town by count'!BJ9*INDEX(Table_query__5[Transformer Capacity], MATCH($A9, VEC!$A$2:$A$33, 0))/1000, "")</f>
        <v>0</v>
      </c>
      <c r="BK9" s="169">
        <f>IFERROR('VEC sub % by town by count'!BK9*INDEX(Table_query__5[Transformer Capacity], MATCH($A9, VEC!$A$2:$A$33, 0))/1000, "")</f>
        <v>0</v>
      </c>
      <c r="BL9" s="169">
        <f>IFERROR('VEC sub % by town by count'!BL9*INDEX(Table_query__5[Transformer Capacity], MATCH($A9, VEC!$A$2:$A$33, 0))/1000, "")</f>
        <v>0</v>
      </c>
      <c r="BM9" s="169">
        <f>IFERROR('VEC sub % by town by count'!BM9*INDEX(Table_query__5[Transformer Capacity], MATCH($A9, VEC!$A$2:$A$33, 0))/1000, "")</f>
        <v>0</v>
      </c>
      <c r="BN9" s="169">
        <f>IFERROR('VEC sub % by town by count'!BN9*INDEX(Table_query__5[Transformer Capacity], MATCH($A9, VEC!$A$2:$A$33, 0))/1000, "")</f>
        <v>0</v>
      </c>
      <c r="BO9" s="169">
        <f>IFERROR('VEC sub % by town by count'!BO9*INDEX(Table_query__5[Transformer Capacity], MATCH($A9, VEC!$A$2:$A$33, 0))/1000, "")</f>
        <v>0</v>
      </c>
      <c r="BP9" s="169">
        <f>IFERROR('VEC sub % by town by count'!BP9*INDEX(Table_query__5[Transformer Capacity], MATCH($A9, VEC!$A$2:$A$33, 0))/1000, "")</f>
        <v>0</v>
      </c>
      <c r="BQ9" s="169">
        <f>IFERROR('VEC sub % by town by count'!BQ9*INDEX(Table_query__5[Transformer Capacity], MATCH($A9, VEC!$A$2:$A$33, 0))/1000, "")</f>
        <v>0</v>
      </c>
      <c r="BR9" s="169">
        <f>IFERROR('VEC sub % by town by count'!BR9*INDEX(Table_query__5[Transformer Capacity], MATCH($A9, VEC!$A$2:$A$33, 0))/1000, "")</f>
        <v>0</v>
      </c>
      <c r="BS9">
        <f t="shared" si="0"/>
        <v>10.5</v>
      </c>
    </row>
    <row r="10" spans="1:71" x14ac:dyDescent="0.25">
      <c r="A10">
        <v>9</v>
      </c>
      <c r="B10" s="169">
        <f>IFERROR('VEC sub % by town by count'!B10*INDEX(Table_query__5[Transformer Capacity], MATCH($A10, VEC!$A$2:$A$33, 0))/1000, "")</f>
        <v>0</v>
      </c>
      <c r="C10" s="169">
        <f>IFERROR('VEC sub % by town by count'!C10*INDEX(Table_query__5[Transformer Capacity], MATCH($A10, VEC!$A$2:$A$33, 0))/1000, "")</f>
        <v>0</v>
      </c>
      <c r="D10" s="169">
        <f>IFERROR('VEC sub % by town by count'!D10*INDEX(Table_query__5[Transformer Capacity], MATCH($A10, VEC!$A$2:$A$33, 0))/1000, "")</f>
        <v>0</v>
      </c>
      <c r="E10" s="169">
        <f>IFERROR('VEC sub % by town by count'!E10*INDEX(Table_query__5[Transformer Capacity], MATCH($A10, VEC!$A$2:$A$33, 0))/1000, "")</f>
        <v>0</v>
      </c>
      <c r="F10" s="169">
        <f>IFERROR('VEC sub % by town by count'!F10*INDEX(Table_query__5[Transformer Capacity], MATCH($A10, VEC!$A$2:$A$33, 0))/1000, "")</f>
        <v>0</v>
      </c>
      <c r="G10" s="169">
        <f>IFERROR('VEC sub % by town by count'!G10*INDEX(Table_query__5[Transformer Capacity], MATCH($A10, VEC!$A$2:$A$33, 0))/1000, "")</f>
        <v>0</v>
      </c>
      <c r="H10" s="169">
        <f>IFERROR('VEC sub % by town by count'!H10*INDEX(Table_query__5[Transformer Capacity], MATCH($A10, VEC!$A$2:$A$33, 0))/1000, "")</f>
        <v>0</v>
      </c>
      <c r="I10" s="169">
        <f>IFERROR('VEC sub % by town by count'!I10*INDEX(Table_query__5[Transformer Capacity], MATCH($A10, VEC!$A$2:$A$33, 0))/1000, "")</f>
        <v>0</v>
      </c>
      <c r="J10" s="169">
        <f>IFERROR('VEC sub % by town by count'!J10*INDEX(Table_query__5[Transformer Capacity], MATCH($A10, VEC!$A$2:$A$33, 0))/1000, "")</f>
        <v>0</v>
      </c>
      <c r="K10" s="169">
        <f>IFERROR('VEC sub % by town by count'!K10*INDEX(Table_query__5[Transformer Capacity], MATCH($A10, VEC!$A$2:$A$33, 0))/1000, "")</f>
        <v>0</v>
      </c>
      <c r="L10" s="169">
        <f>IFERROR('VEC sub % by town by count'!L10*INDEX(Table_query__5[Transformer Capacity], MATCH($A10, VEC!$A$2:$A$33, 0))/1000, "")</f>
        <v>0</v>
      </c>
      <c r="M10" s="169">
        <f>IFERROR('VEC sub % by town by count'!M10*INDEX(Table_query__5[Transformer Capacity], MATCH($A10, VEC!$A$2:$A$33, 0))/1000, "")</f>
        <v>0</v>
      </c>
      <c r="N10" s="169">
        <f>IFERROR('VEC sub % by town by count'!N10*INDEX(Table_query__5[Transformer Capacity], MATCH($A10, VEC!$A$2:$A$33, 0))/1000, "")</f>
        <v>0</v>
      </c>
      <c r="O10" s="169">
        <f>IFERROR('VEC sub % by town by count'!O10*INDEX(Table_query__5[Transformer Capacity], MATCH($A10, VEC!$A$2:$A$33, 0))/1000, "")</f>
        <v>0</v>
      </c>
      <c r="P10" s="169">
        <f>IFERROR('VEC sub % by town by count'!P10*INDEX(Table_query__5[Transformer Capacity], MATCH($A10, VEC!$A$2:$A$33, 0))/1000, "")</f>
        <v>0</v>
      </c>
      <c r="Q10" s="169">
        <f>IFERROR('VEC sub % by town by count'!Q10*INDEX(Table_query__5[Transformer Capacity], MATCH($A10, VEC!$A$2:$A$33, 0))/1000, "")</f>
        <v>0</v>
      </c>
      <c r="R10" s="169">
        <f>IFERROR('VEC sub % by town by count'!R10*INDEX(Table_query__5[Transformer Capacity], MATCH($A10, VEC!$A$2:$A$33, 0))/1000, "")</f>
        <v>0</v>
      </c>
      <c r="S10" s="169">
        <f>IFERROR('VEC sub % by town by count'!S10*INDEX(Table_query__5[Transformer Capacity], MATCH($A10, VEC!$A$2:$A$33, 0))/1000, "")</f>
        <v>0</v>
      </c>
      <c r="T10" s="169">
        <f>IFERROR('VEC sub % by town by count'!T10*INDEX(Table_query__5[Transformer Capacity], MATCH($A10, VEC!$A$2:$A$33, 0))/1000, "")</f>
        <v>0</v>
      </c>
      <c r="U10" s="169">
        <f>IFERROR('VEC sub % by town by count'!U10*INDEX(Table_query__5[Transformer Capacity], MATCH($A10, VEC!$A$2:$A$33, 0))/1000, "")</f>
        <v>0</v>
      </c>
      <c r="V10" s="169">
        <f>IFERROR('VEC sub % by town by count'!V10*INDEX(Table_query__5[Transformer Capacity], MATCH($A10, VEC!$A$2:$A$33, 0))/1000, "")</f>
        <v>0</v>
      </c>
      <c r="W10" s="169">
        <f>IFERROR('VEC sub % by town by count'!W10*INDEX(Table_query__5[Transformer Capacity], MATCH($A10, VEC!$A$2:$A$33, 0))/1000, "")</f>
        <v>0</v>
      </c>
      <c r="X10" s="169">
        <f>IFERROR('VEC sub % by town by count'!X10*INDEX(Table_query__5[Transformer Capacity], MATCH($A10, VEC!$A$2:$A$33, 0))/1000, "")</f>
        <v>0</v>
      </c>
      <c r="Y10" s="169">
        <f>IFERROR('VEC sub % by town by count'!Y10*INDEX(Table_query__5[Transformer Capacity], MATCH($A10, VEC!$A$2:$A$33, 0))/1000, "")</f>
        <v>0</v>
      </c>
      <c r="Z10" s="169">
        <f>IFERROR('VEC sub % by town by count'!Z10*INDEX(Table_query__5[Transformer Capacity], MATCH($A10, VEC!$A$2:$A$33, 0))/1000, "")</f>
        <v>0</v>
      </c>
      <c r="AA10" s="169">
        <f>IFERROR('VEC sub % by town by count'!AA10*INDEX(Table_query__5[Transformer Capacity], MATCH($A10, VEC!$A$2:$A$33, 0))/1000, "")</f>
        <v>0</v>
      </c>
      <c r="AB10" s="169">
        <f>IFERROR('VEC sub % by town by count'!AB10*INDEX(Table_query__5[Transformer Capacity], MATCH($A10, VEC!$A$2:$A$33, 0))/1000, "")</f>
        <v>0</v>
      </c>
      <c r="AC10" s="169">
        <f>IFERROR('VEC sub % by town by count'!AC10*INDEX(Table_query__5[Transformer Capacity], MATCH($A10, VEC!$A$2:$A$33, 0))/1000, "")</f>
        <v>0</v>
      </c>
      <c r="AD10" s="169">
        <f>IFERROR('VEC sub % by town by count'!AD10*INDEX(Table_query__5[Transformer Capacity], MATCH($A10, VEC!$A$2:$A$33, 0))/1000, "")</f>
        <v>0</v>
      </c>
      <c r="AE10" s="169">
        <f>IFERROR('VEC sub % by town by count'!AE10*INDEX(Table_query__5[Transformer Capacity], MATCH($A10, VEC!$A$2:$A$33, 0))/1000, "")</f>
        <v>0</v>
      </c>
      <c r="AF10" s="169">
        <f>IFERROR('VEC sub % by town by count'!AF10*INDEX(Table_query__5[Transformer Capacity], MATCH($A10, VEC!$A$2:$A$33, 0))/1000, "")</f>
        <v>0</v>
      </c>
      <c r="AG10" s="169">
        <f>IFERROR('VEC sub % by town by count'!AG10*INDEX(Table_query__5[Transformer Capacity], MATCH($A10, VEC!$A$2:$A$33, 0))/1000, "")</f>
        <v>0</v>
      </c>
      <c r="AH10" s="169">
        <f>IFERROR('VEC sub % by town by count'!AH10*INDEX(Table_query__5[Transformer Capacity], MATCH($A10, VEC!$A$2:$A$33, 0))/1000, "")</f>
        <v>0</v>
      </c>
      <c r="AI10" s="169">
        <f>IFERROR('VEC sub % by town by count'!AI10*INDEX(Table_query__5[Transformer Capacity], MATCH($A10, VEC!$A$2:$A$33, 0))/1000, "")</f>
        <v>0</v>
      </c>
      <c r="AJ10" s="169">
        <f>IFERROR('VEC sub % by town by count'!AJ10*INDEX(Table_query__5[Transformer Capacity], MATCH($A10, VEC!$A$2:$A$33, 0))/1000, "")</f>
        <v>0</v>
      </c>
      <c r="AK10" s="169">
        <f>IFERROR('VEC sub % by town by count'!AK10*INDEX(Table_query__5[Transformer Capacity], MATCH($A10, VEC!$A$2:$A$33, 0))/1000, "")</f>
        <v>0</v>
      </c>
      <c r="AL10" s="169">
        <f>IFERROR('VEC sub % by town by count'!AL10*INDEX(Table_query__5[Transformer Capacity], MATCH($A10, VEC!$A$2:$A$33, 0))/1000, "")</f>
        <v>0</v>
      </c>
      <c r="AM10" s="169">
        <f>IFERROR('VEC sub % by town by count'!AM10*INDEX(Table_query__5[Transformer Capacity], MATCH($A10, VEC!$A$2:$A$33, 0))/1000, "")</f>
        <v>0</v>
      </c>
      <c r="AN10" s="169">
        <f>IFERROR('VEC sub % by town by count'!AN10*INDEX(Table_query__5[Transformer Capacity], MATCH($A10, VEC!$A$2:$A$33, 0))/1000, "")</f>
        <v>0</v>
      </c>
      <c r="AO10" s="169">
        <f>IFERROR('VEC sub % by town by count'!AO10*INDEX(Table_query__5[Transformer Capacity], MATCH($A10, VEC!$A$2:$A$33, 0))/1000, "")</f>
        <v>0</v>
      </c>
      <c r="AP10" s="169">
        <f>IFERROR('VEC sub % by town by count'!AP10*INDEX(Table_query__5[Transformer Capacity], MATCH($A10, VEC!$A$2:$A$33, 0))/1000, "")</f>
        <v>0</v>
      </c>
      <c r="AQ10" s="169">
        <f>IFERROR('VEC sub % by town by count'!AQ10*INDEX(Table_query__5[Transformer Capacity], MATCH($A10, VEC!$A$2:$A$33, 0))/1000, "")</f>
        <v>0</v>
      </c>
      <c r="AR10" s="169">
        <f>IFERROR('VEC sub % by town by count'!AR10*INDEX(Table_query__5[Transformer Capacity], MATCH($A10, VEC!$A$2:$A$33, 0))/1000, "")</f>
        <v>0</v>
      </c>
      <c r="AS10" s="169">
        <f>IFERROR('VEC sub % by town by count'!AS10*INDEX(Table_query__5[Transformer Capacity], MATCH($A10, VEC!$A$2:$A$33, 0))/1000, "")</f>
        <v>0</v>
      </c>
      <c r="AT10" s="169">
        <f>IFERROR('VEC sub % by town by count'!AT10*INDEX(Table_query__5[Transformer Capacity], MATCH($A10, VEC!$A$2:$A$33, 0))/1000, "")</f>
        <v>0</v>
      </c>
      <c r="AU10" s="169">
        <f>IFERROR('VEC sub % by town by count'!AU10*INDEX(Table_query__5[Transformer Capacity], MATCH($A10, VEC!$A$2:$A$33, 0))/1000, "")</f>
        <v>0</v>
      </c>
      <c r="AV10" s="169">
        <f>IFERROR('VEC sub % by town by count'!AV10*INDEX(Table_query__5[Transformer Capacity], MATCH($A10, VEC!$A$2:$A$33, 0))/1000, "")</f>
        <v>0</v>
      </c>
      <c r="AW10" s="169">
        <f>IFERROR('VEC sub % by town by count'!AW10*INDEX(Table_query__5[Transformer Capacity], MATCH($A10, VEC!$A$2:$A$33, 0))/1000, "")</f>
        <v>0</v>
      </c>
      <c r="AX10" s="169">
        <f>IFERROR('VEC sub % by town by count'!AX10*INDEX(Table_query__5[Transformer Capacity], MATCH($A10, VEC!$A$2:$A$33, 0))/1000, "")</f>
        <v>0</v>
      </c>
      <c r="AY10" s="169">
        <f>IFERROR('VEC sub % by town by count'!AY10*INDEX(Table_query__5[Transformer Capacity], MATCH($A10, VEC!$A$2:$A$33, 0))/1000, "")</f>
        <v>0</v>
      </c>
      <c r="AZ10" s="169">
        <f>IFERROR('VEC sub % by town by count'!AZ10*INDEX(Table_query__5[Transformer Capacity], MATCH($A10, VEC!$A$2:$A$33, 0))/1000, "")</f>
        <v>0</v>
      </c>
      <c r="BA10" s="169">
        <f>IFERROR('VEC sub % by town by count'!BA10*INDEX(Table_query__5[Transformer Capacity], MATCH($A10, VEC!$A$2:$A$33, 0))/1000, "")</f>
        <v>0</v>
      </c>
      <c r="BB10" s="169">
        <f>IFERROR('VEC sub % by town by count'!BB10*INDEX(Table_query__5[Transformer Capacity], MATCH($A10, VEC!$A$2:$A$33, 0))/1000, "")</f>
        <v>0</v>
      </c>
      <c r="BC10" s="169">
        <f>IFERROR('VEC sub % by town by count'!BC10*INDEX(Table_query__5[Transformer Capacity], MATCH($A10, VEC!$A$2:$A$33, 0))/1000, "")</f>
        <v>0</v>
      </c>
      <c r="BD10" s="169">
        <f>IFERROR('VEC sub % by town by count'!BD10*INDEX(Table_query__5[Transformer Capacity], MATCH($A10, VEC!$A$2:$A$33, 0))/1000, "")</f>
        <v>1.7571428571428571</v>
      </c>
      <c r="BE10" s="169">
        <f>IFERROR('VEC sub % by town by count'!BE10*INDEX(Table_query__5[Transformer Capacity], MATCH($A10, VEC!$A$2:$A$33, 0))/1000, "")</f>
        <v>0</v>
      </c>
      <c r="BF10" s="169">
        <f>IFERROR('VEC sub % by town by count'!BF10*INDEX(Table_query__5[Transformer Capacity], MATCH($A10, VEC!$A$2:$A$33, 0))/1000, "")</f>
        <v>0</v>
      </c>
      <c r="BG10" s="169">
        <f>IFERROR('VEC sub % by town by count'!BG10*INDEX(Table_query__5[Transformer Capacity], MATCH($A10, VEC!$A$2:$A$33, 0))/1000, "")</f>
        <v>0</v>
      </c>
      <c r="BH10" s="169">
        <f>IFERROR('VEC sub % by town by count'!BH10*INDEX(Table_query__5[Transformer Capacity], MATCH($A10, VEC!$A$2:$A$33, 0))/1000, "")</f>
        <v>8.4928571428571438</v>
      </c>
      <c r="BI10" s="169">
        <f>IFERROR('VEC sub % by town by count'!BI10*INDEX(Table_query__5[Transformer Capacity], MATCH($A10, VEC!$A$2:$A$33, 0))/1000, "")</f>
        <v>0</v>
      </c>
      <c r="BJ10" s="169">
        <f>IFERROR('VEC sub % by town by count'!BJ10*INDEX(Table_query__5[Transformer Capacity], MATCH($A10, VEC!$A$2:$A$33, 0))/1000, "")</f>
        <v>0</v>
      </c>
      <c r="BK10" s="169">
        <f>IFERROR('VEC sub % by town by count'!BK10*INDEX(Table_query__5[Transformer Capacity], MATCH($A10, VEC!$A$2:$A$33, 0))/1000, "")</f>
        <v>0</v>
      </c>
      <c r="BL10" s="169">
        <f>IFERROR('VEC sub % by town by count'!BL10*INDEX(Table_query__5[Transformer Capacity], MATCH($A10, VEC!$A$2:$A$33, 0))/1000, "")</f>
        <v>0</v>
      </c>
      <c r="BM10" s="169">
        <f>IFERROR('VEC sub % by town by count'!BM10*INDEX(Table_query__5[Transformer Capacity], MATCH($A10, VEC!$A$2:$A$33, 0))/1000, "")</f>
        <v>0</v>
      </c>
      <c r="BN10" s="169">
        <f>IFERROR('VEC sub % by town by count'!BN10*INDEX(Table_query__5[Transformer Capacity], MATCH($A10, VEC!$A$2:$A$33, 0))/1000, "")</f>
        <v>0</v>
      </c>
      <c r="BO10" s="169">
        <f>IFERROR('VEC sub % by town by count'!BO10*INDEX(Table_query__5[Transformer Capacity], MATCH($A10, VEC!$A$2:$A$33, 0))/1000, "")</f>
        <v>0</v>
      </c>
      <c r="BP10" s="169">
        <f>IFERROR('VEC sub % by town by count'!BP10*INDEX(Table_query__5[Transformer Capacity], MATCH($A10, VEC!$A$2:$A$33, 0))/1000, "")</f>
        <v>0</v>
      </c>
      <c r="BQ10" s="169">
        <f>IFERROR('VEC sub % by town by count'!BQ10*INDEX(Table_query__5[Transformer Capacity], MATCH($A10, VEC!$A$2:$A$33, 0))/1000, "")</f>
        <v>0</v>
      </c>
      <c r="BR10" s="169">
        <f>IFERROR('VEC sub % by town by count'!BR10*INDEX(Table_query__5[Transformer Capacity], MATCH($A10, VEC!$A$2:$A$33, 0))/1000, "")</f>
        <v>30.75</v>
      </c>
      <c r="BS10">
        <f t="shared" si="0"/>
        <v>41</v>
      </c>
    </row>
    <row r="11" spans="1:71" x14ac:dyDescent="0.25">
      <c r="A11">
        <v>10</v>
      </c>
      <c r="B11" s="169" t="str">
        <f>IFERROR('VEC sub % by town by count'!B11*INDEX(Table_query__5[Transformer Capacity], MATCH($A11, VEC!$A$2:$A$33, 0))/1000, "")</f>
        <v/>
      </c>
      <c r="C11" s="169" t="str">
        <f>IFERROR('VEC sub % by town by count'!C11*INDEX(Table_query__5[Transformer Capacity], MATCH($A11, VEC!$A$2:$A$33, 0))/1000, "")</f>
        <v/>
      </c>
      <c r="D11" s="169" t="str">
        <f>IFERROR('VEC sub % by town by count'!D11*INDEX(Table_query__5[Transformer Capacity], MATCH($A11, VEC!$A$2:$A$33, 0))/1000, "")</f>
        <v/>
      </c>
      <c r="E11" s="169" t="str">
        <f>IFERROR('VEC sub % by town by count'!E11*INDEX(Table_query__5[Transformer Capacity], MATCH($A11, VEC!$A$2:$A$33, 0))/1000, "")</f>
        <v/>
      </c>
      <c r="F11" s="169" t="str">
        <f>IFERROR('VEC sub % by town by count'!F11*INDEX(Table_query__5[Transformer Capacity], MATCH($A11, VEC!$A$2:$A$33, 0))/1000, "")</f>
        <v/>
      </c>
      <c r="G11" s="169" t="str">
        <f>IFERROR('VEC sub % by town by count'!G11*INDEX(Table_query__5[Transformer Capacity], MATCH($A11, VEC!$A$2:$A$33, 0))/1000, "")</f>
        <v/>
      </c>
      <c r="H11" s="169" t="str">
        <f>IFERROR('VEC sub % by town by count'!H11*INDEX(Table_query__5[Transformer Capacity], MATCH($A11, VEC!$A$2:$A$33, 0))/1000, "")</f>
        <v/>
      </c>
      <c r="I11" s="169" t="str">
        <f>IFERROR('VEC sub % by town by count'!I11*INDEX(Table_query__5[Transformer Capacity], MATCH($A11, VEC!$A$2:$A$33, 0))/1000, "")</f>
        <v/>
      </c>
      <c r="J11" s="169" t="str">
        <f>IFERROR('VEC sub % by town by count'!J11*INDEX(Table_query__5[Transformer Capacity], MATCH($A11, VEC!$A$2:$A$33, 0))/1000, "")</f>
        <v/>
      </c>
      <c r="K11" s="169" t="str">
        <f>IFERROR('VEC sub % by town by count'!K11*INDEX(Table_query__5[Transformer Capacity], MATCH($A11, VEC!$A$2:$A$33, 0))/1000, "")</f>
        <v/>
      </c>
      <c r="L11" s="169" t="str">
        <f>IFERROR('VEC sub % by town by count'!L11*INDEX(Table_query__5[Transformer Capacity], MATCH($A11, VEC!$A$2:$A$33, 0))/1000, "")</f>
        <v/>
      </c>
      <c r="M11" s="169" t="str">
        <f>IFERROR('VEC sub % by town by count'!M11*INDEX(Table_query__5[Transformer Capacity], MATCH($A11, VEC!$A$2:$A$33, 0))/1000, "")</f>
        <v/>
      </c>
      <c r="N11" s="169" t="str">
        <f>IFERROR('VEC sub % by town by count'!N11*INDEX(Table_query__5[Transformer Capacity], MATCH($A11, VEC!$A$2:$A$33, 0))/1000, "")</f>
        <v/>
      </c>
      <c r="O11" s="169" t="str">
        <f>IFERROR('VEC sub % by town by count'!O11*INDEX(Table_query__5[Transformer Capacity], MATCH($A11, VEC!$A$2:$A$33, 0))/1000, "")</f>
        <v/>
      </c>
      <c r="P11" s="169" t="str">
        <f>IFERROR('VEC sub % by town by count'!P11*INDEX(Table_query__5[Transformer Capacity], MATCH($A11, VEC!$A$2:$A$33, 0))/1000, "")</f>
        <v/>
      </c>
      <c r="Q11" s="169" t="str">
        <f>IFERROR('VEC sub % by town by count'!Q11*INDEX(Table_query__5[Transformer Capacity], MATCH($A11, VEC!$A$2:$A$33, 0))/1000, "")</f>
        <v/>
      </c>
      <c r="R11" s="169" t="str">
        <f>IFERROR('VEC sub % by town by count'!R11*INDEX(Table_query__5[Transformer Capacity], MATCH($A11, VEC!$A$2:$A$33, 0))/1000, "")</f>
        <v/>
      </c>
      <c r="S11" s="169" t="str">
        <f>IFERROR('VEC sub % by town by count'!S11*INDEX(Table_query__5[Transformer Capacity], MATCH($A11, VEC!$A$2:$A$33, 0))/1000, "")</f>
        <v/>
      </c>
      <c r="T11" s="169" t="str">
        <f>IFERROR('VEC sub % by town by count'!T11*INDEX(Table_query__5[Transformer Capacity], MATCH($A11, VEC!$A$2:$A$33, 0))/1000, "")</f>
        <v/>
      </c>
      <c r="U11" s="169" t="str">
        <f>IFERROR('VEC sub % by town by count'!U11*INDEX(Table_query__5[Transformer Capacity], MATCH($A11, VEC!$A$2:$A$33, 0))/1000, "")</f>
        <v/>
      </c>
      <c r="V11" s="169" t="str">
        <f>IFERROR('VEC sub % by town by count'!V11*INDEX(Table_query__5[Transformer Capacity], MATCH($A11, VEC!$A$2:$A$33, 0))/1000, "")</f>
        <v/>
      </c>
      <c r="W11" s="169" t="str">
        <f>IFERROR('VEC sub % by town by count'!W11*INDEX(Table_query__5[Transformer Capacity], MATCH($A11, VEC!$A$2:$A$33, 0))/1000, "")</f>
        <v/>
      </c>
      <c r="X11" s="169" t="str">
        <f>IFERROR('VEC sub % by town by count'!X11*INDEX(Table_query__5[Transformer Capacity], MATCH($A11, VEC!$A$2:$A$33, 0))/1000, "")</f>
        <v/>
      </c>
      <c r="Y11" s="169" t="str">
        <f>IFERROR('VEC sub % by town by count'!Y11*INDEX(Table_query__5[Transformer Capacity], MATCH($A11, VEC!$A$2:$A$33, 0))/1000, "")</f>
        <v/>
      </c>
      <c r="Z11" s="169" t="str">
        <f>IFERROR('VEC sub % by town by count'!Z11*INDEX(Table_query__5[Transformer Capacity], MATCH($A11, VEC!$A$2:$A$33, 0))/1000, "")</f>
        <v/>
      </c>
      <c r="AA11" s="169" t="str">
        <f>IFERROR('VEC sub % by town by count'!AA11*INDEX(Table_query__5[Transformer Capacity], MATCH($A11, VEC!$A$2:$A$33, 0))/1000, "")</f>
        <v/>
      </c>
      <c r="AB11" s="169" t="str">
        <f>IFERROR('VEC sub % by town by count'!AB11*INDEX(Table_query__5[Transformer Capacity], MATCH($A11, VEC!$A$2:$A$33, 0))/1000, "")</f>
        <v/>
      </c>
      <c r="AC11" s="169" t="str">
        <f>IFERROR('VEC sub % by town by count'!AC11*INDEX(Table_query__5[Transformer Capacity], MATCH($A11, VEC!$A$2:$A$33, 0))/1000, "")</f>
        <v/>
      </c>
      <c r="AD11" s="169" t="str">
        <f>IFERROR('VEC sub % by town by count'!AD11*INDEX(Table_query__5[Transformer Capacity], MATCH($A11, VEC!$A$2:$A$33, 0))/1000, "")</f>
        <v/>
      </c>
      <c r="AE11" s="169" t="str">
        <f>IFERROR('VEC sub % by town by count'!AE11*INDEX(Table_query__5[Transformer Capacity], MATCH($A11, VEC!$A$2:$A$33, 0))/1000, "")</f>
        <v/>
      </c>
      <c r="AF11" s="169" t="str">
        <f>IFERROR('VEC sub % by town by count'!AF11*INDEX(Table_query__5[Transformer Capacity], MATCH($A11, VEC!$A$2:$A$33, 0))/1000, "")</f>
        <v/>
      </c>
      <c r="AG11" s="169" t="str">
        <f>IFERROR('VEC sub % by town by count'!AG11*INDEX(Table_query__5[Transformer Capacity], MATCH($A11, VEC!$A$2:$A$33, 0))/1000, "")</f>
        <v/>
      </c>
      <c r="AH11" s="169" t="str">
        <f>IFERROR('VEC sub % by town by count'!AH11*INDEX(Table_query__5[Transformer Capacity], MATCH($A11, VEC!$A$2:$A$33, 0))/1000, "")</f>
        <v/>
      </c>
      <c r="AI11" s="169" t="str">
        <f>IFERROR('VEC sub % by town by count'!AI11*INDEX(Table_query__5[Transformer Capacity], MATCH($A11, VEC!$A$2:$A$33, 0))/1000, "")</f>
        <v/>
      </c>
      <c r="AJ11" s="169" t="str">
        <f>IFERROR('VEC sub % by town by count'!AJ11*INDEX(Table_query__5[Transformer Capacity], MATCH($A11, VEC!$A$2:$A$33, 0))/1000, "")</f>
        <v/>
      </c>
      <c r="AK11" s="169" t="str">
        <f>IFERROR('VEC sub % by town by count'!AK11*INDEX(Table_query__5[Transformer Capacity], MATCH($A11, VEC!$A$2:$A$33, 0))/1000, "")</f>
        <v/>
      </c>
      <c r="AL11" s="169" t="str">
        <f>IFERROR('VEC sub % by town by count'!AL11*INDEX(Table_query__5[Transformer Capacity], MATCH($A11, VEC!$A$2:$A$33, 0))/1000, "")</f>
        <v/>
      </c>
      <c r="AM11" s="169" t="str">
        <f>IFERROR('VEC sub % by town by count'!AM11*INDEX(Table_query__5[Transformer Capacity], MATCH($A11, VEC!$A$2:$A$33, 0))/1000, "")</f>
        <v/>
      </c>
      <c r="AN11" s="169" t="str">
        <f>IFERROR('VEC sub % by town by count'!AN11*INDEX(Table_query__5[Transformer Capacity], MATCH($A11, VEC!$A$2:$A$33, 0))/1000, "")</f>
        <v/>
      </c>
      <c r="AO11" s="169" t="str">
        <f>IFERROR('VEC sub % by town by count'!AO11*INDEX(Table_query__5[Transformer Capacity], MATCH($A11, VEC!$A$2:$A$33, 0))/1000, "")</f>
        <v/>
      </c>
      <c r="AP11" s="169" t="str">
        <f>IFERROR('VEC sub % by town by count'!AP11*INDEX(Table_query__5[Transformer Capacity], MATCH($A11, VEC!$A$2:$A$33, 0))/1000, "")</f>
        <v/>
      </c>
      <c r="AQ11" s="169" t="str">
        <f>IFERROR('VEC sub % by town by count'!AQ11*INDEX(Table_query__5[Transformer Capacity], MATCH($A11, VEC!$A$2:$A$33, 0))/1000, "")</f>
        <v/>
      </c>
      <c r="AR11" s="169" t="str">
        <f>IFERROR('VEC sub % by town by count'!AR11*INDEX(Table_query__5[Transformer Capacity], MATCH($A11, VEC!$A$2:$A$33, 0))/1000, "")</f>
        <v/>
      </c>
      <c r="AS11" s="169" t="str">
        <f>IFERROR('VEC sub % by town by count'!AS11*INDEX(Table_query__5[Transformer Capacity], MATCH($A11, VEC!$A$2:$A$33, 0))/1000, "")</f>
        <v/>
      </c>
      <c r="AT11" s="169" t="str">
        <f>IFERROR('VEC sub % by town by count'!AT11*INDEX(Table_query__5[Transformer Capacity], MATCH($A11, VEC!$A$2:$A$33, 0))/1000, "")</f>
        <v/>
      </c>
      <c r="AU11" s="169" t="str">
        <f>IFERROR('VEC sub % by town by count'!AU11*INDEX(Table_query__5[Transformer Capacity], MATCH($A11, VEC!$A$2:$A$33, 0))/1000, "")</f>
        <v/>
      </c>
      <c r="AV11" s="169" t="str">
        <f>IFERROR('VEC sub % by town by count'!AV11*INDEX(Table_query__5[Transformer Capacity], MATCH($A11, VEC!$A$2:$A$33, 0))/1000, "")</f>
        <v/>
      </c>
      <c r="AW11" s="169" t="str">
        <f>IFERROR('VEC sub % by town by count'!AW11*INDEX(Table_query__5[Transformer Capacity], MATCH($A11, VEC!$A$2:$A$33, 0))/1000, "")</f>
        <v/>
      </c>
      <c r="AX11" s="169" t="str">
        <f>IFERROR('VEC sub % by town by count'!AX11*INDEX(Table_query__5[Transformer Capacity], MATCH($A11, VEC!$A$2:$A$33, 0))/1000, "")</f>
        <v/>
      </c>
      <c r="AY11" s="169" t="str">
        <f>IFERROR('VEC sub % by town by count'!AY11*INDEX(Table_query__5[Transformer Capacity], MATCH($A11, VEC!$A$2:$A$33, 0))/1000, "")</f>
        <v/>
      </c>
      <c r="AZ11" s="169" t="str">
        <f>IFERROR('VEC sub % by town by count'!AZ11*INDEX(Table_query__5[Transformer Capacity], MATCH($A11, VEC!$A$2:$A$33, 0))/1000, "")</f>
        <v/>
      </c>
      <c r="BA11" s="169" t="str">
        <f>IFERROR('VEC sub % by town by count'!BA11*INDEX(Table_query__5[Transformer Capacity], MATCH($A11, VEC!$A$2:$A$33, 0))/1000, "")</f>
        <v/>
      </c>
      <c r="BB11" s="169" t="str">
        <f>IFERROR('VEC sub % by town by count'!BB11*INDEX(Table_query__5[Transformer Capacity], MATCH($A11, VEC!$A$2:$A$33, 0))/1000, "")</f>
        <v/>
      </c>
      <c r="BC11" s="169" t="str">
        <f>IFERROR('VEC sub % by town by count'!BC11*INDEX(Table_query__5[Transformer Capacity], MATCH($A11, VEC!$A$2:$A$33, 0))/1000, "")</f>
        <v/>
      </c>
      <c r="BD11" s="169" t="str">
        <f>IFERROR('VEC sub % by town by count'!BD11*INDEX(Table_query__5[Transformer Capacity], MATCH($A11, VEC!$A$2:$A$33, 0))/1000, "")</f>
        <v/>
      </c>
      <c r="BE11" s="169" t="str">
        <f>IFERROR('VEC sub % by town by count'!BE11*INDEX(Table_query__5[Transformer Capacity], MATCH($A11, VEC!$A$2:$A$33, 0))/1000, "")</f>
        <v/>
      </c>
      <c r="BF11" s="169" t="str">
        <f>IFERROR('VEC sub % by town by count'!BF11*INDEX(Table_query__5[Transformer Capacity], MATCH($A11, VEC!$A$2:$A$33, 0))/1000, "")</f>
        <v/>
      </c>
      <c r="BG11" s="169" t="str">
        <f>IFERROR('VEC sub % by town by count'!BG11*INDEX(Table_query__5[Transformer Capacity], MATCH($A11, VEC!$A$2:$A$33, 0))/1000, "")</f>
        <v/>
      </c>
      <c r="BH11" s="169" t="str">
        <f>IFERROR('VEC sub % by town by count'!BH11*INDEX(Table_query__5[Transformer Capacity], MATCH($A11, VEC!$A$2:$A$33, 0))/1000, "")</f>
        <v/>
      </c>
      <c r="BI11" s="169" t="str">
        <f>IFERROR('VEC sub % by town by count'!BI11*INDEX(Table_query__5[Transformer Capacity], MATCH($A11, VEC!$A$2:$A$33, 0))/1000, "")</f>
        <v/>
      </c>
      <c r="BJ11" s="169" t="str">
        <f>IFERROR('VEC sub % by town by count'!BJ11*INDEX(Table_query__5[Transformer Capacity], MATCH($A11, VEC!$A$2:$A$33, 0))/1000, "")</f>
        <v/>
      </c>
      <c r="BK11" s="169" t="str">
        <f>IFERROR('VEC sub % by town by count'!BK11*INDEX(Table_query__5[Transformer Capacity], MATCH($A11, VEC!$A$2:$A$33, 0))/1000, "")</f>
        <v/>
      </c>
      <c r="BL11" s="169" t="str">
        <f>IFERROR('VEC sub % by town by count'!BL11*INDEX(Table_query__5[Transformer Capacity], MATCH($A11, VEC!$A$2:$A$33, 0))/1000, "")</f>
        <v/>
      </c>
      <c r="BM11" s="169" t="str">
        <f>IFERROR('VEC sub % by town by count'!BM11*INDEX(Table_query__5[Transformer Capacity], MATCH($A11, VEC!$A$2:$A$33, 0))/1000, "")</f>
        <v/>
      </c>
      <c r="BN11" s="169" t="str">
        <f>IFERROR('VEC sub % by town by count'!BN11*INDEX(Table_query__5[Transformer Capacity], MATCH($A11, VEC!$A$2:$A$33, 0))/1000, "")</f>
        <v/>
      </c>
      <c r="BO11" s="169" t="str">
        <f>IFERROR('VEC sub % by town by count'!BO11*INDEX(Table_query__5[Transformer Capacity], MATCH($A11, VEC!$A$2:$A$33, 0))/1000, "")</f>
        <v/>
      </c>
      <c r="BP11" s="169" t="str">
        <f>IFERROR('VEC sub % by town by count'!BP11*INDEX(Table_query__5[Transformer Capacity], MATCH($A11, VEC!$A$2:$A$33, 0))/1000, "")</f>
        <v/>
      </c>
      <c r="BQ11" s="169" t="str">
        <f>IFERROR('VEC sub % by town by count'!BQ11*INDEX(Table_query__5[Transformer Capacity], MATCH($A11, VEC!$A$2:$A$33, 0))/1000, "")</f>
        <v/>
      </c>
      <c r="BR11" s="169" t="str">
        <f>IFERROR('VEC sub % by town by count'!BR11*INDEX(Table_query__5[Transformer Capacity], MATCH($A11, VEC!$A$2:$A$33, 0))/1000, "")</f>
        <v/>
      </c>
      <c r="BS11">
        <f t="shared" si="0"/>
        <v>0</v>
      </c>
    </row>
    <row r="12" spans="1:71" x14ac:dyDescent="0.25">
      <c r="A12">
        <v>11</v>
      </c>
      <c r="B12" s="169">
        <f>IFERROR('VEC sub % by town by count'!B12*INDEX(Table_query__5[Transformer Capacity], MATCH($A12, VEC!$A$2:$A$33, 0))/1000, "")</f>
        <v>0</v>
      </c>
      <c r="C12" s="169">
        <f>IFERROR('VEC sub % by town by count'!C12*INDEX(Table_query__5[Transformer Capacity], MATCH($A12, VEC!$A$2:$A$33, 0))/1000, "")</f>
        <v>0</v>
      </c>
      <c r="D12" s="169">
        <f>IFERROR('VEC sub % by town by count'!D12*INDEX(Table_query__5[Transformer Capacity], MATCH($A12, VEC!$A$2:$A$33, 0))/1000, "")</f>
        <v>0</v>
      </c>
      <c r="E12" s="169">
        <f>IFERROR('VEC sub % by town by count'!E12*INDEX(Table_query__5[Transformer Capacity], MATCH($A12, VEC!$A$2:$A$33, 0))/1000, "")</f>
        <v>0</v>
      </c>
      <c r="F12" s="169">
        <f>IFERROR('VEC sub % by town by count'!F12*INDEX(Table_query__5[Transformer Capacity], MATCH($A12, VEC!$A$2:$A$33, 0))/1000, "")</f>
        <v>0</v>
      </c>
      <c r="G12" s="169">
        <f>IFERROR('VEC sub % by town by count'!G12*INDEX(Table_query__5[Transformer Capacity], MATCH($A12, VEC!$A$2:$A$33, 0))/1000, "")</f>
        <v>0</v>
      </c>
      <c r="H12" s="169">
        <f>IFERROR('VEC sub % by town by count'!H12*INDEX(Table_query__5[Transformer Capacity], MATCH($A12, VEC!$A$2:$A$33, 0))/1000, "")</f>
        <v>0</v>
      </c>
      <c r="I12" s="169">
        <f>IFERROR('VEC sub % by town by count'!I12*INDEX(Table_query__5[Transformer Capacity], MATCH($A12, VEC!$A$2:$A$33, 0))/1000, "")</f>
        <v>0</v>
      </c>
      <c r="J12" s="169">
        <f>IFERROR('VEC sub % by town by count'!J12*INDEX(Table_query__5[Transformer Capacity], MATCH($A12, VEC!$A$2:$A$33, 0))/1000, "")</f>
        <v>0</v>
      </c>
      <c r="K12" s="169">
        <f>IFERROR('VEC sub % by town by count'!K12*INDEX(Table_query__5[Transformer Capacity], MATCH($A12, VEC!$A$2:$A$33, 0))/1000, "")</f>
        <v>0</v>
      </c>
      <c r="L12" s="169">
        <f>IFERROR('VEC sub % by town by count'!L12*INDEX(Table_query__5[Transformer Capacity], MATCH($A12, VEC!$A$2:$A$33, 0))/1000, "")</f>
        <v>0</v>
      </c>
      <c r="M12" s="169">
        <f>IFERROR('VEC sub % by town by count'!M12*INDEX(Table_query__5[Transformer Capacity], MATCH($A12, VEC!$A$2:$A$33, 0))/1000, "")</f>
        <v>0</v>
      </c>
      <c r="N12" s="169">
        <f>IFERROR('VEC sub % by town by count'!N12*INDEX(Table_query__5[Transformer Capacity], MATCH($A12, VEC!$A$2:$A$33, 0))/1000, "")</f>
        <v>0</v>
      </c>
      <c r="O12" s="169">
        <f>IFERROR('VEC sub % by town by count'!O12*INDEX(Table_query__5[Transformer Capacity], MATCH($A12, VEC!$A$2:$A$33, 0))/1000, "")</f>
        <v>0</v>
      </c>
      <c r="P12" s="169">
        <f>IFERROR('VEC sub % by town by count'!P12*INDEX(Table_query__5[Transformer Capacity], MATCH($A12, VEC!$A$2:$A$33, 0))/1000, "")</f>
        <v>0</v>
      </c>
      <c r="Q12" s="169">
        <f>IFERROR('VEC sub % by town by count'!Q12*INDEX(Table_query__5[Transformer Capacity], MATCH($A12, VEC!$A$2:$A$33, 0))/1000, "")</f>
        <v>0</v>
      </c>
      <c r="R12" s="169">
        <f>IFERROR('VEC sub % by town by count'!R12*INDEX(Table_query__5[Transformer Capacity], MATCH($A12, VEC!$A$2:$A$33, 0))/1000, "")</f>
        <v>0</v>
      </c>
      <c r="S12" s="169">
        <f>IFERROR('VEC sub % by town by count'!S12*INDEX(Table_query__5[Transformer Capacity], MATCH($A12, VEC!$A$2:$A$33, 0))/1000, "")</f>
        <v>0</v>
      </c>
      <c r="T12" s="169">
        <f>IFERROR('VEC sub % by town by count'!T12*INDEX(Table_query__5[Transformer Capacity], MATCH($A12, VEC!$A$2:$A$33, 0))/1000, "")</f>
        <v>0</v>
      </c>
      <c r="U12" s="169">
        <f>IFERROR('VEC sub % by town by count'!U12*INDEX(Table_query__5[Transformer Capacity], MATCH($A12, VEC!$A$2:$A$33, 0))/1000, "")</f>
        <v>0.73770491803278682</v>
      </c>
      <c r="V12" s="169">
        <f>IFERROR('VEC sub % by town by count'!V12*INDEX(Table_query__5[Transformer Capacity], MATCH($A12, VEC!$A$2:$A$33, 0))/1000, "")</f>
        <v>0</v>
      </c>
      <c r="W12" s="169">
        <f>IFERROR('VEC sub % by town by count'!W12*INDEX(Table_query__5[Transformer Capacity], MATCH($A12, VEC!$A$2:$A$33, 0))/1000, "")</f>
        <v>0</v>
      </c>
      <c r="X12" s="169">
        <f>IFERROR('VEC sub % by town by count'!X12*INDEX(Table_query__5[Transformer Capacity], MATCH($A12, VEC!$A$2:$A$33, 0))/1000, "")</f>
        <v>0</v>
      </c>
      <c r="Y12" s="169">
        <f>IFERROR('VEC sub % by town by count'!Y12*INDEX(Table_query__5[Transformer Capacity], MATCH($A12, VEC!$A$2:$A$33, 0))/1000, "")</f>
        <v>0</v>
      </c>
      <c r="Z12" s="169">
        <f>IFERROR('VEC sub % by town by count'!Z12*INDEX(Table_query__5[Transformer Capacity], MATCH($A12, VEC!$A$2:$A$33, 0))/1000, "")</f>
        <v>0</v>
      </c>
      <c r="AA12" s="169">
        <f>IFERROR('VEC sub % by town by count'!AA12*INDEX(Table_query__5[Transformer Capacity], MATCH($A12, VEC!$A$2:$A$33, 0))/1000, "")</f>
        <v>0</v>
      </c>
      <c r="AB12" s="169">
        <f>IFERROR('VEC sub % by town by count'!AB12*INDEX(Table_query__5[Transformer Capacity], MATCH($A12, VEC!$A$2:$A$33, 0))/1000, "")</f>
        <v>0</v>
      </c>
      <c r="AC12" s="169">
        <f>IFERROR('VEC sub % by town by count'!AC12*INDEX(Table_query__5[Transformer Capacity], MATCH($A12, VEC!$A$2:$A$33, 0))/1000, "")</f>
        <v>0</v>
      </c>
      <c r="AD12" s="169">
        <f>IFERROR('VEC sub % by town by count'!AD12*INDEX(Table_query__5[Transformer Capacity], MATCH($A12, VEC!$A$2:$A$33, 0))/1000, "")</f>
        <v>0</v>
      </c>
      <c r="AE12" s="169">
        <f>IFERROR('VEC sub % by town by count'!AE12*INDEX(Table_query__5[Transformer Capacity], MATCH($A12, VEC!$A$2:$A$33, 0))/1000, "")</f>
        <v>0</v>
      </c>
      <c r="AF12" s="169">
        <f>IFERROR('VEC sub % by town by count'!AF12*INDEX(Table_query__5[Transformer Capacity], MATCH($A12, VEC!$A$2:$A$33, 0))/1000, "")</f>
        <v>0</v>
      </c>
      <c r="AG12" s="169">
        <f>IFERROR('VEC sub % by town by count'!AG12*INDEX(Table_query__5[Transformer Capacity], MATCH($A12, VEC!$A$2:$A$33, 0))/1000, "")</f>
        <v>0</v>
      </c>
      <c r="AH12" s="169">
        <f>IFERROR('VEC sub % by town by count'!AH12*INDEX(Table_query__5[Transformer Capacity], MATCH($A12, VEC!$A$2:$A$33, 0))/1000, "")</f>
        <v>0</v>
      </c>
      <c r="AI12" s="169">
        <f>IFERROR('VEC sub % by town by count'!AI12*INDEX(Table_query__5[Transformer Capacity], MATCH($A12, VEC!$A$2:$A$33, 0))/1000, "")</f>
        <v>0</v>
      </c>
      <c r="AJ12" s="169">
        <f>IFERROR('VEC sub % by town by count'!AJ12*INDEX(Table_query__5[Transformer Capacity], MATCH($A12, VEC!$A$2:$A$33, 0))/1000, "")</f>
        <v>0</v>
      </c>
      <c r="AK12" s="169">
        <f>IFERROR('VEC sub % by town by count'!AK12*INDEX(Table_query__5[Transformer Capacity], MATCH($A12, VEC!$A$2:$A$33, 0))/1000, "")</f>
        <v>0</v>
      </c>
      <c r="AL12" s="169">
        <f>IFERROR('VEC sub % by town by count'!AL12*INDEX(Table_query__5[Transformer Capacity], MATCH($A12, VEC!$A$2:$A$33, 0))/1000, "")</f>
        <v>0</v>
      </c>
      <c r="AM12" s="169">
        <f>IFERROR('VEC sub % by town by count'!AM12*INDEX(Table_query__5[Transformer Capacity], MATCH($A12, VEC!$A$2:$A$33, 0))/1000, "")</f>
        <v>0</v>
      </c>
      <c r="AN12" s="169">
        <f>IFERROR('VEC sub % by town by count'!AN12*INDEX(Table_query__5[Transformer Capacity], MATCH($A12, VEC!$A$2:$A$33, 0))/1000, "")</f>
        <v>0</v>
      </c>
      <c r="AO12" s="169">
        <f>IFERROR('VEC sub % by town by count'!AO12*INDEX(Table_query__5[Transformer Capacity], MATCH($A12, VEC!$A$2:$A$33, 0))/1000, "")</f>
        <v>0</v>
      </c>
      <c r="AP12" s="169">
        <f>IFERROR('VEC sub % by town by count'!AP12*INDEX(Table_query__5[Transformer Capacity], MATCH($A12, VEC!$A$2:$A$33, 0))/1000, "")</f>
        <v>0</v>
      </c>
      <c r="AQ12" s="169">
        <f>IFERROR('VEC sub % by town by count'!AQ12*INDEX(Table_query__5[Transformer Capacity], MATCH($A12, VEC!$A$2:$A$33, 0))/1000, "")</f>
        <v>0</v>
      </c>
      <c r="AR12" s="169">
        <f>IFERROR('VEC sub % by town by count'!AR12*INDEX(Table_query__5[Transformer Capacity], MATCH($A12, VEC!$A$2:$A$33, 0))/1000, "")</f>
        <v>0</v>
      </c>
      <c r="AS12" s="169">
        <f>IFERROR('VEC sub % by town by count'!AS12*INDEX(Table_query__5[Transformer Capacity], MATCH($A12, VEC!$A$2:$A$33, 0))/1000, "")</f>
        <v>0.20491803278688522</v>
      </c>
      <c r="AT12" s="169">
        <f>IFERROR('VEC sub % by town by count'!AT12*INDEX(Table_query__5[Transformer Capacity], MATCH($A12, VEC!$A$2:$A$33, 0))/1000, "")</f>
        <v>0</v>
      </c>
      <c r="AU12" s="169">
        <f>IFERROR('VEC sub % by town by count'!AU12*INDEX(Table_query__5[Transformer Capacity], MATCH($A12, VEC!$A$2:$A$33, 0))/1000, "")</f>
        <v>0</v>
      </c>
      <c r="AV12" s="169">
        <f>IFERROR('VEC sub % by town by count'!AV12*INDEX(Table_query__5[Transformer Capacity], MATCH($A12, VEC!$A$2:$A$33, 0))/1000, "")</f>
        <v>0</v>
      </c>
      <c r="AW12" s="169">
        <f>IFERROR('VEC sub % by town by count'!AW12*INDEX(Table_query__5[Transformer Capacity], MATCH($A12, VEC!$A$2:$A$33, 0))/1000, "")</f>
        <v>0</v>
      </c>
      <c r="AX12" s="169">
        <f>IFERROR('VEC sub % by town by count'!AX12*INDEX(Table_query__5[Transformer Capacity], MATCH($A12, VEC!$A$2:$A$33, 0))/1000, "")</f>
        <v>0</v>
      </c>
      <c r="AY12" s="169">
        <f>IFERROR('VEC sub % by town by count'!AY12*INDEX(Table_query__5[Transformer Capacity], MATCH($A12, VEC!$A$2:$A$33, 0))/1000, "")</f>
        <v>0</v>
      </c>
      <c r="AZ12" s="169">
        <f>IFERROR('VEC sub % by town by count'!AZ12*INDEX(Table_query__5[Transformer Capacity], MATCH($A12, VEC!$A$2:$A$33, 0))/1000, "")</f>
        <v>0</v>
      </c>
      <c r="BA12" s="169">
        <f>IFERROR('VEC sub % by town by count'!BA12*INDEX(Table_query__5[Transformer Capacity], MATCH($A12, VEC!$A$2:$A$33, 0))/1000, "")</f>
        <v>0</v>
      </c>
      <c r="BB12" s="169">
        <f>IFERROR('VEC sub % by town by count'!BB12*INDEX(Table_query__5[Transformer Capacity], MATCH($A12, VEC!$A$2:$A$33, 0))/1000, "")</f>
        <v>0</v>
      </c>
      <c r="BC12" s="169">
        <f>IFERROR('VEC sub % by town by count'!BC12*INDEX(Table_query__5[Transformer Capacity], MATCH($A12, VEC!$A$2:$A$33, 0))/1000, "")</f>
        <v>0</v>
      </c>
      <c r="BD12" s="169">
        <f>IFERROR('VEC sub % by town by count'!BD12*INDEX(Table_query__5[Transformer Capacity], MATCH($A12, VEC!$A$2:$A$33, 0))/1000, "")</f>
        <v>0</v>
      </c>
      <c r="BE12" s="169">
        <f>IFERROR('VEC sub % by town by count'!BE12*INDEX(Table_query__5[Transformer Capacity], MATCH($A12, VEC!$A$2:$A$33, 0))/1000, "")</f>
        <v>0</v>
      </c>
      <c r="BF12" s="169">
        <f>IFERROR('VEC sub % by town by count'!BF12*INDEX(Table_query__5[Transformer Capacity], MATCH($A12, VEC!$A$2:$A$33, 0))/1000, "")</f>
        <v>0</v>
      </c>
      <c r="BG12" s="169">
        <f>IFERROR('VEC sub % by town by count'!BG12*INDEX(Table_query__5[Transformer Capacity], MATCH($A12, VEC!$A$2:$A$33, 0))/1000, "")</f>
        <v>0</v>
      </c>
      <c r="BH12" s="169">
        <f>IFERROR('VEC sub % by town by count'!BH12*INDEX(Table_query__5[Transformer Capacity], MATCH($A12, VEC!$A$2:$A$33, 0))/1000, "")</f>
        <v>0</v>
      </c>
      <c r="BI12" s="169">
        <f>IFERROR('VEC sub % by town by count'!BI12*INDEX(Table_query__5[Transformer Capacity], MATCH($A12, VEC!$A$2:$A$33, 0))/1000, "")</f>
        <v>0</v>
      </c>
      <c r="BJ12" s="169">
        <f>IFERROR('VEC sub % by town by count'!BJ12*INDEX(Table_query__5[Transformer Capacity], MATCH($A12, VEC!$A$2:$A$33, 0))/1000, "")</f>
        <v>0</v>
      </c>
      <c r="BK12" s="169">
        <f>IFERROR('VEC sub % by town by count'!BK12*INDEX(Table_query__5[Transformer Capacity], MATCH($A12, VEC!$A$2:$A$33, 0))/1000, "")</f>
        <v>0</v>
      </c>
      <c r="BL12" s="169">
        <f>IFERROR('VEC sub % by town by count'!BL12*INDEX(Table_query__5[Transformer Capacity], MATCH($A12, VEC!$A$2:$A$33, 0))/1000, "")</f>
        <v>0</v>
      </c>
      <c r="BM12" s="169">
        <f>IFERROR('VEC sub % by town by count'!BM12*INDEX(Table_query__5[Transformer Capacity], MATCH($A12, VEC!$A$2:$A$33, 0))/1000, "")</f>
        <v>0</v>
      </c>
      <c r="BN12" s="169">
        <f>IFERROR('VEC sub % by town by count'!BN12*INDEX(Table_query__5[Transformer Capacity], MATCH($A12, VEC!$A$2:$A$33, 0))/1000, "")</f>
        <v>0</v>
      </c>
      <c r="BO12" s="169">
        <f>IFERROR('VEC sub % by town by count'!BO12*INDEX(Table_query__5[Transformer Capacity], MATCH($A12, VEC!$A$2:$A$33, 0))/1000, "")</f>
        <v>0</v>
      </c>
      <c r="BP12" s="169">
        <f>IFERROR('VEC sub % by town by count'!BP12*INDEX(Table_query__5[Transformer Capacity], MATCH($A12, VEC!$A$2:$A$33, 0))/1000, "")</f>
        <v>1.557377049180328</v>
      </c>
      <c r="BQ12" s="169">
        <f>IFERROR('VEC sub % by town by count'!BQ12*INDEX(Table_query__5[Transformer Capacity], MATCH($A12, VEC!$A$2:$A$33, 0))/1000, "")</f>
        <v>0</v>
      </c>
      <c r="BR12" s="169">
        <f>IFERROR('VEC sub % by town by count'!BR12*INDEX(Table_query__5[Transformer Capacity], MATCH($A12, VEC!$A$2:$A$33, 0))/1000, "")</f>
        <v>0</v>
      </c>
      <c r="BS12">
        <f t="shared" si="0"/>
        <v>2.5</v>
      </c>
    </row>
    <row r="13" spans="1:71" x14ac:dyDescent="0.25">
      <c r="A13">
        <v>12</v>
      </c>
      <c r="B13" s="169">
        <f>IFERROR('VEC sub % by town by count'!B13*INDEX(Table_query__5[Transformer Capacity], MATCH($A13, VEC!$A$2:$A$33, 0))/1000, "")</f>
        <v>0</v>
      </c>
      <c r="C13" s="169">
        <f>IFERROR('VEC sub % by town by count'!C13*INDEX(Table_query__5[Transformer Capacity], MATCH($A13, VEC!$A$2:$A$33, 0))/1000, "")</f>
        <v>0</v>
      </c>
      <c r="D13" s="169">
        <f>IFERROR('VEC sub % by town by count'!D13*INDEX(Table_query__5[Transformer Capacity], MATCH($A13, VEC!$A$2:$A$33, 0))/1000, "")</f>
        <v>0</v>
      </c>
      <c r="E13" s="169">
        <f>IFERROR('VEC sub % by town by count'!E13*INDEX(Table_query__5[Transformer Capacity], MATCH($A13, VEC!$A$2:$A$33, 0))/1000, "")</f>
        <v>0</v>
      </c>
      <c r="F13" s="169">
        <f>IFERROR('VEC sub % by town by count'!F13*INDEX(Table_query__5[Transformer Capacity], MATCH($A13, VEC!$A$2:$A$33, 0))/1000, "")</f>
        <v>0</v>
      </c>
      <c r="G13" s="169">
        <f>IFERROR('VEC sub % by town by count'!G13*INDEX(Table_query__5[Transformer Capacity], MATCH($A13, VEC!$A$2:$A$33, 0))/1000, "")</f>
        <v>0</v>
      </c>
      <c r="H13" s="169">
        <f>IFERROR('VEC sub % by town by count'!H13*INDEX(Table_query__5[Transformer Capacity], MATCH($A13, VEC!$A$2:$A$33, 0))/1000, "")</f>
        <v>0</v>
      </c>
      <c r="I13" s="169">
        <f>IFERROR('VEC sub % by town by count'!I13*INDEX(Table_query__5[Transformer Capacity], MATCH($A13, VEC!$A$2:$A$33, 0))/1000, "")</f>
        <v>0</v>
      </c>
      <c r="J13" s="169">
        <f>IFERROR('VEC sub % by town by count'!J13*INDEX(Table_query__5[Transformer Capacity], MATCH($A13, VEC!$A$2:$A$33, 0))/1000, "")</f>
        <v>0</v>
      </c>
      <c r="K13" s="169">
        <f>IFERROR('VEC sub % by town by count'!K13*INDEX(Table_query__5[Transformer Capacity], MATCH($A13, VEC!$A$2:$A$33, 0))/1000, "")</f>
        <v>0</v>
      </c>
      <c r="L13" s="169">
        <f>IFERROR('VEC sub % by town by count'!L13*INDEX(Table_query__5[Transformer Capacity], MATCH($A13, VEC!$A$2:$A$33, 0))/1000, "")</f>
        <v>0</v>
      </c>
      <c r="M13" s="169">
        <f>IFERROR('VEC sub % by town by count'!M13*INDEX(Table_query__5[Transformer Capacity], MATCH($A13, VEC!$A$2:$A$33, 0))/1000, "")</f>
        <v>0</v>
      </c>
      <c r="N13" s="169">
        <f>IFERROR('VEC sub % by town by count'!N13*INDEX(Table_query__5[Transformer Capacity], MATCH($A13, VEC!$A$2:$A$33, 0))/1000, "")</f>
        <v>0</v>
      </c>
      <c r="O13" s="169">
        <f>IFERROR('VEC sub % by town by count'!O13*INDEX(Table_query__5[Transformer Capacity], MATCH($A13, VEC!$A$2:$A$33, 0))/1000, "")</f>
        <v>0</v>
      </c>
      <c r="P13" s="169">
        <f>IFERROR('VEC sub % by town by count'!P13*INDEX(Table_query__5[Transformer Capacity], MATCH($A13, VEC!$A$2:$A$33, 0))/1000, "")</f>
        <v>0</v>
      </c>
      <c r="Q13" s="169">
        <f>IFERROR('VEC sub % by town by count'!Q13*INDEX(Table_query__5[Transformer Capacity], MATCH($A13, VEC!$A$2:$A$33, 0))/1000, "")</f>
        <v>0</v>
      </c>
      <c r="R13" s="169">
        <f>IFERROR('VEC sub % by town by count'!R13*INDEX(Table_query__5[Transformer Capacity], MATCH($A13, VEC!$A$2:$A$33, 0))/1000, "")</f>
        <v>0</v>
      </c>
      <c r="S13" s="169">
        <f>IFERROR('VEC sub % by town by count'!S13*INDEX(Table_query__5[Transformer Capacity], MATCH($A13, VEC!$A$2:$A$33, 0))/1000, "")</f>
        <v>0</v>
      </c>
      <c r="T13" s="169">
        <f>IFERROR('VEC sub % by town by count'!T13*INDEX(Table_query__5[Transformer Capacity], MATCH($A13, VEC!$A$2:$A$33, 0))/1000, "")</f>
        <v>0</v>
      </c>
      <c r="U13" s="169">
        <f>IFERROR('VEC sub % by town by count'!U13*INDEX(Table_query__5[Transformer Capacity], MATCH($A13, VEC!$A$2:$A$33, 0))/1000, "")</f>
        <v>0</v>
      </c>
      <c r="V13" s="169">
        <f>IFERROR('VEC sub % by town by count'!V13*INDEX(Table_query__5[Transformer Capacity], MATCH($A13, VEC!$A$2:$A$33, 0))/1000, "")</f>
        <v>0.75581395348837199</v>
      </c>
      <c r="W13" s="169">
        <f>IFERROR('VEC sub % by town by count'!W13*INDEX(Table_query__5[Transformer Capacity], MATCH($A13, VEC!$A$2:$A$33, 0))/1000, "")</f>
        <v>0</v>
      </c>
      <c r="X13" s="169">
        <f>IFERROR('VEC sub % by town by count'!X13*INDEX(Table_query__5[Transformer Capacity], MATCH($A13, VEC!$A$2:$A$33, 0))/1000, "")</f>
        <v>0</v>
      </c>
      <c r="Y13" s="169">
        <f>IFERROR('VEC sub % by town by count'!Y13*INDEX(Table_query__5[Transformer Capacity], MATCH($A13, VEC!$A$2:$A$33, 0))/1000, "")</f>
        <v>0.23255813953488372</v>
      </c>
      <c r="Z13" s="169">
        <f>IFERROR('VEC sub % by town by count'!Z13*INDEX(Table_query__5[Transformer Capacity], MATCH($A13, VEC!$A$2:$A$33, 0))/1000, "")</f>
        <v>0</v>
      </c>
      <c r="AA13" s="169">
        <f>IFERROR('VEC sub % by town by count'!AA13*INDEX(Table_query__5[Transformer Capacity], MATCH($A13, VEC!$A$2:$A$33, 0))/1000, "")</f>
        <v>0</v>
      </c>
      <c r="AB13" s="169">
        <f>IFERROR('VEC sub % by town by count'!AB13*INDEX(Table_query__5[Transformer Capacity], MATCH($A13, VEC!$A$2:$A$33, 0))/1000, "")</f>
        <v>0</v>
      </c>
      <c r="AC13" s="169">
        <f>IFERROR('VEC sub % by town by count'!AC13*INDEX(Table_query__5[Transformer Capacity], MATCH($A13, VEC!$A$2:$A$33, 0))/1000, "")</f>
        <v>0</v>
      </c>
      <c r="AD13" s="169">
        <f>IFERROR('VEC sub % by town by count'!AD13*INDEX(Table_query__5[Transformer Capacity], MATCH($A13, VEC!$A$2:$A$33, 0))/1000, "")</f>
        <v>0</v>
      </c>
      <c r="AE13" s="169">
        <f>IFERROR('VEC sub % by town by count'!AE13*INDEX(Table_query__5[Transformer Capacity], MATCH($A13, VEC!$A$2:$A$33, 0))/1000, "")</f>
        <v>0</v>
      </c>
      <c r="AF13" s="169">
        <f>IFERROR('VEC sub % by town by count'!AF13*INDEX(Table_query__5[Transformer Capacity], MATCH($A13, VEC!$A$2:$A$33, 0))/1000, "")</f>
        <v>0</v>
      </c>
      <c r="AG13" s="169">
        <f>IFERROR('VEC sub % by town by count'!AG13*INDEX(Table_query__5[Transformer Capacity], MATCH($A13, VEC!$A$2:$A$33, 0))/1000, "")</f>
        <v>0</v>
      </c>
      <c r="AH13" s="169">
        <f>IFERROR('VEC sub % by town by count'!AH13*INDEX(Table_query__5[Transformer Capacity], MATCH($A13, VEC!$A$2:$A$33, 0))/1000, "")</f>
        <v>0</v>
      </c>
      <c r="AI13" s="169">
        <f>IFERROR('VEC sub % by town by count'!AI13*INDEX(Table_query__5[Transformer Capacity], MATCH($A13, VEC!$A$2:$A$33, 0))/1000, "")</f>
        <v>0</v>
      </c>
      <c r="AJ13" s="169">
        <f>IFERROR('VEC sub % by town by count'!AJ13*INDEX(Table_query__5[Transformer Capacity], MATCH($A13, VEC!$A$2:$A$33, 0))/1000, "")</f>
        <v>0</v>
      </c>
      <c r="AK13" s="169">
        <f>IFERROR('VEC sub % by town by count'!AK13*INDEX(Table_query__5[Transformer Capacity], MATCH($A13, VEC!$A$2:$A$33, 0))/1000, "")</f>
        <v>0</v>
      </c>
      <c r="AL13" s="169">
        <f>IFERROR('VEC sub % by town by count'!AL13*INDEX(Table_query__5[Transformer Capacity], MATCH($A13, VEC!$A$2:$A$33, 0))/1000, "")</f>
        <v>0</v>
      </c>
      <c r="AM13" s="169">
        <f>IFERROR('VEC sub % by town by count'!AM13*INDEX(Table_query__5[Transformer Capacity], MATCH($A13, VEC!$A$2:$A$33, 0))/1000, "")</f>
        <v>0</v>
      </c>
      <c r="AN13" s="169">
        <f>IFERROR('VEC sub % by town by count'!AN13*INDEX(Table_query__5[Transformer Capacity], MATCH($A13, VEC!$A$2:$A$33, 0))/1000, "")</f>
        <v>0</v>
      </c>
      <c r="AO13" s="169">
        <f>IFERROR('VEC sub % by town by count'!AO13*INDEX(Table_query__5[Transformer Capacity], MATCH($A13, VEC!$A$2:$A$33, 0))/1000, "")</f>
        <v>0</v>
      </c>
      <c r="AP13" s="169">
        <f>IFERROR('VEC sub % by town by count'!AP13*INDEX(Table_query__5[Transformer Capacity], MATCH($A13, VEC!$A$2:$A$33, 0))/1000, "")</f>
        <v>0</v>
      </c>
      <c r="AQ13" s="169">
        <f>IFERROR('VEC sub % by town by count'!AQ13*INDEX(Table_query__5[Transformer Capacity], MATCH($A13, VEC!$A$2:$A$33, 0))/1000, "")</f>
        <v>0</v>
      </c>
      <c r="AR13" s="169">
        <f>IFERROR('VEC sub % by town by count'!AR13*INDEX(Table_query__5[Transformer Capacity], MATCH($A13, VEC!$A$2:$A$33, 0))/1000, "")</f>
        <v>0</v>
      </c>
      <c r="AS13" s="169">
        <f>IFERROR('VEC sub % by town by count'!AS13*INDEX(Table_query__5[Transformer Capacity], MATCH($A13, VEC!$A$2:$A$33, 0))/1000, "")</f>
        <v>0</v>
      </c>
      <c r="AT13" s="169">
        <f>IFERROR('VEC sub % by town by count'!AT13*INDEX(Table_query__5[Transformer Capacity], MATCH($A13, VEC!$A$2:$A$33, 0))/1000, "")</f>
        <v>0</v>
      </c>
      <c r="AU13" s="169">
        <f>IFERROR('VEC sub % by town by count'!AU13*INDEX(Table_query__5[Transformer Capacity], MATCH($A13, VEC!$A$2:$A$33, 0))/1000, "")</f>
        <v>0</v>
      </c>
      <c r="AV13" s="169">
        <f>IFERROR('VEC sub % by town by count'!AV13*INDEX(Table_query__5[Transformer Capacity], MATCH($A13, VEC!$A$2:$A$33, 0))/1000, "")</f>
        <v>0</v>
      </c>
      <c r="AW13" s="169">
        <f>IFERROR('VEC sub % by town by count'!AW13*INDEX(Table_query__5[Transformer Capacity], MATCH($A13, VEC!$A$2:$A$33, 0))/1000, "")</f>
        <v>0</v>
      </c>
      <c r="AX13" s="169">
        <f>IFERROR('VEC sub % by town by count'!AX13*INDEX(Table_query__5[Transformer Capacity], MATCH($A13, VEC!$A$2:$A$33, 0))/1000, "")</f>
        <v>0</v>
      </c>
      <c r="AY13" s="169">
        <f>IFERROR('VEC sub % by town by count'!AY13*INDEX(Table_query__5[Transformer Capacity], MATCH($A13, VEC!$A$2:$A$33, 0))/1000, "")</f>
        <v>0</v>
      </c>
      <c r="AZ13" s="169">
        <f>IFERROR('VEC sub % by town by count'!AZ13*INDEX(Table_query__5[Transformer Capacity], MATCH($A13, VEC!$A$2:$A$33, 0))/1000, "")</f>
        <v>0</v>
      </c>
      <c r="BA13" s="169">
        <f>IFERROR('VEC sub % by town by count'!BA13*INDEX(Table_query__5[Transformer Capacity], MATCH($A13, VEC!$A$2:$A$33, 0))/1000, "")</f>
        <v>0</v>
      </c>
      <c r="BB13" s="169">
        <f>IFERROR('VEC sub % by town by count'!BB13*INDEX(Table_query__5[Transformer Capacity], MATCH($A13, VEC!$A$2:$A$33, 0))/1000, "")</f>
        <v>0</v>
      </c>
      <c r="BC13" s="169">
        <f>IFERROR('VEC sub % by town by count'!BC13*INDEX(Table_query__5[Transformer Capacity], MATCH($A13, VEC!$A$2:$A$33, 0))/1000, "")</f>
        <v>0</v>
      </c>
      <c r="BD13" s="169">
        <f>IFERROR('VEC sub % by town by count'!BD13*INDEX(Table_query__5[Transformer Capacity], MATCH($A13, VEC!$A$2:$A$33, 0))/1000, "")</f>
        <v>0</v>
      </c>
      <c r="BE13" s="169">
        <f>IFERROR('VEC sub % by town by count'!BE13*INDEX(Table_query__5[Transformer Capacity], MATCH($A13, VEC!$A$2:$A$33, 0))/1000, "")</f>
        <v>0</v>
      </c>
      <c r="BF13" s="169">
        <f>IFERROR('VEC sub % by town by count'!BF13*INDEX(Table_query__5[Transformer Capacity], MATCH($A13, VEC!$A$2:$A$33, 0))/1000, "")</f>
        <v>0</v>
      </c>
      <c r="BG13" s="169">
        <f>IFERROR('VEC sub % by town by count'!BG13*INDEX(Table_query__5[Transformer Capacity], MATCH($A13, VEC!$A$2:$A$33, 0))/1000, "")</f>
        <v>0</v>
      </c>
      <c r="BH13" s="169">
        <f>IFERROR('VEC sub % by town by count'!BH13*INDEX(Table_query__5[Transformer Capacity], MATCH($A13, VEC!$A$2:$A$33, 0))/1000, "")</f>
        <v>0</v>
      </c>
      <c r="BI13" s="169">
        <f>IFERROR('VEC sub % by town by count'!BI13*INDEX(Table_query__5[Transformer Capacity], MATCH($A13, VEC!$A$2:$A$33, 0))/1000, "")</f>
        <v>0</v>
      </c>
      <c r="BJ13" s="169">
        <f>IFERROR('VEC sub % by town by count'!BJ13*INDEX(Table_query__5[Transformer Capacity], MATCH($A13, VEC!$A$2:$A$33, 0))/1000, "")</f>
        <v>0</v>
      </c>
      <c r="BK13" s="169">
        <f>IFERROR('VEC sub % by town by count'!BK13*INDEX(Table_query__5[Transformer Capacity], MATCH($A13, VEC!$A$2:$A$33, 0))/1000, "")</f>
        <v>0</v>
      </c>
      <c r="BL13" s="169">
        <f>IFERROR('VEC sub % by town by count'!BL13*INDEX(Table_query__5[Transformer Capacity], MATCH($A13, VEC!$A$2:$A$33, 0))/1000, "")</f>
        <v>0</v>
      </c>
      <c r="BM13" s="169">
        <f>IFERROR('VEC sub % by town by count'!BM13*INDEX(Table_query__5[Transformer Capacity], MATCH($A13, VEC!$A$2:$A$33, 0))/1000, "")</f>
        <v>0</v>
      </c>
      <c r="BN13" s="169">
        <f>IFERROR('VEC sub % by town by count'!BN13*INDEX(Table_query__5[Transformer Capacity], MATCH($A13, VEC!$A$2:$A$33, 0))/1000, "")</f>
        <v>0</v>
      </c>
      <c r="BO13" s="169">
        <f>IFERROR('VEC sub % by town by count'!BO13*INDEX(Table_query__5[Transformer Capacity], MATCH($A13, VEC!$A$2:$A$33, 0))/1000, "")</f>
        <v>0</v>
      </c>
      <c r="BP13" s="169">
        <f>IFERROR('VEC sub % by town by count'!BP13*INDEX(Table_query__5[Transformer Capacity], MATCH($A13, VEC!$A$2:$A$33, 0))/1000, "")</f>
        <v>1.511627906976744</v>
      </c>
      <c r="BQ13" s="169">
        <f>IFERROR('VEC sub % by town by count'!BQ13*INDEX(Table_query__5[Transformer Capacity], MATCH($A13, VEC!$A$2:$A$33, 0))/1000, "")</f>
        <v>0</v>
      </c>
      <c r="BR13" s="169">
        <f>IFERROR('VEC sub % by town by count'!BR13*INDEX(Table_query__5[Transformer Capacity], MATCH($A13, VEC!$A$2:$A$33, 0))/1000, "")</f>
        <v>0</v>
      </c>
      <c r="BS13">
        <f t="shared" si="0"/>
        <v>2.4999999999999996</v>
      </c>
    </row>
    <row r="14" spans="1:71" x14ac:dyDescent="0.25">
      <c r="A14">
        <v>13</v>
      </c>
      <c r="B14" s="169">
        <f>IFERROR('VEC sub % by town by count'!B14*INDEX(Table_query__5[Transformer Capacity], MATCH($A14, VEC!$A$2:$A$33, 0))/1000, "")</f>
        <v>0</v>
      </c>
      <c r="C14" s="169">
        <f>IFERROR('VEC sub % by town by count'!C14*INDEX(Table_query__5[Transformer Capacity], MATCH($A14, VEC!$A$2:$A$33, 0))/1000, "")</f>
        <v>0</v>
      </c>
      <c r="D14" s="169">
        <f>IFERROR('VEC sub % by town by count'!D14*INDEX(Table_query__5[Transformer Capacity], MATCH($A14, VEC!$A$2:$A$33, 0))/1000, "")</f>
        <v>0</v>
      </c>
      <c r="E14" s="169">
        <f>IFERROR('VEC sub % by town by count'!E14*INDEX(Table_query__5[Transformer Capacity], MATCH($A14, VEC!$A$2:$A$33, 0))/1000, "")</f>
        <v>0</v>
      </c>
      <c r="F14" s="169">
        <f>IFERROR('VEC sub % by town by count'!F14*INDEX(Table_query__5[Transformer Capacity], MATCH($A14, VEC!$A$2:$A$33, 0))/1000, "")</f>
        <v>0</v>
      </c>
      <c r="G14" s="169">
        <f>IFERROR('VEC sub % by town by count'!G14*INDEX(Table_query__5[Transformer Capacity], MATCH($A14, VEC!$A$2:$A$33, 0))/1000, "")</f>
        <v>0</v>
      </c>
      <c r="H14" s="169">
        <f>IFERROR('VEC sub % by town by count'!H14*INDEX(Table_query__5[Transformer Capacity], MATCH($A14, VEC!$A$2:$A$33, 0))/1000, "")</f>
        <v>0</v>
      </c>
      <c r="I14" s="169">
        <f>IFERROR('VEC sub % by town by count'!I14*INDEX(Table_query__5[Transformer Capacity], MATCH($A14, VEC!$A$2:$A$33, 0))/1000, "")</f>
        <v>0</v>
      </c>
      <c r="J14" s="169">
        <f>IFERROR('VEC sub % by town by count'!J14*INDEX(Table_query__5[Transformer Capacity], MATCH($A14, VEC!$A$2:$A$33, 0))/1000, "")</f>
        <v>0</v>
      </c>
      <c r="K14" s="169">
        <f>IFERROR('VEC sub % by town by count'!K14*INDEX(Table_query__5[Transformer Capacity], MATCH($A14, VEC!$A$2:$A$33, 0))/1000, "")</f>
        <v>0</v>
      </c>
      <c r="L14" s="169">
        <f>IFERROR('VEC sub % by town by count'!L14*INDEX(Table_query__5[Transformer Capacity], MATCH($A14, VEC!$A$2:$A$33, 0))/1000, "")</f>
        <v>0</v>
      </c>
      <c r="M14" s="169">
        <f>IFERROR('VEC sub % by town by count'!M14*INDEX(Table_query__5[Transformer Capacity], MATCH($A14, VEC!$A$2:$A$33, 0))/1000, "")</f>
        <v>0.99315068493150682</v>
      </c>
      <c r="N14" s="169">
        <f>IFERROR('VEC sub % by town by count'!N14*INDEX(Table_query__5[Transformer Capacity], MATCH($A14, VEC!$A$2:$A$33, 0))/1000, "")</f>
        <v>0</v>
      </c>
      <c r="O14" s="169">
        <f>IFERROR('VEC sub % by town by count'!O14*INDEX(Table_query__5[Transformer Capacity], MATCH($A14, VEC!$A$2:$A$33, 0))/1000, "")</f>
        <v>0</v>
      </c>
      <c r="P14" s="169">
        <f>IFERROR('VEC sub % by town by count'!P14*INDEX(Table_query__5[Transformer Capacity], MATCH($A14, VEC!$A$2:$A$33, 0))/1000, "")</f>
        <v>0</v>
      </c>
      <c r="Q14" s="169">
        <f>IFERROR('VEC sub % by town by count'!Q14*INDEX(Table_query__5[Transformer Capacity], MATCH($A14, VEC!$A$2:$A$33, 0))/1000, "")</f>
        <v>0</v>
      </c>
      <c r="R14" s="169">
        <f>IFERROR('VEC sub % by town by count'!R14*INDEX(Table_query__5[Transformer Capacity], MATCH($A14, VEC!$A$2:$A$33, 0))/1000, "")</f>
        <v>0</v>
      </c>
      <c r="S14" s="169">
        <f>IFERROR('VEC sub % by town by count'!S14*INDEX(Table_query__5[Transformer Capacity], MATCH($A14, VEC!$A$2:$A$33, 0))/1000, "")</f>
        <v>0</v>
      </c>
      <c r="T14" s="169">
        <f>IFERROR('VEC sub % by town by count'!T14*INDEX(Table_query__5[Transformer Capacity], MATCH($A14, VEC!$A$2:$A$33, 0))/1000, "")</f>
        <v>0</v>
      </c>
      <c r="U14" s="169">
        <f>IFERROR('VEC sub % by town by count'!U14*INDEX(Table_query__5[Transformer Capacity], MATCH($A14, VEC!$A$2:$A$33, 0))/1000, "")</f>
        <v>0</v>
      </c>
      <c r="V14" s="169">
        <f>IFERROR('VEC sub % by town by count'!V14*INDEX(Table_query__5[Transformer Capacity], MATCH($A14, VEC!$A$2:$A$33, 0))/1000, "")</f>
        <v>0</v>
      </c>
      <c r="W14" s="169">
        <f>IFERROR('VEC sub % by town by count'!W14*INDEX(Table_query__5[Transformer Capacity], MATCH($A14, VEC!$A$2:$A$33, 0))/1000, "")</f>
        <v>0</v>
      </c>
      <c r="X14" s="169">
        <f>IFERROR('VEC sub % by town by count'!X14*INDEX(Table_query__5[Transformer Capacity], MATCH($A14, VEC!$A$2:$A$33, 0))/1000, "")</f>
        <v>0</v>
      </c>
      <c r="Y14" s="169">
        <f>IFERROR('VEC sub % by town by count'!Y14*INDEX(Table_query__5[Transformer Capacity], MATCH($A14, VEC!$A$2:$A$33, 0))/1000, "")</f>
        <v>0</v>
      </c>
      <c r="Z14" s="169">
        <f>IFERROR('VEC sub % by town by count'!Z14*INDEX(Table_query__5[Transformer Capacity], MATCH($A14, VEC!$A$2:$A$33, 0))/1000, "")</f>
        <v>0</v>
      </c>
      <c r="AA14" s="169">
        <f>IFERROR('VEC sub % by town by count'!AA14*INDEX(Table_query__5[Transformer Capacity], MATCH($A14, VEC!$A$2:$A$33, 0))/1000, "")</f>
        <v>0</v>
      </c>
      <c r="AB14" s="169">
        <f>IFERROR('VEC sub % by town by count'!AB14*INDEX(Table_query__5[Transformer Capacity], MATCH($A14, VEC!$A$2:$A$33, 0))/1000, "")</f>
        <v>0</v>
      </c>
      <c r="AC14" s="169">
        <f>IFERROR('VEC sub % by town by count'!AC14*INDEX(Table_query__5[Transformer Capacity], MATCH($A14, VEC!$A$2:$A$33, 0))/1000, "")</f>
        <v>0</v>
      </c>
      <c r="AD14" s="169">
        <f>IFERROR('VEC sub % by town by count'!AD14*INDEX(Table_query__5[Transformer Capacity], MATCH($A14, VEC!$A$2:$A$33, 0))/1000, "")</f>
        <v>0</v>
      </c>
      <c r="AE14" s="169">
        <f>IFERROR('VEC sub % by town by count'!AE14*INDEX(Table_query__5[Transformer Capacity], MATCH($A14, VEC!$A$2:$A$33, 0))/1000, "")</f>
        <v>0</v>
      </c>
      <c r="AF14" s="169">
        <f>IFERROR('VEC sub % by town by count'!AF14*INDEX(Table_query__5[Transformer Capacity], MATCH($A14, VEC!$A$2:$A$33, 0))/1000, "")</f>
        <v>0</v>
      </c>
      <c r="AG14" s="169">
        <f>IFERROR('VEC sub % by town by count'!AG14*INDEX(Table_query__5[Transformer Capacity], MATCH($A14, VEC!$A$2:$A$33, 0))/1000, "")</f>
        <v>0</v>
      </c>
      <c r="AH14" s="169">
        <f>IFERROR('VEC sub % by town by count'!AH14*INDEX(Table_query__5[Transformer Capacity], MATCH($A14, VEC!$A$2:$A$33, 0))/1000, "")</f>
        <v>0</v>
      </c>
      <c r="AI14" s="169">
        <f>IFERROR('VEC sub % by town by count'!AI14*INDEX(Table_query__5[Transformer Capacity], MATCH($A14, VEC!$A$2:$A$33, 0))/1000, "")</f>
        <v>0</v>
      </c>
      <c r="AJ14" s="169">
        <f>IFERROR('VEC sub % by town by count'!AJ14*INDEX(Table_query__5[Transformer Capacity], MATCH($A14, VEC!$A$2:$A$33, 0))/1000, "")</f>
        <v>0</v>
      </c>
      <c r="AK14" s="169">
        <f>IFERROR('VEC sub % by town by count'!AK14*INDEX(Table_query__5[Transformer Capacity], MATCH($A14, VEC!$A$2:$A$33, 0))/1000, "")</f>
        <v>0</v>
      </c>
      <c r="AL14" s="169">
        <f>IFERROR('VEC sub % by town by count'!AL14*INDEX(Table_query__5[Transformer Capacity], MATCH($A14, VEC!$A$2:$A$33, 0))/1000, "")</f>
        <v>0</v>
      </c>
      <c r="AM14" s="169">
        <f>IFERROR('VEC sub % by town by count'!AM14*INDEX(Table_query__5[Transformer Capacity], MATCH($A14, VEC!$A$2:$A$33, 0))/1000, "")</f>
        <v>0</v>
      </c>
      <c r="AN14" s="169">
        <f>IFERROR('VEC sub % by town by count'!AN14*INDEX(Table_query__5[Transformer Capacity], MATCH($A14, VEC!$A$2:$A$33, 0))/1000, "")</f>
        <v>0</v>
      </c>
      <c r="AO14" s="169">
        <f>IFERROR('VEC sub % by town by count'!AO14*INDEX(Table_query__5[Transformer Capacity], MATCH($A14, VEC!$A$2:$A$33, 0))/1000, "")</f>
        <v>0</v>
      </c>
      <c r="AP14" s="169">
        <f>IFERROR('VEC sub % by town by count'!AP14*INDEX(Table_query__5[Transformer Capacity], MATCH($A14, VEC!$A$2:$A$33, 0))/1000, "")</f>
        <v>0</v>
      </c>
      <c r="AQ14" s="169">
        <f>IFERROR('VEC sub % by town by count'!AQ14*INDEX(Table_query__5[Transformer Capacity], MATCH($A14, VEC!$A$2:$A$33, 0))/1000, "")</f>
        <v>0</v>
      </c>
      <c r="AR14" s="169">
        <f>IFERROR('VEC sub % by town by count'!AR14*INDEX(Table_query__5[Transformer Capacity], MATCH($A14, VEC!$A$2:$A$33, 0))/1000, "")</f>
        <v>0</v>
      </c>
      <c r="AS14" s="169">
        <f>IFERROR('VEC sub % by town by count'!AS14*INDEX(Table_query__5[Transformer Capacity], MATCH($A14, VEC!$A$2:$A$33, 0))/1000, "")</f>
        <v>0</v>
      </c>
      <c r="AT14" s="169">
        <f>IFERROR('VEC sub % by town by count'!AT14*INDEX(Table_query__5[Transformer Capacity], MATCH($A14, VEC!$A$2:$A$33, 0))/1000, "")</f>
        <v>0</v>
      </c>
      <c r="AU14" s="169">
        <f>IFERROR('VEC sub % by town by count'!AU14*INDEX(Table_query__5[Transformer Capacity], MATCH($A14, VEC!$A$2:$A$33, 0))/1000, "")</f>
        <v>0</v>
      </c>
      <c r="AV14" s="169">
        <f>IFERROR('VEC sub % by town by count'!AV14*INDEX(Table_query__5[Transformer Capacity], MATCH($A14, VEC!$A$2:$A$33, 0))/1000, "")</f>
        <v>0</v>
      </c>
      <c r="AW14" s="169">
        <f>IFERROR('VEC sub % by town by count'!AW14*INDEX(Table_query__5[Transformer Capacity], MATCH($A14, VEC!$A$2:$A$33, 0))/1000, "")</f>
        <v>0</v>
      </c>
      <c r="AX14" s="169">
        <f>IFERROR('VEC sub % by town by count'!AX14*INDEX(Table_query__5[Transformer Capacity], MATCH($A14, VEC!$A$2:$A$33, 0))/1000, "")</f>
        <v>0</v>
      </c>
      <c r="AY14" s="169">
        <f>IFERROR('VEC sub % by town by count'!AY14*INDEX(Table_query__5[Transformer Capacity], MATCH($A14, VEC!$A$2:$A$33, 0))/1000, "")</f>
        <v>0</v>
      </c>
      <c r="AZ14" s="169">
        <f>IFERROR('VEC sub % by town by count'!AZ14*INDEX(Table_query__5[Transformer Capacity], MATCH($A14, VEC!$A$2:$A$33, 0))/1000, "")</f>
        <v>0</v>
      </c>
      <c r="BA14" s="169">
        <f>IFERROR('VEC sub % by town by count'!BA14*INDEX(Table_query__5[Transformer Capacity], MATCH($A14, VEC!$A$2:$A$33, 0))/1000, "")</f>
        <v>0</v>
      </c>
      <c r="BB14" s="169">
        <f>IFERROR('VEC sub % by town by count'!BB14*INDEX(Table_query__5[Transformer Capacity], MATCH($A14, VEC!$A$2:$A$33, 0))/1000, "")</f>
        <v>0</v>
      </c>
      <c r="BC14" s="169">
        <f>IFERROR('VEC sub % by town by count'!BC14*INDEX(Table_query__5[Transformer Capacity], MATCH($A14, VEC!$A$2:$A$33, 0))/1000, "")</f>
        <v>0</v>
      </c>
      <c r="BD14" s="169">
        <f>IFERROR('VEC sub % by town by count'!BD14*INDEX(Table_query__5[Transformer Capacity], MATCH($A14, VEC!$A$2:$A$33, 0))/1000, "")</f>
        <v>0</v>
      </c>
      <c r="BE14" s="169">
        <f>IFERROR('VEC sub % by town by count'!BE14*INDEX(Table_query__5[Transformer Capacity], MATCH($A14, VEC!$A$2:$A$33, 0))/1000, "")</f>
        <v>0</v>
      </c>
      <c r="BF14" s="169">
        <f>IFERROR('VEC sub % by town by count'!BF14*INDEX(Table_query__5[Transformer Capacity], MATCH($A14, VEC!$A$2:$A$33, 0))/1000, "")</f>
        <v>0</v>
      </c>
      <c r="BG14" s="169">
        <f>IFERROR('VEC sub % by town by count'!BG14*INDEX(Table_query__5[Transformer Capacity], MATCH($A14, VEC!$A$2:$A$33, 0))/1000, "")</f>
        <v>0</v>
      </c>
      <c r="BH14" s="169">
        <f>IFERROR('VEC sub % by town by count'!BH14*INDEX(Table_query__5[Transformer Capacity], MATCH($A14, VEC!$A$2:$A$33, 0))/1000, "")</f>
        <v>0</v>
      </c>
      <c r="BI14" s="169">
        <f>IFERROR('VEC sub % by town by count'!BI14*INDEX(Table_query__5[Transformer Capacity], MATCH($A14, VEC!$A$2:$A$33, 0))/1000, "")</f>
        <v>0</v>
      </c>
      <c r="BJ14" s="169">
        <f>IFERROR('VEC sub % by town by count'!BJ14*INDEX(Table_query__5[Transformer Capacity], MATCH($A14, VEC!$A$2:$A$33, 0))/1000, "")</f>
        <v>0</v>
      </c>
      <c r="BK14" s="169">
        <f>IFERROR('VEC sub % by town by count'!BK14*INDEX(Table_query__5[Transformer Capacity], MATCH($A14, VEC!$A$2:$A$33, 0))/1000, "")</f>
        <v>0</v>
      </c>
      <c r="BL14" s="169">
        <f>IFERROR('VEC sub % by town by count'!BL14*INDEX(Table_query__5[Transformer Capacity], MATCH($A14, VEC!$A$2:$A$33, 0))/1000, "")</f>
        <v>0</v>
      </c>
      <c r="BM14" s="169">
        <f>IFERROR('VEC sub % by town by count'!BM14*INDEX(Table_query__5[Transformer Capacity], MATCH($A14, VEC!$A$2:$A$33, 0))/1000, "")</f>
        <v>1.404109589041096</v>
      </c>
      <c r="BN14" s="169">
        <f>IFERROR('VEC sub % by town by count'!BN14*INDEX(Table_query__5[Transformer Capacity], MATCH($A14, VEC!$A$2:$A$33, 0))/1000, "")</f>
        <v>0</v>
      </c>
      <c r="BO14" s="169">
        <f>IFERROR('VEC sub % by town by count'!BO14*INDEX(Table_query__5[Transformer Capacity], MATCH($A14, VEC!$A$2:$A$33, 0))/1000, "")</f>
        <v>0</v>
      </c>
      <c r="BP14" s="169">
        <f>IFERROR('VEC sub % by town by count'!BP14*INDEX(Table_query__5[Transformer Capacity], MATCH($A14, VEC!$A$2:$A$33, 0))/1000, "")</f>
        <v>0.10273972602739725</v>
      </c>
      <c r="BQ14" s="169">
        <f>IFERROR('VEC sub % by town by count'!BQ14*INDEX(Table_query__5[Transformer Capacity], MATCH($A14, VEC!$A$2:$A$33, 0))/1000, "")</f>
        <v>0</v>
      </c>
      <c r="BR14" s="169">
        <f>IFERROR('VEC sub % by town by count'!BR14*INDEX(Table_query__5[Transformer Capacity], MATCH($A14, VEC!$A$2:$A$33, 0))/1000, "")</f>
        <v>0</v>
      </c>
      <c r="BS14">
        <f t="shared" si="0"/>
        <v>2.5000000000000004</v>
      </c>
    </row>
    <row r="15" spans="1:71" x14ac:dyDescent="0.25">
      <c r="A15">
        <v>14</v>
      </c>
      <c r="B15" s="169">
        <f>IFERROR('VEC sub % by town by count'!B15*INDEX(Table_query__5[Transformer Capacity], MATCH($A15, VEC!$A$2:$A$33, 0))/1000, "")</f>
        <v>0</v>
      </c>
      <c r="C15" s="169">
        <f>IFERROR('VEC sub % by town by count'!C15*INDEX(Table_query__5[Transformer Capacity], MATCH($A15, VEC!$A$2:$A$33, 0))/1000, "")</f>
        <v>0</v>
      </c>
      <c r="D15" s="169">
        <f>IFERROR('VEC sub % by town by count'!D15*INDEX(Table_query__5[Transformer Capacity], MATCH($A15, VEC!$A$2:$A$33, 0))/1000, "")</f>
        <v>0</v>
      </c>
      <c r="E15" s="169">
        <f>IFERROR('VEC sub % by town by count'!E15*INDEX(Table_query__5[Transformer Capacity], MATCH($A15, VEC!$A$2:$A$33, 0))/1000, "")</f>
        <v>0</v>
      </c>
      <c r="F15" s="169">
        <f>IFERROR('VEC sub % by town by count'!F15*INDEX(Table_query__5[Transformer Capacity], MATCH($A15, VEC!$A$2:$A$33, 0))/1000, "")</f>
        <v>0</v>
      </c>
      <c r="G15" s="169">
        <f>IFERROR('VEC sub % by town by count'!G15*INDEX(Table_query__5[Transformer Capacity], MATCH($A15, VEC!$A$2:$A$33, 0))/1000, "")</f>
        <v>0</v>
      </c>
      <c r="H15" s="169">
        <f>IFERROR('VEC sub % by town by count'!H15*INDEX(Table_query__5[Transformer Capacity], MATCH($A15, VEC!$A$2:$A$33, 0))/1000, "")</f>
        <v>0</v>
      </c>
      <c r="I15" s="169">
        <f>IFERROR('VEC sub % by town by count'!I15*INDEX(Table_query__5[Transformer Capacity], MATCH($A15, VEC!$A$2:$A$33, 0))/1000, "")</f>
        <v>0</v>
      </c>
      <c r="J15" s="169">
        <f>IFERROR('VEC sub % by town by count'!J15*INDEX(Table_query__5[Transformer Capacity], MATCH($A15, VEC!$A$2:$A$33, 0))/1000, "")</f>
        <v>0</v>
      </c>
      <c r="K15" s="169">
        <f>IFERROR('VEC sub % by town by count'!K15*INDEX(Table_query__5[Transformer Capacity], MATCH($A15, VEC!$A$2:$A$33, 0))/1000, "")</f>
        <v>0</v>
      </c>
      <c r="L15" s="169">
        <f>IFERROR('VEC sub % by town by count'!L15*INDEX(Table_query__5[Transformer Capacity], MATCH($A15, VEC!$A$2:$A$33, 0))/1000, "")</f>
        <v>0</v>
      </c>
      <c r="M15" s="169">
        <f>IFERROR('VEC sub % by town by count'!M15*INDEX(Table_query__5[Transformer Capacity], MATCH($A15, VEC!$A$2:$A$33, 0))/1000, "")</f>
        <v>0.15</v>
      </c>
      <c r="N15" s="169">
        <f>IFERROR('VEC sub % by town by count'!N15*INDEX(Table_query__5[Transformer Capacity], MATCH($A15, VEC!$A$2:$A$33, 0))/1000, "")</f>
        <v>0</v>
      </c>
      <c r="O15" s="169">
        <f>IFERROR('VEC sub % by town by count'!O15*INDEX(Table_query__5[Transformer Capacity], MATCH($A15, VEC!$A$2:$A$33, 0))/1000, "")</f>
        <v>0</v>
      </c>
      <c r="P15" s="169">
        <f>IFERROR('VEC sub % by town by count'!P15*INDEX(Table_query__5[Transformer Capacity], MATCH($A15, VEC!$A$2:$A$33, 0))/1000, "")</f>
        <v>0</v>
      </c>
      <c r="Q15" s="169">
        <f>IFERROR('VEC sub % by town by count'!Q15*INDEX(Table_query__5[Transformer Capacity], MATCH($A15, VEC!$A$2:$A$33, 0))/1000, "")</f>
        <v>0</v>
      </c>
      <c r="R15" s="169">
        <f>IFERROR('VEC sub % by town by count'!R15*INDEX(Table_query__5[Transformer Capacity], MATCH($A15, VEC!$A$2:$A$33, 0))/1000, "")</f>
        <v>0</v>
      </c>
      <c r="S15" s="169">
        <f>IFERROR('VEC sub % by town by count'!S15*INDEX(Table_query__5[Transformer Capacity], MATCH($A15, VEC!$A$2:$A$33, 0))/1000, "")</f>
        <v>0</v>
      </c>
      <c r="T15" s="169">
        <f>IFERROR('VEC sub % by town by count'!T15*INDEX(Table_query__5[Transformer Capacity], MATCH($A15, VEC!$A$2:$A$33, 0))/1000, "")</f>
        <v>0</v>
      </c>
      <c r="U15" s="169">
        <f>IFERROR('VEC sub % by town by count'!U15*INDEX(Table_query__5[Transformer Capacity], MATCH($A15, VEC!$A$2:$A$33, 0))/1000, "")</f>
        <v>0</v>
      </c>
      <c r="V15" s="169">
        <f>IFERROR('VEC sub % by town by count'!V15*INDEX(Table_query__5[Transformer Capacity], MATCH($A15, VEC!$A$2:$A$33, 0))/1000, "")</f>
        <v>0</v>
      </c>
      <c r="W15" s="169">
        <f>IFERROR('VEC sub % by town by count'!W15*INDEX(Table_query__5[Transformer Capacity], MATCH($A15, VEC!$A$2:$A$33, 0))/1000, "")</f>
        <v>0</v>
      </c>
      <c r="X15" s="169">
        <f>IFERROR('VEC sub % by town by count'!X15*INDEX(Table_query__5[Transformer Capacity], MATCH($A15, VEC!$A$2:$A$33, 0))/1000, "")</f>
        <v>0</v>
      </c>
      <c r="Y15" s="169">
        <f>IFERROR('VEC sub % by town by count'!Y15*INDEX(Table_query__5[Transformer Capacity], MATCH($A15, VEC!$A$2:$A$33, 0))/1000, "")</f>
        <v>0</v>
      </c>
      <c r="Z15" s="169">
        <f>IFERROR('VEC sub % by town by count'!Z15*INDEX(Table_query__5[Transformer Capacity], MATCH($A15, VEC!$A$2:$A$33, 0))/1000, "")</f>
        <v>0</v>
      </c>
      <c r="AA15" s="169">
        <f>IFERROR('VEC sub % by town by count'!AA15*INDEX(Table_query__5[Transformer Capacity], MATCH($A15, VEC!$A$2:$A$33, 0))/1000, "")</f>
        <v>0</v>
      </c>
      <c r="AB15" s="169">
        <f>IFERROR('VEC sub % by town by count'!AB15*INDEX(Table_query__5[Transformer Capacity], MATCH($A15, VEC!$A$2:$A$33, 0))/1000, "")</f>
        <v>0</v>
      </c>
      <c r="AC15" s="169">
        <f>IFERROR('VEC sub % by town by count'!AC15*INDEX(Table_query__5[Transformer Capacity], MATCH($A15, VEC!$A$2:$A$33, 0))/1000, "")</f>
        <v>0</v>
      </c>
      <c r="AD15" s="169">
        <f>IFERROR('VEC sub % by town by count'!AD15*INDEX(Table_query__5[Transformer Capacity], MATCH($A15, VEC!$A$2:$A$33, 0))/1000, "")</f>
        <v>0</v>
      </c>
      <c r="AE15" s="169">
        <f>IFERROR('VEC sub % by town by count'!AE15*INDEX(Table_query__5[Transformer Capacity], MATCH($A15, VEC!$A$2:$A$33, 0))/1000, "")</f>
        <v>0</v>
      </c>
      <c r="AF15" s="169">
        <f>IFERROR('VEC sub % by town by count'!AF15*INDEX(Table_query__5[Transformer Capacity], MATCH($A15, VEC!$A$2:$A$33, 0))/1000, "")</f>
        <v>0</v>
      </c>
      <c r="AG15" s="169">
        <f>IFERROR('VEC sub % by town by count'!AG15*INDEX(Table_query__5[Transformer Capacity], MATCH($A15, VEC!$A$2:$A$33, 0))/1000, "")</f>
        <v>0</v>
      </c>
      <c r="AH15" s="169">
        <f>IFERROR('VEC sub % by town by count'!AH15*INDEX(Table_query__5[Transformer Capacity], MATCH($A15, VEC!$A$2:$A$33, 0))/1000, "")</f>
        <v>0</v>
      </c>
      <c r="AI15" s="169">
        <f>IFERROR('VEC sub % by town by count'!AI15*INDEX(Table_query__5[Transformer Capacity], MATCH($A15, VEC!$A$2:$A$33, 0))/1000, "")</f>
        <v>0</v>
      </c>
      <c r="AJ15" s="169">
        <f>IFERROR('VEC sub % by town by count'!AJ15*INDEX(Table_query__5[Transformer Capacity], MATCH($A15, VEC!$A$2:$A$33, 0))/1000, "")</f>
        <v>0</v>
      </c>
      <c r="AK15" s="169">
        <f>IFERROR('VEC sub % by town by count'!AK15*INDEX(Table_query__5[Transformer Capacity], MATCH($A15, VEC!$A$2:$A$33, 0))/1000, "")</f>
        <v>0</v>
      </c>
      <c r="AL15" s="169">
        <f>IFERROR('VEC sub % by town by count'!AL15*INDEX(Table_query__5[Transformer Capacity], MATCH($A15, VEC!$A$2:$A$33, 0))/1000, "")</f>
        <v>0</v>
      </c>
      <c r="AM15" s="169">
        <f>IFERROR('VEC sub % by town by count'!AM15*INDEX(Table_query__5[Transformer Capacity], MATCH($A15, VEC!$A$2:$A$33, 0))/1000, "")</f>
        <v>0</v>
      </c>
      <c r="AN15" s="169">
        <f>IFERROR('VEC sub % by town by count'!AN15*INDEX(Table_query__5[Transformer Capacity], MATCH($A15, VEC!$A$2:$A$33, 0))/1000, "")</f>
        <v>0</v>
      </c>
      <c r="AO15" s="169">
        <f>IFERROR('VEC sub % by town by count'!AO15*INDEX(Table_query__5[Transformer Capacity], MATCH($A15, VEC!$A$2:$A$33, 0))/1000, "")</f>
        <v>0.65</v>
      </c>
      <c r="AP15" s="169">
        <f>IFERROR('VEC sub % by town by count'!AP15*INDEX(Table_query__5[Transformer Capacity], MATCH($A15, VEC!$A$2:$A$33, 0))/1000, "")</f>
        <v>0</v>
      </c>
      <c r="AQ15" s="169">
        <f>IFERROR('VEC sub % by town by count'!AQ15*INDEX(Table_query__5[Transformer Capacity], MATCH($A15, VEC!$A$2:$A$33, 0))/1000, "")</f>
        <v>0</v>
      </c>
      <c r="AR15" s="169">
        <f>IFERROR('VEC sub % by town by count'!AR15*INDEX(Table_query__5[Transformer Capacity], MATCH($A15, VEC!$A$2:$A$33, 0))/1000, "")</f>
        <v>0</v>
      </c>
      <c r="AS15" s="169">
        <f>IFERROR('VEC sub % by town by count'!AS15*INDEX(Table_query__5[Transformer Capacity], MATCH($A15, VEC!$A$2:$A$33, 0))/1000, "")</f>
        <v>0</v>
      </c>
      <c r="AT15" s="169">
        <f>IFERROR('VEC sub % by town by count'!AT15*INDEX(Table_query__5[Transformer Capacity], MATCH($A15, VEC!$A$2:$A$33, 0))/1000, "")</f>
        <v>0</v>
      </c>
      <c r="AU15" s="169">
        <f>IFERROR('VEC sub % by town by count'!AU15*INDEX(Table_query__5[Transformer Capacity], MATCH($A15, VEC!$A$2:$A$33, 0))/1000, "")</f>
        <v>0</v>
      </c>
      <c r="AV15" s="169">
        <f>IFERROR('VEC sub % by town by count'!AV15*INDEX(Table_query__5[Transformer Capacity], MATCH($A15, VEC!$A$2:$A$33, 0))/1000, "")</f>
        <v>1.2</v>
      </c>
      <c r="AW15" s="169">
        <f>IFERROR('VEC sub % by town by count'!AW15*INDEX(Table_query__5[Transformer Capacity], MATCH($A15, VEC!$A$2:$A$33, 0))/1000, "")</f>
        <v>0</v>
      </c>
      <c r="AX15" s="169">
        <f>IFERROR('VEC sub % by town by count'!AX15*INDEX(Table_query__5[Transformer Capacity], MATCH($A15, VEC!$A$2:$A$33, 0))/1000, "")</f>
        <v>0</v>
      </c>
      <c r="AY15" s="169">
        <f>IFERROR('VEC sub % by town by count'!AY15*INDEX(Table_query__5[Transformer Capacity], MATCH($A15, VEC!$A$2:$A$33, 0))/1000, "")</f>
        <v>0</v>
      </c>
      <c r="AZ15" s="169">
        <f>IFERROR('VEC sub % by town by count'!AZ15*INDEX(Table_query__5[Transformer Capacity], MATCH($A15, VEC!$A$2:$A$33, 0))/1000, "")</f>
        <v>0</v>
      </c>
      <c r="BA15" s="169">
        <f>IFERROR('VEC sub % by town by count'!BA15*INDEX(Table_query__5[Transformer Capacity], MATCH($A15, VEC!$A$2:$A$33, 0))/1000, "")</f>
        <v>0</v>
      </c>
      <c r="BB15" s="169">
        <f>IFERROR('VEC sub % by town by count'!BB15*INDEX(Table_query__5[Transformer Capacity], MATCH($A15, VEC!$A$2:$A$33, 0))/1000, "")</f>
        <v>0</v>
      </c>
      <c r="BC15" s="169">
        <f>IFERROR('VEC sub % by town by count'!BC15*INDEX(Table_query__5[Transformer Capacity], MATCH($A15, VEC!$A$2:$A$33, 0))/1000, "")</f>
        <v>0</v>
      </c>
      <c r="BD15" s="169">
        <f>IFERROR('VEC sub % by town by count'!BD15*INDEX(Table_query__5[Transformer Capacity], MATCH($A15, VEC!$A$2:$A$33, 0))/1000, "")</f>
        <v>0</v>
      </c>
      <c r="BE15" s="169">
        <f>IFERROR('VEC sub % by town by count'!BE15*INDEX(Table_query__5[Transformer Capacity], MATCH($A15, VEC!$A$2:$A$33, 0))/1000, "")</f>
        <v>0</v>
      </c>
      <c r="BF15" s="169">
        <f>IFERROR('VEC sub % by town by count'!BF15*INDEX(Table_query__5[Transformer Capacity], MATCH($A15, VEC!$A$2:$A$33, 0))/1000, "")</f>
        <v>0</v>
      </c>
      <c r="BG15" s="169">
        <f>IFERROR('VEC sub % by town by count'!BG15*INDEX(Table_query__5[Transformer Capacity], MATCH($A15, VEC!$A$2:$A$33, 0))/1000, "")</f>
        <v>0</v>
      </c>
      <c r="BH15" s="169">
        <f>IFERROR('VEC sub % by town by count'!BH15*INDEX(Table_query__5[Transformer Capacity], MATCH($A15, VEC!$A$2:$A$33, 0))/1000, "")</f>
        <v>0</v>
      </c>
      <c r="BI15" s="169">
        <f>IFERROR('VEC sub % by town by count'!BI15*INDEX(Table_query__5[Transformer Capacity], MATCH($A15, VEC!$A$2:$A$33, 0))/1000, "")</f>
        <v>0</v>
      </c>
      <c r="BJ15" s="169">
        <f>IFERROR('VEC sub % by town by count'!BJ15*INDEX(Table_query__5[Transformer Capacity], MATCH($A15, VEC!$A$2:$A$33, 0))/1000, "")</f>
        <v>0.5</v>
      </c>
      <c r="BK15" s="169">
        <f>IFERROR('VEC sub % by town by count'!BK15*INDEX(Table_query__5[Transformer Capacity], MATCH($A15, VEC!$A$2:$A$33, 0))/1000, "")</f>
        <v>0</v>
      </c>
      <c r="BL15" s="169">
        <f>IFERROR('VEC sub % by town by count'!BL15*INDEX(Table_query__5[Transformer Capacity], MATCH($A15, VEC!$A$2:$A$33, 0))/1000, "")</f>
        <v>0</v>
      </c>
      <c r="BM15" s="169">
        <f>IFERROR('VEC sub % by town by count'!BM15*INDEX(Table_query__5[Transformer Capacity], MATCH($A15, VEC!$A$2:$A$33, 0))/1000, "")</f>
        <v>0</v>
      </c>
      <c r="BN15" s="169">
        <f>IFERROR('VEC sub % by town by count'!BN15*INDEX(Table_query__5[Transformer Capacity], MATCH($A15, VEC!$A$2:$A$33, 0))/1000, "")</f>
        <v>0</v>
      </c>
      <c r="BO15" s="169">
        <f>IFERROR('VEC sub % by town by count'!BO15*INDEX(Table_query__5[Transformer Capacity], MATCH($A15, VEC!$A$2:$A$33, 0))/1000, "")</f>
        <v>0</v>
      </c>
      <c r="BP15" s="169">
        <f>IFERROR('VEC sub % by town by count'!BP15*INDEX(Table_query__5[Transformer Capacity], MATCH($A15, VEC!$A$2:$A$33, 0))/1000, "")</f>
        <v>0</v>
      </c>
      <c r="BQ15" s="169">
        <f>IFERROR('VEC sub % by town by count'!BQ15*INDEX(Table_query__5[Transformer Capacity], MATCH($A15, VEC!$A$2:$A$33, 0))/1000, "")</f>
        <v>0</v>
      </c>
      <c r="BR15" s="169">
        <f>IFERROR('VEC sub % by town by count'!BR15*INDEX(Table_query__5[Transformer Capacity], MATCH($A15, VEC!$A$2:$A$33, 0))/1000, "")</f>
        <v>0</v>
      </c>
      <c r="BS15">
        <f t="shared" si="0"/>
        <v>2.5</v>
      </c>
    </row>
    <row r="16" spans="1:71" x14ac:dyDescent="0.25">
      <c r="A16">
        <v>15</v>
      </c>
      <c r="B16" s="169">
        <f>IFERROR('VEC sub % by town by count'!B16*INDEX(Table_query__5[Transformer Capacity], MATCH($A16, VEC!$A$2:$A$33, 0))/1000, "")</f>
        <v>0</v>
      </c>
      <c r="C16" s="169">
        <f>IFERROR('VEC sub % by town by count'!C16*INDEX(Table_query__5[Transformer Capacity], MATCH($A16, VEC!$A$2:$A$33, 0))/1000, "")</f>
        <v>0</v>
      </c>
      <c r="D16" s="169">
        <f>IFERROR('VEC sub % by town by count'!D16*INDEX(Table_query__5[Transformer Capacity], MATCH($A16, VEC!$A$2:$A$33, 0))/1000, "")</f>
        <v>0</v>
      </c>
      <c r="E16" s="169">
        <f>IFERROR('VEC sub % by town by count'!E16*INDEX(Table_query__5[Transformer Capacity], MATCH($A16, VEC!$A$2:$A$33, 0))/1000, "")</f>
        <v>0</v>
      </c>
      <c r="F16" s="169">
        <f>IFERROR('VEC sub % by town by count'!F16*INDEX(Table_query__5[Transformer Capacity], MATCH($A16, VEC!$A$2:$A$33, 0))/1000, "")</f>
        <v>0</v>
      </c>
      <c r="G16" s="169">
        <f>IFERROR('VEC sub % by town by count'!G16*INDEX(Table_query__5[Transformer Capacity], MATCH($A16, VEC!$A$2:$A$33, 0))/1000, "")</f>
        <v>0</v>
      </c>
      <c r="H16" s="169">
        <f>IFERROR('VEC sub % by town by count'!H16*INDEX(Table_query__5[Transformer Capacity], MATCH($A16, VEC!$A$2:$A$33, 0))/1000, "")</f>
        <v>0</v>
      </c>
      <c r="I16" s="169">
        <f>IFERROR('VEC sub % by town by count'!I16*INDEX(Table_query__5[Transformer Capacity], MATCH($A16, VEC!$A$2:$A$33, 0))/1000, "")</f>
        <v>0</v>
      </c>
      <c r="J16" s="169">
        <f>IFERROR('VEC sub % by town by count'!J16*INDEX(Table_query__5[Transformer Capacity], MATCH($A16, VEC!$A$2:$A$33, 0))/1000, "")</f>
        <v>0</v>
      </c>
      <c r="K16" s="169">
        <f>IFERROR('VEC sub % by town by count'!K16*INDEX(Table_query__5[Transformer Capacity], MATCH($A16, VEC!$A$2:$A$33, 0))/1000, "")</f>
        <v>0</v>
      </c>
      <c r="L16" s="169">
        <f>IFERROR('VEC sub % by town by count'!L16*INDEX(Table_query__5[Transformer Capacity], MATCH($A16, VEC!$A$2:$A$33, 0))/1000, "")</f>
        <v>0</v>
      </c>
      <c r="M16" s="169">
        <f>IFERROR('VEC sub % by town by count'!M16*INDEX(Table_query__5[Transformer Capacity], MATCH($A16, VEC!$A$2:$A$33, 0))/1000, "")</f>
        <v>10.5</v>
      </c>
      <c r="N16" s="169">
        <f>IFERROR('VEC sub % by town by count'!N16*INDEX(Table_query__5[Transformer Capacity], MATCH($A16, VEC!$A$2:$A$33, 0))/1000, "")</f>
        <v>0</v>
      </c>
      <c r="O16" s="169">
        <f>IFERROR('VEC sub % by town by count'!O16*INDEX(Table_query__5[Transformer Capacity], MATCH($A16, VEC!$A$2:$A$33, 0))/1000, "")</f>
        <v>0</v>
      </c>
      <c r="P16" s="169">
        <f>IFERROR('VEC sub % by town by count'!P16*INDEX(Table_query__5[Transformer Capacity], MATCH($A16, VEC!$A$2:$A$33, 0))/1000, "")</f>
        <v>0</v>
      </c>
      <c r="Q16" s="169">
        <f>IFERROR('VEC sub % by town by count'!Q16*INDEX(Table_query__5[Transformer Capacity], MATCH($A16, VEC!$A$2:$A$33, 0))/1000, "")</f>
        <v>0</v>
      </c>
      <c r="R16" s="169">
        <f>IFERROR('VEC sub % by town by count'!R16*INDEX(Table_query__5[Transformer Capacity], MATCH($A16, VEC!$A$2:$A$33, 0))/1000, "")</f>
        <v>0</v>
      </c>
      <c r="S16" s="169">
        <f>IFERROR('VEC sub % by town by count'!S16*INDEX(Table_query__5[Transformer Capacity], MATCH($A16, VEC!$A$2:$A$33, 0))/1000, "")</f>
        <v>0</v>
      </c>
      <c r="T16" s="169">
        <f>IFERROR('VEC sub % by town by count'!T16*INDEX(Table_query__5[Transformer Capacity], MATCH($A16, VEC!$A$2:$A$33, 0))/1000, "")</f>
        <v>0</v>
      </c>
      <c r="U16" s="169">
        <f>IFERROR('VEC sub % by town by count'!U16*INDEX(Table_query__5[Transformer Capacity], MATCH($A16, VEC!$A$2:$A$33, 0))/1000, "")</f>
        <v>0</v>
      </c>
      <c r="V16" s="169">
        <f>IFERROR('VEC sub % by town by count'!V16*INDEX(Table_query__5[Transformer Capacity], MATCH($A16, VEC!$A$2:$A$33, 0))/1000, "")</f>
        <v>0</v>
      </c>
      <c r="W16" s="169">
        <f>IFERROR('VEC sub % by town by count'!W16*INDEX(Table_query__5[Transformer Capacity], MATCH($A16, VEC!$A$2:$A$33, 0))/1000, "")</f>
        <v>0</v>
      </c>
      <c r="X16" s="169">
        <f>IFERROR('VEC sub % by town by count'!X16*INDEX(Table_query__5[Transformer Capacity], MATCH($A16, VEC!$A$2:$A$33, 0))/1000, "")</f>
        <v>0</v>
      </c>
      <c r="Y16" s="169">
        <f>IFERROR('VEC sub % by town by count'!Y16*INDEX(Table_query__5[Transformer Capacity], MATCH($A16, VEC!$A$2:$A$33, 0))/1000, "")</f>
        <v>0</v>
      </c>
      <c r="Z16" s="169">
        <f>IFERROR('VEC sub % by town by count'!Z16*INDEX(Table_query__5[Transformer Capacity], MATCH($A16, VEC!$A$2:$A$33, 0))/1000, "")</f>
        <v>0</v>
      </c>
      <c r="AA16" s="169">
        <f>IFERROR('VEC sub % by town by count'!AA16*INDEX(Table_query__5[Transformer Capacity], MATCH($A16, VEC!$A$2:$A$33, 0))/1000, "")</f>
        <v>0</v>
      </c>
      <c r="AB16" s="169">
        <f>IFERROR('VEC sub % by town by count'!AB16*INDEX(Table_query__5[Transformer Capacity], MATCH($A16, VEC!$A$2:$A$33, 0))/1000, "")</f>
        <v>0</v>
      </c>
      <c r="AC16" s="169">
        <f>IFERROR('VEC sub % by town by count'!AC16*INDEX(Table_query__5[Transformer Capacity], MATCH($A16, VEC!$A$2:$A$33, 0))/1000, "")</f>
        <v>0</v>
      </c>
      <c r="AD16" s="169">
        <f>IFERROR('VEC sub % by town by count'!AD16*INDEX(Table_query__5[Transformer Capacity], MATCH($A16, VEC!$A$2:$A$33, 0))/1000, "")</f>
        <v>0</v>
      </c>
      <c r="AE16" s="169">
        <f>IFERROR('VEC sub % by town by count'!AE16*INDEX(Table_query__5[Transformer Capacity], MATCH($A16, VEC!$A$2:$A$33, 0))/1000, "")</f>
        <v>0</v>
      </c>
      <c r="AF16" s="169">
        <f>IFERROR('VEC sub % by town by count'!AF16*INDEX(Table_query__5[Transformer Capacity], MATCH($A16, VEC!$A$2:$A$33, 0))/1000, "")</f>
        <v>0</v>
      </c>
      <c r="AG16" s="169">
        <f>IFERROR('VEC sub % by town by count'!AG16*INDEX(Table_query__5[Transformer Capacity], MATCH($A16, VEC!$A$2:$A$33, 0))/1000, "")</f>
        <v>0</v>
      </c>
      <c r="AH16" s="169">
        <f>IFERROR('VEC sub % by town by count'!AH16*INDEX(Table_query__5[Transformer Capacity], MATCH($A16, VEC!$A$2:$A$33, 0))/1000, "")</f>
        <v>0</v>
      </c>
      <c r="AI16" s="169">
        <f>IFERROR('VEC sub % by town by count'!AI16*INDEX(Table_query__5[Transformer Capacity], MATCH($A16, VEC!$A$2:$A$33, 0))/1000, "")</f>
        <v>0</v>
      </c>
      <c r="AJ16" s="169">
        <f>IFERROR('VEC sub % by town by count'!AJ16*INDEX(Table_query__5[Transformer Capacity], MATCH($A16, VEC!$A$2:$A$33, 0))/1000, "")</f>
        <v>0</v>
      </c>
      <c r="AK16" s="169">
        <f>IFERROR('VEC sub % by town by count'!AK16*INDEX(Table_query__5[Transformer Capacity], MATCH($A16, VEC!$A$2:$A$33, 0))/1000, "")</f>
        <v>0</v>
      </c>
      <c r="AL16" s="169">
        <f>IFERROR('VEC sub % by town by count'!AL16*INDEX(Table_query__5[Transformer Capacity], MATCH($A16, VEC!$A$2:$A$33, 0))/1000, "")</f>
        <v>0</v>
      </c>
      <c r="AM16" s="169">
        <f>IFERROR('VEC sub % by town by count'!AM16*INDEX(Table_query__5[Transformer Capacity], MATCH($A16, VEC!$A$2:$A$33, 0))/1000, "")</f>
        <v>0</v>
      </c>
      <c r="AN16" s="169">
        <f>IFERROR('VEC sub % by town by count'!AN16*INDEX(Table_query__5[Transformer Capacity], MATCH($A16, VEC!$A$2:$A$33, 0))/1000, "")</f>
        <v>0</v>
      </c>
      <c r="AO16" s="169">
        <f>IFERROR('VEC sub % by town by count'!AO16*INDEX(Table_query__5[Transformer Capacity], MATCH($A16, VEC!$A$2:$A$33, 0))/1000, "")</f>
        <v>0</v>
      </c>
      <c r="AP16" s="169">
        <f>IFERROR('VEC sub % by town by count'!AP16*INDEX(Table_query__5[Transformer Capacity], MATCH($A16, VEC!$A$2:$A$33, 0))/1000, "")</f>
        <v>0</v>
      </c>
      <c r="AQ16" s="169">
        <f>IFERROR('VEC sub % by town by count'!AQ16*INDEX(Table_query__5[Transformer Capacity], MATCH($A16, VEC!$A$2:$A$33, 0))/1000, "")</f>
        <v>0</v>
      </c>
      <c r="AR16" s="169">
        <f>IFERROR('VEC sub % by town by count'!AR16*INDEX(Table_query__5[Transformer Capacity], MATCH($A16, VEC!$A$2:$A$33, 0))/1000, "")</f>
        <v>0</v>
      </c>
      <c r="AS16" s="169">
        <f>IFERROR('VEC sub % by town by count'!AS16*INDEX(Table_query__5[Transformer Capacity], MATCH($A16, VEC!$A$2:$A$33, 0))/1000, "")</f>
        <v>0</v>
      </c>
      <c r="AT16" s="169">
        <f>IFERROR('VEC sub % by town by count'!AT16*INDEX(Table_query__5[Transformer Capacity], MATCH($A16, VEC!$A$2:$A$33, 0))/1000, "")</f>
        <v>0</v>
      </c>
      <c r="AU16" s="169">
        <f>IFERROR('VEC sub % by town by count'!AU16*INDEX(Table_query__5[Transformer Capacity], MATCH($A16, VEC!$A$2:$A$33, 0))/1000, "")</f>
        <v>0</v>
      </c>
      <c r="AV16" s="169">
        <f>IFERROR('VEC sub % by town by count'!AV16*INDEX(Table_query__5[Transformer Capacity], MATCH($A16, VEC!$A$2:$A$33, 0))/1000, "")</f>
        <v>0</v>
      </c>
      <c r="AW16" s="169">
        <f>IFERROR('VEC sub % by town by count'!AW16*INDEX(Table_query__5[Transformer Capacity], MATCH($A16, VEC!$A$2:$A$33, 0))/1000, "")</f>
        <v>0</v>
      </c>
      <c r="AX16" s="169">
        <f>IFERROR('VEC sub % by town by count'!AX16*INDEX(Table_query__5[Transformer Capacity], MATCH($A16, VEC!$A$2:$A$33, 0))/1000, "")</f>
        <v>0</v>
      </c>
      <c r="AY16" s="169">
        <f>IFERROR('VEC sub % by town by count'!AY16*INDEX(Table_query__5[Transformer Capacity], MATCH($A16, VEC!$A$2:$A$33, 0))/1000, "")</f>
        <v>0</v>
      </c>
      <c r="AZ16" s="169">
        <f>IFERROR('VEC sub % by town by count'!AZ16*INDEX(Table_query__5[Transformer Capacity], MATCH($A16, VEC!$A$2:$A$33, 0))/1000, "")</f>
        <v>0</v>
      </c>
      <c r="BA16" s="169">
        <f>IFERROR('VEC sub % by town by count'!BA16*INDEX(Table_query__5[Transformer Capacity], MATCH($A16, VEC!$A$2:$A$33, 0))/1000, "")</f>
        <v>0</v>
      </c>
      <c r="BB16" s="169">
        <f>IFERROR('VEC sub % by town by count'!BB16*INDEX(Table_query__5[Transformer Capacity], MATCH($A16, VEC!$A$2:$A$33, 0))/1000, "")</f>
        <v>0</v>
      </c>
      <c r="BC16" s="169">
        <f>IFERROR('VEC sub % by town by count'!BC16*INDEX(Table_query__5[Transformer Capacity], MATCH($A16, VEC!$A$2:$A$33, 0))/1000, "")</f>
        <v>0</v>
      </c>
      <c r="BD16" s="169">
        <f>IFERROR('VEC sub % by town by count'!BD16*INDEX(Table_query__5[Transformer Capacity], MATCH($A16, VEC!$A$2:$A$33, 0))/1000, "")</f>
        <v>0</v>
      </c>
      <c r="BE16" s="169">
        <f>IFERROR('VEC sub % by town by count'!BE16*INDEX(Table_query__5[Transformer Capacity], MATCH($A16, VEC!$A$2:$A$33, 0))/1000, "")</f>
        <v>0</v>
      </c>
      <c r="BF16" s="169">
        <f>IFERROR('VEC sub % by town by count'!BF16*INDEX(Table_query__5[Transformer Capacity], MATCH($A16, VEC!$A$2:$A$33, 0))/1000, "")</f>
        <v>0</v>
      </c>
      <c r="BG16" s="169">
        <f>IFERROR('VEC sub % by town by count'!BG16*INDEX(Table_query__5[Transformer Capacity], MATCH($A16, VEC!$A$2:$A$33, 0))/1000, "")</f>
        <v>0</v>
      </c>
      <c r="BH16" s="169">
        <f>IFERROR('VEC sub % by town by count'!BH16*INDEX(Table_query__5[Transformer Capacity], MATCH($A16, VEC!$A$2:$A$33, 0))/1000, "")</f>
        <v>0</v>
      </c>
      <c r="BI16" s="169">
        <f>IFERROR('VEC sub % by town by count'!BI16*INDEX(Table_query__5[Transformer Capacity], MATCH($A16, VEC!$A$2:$A$33, 0))/1000, "")</f>
        <v>0</v>
      </c>
      <c r="BJ16" s="169">
        <f>IFERROR('VEC sub % by town by count'!BJ16*INDEX(Table_query__5[Transformer Capacity], MATCH($A16, VEC!$A$2:$A$33, 0))/1000, "")</f>
        <v>0</v>
      </c>
      <c r="BK16" s="169">
        <f>IFERROR('VEC sub % by town by count'!BK16*INDEX(Table_query__5[Transformer Capacity], MATCH($A16, VEC!$A$2:$A$33, 0))/1000, "")</f>
        <v>0</v>
      </c>
      <c r="BL16" s="169">
        <f>IFERROR('VEC sub % by town by count'!BL16*INDEX(Table_query__5[Transformer Capacity], MATCH($A16, VEC!$A$2:$A$33, 0))/1000, "")</f>
        <v>0</v>
      </c>
      <c r="BM16" s="169">
        <f>IFERROR('VEC sub % by town by count'!BM16*INDEX(Table_query__5[Transformer Capacity], MATCH($A16, VEC!$A$2:$A$33, 0))/1000, "")</f>
        <v>0</v>
      </c>
      <c r="BN16" s="169">
        <f>IFERROR('VEC sub % by town by count'!BN16*INDEX(Table_query__5[Transformer Capacity], MATCH($A16, VEC!$A$2:$A$33, 0))/1000, "")</f>
        <v>0</v>
      </c>
      <c r="BO16" s="169">
        <f>IFERROR('VEC sub % by town by count'!BO16*INDEX(Table_query__5[Transformer Capacity], MATCH($A16, VEC!$A$2:$A$33, 0))/1000, "")</f>
        <v>0</v>
      </c>
      <c r="BP16" s="169">
        <f>IFERROR('VEC sub % by town by count'!BP16*INDEX(Table_query__5[Transformer Capacity], MATCH($A16, VEC!$A$2:$A$33, 0))/1000, "")</f>
        <v>0</v>
      </c>
      <c r="BQ16" s="169">
        <f>IFERROR('VEC sub % by town by count'!BQ16*INDEX(Table_query__5[Transformer Capacity], MATCH($A16, VEC!$A$2:$A$33, 0))/1000, "")</f>
        <v>0</v>
      </c>
      <c r="BR16" s="169">
        <f>IFERROR('VEC sub % by town by count'!BR16*INDEX(Table_query__5[Transformer Capacity], MATCH($A16, VEC!$A$2:$A$33, 0))/1000, "")</f>
        <v>0</v>
      </c>
      <c r="BS16">
        <f t="shared" si="0"/>
        <v>10.5</v>
      </c>
    </row>
    <row r="17" spans="1:71" x14ac:dyDescent="0.25">
      <c r="A17">
        <v>17</v>
      </c>
      <c r="B17" s="169">
        <f>IFERROR('VEC sub % by town by count'!B17*INDEX(Table_query__5[Transformer Capacity], MATCH($A17, VEC!$A$2:$A$33, 0))/1000, "")</f>
        <v>0</v>
      </c>
      <c r="C17" s="169">
        <f>IFERROR('VEC sub % by town by count'!C17*INDEX(Table_query__5[Transformer Capacity], MATCH($A17, VEC!$A$2:$A$33, 0))/1000, "")</f>
        <v>0</v>
      </c>
      <c r="D17" s="169">
        <f>IFERROR('VEC sub % by town by count'!D17*INDEX(Table_query__5[Transformer Capacity], MATCH($A17, VEC!$A$2:$A$33, 0))/1000, "")</f>
        <v>0</v>
      </c>
      <c r="E17" s="169">
        <f>IFERROR('VEC sub % by town by count'!E17*INDEX(Table_query__5[Transformer Capacity], MATCH($A17, VEC!$A$2:$A$33, 0))/1000, "")</f>
        <v>0</v>
      </c>
      <c r="F17" s="169">
        <f>IFERROR('VEC sub % by town by count'!F17*INDEX(Table_query__5[Transformer Capacity], MATCH($A17, VEC!$A$2:$A$33, 0))/1000, "")</f>
        <v>0</v>
      </c>
      <c r="G17" s="169">
        <f>IFERROR('VEC sub % by town by count'!G17*INDEX(Table_query__5[Transformer Capacity], MATCH($A17, VEC!$A$2:$A$33, 0))/1000, "")</f>
        <v>0</v>
      </c>
      <c r="H17" s="169">
        <f>IFERROR('VEC sub % by town by count'!H17*INDEX(Table_query__5[Transformer Capacity], MATCH($A17, VEC!$A$2:$A$33, 0))/1000, "")</f>
        <v>0</v>
      </c>
      <c r="I17" s="169">
        <f>IFERROR('VEC sub % by town by count'!I17*INDEX(Table_query__5[Transformer Capacity], MATCH($A17, VEC!$A$2:$A$33, 0))/1000, "")</f>
        <v>0</v>
      </c>
      <c r="J17" s="169">
        <f>IFERROR('VEC sub % by town by count'!J17*INDEX(Table_query__5[Transformer Capacity], MATCH($A17, VEC!$A$2:$A$33, 0))/1000, "")</f>
        <v>0</v>
      </c>
      <c r="K17" s="169">
        <f>IFERROR('VEC sub % by town by count'!K17*INDEX(Table_query__5[Transformer Capacity], MATCH($A17, VEC!$A$2:$A$33, 0))/1000, "")</f>
        <v>0</v>
      </c>
      <c r="L17" s="169">
        <f>IFERROR('VEC sub % by town by count'!L17*INDEX(Table_query__5[Transformer Capacity], MATCH($A17, VEC!$A$2:$A$33, 0))/1000, "")</f>
        <v>0</v>
      </c>
      <c r="M17" s="169">
        <f>IFERROR('VEC sub % by town by count'!M17*INDEX(Table_query__5[Transformer Capacity], MATCH($A17, VEC!$A$2:$A$33, 0))/1000, "")</f>
        <v>0</v>
      </c>
      <c r="N17" s="169">
        <f>IFERROR('VEC sub % by town by count'!N17*INDEX(Table_query__5[Transformer Capacity], MATCH($A17, VEC!$A$2:$A$33, 0))/1000, "")</f>
        <v>0</v>
      </c>
      <c r="O17" s="169">
        <f>IFERROR('VEC sub % by town by count'!O17*INDEX(Table_query__5[Transformer Capacity], MATCH($A17, VEC!$A$2:$A$33, 0))/1000, "")</f>
        <v>0</v>
      </c>
      <c r="P17" s="169">
        <f>IFERROR('VEC sub % by town by count'!P17*INDEX(Table_query__5[Transformer Capacity], MATCH($A17, VEC!$A$2:$A$33, 0))/1000, "")</f>
        <v>0</v>
      </c>
      <c r="Q17" s="169">
        <f>IFERROR('VEC sub % by town by count'!Q17*INDEX(Table_query__5[Transformer Capacity], MATCH($A17, VEC!$A$2:$A$33, 0))/1000, "")</f>
        <v>0</v>
      </c>
      <c r="R17" s="169">
        <f>IFERROR('VEC sub % by town by count'!R17*INDEX(Table_query__5[Transformer Capacity], MATCH($A17, VEC!$A$2:$A$33, 0))/1000, "")</f>
        <v>0</v>
      </c>
      <c r="S17" s="169">
        <f>IFERROR('VEC sub % by town by count'!S17*INDEX(Table_query__5[Transformer Capacity], MATCH($A17, VEC!$A$2:$A$33, 0))/1000, "")</f>
        <v>0</v>
      </c>
      <c r="T17" s="169">
        <f>IFERROR('VEC sub % by town by count'!T17*INDEX(Table_query__5[Transformer Capacity], MATCH($A17, VEC!$A$2:$A$33, 0))/1000, "")</f>
        <v>0</v>
      </c>
      <c r="U17" s="169">
        <f>IFERROR('VEC sub % by town by count'!U17*INDEX(Table_query__5[Transformer Capacity], MATCH($A17, VEC!$A$2:$A$33, 0))/1000, "")</f>
        <v>0</v>
      </c>
      <c r="V17" s="169">
        <f>IFERROR('VEC sub % by town by count'!V17*INDEX(Table_query__5[Transformer Capacity], MATCH($A17, VEC!$A$2:$A$33, 0))/1000, "")</f>
        <v>0</v>
      </c>
      <c r="W17" s="169">
        <f>IFERROR('VEC sub % by town by count'!W17*INDEX(Table_query__5[Transformer Capacity], MATCH($A17, VEC!$A$2:$A$33, 0))/1000, "")</f>
        <v>0</v>
      </c>
      <c r="X17" s="169">
        <f>IFERROR('VEC sub % by town by count'!X17*INDEX(Table_query__5[Transformer Capacity], MATCH($A17, VEC!$A$2:$A$33, 0))/1000, "")</f>
        <v>0</v>
      </c>
      <c r="Y17" s="169">
        <f>IFERROR('VEC sub % by town by count'!Y17*INDEX(Table_query__5[Transformer Capacity], MATCH($A17, VEC!$A$2:$A$33, 0))/1000, "")</f>
        <v>0</v>
      </c>
      <c r="Z17" s="169">
        <f>IFERROR('VEC sub % by town by count'!Z17*INDEX(Table_query__5[Transformer Capacity], MATCH($A17, VEC!$A$2:$A$33, 0))/1000, "")</f>
        <v>0</v>
      </c>
      <c r="AA17" s="169">
        <f>IFERROR('VEC sub % by town by count'!AA17*INDEX(Table_query__5[Transformer Capacity], MATCH($A17, VEC!$A$2:$A$33, 0))/1000, "")</f>
        <v>0</v>
      </c>
      <c r="AB17" s="169">
        <f>IFERROR('VEC sub % by town by count'!AB17*INDEX(Table_query__5[Transformer Capacity], MATCH($A17, VEC!$A$2:$A$33, 0))/1000, "")</f>
        <v>0</v>
      </c>
      <c r="AC17" s="169">
        <f>IFERROR('VEC sub % by town by count'!AC17*INDEX(Table_query__5[Transformer Capacity], MATCH($A17, VEC!$A$2:$A$33, 0))/1000, "")</f>
        <v>0</v>
      </c>
      <c r="AD17" s="169">
        <f>IFERROR('VEC sub % by town by count'!AD17*INDEX(Table_query__5[Transformer Capacity], MATCH($A17, VEC!$A$2:$A$33, 0))/1000, "")</f>
        <v>0</v>
      </c>
      <c r="AE17" s="169">
        <f>IFERROR('VEC sub % by town by count'!AE17*INDEX(Table_query__5[Transformer Capacity], MATCH($A17, VEC!$A$2:$A$33, 0))/1000, "")</f>
        <v>0</v>
      </c>
      <c r="AF17" s="169">
        <f>IFERROR('VEC sub % by town by count'!AF17*INDEX(Table_query__5[Transformer Capacity], MATCH($A17, VEC!$A$2:$A$33, 0))/1000, "")</f>
        <v>0</v>
      </c>
      <c r="AG17" s="169">
        <f>IFERROR('VEC sub % by town by count'!AG17*INDEX(Table_query__5[Transformer Capacity], MATCH($A17, VEC!$A$2:$A$33, 0))/1000, "")</f>
        <v>0</v>
      </c>
      <c r="AH17" s="169">
        <f>IFERROR('VEC sub % by town by count'!AH17*INDEX(Table_query__5[Transformer Capacity], MATCH($A17, VEC!$A$2:$A$33, 0))/1000, "")</f>
        <v>0</v>
      </c>
      <c r="AI17" s="169">
        <f>IFERROR('VEC sub % by town by count'!AI17*INDEX(Table_query__5[Transformer Capacity], MATCH($A17, VEC!$A$2:$A$33, 0))/1000, "")</f>
        <v>0</v>
      </c>
      <c r="AJ17" s="169">
        <f>IFERROR('VEC sub % by town by count'!AJ17*INDEX(Table_query__5[Transformer Capacity], MATCH($A17, VEC!$A$2:$A$33, 0))/1000, "")</f>
        <v>0</v>
      </c>
      <c r="AK17" s="169">
        <f>IFERROR('VEC sub % by town by count'!AK17*INDEX(Table_query__5[Transformer Capacity], MATCH($A17, VEC!$A$2:$A$33, 0))/1000, "")</f>
        <v>0</v>
      </c>
      <c r="AL17" s="169">
        <f>IFERROR('VEC sub % by town by count'!AL17*INDEX(Table_query__5[Transformer Capacity], MATCH($A17, VEC!$A$2:$A$33, 0))/1000, "")</f>
        <v>0</v>
      </c>
      <c r="AM17" s="169">
        <f>IFERROR('VEC sub % by town by count'!AM17*INDEX(Table_query__5[Transformer Capacity], MATCH($A17, VEC!$A$2:$A$33, 0))/1000, "")</f>
        <v>3.333333333333333</v>
      </c>
      <c r="AN17" s="169">
        <f>IFERROR('VEC sub % by town by count'!AN17*INDEX(Table_query__5[Transformer Capacity], MATCH($A17, VEC!$A$2:$A$33, 0))/1000, "")</f>
        <v>0</v>
      </c>
      <c r="AO17" s="169">
        <f>IFERROR('VEC sub % by town by count'!AO17*INDEX(Table_query__5[Transformer Capacity], MATCH($A17, VEC!$A$2:$A$33, 0))/1000, "")</f>
        <v>0</v>
      </c>
      <c r="AP17" s="169">
        <f>IFERROR('VEC sub % by town by count'!AP17*INDEX(Table_query__5[Transformer Capacity], MATCH($A17, VEC!$A$2:$A$33, 0))/1000, "")</f>
        <v>0</v>
      </c>
      <c r="AQ17" s="169">
        <f>IFERROR('VEC sub % by town by count'!AQ17*INDEX(Table_query__5[Transformer Capacity], MATCH($A17, VEC!$A$2:$A$33, 0))/1000, "")</f>
        <v>0</v>
      </c>
      <c r="AR17" s="169">
        <f>IFERROR('VEC sub % by town by count'!AR17*INDEX(Table_query__5[Transformer Capacity], MATCH($A17, VEC!$A$2:$A$33, 0))/1000, "")</f>
        <v>0</v>
      </c>
      <c r="AS17" s="169">
        <f>IFERROR('VEC sub % by town by count'!AS17*INDEX(Table_query__5[Transformer Capacity], MATCH($A17, VEC!$A$2:$A$33, 0))/1000, "")</f>
        <v>0</v>
      </c>
      <c r="AT17" s="169">
        <f>IFERROR('VEC sub % by town by count'!AT17*INDEX(Table_query__5[Transformer Capacity], MATCH($A17, VEC!$A$2:$A$33, 0))/1000, "")</f>
        <v>0</v>
      </c>
      <c r="AU17" s="169">
        <f>IFERROR('VEC sub % by town by count'!AU17*INDEX(Table_query__5[Transformer Capacity], MATCH($A17, VEC!$A$2:$A$33, 0))/1000, "")</f>
        <v>0</v>
      </c>
      <c r="AV17" s="169">
        <f>IFERROR('VEC sub % by town by count'!AV17*INDEX(Table_query__5[Transformer Capacity], MATCH($A17, VEC!$A$2:$A$33, 0))/1000, "")</f>
        <v>0</v>
      </c>
      <c r="AW17" s="169">
        <f>IFERROR('VEC sub % by town by count'!AW17*INDEX(Table_query__5[Transformer Capacity], MATCH($A17, VEC!$A$2:$A$33, 0))/1000, "")</f>
        <v>0</v>
      </c>
      <c r="AX17" s="169">
        <f>IFERROR('VEC sub % by town by count'!AX17*INDEX(Table_query__5[Transformer Capacity], MATCH($A17, VEC!$A$2:$A$33, 0))/1000, "")</f>
        <v>0</v>
      </c>
      <c r="AY17" s="169">
        <f>IFERROR('VEC sub % by town by count'!AY17*INDEX(Table_query__5[Transformer Capacity], MATCH($A17, VEC!$A$2:$A$33, 0))/1000, "")</f>
        <v>0</v>
      </c>
      <c r="AZ17" s="169">
        <f>IFERROR('VEC sub % by town by count'!AZ17*INDEX(Table_query__5[Transformer Capacity], MATCH($A17, VEC!$A$2:$A$33, 0))/1000, "")</f>
        <v>0</v>
      </c>
      <c r="BA17" s="169">
        <f>IFERROR('VEC sub % by town by count'!BA17*INDEX(Table_query__5[Transformer Capacity], MATCH($A17, VEC!$A$2:$A$33, 0))/1000, "")</f>
        <v>0</v>
      </c>
      <c r="BB17" s="169">
        <f>IFERROR('VEC sub % by town by count'!BB17*INDEX(Table_query__5[Transformer Capacity], MATCH($A17, VEC!$A$2:$A$33, 0))/1000, "")</f>
        <v>0</v>
      </c>
      <c r="BC17" s="169">
        <f>IFERROR('VEC sub % by town by count'!BC17*INDEX(Table_query__5[Transformer Capacity], MATCH($A17, VEC!$A$2:$A$33, 0))/1000, "")</f>
        <v>0</v>
      </c>
      <c r="BD17" s="169">
        <f>IFERROR('VEC sub % by town by count'!BD17*INDEX(Table_query__5[Transformer Capacity], MATCH($A17, VEC!$A$2:$A$33, 0))/1000, "")</f>
        <v>0</v>
      </c>
      <c r="BE17" s="169">
        <f>IFERROR('VEC sub % by town by count'!BE17*INDEX(Table_query__5[Transformer Capacity], MATCH($A17, VEC!$A$2:$A$33, 0))/1000, "")</f>
        <v>0</v>
      </c>
      <c r="BF17" s="169">
        <f>IFERROR('VEC sub % by town by count'!BF17*INDEX(Table_query__5[Transformer Capacity], MATCH($A17, VEC!$A$2:$A$33, 0))/1000, "")</f>
        <v>0</v>
      </c>
      <c r="BG17" s="169">
        <f>IFERROR('VEC sub % by town by count'!BG17*INDEX(Table_query__5[Transformer Capacity], MATCH($A17, VEC!$A$2:$A$33, 0))/1000, "")</f>
        <v>0</v>
      </c>
      <c r="BH17" s="169">
        <f>IFERROR('VEC sub % by town by count'!BH17*INDEX(Table_query__5[Transformer Capacity], MATCH($A17, VEC!$A$2:$A$33, 0))/1000, "")</f>
        <v>0</v>
      </c>
      <c r="BI17" s="169">
        <f>IFERROR('VEC sub % by town by count'!BI17*INDEX(Table_query__5[Transformer Capacity], MATCH($A17, VEC!$A$2:$A$33, 0))/1000, "")</f>
        <v>0</v>
      </c>
      <c r="BJ17" s="169">
        <f>IFERROR('VEC sub % by town by count'!BJ17*INDEX(Table_query__5[Transformer Capacity], MATCH($A17, VEC!$A$2:$A$33, 0))/1000, "")</f>
        <v>0</v>
      </c>
      <c r="BK17" s="169">
        <f>IFERROR('VEC sub % by town by count'!BK17*INDEX(Table_query__5[Transformer Capacity], MATCH($A17, VEC!$A$2:$A$33, 0))/1000, "")</f>
        <v>0</v>
      </c>
      <c r="BL17" s="169">
        <f>IFERROR('VEC sub % by town by count'!BL17*INDEX(Table_query__5[Transformer Capacity], MATCH($A17, VEC!$A$2:$A$33, 0))/1000, "")</f>
        <v>0.83333333333333326</v>
      </c>
      <c r="BM17" s="169">
        <f>IFERROR('VEC sub % by town by count'!BM17*INDEX(Table_query__5[Transformer Capacity], MATCH($A17, VEC!$A$2:$A$33, 0))/1000, "")</f>
        <v>0</v>
      </c>
      <c r="BN17" s="169">
        <f>IFERROR('VEC sub % by town by count'!BN17*INDEX(Table_query__5[Transformer Capacity], MATCH($A17, VEC!$A$2:$A$33, 0))/1000, "")</f>
        <v>0</v>
      </c>
      <c r="BO17" s="169">
        <f>IFERROR('VEC sub % by town by count'!BO17*INDEX(Table_query__5[Transformer Capacity], MATCH($A17, VEC!$A$2:$A$33, 0))/1000, "")</f>
        <v>0.83333333333333326</v>
      </c>
      <c r="BP17" s="169">
        <f>IFERROR('VEC sub % by town by count'!BP17*INDEX(Table_query__5[Transformer Capacity], MATCH($A17, VEC!$A$2:$A$33, 0))/1000, "")</f>
        <v>0</v>
      </c>
      <c r="BQ17" s="169">
        <f>IFERROR('VEC sub % by town by count'!BQ17*INDEX(Table_query__5[Transformer Capacity], MATCH($A17, VEC!$A$2:$A$33, 0))/1000, "")</f>
        <v>0</v>
      </c>
      <c r="BR17" s="169">
        <f>IFERROR('VEC sub % by town by count'!BR17*INDEX(Table_query__5[Transformer Capacity], MATCH($A17, VEC!$A$2:$A$33, 0))/1000, "")</f>
        <v>0</v>
      </c>
      <c r="BS17">
        <f t="shared" si="0"/>
        <v>4.9999999999999991</v>
      </c>
    </row>
    <row r="18" spans="1:71" x14ac:dyDescent="0.25">
      <c r="A18">
        <v>19</v>
      </c>
      <c r="B18" s="169">
        <f>IFERROR('VEC sub % by town by count'!B18*INDEX(Table_query__5[Transformer Capacity], MATCH($A18, VEC!$A$2:$A$33, 0))/1000, "")</f>
        <v>0</v>
      </c>
      <c r="C18" s="169">
        <f>IFERROR('VEC sub % by town by count'!C18*INDEX(Table_query__5[Transformer Capacity], MATCH($A18, VEC!$A$2:$A$33, 0))/1000, "")</f>
        <v>0</v>
      </c>
      <c r="D18" s="169">
        <f>IFERROR('VEC sub % by town by count'!D18*INDEX(Table_query__5[Transformer Capacity], MATCH($A18, VEC!$A$2:$A$33, 0))/1000, "")</f>
        <v>0</v>
      </c>
      <c r="E18" s="169">
        <f>IFERROR('VEC sub % by town by count'!E18*INDEX(Table_query__5[Transformer Capacity], MATCH($A18, VEC!$A$2:$A$33, 0))/1000, "")</f>
        <v>0</v>
      </c>
      <c r="F18" s="169">
        <f>IFERROR('VEC sub % by town by count'!F18*INDEX(Table_query__5[Transformer Capacity], MATCH($A18, VEC!$A$2:$A$33, 0))/1000, "")</f>
        <v>0</v>
      </c>
      <c r="G18" s="169">
        <f>IFERROR('VEC sub % by town by count'!G18*INDEX(Table_query__5[Transformer Capacity], MATCH($A18, VEC!$A$2:$A$33, 0))/1000, "")</f>
        <v>0</v>
      </c>
      <c r="H18" s="169">
        <f>IFERROR('VEC sub % by town by count'!H18*INDEX(Table_query__5[Transformer Capacity], MATCH($A18, VEC!$A$2:$A$33, 0))/1000, "")</f>
        <v>0</v>
      </c>
      <c r="I18" s="169">
        <f>IFERROR('VEC sub % by town by count'!I18*INDEX(Table_query__5[Transformer Capacity], MATCH($A18, VEC!$A$2:$A$33, 0))/1000, "")</f>
        <v>0</v>
      </c>
      <c r="J18" s="169">
        <f>IFERROR('VEC sub % by town by count'!J18*INDEX(Table_query__5[Transformer Capacity], MATCH($A18, VEC!$A$2:$A$33, 0))/1000, "")</f>
        <v>0</v>
      </c>
      <c r="K18" s="169">
        <f>IFERROR('VEC sub % by town by count'!K18*INDEX(Table_query__5[Transformer Capacity], MATCH($A18, VEC!$A$2:$A$33, 0))/1000, "")</f>
        <v>0</v>
      </c>
      <c r="L18" s="169">
        <f>IFERROR('VEC sub % by town by count'!L18*INDEX(Table_query__5[Transformer Capacity], MATCH($A18, VEC!$A$2:$A$33, 0))/1000, "")</f>
        <v>0</v>
      </c>
      <c r="M18" s="169">
        <f>IFERROR('VEC sub % by town by count'!M18*INDEX(Table_query__5[Transformer Capacity], MATCH($A18, VEC!$A$2:$A$33, 0))/1000, "")</f>
        <v>0</v>
      </c>
      <c r="N18" s="169">
        <f>IFERROR('VEC sub % by town by count'!N18*INDEX(Table_query__5[Transformer Capacity], MATCH($A18, VEC!$A$2:$A$33, 0))/1000, "")</f>
        <v>0</v>
      </c>
      <c r="O18" s="169">
        <f>IFERROR('VEC sub % by town by count'!O18*INDEX(Table_query__5[Transformer Capacity], MATCH($A18, VEC!$A$2:$A$33, 0))/1000, "")</f>
        <v>0</v>
      </c>
      <c r="P18" s="169">
        <f>IFERROR('VEC sub % by town by count'!P18*INDEX(Table_query__5[Transformer Capacity], MATCH($A18, VEC!$A$2:$A$33, 0))/1000, "")</f>
        <v>0</v>
      </c>
      <c r="Q18" s="169">
        <f>IFERROR('VEC sub % by town by count'!Q18*INDEX(Table_query__5[Transformer Capacity], MATCH($A18, VEC!$A$2:$A$33, 0))/1000, "")</f>
        <v>0</v>
      </c>
      <c r="R18" s="169">
        <f>IFERROR('VEC sub % by town by count'!R18*INDEX(Table_query__5[Transformer Capacity], MATCH($A18, VEC!$A$2:$A$33, 0))/1000, "")</f>
        <v>0</v>
      </c>
      <c r="S18" s="169">
        <f>IFERROR('VEC sub % by town by count'!S18*INDEX(Table_query__5[Transformer Capacity], MATCH($A18, VEC!$A$2:$A$33, 0))/1000, "")</f>
        <v>0</v>
      </c>
      <c r="T18" s="169">
        <f>IFERROR('VEC sub % by town by count'!T18*INDEX(Table_query__5[Transformer Capacity], MATCH($A18, VEC!$A$2:$A$33, 0))/1000, "")</f>
        <v>0</v>
      </c>
      <c r="U18" s="169">
        <f>IFERROR('VEC sub % by town by count'!U18*INDEX(Table_query__5[Transformer Capacity], MATCH($A18, VEC!$A$2:$A$33, 0))/1000, "")</f>
        <v>0</v>
      </c>
      <c r="V18" s="169">
        <f>IFERROR('VEC sub % by town by count'!V18*INDEX(Table_query__5[Transformer Capacity], MATCH($A18, VEC!$A$2:$A$33, 0))/1000, "")</f>
        <v>0</v>
      </c>
      <c r="W18" s="169">
        <f>IFERROR('VEC sub % by town by count'!W18*INDEX(Table_query__5[Transformer Capacity], MATCH($A18, VEC!$A$2:$A$33, 0))/1000, "")</f>
        <v>0</v>
      </c>
      <c r="X18" s="169">
        <f>IFERROR('VEC sub % by town by count'!X18*INDEX(Table_query__5[Transformer Capacity], MATCH($A18, VEC!$A$2:$A$33, 0))/1000, "")</f>
        <v>0</v>
      </c>
      <c r="Y18" s="169">
        <f>IFERROR('VEC sub % by town by count'!Y18*INDEX(Table_query__5[Transformer Capacity], MATCH($A18, VEC!$A$2:$A$33, 0))/1000, "")</f>
        <v>0</v>
      </c>
      <c r="Z18" s="169">
        <f>IFERROR('VEC sub % by town by count'!Z18*INDEX(Table_query__5[Transformer Capacity], MATCH($A18, VEC!$A$2:$A$33, 0))/1000, "")</f>
        <v>0</v>
      </c>
      <c r="AA18" s="169">
        <f>IFERROR('VEC sub % by town by count'!AA18*INDEX(Table_query__5[Transformer Capacity], MATCH($A18, VEC!$A$2:$A$33, 0))/1000, "")</f>
        <v>0</v>
      </c>
      <c r="AB18" s="169">
        <f>IFERROR('VEC sub % by town by count'!AB18*INDEX(Table_query__5[Transformer Capacity], MATCH($A18, VEC!$A$2:$A$33, 0))/1000, "")</f>
        <v>0</v>
      </c>
      <c r="AC18" s="169">
        <f>IFERROR('VEC sub % by town by count'!AC18*INDEX(Table_query__5[Transformer Capacity], MATCH($A18, VEC!$A$2:$A$33, 0))/1000, "")</f>
        <v>0</v>
      </c>
      <c r="AD18" s="169">
        <f>IFERROR('VEC sub % by town by count'!AD18*INDEX(Table_query__5[Transformer Capacity], MATCH($A18, VEC!$A$2:$A$33, 0))/1000, "")</f>
        <v>0</v>
      </c>
      <c r="AE18" s="169">
        <f>IFERROR('VEC sub % by town by count'!AE18*INDEX(Table_query__5[Transformer Capacity], MATCH($A18, VEC!$A$2:$A$33, 0))/1000, "")</f>
        <v>0</v>
      </c>
      <c r="AF18" s="169">
        <f>IFERROR('VEC sub % by town by count'!AF18*INDEX(Table_query__5[Transformer Capacity], MATCH($A18, VEC!$A$2:$A$33, 0))/1000, "")</f>
        <v>0</v>
      </c>
      <c r="AG18" s="169">
        <f>IFERROR('VEC sub % by town by count'!AG18*INDEX(Table_query__5[Transformer Capacity], MATCH($A18, VEC!$A$2:$A$33, 0))/1000, "")</f>
        <v>3.4391304347826086</v>
      </c>
      <c r="AH18" s="169">
        <f>IFERROR('VEC sub % by town by count'!AH18*INDEX(Table_query__5[Transformer Capacity], MATCH($A18, VEC!$A$2:$A$33, 0))/1000, "")</f>
        <v>0</v>
      </c>
      <c r="AI18" s="169">
        <f>IFERROR('VEC sub % by town by count'!AI18*INDEX(Table_query__5[Transformer Capacity], MATCH($A18, VEC!$A$2:$A$33, 0))/1000, "")</f>
        <v>2.678260869565217</v>
      </c>
      <c r="AJ18" s="169">
        <f>IFERROR('VEC sub % by town by count'!AJ18*INDEX(Table_query__5[Transformer Capacity], MATCH($A18, VEC!$A$2:$A$33, 0))/1000, "")</f>
        <v>0</v>
      </c>
      <c r="AK18" s="169">
        <f>IFERROR('VEC sub % by town by count'!AK18*INDEX(Table_query__5[Transformer Capacity], MATCH($A18, VEC!$A$2:$A$33, 0))/1000, "")</f>
        <v>0</v>
      </c>
      <c r="AL18" s="169">
        <f>IFERROR('VEC sub % by town by count'!AL18*INDEX(Table_query__5[Transformer Capacity], MATCH($A18, VEC!$A$2:$A$33, 0))/1000, "")</f>
        <v>0</v>
      </c>
      <c r="AM18" s="169">
        <f>IFERROR('VEC sub % by town by count'!AM18*INDEX(Table_query__5[Transformer Capacity], MATCH($A18, VEC!$A$2:$A$33, 0))/1000, "")</f>
        <v>0</v>
      </c>
      <c r="AN18" s="169">
        <f>IFERROR('VEC sub % by town by count'!AN18*INDEX(Table_query__5[Transformer Capacity], MATCH($A18, VEC!$A$2:$A$33, 0))/1000, "")</f>
        <v>0</v>
      </c>
      <c r="AO18" s="169">
        <f>IFERROR('VEC sub % by town by count'!AO18*INDEX(Table_query__5[Transformer Capacity], MATCH($A18, VEC!$A$2:$A$33, 0))/1000, "")</f>
        <v>0</v>
      </c>
      <c r="AP18" s="169">
        <f>IFERROR('VEC sub % by town by count'!AP18*INDEX(Table_query__5[Transformer Capacity], MATCH($A18, VEC!$A$2:$A$33, 0))/1000, "")</f>
        <v>0</v>
      </c>
      <c r="AQ18" s="169">
        <f>IFERROR('VEC sub % by town by count'!AQ18*INDEX(Table_query__5[Transformer Capacity], MATCH($A18, VEC!$A$2:$A$33, 0))/1000, "")</f>
        <v>0</v>
      </c>
      <c r="AR18" s="169">
        <f>IFERROR('VEC sub % by town by count'!AR18*INDEX(Table_query__5[Transformer Capacity], MATCH($A18, VEC!$A$2:$A$33, 0))/1000, "")</f>
        <v>0</v>
      </c>
      <c r="AS18" s="169">
        <f>IFERROR('VEC sub % by town by count'!AS18*INDEX(Table_query__5[Transformer Capacity], MATCH($A18, VEC!$A$2:$A$33, 0))/1000, "")</f>
        <v>0</v>
      </c>
      <c r="AT18" s="169">
        <f>IFERROR('VEC sub % by town by count'!AT18*INDEX(Table_query__5[Transformer Capacity], MATCH($A18, VEC!$A$2:$A$33, 0))/1000, "")</f>
        <v>0</v>
      </c>
      <c r="AU18" s="169">
        <f>IFERROR('VEC sub % by town by count'!AU18*INDEX(Table_query__5[Transformer Capacity], MATCH($A18, VEC!$A$2:$A$33, 0))/1000, "")</f>
        <v>0</v>
      </c>
      <c r="AV18" s="169">
        <f>IFERROR('VEC sub % by town by count'!AV18*INDEX(Table_query__5[Transformer Capacity], MATCH($A18, VEC!$A$2:$A$33, 0))/1000, "")</f>
        <v>0</v>
      </c>
      <c r="AW18" s="169">
        <f>IFERROR('VEC sub % by town by count'!AW18*INDEX(Table_query__5[Transformer Capacity], MATCH($A18, VEC!$A$2:$A$33, 0))/1000, "")</f>
        <v>0</v>
      </c>
      <c r="AX18" s="169">
        <f>IFERROR('VEC sub % by town by count'!AX18*INDEX(Table_query__5[Transformer Capacity], MATCH($A18, VEC!$A$2:$A$33, 0))/1000, "")</f>
        <v>0</v>
      </c>
      <c r="AY18" s="169">
        <f>IFERROR('VEC sub % by town by count'!AY18*INDEX(Table_query__5[Transformer Capacity], MATCH($A18, VEC!$A$2:$A$33, 0))/1000, "")</f>
        <v>0</v>
      </c>
      <c r="AZ18" s="169">
        <f>IFERROR('VEC sub % by town by count'!AZ18*INDEX(Table_query__5[Transformer Capacity], MATCH($A18, VEC!$A$2:$A$33, 0))/1000, "")</f>
        <v>0</v>
      </c>
      <c r="BA18" s="169">
        <f>IFERROR('VEC sub % by town by count'!BA18*INDEX(Table_query__5[Transformer Capacity], MATCH($A18, VEC!$A$2:$A$33, 0))/1000, "")</f>
        <v>0</v>
      </c>
      <c r="BB18" s="169">
        <f>IFERROR('VEC sub % by town by count'!BB18*INDEX(Table_query__5[Transformer Capacity], MATCH($A18, VEC!$A$2:$A$33, 0))/1000, "")</f>
        <v>1.6739130434782608</v>
      </c>
      <c r="BC18" s="169">
        <f>IFERROR('VEC sub % by town by count'!BC18*INDEX(Table_query__5[Transformer Capacity], MATCH($A18, VEC!$A$2:$A$33, 0))/1000, "")</f>
        <v>0</v>
      </c>
      <c r="BD18" s="169">
        <f>IFERROR('VEC sub % by town by count'!BD18*INDEX(Table_query__5[Transformer Capacity], MATCH($A18, VEC!$A$2:$A$33, 0))/1000, "")</f>
        <v>0</v>
      </c>
      <c r="BE18" s="169">
        <f>IFERROR('VEC sub % by town by count'!BE18*INDEX(Table_query__5[Transformer Capacity], MATCH($A18, VEC!$A$2:$A$33, 0))/1000, "")</f>
        <v>0</v>
      </c>
      <c r="BF18" s="169">
        <f>IFERROR('VEC sub % by town by count'!BF18*INDEX(Table_query__5[Transformer Capacity], MATCH($A18, VEC!$A$2:$A$33, 0))/1000, "")</f>
        <v>0</v>
      </c>
      <c r="BG18" s="169">
        <f>IFERROR('VEC sub % by town by count'!BG18*INDEX(Table_query__5[Transformer Capacity], MATCH($A18, VEC!$A$2:$A$33, 0))/1000, "")</f>
        <v>0</v>
      </c>
      <c r="BH18" s="169">
        <f>IFERROR('VEC sub % by town by count'!BH18*INDEX(Table_query__5[Transformer Capacity], MATCH($A18, VEC!$A$2:$A$33, 0))/1000, "")</f>
        <v>9.1304347826086957E-2</v>
      </c>
      <c r="BI18" s="169">
        <f>IFERROR('VEC sub % by town by count'!BI18*INDEX(Table_query__5[Transformer Capacity], MATCH($A18, VEC!$A$2:$A$33, 0))/1000, "")</f>
        <v>0.36521739130434783</v>
      </c>
      <c r="BJ18" s="169">
        <f>IFERROR('VEC sub % by town by count'!BJ18*INDEX(Table_query__5[Transformer Capacity], MATCH($A18, VEC!$A$2:$A$33, 0))/1000, "")</f>
        <v>0</v>
      </c>
      <c r="BK18" s="169">
        <f>IFERROR('VEC sub % by town by count'!BK18*INDEX(Table_query__5[Transformer Capacity], MATCH($A18, VEC!$A$2:$A$33, 0))/1000, "")</f>
        <v>0</v>
      </c>
      <c r="BL18" s="169">
        <f>IFERROR('VEC sub % by town by count'!BL18*INDEX(Table_query__5[Transformer Capacity], MATCH($A18, VEC!$A$2:$A$33, 0))/1000, "")</f>
        <v>0</v>
      </c>
      <c r="BM18" s="169">
        <f>IFERROR('VEC sub % by town by count'!BM18*INDEX(Table_query__5[Transformer Capacity], MATCH($A18, VEC!$A$2:$A$33, 0))/1000, "")</f>
        <v>0</v>
      </c>
      <c r="BN18" s="169">
        <f>IFERROR('VEC sub % by town by count'!BN18*INDEX(Table_query__5[Transformer Capacity], MATCH($A18, VEC!$A$2:$A$33, 0))/1000, "")</f>
        <v>0</v>
      </c>
      <c r="BO18" s="169">
        <f>IFERROR('VEC sub % by town by count'!BO18*INDEX(Table_query__5[Transformer Capacity], MATCH($A18, VEC!$A$2:$A$33, 0))/1000, "")</f>
        <v>0</v>
      </c>
      <c r="BP18" s="169">
        <f>IFERROR('VEC sub % by town by count'!BP18*INDEX(Table_query__5[Transformer Capacity], MATCH($A18, VEC!$A$2:$A$33, 0))/1000, "")</f>
        <v>0</v>
      </c>
      <c r="BQ18" s="169">
        <f>IFERROR('VEC sub % by town by count'!BQ18*INDEX(Table_query__5[Transformer Capacity], MATCH($A18, VEC!$A$2:$A$33, 0))/1000, "")</f>
        <v>0</v>
      </c>
      <c r="BR18" s="169">
        <f>IFERROR('VEC sub % by town by count'!BR18*INDEX(Table_query__5[Transformer Capacity], MATCH($A18, VEC!$A$2:$A$33, 0))/1000, "")</f>
        <v>0.15217391304347827</v>
      </c>
      <c r="BS18">
        <f t="shared" si="0"/>
        <v>8.4</v>
      </c>
    </row>
    <row r="19" spans="1:71" x14ac:dyDescent="0.25">
      <c r="A19">
        <v>20</v>
      </c>
      <c r="B19" s="169">
        <f>IFERROR('VEC sub % by town by count'!B19*INDEX(Table_query__5[Transformer Capacity], MATCH($A19, VEC!$A$2:$A$33, 0))/1000, "")</f>
        <v>0</v>
      </c>
      <c r="C19" s="169">
        <f>IFERROR('VEC sub % by town by count'!C19*INDEX(Table_query__5[Transformer Capacity], MATCH($A19, VEC!$A$2:$A$33, 0))/1000, "")</f>
        <v>0</v>
      </c>
      <c r="D19" s="169">
        <f>IFERROR('VEC sub % by town by count'!D19*INDEX(Table_query__5[Transformer Capacity], MATCH($A19, VEC!$A$2:$A$33, 0))/1000, "")</f>
        <v>0</v>
      </c>
      <c r="E19" s="169">
        <f>IFERROR('VEC sub % by town by count'!E19*INDEX(Table_query__5[Transformer Capacity], MATCH($A19, VEC!$A$2:$A$33, 0))/1000, "")</f>
        <v>0</v>
      </c>
      <c r="F19" s="169">
        <f>IFERROR('VEC sub % by town by count'!F19*INDEX(Table_query__5[Transformer Capacity], MATCH($A19, VEC!$A$2:$A$33, 0))/1000, "")</f>
        <v>0</v>
      </c>
      <c r="G19" s="169">
        <f>IFERROR('VEC sub % by town by count'!G19*INDEX(Table_query__5[Transformer Capacity], MATCH($A19, VEC!$A$2:$A$33, 0))/1000, "")</f>
        <v>0</v>
      </c>
      <c r="H19" s="169">
        <f>IFERROR('VEC sub % by town by count'!H19*INDEX(Table_query__5[Transformer Capacity], MATCH($A19, VEC!$A$2:$A$33, 0))/1000, "")</f>
        <v>0</v>
      </c>
      <c r="I19" s="169">
        <f>IFERROR('VEC sub % by town by count'!I19*INDEX(Table_query__5[Transformer Capacity], MATCH($A19, VEC!$A$2:$A$33, 0))/1000, "")</f>
        <v>0</v>
      </c>
      <c r="J19" s="169">
        <f>IFERROR('VEC sub % by town by count'!J19*INDEX(Table_query__5[Transformer Capacity], MATCH($A19, VEC!$A$2:$A$33, 0))/1000, "")</f>
        <v>0</v>
      </c>
      <c r="K19" s="169">
        <f>IFERROR('VEC sub % by town by count'!K19*INDEX(Table_query__5[Transformer Capacity], MATCH($A19, VEC!$A$2:$A$33, 0))/1000, "")</f>
        <v>0</v>
      </c>
      <c r="L19" s="169">
        <f>IFERROR('VEC sub % by town by count'!L19*INDEX(Table_query__5[Transformer Capacity], MATCH($A19, VEC!$A$2:$A$33, 0))/1000, "")</f>
        <v>0</v>
      </c>
      <c r="M19" s="169">
        <f>IFERROR('VEC sub % by town by count'!M19*INDEX(Table_query__5[Transformer Capacity], MATCH($A19, VEC!$A$2:$A$33, 0))/1000, "")</f>
        <v>0</v>
      </c>
      <c r="N19" s="169">
        <f>IFERROR('VEC sub % by town by count'!N19*INDEX(Table_query__5[Transformer Capacity], MATCH($A19, VEC!$A$2:$A$33, 0))/1000, "")</f>
        <v>0</v>
      </c>
      <c r="O19" s="169">
        <f>IFERROR('VEC sub % by town by count'!O19*INDEX(Table_query__5[Transformer Capacity], MATCH($A19, VEC!$A$2:$A$33, 0))/1000, "")</f>
        <v>0</v>
      </c>
      <c r="P19" s="169">
        <f>IFERROR('VEC sub % by town by count'!P19*INDEX(Table_query__5[Transformer Capacity], MATCH($A19, VEC!$A$2:$A$33, 0))/1000, "")</f>
        <v>0</v>
      </c>
      <c r="Q19" s="169">
        <f>IFERROR('VEC sub % by town by count'!Q19*INDEX(Table_query__5[Transformer Capacity], MATCH($A19, VEC!$A$2:$A$33, 0))/1000, "")</f>
        <v>0</v>
      </c>
      <c r="R19" s="169">
        <f>IFERROR('VEC sub % by town by count'!R19*INDEX(Table_query__5[Transformer Capacity], MATCH($A19, VEC!$A$2:$A$33, 0))/1000, "")</f>
        <v>0</v>
      </c>
      <c r="S19" s="169">
        <f>IFERROR('VEC sub % by town by count'!S19*INDEX(Table_query__5[Transformer Capacity], MATCH($A19, VEC!$A$2:$A$33, 0))/1000, "")</f>
        <v>0</v>
      </c>
      <c r="T19" s="169">
        <f>IFERROR('VEC sub % by town by count'!T19*INDEX(Table_query__5[Transformer Capacity], MATCH($A19, VEC!$A$2:$A$33, 0))/1000, "")</f>
        <v>0</v>
      </c>
      <c r="U19" s="169">
        <f>IFERROR('VEC sub % by town by count'!U19*INDEX(Table_query__5[Transformer Capacity], MATCH($A19, VEC!$A$2:$A$33, 0))/1000, "")</f>
        <v>0</v>
      </c>
      <c r="V19" s="169">
        <f>IFERROR('VEC sub % by town by count'!V19*INDEX(Table_query__5[Transformer Capacity], MATCH($A19, VEC!$A$2:$A$33, 0))/1000, "")</f>
        <v>0</v>
      </c>
      <c r="W19" s="169">
        <f>IFERROR('VEC sub % by town by count'!W19*INDEX(Table_query__5[Transformer Capacity], MATCH($A19, VEC!$A$2:$A$33, 0))/1000, "")</f>
        <v>0</v>
      </c>
      <c r="X19" s="169">
        <f>IFERROR('VEC sub % by town by count'!X19*INDEX(Table_query__5[Transformer Capacity], MATCH($A19, VEC!$A$2:$A$33, 0))/1000, "")</f>
        <v>0</v>
      </c>
      <c r="Y19" s="169">
        <f>IFERROR('VEC sub % by town by count'!Y19*INDEX(Table_query__5[Transformer Capacity], MATCH($A19, VEC!$A$2:$A$33, 0))/1000, "")</f>
        <v>0</v>
      </c>
      <c r="Z19" s="169">
        <f>IFERROR('VEC sub % by town by count'!Z19*INDEX(Table_query__5[Transformer Capacity], MATCH($A19, VEC!$A$2:$A$33, 0))/1000, "")</f>
        <v>0</v>
      </c>
      <c r="AA19" s="169">
        <f>IFERROR('VEC sub % by town by count'!AA19*INDEX(Table_query__5[Transformer Capacity], MATCH($A19, VEC!$A$2:$A$33, 0))/1000, "")</f>
        <v>0</v>
      </c>
      <c r="AB19" s="169">
        <f>IFERROR('VEC sub % by town by count'!AB19*INDEX(Table_query__5[Transformer Capacity], MATCH($A19, VEC!$A$2:$A$33, 0))/1000, "")</f>
        <v>0</v>
      </c>
      <c r="AC19" s="169">
        <f>IFERROR('VEC sub % by town by count'!AC19*INDEX(Table_query__5[Transformer Capacity], MATCH($A19, VEC!$A$2:$A$33, 0))/1000, "")</f>
        <v>0</v>
      </c>
      <c r="AD19" s="169">
        <f>IFERROR('VEC sub % by town by count'!AD19*INDEX(Table_query__5[Transformer Capacity], MATCH($A19, VEC!$A$2:$A$33, 0))/1000, "")</f>
        <v>0</v>
      </c>
      <c r="AE19" s="169">
        <f>IFERROR('VEC sub % by town by count'!AE19*INDEX(Table_query__5[Transformer Capacity], MATCH($A19, VEC!$A$2:$A$33, 0))/1000, "")</f>
        <v>0</v>
      </c>
      <c r="AF19" s="169">
        <f>IFERROR('VEC sub % by town by count'!AF19*INDEX(Table_query__5[Transformer Capacity], MATCH($A19, VEC!$A$2:$A$33, 0))/1000, "")</f>
        <v>0</v>
      </c>
      <c r="AG19" s="169">
        <f>IFERROR('VEC sub % by town by count'!AG19*INDEX(Table_query__5[Transformer Capacity], MATCH($A19, VEC!$A$2:$A$33, 0))/1000, "")</f>
        <v>0</v>
      </c>
      <c r="AH19" s="169">
        <f>IFERROR('VEC sub % by town by count'!AH19*INDEX(Table_query__5[Transformer Capacity], MATCH($A19, VEC!$A$2:$A$33, 0))/1000, "")</f>
        <v>0</v>
      </c>
      <c r="AI19" s="169">
        <f>IFERROR('VEC sub % by town by count'!AI19*INDEX(Table_query__5[Transformer Capacity], MATCH($A19, VEC!$A$2:$A$33, 0))/1000, "")</f>
        <v>0</v>
      </c>
      <c r="AJ19" s="169">
        <f>IFERROR('VEC sub % by town by count'!AJ19*INDEX(Table_query__5[Transformer Capacity], MATCH($A19, VEC!$A$2:$A$33, 0))/1000, "")</f>
        <v>0</v>
      </c>
      <c r="AK19" s="169">
        <f>IFERROR('VEC sub % by town by count'!AK19*INDEX(Table_query__5[Transformer Capacity], MATCH($A19, VEC!$A$2:$A$33, 0))/1000, "")</f>
        <v>0</v>
      </c>
      <c r="AL19" s="169">
        <f>IFERROR('VEC sub % by town by count'!AL19*INDEX(Table_query__5[Transformer Capacity], MATCH($A19, VEC!$A$2:$A$33, 0))/1000, "")</f>
        <v>0</v>
      </c>
      <c r="AM19" s="169">
        <f>IFERROR('VEC sub % by town by count'!AM19*INDEX(Table_query__5[Transformer Capacity], MATCH($A19, VEC!$A$2:$A$33, 0))/1000, "")</f>
        <v>0</v>
      </c>
      <c r="AN19" s="169">
        <f>IFERROR('VEC sub % by town by count'!AN19*INDEX(Table_query__5[Transformer Capacity], MATCH($A19, VEC!$A$2:$A$33, 0))/1000, "")</f>
        <v>0</v>
      </c>
      <c r="AO19" s="169">
        <f>IFERROR('VEC sub % by town by count'!AO19*INDEX(Table_query__5[Transformer Capacity], MATCH($A19, VEC!$A$2:$A$33, 0))/1000, "")</f>
        <v>0</v>
      </c>
      <c r="AP19" s="169">
        <f>IFERROR('VEC sub % by town by count'!AP19*INDEX(Table_query__5[Transformer Capacity], MATCH($A19, VEC!$A$2:$A$33, 0))/1000, "")</f>
        <v>0</v>
      </c>
      <c r="AQ19" s="169">
        <f>IFERROR('VEC sub % by town by count'!AQ19*INDEX(Table_query__5[Transformer Capacity], MATCH($A19, VEC!$A$2:$A$33, 0))/1000, "")</f>
        <v>0</v>
      </c>
      <c r="AR19" s="169">
        <f>IFERROR('VEC sub % by town by count'!AR19*INDEX(Table_query__5[Transformer Capacity], MATCH($A19, VEC!$A$2:$A$33, 0))/1000, "")</f>
        <v>0</v>
      </c>
      <c r="AS19" s="169">
        <f>IFERROR('VEC sub % by town by count'!AS19*INDEX(Table_query__5[Transformer Capacity], MATCH($A19, VEC!$A$2:$A$33, 0))/1000, "")</f>
        <v>0</v>
      </c>
      <c r="AT19" s="169">
        <f>IFERROR('VEC sub % by town by count'!AT19*INDEX(Table_query__5[Transformer Capacity], MATCH($A19, VEC!$A$2:$A$33, 0))/1000, "")</f>
        <v>0</v>
      </c>
      <c r="AU19" s="169">
        <f>IFERROR('VEC sub % by town by count'!AU19*INDEX(Table_query__5[Transformer Capacity], MATCH($A19, VEC!$A$2:$A$33, 0))/1000, "")</f>
        <v>0</v>
      </c>
      <c r="AV19" s="169">
        <f>IFERROR('VEC sub % by town by count'!AV19*INDEX(Table_query__5[Transformer Capacity], MATCH($A19, VEC!$A$2:$A$33, 0))/1000, "")</f>
        <v>0</v>
      </c>
      <c r="AW19" s="169">
        <f>IFERROR('VEC sub % by town by count'!AW19*INDEX(Table_query__5[Transformer Capacity], MATCH($A19, VEC!$A$2:$A$33, 0))/1000, "")</f>
        <v>0</v>
      </c>
      <c r="AX19" s="169">
        <f>IFERROR('VEC sub % by town by count'!AX19*INDEX(Table_query__5[Transformer Capacity], MATCH($A19, VEC!$A$2:$A$33, 0))/1000, "")</f>
        <v>0</v>
      </c>
      <c r="AY19" s="169">
        <f>IFERROR('VEC sub % by town by count'!AY19*INDEX(Table_query__5[Transformer Capacity], MATCH($A19, VEC!$A$2:$A$33, 0))/1000, "")</f>
        <v>0</v>
      </c>
      <c r="AZ19" s="169">
        <f>IFERROR('VEC sub % by town by count'!AZ19*INDEX(Table_query__5[Transformer Capacity], MATCH($A19, VEC!$A$2:$A$33, 0))/1000, "")</f>
        <v>0</v>
      </c>
      <c r="BA19" s="169">
        <f>IFERROR('VEC sub % by town by count'!BA19*INDEX(Table_query__5[Transformer Capacity], MATCH($A19, VEC!$A$2:$A$33, 0))/1000, "")</f>
        <v>0</v>
      </c>
      <c r="BB19" s="169">
        <f>IFERROR('VEC sub % by town by count'!BB19*INDEX(Table_query__5[Transformer Capacity], MATCH($A19, VEC!$A$2:$A$33, 0))/1000, "")</f>
        <v>0</v>
      </c>
      <c r="BC19" s="169">
        <f>IFERROR('VEC sub % by town by count'!BC19*INDEX(Table_query__5[Transformer Capacity], MATCH($A19, VEC!$A$2:$A$33, 0))/1000, "")</f>
        <v>0</v>
      </c>
      <c r="BD19" s="169">
        <f>IFERROR('VEC sub % by town by count'!BD19*INDEX(Table_query__5[Transformer Capacity], MATCH($A19, VEC!$A$2:$A$33, 0))/1000, "")</f>
        <v>0</v>
      </c>
      <c r="BE19" s="169">
        <f>IFERROR('VEC sub % by town by count'!BE19*INDEX(Table_query__5[Transformer Capacity], MATCH($A19, VEC!$A$2:$A$33, 0))/1000, "")</f>
        <v>0</v>
      </c>
      <c r="BF19" s="169">
        <f>IFERROR('VEC sub % by town by count'!BF19*INDEX(Table_query__5[Transformer Capacity], MATCH($A19, VEC!$A$2:$A$33, 0))/1000, "")</f>
        <v>0</v>
      </c>
      <c r="BG19" s="169">
        <f>IFERROR('VEC sub % by town by count'!BG19*INDEX(Table_query__5[Transformer Capacity], MATCH($A19, VEC!$A$2:$A$33, 0))/1000, "")</f>
        <v>0.5</v>
      </c>
      <c r="BH19" s="169">
        <f>IFERROR('VEC sub % by town by count'!BH19*INDEX(Table_query__5[Transformer Capacity], MATCH($A19, VEC!$A$2:$A$33, 0))/1000, "")</f>
        <v>0</v>
      </c>
      <c r="BI19" s="169">
        <f>IFERROR('VEC sub % by town by count'!BI19*INDEX(Table_query__5[Transformer Capacity], MATCH($A19, VEC!$A$2:$A$33, 0))/1000, "")</f>
        <v>0</v>
      </c>
      <c r="BJ19" s="169">
        <f>IFERROR('VEC sub % by town by count'!BJ19*INDEX(Table_query__5[Transformer Capacity], MATCH($A19, VEC!$A$2:$A$33, 0))/1000, "")</f>
        <v>0</v>
      </c>
      <c r="BK19" s="169">
        <f>IFERROR('VEC sub % by town by count'!BK19*INDEX(Table_query__5[Transformer Capacity], MATCH($A19, VEC!$A$2:$A$33, 0))/1000, "")</f>
        <v>0</v>
      </c>
      <c r="BL19" s="169">
        <f>IFERROR('VEC sub % by town by count'!BL19*INDEX(Table_query__5[Transformer Capacity], MATCH($A19, VEC!$A$2:$A$33, 0))/1000, "")</f>
        <v>0</v>
      </c>
      <c r="BM19" s="169">
        <f>IFERROR('VEC sub % by town by count'!BM19*INDEX(Table_query__5[Transformer Capacity], MATCH($A19, VEC!$A$2:$A$33, 0))/1000, "")</f>
        <v>0</v>
      </c>
      <c r="BN19" s="169">
        <f>IFERROR('VEC sub % by town by count'!BN19*INDEX(Table_query__5[Transformer Capacity], MATCH($A19, VEC!$A$2:$A$33, 0))/1000, "")</f>
        <v>0</v>
      </c>
      <c r="BO19" s="169">
        <f>IFERROR('VEC sub % by town by count'!BO19*INDEX(Table_query__5[Transformer Capacity], MATCH($A19, VEC!$A$2:$A$33, 0))/1000, "")</f>
        <v>0</v>
      </c>
      <c r="BP19" s="169">
        <f>IFERROR('VEC sub % by town by count'!BP19*INDEX(Table_query__5[Transformer Capacity], MATCH($A19, VEC!$A$2:$A$33, 0))/1000, "")</f>
        <v>0</v>
      </c>
      <c r="BQ19" s="169">
        <f>IFERROR('VEC sub % by town by count'!BQ19*INDEX(Table_query__5[Transformer Capacity], MATCH($A19, VEC!$A$2:$A$33, 0))/1000, "")</f>
        <v>0</v>
      </c>
      <c r="BR19" s="169">
        <f>IFERROR('VEC sub % by town by count'!BR19*INDEX(Table_query__5[Transformer Capacity], MATCH($A19, VEC!$A$2:$A$33, 0))/1000, "")</f>
        <v>0</v>
      </c>
      <c r="BS19">
        <f t="shared" si="0"/>
        <v>0.5</v>
      </c>
    </row>
    <row r="20" spans="1:71" x14ac:dyDescent="0.25">
      <c r="A20">
        <v>24</v>
      </c>
      <c r="B20" s="169">
        <f>IFERROR('VEC sub % by town by count'!B20*INDEX(Table_query__5[Transformer Capacity], MATCH($A20, VEC!$A$2:$A$33, 0))/1000, "")</f>
        <v>0</v>
      </c>
      <c r="C20" s="169">
        <f>IFERROR('VEC sub % by town by count'!C20*INDEX(Table_query__5[Transformer Capacity], MATCH($A20, VEC!$A$2:$A$33, 0))/1000, "")</f>
        <v>0</v>
      </c>
      <c r="D20" s="169">
        <f>IFERROR('VEC sub % by town by count'!D20*INDEX(Table_query__5[Transformer Capacity], MATCH($A20, VEC!$A$2:$A$33, 0))/1000, "")</f>
        <v>0</v>
      </c>
      <c r="E20" s="169">
        <f>IFERROR('VEC sub % by town by count'!E20*INDEX(Table_query__5[Transformer Capacity], MATCH($A20, VEC!$A$2:$A$33, 0))/1000, "")</f>
        <v>0</v>
      </c>
      <c r="F20" s="169">
        <f>IFERROR('VEC sub % by town by count'!F20*INDEX(Table_query__5[Transformer Capacity], MATCH($A20, VEC!$A$2:$A$33, 0))/1000, "")</f>
        <v>0.83299999999999996</v>
      </c>
      <c r="G20" s="169">
        <f>IFERROR('VEC sub % by town by count'!G20*INDEX(Table_query__5[Transformer Capacity], MATCH($A20, VEC!$A$2:$A$33, 0))/1000, "")</f>
        <v>0</v>
      </c>
      <c r="H20" s="169">
        <f>IFERROR('VEC sub % by town by count'!H20*INDEX(Table_query__5[Transformer Capacity], MATCH($A20, VEC!$A$2:$A$33, 0))/1000, "")</f>
        <v>0</v>
      </c>
      <c r="I20" s="169">
        <f>IFERROR('VEC sub % by town by count'!I20*INDEX(Table_query__5[Transformer Capacity], MATCH($A20, VEC!$A$2:$A$33, 0))/1000, "")</f>
        <v>0</v>
      </c>
      <c r="J20" s="169">
        <f>IFERROR('VEC sub % by town by count'!J20*INDEX(Table_query__5[Transformer Capacity], MATCH($A20, VEC!$A$2:$A$33, 0))/1000, "")</f>
        <v>0</v>
      </c>
      <c r="K20" s="169">
        <f>IFERROR('VEC sub % by town by count'!K20*INDEX(Table_query__5[Transformer Capacity], MATCH($A20, VEC!$A$2:$A$33, 0))/1000, "")</f>
        <v>0</v>
      </c>
      <c r="L20" s="169">
        <f>IFERROR('VEC sub % by town by count'!L20*INDEX(Table_query__5[Transformer Capacity], MATCH($A20, VEC!$A$2:$A$33, 0))/1000, "")</f>
        <v>0</v>
      </c>
      <c r="M20" s="169">
        <f>IFERROR('VEC sub % by town by count'!M20*INDEX(Table_query__5[Transformer Capacity], MATCH($A20, VEC!$A$2:$A$33, 0))/1000, "")</f>
        <v>0</v>
      </c>
      <c r="N20" s="169">
        <f>IFERROR('VEC sub % by town by count'!N20*INDEX(Table_query__5[Transformer Capacity], MATCH($A20, VEC!$A$2:$A$33, 0))/1000, "")</f>
        <v>0</v>
      </c>
      <c r="O20" s="169">
        <f>IFERROR('VEC sub % by town by count'!O20*INDEX(Table_query__5[Transformer Capacity], MATCH($A20, VEC!$A$2:$A$33, 0))/1000, "")</f>
        <v>0</v>
      </c>
      <c r="P20" s="169">
        <f>IFERROR('VEC sub % by town by count'!P20*INDEX(Table_query__5[Transformer Capacity], MATCH($A20, VEC!$A$2:$A$33, 0))/1000, "")</f>
        <v>0</v>
      </c>
      <c r="Q20" s="169">
        <f>IFERROR('VEC sub % by town by count'!Q20*INDEX(Table_query__5[Transformer Capacity], MATCH($A20, VEC!$A$2:$A$33, 0))/1000, "")</f>
        <v>0</v>
      </c>
      <c r="R20" s="169">
        <f>IFERROR('VEC sub % by town by count'!R20*INDEX(Table_query__5[Transformer Capacity], MATCH($A20, VEC!$A$2:$A$33, 0))/1000, "")</f>
        <v>0</v>
      </c>
      <c r="S20" s="169">
        <f>IFERROR('VEC sub % by town by count'!S20*INDEX(Table_query__5[Transformer Capacity], MATCH($A20, VEC!$A$2:$A$33, 0))/1000, "")</f>
        <v>0</v>
      </c>
      <c r="T20" s="169">
        <f>IFERROR('VEC sub % by town by count'!T20*INDEX(Table_query__5[Transformer Capacity], MATCH($A20, VEC!$A$2:$A$33, 0))/1000, "")</f>
        <v>0</v>
      </c>
      <c r="U20" s="169">
        <f>IFERROR('VEC sub % by town by count'!U20*INDEX(Table_query__5[Transformer Capacity], MATCH($A20, VEC!$A$2:$A$33, 0))/1000, "")</f>
        <v>0</v>
      </c>
      <c r="V20" s="169">
        <f>IFERROR('VEC sub % by town by count'!V20*INDEX(Table_query__5[Transformer Capacity], MATCH($A20, VEC!$A$2:$A$33, 0))/1000, "")</f>
        <v>0</v>
      </c>
      <c r="W20" s="169">
        <f>IFERROR('VEC sub % by town by count'!W20*INDEX(Table_query__5[Transformer Capacity], MATCH($A20, VEC!$A$2:$A$33, 0))/1000, "")</f>
        <v>0</v>
      </c>
      <c r="X20" s="169">
        <f>IFERROR('VEC sub % by town by count'!X20*INDEX(Table_query__5[Transformer Capacity], MATCH($A20, VEC!$A$2:$A$33, 0))/1000, "")</f>
        <v>0</v>
      </c>
      <c r="Y20" s="169">
        <f>IFERROR('VEC sub % by town by count'!Y20*INDEX(Table_query__5[Transformer Capacity], MATCH($A20, VEC!$A$2:$A$33, 0))/1000, "")</f>
        <v>0</v>
      </c>
      <c r="Z20" s="169">
        <f>IFERROR('VEC sub % by town by count'!Z20*INDEX(Table_query__5[Transformer Capacity], MATCH($A20, VEC!$A$2:$A$33, 0))/1000, "")</f>
        <v>0</v>
      </c>
      <c r="AA20" s="169">
        <f>IFERROR('VEC sub % by town by count'!AA20*INDEX(Table_query__5[Transformer Capacity], MATCH($A20, VEC!$A$2:$A$33, 0))/1000, "")</f>
        <v>0</v>
      </c>
      <c r="AB20" s="169">
        <f>IFERROR('VEC sub % by town by count'!AB20*INDEX(Table_query__5[Transformer Capacity], MATCH($A20, VEC!$A$2:$A$33, 0))/1000, "")</f>
        <v>0</v>
      </c>
      <c r="AC20" s="169">
        <f>IFERROR('VEC sub % by town by count'!AC20*INDEX(Table_query__5[Transformer Capacity], MATCH($A20, VEC!$A$2:$A$33, 0))/1000, "")</f>
        <v>0</v>
      </c>
      <c r="AD20" s="169">
        <f>IFERROR('VEC sub % by town by count'!AD20*INDEX(Table_query__5[Transformer Capacity], MATCH($A20, VEC!$A$2:$A$33, 0))/1000, "")</f>
        <v>0</v>
      </c>
      <c r="AE20" s="169">
        <f>IFERROR('VEC sub % by town by count'!AE20*INDEX(Table_query__5[Transformer Capacity], MATCH($A20, VEC!$A$2:$A$33, 0))/1000, "")</f>
        <v>0</v>
      </c>
      <c r="AF20" s="169">
        <f>IFERROR('VEC sub % by town by count'!AF20*INDEX(Table_query__5[Transformer Capacity], MATCH($A20, VEC!$A$2:$A$33, 0))/1000, "")</f>
        <v>0</v>
      </c>
      <c r="AG20" s="169">
        <f>IFERROR('VEC sub % by town by count'!AG20*INDEX(Table_query__5[Transformer Capacity], MATCH($A20, VEC!$A$2:$A$33, 0))/1000, "")</f>
        <v>0</v>
      </c>
      <c r="AH20" s="169">
        <f>IFERROR('VEC sub % by town by count'!AH20*INDEX(Table_query__5[Transformer Capacity], MATCH($A20, VEC!$A$2:$A$33, 0))/1000, "")</f>
        <v>0</v>
      </c>
      <c r="AI20" s="169">
        <f>IFERROR('VEC sub % by town by count'!AI20*INDEX(Table_query__5[Transformer Capacity], MATCH($A20, VEC!$A$2:$A$33, 0))/1000, "")</f>
        <v>0</v>
      </c>
      <c r="AJ20" s="169">
        <f>IFERROR('VEC sub % by town by count'!AJ20*INDEX(Table_query__5[Transformer Capacity], MATCH($A20, VEC!$A$2:$A$33, 0))/1000, "")</f>
        <v>0</v>
      </c>
      <c r="AK20" s="169">
        <f>IFERROR('VEC sub % by town by count'!AK20*INDEX(Table_query__5[Transformer Capacity], MATCH($A20, VEC!$A$2:$A$33, 0))/1000, "")</f>
        <v>0</v>
      </c>
      <c r="AL20" s="169">
        <f>IFERROR('VEC sub % by town by count'!AL20*INDEX(Table_query__5[Transformer Capacity], MATCH($A20, VEC!$A$2:$A$33, 0))/1000, "")</f>
        <v>0</v>
      </c>
      <c r="AM20" s="169">
        <f>IFERROR('VEC sub % by town by count'!AM20*INDEX(Table_query__5[Transformer Capacity], MATCH($A20, VEC!$A$2:$A$33, 0))/1000, "")</f>
        <v>0</v>
      </c>
      <c r="AN20" s="169">
        <f>IFERROR('VEC sub % by town by count'!AN20*INDEX(Table_query__5[Transformer Capacity], MATCH($A20, VEC!$A$2:$A$33, 0))/1000, "")</f>
        <v>0</v>
      </c>
      <c r="AO20" s="169">
        <f>IFERROR('VEC sub % by town by count'!AO20*INDEX(Table_query__5[Transformer Capacity], MATCH($A20, VEC!$A$2:$A$33, 0))/1000, "")</f>
        <v>0</v>
      </c>
      <c r="AP20" s="169">
        <f>IFERROR('VEC sub % by town by count'!AP20*INDEX(Table_query__5[Transformer Capacity], MATCH($A20, VEC!$A$2:$A$33, 0))/1000, "")</f>
        <v>0</v>
      </c>
      <c r="AQ20" s="169">
        <f>IFERROR('VEC sub % by town by count'!AQ20*INDEX(Table_query__5[Transformer Capacity], MATCH($A20, VEC!$A$2:$A$33, 0))/1000, "")</f>
        <v>0</v>
      </c>
      <c r="AR20" s="169">
        <f>IFERROR('VEC sub % by town by count'!AR20*INDEX(Table_query__5[Transformer Capacity], MATCH($A20, VEC!$A$2:$A$33, 0))/1000, "")</f>
        <v>0</v>
      </c>
      <c r="AS20" s="169">
        <f>IFERROR('VEC sub % by town by count'!AS20*INDEX(Table_query__5[Transformer Capacity], MATCH($A20, VEC!$A$2:$A$33, 0))/1000, "")</f>
        <v>0</v>
      </c>
      <c r="AT20" s="169">
        <f>IFERROR('VEC sub % by town by count'!AT20*INDEX(Table_query__5[Transformer Capacity], MATCH($A20, VEC!$A$2:$A$33, 0))/1000, "")</f>
        <v>0</v>
      </c>
      <c r="AU20" s="169">
        <f>IFERROR('VEC sub % by town by count'!AU20*INDEX(Table_query__5[Transformer Capacity], MATCH($A20, VEC!$A$2:$A$33, 0))/1000, "")</f>
        <v>0</v>
      </c>
      <c r="AV20" s="169">
        <f>IFERROR('VEC sub % by town by count'!AV20*INDEX(Table_query__5[Transformer Capacity], MATCH($A20, VEC!$A$2:$A$33, 0))/1000, "")</f>
        <v>0</v>
      </c>
      <c r="AW20" s="169">
        <f>IFERROR('VEC sub % by town by count'!AW20*INDEX(Table_query__5[Transformer Capacity], MATCH($A20, VEC!$A$2:$A$33, 0))/1000, "")</f>
        <v>0</v>
      </c>
      <c r="AX20" s="169">
        <f>IFERROR('VEC sub % by town by count'!AX20*INDEX(Table_query__5[Transformer Capacity], MATCH($A20, VEC!$A$2:$A$33, 0))/1000, "")</f>
        <v>0</v>
      </c>
      <c r="AY20" s="169">
        <f>IFERROR('VEC sub % by town by count'!AY20*INDEX(Table_query__5[Transformer Capacity], MATCH($A20, VEC!$A$2:$A$33, 0))/1000, "")</f>
        <v>0</v>
      </c>
      <c r="AZ20" s="169">
        <f>IFERROR('VEC sub % by town by count'!AZ20*INDEX(Table_query__5[Transformer Capacity], MATCH($A20, VEC!$A$2:$A$33, 0))/1000, "")</f>
        <v>0</v>
      </c>
      <c r="BA20" s="169">
        <f>IFERROR('VEC sub % by town by count'!BA20*INDEX(Table_query__5[Transformer Capacity], MATCH($A20, VEC!$A$2:$A$33, 0))/1000, "")</f>
        <v>0</v>
      </c>
      <c r="BB20" s="169">
        <f>IFERROR('VEC sub % by town by count'!BB20*INDEX(Table_query__5[Transformer Capacity], MATCH($A20, VEC!$A$2:$A$33, 0))/1000, "")</f>
        <v>0</v>
      </c>
      <c r="BC20" s="169">
        <f>IFERROR('VEC sub % by town by count'!BC20*INDEX(Table_query__5[Transformer Capacity], MATCH($A20, VEC!$A$2:$A$33, 0))/1000, "")</f>
        <v>0</v>
      </c>
      <c r="BD20" s="169">
        <f>IFERROR('VEC sub % by town by count'!BD20*INDEX(Table_query__5[Transformer Capacity], MATCH($A20, VEC!$A$2:$A$33, 0))/1000, "")</f>
        <v>0</v>
      </c>
      <c r="BE20" s="169">
        <f>IFERROR('VEC sub % by town by count'!BE20*INDEX(Table_query__5[Transformer Capacity], MATCH($A20, VEC!$A$2:$A$33, 0))/1000, "")</f>
        <v>0</v>
      </c>
      <c r="BF20" s="169">
        <f>IFERROR('VEC sub % by town by count'!BF20*INDEX(Table_query__5[Transformer Capacity], MATCH($A20, VEC!$A$2:$A$33, 0))/1000, "")</f>
        <v>0</v>
      </c>
      <c r="BG20" s="169">
        <f>IFERROR('VEC sub % by town by count'!BG20*INDEX(Table_query__5[Transformer Capacity], MATCH($A20, VEC!$A$2:$A$33, 0))/1000, "")</f>
        <v>0</v>
      </c>
      <c r="BH20" s="169">
        <f>IFERROR('VEC sub % by town by count'!BH20*INDEX(Table_query__5[Transformer Capacity], MATCH($A20, VEC!$A$2:$A$33, 0))/1000, "")</f>
        <v>0</v>
      </c>
      <c r="BI20" s="169">
        <f>IFERROR('VEC sub % by town by count'!BI20*INDEX(Table_query__5[Transformer Capacity], MATCH($A20, VEC!$A$2:$A$33, 0))/1000, "")</f>
        <v>0</v>
      </c>
      <c r="BJ20" s="169">
        <f>IFERROR('VEC sub % by town by count'!BJ20*INDEX(Table_query__5[Transformer Capacity], MATCH($A20, VEC!$A$2:$A$33, 0))/1000, "")</f>
        <v>0</v>
      </c>
      <c r="BK20" s="169">
        <f>IFERROR('VEC sub % by town by count'!BK20*INDEX(Table_query__5[Transformer Capacity], MATCH($A20, VEC!$A$2:$A$33, 0))/1000, "")</f>
        <v>0</v>
      </c>
      <c r="BL20" s="169">
        <f>IFERROR('VEC sub % by town by count'!BL20*INDEX(Table_query__5[Transformer Capacity], MATCH($A20, VEC!$A$2:$A$33, 0))/1000, "")</f>
        <v>0</v>
      </c>
      <c r="BM20" s="169">
        <f>IFERROR('VEC sub % by town by count'!BM20*INDEX(Table_query__5[Transformer Capacity], MATCH($A20, VEC!$A$2:$A$33, 0))/1000, "")</f>
        <v>0</v>
      </c>
      <c r="BN20" s="169">
        <f>IFERROR('VEC sub % by town by count'!BN20*INDEX(Table_query__5[Transformer Capacity], MATCH($A20, VEC!$A$2:$A$33, 0))/1000, "")</f>
        <v>0</v>
      </c>
      <c r="BO20" s="169">
        <f>IFERROR('VEC sub % by town by count'!BO20*INDEX(Table_query__5[Transformer Capacity], MATCH($A20, VEC!$A$2:$A$33, 0))/1000, "")</f>
        <v>0</v>
      </c>
      <c r="BP20" s="169">
        <f>IFERROR('VEC sub % by town by count'!BP20*INDEX(Table_query__5[Transformer Capacity], MATCH($A20, VEC!$A$2:$A$33, 0))/1000, "")</f>
        <v>0</v>
      </c>
      <c r="BQ20" s="169">
        <f>IFERROR('VEC sub % by town by count'!BQ20*INDEX(Table_query__5[Transformer Capacity], MATCH($A20, VEC!$A$2:$A$33, 0))/1000, "")</f>
        <v>0</v>
      </c>
      <c r="BR20" s="169">
        <f>IFERROR('VEC sub % by town by count'!BR20*INDEX(Table_query__5[Transformer Capacity], MATCH($A20, VEC!$A$2:$A$33, 0))/1000, "")</f>
        <v>0</v>
      </c>
      <c r="BS20">
        <f t="shared" si="0"/>
        <v>0.83299999999999996</v>
      </c>
    </row>
    <row r="21" spans="1:71" x14ac:dyDescent="0.25">
      <c r="A21">
        <v>27</v>
      </c>
      <c r="B21" s="169">
        <f>IFERROR('VEC sub % by town by count'!B21*INDEX(Table_query__5[Transformer Capacity], MATCH($A21, VEC!$A$2:$A$33, 0))/1000, "")</f>
        <v>0</v>
      </c>
      <c r="C21" s="169">
        <f>IFERROR('VEC sub % by town by count'!C21*INDEX(Table_query__5[Transformer Capacity], MATCH($A21, VEC!$A$2:$A$33, 0))/1000, "")</f>
        <v>0</v>
      </c>
      <c r="D21" s="169">
        <f>IFERROR('VEC sub % by town by count'!D21*INDEX(Table_query__5[Transformer Capacity], MATCH($A21, VEC!$A$2:$A$33, 0))/1000, "")</f>
        <v>0</v>
      </c>
      <c r="E21" s="169">
        <f>IFERROR('VEC sub % by town by count'!E21*INDEX(Table_query__5[Transformer Capacity], MATCH($A21, VEC!$A$2:$A$33, 0))/1000, "")</f>
        <v>0</v>
      </c>
      <c r="F21" s="169">
        <f>IFERROR('VEC sub % by town by count'!F21*INDEX(Table_query__5[Transformer Capacity], MATCH($A21, VEC!$A$2:$A$33, 0))/1000, "")</f>
        <v>0</v>
      </c>
      <c r="G21" s="169">
        <f>IFERROR('VEC sub % by town by count'!G21*INDEX(Table_query__5[Transformer Capacity], MATCH($A21, VEC!$A$2:$A$33, 0))/1000, "")</f>
        <v>0</v>
      </c>
      <c r="H21" s="169">
        <f>IFERROR('VEC sub % by town by count'!H21*INDEX(Table_query__5[Transformer Capacity], MATCH($A21, VEC!$A$2:$A$33, 0))/1000, "")</f>
        <v>0</v>
      </c>
      <c r="I21" s="169">
        <f>IFERROR('VEC sub % by town by count'!I21*INDEX(Table_query__5[Transformer Capacity], MATCH($A21, VEC!$A$2:$A$33, 0))/1000, "")</f>
        <v>0</v>
      </c>
      <c r="J21" s="169">
        <f>IFERROR('VEC sub % by town by count'!J21*INDEX(Table_query__5[Transformer Capacity], MATCH($A21, VEC!$A$2:$A$33, 0))/1000, "")</f>
        <v>0</v>
      </c>
      <c r="K21" s="169">
        <f>IFERROR('VEC sub % by town by count'!K21*INDEX(Table_query__5[Transformer Capacity], MATCH($A21, VEC!$A$2:$A$33, 0))/1000, "")</f>
        <v>0</v>
      </c>
      <c r="L21" s="169">
        <f>IFERROR('VEC sub % by town by count'!L21*INDEX(Table_query__5[Transformer Capacity], MATCH($A21, VEC!$A$2:$A$33, 0))/1000, "")</f>
        <v>0</v>
      </c>
      <c r="M21" s="169">
        <f>IFERROR('VEC sub % by town by count'!M21*INDEX(Table_query__5[Transformer Capacity], MATCH($A21, VEC!$A$2:$A$33, 0))/1000, "")</f>
        <v>0</v>
      </c>
      <c r="N21" s="169">
        <f>IFERROR('VEC sub % by town by count'!N21*INDEX(Table_query__5[Transformer Capacity], MATCH($A21, VEC!$A$2:$A$33, 0))/1000, "")</f>
        <v>0</v>
      </c>
      <c r="O21" s="169">
        <f>IFERROR('VEC sub % by town by count'!O21*INDEX(Table_query__5[Transformer Capacity], MATCH($A21, VEC!$A$2:$A$33, 0))/1000, "")</f>
        <v>0</v>
      </c>
      <c r="P21" s="169">
        <f>IFERROR('VEC sub % by town by count'!P21*INDEX(Table_query__5[Transformer Capacity], MATCH($A21, VEC!$A$2:$A$33, 0))/1000, "")</f>
        <v>0</v>
      </c>
      <c r="Q21" s="169">
        <f>IFERROR('VEC sub % by town by count'!Q21*INDEX(Table_query__5[Transformer Capacity], MATCH($A21, VEC!$A$2:$A$33, 0))/1000, "")</f>
        <v>0</v>
      </c>
      <c r="R21" s="169">
        <f>IFERROR('VEC sub % by town by count'!R21*INDEX(Table_query__5[Transformer Capacity], MATCH($A21, VEC!$A$2:$A$33, 0))/1000, "")</f>
        <v>0</v>
      </c>
      <c r="S21" s="169">
        <f>IFERROR('VEC sub % by town by count'!S21*INDEX(Table_query__5[Transformer Capacity], MATCH($A21, VEC!$A$2:$A$33, 0))/1000, "")</f>
        <v>0</v>
      </c>
      <c r="T21" s="169">
        <f>IFERROR('VEC sub % by town by count'!T21*INDEX(Table_query__5[Transformer Capacity], MATCH($A21, VEC!$A$2:$A$33, 0))/1000, "")</f>
        <v>0</v>
      </c>
      <c r="U21" s="169">
        <f>IFERROR('VEC sub % by town by count'!U21*INDEX(Table_query__5[Transformer Capacity], MATCH($A21, VEC!$A$2:$A$33, 0))/1000, "")</f>
        <v>0</v>
      </c>
      <c r="V21" s="169">
        <f>IFERROR('VEC sub % by town by count'!V21*INDEX(Table_query__5[Transformer Capacity], MATCH($A21, VEC!$A$2:$A$33, 0))/1000, "")</f>
        <v>0</v>
      </c>
      <c r="W21" s="169">
        <f>IFERROR('VEC sub % by town by count'!W21*INDEX(Table_query__5[Transformer Capacity], MATCH($A21, VEC!$A$2:$A$33, 0))/1000, "")</f>
        <v>0</v>
      </c>
      <c r="X21" s="169">
        <f>IFERROR('VEC sub % by town by count'!X21*INDEX(Table_query__5[Transformer Capacity], MATCH($A21, VEC!$A$2:$A$33, 0))/1000, "")</f>
        <v>0</v>
      </c>
      <c r="Y21" s="169">
        <f>IFERROR('VEC sub % by town by count'!Y21*INDEX(Table_query__5[Transformer Capacity], MATCH($A21, VEC!$A$2:$A$33, 0))/1000, "")</f>
        <v>0</v>
      </c>
      <c r="Z21" s="169">
        <f>IFERROR('VEC sub % by town by count'!Z21*INDEX(Table_query__5[Transformer Capacity], MATCH($A21, VEC!$A$2:$A$33, 0))/1000, "")</f>
        <v>0</v>
      </c>
      <c r="AA21" s="169">
        <f>IFERROR('VEC sub % by town by count'!AA21*INDEX(Table_query__5[Transformer Capacity], MATCH($A21, VEC!$A$2:$A$33, 0))/1000, "")</f>
        <v>0</v>
      </c>
      <c r="AB21" s="169">
        <f>IFERROR('VEC sub % by town by count'!AB21*INDEX(Table_query__5[Transformer Capacity], MATCH($A21, VEC!$A$2:$A$33, 0))/1000, "")</f>
        <v>0</v>
      </c>
      <c r="AC21" s="169">
        <f>IFERROR('VEC sub % by town by count'!AC21*INDEX(Table_query__5[Transformer Capacity], MATCH($A21, VEC!$A$2:$A$33, 0))/1000, "")</f>
        <v>0</v>
      </c>
      <c r="AD21" s="169">
        <f>IFERROR('VEC sub % by town by count'!AD21*INDEX(Table_query__5[Transformer Capacity], MATCH($A21, VEC!$A$2:$A$33, 0))/1000, "")</f>
        <v>0</v>
      </c>
      <c r="AE21" s="169">
        <f>IFERROR('VEC sub % by town by count'!AE21*INDEX(Table_query__5[Transformer Capacity], MATCH($A21, VEC!$A$2:$A$33, 0))/1000, "")</f>
        <v>0</v>
      </c>
      <c r="AF21" s="169">
        <f>IFERROR('VEC sub % by town by count'!AF21*INDEX(Table_query__5[Transformer Capacity], MATCH($A21, VEC!$A$2:$A$33, 0))/1000, "")</f>
        <v>1.1000000000000001</v>
      </c>
      <c r="AG21" s="169">
        <f>IFERROR('VEC sub % by town by count'!AG21*INDEX(Table_query__5[Transformer Capacity], MATCH($A21, VEC!$A$2:$A$33, 0))/1000, "")</f>
        <v>0</v>
      </c>
      <c r="AH21" s="169">
        <f>IFERROR('VEC sub % by town by count'!AH21*INDEX(Table_query__5[Transformer Capacity], MATCH($A21, VEC!$A$2:$A$33, 0))/1000, "")</f>
        <v>0</v>
      </c>
      <c r="AI21" s="169">
        <f>IFERROR('VEC sub % by town by count'!AI21*INDEX(Table_query__5[Transformer Capacity], MATCH($A21, VEC!$A$2:$A$33, 0))/1000, "")</f>
        <v>0</v>
      </c>
      <c r="AJ21" s="169">
        <f>IFERROR('VEC sub % by town by count'!AJ21*INDEX(Table_query__5[Transformer Capacity], MATCH($A21, VEC!$A$2:$A$33, 0))/1000, "")</f>
        <v>0</v>
      </c>
      <c r="AK21" s="169">
        <f>IFERROR('VEC sub % by town by count'!AK21*INDEX(Table_query__5[Transformer Capacity], MATCH($A21, VEC!$A$2:$A$33, 0))/1000, "")</f>
        <v>0</v>
      </c>
      <c r="AL21" s="169">
        <f>IFERROR('VEC sub % by town by count'!AL21*INDEX(Table_query__5[Transformer Capacity], MATCH($A21, VEC!$A$2:$A$33, 0))/1000, "")</f>
        <v>0</v>
      </c>
      <c r="AM21" s="169">
        <f>IFERROR('VEC sub % by town by count'!AM21*INDEX(Table_query__5[Transformer Capacity], MATCH($A21, VEC!$A$2:$A$33, 0))/1000, "")</f>
        <v>0</v>
      </c>
      <c r="AN21" s="169">
        <f>IFERROR('VEC sub % by town by count'!AN21*INDEX(Table_query__5[Transformer Capacity], MATCH($A21, VEC!$A$2:$A$33, 0))/1000, "")</f>
        <v>0</v>
      </c>
      <c r="AO21" s="169">
        <f>IFERROR('VEC sub % by town by count'!AO21*INDEX(Table_query__5[Transformer Capacity], MATCH($A21, VEC!$A$2:$A$33, 0))/1000, "")</f>
        <v>0</v>
      </c>
      <c r="AP21" s="169">
        <f>IFERROR('VEC sub % by town by count'!AP21*INDEX(Table_query__5[Transformer Capacity], MATCH($A21, VEC!$A$2:$A$33, 0))/1000, "")</f>
        <v>0</v>
      </c>
      <c r="AQ21" s="169">
        <f>IFERROR('VEC sub % by town by count'!AQ21*INDEX(Table_query__5[Transformer Capacity], MATCH($A21, VEC!$A$2:$A$33, 0))/1000, "")</f>
        <v>0</v>
      </c>
      <c r="AR21" s="169">
        <f>IFERROR('VEC sub % by town by count'!AR21*INDEX(Table_query__5[Transformer Capacity], MATCH($A21, VEC!$A$2:$A$33, 0))/1000, "")</f>
        <v>0</v>
      </c>
      <c r="AS21" s="169">
        <f>IFERROR('VEC sub % by town by count'!AS21*INDEX(Table_query__5[Transformer Capacity], MATCH($A21, VEC!$A$2:$A$33, 0))/1000, "")</f>
        <v>0</v>
      </c>
      <c r="AT21" s="169">
        <f>IFERROR('VEC sub % by town by count'!AT21*INDEX(Table_query__5[Transformer Capacity], MATCH($A21, VEC!$A$2:$A$33, 0))/1000, "")</f>
        <v>0</v>
      </c>
      <c r="AU21" s="169">
        <f>IFERROR('VEC sub % by town by count'!AU21*INDEX(Table_query__5[Transformer Capacity], MATCH($A21, VEC!$A$2:$A$33, 0))/1000, "")</f>
        <v>0</v>
      </c>
      <c r="AV21" s="169">
        <f>IFERROR('VEC sub % by town by count'!AV21*INDEX(Table_query__5[Transformer Capacity], MATCH($A21, VEC!$A$2:$A$33, 0))/1000, "")</f>
        <v>0</v>
      </c>
      <c r="AW21" s="169">
        <f>IFERROR('VEC sub % by town by count'!AW21*INDEX(Table_query__5[Transformer Capacity], MATCH($A21, VEC!$A$2:$A$33, 0))/1000, "")</f>
        <v>0</v>
      </c>
      <c r="AX21" s="169">
        <f>IFERROR('VEC sub % by town by count'!AX21*INDEX(Table_query__5[Transformer Capacity], MATCH($A21, VEC!$A$2:$A$33, 0))/1000, "")</f>
        <v>0</v>
      </c>
      <c r="AY21" s="169">
        <f>IFERROR('VEC sub % by town by count'!AY21*INDEX(Table_query__5[Transformer Capacity], MATCH($A21, VEC!$A$2:$A$33, 0))/1000, "")</f>
        <v>0</v>
      </c>
      <c r="AZ21" s="169">
        <f>IFERROR('VEC sub % by town by count'!AZ21*INDEX(Table_query__5[Transformer Capacity], MATCH($A21, VEC!$A$2:$A$33, 0))/1000, "")</f>
        <v>0</v>
      </c>
      <c r="BA21" s="169">
        <f>IFERROR('VEC sub % by town by count'!BA21*INDEX(Table_query__5[Transformer Capacity], MATCH($A21, VEC!$A$2:$A$33, 0))/1000, "")</f>
        <v>0</v>
      </c>
      <c r="BB21" s="169">
        <f>IFERROR('VEC sub % by town by count'!BB21*INDEX(Table_query__5[Transformer Capacity], MATCH($A21, VEC!$A$2:$A$33, 0))/1000, "")</f>
        <v>0</v>
      </c>
      <c r="BC21" s="169">
        <f>IFERROR('VEC sub % by town by count'!BC21*INDEX(Table_query__5[Transformer Capacity], MATCH($A21, VEC!$A$2:$A$33, 0))/1000, "")</f>
        <v>0</v>
      </c>
      <c r="BD21" s="169">
        <f>IFERROR('VEC sub % by town by count'!BD21*INDEX(Table_query__5[Transformer Capacity], MATCH($A21, VEC!$A$2:$A$33, 0))/1000, "")</f>
        <v>0</v>
      </c>
      <c r="BE21" s="169">
        <f>IFERROR('VEC sub % by town by count'!BE21*INDEX(Table_query__5[Transformer Capacity], MATCH($A21, VEC!$A$2:$A$33, 0))/1000, "")</f>
        <v>0</v>
      </c>
      <c r="BF21" s="169">
        <f>IFERROR('VEC sub % by town by count'!BF21*INDEX(Table_query__5[Transformer Capacity], MATCH($A21, VEC!$A$2:$A$33, 0))/1000, "")</f>
        <v>0</v>
      </c>
      <c r="BG21" s="169">
        <f>IFERROR('VEC sub % by town by count'!BG21*INDEX(Table_query__5[Transformer Capacity], MATCH($A21, VEC!$A$2:$A$33, 0))/1000, "")</f>
        <v>0</v>
      </c>
      <c r="BH21" s="169">
        <f>IFERROR('VEC sub % by town by count'!BH21*INDEX(Table_query__5[Transformer Capacity], MATCH($A21, VEC!$A$2:$A$33, 0))/1000, "")</f>
        <v>0</v>
      </c>
      <c r="BI21" s="169">
        <f>IFERROR('VEC sub % by town by count'!BI21*INDEX(Table_query__5[Transformer Capacity], MATCH($A21, VEC!$A$2:$A$33, 0))/1000, "")</f>
        <v>0</v>
      </c>
      <c r="BJ21" s="169">
        <f>IFERROR('VEC sub % by town by count'!BJ21*INDEX(Table_query__5[Transformer Capacity], MATCH($A21, VEC!$A$2:$A$33, 0))/1000, "")</f>
        <v>0</v>
      </c>
      <c r="BK21" s="169">
        <f>IFERROR('VEC sub % by town by count'!BK21*INDEX(Table_query__5[Transformer Capacity], MATCH($A21, VEC!$A$2:$A$33, 0))/1000, "")</f>
        <v>0</v>
      </c>
      <c r="BL21" s="169">
        <f>IFERROR('VEC sub % by town by count'!BL21*INDEX(Table_query__5[Transformer Capacity], MATCH($A21, VEC!$A$2:$A$33, 0))/1000, "")</f>
        <v>0</v>
      </c>
      <c r="BM21" s="169">
        <f>IFERROR('VEC sub % by town by count'!BM21*INDEX(Table_query__5[Transformer Capacity], MATCH($A21, VEC!$A$2:$A$33, 0))/1000, "")</f>
        <v>0</v>
      </c>
      <c r="BN21" s="169">
        <f>IFERROR('VEC sub % by town by count'!BN21*INDEX(Table_query__5[Transformer Capacity], MATCH($A21, VEC!$A$2:$A$33, 0))/1000, "")</f>
        <v>0</v>
      </c>
      <c r="BO21" s="169">
        <f>IFERROR('VEC sub % by town by count'!BO21*INDEX(Table_query__5[Transformer Capacity], MATCH($A21, VEC!$A$2:$A$33, 0))/1000, "")</f>
        <v>0</v>
      </c>
      <c r="BP21" s="169">
        <f>IFERROR('VEC sub % by town by count'!BP21*INDEX(Table_query__5[Transformer Capacity], MATCH($A21, VEC!$A$2:$A$33, 0))/1000, "")</f>
        <v>0</v>
      </c>
      <c r="BQ21" s="169">
        <f>IFERROR('VEC sub % by town by count'!BQ21*INDEX(Table_query__5[Transformer Capacity], MATCH($A21, VEC!$A$2:$A$33, 0))/1000, "")</f>
        <v>0</v>
      </c>
      <c r="BR21" s="169">
        <f>IFERROR('VEC sub % by town by count'!BR21*INDEX(Table_query__5[Transformer Capacity], MATCH($A21, VEC!$A$2:$A$33, 0))/1000, "")</f>
        <v>0</v>
      </c>
      <c r="BS21">
        <f t="shared" si="0"/>
        <v>1.1000000000000001</v>
      </c>
    </row>
    <row r="22" spans="1:71" x14ac:dyDescent="0.25">
      <c r="A22">
        <v>28</v>
      </c>
      <c r="B22" s="169">
        <f>IFERROR('VEC sub % by town by count'!B22*INDEX(Table_query__5[Transformer Capacity], MATCH($A22, VEC!$A$2:$A$33, 0))/1000, "")</f>
        <v>0</v>
      </c>
      <c r="C22" s="169">
        <f>IFERROR('VEC sub % by town by count'!C22*INDEX(Table_query__5[Transformer Capacity], MATCH($A22, VEC!$A$2:$A$33, 0))/1000, "")</f>
        <v>7.1206896551724128</v>
      </c>
      <c r="D22" s="169">
        <f>IFERROR('VEC sub % by town by count'!D22*INDEX(Table_query__5[Transformer Capacity], MATCH($A22, VEC!$A$2:$A$33, 0))/1000, "")</f>
        <v>0</v>
      </c>
      <c r="E22" s="169">
        <f>IFERROR('VEC sub % by town by count'!E22*INDEX(Table_query__5[Transformer Capacity], MATCH($A22, VEC!$A$2:$A$33, 0))/1000, "")</f>
        <v>0</v>
      </c>
      <c r="F22" s="169">
        <f>IFERROR('VEC sub % by town by count'!F22*INDEX(Table_query__5[Transformer Capacity], MATCH($A22, VEC!$A$2:$A$33, 0))/1000, "")</f>
        <v>0</v>
      </c>
      <c r="G22" s="169">
        <f>IFERROR('VEC sub % by town by count'!G22*INDEX(Table_query__5[Transformer Capacity], MATCH($A22, VEC!$A$2:$A$33, 0))/1000, "")</f>
        <v>0</v>
      </c>
      <c r="H22" s="169">
        <f>IFERROR('VEC sub % by town by count'!H22*INDEX(Table_query__5[Transformer Capacity], MATCH($A22, VEC!$A$2:$A$33, 0))/1000, "")</f>
        <v>0</v>
      </c>
      <c r="I22" s="169">
        <f>IFERROR('VEC sub % by town by count'!I22*INDEX(Table_query__5[Transformer Capacity], MATCH($A22, VEC!$A$2:$A$33, 0))/1000, "")</f>
        <v>0</v>
      </c>
      <c r="J22" s="169">
        <f>IFERROR('VEC sub % by town by count'!J22*INDEX(Table_query__5[Transformer Capacity], MATCH($A22, VEC!$A$2:$A$33, 0))/1000, "")</f>
        <v>0</v>
      </c>
      <c r="K22" s="169">
        <f>IFERROR('VEC sub % by town by count'!K22*INDEX(Table_query__5[Transformer Capacity], MATCH($A22, VEC!$A$2:$A$33, 0))/1000, "")</f>
        <v>0</v>
      </c>
      <c r="L22" s="169">
        <f>IFERROR('VEC sub % by town by count'!L22*INDEX(Table_query__5[Transformer Capacity], MATCH($A22, VEC!$A$2:$A$33, 0))/1000, "")</f>
        <v>0</v>
      </c>
      <c r="M22" s="169">
        <f>IFERROR('VEC sub % by town by count'!M22*INDEX(Table_query__5[Transformer Capacity], MATCH($A22, VEC!$A$2:$A$33, 0))/1000, "")</f>
        <v>0</v>
      </c>
      <c r="N22" s="169">
        <f>IFERROR('VEC sub % by town by count'!N22*INDEX(Table_query__5[Transformer Capacity], MATCH($A22, VEC!$A$2:$A$33, 0))/1000, "")</f>
        <v>0</v>
      </c>
      <c r="O22" s="169">
        <f>IFERROR('VEC sub % by town by count'!O22*INDEX(Table_query__5[Transformer Capacity], MATCH($A22, VEC!$A$2:$A$33, 0))/1000, "")</f>
        <v>0</v>
      </c>
      <c r="P22" s="169">
        <f>IFERROR('VEC sub % by town by count'!P22*INDEX(Table_query__5[Transformer Capacity], MATCH($A22, VEC!$A$2:$A$33, 0))/1000, "")</f>
        <v>0</v>
      </c>
      <c r="Q22" s="169">
        <f>IFERROR('VEC sub % by town by count'!Q22*INDEX(Table_query__5[Transformer Capacity], MATCH($A22, VEC!$A$2:$A$33, 0))/1000, "")</f>
        <v>0</v>
      </c>
      <c r="R22" s="169">
        <f>IFERROR('VEC sub % by town by count'!R22*INDEX(Table_query__5[Transformer Capacity], MATCH($A22, VEC!$A$2:$A$33, 0))/1000, "")</f>
        <v>0</v>
      </c>
      <c r="S22" s="169">
        <f>IFERROR('VEC sub % by town by count'!S22*INDEX(Table_query__5[Transformer Capacity], MATCH($A22, VEC!$A$2:$A$33, 0))/1000, "")</f>
        <v>0</v>
      </c>
      <c r="T22" s="169">
        <f>IFERROR('VEC sub % by town by count'!T22*INDEX(Table_query__5[Transformer Capacity], MATCH($A22, VEC!$A$2:$A$33, 0))/1000, "")</f>
        <v>0</v>
      </c>
      <c r="U22" s="169">
        <f>IFERROR('VEC sub % by town by count'!U22*INDEX(Table_query__5[Transformer Capacity], MATCH($A22, VEC!$A$2:$A$33, 0))/1000, "")</f>
        <v>0</v>
      </c>
      <c r="V22" s="169">
        <f>IFERROR('VEC sub % by town by count'!V22*INDEX(Table_query__5[Transformer Capacity], MATCH($A22, VEC!$A$2:$A$33, 0))/1000, "")</f>
        <v>0</v>
      </c>
      <c r="W22" s="169">
        <f>IFERROR('VEC sub % by town by count'!W22*INDEX(Table_query__5[Transformer Capacity], MATCH($A22, VEC!$A$2:$A$33, 0))/1000, "")</f>
        <v>0</v>
      </c>
      <c r="X22" s="169">
        <f>IFERROR('VEC sub % by town by count'!X22*INDEX(Table_query__5[Transformer Capacity], MATCH($A22, VEC!$A$2:$A$33, 0))/1000, "")</f>
        <v>0</v>
      </c>
      <c r="Y22" s="169">
        <f>IFERROR('VEC sub % by town by count'!Y22*INDEX(Table_query__5[Transformer Capacity], MATCH($A22, VEC!$A$2:$A$33, 0))/1000, "")</f>
        <v>0</v>
      </c>
      <c r="Z22" s="169">
        <f>IFERROR('VEC sub % by town by count'!Z22*INDEX(Table_query__5[Transformer Capacity], MATCH($A22, VEC!$A$2:$A$33, 0))/1000, "")</f>
        <v>0</v>
      </c>
      <c r="AA22" s="169">
        <f>IFERROR('VEC sub % by town by count'!AA22*INDEX(Table_query__5[Transformer Capacity], MATCH($A22, VEC!$A$2:$A$33, 0))/1000, "")</f>
        <v>0</v>
      </c>
      <c r="AB22" s="169">
        <f>IFERROR('VEC sub % by town by count'!AB22*INDEX(Table_query__5[Transformer Capacity], MATCH($A22, VEC!$A$2:$A$33, 0))/1000, "")</f>
        <v>0</v>
      </c>
      <c r="AC22" s="169">
        <f>IFERROR('VEC sub % by town by count'!AC22*INDEX(Table_query__5[Transformer Capacity], MATCH($A22, VEC!$A$2:$A$33, 0))/1000, "")</f>
        <v>0</v>
      </c>
      <c r="AD22" s="169">
        <f>IFERROR('VEC sub % by town by count'!AD22*INDEX(Table_query__5[Transformer Capacity], MATCH($A22, VEC!$A$2:$A$33, 0))/1000, "")</f>
        <v>0</v>
      </c>
      <c r="AE22" s="169">
        <f>IFERROR('VEC sub % by town by count'!AE22*INDEX(Table_query__5[Transformer Capacity], MATCH($A22, VEC!$A$2:$A$33, 0))/1000, "")</f>
        <v>0</v>
      </c>
      <c r="AF22" s="169">
        <f>IFERROR('VEC sub % by town by count'!AF22*INDEX(Table_query__5[Transformer Capacity], MATCH($A22, VEC!$A$2:$A$33, 0))/1000, "")</f>
        <v>0</v>
      </c>
      <c r="AG22" s="169">
        <f>IFERROR('VEC sub % by town by count'!AG22*INDEX(Table_query__5[Transformer Capacity], MATCH($A22, VEC!$A$2:$A$33, 0))/1000, "")</f>
        <v>0</v>
      </c>
      <c r="AH22" s="169">
        <f>IFERROR('VEC sub % by town by count'!AH22*INDEX(Table_query__5[Transformer Capacity], MATCH($A22, VEC!$A$2:$A$33, 0))/1000, "")</f>
        <v>0</v>
      </c>
      <c r="AI22" s="169">
        <f>IFERROR('VEC sub % by town by count'!AI22*INDEX(Table_query__5[Transformer Capacity], MATCH($A22, VEC!$A$2:$A$33, 0))/1000, "")</f>
        <v>0</v>
      </c>
      <c r="AJ22" s="169">
        <f>IFERROR('VEC sub % by town by count'!AJ22*INDEX(Table_query__5[Transformer Capacity], MATCH($A22, VEC!$A$2:$A$33, 0))/1000, "")</f>
        <v>0</v>
      </c>
      <c r="AK22" s="169">
        <f>IFERROR('VEC sub % by town by count'!AK22*INDEX(Table_query__5[Transformer Capacity], MATCH($A22, VEC!$A$2:$A$33, 0))/1000, "")</f>
        <v>0</v>
      </c>
      <c r="AL22" s="169">
        <f>IFERROR('VEC sub % by town by count'!AL22*INDEX(Table_query__5[Transformer Capacity], MATCH($A22, VEC!$A$2:$A$33, 0))/1000, "")</f>
        <v>2.4137931034482758</v>
      </c>
      <c r="AM22" s="169">
        <f>IFERROR('VEC sub % by town by count'!AM22*INDEX(Table_query__5[Transformer Capacity], MATCH($A22, VEC!$A$2:$A$33, 0))/1000, "")</f>
        <v>0</v>
      </c>
      <c r="AN22" s="169">
        <f>IFERROR('VEC sub % by town by count'!AN22*INDEX(Table_query__5[Transformer Capacity], MATCH($A22, VEC!$A$2:$A$33, 0))/1000, "")</f>
        <v>0</v>
      </c>
      <c r="AO22" s="169">
        <f>IFERROR('VEC sub % by town by count'!AO22*INDEX(Table_query__5[Transformer Capacity], MATCH($A22, VEC!$A$2:$A$33, 0))/1000, "")</f>
        <v>0</v>
      </c>
      <c r="AP22" s="169">
        <f>IFERROR('VEC sub % by town by count'!AP22*INDEX(Table_query__5[Transformer Capacity], MATCH($A22, VEC!$A$2:$A$33, 0))/1000, "")</f>
        <v>0</v>
      </c>
      <c r="AQ22" s="169">
        <f>IFERROR('VEC sub % by town by count'!AQ22*INDEX(Table_query__5[Transformer Capacity], MATCH($A22, VEC!$A$2:$A$33, 0))/1000, "")</f>
        <v>0</v>
      </c>
      <c r="AR22" s="169">
        <f>IFERROR('VEC sub % by town by count'!AR22*INDEX(Table_query__5[Transformer Capacity], MATCH($A22, VEC!$A$2:$A$33, 0))/1000, "")</f>
        <v>0</v>
      </c>
      <c r="AS22" s="169">
        <f>IFERROR('VEC sub % by town by count'!AS22*INDEX(Table_query__5[Transformer Capacity], MATCH($A22, VEC!$A$2:$A$33, 0))/1000, "")</f>
        <v>0</v>
      </c>
      <c r="AT22" s="169">
        <f>IFERROR('VEC sub % by town by count'!AT22*INDEX(Table_query__5[Transformer Capacity], MATCH($A22, VEC!$A$2:$A$33, 0))/1000, "")</f>
        <v>0</v>
      </c>
      <c r="AU22" s="169">
        <f>IFERROR('VEC sub % by town by count'!AU22*INDEX(Table_query__5[Transformer Capacity], MATCH($A22, VEC!$A$2:$A$33, 0))/1000, "")</f>
        <v>0</v>
      </c>
      <c r="AV22" s="169">
        <f>IFERROR('VEC sub % by town by count'!AV22*INDEX(Table_query__5[Transformer Capacity], MATCH($A22, VEC!$A$2:$A$33, 0))/1000, "")</f>
        <v>0</v>
      </c>
      <c r="AW22" s="169">
        <f>IFERROR('VEC sub % by town by count'!AW22*INDEX(Table_query__5[Transformer Capacity], MATCH($A22, VEC!$A$2:$A$33, 0))/1000, "")</f>
        <v>0</v>
      </c>
      <c r="AX22" s="169">
        <f>IFERROR('VEC sub % by town by count'!AX22*INDEX(Table_query__5[Transformer Capacity], MATCH($A22, VEC!$A$2:$A$33, 0))/1000, "")</f>
        <v>0</v>
      </c>
      <c r="AY22" s="169">
        <f>IFERROR('VEC sub % by town by count'!AY22*INDEX(Table_query__5[Transformer Capacity], MATCH($A22, VEC!$A$2:$A$33, 0))/1000, "")</f>
        <v>1.9310344827586208</v>
      </c>
      <c r="AZ22" s="169">
        <f>IFERROR('VEC sub % by town by count'!AZ22*INDEX(Table_query__5[Transformer Capacity], MATCH($A22, VEC!$A$2:$A$33, 0))/1000, "")</f>
        <v>0</v>
      </c>
      <c r="BA22" s="169">
        <f>IFERROR('VEC sub % by town by count'!BA22*INDEX(Table_query__5[Transformer Capacity], MATCH($A22, VEC!$A$2:$A$33, 0))/1000, "")</f>
        <v>0</v>
      </c>
      <c r="BB22" s="169">
        <f>IFERROR('VEC sub % by town by count'!BB22*INDEX(Table_query__5[Transformer Capacity], MATCH($A22, VEC!$A$2:$A$33, 0))/1000, "")</f>
        <v>0</v>
      </c>
      <c r="BC22" s="169">
        <f>IFERROR('VEC sub % by town by count'!BC22*INDEX(Table_query__5[Transformer Capacity], MATCH($A22, VEC!$A$2:$A$33, 0))/1000, "")</f>
        <v>0</v>
      </c>
      <c r="BD22" s="169">
        <f>IFERROR('VEC sub % by town by count'!BD22*INDEX(Table_query__5[Transformer Capacity], MATCH($A22, VEC!$A$2:$A$33, 0))/1000, "")</f>
        <v>0</v>
      </c>
      <c r="BE22" s="169">
        <f>IFERROR('VEC sub % by town by count'!BE22*INDEX(Table_query__5[Transformer Capacity], MATCH($A22, VEC!$A$2:$A$33, 0))/1000, "")</f>
        <v>0</v>
      </c>
      <c r="BF22" s="169">
        <f>IFERROR('VEC sub % by town by count'!BF22*INDEX(Table_query__5[Transformer Capacity], MATCH($A22, VEC!$A$2:$A$33, 0))/1000, "")</f>
        <v>0</v>
      </c>
      <c r="BG22" s="169">
        <f>IFERROR('VEC sub % by town by count'!BG22*INDEX(Table_query__5[Transformer Capacity], MATCH($A22, VEC!$A$2:$A$33, 0))/1000, "")</f>
        <v>0</v>
      </c>
      <c r="BH22" s="169">
        <f>IFERROR('VEC sub % by town by count'!BH22*INDEX(Table_query__5[Transformer Capacity], MATCH($A22, VEC!$A$2:$A$33, 0))/1000, "")</f>
        <v>0</v>
      </c>
      <c r="BI22" s="169">
        <f>IFERROR('VEC sub % by town by count'!BI22*INDEX(Table_query__5[Transformer Capacity], MATCH($A22, VEC!$A$2:$A$33, 0))/1000, "")</f>
        <v>0</v>
      </c>
      <c r="BJ22" s="169">
        <f>IFERROR('VEC sub % by town by count'!BJ22*INDEX(Table_query__5[Transformer Capacity], MATCH($A22, VEC!$A$2:$A$33, 0))/1000, "")</f>
        <v>0</v>
      </c>
      <c r="BK22" s="169">
        <f>IFERROR('VEC sub % by town by count'!BK22*INDEX(Table_query__5[Transformer Capacity], MATCH($A22, VEC!$A$2:$A$33, 0))/1000, "")</f>
        <v>2.5344827586206899</v>
      </c>
      <c r="BL22" s="169">
        <f>IFERROR('VEC sub % by town by count'!BL22*INDEX(Table_query__5[Transformer Capacity], MATCH($A22, VEC!$A$2:$A$33, 0))/1000, "")</f>
        <v>0</v>
      </c>
      <c r="BM22" s="169">
        <f>IFERROR('VEC sub % by town by count'!BM22*INDEX(Table_query__5[Transformer Capacity], MATCH($A22, VEC!$A$2:$A$33, 0))/1000, "")</f>
        <v>0</v>
      </c>
      <c r="BN22" s="169">
        <f>IFERROR('VEC sub % by town by count'!BN22*INDEX(Table_query__5[Transformer Capacity], MATCH($A22, VEC!$A$2:$A$33, 0))/1000, "")</f>
        <v>0</v>
      </c>
      <c r="BO22" s="169">
        <f>IFERROR('VEC sub % by town by count'!BO22*INDEX(Table_query__5[Transformer Capacity], MATCH($A22, VEC!$A$2:$A$33, 0))/1000, "")</f>
        <v>0</v>
      </c>
      <c r="BP22" s="169">
        <f>IFERROR('VEC sub % by town by count'!BP22*INDEX(Table_query__5[Transformer Capacity], MATCH($A22, VEC!$A$2:$A$33, 0))/1000, "")</f>
        <v>0</v>
      </c>
      <c r="BQ22" s="169">
        <f>IFERROR('VEC sub % by town by count'!BQ22*INDEX(Table_query__5[Transformer Capacity], MATCH($A22, VEC!$A$2:$A$33, 0))/1000, "")</f>
        <v>0</v>
      </c>
      <c r="BR22" s="169">
        <f>IFERROR('VEC sub % by town by count'!BR22*INDEX(Table_query__5[Transformer Capacity], MATCH($A22, VEC!$A$2:$A$33, 0))/1000, "")</f>
        <v>0</v>
      </c>
      <c r="BS22">
        <f t="shared" si="0"/>
        <v>14</v>
      </c>
    </row>
    <row r="23" spans="1:71" x14ac:dyDescent="0.25">
      <c r="A23">
        <v>29</v>
      </c>
      <c r="B23" s="169">
        <f>IFERROR('VEC sub % by town by count'!B23*INDEX(Table_query__5[Transformer Capacity], MATCH($A23, VEC!$A$2:$A$33, 0))/1000, "")</f>
        <v>0</v>
      </c>
      <c r="C23" s="169">
        <f>IFERROR('VEC sub % by town by count'!C23*INDEX(Table_query__5[Transformer Capacity], MATCH($A23, VEC!$A$2:$A$33, 0))/1000, "")</f>
        <v>0</v>
      </c>
      <c r="D23" s="169">
        <f>IFERROR('VEC sub % by town by count'!D23*INDEX(Table_query__5[Transformer Capacity], MATCH($A23, VEC!$A$2:$A$33, 0))/1000, "")</f>
        <v>0</v>
      </c>
      <c r="E23" s="169">
        <f>IFERROR('VEC sub % by town by count'!E23*INDEX(Table_query__5[Transformer Capacity], MATCH($A23, VEC!$A$2:$A$33, 0))/1000, "")</f>
        <v>0</v>
      </c>
      <c r="F23" s="169">
        <f>IFERROR('VEC sub % by town by count'!F23*INDEX(Table_query__5[Transformer Capacity], MATCH($A23, VEC!$A$2:$A$33, 0))/1000, "")</f>
        <v>0</v>
      </c>
      <c r="G23" s="169">
        <f>IFERROR('VEC sub % by town by count'!G23*INDEX(Table_query__5[Transformer Capacity], MATCH($A23, VEC!$A$2:$A$33, 0))/1000, "")</f>
        <v>0</v>
      </c>
      <c r="H23" s="169">
        <f>IFERROR('VEC sub % by town by count'!H23*INDEX(Table_query__5[Transformer Capacity], MATCH($A23, VEC!$A$2:$A$33, 0))/1000, "")</f>
        <v>0</v>
      </c>
      <c r="I23" s="169">
        <f>IFERROR('VEC sub % by town by count'!I23*INDEX(Table_query__5[Transformer Capacity], MATCH($A23, VEC!$A$2:$A$33, 0))/1000, "")</f>
        <v>0</v>
      </c>
      <c r="J23" s="169">
        <f>IFERROR('VEC sub % by town by count'!J23*INDEX(Table_query__5[Transformer Capacity], MATCH($A23, VEC!$A$2:$A$33, 0))/1000, "")</f>
        <v>0</v>
      </c>
      <c r="K23" s="169">
        <f>IFERROR('VEC sub % by town by count'!K23*INDEX(Table_query__5[Transformer Capacity], MATCH($A23, VEC!$A$2:$A$33, 0))/1000, "")</f>
        <v>0</v>
      </c>
      <c r="L23" s="169">
        <f>IFERROR('VEC sub % by town by count'!L23*INDEX(Table_query__5[Transformer Capacity], MATCH($A23, VEC!$A$2:$A$33, 0))/1000, "")</f>
        <v>0</v>
      </c>
      <c r="M23" s="169">
        <f>IFERROR('VEC sub % by town by count'!M23*INDEX(Table_query__5[Transformer Capacity], MATCH($A23, VEC!$A$2:$A$33, 0))/1000, "")</f>
        <v>0</v>
      </c>
      <c r="N23" s="169">
        <f>IFERROR('VEC sub % by town by count'!N23*INDEX(Table_query__5[Transformer Capacity], MATCH($A23, VEC!$A$2:$A$33, 0))/1000, "")</f>
        <v>0</v>
      </c>
      <c r="O23" s="169">
        <f>IFERROR('VEC sub % by town by count'!O23*INDEX(Table_query__5[Transformer Capacity], MATCH($A23, VEC!$A$2:$A$33, 0))/1000, "")</f>
        <v>0</v>
      </c>
      <c r="P23" s="169">
        <f>IFERROR('VEC sub % by town by count'!P23*INDEX(Table_query__5[Transformer Capacity], MATCH($A23, VEC!$A$2:$A$33, 0))/1000, "")</f>
        <v>0</v>
      </c>
      <c r="Q23" s="169">
        <f>IFERROR('VEC sub % by town by count'!Q23*INDEX(Table_query__5[Transformer Capacity], MATCH($A23, VEC!$A$2:$A$33, 0))/1000, "")</f>
        <v>0</v>
      </c>
      <c r="R23" s="169">
        <f>IFERROR('VEC sub % by town by count'!R23*INDEX(Table_query__5[Transformer Capacity], MATCH($A23, VEC!$A$2:$A$33, 0))/1000, "")</f>
        <v>0</v>
      </c>
      <c r="S23" s="169">
        <f>IFERROR('VEC sub % by town by count'!S23*INDEX(Table_query__5[Transformer Capacity], MATCH($A23, VEC!$A$2:$A$33, 0))/1000, "")</f>
        <v>0</v>
      </c>
      <c r="T23" s="169">
        <f>IFERROR('VEC sub % by town by count'!T23*INDEX(Table_query__5[Transformer Capacity], MATCH($A23, VEC!$A$2:$A$33, 0))/1000, "")</f>
        <v>0</v>
      </c>
      <c r="U23" s="169">
        <f>IFERROR('VEC sub % by town by count'!U23*INDEX(Table_query__5[Transformer Capacity], MATCH($A23, VEC!$A$2:$A$33, 0))/1000, "")</f>
        <v>0</v>
      </c>
      <c r="V23" s="169">
        <f>IFERROR('VEC sub % by town by count'!V23*INDEX(Table_query__5[Transformer Capacity], MATCH($A23, VEC!$A$2:$A$33, 0))/1000, "")</f>
        <v>0</v>
      </c>
      <c r="W23" s="169">
        <f>IFERROR('VEC sub % by town by count'!W23*INDEX(Table_query__5[Transformer Capacity], MATCH($A23, VEC!$A$2:$A$33, 0))/1000, "")</f>
        <v>0</v>
      </c>
      <c r="X23" s="169">
        <f>IFERROR('VEC sub % by town by count'!X23*INDEX(Table_query__5[Transformer Capacity], MATCH($A23, VEC!$A$2:$A$33, 0))/1000, "")</f>
        <v>0</v>
      </c>
      <c r="Y23" s="169">
        <f>IFERROR('VEC sub % by town by count'!Y23*INDEX(Table_query__5[Transformer Capacity], MATCH($A23, VEC!$A$2:$A$33, 0))/1000, "")</f>
        <v>0</v>
      </c>
      <c r="Z23" s="169">
        <f>IFERROR('VEC sub % by town by count'!Z23*INDEX(Table_query__5[Transformer Capacity], MATCH($A23, VEC!$A$2:$A$33, 0))/1000, "")</f>
        <v>0</v>
      </c>
      <c r="AA23" s="169">
        <f>IFERROR('VEC sub % by town by count'!AA23*INDEX(Table_query__5[Transformer Capacity], MATCH($A23, VEC!$A$2:$A$33, 0))/1000, "")</f>
        <v>0</v>
      </c>
      <c r="AB23" s="169">
        <f>IFERROR('VEC sub % by town by count'!AB23*INDEX(Table_query__5[Transformer Capacity], MATCH($A23, VEC!$A$2:$A$33, 0))/1000, "")</f>
        <v>0</v>
      </c>
      <c r="AC23" s="169">
        <f>IFERROR('VEC sub % by town by count'!AC23*INDEX(Table_query__5[Transformer Capacity], MATCH($A23, VEC!$A$2:$A$33, 0))/1000, "")</f>
        <v>9.9835205992509355</v>
      </c>
      <c r="AD23" s="169">
        <f>IFERROR('VEC sub % by town by count'!AD23*INDEX(Table_query__5[Transformer Capacity], MATCH($A23, VEC!$A$2:$A$33, 0))/1000, "")</f>
        <v>0</v>
      </c>
      <c r="AE23" s="169">
        <f>IFERROR('VEC sub % by town by count'!AE23*INDEX(Table_query__5[Transformer Capacity], MATCH($A23, VEC!$A$2:$A$33, 0))/1000, "")</f>
        <v>0</v>
      </c>
      <c r="AF23" s="169">
        <f>IFERROR('VEC sub % by town by count'!AF23*INDEX(Table_query__5[Transformer Capacity], MATCH($A23, VEC!$A$2:$A$33, 0))/1000, "")</f>
        <v>0</v>
      </c>
      <c r="AG23" s="169">
        <f>IFERROR('VEC sub % by town by count'!AG23*INDEX(Table_query__5[Transformer Capacity], MATCH($A23, VEC!$A$2:$A$33, 0))/1000, "")</f>
        <v>0</v>
      </c>
      <c r="AH23" s="169">
        <f>IFERROR('VEC sub % by town by count'!AH23*INDEX(Table_query__5[Transformer Capacity], MATCH($A23, VEC!$A$2:$A$33, 0))/1000, "")</f>
        <v>0</v>
      </c>
      <c r="AI23" s="169">
        <f>IFERROR('VEC sub % by town by count'!AI23*INDEX(Table_query__5[Transformer Capacity], MATCH($A23, VEC!$A$2:$A$33, 0))/1000, "")</f>
        <v>0</v>
      </c>
      <c r="AJ23" s="169">
        <f>IFERROR('VEC sub % by town by count'!AJ23*INDEX(Table_query__5[Transformer Capacity], MATCH($A23, VEC!$A$2:$A$33, 0))/1000, "")</f>
        <v>0</v>
      </c>
      <c r="AK23" s="169">
        <f>IFERROR('VEC sub % by town by count'!AK23*INDEX(Table_query__5[Transformer Capacity], MATCH($A23, VEC!$A$2:$A$33, 0))/1000, "")</f>
        <v>0</v>
      </c>
      <c r="AL23" s="169">
        <f>IFERROR('VEC sub % by town by count'!AL23*INDEX(Table_query__5[Transformer Capacity], MATCH($A23, VEC!$A$2:$A$33, 0))/1000, "")</f>
        <v>0</v>
      </c>
      <c r="AM23" s="169">
        <f>IFERROR('VEC sub % by town by count'!AM23*INDEX(Table_query__5[Transformer Capacity], MATCH($A23, VEC!$A$2:$A$33, 0))/1000, "")</f>
        <v>0</v>
      </c>
      <c r="AN23" s="169">
        <f>IFERROR('VEC sub % by town by count'!AN23*INDEX(Table_query__5[Transformer Capacity], MATCH($A23, VEC!$A$2:$A$33, 0))/1000, "")</f>
        <v>0</v>
      </c>
      <c r="AO23" s="169">
        <f>IFERROR('VEC sub % by town by count'!AO23*INDEX(Table_query__5[Transformer Capacity], MATCH($A23, VEC!$A$2:$A$33, 0))/1000, "")</f>
        <v>0</v>
      </c>
      <c r="AP23" s="169">
        <f>IFERROR('VEC sub % by town by count'!AP23*INDEX(Table_query__5[Transformer Capacity], MATCH($A23, VEC!$A$2:$A$33, 0))/1000, "")</f>
        <v>0</v>
      </c>
      <c r="AQ23" s="169">
        <f>IFERROR('VEC sub % by town by count'!AQ23*INDEX(Table_query__5[Transformer Capacity], MATCH($A23, VEC!$A$2:$A$33, 0))/1000, "")</f>
        <v>0</v>
      </c>
      <c r="AR23" s="169">
        <f>IFERROR('VEC sub % by town by count'!AR23*INDEX(Table_query__5[Transformer Capacity], MATCH($A23, VEC!$A$2:$A$33, 0))/1000, "")</f>
        <v>0</v>
      </c>
      <c r="AS23" s="169">
        <f>IFERROR('VEC sub % by town by count'!AS23*INDEX(Table_query__5[Transformer Capacity], MATCH($A23, VEC!$A$2:$A$33, 0))/1000, "")</f>
        <v>0</v>
      </c>
      <c r="AT23" s="169">
        <f>IFERROR('VEC sub % by town by count'!AT23*INDEX(Table_query__5[Transformer Capacity], MATCH($A23, VEC!$A$2:$A$33, 0))/1000, "")</f>
        <v>0</v>
      </c>
      <c r="AU23" s="169">
        <f>IFERROR('VEC sub % by town by count'!AU23*INDEX(Table_query__5[Transformer Capacity], MATCH($A23, VEC!$A$2:$A$33, 0))/1000, "")</f>
        <v>0</v>
      </c>
      <c r="AV23" s="169">
        <f>IFERROR('VEC sub % by town by count'!AV23*INDEX(Table_query__5[Transformer Capacity], MATCH($A23, VEC!$A$2:$A$33, 0))/1000, "")</f>
        <v>0</v>
      </c>
      <c r="AW23" s="169">
        <f>IFERROR('VEC sub % by town by count'!AW23*INDEX(Table_query__5[Transformer Capacity], MATCH($A23, VEC!$A$2:$A$33, 0))/1000, "")</f>
        <v>0</v>
      </c>
      <c r="AX23" s="169">
        <f>IFERROR('VEC sub % by town by count'!AX23*INDEX(Table_query__5[Transformer Capacity], MATCH($A23, VEC!$A$2:$A$33, 0))/1000, "")</f>
        <v>0</v>
      </c>
      <c r="AY23" s="169">
        <f>IFERROR('VEC sub % by town by count'!AY23*INDEX(Table_query__5[Transformer Capacity], MATCH($A23, VEC!$A$2:$A$33, 0))/1000, "")</f>
        <v>2.600749063670412</v>
      </c>
      <c r="AZ23" s="169">
        <f>IFERROR('VEC sub % by town by count'!AZ23*INDEX(Table_query__5[Transformer Capacity], MATCH($A23, VEC!$A$2:$A$33, 0))/1000, "")</f>
        <v>0</v>
      </c>
      <c r="BA23" s="169">
        <f>IFERROR('VEC sub % by town by count'!BA23*INDEX(Table_query__5[Transformer Capacity], MATCH($A23, VEC!$A$2:$A$33, 0))/1000, "")</f>
        <v>0</v>
      </c>
      <c r="BB23" s="169">
        <f>IFERROR('VEC sub % by town by count'!BB23*INDEX(Table_query__5[Transformer Capacity], MATCH($A23, VEC!$A$2:$A$33, 0))/1000, "")</f>
        <v>0</v>
      </c>
      <c r="BC23" s="169">
        <f>IFERROR('VEC sub % by town by count'!BC23*INDEX(Table_query__5[Transformer Capacity], MATCH($A23, VEC!$A$2:$A$33, 0))/1000, "")</f>
        <v>0</v>
      </c>
      <c r="BD23" s="169">
        <f>IFERROR('VEC sub % by town by count'!BD23*INDEX(Table_query__5[Transformer Capacity], MATCH($A23, VEC!$A$2:$A$33, 0))/1000, "")</f>
        <v>0</v>
      </c>
      <c r="BE23" s="169">
        <f>IFERROR('VEC sub % by town by count'!BE23*INDEX(Table_query__5[Transformer Capacity], MATCH($A23, VEC!$A$2:$A$33, 0))/1000, "")</f>
        <v>0</v>
      </c>
      <c r="BF23" s="169">
        <f>IFERROR('VEC sub % by town by count'!BF23*INDEX(Table_query__5[Transformer Capacity], MATCH($A23, VEC!$A$2:$A$33, 0))/1000, "")</f>
        <v>9.8157303370786515</v>
      </c>
      <c r="BG23" s="169">
        <f>IFERROR('VEC sub % by town by count'!BG23*INDEX(Table_query__5[Transformer Capacity], MATCH($A23, VEC!$A$2:$A$33, 0))/1000, "")</f>
        <v>0</v>
      </c>
      <c r="BH23" s="169">
        <f>IFERROR('VEC sub % by town by count'!BH23*INDEX(Table_query__5[Transformer Capacity], MATCH($A23, VEC!$A$2:$A$33, 0))/1000, "")</f>
        <v>0</v>
      </c>
      <c r="BI23" s="169">
        <f>IFERROR('VEC sub % by town by count'!BI23*INDEX(Table_query__5[Transformer Capacity], MATCH($A23, VEC!$A$2:$A$33, 0))/1000, "")</f>
        <v>0</v>
      </c>
      <c r="BJ23" s="169">
        <f>IFERROR('VEC sub % by town by count'!BJ23*INDEX(Table_query__5[Transformer Capacity], MATCH($A23, VEC!$A$2:$A$33, 0))/1000, "")</f>
        <v>0</v>
      </c>
      <c r="BK23" s="169">
        <f>IFERROR('VEC sub % by town by count'!BK23*INDEX(Table_query__5[Transformer Capacity], MATCH($A23, VEC!$A$2:$A$33, 0))/1000, "")</f>
        <v>0</v>
      </c>
      <c r="BL23" s="169">
        <f>IFERROR('VEC sub % by town by count'!BL23*INDEX(Table_query__5[Transformer Capacity], MATCH($A23, VEC!$A$2:$A$33, 0))/1000, "")</f>
        <v>0</v>
      </c>
      <c r="BM23" s="169">
        <f>IFERROR('VEC sub % by town by count'!BM23*INDEX(Table_query__5[Transformer Capacity], MATCH($A23, VEC!$A$2:$A$33, 0))/1000, "")</f>
        <v>0</v>
      </c>
      <c r="BN23" s="169">
        <f>IFERROR('VEC sub % by town by count'!BN23*INDEX(Table_query__5[Transformer Capacity], MATCH($A23, VEC!$A$2:$A$33, 0))/1000, "")</f>
        <v>0</v>
      </c>
      <c r="BO23" s="169">
        <f>IFERROR('VEC sub % by town by count'!BO23*INDEX(Table_query__5[Transformer Capacity], MATCH($A23, VEC!$A$2:$A$33, 0))/1000, "")</f>
        <v>0</v>
      </c>
      <c r="BP23" s="169">
        <f>IFERROR('VEC sub % by town by count'!BP23*INDEX(Table_query__5[Transformer Capacity], MATCH($A23, VEC!$A$2:$A$33, 0))/1000, "")</f>
        <v>0</v>
      </c>
      <c r="BQ23" s="169">
        <f>IFERROR('VEC sub % by town by count'!BQ23*INDEX(Table_query__5[Transformer Capacity], MATCH($A23, VEC!$A$2:$A$33, 0))/1000, "")</f>
        <v>0</v>
      </c>
      <c r="BR23" s="169">
        <f>IFERROR('VEC sub % by town by count'!BR23*INDEX(Table_query__5[Transformer Capacity], MATCH($A23, VEC!$A$2:$A$33, 0))/1000, "")</f>
        <v>0</v>
      </c>
      <c r="BS23">
        <f t="shared" si="0"/>
        <v>22.4</v>
      </c>
    </row>
    <row r="24" spans="1:71" x14ac:dyDescent="0.25">
      <c r="A24">
        <v>30</v>
      </c>
      <c r="B24" s="169">
        <f>IFERROR('VEC sub % by town by count'!B24*INDEX(Table_query__5[Transformer Capacity], MATCH($A24, VEC!$A$2:$A$33, 0))/1000, "")</f>
        <v>0</v>
      </c>
      <c r="C24" s="169">
        <f>IFERROR('VEC sub % by town by count'!C24*INDEX(Table_query__5[Transformer Capacity], MATCH($A24, VEC!$A$2:$A$33, 0))/1000, "")</f>
        <v>0</v>
      </c>
      <c r="D24" s="169">
        <f>IFERROR('VEC sub % by town by count'!D24*INDEX(Table_query__5[Transformer Capacity], MATCH($A24, VEC!$A$2:$A$33, 0))/1000, "")</f>
        <v>0</v>
      </c>
      <c r="E24" s="169">
        <f>IFERROR('VEC sub % by town by count'!E24*INDEX(Table_query__5[Transformer Capacity], MATCH($A24, VEC!$A$2:$A$33, 0))/1000, "")</f>
        <v>0</v>
      </c>
      <c r="F24" s="169">
        <f>IFERROR('VEC sub % by town by count'!F24*INDEX(Table_query__5[Transformer Capacity], MATCH($A24, VEC!$A$2:$A$33, 0))/1000, "")</f>
        <v>0</v>
      </c>
      <c r="G24" s="169">
        <f>IFERROR('VEC sub % by town by count'!G24*INDEX(Table_query__5[Transformer Capacity], MATCH($A24, VEC!$A$2:$A$33, 0))/1000, "")</f>
        <v>3.3967391304347827</v>
      </c>
      <c r="H24" s="169">
        <f>IFERROR('VEC sub % by town by count'!H24*INDEX(Table_query__5[Transformer Capacity], MATCH($A24, VEC!$A$2:$A$33, 0))/1000, "")</f>
        <v>0</v>
      </c>
      <c r="I24" s="169">
        <f>IFERROR('VEC sub % by town by count'!I24*INDEX(Table_query__5[Transformer Capacity], MATCH($A24, VEC!$A$2:$A$33, 0))/1000, "")</f>
        <v>0</v>
      </c>
      <c r="J24" s="169">
        <f>IFERROR('VEC sub % by town by count'!J24*INDEX(Table_query__5[Transformer Capacity], MATCH($A24, VEC!$A$2:$A$33, 0))/1000, "")</f>
        <v>0</v>
      </c>
      <c r="K24" s="169">
        <f>IFERROR('VEC sub % by town by count'!K24*INDEX(Table_query__5[Transformer Capacity], MATCH($A24, VEC!$A$2:$A$33, 0))/1000, "")</f>
        <v>0</v>
      </c>
      <c r="L24" s="169">
        <f>IFERROR('VEC sub % by town by count'!L24*INDEX(Table_query__5[Transformer Capacity], MATCH($A24, VEC!$A$2:$A$33, 0))/1000, "")</f>
        <v>0</v>
      </c>
      <c r="M24" s="169">
        <f>IFERROR('VEC sub % by town by count'!M24*INDEX(Table_query__5[Transformer Capacity], MATCH($A24, VEC!$A$2:$A$33, 0))/1000, "")</f>
        <v>0</v>
      </c>
      <c r="N24" s="169">
        <f>IFERROR('VEC sub % by town by count'!N24*INDEX(Table_query__5[Transformer Capacity], MATCH($A24, VEC!$A$2:$A$33, 0))/1000, "")</f>
        <v>0</v>
      </c>
      <c r="O24" s="169">
        <f>IFERROR('VEC sub % by town by count'!O24*INDEX(Table_query__5[Transformer Capacity], MATCH($A24, VEC!$A$2:$A$33, 0))/1000, "")</f>
        <v>0</v>
      </c>
      <c r="P24" s="169">
        <f>IFERROR('VEC sub % by town by count'!P24*INDEX(Table_query__5[Transformer Capacity], MATCH($A24, VEC!$A$2:$A$33, 0))/1000, "")</f>
        <v>0</v>
      </c>
      <c r="Q24" s="169">
        <f>IFERROR('VEC sub % by town by count'!Q24*INDEX(Table_query__5[Transformer Capacity], MATCH($A24, VEC!$A$2:$A$33, 0))/1000, "")</f>
        <v>0</v>
      </c>
      <c r="R24" s="169">
        <f>IFERROR('VEC sub % by town by count'!R24*INDEX(Table_query__5[Transformer Capacity], MATCH($A24, VEC!$A$2:$A$33, 0))/1000, "")</f>
        <v>0</v>
      </c>
      <c r="S24" s="169">
        <f>IFERROR('VEC sub % by town by count'!S24*INDEX(Table_query__5[Transformer Capacity], MATCH($A24, VEC!$A$2:$A$33, 0))/1000, "")</f>
        <v>0</v>
      </c>
      <c r="T24" s="169">
        <f>IFERROR('VEC sub % by town by count'!T24*INDEX(Table_query__5[Transformer Capacity], MATCH($A24, VEC!$A$2:$A$33, 0))/1000, "")</f>
        <v>0.67934782608695654</v>
      </c>
      <c r="U24" s="169">
        <f>IFERROR('VEC sub % by town by count'!U24*INDEX(Table_query__5[Transformer Capacity], MATCH($A24, VEC!$A$2:$A$33, 0))/1000, "")</f>
        <v>0</v>
      </c>
      <c r="V24" s="169">
        <f>IFERROR('VEC sub % by town by count'!V24*INDEX(Table_query__5[Transformer Capacity], MATCH($A24, VEC!$A$2:$A$33, 0))/1000, "")</f>
        <v>0</v>
      </c>
      <c r="W24" s="169">
        <f>IFERROR('VEC sub % by town by count'!W24*INDEX(Table_query__5[Transformer Capacity], MATCH($A24, VEC!$A$2:$A$33, 0))/1000, "")</f>
        <v>0</v>
      </c>
      <c r="X24" s="169">
        <f>IFERROR('VEC sub % by town by count'!X24*INDEX(Table_query__5[Transformer Capacity], MATCH($A24, VEC!$A$2:$A$33, 0))/1000, "")</f>
        <v>0</v>
      </c>
      <c r="Y24" s="169">
        <f>IFERROR('VEC sub % by town by count'!Y24*INDEX(Table_query__5[Transformer Capacity], MATCH($A24, VEC!$A$2:$A$33, 0))/1000, "")</f>
        <v>0</v>
      </c>
      <c r="Z24" s="169">
        <f>IFERROR('VEC sub % by town by count'!Z24*INDEX(Table_query__5[Transformer Capacity], MATCH($A24, VEC!$A$2:$A$33, 0))/1000, "")</f>
        <v>2.3097826086956523</v>
      </c>
      <c r="AA24" s="169">
        <f>IFERROR('VEC sub % by town by count'!AA24*INDEX(Table_query__5[Transformer Capacity], MATCH($A24, VEC!$A$2:$A$33, 0))/1000, "")</f>
        <v>0</v>
      </c>
      <c r="AB24" s="169">
        <f>IFERROR('VEC sub % by town by count'!AB24*INDEX(Table_query__5[Transformer Capacity], MATCH($A24, VEC!$A$2:$A$33, 0))/1000, "")</f>
        <v>0</v>
      </c>
      <c r="AC24" s="169">
        <f>IFERROR('VEC sub % by town by count'!AC24*INDEX(Table_query__5[Transformer Capacity], MATCH($A24, VEC!$A$2:$A$33, 0))/1000, "")</f>
        <v>0</v>
      </c>
      <c r="AD24" s="169">
        <f>IFERROR('VEC sub % by town by count'!AD24*INDEX(Table_query__5[Transformer Capacity], MATCH($A24, VEC!$A$2:$A$33, 0))/1000, "")</f>
        <v>0</v>
      </c>
      <c r="AE24" s="169">
        <f>IFERROR('VEC sub % by town by count'!AE24*INDEX(Table_query__5[Transformer Capacity], MATCH($A24, VEC!$A$2:$A$33, 0))/1000, "")</f>
        <v>0</v>
      </c>
      <c r="AF24" s="169">
        <f>IFERROR('VEC sub % by town by count'!AF24*INDEX(Table_query__5[Transformer Capacity], MATCH($A24, VEC!$A$2:$A$33, 0))/1000, "")</f>
        <v>0</v>
      </c>
      <c r="AG24" s="169">
        <f>IFERROR('VEC sub % by town by count'!AG24*INDEX(Table_query__5[Transformer Capacity], MATCH($A24, VEC!$A$2:$A$33, 0))/1000, "")</f>
        <v>0</v>
      </c>
      <c r="AH24" s="169">
        <f>IFERROR('VEC sub % by town by count'!AH24*INDEX(Table_query__5[Transformer Capacity], MATCH($A24, VEC!$A$2:$A$33, 0))/1000, "")</f>
        <v>0</v>
      </c>
      <c r="AI24" s="169">
        <f>IFERROR('VEC sub % by town by count'!AI24*INDEX(Table_query__5[Transformer Capacity], MATCH($A24, VEC!$A$2:$A$33, 0))/1000, "")</f>
        <v>0</v>
      </c>
      <c r="AJ24" s="169">
        <f>IFERROR('VEC sub % by town by count'!AJ24*INDEX(Table_query__5[Transformer Capacity], MATCH($A24, VEC!$A$2:$A$33, 0))/1000, "")</f>
        <v>0</v>
      </c>
      <c r="AK24" s="169">
        <f>IFERROR('VEC sub % by town by count'!AK24*INDEX(Table_query__5[Transformer Capacity], MATCH($A24, VEC!$A$2:$A$33, 0))/1000, "")</f>
        <v>0</v>
      </c>
      <c r="AL24" s="169">
        <f>IFERROR('VEC sub % by town by count'!AL24*INDEX(Table_query__5[Transformer Capacity], MATCH($A24, VEC!$A$2:$A$33, 0))/1000, "")</f>
        <v>0</v>
      </c>
      <c r="AM24" s="169">
        <f>IFERROR('VEC sub % by town by count'!AM24*INDEX(Table_query__5[Transformer Capacity], MATCH($A24, VEC!$A$2:$A$33, 0))/1000, "")</f>
        <v>0</v>
      </c>
      <c r="AN24" s="169">
        <f>IFERROR('VEC sub % by town by count'!AN24*INDEX(Table_query__5[Transformer Capacity], MATCH($A24, VEC!$A$2:$A$33, 0))/1000, "")</f>
        <v>0</v>
      </c>
      <c r="AO24" s="169">
        <f>IFERROR('VEC sub % by town by count'!AO24*INDEX(Table_query__5[Transformer Capacity], MATCH($A24, VEC!$A$2:$A$33, 0))/1000, "")</f>
        <v>0</v>
      </c>
      <c r="AP24" s="169">
        <f>IFERROR('VEC sub % by town by count'!AP24*INDEX(Table_query__5[Transformer Capacity], MATCH($A24, VEC!$A$2:$A$33, 0))/1000, "")</f>
        <v>0</v>
      </c>
      <c r="AQ24" s="169">
        <f>IFERROR('VEC sub % by town by count'!AQ24*INDEX(Table_query__5[Transformer Capacity], MATCH($A24, VEC!$A$2:$A$33, 0))/1000, "")</f>
        <v>0</v>
      </c>
      <c r="AR24" s="169">
        <f>IFERROR('VEC sub % by town by count'!AR24*INDEX(Table_query__5[Transformer Capacity], MATCH($A24, VEC!$A$2:$A$33, 0))/1000, "")</f>
        <v>0</v>
      </c>
      <c r="AS24" s="169">
        <f>IFERROR('VEC sub % by town by count'!AS24*INDEX(Table_query__5[Transformer Capacity], MATCH($A24, VEC!$A$2:$A$33, 0))/1000, "")</f>
        <v>0</v>
      </c>
      <c r="AT24" s="169">
        <f>IFERROR('VEC sub % by town by count'!AT24*INDEX(Table_query__5[Transformer Capacity], MATCH($A24, VEC!$A$2:$A$33, 0))/1000, "")</f>
        <v>2.1739130434782612</v>
      </c>
      <c r="AU24" s="169">
        <f>IFERROR('VEC sub % by town by count'!AU24*INDEX(Table_query__5[Transformer Capacity], MATCH($A24, VEC!$A$2:$A$33, 0))/1000, "")</f>
        <v>0</v>
      </c>
      <c r="AV24" s="169">
        <f>IFERROR('VEC sub % by town by count'!AV24*INDEX(Table_query__5[Transformer Capacity], MATCH($A24, VEC!$A$2:$A$33, 0))/1000, "")</f>
        <v>0</v>
      </c>
      <c r="AW24" s="169">
        <f>IFERROR('VEC sub % by town by count'!AW24*INDEX(Table_query__5[Transformer Capacity], MATCH($A24, VEC!$A$2:$A$33, 0))/1000, "")</f>
        <v>0</v>
      </c>
      <c r="AX24" s="169">
        <f>IFERROR('VEC sub % by town by count'!AX24*INDEX(Table_query__5[Transformer Capacity], MATCH($A24, VEC!$A$2:$A$33, 0))/1000, "")</f>
        <v>0</v>
      </c>
      <c r="AY24" s="169">
        <f>IFERROR('VEC sub % by town by count'!AY24*INDEX(Table_query__5[Transformer Capacity], MATCH($A24, VEC!$A$2:$A$33, 0))/1000, "")</f>
        <v>0</v>
      </c>
      <c r="AZ24" s="169">
        <f>IFERROR('VEC sub % by town by count'!AZ24*INDEX(Table_query__5[Transformer Capacity], MATCH($A24, VEC!$A$2:$A$33, 0))/1000, "")</f>
        <v>0</v>
      </c>
      <c r="BA24" s="169">
        <f>IFERROR('VEC sub % by town by count'!BA24*INDEX(Table_query__5[Transformer Capacity], MATCH($A24, VEC!$A$2:$A$33, 0))/1000, "")</f>
        <v>0.40760869565217389</v>
      </c>
      <c r="BB24" s="169">
        <f>IFERROR('VEC sub % by town by count'!BB24*INDEX(Table_query__5[Transformer Capacity], MATCH($A24, VEC!$A$2:$A$33, 0))/1000, "")</f>
        <v>0</v>
      </c>
      <c r="BC24" s="169">
        <f>IFERROR('VEC sub % by town by count'!BC24*INDEX(Table_query__5[Transformer Capacity], MATCH($A24, VEC!$A$2:$A$33, 0))/1000, "")</f>
        <v>0</v>
      </c>
      <c r="BD24" s="169">
        <f>IFERROR('VEC sub % by town by count'!BD24*INDEX(Table_query__5[Transformer Capacity], MATCH($A24, VEC!$A$2:$A$33, 0))/1000, "")</f>
        <v>0</v>
      </c>
      <c r="BE24" s="169">
        <f>IFERROR('VEC sub % by town by count'!BE24*INDEX(Table_query__5[Transformer Capacity], MATCH($A24, VEC!$A$2:$A$33, 0))/1000, "")</f>
        <v>0.40760869565217389</v>
      </c>
      <c r="BF24" s="169">
        <f>IFERROR('VEC sub % by town by count'!BF24*INDEX(Table_query__5[Transformer Capacity], MATCH($A24, VEC!$A$2:$A$33, 0))/1000, "")</f>
        <v>0</v>
      </c>
      <c r="BG24" s="169">
        <f>IFERROR('VEC sub % by town by count'!BG24*INDEX(Table_query__5[Transformer Capacity], MATCH($A24, VEC!$A$2:$A$33, 0))/1000, "")</f>
        <v>0</v>
      </c>
      <c r="BH24" s="169">
        <f>IFERROR('VEC sub % by town by count'!BH24*INDEX(Table_query__5[Transformer Capacity], MATCH($A24, VEC!$A$2:$A$33, 0))/1000, "")</f>
        <v>0</v>
      </c>
      <c r="BI24" s="169">
        <f>IFERROR('VEC sub % by town by count'!BI24*INDEX(Table_query__5[Transformer Capacity], MATCH($A24, VEC!$A$2:$A$33, 0))/1000, "")</f>
        <v>0</v>
      </c>
      <c r="BJ24" s="169">
        <f>IFERROR('VEC sub % by town by count'!BJ24*INDEX(Table_query__5[Transformer Capacity], MATCH($A24, VEC!$A$2:$A$33, 0))/1000, "")</f>
        <v>0</v>
      </c>
      <c r="BK24" s="169">
        <f>IFERROR('VEC sub % by town by count'!BK24*INDEX(Table_query__5[Transformer Capacity], MATCH($A24, VEC!$A$2:$A$33, 0))/1000, "")</f>
        <v>0</v>
      </c>
      <c r="BL24" s="169">
        <f>IFERROR('VEC sub % by town by count'!BL24*INDEX(Table_query__5[Transformer Capacity], MATCH($A24, VEC!$A$2:$A$33, 0))/1000, "")</f>
        <v>0</v>
      </c>
      <c r="BM24" s="169">
        <f>IFERROR('VEC sub % by town by count'!BM24*INDEX(Table_query__5[Transformer Capacity], MATCH($A24, VEC!$A$2:$A$33, 0))/1000, "")</f>
        <v>0</v>
      </c>
      <c r="BN24" s="169">
        <f>IFERROR('VEC sub % by town by count'!BN24*INDEX(Table_query__5[Transformer Capacity], MATCH($A24, VEC!$A$2:$A$33, 0))/1000, "")</f>
        <v>0</v>
      </c>
      <c r="BO24" s="169">
        <f>IFERROR('VEC sub % by town by count'!BO24*INDEX(Table_query__5[Transformer Capacity], MATCH($A24, VEC!$A$2:$A$33, 0))/1000, "")</f>
        <v>0</v>
      </c>
      <c r="BP24" s="169">
        <f>IFERROR('VEC sub % by town by count'!BP24*INDEX(Table_query__5[Transformer Capacity], MATCH($A24, VEC!$A$2:$A$33, 0))/1000, "")</f>
        <v>0</v>
      </c>
      <c r="BQ24" s="169">
        <f>IFERROR('VEC sub % by town by count'!BQ24*INDEX(Table_query__5[Transformer Capacity], MATCH($A24, VEC!$A$2:$A$33, 0))/1000, "")</f>
        <v>0</v>
      </c>
      <c r="BR24" s="169">
        <f>IFERROR('VEC sub % by town by count'!BR24*INDEX(Table_query__5[Transformer Capacity], MATCH($A24, VEC!$A$2:$A$33, 0))/1000, "")</f>
        <v>0</v>
      </c>
      <c r="BS24">
        <f t="shared" si="0"/>
        <v>9.375</v>
      </c>
    </row>
    <row r="25" spans="1:71" x14ac:dyDescent="0.25">
      <c r="A25">
        <v>31</v>
      </c>
      <c r="B25" s="169">
        <f>IFERROR('VEC sub % by town by count'!B25*INDEX(Table_query__5[Transformer Capacity], MATCH($A25, VEC!$A$2:$A$33, 0))/1000, "")</f>
        <v>0</v>
      </c>
      <c r="C25" s="169">
        <f>IFERROR('VEC sub % by town by count'!C25*INDEX(Table_query__5[Transformer Capacity], MATCH($A25, VEC!$A$2:$A$33, 0))/1000, "")</f>
        <v>0</v>
      </c>
      <c r="D25" s="169">
        <f>IFERROR('VEC sub % by town by count'!D25*INDEX(Table_query__5[Transformer Capacity], MATCH($A25, VEC!$A$2:$A$33, 0))/1000, "")</f>
        <v>0</v>
      </c>
      <c r="E25" s="169">
        <f>IFERROR('VEC sub % by town by count'!E25*INDEX(Table_query__5[Transformer Capacity], MATCH($A25, VEC!$A$2:$A$33, 0))/1000, "")</f>
        <v>0</v>
      </c>
      <c r="F25" s="169">
        <f>IFERROR('VEC sub % by town by count'!F25*INDEX(Table_query__5[Transformer Capacity], MATCH($A25, VEC!$A$2:$A$33, 0))/1000, "")</f>
        <v>0</v>
      </c>
      <c r="G25" s="169">
        <f>IFERROR('VEC sub % by town by count'!G25*INDEX(Table_query__5[Transformer Capacity], MATCH($A25, VEC!$A$2:$A$33, 0))/1000, "")</f>
        <v>0.31125000000000003</v>
      </c>
      <c r="H25" s="169">
        <f>IFERROR('VEC sub % by town by count'!H25*INDEX(Table_query__5[Transformer Capacity], MATCH($A25, VEC!$A$2:$A$33, 0))/1000, "")</f>
        <v>0</v>
      </c>
      <c r="I25" s="169">
        <f>IFERROR('VEC sub % by town by count'!I25*INDEX(Table_query__5[Transformer Capacity], MATCH($A25, VEC!$A$2:$A$33, 0))/1000, "")</f>
        <v>0</v>
      </c>
      <c r="J25" s="169">
        <f>IFERROR('VEC sub % by town by count'!J25*INDEX(Table_query__5[Transformer Capacity], MATCH($A25, VEC!$A$2:$A$33, 0))/1000, "")</f>
        <v>0</v>
      </c>
      <c r="K25" s="169">
        <f>IFERROR('VEC sub % by town by count'!K25*INDEX(Table_query__5[Transformer Capacity], MATCH($A25, VEC!$A$2:$A$33, 0))/1000, "")</f>
        <v>0</v>
      </c>
      <c r="L25" s="169">
        <f>IFERROR('VEC sub % by town by count'!L25*INDEX(Table_query__5[Transformer Capacity], MATCH($A25, VEC!$A$2:$A$33, 0))/1000, "")</f>
        <v>0</v>
      </c>
      <c r="M25" s="169">
        <f>IFERROR('VEC sub % by town by count'!M25*INDEX(Table_query__5[Transformer Capacity], MATCH($A25, VEC!$A$2:$A$33, 0))/1000, "")</f>
        <v>0</v>
      </c>
      <c r="N25" s="169">
        <f>IFERROR('VEC sub % by town by count'!N25*INDEX(Table_query__5[Transformer Capacity], MATCH($A25, VEC!$A$2:$A$33, 0))/1000, "")</f>
        <v>0</v>
      </c>
      <c r="O25" s="169">
        <f>IFERROR('VEC sub % by town by count'!O25*INDEX(Table_query__5[Transformer Capacity], MATCH($A25, VEC!$A$2:$A$33, 0))/1000, "")</f>
        <v>0</v>
      </c>
      <c r="P25" s="169">
        <f>IFERROR('VEC sub % by town by count'!P25*INDEX(Table_query__5[Transformer Capacity], MATCH($A25, VEC!$A$2:$A$33, 0))/1000, "")</f>
        <v>0</v>
      </c>
      <c r="Q25" s="169">
        <f>IFERROR('VEC sub % by town by count'!Q25*INDEX(Table_query__5[Transformer Capacity], MATCH($A25, VEC!$A$2:$A$33, 0))/1000, "")</f>
        <v>0</v>
      </c>
      <c r="R25" s="169">
        <f>IFERROR('VEC sub % by town by count'!R25*INDEX(Table_query__5[Transformer Capacity], MATCH($A25, VEC!$A$2:$A$33, 0))/1000, "")</f>
        <v>0</v>
      </c>
      <c r="S25" s="169">
        <f>IFERROR('VEC sub % by town by count'!S25*INDEX(Table_query__5[Transformer Capacity], MATCH($A25, VEC!$A$2:$A$33, 0))/1000, "")</f>
        <v>0</v>
      </c>
      <c r="T25" s="169">
        <f>IFERROR('VEC sub % by town by count'!T25*INDEX(Table_query__5[Transformer Capacity], MATCH($A25, VEC!$A$2:$A$33, 0))/1000, "")</f>
        <v>0</v>
      </c>
      <c r="U25" s="169">
        <f>IFERROR('VEC sub % by town by count'!U25*INDEX(Table_query__5[Transformer Capacity], MATCH($A25, VEC!$A$2:$A$33, 0))/1000, "")</f>
        <v>0</v>
      </c>
      <c r="V25" s="169">
        <f>IFERROR('VEC sub % by town by count'!V25*INDEX(Table_query__5[Transformer Capacity], MATCH($A25, VEC!$A$2:$A$33, 0))/1000, "")</f>
        <v>0</v>
      </c>
      <c r="W25" s="169">
        <f>IFERROR('VEC sub % by town by count'!W25*INDEX(Table_query__5[Transformer Capacity], MATCH($A25, VEC!$A$2:$A$33, 0))/1000, "")</f>
        <v>0</v>
      </c>
      <c r="X25" s="169">
        <f>IFERROR('VEC sub % by town by count'!X25*INDEX(Table_query__5[Transformer Capacity], MATCH($A25, VEC!$A$2:$A$33, 0))/1000, "")</f>
        <v>0</v>
      </c>
      <c r="Y25" s="169">
        <f>IFERROR('VEC sub % by town by count'!Y25*INDEX(Table_query__5[Transformer Capacity], MATCH($A25, VEC!$A$2:$A$33, 0))/1000, "")</f>
        <v>0</v>
      </c>
      <c r="Z25" s="169">
        <f>IFERROR('VEC sub % by town by count'!Z25*INDEX(Table_query__5[Transformer Capacity], MATCH($A25, VEC!$A$2:$A$33, 0))/1000, "")</f>
        <v>0</v>
      </c>
      <c r="AA25" s="169">
        <f>IFERROR('VEC sub % by town by count'!AA25*INDEX(Table_query__5[Transformer Capacity], MATCH($A25, VEC!$A$2:$A$33, 0))/1000, "")</f>
        <v>0</v>
      </c>
      <c r="AB25" s="169">
        <f>IFERROR('VEC sub % by town by count'!AB25*INDEX(Table_query__5[Transformer Capacity], MATCH($A25, VEC!$A$2:$A$33, 0))/1000, "")</f>
        <v>0</v>
      </c>
      <c r="AC25" s="169">
        <f>IFERROR('VEC sub % by town by count'!AC25*INDEX(Table_query__5[Transformer Capacity], MATCH($A25, VEC!$A$2:$A$33, 0))/1000, "")</f>
        <v>0</v>
      </c>
      <c r="AD25" s="169">
        <f>IFERROR('VEC sub % by town by count'!AD25*INDEX(Table_query__5[Transformer Capacity], MATCH($A25, VEC!$A$2:$A$33, 0))/1000, "")</f>
        <v>0</v>
      </c>
      <c r="AE25" s="169">
        <f>IFERROR('VEC sub % by town by count'!AE25*INDEX(Table_query__5[Transformer Capacity], MATCH($A25, VEC!$A$2:$A$33, 0))/1000, "")</f>
        <v>0</v>
      </c>
      <c r="AF25" s="169">
        <f>IFERROR('VEC sub % by town by count'!AF25*INDEX(Table_query__5[Transformer Capacity], MATCH($A25, VEC!$A$2:$A$33, 0))/1000, "")</f>
        <v>0</v>
      </c>
      <c r="AG25" s="169">
        <f>IFERROR('VEC sub % by town by count'!AG25*INDEX(Table_query__5[Transformer Capacity], MATCH($A25, VEC!$A$2:$A$33, 0))/1000, "")</f>
        <v>0</v>
      </c>
      <c r="AH25" s="169">
        <f>IFERROR('VEC sub % by town by count'!AH25*INDEX(Table_query__5[Transformer Capacity], MATCH($A25, VEC!$A$2:$A$33, 0))/1000, "")</f>
        <v>0</v>
      </c>
      <c r="AI25" s="169">
        <f>IFERROR('VEC sub % by town by count'!AI25*INDEX(Table_query__5[Transformer Capacity], MATCH($A25, VEC!$A$2:$A$33, 0))/1000, "")</f>
        <v>0</v>
      </c>
      <c r="AJ25" s="169">
        <f>IFERROR('VEC sub % by town by count'!AJ25*INDEX(Table_query__5[Transformer Capacity], MATCH($A25, VEC!$A$2:$A$33, 0))/1000, "")</f>
        <v>0</v>
      </c>
      <c r="AK25" s="169">
        <f>IFERROR('VEC sub % by town by count'!AK25*INDEX(Table_query__5[Transformer Capacity], MATCH($A25, VEC!$A$2:$A$33, 0))/1000, "")</f>
        <v>0</v>
      </c>
      <c r="AL25" s="169">
        <f>IFERROR('VEC sub % by town by count'!AL25*INDEX(Table_query__5[Transformer Capacity], MATCH($A25, VEC!$A$2:$A$33, 0))/1000, "")</f>
        <v>0</v>
      </c>
      <c r="AM25" s="169">
        <f>IFERROR('VEC sub % by town by count'!AM25*INDEX(Table_query__5[Transformer Capacity], MATCH($A25, VEC!$A$2:$A$33, 0))/1000, "")</f>
        <v>0</v>
      </c>
      <c r="AN25" s="169">
        <f>IFERROR('VEC sub % by town by count'!AN25*INDEX(Table_query__5[Transformer Capacity], MATCH($A25, VEC!$A$2:$A$33, 0))/1000, "")</f>
        <v>0</v>
      </c>
      <c r="AO25" s="169">
        <f>IFERROR('VEC sub % by town by count'!AO25*INDEX(Table_query__5[Transformer Capacity], MATCH($A25, VEC!$A$2:$A$33, 0))/1000, "")</f>
        <v>0</v>
      </c>
      <c r="AP25" s="169">
        <f>IFERROR('VEC sub % by town by count'!AP25*INDEX(Table_query__5[Transformer Capacity], MATCH($A25, VEC!$A$2:$A$33, 0))/1000, "")</f>
        <v>0</v>
      </c>
      <c r="AQ25" s="169">
        <f>IFERROR('VEC sub % by town by count'!AQ25*INDEX(Table_query__5[Transformer Capacity], MATCH($A25, VEC!$A$2:$A$33, 0))/1000, "")</f>
        <v>0</v>
      </c>
      <c r="AR25" s="169">
        <f>IFERROR('VEC sub % by town by count'!AR25*INDEX(Table_query__5[Transformer Capacity], MATCH($A25, VEC!$A$2:$A$33, 0))/1000, "")</f>
        <v>0</v>
      </c>
      <c r="AS25" s="169">
        <f>IFERROR('VEC sub % by town by count'!AS25*INDEX(Table_query__5[Transformer Capacity], MATCH($A25, VEC!$A$2:$A$33, 0))/1000, "")</f>
        <v>0</v>
      </c>
      <c r="AT25" s="169">
        <f>IFERROR('VEC sub % by town by count'!AT25*INDEX(Table_query__5[Transformer Capacity], MATCH($A25, VEC!$A$2:$A$33, 0))/1000, "")</f>
        <v>0</v>
      </c>
      <c r="AU25" s="169">
        <f>IFERROR('VEC sub % by town by count'!AU25*INDEX(Table_query__5[Transformer Capacity], MATCH($A25, VEC!$A$2:$A$33, 0))/1000, "")</f>
        <v>0</v>
      </c>
      <c r="AV25" s="169">
        <f>IFERROR('VEC sub % by town by count'!AV25*INDEX(Table_query__5[Transformer Capacity], MATCH($A25, VEC!$A$2:$A$33, 0))/1000, "")</f>
        <v>0</v>
      </c>
      <c r="AW25" s="169">
        <f>IFERROR('VEC sub % by town by count'!AW25*INDEX(Table_query__5[Transformer Capacity], MATCH($A25, VEC!$A$2:$A$33, 0))/1000, "")</f>
        <v>0</v>
      </c>
      <c r="AX25" s="169">
        <f>IFERROR('VEC sub % by town by count'!AX25*INDEX(Table_query__5[Transformer Capacity], MATCH($A25, VEC!$A$2:$A$33, 0))/1000, "")</f>
        <v>0</v>
      </c>
      <c r="AY25" s="169">
        <f>IFERROR('VEC sub % by town by count'!AY25*INDEX(Table_query__5[Transformer Capacity], MATCH($A25, VEC!$A$2:$A$33, 0))/1000, "")</f>
        <v>0</v>
      </c>
      <c r="AZ25" s="169">
        <f>IFERROR('VEC sub % by town by count'!AZ25*INDEX(Table_query__5[Transformer Capacity], MATCH($A25, VEC!$A$2:$A$33, 0))/1000, "")</f>
        <v>0</v>
      </c>
      <c r="BA25" s="169">
        <f>IFERROR('VEC sub % by town by count'!BA25*INDEX(Table_query__5[Transformer Capacity], MATCH($A25, VEC!$A$2:$A$33, 0))/1000, "")</f>
        <v>7.1587500000000004</v>
      </c>
      <c r="BB25" s="169">
        <f>IFERROR('VEC sub % by town by count'!BB25*INDEX(Table_query__5[Transformer Capacity], MATCH($A25, VEC!$A$2:$A$33, 0))/1000, "")</f>
        <v>0</v>
      </c>
      <c r="BC25" s="169">
        <f>IFERROR('VEC sub % by town by count'!BC25*INDEX(Table_query__5[Transformer Capacity], MATCH($A25, VEC!$A$2:$A$33, 0))/1000, "")</f>
        <v>0</v>
      </c>
      <c r="BD25" s="169">
        <f>IFERROR('VEC sub % by town by count'!BD25*INDEX(Table_query__5[Transformer Capacity], MATCH($A25, VEC!$A$2:$A$33, 0))/1000, "")</f>
        <v>0</v>
      </c>
      <c r="BE25" s="169">
        <f>IFERROR('VEC sub % by town by count'!BE25*INDEX(Table_query__5[Transformer Capacity], MATCH($A25, VEC!$A$2:$A$33, 0))/1000, "")</f>
        <v>0</v>
      </c>
      <c r="BF25" s="169">
        <f>IFERROR('VEC sub % by town by count'!BF25*INDEX(Table_query__5[Transformer Capacity], MATCH($A25, VEC!$A$2:$A$33, 0))/1000, "")</f>
        <v>0</v>
      </c>
      <c r="BG25" s="169">
        <f>IFERROR('VEC sub % by town by count'!BG25*INDEX(Table_query__5[Transformer Capacity], MATCH($A25, VEC!$A$2:$A$33, 0))/1000, "")</f>
        <v>0</v>
      </c>
      <c r="BH25" s="169">
        <f>IFERROR('VEC sub % by town by count'!BH25*INDEX(Table_query__5[Transformer Capacity], MATCH($A25, VEC!$A$2:$A$33, 0))/1000, "")</f>
        <v>0</v>
      </c>
      <c r="BI25" s="169">
        <f>IFERROR('VEC sub % by town by count'!BI25*INDEX(Table_query__5[Transformer Capacity], MATCH($A25, VEC!$A$2:$A$33, 0))/1000, "")</f>
        <v>0</v>
      </c>
      <c r="BJ25" s="169">
        <f>IFERROR('VEC sub % by town by count'!BJ25*INDEX(Table_query__5[Transformer Capacity], MATCH($A25, VEC!$A$2:$A$33, 0))/1000, "")</f>
        <v>0</v>
      </c>
      <c r="BK25" s="169">
        <f>IFERROR('VEC sub % by town by count'!BK25*INDEX(Table_query__5[Transformer Capacity], MATCH($A25, VEC!$A$2:$A$33, 0))/1000, "")</f>
        <v>0</v>
      </c>
      <c r="BL25" s="169">
        <f>IFERROR('VEC sub % by town by count'!BL25*INDEX(Table_query__5[Transformer Capacity], MATCH($A25, VEC!$A$2:$A$33, 0))/1000, "")</f>
        <v>0</v>
      </c>
      <c r="BM25" s="169">
        <f>IFERROR('VEC sub % by town by count'!BM25*INDEX(Table_query__5[Transformer Capacity], MATCH($A25, VEC!$A$2:$A$33, 0))/1000, "")</f>
        <v>0</v>
      </c>
      <c r="BN25" s="169">
        <f>IFERROR('VEC sub % by town by count'!BN25*INDEX(Table_query__5[Transformer Capacity], MATCH($A25, VEC!$A$2:$A$33, 0))/1000, "")</f>
        <v>0</v>
      </c>
      <c r="BO25" s="169">
        <f>IFERROR('VEC sub % by town by count'!BO25*INDEX(Table_query__5[Transformer Capacity], MATCH($A25, VEC!$A$2:$A$33, 0))/1000, "")</f>
        <v>0</v>
      </c>
      <c r="BP25" s="169">
        <f>IFERROR('VEC sub % by town by count'!BP25*INDEX(Table_query__5[Transformer Capacity], MATCH($A25, VEC!$A$2:$A$33, 0))/1000, "")</f>
        <v>0</v>
      </c>
      <c r="BQ25" s="169">
        <f>IFERROR('VEC sub % by town by count'!BQ25*INDEX(Table_query__5[Transformer Capacity], MATCH($A25, VEC!$A$2:$A$33, 0))/1000, "")</f>
        <v>0</v>
      </c>
      <c r="BR25" s="169">
        <f>IFERROR('VEC sub % by town by count'!BR25*INDEX(Table_query__5[Transformer Capacity], MATCH($A25, VEC!$A$2:$A$33, 0))/1000, "")</f>
        <v>0</v>
      </c>
      <c r="BS25">
        <f t="shared" si="0"/>
        <v>7.4700000000000006</v>
      </c>
    </row>
    <row r="26" spans="1:71" x14ac:dyDescent="0.25">
      <c r="A26">
        <v>32</v>
      </c>
      <c r="B26" s="169">
        <f>IFERROR('VEC sub % by town by count'!B26*INDEX(Table_query__5[Transformer Capacity], MATCH($A26, VEC!$A$2:$A$33, 0))/1000, "")</f>
        <v>0</v>
      </c>
      <c r="C26" s="169">
        <f>IFERROR('VEC sub % by town by count'!C26*INDEX(Table_query__5[Transformer Capacity], MATCH($A26, VEC!$A$2:$A$33, 0))/1000, "")</f>
        <v>0</v>
      </c>
      <c r="D26" s="169">
        <f>IFERROR('VEC sub % by town by count'!D26*INDEX(Table_query__5[Transformer Capacity], MATCH($A26, VEC!$A$2:$A$33, 0))/1000, "")</f>
        <v>0</v>
      </c>
      <c r="E26" s="169">
        <f>IFERROR('VEC sub % by town by count'!E26*INDEX(Table_query__5[Transformer Capacity], MATCH($A26, VEC!$A$2:$A$33, 0))/1000, "")</f>
        <v>0</v>
      </c>
      <c r="F26" s="169">
        <f>IFERROR('VEC sub % by town by count'!F26*INDEX(Table_query__5[Transformer Capacity], MATCH($A26, VEC!$A$2:$A$33, 0))/1000, "")</f>
        <v>0</v>
      </c>
      <c r="G26" s="169">
        <f>IFERROR('VEC sub % by town by count'!G26*INDEX(Table_query__5[Transformer Capacity], MATCH($A26, VEC!$A$2:$A$33, 0))/1000, "")</f>
        <v>0</v>
      </c>
      <c r="H26" s="169">
        <f>IFERROR('VEC sub % by town by count'!H26*INDEX(Table_query__5[Transformer Capacity], MATCH($A26, VEC!$A$2:$A$33, 0))/1000, "")</f>
        <v>0</v>
      </c>
      <c r="I26" s="169">
        <f>IFERROR('VEC sub % by town by count'!I26*INDEX(Table_query__5[Transformer Capacity], MATCH($A26, VEC!$A$2:$A$33, 0))/1000, "")</f>
        <v>0</v>
      </c>
      <c r="J26" s="169">
        <f>IFERROR('VEC sub % by town by count'!J26*INDEX(Table_query__5[Transformer Capacity], MATCH($A26, VEC!$A$2:$A$33, 0))/1000, "")</f>
        <v>0</v>
      </c>
      <c r="K26" s="169">
        <f>IFERROR('VEC sub % by town by count'!K26*INDEX(Table_query__5[Transformer Capacity], MATCH($A26, VEC!$A$2:$A$33, 0))/1000, "")</f>
        <v>0</v>
      </c>
      <c r="L26" s="169">
        <f>IFERROR('VEC sub % by town by count'!L26*INDEX(Table_query__5[Transformer Capacity], MATCH($A26, VEC!$A$2:$A$33, 0))/1000, "")</f>
        <v>0</v>
      </c>
      <c r="M26" s="169">
        <f>IFERROR('VEC sub % by town by count'!M26*INDEX(Table_query__5[Transformer Capacity], MATCH($A26, VEC!$A$2:$A$33, 0))/1000, "")</f>
        <v>0</v>
      </c>
      <c r="N26" s="169">
        <f>IFERROR('VEC sub % by town by count'!N26*INDEX(Table_query__5[Transformer Capacity], MATCH($A26, VEC!$A$2:$A$33, 0))/1000, "")</f>
        <v>0</v>
      </c>
      <c r="O26" s="169">
        <f>IFERROR('VEC sub % by town by count'!O26*INDEX(Table_query__5[Transformer Capacity], MATCH($A26, VEC!$A$2:$A$33, 0))/1000, "")</f>
        <v>0</v>
      </c>
      <c r="P26" s="169">
        <f>IFERROR('VEC sub % by town by count'!P26*INDEX(Table_query__5[Transformer Capacity], MATCH($A26, VEC!$A$2:$A$33, 0))/1000, "")</f>
        <v>0</v>
      </c>
      <c r="Q26" s="169">
        <f>IFERROR('VEC sub % by town by count'!Q26*INDEX(Table_query__5[Transformer Capacity], MATCH($A26, VEC!$A$2:$A$33, 0))/1000, "")</f>
        <v>0</v>
      </c>
      <c r="R26" s="169">
        <f>IFERROR('VEC sub % by town by count'!R26*INDEX(Table_query__5[Transformer Capacity], MATCH($A26, VEC!$A$2:$A$33, 0))/1000, "")</f>
        <v>0</v>
      </c>
      <c r="S26" s="169">
        <f>IFERROR('VEC sub % by town by count'!S26*INDEX(Table_query__5[Transformer Capacity], MATCH($A26, VEC!$A$2:$A$33, 0))/1000, "")</f>
        <v>0</v>
      </c>
      <c r="T26" s="169">
        <f>IFERROR('VEC sub % by town by count'!T26*INDEX(Table_query__5[Transformer Capacity], MATCH($A26, VEC!$A$2:$A$33, 0))/1000, "")</f>
        <v>0</v>
      </c>
      <c r="U26" s="169">
        <f>IFERROR('VEC sub % by town by count'!U26*INDEX(Table_query__5[Transformer Capacity], MATCH($A26, VEC!$A$2:$A$33, 0))/1000, "")</f>
        <v>0</v>
      </c>
      <c r="V26" s="169">
        <f>IFERROR('VEC sub % by town by count'!V26*INDEX(Table_query__5[Transformer Capacity], MATCH($A26, VEC!$A$2:$A$33, 0))/1000, "")</f>
        <v>0</v>
      </c>
      <c r="W26" s="169">
        <f>IFERROR('VEC sub % by town by count'!W26*INDEX(Table_query__5[Transformer Capacity], MATCH($A26, VEC!$A$2:$A$33, 0))/1000, "")</f>
        <v>0</v>
      </c>
      <c r="X26" s="169">
        <f>IFERROR('VEC sub % by town by count'!X26*INDEX(Table_query__5[Transformer Capacity], MATCH($A26, VEC!$A$2:$A$33, 0))/1000, "")</f>
        <v>0</v>
      </c>
      <c r="Y26" s="169">
        <f>IFERROR('VEC sub % by town by count'!Y26*INDEX(Table_query__5[Transformer Capacity], MATCH($A26, VEC!$A$2:$A$33, 0))/1000, "")</f>
        <v>0</v>
      </c>
      <c r="Z26" s="169">
        <f>IFERROR('VEC sub % by town by count'!Z26*INDEX(Table_query__5[Transformer Capacity], MATCH($A26, VEC!$A$2:$A$33, 0))/1000, "")</f>
        <v>2.1829863013698629</v>
      </c>
      <c r="AA26" s="169">
        <f>IFERROR('VEC sub % by town by count'!AA26*INDEX(Table_query__5[Transformer Capacity], MATCH($A26, VEC!$A$2:$A$33, 0))/1000, "")</f>
        <v>0</v>
      </c>
      <c r="AB26" s="169">
        <f>IFERROR('VEC sub % by town by count'!AB26*INDEX(Table_query__5[Transformer Capacity], MATCH($A26, VEC!$A$2:$A$33, 0))/1000, "")</f>
        <v>0</v>
      </c>
      <c r="AC26" s="169">
        <f>IFERROR('VEC sub % by town by count'!AC26*INDEX(Table_query__5[Transformer Capacity], MATCH($A26, VEC!$A$2:$A$33, 0))/1000, "")</f>
        <v>0</v>
      </c>
      <c r="AD26" s="169">
        <f>IFERROR('VEC sub % by town by count'!AD26*INDEX(Table_query__5[Transformer Capacity], MATCH($A26, VEC!$A$2:$A$33, 0))/1000, "")</f>
        <v>0</v>
      </c>
      <c r="AE26" s="169">
        <f>IFERROR('VEC sub % by town by count'!AE26*INDEX(Table_query__5[Transformer Capacity], MATCH($A26, VEC!$A$2:$A$33, 0))/1000, "")</f>
        <v>0</v>
      </c>
      <c r="AF26" s="169">
        <f>IFERROR('VEC sub % by town by count'!AF26*INDEX(Table_query__5[Transformer Capacity], MATCH($A26, VEC!$A$2:$A$33, 0))/1000, "")</f>
        <v>1.861958904109589</v>
      </c>
      <c r="AG26" s="169">
        <f>IFERROR('VEC sub % by town by count'!AG26*INDEX(Table_query__5[Transformer Capacity], MATCH($A26, VEC!$A$2:$A$33, 0))/1000, "")</f>
        <v>0</v>
      </c>
      <c r="AH26" s="169">
        <f>IFERROR('VEC sub % by town by count'!AH26*INDEX(Table_query__5[Transformer Capacity], MATCH($A26, VEC!$A$2:$A$33, 0))/1000, "")</f>
        <v>0</v>
      </c>
      <c r="AI26" s="169">
        <f>IFERROR('VEC sub % by town by count'!AI26*INDEX(Table_query__5[Transformer Capacity], MATCH($A26, VEC!$A$2:$A$33, 0))/1000, "")</f>
        <v>0</v>
      </c>
      <c r="AJ26" s="169">
        <f>IFERROR('VEC sub % by town by count'!AJ26*INDEX(Table_query__5[Transformer Capacity], MATCH($A26, VEC!$A$2:$A$33, 0))/1000, "")</f>
        <v>0</v>
      </c>
      <c r="AK26" s="169">
        <f>IFERROR('VEC sub % by town by count'!AK26*INDEX(Table_query__5[Transformer Capacity], MATCH($A26, VEC!$A$2:$A$33, 0))/1000, "")</f>
        <v>0</v>
      </c>
      <c r="AL26" s="169">
        <f>IFERROR('VEC sub % by town by count'!AL26*INDEX(Table_query__5[Transformer Capacity], MATCH($A26, VEC!$A$2:$A$33, 0))/1000, "")</f>
        <v>0</v>
      </c>
      <c r="AM26" s="169">
        <f>IFERROR('VEC sub % by town by count'!AM26*INDEX(Table_query__5[Transformer Capacity], MATCH($A26, VEC!$A$2:$A$33, 0))/1000, "")</f>
        <v>0</v>
      </c>
      <c r="AN26" s="169">
        <f>IFERROR('VEC sub % by town by count'!AN26*INDEX(Table_query__5[Transformer Capacity], MATCH($A26, VEC!$A$2:$A$33, 0))/1000, "")</f>
        <v>0</v>
      </c>
      <c r="AO26" s="169">
        <f>IFERROR('VEC sub % by town by count'!AO26*INDEX(Table_query__5[Transformer Capacity], MATCH($A26, VEC!$A$2:$A$33, 0))/1000, "")</f>
        <v>0</v>
      </c>
      <c r="AP26" s="169">
        <f>IFERROR('VEC sub % by town by count'!AP26*INDEX(Table_query__5[Transformer Capacity], MATCH($A26, VEC!$A$2:$A$33, 0))/1000, "")</f>
        <v>0</v>
      </c>
      <c r="AQ26" s="169">
        <f>IFERROR('VEC sub % by town by count'!AQ26*INDEX(Table_query__5[Transformer Capacity], MATCH($A26, VEC!$A$2:$A$33, 0))/1000, "")</f>
        <v>0</v>
      </c>
      <c r="AR26" s="169">
        <f>IFERROR('VEC sub % by town by count'!AR26*INDEX(Table_query__5[Transformer Capacity], MATCH($A26, VEC!$A$2:$A$33, 0))/1000, "")</f>
        <v>0</v>
      </c>
      <c r="AS26" s="169">
        <f>IFERROR('VEC sub % by town by count'!AS26*INDEX(Table_query__5[Transformer Capacity], MATCH($A26, VEC!$A$2:$A$33, 0))/1000, "")</f>
        <v>0</v>
      </c>
      <c r="AT26" s="169">
        <f>IFERROR('VEC sub % by town by count'!AT26*INDEX(Table_query__5[Transformer Capacity], MATCH($A26, VEC!$A$2:$A$33, 0))/1000, "")</f>
        <v>0</v>
      </c>
      <c r="AU26" s="169">
        <f>IFERROR('VEC sub % by town by count'!AU26*INDEX(Table_query__5[Transformer Capacity], MATCH($A26, VEC!$A$2:$A$33, 0))/1000, "")</f>
        <v>0</v>
      </c>
      <c r="AV26" s="169">
        <f>IFERROR('VEC sub % by town by count'!AV26*INDEX(Table_query__5[Transformer Capacity], MATCH($A26, VEC!$A$2:$A$33, 0))/1000, "")</f>
        <v>0</v>
      </c>
      <c r="AW26" s="169">
        <f>IFERROR('VEC sub % by town by count'!AW26*INDEX(Table_query__5[Transformer Capacity], MATCH($A26, VEC!$A$2:$A$33, 0))/1000, "")</f>
        <v>0</v>
      </c>
      <c r="AX26" s="169">
        <f>IFERROR('VEC sub % by town by count'!AX26*INDEX(Table_query__5[Transformer Capacity], MATCH($A26, VEC!$A$2:$A$33, 0))/1000, "")</f>
        <v>0</v>
      </c>
      <c r="AY26" s="169">
        <f>IFERROR('VEC sub % by town by count'!AY26*INDEX(Table_query__5[Transformer Capacity], MATCH($A26, VEC!$A$2:$A$33, 0))/1000, "")</f>
        <v>0</v>
      </c>
      <c r="AZ26" s="169">
        <f>IFERROR('VEC sub % by town by count'!AZ26*INDEX(Table_query__5[Transformer Capacity], MATCH($A26, VEC!$A$2:$A$33, 0))/1000, "")</f>
        <v>0</v>
      </c>
      <c r="BA26" s="169">
        <f>IFERROR('VEC sub % by town by count'!BA26*INDEX(Table_query__5[Transformer Capacity], MATCH($A26, VEC!$A$2:$A$33, 0))/1000, "")</f>
        <v>0</v>
      </c>
      <c r="BB26" s="169">
        <f>IFERROR('VEC sub % by town by count'!BB26*INDEX(Table_query__5[Transformer Capacity], MATCH($A26, VEC!$A$2:$A$33, 0))/1000, "")</f>
        <v>0</v>
      </c>
      <c r="BC26" s="169">
        <f>IFERROR('VEC sub % by town by count'!BC26*INDEX(Table_query__5[Transformer Capacity], MATCH($A26, VEC!$A$2:$A$33, 0))/1000, "")</f>
        <v>0</v>
      </c>
      <c r="BD26" s="169">
        <f>IFERROR('VEC sub % by town by count'!BD26*INDEX(Table_query__5[Transformer Capacity], MATCH($A26, VEC!$A$2:$A$33, 0))/1000, "")</f>
        <v>0</v>
      </c>
      <c r="BE26" s="169">
        <f>IFERROR('VEC sub % by town by count'!BE26*INDEX(Table_query__5[Transformer Capacity], MATCH($A26, VEC!$A$2:$A$33, 0))/1000, "")</f>
        <v>0.64205479452054792</v>
      </c>
      <c r="BF26" s="169">
        <f>IFERROR('VEC sub % by town by count'!BF26*INDEX(Table_query__5[Transformer Capacity], MATCH($A26, VEC!$A$2:$A$33, 0))/1000, "")</f>
        <v>0</v>
      </c>
      <c r="BG26" s="169">
        <f>IFERROR('VEC sub % by town by count'!BG26*INDEX(Table_query__5[Transformer Capacity], MATCH($A26, VEC!$A$2:$A$33, 0))/1000, "")</f>
        <v>0</v>
      </c>
      <c r="BH26" s="169">
        <f>IFERROR('VEC sub % by town by count'!BH26*INDEX(Table_query__5[Transformer Capacity], MATCH($A26, VEC!$A$2:$A$33, 0))/1000, "")</f>
        <v>0</v>
      </c>
      <c r="BI26" s="169">
        <f>IFERROR('VEC sub % by town by count'!BI26*INDEX(Table_query__5[Transformer Capacity], MATCH($A26, VEC!$A$2:$A$33, 0))/1000, "")</f>
        <v>0</v>
      </c>
      <c r="BJ26" s="169">
        <f>IFERROR('VEC sub % by town by count'!BJ26*INDEX(Table_query__5[Transformer Capacity], MATCH($A26, VEC!$A$2:$A$33, 0))/1000, "")</f>
        <v>0</v>
      </c>
      <c r="BK26" s="169">
        <f>IFERROR('VEC sub % by town by count'!BK26*INDEX(Table_query__5[Transformer Capacity], MATCH($A26, VEC!$A$2:$A$33, 0))/1000, "")</f>
        <v>0</v>
      </c>
      <c r="BL26" s="169">
        <f>IFERROR('VEC sub % by town by count'!BL26*INDEX(Table_query__5[Transformer Capacity], MATCH($A26, VEC!$A$2:$A$33, 0))/1000, "")</f>
        <v>0</v>
      </c>
      <c r="BM26" s="169">
        <f>IFERROR('VEC sub % by town by count'!BM26*INDEX(Table_query__5[Transformer Capacity], MATCH($A26, VEC!$A$2:$A$33, 0))/1000, "")</f>
        <v>0</v>
      </c>
      <c r="BN26" s="169">
        <f>IFERROR('VEC sub % by town by count'!BN26*INDEX(Table_query__5[Transformer Capacity], MATCH($A26, VEC!$A$2:$A$33, 0))/1000, "")</f>
        <v>0</v>
      </c>
      <c r="BO26" s="169">
        <f>IFERROR('VEC sub % by town by count'!BO26*INDEX(Table_query__5[Transformer Capacity], MATCH($A26, VEC!$A$2:$A$33, 0))/1000, "")</f>
        <v>0</v>
      </c>
      <c r="BP26" s="169">
        <f>IFERROR('VEC sub % by town by count'!BP26*INDEX(Table_query__5[Transformer Capacity], MATCH($A26, VEC!$A$2:$A$33, 0))/1000, "")</f>
        <v>0</v>
      </c>
      <c r="BQ26" s="169">
        <f>IFERROR('VEC sub % by town by count'!BQ26*INDEX(Table_query__5[Transformer Capacity], MATCH($A26, VEC!$A$2:$A$33, 0))/1000, "")</f>
        <v>0</v>
      </c>
      <c r="BR26" s="169">
        <f>IFERROR('VEC sub % by town by count'!BR26*INDEX(Table_query__5[Transformer Capacity], MATCH($A26, VEC!$A$2:$A$33, 0))/1000, "")</f>
        <v>0</v>
      </c>
      <c r="BS26">
        <f t="shared" si="0"/>
        <v>4.6870000000000003</v>
      </c>
    </row>
    <row r="27" spans="1:71" x14ac:dyDescent="0.25">
      <c r="A27">
        <v>36</v>
      </c>
      <c r="B27" s="169" t="str">
        <f>IFERROR('VEC sub % by town by count'!B27*INDEX(Table_query__5[Transformer Capacity], MATCH($A27, VEC!$A$2:$A$33, 0))/1000, "")</f>
        <v/>
      </c>
      <c r="C27" s="169" t="str">
        <f>IFERROR('VEC sub % by town by count'!C27*INDEX(Table_query__5[Transformer Capacity], MATCH($A27, VEC!$A$2:$A$33, 0))/1000, "")</f>
        <v/>
      </c>
      <c r="D27" s="169" t="str">
        <f>IFERROR('VEC sub % by town by count'!D27*INDEX(Table_query__5[Transformer Capacity], MATCH($A27, VEC!$A$2:$A$33, 0))/1000, "")</f>
        <v/>
      </c>
      <c r="E27" s="169" t="str">
        <f>IFERROR('VEC sub % by town by count'!E27*INDEX(Table_query__5[Transformer Capacity], MATCH($A27, VEC!$A$2:$A$33, 0))/1000, "")</f>
        <v/>
      </c>
      <c r="F27" s="169" t="str">
        <f>IFERROR('VEC sub % by town by count'!F27*INDEX(Table_query__5[Transformer Capacity], MATCH($A27, VEC!$A$2:$A$33, 0))/1000, "")</f>
        <v/>
      </c>
      <c r="G27" s="169" t="str">
        <f>IFERROR('VEC sub % by town by count'!G27*INDEX(Table_query__5[Transformer Capacity], MATCH($A27, VEC!$A$2:$A$33, 0))/1000, "")</f>
        <v/>
      </c>
      <c r="H27" s="169" t="str">
        <f>IFERROR('VEC sub % by town by count'!H27*INDEX(Table_query__5[Transformer Capacity], MATCH($A27, VEC!$A$2:$A$33, 0))/1000, "")</f>
        <v/>
      </c>
      <c r="I27" s="169" t="str">
        <f>IFERROR('VEC sub % by town by count'!I27*INDEX(Table_query__5[Transformer Capacity], MATCH($A27, VEC!$A$2:$A$33, 0))/1000, "")</f>
        <v/>
      </c>
      <c r="J27" s="169" t="str">
        <f>IFERROR('VEC sub % by town by count'!J27*INDEX(Table_query__5[Transformer Capacity], MATCH($A27, VEC!$A$2:$A$33, 0))/1000, "")</f>
        <v/>
      </c>
      <c r="K27" s="169" t="str">
        <f>IFERROR('VEC sub % by town by count'!K27*INDEX(Table_query__5[Transformer Capacity], MATCH($A27, VEC!$A$2:$A$33, 0))/1000, "")</f>
        <v/>
      </c>
      <c r="L27" s="169" t="str">
        <f>IFERROR('VEC sub % by town by count'!L27*INDEX(Table_query__5[Transformer Capacity], MATCH($A27, VEC!$A$2:$A$33, 0))/1000, "")</f>
        <v/>
      </c>
      <c r="M27" s="169" t="str">
        <f>IFERROR('VEC sub % by town by count'!M27*INDEX(Table_query__5[Transformer Capacity], MATCH($A27, VEC!$A$2:$A$33, 0))/1000, "")</f>
        <v/>
      </c>
      <c r="N27" s="169" t="str">
        <f>IFERROR('VEC sub % by town by count'!N27*INDEX(Table_query__5[Transformer Capacity], MATCH($A27, VEC!$A$2:$A$33, 0))/1000, "")</f>
        <v/>
      </c>
      <c r="O27" s="169" t="str">
        <f>IFERROR('VEC sub % by town by count'!O27*INDEX(Table_query__5[Transformer Capacity], MATCH($A27, VEC!$A$2:$A$33, 0))/1000, "")</f>
        <v/>
      </c>
      <c r="P27" s="169" t="str">
        <f>IFERROR('VEC sub % by town by count'!P27*INDEX(Table_query__5[Transformer Capacity], MATCH($A27, VEC!$A$2:$A$33, 0))/1000, "")</f>
        <v/>
      </c>
      <c r="Q27" s="169" t="str">
        <f>IFERROR('VEC sub % by town by count'!Q27*INDEX(Table_query__5[Transformer Capacity], MATCH($A27, VEC!$A$2:$A$33, 0))/1000, "")</f>
        <v/>
      </c>
      <c r="R27" s="169" t="str">
        <f>IFERROR('VEC sub % by town by count'!R27*INDEX(Table_query__5[Transformer Capacity], MATCH($A27, VEC!$A$2:$A$33, 0))/1000, "")</f>
        <v/>
      </c>
      <c r="S27" s="169" t="str">
        <f>IFERROR('VEC sub % by town by count'!S27*INDEX(Table_query__5[Transformer Capacity], MATCH($A27, VEC!$A$2:$A$33, 0))/1000, "")</f>
        <v/>
      </c>
      <c r="T27" s="169" t="str">
        <f>IFERROR('VEC sub % by town by count'!T27*INDEX(Table_query__5[Transformer Capacity], MATCH($A27, VEC!$A$2:$A$33, 0))/1000, "")</f>
        <v/>
      </c>
      <c r="U27" s="169" t="str">
        <f>IFERROR('VEC sub % by town by count'!U27*INDEX(Table_query__5[Transformer Capacity], MATCH($A27, VEC!$A$2:$A$33, 0))/1000, "")</f>
        <v/>
      </c>
      <c r="V27" s="169" t="str">
        <f>IFERROR('VEC sub % by town by count'!V27*INDEX(Table_query__5[Transformer Capacity], MATCH($A27, VEC!$A$2:$A$33, 0))/1000, "")</f>
        <v/>
      </c>
      <c r="W27" s="169" t="str">
        <f>IFERROR('VEC sub % by town by count'!W27*INDEX(Table_query__5[Transformer Capacity], MATCH($A27, VEC!$A$2:$A$33, 0))/1000, "")</f>
        <v/>
      </c>
      <c r="X27" s="169" t="str">
        <f>IFERROR('VEC sub % by town by count'!X27*INDEX(Table_query__5[Transformer Capacity], MATCH($A27, VEC!$A$2:$A$33, 0))/1000, "")</f>
        <v/>
      </c>
      <c r="Y27" s="169" t="str">
        <f>IFERROR('VEC sub % by town by count'!Y27*INDEX(Table_query__5[Transformer Capacity], MATCH($A27, VEC!$A$2:$A$33, 0))/1000, "")</f>
        <v/>
      </c>
      <c r="Z27" s="169" t="str">
        <f>IFERROR('VEC sub % by town by count'!Z27*INDEX(Table_query__5[Transformer Capacity], MATCH($A27, VEC!$A$2:$A$33, 0))/1000, "")</f>
        <v/>
      </c>
      <c r="AA27" s="169" t="str">
        <f>IFERROR('VEC sub % by town by count'!AA27*INDEX(Table_query__5[Transformer Capacity], MATCH($A27, VEC!$A$2:$A$33, 0))/1000, "")</f>
        <v/>
      </c>
      <c r="AB27" s="169" t="str">
        <f>IFERROR('VEC sub % by town by count'!AB27*INDEX(Table_query__5[Transformer Capacity], MATCH($A27, VEC!$A$2:$A$33, 0))/1000, "")</f>
        <v/>
      </c>
      <c r="AC27" s="169" t="str">
        <f>IFERROR('VEC sub % by town by count'!AC27*INDEX(Table_query__5[Transformer Capacity], MATCH($A27, VEC!$A$2:$A$33, 0))/1000, "")</f>
        <v/>
      </c>
      <c r="AD27" s="169" t="str">
        <f>IFERROR('VEC sub % by town by count'!AD27*INDEX(Table_query__5[Transformer Capacity], MATCH($A27, VEC!$A$2:$A$33, 0))/1000, "")</f>
        <v/>
      </c>
      <c r="AE27" s="169" t="str">
        <f>IFERROR('VEC sub % by town by count'!AE27*INDEX(Table_query__5[Transformer Capacity], MATCH($A27, VEC!$A$2:$A$33, 0))/1000, "")</f>
        <v/>
      </c>
      <c r="AF27" s="169" t="str">
        <f>IFERROR('VEC sub % by town by count'!AF27*INDEX(Table_query__5[Transformer Capacity], MATCH($A27, VEC!$A$2:$A$33, 0))/1000, "")</f>
        <v/>
      </c>
      <c r="AG27" s="169" t="str">
        <f>IFERROR('VEC sub % by town by count'!AG27*INDEX(Table_query__5[Transformer Capacity], MATCH($A27, VEC!$A$2:$A$33, 0))/1000, "")</f>
        <v/>
      </c>
      <c r="AH27" s="169" t="str">
        <f>IFERROR('VEC sub % by town by count'!AH27*INDEX(Table_query__5[Transformer Capacity], MATCH($A27, VEC!$A$2:$A$33, 0))/1000, "")</f>
        <v/>
      </c>
      <c r="AI27" s="169" t="str">
        <f>IFERROR('VEC sub % by town by count'!AI27*INDEX(Table_query__5[Transformer Capacity], MATCH($A27, VEC!$A$2:$A$33, 0))/1000, "")</f>
        <v/>
      </c>
      <c r="AJ27" s="169" t="str">
        <f>IFERROR('VEC sub % by town by count'!AJ27*INDEX(Table_query__5[Transformer Capacity], MATCH($A27, VEC!$A$2:$A$33, 0))/1000, "")</f>
        <v/>
      </c>
      <c r="AK27" s="169" t="str">
        <f>IFERROR('VEC sub % by town by count'!AK27*INDEX(Table_query__5[Transformer Capacity], MATCH($A27, VEC!$A$2:$A$33, 0))/1000, "")</f>
        <v/>
      </c>
      <c r="AL27" s="169" t="str">
        <f>IFERROR('VEC sub % by town by count'!AL27*INDEX(Table_query__5[Transformer Capacity], MATCH($A27, VEC!$A$2:$A$33, 0))/1000, "")</f>
        <v/>
      </c>
      <c r="AM27" s="169" t="str">
        <f>IFERROR('VEC sub % by town by count'!AM27*INDEX(Table_query__5[Transformer Capacity], MATCH($A27, VEC!$A$2:$A$33, 0))/1000, "")</f>
        <v/>
      </c>
      <c r="AN27" s="169" t="str">
        <f>IFERROR('VEC sub % by town by count'!AN27*INDEX(Table_query__5[Transformer Capacity], MATCH($A27, VEC!$A$2:$A$33, 0))/1000, "")</f>
        <v/>
      </c>
      <c r="AO27" s="169" t="str">
        <f>IFERROR('VEC sub % by town by count'!AO27*INDEX(Table_query__5[Transformer Capacity], MATCH($A27, VEC!$A$2:$A$33, 0))/1000, "")</f>
        <v/>
      </c>
      <c r="AP27" s="169" t="str">
        <f>IFERROR('VEC sub % by town by count'!AP27*INDEX(Table_query__5[Transformer Capacity], MATCH($A27, VEC!$A$2:$A$33, 0))/1000, "")</f>
        <v/>
      </c>
      <c r="AQ27" s="169" t="str">
        <f>IFERROR('VEC sub % by town by count'!AQ27*INDEX(Table_query__5[Transformer Capacity], MATCH($A27, VEC!$A$2:$A$33, 0))/1000, "")</f>
        <v/>
      </c>
      <c r="AR27" s="169" t="str">
        <f>IFERROR('VEC sub % by town by count'!AR27*INDEX(Table_query__5[Transformer Capacity], MATCH($A27, VEC!$A$2:$A$33, 0))/1000, "")</f>
        <v/>
      </c>
      <c r="AS27" s="169" t="str">
        <f>IFERROR('VEC sub % by town by count'!AS27*INDEX(Table_query__5[Transformer Capacity], MATCH($A27, VEC!$A$2:$A$33, 0))/1000, "")</f>
        <v/>
      </c>
      <c r="AT27" s="169" t="str">
        <f>IFERROR('VEC sub % by town by count'!AT27*INDEX(Table_query__5[Transformer Capacity], MATCH($A27, VEC!$A$2:$A$33, 0))/1000, "")</f>
        <v/>
      </c>
      <c r="AU27" s="169" t="str">
        <f>IFERROR('VEC sub % by town by count'!AU27*INDEX(Table_query__5[Transformer Capacity], MATCH($A27, VEC!$A$2:$A$33, 0))/1000, "")</f>
        <v/>
      </c>
      <c r="AV27" s="169" t="str">
        <f>IFERROR('VEC sub % by town by count'!AV27*INDEX(Table_query__5[Transformer Capacity], MATCH($A27, VEC!$A$2:$A$33, 0))/1000, "")</f>
        <v/>
      </c>
      <c r="AW27" s="169" t="str">
        <f>IFERROR('VEC sub % by town by count'!AW27*INDEX(Table_query__5[Transformer Capacity], MATCH($A27, VEC!$A$2:$A$33, 0))/1000, "")</f>
        <v/>
      </c>
      <c r="AX27" s="169" t="str">
        <f>IFERROR('VEC sub % by town by count'!AX27*INDEX(Table_query__5[Transformer Capacity], MATCH($A27, VEC!$A$2:$A$33, 0))/1000, "")</f>
        <v/>
      </c>
      <c r="AY27" s="169" t="str">
        <f>IFERROR('VEC sub % by town by count'!AY27*INDEX(Table_query__5[Transformer Capacity], MATCH($A27, VEC!$A$2:$A$33, 0))/1000, "")</f>
        <v/>
      </c>
      <c r="AZ27" s="169" t="str">
        <f>IFERROR('VEC sub % by town by count'!AZ27*INDEX(Table_query__5[Transformer Capacity], MATCH($A27, VEC!$A$2:$A$33, 0))/1000, "")</f>
        <v/>
      </c>
      <c r="BA27" s="169" t="str">
        <f>IFERROR('VEC sub % by town by count'!BA27*INDEX(Table_query__5[Transformer Capacity], MATCH($A27, VEC!$A$2:$A$33, 0))/1000, "")</f>
        <v/>
      </c>
      <c r="BB27" s="169" t="str">
        <f>IFERROR('VEC sub % by town by count'!BB27*INDEX(Table_query__5[Transformer Capacity], MATCH($A27, VEC!$A$2:$A$33, 0))/1000, "")</f>
        <v/>
      </c>
      <c r="BC27" s="169" t="str">
        <f>IFERROR('VEC sub % by town by count'!BC27*INDEX(Table_query__5[Transformer Capacity], MATCH($A27, VEC!$A$2:$A$33, 0))/1000, "")</f>
        <v/>
      </c>
      <c r="BD27" s="169" t="str">
        <f>IFERROR('VEC sub % by town by count'!BD27*INDEX(Table_query__5[Transformer Capacity], MATCH($A27, VEC!$A$2:$A$33, 0))/1000, "")</f>
        <v/>
      </c>
      <c r="BE27" s="169" t="str">
        <f>IFERROR('VEC sub % by town by count'!BE27*INDEX(Table_query__5[Transformer Capacity], MATCH($A27, VEC!$A$2:$A$33, 0))/1000, "")</f>
        <v/>
      </c>
      <c r="BF27" s="169" t="str">
        <f>IFERROR('VEC sub % by town by count'!BF27*INDEX(Table_query__5[Transformer Capacity], MATCH($A27, VEC!$A$2:$A$33, 0))/1000, "")</f>
        <v/>
      </c>
      <c r="BG27" s="169" t="str">
        <f>IFERROR('VEC sub % by town by count'!BG27*INDEX(Table_query__5[Transformer Capacity], MATCH($A27, VEC!$A$2:$A$33, 0))/1000, "")</f>
        <v/>
      </c>
      <c r="BH27" s="169" t="str">
        <f>IFERROR('VEC sub % by town by count'!BH27*INDEX(Table_query__5[Transformer Capacity], MATCH($A27, VEC!$A$2:$A$33, 0))/1000, "")</f>
        <v/>
      </c>
      <c r="BI27" s="169" t="str">
        <f>IFERROR('VEC sub % by town by count'!BI27*INDEX(Table_query__5[Transformer Capacity], MATCH($A27, VEC!$A$2:$A$33, 0))/1000, "")</f>
        <v/>
      </c>
      <c r="BJ27" s="169" t="str">
        <f>IFERROR('VEC sub % by town by count'!BJ27*INDEX(Table_query__5[Transformer Capacity], MATCH($A27, VEC!$A$2:$A$33, 0))/1000, "")</f>
        <v/>
      </c>
      <c r="BK27" s="169" t="str">
        <f>IFERROR('VEC sub % by town by count'!BK27*INDEX(Table_query__5[Transformer Capacity], MATCH($A27, VEC!$A$2:$A$33, 0))/1000, "")</f>
        <v/>
      </c>
      <c r="BL27" s="169" t="str">
        <f>IFERROR('VEC sub % by town by count'!BL27*INDEX(Table_query__5[Transformer Capacity], MATCH($A27, VEC!$A$2:$A$33, 0))/1000, "")</f>
        <v/>
      </c>
      <c r="BM27" s="169" t="str">
        <f>IFERROR('VEC sub % by town by count'!BM27*INDEX(Table_query__5[Transformer Capacity], MATCH($A27, VEC!$A$2:$A$33, 0))/1000, "")</f>
        <v/>
      </c>
      <c r="BN27" s="169" t="str">
        <f>IFERROR('VEC sub % by town by count'!BN27*INDEX(Table_query__5[Transformer Capacity], MATCH($A27, VEC!$A$2:$A$33, 0))/1000, "")</f>
        <v/>
      </c>
      <c r="BO27" s="169" t="str">
        <f>IFERROR('VEC sub % by town by count'!BO27*INDEX(Table_query__5[Transformer Capacity], MATCH($A27, VEC!$A$2:$A$33, 0))/1000, "")</f>
        <v/>
      </c>
      <c r="BP27" s="169" t="str">
        <f>IFERROR('VEC sub % by town by count'!BP27*INDEX(Table_query__5[Transformer Capacity], MATCH($A27, VEC!$A$2:$A$33, 0))/1000, "")</f>
        <v/>
      </c>
      <c r="BQ27" s="169" t="str">
        <f>IFERROR('VEC sub % by town by count'!BQ27*INDEX(Table_query__5[Transformer Capacity], MATCH($A27, VEC!$A$2:$A$33, 0))/1000, "")</f>
        <v/>
      </c>
      <c r="BR27" s="169" t="str">
        <f>IFERROR('VEC sub % by town by count'!BR27*INDEX(Table_query__5[Transformer Capacity], MATCH($A27, VEC!$A$2:$A$33, 0))/1000, "")</f>
        <v/>
      </c>
      <c r="BS27">
        <f t="shared" si="0"/>
        <v>0</v>
      </c>
    </row>
    <row r="28" spans="1:71" x14ac:dyDescent="0.25">
      <c r="A28">
        <v>37</v>
      </c>
      <c r="B28" s="169" t="str">
        <f>IFERROR('VEC sub % by town by count'!B28*INDEX(Table_query__5[Transformer Capacity], MATCH($A28, VEC!$A$2:$A$33, 0))/1000, "")</f>
        <v/>
      </c>
      <c r="C28" s="169" t="str">
        <f>IFERROR('VEC sub % by town by count'!C28*INDEX(Table_query__5[Transformer Capacity], MATCH($A28, VEC!$A$2:$A$33, 0))/1000, "")</f>
        <v/>
      </c>
      <c r="D28" s="169" t="str">
        <f>IFERROR('VEC sub % by town by count'!D28*INDEX(Table_query__5[Transformer Capacity], MATCH($A28, VEC!$A$2:$A$33, 0))/1000, "")</f>
        <v/>
      </c>
      <c r="E28" s="169" t="str">
        <f>IFERROR('VEC sub % by town by count'!E28*INDEX(Table_query__5[Transformer Capacity], MATCH($A28, VEC!$A$2:$A$33, 0))/1000, "")</f>
        <v/>
      </c>
      <c r="F28" s="169" t="str">
        <f>IFERROR('VEC sub % by town by count'!F28*INDEX(Table_query__5[Transformer Capacity], MATCH($A28, VEC!$A$2:$A$33, 0))/1000, "")</f>
        <v/>
      </c>
      <c r="G28" s="169" t="str">
        <f>IFERROR('VEC sub % by town by count'!G28*INDEX(Table_query__5[Transformer Capacity], MATCH($A28, VEC!$A$2:$A$33, 0))/1000, "")</f>
        <v/>
      </c>
      <c r="H28" s="169" t="str">
        <f>IFERROR('VEC sub % by town by count'!H28*INDEX(Table_query__5[Transformer Capacity], MATCH($A28, VEC!$A$2:$A$33, 0))/1000, "")</f>
        <v/>
      </c>
      <c r="I28" s="169" t="str">
        <f>IFERROR('VEC sub % by town by count'!I28*INDEX(Table_query__5[Transformer Capacity], MATCH($A28, VEC!$A$2:$A$33, 0))/1000, "")</f>
        <v/>
      </c>
      <c r="J28" s="169" t="str">
        <f>IFERROR('VEC sub % by town by count'!J28*INDEX(Table_query__5[Transformer Capacity], MATCH($A28, VEC!$A$2:$A$33, 0))/1000, "")</f>
        <v/>
      </c>
      <c r="K28" s="169" t="str">
        <f>IFERROR('VEC sub % by town by count'!K28*INDEX(Table_query__5[Transformer Capacity], MATCH($A28, VEC!$A$2:$A$33, 0))/1000, "")</f>
        <v/>
      </c>
      <c r="L28" s="169" t="str">
        <f>IFERROR('VEC sub % by town by count'!L28*INDEX(Table_query__5[Transformer Capacity], MATCH($A28, VEC!$A$2:$A$33, 0))/1000, "")</f>
        <v/>
      </c>
      <c r="M28" s="169" t="str">
        <f>IFERROR('VEC sub % by town by count'!M28*INDEX(Table_query__5[Transformer Capacity], MATCH($A28, VEC!$A$2:$A$33, 0))/1000, "")</f>
        <v/>
      </c>
      <c r="N28" s="169" t="str">
        <f>IFERROR('VEC sub % by town by count'!N28*INDEX(Table_query__5[Transformer Capacity], MATCH($A28, VEC!$A$2:$A$33, 0))/1000, "")</f>
        <v/>
      </c>
      <c r="O28" s="169" t="str">
        <f>IFERROR('VEC sub % by town by count'!O28*INDEX(Table_query__5[Transformer Capacity], MATCH($A28, VEC!$A$2:$A$33, 0))/1000, "")</f>
        <v/>
      </c>
      <c r="P28" s="169" t="str">
        <f>IFERROR('VEC sub % by town by count'!P28*INDEX(Table_query__5[Transformer Capacity], MATCH($A28, VEC!$A$2:$A$33, 0))/1000, "")</f>
        <v/>
      </c>
      <c r="Q28" s="169" t="str">
        <f>IFERROR('VEC sub % by town by count'!Q28*INDEX(Table_query__5[Transformer Capacity], MATCH($A28, VEC!$A$2:$A$33, 0))/1000, "")</f>
        <v/>
      </c>
      <c r="R28" s="169" t="str">
        <f>IFERROR('VEC sub % by town by count'!R28*INDEX(Table_query__5[Transformer Capacity], MATCH($A28, VEC!$A$2:$A$33, 0))/1000, "")</f>
        <v/>
      </c>
      <c r="S28" s="169" t="str">
        <f>IFERROR('VEC sub % by town by count'!S28*INDEX(Table_query__5[Transformer Capacity], MATCH($A28, VEC!$A$2:$A$33, 0))/1000, "")</f>
        <v/>
      </c>
      <c r="T28" s="169" t="str">
        <f>IFERROR('VEC sub % by town by count'!T28*INDEX(Table_query__5[Transformer Capacity], MATCH($A28, VEC!$A$2:$A$33, 0))/1000, "")</f>
        <v/>
      </c>
      <c r="U28" s="169" t="str">
        <f>IFERROR('VEC sub % by town by count'!U28*INDEX(Table_query__5[Transformer Capacity], MATCH($A28, VEC!$A$2:$A$33, 0))/1000, "")</f>
        <v/>
      </c>
      <c r="V28" s="169" t="str">
        <f>IFERROR('VEC sub % by town by count'!V28*INDEX(Table_query__5[Transformer Capacity], MATCH($A28, VEC!$A$2:$A$33, 0))/1000, "")</f>
        <v/>
      </c>
      <c r="W28" s="169" t="str">
        <f>IFERROR('VEC sub % by town by count'!W28*INDEX(Table_query__5[Transformer Capacity], MATCH($A28, VEC!$A$2:$A$33, 0))/1000, "")</f>
        <v/>
      </c>
      <c r="X28" s="169" t="str">
        <f>IFERROR('VEC sub % by town by count'!X28*INDEX(Table_query__5[Transformer Capacity], MATCH($A28, VEC!$A$2:$A$33, 0))/1000, "")</f>
        <v/>
      </c>
      <c r="Y28" s="169" t="str">
        <f>IFERROR('VEC sub % by town by count'!Y28*INDEX(Table_query__5[Transformer Capacity], MATCH($A28, VEC!$A$2:$A$33, 0))/1000, "")</f>
        <v/>
      </c>
      <c r="Z28" s="169" t="str">
        <f>IFERROR('VEC sub % by town by count'!Z28*INDEX(Table_query__5[Transformer Capacity], MATCH($A28, VEC!$A$2:$A$33, 0))/1000, "")</f>
        <v/>
      </c>
      <c r="AA28" s="169" t="str">
        <f>IFERROR('VEC sub % by town by count'!AA28*INDEX(Table_query__5[Transformer Capacity], MATCH($A28, VEC!$A$2:$A$33, 0))/1000, "")</f>
        <v/>
      </c>
      <c r="AB28" s="169" t="str">
        <f>IFERROR('VEC sub % by town by count'!AB28*INDEX(Table_query__5[Transformer Capacity], MATCH($A28, VEC!$A$2:$A$33, 0))/1000, "")</f>
        <v/>
      </c>
      <c r="AC28" s="169" t="str">
        <f>IFERROR('VEC sub % by town by count'!AC28*INDEX(Table_query__5[Transformer Capacity], MATCH($A28, VEC!$A$2:$A$33, 0))/1000, "")</f>
        <v/>
      </c>
      <c r="AD28" s="169" t="str">
        <f>IFERROR('VEC sub % by town by count'!AD28*INDEX(Table_query__5[Transformer Capacity], MATCH($A28, VEC!$A$2:$A$33, 0))/1000, "")</f>
        <v/>
      </c>
      <c r="AE28" s="169" t="str">
        <f>IFERROR('VEC sub % by town by count'!AE28*INDEX(Table_query__5[Transformer Capacity], MATCH($A28, VEC!$A$2:$A$33, 0))/1000, "")</f>
        <v/>
      </c>
      <c r="AF28" s="169" t="str">
        <f>IFERROR('VEC sub % by town by count'!AF28*INDEX(Table_query__5[Transformer Capacity], MATCH($A28, VEC!$A$2:$A$33, 0))/1000, "")</f>
        <v/>
      </c>
      <c r="AG28" s="169" t="str">
        <f>IFERROR('VEC sub % by town by count'!AG28*INDEX(Table_query__5[Transformer Capacity], MATCH($A28, VEC!$A$2:$A$33, 0))/1000, "")</f>
        <v/>
      </c>
      <c r="AH28" s="169" t="str">
        <f>IFERROR('VEC sub % by town by count'!AH28*INDEX(Table_query__5[Transformer Capacity], MATCH($A28, VEC!$A$2:$A$33, 0))/1000, "")</f>
        <v/>
      </c>
      <c r="AI28" s="169" t="str">
        <f>IFERROR('VEC sub % by town by count'!AI28*INDEX(Table_query__5[Transformer Capacity], MATCH($A28, VEC!$A$2:$A$33, 0))/1000, "")</f>
        <v/>
      </c>
      <c r="AJ28" s="169" t="str">
        <f>IFERROR('VEC sub % by town by count'!AJ28*INDEX(Table_query__5[Transformer Capacity], MATCH($A28, VEC!$A$2:$A$33, 0))/1000, "")</f>
        <v/>
      </c>
      <c r="AK28" s="169" t="str">
        <f>IFERROR('VEC sub % by town by count'!AK28*INDEX(Table_query__5[Transformer Capacity], MATCH($A28, VEC!$A$2:$A$33, 0))/1000, "")</f>
        <v/>
      </c>
      <c r="AL28" s="169" t="str">
        <f>IFERROR('VEC sub % by town by count'!AL28*INDEX(Table_query__5[Transformer Capacity], MATCH($A28, VEC!$A$2:$A$33, 0))/1000, "")</f>
        <v/>
      </c>
      <c r="AM28" s="169" t="str">
        <f>IFERROR('VEC sub % by town by count'!AM28*INDEX(Table_query__5[Transformer Capacity], MATCH($A28, VEC!$A$2:$A$33, 0))/1000, "")</f>
        <v/>
      </c>
      <c r="AN28" s="169" t="str">
        <f>IFERROR('VEC sub % by town by count'!AN28*INDEX(Table_query__5[Transformer Capacity], MATCH($A28, VEC!$A$2:$A$33, 0))/1000, "")</f>
        <v/>
      </c>
      <c r="AO28" s="169" t="str">
        <f>IFERROR('VEC sub % by town by count'!AO28*INDEX(Table_query__5[Transformer Capacity], MATCH($A28, VEC!$A$2:$A$33, 0))/1000, "")</f>
        <v/>
      </c>
      <c r="AP28" s="169" t="str">
        <f>IFERROR('VEC sub % by town by count'!AP28*INDEX(Table_query__5[Transformer Capacity], MATCH($A28, VEC!$A$2:$A$33, 0))/1000, "")</f>
        <v/>
      </c>
      <c r="AQ28" s="169" t="str">
        <f>IFERROR('VEC sub % by town by count'!AQ28*INDEX(Table_query__5[Transformer Capacity], MATCH($A28, VEC!$A$2:$A$33, 0))/1000, "")</f>
        <v/>
      </c>
      <c r="AR28" s="169" t="str">
        <f>IFERROR('VEC sub % by town by count'!AR28*INDEX(Table_query__5[Transformer Capacity], MATCH($A28, VEC!$A$2:$A$33, 0))/1000, "")</f>
        <v/>
      </c>
      <c r="AS28" s="169" t="str">
        <f>IFERROR('VEC sub % by town by count'!AS28*INDEX(Table_query__5[Transformer Capacity], MATCH($A28, VEC!$A$2:$A$33, 0))/1000, "")</f>
        <v/>
      </c>
      <c r="AT28" s="169" t="str">
        <f>IFERROR('VEC sub % by town by count'!AT28*INDEX(Table_query__5[Transformer Capacity], MATCH($A28, VEC!$A$2:$A$33, 0))/1000, "")</f>
        <v/>
      </c>
      <c r="AU28" s="169" t="str">
        <f>IFERROR('VEC sub % by town by count'!AU28*INDEX(Table_query__5[Transformer Capacity], MATCH($A28, VEC!$A$2:$A$33, 0))/1000, "")</f>
        <v/>
      </c>
      <c r="AV28" s="169" t="str">
        <f>IFERROR('VEC sub % by town by count'!AV28*INDEX(Table_query__5[Transformer Capacity], MATCH($A28, VEC!$A$2:$A$33, 0))/1000, "")</f>
        <v/>
      </c>
      <c r="AW28" s="169" t="str">
        <f>IFERROR('VEC sub % by town by count'!AW28*INDEX(Table_query__5[Transformer Capacity], MATCH($A28, VEC!$A$2:$A$33, 0))/1000, "")</f>
        <v/>
      </c>
      <c r="AX28" s="169" t="str">
        <f>IFERROR('VEC sub % by town by count'!AX28*INDEX(Table_query__5[Transformer Capacity], MATCH($A28, VEC!$A$2:$A$33, 0))/1000, "")</f>
        <v/>
      </c>
      <c r="AY28" s="169" t="str">
        <f>IFERROR('VEC sub % by town by count'!AY28*INDEX(Table_query__5[Transformer Capacity], MATCH($A28, VEC!$A$2:$A$33, 0))/1000, "")</f>
        <v/>
      </c>
      <c r="AZ28" s="169" t="str">
        <f>IFERROR('VEC sub % by town by count'!AZ28*INDEX(Table_query__5[Transformer Capacity], MATCH($A28, VEC!$A$2:$A$33, 0))/1000, "")</f>
        <v/>
      </c>
      <c r="BA28" s="169" t="str">
        <f>IFERROR('VEC sub % by town by count'!BA28*INDEX(Table_query__5[Transformer Capacity], MATCH($A28, VEC!$A$2:$A$33, 0))/1000, "")</f>
        <v/>
      </c>
      <c r="BB28" s="169" t="str">
        <f>IFERROR('VEC sub % by town by count'!BB28*INDEX(Table_query__5[Transformer Capacity], MATCH($A28, VEC!$A$2:$A$33, 0))/1000, "")</f>
        <v/>
      </c>
      <c r="BC28" s="169" t="str">
        <f>IFERROR('VEC sub % by town by count'!BC28*INDEX(Table_query__5[Transformer Capacity], MATCH($A28, VEC!$A$2:$A$33, 0))/1000, "")</f>
        <v/>
      </c>
      <c r="BD28" s="169" t="str">
        <f>IFERROR('VEC sub % by town by count'!BD28*INDEX(Table_query__5[Transformer Capacity], MATCH($A28, VEC!$A$2:$A$33, 0))/1000, "")</f>
        <v/>
      </c>
      <c r="BE28" s="169" t="str">
        <f>IFERROR('VEC sub % by town by count'!BE28*INDEX(Table_query__5[Transformer Capacity], MATCH($A28, VEC!$A$2:$A$33, 0))/1000, "")</f>
        <v/>
      </c>
      <c r="BF28" s="169" t="str">
        <f>IFERROR('VEC sub % by town by count'!BF28*INDEX(Table_query__5[Transformer Capacity], MATCH($A28, VEC!$A$2:$A$33, 0))/1000, "")</f>
        <v/>
      </c>
      <c r="BG28" s="169" t="str">
        <f>IFERROR('VEC sub % by town by count'!BG28*INDEX(Table_query__5[Transformer Capacity], MATCH($A28, VEC!$A$2:$A$33, 0))/1000, "")</f>
        <v/>
      </c>
      <c r="BH28" s="169" t="str">
        <f>IFERROR('VEC sub % by town by count'!BH28*INDEX(Table_query__5[Transformer Capacity], MATCH($A28, VEC!$A$2:$A$33, 0))/1000, "")</f>
        <v/>
      </c>
      <c r="BI28" s="169" t="str">
        <f>IFERROR('VEC sub % by town by count'!BI28*INDEX(Table_query__5[Transformer Capacity], MATCH($A28, VEC!$A$2:$A$33, 0))/1000, "")</f>
        <v/>
      </c>
      <c r="BJ28" s="169" t="str">
        <f>IFERROR('VEC sub % by town by count'!BJ28*INDEX(Table_query__5[Transformer Capacity], MATCH($A28, VEC!$A$2:$A$33, 0))/1000, "")</f>
        <v/>
      </c>
      <c r="BK28" s="169" t="str">
        <f>IFERROR('VEC sub % by town by count'!BK28*INDEX(Table_query__5[Transformer Capacity], MATCH($A28, VEC!$A$2:$A$33, 0))/1000, "")</f>
        <v/>
      </c>
      <c r="BL28" s="169" t="str">
        <f>IFERROR('VEC sub % by town by count'!BL28*INDEX(Table_query__5[Transformer Capacity], MATCH($A28, VEC!$A$2:$A$33, 0))/1000, "")</f>
        <v/>
      </c>
      <c r="BM28" s="169" t="str">
        <f>IFERROR('VEC sub % by town by count'!BM28*INDEX(Table_query__5[Transformer Capacity], MATCH($A28, VEC!$A$2:$A$33, 0))/1000, "")</f>
        <v/>
      </c>
      <c r="BN28" s="169" t="str">
        <f>IFERROR('VEC sub % by town by count'!BN28*INDEX(Table_query__5[Transformer Capacity], MATCH($A28, VEC!$A$2:$A$33, 0))/1000, "")</f>
        <v/>
      </c>
      <c r="BO28" s="169" t="str">
        <f>IFERROR('VEC sub % by town by count'!BO28*INDEX(Table_query__5[Transformer Capacity], MATCH($A28, VEC!$A$2:$A$33, 0))/1000, "")</f>
        <v/>
      </c>
      <c r="BP28" s="169" t="str">
        <f>IFERROR('VEC sub % by town by count'!BP28*INDEX(Table_query__5[Transformer Capacity], MATCH($A28, VEC!$A$2:$A$33, 0))/1000, "")</f>
        <v/>
      </c>
      <c r="BQ28" s="169" t="str">
        <f>IFERROR('VEC sub % by town by count'!BQ28*INDEX(Table_query__5[Transformer Capacity], MATCH($A28, VEC!$A$2:$A$33, 0))/1000, "")</f>
        <v/>
      </c>
      <c r="BR28" s="169" t="str">
        <f>IFERROR('VEC sub % by town by count'!BR28*INDEX(Table_query__5[Transformer Capacity], MATCH($A28, VEC!$A$2:$A$33, 0))/1000, "")</f>
        <v/>
      </c>
      <c r="BS28">
        <f t="shared" si="0"/>
        <v>0</v>
      </c>
    </row>
    <row r="29" spans="1:71" x14ac:dyDescent="0.25">
      <c r="A29">
        <v>38</v>
      </c>
      <c r="B29" s="169" t="str">
        <f>IFERROR('VEC sub % by town by count'!B29*INDEX(Table_query__5[Transformer Capacity], MATCH($A29, VEC!$A$2:$A$33, 0))/1000, "")</f>
        <v/>
      </c>
      <c r="C29" s="169" t="str">
        <f>IFERROR('VEC sub % by town by count'!C29*INDEX(Table_query__5[Transformer Capacity], MATCH($A29, VEC!$A$2:$A$33, 0))/1000, "")</f>
        <v/>
      </c>
      <c r="D29" s="169" t="str">
        <f>IFERROR('VEC sub % by town by count'!D29*INDEX(Table_query__5[Transformer Capacity], MATCH($A29, VEC!$A$2:$A$33, 0))/1000, "")</f>
        <v/>
      </c>
      <c r="E29" s="169" t="str">
        <f>IFERROR('VEC sub % by town by count'!E29*INDEX(Table_query__5[Transformer Capacity], MATCH($A29, VEC!$A$2:$A$33, 0))/1000, "")</f>
        <v/>
      </c>
      <c r="F29" s="169" t="str">
        <f>IFERROR('VEC sub % by town by count'!F29*INDEX(Table_query__5[Transformer Capacity], MATCH($A29, VEC!$A$2:$A$33, 0))/1000, "")</f>
        <v/>
      </c>
      <c r="G29" s="169" t="str">
        <f>IFERROR('VEC sub % by town by count'!G29*INDEX(Table_query__5[Transformer Capacity], MATCH($A29, VEC!$A$2:$A$33, 0))/1000, "")</f>
        <v/>
      </c>
      <c r="H29" s="169" t="str">
        <f>IFERROR('VEC sub % by town by count'!H29*INDEX(Table_query__5[Transformer Capacity], MATCH($A29, VEC!$A$2:$A$33, 0))/1000, "")</f>
        <v/>
      </c>
      <c r="I29" s="169" t="str">
        <f>IFERROR('VEC sub % by town by count'!I29*INDEX(Table_query__5[Transformer Capacity], MATCH($A29, VEC!$A$2:$A$33, 0))/1000, "")</f>
        <v/>
      </c>
      <c r="J29" s="169" t="str">
        <f>IFERROR('VEC sub % by town by count'!J29*INDEX(Table_query__5[Transformer Capacity], MATCH($A29, VEC!$A$2:$A$33, 0))/1000, "")</f>
        <v/>
      </c>
      <c r="K29" s="169" t="str">
        <f>IFERROR('VEC sub % by town by count'!K29*INDEX(Table_query__5[Transformer Capacity], MATCH($A29, VEC!$A$2:$A$33, 0))/1000, "")</f>
        <v/>
      </c>
      <c r="L29" s="169" t="str">
        <f>IFERROR('VEC sub % by town by count'!L29*INDEX(Table_query__5[Transformer Capacity], MATCH($A29, VEC!$A$2:$A$33, 0))/1000, "")</f>
        <v/>
      </c>
      <c r="M29" s="169" t="str">
        <f>IFERROR('VEC sub % by town by count'!M29*INDEX(Table_query__5[Transformer Capacity], MATCH($A29, VEC!$A$2:$A$33, 0))/1000, "")</f>
        <v/>
      </c>
      <c r="N29" s="169" t="str">
        <f>IFERROR('VEC sub % by town by count'!N29*INDEX(Table_query__5[Transformer Capacity], MATCH($A29, VEC!$A$2:$A$33, 0))/1000, "")</f>
        <v/>
      </c>
      <c r="O29" s="169" t="str">
        <f>IFERROR('VEC sub % by town by count'!O29*INDEX(Table_query__5[Transformer Capacity], MATCH($A29, VEC!$A$2:$A$33, 0))/1000, "")</f>
        <v/>
      </c>
      <c r="P29" s="169" t="str">
        <f>IFERROR('VEC sub % by town by count'!P29*INDEX(Table_query__5[Transformer Capacity], MATCH($A29, VEC!$A$2:$A$33, 0))/1000, "")</f>
        <v/>
      </c>
      <c r="Q29" s="169" t="str">
        <f>IFERROR('VEC sub % by town by count'!Q29*INDEX(Table_query__5[Transformer Capacity], MATCH($A29, VEC!$A$2:$A$33, 0))/1000, "")</f>
        <v/>
      </c>
      <c r="R29" s="169" t="str">
        <f>IFERROR('VEC sub % by town by count'!R29*INDEX(Table_query__5[Transformer Capacity], MATCH($A29, VEC!$A$2:$A$33, 0))/1000, "")</f>
        <v/>
      </c>
      <c r="S29" s="169" t="str">
        <f>IFERROR('VEC sub % by town by count'!S29*INDEX(Table_query__5[Transformer Capacity], MATCH($A29, VEC!$A$2:$A$33, 0))/1000, "")</f>
        <v/>
      </c>
      <c r="T29" s="169" t="str">
        <f>IFERROR('VEC sub % by town by count'!T29*INDEX(Table_query__5[Transformer Capacity], MATCH($A29, VEC!$A$2:$A$33, 0))/1000, "")</f>
        <v/>
      </c>
      <c r="U29" s="169" t="str">
        <f>IFERROR('VEC sub % by town by count'!U29*INDEX(Table_query__5[Transformer Capacity], MATCH($A29, VEC!$A$2:$A$33, 0))/1000, "")</f>
        <v/>
      </c>
      <c r="V29" s="169" t="str">
        <f>IFERROR('VEC sub % by town by count'!V29*INDEX(Table_query__5[Transformer Capacity], MATCH($A29, VEC!$A$2:$A$33, 0))/1000, "")</f>
        <v/>
      </c>
      <c r="W29" s="169" t="str">
        <f>IFERROR('VEC sub % by town by count'!W29*INDEX(Table_query__5[Transformer Capacity], MATCH($A29, VEC!$A$2:$A$33, 0))/1000, "")</f>
        <v/>
      </c>
      <c r="X29" s="169" t="str">
        <f>IFERROR('VEC sub % by town by count'!X29*INDEX(Table_query__5[Transformer Capacity], MATCH($A29, VEC!$A$2:$A$33, 0))/1000, "")</f>
        <v/>
      </c>
      <c r="Y29" s="169" t="str">
        <f>IFERROR('VEC sub % by town by count'!Y29*INDEX(Table_query__5[Transformer Capacity], MATCH($A29, VEC!$A$2:$A$33, 0))/1000, "")</f>
        <v/>
      </c>
      <c r="Z29" s="169" t="str">
        <f>IFERROR('VEC sub % by town by count'!Z29*INDEX(Table_query__5[Transformer Capacity], MATCH($A29, VEC!$A$2:$A$33, 0))/1000, "")</f>
        <v/>
      </c>
      <c r="AA29" s="169" t="str">
        <f>IFERROR('VEC sub % by town by count'!AA29*INDEX(Table_query__5[Transformer Capacity], MATCH($A29, VEC!$A$2:$A$33, 0))/1000, "")</f>
        <v/>
      </c>
      <c r="AB29" s="169" t="str">
        <f>IFERROR('VEC sub % by town by count'!AB29*INDEX(Table_query__5[Transformer Capacity], MATCH($A29, VEC!$A$2:$A$33, 0))/1000, "")</f>
        <v/>
      </c>
      <c r="AC29" s="169" t="str">
        <f>IFERROR('VEC sub % by town by count'!AC29*INDEX(Table_query__5[Transformer Capacity], MATCH($A29, VEC!$A$2:$A$33, 0))/1000, "")</f>
        <v/>
      </c>
      <c r="AD29" s="169" t="str">
        <f>IFERROR('VEC sub % by town by count'!AD29*INDEX(Table_query__5[Transformer Capacity], MATCH($A29, VEC!$A$2:$A$33, 0))/1000, "")</f>
        <v/>
      </c>
      <c r="AE29" s="169" t="str">
        <f>IFERROR('VEC sub % by town by count'!AE29*INDEX(Table_query__5[Transformer Capacity], MATCH($A29, VEC!$A$2:$A$33, 0))/1000, "")</f>
        <v/>
      </c>
      <c r="AF29" s="169" t="str">
        <f>IFERROR('VEC sub % by town by count'!AF29*INDEX(Table_query__5[Transformer Capacity], MATCH($A29, VEC!$A$2:$A$33, 0))/1000, "")</f>
        <v/>
      </c>
      <c r="AG29" s="169" t="str">
        <f>IFERROR('VEC sub % by town by count'!AG29*INDEX(Table_query__5[Transformer Capacity], MATCH($A29, VEC!$A$2:$A$33, 0))/1000, "")</f>
        <v/>
      </c>
      <c r="AH29" s="169" t="str">
        <f>IFERROR('VEC sub % by town by count'!AH29*INDEX(Table_query__5[Transformer Capacity], MATCH($A29, VEC!$A$2:$A$33, 0))/1000, "")</f>
        <v/>
      </c>
      <c r="AI29" s="169" t="str">
        <f>IFERROR('VEC sub % by town by count'!AI29*INDEX(Table_query__5[Transformer Capacity], MATCH($A29, VEC!$A$2:$A$33, 0))/1000, "")</f>
        <v/>
      </c>
      <c r="AJ29" s="169" t="str">
        <f>IFERROR('VEC sub % by town by count'!AJ29*INDEX(Table_query__5[Transformer Capacity], MATCH($A29, VEC!$A$2:$A$33, 0))/1000, "")</f>
        <v/>
      </c>
      <c r="AK29" s="169" t="str">
        <f>IFERROR('VEC sub % by town by count'!AK29*INDEX(Table_query__5[Transformer Capacity], MATCH($A29, VEC!$A$2:$A$33, 0))/1000, "")</f>
        <v/>
      </c>
      <c r="AL29" s="169" t="str">
        <f>IFERROR('VEC sub % by town by count'!AL29*INDEX(Table_query__5[Transformer Capacity], MATCH($A29, VEC!$A$2:$A$33, 0))/1000, "")</f>
        <v/>
      </c>
      <c r="AM29" s="169" t="str">
        <f>IFERROR('VEC sub % by town by count'!AM29*INDEX(Table_query__5[Transformer Capacity], MATCH($A29, VEC!$A$2:$A$33, 0))/1000, "")</f>
        <v/>
      </c>
      <c r="AN29" s="169" t="str">
        <f>IFERROR('VEC sub % by town by count'!AN29*INDEX(Table_query__5[Transformer Capacity], MATCH($A29, VEC!$A$2:$A$33, 0))/1000, "")</f>
        <v/>
      </c>
      <c r="AO29" s="169" t="str">
        <f>IFERROR('VEC sub % by town by count'!AO29*INDEX(Table_query__5[Transformer Capacity], MATCH($A29, VEC!$A$2:$A$33, 0))/1000, "")</f>
        <v/>
      </c>
      <c r="AP29" s="169" t="str">
        <f>IFERROR('VEC sub % by town by count'!AP29*INDEX(Table_query__5[Transformer Capacity], MATCH($A29, VEC!$A$2:$A$33, 0))/1000, "")</f>
        <v/>
      </c>
      <c r="AQ29" s="169" t="str">
        <f>IFERROR('VEC sub % by town by count'!AQ29*INDEX(Table_query__5[Transformer Capacity], MATCH($A29, VEC!$A$2:$A$33, 0))/1000, "")</f>
        <v/>
      </c>
      <c r="AR29" s="169" t="str">
        <f>IFERROR('VEC sub % by town by count'!AR29*INDEX(Table_query__5[Transformer Capacity], MATCH($A29, VEC!$A$2:$A$33, 0))/1000, "")</f>
        <v/>
      </c>
      <c r="AS29" s="169" t="str">
        <f>IFERROR('VEC sub % by town by count'!AS29*INDEX(Table_query__5[Transformer Capacity], MATCH($A29, VEC!$A$2:$A$33, 0))/1000, "")</f>
        <v/>
      </c>
      <c r="AT29" s="169" t="str">
        <f>IFERROR('VEC sub % by town by count'!AT29*INDEX(Table_query__5[Transformer Capacity], MATCH($A29, VEC!$A$2:$A$33, 0))/1000, "")</f>
        <v/>
      </c>
      <c r="AU29" s="169" t="str">
        <f>IFERROR('VEC sub % by town by count'!AU29*INDEX(Table_query__5[Transformer Capacity], MATCH($A29, VEC!$A$2:$A$33, 0))/1000, "")</f>
        <v/>
      </c>
      <c r="AV29" s="169" t="str">
        <f>IFERROR('VEC sub % by town by count'!AV29*INDEX(Table_query__5[Transformer Capacity], MATCH($A29, VEC!$A$2:$A$33, 0))/1000, "")</f>
        <v/>
      </c>
      <c r="AW29" s="169" t="str">
        <f>IFERROR('VEC sub % by town by count'!AW29*INDEX(Table_query__5[Transformer Capacity], MATCH($A29, VEC!$A$2:$A$33, 0))/1000, "")</f>
        <v/>
      </c>
      <c r="AX29" s="169" t="str">
        <f>IFERROR('VEC sub % by town by count'!AX29*INDEX(Table_query__5[Transformer Capacity], MATCH($A29, VEC!$A$2:$A$33, 0))/1000, "")</f>
        <v/>
      </c>
      <c r="AY29" s="169" t="str">
        <f>IFERROR('VEC sub % by town by count'!AY29*INDEX(Table_query__5[Transformer Capacity], MATCH($A29, VEC!$A$2:$A$33, 0))/1000, "")</f>
        <v/>
      </c>
      <c r="AZ29" s="169" t="str">
        <f>IFERROR('VEC sub % by town by count'!AZ29*INDEX(Table_query__5[Transformer Capacity], MATCH($A29, VEC!$A$2:$A$33, 0))/1000, "")</f>
        <v/>
      </c>
      <c r="BA29" s="169" t="str">
        <f>IFERROR('VEC sub % by town by count'!BA29*INDEX(Table_query__5[Transformer Capacity], MATCH($A29, VEC!$A$2:$A$33, 0))/1000, "")</f>
        <v/>
      </c>
      <c r="BB29" s="169" t="str">
        <f>IFERROR('VEC sub % by town by count'!BB29*INDEX(Table_query__5[Transformer Capacity], MATCH($A29, VEC!$A$2:$A$33, 0))/1000, "")</f>
        <v/>
      </c>
      <c r="BC29" s="169" t="str">
        <f>IFERROR('VEC sub % by town by count'!BC29*INDEX(Table_query__5[Transformer Capacity], MATCH($A29, VEC!$A$2:$A$33, 0))/1000, "")</f>
        <v/>
      </c>
      <c r="BD29" s="169" t="str">
        <f>IFERROR('VEC sub % by town by count'!BD29*INDEX(Table_query__5[Transformer Capacity], MATCH($A29, VEC!$A$2:$A$33, 0))/1000, "")</f>
        <v/>
      </c>
      <c r="BE29" s="169" t="str">
        <f>IFERROR('VEC sub % by town by count'!BE29*INDEX(Table_query__5[Transformer Capacity], MATCH($A29, VEC!$A$2:$A$33, 0))/1000, "")</f>
        <v/>
      </c>
      <c r="BF29" s="169" t="str">
        <f>IFERROR('VEC sub % by town by count'!BF29*INDEX(Table_query__5[Transformer Capacity], MATCH($A29, VEC!$A$2:$A$33, 0))/1000, "")</f>
        <v/>
      </c>
      <c r="BG29" s="169" t="str">
        <f>IFERROR('VEC sub % by town by count'!BG29*INDEX(Table_query__5[Transformer Capacity], MATCH($A29, VEC!$A$2:$A$33, 0))/1000, "")</f>
        <v/>
      </c>
      <c r="BH29" s="169" t="str">
        <f>IFERROR('VEC sub % by town by count'!BH29*INDEX(Table_query__5[Transformer Capacity], MATCH($A29, VEC!$A$2:$A$33, 0))/1000, "")</f>
        <v/>
      </c>
      <c r="BI29" s="169" t="str">
        <f>IFERROR('VEC sub % by town by count'!BI29*INDEX(Table_query__5[Transformer Capacity], MATCH($A29, VEC!$A$2:$A$33, 0))/1000, "")</f>
        <v/>
      </c>
      <c r="BJ29" s="169" t="str">
        <f>IFERROR('VEC sub % by town by count'!BJ29*INDEX(Table_query__5[Transformer Capacity], MATCH($A29, VEC!$A$2:$A$33, 0))/1000, "")</f>
        <v/>
      </c>
      <c r="BK29" s="169" t="str">
        <f>IFERROR('VEC sub % by town by count'!BK29*INDEX(Table_query__5[Transformer Capacity], MATCH($A29, VEC!$A$2:$A$33, 0))/1000, "")</f>
        <v/>
      </c>
      <c r="BL29" s="169" t="str">
        <f>IFERROR('VEC sub % by town by count'!BL29*INDEX(Table_query__5[Transformer Capacity], MATCH($A29, VEC!$A$2:$A$33, 0))/1000, "")</f>
        <v/>
      </c>
      <c r="BM29" s="169" t="str">
        <f>IFERROR('VEC sub % by town by count'!BM29*INDEX(Table_query__5[Transformer Capacity], MATCH($A29, VEC!$A$2:$A$33, 0))/1000, "")</f>
        <v/>
      </c>
      <c r="BN29" s="169" t="str">
        <f>IFERROR('VEC sub % by town by count'!BN29*INDEX(Table_query__5[Transformer Capacity], MATCH($A29, VEC!$A$2:$A$33, 0))/1000, "")</f>
        <v/>
      </c>
      <c r="BO29" s="169" t="str">
        <f>IFERROR('VEC sub % by town by count'!BO29*INDEX(Table_query__5[Transformer Capacity], MATCH($A29, VEC!$A$2:$A$33, 0))/1000, "")</f>
        <v/>
      </c>
      <c r="BP29" s="169" t="str">
        <f>IFERROR('VEC sub % by town by count'!BP29*INDEX(Table_query__5[Transformer Capacity], MATCH($A29, VEC!$A$2:$A$33, 0))/1000, "")</f>
        <v/>
      </c>
      <c r="BQ29" s="169" t="str">
        <f>IFERROR('VEC sub % by town by count'!BQ29*INDEX(Table_query__5[Transformer Capacity], MATCH($A29, VEC!$A$2:$A$33, 0))/1000, "")</f>
        <v/>
      </c>
      <c r="BR29" s="169" t="str">
        <f>IFERROR('VEC sub % by town by count'!BR29*INDEX(Table_query__5[Transformer Capacity], MATCH($A29, VEC!$A$2:$A$33, 0))/1000, "")</f>
        <v/>
      </c>
      <c r="BS29">
        <f t="shared" si="0"/>
        <v>0</v>
      </c>
    </row>
    <row r="30" spans="1:71" x14ac:dyDescent="0.25">
      <c r="A30">
        <v>40</v>
      </c>
      <c r="B30" s="169" t="str">
        <f>IFERROR('VEC sub % by town by count'!B30*INDEX(Table_query__5[Transformer Capacity], MATCH($A30, VEC!$A$2:$A$33, 0))/1000, "")</f>
        <v/>
      </c>
      <c r="C30" s="169" t="str">
        <f>IFERROR('VEC sub % by town by count'!C30*INDEX(Table_query__5[Transformer Capacity], MATCH($A30, VEC!$A$2:$A$33, 0))/1000, "")</f>
        <v/>
      </c>
      <c r="D30" s="169" t="str">
        <f>IFERROR('VEC sub % by town by count'!D30*INDEX(Table_query__5[Transformer Capacity], MATCH($A30, VEC!$A$2:$A$33, 0))/1000, "")</f>
        <v/>
      </c>
      <c r="E30" s="169" t="str">
        <f>IFERROR('VEC sub % by town by count'!E30*INDEX(Table_query__5[Transformer Capacity], MATCH($A30, VEC!$A$2:$A$33, 0))/1000, "")</f>
        <v/>
      </c>
      <c r="F30" s="169" t="str">
        <f>IFERROR('VEC sub % by town by count'!F30*INDEX(Table_query__5[Transformer Capacity], MATCH($A30, VEC!$A$2:$A$33, 0))/1000, "")</f>
        <v/>
      </c>
      <c r="G30" s="169" t="str">
        <f>IFERROR('VEC sub % by town by count'!G30*INDEX(Table_query__5[Transformer Capacity], MATCH($A30, VEC!$A$2:$A$33, 0))/1000, "")</f>
        <v/>
      </c>
      <c r="H30" s="169" t="str">
        <f>IFERROR('VEC sub % by town by count'!H30*INDEX(Table_query__5[Transformer Capacity], MATCH($A30, VEC!$A$2:$A$33, 0))/1000, "")</f>
        <v/>
      </c>
      <c r="I30" s="169" t="str">
        <f>IFERROR('VEC sub % by town by count'!I30*INDEX(Table_query__5[Transformer Capacity], MATCH($A30, VEC!$A$2:$A$33, 0))/1000, "")</f>
        <v/>
      </c>
      <c r="J30" s="169" t="str">
        <f>IFERROR('VEC sub % by town by count'!J30*INDEX(Table_query__5[Transformer Capacity], MATCH($A30, VEC!$A$2:$A$33, 0))/1000, "")</f>
        <v/>
      </c>
      <c r="K30" s="169" t="str">
        <f>IFERROR('VEC sub % by town by count'!K30*INDEX(Table_query__5[Transformer Capacity], MATCH($A30, VEC!$A$2:$A$33, 0))/1000, "")</f>
        <v/>
      </c>
      <c r="L30" s="169" t="str">
        <f>IFERROR('VEC sub % by town by count'!L30*INDEX(Table_query__5[Transformer Capacity], MATCH($A30, VEC!$A$2:$A$33, 0))/1000, "")</f>
        <v/>
      </c>
      <c r="M30" s="169" t="str">
        <f>IFERROR('VEC sub % by town by count'!M30*INDEX(Table_query__5[Transformer Capacity], MATCH($A30, VEC!$A$2:$A$33, 0))/1000, "")</f>
        <v/>
      </c>
      <c r="N30" s="169" t="str">
        <f>IFERROR('VEC sub % by town by count'!N30*INDEX(Table_query__5[Transformer Capacity], MATCH($A30, VEC!$A$2:$A$33, 0))/1000, "")</f>
        <v/>
      </c>
      <c r="O30" s="169" t="str">
        <f>IFERROR('VEC sub % by town by count'!O30*INDEX(Table_query__5[Transformer Capacity], MATCH($A30, VEC!$A$2:$A$33, 0))/1000, "")</f>
        <v/>
      </c>
      <c r="P30" s="169" t="str">
        <f>IFERROR('VEC sub % by town by count'!P30*INDEX(Table_query__5[Transformer Capacity], MATCH($A30, VEC!$A$2:$A$33, 0))/1000, "")</f>
        <v/>
      </c>
      <c r="Q30" s="169" t="str">
        <f>IFERROR('VEC sub % by town by count'!Q30*INDEX(Table_query__5[Transformer Capacity], MATCH($A30, VEC!$A$2:$A$33, 0))/1000, "")</f>
        <v/>
      </c>
      <c r="R30" s="169" t="str">
        <f>IFERROR('VEC sub % by town by count'!R30*INDEX(Table_query__5[Transformer Capacity], MATCH($A30, VEC!$A$2:$A$33, 0))/1000, "")</f>
        <v/>
      </c>
      <c r="S30" s="169" t="str">
        <f>IFERROR('VEC sub % by town by count'!S30*INDEX(Table_query__5[Transformer Capacity], MATCH($A30, VEC!$A$2:$A$33, 0))/1000, "")</f>
        <v/>
      </c>
      <c r="T30" s="169" t="str">
        <f>IFERROR('VEC sub % by town by count'!T30*INDEX(Table_query__5[Transformer Capacity], MATCH($A30, VEC!$A$2:$A$33, 0))/1000, "")</f>
        <v/>
      </c>
      <c r="U30" s="169" t="str">
        <f>IFERROR('VEC sub % by town by count'!U30*INDEX(Table_query__5[Transformer Capacity], MATCH($A30, VEC!$A$2:$A$33, 0))/1000, "")</f>
        <v/>
      </c>
      <c r="V30" s="169" t="str">
        <f>IFERROR('VEC sub % by town by count'!V30*INDEX(Table_query__5[Transformer Capacity], MATCH($A30, VEC!$A$2:$A$33, 0))/1000, "")</f>
        <v/>
      </c>
      <c r="W30" s="169" t="str">
        <f>IFERROR('VEC sub % by town by count'!W30*INDEX(Table_query__5[Transformer Capacity], MATCH($A30, VEC!$A$2:$A$33, 0))/1000, "")</f>
        <v/>
      </c>
      <c r="X30" s="169" t="str">
        <f>IFERROR('VEC sub % by town by count'!X30*INDEX(Table_query__5[Transformer Capacity], MATCH($A30, VEC!$A$2:$A$33, 0))/1000, "")</f>
        <v/>
      </c>
      <c r="Y30" s="169" t="str">
        <f>IFERROR('VEC sub % by town by count'!Y30*INDEX(Table_query__5[Transformer Capacity], MATCH($A30, VEC!$A$2:$A$33, 0))/1000, "")</f>
        <v/>
      </c>
      <c r="Z30" s="169" t="str">
        <f>IFERROR('VEC sub % by town by count'!Z30*INDEX(Table_query__5[Transformer Capacity], MATCH($A30, VEC!$A$2:$A$33, 0))/1000, "")</f>
        <v/>
      </c>
      <c r="AA30" s="169" t="str">
        <f>IFERROR('VEC sub % by town by count'!AA30*INDEX(Table_query__5[Transformer Capacity], MATCH($A30, VEC!$A$2:$A$33, 0))/1000, "")</f>
        <v/>
      </c>
      <c r="AB30" s="169" t="str">
        <f>IFERROR('VEC sub % by town by count'!AB30*INDEX(Table_query__5[Transformer Capacity], MATCH($A30, VEC!$A$2:$A$33, 0))/1000, "")</f>
        <v/>
      </c>
      <c r="AC30" s="169" t="str">
        <f>IFERROR('VEC sub % by town by count'!AC30*INDEX(Table_query__5[Transformer Capacity], MATCH($A30, VEC!$A$2:$A$33, 0))/1000, "")</f>
        <v/>
      </c>
      <c r="AD30" s="169" t="str">
        <f>IFERROR('VEC sub % by town by count'!AD30*INDEX(Table_query__5[Transformer Capacity], MATCH($A30, VEC!$A$2:$A$33, 0))/1000, "")</f>
        <v/>
      </c>
      <c r="AE30" s="169" t="str">
        <f>IFERROR('VEC sub % by town by count'!AE30*INDEX(Table_query__5[Transformer Capacity], MATCH($A30, VEC!$A$2:$A$33, 0))/1000, "")</f>
        <v/>
      </c>
      <c r="AF30" s="169" t="str">
        <f>IFERROR('VEC sub % by town by count'!AF30*INDEX(Table_query__5[Transformer Capacity], MATCH($A30, VEC!$A$2:$A$33, 0))/1000, "")</f>
        <v/>
      </c>
      <c r="AG30" s="169" t="str">
        <f>IFERROR('VEC sub % by town by count'!AG30*INDEX(Table_query__5[Transformer Capacity], MATCH($A30, VEC!$A$2:$A$33, 0))/1000, "")</f>
        <v/>
      </c>
      <c r="AH30" s="169" t="str">
        <f>IFERROR('VEC sub % by town by count'!AH30*INDEX(Table_query__5[Transformer Capacity], MATCH($A30, VEC!$A$2:$A$33, 0))/1000, "")</f>
        <v/>
      </c>
      <c r="AI30" s="169" t="str">
        <f>IFERROR('VEC sub % by town by count'!AI30*INDEX(Table_query__5[Transformer Capacity], MATCH($A30, VEC!$A$2:$A$33, 0))/1000, "")</f>
        <v/>
      </c>
      <c r="AJ30" s="169" t="str">
        <f>IFERROR('VEC sub % by town by count'!AJ30*INDEX(Table_query__5[Transformer Capacity], MATCH($A30, VEC!$A$2:$A$33, 0))/1000, "")</f>
        <v/>
      </c>
      <c r="AK30" s="169" t="str">
        <f>IFERROR('VEC sub % by town by count'!AK30*INDEX(Table_query__5[Transformer Capacity], MATCH($A30, VEC!$A$2:$A$33, 0))/1000, "")</f>
        <v/>
      </c>
      <c r="AL30" s="169" t="str">
        <f>IFERROR('VEC sub % by town by count'!AL30*INDEX(Table_query__5[Transformer Capacity], MATCH($A30, VEC!$A$2:$A$33, 0))/1000, "")</f>
        <v/>
      </c>
      <c r="AM30" s="169" t="str">
        <f>IFERROR('VEC sub % by town by count'!AM30*INDEX(Table_query__5[Transformer Capacity], MATCH($A30, VEC!$A$2:$A$33, 0))/1000, "")</f>
        <v/>
      </c>
      <c r="AN30" s="169" t="str">
        <f>IFERROR('VEC sub % by town by count'!AN30*INDEX(Table_query__5[Transformer Capacity], MATCH($A30, VEC!$A$2:$A$33, 0))/1000, "")</f>
        <v/>
      </c>
      <c r="AO30" s="169" t="str">
        <f>IFERROR('VEC sub % by town by count'!AO30*INDEX(Table_query__5[Transformer Capacity], MATCH($A30, VEC!$A$2:$A$33, 0))/1000, "")</f>
        <v/>
      </c>
      <c r="AP30" s="169" t="str">
        <f>IFERROR('VEC sub % by town by count'!AP30*INDEX(Table_query__5[Transformer Capacity], MATCH($A30, VEC!$A$2:$A$33, 0))/1000, "")</f>
        <v/>
      </c>
      <c r="AQ30" s="169" t="str">
        <f>IFERROR('VEC sub % by town by count'!AQ30*INDEX(Table_query__5[Transformer Capacity], MATCH($A30, VEC!$A$2:$A$33, 0))/1000, "")</f>
        <v/>
      </c>
      <c r="AR30" s="169" t="str">
        <f>IFERROR('VEC sub % by town by count'!AR30*INDEX(Table_query__5[Transformer Capacity], MATCH($A30, VEC!$A$2:$A$33, 0))/1000, "")</f>
        <v/>
      </c>
      <c r="AS30" s="169" t="str">
        <f>IFERROR('VEC sub % by town by count'!AS30*INDEX(Table_query__5[Transformer Capacity], MATCH($A30, VEC!$A$2:$A$33, 0))/1000, "")</f>
        <v/>
      </c>
      <c r="AT30" s="169" t="str">
        <f>IFERROR('VEC sub % by town by count'!AT30*INDEX(Table_query__5[Transformer Capacity], MATCH($A30, VEC!$A$2:$A$33, 0))/1000, "")</f>
        <v/>
      </c>
      <c r="AU30" s="169" t="str">
        <f>IFERROR('VEC sub % by town by count'!AU30*INDEX(Table_query__5[Transformer Capacity], MATCH($A30, VEC!$A$2:$A$33, 0))/1000, "")</f>
        <v/>
      </c>
      <c r="AV30" s="169" t="str">
        <f>IFERROR('VEC sub % by town by count'!AV30*INDEX(Table_query__5[Transformer Capacity], MATCH($A30, VEC!$A$2:$A$33, 0))/1000, "")</f>
        <v/>
      </c>
      <c r="AW30" s="169" t="str">
        <f>IFERROR('VEC sub % by town by count'!AW30*INDEX(Table_query__5[Transformer Capacity], MATCH($A30, VEC!$A$2:$A$33, 0))/1000, "")</f>
        <v/>
      </c>
      <c r="AX30" s="169" t="str">
        <f>IFERROR('VEC sub % by town by count'!AX30*INDEX(Table_query__5[Transformer Capacity], MATCH($A30, VEC!$A$2:$A$33, 0))/1000, "")</f>
        <v/>
      </c>
      <c r="AY30" s="169" t="str">
        <f>IFERROR('VEC sub % by town by count'!AY30*INDEX(Table_query__5[Transformer Capacity], MATCH($A30, VEC!$A$2:$A$33, 0))/1000, "")</f>
        <v/>
      </c>
      <c r="AZ30" s="169" t="str">
        <f>IFERROR('VEC sub % by town by count'!AZ30*INDEX(Table_query__5[Transformer Capacity], MATCH($A30, VEC!$A$2:$A$33, 0))/1000, "")</f>
        <v/>
      </c>
      <c r="BA30" s="169" t="str">
        <f>IFERROR('VEC sub % by town by count'!BA30*INDEX(Table_query__5[Transformer Capacity], MATCH($A30, VEC!$A$2:$A$33, 0))/1000, "")</f>
        <v/>
      </c>
      <c r="BB30" s="169" t="str">
        <f>IFERROR('VEC sub % by town by count'!BB30*INDEX(Table_query__5[Transformer Capacity], MATCH($A30, VEC!$A$2:$A$33, 0))/1000, "")</f>
        <v/>
      </c>
      <c r="BC30" s="169" t="str">
        <f>IFERROR('VEC sub % by town by count'!BC30*INDEX(Table_query__5[Transformer Capacity], MATCH($A30, VEC!$A$2:$A$33, 0))/1000, "")</f>
        <v/>
      </c>
      <c r="BD30" s="169" t="str">
        <f>IFERROR('VEC sub % by town by count'!BD30*INDEX(Table_query__5[Transformer Capacity], MATCH($A30, VEC!$A$2:$A$33, 0))/1000, "")</f>
        <v/>
      </c>
      <c r="BE30" s="169" t="str">
        <f>IFERROR('VEC sub % by town by count'!BE30*INDEX(Table_query__5[Transformer Capacity], MATCH($A30, VEC!$A$2:$A$33, 0))/1000, "")</f>
        <v/>
      </c>
      <c r="BF30" s="169" t="str">
        <f>IFERROR('VEC sub % by town by count'!BF30*INDEX(Table_query__5[Transformer Capacity], MATCH($A30, VEC!$A$2:$A$33, 0))/1000, "")</f>
        <v/>
      </c>
      <c r="BG30" s="169" t="str">
        <f>IFERROR('VEC sub % by town by count'!BG30*INDEX(Table_query__5[Transformer Capacity], MATCH($A30, VEC!$A$2:$A$33, 0))/1000, "")</f>
        <v/>
      </c>
      <c r="BH30" s="169" t="str">
        <f>IFERROR('VEC sub % by town by count'!BH30*INDEX(Table_query__5[Transformer Capacity], MATCH($A30, VEC!$A$2:$A$33, 0))/1000, "")</f>
        <v/>
      </c>
      <c r="BI30" s="169" t="str">
        <f>IFERROR('VEC sub % by town by count'!BI30*INDEX(Table_query__5[Transformer Capacity], MATCH($A30, VEC!$A$2:$A$33, 0))/1000, "")</f>
        <v/>
      </c>
      <c r="BJ30" s="169" t="str">
        <f>IFERROR('VEC sub % by town by count'!BJ30*INDEX(Table_query__5[Transformer Capacity], MATCH($A30, VEC!$A$2:$A$33, 0))/1000, "")</f>
        <v/>
      </c>
      <c r="BK30" s="169" t="str">
        <f>IFERROR('VEC sub % by town by count'!BK30*INDEX(Table_query__5[Transformer Capacity], MATCH($A30, VEC!$A$2:$A$33, 0))/1000, "")</f>
        <v/>
      </c>
      <c r="BL30" s="169" t="str">
        <f>IFERROR('VEC sub % by town by count'!BL30*INDEX(Table_query__5[Transformer Capacity], MATCH($A30, VEC!$A$2:$A$33, 0))/1000, "")</f>
        <v/>
      </c>
      <c r="BM30" s="169" t="str">
        <f>IFERROR('VEC sub % by town by count'!BM30*INDEX(Table_query__5[Transformer Capacity], MATCH($A30, VEC!$A$2:$A$33, 0))/1000, "")</f>
        <v/>
      </c>
      <c r="BN30" s="169" t="str">
        <f>IFERROR('VEC sub % by town by count'!BN30*INDEX(Table_query__5[Transformer Capacity], MATCH($A30, VEC!$A$2:$A$33, 0))/1000, "")</f>
        <v/>
      </c>
      <c r="BO30" s="169" t="str">
        <f>IFERROR('VEC sub % by town by count'!BO30*INDEX(Table_query__5[Transformer Capacity], MATCH($A30, VEC!$A$2:$A$33, 0))/1000, "")</f>
        <v/>
      </c>
      <c r="BP30" s="169" t="str">
        <f>IFERROR('VEC sub % by town by count'!BP30*INDEX(Table_query__5[Transformer Capacity], MATCH($A30, VEC!$A$2:$A$33, 0))/1000, "")</f>
        <v/>
      </c>
      <c r="BQ30" s="169" t="str">
        <f>IFERROR('VEC sub % by town by count'!BQ30*INDEX(Table_query__5[Transformer Capacity], MATCH($A30, VEC!$A$2:$A$33, 0))/1000, "")</f>
        <v/>
      </c>
      <c r="BR30" s="169" t="str">
        <f>IFERROR('VEC sub % by town by count'!BR30*INDEX(Table_query__5[Transformer Capacity], MATCH($A30, VEC!$A$2:$A$33, 0))/1000, "")</f>
        <v/>
      </c>
      <c r="BS30">
        <f t="shared" si="0"/>
        <v>0</v>
      </c>
    </row>
    <row r="31" spans="1:71" x14ac:dyDescent="0.25">
      <c r="A31">
        <v>41</v>
      </c>
      <c r="B31" s="169">
        <f>IFERROR('VEC sub % by town by count'!B31*INDEX(Table_query__5[Transformer Capacity], MATCH($A31, VEC!$A$2:$A$33, 0))/1000, "")</f>
        <v>0</v>
      </c>
      <c r="C31" s="169">
        <f>IFERROR('VEC sub % by town by count'!C31*INDEX(Table_query__5[Transformer Capacity], MATCH($A31, VEC!$A$2:$A$33, 0))/1000, "")</f>
        <v>0</v>
      </c>
      <c r="D31" s="169">
        <f>IFERROR('VEC sub % by town by count'!D31*INDEX(Table_query__5[Transformer Capacity], MATCH($A31, VEC!$A$2:$A$33, 0))/1000, "")</f>
        <v>0</v>
      </c>
      <c r="E31" s="169">
        <f>IFERROR('VEC sub % by town by count'!E31*INDEX(Table_query__5[Transformer Capacity], MATCH($A31, VEC!$A$2:$A$33, 0))/1000, "")</f>
        <v>0</v>
      </c>
      <c r="F31" s="169">
        <f>IFERROR('VEC sub % by town by count'!F31*INDEX(Table_query__5[Transformer Capacity], MATCH($A31, VEC!$A$2:$A$33, 0))/1000, "")</f>
        <v>0</v>
      </c>
      <c r="G31" s="169">
        <f>IFERROR('VEC sub % by town by count'!G31*INDEX(Table_query__5[Transformer Capacity], MATCH($A31, VEC!$A$2:$A$33, 0))/1000, "")</f>
        <v>0</v>
      </c>
      <c r="H31" s="169">
        <f>IFERROR('VEC sub % by town by count'!H31*INDEX(Table_query__5[Transformer Capacity], MATCH($A31, VEC!$A$2:$A$33, 0))/1000, "")</f>
        <v>0</v>
      </c>
      <c r="I31" s="169">
        <f>IFERROR('VEC sub % by town by count'!I31*INDEX(Table_query__5[Transformer Capacity], MATCH($A31, VEC!$A$2:$A$33, 0))/1000, "")</f>
        <v>0</v>
      </c>
      <c r="J31" s="169">
        <f>IFERROR('VEC sub % by town by count'!J31*INDEX(Table_query__5[Transformer Capacity], MATCH($A31, VEC!$A$2:$A$33, 0))/1000, "")</f>
        <v>0</v>
      </c>
      <c r="K31" s="169">
        <f>IFERROR('VEC sub % by town by count'!K31*INDEX(Table_query__5[Transformer Capacity], MATCH($A31, VEC!$A$2:$A$33, 0))/1000, "")</f>
        <v>0</v>
      </c>
      <c r="L31" s="169">
        <f>IFERROR('VEC sub % by town by count'!L31*INDEX(Table_query__5[Transformer Capacity], MATCH($A31, VEC!$A$2:$A$33, 0))/1000, "")</f>
        <v>0</v>
      </c>
      <c r="M31" s="169">
        <f>IFERROR('VEC sub % by town by count'!M31*INDEX(Table_query__5[Transformer Capacity], MATCH($A31, VEC!$A$2:$A$33, 0))/1000, "")</f>
        <v>0</v>
      </c>
      <c r="N31" s="169">
        <f>IFERROR('VEC sub % by town by count'!N31*INDEX(Table_query__5[Transformer Capacity], MATCH($A31, VEC!$A$2:$A$33, 0))/1000, "")</f>
        <v>0</v>
      </c>
      <c r="O31" s="169">
        <f>IFERROR('VEC sub % by town by count'!O31*INDEX(Table_query__5[Transformer Capacity], MATCH($A31, VEC!$A$2:$A$33, 0))/1000, "")</f>
        <v>0</v>
      </c>
      <c r="P31" s="169">
        <f>IFERROR('VEC sub % by town by count'!P31*INDEX(Table_query__5[Transformer Capacity], MATCH($A31, VEC!$A$2:$A$33, 0))/1000, "")</f>
        <v>0</v>
      </c>
      <c r="Q31" s="169">
        <f>IFERROR('VEC sub % by town by count'!Q31*INDEX(Table_query__5[Transformer Capacity], MATCH($A31, VEC!$A$2:$A$33, 0))/1000, "")</f>
        <v>0</v>
      </c>
      <c r="R31" s="169">
        <f>IFERROR('VEC sub % by town by count'!R31*INDEX(Table_query__5[Transformer Capacity], MATCH($A31, VEC!$A$2:$A$33, 0))/1000, "")</f>
        <v>0</v>
      </c>
      <c r="S31" s="169">
        <f>IFERROR('VEC sub % by town by count'!S31*INDEX(Table_query__5[Transformer Capacity], MATCH($A31, VEC!$A$2:$A$33, 0))/1000, "")</f>
        <v>0</v>
      </c>
      <c r="T31" s="169">
        <f>IFERROR('VEC sub % by town by count'!T31*INDEX(Table_query__5[Transformer Capacity], MATCH($A31, VEC!$A$2:$A$33, 0))/1000, "")</f>
        <v>0</v>
      </c>
      <c r="U31" s="169">
        <f>IFERROR('VEC sub % by town by count'!U31*INDEX(Table_query__5[Transformer Capacity], MATCH($A31, VEC!$A$2:$A$33, 0))/1000, "")</f>
        <v>0</v>
      </c>
      <c r="V31" s="169">
        <f>IFERROR('VEC sub % by town by count'!V31*INDEX(Table_query__5[Transformer Capacity], MATCH($A31, VEC!$A$2:$A$33, 0))/1000, "")</f>
        <v>0</v>
      </c>
      <c r="W31" s="169">
        <f>IFERROR('VEC sub % by town by count'!W31*INDEX(Table_query__5[Transformer Capacity], MATCH($A31, VEC!$A$2:$A$33, 0))/1000, "")</f>
        <v>0</v>
      </c>
      <c r="X31" s="169">
        <f>IFERROR('VEC sub % by town by count'!X31*INDEX(Table_query__5[Transformer Capacity], MATCH($A31, VEC!$A$2:$A$33, 0))/1000, "")</f>
        <v>0</v>
      </c>
      <c r="Y31" s="169">
        <f>IFERROR('VEC sub % by town by count'!Y31*INDEX(Table_query__5[Transformer Capacity], MATCH($A31, VEC!$A$2:$A$33, 0))/1000, "")</f>
        <v>0</v>
      </c>
      <c r="Z31" s="169">
        <f>IFERROR('VEC sub % by town by count'!Z31*INDEX(Table_query__5[Transformer Capacity], MATCH($A31, VEC!$A$2:$A$33, 0))/1000, "")</f>
        <v>0</v>
      </c>
      <c r="AA31" s="169">
        <f>IFERROR('VEC sub % by town by count'!AA31*INDEX(Table_query__5[Transformer Capacity], MATCH($A31, VEC!$A$2:$A$33, 0))/1000, "")</f>
        <v>0</v>
      </c>
      <c r="AB31" s="169">
        <f>IFERROR('VEC sub % by town by count'!AB31*INDEX(Table_query__5[Transformer Capacity], MATCH($A31, VEC!$A$2:$A$33, 0))/1000, "")</f>
        <v>0</v>
      </c>
      <c r="AC31" s="169">
        <f>IFERROR('VEC sub % by town by count'!AC31*INDEX(Table_query__5[Transformer Capacity], MATCH($A31, VEC!$A$2:$A$33, 0))/1000, "")</f>
        <v>0</v>
      </c>
      <c r="AD31" s="169">
        <f>IFERROR('VEC sub % by town by count'!AD31*INDEX(Table_query__5[Transformer Capacity], MATCH($A31, VEC!$A$2:$A$33, 0))/1000, "")</f>
        <v>0</v>
      </c>
      <c r="AE31" s="169">
        <f>IFERROR('VEC sub % by town by count'!AE31*INDEX(Table_query__5[Transformer Capacity], MATCH($A31, VEC!$A$2:$A$33, 0))/1000, "")</f>
        <v>0</v>
      </c>
      <c r="AF31" s="169">
        <f>IFERROR('VEC sub % by town by count'!AF31*INDEX(Table_query__5[Transformer Capacity], MATCH($A31, VEC!$A$2:$A$33, 0))/1000, "")</f>
        <v>0</v>
      </c>
      <c r="AG31" s="169">
        <f>IFERROR('VEC sub % by town by count'!AG31*INDEX(Table_query__5[Transformer Capacity], MATCH($A31, VEC!$A$2:$A$33, 0))/1000, "")</f>
        <v>0</v>
      </c>
      <c r="AH31" s="169">
        <f>IFERROR('VEC sub % by town by count'!AH31*INDEX(Table_query__5[Transformer Capacity], MATCH($A31, VEC!$A$2:$A$33, 0))/1000, "")</f>
        <v>0</v>
      </c>
      <c r="AI31" s="169">
        <f>IFERROR('VEC sub % by town by count'!AI31*INDEX(Table_query__5[Transformer Capacity], MATCH($A31, VEC!$A$2:$A$33, 0))/1000, "")</f>
        <v>0</v>
      </c>
      <c r="AJ31" s="169">
        <f>IFERROR('VEC sub % by town by count'!AJ31*INDEX(Table_query__5[Transformer Capacity], MATCH($A31, VEC!$A$2:$A$33, 0))/1000, "")</f>
        <v>0</v>
      </c>
      <c r="AK31" s="169">
        <f>IFERROR('VEC sub % by town by count'!AK31*INDEX(Table_query__5[Transformer Capacity], MATCH($A31, VEC!$A$2:$A$33, 0))/1000, "")</f>
        <v>0</v>
      </c>
      <c r="AL31" s="169">
        <f>IFERROR('VEC sub % by town by count'!AL31*INDEX(Table_query__5[Transformer Capacity], MATCH($A31, VEC!$A$2:$A$33, 0))/1000, "")</f>
        <v>0</v>
      </c>
      <c r="AM31" s="169">
        <f>IFERROR('VEC sub % by town by count'!AM31*INDEX(Table_query__5[Transformer Capacity], MATCH($A31, VEC!$A$2:$A$33, 0))/1000, "")</f>
        <v>0.13785294117647057</v>
      </c>
      <c r="AN31" s="169">
        <f>IFERROR('VEC sub % by town by count'!AN31*INDEX(Table_query__5[Transformer Capacity], MATCH($A31, VEC!$A$2:$A$33, 0))/1000, "")</f>
        <v>0</v>
      </c>
      <c r="AO31" s="169">
        <f>IFERROR('VEC sub % by town by count'!AO31*INDEX(Table_query__5[Transformer Capacity], MATCH($A31, VEC!$A$2:$A$33, 0))/1000, "")</f>
        <v>0</v>
      </c>
      <c r="AP31" s="169">
        <f>IFERROR('VEC sub % by town by count'!AP31*INDEX(Table_query__5[Transformer Capacity], MATCH($A31, VEC!$A$2:$A$33, 0))/1000, "")</f>
        <v>0</v>
      </c>
      <c r="AQ31" s="169">
        <f>IFERROR('VEC sub % by town by count'!AQ31*INDEX(Table_query__5[Transformer Capacity], MATCH($A31, VEC!$A$2:$A$33, 0))/1000, "")</f>
        <v>0</v>
      </c>
      <c r="AR31" s="169">
        <f>IFERROR('VEC sub % by town by count'!AR31*INDEX(Table_query__5[Transformer Capacity], MATCH($A31, VEC!$A$2:$A$33, 0))/1000, "")</f>
        <v>0</v>
      </c>
      <c r="AS31" s="169">
        <f>IFERROR('VEC sub % by town by count'!AS31*INDEX(Table_query__5[Transformer Capacity], MATCH($A31, VEC!$A$2:$A$33, 0))/1000, "")</f>
        <v>0</v>
      </c>
      <c r="AT31" s="169">
        <f>IFERROR('VEC sub % by town by count'!AT31*INDEX(Table_query__5[Transformer Capacity], MATCH($A31, VEC!$A$2:$A$33, 0))/1000, "")</f>
        <v>0</v>
      </c>
      <c r="AU31" s="169">
        <f>IFERROR('VEC sub % by town by count'!AU31*INDEX(Table_query__5[Transformer Capacity], MATCH($A31, VEC!$A$2:$A$33, 0))/1000, "")</f>
        <v>0</v>
      </c>
      <c r="AV31" s="169">
        <f>IFERROR('VEC sub % by town by count'!AV31*INDEX(Table_query__5[Transformer Capacity], MATCH($A31, VEC!$A$2:$A$33, 0))/1000, "")</f>
        <v>0</v>
      </c>
      <c r="AW31" s="169">
        <f>IFERROR('VEC sub % by town by count'!AW31*INDEX(Table_query__5[Transformer Capacity], MATCH($A31, VEC!$A$2:$A$33, 0))/1000, "")</f>
        <v>0.96497058823529402</v>
      </c>
      <c r="AX31" s="169">
        <f>IFERROR('VEC sub % by town by count'!AX31*INDEX(Table_query__5[Transformer Capacity], MATCH($A31, VEC!$A$2:$A$33, 0))/1000, "")</f>
        <v>0.34463235294117645</v>
      </c>
      <c r="AY31" s="169">
        <f>IFERROR('VEC sub % by town by count'!AY31*INDEX(Table_query__5[Transformer Capacity], MATCH($A31, VEC!$A$2:$A$33, 0))/1000, "")</f>
        <v>0</v>
      </c>
      <c r="AZ31" s="169">
        <f>IFERROR('VEC sub % by town by count'!AZ31*INDEX(Table_query__5[Transformer Capacity], MATCH($A31, VEC!$A$2:$A$33, 0))/1000, "")</f>
        <v>0</v>
      </c>
      <c r="BA31" s="169">
        <f>IFERROR('VEC sub % by town by count'!BA31*INDEX(Table_query__5[Transformer Capacity], MATCH($A31, VEC!$A$2:$A$33, 0))/1000, "")</f>
        <v>0</v>
      </c>
      <c r="BB31" s="169">
        <f>IFERROR('VEC sub % by town by count'!BB31*INDEX(Table_query__5[Transformer Capacity], MATCH($A31, VEC!$A$2:$A$33, 0))/1000, "")</f>
        <v>0</v>
      </c>
      <c r="BC31" s="169">
        <f>IFERROR('VEC sub % by town by count'!BC31*INDEX(Table_query__5[Transformer Capacity], MATCH($A31, VEC!$A$2:$A$33, 0))/1000, "")</f>
        <v>0</v>
      </c>
      <c r="BD31" s="169">
        <f>IFERROR('VEC sub % by town by count'!BD31*INDEX(Table_query__5[Transformer Capacity], MATCH($A31, VEC!$A$2:$A$33, 0))/1000, "")</f>
        <v>0</v>
      </c>
      <c r="BE31" s="169">
        <f>IFERROR('VEC sub % by town by count'!BE31*INDEX(Table_query__5[Transformer Capacity], MATCH($A31, VEC!$A$2:$A$33, 0))/1000, "")</f>
        <v>0</v>
      </c>
      <c r="BF31" s="169">
        <f>IFERROR('VEC sub % by town by count'!BF31*INDEX(Table_query__5[Transformer Capacity], MATCH($A31, VEC!$A$2:$A$33, 0))/1000, "")</f>
        <v>0</v>
      </c>
      <c r="BG31" s="169">
        <f>IFERROR('VEC sub % by town by count'!BG31*INDEX(Table_query__5[Transformer Capacity], MATCH($A31, VEC!$A$2:$A$33, 0))/1000, "")</f>
        <v>0</v>
      </c>
      <c r="BH31" s="169">
        <f>IFERROR('VEC sub % by town by count'!BH31*INDEX(Table_query__5[Transformer Capacity], MATCH($A31, VEC!$A$2:$A$33, 0))/1000, "")</f>
        <v>0</v>
      </c>
      <c r="BI31" s="169">
        <f>IFERROR('VEC sub % by town by count'!BI31*INDEX(Table_query__5[Transformer Capacity], MATCH($A31, VEC!$A$2:$A$33, 0))/1000, "")</f>
        <v>0</v>
      </c>
      <c r="BJ31" s="169">
        <f>IFERROR('VEC sub % by town by count'!BJ31*INDEX(Table_query__5[Transformer Capacity], MATCH($A31, VEC!$A$2:$A$33, 0))/1000, "")</f>
        <v>0</v>
      </c>
      <c r="BK31" s="169">
        <f>IFERROR('VEC sub % by town by count'!BK31*INDEX(Table_query__5[Transformer Capacity], MATCH($A31, VEC!$A$2:$A$33, 0))/1000, "")</f>
        <v>0</v>
      </c>
      <c r="BL31" s="169">
        <f>IFERROR('VEC sub % by town by count'!BL31*INDEX(Table_query__5[Transformer Capacity], MATCH($A31, VEC!$A$2:$A$33, 0))/1000, "")</f>
        <v>2.8949117647058826</v>
      </c>
      <c r="BM31" s="169">
        <f>IFERROR('VEC sub % by town by count'!BM31*INDEX(Table_query__5[Transformer Capacity], MATCH($A31, VEC!$A$2:$A$33, 0))/1000, "")</f>
        <v>0</v>
      </c>
      <c r="BN31" s="169">
        <f>IFERROR('VEC sub % by town by count'!BN31*INDEX(Table_query__5[Transformer Capacity], MATCH($A31, VEC!$A$2:$A$33, 0))/1000, "")</f>
        <v>0</v>
      </c>
      <c r="BO31" s="169">
        <f>IFERROR('VEC sub % by town by count'!BO31*INDEX(Table_query__5[Transformer Capacity], MATCH($A31, VEC!$A$2:$A$33, 0))/1000, "")</f>
        <v>0.34463235294117645</v>
      </c>
      <c r="BP31" s="169">
        <f>IFERROR('VEC sub % by town by count'!BP31*INDEX(Table_query__5[Transformer Capacity], MATCH($A31, VEC!$A$2:$A$33, 0))/1000, "")</f>
        <v>0</v>
      </c>
      <c r="BQ31" s="169">
        <f>IFERROR('VEC sub % by town by count'!BQ31*INDEX(Table_query__5[Transformer Capacity], MATCH($A31, VEC!$A$2:$A$33, 0))/1000, "")</f>
        <v>0</v>
      </c>
      <c r="BR31" s="169">
        <f>IFERROR('VEC sub % by town by count'!BR31*INDEX(Table_query__5[Transformer Capacity], MATCH($A31, VEC!$A$2:$A$33, 0))/1000, "")</f>
        <v>0</v>
      </c>
      <c r="BS31">
        <f t="shared" si="0"/>
        <v>4.6870000000000003</v>
      </c>
    </row>
    <row r="32" spans="1:71" x14ac:dyDescent="0.25">
      <c r="A32">
        <v>42</v>
      </c>
      <c r="B32" s="169">
        <f>IFERROR('VEC sub % by town by count'!B32*INDEX(Table_query__5[Transformer Capacity], MATCH($A32, VEC!$A$2:$A$33, 0))/1000, "")</f>
        <v>2.4827586206896552</v>
      </c>
      <c r="C32" s="169">
        <f>IFERROR('VEC sub % by town by count'!C32*INDEX(Table_query__5[Transformer Capacity], MATCH($A32, VEC!$A$2:$A$33, 0))/1000, "")</f>
        <v>0</v>
      </c>
      <c r="D32" s="169">
        <f>IFERROR('VEC sub % by town by count'!D32*INDEX(Table_query__5[Transformer Capacity], MATCH($A32, VEC!$A$2:$A$33, 0))/1000, "")</f>
        <v>0</v>
      </c>
      <c r="E32" s="169">
        <f>IFERROR('VEC sub % by town by count'!E32*INDEX(Table_query__5[Transformer Capacity], MATCH($A32, VEC!$A$2:$A$33, 0))/1000, "")</f>
        <v>0</v>
      </c>
      <c r="F32" s="169">
        <f>IFERROR('VEC sub % by town by count'!F32*INDEX(Table_query__5[Transformer Capacity], MATCH($A32, VEC!$A$2:$A$33, 0))/1000, "")</f>
        <v>0</v>
      </c>
      <c r="G32" s="169">
        <f>IFERROR('VEC sub % by town by count'!G32*INDEX(Table_query__5[Transformer Capacity], MATCH($A32, VEC!$A$2:$A$33, 0))/1000, "")</f>
        <v>0</v>
      </c>
      <c r="H32" s="169">
        <f>IFERROR('VEC sub % by town by count'!H32*INDEX(Table_query__5[Transformer Capacity], MATCH($A32, VEC!$A$2:$A$33, 0))/1000, "")</f>
        <v>0</v>
      </c>
      <c r="I32" s="169">
        <f>IFERROR('VEC sub % by town by count'!I32*INDEX(Table_query__5[Transformer Capacity], MATCH($A32, VEC!$A$2:$A$33, 0))/1000, "")</f>
        <v>0</v>
      </c>
      <c r="J32" s="169">
        <f>IFERROR('VEC sub % by town by count'!J32*INDEX(Table_query__5[Transformer Capacity], MATCH($A32, VEC!$A$2:$A$33, 0))/1000, "")</f>
        <v>0</v>
      </c>
      <c r="K32" s="169">
        <f>IFERROR('VEC sub % by town by count'!K32*INDEX(Table_query__5[Transformer Capacity], MATCH($A32, VEC!$A$2:$A$33, 0))/1000, "")</f>
        <v>0</v>
      </c>
      <c r="L32" s="169">
        <f>IFERROR('VEC sub % by town by count'!L32*INDEX(Table_query__5[Transformer Capacity], MATCH($A32, VEC!$A$2:$A$33, 0))/1000, "")</f>
        <v>0</v>
      </c>
      <c r="M32" s="169">
        <f>IFERROR('VEC sub % by town by count'!M32*INDEX(Table_query__5[Transformer Capacity], MATCH($A32, VEC!$A$2:$A$33, 0))/1000, "")</f>
        <v>0</v>
      </c>
      <c r="N32" s="169">
        <f>IFERROR('VEC sub % by town by count'!N32*INDEX(Table_query__5[Transformer Capacity], MATCH($A32, VEC!$A$2:$A$33, 0))/1000, "")</f>
        <v>0</v>
      </c>
      <c r="O32" s="169">
        <f>IFERROR('VEC sub % by town by count'!O32*INDEX(Table_query__5[Transformer Capacity], MATCH($A32, VEC!$A$2:$A$33, 0))/1000, "")</f>
        <v>0</v>
      </c>
      <c r="P32" s="169">
        <f>IFERROR('VEC sub % by town by count'!P32*INDEX(Table_query__5[Transformer Capacity], MATCH($A32, VEC!$A$2:$A$33, 0))/1000, "")</f>
        <v>1.9396551724137929</v>
      </c>
      <c r="Q32" s="169">
        <f>IFERROR('VEC sub % by town by count'!Q32*INDEX(Table_query__5[Transformer Capacity], MATCH($A32, VEC!$A$2:$A$33, 0))/1000, "")</f>
        <v>1.0862068965517242</v>
      </c>
      <c r="R32" s="169">
        <f>IFERROR('VEC sub % by town by count'!R32*INDEX(Table_query__5[Transformer Capacity], MATCH($A32, VEC!$A$2:$A$33, 0))/1000, "")</f>
        <v>0</v>
      </c>
      <c r="S32" s="169">
        <f>IFERROR('VEC sub % by town by count'!S32*INDEX(Table_query__5[Transformer Capacity], MATCH($A32, VEC!$A$2:$A$33, 0))/1000, "")</f>
        <v>0</v>
      </c>
      <c r="T32" s="169">
        <f>IFERROR('VEC sub % by town by count'!T32*INDEX(Table_query__5[Transformer Capacity], MATCH($A32, VEC!$A$2:$A$33, 0))/1000, "")</f>
        <v>0</v>
      </c>
      <c r="U32" s="169">
        <f>IFERROR('VEC sub % by town by count'!U32*INDEX(Table_query__5[Transformer Capacity], MATCH($A32, VEC!$A$2:$A$33, 0))/1000, "")</f>
        <v>0</v>
      </c>
      <c r="V32" s="169">
        <f>IFERROR('VEC sub % by town by count'!V32*INDEX(Table_query__5[Transformer Capacity], MATCH($A32, VEC!$A$2:$A$33, 0))/1000, "")</f>
        <v>0</v>
      </c>
      <c r="W32" s="169">
        <f>IFERROR('VEC sub % by town by count'!W32*INDEX(Table_query__5[Transformer Capacity], MATCH($A32, VEC!$A$2:$A$33, 0))/1000, "")</f>
        <v>0</v>
      </c>
      <c r="X32" s="169">
        <f>IFERROR('VEC sub % by town by count'!X32*INDEX(Table_query__5[Transformer Capacity], MATCH($A32, VEC!$A$2:$A$33, 0))/1000, "")</f>
        <v>0</v>
      </c>
      <c r="Y32" s="169">
        <f>IFERROR('VEC sub % by town by count'!Y32*INDEX(Table_query__5[Transformer Capacity], MATCH($A32, VEC!$A$2:$A$33, 0))/1000, "")</f>
        <v>0</v>
      </c>
      <c r="Z32" s="169">
        <f>IFERROR('VEC sub % by town by count'!Z32*INDEX(Table_query__5[Transformer Capacity], MATCH($A32, VEC!$A$2:$A$33, 0))/1000, "")</f>
        <v>0</v>
      </c>
      <c r="AA32" s="169">
        <f>IFERROR('VEC sub % by town by count'!AA32*INDEX(Table_query__5[Transformer Capacity], MATCH($A32, VEC!$A$2:$A$33, 0))/1000, "")</f>
        <v>0</v>
      </c>
      <c r="AB32" s="169">
        <f>IFERROR('VEC sub % by town by count'!AB32*INDEX(Table_query__5[Transformer Capacity], MATCH($A32, VEC!$A$2:$A$33, 0))/1000, "")</f>
        <v>0</v>
      </c>
      <c r="AC32" s="169">
        <f>IFERROR('VEC sub % by town by count'!AC32*INDEX(Table_query__5[Transformer Capacity], MATCH($A32, VEC!$A$2:$A$33, 0))/1000, "")</f>
        <v>0</v>
      </c>
      <c r="AD32" s="169">
        <f>IFERROR('VEC sub % by town by count'!AD32*INDEX(Table_query__5[Transformer Capacity], MATCH($A32, VEC!$A$2:$A$33, 0))/1000, "")</f>
        <v>0</v>
      </c>
      <c r="AE32" s="169">
        <f>IFERROR('VEC sub % by town by count'!AE32*INDEX(Table_query__5[Transformer Capacity], MATCH($A32, VEC!$A$2:$A$33, 0))/1000, "")</f>
        <v>0</v>
      </c>
      <c r="AF32" s="169">
        <f>IFERROR('VEC sub % by town by count'!AF32*INDEX(Table_query__5[Transformer Capacity], MATCH($A32, VEC!$A$2:$A$33, 0))/1000, "")</f>
        <v>0</v>
      </c>
      <c r="AG32" s="169">
        <f>IFERROR('VEC sub % by town by count'!AG32*INDEX(Table_query__5[Transformer Capacity], MATCH($A32, VEC!$A$2:$A$33, 0))/1000, "")</f>
        <v>0</v>
      </c>
      <c r="AH32" s="169">
        <f>IFERROR('VEC sub % by town by count'!AH32*INDEX(Table_query__5[Transformer Capacity], MATCH($A32, VEC!$A$2:$A$33, 0))/1000, "")</f>
        <v>0</v>
      </c>
      <c r="AI32" s="169">
        <f>IFERROR('VEC sub % by town by count'!AI32*INDEX(Table_query__5[Transformer Capacity], MATCH($A32, VEC!$A$2:$A$33, 0))/1000, "")</f>
        <v>0</v>
      </c>
      <c r="AJ32" s="169">
        <f>IFERROR('VEC sub % by town by count'!AJ32*INDEX(Table_query__5[Transformer Capacity], MATCH($A32, VEC!$A$2:$A$33, 0))/1000, "")</f>
        <v>0</v>
      </c>
      <c r="AK32" s="169">
        <f>IFERROR('VEC sub % by town by count'!AK32*INDEX(Table_query__5[Transformer Capacity], MATCH($A32, VEC!$A$2:$A$33, 0))/1000, "")</f>
        <v>1.0862068965517242</v>
      </c>
      <c r="AL32" s="169">
        <f>IFERROR('VEC sub % by town by count'!AL32*INDEX(Table_query__5[Transformer Capacity], MATCH($A32, VEC!$A$2:$A$33, 0))/1000, "")</f>
        <v>0</v>
      </c>
      <c r="AM32" s="169">
        <f>IFERROR('VEC sub % by town by count'!AM32*INDEX(Table_query__5[Transformer Capacity], MATCH($A32, VEC!$A$2:$A$33, 0))/1000, "")</f>
        <v>0</v>
      </c>
      <c r="AN32" s="169">
        <f>IFERROR('VEC sub % by town by count'!AN32*INDEX(Table_query__5[Transformer Capacity], MATCH($A32, VEC!$A$2:$A$33, 0))/1000, "")</f>
        <v>0</v>
      </c>
      <c r="AO32" s="169">
        <f>IFERROR('VEC sub % by town by count'!AO32*INDEX(Table_query__5[Transformer Capacity], MATCH($A32, VEC!$A$2:$A$33, 0))/1000, "")</f>
        <v>0</v>
      </c>
      <c r="AP32" s="169">
        <f>IFERROR('VEC sub % by town by count'!AP32*INDEX(Table_query__5[Transformer Capacity], MATCH($A32, VEC!$A$2:$A$33, 0))/1000, "")</f>
        <v>0</v>
      </c>
      <c r="AQ32" s="169">
        <f>IFERROR('VEC sub % by town by count'!AQ32*INDEX(Table_query__5[Transformer Capacity], MATCH($A32, VEC!$A$2:$A$33, 0))/1000, "")</f>
        <v>0</v>
      </c>
      <c r="AR32" s="169">
        <f>IFERROR('VEC sub % by town by count'!AR32*INDEX(Table_query__5[Transformer Capacity], MATCH($A32, VEC!$A$2:$A$33, 0))/1000, "")</f>
        <v>0</v>
      </c>
      <c r="AS32" s="169">
        <f>IFERROR('VEC sub % by town by count'!AS32*INDEX(Table_query__5[Transformer Capacity], MATCH($A32, VEC!$A$2:$A$33, 0))/1000, "")</f>
        <v>0</v>
      </c>
      <c r="AT32" s="169">
        <f>IFERROR('VEC sub % by town by count'!AT32*INDEX(Table_query__5[Transformer Capacity], MATCH($A32, VEC!$A$2:$A$33, 0))/1000, "")</f>
        <v>0</v>
      </c>
      <c r="AU32" s="169">
        <f>IFERROR('VEC sub % by town by count'!AU32*INDEX(Table_query__5[Transformer Capacity], MATCH($A32, VEC!$A$2:$A$33, 0))/1000, "")</f>
        <v>0</v>
      </c>
      <c r="AV32" s="169">
        <f>IFERROR('VEC sub % by town by count'!AV32*INDEX(Table_query__5[Transformer Capacity], MATCH($A32, VEC!$A$2:$A$33, 0))/1000, "")</f>
        <v>0</v>
      </c>
      <c r="AW32" s="169">
        <f>IFERROR('VEC sub % by town by count'!AW32*INDEX(Table_query__5[Transformer Capacity], MATCH($A32, VEC!$A$2:$A$33, 0))/1000, "")</f>
        <v>2.0172413793103448</v>
      </c>
      <c r="AX32" s="169">
        <f>IFERROR('VEC sub % by town by count'!AX32*INDEX(Table_query__5[Transformer Capacity], MATCH($A32, VEC!$A$2:$A$33, 0))/1000, "")</f>
        <v>0.38793103448275867</v>
      </c>
      <c r="AY32" s="169">
        <f>IFERROR('VEC sub % by town by count'!AY32*INDEX(Table_query__5[Transformer Capacity], MATCH($A32, VEC!$A$2:$A$33, 0))/1000, "")</f>
        <v>0</v>
      </c>
      <c r="AZ32" s="169">
        <f>IFERROR('VEC sub % by town by count'!AZ32*INDEX(Table_query__5[Transformer Capacity], MATCH($A32, VEC!$A$2:$A$33, 0))/1000, "")</f>
        <v>0</v>
      </c>
      <c r="BA32" s="169">
        <f>IFERROR('VEC sub % by town by count'!BA32*INDEX(Table_query__5[Transformer Capacity], MATCH($A32, VEC!$A$2:$A$33, 0))/1000, "")</f>
        <v>0</v>
      </c>
      <c r="BB32" s="169">
        <f>IFERROR('VEC sub % by town by count'!BB32*INDEX(Table_query__5[Transformer Capacity], MATCH($A32, VEC!$A$2:$A$33, 0))/1000, "")</f>
        <v>0</v>
      </c>
      <c r="BC32" s="169">
        <f>IFERROR('VEC sub % by town by count'!BC32*INDEX(Table_query__5[Transformer Capacity], MATCH($A32, VEC!$A$2:$A$33, 0))/1000, "")</f>
        <v>0</v>
      </c>
      <c r="BD32" s="169">
        <f>IFERROR('VEC sub % by town by count'!BD32*INDEX(Table_query__5[Transformer Capacity], MATCH($A32, VEC!$A$2:$A$33, 0))/1000, "")</f>
        <v>0</v>
      </c>
      <c r="BE32" s="169">
        <f>IFERROR('VEC sub % by town by count'!BE32*INDEX(Table_query__5[Transformer Capacity], MATCH($A32, VEC!$A$2:$A$33, 0))/1000, "")</f>
        <v>0</v>
      </c>
      <c r="BF32" s="169">
        <f>IFERROR('VEC sub % by town by count'!BF32*INDEX(Table_query__5[Transformer Capacity], MATCH($A32, VEC!$A$2:$A$33, 0))/1000, "")</f>
        <v>0</v>
      </c>
      <c r="BG32" s="169">
        <f>IFERROR('VEC sub % by town by count'!BG32*INDEX(Table_query__5[Transformer Capacity], MATCH($A32, VEC!$A$2:$A$33, 0))/1000, "")</f>
        <v>0</v>
      </c>
      <c r="BH32" s="169">
        <f>IFERROR('VEC sub % by town by count'!BH32*INDEX(Table_query__5[Transformer Capacity], MATCH($A32, VEC!$A$2:$A$33, 0))/1000, "")</f>
        <v>0</v>
      </c>
      <c r="BI32" s="169">
        <f>IFERROR('VEC sub % by town by count'!BI32*INDEX(Table_query__5[Transformer Capacity], MATCH($A32, VEC!$A$2:$A$33, 0))/1000, "")</f>
        <v>0</v>
      </c>
      <c r="BJ32" s="169">
        <f>IFERROR('VEC sub % by town by count'!BJ32*INDEX(Table_query__5[Transformer Capacity], MATCH($A32, VEC!$A$2:$A$33, 0))/1000, "")</f>
        <v>0</v>
      </c>
      <c r="BK32" s="169">
        <f>IFERROR('VEC sub % by town by count'!BK32*INDEX(Table_query__5[Transformer Capacity], MATCH($A32, VEC!$A$2:$A$33, 0))/1000, "")</f>
        <v>0</v>
      </c>
      <c r="BL32" s="169">
        <f>IFERROR('VEC sub % by town by count'!BL32*INDEX(Table_query__5[Transformer Capacity], MATCH($A32, VEC!$A$2:$A$33, 0))/1000, "")</f>
        <v>0</v>
      </c>
      <c r="BM32" s="169">
        <f>IFERROR('VEC sub % by town by count'!BM32*INDEX(Table_query__5[Transformer Capacity], MATCH($A32, VEC!$A$2:$A$33, 0))/1000, "")</f>
        <v>0</v>
      </c>
      <c r="BN32" s="169">
        <f>IFERROR('VEC sub % by town by count'!BN32*INDEX(Table_query__5[Transformer Capacity], MATCH($A32, VEC!$A$2:$A$33, 0))/1000, "")</f>
        <v>0</v>
      </c>
      <c r="BO32" s="169">
        <f>IFERROR('VEC sub % by town by count'!BO32*INDEX(Table_query__5[Transformer Capacity], MATCH($A32, VEC!$A$2:$A$33, 0))/1000, "")</f>
        <v>0</v>
      </c>
      <c r="BP32" s="169">
        <f>IFERROR('VEC sub % by town by count'!BP32*INDEX(Table_query__5[Transformer Capacity], MATCH($A32, VEC!$A$2:$A$33, 0))/1000, "")</f>
        <v>0</v>
      </c>
      <c r="BQ32" s="169">
        <f>IFERROR('VEC sub % by town by count'!BQ32*INDEX(Table_query__5[Transformer Capacity], MATCH($A32, VEC!$A$2:$A$33, 0))/1000, "")</f>
        <v>0</v>
      </c>
      <c r="BR32" s="169">
        <f>IFERROR('VEC sub % by town by count'!BR32*INDEX(Table_query__5[Transformer Capacity], MATCH($A32, VEC!$A$2:$A$33, 0))/1000, "")</f>
        <v>0</v>
      </c>
      <c r="BS32">
        <f t="shared" si="0"/>
        <v>9</v>
      </c>
    </row>
    <row r="33" spans="1:71" x14ac:dyDescent="0.25">
      <c r="A33">
        <v>43</v>
      </c>
      <c r="B33" s="169">
        <f>IFERROR('VEC sub % by town by count'!B33*INDEX(Table_query__5[Transformer Capacity], MATCH($A33, VEC!$A$2:$A$33, 0))/1000, "")</f>
        <v>1.6875</v>
      </c>
      <c r="C33" s="169">
        <f>IFERROR('VEC sub % by town by count'!C33*INDEX(Table_query__5[Transformer Capacity], MATCH($A33, VEC!$A$2:$A$33, 0))/1000, "")</f>
        <v>0</v>
      </c>
      <c r="D33" s="169">
        <f>IFERROR('VEC sub % by town by count'!D33*INDEX(Table_query__5[Transformer Capacity], MATCH($A33, VEC!$A$2:$A$33, 0))/1000, "")</f>
        <v>0</v>
      </c>
      <c r="E33" s="169">
        <f>IFERROR('VEC sub % by town by count'!E33*INDEX(Table_query__5[Transformer Capacity], MATCH($A33, VEC!$A$2:$A$33, 0))/1000, "")</f>
        <v>0.9</v>
      </c>
      <c r="F33" s="169">
        <f>IFERROR('VEC sub % by town by count'!F33*INDEX(Table_query__5[Transformer Capacity], MATCH($A33, VEC!$A$2:$A$33, 0))/1000, "")</f>
        <v>0</v>
      </c>
      <c r="G33" s="169">
        <f>IFERROR('VEC sub % by town by count'!G33*INDEX(Table_query__5[Transformer Capacity], MATCH($A33, VEC!$A$2:$A$33, 0))/1000, "")</f>
        <v>0</v>
      </c>
      <c r="H33" s="169">
        <f>IFERROR('VEC sub % by town by count'!H33*INDEX(Table_query__5[Transformer Capacity], MATCH($A33, VEC!$A$2:$A$33, 0))/1000, "")</f>
        <v>0</v>
      </c>
      <c r="I33" s="169">
        <f>IFERROR('VEC sub % by town by count'!I33*INDEX(Table_query__5[Transformer Capacity], MATCH($A33, VEC!$A$2:$A$33, 0))/1000, "")</f>
        <v>0</v>
      </c>
      <c r="J33" s="169">
        <f>IFERROR('VEC sub % by town by count'!J33*INDEX(Table_query__5[Transformer Capacity], MATCH($A33, VEC!$A$2:$A$33, 0))/1000, "")</f>
        <v>0</v>
      </c>
      <c r="K33" s="169">
        <f>IFERROR('VEC sub % by town by count'!K33*INDEX(Table_query__5[Transformer Capacity], MATCH($A33, VEC!$A$2:$A$33, 0))/1000, "")</f>
        <v>0</v>
      </c>
      <c r="L33" s="169">
        <f>IFERROR('VEC sub % by town by count'!L33*INDEX(Table_query__5[Transformer Capacity], MATCH($A33, VEC!$A$2:$A$33, 0))/1000, "")</f>
        <v>0</v>
      </c>
      <c r="M33" s="169">
        <f>IFERROR('VEC sub % by town by count'!M33*INDEX(Table_query__5[Transformer Capacity], MATCH($A33, VEC!$A$2:$A$33, 0))/1000, "")</f>
        <v>0</v>
      </c>
      <c r="N33" s="169">
        <f>IFERROR('VEC sub % by town by count'!N33*INDEX(Table_query__5[Transformer Capacity], MATCH($A33, VEC!$A$2:$A$33, 0))/1000, "")</f>
        <v>0</v>
      </c>
      <c r="O33" s="169">
        <f>IFERROR('VEC sub % by town by count'!O33*INDEX(Table_query__5[Transformer Capacity], MATCH($A33, VEC!$A$2:$A$33, 0))/1000, "")</f>
        <v>0</v>
      </c>
      <c r="P33" s="169">
        <f>IFERROR('VEC sub % by town by count'!P33*INDEX(Table_query__5[Transformer Capacity], MATCH($A33, VEC!$A$2:$A$33, 0))/1000, "")</f>
        <v>0</v>
      </c>
      <c r="Q33" s="169">
        <f>IFERROR('VEC sub % by town by count'!Q33*INDEX(Table_query__5[Transformer Capacity], MATCH($A33, VEC!$A$2:$A$33, 0))/1000, "")</f>
        <v>0.67500000000000004</v>
      </c>
      <c r="R33" s="169">
        <f>IFERROR('VEC sub % by town by count'!R33*INDEX(Table_query__5[Transformer Capacity], MATCH($A33, VEC!$A$2:$A$33, 0))/1000, "")</f>
        <v>0</v>
      </c>
      <c r="S33" s="169">
        <f>IFERROR('VEC sub % by town by count'!S33*INDEX(Table_query__5[Transformer Capacity], MATCH($A33, VEC!$A$2:$A$33, 0))/1000, "")</f>
        <v>0</v>
      </c>
      <c r="T33" s="169">
        <f>IFERROR('VEC sub % by town by count'!T33*INDEX(Table_query__5[Transformer Capacity], MATCH($A33, VEC!$A$2:$A$33, 0))/1000, "")</f>
        <v>0</v>
      </c>
      <c r="U33" s="169">
        <f>IFERROR('VEC sub % by town by count'!U33*INDEX(Table_query__5[Transformer Capacity], MATCH($A33, VEC!$A$2:$A$33, 0))/1000, "")</f>
        <v>0</v>
      </c>
      <c r="V33" s="169">
        <f>IFERROR('VEC sub % by town by count'!V33*INDEX(Table_query__5[Transformer Capacity], MATCH($A33, VEC!$A$2:$A$33, 0))/1000, "")</f>
        <v>0</v>
      </c>
      <c r="W33" s="169">
        <f>IFERROR('VEC sub % by town by count'!W33*INDEX(Table_query__5[Transformer Capacity], MATCH($A33, VEC!$A$2:$A$33, 0))/1000, "")</f>
        <v>0</v>
      </c>
      <c r="X33" s="169">
        <f>IFERROR('VEC sub % by town by count'!X33*INDEX(Table_query__5[Transformer Capacity], MATCH($A33, VEC!$A$2:$A$33, 0))/1000, "")</f>
        <v>0</v>
      </c>
      <c r="Y33" s="169">
        <f>IFERROR('VEC sub % by town by count'!Y33*INDEX(Table_query__5[Transformer Capacity], MATCH($A33, VEC!$A$2:$A$33, 0))/1000, "")</f>
        <v>0</v>
      </c>
      <c r="Z33" s="169">
        <f>IFERROR('VEC sub % by town by count'!Z33*INDEX(Table_query__5[Transformer Capacity], MATCH($A33, VEC!$A$2:$A$33, 0))/1000, "")</f>
        <v>0</v>
      </c>
      <c r="AA33" s="169">
        <f>IFERROR('VEC sub % by town by count'!AA33*INDEX(Table_query__5[Transformer Capacity], MATCH($A33, VEC!$A$2:$A$33, 0))/1000, "")</f>
        <v>0</v>
      </c>
      <c r="AB33" s="169">
        <f>IFERROR('VEC sub % by town by count'!AB33*INDEX(Table_query__5[Transformer Capacity], MATCH($A33, VEC!$A$2:$A$33, 0))/1000, "")</f>
        <v>4.6124999999999998</v>
      </c>
      <c r="AC33" s="169">
        <f>IFERROR('VEC sub % by town by count'!AC33*INDEX(Table_query__5[Transformer Capacity], MATCH($A33, VEC!$A$2:$A$33, 0))/1000, "")</f>
        <v>0</v>
      </c>
      <c r="AD33" s="169">
        <f>IFERROR('VEC sub % by town by count'!AD33*INDEX(Table_query__5[Transformer Capacity], MATCH($A33, VEC!$A$2:$A$33, 0))/1000, "")</f>
        <v>0.22500000000000001</v>
      </c>
      <c r="AE33" s="169">
        <f>IFERROR('VEC sub % by town by count'!AE33*INDEX(Table_query__5[Transformer Capacity], MATCH($A33, VEC!$A$2:$A$33, 0))/1000, "")</f>
        <v>0</v>
      </c>
      <c r="AF33" s="169">
        <f>IFERROR('VEC sub % by town by count'!AF33*INDEX(Table_query__5[Transformer Capacity], MATCH($A33, VEC!$A$2:$A$33, 0))/1000, "")</f>
        <v>0</v>
      </c>
      <c r="AG33" s="169">
        <f>IFERROR('VEC sub % by town by count'!AG33*INDEX(Table_query__5[Transformer Capacity], MATCH($A33, VEC!$A$2:$A$33, 0))/1000, "")</f>
        <v>0</v>
      </c>
      <c r="AH33" s="169">
        <f>IFERROR('VEC sub % by town by count'!AH33*INDEX(Table_query__5[Transformer Capacity], MATCH($A33, VEC!$A$2:$A$33, 0))/1000, "")</f>
        <v>0</v>
      </c>
      <c r="AI33" s="169">
        <f>IFERROR('VEC sub % by town by count'!AI33*INDEX(Table_query__5[Transformer Capacity], MATCH($A33, VEC!$A$2:$A$33, 0))/1000, "")</f>
        <v>0</v>
      </c>
      <c r="AJ33" s="169">
        <f>IFERROR('VEC sub % by town by count'!AJ33*INDEX(Table_query__5[Transformer Capacity], MATCH($A33, VEC!$A$2:$A$33, 0))/1000, "")</f>
        <v>0</v>
      </c>
      <c r="AK33" s="169">
        <f>IFERROR('VEC sub % by town by count'!AK33*INDEX(Table_query__5[Transformer Capacity], MATCH($A33, VEC!$A$2:$A$33, 0))/1000, "")</f>
        <v>0</v>
      </c>
      <c r="AL33" s="169">
        <f>IFERROR('VEC sub % by town by count'!AL33*INDEX(Table_query__5[Transformer Capacity], MATCH($A33, VEC!$A$2:$A$33, 0))/1000, "")</f>
        <v>0</v>
      </c>
      <c r="AM33" s="169">
        <f>IFERROR('VEC sub % by town by count'!AM33*INDEX(Table_query__5[Transformer Capacity], MATCH($A33, VEC!$A$2:$A$33, 0))/1000, "")</f>
        <v>0</v>
      </c>
      <c r="AN33" s="169">
        <f>IFERROR('VEC sub % by town by count'!AN33*INDEX(Table_query__5[Transformer Capacity], MATCH($A33, VEC!$A$2:$A$33, 0))/1000, "")</f>
        <v>0</v>
      </c>
      <c r="AO33" s="169">
        <f>IFERROR('VEC sub % by town by count'!AO33*INDEX(Table_query__5[Transformer Capacity], MATCH($A33, VEC!$A$2:$A$33, 0))/1000, "")</f>
        <v>0</v>
      </c>
      <c r="AP33" s="169">
        <f>IFERROR('VEC sub % by town by count'!AP33*INDEX(Table_query__5[Transformer Capacity], MATCH($A33, VEC!$A$2:$A$33, 0))/1000, "")</f>
        <v>0</v>
      </c>
      <c r="AQ33" s="169">
        <f>IFERROR('VEC sub % by town by count'!AQ33*INDEX(Table_query__5[Transformer Capacity], MATCH($A33, VEC!$A$2:$A$33, 0))/1000, "")</f>
        <v>0</v>
      </c>
      <c r="AR33" s="169">
        <f>IFERROR('VEC sub % by town by count'!AR33*INDEX(Table_query__5[Transformer Capacity], MATCH($A33, VEC!$A$2:$A$33, 0))/1000, "")</f>
        <v>0</v>
      </c>
      <c r="AS33" s="169">
        <f>IFERROR('VEC sub % by town by count'!AS33*INDEX(Table_query__5[Transformer Capacity], MATCH($A33, VEC!$A$2:$A$33, 0))/1000, "")</f>
        <v>0</v>
      </c>
      <c r="AT33" s="169">
        <f>IFERROR('VEC sub % by town by count'!AT33*INDEX(Table_query__5[Transformer Capacity], MATCH($A33, VEC!$A$2:$A$33, 0))/1000, "")</f>
        <v>0</v>
      </c>
      <c r="AU33" s="169">
        <f>IFERROR('VEC sub % by town by count'!AU33*INDEX(Table_query__5[Transformer Capacity], MATCH($A33, VEC!$A$2:$A$33, 0))/1000, "")</f>
        <v>0</v>
      </c>
      <c r="AV33" s="169">
        <f>IFERROR('VEC sub % by town by count'!AV33*INDEX(Table_query__5[Transformer Capacity], MATCH($A33, VEC!$A$2:$A$33, 0))/1000, "")</f>
        <v>0</v>
      </c>
      <c r="AW33" s="169">
        <f>IFERROR('VEC sub % by town by count'!AW33*INDEX(Table_query__5[Transformer Capacity], MATCH($A33, VEC!$A$2:$A$33, 0))/1000, "")</f>
        <v>0</v>
      </c>
      <c r="AX33" s="169">
        <f>IFERROR('VEC sub % by town by count'!AX33*INDEX(Table_query__5[Transformer Capacity], MATCH($A33, VEC!$A$2:$A$33, 0))/1000, "")</f>
        <v>0</v>
      </c>
      <c r="AY33" s="169">
        <f>IFERROR('VEC sub % by town by count'!AY33*INDEX(Table_query__5[Transformer Capacity], MATCH($A33, VEC!$A$2:$A$33, 0))/1000, "")</f>
        <v>0</v>
      </c>
      <c r="AZ33" s="169">
        <f>IFERROR('VEC sub % by town by count'!AZ33*INDEX(Table_query__5[Transformer Capacity], MATCH($A33, VEC!$A$2:$A$33, 0))/1000, "")</f>
        <v>0</v>
      </c>
      <c r="BA33" s="169">
        <f>IFERROR('VEC sub % by town by count'!BA33*INDEX(Table_query__5[Transformer Capacity], MATCH($A33, VEC!$A$2:$A$33, 0))/1000, "")</f>
        <v>0</v>
      </c>
      <c r="BB33" s="169">
        <f>IFERROR('VEC sub % by town by count'!BB33*INDEX(Table_query__5[Transformer Capacity], MATCH($A33, VEC!$A$2:$A$33, 0))/1000, "")</f>
        <v>0</v>
      </c>
      <c r="BC33" s="169">
        <f>IFERROR('VEC sub % by town by count'!BC33*INDEX(Table_query__5[Transformer Capacity], MATCH($A33, VEC!$A$2:$A$33, 0))/1000, "")</f>
        <v>0.67500000000000004</v>
      </c>
      <c r="BD33" s="169">
        <f>IFERROR('VEC sub % by town by count'!BD33*INDEX(Table_query__5[Transformer Capacity], MATCH($A33, VEC!$A$2:$A$33, 0))/1000, "")</f>
        <v>0</v>
      </c>
      <c r="BE33" s="169">
        <f>IFERROR('VEC sub % by town by count'!BE33*INDEX(Table_query__5[Transformer Capacity], MATCH($A33, VEC!$A$2:$A$33, 0))/1000, "")</f>
        <v>0</v>
      </c>
      <c r="BF33" s="169">
        <f>IFERROR('VEC sub % by town by count'!BF33*INDEX(Table_query__5[Transformer Capacity], MATCH($A33, VEC!$A$2:$A$33, 0))/1000, "")</f>
        <v>0</v>
      </c>
      <c r="BG33" s="169">
        <f>IFERROR('VEC sub % by town by count'!BG33*INDEX(Table_query__5[Transformer Capacity], MATCH($A33, VEC!$A$2:$A$33, 0))/1000, "")</f>
        <v>0</v>
      </c>
      <c r="BH33" s="169">
        <f>IFERROR('VEC sub % by town by count'!BH33*INDEX(Table_query__5[Transformer Capacity], MATCH($A33, VEC!$A$2:$A$33, 0))/1000, "")</f>
        <v>0</v>
      </c>
      <c r="BI33" s="169">
        <f>IFERROR('VEC sub % by town by count'!BI33*INDEX(Table_query__5[Transformer Capacity], MATCH($A33, VEC!$A$2:$A$33, 0))/1000, "")</f>
        <v>0</v>
      </c>
      <c r="BJ33" s="169">
        <f>IFERROR('VEC sub % by town by count'!BJ33*INDEX(Table_query__5[Transformer Capacity], MATCH($A33, VEC!$A$2:$A$33, 0))/1000, "")</f>
        <v>0</v>
      </c>
      <c r="BK33" s="169">
        <f>IFERROR('VEC sub % by town by count'!BK33*INDEX(Table_query__5[Transformer Capacity], MATCH($A33, VEC!$A$2:$A$33, 0))/1000, "")</f>
        <v>0</v>
      </c>
      <c r="BL33" s="169">
        <f>IFERROR('VEC sub % by town by count'!BL33*INDEX(Table_query__5[Transformer Capacity], MATCH($A33, VEC!$A$2:$A$33, 0))/1000, "")</f>
        <v>0</v>
      </c>
      <c r="BM33" s="169">
        <f>IFERROR('VEC sub % by town by count'!BM33*INDEX(Table_query__5[Transformer Capacity], MATCH($A33, VEC!$A$2:$A$33, 0))/1000, "")</f>
        <v>0</v>
      </c>
      <c r="BN33" s="169">
        <f>IFERROR('VEC sub % by town by count'!BN33*INDEX(Table_query__5[Transformer Capacity], MATCH($A33, VEC!$A$2:$A$33, 0))/1000, "")</f>
        <v>0</v>
      </c>
      <c r="BO33" s="169">
        <f>IFERROR('VEC sub % by town by count'!BO33*INDEX(Table_query__5[Transformer Capacity], MATCH($A33, VEC!$A$2:$A$33, 0))/1000, "")</f>
        <v>0</v>
      </c>
      <c r="BP33" s="169">
        <f>IFERROR('VEC sub % by town by count'!BP33*INDEX(Table_query__5[Transformer Capacity], MATCH($A33, VEC!$A$2:$A$33, 0))/1000, "")</f>
        <v>0</v>
      </c>
      <c r="BQ33" s="169">
        <f>IFERROR('VEC sub % by town by count'!BQ33*INDEX(Table_query__5[Transformer Capacity], MATCH($A33, VEC!$A$2:$A$33, 0))/1000, "")</f>
        <v>0.22500000000000001</v>
      </c>
      <c r="BR33" s="169">
        <f>IFERROR('VEC sub % by town by count'!BR33*INDEX(Table_query__5[Transformer Capacity], MATCH($A33, VEC!$A$2:$A$33, 0))/1000, "")</f>
        <v>0</v>
      </c>
      <c r="BS33">
        <f t="shared" si="0"/>
        <v>9</v>
      </c>
    </row>
    <row r="34" spans="1:71" x14ac:dyDescent="0.25">
      <c r="A34">
        <v>44</v>
      </c>
      <c r="B34" s="169" t="str">
        <f>IFERROR('VEC sub % by town by count'!B34*INDEX(Table_query__5[Transformer Capacity], MATCH($A34, VEC!$A$2:$A$33, 0))/1000, "")</f>
        <v/>
      </c>
      <c r="C34" s="169" t="str">
        <f>IFERROR('VEC sub % by town by count'!C34*INDEX(Table_query__5[Transformer Capacity], MATCH($A34, VEC!$A$2:$A$33, 0))/1000, "")</f>
        <v/>
      </c>
      <c r="D34" s="169" t="str">
        <f>IFERROR('VEC sub % by town by count'!D34*INDEX(Table_query__5[Transformer Capacity], MATCH($A34, VEC!$A$2:$A$33, 0))/1000, "")</f>
        <v/>
      </c>
      <c r="E34" s="169" t="str">
        <f>IFERROR('VEC sub % by town by count'!E34*INDEX(Table_query__5[Transformer Capacity], MATCH($A34, VEC!$A$2:$A$33, 0))/1000, "")</f>
        <v/>
      </c>
      <c r="F34" s="169" t="str">
        <f>IFERROR('VEC sub % by town by count'!F34*INDEX(Table_query__5[Transformer Capacity], MATCH($A34, VEC!$A$2:$A$33, 0))/1000, "")</f>
        <v/>
      </c>
      <c r="G34" s="169" t="str">
        <f>IFERROR('VEC sub % by town by count'!G34*INDEX(Table_query__5[Transformer Capacity], MATCH($A34, VEC!$A$2:$A$33, 0))/1000, "")</f>
        <v/>
      </c>
      <c r="H34" s="169" t="str">
        <f>IFERROR('VEC sub % by town by count'!H34*INDEX(Table_query__5[Transformer Capacity], MATCH($A34, VEC!$A$2:$A$33, 0))/1000, "")</f>
        <v/>
      </c>
      <c r="I34" s="169" t="str">
        <f>IFERROR('VEC sub % by town by count'!I34*INDEX(Table_query__5[Transformer Capacity], MATCH($A34, VEC!$A$2:$A$33, 0))/1000, "")</f>
        <v/>
      </c>
      <c r="J34" s="169" t="str">
        <f>IFERROR('VEC sub % by town by count'!J34*INDEX(Table_query__5[Transformer Capacity], MATCH($A34, VEC!$A$2:$A$33, 0))/1000, "")</f>
        <v/>
      </c>
      <c r="K34" s="169" t="str">
        <f>IFERROR('VEC sub % by town by count'!K34*INDEX(Table_query__5[Transformer Capacity], MATCH($A34, VEC!$A$2:$A$33, 0))/1000, "")</f>
        <v/>
      </c>
      <c r="L34" s="169" t="str">
        <f>IFERROR('VEC sub % by town by count'!L34*INDEX(Table_query__5[Transformer Capacity], MATCH($A34, VEC!$A$2:$A$33, 0))/1000, "")</f>
        <v/>
      </c>
      <c r="M34" s="169" t="str">
        <f>IFERROR('VEC sub % by town by count'!M34*INDEX(Table_query__5[Transformer Capacity], MATCH($A34, VEC!$A$2:$A$33, 0))/1000, "")</f>
        <v/>
      </c>
      <c r="N34" s="169" t="str">
        <f>IFERROR('VEC sub % by town by count'!N34*INDEX(Table_query__5[Transformer Capacity], MATCH($A34, VEC!$A$2:$A$33, 0))/1000, "")</f>
        <v/>
      </c>
      <c r="O34" s="169" t="str">
        <f>IFERROR('VEC sub % by town by count'!O34*INDEX(Table_query__5[Transformer Capacity], MATCH($A34, VEC!$A$2:$A$33, 0))/1000, "")</f>
        <v/>
      </c>
      <c r="P34" s="169" t="str">
        <f>IFERROR('VEC sub % by town by count'!P34*INDEX(Table_query__5[Transformer Capacity], MATCH($A34, VEC!$A$2:$A$33, 0))/1000, "")</f>
        <v/>
      </c>
      <c r="Q34" s="169" t="str">
        <f>IFERROR('VEC sub % by town by count'!Q34*INDEX(Table_query__5[Transformer Capacity], MATCH($A34, VEC!$A$2:$A$33, 0))/1000, "")</f>
        <v/>
      </c>
      <c r="R34" s="169" t="str">
        <f>IFERROR('VEC sub % by town by count'!R34*INDEX(Table_query__5[Transformer Capacity], MATCH($A34, VEC!$A$2:$A$33, 0))/1000, "")</f>
        <v/>
      </c>
      <c r="S34" s="169" t="str">
        <f>IFERROR('VEC sub % by town by count'!S34*INDEX(Table_query__5[Transformer Capacity], MATCH($A34, VEC!$A$2:$A$33, 0))/1000, "")</f>
        <v/>
      </c>
      <c r="T34" s="169" t="str">
        <f>IFERROR('VEC sub % by town by count'!T34*INDEX(Table_query__5[Transformer Capacity], MATCH($A34, VEC!$A$2:$A$33, 0))/1000, "")</f>
        <v/>
      </c>
      <c r="U34" s="169" t="str">
        <f>IFERROR('VEC sub % by town by count'!U34*INDEX(Table_query__5[Transformer Capacity], MATCH($A34, VEC!$A$2:$A$33, 0))/1000, "")</f>
        <v/>
      </c>
      <c r="V34" s="169" t="str">
        <f>IFERROR('VEC sub % by town by count'!V34*INDEX(Table_query__5[Transformer Capacity], MATCH($A34, VEC!$A$2:$A$33, 0))/1000, "")</f>
        <v/>
      </c>
      <c r="W34" s="169" t="str">
        <f>IFERROR('VEC sub % by town by count'!W34*INDEX(Table_query__5[Transformer Capacity], MATCH($A34, VEC!$A$2:$A$33, 0))/1000, "")</f>
        <v/>
      </c>
      <c r="X34" s="169" t="str">
        <f>IFERROR('VEC sub % by town by count'!X34*INDEX(Table_query__5[Transformer Capacity], MATCH($A34, VEC!$A$2:$A$33, 0))/1000, "")</f>
        <v/>
      </c>
      <c r="Y34" s="169" t="str">
        <f>IFERROR('VEC sub % by town by count'!Y34*INDEX(Table_query__5[Transformer Capacity], MATCH($A34, VEC!$A$2:$A$33, 0))/1000, "")</f>
        <v/>
      </c>
      <c r="Z34" s="169" t="str">
        <f>IFERROR('VEC sub % by town by count'!Z34*INDEX(Table_query__5[Transformer Capacity], MATCH($A34, VEC!$A$2:$A$33, 0))/1000, "")</f>
        <v/>
      </c>
      <c r="AA34" s="169" t="str">
        <f>IFERROR('VEC sub % by town by count'!AA34*INDEX(Table_query__5[Transformer Capacity], MATCH($A34, VEC!$A$2:$A$33, 0))/1000, "")</f>
        <v/>
      </c>
      <c r="AB34" s="169" t="str">
        <f>IFERROR('VEC sub % by town by count'!AB34*INDEX(Table_query__5[Transformer Capacity], MATCH($A34, VEC!$A$2:$A$33, 0))/1000, "")</f>
        <v/>
      </c>
      <c r="AC34" s="169" t="str">
        <f>IFERROR('VEC sub % by town by count'!AC34*INDEX(Table_query__5[Transformer Capacity], MATCH($A34, VEC!$A$2:$A$33, 0))/1000, "")</f>
        <v/>
      </c>
      <c r="AD34" s="169" t="str">
        <f>IFERROR('VEC sub % by town by count'!AD34*INDEX(Table_query__5[Transformer Capacity], MATCH($A34, VEC!$A$2:$A$33, 0))/1000, "")</f>
        <v/>
      </c>
      <c r="AE34" s="169" t="str">
        <f>IFERROR('VEC sub % by town by count'!AE34*INDEX(Table_query__5[Transformer Capacity], MATCH($A34, VEC!$A$2:$A$33, 0))/1000, "")</f>
        <v/>
      </c>
      <c r="AF34" s="169" t="str">
        <f>IFERROR('VEC sub % by town by count'!AF34*INDEX(Table_query__5[Transformer Capacity], MATCH($A34, VEC!$A$2:$A$33, 0))/1000, "")</f>
        <v/>
      </c>
      <c r="AG34" s="169" t="str">
        <f>IFERROR('VEC sub % by town by count'!AG34*INDEX(Table_query__5[Transformer Capacity], MATCH($A34, VEC!$A$2:$A$33, 0))/1000, "")</f>
        <v/>
      </c>
      <c r="AH34" s="169" t="str">
        <f>IFERROR('VEC sub % by town by count'!AH34*INDEX(Table_query__5[Transformer Capacity], MATCH($A34, VEC!$A$2:$A$33, 0))/1000, "")</f>
        <v/>
      </c>
      <c r="AI34" s="169" t="str">
        <f>IFERROR('VEC sub % by town by count'!AI34*INDEX(Table_query__5[Transformer Capacity], MATCH($A34, VEC!$A$2:$A$33, 0))/1000, "")</f>
        <v/>
      </c>
      <c r="AJ34" s="169" t="str">
        <f>IFERROR('VEC sub % by town by count'!AJ34*INDEX(Table_query__5[Transformer Capacity], MATCH($A34, VEC!$A$2:$A$33, 0))/1000, "")</f>
        <v/>
      </c>
      <c r="AK34" s="169" t="str">
        <f>IFERROR('VEC sub % by town by count'!AK34*INDEX(Table_query__5[Transformer Capacity], MATCH($A34, VEC!$A$2:$A$33, 0))/1000, "")</f>
        <v/>
      </c>
      <c r="AL34" s="169" t="str">
        <f>IFERROR('VEC sub % by town by count'!AL34*INDEX(Table_query__5[Transformer Capacity], MATCH($A34, VEC!$A$2:$A$33, 0))/1000, "")</f>
        <v/>
      </c>
      <c r="AM34" s="169" t="str">
        <f>IFERROR('VEC sub % by town by count'!AM34*INDEX(Table_query__5[Transformer Capacity], MATCH($A34, VEC!$A$2:$A$33, 0))/1000, "")</f>
        <v/>
      </c>
      <c r="AN34" s="169" t="str">
        <f>IFERROR('VEC sub % by town by count'!AN34*INDEX(Table_query__5[Transformer Capacity], MATCH($A34, VEC!$A$2:$A$33, 0))/1000, "")</f>
        <v/>
      </c>
      <c r="AO34" s="169" t="str">
        <f>IFERROR('VEC sub % by town by count'!AO34*INDEX(Table_query__5[Transformer Capacity], MATCH($A34, VEC!$A$2:$A$33, 0))/1000, "")</f>
        <v/>
      </c>
      <c r="AP34" s="169" t="str">
        <f>IFERROR('VEC sub % by town by count'!AP34*INDEX(Table_query__5[Transformer Capacity], MATCH($A34, VEC!$A$2:$A$33, 0))/1000, "")</f>
        <v/>
      </c>
      <c r="AQ34" s="169" t="str">
        <f>IFERROR('VEC sub % by town by count'!AQ34*INDEX(Table_query__5[Transformer Capacity], MATCH($A34, VEC!$A$2:$A$33, 0))/1000, "")</f>
        <v/>
      </c>
      <c r="AR34" s="169" t="str">
        <f>IFERROR('VEC sub % by town by count'!AR34*INDEX(Table_query__5[Transformer Capacity], MATCH($A34, VEC!$A$2:$A$33, 0))/1000, "")</f>
        <v/>
      </c>
      <c r="AS34" s="169" t="str">
        <f>IFERROR('VEC sub % by town by count'!AS34*INDEX(Table_query__5[Transformer Capacity], MATCH($A34, VEC!$A$2:$A$33, 0))/1000, "")</f>
        <v/>
      </c>
      <c r="AT34" s="169" t="str">
        <f>IFERROR('VEC sub % by town by count'!AT34*INDEX(Table_query__5[Transformer Capacity], MATCH($A34, VEC!$A$2:$A$33, 0))/1000, "")</f>
        <v/>
      </c>
      <c r="AU34" s="169" t="str">
        <f>IFERROR('VEC sub % by town by count'!AU34*INDEX(Table_query__5[Transformer Capacity], MATCH($A34, VEC!$A$2:$A$33, 0))/1000, "")</f>
        <v/>
      </c>
      <c r="AV34" s="169" t="str">
        <f>IFERROR('VEC sub % by town by count'!AV34*INDEX(Table_query__5[Transformer Capacity], MATCH($A34, VEC!$A$2:$A$33, 0))/1000, "")</f>
        <v/>
      </c>
      <c r="AW34" s="169" t="str">
        <f>IFERROR('VEC sub % by town by count'!AW34*INDEX(Table_query__5[Transformer Capacity], MATCH($A34, VEC!$A$2:$A$33, 0))/1000, "")</f>
        <v/>
      </c>
      <c r="AX34" s="169" t="str">
        <f>IFERROR('VEC sub % by town by count'!AX34*INDEX(Table_query__5[Transformer Capacity], MATCH($A34, VEC!$A$2:$A$33, 0))/1000, "")</f>
        <v/>
      </c>
      <c r="AY34" s="169" t="str">
        <f>IFERROR('VEC sub % by town by count'!AY34*INDEX(Table_query__5[Transformer Capacity], MATCH($A34, VEC!$A$2:$A$33, 0))/1000, "")</f>
        <v/>
      </c>
      <c r="AZ34" s="169" t="str">
        <f>IFERROR('VEC sub % by town by count'!AZ34*INDEX(Table_query__5[Transformer Capacity], MATCH($A34, VEC!$A$2:$A$33, 0))/1000, "")</f>
        <v/>
      </c>
      <c r="BA34" s="169" t="str">
        <f>IFERROR('VEC sub % by town by count'!BA34*INDEX(Table_query__5[Transformer Capacity], MATCH($A34, VEC!$A$2:$A$33, 0))/1000, "")</f>
        <v/>
      </c>
      <c r="BB34" s="169" t="str">
        <f>IFERROR('VEC sub % by town by count'!BB34*INDEX(Table_query__5[Transformer Capacity], MATCH($A34, VEC!$A$2:$A$33, 0))/1000, "")</f>
        <v/>
      </c>
      <c r="BC34" s="169" t="str">
        <f>IFERROR('VEC sub % by town by count'!BC34*INDEX(Table_query__5[Transformer Capacity], MATCH($A34, VEC!$A$2:$A$33, 0))/1000, "")</f>
        <v/>
      </c>
      <c r="BD34" s="169" t="str">
        <f>IFERROR('VEC sub % by town by count'!BD34*INDEX(Table_query__5[Transformer Capacity], MATCH($A34, VEC!$A$2:$A$33, 0))/1000, "")</f>
        <v/>
      </c>
      <c r="BE34" s="169" t="str">
        <f>IFERROR('VEC sub % by town by count'!BE34*INDEX(Table_query__5[Transformer Capacity], MATCH($A34, VEC!$A$2:$A$33, 0))/1000, "")</f>
        <v/>
      </c>
      <c r="BF34" s="169" t="str">
        <f>IFERROR('VEC sub % by town by count'!BF34*INDEX(Table_query__5[Transformer Capacity], MATCH($A34, VEC!$A$2:$A$33, 0))/1000, "")</f>
        <v/>
      </c>
      <c r="BG34" s="169" t="str">
        <f>IFERROR('VEC sub % by town by count'!BG34*INDEX(Table_query__5[Transformer Capacity], MATCH($A34, VEC!$A$2:$A$33, 0))/1000, "")</f>
        <v/>
      </c>
      <c r="BH34" s="169" t="str">
        <f>IFERROR('VEC sub % by town by count'!BH34*INDEX(Table_query__5[Transformer Capacity], MATCH($A34, VEC!$A$2:$A$33, 0))/1000, "")</f>
        <v/>
      </c>
      <c r="BI34" s="169" t="str">
        <f>IFERROR('VEC sub % by town by count'!BI34*INDEX(Table_query__5[Transformer Capacity], MATCH($A34, VEC!$A$2:$A$33, 0))/1000, "")</f>
        <v/>
      </c>
      <c r="BJ34" s="169" t="str">
        <f>IFERROR('VEC sub % by town by count'!BJ34*INDEX(Table_query__5[Transformer Capacity], MATCH($A34, VEC!$A$2:$A$33, 0))/1000, "")</f>
        <v/>
      </c>
      <c r="BK34" s="169" t="str">
        <f>IFERROR('VEC sub % by town by count'!BK34*INDEX(Table_query__5[Transformer Capacity], MATCH($A34, VEC!$A$2:$A$33, 0))/1000, "")</f>
        <v/>
      </c>
      <c r="BL34" s="169" t="str">
        <f>IFERROR('VEC sub % by town by count'!BL34*INDEX(Table_query__5[Transformer Capacity], MATCH($A34, VEC!$A$2:$A$33, 0))/1000, "")</f>
        <v/>
      </c>
      <c r="BM34" s="169" t="str">
        <f>IFERROR('VEC sub % by town by count'!BM34*INDEX(Table_query__5[Transformer Capacity], MATCH($A34, VEC!$A$2:$A$33, 0))/1000, "")</f>
        <v/>
      </c>
      <c r="BN34" s="169" t="str">
        <f>IFERROR('VEC sub % by town by count'!BN34*INDEX(Table_query__5[Transformer Capacity], MATCH($A34, VEC!$A$2:$A$33, 0))/1000, "")</f>
        <v/>
      </c>
      <c r="BO34" s="169" t="str">
        <f>IFERROR('VEC sub % by town by count'!BO34*INDEX(Table_query__5[Transformer Capacity], MATCH($A34, VEC!$A$2:$A$33, 0))/1000, "")</f>
        <v/>
      </c>
      <c r="BP34" s="169" t="str">
        <f>IFERROR('VEC sub % by town by count'!BP34*INDEX(Table_query__5[Transformer Capacity], MATCH($A34, VEC!$A$2:$A$33, 0))/1000, "")</f>
        <v/>
      </c>
      <c r="BQ34" s="169" t="str">
        <f>IFERROR('VEC sub % by town by count'!BQ34*INDEX(Table_query__5[Transformer Capacity], MATCH($A34, VEC!$A$2:$A$33, 0))/1000, "")</f>
        <v/>
      </c>
      <c r="BR34" s="169" t="str">
        <f>IFERROR('VEC sub % by town by count'!BR34*INDEX(Table_query__5[Transformer Capacity], MATCH($A34, VEC!$A$2:$A$33, 0))/1000, "")</f>
        <v/>
      </c>
      <c r="BS34">
        <f t="shared" si="0"/>
        <v>0</v>
      </c>
    </row>
    <row r="35" spans="1:71" x14ac:dyDescent="0.25">
      <c r="A35">
        <v>45</v>
      </c>
      <c r="B35" s="169">
        <f>IFERROR('VEC sub % by town by count'!B35*INDEX(Table_query__5[Transformer Capacity], MATCH($A35, VEC!$A$2:$A$33, 0))/1000, "")</f>
        <v>0</v>
      </c>
      <c r="C35" s="169">
        <f>IFERROR('VEC sub % by town by count'!C35*INDEX(Table_query__5[Transformer Capacity], MATCH($A35, VEC!$A$2:$A$33, 0))/1000, "")</f>
        <v>0</v>
      </c>
      <c r="D35" s="169">
        <f>IFERROR('VEC sub % by town by count'!D35*INDEX(Table_query__5[Transformer Capacity], MATCH($A35, VEC!$A$2:$A$33, 0))/1000, "")</f>
        <v>0</v>
      </c>
      <c r="E35" s="169">
        <f>IFERROR('VEC sub % by town by count'!E35*INDEX(Table_query__5[Transformer Capacity], MATCH($A35, VEC!$A$2:$A$33, 0))/1000, "")</f>
        <v>0</v>
      </c>
      <c r="F35" s="169">
        <f>IFERROR('VEC sub % by town by count'!F35*INDEX(Table_query__5[Transformer Capacity], MATCH($A35, VEC!$A$2:$A$33, 0))/1000, "")</f>
        <v>0</v>
      </c>
      <c r="G35" s="169">
        <f>IFERROR('VEC sub % by town by count'!G35*INDEX(Table_query__5[Transformer Capacity], MATCH($A35, VEC!$A$2:$A$33, 0))/1000, "")</f>
        <v>0</v>
      </c>
      <c r="H35" s="169">
        <f>IFERROR('VEC sub % by town by count'!H35*INDEX(Table_query__5[Transformer Capacity], MATCH($A35, VEC!$A$2:$A$33, 0))/1000, "")</f>
        <v>0</v>
      </c>
      <c r="I35" s="169">
        <f>IFERROR('VEC sub % by town by count'!I35*INDEX(Table_query__5[Transformer Capacity], MATCH($A35, VEC!$A$2:$A$33, 0))/1000, "")</f>
        <v>0</v>
      </c>
      <c r="J35" s="169">
        <f>IFERROR('VEC sub % by town by count'!J35*INDEX(Table_query__5[Transformer Capacity], MATCH($A35, VEC!$A$2:$A$33, 0))/1000, "")</f>
        <v>0</v>
      </c>
      <c r="K35" s="169">
        <f>IFERROR('VEC sub % by town by count'!K35*INDEX(Table_query__5[Transformer Capacity], MATCH($A35, VEC!$A$2:$A$33, 0))/1000, "")</f>
        <v>0.49411764705882355</v>
      </c>
      <c r="L35" s="169">
        <f>IFERROR('VEC sub % by town by count'!L35*INDEX(Table_query__5[Transformer Capacity], MATCH($A35, VEC!$A$2:$A$33, 0))/1000, "")</f>
        <v>0</v>
      </c>
      <c r="M35" s="169">
        <f>IFERROR('VEC sub % by town by count'!M35*INDEX(Table_query__5[Transformer Capacity], MATCH($A35, VEC!$A$2:$A$33, 0))/1000, "")</f>
        <v>0</v>
      </c>
      <c r="N35" s="169">
        <f>IFERROR('VEC sub % by town by count'!N35*INDEX(Table_query__5[Transformer Capacity], MATCH($A35, VEC!$A$2:$A$33, 0))/1000, "")</f>
        <v>0</v>
      </c>
      <c r="O35" s="169">
        <f>IFERROR('VEC sub % by town by count'!O35*INDEX(Table_query__5[Transformer Capacity], MATCH($A35, VEC!$A$2:$A$33, 0))/1000, "")</f>
        <v>0</v>
      </c>
      <c r="P35" s="169">
        <f>IFERROR('VEC sub % by town by count'!P35*INDEX(Table_query__5[Transformer Capacity], MATCH($A35, VEC!$A$2:$A$33, 0))/1000, "")</f>
        <v>0.65882352941176481</v>
      </c>
      <c r="Q35" s="169">
        <f>IFERROR('VEC sub % by town by count'!Q35*INDEX(Table_query__5[Transformer Capacity], MATCH($A35, VEC!$A$2:$A$33, 0))/1000, "")</f>
        <v>0</v>
      </c>
      <c r="R35" s="169">
        <f>IFERROR('VEC sub % by town by count'!R35*INDEX(Table_query__5[Transformer Capacity], MATCH($A35, VEC!$A$2:$A$33, 0))/1000, "")</f>
        <v>12.517647058823529</v>
      </c>
      <c r="S35" s="169">
        <f>IFERROR('VEC sub % by town by count'!S35*INDEX(Table_query__5[Transformer Capacity], MATCH($A35, VEC!$A$2:$A$33, 0))/1000, "")</f>
        <v>0</v>
      </c>
      <c r="T35" s="169">
        <f>IFERROR('VEC sub % by town by count'!T35*INDEX(Table_query__5[Transformer Capacity], MATCH($A35, VEC!$A$2:$A$33, 0))/1000, "")</f>
        <v>0</v>
      </c>
      <c r="U35" s="169">
        <f>IFERROR('VEC sub % by town by count'!U35*INDEX(Table_query__5[Transformer Capacity], MATCH($A35, VEC!$A$2:$A$33, 0))/1000, "")</f>
        <v>0</v>
      </c>
      <c r="V35" s="169">
        <f>IFERROR('VEC sub % by town by count'!V35*INDEX(Table_query__5[Transformer Capacity], MATCH($A35, VEC!$A$2:$A$33, 0))/1000, "")</f>
        <v>0</v>
      </c>
      <c r="W35" s="169">
        <f>IFERROR('VEC sub % by town by count'!W35*INDEX(Table_query__5[Transformer Capacity], MATCH($A35, VEC!$A$2:$A$33, 0))/1000, "")</f>
        <v>0</v>
      </c>
      <c r="X35" s="169">
        <f>IFERROR('VEC sub % by town by count'!X35*INDEX(Table_query__5[Transformer Capacity], MATCH($A35, VEC!$A$2:$A$33, 0))/1000, "")</f>
        <v>0</v>
      </c>
      <c r="Y35" s="169">
        <f>IFERROR('VEC sub % by town by count'!Y35*INDEX(Table_query__5[Transformer Capacity], MATCH($A35, VEC!$A$2:$A$33, 0))/1000, "")</f>
        <v>0</v>
      </c>
      <c r="Z35" s="169">
        <f>IFERROR('VEC sub % by town by count'!Z35*INDEX(Table_query__5[Transformer Capacity], MATCH($A35, VEC!$A$2:$A$33, 0))/1000, "")</f>
        <v>0</v>
      </c>
      <c r="AA35" s="169">
        <f>IFERROR('VEC sub % by town by count'!AA35*INDEX(Table_query__5[Transformer Capacity], MATCH($A35, VEC!$A$2:$A$33, 0))/1000, "")</f>
        <v>0</v>
      </c>
      <c r="AB35" s="169">
        <f>IFERROR('VEC sub % by town by count'!AB35*INDEX(Table_query__5[Transformer Capacity], MATCH($A35, VEC!$A$2:$A$33, 0))/1000, "")</f>
        <v>0</v>
      </c>
      <c r="AC35" s="169">
        <f>IFERROR('VEC sub % by town by count'!AC35*INDEX(Table_query__5[Transformer Capacity], MATCH($A35, VEC!$A$2:$A$33, 0))/1000, "")</f>
        <v>0</v>
      </c>
      <c r="AD35" s="169">
        <f>IFERROR('VEC sub % by town by count'!AD35*INDEX(Table_query__5[Transformer Capacity], MATCH($A35, VEC!$A$2:$A$33, 0))/1000, "")</f>
        <v>0</v>
      </c>
      <c r="AE35" s="169">
        <f>IFERROR('VEC sub % by town by count'!AE35*INDEX(Table_query__5[Transformer Capacity], MATCH($A35, VEC!$A$2:$A$33, 0))/1000, "")</f>
        <v>0</v>
      </c>
      <c r="AF35" s="169">
        <f>IFERROR('VEC sub % by town by count'!AF35*INDEX(Table_query__5[Transformer Capacity], MATCH($A35, VEC!$A$2:$A$33, 0))/1000, "")</f>
        <v>0</v>
      </c>
      <c r="AG35" s="169">
        <f>IFERROR('VEC sub % by town by count'!AG35*INDEX(Table_query__5[Transformer Capacity], MATCH($A35, VEC!$A$2:$A$33, 0))/1000, "")</f>
        <v>0</v>
      </c>
      <c r="AH35" s="169">
        <f>IFERROR('VEC sub % by town by count'!AH35*INDEX(Table_query__5[Transformer Capacity], MATCH($A35, VEC!$A$2:$A$33, 0))/1000, "")</f>
        <v>0</v>
      </c>
      <c r="AI35" s="169">
        <f>IFERROR('VEC sub % by town by count'!AI35*INDEX(Table_query__5[Transformer Capacity], MATCH($A35, VEC!$A$2:$A$33, 0))/1000, "")</f>
        <v>0</v>
      </c>
      <c r="AJ35" s="169">
        <f>IFERROR('VEC sub % by town by count'!AJ35*INDEX(Table_query__5[Transformer Capacity], MATCH($A35, VEC!$A$2:$A$33, 0))/1000, "")</f>
        <v>0</v>
      </c>
      <c r="AK35" s="169">
        <f>IFERROR('VEC sub % by town by count'!AK35*INDEX(Table_query__5[Transformer Capacity], MATCH($A35, VEC!$A$2:$A$33, 0))/1000, "")</f>
        <v>0</v>
      </c>
      <c r="AL35" s="169">
        <f>IFERROR('VEC sub % by town by count'!AL35*INDEX(Table_query__5[Transformer Capacity], MATCH($A35, VEC!$A$2:$A$33, 0))/1000, "")</f>
        <v>0</v>
      </c>
      <c r="AM35" s="169">
        <f>IFERROR('VEC sub % by town by count'!AM35*INDEX(Table_query__5[Transformer Capacity], MATCH($A35, VEC!$A$2:$A$33, 0))/1000, "")</f>
        <v>0</v>
      </c>
      <c r="AN35" s="169">
        <f>IFERROR('VEC sub % by town by count'!AN35*INDEX(Table_query__5[Transformer Capacity], MATCH($A35, VEC!$A$2:$A$33, 0))/1000, "")</f>
        <v>0</v>
      </c>
      <c r="AO35" s="169">
        <f>IFERROR('VEC sub % by town by count'!AO35*INDEX(Table_query__5[Transformer Capacity], MATCH($A35, VEC!$A$2:$A$33, 0))/1000, "")</f>
        <v>0</v>
      </c>
      <c r="AP35" s="169">
        <f>IFERROR('VEC sub % by town by count'!AP35*INDEX(Table_query__5[Transformer Capacity], MATCH($A35, VEC!$A$2:$A$33, 0))/1000, "")</f>
        <v>0</v>
      </c>
      <c r="AQ35" s="169">
        <f>IFERROR('VEC sub % by town by count'!AQ35*INDEX(Table_query__5[Transformer Capacity], MATCH($A35, VEC!$A$2:$A$33, 0))/1000, "")</f>
        <v>0</v>
      </c>
      <c r="AR35" s="169">
        <f>IFERROR('VEC sub % by town by count'!AR35*INDEX(Table_query__5[Transformer Capacity], MATCH($A35, VEC!$A$2:$A$33, 0))/1000, "")</f>
        <v>0</v>
      </c>
      <c r="AS35" s="169">
        <f>IFERROR('VEC sub % by town by count'!AS35*INDEX(Table_query__5[Transformer Capacity], MATCH($A35, VEC!$A$2:$A$33, 0))/1000, "")</f>
        <v>0</v>
      </c>
      <c r="AT35" s="169">
        <f>IFERROR('VEC sub % by town by count'!AT35*INDEX(Table_query__5[Transformer Capacity], MATCH($A35, VEC!$A$2:$A$33, 0))/1000, "")</f>
        <v>0</v>
      </c>
      <c r="AU35" s="169">
        <f>IFERROR('VEC sub % by town by count'!AU35*INDEX(Table_query__5[Transformer Capacity], MATCH($A35, VEC!$A$2:$A$33, 0))/1000, "")</f>
        <v>0.1647058823529412</v>
      </c>
      <c r="AV35" s="169">
        <f>IFERROR('VEC sub % by town by count'!AV35*INDEX(Table_query__5[Transformer Capacity], MATCH($A35, VEC!$A$2:$A$33, 0))/1000, "")</f>
        <v>0</v>
      </c>
      <c r="AW35" s="169">
        <f>IFERROR('VEC sub % by town by count'!AW35*INDEX(Table_query__5[Transformer Capacity], MATCH($A35, VEC!$A$2:$A$33, 0))/1000, "")</f>
        <v>0</v>
      </c>
      <c r="AX35" s="169">
        <f>IFERROR('VEC sub % by town by count'!AX35*INDEX(Table_query__5[Transformer Capacity], MATCH($A35, VEC!$A$2:$A$33, 0))/1000, "")</f>
        <v>0.1647058823529412</v>
      </c>
      <c r="AY35" s="169">
        <f>IFERROR('VEC sub % by town by count'!AY35*INDEX(Table_query__5[Transformer Capacity], MATCH($A35, VEC!$A$2:$A$33, 0))/1000, "")</f>
        <v>0</v>
      </c>
      <c r="AZ35" s="169">
        <f>IFERROR('VEC sub % by town by count'!AZ35*INDEX(Table_query__5[Transformer Capacity], MATCH($A35, VEC!$A$2:$A$33, 0))/1000, "")</f>
        <v>0</v>
      </c>
      <c r="BA35" s="169">
        <f>IFERROR('VEC sub % by town by count'!BA35*INDEX(Table_query__5[Transformer Capacity], MATCH($A35, VEC!$A$2:$A$33, 0))/1000, "")</f>
        <v>0</v>
      </c>
      <c r="BB35" s="169">
        <f>IFERROR('VEC sub % by town by count'!BB35*INDEX(Table_query__5[Transformer Capacity], MATCH($A35, VEC!$A$2:$A$33, 0))/1000, "")</f>
        <v>0</v>
      </c>
      <c r="BC35" s="169">
        <f>IFERROR('VEC sub % by town by count'!BC35*INDEX(Table_query__5[Transformer Capacity], MATCH($A35, VEC!$A$2:$A$33, 0))/1000, "")</f>
        <v>0</v>
      </c>
      <c r="BD35" s="169">
        <f>IFERROR('VEC sub % by town by count'!BD35*INDEX(Table_query__5[Transformer Capacity], MATCH($A35, VEC!$A$2:$A$33, 0))/1000, "")</f>
        <v>0</v>
      </c>
      <c r="BE35" s="169">
        <f>IFERROR('VEC sub % by town by count'!BE35*INDEX(Table_query__5[Transformer Capacity], MATCH($A35, VEC!$A$2:$A$33, 0))/1000, "")</f>
        <v>0</v>
      </c>
      <c r="BF35" s="169">
        <f>IFERROR('VEC sub % by town by count'!BF35*INDEX(Table_query__5[Transformer Capacity], MATCH($A35, VEC!$A$2:$A$33, 0))/1000, "")</f>
        <v>0</v>
      </c>
      <c r="BG35" s="169">
        <f>IFERROR('VEC sub % by town by count'!BG35*INDEX(Table_query__5[Transformer Capacity], MATCH($A35, VEC!$A$2:$A$33, 0))/1000, "")</f>
        <v>0</v>
      </c>
      <c r="BH35" s="169">
        <f>IFERROR('VEC sub % by town by count'!BH35*INDEX(Table_query__5[Transformer Capacity], MATCH($A35, VEC!$A$2:$A$33, 0))/1000, "")</f>
        <v>0</v>
      </c>
      <c r="BI35" s="169">
        <f>IFERROR('VEC sub % by town by count'!BI35*INDEX(Table_query__5[Transformer Capacity], MATCH($A35, VEC!$A$2:$A$33, 0))/1000, "")</f>
        <v>0</v>
      </c>
      <c r="BJ35" s="169">
        <f>IFERROR('VEC sub % by town by count'!BJ35*INDEX(Table_query__5[Transformer Capacity], MATCH($A35, VEC!$A$2:$A$33, 0))/1000, "")</f>
        <v>0</v>
      </c>
      <c r="BK35" s="169">
        <f>IFERROR('VEC sub % by town by count'!BK35*INDEX(Table_query__5[Transformer Capacity], MATCH($A35, VEC!$A$2:$A$33, 0))/1000, "")</f>
        <v>0</v>
      </c>
      <c r="BL35" s="169">
        <f>IFERROR('VEC sub % by town by count'!BL35*INDEX(Table_query__5[Transformer Capacity], MATCH($A35, VEC!$A$2:$A$33, 0))/1000, "")</f>
        <v>0</v>
      </c>
      <c r="BM35" s="169">
        <f>IFERROR('VEC sub % by town by count'!BM35*INDEX(Table_query__5[Transformer Capacity], MATCH($A35, VEC!$A$2:$A$33, 0))/1000, "")</f>
        <v>0</v>
      </c>
      <c r="BN35" s="169">
        <f>IFERROR('VEC sub % by town by count'!BN35*INDEX(Table_query__5[Transformer Capacity], MATCH($A35, VEC!$A$2:$A$33, 0))/1000, "")</f>
        <v>0</v>
      </c>
      <c r="BO35" s="169">
        <f>IFERROR('VEC sub % by town by count'!BO35*INDEX(Table_query__5[Transformer Capacity], MATCH($A35, VEC!$A$2:$A$33, 0))/1000, "")</f>
        <v>0</v>
      </c>
      <c r="BP35" s="169">
        <f>IFERROR('VEC sub % by town by count'!BP35*INDEX(Table_query__5[Transformer Capacity], MATCH($A35, VEC!$A$2:$A$33, 0))/1000, "")</f>
        <v>0</v>
      </c>
      <c r="BQ35" s="169">
        <f>IFERROR('VEC sub % by town by count'!BQ35*INDEX(Table_query__5[Transformer Capacity], MATCH($A35, VEC!$A$2:$A$33, 0))/1000, "")</f>
        <v>0</v>
      </c>
      <c r="BR35" s="169">
        <f>IFERROR('VEC sub % by town by count'!BR35*INDEX(Table_query__5[Transformer Capacity], MATCH($A35, VEC!$A$2:$A$33, 0))/1000, "")</f>
        <v>0</v>
      </c>
      <c r="BS35">
        <f t="shared" si="0"/>
        <v>13.999999999999998</v>
      </c>
    </row>
    <row r="36" spans="1:71" x14ac:dyDescent="0.25">
      <c r="A36">
        <v>46</v>
      </c>
      <c r="B36" s="169" t="str">
        <f>IFERROR('VEC sub % by town by count'!B36*INDEX(Table_query__5[Transformer Capacity], MATCH($A36, VEC!$A$2:$A$33, 0))/1000, "")</f>
        <v/>
      </c>
      <c r="C36" s="169" t="str">
        <f>IFERROR('VEC sub % by town by count'!C36*INDEX(Table_query__5[Transformer Capacity], MATCH($A36, VEC!$A$2:$A$33, 0))/1000, "")</f>
        <v/>
      </c>
      <c r="D36" s="169" t="str">
        <f>IFERROR('VEC sub % by town by count'!D36*INDEX(Table_query__5[Transformer Capacity], MATCH($A36, VEC!$A$2:$A$33, 0))/1000, "")</f>
        <v/>
      </c>
      <c r="E36" s="169" t="str">
        <f>IFERROR('VEC sub % by town by count'!E36*INDEX(Table_query__5[Transformer Capacity], MATCH($A36, VEC!$A$2:$A$33, 0))/1000, "")</f>
        <v/>
      </c>
      <c r="F36" s="169" t="str">
        <f>IFERROR('VEC sub % by town by count'!F36*INDEX(Table_query__5[Transformer Capacity], MATCH($A36, VEC!$A$2:$A$33, 0))/1000, "")</f>
        <v/>
      </c>
      <c r="G36" s="169" t="str">
        <f>IFERROR('VEC sub % by town by count'!G36*INDEX(Table_query__5[Transformer Capacity], MATCH($A36, VEC!$A$2:$A$33, 0))/1000, "")</f>
        <v/>
      </c>
      <c r="H36" s="169" t="str">
        <f>IFERROR('VEC sub % by town by count'!H36*INDEX(Table_query__5[Transformer Capacity], MATCH($A36, VEC!$A$2:$A$33, 0))/1000, "")</f>
        <v/>
      </c>
      <c r="I36" s="169" t="str">
        <f>IFERROR('VEC sub % by town by count'!I36*INDEX(Table_query__5[Transformer Capacity], MATCH($A36, VEC!$A$2:$A$33, 0))/1000, "")</f>
        <v/>
      </c>
      <c r="J36" s="169" t="str">
        <f>IFERROR('VEC sub % by town by count'!J36*INDEX(Table_query__5[Transformer Capacity], MATCH($A36, VEC!$A$2:$A$33, 0))/1000, "")</f>
        <v/>
      </c>
      <c r="K36" s="169" t="str">
        <f>IFERROR('VEC sub % by town by count'!K36*INDEX(Table_query__5[Transformer Capacity], MATCH($A36, VEC!$A$2:$A$33, 0))/1000, "")</f>
        <v/>
      </c>
      <c r="L36" s="169" t="str">
        <f>IFERROR('VEC sub % by town by count'!L36*INDEX(Table_query__5[Transformer Capacity], MATCH($A36, VEC!$A$2:$A$33, 0))/1000, "")</f>
        <v/>
      </c>
      <c r="M36" s="169" t="str">
        <f>IFERROR('VEC sub % by town by count'!M36*INDEX(Table_query__5[Transformer Capacity], MATCH($A36, VEC!$A$2:$A$33, 0))/1000, "")</f>
        <v/>
      </c>
      <c r="N36" s="169" t="str">
        <f>IFERROR('VEC sub % by town by count'!N36*INDEX(Table_query__5[Transformer Capacity], MATCH($A36, VEC!$A$2:$A$33, 0))/1000, "")</f>
        <v/>
      </c>
      <c r="O36" s="169" t="str">
        <f>IFERROR('VEC sub % by town by count'!O36*INDEX(Table_query__5[Transformer Capacity], MATCH($A36, VEC!$A$2:$A$33, 0))/1000, "")</f>
        <v/>
      </c>
      <c r="P36" s="169" t="str">
        <f>IFERROR('VEC sub % by town by count'!P36*INDEX(Table_query__5[Transformer Capacity], MATCH($A36, VEC!$A$2:$A$33, 0))/1000, "")</f>
        <v/>
      </c>
      <c r="Q36" s="169" t="str">
        <f>IFERROR('VEC sub % by town by count'!Q36*INDEX(Table_query__5[Transformer Capacity], MATCH($A36, VEC!$A$2:$A$33, 0))/1000, "")</f>
        <v/>
      </c>
      <c r="R36" s="169" t="str">
        <f>IFERROR('VEC sub % by town by count'!R36*INDEX(Table_query__5[Transformer Capacity], MATCH($A36, VEC!$A$2:$A$33, 0))/1000, "")</f>
        <v/>
      </c>
      <c r="S36" s="169" t="str">
        <f>IFERROR('VEC sub % by town by count'!S36*INDEX(Table_query__5[Transformer Capacity], MATCH($A36, VEC!$A$2:$A$33, 0))/1000, "")</f>
        <v/>
      </c>
      <c r="T36" s="169" t="str">
        <f>IFERROR('VEC sub % by town by count'!T36*INDEX(Table_query__5[Transformer Capacity], MATCH($A36, VEC!$A$2:$A$33, 0))/1000, "")</f>
        <v/>
      </c>
      <c r="U36" s="169" t="str">
        <f>IFERROR('VEC sub % by town by count'!U36*INDEX(Table_query__5[Transformer Capacity], MATCH($A36, VEC!$A$2:$A$33, 0))/1000, "")</f>
        <v/>
      </c>
      <c r="V36" s="169" t="str">
        <f>IFERROR('VEC sub % by town by count'!V36*INDEX(Table_query__5[Transformer Capacity], MATCH($A36, VEC!$A$2:$A$33, 0))/1000, "")</f>
        <v/>
      </c>
      <c r="W36" s="169" t="str">
        <f>IFERROR('VEC sub % by town by count'!W36*INDEX(Table_query__5[Transformer Capacity], MATCH($A36, VEC!$A$2:$A$33, 0))/1000, "")</f>
        <v/>
      </c>
      <c r="X36" s="169" t="str">
        <f>IFERROR('VEC sub % by town by count'!X36*INDEX(Table_query__5[Transformer Capacity], MATCH($A36, VEC!$A$2:$A$33, 0))/1000, "")</f>
        <v/>
      </c>
      <c r="Y36" s="169" t="str">
        <f>IFERROR('VEC sub % by town by count'!Y36*INDEX(Table_query__5[Transformer Capacity], MATCH($A36, VEC!$A$2:$A$33, 0))/1000, "")</f>
        <v/>
      </c>
      <c r="Z36" s="169" t="str">
        <f>IFERROR('VEC sub % by town by count'!Z36*INDEX(Table_query__5[Transformer Capacity], MATCH($A36, VEC!$A$2:$A$33, 0))/1000, "")</f>
        <v/>
      </c>
      <c r="AA36" s="169" t="str">
        <f>IFERROR('VEC sub % by town by count'!AA36*INDEX(Table_query__5[Transformer Capacity], MATCH($A36, VEC!$A$2:$A$33, 0))/1000, "")</f>
        <v/>
      </c>
      <c r="AB36" s="169" t="str">
        <f>IFERROR('VEC sub % by town by count'!AB36*INDEX(Table_query__5[Transformer Capacity], MATCH($A36, VEC!$A$2:$A$33, 0))/1000, "")</f>
        <v/>
      </c>
      <c r="AC36" s="169" t="str">
        <f>IFERROR('VEC sub % by town by count'!AC36*INDEX(Table_query__5[Transformer Capacity], MATCH($A36, VEC!$A$2:$A$33, 0))/1000, "")</f>
        <v/>
      </c>
      <c r="AD36" s="169" t="str">
        <f>IFERROR('VEC sub % by town by count'!AD36*INDEX(Table_query__5[Transformer Capacity], MATCH($A36, VEC!$A$2:$A$33, 0))/1000, "")</f>
        <v/>
      </c>
      <c r="AE36" s="169" t="str">
        <f>IFERROR('VEC sub % by town by count'!AE36*INDEX(Table_query__5[Transformer Capacity], MATCH($A36, VEC!$A$2:$A$33, 0))/1000, "")</f>
        <v/>
      </c>
      <c r="AF36" s="169" t="str">
        <f>IFERROR('VEC sub % by town by count'!AF36*INDEX(Table_query__5[Transformer Capacity], MATCH($A36, VEC!$A$2:$A$33, 0))/1000, "")</f>
        <v/>
      </c>
      <c r="AG36" s="169" t="str">
        <f>IFERROR('VEC sub % by town by count'!AG36*INDEX(Table_query__5[Transformer Capacity], MATCH($A36, VEC!$A$2:$A$33, 0))/1000, "")</f>
        <v/>
      </c>
      <c r="AH36" s="169" t="str">
        <f>IFERROR('VEC sub % by town by count'!AH36*INDEX(Table_query__5[Transformer Capacity], MATCH($A36, VEC!$A$2:$A$33, 0))/1000, "")</f>
        <v/>
      </c>
      <c r="AI36" s="169" t="str">
        <f>IFERROR('VEC sub % by town by count'!AI36*INDEX(Table_query__5[Transformer Capacity], MATCH($A36, VEC!$A$2:$A$33, 0))/1000, "")</f>
        <v/>
      </c>
      <c r="AJ36" s="169" t="str">
        <f>IFERROR('VEC sub % by town by count'!AJ36*INDEX(Table_query__5[Transformer Capacity], MATCH($A36, VEC!$A$2:$A$33, 0))/1000, "")</f>
        <v/>
      </c>
      <c r="AK36" s="169" t="str">
        <f>IFERROR('VEC sub % by town by count'!AK36*INDEX(Table_query__5[Transformer Capacity], MATCH($A36, VEC!$A$2:$A$33, 0))/1000, "")</f>
        <v/>
      </c>
      <c r="AL36" s="169" t="str">
        <f>IFERROR('VEC sub % by town by count'!AL36*INDEX(Table_query__5[Transformer Capacity], MATCH($A36, VEC!$A$2:$A$33, 0))/1000, "")</f>
        <v/>
      </c>
      <c r="AM36" s="169" t="str">
        <f>IFERROR('VEC sub % by town by count'!AM36*INDEX(Table_query__5[Transformer Capacity], MATCH($A36, VEC!$A$2:$A$33, 0))/1000, "")</f>
        <v/>
      </c>
      <c r="AN36" s="169" t="str">
        <f>IFERROR('VEC sub % by town by count'!AN36*INDEX(Table_query__5[Transformer Capacity], MATCH($A36, VEC!$A$2:$A$33, 0))/1000, "")</f>
        <v/>
      </c>
      <c r="AO36" s="169" t="str">
        <f>IFERROR('VEC sub % by town by count'!AO36*INDEX(Table_query__5[Transformer Capacity], MATCH($A36, VEC!$A$2:$A$33, 0))/1000, "")</f>
        <v/>
      </c>
      <c r="AP36" s="169" t="str">
        <f>IFERROR('VEC sub % by town by count'!AP36*INDEX(Table_query__5[Transformer Capacity], MATCH($A36, VEC!$A$2:$A$33, 0))/1000, "")</f>
        <v/>
      </c>
      <c r="AQ36" s="169" t="str">
        <f>IFERROR('VEC sub % by town by count'!AQ36*INDEX(Table_query__5[Transformer Capacity], MATCH($A36, VEC!$A$2:$A$33, 0))/1000, "")</f>
        <v/>
      </c>
      <c r="AR36" s="169" t="str">
        <f>IFERROR('VEC sub % by town by count'!AR36*INDEX(Table_query__5[Transformer Capacity], MATCH($A36, VEC!$A$2:$A$33, 0))/1000, "")</f>
        <v/>
      </c>
      <c r="AS36" s="169" t="str">
        <f>IFERROR('VEC sub % by town by count'!AS36*INDEX(Table_query__5[Transformer Capacity], MATCH($A36, VEC!$A$2:$A$33, 0))/1000, "")</f>
        <v/>
      </c>
      <c r="AT36" s="169" t="str">
        <f>IFERROR('VEC sub % by town by count'!AT36*INDEX(Table_query__5[Transformer Capacity], MATCH($A36, VEC!$A$2:$A$33, 0))/1000, "")</f>
        <v/>
      </c>
      <c r="AU36" s="169" t="str">
        <f>IFERROR('VEC sub % by town by count'!AU36*INDEX(Table_query__5[Transformer Capacity], MATCH($A36, VEC!$A$2:$A$33, 0))/1000, "")</f>
        <v/>
      </c>
      <c r="AV36" s="169" t="str">
        <f>IFERROR('VEC sub % by town by count'!AV36*INDEX(Table_query__5[Transformer Capacity], MATCH($A36, VEC!$A$2:$A$33, 0))/1000, "")</f>
        <v/>
      </c>
      <c r="AW36" s="169" t="str">
        <f>IFERROR('VEC sub % by town by count'!AW36*INDEX(Table_query__5[Transformer Capacity], MATCH($A36, VEC!$A$2:$A$33, 0))/1000, "")</f>
        <v/>
      </c>
      <c r="AX36" s="169" t="str">
        <f>IFERROR('VEC sub % by town by count'!AX36*INDEX(Table_query__5[Transformer Capacity], MATCH($A36, VEC!$A$2:$A$33, 0))/1000, "")</f>
        <v/>
      </c>
      <c r="AY36" s="169" t="str">
        <f>IFERROR('VEC sub % by town by count'!AY36*INDEX(Table_query__5[Transformer Capacity], MATCH($A36, VEC!$A$2:$A$33, 0))/1000, "")</f>
        <v/>
      </c>
      <c r="AZ36" s="169" t="str">
        <f>IFERROR('VEC sub % by town by count'!AZ36*INDEX(Table_query__5[Transformer Capacity], MATCH($A36, VEC!$A$2:$A$33, 0))/1000, "")</f>
        <v/>
      </c>
      <c r="BA36" s="169" t="str">
        <f>IFERROR('VEC sub % by town by count'!BA36*INDEX(Table_query__5[Transformer Capacity], MATCH($A36, VEC!$A$2:$A$33, 0))/1000, "")</f>
        <v/>
      </c>
      <c r="BB36" s="169" t="str">
        <f>IFERROR('VEC sub % by town by count'!BB36*INDEX(Table_query__5[Transformer Capacity], MATCH($A36, VEC!$A$2:$A$33, 0))/1000, "")</f>
        <v/>
      </c>
      <c r="BC36" s="169" t="str">
        <f>IFERROR('VEC sub % by town by count'!BC36*INDEX(Table_query__5[Transformer Capacity], MATCH($A36, VEC!$A$2:$A$33, 0))/1000, "")</f>
        <v/>
      </c>
      <c r="BD36" s="169" t="str">
        <f>IFERROR('VEC sub % by town by count'!BD36*INDEX(Table_query__5[Transformer Capacity], MATCH($A36, VEC!$A$2:$A$33, 0))/1000, "")</f>
        <v/>
      </c>
      <c r="BE36" s="169" t="str">
        <f>IFERROR('VEC sub % by town by count'!BE36*INDEX(Table_query__5[Transformer Capacity], MATCH($A36, VEC!$A$2:$A$33, 0))/1000, "")</f>
        <v/>
      </c>
      <c r="BF36" s="169" t="str">
        <f>IFERROR('VEC sub % by town by count'!BF36*INDEX(Table_query__5[Transformer Capacity], MATCH($A36, VEC!$A$2:$A$33, 0))/1000, "")</f>
        <v/>
      </c>
      <c r="BG36" s="169" t="str">
        <f>IFERROR('VEC sub % by town by count'!BG36*INDEX(Table_query__5[Transformer Capacity], MATCH($A36, VEC!$A$2:$A$33, 0))/1000, "")</f>
        <v/>
      </c>
      <c r="BH36" s="169" t="str">
        <f>IFERROR('VEC sub % by town by count'!BH36*INDEX(Table_query__5[Transformer Capacity], MATCH($A36, VEC!$A$2:$A$33, 0))/1000, "")</f>
        <v/>
      </c>
      <c r="BI36" s="169" t="str">
        <f>IFERROR('VEC sub % by town by count'!BI36*INDEX(Table_query__5[Transformer Capacity], MATCH($A36, VEC!$A$2:$A$33, 0))/1000, "")</f>
        <v/>
      </c>
      <c r="BJ36" s="169" t="str">
        <f>IFERROR('VEC sub % by town by count'!BJ36*INDEX(Table_query__5[Transformer Capacity], MATCH($A36, VEC!$A$2:$A$33, 0))/1000, "")</f>
        <v/>
      </c>
      <c r="BK36" s="169" t="str">
        <f>IFERROR('VEC sub % by town by count'!BK36*INDEX(Table_query__5[Transformer Capacity], MATCH($A36, VEC!$A$2:$A$33, 0))/1000, "")</f>
        <v/>
      </c>
      <c r="BL36" s="169" t="str">
        <f>IFERROR('VEC sub % by town by count'!BL36*INDEX(Table_query__5[Transformer Capacity], MATCH($A36, VEC!$A$2:$A$33, 0))/1000, "")</f>
        <v/>
      </c>
      <c r="BM36" s="169" t="str">
        <f>IFERROR('VEC sub % by town by count'!BM36*INDEX(Table_query__5[Transformer Capacity], MATCH($A36, VEC!$A$2:$A$33, 0))/1000, "")</f>
        <v/>
      </c>
      <c r="BN36" s="169" t="str">
        <f>IFERROR('VEC sub % by town by count'!BN36*INDEX(Table_query__5[Transformer Capacity], MATCH($A36, VEC!$A$2:$A$33, 0))/1000, "")</f>
        <v/>
      </c>
      <c r="BO36" s="169" t="str">
        <f>IFERROR('VEC sub % by town by count'!BO36*INDEX(Table_query__5[Transformer Capacity], MATCH($A36, VEC!$A$2:$A$33, 0))/1000, "")</f>
        <v/>
      </c>
      <c r="BP36" s="169" t="str">
        <f>IFERROR('VEC sub % by town by count'!BP36*INDEX(Table_query__5[Transformer Capacity], MATCH($A36, VEC!$A$2:$A$33, 0))/1000, "")</f>
        <v/>
      </c>
      <c r="BQ36" s="169" t="str">
        <f>IFERROR('VEC sub % by town by count'!BQ36*INDEX(Table_query__5[Transformer Capacity], MATCH($A36, VEC!$A$2:$A$33, 0))/1000, "")</f>
        <v/>
      </c>
      <c r="BR36" s="169" t="str">
        <f>IFERROR('VEC sub % by town by count'!BR36*INDEX(Table_query__5[Transformer Capacity], MATCH($A36, VEC!$A$2:$A$33, 0))/1000, "")</f>
        <v/>
      </c>
      <c r="BS36">
        <f t="shared" si="0"/>
        <v>0</v>
      </c>
    </row>
    <row r="37" spans="1:71" x14ac:dyDescent="0.25">
      <c r="A37">
        <v>47</v>
      </c>
      <c r="B37" s="169" t="str">
        <f>IFERROR('VEC sub % by town by count'!B37*INDEX(Table_query__5[Transformer Capacity], MATCH($A37, VEC!$A$2:$A$33, 0))/1000, "")</f>
        <v/>
      </c>
      <c r="C37" s="169" t="str">
        <f>IFERROR('VEC sub % by town by count'!C37*INDEX(Table_query__5[Transformer Capacity], MATCH($A37, VEC!$A$2:$A$33, 0))/1000, "")</f>
        <v/>
      </c>
      <c r="D37" s="169" t="str">
        <f>IFERROR('VEC sub % by town by count'!D37*INDEX(Table_query__5[Transformer Capacity], MATCH($A37, VEC!$A$2:$A$33, 0))/1000, "")</f>
        <v/>
      </c>
      <c r="E37" s="169" t="str">
        <f>IFERROR('VEC sub % by town by count'!E37*INDEX(Table_query__5[Transformer Capacity], MATCH($A37, VEC!$A$2:$A$33, 0))/1000, "")</f>
        <v/>
      </c>
      <c r="F37" s="169" t="str">
        <f>IFERROR('VEC sub % by town by count'!F37*INDEX(Table_query__5[Transformer Capacity], MATCH($A37, VEC!$A$2:$A$33, 0))/1000, "")</f>
        <v/>
      </c>
      <c r="G37" s="169" t="str">
        <f>IFERROR('VEC sub % by town by count'!G37*INDEX(Table_query__5[Transformer Capacity], MATCH($A37, VEC!$A$2:$A$33, 0))/1000, "")</f>
        <v/>
      </c>
      <c r="H37" s="169" t="str">
        <f>IFERROR('VEC sub % by town by count'!H37*INDEX(Table_query__5[Transformer Capacity], MATCH($A37, VEC!$A$2:$A$33, 0))/1000, "")</f>
        <v/>
      </c>
      <c r="I37" s="169" t="str">
        <f>IFERROR('VEC sub % by town by count'!I37*INDEX(Table_query__5[Transformer Capacity], MATCH($A37, VEC!$A$2:$A$33, 0))/1000, "")</f>
        <v/>
      </c>
      <c r="J37" s="169" t="str">
        <f>IFERROR('VEC sub % by town by count'!J37*INDEX(Table_query__5[Transformer Capacity], MATCH($A37, VEC!$A$2:$A$33, 0))/1000, "")</f>
        <v/>
      </c>
      <c r="K37" s="169" t="str">
        <f>IFERROR('VEC sub % by town by count'!K37*INDEX(Table_query__5[Transformer Capacity], MATCH($A37, VEC!$A$2:$A$33, 0))/1000, "")</f>
        <v/>
      </c>
      <c r="L37" s="169" t="str">
        <f>IFERROR('VEC sub % by town by count'!L37*INDEX(Table_query__5[Transformer Capacity], MATCH($A37, VEC!$A$2:$A$33, 0))/1000, "")</f>
        <v/>
      </c>
      <c r="M37" s="169" t="str">
        <f>IFERROR('VEC sub % by town by count'!M37*INDEX(Table_query__5[Transformer Capacity], MATCH($A37, VEC!$A$2:$A$33, 0))/1000, "")</f>
        <v/>
      </c>
      <c r="N37" s="169" t="str">
        <f>IFERROR('VEC sub % by town by count'!N37*INDEX(Table_query__5[Transformer Capacity], MATCH($A37, VEC!$A$2:$A$33, 0))/1000, "")</f>
        <v/>
      </c>
      <c r="O37" s="169" t="str">
        <f>IFERROR('VEC sub % by town by count'!O37*INDEX(Table_query__5[Transformer Capacity], MATCH($A37, VEC!$A$2:$A$33, 0))/1000, "")</f>
        <v/>
      </c>
      <c r="P37" s="169" t="str">
        <f>IFERROR('VEC sub % by town by count'!P37*INDEX(Table_query__5[Transformer Capacity], MATCH($A37, VEC!$A$2:$A$33, 0))/1000, "")</f>
        <v/>
      </c>
      <c r="Q37" s="169" t="str">
        <f>IFERROR('VEC sub % by town by count'!Q37*INDEX(Table_query__5[Transformer Capacity], MATCH($A37, VEC!$A$2:$A$33, 0))/1000, "")</f>
        <v/>
      </c>
      <c r="R37" s="169" t="str">
        <f>IFERROR('VEC sub % by town by count'!R37*INDEX(Table_query__5[Transformer Capacity], MATCH($A37, VEC!$A$2:$A$33, 0))/1000, "")</f>
        <v/>
      </c>
      <c r="S37" s="169" t="str">
        <f>IFERROR('VEC sub % by town by count'!S37*INDEX(Table_query__5[Transformer Capacity], MATCH($A37, VEC!$A$2:$A$33, 0))/1000, "")</f>
        <v/>
      </c>
      <c r="T37" s="169" t="str">
        <f>IFERROR('VEC sub % by town by count'!T37*INDEX(Table_query__5[Transformer Capacity], MATCH($A37, VEC!$A$2:$A$33, 0))/1000, "")</f>
        <v/>
      </c>
      <c r="U37" s="169" t="str">
        <f>IFERROR('VEC sub % by town by count'!U37*INDEX(Table_query__5[Transformer Capacity], MATCH($A37, VEC!$A$2:$A$33, 0))/1000, "")</f>
        <v/>
      </c>
      <c r="V37" s="169" t="str">
        <f>IFERROR('VEC sub % by town by count'!V37*INDEX(Table_query__5[Transformer Capacity], MATCH($A37, VEC!$A$2:$A$33, 0))/1000, "")</f>
        <v/>
      </c>
      <c r="W37" s="169" t="str">
        <f>IFERROR('VEC sub % by town by count'!W37*INDEX(Table_query__5[Transformer Capacity], MATCH($A37, VEC!$A$2:$A$33, 0))/1000, "")</f>
        <v/>
      </c>
      <c r="X37" s="169" t="str">
        <f>IFERROR('VEC sub % by town by count'!X37*INDEX(Table_query__5[Transformer Capacity], MATCH($A37, VEC!$A$2:$A$33, 0))/1000, "")</f>
        <v/>
      </c>
      <c r="Y37" s="169" t="str">
        <f>IFERROR('VEC sub % by town by count'!Y37*INDEX(Table_query__5[Transformer Capacity], MATCH($A37, VEC!$A$2:$A$33, 0))/1000, "")</f>
        <v/>
      </c>
      <c r="Z37" s="169" t="str">
        <f>IFERROR('VEC sub % by town by count'!Z37*INDEX(Table_query__5[Transformer Capacity], MATCH($A37, VEC!$A$2:$A$33, 0))/1000, "")</f>
        <v/>
      </c>
      <c r="AA37" s="169" t="str">
        <f>IFERROR('VEC sub % by town by count'!AA37*INDEX(Table_query__5[Transformer Capacity], MATCH($A37, VEC!$A$2:$A$33, 0))/1000, "")</f>
        <v/>
      </c>
      <c r="AB37" s="169" t="str">
        <f>IFERROR('VEC sub % by town by count'!AB37*INDEX(Table_query__5[Transformer Capacity], MATCH($A37, VEC!$A$2:$A$33, 0))/1000, "")</f>
        <v/>
      </c>
      <c r="AC37" s="169" t="str">
        <f>IFERROR('VEC sub % by town by count'!AC37*INDEX(Table_query__5[Transformer Capacity], MATCH($A37, VEC!$A$2:$A$33, 0))/1000, "")</f>
        <v/>
      </c>
      <c r="AD37" s="169" t="str">
        <f>IFERROR('VEC sub % by town by count'!AD37*INDEX(Table_query__5[Transformer Capacity], MATCH($A37, VEC!$A$2:$A$33, 0))/1000, "")</f>
        <v/>
      </c>
      <c r="AE37" s="169" t="str">
        <f>IFERROR('VEC sub % by town by count'!AE37*INDEX(Table_query__5[Transformer Capacity], MATCH($A37, VEC!$A$2:$A$33, 0))/1000, "")</f>
        <v/>
      </c>
      <c r="AF37" s="169" t="str">
        <f>IFERROR('VEC sub % by town by count'!AF37*INDEX(Table_query__5[Transformer Capacity], MATCH($A37, VEC!$A$2:$A$33, 0))/1000, "")</f>
        <v/>
      </c>
      <c r="AG37" s="169" t="str">
        <f>IFERROR('VEC sub % by town by count'!AG37*INDEX(Table_query__5[Transformer Capacity], MATCH($A37, VEC!$A$2:$A$33, 0))/1000, "")</f>
        <v/>
      </c>
      <c r="AH37" s="169" t="str">
        <f>IFERROR('VEC sub % by town by count'!AH37*INDEX(Table_query__5[Transformer Capacity], MATCH($A37, VEC!$A$2:$A$33, 0))/1000, "")</f>
        <v/>
      </c>
      <c r="AI37" s="169" t="str">
        <f>IFERROR('VEC sub % by town by count'!AI37*INDEX(Table_query__5[Transformer Capacity], MATCH($A37, VEC!$A$2:$A$33, 0))/1000, "")</f>
        <v/>
      </c>
      <c r="AJ37" s="169" t="str">
        <f>IFERROR('VEC sub % by town by count'!AJ37*INDEX(Table_query__5[Transformer Capacity], MATCH($A37, VEC!$A$2:$A$33, 0))/1000, "")</f>
        <v/>
      </c>
      <c r="AK37" s="169" t="str">
        <f>IFERROR('VEC sub % by town by count'!AK37*INDEX(Table_query__5[Transformer Capacity], MATCH($A37, VEC!$A$2:$A$33, 0))/1000, "")</f>
        <v/>
      </c>
      <c r="AL37" s="169" t="str">
        <f>IFERROR('VEC sub % by town by count'!AL37*INDEX(Table_query__5[Transformer Capacity], MATCH($A37, VEC!$A$2:$A$33, 0))/1000, "")</f>
        <v/>
      </c>
      <c r="AM37" s="169" t="str">
        <f>IFERROR('VEC sub % by town by count'!AM37*INDEX(Table_query__5[Transformer Capacity], MATCH($A37, VEC!$A$2:$A$33, 0))/1000, "")</f>
        <v/>
      </c>
      <c r="AN37" s="169" t="str">
        <f>IFERROR('VEC sub % by town by count'!AN37*INDEX(Table_query__5[Transformer Capacity], MATCH($A37, VEC!$A$2:$A$33, 0))/1000, "")</f>
        <v/>
      </c>
      <c r="AO37" s="169" t="str">
        <f>IFERROR('VEC sub % by town by count'!AO37*INDEX(Table_query__5[Transformer Capacity], MATCH($A37, VEC!$A$2:$A$33, 0))/1000, "")</f>
        <v/>
      </c>
      <c r="AP37" s="169" t="str">
        <f>IFERROR('VEC sub % by town by count'!AP37*INDEX(Table_query__5[Transformer Capacity], MATCH($A37, VEC!$A$2:$A$33, 0))/1000, "")</f>
        <v/>
      </c>
      <c r="AQ37" s="169" t="str">
        <f>IFERROR('VEC sub % by town by count'!AQ37*INDEX(Table_query__5[Transformer Capacity], MATCH($A37, VEC!$A$2:$A$33, 0))/1000, "")</f>
        <v/>
      </c>
      <c r="AR37" s="169" t="str">
        <f>IFERROR('VEC sub % by town by count'!AR37*INDEX(Table_query__5[Transformer Capacity], MATCH($A37, VEC!$A$2:$A$33, 0))/1000, "")</f>
        <v/>
      </c>
      <c r="AS37" s="169" t="str">
        <f>IFERROR('VEC sub % by town by count'!AS37*INDEX(Table_query__5[Transformer Capacity], MATCH($A37, VEC!$A$2:$A$33, 0))/1000, "")</f>
        <v/>
      </c>
      <c r="AT37" s="169" t="str">
        <f>IFERROR('VEC sub % by town by count'!AT37*INDEX(Table_query__5[Transformer Capacity], MATCH($A37, VEC!$A$2:$A$33, 0))/1000, "")</f>
        <v/>
      </c>
      <c r="AU37" s="169" t="str">
        <f>IFERROR('VEC sub % by town by count'!AU37*INDEX(Table_query__5[Transformer Capacity], MATCH($A37, VEC!$A$2:$A$33, 0))/1000, "")</f>
        <v/>
      </c>
      <c r="AV37" s="169" t="str">
        <f>IFERROR('VEC sub % by town by count'!AV37*INDEX(Table_query__5[Transformer Capacity], MATCH($A37, VEC!$A$2:$A$33, 0))/1000, "")</f>
        <v/>
      </c>
      <c r="AW37" s="169" t="str">
        <f>IFERROR('VEC sub % by town by count'!AW37*INDEX(Table_query__5[Transformer Capacity], MATCH($A37, VEC!$A$2:$A$33, 0))/1000, "")</f>
        <v/>
      </c>
      <c r="AX37" s="169" t="str">
        <f>IFERROR('VEC sub % by town by count'!AX37*INDEX(Table_query__5[Transformer Capacity], MATCH($A37, VEC!$A$2:$A$33, 0))/1000, "")</f>
        <v/>
      </c>
      <c r="AY37" s="169" t="str">
        <f>IFERROR('VEC sub % by town by count'!AY37*INDEX(Table_query__5[Transformer Capacity], MATCH($A37, VEC!$A$2:$A$33, 0))/1000, "")</f>
        <v/>
      </c>
      <c r="AZ37" s="169" t="str">
        <f>IFERROR('VEC sub % by town by count'!AZ37*INDEX(Table_query__5[Transformer Capacity], MATCH($A37, VEC!$A$2:$A$33, 0))/1000, "")</f>
        <v/>
      </c>
      <c r="BA37" s="169" t="str">
        <f>IFERROR('VEC sub % by town by count'!BA37*INDEX(Table_query__5[Transformer Capacity], MATCH($A37, VEC!$A$2:$A$33, 0))/1000, "")</f>
        <v/>
      </c>
      <c r="BB37" s="169" t="str">
        <f>IFERROR('VEC sub % by town by count'!BB37*INDEX(Table_query__5[Transformer Capacity], MATCH($A37, VEC!$A$2:$A$33, 0))/1000, "")</f>
        <v/>
      </c>
      <c r="BC37" s="169" t="str">
        <f>IFERROR('VEC sub % by town by count'!BC37*INDEX(Table_query__5[Transformer Capacity], MATCH($A37, VEC!$A$2:$A$33, 0))/1000, "")</f>
        <v/>
      </c>
      <c r="BD37" s="169" t="str">
        <f>IFERROR('VEC sub % by town by count'!BD37*INDEX(Table_query__5[Transformer Capacity], MATCH($A37, VEC!$A$2:$A$33, 0))/1000, "")</f>
        <v/>
      </c>
      <c r="BE37" s="169" t="str">
        <f>IFERROR('VEC sub % by town by count'!BE37*INDEX(Table_query__5[Transformer Capacity], MATCH($A37, VEC!$A$2:$A$33, 0))/1000, "")</f>
        <v/>
      </c>
      <c r="BF37" s="169" t="str">
        <f>IFERROR('VEC sub % by town by count'!BF37*INDEX(Table_query__5[Transformer Capacity], MATCH($A37, VEC!$A$2:$A$33, 0))/1000, "")</f>
        <v/>
      </c>
      <c r="BG37" s="169" t="str">
        <f>IFERROR('VEC sub % by town by count'!BG37*INDEX(Table_query__5[Transformer Capacity], MATCH($A37, VEC!$A$2:$A$33, 0))/1000, "")</f>
        <v/>
      </c>
      <c r="BH37" s="169" t="str">
        <f>IFERROR('VEC sub % by town by count'!BH37*INDEX(Table_query__5[Transformer Capacity], MATCH($A37, VEC!$A$2:$A$33, 0))/1000, "")</f>
        <v/>
      </c>
      <c r="BI37" s="169" t="str">
        <f>IFERROR('VEC sub % by town by count'!BI37*INDEX(Table_query__5[Transformer Capacity], MATCH($A37, VEC!$A$2:$A$33, 0))/1000, "")</f>
        <v/>
      </c>
      <c r="BJ37" s="169" t="str">
        <f>IFERROR('VEC sub % by town by count'!BJ37*INDEX(Table_query__5[Transformer Capacity], MATCH($A37, VEC!$A$2:$A$33, 0))/1000, "")</f>
        <v/>
      </c>
      <c r="BK37" s="169" t="str">
        <f>IFERROR('VEC sub % by town by count'!BK37*INDEX(Table_query__5[Transformer Capacity], MATCH($A37, VEC!$A$2:$A$33, 0))/1000, "")</f>
        <v/>
      </c>
      <c r="BL37" s="169" t="str">
        <f>IFERROR('VEC sub % by town by count'!BL37*INDEX(Table_query__5[Transformer Capacity], MATCH($A37, VEC!$A$2:$A$33, 0))/1000, "")</f>
        <v/>
      </c>
      <c r="BM37" s="169" t="str">
        <f>IFERROR('VEC sub % by town by count'!BM37*INDEX(Table_query__5[Transformer Capacity], MATCH($A37, VEC!$A$2:$A$33, 0))/1000, "")</f>
        <v/>
      </c>
      <c r="BN37" s="169" t="str">
        <f>IFERROR('VEC sub % by town by count'!BN37*INDEX(Table_query__5[Transformer Capacity], MATCH($A37, VEC!$A$2:$A$33, 0))/1000, "")</f>
        <v/>
      </c>
      <c r="BO37" s="169" t="str">
        <f>IFERROR('VEC sub % by town by count'!BO37*INDEX(Table_query__5[Transformer Capacity], MATCH($A37, VEC!$A$2:$A$33, 0))/1000, "")</f>
        <v/>
      </c>
      <c r="BP37" s="169" t="str">
        <f>IFERROR('VEC sub % by town by count'!BP37*INDEX(Table_query__5[Transformer Capacity], MATCH($A37, VEC!$A$2:$A$33, 0))/1000, "")</f>
        <v/>
      </c>
      <c r="BQ37" s="169" t="str">
        <f>IFERROR('VEC sub % by town by count'!BQ37*INDEX(Table_query__5[Transformer Capacity], MATCH($A37, VEC!$A$2:$A$33, 0))/1000, "")</f>
        <v/>
      </c>
      <c r="BR37" s="169" t="str">
        <f>IFERROR('VEC sub % by town by count'!BR37*INDEX(Table_query__5[Transformer Capacity], MATCH($A37, VEC!$A$2:$A$33, 0))/1000, "")</f>
        <v/>
      </c>
      <c r="BS37">
        <f t="shared" si="0"/>
        <v>0</v>
      </c>
    </row>
    <row r="38" spans="1:71" x14ac:dyDescent="0.25">
      <c r="A38">
        <v>48</v>
      </c>
      <c r="B38" s="169">
        <f>IFERROR('VEC sub % by town by count'!B38*INDEX(Table_query__5[Transformer Capacity], MATCH($A38, VEC!$A$2:$A$33, 0))/1000, "")</f>
        <v>0</v>
      </c>
      <c r="C38" s="169">
        <f>IFERROR('VEC sub % by town by count'!C38*INDEX(Table_query__5[Transformer Capacity], MATCH($A38, VEC!$A$2:$A$33, 0))/1000, "")</f>
        <v>0</v>
      </c>
      <c r="D38" s="169">
        <f>IFERROR('VEC sub % by town by count'!D38*INDEX(Table_query__5[Transformer Capacity], MATCH($A38, VEC!$A$2:$A$33, 0))/1000, "")</f>
        <v>0</v>
      </c>
      <c r="E38" s="169">
        <f>IFERROR('VEC sub % by town by count'!E38*INDEX(Table_query__5[Transformer Capacity], MATCH($A38, VEC!$A$2:$A$33, 0))/1000, "")</f>
        <v>0</v>
      </c>
      <c r="F38" s="169">
        <f>IFERROR('VEC sub % by town by count'!F38*INDEX(Table_query__5[Transformer Capacity], MATCH($A38, VEC!$A$2:$A$33, 0))/1000, "")</f>
        <v>0</v>
      </c>
      <c r="G38" s="169">
        <f>IFERROR('VEC sub % by town by count'!G38*INDEX(Table_query__5[Transformer Capacity], MATCH($A38, VEC!$A$2:$A$33, 0))/1000, "")</f>
        <v>0</v>
      </c>
      <c r="H38" s="169">
        <f>IFERROR('VEC sub % by town by count'!H38*INDEX(Table_query__5[Transformer Capacity], MATCH($A38, VEC!$A$2:$A$33, 0))/1000, "")</f>
        <v>0</v>
      </c>
      <c r="I38" s="169">
        <f>IFERROR('VEC sub % by town by count'!I38*INDEX(Table_query__5[Transformer Capacity], MATCH($A38, VEC!$A$2:$A$33, 0))/1000, "")</f>
        <v>0</v>
      </c>
      <c r="J38" s="169">
        <f>IFERROR('VEC sub % by town by count'!J38*INDEX(Table_query__5[Transformer Capacity], MATCH($A38, VEC!$A$2:$A$33, 0))/1000, "")</f>
        <v>0</v>
      </c>
      <c r="K38" s="169">
        <f>IFERROR('VEC sub % by town by count'!K38*INDEX(Table_query__5[Transformer Capacity], MATCH($A38, VEC!$A$2:$A$33, 0))/1000, "")</f>
        <v>0</v>
      </c>
      <c r="L38" s="169">
        <f>IFERROR('VEC sub % by town by count'!L38*INDEX(Table_query__5[Transformer Capacity], MATCH($A38, VEC!$A$2:$A$33, 0))/1000, "")</f>
        <v>0</v>
      </c>
      <c r="M38" s="169">
        <f>IFERROR('VEC sub % by town by count'!M38*INDEX(Table_query__5[Transformer Capacity], MATCH($A38, VEC!$A$2:$A$33, 0))/1000, "")</f>
        <v>0</v>
      </c>
      <c r="N38" s="169">
        <f>IFERROR('VEC sub % by town by count'!N38*INDEX(Table_query__5[Transformer Capacity], MATCH($A38, VEC!$A$2:$A$33, 0))/1000, "")</f>
        <v>0</v>
      </c>
      <c r="O38" s="169">
        <f>IFERROR('VEC sub % by town by count'!O38*INDEX(Table_query__5[Transformer Capacity], MATCH($A38, VEC!$A$2:$A$33, 0))/1000, "")</f>
        <v>1.5555555555555554</v>
      </c>
      <c r="P38" s="169">
        <f>IFERROR('VEC sub % by town by count'!P38*INDEX(Table_query__5[Transformer Capacity], MATCH($A38, VEC!$A$2:$A$33, 0))/1000, "")</f>
        <v>0</v>
      </c>
      <c r="Q38" s="169">
        <f>IFERROR('VEC sub % by town by count'!Q38*INDEX(Table_query__5[Transformer Capacity], MATCH($A38, VEC!$A$2:$A$33, 0))/1000, "")</f>
        <v>0</v>
      </c>
      <c r="R38" s="169">
        <f>IFERROR('VEC sub % by town by count'!R38*INDEX(Table_query__5[Transformer Capacity], MATCH($A38, VEC!$A$2:$A$33, 0))/1000, "")</f>
        <v>1.4691358024691359</v>
      </c>
      <c r="S38" s="169">
        <f>IFERROR('VEC sub % by town by count'!S38*INDEX(Table_query__5[Transformer Capacity], MATCH($A38, VEC!$A$2:$A$33, 0))/1000, "")</f>
        <v>0</v>
      </c>
      <c r="T38" s="169">
        <f>IFERROR('VEC sub % by town by count'!T38*INDEX(Table_query__5[Transformer Capacity], MATCH($A38, VEC!$A$2:$A$33, 0))/1000, "")</f>
        <v>0</v>
      </c>
      <c r="U38" s="169">
        <f>IFERROR('VEC sub % by town by count'!U38*INDEX(Table_query__5[Transformer Capacity], MATCH($A38, VEC!$A$2:$A$33, 0))/1000, "")</f>
        <v>0</v>
      </c>
      <c r="V38" s="169">
        <f>IFERROR('VEC sub % by town by count'!V38*INDEX(Table_query__5[Transformer Capacity], MATCH($A38, VEC!$A$2:$A$33, 0))/1000, "")</f>
        <v>0</v>
      </c>
      <c r="W38" s="169">
        <f>IFERROR('VEC sub % by town by count'!W38*INDEX(Table_query__5[Transformer Capacity], MATCH($A38, VEC!$A$2:$A$33, 0))/1000, "")</f>
        <v>0</v>
      </c>
      <c r="X38" s="169">
        <f>IFERROR('VEC sub % by town by count'!X38*INDEX(Table_query__5[Transformer Capacity], MATCH($A38, VEC!$A$2:$A$33, 0))/1000, "")</f>
        <v>0</v>
      </c>
      <c r="Y38" s="169">
        <f>IFERROR('VEC sub % by town by count'!Y38*INDEX(Table_query__5[Transformer Capacity], MATCH($A38, VEC!$A$2:$A$33, 0))/1000, "")</f>
        <v>0</v>
      </c>
      <c r="Z38" s="169">
        <f>IFERROR('VEC sub % by town by count'!Z38*INDEX(Table_query__5[Transformer Capacity], MATCH($A38, VEC!$A$2:$A$33, 0))/1000, "")</f>
        <v>0</v>
      </c>
      <c r="AA38" s="169">
        <f>IFERROR('VEC sub % by town by count'!AA38*INDEX(Table_query__5[Transformer Capacity], MATCH($A38, VEC!$A$2:$A$33, 0))/1000, "")</f>
        <v>0</v>
      </c>
      <c r="AB38" s="169">
        <f>IFERROR('VEC sub % by town by count'!AB38*INDEX(Table_query__5[Transformer Capacity], MATCH($A38, VEC!$A$2:$A$33, 0))/1000, "")</f>
        <v>0</v>
      </c>
      <c r="AC38" s="169">
        <f>IFERROR('VEC sub % by town by count'!AC38*INDEX(Table_query__5[Transformer Capacity], MATCH($A38, VEC!$A$2:$A$33, 0))/1000, "")</f>
        <v>0</v>
      </c>
      <c r="AD38" s="169">
        <f>IFERROR('VEC sub % by town by count'!AD38*INDEX(Table_query__5[Transformer Capacity], MATCH($A38, VEC!$A$2:$A$33, 0))/1000, "")</f>
        <v>0</v>
      </c>
      <c r="AE38" s="169">
        <f>IFERROR('VEC sub % by town by count'!AE38*INDEX(Table_query__5[Transformer Capacity], MATCH($A38, VEC!$A$2:$A$33, 0))/1000, "")</f>
        <v>0</v>
      </c>
      <c r="AF38" s="169">
        <f>IFERROR('VEC sub % by town by count'!AF38*INDEX(Table_query__5[Transformer Capacity], MATCH($A38, VEC!$A$2:$A$33, 0))/1000, "")</f>
        <v>0</v>
      </c>
      <c r="AG38" s="169">
        <f>IFERROR('VEC sub % by town by count'!AG38*INDEX(Table_query__5[Transformer Capacity], MATCH($A38, VEC!$A$2:$A$33, 0))/1000, "")</f>
        <v>0</v>
      </c>
      <c r="AH38" s="169">
        <f>IFERROR('VEC sub % by town by count'!AH38*INDEX(Table_query__5[Transformer Capacity], MATCH($A38, VEC!$A$2:$A$33, 0))/1000, "")</f>
        <v>1.9012345679012344</v>
      </c>
      <c r="AI38" s="169">
        <f>IFERROR('VEC sub % by town by count'!AI38*INDEX(Table_query__5[Transformer Capacity], MATCH($A38, VEC!$A$2:$A$33, 0))/1000, "")</f>
        <v>0</v>
      </c>
      <c r="AJ38" s="169">
        <f>IFERROR('VEC sub % by town by count'!AJ38*INDEX(Table_query__5[Transformer Capacity], MATCH($A38, VEC!$A$2:$A$33, 0))/1000, "")</f>
        <v>0</v>
      </c>
      <c r="AK38" s="169">
        <f>IFERROR('VEC sub % by town by count'!AK38*INDEX(Table_query__5[Transformer Capacity], MATCH($A38, VEC!$A$2:$A$33, 0))/1000, "")</f>
        <v>0</v>
      </c>
      <c r="AL38" s="169">
        <f>IFERROR('VEC sub % by town by count'!AL38*INDEX(Table_query__5[Transformer Capacity], MATCH($A38, VEC!$A$2:$A$33, 0))/1000, "")</f>
        <v>0</v>
      </c>
      <c r="AM38" s="169">
        <f>IFERROR('VEC sub % by town by count'!AM38*INDEX(Table_query__5[Transformer Capacity], MATCH($A38, VEC!$A$2:$A$33, 0))/1000, "")</f>
        <v>0</v>
      </c>
      <c r="AN38" s="169">
        <f>IFERROR('VEC sub % by town by count'!AN38*INDEX(Table_query__5[Transformer Capacity], MATCH($A38, VEC!$A$2:$A$33, 0))/1000, "")</f>
        <v>0</v>
      </c>
      <c r="AO38" s="169">
        <f>IFERROR('VEC sub % by town by count'!AO38*INDEX(Table_query__5[Transformer Capacity], MATCH($A38, VEC!$A$2:$A$33, 0))/1000, "")</f>
        <v>0</v>
      </c>
      <c r="AP38" s="169">
        <f>IFERROR('VEC sub % by town by count'!AP38*INDEX(Table_query__5[Transformer Capacity], MATCH($A38, VEC!$A$2:$A$33, 0))/1000, "")</f>
        <v>0</v>
      </c>
      <c r="AQ38" s="169">
        <f>IFERROR('VEC sub % by town by count'!AQ38*INDEX(Table_query__5[Transformer Capacity], MATCH($A38, VEC!$A$2:$A$33, 0))/1000, "")</f>
        <v>0</v>
      </c>
      <c r="AR38" s="169">
        <f>IFERROR('VEC sub % by town by count'!AR38*INDEX(Table_query__5[Transformer Capacity], MATCH($A38, VEC!$A$2:$A$33, 0))/1000, "")</f>
        <v>0</v>
      </c>
      <c r="AS38" s="169">
        <f>IFERROR('VEC sub % by town by count'!AS38*INDEX(Table_query__5[Transformer Capacity], MATCH($A38, VEC!$A$2:$A$33, 0))/1000, "")</f>
        <v>0</v>
      </c>
      <c r="AT38" s="169">
        <f>IFERROR('VEC sub % by town by count'!AT38*INDEX(Table_query__5[Transformer Capacity], MATCH($A38, VEC!$A$2:$A$33, 0))/1000, "")</f>
        <v>0</v>
      </c>
      <c r="AU38" s="169">
        <f>IFERROR('VEC sub % by town by count'!AU38*INDEX(Table_query__5[Transformer Capacity], MATCH($A38, VEC!$A$2:$A$33, 0))/1000, "")</f>
        <v>2.074074074074074</v>
      </c>
      <c r="AV38" s="169">
        <f>IFERROR('VEC sub % by town by count'!AV38*INDEX(Table_query__5[Transformer Capacity], MATCH($A38, VEC!$A$2:$A$33, 0))/1000, "")</f>
        <v>0</v>
      </c>
      <c r="AW38" s="169">
        <f>IFERROR('VEC sub % by town by count'!AW38*INDEX(Table_query__5[Transformer Capacity], MATCH($A38, VEC!$A$2:$A$33, 0))/1000, "")</f>
        <v>0</v>
      </c>
      <c r="AX38" s="169">
        <f>IFERROR('VEC sub % by town by count'!AX38*INDEX(Table_query__5[Transformer Capacity], MATCH($A38, VEC!$A$2:$A$33, 0))/1000, "")</f>
        <v>0</v>
      </c>
      <c r="AY38" s="169">
        <f>IFERROR('VEC sub % by town by count'!AY38*INDEX(Table_query__5[Transformer Capacity], MATCH($A38, VEC!$A$2:$A$33, 0))/1000, "")</f>
        <v>0</v>
      </c>
      <c r="AZ38" s="169">
        <f>IFERROR('VEC sub % by town by count'!AZ38*INDEX(Table_query__5[Transformer Capacity], MATCH($A38, VEC!$A$2:$A$33, 0))/1000, "")</f>
        <v>0</v>
      </c>
      <c r="BA38" s="169">
        <f>IFERROR('VEC sub % by town by count'!BA38*INDEX(Table_query__5[Transformer Capacity], MATCH($A38, VEC!$A$2:$A$33, 0))/1000, "")</f>
        <v>0</v>
      </c>
      <c r="BB38" s="169">
        <f>IFERROR('VEC sub % by town by count'!BB38*INDEX(Table_query__5[Transformer Capacity], MATCH($A38, VEC!$A$2:$A$33, 0))/1000, "")</f>
        <v>0</v>
      </c>
      <c r="BC38" s="169">
        <f>IFERROR('VEC sub % by town by count'!BC38*INDEX(Table_query__5[Transformer Capacity], MATCH($A38, VEC!$A$2:$A$33, 0))/1000, "")</f>
        <v>0</v>
      </c>
      <c r="BD38" s="169">
        <f>IFERROR('VEC sub % by town by count'!BD38*INDEX(Table_query__5[Transformer Capacity], MATCH($A38, VEC!$A$2:$A$33, 0))/1000, "")</f>
        <v>0</v>
      </c>
      <c r="BE38" s="169">
        <f>IFERROR('VEC sub % by town by count'!BE38*INDEX(Table_query__5[Transformer Capacity], MATCH($A38, VEC!$A$2:$A$33, 0))/1000, "")</f>
        <v>0</v>
      </c>
      <c r="BF38" s="169">
        <f>IFERROR('VEC sub % by town by count'!BF38*INDEX(Table_query__5[Transformer Capacity], MATCH($A38, VEC!$A$2:$A$33, 0))/1000, "")</f>
        <v>0</v>
      </c>
      <c r="BG38" s="169">
        <f>IFERROR('VEC sub % by town by count'!BG38*INDEX(Table_query__5[Transformer Capacity], MATCH($A38, VEC!$A$2:$A$33, 0))/1000, "")</f>
        <v>0</v>
      </c>
      <c r="BH38" s="169">
        <f>IFERROR('VEC sub % by town by count'!BH38*INDEX(Table_query__5[Transformer Capacity], MATCH($A38, VEC!$A$2:$A$33, 0))/1000, "")</f>
        <v>0</v>
      </c>
      <c r="BI38" s="169">
        <f>IFERROR('VEC sub % by town by count'!BI38*INDEX(Table_query__5[Transformer Capacity], MATCH($A38, VEC!$A$2:$A$33, 0))/1000, "")</f>
        <v>0</v>
      </c>
      <c r="BJ38" s="169">
        <f>IFERROR('VEC sub % by town by count'!BJ38*INDEX(Table_query__5[Transformer Capacity], MATCH($A38, VEC!$A$2:$A$33, 0))/1000, "")</f>
        <v>0</v>
      </c>
      <c r="BK38" s="169">
        <f>IFERROR('VEC sub % by town by count'!BK38*INDEX(Table_query__5[Transformer Capacity], MATCH($A38, VEC!$A$2:$A$33, 0))/1000, "")</f>
        <v>0</v>
      </c>
      <c r="BL38" s="169">
        <f>IFERROR('VEC sub % by town by count'!BL38*INDEX(Table_query__5[Transformer Capacity], MATCH($A38, VEC!$A$2:$A$33, 0))/1000, "")</f>
        <v>0</v>
      </c>
      <c r="BM38" s="169">
        <f>IFERROR('VEC sub % by town by count'!BM38*INDEX(Table_query__5[Transformer Capacity], MATCH($A38, VEC!$A$2:$A$33, 0))/1000, "")</f>
        <v>0</v>
      </c>
      <c r="BN38" s="169">
        <f>IFERROR('VEC sub % by town by count'!BN38*INDEX(Table_query__5[Transformer Capacity], MATCH($A38, VEC!$A$2:$A$33, 0))/1000, "")</f>
        <v>0</v>
      </c>
      <c r="BO38" s="169">
        <f>IFERROR('VEC sub % by town by count'!BO38*INDEX(Table_query__5[Transformer Capacity], MATCH($A38, VEC!$A$2:$A$33, 0))/1000, "")</f>
        <v>0</v>
      </c>
      <c r="BP38" s="169">
        <f>IFERROR('VEC sub % by town by count'!BP38*INDEX(Table_query__5[Transformer Capacity], MATCH($A38, VEC!$A$2:$A$33, 0))/1000, "")</f>
        <v>0</v>
      </c>
      <c r="BQ38" s="169">
        <f>IFERROR('VEC sub % by town by count'!BQ38*INDEX(Table_query__5[Transformer Capacity], MATCH($A38, VEC!$A$2:$A$33, 0))/1000, "")</f>
        <v>0</v>
      </c>
      <c r="BR38" s="169">
        <f>IFERROR('VEC sub % by town by count'!BR38*INDEX(Table_query__5[Transformer Capacity], MATCH($A38, VEC!$A$2:$A$33, 0))/1000, "")</f>
        <v>0</v>
      </c>
      <c r="BS38">
        <f t="shared" si="0"/>
        <v>7</v>
      </c>
    </row>
    <row r="39" spans="1:71" x14ac:dyDescent="0.25">
      <c r="A39">
        <v>50</v>
      </c>
      <c r="B39" s="169">
        <f>IFERROR('VEC sub % by town by count'!B39*INDEX(Table_query__5[Transformer Capacity], MATCH($A39, VEC!$A$2:$A$33, 0))/1000, "")</f>
        <v>0</v>
      </c>
      <c r="C39" s="169">
        <f>IFERROR('VEC sub % by town by count'!C39*INDEX(Table_query__5[Transformer Capacity], MATCH($A39, VEC!$A$2:$A$33, 0))/1000, "")</f>
        <v>0</v>
      </c>
      <c r="D39" s="169">
        <f>IFERROR('VEC sub % by town by count'!D39*INDEX(Table_query__5[Transformer Capacity], MATCH($A39, VEC!$A$2:$A$33, 0))/1000, "")</f>
        <v>0</v>
      </c>
      <c r="E39" s="169">
        <f>IFERROR('VEC sub % by town by count'!E39*INDEX(Table_query__5[Transformer Capacity], MATCH($A39, VEC!$A$2:$A$33, 0))/1000, "")</f>
        <v>0</v>
      </c>
      <c r="F39" s="169">
        <f>IFERROR('VEC sub % by town by count'!F39*INDEX(Table_query__5[Transformer Capacity], MATCH($A39, VEC!$A$2:$A$33, 0))/1000, "")</f>
        <v>0</v>
      </c>
      <c r="G39" s="169">
        <f>IFERROR('VEC sub % by town by count'!G39*INDEX(Table_query__5[Transformer Capacity], MATCH($A39, VEC!$A$2:$A$33, 0))/1000, "")</f>
        <v>0</v>
      </c>
      <c r="H39" s="169">
        <f>IFERROR('VEC sub % by town by count'!H39*INDEX(Table_query__5[Transformer Capacity], MATCH($A39, VEC!$A$2:$A$33, 0))/1000, "")</f>
        <v>0</v>
      </c>
      <c r="I39" s="169">
        <f>IFERROR('VEC sub % by town by count'!I39*INDEX(Table_query__5[Transformer Capacity], MATCH($A39, VEC!$A$2:$A$33, 0))/1000, "")</f>
        <v>0</v>
      </c>
      <c r="J39" s="169">
        <f>IFERROR('VEC sub % by town by count'!J39*INDEX(Table_query__5[Transformer Capacity], MATCH($A39, VEC!$A$2:$A$33, 0))/1000, "")</f>
        <v>0</v>
      </c>
      <c r="K39" s="169">
        <f>IFERROR('VEC sub % by town by count'!K39*INDEX(Table_query__5[Transformer Capacity], MATCH($A39, VEC!$A$2:$A$33, 0))/1000, "")</f>
        <v>0</v>
      </c>
      <c r="L39" s="169">
        <f>IFERROR('VEC sub % by town by count'!L39*INDEX(Table_query__5[Transformer Capacity], MATCH($A39, VEC!$A$2:$A$33, 0))/1000, "")</f>
        <v>0</v>
      </c>
      <c r="M39" s="169">
        <f>IFERROR('VEC sub % by town by count'!M39*INDEX(Table_query__5[Transformer Capacity], MATCH($A39, VEC!$A$2:$A$33, 0))/1000, "")</f>
        <v>0</v>
      </c>
      <c r="N39" s="169">
        <f>IFERROR('VEC sub % by town by count'!N39*INDEX(Table_query__5[Transformer Capacity], MATCH($A39, VEC!$A$2:$A$33, 0))/1000, "")</f>
        <v>0.39960000000000001</v>
      </c>
      <c r="O39" s="169">
        <f>IFERROR('VEC sub % by town by count'!O39*INDEX(Table_query__5[Transformer Capacity], MATCH($A39, VEC!$A$2:$A$33, 0))/1000, "")</f>
        <v>0</v>
      </c>
      <c r="P39" s="169">
        <f>IFERROR('VEC sub % by town by count'!P39*INDEX(Table_query__5[Transformer Capacity], MATCH($A39, VEC!$A$2:$A$33, 0))/1000, "")</f>
        <v>0</v>
      </c>
      <c r="Q39" s="169">
        <f>IFERROR('VEC sub % by town by count'!Q39*INDEX(Table_query__5[Transformer Capacity], MATCH($A39, VEC!$A$2:$A$33, 0))/1000, "")</f>
        <v>0</v>
      </c>
      <c r="R39" s="169">
        <f>IFERROR('VEC sub % by town by count'!R39*INDEX(Table_query__5[Transformer Capacity], MATCH($A39, VEC!$A$2:$A$33, 0))/1000, "")</f>
        <v>0</v>
      </c>
      <c r="S39" s="169">
        <f>IFERROR('VEC sub % by town by count'!S39*INDEX(Table_query__5[Transformer Capacity], MATCH($A39, VEC!$A$2:$A$33, 0))/1000, "")</f>
        <v>0</v>
      </c>
      <c r="T39" s="169">
        <f>IFERROR('VEC sub % by town by count'!T39*INDEX(Table_query__5[Transformer Capacity], MATCH($A39, VEC!$A$2:$A$33, 0))/1000, "")</f>
        <v>0</v>
      </c>
      <c r="U39" s="169">
        <f>IFERROR('VEC sub % by town by count'!U39*INDEX(Table_query__5[Transformer Capacity], MATCH($A39, VEC!$A$2:$A$33, 0))/1000, "")</f>
        <v>0</v>
      </c>
      <c r="V39" s="169">
        <f>IFERROR('VEC sub % by town by count'!V39*INDEX(Table_query__5[Transformer Capacity], MATCH($A39, VEC!$A$2:$A$33, 0))/1000, "")</f>
        <v>0</v>
      </c>
      <c r="W39" s="169">
        <f>IFERROR('VEC sub % by town by count'!W39*INDEX(Table_query__5[Transformer Capacity], MATCH($A39, VEC!$A$2:$A$33, 0))/1000, "")</f>
        <v>0</v>
      </c>
      <c r="X39" s="169">
        <f>IFERROR('VEC sub % by town by count'!X39*INDEX(Table_query__5[Transformer Capacity], MATCH($A39, VEC!$A$2:$A$33, 0))/1000, "")</f>
        <v>0</v>
      </c>
      <c r="Y39" s="169">
        <f>IFERROR('VEC sub % by town by count'!Y39*INDEX(Table_query__5[Transformer Capacity], MATCH($A39, VEC!$A$2:$A$33, 0))/1000, "")</f>
        <v>0</v>
      </c>
      <c r="Z39" s="169">
        <f>IFERROR('VEC sub % by town by count'!Z39*INDEX(Table_query__5[Transformer Capacity], MATCH($A39, VEC!$A$2:$A$33, 0))/1000, "")</f>
        <v>0</v>
      </c>
      <c r="AA39" s="169">
        <f>IFERROR('VEC sub % by town by count'!AA39*INDEX(Table_query__5[Transformer Capacity], MATCH($A39, VEC!$A$2:$A$33, 0))/1000, "")</f>
        <v>0</v>
      </c>
      <c r="AB39" s="169">
        <f>IFERROR('VEC sub % by town by count'!AB39*INDEX(Table_query__5[Transformer Capacity], MATCH($A39, VEC!$A$2:$A$33, 0))/1000, "")</f>
        <v>0</v>
      </c>
      <c r="AC39" s="169">
        <f>IFERROR('VEC sub % by town by count'!AC39*INDEX(Table_query__5[Transformer Capacity], MATCH($A39, VEC!$A$2:$A$33, 0))/1000, "")</f>
        <v>0</v>
      </c>
      <c r="AD39" s="169">
        <f>IFERROR('VEC sub % by town by count'!AD39*INDEX(Table_query__5[Transformer Capacity], MATCH($A39, VEC!$A$2:$A$33, 0))/1000, "")</f>
        <v>0</v>
      </c>
      <c r="AE39" s="169">
        <f>IFERROR('VEC sub % by town by count'!AE39*INDEX(Table_query__5[Transformer Capacity], MATCH($A39, VEC!$A$2:$A$33, 0))/1000, "")</f>
        <v>0</v>
      </c>
      <c r="AF39" s="169">
        <f>IFERROR('VEC sub % by town by count'!AF39*INDEX(Table_query__5[Transformer Capacity], MATCH($A39, VEC!$A$2:$A$33, 0))/1000, "")</f>
        <v>0</v>
      </c>
      <c r="AG39" s="169">
        <f>IFERROR('VEC sub % by town by count'!AG39*INDEX(Table_query__5[Transformer Capacity], MATCH($A39, VEC!$A$2:$A$33, 0))/1000, "")</f>
        <v>0</v>
      </c>
      <c r="AH39" s="169">
        <f>IFERROR('VEC sub % by town by count'!AH39*INDEX(Table_query__5[Transformer Capacity], MATCH($A39, VEC!$A$2:$A$33, 0))/1000, "")</f>
        <v>0</v>
      </c>
      <c r="AI39" s="169">
        <f>IFERROR('VEC sub % by town by count'!AI39*INDEX(Table_query__5[Transformer Capacity], MATCH($A39, VEC!$A$2:$A$33, 0))/1000, "")</f>
        <v>0</v>
      </c>
      <c r="AJ39" s="169">
        <f>IFERROR('VEC sub % by town by count'!AJ39*INDEX(Table_query__5[Transformer Capacity], MATCH($A39, VEC!$A$2:$A$33, 0))/1000, "")</f>
        <v>0</v>
      </c>
      <c r="AK39" s="169">
        <f>IFERROR('VEC sub % by town by count'!AK39*INDEX(Table_query__5[Transformer Capacity], MATCH($A39, VEC!$A$2:$A$33, 0))/1000, "")</f>
        <v>0</v>
      </c>
      <c r="AL39" s="169">
        <f>IFERROR('VEC sub % by town by count'!AL39*INDEX(Table_query__5[Transformer Capacity], MATCH($A39, VEC!$A$2:$A$33, 0))/1000, "")</f>
        <v>0</v>
      </c>
      <c r="AM39" s="169">
        <f>IFERROR('VEC sub % by town by count'!AM39*INDEX(Table_query__5[Transformer Capacity], MATCH($A39, VEC!$A$2:$A$33, 0))/1000, "")</f>
        <v>0</v>
      </c>
      <c r="AN39" s="169">
        <f>IFERROR('VEC sub % by town by count'!AN39*INDEX(Table_query__5[Transformer Capacity], MATCH($A39, VEC!$A$2:$A$33, 0))/1000, "")</f>
        <v>0</v>
      </c>
      <c r="AO39" s="169">
        <f>IFERROR('VEC sub % by town by count'!AO39*INDEX(Table_query__5[Transformer Capacity], MATCH($A39, VEC!$A$2:$A$33, 0))/1000, "")</f>
        <v>0</v>
      </c>
      <c r="AP39" s="169">
        <f>IFERROR('VEC sub % by town by count'!AP39*INDEX(Table_query__5[Transformer Capacity], MATCH($A39, VEC!$A$2:$A$33, 0))/1000, "")</f>
        <v>0</v>
      </c>
      <c r="AQ39" s="169">
        <f>IFERROR('VEC sub % by town by count'!AQ39*INDEX(Table_query__5[Transformer Capacity], MATCH($A39, VEC!$A$2:$A$33, 0))/1000, "")</f>
        <v>0</v>
      </c>
      <c r="AR39" s="169">
        <f>IFERROR('VEC sub % by town by count'!AR39*INDEX(Table_query__5[Transformer Capacity], MATCH($A39, VEC!$A$2:$A$33, 0))/1000, "")</f>
        <v>0</v>
      </c>
      <c r="AS39" s="169">
        <f>IFERROR('VEC sub % by town by count'!AS39*INDEX(Table_query__5[Transformer Capacity], MATCH($A39, VEC!$A$2:$A$33, 0))/1000, "")</f>
        <v>0</v>
      </c>
      <c r="AT39" s="169">
        <f>IFERROR('VEC sub % by town by count'!AT39*INDEX(Table_query__5[Transformer Capacity], MATCH($A39, VEC!$A$2:$A$33, 0))/1000, "")</f>
        <v>0</v>
      </c>
      <c r="AU39" s="169">
        <f>IFERROR('VEC sub % by town by count'!AU39*INDEX(Table_query__5[Transformer Capacity], MATCH($A39, VEC!$A$2:$A$33, 0))/1000, "")</f>
        <v>0</v>
      </c>
      <c r="AV39" s="169">
        <f>IFERROR('VEC sub % by town by count'!AV39*INDEX(Table_query__5[Transformer Capacity], MATCH($A39, VEC!$A$2:$A$33, 0))/1000, "")</f>
        <v>0</v>
      </c>
      <c r="AW39" s="169">
        <f>IFERROR('VEC sub % by town by count'!AW39*INDEX(Table_query__5[Transformer Capacity], MATCH($A39, VEC!$A$2:$A$33, 0))/1000, "")</f>
        <v>0</v>
      </c>
      <c r="AX39" s="169">
        <f>IFERROR('VEC sub % by town by count'!AX39*INDEX(Table_query__5[Transformer Capacity], MATCH($A39, VEC!$A$2:$A$33, 0))/1000, "")</f>
        <v>0</v>
      </c>
      <c r="AY39" s="169">
        <f>IFERROR('VEC sub % by town by count'!AY39*INDEX(Table_query__5[Transformer Capacity], MATCH($A39, VEC!$A$2:$A$33, 0))/1000, "")</f>
        <v>0</v>
      </c>
      <c r="AZ39" s="169">
        <f>IFERROR('VEC sub % by town by count'!AZ39*INDEX(Table_query__5[Transformer Capacity], MATCH($A39, VEC!$A$2:$A$33, 0))/1000, "")</f>
        <v>0.59939999999999993</v>
      </c>
      <c r="BA39" s="169">
        <f>IFERROR('VEC sub % by town by count'!BA39*INDEX(Table_query__5[Transformer Capacity], MATCH($A39, VEC!$A$2:$A$33, 0))/1000, "")</f>
        <v>0</v>
      </c>
      <c r="BB39" s="169">
        <f>IFERROR('VEC sub % by town by count'!BB39*INDEX(Table_query__5[Transformer Capacity], MATCH($A39, VEC!$A$2:$A$33, 0))/1000, "")</f>
        <v>0</v>
      </c>
      <c r="BC39" s="169">
        <f>IFERROR('VEC sub % by town by count'!BC39*INDEX(Table_query__5[Transformer Capacity], MATCH($A39, VEC!$A$2:$A$33, 0))/1000, "")</f>
        <v>0</v>
      </c>
      <c r="BD39" s="169">
        <f>IFERROR('VEC sub % by town by count'!BD39*INDEX(Table_query__5[Transformer Capacity], MATCH($A39, VEC!$A$2:$A$33, 0))/1000, "")</f>
        <v>0</v>
      </c>
      <c r="BE39" s="169">
        <f>IFERROR('VEC sub % by town by count'!BE39*INDEX(Table_query__5[Transformer Capacity], MATCH($A39, VEC!$A$2:$A$33, 0))/1000, "")</f>
        <v>0</v>
      </c>
      <c r="BF39" s="169">
        <f>IFERROR('VEC sub % by town by count'!BF39*INDEX(Table_query__5[Transformer Capacity], MATCH($A39, VEC!$A$2:$A$33, 0))/1000, "")</f>
        <v>0</v>
      </c>
      <c r="BG39" s="169">
        <f>IFERROR('VEC sub % by town by count'!BG39*INDEX(Table_query__5[Transformer Capacity], MATCH($A39, VEC!$A$2:$A$33, 0))/1000, "")</f>
        <v>0</v>
      </c>
      <c r="BH39" s="169">
        <f>IFERROR('VEC sub % by town by count'!BH39*INDEX(Table_query__5[Transformer Capacity], MATCH($A39, VEC!$A$2:$A$33, 0))/1000, "")</f>
        <v>0</v>
      </c>
      <c r="BI39" s="169">
        <f>IFERROR('VEC sub % by town by count'!BI39*INDEX(Table_query__5[Transformer Capacity], MATCH($A39, VEC!$A$2:$A$33, 0))/1000, "")</f>
        <v>0</v>
      </c>
      <c r="BJ39" s="169">
        <f>IFERROR('VEC sub % by town by count'!BJ39*INDEX(Table_query__5[Transformer Capacity], MATCH($A39, VEC!$A$2:$A$33, 0))/1000, "")</f>
        <v>0</v>
      </c>
      <c r="BK39" s="169">
        <f>IFERROR('VEC sub % by town by count'!BK39*INDEX(Table_query__5[Transformer Capacity], MATCH($A39, VEC!$A$2:$A$33, 0))/1000, "")</f>
        <v>0</v>
      </c>
      <c r="BL39" s="169">
        <f>IFERROR('VEC sub % by town by count'!BL39*INDEX(Table_query__5[Transformer Capacity], MATCH($A39, VEC!$A$2:$A$33, 0))/1000, "")</f>
        <v>0</v>
      </c>
      <c r="BM39" s="169">
        <f>IFERROR('VEC sub % by town by count'!BM39*INDEX(Table_query__5[Transformer Capacity], MATCH($A39, VEC!$A$2:$A$33, 0))/1000, "")</f>
        <v>0</v>
      </c>
      <c r="BN39" s="169">
        <f>IFERROR('VEC sub % by town by count'!BN39*INDEX(Table_query__5[Transformer Capacity], MATCH($A39, VEC!$A$2:$A$33, 0))/1000, "")</f>
        <v>0</v>
      </c>
      <c r="BO39" s="169">
        <f>IFERROR('VEC sub % by town by count'!BO39*INDEX(Table_query__5[Transformer Capacity], MATCH($A39, VEC!$A$2:$A$33, 0))/1000, "")</f>
        <v>0</v>
      </c>
      <c r="BP39" s="169">
        <f>IFERROR('VEC sub % by town by count'!BP39*INDEX(Table_query__5[Transformer Capacity], MATCH($A39, VEC!$A$2:$A$33, 0))/1000, "")</f>
        <v>0</v>
      </c>
      <c r="BQ39" s="169">
        <f>IFERROR('VEC sub % by town by count'!BQ39*INDEX(Table_query__5[Transformer Capacity], MATCH($A39, VEC!$A$2:$A$33, 0))/1000, "")</f>
        <v>0</v>
      </c>
      <c r="BR39" s="169">
        <f>IFERROR('VEC sub % by town by count'!BR39*INDEX(Table_query__5[Transformer Capacity], MATCH($A39, VEC!$A$2:$A$33, 0))/1000, "")</f>
        <v>0</v>
      </c>
      <c r="BS39">
        <f t="shared" si="0"/>
        <v>0.99899999999999989</v>
      </c>
    </row>
    <row r="40" spans="1:71" x14ac:dyDescent="0.25">
      <c r="A40">
        <v>51</v>
      </c>
      <c r="B40" s="169">
        <f>IFERROR('VEC sub % by town by count'!B40*INDEX(Table_query__5[Transformer Capacity], MATCH($A40, VEC!$A$2:$A$33, 0))/1000, "")</f>
        <v>0</v>
      </c>
      <c r="C40" s="169">
        <f>IFERROR('VEC sub % by town by count'!C40*INDEX(Table_query__5[Transformer Capacity], MATCH($A40, VEC!$A$2:$A$33, 0))/1000, "")</f>
        <v>0</v>
      </c>
      <c r="D40" s="169">
        <f>IFERROR('VEC sub % by town by count'!D40*INDEX(Table_query__5[Transformer Capacity], MATCH($A40, VEC!$A$2:$A$33, 0))/1000, "")</f>
        <v>0</v>
      </c>
      <c r="E40" s="169">
        <f>IFERROR('VEC sub % by town by count'!E40*INDEX(Table_query__5[Transformer Capacity], MATCH($A40, VEC!$A$2:$A$33, 0))/1000, "")</f>
        <v>0</v>
      </c>
      <c r="F40" s="169">
        <f>IFERROR('VEC sub % by town by count'!F40*INDEX(Table_query__5[Transformer Capacity], MATCH($A40, VEC!$A$2:$A$33, 0))/1000, "")</f>
        <v>0</v>
      </c>
      <c r="G40" s="169">
        <f>IFERROR('VEC sub % by town by count'!G40*INDEX(Table_query__5[Transformer Capacity], MATCH($A40, VEC!$A$2:$A$33, 0))/1000, "")</f>
        <v>0</v>
      </c>
      <c r="H40" s="169">
        <f>IFERROR('VEC sub % by town by count'!H40*INDEX(Table_query__5[Transformer Capacity], MATCH($A40, VEC!$A$2:$A$33, 0))/1000, "")</f>
        <v>0</v>
      </c>
      <c r="I40" s="169">
        <f>IFERROR('VEC sub % by town by count'!I40*INDEX(Table_query__5[Transformer Capacity], MATCH($A40, VEC!$A$2:$A$33, 0))/1000, "")</f>
        <v>0</v>
      </c>
      <c r="J40" s="169">
        <f>IFERROR('VEC sub % by town by count'!J40*INDEX(Table_query__5[Transformer Capacity], MATCH($A40, VEC!$A$2:$A$33, 0))/1000, "")</f>
        <v>0</v>
      </c>
      <c r="K40" s="169">
        <f>IFERROR('VEC sub % by town by count'!K40*INDEX(Table_query__5[Transformer Capacity], MATCH($A40, VEC!$A$2:$A$33, 0))/1000, "")</f>
        <v>0</v>
      </c>
      <c r="L40" s="169">
        <f>IFERROR('VEC sub % by town by count'!L40*INDEX(Table_query__5[Transformer Capacity], MATCH($A40, VEC!$A$2:$A$33, 0))/1000, "")</f>
        <v>0</v>
      </c>
      <c r="M40" s="169">
        <f>IFERROR('VEC sub % by town by count'!M40*INDEX(Table_query__5[Transformer Capacity], MATCH($A40, VEC!$A$2:$A$33, 0))/1000, "")</f>
        <v>0</v>
      </c>
      <c r="N40" s="169">
        <f>IFERROR('VEC sub % by town by count'!N40*INDEX(Table_query__5[Transformer Capacity], MATCH($A40, VEC!$A$2:$A$33, 0))/1000, "")</f>
        <v>5.078125</v>
      </c>
      <c r="O40" s="169">
        <f>IFERROR('VEC sub % by town by count'!O40*INDEX(Table_query__5[Transformer Capacity], MATCH($A40, VEC!$A$2:$A$33, 0))/1000, "")</f>
        <v>0</v>
      </c>
      <c r="P40" s="169">
        <f>IFERROR('VEC sub % by town by count'!P40*INDEX(Table_query__5[Transformer Capacity], MATCH($A40, VEC!$A$2:$A$33, 0))/1000, "")</f>
        <v>0</v>
      </c>
      <c r="Q40" s="169">
        <f>IFERROR('VEC sub % by town by count'!Q40*INDEX(Table_query__5[Transformer Capacity], MATCH($A40, VEC!$A$2:$A$33, 0))/1000, "")</f>
        <v>0</v>
      </c>
      <c r="R40" s="169">
        <f>IFERROR('VEC sub % by town by count'!R40*INDEX(Table_query__5[Transformer Capacity], MATCH($A40, VEC!$A$2:$A$33, 0))/1000, "")</f>
        <v>0</v>
      </c>
      <c r="S40" s="169">
        <f>IFERROR('VEC sub % by town by count'!S40*INDEX(Table_query__5[Transformer Capacity], MATCH($A40, VEC!$A$2:$A$33, 0))/1000, "")</f>
        <v>0</v>
      </c>
      <c r="T40" s="169">
        <f>IFERROR('VEC sub % by town by count'!T40*INDEX(Table_query__5[Transformer Capacity], MATCH($A40, VEC!$A$2:$A$33, 0))/1000, "")</f>
        <v>0</v>
      </c>
      <c r="U40" s="169">
        <f>IFERROR('VEC sub % by town by count'!U40*INDEX(Table_query__5[Transformer Capacity], MATCH($A40, VEC!$A$2:$A$33, 0))/1000, "")</f>
        <v>0</v>
      </c>
      <c r="V40" s="169">
        <f>IFERROR('VEC sub % by town by count'!V40*INDEX(Table_query__5[Transformer Capacity], MATCH($A40, VEC!$A$2:$A$33, 0))/1000, "")</f>
        <v>0</v>
      </c>
      <c r="W40" s="169">
        <f>IFERROR('VEC sub % by town by count'!W40*INDEX(Table_query__5[Transformer Capacity], MATCH($A40, VEC!$A$2:$A$33, 0))/1000, "")</f>
        <v>0</v>
      </c>
      <c r="X40" s="169">
        <f>IFERROR('VEC sub % by town by count'!X40*INDEX(Table_query__5[Transformer Capacity], MATCH($A40, VEC!$A$2:$A$33, 0))/1000, "")</f>
        <v>0</v>
      </c>
      <c r="Y40" s="169">
        <f>IFERROR('VEC sub % by town by count'!Y40*INDEX(Table_query__5[Transformer Capacity], MATCH($A40, VEC!$A$2:$A$33, 0))/1000, "")</f>
        <v>0</v>
      </c>
      <c r="Z40" s="169">
        <f>IFERROR('VEC sub % by town by count'!Z40*INDEX(Table_query__5[Transformer Capacity], MATCH($A40, VEC!$A$2:$A$33, 0))/1000, "")</f>
        <v>0</v>
      </c>
      <c r="AA40" s="169">
        <f>IFERROR('VEC sub % by town by count'!AA40*INDEX(Table_query__5[Transformer Capacity], MATCH($A40, VEC!$A$2:$A$33, 0))/1000, "")</f>
        <v>0</v>
      </c>
      <c r="AB40" s="169">
        <f>IFERROR('VEC sub % by town by count'!AB40*INDEX(Table_query__5[Transformer Capacity], MATCH($A40, VEC!$A$2:$A$33, 0))/1000, "")</f>
        <v>0</v>
      </c>
      <c r="AC40" s="169">
        <f>IFERROR('VEC sub % by town by count'!AC40*INDEX(Table_query__5[Transformer Capacity], MATCH($A40, VEC!$A$2:$A$33, 0))/1000, "")</f>
        <v>0</v>
      </c>
      <c r="AD40" s="169">
        <f>IFERROR('VEC sub % by town by count'!AD40*INDEX(Table_query__5[Transformer Capacity], MATCH($A40, VEC!$A$2:$A$33, 0))/1000, "")</f>
        <v>0</v>
      </c>
      <c r="AE40" s="169">
        <f>IFERROR('VEC sub % by town by count'!AE40*INDEX(Table_query__5[Transformer Capacity], MATCH($A40, VEC!$A$2:$A$33, 0))/1000, "")</f>
        <v>0</v>
      </c>
      <c r="AF40" s="169">
        <f>IFERROR('VEC sub % by town by count'!AF40*INDEX(Table_query__5[Transformer Capacity], MATCH($A40, VEC!$A$2:$A$33, 0))/1000, "")</f>
        <v>0</v>
      </c>
      <c r="AG40" s="169">
        <f>IFERROR('VEC sub % by town by count'!AG40*INDEX(Table_query__5[Transformer Capacity], MATCH($A40, VEC!$A$2:$A$33, 0))/1000, "")</f>
        <v>0</v>
      </c>
      <c r="AH40" s="169">
        <f>IFERROR('VEC sub % by town by count'!AH40*INDEX(Table_query__5[Transformer Capacity], MATCH($A40, VEC!$A$2:$A$33, 0))/1000, "")</f>
        <v>0</v>
      </c>
      <c r="AI40" s="169">
        <f>IFERROR('VEC sub % by town by count'!AI40*INDEX(Table_query__5[Transformer Capacity], MATCH($A40, VEC!$A$2:$A$33, 0))/1000, "")</f>
        <v>0</v>
      </c>
      <c r="AJ40" s="169">
        <f>IFERROR('VEC sub % by town by count'!AJ40*INDEX(Table_query__5[Transformer Capacity], MATCH($A40, VEC!$A$2:$A$33, 0))/1000, "")</f>
        <v>0</v>
      </c>
      <c r="AK40" s="169">
        <f>IFERROR('VEC sub % by town by count'!AK40*INDEX(Table_query__5[Transformer Capacity], MATCH($A40, VEC!$A$2:$A$33, 0))/1000, "")</f>
        <v>0</v>
      </c>
      <c r="AL40" s="169">
        <f>IFERROR('VEC sub % by town by count'!AL40*INDEX(Table_query__5[Transformer Capacity], MATCH($A40, VEC!$A$2:$A$33, 0))/1000, "")</f>
        <v>0</v>
      </c>
      <c r="AM40" s="169">
        <f>IFERROR('VEC sub % by town by count'!AM40*INDEX(Table_query__5[Transformer Capacity], MATCH($A40, VEC!$A$2:$A$33, 0))/1000, "")</f>
        <v>0</v>
      </c>
      <c r="AN40" s="169">
        <f>IFERROR('VEC sub % by town by count'!AN40*INDEX(Table_query__5[Transformer Capacity], MATCH($A40, VEC!$A$2:$A$33, 0))/1000, "")</f>
        <v>0</v>
      </c>
      <c r="AO40" s="169">
        <f>IFERROR('VEC sub % by town by count'!AO40*INDEX(Table_query__5[Transformer Capacity], MATCH($A40, VEC!$A$2:$A$33, 0))/1000, "")</f>
        <v>0</v>
      </c>
      <c r="AP40" s="169">
        <f>IFERROR('VEC sub % by town by count'!AP40*INDEX(Table_query__5[Transformer Capacity], MATCH($A40, VEC!$A$2:$A$33, 0))/1000, "")</f>
        <v>1.171875</v>
      </c>
      <c r="AQ40" s="169">
        <f>IFERROR('VEC sub % by town by count'!AQ40*INDEX(Table_query__5[Transformer Capacity], MATCH($A40, VEC!$A$2:$A$33, 0))/1000, "")</f>
        <v>0</v>
      </c>
      <c r="AR40" s="169">
        <f>IFERROR('VEC sub % by town by count'!AR40*INDEX(Table_query__5[Transformer Capacity], MATCH($A40, VEC!$A$2:$A$33, 0))/1000, "")</f>
        <v>0</v>
      </c>
      <c r="AS40" s="169">
        <f>IFERROR('VEC sub % by town by count'!AS40*INDEX(Table_query__5[Transformer Capacity], MATCH($A40, VEC!$A$2:$A$33, 0))/1000, "")</f>
        <v>0</v>
      </c>
      <c r="AT40" s="169">
        <f>IFERROR('VEC sub % by town by count'!AT40*INDEX(Table_query__5[Transformer Capacity], MATCH($A40, VEC!$A$2:$A$33, 0))/1000, "")</f>
        <v>0</v>
      </c>
      <c r="AU40" s="169">
        <f>IFERROR('VEC sub % by town by count'!AU40*INDEX(Table_query__5[Transformer Capacity], MATCH($A40, VEC!$A$2:$A$33, 0))/1000, "")</f>
        <v>0</v>
      </c>
      <c r="AV40" s="169">
        <f>IFERROR('VEC sub % by town by count'!AV40*INDEX(Table_query__5[Transformer Capacity], MATCH($A40, VEC!$A$2:$A$33, 0))/1000, "")</f>
        <v>0</v>
      </c>
      <c r="AW40" s="169">
        <f>IFERROR('VEC sub % by town by count'!AW40*INDEX(Table_query__5[Transformer Capacity], MATCH($A40, VEC!$A$2:$A$33, 0))/1000, "")</f>
        <v>0</v>
      </c>
      <c r="AX40" s="169">
        <f>IFERROR('VEC sub % by town by count'!AX40*INDEX(Table_query__5[Transformer Capacity], MATCH($A40, VEC!$A$2:$A$33, 0))/1000, "")</f>
        <v>0</v>
      </c>
      <c r="AY40" s="169">
        <f>IFERROR('VEC sub % by town by count'!AY40*INDEX(Table_query__5[Transformer Capacity], MATCH($A40, VEC!$A$2:$A$33, 0))/1000, "")</f>
        <v>0</v>
      </c>
      <c r="AZ40" s="169">
        <f>IFERROR('VEC sub % by town by count'!AZ40*INDEX(Table_query__5[Transformer Capacity], MATCH($A40, VEC!$A$2:$A$33, 0))/1000, "")</f>
        <v>0</v>
      </c>
      <c r="BA40" s="169">
        <f>IFERROR('VEC sub % by town by count'!BA40*INDEX(Table_query__5[Transformer Capacity], MATCH($A40, VEC!$A$2:$A$33, 0))/1000, "")</f>
        <v>0</v>
      </c>
      <c r="BB40" s="169">
        <f>IFERROR('VEC sub % by town by count'!BB40*INDEX(Table_query__5[Transformer Capacity], MATCH($A40, VEC!$A$2:$A$33, 0))/1000, "")</f>
        <v>0</v>
      </c>
      <c r="BC40" s="169">
        <f>IFERROR('VEC sub % by town by count'!BC40*INDEX(Table_query__5[Transformer Capacity], MATCH($A40, VEC!$A$2:$A$33, 0))/1000, "")</f>
        <v>0</v>
      </c>
      <c r="BD40" s="169">
        <f>IFERROR('VEC sub % by town by count'!BD40*INDEX(Table_query__5[Transformer Capacity], MATCH($A40, VEC!$A$2:$A$33, 0))/1000, "")</f>
        <v>0</v>
      </c>
      <c r="BE40" s="169">
        <f>IFERROR('VEC sub % by town by count'!BE40*INDEX(Table_query__5[Transformer Capacity], MATCH($A40, VEC!$A$2:$A$33, 0))/1000, "")</f>
        <v>0</v>
      </c>
      <c r="BF40" s="169">
        <f>IFERROR('VEC sub % by town by count'!BF40*INDEX(Table_query__5[Transformer Capacity], MATCH($A40, VEC!$A$2:$A$33, 0))/1000, "")</f>
        <v>0</v>
      </c>
      <c r="BG40" s="169">
        <f>IFERROR('VEC sub % by town by count'!BG40*INDEX(Table_query__5[Transformer Capacity], MATCH($A40, VEC!$A$2:$A$33, 0))/1000, "")</f>
        <v>0</v>
      </c>
      <c r="BH40" s="169">
        <f>IFERROR('VEC sub % by town by count'!BH40*INDEX(Table_query__5[Transformer Capacity], MATCH($A40, VEC!$A$2:$A$33, 0))/1000, "")</f>
        <v>0</v>
      </c>
      <c r="BI40" s="169">
        <f>IFERROR('VEC sub % by town by count'!BI40*INDEX(Table_query__5[Transformer Capacity], MATCH($A40, VEC!$A$2:$A$33, 0))/1000, "")</f>
        <v>0</v>
      </c>
      <c r="BJ40" s="169">
        <f>IFERROR('VEC sub % by town by count'!BJ40*INDEX(Table_query__5[Transformer Capacity], MATCH($A40, VEC!$A$2:$A$33, 0))/1000, "")</f>
        <v>0</v>
      </c>
      <c r="BK40" s="169">
        <f>IFERROR('VEC sub % by town by count'!BK40*INDEX(Table_query__5[Transformer Capacity], MATCH($A40, VEC!$A$2:$A$33, 0))/1000, "")</f>
        <v>0</v>
      </c>
      <c r="BL40" s="169">
        <f>IFERROR('VEC sub % by town by count'!BL40*INDEX(Table_query__5[Transformer Capacity], MATCH($A40, VEC!$A$2:$A$33, 0))/1000, "")</f>
        <v>0</v>
      </c>
      <c r="BM40" s="169">
        <f>IFERROR('VEC sub % by town by count'!BM40*INDEX(Table_query__5[Transformer Capacity], MATCH($A40, VEC!$A$2:$A$33, 0))/1000, "")</f>
        <v>0</v>
      </c>
      <c r="BN40" s="169">
        <f>IFERROR('VEC sub % by town by count'!BN40*INDEX(Table_query__5[Transformer Capacity], MATCH($A40, VEC!$A$2:$A$33, 0))/1000, "")</f>
        <v>0</v>
      </c>
      <c r="BO40" s="169">
        <f>IFERROR('VEC sub % by town by count'!BO40*INDEX(Table_query__5[Transformer Capacity], MATCH($A40, VEC!$A$2:$A$33, 0))/1000, "")</f>
        <v>0</v>
      </c>
      <c r="BP40" s="169">
        <f>IFERROR('VEC sub % by town by count'!BP40*INDEX(Table_query__5[Transformer Capacity], MATCH($A40, VEC!$A$2:$A$33, 0))/1000, "")</f>
        <v>0</v>
      </c>
      <c r="BQ40" s="169">
        <f>IFERROR('VEC sub % by town by count'!BQ40*INDEX(Table_query__5[Transformer Capacity], MATCH($A40, VEC!$A$2:$A$33, 0))/1000, "")</f>
        <v>0</v>
      </c>
      <c r="BR40" s="169">
        <f>IFERROR('VEC sub % by town by count'!BR40*INDEX(Table_query__5[Transformer Capacity], MATCH($A40, VEC!$A$2:$A$33, 0))/1000, "")</f>
        <v>0</v>
      </c>
      <c r="BS40">
        <f t="shared" si="0"/>
        <v>6.25</v>
      </c>
    </row>
    <row r="41" spans="1:71" x14ac:dyDescent="0.25">
      <c r="A41" t="s">
        <v>1476</v>
      </c>
      <c r="B41">
        <f>SUM(B2:B40)</f>
        <v>4.1702586206896548</v>
      </c>
      <c r="C41">
        <f t="shared" ref="C41:BN41" si="1">SUM(C2:C40)</f>
        <v>7.1206896551724128</v>
      </c>
      <c r="D41">
        <f t="shared" si="1"/>
        <v>0.2361290322580645</v>
      </c>
      <c r="E41">
        <f t="shared" si="1"/>
        <v>0.9</v>
      </c>
      <c r="F41">
        <f t="shared" si="1"/>
        <v>1.2794285714285714</v>
      </c>
      <c r="G41">
        <f t="shared" si="1"/>
        <v>3.7079891304347825</v>
      </c>
      <c r="H41">
        <f t="shared" si="1"/>
        <v>0</v>
      </c>
      <c r="I41">
        <f t="shared" si="1"/>
        <v>1.803030303030303</v>
      </c>
      <c r="J41">
        <f t="shared" si="1"/>
        <v>0</v>
      </c>
      <c r="K41">
        <f t="shared" si="1"/>
        <v>0.49411764705882355</v>
      </c>
      <c r="L41">
        <f t="shared" si="1"/>
        <v>0</v>
      </c>
      <c r="M41">
        <f t="shared" si="1"/>
        <v>14.12975782778865</v>
      </c>
      <c r="N41">
        <f t="shared" si="1"/>
        <v>5.4777250000000004</v>
      </c>
      <c r="O41">
        <f t="shared" si="1"/>
        <v>1.5555555555555554</v>
      </c>
      <c r="P41">
        <f t="shared" si="1"/>
        <v>2.5984787018255577</v>
      </c>
      <c r="Q41">
        <f t="shared" si="1"/>
        <v>1.8723180076628354</v>
      </c>
      <c r="R41">
        <f t="shared" si="1"/>
        <v>13.986782861292665</v>
      </c>
      <c r="S41">
        <f t="shared" si="1"/>
        <v>1.3333333333333333</v>
      </c>
      <c r="T41">
        <f t="shared" si="1"/>
        <v>0.67934782608695654</v>
      </c>
      <c r="U41">
        <f t="shared" si="1"/>
        <v>1.4252049180327868</v>
      </c>
      <c r="V41">
        <f t="shared" si="1"/>
        <v>3.0035203755067208</v>
      </c>
      <c r="W41">
        <f t="shared" si="1"/>
        <v>2.730312222551051</v>
      </c>
      <c r="X41">
        <f t="shared" si="1"/>
        <v>0</v>
      </c>
      <c r="Y41">
        <f t="shared" si="1"/>
        <v>1.2294454265597854</v>
      </c>
      <c r="Z41">
        <f t="shared" si="1"/>
        <v>4.4927689100655153</v>
      </c>
      <c r="AA41">
        <f t="shared" si="1"/>
        <v>9.1743119266055051E-2</v>
      </c>
      <c r="AB41">
        <f t="shared" si="1"/>
        <v>4.6124999999999998</v>
      </c>
      <c r="AC41">
        <f t="shared" si="1"/>
        <v>9.9835205992509355</v>
      </c>
      <c r="AD41">
        <f t="shared" si="1"/>
        <v>0.22500000000000001</v>
      </c>
      <c r="AE41">
        <f t="shared" si="1"/>
        <v>0</v>
      </c>
      <c r="AF41">
        <f t="shared" si="1"/>
        <v>2.9619589041095891</v>
      </c>
      <c r="AG41">
        <f t="shared" si="1"/>
        <v>3.4391304347826086</v>
      </c>
      <c r="AH41">
        <f t="shared" si="1"/>
        <v>1.9012345679012344</v>
      </c>
      <c r="AI41">
        <f t="shared" si="1"/>
        <v>2.678260869565217</v>
      </c>
      <c r="AJ41">
        <f t="shared" si="1"/>
        <v>0.3888888888888889</v>
      </c>
      <c r="AK41">
        <f t="shared" si="1"/>
        <v>2.0237068965517242</v>
      </c>
      <c r="AL41">
        <f t="shared" si="1"/>
        <v>2.4137931034482758</v>
      </c>
      <c r="AM41">
        <f t="shared" si="1"/>
        <v>3.4711862745098037</v>
      </c>
      <c r="AN41">
        <f t="shared" si="1"/>
        <v>5.2907196969696972</v>
      </c>
      <c r="AO41">
        <f t="shared" si="1"/>
        <v>2.4327380952380953</v>
      </c>
      <c r="AP41">
        <f t="shared" si="1"/>
        <v>1.171875</v>
      </c>
      <c r="AQ41">
        <f t="shared" si="1"/>
        <v>2.96875</v>
      </c>
      <c r="AR41">
        <f t="shared" si="1"/>
        <v>0</v>
      </c>
      <c r="AS41">
        <f t="shared" si="1"/>
        <v>0.20491803278688522</v>
      </c>
      <c r="AT41">
        <f t="shared" si="1"/>
        <v>4.1183574879227063</v>
      </c>
      <c r="AU41">
        <f t="shared" si="1"/>
        <v>2.238779956427015</v>
      </c>
      <c r="AV41">
        <f t="shared" si="1"/>
        <v>1.2</v>
      </c>
      <c r="AW41">
        <f t="shared" si="1"/>
        <v>2.9822119675456387</v>
      </c>
      <c r="AX41">
        <f t="shared" si="1"/>
        <v>1.2097692697768763</v>
      </c>
      <c r="AY41">
        <f t="shared" si="1"/>
        <v>4.5317835464290326</v>
      </c>
      <c r="AZ41">
        <f t="shared" si="1"/>
        <v>0.59939999999999993</v>
      </c>
      <c r="BA41">
        <f t="shared" si="1"/>
        <v>7.5663586956521742</v>
      </c>
      <c r="BB41">
        <f t="shared" si="1"/>
        <v>5.1739130434782608</v>
      </c>
      <c r="BC41">
        <f t="shared" si="1"/>
        <v>0.67500000000000004</v>
      </c>
      <c r="BD41">
        <f t="shared" si="1"/>
        <v>1.7571428571428571</v>
      </c>
      <c r="BE41">
        <f t="shared" si="1"/>
        <v>1.5219215546888507</v>
      </c>
      <c r="BF41">
        <f t="shared" si="1"/>
        <v>9.8157303370786515</v>
      </c>
      <c r="BG41">
        <f t="shared" si="1"/>
        <v>0.82110091743119273</v>
      </c>
      <c r="BH41">
        <f t="shared" si="1"/>
        <v>8.5841614906832309</v>
      </c>
      <c r="BI41">
        <f t="shared" si="1"/>
        <v>0.36521739130434783</v>
      </c>
      <c r="BJ41">
        <f t="shared" si="1"/>
        <v>0.5</v>
      </c>
      <c r="BK41">
        <f t="shared" si="1"/>
        <v>2.7147742649835194</v>
      </c>
      <c r="BL41">
        <f t="shared" si="1"/>
        <v>4.6657450980392161</v>
      </c>
      <c r="BM41">
        <f t="shared" si="1"/>
        <v>2.966609589041096</v>
      </c>
      <c r="BN41">
        <f t="shared" si="1"/>
        <v>1.7857142857142856</v>
      </c>
      <c r="BO41">
        <f t="shared" ref="BO41:BS41" si="2">SUM(BO2:BO40)</f>
        <v>2.8272712418300654</v>
      </c>
      <c r="BP41">
        <f t="shared" si="2"/>
        <v>3.2967446821844697</v>
      </c>
      <c r="BQ41">
        <f t="shared" si="2"/>
        <v>0.22500000000000001</v>
      </c>
      <c r="BR41">
        <f t="shared" si="2"/>
        <v>30.902173913043477</v>
      </c>
      <c r="BS41">
        <f t="shared" si="2"/>
        <v>223.53100000000003</v>
      </c>
    </row>
  </sheetData>
  <sheetProtection algorithmName="SHA-512" hashValue="uRQs/xGpSV+MNnSYaNZVU5t9HoImiooU/g0BHQgLcW1+EDXAW0Nh5FHXtFPNDwr3p6PfvMVgBPtBXXFNa0ys5w==" saltValue="W8ycLJaqo5oYviZpW5iMdw==" spinCount="100000" sheet="1" objects="1" scenarios="1" autoFilter="0"/>
  <autoFilter ref="A1:BS40" xr:uid="{88796B2D-CA92-4689-B30D-3F60FBCE3427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D304D-B6B3-42C8-A2B0-7347CB0E19F2}">
  <sheetPr codeName="Sheet6">
    <tabColor theme="5" tint="0.39997558519241921"/>
  </sheetPr>
  <dimension ref="A1:U27"/>
  <sheetViews>
    <sheetView topLeftCell="A7" workbookViewId="0"/>
  </sheetViews>
  <sheetFormatPr defaultRowHeight="15" x14ac:dyDescent="0.25"/>
  <cols>
    <col min="2" max="2" width="23.28515625" bestFit="1" customWidth="1"/>
  </cols>
  <sheetData>
    <row r="1" spans="1:21" ht="60" x14ac:dyDescent="0.25">
      <c r="A1" s="6" t="s">
        <v>857</v>
      </c>
      <c r="B1" s="23" t="s">
        <v>858</v>
      </c>
      <c r="C1" s="24" t="s">
        <v>859</v>
      </c>
      <c r="D1" s="24" t="s">
        <v>860</v>
      </c>
      <c r="E1" s="24" t="s">
        <v>861</v>
      </c>
      <c r="F1" s="24" t="s">
        <v>862</v>
      </c>
      <c r="G1" s="24" t="s">
        <v>863</v>
      </c>
      <c r="H1" s="24" t="s">
        <v>937</v>
      </c>
      <c r="I1" s="24" t="s">
        <v>864</v>
      </c>
      <c r="J1" s="23" t="s">
        <v>865</v>
      </c>
      <c r="K1" s="34" t="s">
        <v>195</v>
      </c>
      <c r="L1" s="35" t="s">
        <v>211</v>
      </c>
      <c r="M1" s="35" t="s">
        <v>255</v>
      </c>
      <c r="N1" s="35" t="s">
        <v>236</v>
      </c>
      <c r="O1" s="35" t="s">
        <v>265</v>
      </c>
      <c r="P1" s="35" t="s">
        <v>282</v>
      </c>
      <c r="Q1" s="35" t="s">
        <v>296</v>
      </c>
      <c r="R1" s="35" t="s">
        <v>76</v>
      </c>
      <c r="S1" s="35" t="s">
        <v>283</v>
      </c>
      <c r="T1" s="35" t="s">
        <v>134</v>
      </c>
      <c r="U1" s="36" t="s">
        <v>157</v>
      </c>
    </row>
    <row r="2" spans="1:21" ht="43.15" customHeight="1" x14ac:dyDescent="0.25">
      <c r="A2">
        <v>1</v>
      </c>
      <c r="B2" s="25" t="s">
        <v>866</v>
      </c>
      <c r="C2" s="26" t="s">
        <v>867</v>
      </c>
      <c r="D2" s="26">
        <v>4</v>
      </c>
      <c r="E2" s="26" t="s">
        <v>868</v>
      </c>
      <c r="F2" s="26">
        <v>17</v>
      </c>
      <c r="G2" s="26" t="s">
        <v>869</v>
      </c>
      <c r="H2" s="26">
        <f>VALUE(LEFT($G2, LEN($G2)-2))</f>
        <v>61</v>
      </c>
      <c r="I2" s="26" t="s">
        <v>870</v>
      </c>
      <c r="J2" s="25" t="s">
        <v>833</v>
      </c>
      <c r="K2" s="26"/>
      <c r="L2" s="27"/>
      <c r="M2" s="27"/>
      <c r="N2" s="27"/>
      <c r="O2" s="27" t="s">
        <v>310</v>
      </c>
      <c r="P2" s="27"/>
      <c r="Q2" s="27" t="s">
        <v>310</v>
      </c>
      <c r="R2" s="27" t="s">
        <v>310</v>
      </c>
      <c r="S2" s="27"/>
      <c r="T2" s="27"/>
      <c r="U2" s="28"/>
    </row>
    <row r="3" spans="1:21" ht="43.15" customHeight="1" x14ac:dyDescent="0.25">
      <c r="A3">
        <v>2</v>
      </c>
      <c r="B3" s="25" t="s">
        <v>871</v>
      </c>
      <c r="C3" s="26" t="s">
        <v>867</v>
      </c>
      <c r="D3" s="26">
        <v>1</v>
      </c>
      <c r="E3" s="26" t="s">
        <v>868</v>
      </c>
      <c r="F3" s="26">
        <v>11.2</v>
      </c>
      <c r="G3" s="26" t="s">
        <v>872</v>
      </c>
      <c r="H3" s="26">
        <f t="shared" ref="H3:H27" si="0">VALUE(LEFT($G3, LEN($G3)-2))</f>
        <v>34</v>
      </c>
      <c r="I3" s="26" t="s">
        <v>870</v>
      </c>
      <c r="J3" s="25" t="s">
        <v>833</v>
      </c>
      <c r="K3" s="26"/>
      <c r="L3" s="27"/>
      <c r="M3" s="27"/>
      <c r="N3" s="27"/>
      <c r="O3" s="27" t="s">
        <v>310</v>
      </c>
      <c r="P3" s="27"/>
      <c r="Q3" s="27" t="s">
        <v>310</v>
      </c>
      <c r="R3" s="27" t="s">
        <v>310</v>
      </c>
      <c r="S3" s="27"/>
      <c r="T3" s="27"/>
      <c r="U3" s="28"/>
    </row>
    <row r="4" spans="1:21" ht="43.15" customHeight="1" x14ac:dyDescent="0.25">
      <c r="A4">
        <v>3</v>
      </c>
      <c r="B4" s="25" t="s">
        <v>873</v>
      </c>
      <c r="C4" s="26" t="s">
        <v>867</v>
      </c>
      <c r="D4" s="26">
        <v>1</v>
      </c>
      <c r="E4" s="26" t="s">
        <v>874</v>
      </c>
      <c r="F4" s="26">
        <v>2.2999999999999998</v>
      </c>
      <c r="G4" s="26" t="s">
        <v>875</v>
      </c>
      <c r="H4" s="26">
        <f t="shared" si="0"/>
        <v>0.9</v>
      </c>
      <c r="I4" s="26" t="s">
        <v>833</v>
      </c>
      <c r="J4" s="25" t="s">
        <v>833</v>
      </c>
      <c r="K4" s="26"/>
      <c r="L4" s="26"/>
      <c r="M4" s="27" t="s">
        <v>310</v>
      </c>
      <c r="N4" s="26"/>
      <c r="O4" s="27" t="s">
        <v>310</v>
      </c>
      <c r="P4" s="27"/>
      <c r="Q4" s="27" t="s">
        <v>310</v>
      </c>
      <c r="R4" s="27" t="s">
        <v>310</v>
      </c>
      <c r="S4" s="27"/>
      <c r="T4" s="27"/>
      <c r="U4" s="28"/>
    </row>
    <row r="5" spans="1:21" ht="43.15" customHeight="1" x14ac:dyDescent="0.25">
      <c r="A5">
        <v>4</v>
      </c>
      <c r="B5" s="25" t="s">
        <v>876</v>
      </c>
      <c r="C5" s="26" t="s">
        <v>867</v>
      </c>
      <c r="D5" s="26" t="s">
        <v>877</v>
      </c>
      <c r="E5" s="26" t="s">
        <v>874</v>
      </c>
      <c r="F5" s="26">
        <v>14.6</v>
      </c>
      <c r="G5" s="26" t="s">
        <v>878</v>
      </c>
      <c r="H5" s="26">
        <f t="shared" si="0"/>
        <v>5.8</v>
      </c>
      <c r="I5" s="26" t="s">
        <v>833</v>
      </c>
      <c r="J5" s="25" t="s">
        <v>833</v>
      </c>
      <c r="K5" s="26"/>
      <c r="L5" s="27"/>
      <c r="M5" s="27"/>
      <c r="N5" s="27"/>
      <c r="O5" s="27"/>
      <c r="P5" s="27"/>
      <c r="Q5" s="27"/>
      <c r="R5" s="27"/>
      <c r="S5" s="27" t="s">
        <v>310</v>
      </c>
      <c r="T5" s="27"/>
      <c r="U5" s="28"/>
    </row>
    <row r="6" spans="1:21" ht="43.15" customHeight="1" x14ac:dyDescent="0.25">
      <c r="A6">
        <v>5</v>
      </c>
      <c r="B6" s="25" t="s">
        <v>879</v>
      </c>
      <c r="C6" s="26" t="s">
        <v>867</v>
      </c>
      <c r="D6" s="26" t="s">
        <v>880</v>
      </c>
      <c r="E6" s="26" t="s">
        <v>874</v>
      </c>
      <c r="F6" s="26">
        <v>6.2</v>
      </c>
      <c r="G6" s="26" t="s">
        <v>881</v>
      </c>
      <c r="H6" s="26">
        <f t="shared" si="0"/>
        <v>2.5</v>
      </c>
      <c r="I6" s="26" t="s">
        <v>833</v>
      </c>
      <c r="J6" s="25" t="s">
        <v>833</v>
      </c>
      <c r="K6" s="26"/>
      <c r="L6" s="26"/>
      <c r="M6" s="27"/>
      <c r="N6" s="27"/>
      <c r="O6" s="27"/>
      <c r="P6" s="27" t="s">
        <v>310</v>
      </c>
      <c r="Q6" s="27"/>
      <c r="R6" s="27"/>
      <c r="S6" s="27"/>
      <c r="T6" s="27"/>
      <c r="U6" s="28"/>
    </row>
    <row r="7" spans="1:21" ht="43.15" customHeight="1" x14ac:dyDescent="0.25">
      <c r="A7">
        <v>6</v>
      </c>
      <c r="B7" s="25" t="s">
        <v>882</v>
      </c>
      <c r="C7" s="26" t="s">
        <v>867</v>
      </c>
      <c r="D7" s="26">
        <v>1</v>
      </c>
      <c r="E7" s="26" t="s">
        <v>874</v>
      </c>
      <c r="F7" s="26">
        <v>11.9</v>
      </c>
      <c r="G7" s="26" t="s">
        <v>883</v>
      </c>
      <c r="H7" s="26">
        <f t="shared" si="0"/>
        <v>4.8</v>
      </c>
      <c r="I7" s="26" t="s">
        <v>833</v>
      </c>
      <c r="J7" s="25" t="s">
        <v>833</v>
      </c>
      <c r="K7" s="26"/>
      <c r="L7" s="27" t="s">
        <v>310</v>
      </c>
      <c r="M7" s="27"/>
      <c r="N7" s="27"/>
      <c r="O7" s="27"/>
      <c r="P7" s="27"/>
      <c r="Q7" s="27"/>
      <c r="R7" s="27"/>
      <c r="S7" s="27"/>
      <c r="T7" s="27"/>
      <c r="U7" s="28" t="s">
        <v>310</v>
      </c>
    </row>
    <row r="8" spans="1:21" ht="43.15" customHeight="1" x14ac:dyDescent="0.25">
      <c r="A8">
        <v>7</v>
      </c>
      <c r="B8" s="25" t="s">
        <v>884</v>
      </c>
      <c r="C8" s="26" t="s">
        <v>867</v>
      </c>
      <c r="D8" s="26" t="s">
        <v>877</v>
      </c>
      <c r="E8" s="26" t="s">
        <v>874</v>
      </c>
      <c r="F8" s="26">
        <v>2.9</v>
      </c>
      <c r="G8" s="26" t="s">
        <v>885</v>
      </c>
      <c r="H8" s="26">
        <f t="shared" si="0"/>
        <v>1.2</v>
      </c>
      <c r="I8" s="26" t="s">
        <v>833</v>
      </c>
      <c r="J8" s="25" t="s">
        <v>833</v>
      </c>
      <c r="K8" s="26"/>
      <c r="L8" s="27"/>
      <c r="M8" s="27"/>
      <c r="N8" s="27" t="s">
        <v>310</v>
      </c>
      <c r="O8" s="27"/>
      <c r="P8" s="27"/>
      <c r="Q8" s="27"/>
      <c r="R8" s="27"/>
      <c r="S8" s="27"/>
      <c r="T8" s="27"/>
      <c r="U8" s="28"/>
    </row>
    <row r="9" spans="1:21" ht="43.15" customHeight="1" x14ac:dyDescent="0.25">
      <c r="A9">
        <v>8</v>
      </c>
      <c r="B9" s="25" t="s">
        <v>886</v>
      </c>
      <c r="C9" s="26" t="s">
        <v>887</v>
      </c>
      <c r="D9" s="26" t="s">
        <v>888</v>
      </c>
      <c r="E9" s="26" t="s">
        <v>868</v>
      </c>
      <c r="F9" s="26">
        <v>20.8</v>
      </c>
      <c r="G9" s="26" t="s">
        <v>889</v>
      </c>
      <c r="H9" s="26">
        <f t="shared" si="0"/>
        <v>56</v>
      </c>
      <c r="I9" s="26" t="s">
        <v>870</v>
      </c>
      <c r="J9" s="25" t="s">
        <v>833</v>
      </c>
      <c r="K9" s="26"/>
      <c r="L9" s="26"/>
      <c r="M9" s="26" t="s">
        <v>310</v>
      </c>
      <c r="N9" s="27"/>
      <c r="O9" s="27"/>
      <c r="P9" s="27"/>
      <c r="Q9" s="27"/>
      <c r="R9" s="27"/>
      <c r="S9" s="27"/>
      <c r="T9" s="27"/>
      <c r="U9" s="28"/>
    </row>
    <row r="10" spans="1:21" ht="43.15" customHeight="1" x14ac:dyDescent="0.25">
      <c r="A10">
        <v>9</v>
      </c>
      <c r="B10" s="25" t="s">
        <v>890</v>
      </c>
      <c r="C10" s="26" t="s">
        <v>891</v>
      </c>
      <c r="D10" s="26">
        <v>1</v>
      </c>
      <c r="E10" s="26" t="s">
        <v>868</v>
      </c>
      <c r="F10" s="26">
        <v>28</v>
      </c>
      <c r="G10" s="26" t="s">
        <v>892</v>
      </c>
      <c r="H10" s="26">
        <f t="shared" si="0"/>
        <v>104</v>
      </c>
      <c r="I10" s="26" t="s">
        <v>870</v>
      </c>
      <c r="J10" s="25" t="s">
        <v>833</v>
      </c>
      <c r="K10" s="26" t="s">
        <v>310</v>
      </c>
      <c r="L10" s="27"/>
      <c r="M10" s="27" t="s">
        <v>310</v>
      </c>
      <c r="N10" s="27"/>
      <c r="O10" s="27"/>
      <c r="P10" s="27"/>
      <c r="Q10" s="27"/>
      <c r="R10" s="27"/>
      <c r="S10" s="27"/>
      <c r="T10" s="27"/>
      <c r="U10" s="28"/>
    </row>
    <row r="11" spans="1:21" ht="43.15" customHeight="1" x14ac:dyDescent="0.25">
      <c r="A11">
        <v>10</v>
      </c>
      <c r="B11" s="25" t="s">
        <v>893</v>
      </c>
      <c r="C11" s="26" t="s">
        <v>891</v>
      </c>
      <c r="D11" s="26">
        <v>470</v>
      </c>
      <c r="E11" s="26" t="s">
        <v>874</v>
      </c>
      <c r="F11" s="26">
        <v>10.6</v>
      </c>
      <c r="G11" s="26" t="s">
        <v>894</v>
      </c>
      <c r="H11" s="26">
        <f t="shared" si="0"/>
        <v>4.2</v>
      </c>
      <c r="I11" s="26" t="s">
        <v>833</v>
      </c>
      <c r="J11" s="25" t="s">
        <v>833</v>
      </c>
      <c r="K11" s="26"/>
      <c r="L11" s="27"/>
      <c r="M11" s="27"/>
      <c r="N11" s="27" t="s">
        <v>310</v>
      </c>
      <c r="O11" s="27"/>
      <c r="P11" s="27" t="s">
        <v>310</v>
      </c>
      <c r="Q11" s="27"/>
      <c r="R11" s="27"/>
      <c r="S11" s="27"/>
      <c r="T11" s="27"/>
      <c r="U11" s="28"/>
    </row>
    <row r="12" spans="1:21" ht="43.15" customHeight="1" x14ac:dyDescent="0.25">
      <c r="A12">
        <v>11</v>
      </c>
      <c r="B12" s="25" t="s">
        <v>895</v>
      </c>
      <c r="C12" s="26" t="s">
        <v>896</v>
      </c>
      <c r="D12" s="26" t="s">
        <v>897</v>
      </c>
      <c r="E12" s="26" t="s">
        <v>868</v>
      </c>
      <c r="F12" s="26">
        <v>8.3000000000000007</v>
      </c>
      <c r="G12" s="26" t="s">
        <v>898</v>
      </c>
      <c r="H12" s="26">
        <f t="shared" si="0"/>
        <v>27</v>
      </c>
      <c r="I12" s="26" t="s">
        <v>870</v>
      </c>
      <c r="J12" s="25" t="s">
        <v>833</v>
      </c>
      <c r="K12" s="26"/>
      <c r="L12" s="27"/>
      <c r="M12" s="27"/>
      <c r="N12" s="27" t="s">
        <v>310</v>
      </c>
      <c r="O12" s="27" t="s">
        <v>310</v>
      </c>
      <c r="P12" s="27"/>
      <c r="Q12" s="27"/>
      <c r="R12" s="27"/>
      <c r="S12" s="27"/>
      <c r="T12" s="27"/>
      <c r="U12" s="28"/>
    </row>
    <row r="13" spans="1:21" ht="43.15" customHeight="1" x14ac:dyDescent="0.25">
      <c r="A13">
        <v>12</v>
      </c>
      <c r="B13" s="25" t="s">
        <v>899</v>
      </c>
      <c r="C13" s="26" t="s">
        <v>896</v>
      </c>
      <c r="D13" s="26">
        <v>1</v>
      </c>
      <c r="E13" s="26" t="s">
        <v>900</v>
      </c>
      <c r="F13" s="26" t="s">
        <v>901</v>
      </c>
      <c r="G13" s="26" t="s">
        <v>902</v>
      </c>
      <c r="H13" s="26">
        <f t="shared" si="0"/>
        <v>3.8</v>
      </c>
      <c r="I13" s="26" t="s">
        <v>870</v>
      </c>
      <c r="J13" s="25" t="s">
        <v>833</v>
      </c>
      <c r="K13" s="26"/>
      <c r="L13" s="26"/>
      <c r="M13" s="27"/>
      <c r="N13" s="27"/>
      <c r="O13" s="27"/>
      <c r="P13" s="27" t="s">
        <v>310</v>
      </c>
      <c r="Q13" s="27"/>
      <c r="R13" s="27"/>
      <c r="S13" s="27"/>
      <c r="T13" s="27"/>
      <c r="U13" s="28" t="s">
        <v>310</v>
      </c>
    </row>
    <row r="14" spans="1:21" ht="43.15" customHeight="1" x14ac:dyDescent="0.25">
      <c r="A14">
        <v>13</v>
      </c>
      <c r="B14" s="25" t="s">
        <v>903</v>
      </c>
      <c r="C14" s="26" t="s">
        <v>896</v>
      </c>
      <c r="D14" s="26">
        <v>484</v>
      </c>
      <c r="E14" s="26" t="s">
        <v>874</v>
      </c>
      <c r="F14" s="26">
        <v>10.199999999999999</v>
      </c>
      <c r="G14" s="26" t="s">
        <v>904</v>
      </c>
      <c r="H14" s="26">
        <f t="shared" si="0"/>
        <v>4.0999999999999996</v>
      </c>
      <c r="I14" s="26" t="s">
        <v>833</v>
      </c>
      <c r="J14" s="25" t="s">
        <v>833</v>
      </c>
      <c r="K14" s="26"/>
      <c r="L14" s="27"/>
      <c r="M14" s="27"/>
      <c r="N14" s="27" t="s">
        <v>310</v>
      </c>
      <c r="O14" s="27"/>
      <c r="P14" s="27"/>
      <c r="Q14" s="27"/>
      <c r="R14" s="27"/>
      <c r="S14" s="27"/>
      <c r="T14" s="27"/>
      <c r="U14" s="28"/>
    </row>
    <row r="15" spans="1:21" ht="43.15" customHeight="1" x14ac:dyDescent="0.25">
      <c r="A15">
        <v>14</v>
      </c>
      <c r="B15" s="25" t="s">
        <v>905</v>
      </c>
      <c r="C15" s="26" t="s">
        <v>906</v>
      </c>
      <c r="D15" s="26">
        <v>3</v>
      </c>
      <c r="E15" s="26" t="s">
        <v>868</v>
      </c>
      <c r="F15" s="26">
        <v>6.7</v>
      </c>
      <c r="G15" s="26" t="s">
        <v>907</v>
      </c>
      <c r="H15" s="26">
        <f t="shared" si="0"/>
        <v>35</v>
      </c>
      <c r="I15" s="26" t="s">
        <v>870</v>
      </c>
      <c r="J15" s="25" t="s">
        <v>833</v>
      </c>
      <c r="K15" s="26" t="s">
        <v>310</v>
      </c>
      <c r="L15" s="26"/>
      <c r="M15" s="27" t="s">
        <v>310</v>
      </c>
      <c r="N15" s="27"/>
      <c r="O15" s="27"/>
      <c r="P15" s="27"/>
      <c r="Q15" s="27"/>
      <c r="R15" s="27"/>
      <c r="S15" s="27"/>
      <c r="T15" s="27"/>
      <c r="U15" s="28"/>
    </row>
    <row r="16" spans="1:21" ht="43.15" customHeight="1" x14ac:dyDescent="0.25">
      <c r="A16">
        <v>15</v>
      </c>
      <c r="B16" s="25" t="s">
        <v>908</v>
      </c>
      <c r="C16" s="26" t="s">
        <v>906</v>
      </c>
      <c r="D16" s="26">
        <v>1</v>
      </c>
      <c r="E16" s="26" t="s">
        <v>874</v>
      </c>
      <c r="F16" s="26">
        <v>8.4</v>
      </c>
      <c r="G16" s="26" t="s">
        <v>909</v>
      </c>
      <c r="H16" s="26">
        <f t="shared" si="0"/>
        <v>3.4</v>
      </c>
      <c r="I16" s="26" t="s">
        <v>833</v>
      </c>
      <c r="J16" s="25" t="s">
        <v>833</v>
      </c>
      <c r="K16" s="26"/>
      <c r="L16" s="27"/>
      <c r="M16" s="27"/>
      <c r="N16" s="27"/>
      <c r="O16" s="27"/>
      <c r="P16" s="27"/>
      <c r="Q16" s="27"/>
      <c r="R16" s="27"/>
      <c r="S16" s="27" t="s">
        <v>310</v>
      </c>
      <c r="T16" s="27"/>
      <c r="U16" s="28"/>
    </row>
    <row r="17" spans="1:21" ht="43.15" customHeight="1" x14ac:dyDescent="0.25">
      <c r="A17">
        <v>16</v>
      </c>
      <c r="B17" s="25" t="s">
        <v>910</v>
      </c>
      <c r="C17" s="26" t="s">
        <v>911</v>
      </c>
      <c r="D17" s="26">
        <v>2</v>
      </c>
      <c r="E17" s="26" t="s">
        <v>900</v>
      </c>
      <c r="F17" s="26" t="s">
        <v>901</v>
      </c>
      <c r="G17" s="26" t="s">
        <v>912</v>
      </c>
      <c r="H17" s="26">
        <f t="shared" si="0"/>
        <v>3.9</v>
      </c>
      <c r="I17" s="26" t="s">
        <v>870</v>
      </c>
      <c r="J17" s="25" t="s">
        <v>833</v>
      </c>
      <c r="K17" s="26"/>
      <c r="L17" s="26"/>
      <c r="M17" s="27"/>
      <c r="N17" s="27"/>
      <c r="O17" s="27" t="s">
        <v>310</v>
      </c>
      <c r="P17" s="27"/>
      <c r="Q17" s="27" t="s">
        <v>310</v>
      </c>
      <c r="R17" s="27" t="s">
        <v>310</v>
      </c>
      <c r="S17" s="27"/>
      <c r="T17" s="27"/>
      <c r="U17" s="28"/>
    </row>
    <row r="18" spans="1:21" ht="43.15" customHeight="1" x14ac:dyDescent="0.25">
      <c r="A18">
        <v>17</v>
      </c>
      <c r="B18" s="25" t="s">
        <v>913</v>
      </c>
      <c r="C18" s="26" t="s">
        <v>911</v>
      </c>
      <c r="D18" s="26">
        <v>2</v>
      </c>
      <c r="E18" s="26" t="s">
        <v>874</v>
      </c>
      <c r="F18" s="26">
        <v>1.5</v>
      </c>
      <c r="G18" s="26" t="s">
        <v>914</v>
      </c>
      <c r="H18" s="26">
        <f t="shared" si="0"/>
        <v>0.6</v>
      </c>
      <c r="I18" s="26" t="s">
        <v>833</v>
      </c>
      <c r="J18" s="25" t="s">
        <v>833</v>
      </c>
      <c r="K18" s="26"/>
      <c r="L18" s="27"/>
      <c r="M18" s="27"/>
      <c r="N18" s="27" t="s">
        <v>310</v>
      </c>
      <c r="O18" s="27"/>
      <c r="P18" s="27" t="s">
        <v>310</v>
      </c>
      <c r="Q18" s="27"/>
      <c r="R18" s="27"/>
      <c r="S18" s="27"/>
      <c r="T18" s="27"/>
      <c r="U18" s="28"/>
    </row>
    <row r="19" spans="1:21" ht="43.15" customHeight="1" x14ac:dyDescent="0.25">
      <c r="A19">
        <v>18</v>
      </c>
      <c r="B19" s="25" t="s">
        <v>915</v>
      </c>
      <c r="C19" s="26" t="s">
        <v>916</v>
      </c>
      <c r="D19" s="26">
        <v>1</v>
      </c>
      <c r="E19" s="26" t="s">
        <v>868</v>
      </c>
      <c r="F19" s="26">
        <v>17.7</v>
      </c>
      <c r="G19" s="26" t="s">
        <v>917</v>
      </c>
      <c r="H19" s="26">
        <f t="shared" si="0"/>
        <v>45</v>
      </c>
      <c r="I19" s="26" t="s">
        <v>870</v>
      </c>
      <c r="J19" s="25" t="s">
        <v>833</v>
      </c>
      <c r="K19" s="26"/>
      <c r="L19" s="27"/>
      <c r="M19" s="27"/>
      <c r="N19" s="27"/>
      <c r="O19" s="27" t="s">
        <v>310</v>
      </c>
      <c r="P19" s="27"/>
      <c r="Q19" s="27" t="s">
        <v>310</v>
      </c>
      <c r="R19" s="27" t="s">
        <v>310</v>
      </c>
      <c r="S19" s="27"/>
      <c r="T19" s="27"/>
      <c r="U19" s="28"/>
    </row>
    <row r="20" spans="1:21" ht="43.15" customHeight="1" x14ac:dyDescent="0.25">
      <c r="A20">
        <v>19</v>
      </c>
      <c r="B20" s="25" t="s">
        <v>918</v>
      </c>
      <c r="C20" s="26" t="s">
        <v>919</v>
      </c>
      <c r="D20" s="26">
        <v>1</v>
      </c>
      <c r="E20" s="26" t="s">
        <v>868</v>
      </c>
      <c r="F20" s="26">
        <v>7.5</v>
      </c>
      <c r="G20" s="26" t="s">
        <v>920</v>
      </c>
      <c r="H20" s="26">
        <f t="shared" si="0"/>
        <v>21</v>
      </c>
      <c r="I20" s="26" t="s">
        <v>870</v>
      </c>
      <c r="J20" s="25" t="s">
        <v>833</v>
      </c>
      <c r="K20" s="26" t="s">
        <v>310</v>
      </c>
      <c r="L20" s="27"/>
      <c r="M20" s="27" t="s">
        <v>310</v>
      </c>
      <c r="N20" s="27"/>
      <c r="O20" s="27"/>
      <c r="P20" s="27"/>
      <c r="Q20" s="27"/>
      <c r="R20" s="27"/>
      <c r="S20" s="27"/>
      <c r="T20" s="27"/>
      <c r="U20" s="28"/>
    </row>
    <row r="21" spans="1:21" ht="43.15" customHeight="1" x14ac:dyDescent="0.25">
      <c r="A21">
        <v>20</v>
      </c>
      <c r="B21" s="25" t="s">
        <v>921</v>
      </c>
      <c r="C21" s="26" t="s">
        <v>919</v>
      </c>
      <c r="D21" s="26">
        <v>1</v>
      </c>
      <c r="E21" s="26" t="s">
        <v>868</v>
      </c>
      <c r="F21" s="26">
        <v>23.8</v>
      </c>
      <c r="G21" s="26" t="s">
        <v>922</v>
      </c>
      <c r="H21" s="26">
        <f t="shared" si="0"/>
        <v>70</v>
      </c>
      <c r="I21" s="26" t="s">
        <v>870</v>
      </c>
      <c r="J21" s="25" t="s">
        <v>833</v>
      </c>
      <c r="K21" s="26"/>
      <c r="L21" s="27"/>
      <c r="M21" s="27" t="s">
        <v>310</v>
      </c>
      <c r="N21" s="26"/>
      <c r="O21" s="27"/>
      <c r="P21" s="27"/>
      <c r="Q21" s="27"/>
      <c r="R21" s="27"/>
      <c r="S21" s="27" t="s">
        <v>310</v>
      </c>
      <c r="T21" s="27"/>
      <c r="U21" s="28"/>
    </row>
    <row r="22" spans="1:21" ht="43.15" customHeight="1" x14ac:dyDescent="0.25">
      <c r="A22">
        <v>21</v>
      </c>
      <c r="B22" s="25" t="s">
        <v>923</v>
      </c>
      <c r="C22" s="26" t="s">
        <v>919</v>
      </c>
      <c r="D22" s="26">
        <v>19</v>
      </c>
      <c r="E22" s="26" t="s">
        <v>900</v>
      </c>
      <c r="F22" s="26" t="s">
        <v>901</v>
      </c>
      <c r="G22" s="26" t="s">
        <v>924</v>
      </c>
      <c r="H22" s="26">
        <f t="shared" si="0"/>
        <v>0.1</v>
      </c>
      <c r="I22" s="26" t="s">
        <v>870</v>
      </c>
      <c r="J22" s="25" t="s">
        <v>833</v>
      </c>
      <c r="K22" s="26" t="s">
        <v>310</v>
      </c>
      <c r="L22" s="27"/>
      <c r="M22" s="27" t="s">
        <v>310</v>
      </c>
      <c r="N22" s="27"/>
      <c r="O22" s="27"/>
      <c r="P22" s="27"/>
      <c r="Q22" s="27"/>
      <c r="R22" s="27"/>
      <c r="S22" s="27"/>
      <c r="T22" s="27"/>
      <c r="U22" s="28"/>
    </row>
    <row r="23" spans="1:21" ht="43.15" customHeight="1" x14ac:dyDescent="0.25">
      <c r="A23">
        <v>22</v>
      </c>
      <c r="B23" s="25" t="s">
        <v>925</v>
      </c>
      <c r="C23" s="26" t="s">
        <v>919</v>
      </c>
      <c r="D23" s="26">
        <v>2</v>
      </c>
      <c r="E23" s="26" t="s">
        <v>874</v>
      </c>
      <c r="F23" s="26">
        <v>3.3</v>
      </c>
      <c r="G23" s="26" t="s">
        <v>926</v>
      </c>
      <c r="H23" s="26">
        <f t="shared" si="0"/>
        <v>1.3</v>
      </c>
      <c r="I23" s="26" t="s">
        <v>833</v>
      </c>
      <c r="J23" s="25" t="s">
        <v>833</v>
      </c>
      <c r="K23" s="26"/>
      <c r="L23" s="27"/>
      <c r="M23" s="27" t="s">
        <v>310</v>
      </c>
      <c r="N23" s="27" t="s">
        <v>310</v>
      </c>
      <c r="O23" s="27" t="s">
        <v>310</v>
      </c>
      <c r="P23" s="27"/>
      <c r="Q23" s="27"/>
      <c r="R23" s="27"/>
      <c r="S23" s="27"/>
      <c r="T23" s="27"/>
      <c r="U23" s="28"/>
    </row>
    <row r="24" spans="1:21" ht="43.15" customHeight="1" x14ac:dyDescent="0.25">
      <c r="A24">
        <v>23</v>
      </c>
      <c r="B24" s="25" t="s">
        <v>927</v>
      </c>
      <c r="C24" s="26" t="s">
        <v>928</v>
      </c>
      <c r="D24" s="26">
        <v>6</v>
      </c>
      <c r="E24" s="26" t="s">
        <v>900</v>
      </c>
      <c r="F24" s="26" t="s">
        <v>901</v>
      </c>
      <c r="G24" s="26" t="s">
        <v>929</v>
      </c>
      <c r="H24" s="26">
        <f t="shared" si="0"/>
        <v>4.9000000000000004</v>
      </c>
      <c r="I24" s="26" t="s">
        <v>870</v>
      </c>
      <c r="J24" s="25" t="s">
        <v>833</v>
      </c>
      <c r="K24" s="26"/>
      <c r="L24" s="26"/>
      <c r="M24" s="27"/>
      <c r="N24" s="27"/>
      <c r="O24" s="27"/>
      <c r="P24" s="27" t="s">
        <v>310</v>
      </c>
      <c r="Q24" s="27"/>
      <c r="R24" s="27"/>
      <c r="S24" s="27"/>
      <c r="T24" s="27"/>
      <c r="U24" s="28"/>
    </row>
    <row r="25" spans="1:21" ht="43.15" customHeight="1" x14ac:dyDescent="0.25">
      <c r="A25">
        <v>24</v>
      </c>
      <c r="B25" s="25" t="s">
        <v>930</v>
      </c>
      <c r="C25" s="26" t="s">
        <v>928</v>
      </c>
      <c r="D25" s="26">
        <v>1</v>
      </c>
      <c r="E25" s="26" t="s">
        <v>900</v>
      </c>
      <c r="F25" s="26" t="s">
        <v>901</v>
      </c>
      <c r="G25" s="26" t="s">
        <v>931</v>
      </c>
      <c r="H25" s="26">
        <f t="shared" si="0"/>
        <v>4.5</v>
      </c>
      <c r="I25" s="26" t="s">
        <v>870</v>
      </c>
      <c r="J25" s="25" t="s">
        <v>833</v>
      </c>
      <c r="K25" s="26" t="s">
        <v>310</v>
      </c>
      <c r="L25" s="27"/>
      <c r="M25" s="27" t="s">
        <v>310</v>
      </c>
      <c r="N25" s="27"/>
      <c r="O25" s="27"/>
      <c r="P25" s="27"/>
      <c r="Q25" s="27"/>
      <c r="R25" s="27"/>
      <c r="S25" s="27"/>
      <c r="T25" s="27"/>
      <c r="U25" s="28"/>
    </row>
    <row r="26" spans="1:21" ht="43.15" customHeight="1" x14ac:dyDescent="0.25">
      <c r="A26">
        <v>25</v>
      </c>
      <c r="B26" s="25" t="s">
        <v>932</v>
      </c>
      <c r="C26" s="26" t="s">
        <v>933</v>
      </c>
      <c r="D26" s="26">
        <v>1</v>
      </c>
      <c r="E26" s="26" t="s">
        <v>868</v>
      </c>
      <c r="F26" s="26">
        <v>5.0999999999999996</v>
      </c>
      <c r="G26" s="26" t="s">
        <v>934</v>
      </c>
      <c r="H26" s="26">
        <f t="shared" si="0"/>
        <v>14</v>
      </c>
      <c r="I26" s="26" t="s">
        <v>870</v>
      </c>
      <c r="J26" s="25" t="s">
        <v>833</v>
      </c>
      <c r="K26" s="26"/>
      <c r="L26" s="26"/>
      <c r="M26" s="27" t="s">
        <v>310</v>
      </c>
      <c r="N26" s="27"/>
      <c r="O26" s="27" t="s">
        <v>310</v>
      </c>
      <c r="P26" s="27"/>
      <c r="Q26" s="27"/>
      <c r="R26" s="27"/>
      <c r="S26" s="27" t="s">
        <v>310</v>
      </c>
      <c r="T26" s="27"/>
      <c r="U26" s="28"/>
    </row>
    <row r="27" spans="1:21" ht="43.15" customHeight="1" x14ac:dyDescent="0.25">
      <c r="A27" s="6">
        <v>26</v>
      </c>
      <c r="B27" s="29" t="s">
        <v>935</v>
      </c>
      <c r="C27" s="30" t="s">
        <v>933</v>
      </c>
      <c r="D27" s="30">
        <v>4</v>
      </c>
      <c r="E27" s="30" t="s">
        <v>874</v>
      </c>
      <c r="F27" s="30">
        <v>4.3</v>
      </c>
      <c r="G27" s="30" t="s">
        <v>936</v>
      </c>
      <c r="H27" s="30">
        <f t="shared" si="0"/>
        <v>1.7</v>
      </c>
      <c r="I27" s="30" t="s">
        <v>833</v>
      </c>
      <c r="J27" s="29" t="s">
        <v>833</v>
      </c>
      <c r="K27" s="31"/>
      <c r="L27" s="30"/>
      <c r="M27" s="32" t="s">
        <v>310</v>
      </c>
      <c r="N27" s="32" t="s">
        <v>310</v>
      </c>
      <c r="O27" s="32"/>
      <c r="P27" s="32"/>
      <c r="Q27" s="32"/>
      <c r="R27" s="32"/>
      <c r="S27" s="32"/>
      <c r="T27" s="32"/>
      <c r="U27" s="33"/>
    </row>
  </sheetData>
  <sheetProtection algorithmName="SHA-512" hashValue="rt00B345WyN+X6tuoWaBL1gWIGMsMQPYL5Zbhdqw12G+S+ZG++CORM4SJK9jOE2Xlt9w0GqLeRXYOVEWVPMSIg==" saltValue="wuwt9AfFgijShOLhK6NAag==" spinCount="100000" sheet="1" objects="1" scenarios="1" autoFilter="0"/>
  <autoFilter ref="A1:U27" xr:uid="{7C8D304D-B6B3-42C8-A2B0-7347CB0E19F2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E45B2-E7A8-4CDD-8666-FB7830D2D444}">
  <sheetPr codeName="Sheet7">
    <tabColor theme="9" tint="0.79998168889431442"/>
  </sheetPr>
  <dimension ref="A1:B15"/>
  <sheetViews>
    <sheetView workbookViewId="0"/>
  </sheetViews>
  <sheetFormatPr defaultRowHeight="15" x14ac:dyDescent="0.25"/>
  <cols>
    <col min="1" max="1" width="10.7109375" bestFit="1" customWidth="1"/>
  </cols>
  <sheetData>
    <row r="1" spans="1:2" x14ac:dyDescent="0.25">
      <c r="A1" t="s">
        <v>285</v>
      </c>
      <c r="B1" t="s">
        <v>197</v>
      </c>
    </row>
    <row r="2" spans="1:2" x14ac:dyDescent="0.25">
      <c r="A2" t="s">
        <v>67</v>
      </c>
      <c r="B2" t="s">
        <v>296</v>
      </c>
    </row>
    <row r="3" spans="1:2" x14ac:dyDescent="0.25">
      <c r="A3" t="s">
        <v>65</v>
      </c>
      <c r="B3" t="s">
        <v>296</v>
      </c>
    </row>
    <row r="4" spans="1:2" x14ac:dyDescent="0.25">
      <c r="A4" t="s">
        <v>286</v>
      </c>
      <c r="B4" t="s">
        <v>76</v>
      </c>
    </row>
    <row r="5" spans="1:2" x14ac:dyDescent="0.25">
      <c r="A5" t="s">
        <v>241</v>
      </c>
      <c r="B5" t="s">
        <v>76</v>
      </c>
    </row>
    <row r="6" spans="1:2" x14ac:dyDescent="0.25">
      <c r="A6" t="s">
        <v>288</v>
      </c>
      <c r="B6" t="s">
        <v>76</v>
      </c>
    </row>
    <row r="7" spans="1:2" x14ac:dyDescent="0.25">
      <c r="A7" t="s">
        <v>289</v>
      </c>
      <c r="B7" t="s">
        <v>265</v>
      </c>
    </row>
    <row r="8" spans="1:2" x14ac:dyDescent="0.25">
      <c r="A8" t="s">
        <v>80</v>
      </c>
      <c r="B8" t="s">
        <v>255</v>
      </c>
    </row>
    <row r="9" spans="1:2" x14ac:dyDescent="0.25">
      <c r="A9" t="s">
        <v>231</v>
      </c>
      <c r="B9" t="s">
        <v>236</v>
      </c>
    </row>
    <row r="10" spans="1:2" x14ac:dyDescent="0.25">
      <c r="A10" t="s">
        <v>169</v>
      </c>
      <c r="B10" t="s">
        <v>195</v>
      </c>
    </row>
    <row r="11" spans="1:2" x14ac:dyDescent="0.25">
      <c r="A11" t="s">
        <v>226</v>
      </c>
      <c r="B11" t="s">
        <v>134</v>
      </c>
    </row>
    <row r="12" spans="1:2" x14ac:dyDescent="0.25">
      <c r="A12" t="s">
        <v>281</v>
      </c>
      <c r="B12" t="s">
        <v>134</v>
      </c>
    </row>
    <row r="13" spans="1:2" x14ac:dyDescent="0.25">
      <c r="A13" t="s">
        <v>290</v>
      </c>
      <c r="B13" t="s">
        <v>283</v>
      </c>
    </row>
    <row r="14" spans="1:2" x14ac:dyDescent="0.25">
      <c r="A14" t="s">
        <v>199</v>
      </c>
      <c r="B14" t="s">
        <v>211</v>
      </c>
    </row>
    <row r="15" spans="1:2" x14ac:dyDescent="0.25">
      <c r="A15" t="s">
        <v>156</v>
      </c>
      <c r="B15" t="s">
        <v>157</v>
      </c>
    </row>
  </sheetData>
  <sheetProtection algorithmName="SHA-512" hashValue="PFWNtHpbe+G6F8jUkE+plE/+y+nrsDoNWxQDm2s42lzfi7MelyxZf3KGN+Be4BRQEQbI4HjG8IgqLLpaEsjg7A==" saltValue="5VWEHg2+CuP6773epDqsSA==" spinCount="100000" sheet="1" objects="1" scenarios="1" autoFilter="0"/>
  <autoFilter ref="A1:B1" xr:uid="{8E8E45B2-E7A8-4CDD-8666-FB7830D2D444}"/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D5B8-9F9C-4D66-B90D-7C39543C1C46}">
  <sheetPr codeName="Sheet8">
    <tabColor theme="9" tint="0.79998168889431442"/>
  </sheetPr>
  <dimension ref="A1:D258"/>
  <sheetViews>
    <sheetView workbookViewId="0"/>
  </sheetViews>
  <sheetFormatPr defaultRowHeight="15" x14ac:dyDescent="0.25"/>
  <cols>
    <col min="1" max="1" width="14.5703125" bestFit="1" customWidth="1"/>
  </cols>
  <sheetData>
    <row r="1" spans="1:4" x14ac:dyDescent="0.25">
      <c r="A1" t="s">
        <v>196</v>
      </c>
      <c r="B1" t="s">
        <v>197</v>
      </c>
      <c r="C1" t="s">
        <v>309</v>
      </c>
      <c r="D1" t="s">
        <v>311</v>
      </c>
    </row>
    <row r="2" spans="1:4" x14ac:dyDescent="0.25">
      <c r="A2" t="s">
        <v>169</v>
      </c>
      <c r="B2" t="s">
        <v>195</v>
      </c>
      <c r="C2" t="str">
        <f>IFERROR(INDEX('Cities &amp; Towns'!$A$4:$A$259,MATCH('RPC Towns'!$A2,'Cities &amp; Towns'!$A$4:$A$259,0)), "# Not found")</f>
        <v>Addison</v>
      </c>
    </row>
    <row r="3" spans="1:4" x14ac:dyDescent="0.25">
      <c r="A3" t="s">
        <v>34</v>
      </c>
      <c r="B3" t="s">
        <v>76</v>
      </c>
      <c r="C3" t="str">
        <f>IFERROR(INDEX('Cities &amp; Towns'!$A$4:$A$259,MATCH('RPC Towns'!$A3,'Cities &amp; Towns'!$A$4:$A$259,0)), "#Not found")</f>
        <v>Albany</v>
      </c>
    </row>
    <row r="4" spans="1:4" x14ac:dyDescent="0.25">
      <c r="A4" t="s">
        <v>53</v>
      </c>
      <c r="B4" t="s">
        <v>296</v>
      </c>
      <c r="C4" t="str">
        <f>IFERROR(INDEX('Cities &amp; Towns'!$A$4:$A$259,MATCH('RPC Towns'!$A4,'Cities &amp; Towns'!$A$4:$A$259,0)), "#Not found")</f>
        <v>#Not found</v>
      </c>
      <c r="D4" t="s">
        <v>310</v>
      </c>
    </row>
    <row r="5" spans="1:4" x14ac:dyDescent="0.25">
      <c r="A5" t="s">
        <v>59</v>
      </c>
      <c r="B5" t="s">
        <v>296</v>
      </c>
      <c r="C5" t="str">
        <f>IFERROR(INDEX('Cities &amp; Towns'!$A$4:$A$259,MATCH('RPC Towns'!$A5,'Cities &amp; Towns'!$A$4:$A$259,0)), "#Not found")</f>
        <v>#Not found</v>
      </c>
      <c r="D5" t="s">
        <v>310</v>
      </c>
    </row>
    <row r="6" spans="1:4" x14ac:dyDescent="0.25">
      <c r="A6" t="s">
        <v>272</v>
      </c>
      <c r="B6" t="s">
        <v>282</v>
      </c>
      <c r="C6" t="str">
        <f>IFERROR(INDEX('Cities &amp; Towns'!$A$4:$A$259,MATCH('RPC Towns'!$A6,'Cities &amp; Towns'!$A$4:$A$259,0)), "#Not found")</f>
        <v>Andover</v>
      </c>
    </row>
    <row r="7" spans="1:4" x14ac:dyDescent="0.25">
      <c r="A7" t="s">
        <v>198</v>
      </c>
      <c r="B7" t="s">
        <v>211</v>
      </c>
      <c r="C7" t="str">
        <f>IFERROR(INDEX('Cities &amp; Towns'!$A$4:$A$259,MATCH('RPC Towns'!$A7,'Cities &amp; Towns'!$A$4:$A$259,0)), "#Not found")</f>
        <v>Arlington</v>
      </c>
    </row>
    <row r="8" spans="1:4" x14ac:dyDescent="0.25">
      <c r="A8" t="s">
        <v>135</v>
      </c>
      <c r="B8" t="s">
        <v>157</v>
      </c>
      <c r="C8" t="str">
        <f>IFERROR(INDEX('Cities &amp; Towns'!$A$4:$A$259,MATCH('RPC Towns'!$A8,'Cities &amp; Towns'!$A$4:$A$259,0)), "#Not found")</f>
        <v>Athens</v>
      </c>
    </row>
    <row r="9" spans="1:4" x14ac:dyDescent="0.25">
      <c r="A9" t="s">
        <v>17</v>
      </c>
      <c r="B9" t="s">
        <v>76</v>
      </c>
      <c r="C9" t="str">
        <f>IFERROR(INDEX('Cities &amp; Towns'!$A$4:$A$259,MATCH('RPC Towns'!$A9,'Cities &amp; Towns'!$A$4:$A$259,0)), "#Not found")</f>
        <v>Averill</v>
      </c>
    </row>
    <row r="10" spans="1:4" x14ac:dyDescent="0.25">
      <c r="A10" t="s">
        <v>18</v>
      </c>
      <c r="B10" t="s">
        <v>76</v>
      </c>
      <c r="C10" t="str">
        <f>IFERROR(INDEX('Cities &amp; Towns'!$A$4:$A$259,MATCH('RPC Towns'!$A10,'Cities &amp; Towns'!$A$4:$A$259,0)), "#Not found")</f>
        <v>Avery's Gore</v>
      </c>
    </row>
    <row r="11" spans="1:4" x14ac:dyDescent="0.25">
      <c r="A11" t="s">
        <v>60</v>
      </c>
      <c r="B11" t="s">
        <v>296</v>
      </c>
      <c r="C11" t="str">
        <f>IFERROR(INDEX('Cities &amp; Towns'!$A$4:$A$259,MATCH('RPC Towns'!$A11,'Cities &amp; Towns'!$A$4:$A$259,0)), "#Not found")</f>
        <v>Bakersfield</v>
      </c>
    </row>
    <row r="12" spans="1:4" x14ac:dyDescent="0.25">
      <c r="A12" t="s">
        <v>273</v>
      </c>
      <c r="B12" t="s">
        <v>282</v>
      </c>
      <c r="C12" t="str">
        <f>IFERROR(INDEX('Cities &amp; Towns'!$A$4:$A$259,MATCH('RPC Towns'!$A12,'Cities &amp; Towns'!$A$4:$A$259,0)), "#Not found")</f>
        <v>Baltimore</v>
      </c>
    </row>
    <row r="13" spans="1:4" x14ac:dyDescent="0.25">
      <c r="A13" t="s">
        <v>104</v>
      </c>
      <c r="B13" t="s">
        <v>134</v>
      </c>
      <c r="C13" t="str">
        <f>IFERROR(INDEX('Cities &amp; Towns'!$A$4:$A$259,MATCH('RPC Towns'!$A13,'Cities &amp; Towns'!$A$4:$A$259,0)), "#Not found")</f>
        <v>Barnard</v>
      </c>
    </row>
    <row r="14" spans="1:4" x14ac:dyDescent="0.25">
      <c r="A14" t="s">
        <v>0</v>
      </c>
      <c r="B14" t="s">
        <v>76</v>
      </c>
      <c r="C14" t="str">
        <f>IFERROR(INDEX('Cities &amp; Towns'!$A$4:$A$259,MATCH('RPC Towns'!$A14,'Cities &amp; Towns'!$A$4:$A$259,0)), "#Not found")</f>
        <v>Barnet</v>
      </c>
    </row>
    <row r="15" spans="1:4" x14ac:dyDescent="0.25">
      <c r="A15" t="s">
        <v>213</v>
      </c>
      <c r="B15" t="s">
        <v>236</v>
      </c>
      <c r="C15" t="str">
        <f>IFERROR(INDEX('Cities &amp; Towns'!$A$4:$A$259,MATCH('RPC Towns'!$A15,'Cities &amp; Towns'!$A$4:$A$259,0)), "#Not found")</f>
        <v>Barre City</v>
      </c>
    </row>
    <row r="16" spans="1:4" x14ac:dyDescent="0.25">
      <c r="A16" t="s">
        <v>214</v>
      </c>
      <c r="B16" t="s">
        <v>236</v>
      </c>
      <c r="C16" t="str">
        <f>IFERROR(INDEX('Cities &amp; Towns'!$A$4:$A$259,MATCH('RPC Towns'!$A16,'Cities &amp; Towns'!$A$4:$A$259,0)), "#Not found")</f>
        <v>Barre Town</v>
      </c>
    </row>
    <row r="17" spans="1:3" x14ac:dyDescent="0.25">
      <c r="A17" t="s">
        <v>35</v>
      </c>
      <c r="B17" t="s">
        <v>76</v>
      </c>
      <c r="C17" t="str">
        <f>IFERROR(INDEX('Cities &amp; Towns'!$A$4:$A$259,MATCH('RPC Towns'!$A17,'Cities &amp; Towns'!$A$4:$A$259,0)), "#Not found")</f>
        <v>Barton</v>
      </c>
    </row>
    <row r="18" spans="1:3" x14ac:dyDescent="0.25">
      <c r="A18" t="s">
        <v>256</v>
      </c>
      <c r="B18" t="s">
        <v>265</v>
      </c>
      <c r="C18" t="str">
        <f>IFERROR(INDEX('Cities &amp; Towns'!$A$4:$A$259,MATCH('RPC Towns'!$A18,'Cities &amp; Towns'!$A$4:$A$259,0)), "#Not found")</f>
        <v>Belvidere</v>
      </c>
    </row>
    <row r="19" spans="1:3" x14ac:dyDescent="0.25">
      <c r="A19" t="s">
        <v>199</v>
      </c>
      <c r="B19" t="s">
        <v>211</v>
      </c>
      <c r="C19" t="str">
        <f>IFERROR(INDEX('Cities &amp; Towns'!$A$4:$A$259,MATCH('RPC Towns'!$A19,'Cities &amp; Towns'!$A$4:$A$259,0)), "#Not found")</f>
        <v>Bennington</v>
      </c>
    </row>
    <row r="20" spans="1:3" x14ac:dyDescent="0.25">
      <c r="A20" t="s">
        <v>77</v>
      </c>
      <c r="B20" t="s">
        <v>283</v>
      </c>
      <c r="C20" t="str">
        <f>IFERROR(INDEX('Cities &amp; Towns'!$A$4:$A$259,MATCH('RPC Towns'!$A20,'Cities &amp; Towns'!$A$4:$A$259,0)), "#Not found")</f>
        <v>Benson</v>
      </c>
    </row>
    <row r="21" spans="1:3" x14ac:dyDescent="0.25">
      <c r="A21" t="s">
        <v>61</v>
      </c>
      <c r="B21" t="s">
        <v>296</v>
      </c>
      <c r="C21" t="str">
        <f>IFERROR(INDEX('Cities &amp; Towns'!$A$4:$A$259,MATCH('RPC Towns'!$A21,'Cities &amp; Towns'!$A$4:$A$259,0)), "#Not found")</f>
        <v>Berkshire</v>
      </c>
    </row>
    <row r="22" spans="1:3" x14ac:dyDescent="0.25">
      <c r="A22" t="s">
        <v>215</v>
      </c>
      <c r="B22" t="s">
        <v>236</v>
      </c>
      <c r="C22" t="str">
        <f>IFERROR(INDEX('Cities &amp; Towns'!$A$4:$A$259,MATCH('RPC Towns'!$A22,'Cities &amp; Towns'!$A$4:$A$259,0)), "#Not found")</f>
        <v>Berlin</v>
      </c>
    </row>
    <row r="23" spans="1:3" x14ac:dyDescent="0.25">
      <c r="A23" t="s">
        <v>105</v>
      </c>
      <c r="B23" t="s">
        <v>134</v>
      </c>
      <c r="C23" t="str">
        <f>IFERROR(INDEX('Cities &amp; Towns'!$A$4:$A$259,MATCH('RPC Towns'!$A23,'Cities &amp; Towns'!$A$4:$A$259,0)), "#Not found")</f>
        <v>Bethel</v>
      </c>
    </row>
    <row r="24" spans="1:3" x14ac:dyDescent="0.25">
      <c r="A24" t="s">
        <v>19</v>
      </c>
      <c r="B24" t="s">
        <v>76</v>
      </c>
      <c r="C24" t="str">
        <f>IFERROR(INDEX('Cities &amp; Towns'!$A$4:$A$259,MATCH('RPC Towns'!$A24,'Cities &amp; Towns'!$A$4:$A$259,0)), "#Not found")</f>
        <v>Bloomfield</v>
      </c>
    </row>
    <row r="25" spans="1:3" x14ac:dyDescent="0.25">
      <c r="A25" t="s">
        <v>237</v>
      </c>
      <c r="B25" t="s">
        <v>255</v>
      </c>
      <c r="C25" t="str">
        <f>IFERROR(INDEX('Cities &amp; Towns'!$A$4:$A$259,MATCH('RPC Towns'!$A25,'Cities &amp; Towns'!$A$4:$A$259,0)), "#Not found")</f>
        <v>Bolton</v>
      </c>
    </row>
    <row r="26" spans="1:3" x14ac:dyDescent="0.25">
      <c r="A26" t="s">
        <v>106</v>
      </c>
      <c r="B26" t="s">
        <v>134</v>
      </c>
      <c r="C26" t="str">
        <f>IFERROR(INDEX('Cities &amp; Towns'!$A$4:$A$259,MATCH('RPC Towns'!$A26,'Cities &amp; Towns'!$A$4:$A$259,0)), "#Not found")</f>
        <v>Bradford</v>
      </c>
    </row>
    <row r="27" spans="1:3" x14ac:dyDescent="0.25">
      <c r="A27" t="s">
        <v>107</v>
      </c>
      <c r="B27" t="s">
        <v>134</v>
      </c>
      <c r="C27" t="str">
        <f>IFERROR(INDEX('Cities &amp; Towns'!$A$4:$A$259,MATCH('RPC Towns'!$A27,'Cities &amp; Towns'!$A$4:$A$259,0)), "#Not found")</f>
        <v>Braintree</v>
      </c>
    </row>
    <row r="28" spans="1:3" x14ac:dyDescent="0.25">
      <c r="A28" t="s">
        <v>78</v>
      </c>
      <c r="B28" t="s">
        <v>283</v>
      </c>
      <c r="C28" t="str">
        <f>IFERROR(INDEX('Cities &amp; Towns'!$A$4:$A$259,MATCH('RPC Towns'!$A28,'Cities &amp; Towns'!$A$4:$A$259,0)), "#Not found")</f>
        <v>Brandon</v>
      </c>
    </row>
    <row r="29" spans="1:3" x14ac:dyDescent="0.25">
      <c r="A29" t="s">
        <v>136</v>
      </c>
      <c r="B29" t="s">
        <v>157</v>
      </c>
      <c r="C29" t="str">
        <f>IFERROR(INDEX('Cities &amp; Towns'!$A$4:$A$259,MATCH('RPC Towns'!$A29,'Cities &amp; Towns'!$A$4:$A$259,0)), "#Not found")</f>
        <v>Brattleboro</v>
      </c>
    </row>
    <row r="30" spans="1:3" x14ac:dyDescent="0.25">
      <c r="A30" t="s">
        <v>108</v>
      </c>
      <c r="B30" t="s">
        <v>134</v>
      </c>
      <c r="C30" t="str">
        <f>IFERROR(INDEX('Cities &amp; Towns'!$A$4:$A$259,MATCH('RPC Towns'!$A30,'Cities &amp; Towns'!$A$4:$A$259,0)), "#Not found")</f>
        <v>Bridgewater</v>
      </c>
    </row>
    <row r="31" spans="1:3" x14ac:dyDescent="0.25">
      <c r="A31" t="s">
        <v>170</v>
      </c>
      <c r="B31" t="s">
        <v>195</v>
      </c>
      <c r="C31" t="str">
        <f>IFERROR(INDEX('Cities &amp; Towns'!$A$4:$A$259,MATCH('RPC Towns'!$A31,'Cities &amp; Towns'!$A$4:$A$259,0)), "#Not found")</f>
        <v>Bridport</v>
      </c>
    </row>
    <row r="32" spans="1:3" x14ac:dyDescent="0.25">
      <c r="A32" t="s">
        <v>20</v>
      </c>
      <c r="B32" t="s">
        <v>76</v>
      </c>
      <c r="C32" t="str">
        <f>IFERROR(INDEX('Cities &amp; Towns'!$A$4:$A$259,MATCH('RPC Towns'!$A32,'Cities &amp; Towns'!$A$4:$A$259,0)), "#Not found")</f>
        <v>Brighton</v>
      </c>
    </row>
    <row r="33" spans="1:3" x14ac:dyDescent="0.25">
      <c r="A33" t="s">
        <v>171</v>
      </c>
      <c r="B33" t="s">
        <v>195</v>
      </c>
      <c r="C33" t="str">
        <f>IFERROR(INDEX('Cities &amp; Towns'!$A$4:$A$259,MATCH('RPC Towns'!$A33,'Cities &amp; Towns'!$A$4:$A$259,0)), "#Not found")</f>
        <v>Bristol</v>
      </c>
    </row>
    <row r="34" spans="1:3" x14ac:dyDescent="0.25">
      <c r="A34" t="s">
        <v>109</v>
      </c>
      <c r="B34" t="s">
        <v>134</v>
      </c>
      <c r="C34" t="str">
        <f>IFERROR(INDEX('Cities &amp; Towns'!$A$4:$A$259,MATCH('RPC Towns'!$A34,'Cities &amp; Towns'!$A$4:$A$259,0)), "#Not found")</f>
        <v>Brookfield</v>
      </c>
    </row>
    <row r="35" spans="1:3" x14ac:dyDescent="0.25">
      <c r="A35" t="s">
        <v>137</v>
      </c>
      <c r="B35" t="s">
        <v>157</v>
      </c>
      <c r="C35" t="str">
        <f>IFERROR(INDEX('Cities &amp; Towns'!$A$4:$A$259,MATCH('RPC Towns'!$A35,'Cities &amp; Towns'!$A$4:$A$259,0)), "#Not found")</f>
        <v>Brookline</v>
      </c>
    </row>
    <row r="36" spans="1:3" x14ac:dyDescent="0.25">
      <c r="A36" t="s">
        <v>36</v>
      </c>
      <c r="B36" t="s">
        <v>76</v>
      </c>
      <c r="C36" t="str">
        <f>IFERROR(INDEX('Cities &amp; Towns'!$A$4:$A$259,MATCH('RPC Towns'!$A36,'Cities &amp; Towns'!$A$4:$A$259,0)), "#Not found")</f>
        <v>Brownington</v>
      </c>
    </row>
    <row r="37" spans="1:3" x14ac:dyDescent="0.25">
      <c r="A37" t="s">
        <v>21</v>
      </c>
      <c r="B37" t="s">
        <v>76</v>
      </c>
      <c r="C37" t="str">
        <f>IFERROR(INDEX('Cities &amp; Towns'!$A$4:$A$259,MATCH('RPC Towns'!$A37,'Cities &amp; Towns'!$A$4:$A$259,0)), "#Not found")</f>
        <v>Brunswick</v>
      </c>
    </row>
    <row r="38" spans="1:3" x14ac:dyDescent="0.25">
      <c r="A38" t="s">
        <v>986</v>
      </c>
      <c r="B38" t="s">
        <v>255</v>
      </c>
      <c r="C38" t="str">
        <f>IFERROR(INDEX('Cities &amp; Towns'!$A$4:$A$259,MATCH('RPC Towns'!$A38,'Cities &amp; Towns'!$A$4:$A$259,0)), "#Not found")</f>
        <v>Buels Gore</v>
      </c>
    </row>
    <row r="39" spans="1:3" x14ac:dyDescent="0.25">
      <c r="A39" t="s">
        <v>1</v>
      </c>
      <c r="B39" t="s">
        <v>76</v>
      </c>
      <c r="C39" t="str">
        <f>IFERROR(INDEX('Cities &amp; Towns'!$A$4:$A$259,MATCH('RPC Towns'!$A39,'Cities &amp; Towns'!$A$4:$A$259,0)), "#Not found")</f>
        <v>Burke</v>
      </c>
    </row>
    <row r="40" spans="1:3" x14ac:dyDescent="0.25">
      <c r="A40" t="s">
        <v>238</v>
      </c>
      <c r="B40" t="s">
        <v>255</v>
      </c>
      <c r="C40" t="str">
        <f>IFERROR(INDEX('Cities &amp; Towns'!$A$4:$A$259,MATCH('RPC Towns'!$A40,'Cities &amp; Towns'!$A$4:$A$259,0)), "#Not found")</f>
        <v>Burlington</v>
      </c>
    </row>
    <row r="41" spans="1:3" x14ac:dyDescent="0.25">
      <c r="A41" t="s">
        <v>216</v>
      </c>
      <c r="B41" t="s">
        <v>236</v>
      </c>
      <c r="C41" t="str">
        <f>IFERROR(INDEX('Cities &amp; Towns'!$A$4:$A$259,MATCH('RPC Towns'!$A41,'Cities &amp; Towns'!$A$4:$A$259,0)), "#Not found")</f>
        <v>Cabot</v>
      </c>
    </row>
    <row r="42" spans="1:3" x14ac:dyDescent="0.25">
      <c r="A42" t="s">
        <v>217</v>
      </c>
      <c r="B42" t="s">
        <v>236</v>
      </c>
      <c r="C42" t="str">
        <f>IFERROR(INDEX('Cities &amp; Towns'!$A$4:$A$259,MATCH('RPC Towns'!$A42,'Cities &amp; Towns'!$A$4:$A$259,0)), "#Not found")</f>
        <v>Calais</v>
      </c>
    </row>
    <row r="43" spans="1:3" x14ac:dyDescent="0.25">
      <c r="A43" t="s">
        <v>257</v>
      </c>
      <c r="B43" t="s">
        <v>265</v>
      </c>
      <c r="C43" t="str">
        <f>IFERROR(INDEX('Cities &amp; Towns'!$A$4:$A$259,MATCH('RPC Towns'!$A43,'Cities &amp; Towns'!$A$4:$A$259,0)), "#Not found")</f>
        <v>Cambridge</v>
      </c>
    </row>
    <row r="44" spans="1:3" x14ac:dyDescent="0.25">
      <c r="A44" t="s">
        <v>22</v>
      </c>
      <c r="B44" t="s">
        <v>76</v>
      </c>
      <c r="C44" t="str">
        <f>IFERROR(INDEX('Cities &amp; Towns'!$A$4:$A$259,MATCH('RPC Towns'!$A44,'Cities &amp; Towns'!$A$4:$A$259,0)), "#Not found")</f>
        <v>Canaan</v>
      </c>
    </row>
    <row r="45" spans="1:3" x14ac:dyDescent="0.25">
      <c r="A45" t="s">
        <v>79</v>
      </c>
      <c r="B45" t="s">
        <v>283</v>
      </c>
      <c r="C45" t="str">
        <f>IFERROR(INDEX('Cities &amp; Towns'!$A$4:$A$259,MATCH('RPC Towns'!$A45,'Cities &amp; Towns'!$A$4:$A$259,0)), "#Not found")</f>
        <v>Castleton</v>
      </c>
    </row>
    <row r="46" spans="1:3" x14ac:dyDescent="0.25">
      <c r="A46" t="s">
        <v>274</v>
      </c>
      <c r="B46" t="s">
        <v>282</v>
      </c>
      <c r="C46" t="str">
        <f>IFERROR(INDEX('Cities &amp; Towns'!$A$4:$A$259,MATCH('RPC Towns'!$A46,'Cities &amp; Towns'!$A$4:$A$259,0)), "#Not found")</f>
        <v>Cavendish</v>
      </c>
    </row>
    <row r="47" spans="1:3" x14ac:dyDescent="0.25">
      <c r="A47" t="s">
        <v>37</v>
      </c>
      <c r="B47" t="s">
        <v>76</v>
      </c>
      <c r="C47" t="str">
        <f>IFERROR(INDEX('Cities &amp; Towns'!$A$4:$A$259,MATCH('RPC Towns'!$A47,'Cities &amp; Towns'!$A$4:$A$259,0)), "#Not found")</f>
        <v>Charleston</v>
      </c>
    </row>
    <row r="48" spans="1:3" x14ac:dyDescent="0.25">
      <c r="A48" t="s">
        <v>239</v>
      </c>
      <c r="B48" t="s">
        <v>255</v>
      </c>
      <c r="C48" t="str">
        <f>IFERROR(INDEX('Cities &amp; Towns'!$A$4:$A$259,MATCH('RPC Towns'!$A48,'Cities &amp; Towns'!$A$4:$A$259,0)), "#Not found")</f>
        <v>Charlotte</v>
      </c>
    </row>
    <row r="49" spans="1:3" x14ac:dyDescent="0.25">
      <c r="A49" t="s">
        <v>110</v>
      </c>
      <c r="B49" t="s">
        <v>134</v>
      </c>
      <c r="C49" t="str">
        <f>IFERROR(INDEX('Cities &amp; Towns'!$A$4:$A$259,MATCH('RPC Towns'!$A49,'Cities &amp; Towns'!$A$4:$A$259,0)), "#Not found")</f>
        <v>Chelsea</v>
      </c>
    </row>
    <row r="50" spans="1:3" x14ac:dyDescent="0.25">
      <c r="A50" t="s">
        <v>275</v>
      </c>
      <c r="B50" t="s">
        <v>282</v>
      </c>
      <c r="C50" t="str">
        <f>IFERROR(INDEX('Cities &amp; Towns'!$A$4:$A$259,MATCH('RPC Towns'!$A50,'Cities &amp; Towns'!$A$4:$A$259,0)), "#Not found")</f>
        <v>Chester</v>
      </c>
    </row>
    <row r="51" spans="1:3" x14ac:dyDescent="0.25">
      <c r="A51" t="s">
        <v>80</v>
      </c>
      <c r="B51" t="s">
        <v>283</v>
      </c>
      <c r="C51" t="str">
        <f>IFERROR(INDEX('Cities &amp; Towns'!$A$4:$A$259,MATCH('RPC Towns'!$A51,'Cities &amp; Towns'!$A$4:$A$259,0)), "#Not found")</f>
        <v>Chittenden</v>
      </c>
    </row>
    <row r="52" spans="1:3" x14ac:dyDescent="0.25">
      <c r="A52" t="s">
        <v>81</v>
      </c>
      <c r="B52" t="s">
        <v>283</v>
      </c>
      <c r="C52" t="str">
        <f>IFERROR(INDEX('Cities &amp; Towns'!$A$4:$A$259,MATCH('RPC Towns'!$A52,'Cities &amp; Towns'!$A$4:$A$259,0)), "#Not found")</f>
        <v>Clarendon</v>
      </c>
    </row>
    <row r="53" spans="1:3" x14ac:dyDescent="0.25">
      <c r="A53" t="s">
        <v>240</v>
      </c>
      <c r="B53" t="s">
        <v>255</v>
      </c>
      <c r="C53" t="str">
        <f>IFERROR(INDEX('Cities &amp; Towns'!$A$4:$A$259,MATCH('RPC Towns'!$A53,'Cities &amp; Towns'!$A$4:$A$259,0)), "#Not found")</f>
        <v>Colchester</v>
      </c>
    </row>
    <row r="54" spans="1:3" x14ac:dyDescent="0.25">
      <c r="A54" t="s">
        <v>23</v>
      </c>
      <c r="B54" t="s">
        <v>76</v>
      </c>
      <c r="C54" t="str">
        <f>IFERROR(INDEX('Cities &amp; Towns'!$A$4:$A$259,MATCH('RPC Towns'!$A54,'Cities &amp; Towns'!$A$4:$A$259,0)), "#Not found")</f>
        <v>Concord</v>
      </c>
    </row>
    <row r="55" spans="1:3" x14ac:dyDescent="0.25">
      <c r="A55" t="s">
        <v>111</v>
      </c>
      <c r="B55" t="s">
        <v>134</v>
      </c>
      <c r="C55" t="str">
        <f>IFERROR(INDEX('Cities &amp; Towns'!$A$4:$A$259,MATCH('RPC Towns'!$A55,'Cities &amp; Towns'!$A$4:$A$259,0)), "#Not found")</f>
        <v>Corinth</v>
      </c>
    </row>
    <row r="56" spans="1:3" x14ac:dyDescent="0.25">
      <c r="A56" t="s">
        <v>172</v>
      </c>
      <c r="B56" t="s">
        <v>195</v>
      </c>
      <c r="C56" t="str">
        <f>IFERROR(INDEX('Cities &amp; Towns'!$A$4:$A$259,MATCH('RPC Towns'!$A56,'Cities &amp; Towns'!$A$4:$A$259,0)), "#Not found")</f>
        <v>Cornwall</v>
      </c>
    </row>
    <row r="57" spans="1:3" x14ac:dyDescent="0.25">
      <c r="A57" t="s">
        <v>38</v>
      </c>
      <c r="B57" t="s">
        <v>76</v>
      </c>
      <c r="C57" t="str">
        <f>IFERROR(INDEX('Cities &amp; Towns'!$A$4:$A$259,MATCH('RPC Towns'!$A57,'Cities &amp; Towns'!$A$4:$A$259,0)), "#Not found")</f>
        <v>Coventry</v>
      </c>
    </row>
    <row r="58" spans="1:3" x14ac:dyDescent="0.25">
      <c r="A58" t="s">
        <v>39</v>
      </c>
      <c r="B58" t="s">
        <v>76</v>
      </c>
      <c r="C58" t="str">
        <f>IFERROR(INDEX('Cities &amp; Towns'!$A$4:$A$259,MATCH('RPC Towns'!$A58,'Cities &amp; Towns'!$A$4:$A$259,0)), "#Not found")</f>
        <v>Craftsbury</v>
      </c>
    </row>
    <row r="59" spans="1:3" x14ac:dyDescent="0.25">
      <c r="A59" t="s">
        <v>82</v>
      </c>
      <c r="B59" t="s">
        <v>283</v>
      </c>
      <c r="C59" t="str">
        <f>IFERROR(INDEX('Cities &amp; Towns'!$A$4:$A$259,MATCH('RPC Towns'!$A59,'Cities &amp; Towns'!$A$4:$A$259,0)), "#Not found")</f>
        <v>Danby</v>
      </c>
    </row>
    <row r="60" spans="1:3" x14ac:dyDescent="0.25">
      <c r="A60" t="s">
        <v>2</v>
      </c>
      <c r="B60" t="s">
        <v>76</v>
      </c>
      <c r="C60" t="str">
        <f>IFERROR(INDEX('Cities &amp; Towns'!$A$4:$A$259,MATCH('RPC Towns'!$A60,'Cities &amp; Towns'!$A$4:$A$259,0)), "#Not found")</f>
        <v>Danville</v>
      </c>
    </row>
    <row r="61" spans="1:3" x14ac:dyDescent="0.25">
      <c r="A61" t="s">
        <v>40</v>
      </c>
      <c r="B61" t="s">
        <v>76</v>
      </c>
      <c r="C61" t="str">
        <f>IFERROR(INDEX('Cities &amp; Towns'!$A$4:$A$259,MATCH('RPC Towns'!$A61,'Cities &amp; Towns'!$A$4:$A$259,0)), "#Not found")</f>
        <v>Derby</v>
      </c>
    </row>
    <row r="62" spans="1:3" x14ac:dyDescent="0.25">
      <c r="A62" t="s">
        <v>200</v>
      </c>
      <c r="B62" t="s">
        <v>211</v>
      </c>
      <c r="C62" t="str">
        <f>IFERROR(INDEX('Cities &amp; Towns'!$A$4:$A$259,MATCH('RPC Towns'!$A62,'Cities &amp; Towns'!$A$4:$A$259,0)), "#Not found")</f>
        <v>Dorset</v>
      </c>
    </row>
    <row r="63" spans="1:3" x14ac:dyDescent="0.25">
      <c r="A63" t="s">
        <v>138</v>
      </c>
      <c r="B63" t="s">
        <v>157</v>
      </c>
      <c r="C63" t="str">
        <f>IFERROR(INDEX('Cities &amp; Towns'!$A$4:$A$259,MATCH('RPC Towns'!$A63,'Cities &amp; Towns'!$A$4:$A$259,0)), "#Not found")</f>
        <v>Dover</v>
      </c>
    </row>
    <row r="64" spans="1:3" x14ac:dyDescent="0.25">
      <c r="A64" t="s">
        <v>139</v>
      </c>
      <c r="B64" t="s">
        <v>157</v>
      </c>
      <c r="C64" t="str">
        <f>IFERROR(INDEX('Cities &amp; Towns'!$A$4:$A$259,MATCH('RPC Towns'!$A64,'Cities &amp; Towns'!$A$4:$A$259,0)), "#Not found")</f>
        <v>Dummerston</v>
      </c>
    </row>
    <row r="65" spans="1:4" x14ac:dyDescent="0.25">
      <c r="A65" t="s">
        <v>218</v>
      </c>
      <c r="B65" t="s">
        <v>236</v>
      </c>
      <c r="C65" t="str">
        <f>IFERROR(INDEX('Cities &amp; Towns'!$A$4:$A$259,MATCH('RPC Towns'!$A65,'Cities &amp; Towns'!$A$4:$A$259,0)), "#Not found")</f>
        <v>Duxbury</v>
      </c>
    </row>
    <row r="66" spans="1:4" x14ac:dyDescent="0.25">
      <c r="A66" t="s">
        <v>24</v>
      </c>
      <c r="B66" t="s">
        <v>76</v>
      </c>
      <c r="C66" t="str">
        <f>IFERROR(INDEX('Cities &amp; Towns'!$A$4:$A$259,MATCH('RPC Towns'!$A66,'Cities &amp; Towns'!$A$4:$A$259,0)), "#Not found")</f>
        <v>East Haven</v>
      </c>
    </row>
    <row r="67" spans="1:4" x14ac:dyDescent="0.25">
      <c r="A67" t="s">
        <v>219</v>
      </c>
      <c r="B67" t="s">
        <v>236</v>
      </c>
      <c r="C67" t="str">
        <f>IFERROR(INDEX('Cities &amp; Towns'!$A$4:$A$259,MATCH('RPC Towns'!$A67,'Cities &amp; Towns'!$A$4:$A$259,0)), "#Not found")</f>
        <v>East Montpelier</v>
      </c>
    </row>
    <row r="68" spans="1:4" x14ac:dyDescent="0.25">
      <c r="A68" t="s">
        <v>258</v>
      </c>
      <c r="B68" t="s">
        <v>265</v>
      </c>
      <c r="C68" t="str">
        <f>IFERROR(INDEX('Cities &amp; Towns'!$A$4:$A$259,MATCH('RPC Towns'!$A68,'Cities &amp; Towns'!$A$4:$A$259,0)), "#Not found")</f>
        <v>Eden</v>
      </c>
    </row>
    <row r="69" spans="1:4" x14ac:dyDescent="0.25">
      <c r="A69" t="s">
        <v>54</v>
      </c>
      <c r="B69" t="s">
        <v>296</v>
      </c>
      <c r="C69" t="str">
        <f>IFERROR(INDEX('Cities &amp; Towns'!$A$4:$A$259,MATCH('RPC Towns'!$A69,'Cities &amp; Towns'!$A$4:$A$259,0)), "#Not found")</f>
        <v>#Not found</v>
      </c>
      <c r="D69" t="s">
        <v>310</v>
      </c>
    </row>
    <row r="70" spans="1:4" x14ac:dyDescent="0.25">
      <c r="A70" t="s">
        <v>62</v>
      </c>
      <c r="B70" t="s">
        <v>296</v>
      </c>
      <c r="C70" t="str">
        <f>IFERROR(INDEX('Cities &amp; Towns'!$A$4:$A$259,MATCH('RPC Towns'!$A70,'Cities &amp; Towns'!$A$4:$A$259,0)), "#Not found")</f>
        <v>Enosburgh</v>
      </c>
    </row>
    <row r="71" spans="1:4" x14ac:dyDescent="0.25">
      <c r="A71" t="s">
        <v>241</v>
      </c>
      <c r="B71" t="s">
        <v>255</v>
      </c>
      <c r="C71" t="str">
        <f>IFERROR(INDEX('Cities &amp; Towns'!$A$4:$A$259,MATCH('RPC Towns'!$A71,'Cities &amp; Towns'!$A$4:$A$259,0)), "#Not found")</f>
        <v>Essex</v>
      </c>
    </row>
    <row r="72" spans="1:4" x14ac:dyDescent="0.25">
      <c r="A72" t="s">
        <v>242</v>
      </c>
      <c r="B72" t="s">
        <v>255</v>
      </c>
      <c r="C72" t="str">
        <f>IFERROR(INDEX('Cities &amp; Towns'!$A$4:$A$259,MATCH('RPC Towns'!$A72,'Cities &amp; Towns'!$A$4:$A$259,0)), "#Not found")</f>
        <v>Essex Junction</v>
      </c>
      <c r="D72" t="s">
        <v>310</v>
      </c>
    </row>
    <row r="73" spans="1:4" x14ac:dyDescent="0.25">
      <c r="A73" t="s">
        <v>83</v>
      </c>
      <c r="B73" t="s">
        <v>283</v>
      </c>
      <c r="C73" t="str">
        <f>IFERROR(INDEX('Cities &amp; Towns'!$A$4:$A$259,MATCH('RPC Towns'!$A73,'Cities &amp; Towns'!$A$4:$A$259,0)), "#Not found")</f>
        <v>Fair Haven</v>
      </c>
    </row>
    <row r="74" spans="1:4" x14ac:dyDescent="0.25">
      <c r="A74" t="s">
        <v>63</v>
      </c>
      <c r="B74" t="s">
        <v>296</v>
      </c>
      <c r="C74" t="str">
        <f>IFERROR(INDEX('Cities &amp; Towns'!$A$4:$A$259,MATCH('RPC Towns'!$A74,'Cities &amp; Towns'!$A$4:$A$259,0)), "#Not found")</f>
        <v>Fairfax</v>
      </c>
    </row>
    <row r="75" spans="1:4" x14ac:dyDescent="0.25">
      <c r="A75" t="s">
        <v>64</v>
      </c>
      <c r="B75" t="s">
        <v>296</v>
      </c>
      <c r="C75" t="str">
        <f>IFERROR(INDEX('Cities &amp; Towns'!$A$4:$A$259,MATCH('RPC Towns'!$A75,'Cities &amp; Towns'!$A$4:$A$259,0)), "#Not found")</f>
        <v>Fairfield</v>
      </c>
    </row>
    <row r="76" spans="1:4" x14ac:dyDescent="0.25">
      <c r="A76" t="s">
        <v>112</v>
      </c>
      <c r="B76" t="s">
        <v>134</v>
      </c>
      <c r="C76" t="str">
        <f>IFERROR(INDEX('Cities &amp; Towns'!$A$4:$A$259,MATCH('RPC Towns'!$A76,'Cities &amp; Towns'!$A$4:$A$259,0)), "#Not found")</f>
        <v>Fairlee</v>
      </c>
    </row>
    <row r="77" spans="1:4" x14ac:dyDescent="0.25">
      <c r="A77" t="s">
        <v>220</v>
      </c>
      <c r="B77" t="s">
        <v>236</v>
      </c>
      <c r="C77" t="str">
        <f>IFERROR(INDEX('Cities &amp; Towns'!$A$4:$A$259,MATCH('RPC Towns'!$A77,'Cities &amp; Towns'!$A$4:$A$259,0)), "#Not found")</f>
        <v>Fayston</v>
      </c>
    </row>
    <row r="78" spans="1:4" x14ac:dyDescent="0.25">
      <c r="A78" t="s">
        <v>25</v>
      </c>
      <c r="B78" t="s">
        <v>76</v>
      </c>
      <c r="C78" t="str">
        <f>IFERROR(INDEX('Cities &amp; Towns'!$A$4:$A$259,MATCH('RPC Towns'!$A78,'Cities &amp; Towns'!$A$4:$A$259,0)), "#Not found")</f>
        <v>Ferdinand</v>
      </c>
    </row>
    <row r="79" spans="1:4" x14ac:dyDescent="0.25">
      <c r="A79" t="s">
        <v>173</v>
      </c>
      <c r="B79" t="s">
        <v>195</v>
      </c>
      <c r="C79" t="str">
        <f>IFERROR(INDEX('Cities &amp; Towns'!$A$4:$A$259,MATCH('RPC Towns'!$A79,'Cities &amp; Towns'!$A$4:$A$259,0)), "#Not found")</f>
        <v>Ferrisburgh</v>
      </c>
    </row>
    <row r="80" spans="1:4" x14ac:dyDescent="0.25">
      <c r="A80" t="s">
        <v>55</v>
      </c>
      <c r="B80" t="s">
        <v>296</v>
      </c>
      <c r="C80" t="str">
        <f>IFERROR(INDEX('Cities &amp; Towns'!$A$4:$A$259,MATCH('RPC Towns'!$A80,'Cities &amp; Towns'!$A$4:$A$259,0)), "#Not found")</f>
        <v>Fletcher</v>
      </c>
    </row>
    <row r="81" spans="1:3" x14ac:dyDescent="0.25">
      <c r="A81" t="s">
        <v>65</v>
      </c>
      <c r="B81" t="s">
        <v>296</v>
      </c>
      <c r="C81" t="str">
        <f>IFERROR(INDEX('Cities &amp; Towns'!$A$4:$A$259,MATCH('RPC Towns'!$A81,'Cities &amp; Towns'!$A$4:$A$259,0)), "#Not found")</f>
        <v>Franklin</v>
      </c>
    </row>
    <row r="82" spans="1:3" x14ac:dyDescent="0.25">
      <c r="A82" t="s">
        <v>66</v>
      </c>
      <c r="B82" t="s">
        <v>296</v>
      </c>
      <c r="C82" t="str">
        <f>IFERROR(INDEX('Cities &amp; Towns'!$A$4:$A$259,MATCH('RPC Towns'!$A82,'Cities &amp; Towns'!$A$4:$A$259,0)), "#Not found")</f>
        <v>Georgia</v>
      </c>
    </row>
    <row r="83" spans="1:3" x14ac:dyDescent="0.25">
      <c r="A83" t="s">
        <v>201</v>
      </c>
      <c r="B83" t="s">
        <v>211</v>
      </c>
      <c r="C83" t="str">
        <f>IFERROR(INDEX('Cities &amp; Towns'!$A$4:$A$259,MATCH('RPC Towns'!$A83,'Cities &amp; Towns'!$A$4:$A$259,0)), "#Not found")</f>
        <v>Glastenbury</v>
      </c>
    </row>
    <row r="84" spans="1:3" x14ac:dyDescent="0.25">
      <c r="A84" t="s">
        <v>41</v>
      </c>
      <c r="B84" t="s">
        <v>76</v>
      </c>
      <c r="C84" t="str">
        <f>IFERROR(INDEX('Cities &amp; Towns'!$A$4:$A$259,MATCH('RPC Towns'!$A84,'Cities &amp; Towns'!$A$4:$A$259,0)), "#Not found")</f>
        <v>Glover</v>
      </c>
    </row>
    <row r="85" spans="1:3" x14ac:dyDescent="0.25">
      <c r="A85" t="s">
        <v>174</v>
      </c>
      <c r="B85" t="s">
        <v>195</v>
      </c>
      <c r="C85" t="str">
        <f>IFERROR(INDEX('Cities &amp; Towns'!$A$4:$A$259,MATCH('RPC Towns'!$A85,'Cities &amp; Towns'!$A$4:$A$259,0)), "#Not found")</f>
        <v>Goshen</v>
      </c>
    </row>
    <row r="86" spans="1:3" x14ac:dyDescent="0.25">
      <c r="A86" t="s">
        <v>140</v>
      </c>
      <c r="B86" t="s">
        <v>157</v>
      </c>
      <c r="C86" t="str">
        <f>IFERROR(INDEX('Cities &amp; Towns'!$A$4:$A$259,MATCH('RPC Towns'!$A86,'Cities &amp; Towns'!$A$4:$A$259,0)), "#Not found")</f>
        <v>Grafton</v>
      </c>
    </row>
    <row r="87" spans="1:3" x14ac:dyDescent="0.25">
      <c r="A87" t="s">
        <v>26</v>
      </c>
      <c r="B87" t="s">
        <v>76</v>
      </c>
      <c r="C87" t="str">
        <f>IFERROR(INDEX('Cities &amp; Towns'!$A$4:$A$259,MATCH('RPC Towns'!$A87,'Cities &amp; Towns'!$A$4:$A$259,0)), "#Not found")</f>
        <v>Granby</v>
      </c>
    </row>
    <row r="88" spans="1:3" x14ac:dyDescent="0.25">
      <c r="A88" t="s">
        <v>67</v>
      </c>
      <c r="B88" t="s">
        <v>296</v>
      </c>
      <c r="C88" t="str">
        <f>IFERROR(INDEX('Cities &amp; Towns'!$A$4:$A$259,MATCH('RPC Towns'!$A88,'Cities &amp; Towns'!$A$4:$A$259,0)), "#Not found")</f>
        <v>Grand Isle</v>
      </c>
    </row>
    <row r="89" spans="1:3" x14ac:dyDescent="0.25">
      <c r="A89" t="s">
        <v>113</v>
      </c>
      <c r="B89" t="s">
        <v>134</v>
      </c>
      <c r="C89" t="str">
        <f>IFERROR(INDEX('Cities &amp; Towns'!$A$4:$A$259,MATCH('RPC Towns'!$A89,'Cities &amp; Towns'!$A$4:$A$259,0)), "#Not found")</f>
        <v>Granville</v>
      </c>
    </row>
    <row r="90" spans="1:3" x14ac:dyDescent="0.25">
      <c r="A90" t="s">
        <v>42</v>
      </c>
      <c r="B90" t="s">
        <v>76</v>
      </c>
      <c r="C90" t="str">
        <f>IFERROR(INDEX('Cities &amp; Towns'!$A$4:$A$259,MATCH('RPC Towns'!$A90,'Cities &amp; Towns'!$A$4:$A$259,0)), "#Not found")</f>
        <v>Greensboro</v>
      </c>
    </row>
    <row r="91" spans="1:3" x14ac:dyDescent="0.25">
      <c r="A91" t="s">
        <v>3</v>
      </c>
      <c r="B91" t="s">
        <v>76</v>
      </c>
      <c r="C91" t="str">
        <f>IFERROR(INDEX('Cities &amp; Towns'!$A$4:$A$259,MATCH('RPC Towns'!$A91,'Cities &amp; Towns'!$A$4:$A$259,0)), "#Not found")</f>
        <v>Groton</v>
      </c>
    </row>
    <row r="92" spans="1:3" x14ac:dyDescent="0.25">
      <c r="A92" t="s">
        <v>27</v>
      </c>
      <c r="B92" t="s">
        <v>76</v>
      </c>
      <c r="C92" t="str">
        <f>IFERROR(INDEX('Cities &amp; Towns'!$A$4:$A$259,MATCH('RPC Towns'!$A92,'Cities &amp; Towns'!$A$4:$A$259,0)), "#Not found")</f>
        <v>Guildhall</v>
      </c>
    </row>
    <row r="93" spans="1:3" x14ac:dyDescent="0.25">
      <c r="A93" t="s">
        <v>141</v>
      </c>
      <c r="B93" t="s">
        <v>157</v>
      </c>
      <c r="C93" t="str">
        <f>IFERROR(INDEX('Cities &amp; Towns'!$A$4:$A$259,MATCH('RPC Towns'!$A93,'Cities &amp; Towns'!$A$4:$A$259,0)), "#Not found")</f>
        <v>Guilford</v>
      </c>
    </row>
    <row r="94" spans="1:3" x14ac:dyDescent="0.25">
      <c r="A94" t="s">
        <v>142</v>
      </c>
      <c r="B94" t="s">
        <v>157</v>
      </c>
      <c r="C94" t="str">
        <f>IFERROR(INDEX('Cities &amp; Towns'!$A$4:$A$259,MATCH('RPC Towns'!$A94,'Cities &amp; Towns'!$A$4:$A$259,0)), "#Not found")</f>
        <v>Halifax</v>
      </c>
    </row>
    <row r="95" spans="1:3" x14ac:dyDescent="0.25">
      <c r="A95" t="s">
        <v>114</v>
      </c>
      <c r="B95" t="s">
        <v>134</v>
      </c>
      <c r="C95" t="str">
        <f>IFERROR(INDEX('Cities &amp; Towns'!$A$4:$A$259,MATCH('RPC Towns'!$A95,'Cities &amp; Towns'!$A$4:$A$259,0)), "#Not found")</f>
        <v>Hancock</v>
      </c>
    </row>
    <row r="96" spans="1:3" x14ac:dyDescent="0.25">
      <c r="A96" t="s">
        <v>4</v>
      </c>
      <c r="B96" t="s">
        <v>76</v>
      </c>
      <c r="C96" t="str">
        <f>IFERROR(INDEX('Cities &amp; Towns'!$A$4:$A$259,MATCH('RPC Towns'!$A96,'Cities &amp; Towns'!$A$4:$A$259,0)), "#Not found")</f>
        <v>Hardwick</v>
      </c>
    </row>
    <row r="97" spans="1:3" x14ac:dyDescent="0.25">
      <c r="A97" t="s">
        <v>115</v>
      </c>
      <c r="B97" t="s">
        <v>134</v>
      </c>
      <c r="C97" t="str">
        <f>IFERROR(INDEX('Cities &amp; Towns'!$A$4:$A$259,MATCH('RPC Towns'!$A97,'Cities &amp; Towns'!$A$4:$A$259,0)), "#Not found")</f>
        <v>Hartford</v>
      </c>
    </row>
    <row r="98" spans="1:3" x14ac:dyDescent="0.25">
      <c r="A98" t="s">
        <v>116</v>
      </c>
      <c r="B98" t="s">
        <v>134</v>
      </c>
      <c r="C98" t="str">
        <f>IFERROR(INDEX('Cities &amp; Towns'!$A$4:$A$259,MATCH('RPC Towns'!$A98,'Cities &amp; Towns'!$A$4:$A$259,0)), "#Not found")</f>
        <v>Hartland</v>
      </c>
    </row>
    <row r="99" spans="1:3" x14ac:dyDescent="0.25">
      <c r="A99" t="s">
        <v>56</v>
      </c>
      <c r="B99" t="s">
        <v>296</v>
      </c>
      <c r="C99" t="str">
        <f>IFERROR(INDEX('Cities &amp; Towns'!$A$4:$A$259,MATCH('RPC Towns'!$A99,'Cities &amp; Towns'!$A$4:$A$259,0)), "#Not found")</f>
        <v>Highgate</v>
      </c>
    </row>
    <row r="100" spans="1:3" x14ac:dyDescent="0.25">
      <c r="A100" t="s">
        <v>243</v>
      </c>
      <c r="B100" t="s">
        <v>255</v>
      </c>
      <c r="C100" t="str">
        <f>IFERROR(INDEX('Cities &amp; Towns'!$A$4:$A$259,MATCH('RPC Towns'!$A100,'Cities &amp; Towns'!$A$4:$A$259,0)), "#Not found")</f>
        <v>Hinesburg</v>
      </c>
    </row>
    <row r="101" spans="1:3" x14ac:dyDescent="0.25">
      <c r="A101" t="s">
        <v>43</v>
      </c>
      <c r="B101" t="s">
        <v>76</v>
      </c>
      <c r="C101" t="str">
        <f>IFERROR(INDEX('Cities &amp; Towns'!$A$4:$A$259,MATCH('RPC Towns'!$A101,'Cities &amp; Towns'!$A$4:$A$259,0)), "#Not found")</f>
        <v>Holland</v>
      </c>
    </row>
    <row r="102" spans="1:3" x14ac:dyDescent="0.25">
      <c r="A102" t="s">
        <v>84</v>
      </c>
      <c r="B102" t="s">
        <v>283</v>
      </c>
      <c r="C102" t="str">
        <f>IFERROR(INDEX('Cities &amp; Towns'!$A$4:$A$259,MATCH('RPC Towns'!$A102,'Cities &amp; Towns'!$A$4:$A$259,0)), "#Not found")</f>
        <v>Hubbardton</v>
      </c>
    </row>
    <row r="103" spans="1:3" x14ac:dyDescent="0.25">
      <c r="A103" t="s">
        <v>244</v>
      </c>
      <c r="B103" t="s">
        <v>255</v>
      </c>
      <c r="C103" t="str">
        <f>IFERROR(INDEX('Cities &amp; Towns'!$A$4:$A$259,MATCH('RPC Towns'!$A103,'Cities &amp; Towns'!$A$4:$A$259,0)), "#Not found")</f>
        <v>Huntington</v>
      </c>
    </row>
    <row r="104" spans="1:3" x14ac:dyDescent="0.25">
      <c r="A104" t="s">
        <v>259</v>
      </c>
      <c r="B104" t="s">
        <v>265</v>
      </c>
      <c r="C104" t="str">
        <f>IFERROR(INDEX('Cities &amp; Towns'!$A$4:$A$259,MATCH('RPC Towns'!$A104,'Cities &amp; Towns'!$A$4:$A$259,0)), "#Not found")</f>
        <v>Hyde Park</v>
      </c>
    </row>
    <row r="105" spans="1:3" x14ac:dyDescent="0.25">
      <c r="A105" t="s">
        <v>85</v>
      </c>
      <c r="B105" t="s">
        <v>283</v>
      </c>
      <c r="C105" t="str">
        <f>IFERROR(INDEX('Cities &amp; Towns'!$A$4:$A$259,MATCH('RPC Towns'!$A105,'Cities &amp; Towns'!$A$4:$A$259,0)), "#Not found")</f>
        <v>Ira</v>
      </c>
    </row>
    <row r="106" spans="1:3" x14ac:dyDescent="0.25">
      <c r="A106" t="s">
        <v>44</v>
      </c>
      <c r="B106" t="s">
        <v>76</v>
      </c>
      <c r="C106" t="str">
        <f>IFERROR(INDEX('Cities &amp; Towns'!$A$4:$A$259,MATCH('RPC Towns'!$A106,'Cities &amp; Towns'!$A$4:$A$259,0)), "#Not found")</f>
        <v>Irasburg</v>
      </c>
    </row>
    <row r="107" spans="1:3" x14ac:dyDescent="0.25">
      <c r="A107" t="s">
        <v>68</v>
      </c>
      <c r="B107" t="s">
        <v>296</v>
      </c>
      <c r="C107" t="str">
        <f>IFERROR(INDEX('Cities &amp; Towns'!$A$4:$A$259,MATCH('RPC Towns'!$A107,'Cities &amp; Towns'!$A$4:$A$259,0)), "#Not found")</f>
        <v>Isle La Motte</v>
      </c>
    </row>
    <row r="108" spans="1:3" x14ac:dyDescent="0.25">
      <c r="A108" t="s">
        <v>143</v>
      </c>
      <c r="B108" t="s">
        <v>157</v>
      </c>
      <c r="C108" t="str">
        <f>IFERROR(INDEX('Cities &amp; Towns'!$A$4:$A$259,MATCH('RPC Towns'!$A108,'Cities &amp; Towns'!$A$4:$A$259,0)), "#Not found")</f>
        <v>Jamaica</v>
      </c>
    </row>
    <row r="109" spans="1:3" x14ac:dyDescent="0.25">
      <c r="A109" t="s">
        <v>45</v>
      </c>
      <c r="B109" t="s">
        <v>76</v>
      </c>
      <c r="C109" t="str">
        <f>IFERROR(INDEX('Cities &amp; Towns'!$A$4:$A$259,MATCH('RPC Towns'!$A109,'Cities &amp; Towns'!$A$4:$A$259,0)), "#Not found")</f>
        <v>Jay</v>
      </c>
    </row>
    <row r="110" spans="1:3" x14ac:dyDescent="0.25">
      <c r="A110" t="s">
        <v>245</v>
      </c>
      <c r="B110" t="s">
        <v>255</v>
      </c>
      <c r="C110" t="str">
        <f>IFERROR(INDEX('Cities &amp; Towns'!$A$4:$A$259,MATCH('RPC Towns'!$A110,'Cities &amp; Towns'!$A$4:$A$259,0)), "#Not found")</f>
        <v>Jericho</v>
      </c>
    </row>
    <row r="111" spans="1:3" x14ac:dyDescent="0.25">
      <c r="A111" t="s">
        <v>260</v>
      </c>
      <c r="B111" t="s">
        <v>265</v>
      </c>
      <c r="C111" t="str">
        <f>IFERROR(INDEX('Cities &amp; Towns'!$A$4:$A$259,MATCH('RPC Towns'!$A111,'Cities &amp; Towns'!$A$4:$A$259,0)), "#Not found")</f>
        <v>Johnson</v>
      </c>
    </row>
    <row r="112" spans="1:3" x14ac:dyDescent="0.25">
      <c r="A112" t="s">
        <v>86</v>
      </c>
      <c r="B112" t="s">
        <v>283</v>
      </c>
      <c r="C112" t="str">
        <f>IFERROR(INDEX('Cities &amp; Towns'!$A$4:$A$259,MATCH('RPC Towns'!$A112,'Cities &amp; Towns'!$A$4:$A$259,0)), "#Not found")</f>
        <v>Killington</v>
      </c>
    </row>
    <row r="113" spans="1:3" x14ac:dyDescent="0.25">
      <c r="A113" t="s">
        <v>5</v>
      </c>
      <c r="B113" t="s">
        <v>76</v>
      </c>
      <c r="C113" t="str">
        <f>IFERROR(INDEX('Cities &amp; Towns'!$A$4:$A$259,MATCH('RPC Towns'!$A113,'Cities &amp; Towns'!$A$4:$A$259,0)), "#Not found")</f>
        <v>Kirby</v>
      </c>
    </row>
    <row r="114" spans="1:3" x14ac:dyDescent="0.25">
      <c r="A114" t="s">
        <v>202</v>
      </c>
      <c r="B114" t="s">
        <v>211</v>
      </c>
      <c r="C114" t="str">
        <f>IFERROR(INDEX('Cities &amp; Towns'!$A$4:$A$259,MATCH('RPC Towns'!$A114,'Cities &amp; Towns'!$A$4:$A$259,0)), "#Not found")</f>
        <v>Landgrove</v>
      </c>
    </row>
    <row r="115" spans="1:3" x14ac:dyDescent="0.25">
      <c r="A115" t="s">
        <v>175</v>
      </c>
      <c r="B115" t="s">
        <v>195</v>
      </c>
      <c r="C115" t="str">
        <f>IFERROR(INDEX('Cities &amp; Towns'!$A$4:$A$259,MATCH('RPC Towns'!$A115,'Cities &amp; Towns'!$A$4:$A$259,0)), "#Not found")</f>
        <v>Leicester</v>
      </c>
    </row>
    <row r="116" spans="1:3" x14ac:dyDescent="0.25">
      <c r="A116" t="s">
        <v>28</v>
      </c>
      <c r="B116" t="s">
        <v>76</v>
      </c>
      <c r="C116" t="str">
        <f>IFERROR(INDEX('Cities &amp; Towns'!$A$4:$A$259,MATCH('RPC Towns'!$A116,'Cities &amp; Towns'!$A$4:$A$259,0)), "#Not found")</f>
        <v>Lemington</v>
      </c>
    </row>
    <row r="117" spans="1:3" x14ac:dyDescent="0.25">
      <c r="A117" t="s">
        <v>29</v>
      </c>
      <c r="B117" t="s">
        <v>76</v>
      </c>
      <c r="C117" t="str">
        <f>IFERROR(INDEX('Cities &amp; Towns'!$A$4:$A$259,MATCH('RPC Towns'!$A117,'Cities &amp; Towns'!$A$4:$A$259,0)), "#Not found")</f>
        <v>Lewis</v>
      </c>
    </row>
    <row r="118" spans="1:3" x14ac:dyDescent="0.25">
      <c r="A118" t="s">
        <v>176</v>
      </c>
      <c r="B118" t="s">
        <v>195</v>
      </c>
      <c r="C118" t="str">
        <f>IFERROR(INDEX('Cities &amp; Towns'!$A$4:$A$259,MATCH('RPC Towns'!$A118,'Cities &amp; Towns'!$A$4:$A$259,0)), "#Not found")</f>
        <v>Lincoln</v>
      </c>
    </row>
    <row r="119" spans="1:3" x14ac:dyDescent="0.25">
      <c r="A119" t="s">
        <v>144</v>
      </c>
      <c r="B119" t="s">
        <v>157</v>
      </c>
      <c r="C119" t="str">
        <f>IFERROR(INDEX('Cities &amp; Towns'!$A$4:$A$259,MATCH('RPC Towns'!$A119,'Cities &amp; Towns'!$A$4:$A$259,0)), "#Not found")</f>
        <v>Londonderry</v>
      </c>
    </row>
    <row r="120" spans="1:3" x14ac:dyDescent="0.25">
      <c r="A120" t="s">
        <v>46</v>
      </c>
      <c r="B120" t="s">
        <v>76</v>
      </c>
      <c r="C120" t="str">
        <f>IFERROR(INDEX('Cities &amp; Towns'!$A$4:$A$259,MATCH('RPC Towns'!$A120,'Cities &amp; Towns'!$A$4:$A$259,0)), "#Not found")</f>
        <v>Lowell</v>
      </c>
    </row>
    <row r="121" spans="1:3" x14ac:dyDescent="0.25">
      <c r="A121" t="s">
        <v>276</v>
      </c>
      <c r="B121" t="s">
        <v>282</v>
      </c>
      <c r="C121" t="str">
        <f>IFERROR(INDEX('Cities &amp; Towns'!$A$4:$A$259,MATCH('RPC Towns'!$A121,'Cities &amp; Towns'!$A$4:$A$259,0)), "#Not found")</f>
        <v>Ludlow</v>
      </c>
    </row>
    <row r="122" spans="1:3" x14ac:dyDescent="0.25">
      <c r="A122" t="s">
        <v>30</v>
      </c>
      <c r="B122" t="s">
        <v>76</v>
      </c>
      <c r="C122" t="str">
        <f>IFERROR(INDEX('Cities &amp; Towns'!$A$4:$A$259,MATCH('RPC Towns'!$A122,'Cities &amp; Towns'!$A$4:$A$259,0)), "#Not found")</f>
        <v>Lunenburg</v>
      </c>
    </row>
    <row r="123" spans="1:3" x14ac:dyDescent="0.25">
      <c r="A123" t="s">
        <v>6</v>
      </c>
      <c r="B123" t="s">
        <v>76</v>
      </c>
      <c r="C123" t="str">
        <f>IFERROR(INDEX('Cities &amp; Towns'!$A$4:$A$259,MATCH('RPC Towns'!$A123,'Cities &amp; Towns'!$A$4:$A$259,0)), "#Not found")</f>
        <v>Lyndon</v>
      </c>
    </row>
    <row r="124" spans="1:3" x14ac:dyDescent="0.25">
      <c r="A124" t="s">
        <v>31</v>
      </c>
      <c r="B124" t="s">
        <v>76</v>
      </c>
      <c r="C124" t="str">
        <f>IFERROR(INDEX('Cities &amp; Towns'!$A$4:$A$259,MATCH('RPC Towns'!$A124,'Cities &amp; Towns'!$A$4:$A$259,0)), "#Not found")</f>
        <v>Maidstone</v>
      </c>
    </row>
    <row r="125" spans="1:3" x14ac:dyDescent="0.25">
      <c r="A125" t="s">
        <v>203</v>
      </c>
      <c r="B125" t="s">
        <v>211</v>
      </c>
      <c r="C125" t="str">
        <f>IFERROR(INDEX('Cities &amp; Towns'!$A$4:$A$259,MATCH('RPC Towns'!$A125,'Cities &amp; Towns'!$A$4:$A$259,0)), "#Not found")</f>
        <v>Manchester</v>
      </c>
    </row>
    <row r="126" spans="1:3" x14ac:dyDescent="0.25">
      <c r="A126" t="s">
        <v>145</v>
      </c>
      <c r="B126" t="s">
        <v>157</v>
      </c>
      <c r="C126" t="str">
        <f>IFERROR(INDEX('Cities &amp; Towns'!$A$4:$A$259,MATCH('RPC Towns'!$A126,'Cities &amp; Towns'!$A$4:$A$259,0)), "#Not found")</f>
        <v>Marlboro</v>
      </c>
    </row>
    <row r="127" spans="1:3" x14ac:dyDescent="0.25">
      <c r="A127" t="s">
        <v>221</v>
      </c>
      <c r="B127" t="s">
        <v>236</v>
      </c>
      <c r="C127" t="str">
        <f>IFERROR(INDEX('Cities &amp; Towns'!$A$4:$A$259,MATCH('RPC Towns'!$A127,'Cities &amp; Towns'!$A$4:$A$259,0)), "#Not found")</f>
        <v>Marshfield</v>
      </c>
    </row>
    <row r="128" spans="1:3" x14ac:dyDescent="0.25">
      <c r="A128" t="s">
        <v>87</v>
      </c>
      <c r="B128" t="s">
        <v>283</v>
      </c>
      <c r="C128" t="str">
        <f>IFERROR(INDEX('Cities &amp; Towns'!$A$4:$A$259,MATCH('RPC Towns'!$A128,'Cities &amp; Towns'!$A$4:$A$259,0)), "#Not found")</f>
        <v>Mendon</v>
      </c>
    </row>
    <row r="129" spans="1:3" x14ac:dyDescent="0.25">
      <c r="A129" t="s">
        <v>177</v>
      </c>
      <c r="B129" t="s">
        <v>195</v>
      </c>
      <c r="C129" t="str">
        <f>IFERROR(INDEX('Cities &amp; Towns'!$A$4:$A$259,MATCH('RPC Towns'!$A129,'Cities &amp; Towns'!$A$4:$A$259,0)), "#Not found")</f>
        <v>Middlebury</v>
      </c>
    </row>
    <row r="130" spans="1:3" x14ac:dyDescent="0.25">
      <c r="A130" t="s">
        <v>222</v>
      </c>
      <c r="B130" t="s">
        <v>236</v>
      </c>
      <c r="C130" t="str">
        <f>IFERROR(INDEX('Cities &amp; Towns'!$A$4:$A$259,MATCH('RPC Towns'!$A130,'Cities &amp; Towns'!$A$4:$A$259,0)), "#Not found")</f>
        <v>Middlesex</v>
      </c>
    </row>
    <row r="131" spans="1:3" x14ac:dyDescent="0.25">
      <c r="A131" t="s">
        <v>88</v>
      </c>
      <c r="B131" t="s">
        <v>283</v>
      </c>
      <c r="C131" t="str">
        <f>IFERROR(INDEX('Cities &amp; Towns'!$A$4:$A$259,MATCH('RPC Towns'!$A131,'Cities &amp; Towns'!$A$4:$A$259,0)), "#Not found")</f>
        <v>Middletown Springs</v>
      </c>
    </row>
    <row r="132" spans="1:3" x14ac:dyDescent="0.25">
      <c r="A132" t="s">
        <v>246</v>
      </c>
      <c r="B132" t="s">
        <v>255</v>
      </c>
      <c r="C132" t="str">
        <f>IFERROR(INDEX('Cities &amp; Towns'!$A$4:$A$259,MATCH('RPC Towns'!$A132,'Cities &amp; Towns'!$A$4:$A$259,0)), "#Not found")</f>
        <v>Milton</v>
      </c>
    </row>
    <row r="133" spans="1:3" x14ac:dyDescent="0.25">
      <c r="A133" t="s">
        <v>178</v>
      </c>
      <c r="B133" t="s">
        <v>195</v>
      </c>
      <c r="C133" t="str">
        <f>IFERROR(INDEX('Cities &amp; Towns'!$A$4:$A$259,MATCH('RPC Towns'!$A133,'Cities &amp; Towns'!$A$4:$A$259,0)), "#Not found")</f>
        <v>Monkton</v>
      </c>
    </row>
    <row r="134" spans="1:3" x14ac:dyDescent="0.25">
      <c r="A134" t="s">
        <v>69</v>
      </c>
      <c r="B134" t="s">
        <v>296</v>
      </c>
      <c r="C134" t="str">
        <f>IFERROR(INDEX('Cities &amp; Towns'!$A$4:$A$259,MATCH('RPC Towns'!$A134,'Cities &amp; Towns'!$A$4:$A$259,0)), "#Not found")</f>
        <v>Montgomery</v>
      </c>
    </row>
    <row r="135" spans="1:3" x14ac:dyDescent="0.25">
      <c r="A135" t="s">
        <v>223</v>
      </c>
      <c r="B135" t="s">
        <v>236</v>
      </c>
      <c r="C135" t="str">
        <f>IFERROR(INDEX('Cities &amp; Towns'!$A$4:$A$259,MATCH('RPC Towns'!$A135,'Cities &amp; Towns'!$A$4:$A$259,0)), "#Not found")</f>
        <v>Montpelier</v>
      </c>
    </row>
    <row r="136" spans="1:3" x14ac:dyDescent="0.25">
      <c r="A136" t="s">
        <v>224</v>
      </c>
      <c r="B136" t="s">
        <v>236</v>
      </c>
      <c r="C136" t="str">
        <f>IFERROR(INDEX('Cities &amp; Towns'!$A$4:$A$259,MATCH('RPC Towns'!$A136,'Cities &amp; Towns'!$A$4:$A$259,0)), "#Not found")</f>
        <v>Moretown</v>
      </c>
    </row>
    <row r="137" spans="1:3" x14ac:dyDescent="0.25">
      <c r="A137" t="s">
        <v>47</v>
      </c>
      <c r="B137" t="s">
        <v>76</v>
      </c>
      <c r="C137" t="str">
        <f>IFERROR(INDEX('Cities &amp; Towns'!$A$4:$A$259,MATCH('RPC Towns'!$A137,'Cities &amp; Towns'!$A$4:$A$259,0)), "#Not found")</f>
        <v>Morgan</v>
      </c>
    </row>
    <row r="138" spans="1:3" x14ac:dyDescent="0.25">
      <c r="A138" t="s">
        <v>261</v>
      </c>
      <c r="B138" t="s">
        <v>265</v>
      </c>
      <c r="C138" t="str">
        <f>IFERROR(INDEX('Cities &amp; Towns'!$A$4:$A$259,MATCH('RPC Towns'!$A138,'Cities &amp; Towns'!$A$4:$A$259,0)), "#Not found")</f>
        <v>Morristown</v>
      </c>
    </row>
    <row r="139" spans="1:3" x14ac:dyDescent="0.25">
      <c r="A139" t="s">
        <v>89</v>
      </c>
      <c r="B139" t="s">
        <v>283</v>
      </c>
      <c r="C139" t="str">
        <f>IFERROR(INDEX('Cities &amp; Towns'!$A$4:$A$259,MATCH('RPC Towns'!$A139,'Cities &amp; Towns'!$A$4:$A$259,0)), "#Not found")</f>
        <v>Mount Holly</v>
      </c>
    </row>
    <row r="140" spans="1:3" x14ac:dyDescent="0.25">
      <c r="A140" t="s">
        <v>90</v>
      </c>
      <c r="B140" t="s">
        <v>283</v>
      </c>
      <c r="C140" t="str">
        <f>IFERROR(INDEX('Cities &amp; Towns'!$A$4:$A$259,MATCH('RPC Towns'!$A140,'Cities &amp; Towns'!$A$4:$A$259,0)), "#Not found")</f>
        <v>Mount Tabor</v>
      </c>
    </row>
    <row r="141" spans="1:3" x14ac:dyDescent="0.25">
      <c r="A141" t="s">
        <v>179</v>
      </c>
      <c r="B141" t="s">
        <v>195</v>
      </c>
      <c r="C141" t="str">
        <f>IFERROR(INDEX('Cities &amp; Towns'!$A$4:$A$259,MATCH('RPC Towns'!$A141,'Cities &amp; Towns'!$A$4:$A$259,0)), "#Not found")</f>
        <v>New Haven</v>
      </c>
    </row>
    <row r="142" spans="1:3" x14ac:dyDescent="0.25">
      <c r="A142" t="s">
        <v>7</v>
      </c>
      <c r="B142" t="s">
        <v>76</v>
      </c>
      <c r="C142" t="str">
        <f>IFERROR(INDEX('Cities &amp; Towns'!$A$4:$A$259,MATCH('RPC Towns'!$A142,'Cities &amp; Towns'!$A$4:$A$259,0)), "#Not found")</f>
        <v>Newark</v>
      </c>
    </row>
    <row r="143" spans="1:3" x14ac:dyDescent="0.25">
      <c r="A143" t="s">
        <v>117</v>
      </c>
      <c r="B143" t="s">
        <v>134</v>
      </c>
      <c r="C143" t="str">
        <f>IFERROR(INDEX('Cities &amp; Towns'!$A$4:$A$259,MATCH('RPC Towns'!$A143,'Cities &amp; Towns'!$A$4:$A$259,0)), "#Not found")</f>
        <v>Newbury</v>
      </c>
    </row>
    <row r="144" spans="1:3" x14ac:dyDescent="0.25">
      <c r="A144" t="s">
        <v>146</v>
      </c>
      <c r="B144" t="s">
        <v>157</v>
      </c>
      <c r="C144" t="str">
        <f>IFERROR(INDEX('Cities &amp; Towns'!$A$4:$A$259,MATCH('RPC Towns'!$A144,'Cities &amp; Towns'!$A$4:$A$259,0)), "#Not found")</f>
        <v>Newfane</v>
      </c>
    </row>
    <row r="145" spans="1:3" x14ac:dyDescent="0.25">
      <c r="A145" t="s">
        <v>48</v>
      </c>
      <c r="B145" t="s">
        <v>76</v>
      </c>
      <c r="C145" t="str">
        <f>IFERROR(INDEX('Cities &amp; Towns'!$A$4:$A$259,MATCH('RPC Towns'!$A145,'Cities &amp; Towns'!$A$4:$A$259,0)), "#Not found")</f>
        <v>Newport City</v>
      </c>
    </row>
    <row r="146" spans="1:3" x14ac:dyDescent="0.25">
      <c r="A146" t="s">
        <v>49</v>
      </c>
      <c r="B146" t="s">
        <v>76</v>
      </c>
      <c r="C146" t="str">
        <f>IFERROR(INDEX('Cities &amp; Towns'!$A$4:$A$259,MATCH('RPC Towns'!$A146,'Cities &amp; Towns'!$A$4:$A$259,0)), "#Not found")</f>
        <v>Newport Town</v>
      </c>
    </row>
    <row r="147" spans="1:3" x14ac:dyDescent="0.25">
      <c r="A147" t="s">
        <v>70</v>
      </c>
      <c r="B147" t="s">
        <v>296</v>
      </c>
      <c r="C147" t="str">
        <f>IFERROR(INDEX('Cities &amp; Towns'!$A$4:$A$259,MATCH('RPC Towns'!$A147,'Cities &amp; Towns'!$A$4:$A$259,0)), "#Not found")</f>
        <v>North Hero</v>
      </c>
    </row>
    <row r="148" spans="1:3" x14ac:dyDescent="0.25">
      <c r="A148" t="s">
        <v>225</v>
      </c>
      <c r="B148" t="s">
        <v>236</v>
      </c>
      <c r="C148" t="str">
        <f>IFERROR(INDEX('Cities &amp; Towns'!$A$4:$A$259,MATCH('RPC Towns'!$A148,'Cities &amp; Towns'!$A$4:$A$259,0)), "#Not found")</f>
        <v>Northfield</v>
      </c>
    </row>
    <row r="149" spans="1:3" x14ac:dyDescent="0.25">
      <c r="A149" t="s">
        <v>32</v>
      </c>
      <c r="B149" t="s">
        <v>76</v>
      </c>
      <c r="C149" t="str">
        <f>IFERROR(INDEX('Cities &amp; Towns'!$A$4:$A$259,MATCH('RPC Towns'!$A149,'Cities &amp; Towns'!$A$4:$A$259,0)), "#Not found")</f>
        <v>Norton</v>
      </c>
    </row>
    <row r="150" spans="1:3" x14ac:dyDescent="0.25">
      <c r="A150" t="s">
        <v>118</v>
      </c>
      <c r="B150" t="s">
        <v>134</v>
      </c>
      <c r="C150" t="str">
        <f>IFERROR(INDEX('Cities &amp; Towns'!$A$4:$A$259,MATCH('RPC Towns'!$A150,'Cities &amp; Towns'!$A$4:$A$259,0)), "#Not found")</f>
        <v>Norwich</v>
      </c>
    </row>
    <row r="151" spans="1:3" x14ac:dyDescent="0.25">
      <c r="A151" t="s">
        <v>226</v>
      </c>
      <c r="B151" t="s">
        <v>236</v>
      </c>
      <c r="C151" t="str">
        <f>IFERROR(INDEX('Cities &amp; Towns'!$A$4:$A$259,MATCH('RPC Towns'!$A151,'Cities &amp; Towns'!$A$4:$A$259,0)), "#Not found")</f>
        <v>Orange</v>
      </c>
    </row>
    <row r="152" spans="1:3" x14ac:dyDescent="0.25">
      <c r="A152" t="s">
        <v>180</v>
      </c>
      <c r="B152" t="s">
        <v>195</v>
      </c>
      <c r="C152" t="str">
        <f>IFERROR(INDEX('Cities &amp; Towns'!$A$4:$A$259,MATCH('RPC Towns'!$A152,'Cities &amp; Towns'!$A$4:$A$259,0)), "#Not found")</f>
        <v>Orwell</v>
      </c>
    </row>
    <row r="153" spans="1:3" x14ac:dyDescent="0.25">
      <c r="A153" t="s">
        <v>181</v>
      </c>
      <c r="B153" t="s">
        <v>195</v>
      </c>
      <c r="C153" t="str">
        <f>IFERROR(INDEX('Cities &amp; Towns'!$A$4:$A$259,MATCH('RPC Towns'!$A153,'Cities &amp; Towns'!$A$4:$A$259,0)), "#Not found")</f>
        <v>Panton</v>
      </c>
    </row>
    <row r="154" spans="1:3" x14ac:dyDescent="0.25">
      <c r="A154" t="s">
        <v>91</v>
      </c>
      <c r="B154" t="s">
        <v>283</v>
      </c>
      <c r="C154" t="str">
        <f>IFERROR(INDEX('Cities &amp; Towns'!$A$4:$A$259,MATCH('RPC Towns'!$A154,'Cities &amp; Towns'!$A$4:$A$259,0)), "#Not found")</f>
        <v>Pawlet</v>
      </c>
    </row>
    <row r="155" spans="1:3" x14ac:dyDescent="0.25">
      <c r="A155" t="s">
        <v>8</v>
      </c>
      <c r="B155" t="s">
        <v>76</v>
      </c>
      <c r="C155" t="str">
        <f>IFERROR(INDEX('Cities &amp; Towns'!$A$4:$A$259,MATCH('RPC Towns'!$A155,'Cities &amp; Towns'!$A$4:$A$259,0)), "#Not found")</f>
        <v>Peacham</v>
      </c>
    </row>
    <row r="156" spans="1:3" x14ac:dyDescent="0.25">
      <c r="A156" t="s">
        <v>204</v>
      </c>
      <c r="B156" t="s">
        <v>211</v>
      </c>
      <c r="C156" t="str">
        <f>IFERROR(INDEX('Cities &amp; Towns'!$A$4:$A$259,MATCH('RPC Towns'!$A156,'Cities &amp; Towns'!$A$4:$A$259,0)), "#Not found")</f>
        <v>Peru</v>
      </c>
    </row>
    <row r="157" spans="1:3" x14ac:dyDescent="0.25">
      <c r="A157" t="s">
        <v>119</v>
      </c>
      <c r="B157" t="s">
        <v>134</v>
      </c>
      <c r="C157" t="str">
        <f>IFERROR(INDEX('Cities &amp; Towns'!$A$4:$A$259,MATCH('RPC Towns'!$A157,'Cities &amp; Towns'!$A$4:$A$259,0)), "#Not found")</f>
        <v>Pittsfield</v>
      </c>
    </row>
    <row r="158" spans="1:3" x14ac:dyDescent="0.25">
      <c r="A158" t="s">
        <v>92</v>
      </c>
      <c r="B158" t="s">
        <v>283</v>
      </c>
      <c r="C158" t="str">
        <f>IFERROR(INDEX('Cities &amp; Towns'!$A$4:$A$259,MATCH('RPC Towns'!$A158,'Cities &amp; Towns'!$A$4:$A$259,0)), "#Not found")</f>
        <v>Pittsford</v>
      </c>
    </row>
    <row r="159" spans="1:3" x14ac:dyDescent="0.25">
      <c r="A159" t="s">
        <v>227</v>
      </c>
      <c r="B159" t="s">
        <v>236</v>
      </c>
      <c r="C159" t="str">
        <f>IFERROR(INDEX('Cities &amp; Towns'!$A$4:$A$259,MATCH('RPC Towns'!$A159,'Cities &amp; Towns'!$A$4:$A$259,0)), "#Not found")</f>
        <v>Plainfield</v>
      </c>
    </row>
    <row r="160" spans="1:3" x14ac:dyDescent="0.25">
      <c r="A160" t="s">
        <v>120</v>
      </c>
      <c r="B160" t="s">
        <v>134</v>
      </c>
      <c r="C160" t="str">
        <f>IFERROR(INDEX('Cities &amp; Towns'!$A$4:$A$259,MATCH('RPC Towns'!$A160,'Cities &amp; Towns'!$A$4:$A$259,0)), "#Not found")</f>
        <v>Plymouth</v>
      </c>
    </row>
    <row r="161" spans="1:3" x14ac:dyDescent="0.25">
      <c r="A161" t="s">
        <v>121</v>
      </c>
      <c r="B161" t="s">
        <v>134</v>
      </c>
      <c r="C161" t="str">
        <f>IFERROR(INDEX('Cities &amp; Towns'!$A$4:$A$259,MATCH('RPC Towns'!$A161,'Cities &amp; Towns'!$A$4:$A$259,0)), "#Not found")</f>
        <v>Pomfret</v>
      </c>
    </row>
    <row r="162" spans="1:3" x14ac:dyDescent="0.25">
      <c r="A162" t="s">
        <v>93</v>
      </c>
      <c r="B162" t="s">
        <v>283</v>
      </c>
      <c r="C162" t="str">
        <f>IFERROR(INDEX('Cities &amp; Towns'!$A$4:$A$259,MATCH('RPC Towns'!$A162,'Cities &amp; Towns'!$A$4:$A$259,0)), "#Not found")</f>
        <v>Poultney</v>
      </c>
    </row>
    <row r="163" spans="1:3" x14ac:dyDescent="0.25">
      <c r="A163" t="s">
        <v>205</v>
      </c>
      <c r="B163" t="s">
        <v>211</v>
      </c>
      <c r="C163" t="str">
        <f>IFERROR(INDEX('Cities &amp; Towns'!$A$4:$A$259,MATCH('RPC Towns'!$A163,'Cities &amp; Towns'!$A$4:$A$259,0)), "#Not found")</f>
        <v>Pownal</v>
      </c>
    </row>
    <row r="164" spans="1:3" x14ac:dyDescent="0.25">
      <c r="A164" t="s">
        <v>94</v>
      </c>
      <c r="B164" t="s">
        <v>283</v>
      </c>
      <c r="C164" t="str">
        <f>IFERROR(INDEX('Cities &amp; Towns'!$A$4:$A$259,MATCH('RPC Towns'!$A164,'Cities &amp; Towns'!$A$4:$A$259,0)), "#Not found")</f>
        <v>Proctor</v>
      </c>
    </row>
    <row r="165" spans="1:3" x14ac:dyDescent="0.25">
      <c r="A165" t="s">
        <v>147</v>
      </c>
      <c r="B165" t="s">
        <v>157</v>
      </c>
      <c r="C165" t="str">
        <f>IFERROR(INDEX('Cities &amp; Towns'!$A$4:$A$259,MATCH('RPC Towns'!$A165,'Cities &amp; Towns'!$A$4:$A$259,0)), "#Not found")</f>
        <v>Putney</v>
      </c>
    </row>
    <row r="166" spans="1:3" x14ac:dyDescent="0.25">
      <c r="A166" t="s">
        <v>122</v>
      </c>
      <c r="B166" t="s">
        <v>134</v>
      </c>
      <c r="C166" t="str">
        <f>IFERROR(INDEX('Cities &amp; Towns'!$A$4:$A$259,MATCH('RPC Towns'!$A166,'Cities &amp; Towns'!$A$4:$A$259,0)), "#Not found")</f>
        <v>Randolph</v>
      </c>
    </row>
    <row r="167" spans="1:3" x14ac:dyDescent="0.25">
      <c r="A167" t="s">
        <v>277</v>
      </c>
      <c r="B167" t="s">
        <v>282</v>
      </c>
      <c r="C167" t="str">
        <f>IFERROR(INDEX('Cities &amp; Towns'!$A$4:$A$259,MATCH('RPC Towns'!$A167,'Cities &amp; Towns'!$A$4:$A$259,0)), "#Not found")</f>
        <v>Reading</v>
      </c>
    </row>
    <row r="168" spans="1:3" x14ac:dyDescent="0.25">
      <c r="A168" t="s">
        <v>190</v>
      </c>
      <c r="B168" t="s">
        <v>157</v>
      </c>
      <c r="C168" t="str">
        <f>IFERROR(INDEX('Cities &amp; Towns'!$A$4:$A$259,MATCH('RPC Towns'!$A168,'Cities &amp; Towns'!$A$4:$A$259,0)), "#Not found")</f>
        <v>Readsboro</v>
      </c>
    </row>
    <row r="169" spans="1:3" x14ac:dyDescent="0.25">
      <c r="A169" t="s">
        <v>57</v>
      </c>
      <c r="B169" t="s">
        <v>296</v>
      </c>
      <c r="C169" t="str">
        <f>IFERROR(INDEX('Cities &amp; Towns'!$A$4:$A$259,MATCH('RPC Towns'!$A169,'Cities &amp; Towns'!$A$4:$A$259,0)), "#Not found")</f>
        <v>Richford</v>
      </c>
    </row>
    <row r="170" spans="1:3" x14ac:dyDescent="0.25">
      <c r="A170" t="s">
        <v>247</v>
      </c>
      <c r="B170" t="s">
        <v>255</v>
      </c>
      <c r="C170" t="str">
        <f>IFERROR(INDEX('Cities &amp; Towns'!$A$4:$A$259,MATCH('RPC Towns'!$A170,'Cities &amp; Towns'!$A$4:$A$259,0)), "#Not found")</f>
        <v>Richmond</v>
      </c>
    </row>
    <row r="171" spans="1:3" x14ac:dyDescent="0.25">
      <c r="A171" t="s">
        <v>182</v>
      </c>
      <c r="B171" t="s">
        <v>195</v>
      </c>
      <c r="C171" t="str">
        <f>IFERROR(INDEX('Cities &amp; Towns'!$A$4:$A$259,MATCH('RPC Towns'!$A171,'Cities &amp; Towns'!$A$4:$A$259,0)), "#Not found")</f>
        <v>Ripton</v>
      </c>
    </row>
    <row r="172" spans="1:3" x14ac:dyDescent="0.25">
      <c r="A172" t="s">
        <v>123</v>
      </c>
      <c r="B172" t="s">
        <v>134</v>
      </c>
      <c r="C172" t="str">
        <f>IFERROR(INDEX('Cities &amp; Towns'!$A$4:$A$259,MATCH('RPC Towns'!$A172,'Cities &amp; Towns'!$A$4:$A$259,0)), "#Not found")</f>
        <v>Rochester</v>
      </c>
    </row>
    <row r="173" spans="1:3" x14ac:dyDescent="0.25">
      <c r="A173" t="s">
        <v>148</v>
      </c>
      <c r="B173" t="s">
        <v>157</v>
      </c>
      <c r="C173" t="str">
        <f>IFERROR(INDEX('Cities &amp; Towns'!$A$4:$A$259,MATCH('RPC Towns'!$A173,'Cities &amp; Towns'!$A$4:$A$259,0)), "#Not found")</f>
        <v>Rockingham</v>
      </c>
    </row>
    <row r="174" spans="1:3" x14ac:dyDescent="0.25">
      <c r="A174" t="s">
        <v>228</v>
      </c>
      <c r="B174" t="s">
        <v>236</v>
      </c>
      <c r="C174" t="str">
        <f>IFERROR(INDEX('Cities &amp; Towns'!$A$4:$A$259,MATCH('RPC Towns'!$A174,'Cities &amp; Towns'!$A$4:$A$259,0)), "#Not found")</f>
        <v>Roxbury</v>
      </c>
    </row>
    <row r="175" spans="1:3" x14ac:dyDescent="0.25">
      <c r="A175" t="s">
        <v>124</v>
      </c>
      <c r="B175" t="s">
        <v>134</v>
      </c>
      <c r="C175" t="str">
        <f>IFERROR(INDEX('Cities &amp; Towns'!$A$4:$A$259,MATCH('RPC Towns'!$A175,'Cities &amp; Towns'!$A$4:$A$259,0)), "#Not found")</f>
        <v>Royalton</v>
      </c>
    </row>
    <row r="176" spans="1:3" x14ac:dyDescent="0.25">
      <c r="A176" t="s">
        <v>206</v>
      </c>
      <c r="B176" t="s">
        <v>211</v>
      </c>
      <c r="C176" t="str">
        <f>IFERROR(INDEX('Cities &amp; Towns'!$A$4:$A$259,MATCH('RPC Towns'!$A176,'Cities &amp; Towns'!$A$4:$A$259,0)), "#Not found")</f>
        <v>Rupert</v>
      </c>
    </row>
    <row r="177" spans="1:3" x14ac:dyDescent="0.25">
      <c r="A177" t="s">
        <v>95</v>
      </c>
      <c r="B177" t="s">
        <v>283</v>
      </c>
      <c r="C177" t="str">
        <f>IFERROR(INDEX('Cities &amp; Towns'!$A$4:$A$259,MATCH('RPC Towns'!$A177,'Cities &amp; Towns'!$A$4:$A$259,0)), "#Not found")</f>
        <v>Rutland City</v>
      </c>
    </row>
    <row r="178" spans="1:3" x14ac:dyDescent="0.25">
      <c r="A178" t="s">
        <v>96</v>
      </c>
      <c r="B178" t="s">
        <v>283</v>
      </c>
      <c r="C178" t="str">
        <f>IFERROR(INDEX('Cities &amp; Towns'!$A$4:$A$259,MATCH('RPC Towns'!$A178,'Cities &amp; Towns'!$A$4:$A$259,0)), "#Not found")</f>
        <v>Rutland Town</v>
      </c>
    </row>
    <row r="179" spans="1:3" x14ac:dyDescent="0.25">
      <c r="A179" t="s">
        <v>9</v>
      </c>
      <c r="B179" t="s">
        <v>76</v>
      </c>
      <c r="C179" t="str">
        <f>IFERROR(INDEX('Cities &amp; Towns'!$A$4:$A$259,MATCH('RPC Towns'!$A179,'Cities &amp; Towns'!$A$4:$A$259,0)), "#Not found")</f>
        <v>Ryegate</v>
      </c>
    </row>
    <row r="180" spans="1:3" x14ac:dyDescent="0.25">
      <c r="A180" t="s">
        <v>183</v>
      </c>
      <c r="B180" t="s">
        <v>195</v>
      </c>
      <c r="C180" t="str">
        <f>IFERROR(INDEX('Cities &amp; Towns'!$A$4:$A$259,MATCH('RPC Towns'!$A180,'Cities &amp; Towns'!$A$4:$A$259,0)), "#Not found")</f>
        <v>Salisbury</v>
      </c>
    </row>
    <row r="181" spans="1:3" x14ac:dyDescent="0.25">
      <c r="A181" t="s">
        <v>207</v>
      </c>
      <c r="B181" t="s">
        <v>211</v>
      </c>
      <c r="C181" t="str">
        <f>IFERROR(INDEX('Cities &amp; Towns'!$A$4:$A$259,MATCH('RPC Towns'!$A181,'Cities &amp; Towns'!$A$4:$A$259,0)), "#Not found")</f>
        <v>Sandgate</v>
      </c>
    </row>
    <row r="182" spans="1:3" x14ac:dyDescent="0.25">
      <c r="A182" t="s">
        <v>191</v>
      </c>
      <c r="B182" t="s">
        <v>157</v>
      </c>
      <c r="C182" t="str">
        <f>IFERROR(INDEX('Cities &amp; Towns'!$A$4:$A$259,MATCH('RPC Towns'!$A182,'Cities &amp; Towns'!$A$4:$A$259,0)), "#Not found")</f>
        <v>Searsburg</v>
      </c>
    </row>
    <row r="183" spans="1:3" x14ac:dyDescent="0.25">
      <c r="A183" t="s">
        <v>208</v>
      </c>
      <c r="B183" t="s">
        <v>211</v>
      </c>
      <c r="C183" t="str">
        <f>IFERROR(INDEX('Cities &amp; Towns'!$A$4:$A$259,MATCH('RPC Towns'!$A183,'Cities &amp; Towns'!$A$4:$A$259,0)), "#Not found")</f>
        <v>Shaftsbury</v>
      </c>
    </row>
    <row r="184" spans="1:3" x14ac:dyDescent="0.25">
      <c r="A184" t="s">
        <v>125</v>
      </c>
      <c r="B184" t="s">
        <v>134</v>
      </c>
      <c r="C184" t="str">
        <f>IFERROR(INDEX('Cities &amp; Towns'!$A$4:$A$259,MATCH('RPC Towns'!$A184,'Cities &amp; Towns'!$A$4:$A$259,0)), "#Not found")</f>
        <v>Sharon</v>
      </c>
    </row>
    <row r="185" spans="1:3" x14ac:dyDescent="0.25">
      <c r="A185" t="s">
        <v>10</v>
      </c>
      <c r="B185" t="s">
        <v>76</v>
      </c>
      <c r="C185" t="str">
        <f>IFERROR(INDEX('Cities &amp; Towns'!$A$4:$A$259,MATCH('RPC Towns'!$A185,'Cities &amp; Towns'!$A$4:$A$259,0)), "#Not found")</f>
        <v>Sheffield</v>
      </c>
    </row>
    <row r="186" spans="1:3" x14ac:dyDescent="0.25">
      <c r="A186" t="s">
        <v>248</v>
      </c>
      <c r="B186" t="s">
        <v>255</v>
      </c>
      <c r="C186" t="str">
        <f>IFERROR(INDEX('Cities &amp; Towns'!$A$4:$A$259,MATCH('RPC Towns'!$A186,'Cities &amp; Towns'!$A$4:$A$259,0)), "#Not found")</f>
        <v>Shelburne</v>
      </c>
    </row>
    <row r="187" spans="1:3" x14ac:dyDescent="0.25">
      <c r="A187" t="s">
        <v>73</v>
      </c>
      <c r="B187" t="s">
        <v>296</v>
      </c>
      <c r="C187" t="str">
        <f>IFERROR(INDEX('Cities &amp; Towns'!$A$4:$A$259,MATCH('RPC Towns'!$A187,'Cities &amp; Towns'!$A$4:$A$259,0)), "#Not found")</f>
        <v>Sheldon</v>
      </c>
    </row>
    <row r="188" spans="1:3" x14ac:dyDescent="0.25">
      <c r="A188" t="s">
        <v>184</v>
      </c>
      <c r="B188" t="s">
        <v>195</v>
      </c>
      <c r="C188" t="str">
        <f>IFERROR(INDEX('Cities &amp; Towns'!$A$4:$A$259,MATCH('RPC Towns'!$A188,'Cities &amp; Towns'!$A$4:$A$259,0)), "#Not found")</f>
        <v>Shoreham</v>
      </c>
    </row>
    <row r="189" spans="1:3" x14ac:dyDescent="0.25">
      <c r="A189" t="s">
        <v>97</v>
      </c>
      <c r="B189" t="s">
        <v>283</v>
      </c>
      <c r="C189" t="str">
        <f>IFERROR(INDEX('Cities &amp; Towns'!$A$4:$A$259,MATCH('RPC Towns'!$A189,'Cities &amp; Towns'!$A$4:$A$259,0)), "#Not found")</f>
        <v>Shrewsbury</v>
      </c>
    </row>
    <row r="190" spans="1:3" x14ac:dyDescent="0.25">
      <c r="A190" t="s">
        <v>192</v>
      </c>
      <c r="B190" t="s">
        <v>157</v>
      </c>
      <c r="C190" t="str">
        <f>IFERROR(INDEX('Cities &amp; Towns'!$A$4:$A$259,MATCH('RPC Towns'!$A190,'Cities &amp; Towns'!$A$4:$A$259,0)), "#Not found")</f>
        <v>Somerset</v>
      </c>
    </row>
    <row r="191" spans="1:3" x14ac:dyDescent="0.25">
      <c r="A191" t="s">
        <v>249</v>
      </c>
      <c r="B191" t="s">
        <v>255</v>
      </c>
      <c r="C191" t="str">
        <f>IFERROR(INDEX('Cities &amp; Towns'!$A$4:$A$259,MATCH('RPC Towns'!$A191,'Cities &amp; Towns'!$A$4:$A$259,0)), "#Not found")</f>
        <v>South Burlington</v>
      </c>
    </row>
    <row r="192" spans="1:3" x14ac:dyDescent="0.25">
      <c r="A192" t="s">
        <v>58</v>
      </c>
      <c r="B192" t="s">
        <v>296</v>
      </c>
      <c r="C192" t="str">
        <f>IFERROR(INDEX('Cities &amp; Towns'!$A$4:$A$259,MATCH('RPC Towns'!$A192,'Cities &amp; Towns'!$A$4:$A$259,0)), "#Not found")</f>
        <v>South Hero</v>
      </c>
    </row>
    <row r="193" spans="1:4" x14ac:dyDescent="0.25">
      <c r="A193" t="s">
        <v>278</v>
      </c>
      <c r="B193" t="s">
        <v>282</v>
      </c>
      <c r="C193" t="str">
        <f>IFERROR(INDEX('Cities &amp; Towns'!$A$4:$A$259,MATCH('RPC Towns'!$A193,'Cities &amp; Towns'!$A$4:$A$259,0)), "#Not found")</f>
        <v>Springfield</v>
      </c>
    </row>
    <row r="194" spans="1:4" x14ac:dyDescent="0.25">
      <c r="A194" t="s">
        <v>71</v>
      </c>
      <c r="B194" t="s">
        <v>296</v>
      </c>
      <c r="C194" t="str">
        <f>IFERROR(INDEX('Cities &amp; Towns'!$A$4:$A$259,MATCH('RPC Towns'!$A194,'Cities &amp; Towns'!$A$4:$A$259,0)), "#Not found")</f>
        <v>St. Albans City</v>
      </c>
    </row>
    <row r="195" spans="1:4" x14ac:dyDescent="0.25">
      <c r="A195" t="s">
        <v>72</v>
      </c>
      <c r="B195" t="s">
        <v>296</v>
      </c>
      <c r="C195" t="str">
        <f>IFERROR(INDEX('Cities &amp; Towns'!$A$4:$A$259,MATCH('RPC Towns'!$A195,'Cities &amp; Towns'!$A$4:$A$259,0)), "#Not found")</f>
        <v>St. Albans Town</v>
      </c>
    </row>
    <row r="196" spans="1:4" x14ac:dyDescent="0.25">
      <c r="A196" t="s">
        <v>250</v>
      </c>
      <c r="B196" t="s">
        <v>255</v>
      </c>
      <c r="C196" t="str">
        <f>IFERROR(INDEX('Cities &amp; Towns'!$A$4:$A$259,MATCH('RPC Towns'!$A196,'Cities &amp; Towns'!$A$4:$A$259,0)), "#Not found")</f>
        <v>St. George</v>
      </c>
    </row>
    <row r="197" spans="1:4" x14ac:dyDescent="0.25">
      <c r="A197" t="s">
        <v>11</v>
      </c>
      <c r="B197" t="s">
        <v>76</v>
      </c>
      <c r="C197" t="str">
        <f>IFERROR(INDEX('Cities &amp; Towns'!$A$4:$A$259,MATCH('RPC Towns'!$A197,'Cities &amp; Towns'!$A$4:$A$259,0)), "#Not found")</f>
        <v>St. Johnsbury</v>
      </c>
    </row>
    <row r="198" spans="1:4" x14ac:dyDescent="0.25">
      <c r="A198" t="s">
        <v>209</v>
      </c>
      <c r="B198" t="s">
        <v>211</v>
      </c>
      <c r="C198" t="str">
        <f>IFERROR(INDEX('Cities &amp; Towns'!$A$4:$A$259,MATCH('RPC Towns'!$A198,'Cities &amp; Towns'!$A$4:$A$259,0)), "#Not found")</f>
        <v>Stamford</v>
      </c>
    </row>
    <row r="199" spans="1:4" x14ac:dyDescent="0.25">
      <c r="A199" t="s">
        <v>12</v>
      </c>
      <c r="B199" t="s">
        <v>76</v>
      </c>
      <c r="C199" t="str">
        <f>IFERROR(INDEX('Cities &amp; Towns'!$A$4:$A$259,MATCH('RPC Towns'!$A199,'Cities &amp; Towns'!$A$4:$A$259,0)), "#Not found")</f>
        <v>Stannard</v>
      </c>
    </row>
    <row r="200" spans="1:4" x14ac:dyDescent="0.25">
      <c r="A200" t="s">
        <v>185</v>
      </c>
      <c r="B200" t="s">
        <v>195</v>
      </c>
      <c r="C200" t="str">
        <f>IFERROR(INDEX('Cities &amp; Towns'!$A$4:$A$259,MATCH('RPC Towns'!$A200,'Cities &amp; Towns'!$A$4:$A$259,0)), "#Not found")</f>
        <v>Starksboro</v>
      </c>
    </row>
    <row r="201" spans="1:4" x14ac:dyDescent="0.25">
      <c r="A201" t="s">
        <v>126</v>
      </c>
      <c r="B201" t="s">
        <v>134</v>
      </c>
      <c r="C201" t="str">
        <f>IFERROR(INDEX('Cities &amp; Towns'!$A$4:$A$259,MATCH('RPC Towns'!$A201,'Cities &amp; Towns'!$A$4:$A$259,0)), "#Not found")</f>
        <v>Stockbridge</v>
      </c>
    </row>
    <row r="202" spans="1:4" x14ac:dyDescent="0.25">
      <c r="A202" t="s">
        <v>262</v>
      </c>
      <c r="B202" t="s">
        <v>265</v>
      </c>
      <c r="C202" t="str">
        <f>IFERROR(INDEX('Cities &amp; Towns'!$A$4:$A$259,MATCH('RPC Towns'!$A202,'Cities &amp; Towns'!$A$4:$A$259,0)), "#Not found")</f>
        <v>Stowe</v>
      </c>
    </row>
    <row r="203" spans="1:4" x14ac:dyDescent="0.25">
      <c r="A203" t="s">
        <v>127</v>
      </c>
      <c r="B203" t="s">
        <v>134</v>
      </c>
      <c r="C203" t="str">
        <f>IFERROR(INDEX('Cities &amp; Towns'!$A$4:$A$259,MATCH('RPC Towns'!$A203,'Cities &amp; Towns'!$A$4:$A$259,0)), "#Not found")</f>
        <v>Strafford</v>
      </c>
    </row>
    <row r="204" spans="1:4" x14ac:dyDescent="0.25">
      <c r="A204" t="s">
        <v>149</v>
      </c>
      <c r="B204" t="s">
        <v>157</v>
      </c>
      <c r="C204" t="str">
        <f>IFERROR(INDEX('Cities &amp; Towns'!$A$4:$A$259,MATCH('RPC Towns'!$A204,'Cities &amp; Towns'!$A$4:$A$259,0)), "#Not found")</f>
        <v>Stratton</v>
      </c>
    </row>
    <row r="205" spans="1:4" x14ac:dyDescent="0.25">
      <c r="A205" t="s">
        <v>98</v>
      </c>
      <c r="B205" t="s">
        <v>283</v>
      </c>
      <c r="C205" t="str">
        <f>IFERROR(INDEX('Cities &amp; Towns'!$A$4:$A$259,MATCH('RPC Towns'!$A205,'Cities &amp; Towns'!$A$4:$A$259,0)), "#Not found")</f>
        <v>Sudbury</v>
      </c>
    </row>
    <row r="206" spans="1:4" x14ac:dyDescent="0.25">
      <c r="A206" t="s">
        <v>210</v>
      </c>
      <c r="B206" t="s">
        <v>211</v>
      </c>
      <c r="C206" t="str">
        <f>IFERROR(INDEX('Cities &amp; Towns'!$A$4:$A$259,MATCH('RPC Towns'!$A206,'Cities &amp; Towns'!$A$4:$A$259,0)), "#Not found")</f>
        <v>Sunderland</v>
      </c>
    </row>
    <row r="207" spans="1:4" x14ac:dyDescent="0.25">
      <c r="A207" t="s">
        <v>13</v>
      </c>
      <c r="B207" t="s">
        <v>76</v>
      </c>
      <c r="C207" t="str">
        <f>IFERROR(INDEX('Cities &amp; Towns'!$A$4:$A$259,MATCH('RPC Towns'!$A207,'Cities &amp; Towns'!$A$4:$A$259,0)), "#Not found")</f>
        <v>Sutton</v>
      </c>
    </row>
    <row r="208" spans="1:4" x14ac:dyDescent="0.25">
      <c r="A208" t="s">
        <v>74</v>
      </c>
      <c r="B208" t="s">
        <v>296</v>
      </c>
      <c r="C208" t="str">
        <f>IFERROR(INDEX('Cities &amp; Towns'!$A$4:$A$259,MATCH('RPC Towns'!$A208,'Cities &amp; Towns'!$A$4:$A$259,0)), "#Not found")</f>
        <v>#Not found</v>
      </c>
      <c r="D208" t="s">
        <v>310</v>
      </c>
    </row>
    <row r="209" spans="1:4" x14ac:dyDescent="0.25">
      <c r="A209" t="s">
        <v>75</v>
      </c>
      <c r="B209" t="s">
        <v>296</v>
      </c>
      <c r="C209" t="str">
        <f>IFERROR(INDEX('Cities &amp; Towns'!$A$4:$A$259,MATCH('RPC Towns'!$A209,'Cities &amp; Towns'!$A$4:$A$259,0)), "#Not found")</f>
        <v>#Not found</v>
      </c>
      <c r="D209" t="s">
        <v>310</v>
      </c>
    </row>
    <row r="210" spans="1:4" x14ac:dyDescent="0.25">
      <c r="A210" t="s">
        <v>128</v>
      </c>
      <c r="B210" t="s">
        <v>134</v>
      </c>
      <c r="C210" t="str">
        <f>IFERROR(INDEX('Cities &amp; Towns'!$A$4:$A$259,MATCH('RPC Towns'!$A210,'Cities &amp; Towns'!$A$4:$A$259,0)), "#Not found")</f>
        <v>Thetford</v>
      </c>
    </row>
    <row r="211" spans="1:4" x14ac:dyDescent="0.25">
      <c r="A211" t="s">
        <v>99</v>
      </c>
      <c r="B211" t="s">
        <v>283</v>
      </c>
      <c r="C211" t="str">
        <f>IFERROR(INDEX('Cities &amp; Towns'!$A$4:$A$259,MATCH('RPC Towns'!$A211,'Cities &amp; Towns'!$A$4:$A$259,0)), "#Not found")</f>
        <v>Tinmouth</v>
      </c>
    </row>
    <row r="212" spans="1:4" x14ac:dyDescent="0.25">
      <c r="A212" t="s">
        <v>129</v>
      </c>
      <c r="B212" t="s">
        <v>134</v>
      </c>
      <c r="C212" t="str">
        <f>IFERROR(INDEX('Cities &amp; Towns'!$A$4:$A$259,MATCH('RPC Towns'!$A212,'Cities &amp; Towns'!$A$4:$A$259,0)), "#Not found")</f>
        <v>Topsham</v>
      </c>
    </row>
    <row r="213" spans="1:4" x14ac:dyDescent="0.25">
      <c r="A213" t="s">
        <v>150</v>
      </c>
      <c r="B213" t="s">
        <v>157</v>
      </c>
      <c r="C213" t="str">
        <f>IFERROR(INDEX('Cities &amp; Towns'!$A$4:$A$259,MATCH('RPC Towns'!$A213,'Cities &amp; Towns'!$A$4:$A$259,0)), "#Not found")</f>
        <v>Townshend</v>
      </c>
    </row>
    <row r="214" spans="1:4" x14ac:dyDescent="0.25">
      <c r="A214" t="s">
        <v>50</v>
      </c>
      <c r="B214" t="s">
        <v>76</v>
      </c>
      <c r="C214" t="str">
        <f>IFERROR(INDEX('Cities &amp; Towns'!$A$4:$A$259,MATCH('RPC Towns'!$A214,'Cities &amp; Towns'!$A$4:$A$259,0)), "#Not found")</f>
        <v>Troy</v>
      </c>
    </row>
    <row r="215" spans="1:4" x14ac:dyDescent="0.25">
      <c r="A215" t="s">
        <v>130</v>
      </c>
      <c r="B215" t="s">
        <v>134</v>
      </c>
      <c r="C215" t="str">
        <f>IFERROR(INDEX('Cities &amp; Towns'!$A$4:$A$259,MATCH('RPC Towns'!$A215,'Cities &amp; Towns'!$A$4:$A$259,0)), "#Not found")</f>
        <v>Tunbridge</v>
      </c>
    </row>
    <row r="216" spans="1:4" x14ac:dyDescent="0.25">
      <c r="A216" t="s">
        <v>251</v>
      </c>
      <c r="B216" t="s">
        <v>255</v>
      </c>
      <c r="C216" t="str">
        <f>IFERROR(INDEX('Cities &amp; Towns'!$A$4:$A$259,MATCH('RPC Towns'!$A216,'Cities &amp; Towns'!$A$4:$A$259,0)), "#Not found")</f>
        <v>Underhill</v>
      </c>
    </row>
    <row r="217" spans="1:4" x14ac:dyDescent="0.25">
      <c r="A217" t="s">
        <v>186</v>
      </c>
      <c r="B217" t="s">
        <v>195</v>
      </c>
      <c r="C217" t="str">
        <f>IFERROR(INDEX('Cities &amp; Towns'!$A$4:$A$259,MATCH('RPC Towns'!$A217,'Cities &amp; Towns'!$A$4:$A$259,0)), "#Not found")</f>
        <v>Vergennes</v>
      </c>
    </row>
    <row r="218" spans="1:4" x14ac:dyDescent="0.25">
      <c r="A218" t="s">
        <v>151</v>
      </c>
      <c r="B218" t="s">
        <v>157</v>
      </c>
      <c r="C218" t="str">
        <f>IFERROR(INDEX('Cities &amp; Towns'!$A$4:$A$259,MATCH('RPC Towns'!$A218,'Cities &amp; Towns'!$A$4:$A$259,0)), "#Not found")</f>
        <v>Vernon</v>
      </c>
    </row>
    <row r="219" spans="1:4" x14ac:dyDescent="0.25">
      <c r="A219" t="s">
        <v>131</v>
      </c>
      <c r="B219" t="s">
        <v>134</v>
      </c>
      <c r="C219" t="str">
        <f>IFERROR(INDEX('Cities &amp; Towns'!$A$4:$A$259,MATCH('RPC Towns'!$A219,'Cities &amp; Towns'!$A$4:$A$259,0)), "#Not found")</f>
        <v>Vershire</v>
      </c>
    </row>
    <row r="220" spans="1:4" x14ac:dyDescent="0.25">
      <c r="A220" t="s">
        <v>33</v>
      </c>
      <c r="B220" t="s">
        <v>76</v>
      </c>
      <c r="C220" t="str">
        <f>IFERROR(INDEX('Cities &amp; Towns'!$A$4:$A$259,MATCH('RPC Towns'!$A220,'Cities &amp; Towns'!$A$4:$A$259,0)), "#Not found")</f>
        <v>Victory</v>
      </c>
    </row>
    <row r="221" spans="1:4" x14ac:dyDescent="0.25">
      <c r="A221" t="s">
        <v>229</v>
      </c>
      <c r="B221" t="s">
        <v>236</v>
      </c>
      <c r="C221" t="str">
        <f>IFERROR(INDEX('Cities &amp; Towns'!$A$4:$A$259,MATCH('RPC Towns'!$A221,'Cities &amp; Towns'!$A$4:$A$259,0)), "#Not found")</f>
        <v>Waitsfield</v>
      </c>
    </row>
    <row r="222" spans="1:4" x14ac:dyDescent="0.25">
      <c r="A222" t="s">
        <v>14</v>
      </c>
      <c r="B222" t="s">
        <v>76</v>
      </c>
      <c r="C222" t="str">
        <f>IFERROR(INDEX('Cities &amp; Towns'!$A$4:$A$259,MATCH('RPC Towns'!$A222,'Cities &amp; Towns'!$A$4:$A$259,0)), "#Not found")</f>
        <v>Walden</v>
      </c>
    </row>
    <row r="223" spans="1:4" x14ac:dyDescent="0.25">
      <c r="A223" t="s">
        <v>100</v>
      </c>
      <c r="B223" t="s">
        <v>283</v>
      </c>
      <c r="C223" t="str">
        <f>IFERROR(INDEX('Cities &amp; Towns'!$A$4:$A$259,MATCH('RPC Towns'!$A223,'Cities &amp; Towns'!$A$4:$A$259,0)), "#Not found")</f>
        <v>Wallingford</v>
      </c>
    </row>
    <row r="224" spans="1:4" x14ac:dyDescent="0.25">
      <c r="A224" t="s">
        <v>187</v>
      </c>
      <c r="B224" t="s">
        <v>195</v>
      </c>
      <c r="C224" t="str">
        <f>IFERROR(INDEX('Cities &amp; Towns'!$A$4:$A$259,MATCH('RPC Towns'!$A224,'Cities &amp; Towns'!$A$4:$A$259,0)), "#Not found")</f>
        <v>Waltham</v>
      </c>
    </row>
    <row r="225" spans="1:3" x14ac:dyDescent="0.25">
      <c r="A225" t="s">
        <v>152</v>
      </c>
      <c r="B225" t="s">
        <v>157</v>
      </c>
      <c r="C225" t="str">
        <f>IFERROR(INDEX('Cities &amp; Towns'!$A$4:$A$259,MATCH('RPC Towns'!$A225,'Cities &amp; Towns'!$A$4:$A$259,0)), "#Not found")</f>
        <v>Wardsboro</v>
      </c>
    </row>
    <row r="226" spans="1:3" x14ac:dyDescent="0.25">
      <c r="A226" t="s">
        <v>230</v>
      </c>
      <c r="B226" t="s">
        <v>236</v>
      </c>
      <c r="C226" t="str">
        <f>IFERROR(INDEX('Cities &amp; Towns'!$A$4:$A$259,MATCH('RPC Towns'!$A226,'Cities &amp; Towns'!$A$4:$A$259,0)), "#Not found")</f>
        <v>Warren</v>
      </c>
    </row>
    <row r="227" spans="1:3" x14ac:dyDescent="0.25">
      <c r="A227" t="s">
        <v>231</v>
      </c>
      <c r="B227" t="s">
        <v>236</v>
      </c>
      <c r="C227" t="str">
        <f>IFERROR(INDEX('Cities &amp; Towns'!$A$4:$A$259,MATCH('RPC Towns'!$A227,'Cities &amp; Towns'!$A$4:$A$259,0)), "#Not found")</f>
        <v>Washington</v>
      </c>
    </row>
    <row r="228" spans="1:3" x14ac:dyDescent="0.25">
      <c r="A228" t="s">
        <v>232</v>
      </c>
      <c r="B228" t="s">
        <v>236</v>
      </c>
      <c r="C228" t="str">
        <f>IFERROR(INDEX('Cities &amp; Towns'!$A$4:$A$259,MATCH('RPC Towns'!$A228,'Cities &amp; Towns'!$A$4:$A$259,0)), "#Not found")</f>
        <v>Waterbury</v>
      </c>
    </row>
    <row r="229" spans="1:3" x14ac:dyDescent="0.25">
      <c r="A229" t="s">
        <v>15</v>
      </c>
      <c r="B229" t="s">
        <v>76</v>
      </c>
      <c r="C229" t="str">
        <f>IFERROR(INDEX('Cities &amp; Towns'!$A$4:$A$259,MATCH('RPC Towns'!$A229,'Cities &amp; Towns'!$A$4:$A$259,0)), "#Not found")</f>
        <v>Waterford</v>
      </c>
    </row>
    <row r="230" spans="1:3" x14ac:dyDescent="0.25">
      <c r="A230" t="s">
        <v>263</v>
      </c>
      <c r="B230" t="s">
        <v>265</v>
      </c>
      <c r="C230" t="str">
        <f>IFERROR(INDEX('Cities &amp; Towns'!$A$4:$A$259,MATCH('RPC Towns'!$A230,'Cities &amp; Towns'!$A$4:$A$259,0)), "#Not found")</f>
        <v>Waterville</v>
      </c>
    </row>
    <row r="231" spans="1:3" x14ac:dyDescent="0.25">
      <c r="A231" t="s">
        <v>279</v>
      </c>
      <c r="B231" t="s">
        <v>282</v>
      </c>
      <c r="C231" t="str">
        <f>IFERROR(INDEX('Cities &amp; Towns'!$A$4:$A$259,MATCH('RPC Towns'!$A231,'Cities &amp; Towns'!$A$4:$A$259,0)), "#Not found")</f>
        <v>Weathersfield</v>
      </c>
    </row>
    <row r="232" spans="1:3" x14ac:dyDescent="0.25">
      <c r="A232" t="s">
        <v>101</v>
      </c>
      <c r="B232" t="s">
        <v>283</v>
      </c>
      <c r="C232" t="str">
        <f>IFERROR(INDEX('Cities &amp; Towns'!$A$4:$A$259,MATCH('RPC Towns'!$A232,'Cities &amp; Towns'!$A$4:$A$259,0)), "#Not found")</f>
        <v>Wells</v>
      </c>
    </row>
    <row r="233" spans="1:3" x14ac:dyDescent="0.25">
      <c r="A233" t="s">
        <v>132</v>
      </c>
      <c r="B233" t="s">
        <v>134</v>
      </c>
      <c r="C233" t="str">
        <f>IFERROR(INDEX('Cities &amp; Towns'!$A$4:$A$259,MATCH('RPC Towns'!$A233,'Cities &amp; Towns'!$A$4:$A$259,0)), "#Not found")</f>
        <v>West Fairlee</v>
      </c>
    </row>
    <row r="234" spans="1:3" x14ac:dyDescent="0.25">
      <c r="A234" t="s">
        <v>102</v>
      </c>
      <c r="B234" t="s">
        <v>283</v>
      </c>
      <c r="C234" t="str">
        <f>IFERROR(INDEX('Cities &amp; Towns'!$A$4:$A$259,MATCH('RPC Towns'!$A234,'Cities &amp; Towns'!$A$4:$A$259,0)), "#Not found")</f>
        <v>West Haven</v>
      </c>
    </row>
    <row r="235" spans="1:3" x14ac:dyDescent="0.25">
      <c r="A235" t="s">
        <v>103</v>
      </c>
      <c r="B235" t="s">
        <v>283</v>
      </c>
      <c r="C235" t="str">
        <f>IFERROR(INDEX('Cities &amp; Towns'!$A$4:$A$259,MATCH('RPC Towns'!$A235,'Cities &amp; Towns'!$A$4:$A$259,0)), "#Not found")</f>
        <v>West Rutland</v>
      </c>
    </row>
    <row r="236" spans="1:3" x14ac:dyDescent="0.25">
      <c r="A236" t="s">
        <v>280</v>
      </c>
      <c r="B236" t="s">
        <v>282</v>
      </c>
      <c r="C236" t="str">
        <f>IFERROR(INDEX('Cities &amp; Towns'!$A$4:$A$259,MATCH('RPC Towns'!$A236,'Cities &amp; Towns'!$A$4:$A$259,0)), "#Not found")</f>
        <v>West Windsor</v>
      </c>
    </row>
    <row r="237" spans="1:3" x14ac:dyDescent="0.25">
      <c r="A237" t="s">
        <v>51</v>
      </c>
      <c r="B237" t="s">
        <v>76</v>
      </c>
      <c r="C237" t="str">
        <f>IFERROR(INDEX('Cities &amp; Towns'!$A$4:$A$259,MATCH('RPC Towns'!$A237,'Cities &amp; Towns'!$A$4:$A$259,0)), "#Not found")</f>
        <v>Westfield</v>
      </c>
    </row>
    <row r="238" spans="1:3" x14ac:dyDescent="0.25">
      <c r="A238" t="s">
        <v>252</v>
      </c>
      <c r="B238" t="s">
        <v>255</v>
      </c>
      <c r="C238" t="str">
        <f>IFERROR(INDEX('Cities &amp; Towns'!$A$4:$A$259,MATCH('RPC Towns'!$A238,'Cities &amp; Towns'!$A$4:$A$259,0)), "#Not found")</f>
        <v>Westford</v>
      </c>
    </row>
    <row r="239" spans="1:3" x14ac:dyDescent="0.25">
      <c r="A239" t="s">
        <v>153</v>
      </c>
      <c r="B239" t="s">
        <v>157</v>
      </c>
      <c r="C239" t="str">
        <f>IFERROR(INDEX('Cities &amp; Towns'!$A$4:$A$259,MATCH('RPC Towns'!$A239,'Cities &amp; Towns'!$A$4:$A$259,0)), "#Not found")</f>
        <v>Westminster</v>
      </c>
    </row>
    <row r="240" spans="1:3" x14ac:dyDescent="0.25">
      <c r="A240" t="s">
        <v>52</v>
      </c>
      <c r="B240" t="s">
        <v>76</v>
      </c>
      <c r="C240" t="str">
        <f>IFERROR(INDEX('Cities &amp; Towns'!$A$4:$A$259,MATCH('RPC Towns'!$A240,'Cities &amp; Towns'!$A$4:$A$259,0)), "#Not found")</f>
        <v>Westmore</v>
      </c>
    </row>
    <row r="241" spans="1:3" x14ac:dyDescent="0.25">
      <c r="A241" t="s">
        <v>193</v>
      </c>
      <c r="B241" t="s">
        <v>157</v>
      </c>
      <c r="C241" t="str">
        <f>IFERROR(INDEX('Cities &amp; Towns'!$A$4:$A$259,MATCH('RPC Towns'!$A241,'Cities &amp; Towns'!$A$4:$A$259,0)), "#Not found")</f>
        <v>Weston</v>
      </c>
    </row>
    <row r="242" spans="1:3" x14ac:dyDescent="0.25">
      <c r="A242" t="s">
        <v>188</v>
      </c>
      <c r="B242" t="s">
        <v>195</v>
      </c>
      <c r="C242" t="str">
        <f>IFERROR(INDEX('Cities &amp; Towns'!$A$4:$A$259,MATCH('RPC Towns'!$A242,'Cities &amp; Towns'!$A$4:$A$259,0)), "#Not found")</f>
        <v>Weybridge</v>
      </c>
    </row>
    <row r="243" spans="1:3" x14ac:dyDescent="0.25">
      <c r="A243" t="s">
        <v>16</v>
      </c>
      <c r="B243" t="s">
        <v>76</v>
      </c>
      <c r="C243" t="str">
        <f>IFERROR(INDEX('Cities &amp; Towns'!$A$4:$A$259,MATCH('RPC Towns'!$A243,'Cities &amp; Towns'!$A$4:$A$259,0)), "#Not found")</f>
        <v>Wheelock</v>
      </c>
    </row>
    <row r="244" spans="1:3" x14ac:dyDescent="0.25">
      <c r="A244" t="s">
        <v>189</v>
      </c>
      <c r="B244" t="s">
        <v>195</v>
      </c>
      <c r="C244" t="str">
        <f>IFERROR(INDEX('Cities &amp; Towns'!$A$4:$A$259,MATCH('RPC Towns'!$A244,'Cities &amp; Towns'!$A$4:$A$259,0)), "#Not found")</f>
        <v>Whiting</v>
      </c>
    </row>
    <row r="245" spans="1:3" x14ac:dyDescent="0.25">
      <c r="A245" t="s">
        <v>154</v>
      </c>
      <c r="B245" t="s">
        <v>157</v>
      </c>
      <c r="C245" t="str">
        <f>IFERROR(INDEX('Cities &amp; Towns'!$A$4:$A$259,MATCH('RPC Towns'!$A245,'Cities &amp; Towns'!$A$4:$A$259,0)), "#Not found")</f>
        <v>Whitingham</v>
      </c>
    </row>
    <row r="246" spans="1:3" x14ac:dyDescent="0.25">
      <c r="A246" t="s">
        <v>233</v>
      </c>
      <c r="B246" t="s">
        <v>236</v>
      </c>
      <c r="C246" t="str">
        <f>IFERROR(INDEX('Cities &amp; Towns'!$A$4:$A$259,MATCH('RPC Towns'!$A246,'Cities &amp; Towns'!$A$4:$A$259,0)), "#Not found")</f>
        <v>Williamstown</v>
      </c>
    </row>
    <row r="247" spans="1:3" x14ac:dyDescent="0.25">
      <c r="A247" t="s">
        <v>253</v>
      </c>
      <c r="B247" t="s">
        <v>255</v>
      </c>
      <c r="C247" t="str">
        <f>IFERROR(INDEX('Cities &amp; Towns'!$A$4:$A$259,MATCH('RPC Towns'!$A247,'Cities &amp; Towns'!$A$4:$A$259,0)), "#Not found")</f>
        <v>Williston</v>
      </c>
    </row>
    <row r="248" spans="1:3" x14ac:dyDescent="0.25">
      <c r="A248" t="s">
        <v>155</v>
      </c>
      <c r="B248" t="s">
        <v>157</v>
      </c>
      <c r="C248" t="str">
        <f>IFERROR(INDEX('Cities &amp; Towns'!$A$4:$A$259,MATCH('RPC Towns'!$A248,'Cities &amp; Towns'!$A$4:$A$259,0)), "#Not found")</f>
        <v>Wilmington</v>
      </c>
    </row>
    <row r="249" spans="1:3" x14ac:dyDescent="0.25">
      <c r="A249" t="s">
        <v>156</v>
      </c>
      <c r="B249" t="s">
        <v>157</v>
      </c>
      <c r="C249" t="str">
        <f>IFERROR(INDEX('Cities &amp; Towns'!$A$4:$A$259,MATCH('RPC Towns'!$A249,'Cities &amp; Towns'!$A$4:$A$259,0)), "#Not found")</f>
        <v>Windham</v>
      </c>
    </row>
    <row r="250" spans="1:3" x14ac:dyDescent="0.25">
      <c r="A250" t="s">
        <v>281</v>
      </c>
      <c r="B250" t="s">
        <v>282</v>
      </c>
      <c r="C250" t="str">
        <f>IFERROR(INDEX('Cities &amp; Towns'!$A$4:$A$259,MATCH('RPC Towns'!$A250,'Cities &amp; Towns'!$A$4:$A$259,0)), "#Not found")</f>
        <v>Windsor</v>
      </c>
    </row>
    <row r="251" spans="1:3" x14ac:dyDescent="0.25">
      <c r="A251" t="s">
        <v>194</v>
      </c>
      <c r="B251" t="s">
        <v>157</v>
      </c>
      <c r="C251" t="str">
        <f>IFERROR(INDEX('Cities &amp; Towns'!$A$4:$A$259,MATCH('RPC Towns'!$A251,'Cities &amp; Towns'!$A$4:$A$259,0)), "#Not found")</f>
        <v>Winhall</v>
      </c>
    </row>
    <row r="252" spans="1:3" x14ac:dyDescent="0.25">
      <c r="A252" t="s">
        <v>254</v>
      </c>
      <c r="B252" t="s">
        <v>255</v>
      </c>
      <c r="C252" t="str">
        <f>IFERROR(INDEX('Cities &amp; Towns'!$A$4:$A$259,MATCH('RPC Towns'!$A252,'Cities &amp; Towns'!$A$4:$A$259,0)), "#Not found")</f>
        <v>Winooski</v>
      </c>
    </row>
    <row r="253" spans="1:3" x14ac:dyDescent="0.25">
      <c r="A253" t="s">
        <v>264</v>
      </c>
      <c r="B253" t="s">
        <v>265</v>
      </c>
      <c r="C253" t="str">
        <f>IFERROR(INDEX('Cities &amp; Towns'!$A$4:$A$259,MATCH('RPC Towns'!$A253,'Cities &amp; Towns'!$A$4:$A$259,0)), "#Not found")</f>
        <v>Wolcott</v>
      </c>
    </row>
    <row r="254" spans="1:3" x14ac:dyDescent="0.25">
      <c r="A254" t="s">
        <v>234</v>
      </c>
      <c r="B254" t="s">
        <v>236</v>
      </c>
      <c r="C254" t="str">
        <f>IFERROR(INDEX('Cities &amp; Towns'!$A$4:$A$259,MATCH('RPC Towns'!$A254,'Cities &amp; Towns'!$A$4:$A$259,0)), "#Not found")</f>
        <v>Woodbury</v>
      </c>
    </row>
    <row r="255" spans="1:3" x14ac:dyDescent="0.25">
      <c r="A255" t="s">
        <v>284</v>
      </c>
      <c r="B255" t="s">
        <v>211</v>
      </c>
      <c r="C255" t="str">
        <f>IFERROR(INDEX('Cities &amp; Towns'!$A$4:$A$259,MATCH('RPC Towns'!$A255,'Cities &amp; Towns'!$A$4:$A$259,0)), "#Not found")</f>
        <v>Woodford</v>
      </c>
    </row>
    <row r="256" spans="1:3" x14ac:dyDescent="0.25">
      <c r="A256" t="s">
        <v>133</v>
      </c>
      <c r="B256" t="s">
        <v>134</v>
      </c>
      <c r="C256" t="str">
        <f>IFERROR(INDEX('Cities &amp; Towns'!$A$4:$A$259,MATCH('RPC Towns'!$A256,'Cities &amp; Towns'!$A$4:$A$259,0)), "#Not found")</f>
        <v>Woodstock</v>
      </c>
    </row>
    <row r="257" spans="1:3" x14ac:dyDescent="0.25">
      <c r="A257" t="s">
        <v>235</v>
      </c>
      <c r="B257" t="s">
        <v>236</v>
      </c>
      <c r="C257" t="str">
        <f>IFERROR(INDEX('Cities &amp; Towns'!$A$4:$A$259,MATCH('RPC Towns'!$A257,'Cities &amp; Towns'!$A$4:$A$259,0)), "#Not found")</f>
        <v>Worcester</v>
      </c>
    </row>
    <row r="258" spans="1:3" x14ac:dyDescent="0.25">
      <c r="A258" t="s">
        <v>235</v>
      </c>
      <c r="B258" t="s">
        <v>265</v>
      </c>
      <c r="C258" t="str">
        <f>IFERROR(INDEX('Cities &amp; Towns'!$A$4:$A$259,MATCH('RPC Towns'!$A258,'Cities &amp; Towns'!$A$4:$A$259,0)), "#Not found")</f>
        <v>Worcester</v>
      </c>
    </row>
  </sheetData>
  <sheetProtection algorithmName="SHA-512" hashValue="VmJtMPEM140M8rWYNCjkkGg/iSuu+zYNvnGQvoascNozBK3Xey/9mfCXJ7o+FToFXjI9qRux+lOxDtp9ZygDxg==" saltValue="pKodMl6q9uL0BUxskBPPmA==" spinCount="100000" sheet="1" autoFilter="0"/>
  <autoFilter ref="A1:D258" xr:uid="{D7E3D5B8-9F9C-4D66-B90D-7C39543C1C46}"/>
  <sortState ref="A232:A258">
    <sortCondition ref="A232:A258"/>
  </sortState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481C0-7CA7-45A9-81BD-316F24536461}">
  <sheetPr codeName="Sheet9">
    <tabColor theme="9" tint="0.39997558519241921"/>
  </sheetPr>
  <dimension ref="A1:H13"/>
  <sheetViews>
    <sheetView workbookViewId="0"/>
  </sheetViews>
  <sheetFormatPr defaultRowHeight="15" x14ac:dyDescent="0.25"/>
  <cols>
    <col min="2" max="2" width="45.28515625" bestFit="1" customWidth="1"/>
    <col min="3" max="3" width="16.5703125" bestFit="1" customWidth="1"/>
    <col min="4" max="4" width="17.28515625" bestFit="1" customWidth="1"/>
    <col min="5" max="5" width="22.28515625" bestFit="1" customWidth="1"/>
    <col min="6" max="6" width="28.28515625" bestFit="1" customWidth="1"/>
    <col min="7" max="7" width="24.28515625" bestFit="1" customWidth="1"/>
    <col min="8" max="8" width="24.42578125" bestFit="1" customWidth="1"/>
  </cols>
  <sheetData>
    <row r="1" spans="1:8" x14ac:dyDescent="0.25">
      <c r="A1" t="s">
        <v>197</v>
      </c>
      <c r="B1" t="s">
        <v>297</v>
      </c>
      <c r="C1" t="s">
        <v>294</v>
      </c>
      <c r="D1" t="s">
        <v>944</v>
      </c>
      <c r="E1" t="s">
        <v>856</v>
      </c>
      <c r="F1" t="s">
        <v>952</v>
      </c>
      <c r="G1" t="s">
        <v>951</v>
      </c>
      <c r="H1" t="s">
        <v>950</v>
      </c>
    </row>
    <row r="2" spans="1:8" x14ac:dyDescent="0.25">
      <c r="A2" t="s">
        <v>195</v>
      </c>
      <c r="B2" t="s">
        <v>298</v>
      </c>
      <c r="C2" s="1">
        <f>SUMIF('Cities &amp; Towns'!$D$4:$D$259, $A2, 'Cities &amp; Towns'!E$4:E$259)</f>
        <v>36703</v>
      </c>
      <c r="D2" s="1">
        <f>SUMIF('Cities &amp; Towns'!$D$4:$D$259, $A2, 'Cities &amp; Towns'!F$4:F$259)</f>
        <v>677.48</v>
      </c>
      <c r="E2" s="14">
        <f>AVERAGE($C2/SUM($C$2:$C$12),$D2/SUM($D$2:$D$12))</f>
        <v>6.5247512380569264E-2</v>
      </c>
      <c r="F2" s="3">
        <v>30.1</v>
      </c>
      <c r="G2" s="60">
        <f>SUMIF('Cities &amp; Towns'!$D$4:$D$259, $A2, 'Cities &amp; Towns'!$L$4:$L$259)</f>
        <v>70.034520000000001</v>
      </c>
      <c r="H2" s="63">
        <f>SUMIF('Cities &amp; Towns'!$D$4:$D$259, $A2, 'Cities &amp; Towns'!$Q$4:$Q$259)</f>
        <v>132356.29416000002</v>
      </c>
    </row>
    <row r="3" spans="1:8" x14ac:dyDescent="0.25">
      <c r="A3" t="s">
        <v>211</v>
      </c>
      <c r="B3" t="s">
        <v>299</v>
      </c>
      <c r="C3" s="1">
        <f>SUMIF('Cities &amp; Towns'!$D$4:$D$259, $A3, 'Cities &amp; Towns'!E$4:E$259)</f>
        <v>35337</v>
      </c>
      <c r="D3" s="1">
        <f>SUMIF('Cities &amp; Towns'!$D$4:$D$259, $A3, 'Cities &amp; Towns'!F$4:F$259)</f>
        <v>573.4</v>
      </c>
      <c r="E3" s="14">
        <f t="shared" ref="E3:E12" si="0">AVERAGE($C3/SUM($C$2:$C$12),$D3/SUM($D$2:$D$12))</f>
        <v>5.8546471858433972E-2</v>
      </c>
      <c r="F3" s="3">
        <v>66.400000000000006</v>
      </c>
      <c r="G3" s="60">
        <f>SUMIF('Cities &amp; Towns'!$D$4:$D$259, $A3, 'Cities &amp; Towns'!$L$4:$L$259)</f>
        <v>23.483449999999998</v>
      </c>
      <c r="H3" s="63">
        <f>SUMIF('Cities &amp; Towns'!$D$4:$D$259, $A3, 'Cities &amp; Towns'!$Q$4:$Q$259)</f>
        <v>35093.370299999988</v>
      </c>
    </row>
    <row r="4" spans="1:8" x14ac:dyDescent="0.25">
      <c r="A4" t="s">
        <v>255</v>
      </c>
      <c r="B4" t="s">
        <v>300</v>
      </c>
      <c r="C4" s="1">
        <f>SUMIF('Cities &amp; Towns'!$D$4:$D$259, $A4, 'Cities &amp; Towns'!E$4:E$259)</f>
        <v>168194</v>
      </c>
      <c r="D4" s="1">
        <f>SUMIF('Cities &amp; Towns'!$D$4:$D$259, $A4, 'Cities &amp; Towns'!F$4:F$259)</f>
        <v>536.81599999999992</v>
      </c>
      <c r="E4" s="14">
        <f t="shared" si="0"/>
        <v>0.15988743355436125</v>
      </c>
      <c r="F4" s="3">
        <v>44</v>
      </c>
      <c r="G4" s="60">
        <f>SUMIF('Cities &amp; Towns'!$D$4:$D$259, $A4, 'Cities &amp; Towns'!$L$4:$L$259)</f>
        <v>196.12219500000003</v>
      </c>
      <c r="H4" s="63">
        <f>SUMIF('Cities &amp; Towns'!$D$4:$D$259, $A4, 'Cities &amp; Towns'!$Q$4:$Q$259)</f>
        <v>598408.86264000018</v>
      </c>
    </row>
    <row r="5" spans="1:8" x14ac:dyDescent="0.25">
      <c r="A5" t="s">
        <v>236</v>
      </c>
      <c r="B5" t="s">
        <v>212</v>
      </c>
      <c r="C5" s="1">
        <f>SUMIF('Cities &amp; Towns'!$D$4:$D$259, $A5, 'Cities &amp; Towns'!E$4:E$259)</f>
        <v>65402</v>
      </c>
      <c r="D5" s="1">
        <f>SUMIF('Cities &amp; Towns'!$D$4:$D$259, $A5, 'Cities &amp; Towns'!F$4:F$259)</f>
        <v>805.7</v>
      </c>
      <c r="E5" s="14">
        <f t="shared" si="0"/>
        <v>9.4513264758530308E-2</v>
      </c>
      <c r="F5" s="3">
        <v>41.5</v>
      </c>
      <c r="G5" s="60">
        <f>SUMIF('Cities &amp; Towns'!$D$4:$D$259, $A5, 'Cities &amp; Towns'!$L$4:$L$259)</f>
        <v>57.866398000000011</v>
      </c>
      <c r="H5" s="63">
        <f>SUMIF('Cities &amp; Towns'!$D$4:$D$259, $A5, 'Cities &amp; Towns'!$Q$4:$Q$259)</f>
        <v>119117.83789200003</v>
      </c>
    </row>
    <row r="6" spans="1:8" x14ac:dyDescent="0.25">
      <c r="A6" t="s">
        <v>265</v>
      </c>
      <c r="B6" t="s">
        <v>301</v>
      </c>
      <c r="C6" s="1">
        <f>SUMIF('Cities &amp; Towns'!$D$4:$D$259, $A6, 'Cities &amp; Towns'!E$4:E$259)</f>
        <v>25945</v>
      </c>
      <c r="D6" s="1">
        <f>SUMIF('Cities &amp; Towns'!$D$4:$D$259, $A6, 'Cities &amp; Towns'!F$4:F$259)</f>
        <v>458.87999999999994</v>
      </c>
      <c r="E6" s="14">
        <f t="shared" si="0"/>
        <v>4.5038003101213968E-2</v>
      </c>
      <c r="F6" s="3">
        <v>25.5</v>
      </c>
      <c r="G6" s="60">
        <f>SUMIF('Cities &amp; Towns'!$D$4:$D$259, $A6, 'Cities &amp; Towns'!$L$4:$L$259)</f>
        <v>22.415293999000003</v>
      </c>
      <c r="H6" s="63">
        <f>SUMIF('Cities &amp; Towns'!$D$4:$D$259, $A6, 'Cities &amp; Towns'!$Q$4:$Q$259)</f>
        <v>47293.561144685998</v>
      </c>
    </row>
    <row r="7" spans="1:8" x14ac:dyDescent="0.25">
      <c r="A7" t="s">
        <v>282</v>
      </c>
      <c r="B7" t="s">
        <v>302</v>
      </c>
      <c r="C7" s="1">
        <f>SUMIF('Cities &amp; Towns'!$D$4:$D$259, $A7, 'Cities &amp; Towns'!E$4:E$259)</f>
        <v>24860</v>
      </c>
      <c r="D7" s="1">
        <f>SUMIF('Cities &amp; Towns'!$D$4:$D$259, $A7, 'Cities &amp; Towns'!F$4:F$259)</f>
        <v>342.20000000000005</v>
      </c>
      <c r="E7" s="14">
        <f t="shared" si="0"/>
        <v>3.7872871136755207E-2</v>
      </c>
      <c r="F7" s="3">
        <v>126.6</v>
      </c>
      <c r="G7" s="60">
        <f>SUMIF('Cities &amp; Towns'!$D$4:$D$259, $A7, 'Cities &amp; Towns'!$L$4:$L$259)</f>
        <v>26.663480000000003</v>
      </c>
      <c r="H7" s="63">
        <f>SUMIF('Cities &amp; Towns'!$D$4:$D$259, $A7, 'Cities &amp; Towns'!$Q$4:$Q$259)</f>
        <v>44659.132620000004</v>
      </c>
    </row>
    <row r="8" spans="1:8" x14ac:dyDescent="0.25">
      <c r="A8" t="s">
        <v>296</v>
      </c>
      <c r="B8" t="s">
        <v>304</v>
      </c>
      <c r="C8" s="1">
        <f>SUMIF('Cities &amp; Towns'!$D$4:$D$259, $A8, 'Cities &amp; Towns'!E$4:E$259)</f>
        <v>57249</v>
      </c>
      <c r="D8" s="1">
        <f>SUMIF('Cities &amp; Towns'!$D$4:$D$259, $A8, 'Cities &amp; Towns'!F$4:F$259)</f>
        <v>715.22999999999979</v>
      </c>
      <c r="E8" s="14">
        <f t="shared" si="0"/>
        <v>8.3271314431747512E-2</v>
      </c>
      <c r="F8" s="3">
        <v>56.7</v>
      </c>
      <c r="G8" s="60">
        <f>SUMIF('Cities &amp; Towns'!$D$4:$D$259, $A8, 'Cities &amp; Towns'!$L$4:$L$259)</f>
        <v>94.083364000000003</v>
      </c>
      <c r="H8" s="63">
        <f>SUMIF('Cities &amp; Towns'!$D$4:$D$259, $A8, 'Cities &amp; Towns'!$Q$4:$Q$259)</f>
        <v>287134.79031600006</v>
      </c>
    </row>
    <row r="9" spans="1:8" x14ac:dyDescent="0.25">
      <c r="A9" t="s">
        <v>76</v>
      </c>
      <c r="B9" t="s">
        <v>303</v>
      </c>
      <c r="C9" s="1">
        <f>SUMIF('Cities &amp; Towns'!$D$4:$D$259, $A9, 'Cities &amp; Towns'!E$4:E$259)</f>
        <v>63509</v>
      </c>
      <c r="D9" s="1">
        <f>SUMIF('Cities &amp; Towns'!$D$4:$D$259, $A9, 'Cities &amp; Towns'!F$4:F$259)</f>
        <v>2009.585</v>
      </c>
      <c r="E9" s="14">
        <f t="shared" si="0"/>
        <v>0.15826348619201405</v>
      </c>
      <c r="F9" s="3">
        <v>28</v>
      </c>
      <c r="G9" s="60">
        <f>SUMIF('Cities &amp; Towns'!$D$4:$D$259, $A9, 'Cities &amp; Towns'!$L$4:$L$259)</f>
        <v>474.58709250000004</v>
      </c>
      <c r="H9" s="63">
        <f>SUMIF('Cities &amp; Towns'!$D$4:$D$259, $A9, 'Cities &amp; Towns'!$Q$4:$Q$259)</f>
        <v>1757881.6488360006</v>
      </c>
    </row>
    <row r="10" spans="1:8" x14ac:dyDescent="0.25">
      <c r="A10" t="s">
        <v>283</v>
      </c>
      <c r="B10" t="s">
        <v>305</v>
      </c>
      <c r="C10" s="1">
        <f>SUMIF('Cities &amp; Towns'!$D$4:$D$259, $A10, 'Cities &amp; Towns'!E$4:E$259)</f>
        <v>60068</v>
      </c>
      <c r="D10" s="1">
        <f>SUMIF('Cities &amp; Towns'!$D$4:$D$259, $A10, 'Cities &amp; Towns'!F$4:F$259)</f>
        <v>912.08400000000006</v>
      </c>
      <c r="E10" s="14">
        <f t="shared" si="0"/>
        <v>9.6128534665383014E-2</v>
      </c>
      <c r="F10" s="3">
        <v>8.6</v>
      </c>
      <c r="G10" s="60">
        <f>SUMIF('Cities &amp; Towns'!$D$4:$D$259, $A10, 'Cities &amp; Towns'!$L$4:$L$259)</f>
        <v>70.974580000000032</v>
      </c>
      <c r="H10" s="63">
        <f>SUMIF('Cities &amp; Towns'!$D$4:$D$259, $A10, 'Cities &amp; Towns'!$Q$4:$Q$259)</f>
        <v>115201.96721999999</v>
      </c>
    </row>
    <row r="11" spans="1:8" x14ac:dyDescent="0.25">
      <c r="A11" t="s">
        <v>134</v>
      </c>
      <c r="B11" t="s">
        <v>306</v>
      </c>
      <c r="C11" s="1">
        <f>SUMIF('Cities &amp; Towns'!$D$4:$D$259, $A11, 'Cities &amp; Towns'!E$4:E$259)</f>
        <v>57116</v>
      </c>
      <c r="D11" s="1">
        <f>SUMIF('Cities &amp; Towns'!$D$4:$D$259, $A11, 'Cities &amp; Towns'!F$4:F$259)</f>
        <v>1272.8</v>
      </c>
      <c r="E11" s="14">
        <f t="shared" si="0"/>
        <v>0.11337513288458911</v>
      </c>
      <c r="F11" s="3">
        <v>59.3</v>
      </c>
      <c r="G11" s="60">
        <f>SUMIF('Cities &amp; Towns'!$D$4:$D$259, $A11, 'Cities &amp; Towns'!$L$4:$L$259)</f>
        <v>97.304979500000002</v>
      </c>
      <c r="H11" s="63">
        <f>SUMIF('Cities &amp; Towns'!$D$4:$D$259, $A11, 'Cities &amp; Towns'!$Q$4:$Q$259)</f>
        <v>252080.25594299997</v>
      </c>
    </row>
    <row r="12" spans="1:8" x14ac:dyDescent="0.25">
      <c r="A12" s="6" t="s">
        <v>157</v>
      </c>
      <c r="B12" s="6" t="s">
        <v>307</v>
      </c>
      <c r="C12" s="54">
        <f>SUMIF('Cities &amp; Towns'!$D$4:$D$259, $A12, 'Cities &amp; Towns'!E$4:E$259)</f>
        <v>48538</v>
      </c>
      <c r="D12" s="54">
        <f>SUMIF('Cities &amp; Towns'!$D$4:$D$259, $A12, 'Cities &amp; Towns'!F$4:F$259)</f>
        <v>924.90000000000009</v>
      </c>
      <c r="E12" s="13">
        <f t="shared" si="0"/>
        <v>8.7855975036402412E-2</v>
      </c>
      <c r="F12" s="7">
        <v>148.19999999999999</v>
      </c>
      <c r="G12" s="61">
        <f>SUMIF('Cities &amp; Towns'!$D$4:$D$259, $A12, 'Cities &amp; Towns'!$L$4:$L$259)</f>
        <v>189.43057300000001</v>
      </c>
      <c r="H12" s="64">
        <f>SUMIF('Cities &amp; Towns'!$D$4:$D$259, $A12, 'Cities &amp; Towns'!$Q$4:$Q$259)</f>
        <v>623818.60109699995</v>
      </c>
    </row>
    <row r="13" spans="1:8" x14ac:dyDescent="0.25">
      <c r="C13" s="1">
        <f t="shared" ref="C13:H13" si="1">SUM(C2:C12)</f>
        <v>642921</v>
      </c>
      <c r="D13" s="1">
        <f t="shared" si="1"/>
        <v>9229.0749999999989</v>
      </c>
      <c r="E13" s="51">
        <f t="shared" si="1"/>
        <v>1</v>
      </c>
      <c r="F13" s="62">
        <f t="shared" si="1"/>
        <v>634.90000000000009</v>
      </c>
      <c r="G13" s="62">
        <f t="shared" si="1"/>
        <v>1322.9659259990001</v>
      </c>
      <c r="H13" s="1">
        <f t="shared" si="1"/>
        <v>4013046.3221686864</v>
      </c>
    </row>
  </sheetData>
  <sheetProtection algorithmName="SHA-512" hashValue="cGd8G/k41+gGUmNcn+mGGuaBBjo+PMzZ4LaDdDTOh3RC+F95RNivH3gX6xYVFbEFTwTiqsM3YsizEFDAlb0OwQ==" saltValue="wY8CZm6Gs4sUVLbnCXAqUA==" spinCount="100000" sheet="1" autoFilter="0"/>
  <autoFilter ref="A1:H1" xr:uid="{E25481C0-7CA7-45A9-81BD-316F24536461}"/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E06F0-B16A-4921-9BF6-E72DCAC7BC9B}">
  <sheetPr codeName="Sheet10">
    <tabColor theme="8" tint="0.79998168889431442"/>
  </sheetPr>
  <dimension ref="A1:F247"/>
  <sheetViews>
    <sheetView workbookViewId="0"/>
  </sheetViews>
  <sheetFormatPr defaultRowHeight="15" x14ac:dyDescent="0.25"/>
  <sheetData>
    <row r="1" spans="1:6" x14ac:dyDescent="0.25">
      <c r="A1" t="s">
        <v>196</v>
      </c>
      <c r="B1" t="s">
        <v>285</v>
      </c>
      <c r="C1" t="s">
        <v>294</v>
      </c>
      <c r="D1" t="s">
        <v>295</v>
      </c>
      <c r="E1" t="s">
        <v>944</v>
      </c>
      <c r="F1" t="s">
        <v>945</v>
      </c>
    </row>
    <row r="2" spans="1:6" x14ac:dyDescent="0.25">
      <c r="A2" t="s">
        <v>169</v>
      </c>
      <c r="B2" t="s">
        <v>169</v>
      </c>
      <c r="C2" s="1">
        <v>1365</v>
      </c>
      <c r="D2">
        <v>48.93</v>
      </c>
      <c r="E2">
        <v>41.7</v>
      </c>
      <c r="F2" s="51">
        <f>(D2-E2)/D2</f>
        <v>0.14776210913549964</v>
      </c>
    </row>
    <row r="3" spans="1:6" x14ac:dyDescent="0.25">
      <c r="A3" t="s">
        <v>34</v>
      </c>
      <c r="B3" t="s">
        <v>286</v>
      </c>
      <c r="C3">
        <v>976</v>
      </c>
      <c r="D3">
        <v>38.67</v>
      </c>
      <c r="E3">
        <v>38.5</v>
      </c>
      <c r="F3" s="51">
        <f t="shared" ref="F3:F68" si="0">(D3-E3)/D3</f>
        <v>4.3961727437290326E-3</v>
      </c>
    </row>
    <row r="4" spans="1:6" x14ac:dyDescent="0.25">
      <c r="A4" t="s">
        <v>287</v>
      </c>
      <c r="B4" t="s">
        <v>67</v>
      </c>
      <c r="C4" s="1">
        <v>2106</v>
      </c>
      <c r="D4">
        <v>48.82</v>
      </c>
      <c r="E4">
        <v>29.2</v>
      </c>
      <c r="F4" s="51">
        <f t="shared" si="0"/>
        <v>0.40188447357640311</v>
      </c>
    </row>
    <row r="5" spans="1:6" x14ac:dyDescent="0.25">
      <c r="A5" t="s">
        <v>272</v>
      </c>
      <c r="B5" t="s">
        <v>281</v>
      </c>
      <c r="C5">
        <v>568</v>
      </c>
      <c r="D5">
        <v>28.78</v>
      </c>
      <c r="E5">
        <v>28.6</v>
      </c>
      <c r="F5" s="51">
        <f t="shared" si="0"/>
        <v>6.2543432939541248E-3</v>
      </c>
    </row>
    <row r="6" spans="1:6" x14ac:dyDescent="0.25">
      <c r="A6" t="s">
        <v>198</v>
      </c>
      <c r="B6" t="s">
        <v>199</v>
      </c>
      <c r="C6" s="1">
        <v>2457</v>
      </c>
      <c r="D6">
        <v>42.43</v>
      </c>
      <c r="E6">
        <v>42.2</v>
      </c>
      <c r="F6" s="51">
        <f t="shared" si="0"/>
        <v>5.4206929059626889E-3</v>
      </c>
    </row>
    <row r="7" spans="1:6" x14ac:dyDescent="0.25">
      <c r="A7" t="s">
        <v>135</v>
      </c>
      <c r="B7" t="s">
        <v>156</v>
      </c>
      <c r="C7">
        <v>380</v>
      </c>
      <c r="D7">
        <v>13.12</v>
      </c>
      <c r="E7">
        <v>13</v>
      </c>
      <c r="F7" s="51">
        <f t="shared" si="0"/>
        <v>9.1463414634145746E-3</v>
      </c>
    </row>
    <row r="8" spans="1:6" x14ac:dyDescent="0.25">
      <c r="A8" t="s">
        <v>17</v>
      </c>
      <c r="B8" t="s">
        <v>241</v>
      </c>
      <c r="C8">
        <v>21</v>
      </c>
      <c r="D8">
        <v>38.07</v>
      </c>
      <c r="E8">
        <v>36</v>
      </c>
      <c r="F8" s="51">
        <f t="shared" si="0"/>
        <v>5.4373522458628851E-2</v>
      </c>
    </row>
    <row r="9" spans="1:6" x14ac:dyDescent="0.25">
      <c r="A9" t="s">
        <v>18</v>
      </c>
      <c r="B9" t="s">
        <v>241</v>
      </c>
      <c r="C9">
        <v>0</v>
      </c>
      <c r="D9">
        <v>17.600000000000001</v>
      </c>
      <c r="E9" s="55">
        <v>17.565000000000001</v>
      </c>
      <c r="F9" s="51">
        <f t="shared" si="0"/>
        <v>1.9886363636363717E-3</v>
      </c>
    </row>
    <row r="10" spans="1:6" x14ac:dyDescent="0.25">
      <c r="A10" t="s">
        <v>60</v>
      </c>
      <c r="B10" t="s">
        <v>65</v>
      </c>
      <c r="C10" s="1">
        <v>1273</v>
      </c>
      <c r="D10">
        <v>44.63</v>
      </c>
      <c r="E10">
        <v>44.5</v>
      </c>
      <c r="F10" s="51">
        <f t="shared" si="0"/>
        <v>2.9128388976025666E-3</v>
      </c>
    </row>
    <row r="11" spans="1:6" x14ac:dyDescent="0.25">
      <c r="A11" t="s">
        <v>273</v>
      </c>
      <c r="B11" t="s">
        <v>281</v>
      </c>
      <c r="C11">
        <v>229</v>
      </c>
      <c r="D11">
        <v>4.7</v>
      </c>
      <c r="E11">
        <v>4.7</v>
      </c>
      <c r="F11" s="51">
        <f t="shared" si="0"/>
        <v>0</v>
      </c>
    </row>
    <row r="12" spans="1:6" x14ac:dyDescent="0.25">
      <c r="A12" t="s">
        <v>104</v>
      </c>
      <c r="B12" t="s">
        <v>281</v>
      </c>
      <c r="C12">
        <v>992</v>
      </c>
      <c r="D12">
        <v>48.89</v>
      </c>
      <c r="E12">
        <v>48.7</v>
      </c>
      <c r="F12" s="51">
        <f t="shared" si="0"/>
        <v>3.8862753119246825E-3</v>
      </c>
    </row>
    <row r="13" spans="1:6" x14ac:dyDescent="0.25">
      <c r="A13" t="s">
        <v>0</v>
      </c>
      <c r="B13" t="s">
        <v>288</v>
      </c>
      <c r="C13" s="1">
        <v>1663</v>
      </c>
      <c r="D13">
        <v>43.58</v>
      </c>
      <c r="E13">
        <v>42.2</v>
      </c>
      <c r="F13" s="51">
        <f t="shared" si="0"/>
        <v>3.166590178981174E-2</v>
      </c>
    </row>
    <row r="14" spans="1:6" x14ac:dyDescent="0.25">
      <c r="A14" t="s">
        <v>214</v>
      </c>
      <c r="B14" t="s">
        <v>231</v>
      </c>
      <c r="C14" s="1">
        <v>7923</v>
      </c>
      <c r="D14">
        <v>30.72</v>
      </c>
      <c r="E14">
        <v>30.6</v>
      </c>
      <c r="F14" s="51">
        <f t="shared" si="0"/>
        <v>3.9062499999999167E-3</v>
      </c>
    </row>
    <row r="15" spans="1:6" x14ac:dyDescent="0.25">
      <c r="A15" t="s">
        <v>35</v>
      </c>
      <c r="B15" t="s">
        <v>286</v>
      </c>
      <c r="C15" s="1">
        <v>2872</v>
      </c>
      <c r="D15">
        <v>44.88</v>
      </c>
      <c r="E15">
        <v>43.7</v>
      </c>
      <c r="F15" s="51">
        <f t="shared" si="0"/>
        <v>2.6292335115864519E-2</v>
      </c>
    </row>
    <row r="16" spans="1:6" x14ac:dyDescent="0.25">
      <c r="A16" t="s">
        <v>256</v>
      </c>
      <c r="B16" t="s">
        <v>289</v>
      </c>
      <c r="C16">
        <v>358</v>
      </c>
      <c r="D16">
        <v>32.14</v>
      </c>
      <c r="E16">
        <v>32.090000000000003</v>
      </c>
      <c r="F16" s="51">
        <f t="shared" si="0"/>
        <v>1.5556938394523073E-3</v>
      </c>
    </row>
    <row r="17" spans="1:6" x14ac:dyDescent="0.25">
      <c r="A17" t="s">
        <v>199</v>
      </c>
      <c r="B17" t="s">
        <v>199</v>
      </c>
      <c r="C17" s="1">
        <v>15333</v>
      </c>
      <c r="D17">
        <v>42.5</v>
      </c>
      <c r="E17">
        <v>42.2</v>
      </c>
      <c r="F17" s="51">
        <f t="shared" si="0"/>
        <v>7.0588235294116982E-3</v>
      </c>
    </row>
    <row r="18" spans="1:6" x14ac:dyDescent="0.25">
      <c r="A18" t="s">
        <v>77</v>
      </c>
      <c r="B18" t="s">
        <v>290</v>
      </c>
      <c r="C18">
        <v>974</v>
      </c>
      <c r="D18">
        <v>45.52</v>
      </c>
      <c r="E18">
        <v>44</v>
      </c>
      <c r="F18" s="51">
        <f t="shared" si="0"/>
        <v>3.3391915641476339E-2</v>
      </c>
    </row>
    <row r="19" spans="1:6" x14ac:dyDescent="0.25">
      <c r="A19" t="s">
        <v>61</v>
      </c>
      <c r="B19" t="s">
        <v>65</v>
      </c>
      <c r="C19" s="1">
        <v>1547</v>
      </c>
      <c r="D19">
        <v>42.23</v>
      </c>
      <c r="E19">
        <v>42</v>
      </c>
      <c r="F19" s="51">
        <f t="shared" si="0"/>
        <v>5.4463651432630098E-3</v>
      </c>
    </row>
    <row r="20" spans="1:6" x14ac:dyDescent="0.25">
      <c r="A20" t="s">
        <v>215</v>
      </c>
      <c r="B20" t="s">
        <v>231</v>
      </c>
      <c r="C20" s="1">
        <v>2849</v>
      </c>
      <c r="D20">
        <v>36.94</v>
      </c>
      <c r="E20">
        <v>36.299999999999997</v>
      </c>
      <c r="F20" s="51">
        <f t="shared" si="0"/>
        <v>1.732539252842449E-2</v>
      </c>
    </row>
    <row r="21" spans="1:6" x14ac:dyDescent="0.25">
      <c r="A21" t="s">
        <v>105</v>
      </c>
      <c r="B21" t="s">
        <v>281</v>
      </c>
      <c r="C21" s="1">
        <v>1942</v>
      </c>
      <c r="D21">
        <v>45.44</v>
      </c>
      <c r="E21">
        <v>45.2</v>
      </c>
      <c r="F21" s="51">
        <f t="shared" si="0"/>
        <v>5.2816901408449584E-3</v>
      </c>
    </row>
    <row r="22" spans="1:6" x14ac:dyDescent="0.25">
      <c r="A22" t="s">
        <v>19</v>
      </c>
      <c r="B22" t="s">
        <v>241</v>
      </c>
      <c r="C22">
        <v>217</v>
      </c>
      <c r="D22">
        <v>40.54</v>
      </c>
      <c r="E22">
        <v>40.299999999999997</v>
      </c>
      <c r="F22" s="51">
        <f t="shared" si="0"/>
        <v>5.9200789343858409E-3</v>
      </c>
    </row>
    <row r="23" spans="1:6" x14ac:dyDescent="0.25">
      <c r="A23" t="s">
        <v>237</v>
      </c>
      <c r="B23" t="s">
        <v>80</v>
      </c>
      <c r="C23" s="1">
        <v>1301</v>
      </c>
      <c r="D23">
        <v>42.53</v>
      </c>
      <c r="E23">
        <v>42.2</v>
      </c>
      <c r="F23" s="51">
        <f t="shared" si="0"/>
        <v>7.7592287796848878E-3</v>
      </c>
    </row>
    <row r="24" spans="1:6" x14ac:dyDescent="0.25">
      <c r="A24" t="s">
        <v>106</v>
      </c>
      <c r="B24" t="s">
        <v>226</v>
      </c>
      <c r="C24" s="1">
        <v>2790</v>
      </c>
      <c r="D24">
        <v>29.84</v>
      </c>
      <c r="E24">
        <v>29.8</v>
      </c>
      <c r="F24" s="51">
        <f t="shared" si="0"/>
        <v>1.340482573726513E-3</v>
      </c>
    </row>
    <row r="25" spans="1:6" x14ac:dyDescent="0.25">
      <c r="A25" t="s">
        <v>107</v>
      </c>
      <c r="B25" t="s">
        <v>226</v>
      </c>
      <c r="C25" s="1">
        <v>1207</v>
      </c>
      <c r="D25">
        <v>38.39</v>
      </c>
      <c r="E25">
        <v>38.299999999999997</v>
      </c>
      <c r="F25" s="51">
        <f t="shared" si="0"/>
        <v>2.3443605105497112E-3</v>
      </c>
    </row>
    <row r="26" spans="1:6" x14ac:dyDescent="0.25">
      <c r="A26" t="s">
        <v>78</v>
      </c>
      <c r="B26" t="s">
        <v>290</v>
      </c>
      <c r="C26" s="1">
        <v>4129</v>
      </c>
      <c r="D26">
        <v>40.14</v>
      </c>
      <c r="E26">
        <v>40.1</v>
      </c>
      <c r="F26" s="51">
        <f t="shared" si="0"/>
        <v>9.9651220727451782E-4</v>
      </c>
    </row>
    <row r="27" spans="1:6" x14ac:dyDescent="0.25">
      <c r="A27" t="s">
        <v>136</v>
      </c>
      <c r="B27" t="s">
        <v>156</v>
      </c>
      <c r="C27" s="1">
        <v>12184</v>
      </c>
      <c r="D27">
        <v>32.409999999999997</v>
      </c>
      <c r="E27">
        <v>32</v>
      </c>
      <c r="F27" s="51">
        <f t="shared" si="0"/>
        <v>1.2650416538105419E-2</v>
      </c>
    </row>
    <row r="28" spans="1:6" x14ac:dyDescent="0.25">
      <c r="A28" t="s">
        <v>108</v>
      </c>
      <c r="B28" t="s">
        <v>281</v>
      </c>
      <c r="C28">
        <v>903</v>
      </c>
      <c r="D28">
        <v>49.54</v>
      </c>
      <c r="E28">
        <v>49.4</v>
      </c>
      <c r="F28" s="51">
        <f t="shared" si="0"/>
        <v>2.8259991925716709E-3</v>
      </c>
    </row>
    <row r="29" spans="1:6" x14ac:dyDescent="0.25">
      <c r="A29" t="s">
        <v>170</v>
      </c>
      <c r="B29" t="s">
        <v>169</v>
      </c>
      <c r="C29" s="1">
        <v>1225</v>
      </c>
      <c r="D29">
        <v>46.31</v>
      </c>
      <c r="E29">
        <v>44</v>
      </c>
      <c r="F29" s="51">
        <f t="shared" si="0"/>
        <v>4.9881235154394347E-2</v>
      </c>
    </row>
    <row r="30" spans="1:6" x14ac:dyDescent="0.25">
      <c r="A30" t="s">
        <v>20</v>
      </c>
      <c r="B30" t="s">
        <v>241</v>
      </c>
      <c r="C30" s="1">
        <v>1157</v>
      </c>
      <c r="D30">
        <v>53.34</v>
      </c>
      <c r="E30">
        <v>51.9</v>
      </c>
      <c r="F30" s="51">
        <f t="shared" si="0"/>
        <v>2.6996625421822362E-2</v>
      </c>
    </row>
    <row r="31" spans="1:6" x14ac:dyDescent="0.25">
      <c r="A31" t="s">
        <v>171</v>
      </c>
      <c r="B31" t="s">
        <v>169</v>
      </c>
      <c r="C31" s="1">
        <v>3782</v>
      </c>
      <c r="D31">
        <v>42.18</v>
      </c>
      <c r="E31">
        <v>41.5</v>
      </c>
      <c r="F31" s="51">
        <f t="shared" si="0"/>
        <v>1.6121384542437167E-2</v>
      </c>
    </row>
    <row r="32" spans="1:6" x14ac:dyDescent="0.25">
      <c r="A32" t="s">
        <v>109</v>
      </c>
      <c r="B32" t="s">
        <v>226</v>
      </c>
      <c r="C32" s="1">
        <v>1244</v>
      </c>
      <c r="D32">
        <v>41.4</v>
      </c>
      <c r="E32">
        <v>41.4</v>
      </c>
      <c r="F32" s="51">
        <f t="shared" si="0"/>
        <v>0</v>
      </c>
    </row>
    <row r="33" spans="1:6" x14ac:dyDescent="0.25">
      <c r="A33" t="s">
        <v>137</v>
      </c>
      <c r="B33" t="s">
        <v>156</v>
      </c>
      <c r="C33">
        <v>540</v>
      </c>
      <c r="D33">
        <v>12.9</v>
      </c>
      <c r="E33">
        <v>12.9</v>
      </c>
      <c r="F33" s="51">
        <f t="shared" si="0"/>
        <v>0</v>
      </c>
    </row>
    <row r="34" spans="1:6" x14ac:dyDescent="0.25">
      <c r="A34" t="s">
        <v>36</v>
      </c>
      <c r="B34" t="s">
        <v>286</v>
      </c>
      <c r="C34" s="1">
        <v>1042</v>
      </c>
      <c r="D34">
        <v>28.45</v>
      </c>
      <c r="E34">
        <v>28.3</v>
      </c>
      <c r="F34" s="51">
        <f t="shared" si="0"/>
        <v>5.2724077328646247E-3</v>
      </c>
    </row>
    <row r="35" spans="1:6" x14ac:dyDescent="0.25">
      <c r="A35" t="s">
        <v>21</v>
      </c>
      <c r="B35" t="s">
        <v>241</v>
      </c>
      <c r="C35">
        <v>88</v>
      </c>
      <c r="D35">
        <v>26</v>
      </c>
      <c r="E35">
        <v>25.5</v>
      </c>
      <c r="F35" s="51">
        <f t="shared" si="0"/>
        <v>1.9230769230769232E-2</v>
      </c>
    </row>
    <row r="36" spans="1:6" x14ac:dyDescent="0.25">
      <c r="A36" t="s">
        <v>986</v>
      </c>
      <c r="B36" t="s">
        <v>80</v>
      </c>
      <c r="C36" s="1">
        <v>29</v>
      </c>
      <c r="D36" s="3">
        <v>5</v>
      </c>
      <c r="E36" s="156">
        <v>4.9960000000000004</v>
      </c>
      <c r="F36" s="51">
        <f t="shared" si="0"/>
        <v>7.9999999999991189E-4</v>
      </c>
    </row>
    <row r="37" spans="1:6" x14ac:dyDescent="0.25">
      <c r="A37" t="s">
        <v>1</v>
      </c>
      <c r="B37" t="s">
        <v>288</v>
      </c>
      <c r="C37" s="1">
        <v>1651</v>
      </c>
      <c r="D37">
        <v>34.03</v>
      </c>
      <c r="E37">
        <v>33.9</v>
      </c>
      <c r="F37" s="51">
        <f t="shared" si="0"/>
        <v>3.8201586835146209E-3</v>
      </c>
    </row>
    <row r="38" spans="1:6" x14ac:dyDescent="0.25">
      <c r="A38" t="s">
        <v>216</v>
      </c>
      <c r="B38" t="s">
        <v>231</v>
      </c>
      <c r="C38" s="1">
        <v>1443</v>
      </c>
      <c r="D38">
        <v>38.53</v>
      </c>
      <c r="E38">
        <v>37.299999999999997</v>
      </c>
      <c r="F38" s="51">
        <f t="shared" si="0"/>
        <v>3.19231767453933E-2</v>
      </c>
    </row>
    <row r="39" spans="1:6" x14ac:dyDescent="0.25">
      <c r="A39" t="s">
        <v>217</v>
      </c>
      <c r="B39" t="s">
        <v>231</v>
      </c>
      <c r="C39" s="1">
        <v>1661</v>
      </c>
      <c r="D39">
        <v>38.56</v>
      </c>
      <c r="E39">
        <v>38</v>
      </c>
      <c r="F39" s="51">
        <f t="shared" si="0"/>
        <v>1.4522821576763543E-2</v>
      </c>
    </row>
    <row r="40" spans="1:6" x14ac:dyDescent="0.25">
      <c r="A40" t="s">
        <v>257</v>
      </c>
      <c r="B40" t="s">
        <v>289</v>
      </c>
      <c r="C40" s="1">
        <v>3839</v>
      </c>
      <c r="D40">
        <v>63.69</v>
      </c>
      <c r="E40">
        <v>63.19</v>
      </c>
      <c r="F40" s="51">
        <f t="shared" si="0"/>
        <v>7.8505259852410109E-3</v>
      </c>
    </row>
    <row r="41" spans="1:6" x14ac:dyDescent="0.25">
      <c r="A41" t="s">
        <v>22</v>
      </c>
      <c r="B41" t="s">
        <v>241</v>
      </c>
      <c r="C41">
        <v>896</v>
      </c>
      <c r="D41">
        <v>33.43</v>
      </c>
      <c r="E41">
        <v>33</v>
      </c>
      <c r="F41" s="51">
        <f t="shared" si="0"/>
        <v>1.2862698175291646E-2</v>
      </c>
    </row>
    <row r="42" spans="1:6" x14ac:dyDescent="0.25">
      <c r="A42" t="s">
        <v>79</v>
      </c>
      <c r="B42" t="s">
        <v>290</v>
      </c>
      <c r="C42" s="1">
        <v>4458</v>
      </c>
      <c r="D42">
        <v>42.35</v>
      </c>
      <c r="E42">
        <v>39</v>
      </c>
      <c r="F42" s="51">
        <f t="shared" si="0"/>
        <v>7.9102715466351864E-2</v>
      </c>
    </row>
    <row r="43" spans="1:6" x14ac:dyDescent="0.25">
      <c r="A43" t="s">
        <v>274</v>
      </c>
      <c r="B43" t="s">
        <v>281</v>
      </c>
      <c r="C43" s="1">
        <v>1392</v>
      </c>
      <c r="D43">
        <v>39.71</v>
      </c>
      <c r="E43">
        <v>39.5</v>
      </c>
      <c r="F43" s="51">
        <f t="shared" si="0"/>
        <v>5.2883404683958914E-3</v>
      </c>
    </row>
    <row r="44" spans="1:6" x14ac:dyDescent="0.25">
      <c r="A44" t="s">
        <v>37</v>
      </c>
      <c r="B44" t="s">
        <v>286</v>
      </c>
      <c r="C44">
        <v>984</v>
      </c>
      <c r="D44">
        <v>38.82</v>
      </c>
      <c r="E44">
        <v>37.5</v>
      </c>
      <c r="F44" s="51">
        <f t="shared" si="0"/>
        <v>3.4003091190108199E-2</v>
      </c>
    </row>
    <row r="45" spans="1:6" x14ac:dyDescent="0.25">
      <c r="A45" t="s">
        <v>239</v>
      </c>
      <c r="B45" t="s">
        <v>80</v>
      </c>
      <c r="C45" s="1">
        <v>3783</v>
      </c>
      <c r="D45">
        <v>50.36</v>
      </c>
      <c r="E45">
        <v>41.3</v>
      </c>
      <c r="F45" s="51">
        <f t="shared" si="0"/>
        <v>0.17990468625893571</v>
      </c>
    </row>
    <row r="46" spans="1:6" x14ac:dyDescent="0.25">
      <c r="A46" t="s">
        <v>110</v>
      </c>
      <c r="B46" t="s">
        <v>226</v>
      </c>
      <c r="C46" s="1">
        <v>1233</v>
      </c>
      <c r="D46">
        <v>39.94</v>
      </c>
      <c r="E46">
        <v>39.9</v>
      </c>
      <c r="F46" s="51">
        <f t="shared" si="0"/>
        <v>1.0015022533800487E-3</v>
      </c>
    </row>
    <row r="47" spans="1:6" x14ac:dyDescent="0.25">
      <c r="A47" t="s">
        <v>275</v>
      </c>
      <c r="B47" t="s">
        <v>281</v>
      </c>
      <c r="C47" s="1">
        <v>3005</v>
      </c>
      <c r="D47">
        <v>55.94</v>
      </c>
      <c r="E47">
        <v>55.7</v>
      </c>
      <c r="F47" s="51">
        <f t="shared" si="0"/>
        <v>4.2903110475508563E-3</v>
      </c>
    </row>
    <row r="48" spans="1:6" x14ac:dyDescent="0.25">
      <c r="A48" t="s">
        <v>80</v>
      </c>
      <c r="B48" t="s">
        <v>290</v>
      </c>
      <c r="C48" s="1">
        <v>1237</v>
      </c>
      <c r="D48">
        <v>73.8</v>
      </c>
      <c r="E48">
        <v>73</v>
      </c>
      <c r="F48" s="51">
        <f t="shared" si="0"/>
        <v>1.0840108401083973E-2</v>
      </c>
    </row>
    <row r="49" spans="1:6" x14ac:dyDescent="0.25">
      <c r="A49" t="s">
        <v>81</v>
      </c>
      <c r="B49" t="s">
        <v>290</v>
      </c>
      <c r="C49" s="1">
        <v>2412</v>
      </c>
      <c r="D49">
        <v>31.52</v>
      </c>
      <c r="E49">
        <v>31.6</v>
      </c>
      <c r="F49" s="51">
        <f t="shared" si="0"/>
        <v>-2.5380710659899065E-3</v>
      </c>
    </row>
    <row r="50" spans="1:6" x14ac:dyDescent="0.25">
      <c r="A50" t="s">
        <v>240</v>
      </c>
      <c r="B50" t="s">
        <v>80</v>
      </c>
      <c r="C50" s="1">
        <v>17524</v>
      </c>
      <c r="D50">
        <v>58.57</v>
      </c>
      <c r="E50">
        <v>36.299999999999997</v>
      </c>
      <c r="F50" s="51">
        <f t="shared" si="0"/>
        <v>0.38022878606795291</v>
      </c>
    </row>
    <row r="51" spans="1:6" x14ac:dyDescent="0.25">
      <c r="A51" t="s">
        <v>23</v>
      </c>
      <c r="B51" t="s">
        <v>241</v>
      </c>
      <c r="C51" s="1">
        <v>1141</v>
      </c>
      <c r="D51">
        <v>53.52</v>
      </c>
      <c r="E51">
        <v>51.3</v>
      </c>
      <c r="F51" s="51">
        <f t="shared" si="0"/>
        <v>4.1479820627802796E-2</v>
      </c>
    </row>
    <row r="52" spans="1:6" x14ac:dyDescent="0.25">
      <c r="A52" t="s">
        <v>111</v>
      </c>
      <c r="B52" t="s">
        <v>226</v>
      </c>
      <c r="C52" s="1">
        <v>1455</v>
      </c>
      <c r="D52">
        <v>48.55</v>
      </c>
      <c r="E52">
        <v>48.5</v>
      </c>
      <c r="F52" s="51">
        <f t="shared" si="0"/>
        <v>1.0298661174046788E-3</v>
      </c>
    </row>
    <row r="53" spans="1:6" x14ac:dyDescent="0.25">
      <c r="A53" t="s">
        <v>172</v>
      </c>
      <c r="B53" t="s">
        <v>169</v>
      </c>
      <c r="C53" s="1">
        <v>1207</v>
      </c>
      <c r="D53">
        <v>28.61</v>
      </c>
      <c r="E53">
        <v>28.5</v>
      </c>
      <c r="F53" s="51">
        <f t="shared" si="0"/>
        <v>3.844809507165307E-3</v>
      </c>
    </row>
    <row r="54" spans="1:6" x14ac:dyDescent="0.25">
      <c r="A54" t="s">
        <v>38</v>
      </c>
      <c r="B54" t="s">
        <v>286</v>
      </c>
      <c r="C54" s="1">
        <v>1100</v>
      </c>
      <c r="D54">
        <v>27.67</v>
      </c>
      <c r="E54">
        <v>27.5</v>
      </c>
      <c r="F54" s="51">
        <f t="shared" si="0"/>
        <v>6.1438380917962308E-3</v>
      </c>
    </row>
    <row r="55" spans="1:6" x14ac:dyDescent="0.25">
      <c r="A55" t="s">
        <v>39</v>
      </c>
      <c r="B55" t="s">
        <v>286</v>
      </c>
      <c r="C55" s="1">
        <v>1343</v>
      </c>
      <c r="D55">
        <v>39.76</v>
      </c>
      <c r="E55">
        <v>39.299999999999997</v>
      </c>
      <c r="F55" s="51">
        <f t="shared" si="0"/>
        <v>1.1569416498993986E-2</v>
      </c>
    </row>
    <row r="56" spans="1:6" x14ac:dyDescent="0.25">
      <c r="A56" t="s">
        <v>82</v>
      </c>
      <c r="B56" t="s">
        <v>290</v>
      </c>
      <c r="C56" s="1">
        <v>1284</v>
      </c>
      <c r="D56">
        <v>41.54</v>
      </c>
      <c r="E56">
        <v>41.4</v>
      </c>
      <c r="F56" s="51">
        <f t="shared" si="0"/>
        <v>3.370245546461256E-3</v>
      </c>
    </row>
    <row r="57" spans="1:6" x14ac:dyDescent="0.25">
      <c r="A57" t="s">
        <v>2</v>
      </c>
      <c r="B57" t="s">
        <v>288</v>
      </c>
      <c r="C57" s="1">
        <v>2335</v>
      </c>
      <c r="D57">
        <v>61.13</v>
      </c>
      <c r="E57">
        <v>60.7</v>
      </c>
      <c r="F57" s="51">
        <f t="shared" si="0"/>
        <v>7.034189432357266E-3</v>
      </c>
    </row>
    <row r="58" spans="1:6" x14ac:dyDescent="0.25">
      <c r="A58" t="s">
        <v>40</v>
      </c>
      <c r="B58" t="s">
        <v>286</v>
      </c>
      <c r="C58" s="1">
        <v>4579</v>
      </c>
      <c r="D58">
        <v>57.6</v>
      </c>
      <c r="E58">
        <v>49.6</v>
      </c>
      <c r="F58" s="51">
        <f t="shared" si="0"/>
        <v>0.1388888888888889</v>
      </c>
    </row>
    <row r="59" spans="1:6" x14ac:dyDescent="0.25">
      <c r="A59" t="s">
        <v>200</v>
      </c>
      <c r="B59" t="s">
        <v>199</v>
      </c>
      <c r="C59" s="1">
        <v>2133</v>
      </c>
      <c r="D59">
        <v>47.88</v>
      </c>
      <c r="E59">
        <v>47.8</v>
      </c>
      <c r="F59" s="51">
        <f t="shared" si="0"/>
        <v>1.6708437761070467E-3</v>
      </c>
    </row>
    <row r="60" spans="1:6" x14ac:dyDescent="0.25">
      <c r="A60" t="s">
        <v>138</v>
      </c>
      <c r="B60" t="s">
        <v>156</v>
      </c>
      <c r="C60" s="1">
        <v>1798</v>
      </c>
      <c r="D60">
        <v>35.33</v>
      </c>
      <c r="E60">
        <v>35.299999999999997</v>
      </c>
      <c r="F60" s="51">
        <f t="shared" si="0"/>
        <v>8.4913671101050493E-4</v>
      </c>
    </row>
    <row r="61" spans="1:6" x14ac:dyDescent="0.25">
      <c r="A61" t="s">
        <v>139</v>
      </c>
      <c r="B61" t="s">
        <v>156</v>
      </c>
      <c r="C61" s="1">
        <v>1865</v>
      </c>
      <c r="D61">
        <v>30.83</v>
      </c>
      <c r="E61">
        <v>30.6</v>
      </c>
      <c r="F61" s="51">
        <f t="shared" si="0"/>
        <v>7.4602659746998666E-3</v>
      </c>
    </row>
    <row r="62" spans="1:6" x14ac:dyDescent="0.25">
      <c r="A62" t="s">
        <v>218</v>
      </c>
      <c r="B62" t="s">
        <v>231</v>
      </c>
      <c r="C62" s="1">
        <v>1413</v>
      </c>
      <c r="D62">
        <v>43.1</v>
      </c>
      <c r="E62">
        <v>42.9</v>
      </c>
      <c r="F62" s="51">
        <f t="shared" si="0"/>
        <v>4.6403712296984416E-3</v>
      </c>
    </row>
    <row r="63" spans="1:6" x14ac:dyDescent="0.25">
      <c r="A63" t="s">
        <v>24</v>
      </c>
      <c r="B63" t="s">
        <v>241</v>
      </c>
      <c r="C63">
        <v>270</v>
      </c>
      <c r="D63">
        <v>37.409999999999997</v>
      </c>
      <c r="E63">
        <v>37.4</v>
      </c>
      <c r="F63" s="51">
        <f t="shared" si="0"/>
        <v>2.6730820636188213E-4</v>
      </c>
    </row>
    <row r="64" spans="1:6" x14ac:dyDescent="0.25">
      <c r="A64" t="s">
        <v>219</v>
      </c>
      <c r="B64" t="s">
        <v>231</v>
      </c>
      <c r="C64" s="1">
        <v>2598</v>
      </c>
      <c r="D64">
        <v>32.119999999999997</v>
      </c>
      <c r="E64">
        <v>31.9</v>
      </c>
      <c r="F64" s="51">
        <f t="shared" si="0"/>
        <v>6.8493150684931156E-3</v>
      </c>
    </row>
    <row r="65" spans="1:6" x14ac:dyDescent="0.25">
      <c r="A65" t="s">
        <v>258</v>
      </c>
      <c r="B65" t="s">
        <v>289</v>
      </c>
      <c r="C65" s="1">
        <v>1338</v>
      </c>
      <c r="D65">
        <v>64.290000000000006</v>
      </c>
      <c r="E65">
        <v>63.3</v>
      </c>
      <c r="F65" s="51">
        <f t="shared" si="0"/>
        <v>1.5398973401773356E-2</v>
      </c>
    </row>
    <row r="66" spans="1:6" x14ac:dyDescent="0.25">
      <c r="A66" t="s">
        <v>291</v>
      </c>
      <c r="B66" t="s">
        <v>289</v>
      </c>
      <c r="C66">
        <v>886</v>
      </c>
      <c r="D66">
        <v>39.58</v>
      </c>
      <c r="E66">
        <v>39.1</v>
      </c>
      <c r="F66" s="51">
        <f t="shared" si="0"/>
        <v>1.2127337038908462E-2</v>
      </c>
    </row>
    <row r="67" spans="1:6" x14ac:dyDescent="0.25">
      <c r="A67" t="s">
        <v>62</v>
      </c>
      <c r="B67" t="s">
        <v>65</v>
      </c>
      <c r="C67" s="1">
        <v>2810</v>
      </c>
      <c r="D67">
        <v>48.72</v>
      </c>
      <c r="E67">
        <v>48.2</v>
      </c>
      <c r="F67" s="51">
        <f t="shared" si="0"/>
        <v>1.0673234811165765E-2</v>
      </c>
    </row>
    <row r="68" spans="1:6" x14ac:dyDescent="0.25">
      <c r="A68" t="s">
        <v>241</v>
      </c>
      <c r="B68" t="s">
        <v>80</v>
      </c>
      <c r="C68" s="1">
        <v>22094</v>
      </c>
      <c r="D68">
        <v>34.559999999999995</v>
      </c>
      <c r="E68">
        <v>34.229999999999997</v>
      </c>
      <c r="F68" s="51">
        <f t="shared" si="0"/>
        <v>9.5486111111110633E-3</v>
      </c>
    </row>
    <row r="69" spans="1:6" x14ac:dyDescent="0.25">
      <c r="A69" t="s">
        <v>83</v>
      </c>
      <c r="B69" t="s">
        <v>290</v>
      </c>
      <c r="C69" s="1">
        <v>2736</v>
      </c>
      <c r="D69">
        <v>18.149999999999999</v>
      </c>
      <c r="E69">
        <v>17.443999999999999</v>
      </c>
      <c r="F69" s="51">
        <f t="shared" ref="F69:F132" si="1">(D69-E69)/D69</f>
        <v>3.8898071625344331E-2</v>
      </c>
    </row>
    <row r="70" spans="1:6" x14ac:dyDescent="0.25">
      <c r="A70" t="s">
        <v>63</v>
      </c>
      <c r="B70" t="s">
        <v>65</v>
      </c>
      <c r="C70" s="1">
        <v>5014</v>
      </c>
      <c r="D70">
        <v>40.43</v>
      </c>
      <c r="E70">
        <v>39.799999999999997</v>
      </c>
      <c r="F70" s="51">
        <f t="shared" si="1"/>
        <v>1.5582488251298604E-2</v>
      </c>
    </row>
    <row r="71" spans="1:6" x14ac:dyDescent="0.25">
      <c r="A71" t="s">
        <v>64</v>
      </c>
      <c r="B71" t="s">
        <v>65</v>
      </c>
      <c r="C71" s="1">
        <v>2044</v>
      </c>
      <c r="D71">
        <v>68.5</v>
      </c>
      <c r="E71">
        <v>67.400000000000006</v>
      </c>
      <c r="F71" s="51">
        <f t="shared" si="1"/>
        <v>1.6058394160583859E-2</v>
      </c>
    </row>
    <row r="72" spans="1:6" x14ac:dyDescent="0.25">
      <c r="A72" t="s">
        <v>112</v>
      </c>
      <c r="B72" t="s">
        <v>226</v>
      </c>
      <c r="C72">
        <v>988</v>
      </c>
      <c r="D72">
        <v>21.25</v>
      </c>
      <c r="E72">
        <v>20.2</v>
      </c>
      <c r="F72" s="51">
        <f t="shared" si="1"/>
        <v>4.9411764705882384E-2</v>
      </c>
    </row>
    <row r="73" spans="1:6" x14ac:dyDescent="0.25">
      <c r="A73" t="s">
        <v>220</v>
      </c>
      <c r="B73" t="s">
        <v>231</v>
      </c>
      <c r="C73" s="1">
        <v>1364</v>
      </c>
      <c r="D73">
        <v>36.450000000000003</v>
      </c>
      <c r="E73">
        <v>36.5</v>
      </c>
      <c r="F73" s="51">
        <f t="shared" si="1"/>
        <v>-1.3717421124827751E-3</v>
      </c>
    </row>
    <row r="74" spans="1:6" x14ac:dyDescent="0.25">
      <c r="A74" t="s">
        <v>25</v>
      </c>
      <c r="B74" t="s">
        <v>241</v>
      </c>
      <c r="C74">
        <v>16</v>
      </c>
      <c r="D74">
        <v>52.81</v>
      </c>
      <c r="E74">
        <v>52.6</v>
      </c>
      <c r="F74" s="51">
        <f t="shared" si="1"/>
        <v>3.9765195985608948E-3</v>
      </c>
    </row>
    <row r="75" spans="1:6" x14ac:dyDescent="0.25">
      <c r="A75" t="s">
        <v>173</v>
      </c>
      <c r="B75" t="s">
        <v>169</v>
      </c>
      <c r="C75" s="1">
        <v>2646</v>
      </c>
      <c r="D75">
        <v>61.16</v>
      </c>
      <c r="E75">
        <v>47.4</v>
      </c>
      <c r="F75" s="51">
        <f t="shared" si="1"/>
        <v>0.22498364944408109</v>
      </c>
    </row>
    <row r="76" spans="1:6" x14ac:dyDescent="0.25">
      <c r="A76" t="s">
        <v>55</v>
      </c>
      <c r="B76" t="s">
        <v>65</v>
      </c>
      <c r="C76" s="1">
        <v>1346</v>
      </c>
      <c r="D76">
        <v>38</v>
      </c>
      <c r="E76">
        <v>37.700000000000003</v>
      </c>
      <c r="F76" s="51">
        <f t="shared" si="1"/>
        <v>7.8947368421051888E-3</v>
      </c>
    </row>
    <row r="77" spans="1:6" x14ac:dyDescent="0.25">
      <c r="A77" t="s">
        <v>65</v>
      </c>
      <c r="B77" t="s">
        <v>65</v>
      </c>
      <c r="C77" s="1">
        <v>1363</v>
      </c>
      <c r="D77">
        <v>40.76</v>
      </c>
      <c r="E77">
        <v>38.4</v>
      </c>
      <c r="F77" s="51">
        <f t="shared" si="1"/>
        <v>5.7899901864573097E-2</v>
      </c>
    </row>
    <row r="78" spans="1:6" x14ac:dyDescent="0.25">
      <c r="A78" t="s">
        <v>66</v>
      </c>
      <c r="B78" t="s">
        <v>65</v>
      </c>
      <c r="C78" s="1">
        <v>4845</v>
      </c>
      <c r="D78">
        <v>45.22</v>
      </c>
      <c r="E78">
        <v>39.299999999999997</v>
      </c>
      <c r="F78" s="51">
        <f t="shared" si="1"/>
        <v>0.13091552410437862</v>
      </c>
    </row>
    <row r="79" spans="1:6" x14ac:dyDescent="0.25">
      <c r="A79" t="s">
        <v>201</v>
      </c>
      <c r="B79" t="s">
        <v>199</v>
      </c>
      <c r="C79">
        <v>9</v>
      </c>
      <c r="D79">
        <v>44.45</v>
      </c>
      <c r="E79">
        <v>44.4</v>
      </c>
      <c r="F79" s="51">
        <f t="shared" si="1"/>
        <v>1.1248593925760237E-3</v>
      </c>
    </row>
    <row r="80" spans="1:6" x14ac:dyDescent="0.25">
      <c r="A80" t="s">
        <v>41</v>
      </c>
      <c r="B80" t="s">
        <v>286</v>
      </c>
      <c r="C80" s="1">
        <v>1114</v>
      </c>
      <c r="D80">
        <v>38.61</v>
      </c>
      <c r="E80">
        <v>37.9</v>
      </c>
      <c r="F80" s="51">
        <f t="shared" si="1"/>
        <v>1.8389018389018411E-2</v>
      </c>
    </row>
    <row r="81" spans="1:6" x14ac:dyDescent="0.25">
      <c r="A81" t="s">
        <v>174</v>
      </c>
      <c r="B81" t="s">
        <v>169</v>
      </c>
      <c r="C81">
        <v>172</v>
      </c>
      <c r="D81">
        <v>20.81</v>
      </c>
      <c r="E81">
        <v>20.7</v>
      </c>
      <c r="F81" s="51">
        <f t="shared" si="1"/>
        <v>5.2859202306583105E-3</v>
      </c>
    </row>
    <row r="82" spans="1:6" x14ac:dyDescent="0.25">
      <c r="A82" t="s">
        <v>140</v>
      </c>
      <c r="B82" t="s">
        <v>156</v>
      </c>
      <c r="C82">
        <v>645</v>
      </c>
      <c r="D82">
        <v>38.369999999999997</v>
      </c>
      <c r="E82">
        <v>38.4</v>
      </c>
      <c r="F82" s="51">
        <f t="shared" si="1"/>
        <v>-7.8186082877250819E-4</v>
      </c>
    </row>
    <row r="83" spans="1:6" x14ac:dyDescent="0.25">
      <c r="A83" t="s">
        <v>26</v>
      </c>
      <c r="B83" t="s">
        <v>241</v>
      </c>
      <c r="C83">
        <v>81</v>
      </c>
      <c r="D83">
        <v>39.130000000000003</v>
      </c>
      <c r="E83">
        <v>39</v>
      </c>
      <c r="F83" s="51">
        <f t="shared" si="1"/>
        <v>3.3222591362126897E-3</v>
      </c>
    </row>
    <row r="84" spans="1:6" x14ac:dyDescent="0.25">
      <c r="A84" t="s">
        <v>67</v>
      </c>
      <c r="B84" t="s">
        <v>67</v>
      </c>
      <c r="C84" s="1">
        <v>2086</v>
      </c>
      <c r="D84">
        <v>35.130000000000003</v>
      </c>
      <c r="E84">
        <v>16.399999999999999</v>
      </c>
      <c r="F84" s="51">
        <f t="shared" si="1"/>
        <v>0.53316253914033596</v>
      </c>
    </row>
    <row r="85" spans="1:6" x14ac:dyDescent="0.25">
      <c r="A85" t="s">
        <v>113</v>
      </c>
      <c r="B85" t="s">
        <v>169</v>
      </c>
      <c r="C85">
        <v>301</v>
      </c>
      <c r="D85">
        <v>51.51</v>
      </c>
      <c r="E85">
        <v>51.4</v>
      </c>
      <c r="F85" s="51">
        <f t="shared" si="1"/>
        <v>2.1355076684138894E-3</v>
      </c>
    </row>
    <row r="86" spans="1:6" x14ac:dyDescent="0.25">
      <c r="A86" t="s">
        <v>42</v>
      </c>
      <c r="B86" t="s">
        <v>286</v>
      </c>
      <c r="C86">
        <v>811</v>
      </c>
      <c r="D86">
        <v>39.39</v>
      </c>
      <c r="E86">
        <v>37.799999999999997</v>
      </c>
      <c r="F86" s="51">
        <f t="shared" si="1"/>
        <v>4.0365575019040451E-2</v>
      </c>
    </row>
    <row r="87" spans="1:6" x14ac:dyDescent="0.25">
      <c r="A87" t="s">
        <v>3</v>
      </c>
      <c r="B87" t="s">
        <v>288</v>
      </c>
      <c r="C87">
        <v>984</v>
      </c>
      <c r="D87">
        <v>54.96</v>
      </c>
      <c r="E87">
        <v>53.7</v>
      </c>
      <c r="F87" s="51">
        <f t="shared" si="1"/>
        <v>2.2925764192139701E-2</v>
      </c>
    </row>
    <row r="88" spans="1:6" x14ac:dyDescent="0.25">
      <c r="A88" t="s">
        <v>27</v>
      </c>
      <c r="B88" t="s">
        <v>241</v>
      </c>
      <c r="C88">
        <v>262</v>
      </c>
      <c r="D88">
        <v>33.090000000000003</v>
      </c>
      <c r="E88">
        <v>32.799999999999997</v>
      </c>
      <c r="F88" s="51">
        <f t="shared" si="1"/>
        <v>8.7639770323362405E-3</v>
      </c>
    </row>
    <row r="89" spans="1:6" x14ac:dyDescent="0.25">
      <c r="A89" t="s">
        <v>141</v>
      </c>
      <c r="B89" t="s">
        <v>156</v>
      </c>
      <c r="C89" s="1">
        <v>2120</v>
      </c>
      <c r="D89">
        <v>39.96</v>
      </c>
      <c r="E89">
        <v>39.9</v>
      </c>
      <c r="F89" s="51">
        <f t="shared" si="1"/>
        <v>1.5015015015015583E-3</v>
      </c>
    </row>
    <row r="90" spans="1:6" x14ac:dyDescent="0.25">
      <c r="A90" t="s">
        <v>142</v>
      </c>
      <c r="B90" t="s">
        <v>156</v>
      </c>
      <c r="C90">
        <v>771</v>
      </c>
      <c r="D90">
        <v>39.81</v>
      </c>
      <c r="E90">
        <v>39.700000000000003</v>
      </c>
      <c r="F90" s="51">
        <f t="shared" si="1"/>
        <v>2.7631248430042559E-3</v>
      </c>
    </row>
    <row r="91" spans="1:6" x14ac:dyDescent="0.25">
      <c r="A91" t="s">
        <v>114</v>
      </c>
      <c r="B91" t="s">
        <v>169</v>
      </c>
      <c r="C91">
        <v>359</v>
      </c>
      <c r="D91">
        <v>38.130000000000003</v>
      </c>
      <c r="E91">
        <v>38</v>
      </c>
      <c r="F91" s="51">
        <f t="shared" si="1"/>
        <v>3.4093889325990702E-3</v>
      </c>
    </row>
    <row r="92" spans="1:6" x14ac:dyDescent="0.25">
      <c r="A92" t="s">
        <v>4</v>
      </c>
      <c r="B92" t="s">
        <v>288</v>
      </c>
      <c r="C92" s="1">
        <v>2920</v>
      </c>
      <c r="D92">
        <v>39.020000000000003</v>
      </c>
      <c r="E92">
        <v>38.6</v>
      </c>
      <c r="F92" s="51">
        <f t="shared" si="1"/>
        <v>1.0763710917478259E-2</v>
      </c>
    </row>
    <row r="93" spans="1:6" x14ac:dyDescent="0.25">
      <c r="A93" t="s">
        <v>115</v>
      </c>
      <c r="B93" t="s">
        <v>281</v>
      </c>
      <c r="C93" s="1">
        <v>10686</v>
      </c>
      <c r="D93">
        <v>45.88</v>
      </c>
      <c r="E93">
        <v>45</v>
      </c>
      <c r="F93" s="51">
        <f t="shared" si="1"/>
        <v>1.9180470793374073E-2</v>
      </c>
    </row>
    <row r="94" spans="1:6" x14ac:dyDescent="0.25">
      <c r="A94" t="s">
        <v>116</v>
      </c>
      <c r="B94" t="s">
        <v>281</v>
      </c>
      <c r="C94" s="1">
        <v>3446</v>
      </c>
      <c r="D94">
        <v>45.2</v>
      </c>
      <c r="E94">
        <v>45</v>
      </c>
      <c r="F94" s="51">
        <f t="shared" si="1"/>
        <v>4.4247787610620093E-3</v>
      </c>
    </row>
    <row r="95" spans="1:6" x14ac:dyDescent="0.25">
      <c r="A95" t="s">
        <v>56</v>
      </c>
      <c r="B95" t="s">
        <v>65</v>
      </c>
      <c r="C95" s="1">
        <v>3472</v>
      </c>
      <c r="D95">
        <v>59.74</v>
      </c>
      <c r="E95">
        <v>50.7</v>
      </c>
      <c r="F95" s="51">
        <f t="shared" si="1"/>
        <v>0.15132239705390022</v>
      </c>
    </row>
    <row r="96" spans="1:6" x14ac:dyDescent="0.25">
      <c r="A96" t="s">
        <v>243</v>
      </c>
      <c r="B96" t="s">
        <v>80</v>
      </c>
      <c r="C96" s="1">
        <v>4698</v>
      </c>
      <c r="D96">
        <v>39.83</v>
      </c>
      <c r="E96">
        <v>39.4</v>
      </c>
      <c r="F96" s="51">
        <f t="shared" si="1"/>
        <v>1.0795882500627661E-2</v>
      </c>
    </row>
    <row r="97" spans="1:6" x14ac:dyDescent="0.25">
      <c r="A97" t="s">
        <v>43</v>
      </c>
      <c r="B97" t="s">
        <v>286</v>
      </c>
      <c r="C97">
        <v>632</v>
      </c>
      <c r="D97">
        <v>38.08</v>
      </c>
      <c r="E97">
        <v>37.6</v>
      </c>
      <c r="F97" s="51">
        <f t="shared" si="1"/>
        <v>1.2605042016806641E-2</v>
      </c>
    </row>
    <row r="98" spans="1:6" x14ac:dyDescent="0.25">
      <c r="A98" t="s">
        <v>84</v>
      </c>
      <c r="B98" t="s">
        <v>290</v>
      </c>
      <c r="C98">
        <v>735</v>
      </c>
      <c r="D98">
        <v>28.84</v>
      </c>
      <c r="E98">
        <v>27.5</v>
      </c>
      <c r="F98" s="51">
        <f t="shared" si="1"/>
        <v>4.6463245492371699E-2</v>
      </c>
    </row>
    <row r="99" spans="1:6" x14ac:dyDescent="0.25">
      <c r="A99" t="s">
        <v>244</v>
      </c>
      <c r="B99" t="s">
        <v>80</v>
      </c>
      <c r="C99" s="1">
        <v>1934</v>
      </c>
      <c r="D99">
        <v>38.04</v>
      </c>
      <c r="E99">
        <v>38</v>
      </c>
      <c r="F99" s="51">
        <f t="shared" si="1"/>
        <v>1.0515247108306822E-3</v>
      </c>
    </row>
    <row r="100" spans="1:6" x14ac:dyDescent="0.25">
      <c r="A100" t="s">
        <v>259</v>
      </c>
      <c r="B100" t="s">
        <v>289</v>
      </c>
      <c r="C100" s="1">
        <v>3020</v>
      </c>
      <c r="D100">
        <v>38.93</v>
      </c>
      <c r="E100">
        <v>37.6</v>
      </c>
      <c r="F100" s="51">
        <f t="shared" si="1"/>
        <v>3.4163883894168981E-2</v>
      </c>
    </row>
    <row r="101" spans="1:6" x14ac:dyDescent="0.25">
      <c r="A101" t="s">
        <v>85</v>
      </c>
      <c r="B101" t="s">
        <v>290</v>
      </c>
      <c r="C101">
        <v>368</v>
      </c>
      <c r="D101">
        <v>21.3</v>
      </c>
      <c r="E101">
        <v>21.3</v>
      </c>
      <c r="F101" s="51">
        <f t="shared" si="1"/>
        <v>0</v>
      </c>
    </row>
    <row r="102" spans="1:6" x14ac:dyDescent="0.25">
      <c r="A102" t="s">
        <v>44</v>
      </c>
      <c r="B102" t="s">
        <v>286</v>
      </c>
      <c r="C102" s="1">
        <v>1233</v>
      </c>
      <c r="D102">
        <v>40.58</v>
      </c>
      <c r="E102">
        <v>40.5</v>
      </c>
      <c r="F102" s="51">
        <f t="shared" si="1"/>
        <v>1.9714144898964588E-3</v>
      </c>
    </row>
    <row r="103" spans="1:6" x14ac:dyDescent="0.25">
      <c r="A103" t="s">
        <v>68</v>
      </c>
      <c r="B103" t="s">
        <v>67</v>
      </c>
      <c r="C103">
        <v>488</v>
      </c>
      <c r="D103">
        <v>16.66</v>
      </c>
      <c r="E103">
        <v>7.9</v>
      </c>
      <c r="F103" s="51">
        <f t="shared" si="1"/>
        <v>0.5258103241296519</v>
      </c>
    </row>
    <row r="104" spans="1:6" x14ac:dyDescent="0.25">
      <c r="A104" t="s">
        <v>143</v>
      </c>
      <c r="B104" t="s">
        <v>156</v>
      </c>
      <c r="C104" s="1">
        <v>1005</v>
      </c>
      <c r="D104">
        <v>49.46</v>
      </c>
      <c r="E104">
        <v>49.3</v>
      </c>
      <c r="F104" s="51">
        <f t="shared" si="1"/>
        <v>3.23493732308944E-3</v>
      </c>
    </row>
    <row r="105" spans="1:6" x14ac:dyDescent="0.25">
      <c r="A105" t="s">
        <v>45</v>
      </c>
      <c r="B105" t="s">
        <v>286</v>
      </c>
      <c r="C105">
        <v>551</v>
      </c>
      <c r="D105">
        <v>33.97</v>
      </c>
      <c r="E105">
        <v>33.9</v>
      </c>
      <c r="F105" s="51">
        <f t="shared" si="1"/>
        <v>2.0606417427141682E-3</v>
      </c>
    </row>
    <row r="106" spans="1:6" x14ac:dyDescent="0.25">
      <c r="A106" t="s">
        <v>245</v>
      </c>
      <c r="B106" t="s">
        <v>80</v>
      </c>
      <c r="C106" s="1">
        <v>5104</v>
      </c>
      <c r="D106">
        <v>35.549999999999997</v>
      </c>
      <c r="E106">
        <v>35.4</v>
      </c>
      <c r="F106" s="51">
        <f t="shared" si="1"/>
        <v>4.2194092827003826E-3</v>
      </c>
    </row>
    <row r="107" spans="1:6" x14ac:dyDescent="0.25">
      <c r="A107" t="s">
        <v>260</v>
      </c>
      <c r="B107" t="s">
        <v>289</v>
      </c>
      <c r="C107" s="1">
        <v>3491</v>
      </c>
      <c r="D107">
        <v>45.09</v>
      </c>
      <c r="E107">
        <v>44.7</v>
      </c>
      <c r="F107" s="51">
        <f t="shared" si="1"/>
        <v>8.6493679308050683E-3</v>
      </c>
    </row>
    <row r="108" spans="1:6" x14ac:dyDescent="0.25">
      <c r="A108" t="s">
        <v>86</v>
      </c>
      <c r="B108" t="s">
        <v>290</v>
      </c>
      <c r="C108" s="1">
        <v>1407</v>
      </c>
      <c r="D108">
        <v>46.86</v>
      </c>
      <c r="E108">
        <v>46.6</v>
      </c>
      <c r="F108" s="51">
        <f t="shared" si="1"/>
        <v>5.5484421681604359E-3</v>
      </c>
    </row>
    <row r="109" spans="1:6" x14ac:dyDescent="0.25">
      <c r="A109" t="s">
        <v>5</v>
      </c>
      <c r="B109" t="s">
        <v>288</v>
      </c>
      <c r="C109">
        <v>575</v>
      </c>
      <c r="D109">
        <v>24.42</v>
      </c>
      <c r="E109">
        <v>24.4</v>
      </c>
      <c r="F109" s="51">
        <f t="shared" si="1"/>
        <v>8.1900081900094699E-4</v>
      </c>
    </row>
    <row r="110" spans="1:6" x14ac:dyDescent="0.25">
      <c r="A110" t="s">
        <v>202</v>
      </c>
      <c r="B110" t="s">
        <v>199</v>
      </c>
      <c r="C110">
        <v>177</v>
      </c>
      <c r="D110">
        <v>9.17</v>
      </c>
      <c r="E110">
        <v>9.1</v>
      </c>
      <c r="F110" s="51">
        <f t="shared" si="1"/>
        <v>7.6335877862595729E-3</v>
      </c>
    </row>
    <row r="111" spans="1:6" x14ac:dyDescent="0.25">
      <c r="A111" t="s">
        <v>175</v>
      </c>
      <c r="B111" t="s">
        <v>169</v>
      </c>
      <c r="C111">
        <v>990</v>
      </c>
      <c r="D111">
        <v>21.78</v>
      </c>
      <c r="E111">
        <v>20.8</v>
      </c>
      <c r="F111" s="51">
        <f t="shared" si="1"/>
        <v>4.4995408631772288E-2</v>
      </c>
    </row>
    <row r="112" spans="1:6" x14ac:dyDescent="0.25">
      <c r="A112" t="s">
        <v>28</v>
      </c>
      <c r="B112" t="s">
        <v>241</v>
      </c>
      <c r="C112">
        <v>87</v>
      </c>
      <c r="D112">
        <v>35.520000000000003</v>
      </c>
      <c r="E112">
        <v>35.4</v>
      </c>
      <c r="F112" s="51">
        <f t="shared" si="1"/>
        <v>3.3783783783785061E-3</v>
      </c>
    </row>
    <row r="113" spans="1:6" x14ac:dyDescent="0.25">
      <c r="A113" t="s">
        <v>29</v>
      </c>
      <c r="B113" t="s">
        <v>241</v>
      </c>
      <c r="C113">
        <v>2</v>
      </c>
      <c r="D113">
        <v>39.659999999999997</v>
      </c>
      <c r="E113">
        <v>39.6</v>
      </c>
      <c r="F113" s="51">
        <f t="shared" si="1"/>
        <v>1.5128593040845985E-3</v>
      </c>
    </row>
    <row r="114" spans="1:6" x14ac:dyDescent="0.25">
      <c r="A114" t="s">
        <v>176</v>
      </c>
      <c r="B114" t="s">
        <v>169</v>
      </c>
      <c r="C114" s="1">
        <v>1323</v>
      </c>
      <c r="D114">
        <v>44.6</v>
      </c>
      <c r="E114">
        <v>44.4</v>
      </c>
      <c r="F114" s="51">
        <f t="shared" si="1"/>
        <v>4.4843049327354893E-3</v>
      </c>
    </row>
    <row r="115" spans="1:6" x14ac:dyDescent="0.25">
      <c r="A115" t="s">
        <v>144</v>
      </c>
      <c r="B115" t="s">
        <v>156</v>
      </c>
      <c r="C115" s="1">
        <v>1919</v>
      </c>
      <c r="D115">
        <v>35.9</v>
      </c>
      <c r="E115">
        <v>35.700000000000003</v>
      </c>
      <c r="F115" s="51">
        <f t="shared" si="1"/>
        <v>5.5710306406684049E-3</v>
      </c>
    </row>
    <row r="116" spans="1:6" x14ac:dyDescent="0.25">
      <c r="A116" t="s">
        <v>46</v>
      </c>
      <c r="B116" t="s">
        <v>286</v>
      </c>
      <c r="C116">
        <v>887</v>
      </c>
      <c r="D116">
        <v>56.08</v>
      </c>
      <c r="E116">
        <v>56</v>
      </c>
      <c r="F116" s="51">
        <f t="shared" si="1"/>
        <v>1.4265335235377728E-3</v>
      </c>
    </row>
    <row r="117" spans="1:6" x14ac:dyDescent="0.25">
      <c r="A117" t="s">
        <v>276</v>
      </c>
      <c r="B117" t="s">
        <v>281</v>
      </c>
      <c r="C117" s="1">
        <v>2172</v>
      </c>
      <c r="D117">
        <v>35.700000000000003</v>
      </c>
      <c r="E117">
        <v>35.200000000000003</v>
      </c>
      <c r="F117" s="51">
        <f t="shared" si="1"/>
        <v>1.4005602240896357E-2</v>
      </c>
    </row>
    <row r="118" spans="1:6" x14ac:dyDescent="0.25">
      <c r="A118" t="s">
        <v>30</v>
      </c>
      <c r="B118" t="s">
        <v>241</v>
      </c>
      <c r="C118" s="1">
        <v>1246</v>
      </c>
      <c r="D118">
        <v>45.78</v>
      </c>
      <c r="E118">
        <v>45.1</v>
      </c>
      <c r="F118" s="51">
        <f t="shared" si="1"/>
        <v>1.4853647881170811E-2</v>
      </c>
    </row>
    <row r="119" spans="1:6" x14ac:dyDescent="0.25">
      <c r="A119" t="s">
        <v>6</v>
      </c>
      <c r="B119" t="s">
        <v>288</v>
      </c>
      <c r="C119" s="1">
        <v>5491</v>
      </c>
      <c r="D119">
        <v>39.82</v>
      </c>
      <c r="E119">
        <v>39.5</v>
      </c>
      <c r="F119" s="51">
        <f t="shared" si="1"/>
        <v>8.0361627322953367E-3</v>
      </c>
    </row>
    <row r="120" spans="1:6" x14ac:dyDescent="0.25">
      <c r="A120" t="s">
        <v>31</v>
      </c>
      <c r="B120" t="s">
        <v>241</v>
      </c>
      <c r="C120">
        <v>211</v>
      </c>
      <c r="D120">
        <v>32.299999999999997</v>
      </c>
      <c r="E120">
        <v>30.5</v>
      </c>
      <c r="F120" s="51">
        <f t="shared" si="1"/>
        <v>5.5727554179566478E-2</v>
      </c>
    </row>
    <row r="121" spans="1:6" x14ac:dyDescent="0.25">
      <c r="A121" t="s">
        <v>203</v>
      </c>
      <c r="B121" t="s">
        <v>199</v>
      </c>
      <c r="C121" s="1">
        <v>4484</v>
      </c>
      <c r="D121">
        <v>42.25</v>
      </c>
      <c r="E121">
        <v>42.1</v>
      </c>
      <c r="F121" s="51">
        <f t="shared" si="1"/>
        <v>3.5502958579881321E-3</v>
      </c>
    </row>
    <row r="122" spans="1:6" x14ac:dyDescent="0.25">
      <c r="A122" t="s">
        <v>145</v>
      </c>
      <c r="B122" t="s">
        <v>156</v>
      </c>
      <c r="C122" s="1">
        <v>1722</v>
      </c>
      <c r="D122">
        <v>40.65</v>
      </c>
      <c r="E122">
        <v>40.299999999999997</v>
      </c>
      <c r="F122" s="51">
        <f t="shared" si="1"/>
        <v>8.6100861008610446E-3</v>
      </c>
    </row>
    <row r="123" spans="1:6" x14ac:dyDescent="0.25">
      <c r="A123" t="s">
        <v>221</v>
      </c>
      <c r="B123" t="s">
        <v>231</v>
      </c>
      <c r="C123" s="1">
        <v>1583</v>
      </c>
      <c r="D123">
        <v>43.43</v>
      </c>
      <c r="E123">
        <v>43.4</v>
      </c>
      <c r="F123" s="51">
        <f t="shared" si="1"/>
        <v>6.9076675109374026E-4</v>
      </c>
    </row>
    <row r="124" spans="1:6" x14ac:dyDescent="0.25">
      <c r="A124" t="s">
        <v>87</v>
      </c>
      <c r="B124" t="s">
        <v>290</v>
      </c>
      <c r="C124" s="1">
        <v>1149</v>
      </c>
      <c r="D124">
        <v>38.090000000000003</v>
      </c>
      <c r="E124">
        <v>38.1</v>
      </c>
      <c r="F124" s="51">
        <f t="shared" si="1"/>
        <v>-2.6253609871352087E-4</v>
      </c>
    </row>
    <row r="125" spans="1:6" x14ac:dyDescent="0.25">
      <c r="A125" t="s">
        <v>177</v>
      </c>
      <c r="B125" t="s">
        <v>169</v>
      </c>
      <c r="C125" s="1">
        <v>9152</v>
      </c>
      <c r="D125">
        <v>39.22</v>
      </c>
      <c r="E125">
        <v>38.799999999999997</v>
      </c>
      <c r="F125" s="51">
        <f t="shared" si="1"/>
        <v>1.070882202957679E-2</v>
      </c>
    </row>
    <row r="126" spans="1:6" x14ac:dyDescent="0.25">
      <c r="A126" t="s">
        <v>222</v>
      </c>
      <c r="B126" t="s">
        <v>231</v>
      </c>
      <c r="C126" s="1">
        <v>1779</v>
      </c>
      <c r="D126">
        <v>39.869999999999997</v>
      </c>
      <c r="E126">
        <v>39.700000000000003</v>
      </c>
      <c r="F126" s="51">
        <f t="shared" si="1"/>
        <v>4.2638575369950997E-3</v>
      </c>
    </row>
    <row r="127" spans="1:6" x14ac:dyDescent="0.25">
      <c r="A127" t="s">
        <v>88</v>
      </c>
      <c r="B127" t="s">
        <v>290</v>
      </c>
      <c r="C127">
        <v>794</v>
      </c>
      <c r="D127">
        <v>22.8</v>
      </c>
      <c r="E127">
        <v>22.8</v>
      </c>
      <c r="F127" s="51">
        <f t="shared" si="1"/>
        <v>0</v>
      </c>
    </row>
    <row r="128" spans="1:6" x14ac:dyDescent="0.25">
      <c r="A128" t="s">
        <v>246</v>
      </c>
      <c r="B128" t="s">
        <v>80</v>
      </c>
      <c r="C128" s="1">
        <v>10723</v>
      </c>
      <c r="D128">
        <v>60.89</v>
      </c>
      <c r="E128">
        <v>51.5</v>
      </c>
      <c r="F128" s="51">
        <f t="shared" si="1"/>
        <v>0.15421251437017575</v>
      </c>
    </row>
    <row r="129" spans="1:6" x14ac:dyDescent="0.25">
      <c r="A129" t="s">
        <v>178</v>
      </c>
      <c r="B129" t="s">
        <v>169</v>
      </c>
      <c r="C129" s="1">
        <v>2079</v>
      </c>
      <c r="D129">
        <v>36.24</v>
      </c>
      <c r="E129">
        <v>35.9</v>
      </c>
      <c r="F129" s="51">
        <f t="shared" si="1"/>
        <v>9.3818984547462299E-3</v>
      </c>
    </row>
    <row r="130" spans="1:6" x14ac:dyDescent="0.25">
      <c r="A130" t="s">
        <v>69</v>
      </c>
      <c r="B130" t="s">
        <v>65</v>
      </c>
      <c r="C130" s="1">
        <v>1184</v>
      </c>
      <c r="D130">
        <v>56.7</v>
      </c>
      <c r="E130">
        <v>56.6</v>
      </c>
      <c r="F130" s="51">
        <f t="shared" si="1"/>
        <v>1.7636684303351221E-3</v>
      </c>
    </row>
    <row r="131" spans="1:6" x14ac:dyDescent="0.25">
      <c r="A131" t="s">
        <v>224</v>
      </c>
      <c r="B131" t="s">
        <v>231</v>
      </c>
      <c r="C131" s="1">
        <v>1753</v>
      </c>
      <c r="D131">
        <v>40.21</v>
      </c>
      <c r="E131">
        <v>39.9</v>
      </c>
      <c r="F131" s="51">
        <f t="shared" si="1"/>
        <v>7.7095249937826973E-3</v>
      </c>
    </row>
    <row r="132" spans="1:6" x14ac:dyDescent="0.25">
      <c r="A132" t="s">
        <v>47</v>
      </c>
      <c r="B132" t="s">
        <v>286</v>
      </c>
      <c r="C132">
        <v>638</v>
      </c>
      <c r="D132">
        <v>33.82</v>
      </c>
      <c r="E132">
        <v>31.3</v>
      </c>
      <c r="F132" s="51">
        <f t="shared" si="1"/>
        <v>7.4512123004139549E-2</v>
      </c>
    </row>
    <row r="133" spans="1:6" x14ac:dyDescent="0.25">
      <c r="A133" t="s">
        <v>261</v>
      </c>
      <c r="B133" t="s">
        <v>289</v>
      </c>
      <c r="C133" s="1">
        <v>5434</v>
      </c>
      <c r="D133">
        <v>51.68</v>
      </c>
      <c r="E133">
        <v>51.15</v>
      </c>
      <c r="F133" s="51">
        <f t="shared" ref="F133:F196" si="2">(D133-E133)/D133</f>
        <v>1.0255417956656368E-2</v>
      </c>
    </row>
    <row r="134" spans="1:6" x14ac:dyDescent="0.25">
      <c r="A134" t="s">
        <v>89</v>
      </c>
      <c r="B134" t="s">
        <v>290</v>
      </c>
      <c r="C134" s="1">
        <v>1385</v>
      </c>
      <c r="D134">
        <v>49.57</v>
      </c>
      <c r="E134">
        <v>49.2</v>
      </c>
      <c r="F134" s="51">
        <f t="shared" si="2"/>
        <v>7.464192051644088E-3</v>
      </c>
    </row>
    <row r="135" spans="1:6" x14ac:dyDescent="0.25">
      <c r="A135" t="s">
        <v>90</v>
      </c>
      <c r="B135" t="s">
        <v>290</v>
      </c>
      <c r="C135">
        <v>210</v>
      </c>
      <c r="D135">
        <v>43.81</v>
      </c>
      <c r="E135">
        <v>43.7</v>
      </c>
      <c r="F135" s="51">
        <f t="shared" si="2"/>
        <v>2.5108422734535364E-3</v>
      </c>
    </row>
    <row r="136" spans="1:6" x14ac:dyDescent="0.25">
      <c r="A136" t="s">
        <v>179</v>
      </c>
      <c r="B136" t="s">
        <v>169</v>
      </c>
      <c r="C136" s="1">
        <v>1683</v>
      </c>
      <c r="D136">
        <v>41.54</v>
      </c>
      <c r="E136">
        <v>41.2</v>
      </c>
      <c r="F136" s="51">
        <f t="shared" si="2"/>
        <v>8.1848820414057843E-3</v>
      </c>
    </row>
    <row r="137" spans="1:6" x14ac:dyDescent="0.25">
      <c r="A137" t="s">
        <v>7</v>
      </c>
      <c r="B137" t="s">
        <v>288</v>
      </c>
      <c r="C137">
        <v>584</v>
      </c>
      <c r="D137">
        <v>37.21</v>
      </c>
      <c r="E137">
        <v>36.799999999999997</v>
      </c>
      <c r="F137" s="51">
        <f t="shared" si="2"/>
        <v>1.1018543402311306E-2</v>
      </c>
    </row>
    <row r="138" spans="1:6" x14ac:dyDescent="0.25">
      <c r="A138" t="s">
        <v>117</v>
      </c>
      <c r="B138" t="s">
        <v>226</v>
      </c>
      <c r="C138" s="1">
        <v>2293</v>
      </c>
      <c r="D138">
        <v>64.81</v>
      </c>
      <c r="E138">
        <v>64.2</v>
      </c>
      <c r="F138" s="51">
        <f t="shared" si="2"/>
        <v>9.4121277580620187E-3</v>
      </c>
    </row>
    <row r="139" spans="1:6" x14ac:dyDescent="0.25">
      <c r="A139" t="s">
        <v>146</v>
      </c>
      <c r="B139" t="s">
        <v>156</v>
      </c>
      <c r="C139" s="1">
        <v>1645</v>
      </c>
      <c r="D139">
        <v>40.520000000000003</v>
      </c>
      <c r="E139">
        <v>40.200000000000003</v>
      </c>
      <c r="F139" s="51">
        <f t="shared" si="2"/>
        <v>7.8973346495557813E-3</v>
      </c>
    </row>
    <row r="140" spans="1:6" x14ac:dyDescent="0.25">
      <c r="A140" t="s">
        <v>49</v>
      </c>
      <c r="B140" t="s">
        <v>286</v>
      </c>
      <c r="C140" s="1">
        <v>1526</v>
      </c>
      <c r="D140">
        <v>43.52</v>
      </c>
      <c r="E140">
        <v>41.7</v>
      </c>
      <c r="F140" s="51">
        <f t="shared" si="2"/>
        <v>4.1819852941176475E-2</v>
      </c>
    </row>
    <row r="141" spans="1:6" x14ac:dyDescent="0.25">
      <c r="A141" t="s">
        <v>70</v>
      </c>
      <c r="B141" t="s">
        <v>67</v>
      </c>
      <c r="C141">
        <v>939</v>
      </c>
      <c r="D141">
        <v>46.57</v>
      </c>
      <c r="E141">
        <v>13.4</v>
      </c>
      <c r="F141" s="51">
        <f t="shared" si="2"/>
        <v>0.71226111230405842</v>
      </c>
    </row>
    <row r="142" spans="1:6" x14ac:dyDescent="0.25">
      <c r="A142" t="s">
        <v>225</v>
      </c>
      <c r="B142" t="s">
        <v>231</v>
      </c>
      <c r="C142" s="1">
        <v>5918</v>
      </c>
      <c r="D142">
        <v>43.63</v>
      </c>
      <c r="E142">
        <v>43.5</v>
      </c>
      <c r="F142" s="51">
        <f t="shared" si="2"/>
        <v>2.9796011918405353E-3</v>
      </c>
    </row>
    <row r="143" spans="1:6" x14ac:dyDescent="0.25">
      <c r="A143" t="s">
        <v>32</v>
      </c>
      <c r="B143" t="s">
        <v>241</v>
      </c>
      <c r="C143">
        <v>153</v>
      </c>
      <c r="D143">
        <v>39.619999999999997</v>
      </c>
      <c r="E143">
        <v>39.200000000000003</v>
      </c>
      <c r="F143" s="51">
        <f t="shared" si="2"/>
        <v>1.0600706713780782E-2</v>
      </c>
    </row>
    <row r="144" spans="1:6" x14ac:dyDescent="0.25">
      <c r="A144" t="s">
        <v>118</v>
      </c>
      <c r="B144" t="s">
        <v>281</v>
      </c>
      <c r="C144" s="1">
        <v>3612</v>
      </c>
      <c r="D144">
        <v>44.68</v>
      </c>
      <c r="E144">
        <v>44.4</v>
      </c>
      <c r="F144" s="51">
        <f t="shared" si="2"/>
        <v>6.266786034019721E-3</v>
      </c>
    </row>
    <row r="145" spans="1:6" x14ac:dyDescent="0.25">
      <c r="A145" t="s">
        <v>226</v>
      </c>
      <c r="B145" t="s">
        <v>226</v>
      </c>
      <c r="C145" s="1">
        <v>1048</v>
      </c>
      <c r="D145">
        <v>39.01</v>
      </c>
      <c r="E145">
        <v>38.799999999999997</v>
      </c>
      <c r="F145" s="51">
        <f t="shared" si="2"/>
        <v>5.3832350679313221E-3</v>
      </c>
    </row>
    <row r="146" spans="1:6" x14ac:dyDescent="0.25">
      <c r="A146" t="s">
        <v>180</v>
      </c>
      <c r="B146" t="s">
        <v>169</v>
      </c>
      <c r="C146" s="1">
        <v>1239</v>
      </c>
      <c r="D146">
        <v>49.67</v>
      </c>
      <c r="E146">
        <v>47.2</v>
      </c>
      <c r="F146" s="51">
        <f t="shared" si="2"/>
        <v>4.9728206160660336E-2</v>
      </c>
    </row>
    <row r="147" spans="1:6" x14ac:dyDescent="0.25">
      <c r="A147" t="s">
        <v>181</v>
      </c>
      <c r="B147" t="s">
        <v>169</v>
      </c>
      <c r="C147">
        <v>646</v>
      </c>
      <c r="D147">
        <v>22.06</v>
      </c>
      <c r="E147">
        <v>15.5</v>
      </c>
      <c r="F147" s="51">
        <f t="shared" si="2"/>
        <v>0.29737080689029916</v>
      </c>
    </row>
    <row r="148" spans="1:6" x14ac:dyDescent="0.25">
      <c r="A148" t="s">
        <v>91</v>
      </c>
      <c r="B148" t="s">
        <v>290</v>
      </c>
      <c r="C148" s="1">
        <v>1424</v>
      </c>
      <c r="D148">
        <v>42.9</v>
      </c>
      <c r="E148">
        <v>42.9</v>
      </c>
      <c r="F148" s="51">
        <f t="shared" si="2"/>
        <v>0</v>
      </c>
    </row>
    <row r="149" spans="1:6" x14ac:dyDescent="0.25">
      <c r="A149" t="s">
        <v>8</v>
      </c>
      <c r="B149" t="s">
        <v>288</v>
      </c>
      <c r="C149">
        <v>715</v>
      </c>
      <c r="D149">
        <v>47.68</v>
      </c>
      <c r="E149">
        <v>46.6</v>
      </c>
      <c r="F149" s="51">
        <f t="shared" si="2"/>
        <v>2.265100671140936E-2</v>
      </c>
    </row>
    <row r="150" spans="1:6" x14ac:dyDescent="0.25">
      <c r="A150" t="s">
        <v>204</v>
      </c>
      <c r="B150" t="s">
        <v>199</v>
      </c>
      <c r="C150">
        <v>531</v>
      </c>
      <c r="D150">
        <v>37.340000000000003</v>
      </c>
      <c r="E150">
        <v>37.200000000000003</v>
      </c>
      <c r="F150" s="51">
        <f t="shared" si="2"/>
        <v>3.7493304767006043E-3</v>
      </c>
    </row>
    <row r="151" spans="1:6" x14ac:dyDescent="0.25">
      <c r="A151" t="s">
        <v>119</v>
      </c>
      <c r="B151" t="s">
        <v>290</v>
      </c>
      <c r="C151">
        <v>504</v>
      </c>
      <c r="D151">
        <v>20.46</v>
      </c>
      <c r="E151">
        <v>20.100000000000001</v>
      </c>
      <c r="F151" s="51">
        <f t="shared" si="2"/>
        <v>1.7595307917888534E-2</v>
      </c>
    </row>
    <row r="152" spans="1:6" x14ac:dyDescent="0.25">
      <c r="A152" t="s">
        <v>92</v>
      </c>
      <c r="B152" t="s">
        <v>290</v>
      </c>
      <c r="C152" s="1">
        <v>2862</v>
      </c>
      <c r="D152">
        <v>43.58</v>
      </c>
      <c r="E152">
        <v>43.5</v>
      </c>
      <c r="F152" s="51">
        <f t="shared" si="2"/>
        <v>1.8357044515832561E-3</v>
      </c>
    </row>
    <row r="153" spans="1:6" x14ac:dyDescent="0.25">
      <c r="A153" t="s">
        <v>227</v>
      </c>
      <c r="B153" t="s">
        <v>231</v>
      </c>
      <c r="C153" s="1">
        <v>1236</v>
      </c>
      <c r="D153">
        <v>21.05</v>
      </c>
      <c r="E153">
        <v>21</v>
      </c>
      <c r="F153" s="51">
        <f t="shared" si="2"/>
        <v>2.3752969121140478E-3</v>
      </c>
    </row>
    <row r="154" spans="1:6" x14ac:dyDescent="0.25">
      <c r="A154" t="s">
        <v>120</v>
      </c>
      <c r="B154" t="s">
        <v>281</v>
      </c>
      <c r="C154">
        <v>641</v>
      </c>
      <c r="D154">
        <v>48.68</v>
      </c>
      <c r="E154">
        <v>48.1</v>
      </c>
      <c r="F154" s="51">
        <f t="shared" si="2"/>
        <v>1.1914543960558716E-2</v>
      </c>
    </row>
    <row r="155" spans="1:6" x14ac:dyDescent="0.25">
      <c r="A155" t="s">
        <v>121</v>
      </c>
      <c r="B155" t="s">
        <v>281</v>
      </c>
      <c r="C155">
        <v>916</v>
      </c>
      <c r="D155">
        <v>39.47</v>
      </c>
      <c r="E155">
        <v>39.4</v>
      </c>
      <c r="F155" s="51">
        <f t="shared" si="2"/>
        <v>1.7734988598935974E-3</v>
      </c>
    </row>
    <row r="156" spans="1:6" x14ac:dyDescent="0.25">
      <c r="A156" t="s">
        <v>93</v>
      </c>
      <c r="B156" t="s">
        <v>290</v>
      </c>
      <c r="C156" s="1">
        <v>3020</v>
      </c>
      <c r="D156">
        <v>43.96</v>
      </c>
      <c r="E156">
        <v>43.9</v>
      </c>
      <c r="F156" s="51">
        <f t="shared" si="2"/>
        <v>1.3648771610555567E-3</v>
      </c>
    </row>
    <row r="157" spans="1:6" x14ac:dyDescent="0.25">
      <c r="A157" t="s">
        <v>205</v>
      </c>
      <c r="B157" t="s">
        <v>199</v>
      </c>
      <c r="C157" s="1">
        <v>3258</v>
      </c>
      <c r="D157">
        <v>46.73</v>
      </c>
      <c r="E157">
        <v>46.4</v>
      </c>
      <c r="F157" s="51">
        <f t="shared" si="2"/>
        <v>7.0618446394178965E-3</v>
      </c>
    </row>
    <row r="158" spans="1:6" x14ac:dyDescent="0.25">
      <c r="A158" t="s">
        <v>94</v>
      </c>
      <c r="B158" t="s">
        <v>290</v>
      </c>
      <c r="C158" s="1">
        <v>1763</v>
      </c>
      <c r="D158">
        <v>7.6</v>
      </c>
      <c r="E158">
        <v>7.6</v>
      </c>
      <c r="F158" s="51">
        <f t="shared" si="2"/>
        <v>0</v>
      </c>
    </row>
    <row r="159" spans="1:6" x14ac:dyDescent="0.25">
      <c r="A159" t="s">
        <v>147</v>
      </c>
      <c r="B159" t="s">
        <v>156</v>
      </c>
      <c r="C159" s="1">
        <v>2617</v>
      </c>
      <c r="D159">
        <v>26.83</v>
      </c>
      <c r="E159">
        <v>26.8</v>
      </c>
      <c r="F159" s="51">
        <f t="shared" si="2"/>
        <v>1.1181513231456424E-3</v>
      </c>
    </row>
    <row r="160" spans="1:6" x14ac:dyDescent="0.25">
      <c r="A160" t="s">
        <v>122</v>
      </c>
      <c r="B160" t="s">
        <v>226</v>
      </c>
      <c r="C160" s="1">
        <v>4774</v>
      </c>
      <c r="D160">
        <v>48.2</v>
      </c>
      <c r="E160">
        <v>47.9</v>
      </c>
      <c r="F160" s="51">
        <f t="shared" si="2"/>
        <v>6.2240663900415818E-3</v>
      </c>
    </row>
    <row r="161" spans="1:6" x14ac:dyDescent="0.25">
      <c r="A161" t="s">
        <v>277</v>
      </c>
      <c r="B161" t="s">
        <v>281</v>
      </c>
      <c r="C161">
        <v>687</v>
      </c>
      <c r="D161">
        <v>41.65</v>
      </c>
      <c r="E161">
        <v>41.5</v>
      </c>
      <c r="F161" s="51">
        <f t="shared" si="2"/>
        <v>3.6014405762304583E-3</v>
      </c>
    </row>
    <row r="162" spans="1:6" x14ac:dyDescent="0.25">
      <c r="A162" t="s">
        <v>190</v>
      </c>
      <c r="B162" t="s">
        <v>199</v>
      </c>
      <c r="C162">
        <v>702</v>
      </c>
      <c r="D162">
        <v>36.479999999999997</v>
      </c>
      <c r="E162">
        <v>36.299999999999997</v>
      </c>
      <c r="F162" s="51">
        <f t="shared" si="2"/>
        <v>4.9342105263157823E-3</v>
      </c>
    </row>
    <row r="163" spans="1:6" x14ac:dyDescent="0.25">
      <c r="A163" t="s">
        <v>57</v>
      </c>
      <c r="B163" t="s">
        <v>65</v>
      </c>
      <c r="C163" s="1">
        <v>2346</v>
      </c>
      <c r="D163">
        <v>43.29</v>
      </c>
      <c r="E163">
        <v>43</v>
      </c>
      <c r="F163" s="51">
        <f t="shared" si="2"/>
        <v>6.6990066990066793E-3</v>
      </c>
    </row>
    <row r="164" spans="1:6" x14ac:dyDescent="0.25">
      <c r="A164" t="s">
        <v>247</v>
      </c>
      <c r="B164" t="s">
        <v>80</v>
      </c>
      <c r="C164" s="1">
        <v>4167</v>
      </c>
      <c r="D164">
        <v>32.75</v>
      </c>
      <c r="E164">
        <v>32.200000000000003</v>
      </c>
      <c r="F164" s="51">
        <f t="shared" si="2"/>
        <v>1.6793893129770907E-2</v>
      </c>
    </row>
    <row r="165" spans="1:6" x14ac:dyDescent="0.25">
      <c r="A165" t="s">
        <v>182</v>
      </c>
      <c r="B165" t="s">
        <v>169</v>
      </c>
      <c r="C165">
        <v>739</v>
      </c>
      <c r="D165">
        <v>49.86</v>
      </c>
      <c r="E165">
        <v>49.7</v>
      </c>
      <c r="F165" s="51">
        <f t="shared" si="2"/>
        <v>3.2089851584435739E-3</v>
      </c>
    </row>
    <row r="166" spans="1:6" x14ac:dyDescent="0.25">
      <c r="A166" t="s">
        <v>123</v>
      </c>
      <c r="B166" t="s">
        <v>281</v>
      </c>
      <c r="C166" s="1">
        <v>1099</v>
      </c>
      <c r="D166">
        <v>57.38</v>
      </c>
      <c r="E166">
        <v>57.1</v>
      </c>
      <c r="F166" s="51">
        <f t="shared" si="2"/>
        <v>4.8797490414778863E-3</v>
      </c>
    </row>
    <row r="167" spans="1:6" x14ac:dyDescent="0.25">
      <c r="A167" t="s">
        <v>148</v>
      </c>
      <c r="B167" t="s">
        <v>156</v>
      </c>
      <c r="C167" s="1">
        <v>4832</v>
      </c>
      <c r="D167">
        <v>42.23</v>
      </c>
      <c r="E167">
        <v>41.9</v>
      </c>
      <c r="F167" s="51">
        <f t="shared" si="2"/>
        <v>7.8143499881600364E-3</v>
      </c>
    </row>
    <row r="168" spans="1:6" x14ac:dyDescent="0.25">
      <c r="A168" t="s">
        <v>228</v>
      </c>
      <c r="B168" t="s">
        <v>231</v>
      </c>
      <c r="C168">
        <v>678</v>
      </c>
      <c r="D168">
        <v>42.03</v>
      </c>
      <c r="E168">
        <v>41.8</v>
      </c>
      <c r="F168" s="51">
        <f t="shared" si="2"/>
        <v>5.4722817035451812E-3</v>
      </c>
    </row>
    <row r="169" spans="1:6" x14ac:dyDescent="0.25">
      <c r="A169" t="s">
        <v>124</v>
      </c>
      <c r="B169" t="s">
        <v>281</v>
      </c>
      <c r="C169" s="1">
        <v>2750</v>
      </c>
      <c r="D169">
        <v>40.93</v>
      </c>
      <c r="E169">
        <v>40.4</v>
      </c>
      <c r="F169" s="51">
        <f t="shared" si="2"/>
        <v>1.2948937209870538E-2</v>
      </c>
    </row>
    <row r="170" spans="1:6" x14ac:dyDescent="0.25">
      <c r="A170" t="s">
        <v>206</v>
      </c>
      <c r="B170" t="s">
        <v>199</v>
      </c>
      <c r="C170">
        <v>698</v>
      </c>
      <c r="D170">
        <v>44.6</v>
      </c>
      <c r="E170">
        <v>44.6</v>
      </c>
      <c r="F170" s="51">
        <f t="shared" si="2"/>
        <v>0</v>
      </c>
    </row>
    <row r="171" spans="1:6" x14ac:dyDescent="0.25">
      <c r="A171" t="s">
        <v>96</v>
      </c>
      <c r="B171" t="s">
        <v>290</v>
      </c>
      <c r="C171" s="1">
        <v>3924</v>
      </c>
      <c r="D171">
        <v>19.34</v>
      </c>
      <c r="E171">
        <v>19.2</v>
      </c>
      <c r="F171" s="51">
        <f t="shared" si="2"/>
        <v>7.2388831437435663E-3</v>
      </c>
    </row>
    <row r="172" spans="1:6" x14ac:dyDescent="0.25">
      <c r="A172" t="s">
        <v>9</v>
      </c>
      <c r="B172" t="s">
        <v>288</v>
      </c>
      <c r="C172" s="1">
        <v>1165</v>
      </c>
      <c r="D172">
        <v>36.770000000000003</v>
      </c>
      <c r="E172">
        <v>36.5</v>
      </c>
      <c r="F172" s="51">
        <f t="shared" si="2"/>
        <v>7.3429426162633423E-3</v>
      </c>
    </row>
    <row r="173" spans="1:6" x14ac:dyDescent="0.25">
      <c r="A173" t="s">
        <v>183</v>
      </c>
      <c r="B173" t="s">
        <v>169</v>
      </c>
      <c r="C173" s="1">
        <v>1221</v>
      </c>
      <c r="D173">
        <v>30.02</v>
      </c>
      <c r="E173">
        <v>28.9</v>
      </c>
      <c r="F173" s="51">
        <f t="shared" si="2"/>
        <v>3.730846102598271E-2</v>
      </c>
    </row>
    <row r="174" spans="1:6" x14ac:dyDescent="0.25">
      <c r="A174" t="s">
        <v>207</v>
      </c>
      <c r="B174" t="s">
        <v>199</v>
      </c>
      <c r="C174">
        <v>387</v>
      </c>
      <c r="D174">
        <v>42.2</v>
      </c>
      <c r="E174">
        <v>42.1</v>
      </c>
      <c r="F174" s="51">
        <f t="shared" si="2"/>
        <v>2.3696682464455312E-3</v>
      </c>
    </row>
    <row r="175" spans="1:6" x14ac:dyDescent="0.25">
      <c r="A175" t="s">
        <v>191</v>
      </c>
      <c r="B175" t="s">
        <v>199</v>
      </c>
      <c r="C175">
        <v>126</v>
      </c>
      <c r="D175">
        <v>21.57</v>
      </c>
      <c r="E175">
        <v>21.4</v>
      </c>
      <c r="F175" s="51">
        <f t="shared" si="2"/>
        <v>7.8813166434864024E-3</v>
      </c>
    </row>
    <row r="176" spans="1:6" x14ac:dyDescent="0.25">
      <c r="A176" t="s">
        <v>208</v>
      </c>
      <c r="B176" t="s">
        <v>199</v>
      </c>
      <c r="C176" s="1">
        <v>3598</v>
      </c>
      <c r="D176">
        <v>43.18</v>
      </c>
      <c r="E176">
        <v>43.1</v>
      </c>
      <c r="F176" s="51">
        <f t="shared" si="2"/>
        <v>1.8527095877720772E-3</v>
      </c>
    </row>
    <row r="177" spans="1:6" x14ac:dyDescent="0.25">
      <c r="A177" t="s">
        <v>125</v>
      </c>
      <c r="B177" t="s">
        <v>281</v>
      </c>
      <c r="C177" s="1">
        <v>1560</v>
      </c>
      <c r="D177">
        <v>40.159999999999997</v>
      </c>
      <c r="E177">
        <v>39.6</v>
      </c>
      <c r="F177" s="51">
        <f t="shared" si="2"/>
        <v>1.3944223107569601E-2</v>
      </c>
    </row>
    <row r="178" spans="1:6" x14ac:dyDescent="0.25">
      <c r="A178" t="s">
        <v>10</v>
      </c>
      <c r="B178" t="s">
        <v>288</v>
      </c>
      <c r="C178">
        <v>682</v>
      </c>
      <c r="D178">
        <v>32.770000000000003</v>
      </c>
      <c r="E178">
        <v>32.5</v>
      </c>
      <c r="F178" s="51">
        <f t="shared" si="2"/>
        <v>8.2392432102533757E-3</v>
      </c>
    </row>
    <row r="179" spans="1:6" x14ac:dyDescent="0.25">
      <c r="A179" t="s">
        <v>248</v>
      </c>
      <c r="B179" t="s">
        <v>80</v>
      </c>
      <c r="C179" s="1">
        <v>7717</v>
      </c>
      <c r="D179">
        <v>45.07</v>
      </c>
      <c r="E179">
        <v>24.3</v>
      </c>
      <c r="F179" s="51">
        <f t="shared" si="2"/>
        <v>0.460838695362769</v>
      </c>
    </row>
    <row r="180" spans="1:6" x14ac:dyDescent="0.25">
      <c r="A180" t="s">
        <v>73</v>
      </c>
      <c r="B180" t="s">
        <v>65</v>
      </c>
      <c r="C180" s="1">
        <v>2136</v>
      </c>
      <c r="D180">
        <v>39.54</v>
      </c>
      <c r="E180">
        <v>38.799999999999997</v>
      </c>
      <c r="F180" s="51">
        <f t="shared" si="2"/>
        <v>1.8715225088518007E-2</v>
      </c>
    </row>
    <row r="181" spans="1:6" x14ac:dyDescent="0.25">
      <c r="A181" t="s">
        <v>184</v>
      </c>
      <c r="B181" t="s">
        <v>169</v>
      </c>
      <c r="C181" s="1">
        <v>1260</v>
      </c>
      <c r="D181">
        <v>46.39</v>
      </c>
      <c r="E181">
        <v>43.4</v>
      </c>
      <c r="F181" s="51">
        <f t="shared" si="2"/>
        <v>6.4453546022849792E-2</v>
      </c>
    </row>
    <row r="182" spans="1:6" x14ac:dyDescent="0.25">
      <c r="A182" t="s">
        <v>97</v>
      </c>
      <c r="B182" t="s">
        <v>290</v>
      </c>
      <c r="C182" s="1">
        <v>1096</v>
      </c>
      <c r="D182">
        <v>50.17</v>
      </c>
      <c r="E182">
        <v>50.1</v>
      </c>
      <c r="F182" s="51">
        <f t="shared" si="2"/>
        <v>1.3952561291608588E-3</v>
      </c>
    </row>
    <row r="183" spans="1:6" x14ac:dyDescent="0.25">
      <c r="A183" t="s">
        <v>192</v>
      </c>
      <c r="B183" t="s">
        <v>156</v>
      </c>
      <c r="C183">
        <v>6</v>
      </c>
      <c r="D183">
        <v>28.13</v>
      </c>
      <c r="E183">
        <v>26.1</v>
      </c>
      <c r="F183" s="51">
        <f t="shared" si="2"/>
        <v>7.2164948453608158E-2</v>
      </c>
    </row>
    <row r="184" spans="1:6" x14ac:dyDescent="0.25">
      <c r="A184" t="s">
        <v>58</v>
      </c>
      <c r="B184" t="s">
        <v>67</v>
      </c>
      <c r="C184" s="1">
        <v>1674</v>
      </c>
      <c r="D184">
        <v>47.49</v>
      </c>
      <c r="E184">
        <v>14.9</v>
      </c>
      <c r="F184" s="51">
        <f t="shared" si="2"/>
        <v>0.68624973678669199</v>
      </c>
    </row>
    <row r="185" spans="1:6" x14ac:dyDescent="0.25">
      <c r="A185" t="s">
        <v>278</v>
      </c>
      <c r="B185" t="s">
        <v>281</v>
      </c>
      <c r="C185" s="1">
        <v>9062</v>
      </c>
      <c r="D185">
        <v>49.44</v>
      </c>
      <c r="E185">
        <v>49.3</v>
      </c>
      <c r="F185" s="51">
        <f t="shared" si="2"/>
        <v>2.8317152103559985E-3</v>
      </c>
    </row>
    <row r="186" spans="1:6" x14ac:dyDescent="0.25">
      <c r="A186" t="s">
        <v>72</v>
      </c>
      <c r="B186" t="s">
        <v>65</v>
      </c>
      <c r="C186" s="1">
        <v>6988</v>
      </c>
      <c r="D186">
        <v>60.53</v>
      </c>
      <c r="E186">
        <v>37</v>
      </c>
      <c r="F186" s="51">
        <f t="shared" si="2"/>
        <v>0.38873285973897242</v>
      </c>
    </row>
    <row r="187" spans="1:6" x14ac:dyDescent="0.25">
      <c r="A187" t="s">
        <v>250</v>
      </c>
      <c r="B187" t="s">
        <v>80</v>
      </c>
      <c r="C187">
        <v>794</v>
      </c>
      <c r="D187">
        <v>3.6</v>
      </c>
      <c r="E187">
        <v>3.6</v>
      </c>
      <c r="F187" s="51">
        <f t="shared" si="2"/>
        <v>0</v>
      </c>
    </row>
    <row r="188" spans="1:6" x14ac:dyDescent="0.25">
      <c r="A188" t="s">
        <v>11</v>
      </c>
      <c r="B188" t="s">
        <v>288</v>
      </c>
      <c r="C188" s="1">
        <v>7364</v>
      </c>
      <c r="D188">
        <v>36.74</v>
      </c>
      <c r="E188">
        <v>36.4</v>
      </c>
      <c r="F188" s="51">
        <f t="shared" si="2"/>
        <v>9.2542188350572506E-3</v>
      </c>
    </row>
    <row r="189" spans="1:6" x14ac:dyDescent="0.25">
      <c r="A189" t="s">
        <v>209</v>
      </c>
      <c r="B189" t="s">
        <v>199</v>
      </c>
      <c r="C189">
        <v>861</v>
      </c>
      <c r="D189">
        <v>39.619999999999997</v>
      </c>
      <c r="E189">
        <v>39.5</v>
      </c>
      <c r="F189" s="51">
        <f t="shared" si="2"/>
        <v>3.028773346794484E-3</v>
      </c>
    </row>
    <row r="190" spans="1:6" x14ac:dyDescent="0.25">
      <c r="A190" t="s">
        <v>12</v>
      </c>
      <c r="B190" t="s">
        <v>288</v>
      </c>
      <c r="C190">
        <v>208</v>
      </c>
      <c r="D190">
        <v>12.51</v>
      </c>
      <c r="E190">
        <v>12.4</v>
      </c>
      <c r="F190" s="51">
        <f t="shared" si="2"/>
        <v>8.7929656274979562E-3</v>
      </c>
    </row>
    <row r="191" spans="1:6" x14ac:dyDescent="0.25">
      <c r="A191" t="s">
        <v>185</v>
      </c>
      <c r="B191" t="s">
        <v>169</v>
      </c>
      <c r="C191" s="1">
        <v>1756</v>
      </c>
      <c r="D191">
        <v>45.87</v>
      </c>
      <c r="E191">
        <v>45.7</v>
      </c>
      <c r="F191" s="51">
        <f t="shared" si="2"/>
        <v>3.7061260082841643E-3</v>
      </c>
    </row>
    <row r="192" spans="1:6" x14ac:dyDescent="0.25">
      <c r="A192" t="s">
        <v>126</v>
      </c>
      <c r="B192" t="s">
        <v>281</v>
      </c>
      <c r="C192">
        <v>718</v>
      </c>
      <c r="D192">
        <v>46.17</v>
      </c>
      <c r="E192">
        <v>45.9</v>
      </c>
      <c r="F192" s="51">
        <f t="shared" si="2"/>
        <v>5.8479532163743363E-3</v>
      </c>
    </row>
    <row r="193" spans="1:6" x14ac:dyDescent="0.25">
      <c r="A193" t="s">
        <v>262</v>
      </c>
      <c r="B193" t="s">
        <v>289</v>
      </c>
      <c r="C193" s="1">
        <v>5223</v>
      </c>
      <c r="D193">
        <v>72.760000000000005</v>
      </c>
      <c r="E193">
        <v>72.599999999999994</v>
      </c>
      <c r="F193" s="51">
        <f t="shared" si="2"/>
        <v>2.1990104452997636E-3</v>
      </c>
    </row>
    <row r="194" spans="1:6" x14ac:dyDescent="0.25">
      <c r="A194" t="s">
        <v>127</v>
      </c>
      <c r="B194" t="s">
        <v>226</v>
      </c>
      <c r="C194" s="1">
        <v>1094</v>
      </c>
      <c r="D194">
        <v>44.3</v>
      </c>
      <c r="E194">
        <v>44.2</v>
      </c>
      <c r="F194" s="51">
        <f t="shared" si="2"/>
        <v>2.257336343114996E-3</v>
      </c>
    </row>
    <row r="195" spans="1:6" x14ac:dyDescent="0.25">
      <c r="A195" t="s">
        <v>149</v>
      </c>
      <c r="B195" t="s">
        <v>156</v>
      </c>
      <c r="C195">
        <v>440</v>
      </c>
      <c r="D195">
        <v>46.89</v>
      </c>
      <c r="E195">
        <v>46.4</v>
      </c>
      <c r="F195" s="51">
        <f t="shared" si="2"/>
        <v>1.0449989336745617E-2</v>
      </c>
    </row>
    <row r="196" spans="1:6" x14ac:dyDescent="0.25">
      <c r="A196" t="s">
        <v>98</v>
      </c>
      <c r="B196" t="s">
        <v>290</v>
      </c>
      <c r="C196">
        <v>545</v>
      </c>
      <c r="D196">
        <v>22.22</v>
      </c>
      <c r="E196">
        <v>21.5</v>
      </c>
      <c r="F196" s="51">
        <f t="shared" si="2"/>
        <v>3.2403240324032356E-2</v>
      </c>
    </row>
    <row r="197" spans="1:6" x14ac:dyDescent="0.25">
      <c r="A197" t="s">
        <v>210</v>
      </c>
      <c r="B197" t="s">
        <v>199</v>
      </c>
      <c r="C197" s="1">
        <v>1056</v>
      </c>
      <c r="D197">
        <v>45.65</v>
      </c>
      <c r="E197">
        <v>45.3</v>
      </c>
      <c r="F197" s="51">
        <f t="shared" ref="F197:F247" si="3">(D197-E197)/D197</f>
        <v>7.6670317634173367E-3</v>
      </c>
    </row>
    <row r="198" spans="1:6" x14ac:dyDescent="0.25">
      <c r="A198" t="s">
        <v>13</v>
      </c>
      <c r="B198" t="s">
        <v>288</v>
      </c>
      <c r="C198">
        <v>913</v>
      </c>
      <c r="D198">
        <v>38.369999999999997</v>
      </c>
      <c r="E198">
        <v>38.200000000000003</v>
      </c>
      <c r="F198" s="51">
        <f t="shared" si="3"/>
        <v>4.4305446963772378E-3</v>
      </c>
    </row>
    <row r="199" spans="1:6" x14ac:dyDescent="0.25">
      <c r="A199" t="s">
        <v>292</v>
      </c>
      <c r="B199" t="s">
        <v>65</v>
      </c>
      <c r="C199" s="1">
        <v>6701</v>
      </c>
      <c r="D199">
        <v>61.67</v>
      </c>
      <c r="E199">
        <v>48</v>
      </c>
      <c r="F199" s="51">
        <f t="shared" si="3"/>
        <v>0.22166369385438628</v>
      </c>
    </row>
    <row r="200" spans="1:6" x14ac:dyDescent="0.25">
      <c r="A200" t="s">
        <v>128</v>
      </c>
      <c r="B200" t="s">
        <v>226</v>
      </c>
      <c r="C200" s="1">
        <v>2775</v>
      </c>
      <c r="D200">
        <v>44.43</v>
      </c>
      <c r="E200">
        <v>43.6</v>
      </c>
      <c r="F200" s="51">
        <f t="shared" si="3"/>
        <v>1.8681071348188121E-2</v>
      </c>
    </row>
    <row r="201" spans="1:6" x14ac:dyDescent="0.25">
      <c r="A201" t="s">
        <v>99</v>
      </c>
      <c r="B201" t="s">
        <v>290</v>
      </c>
      <c r="C201">
        <v>553</v>
      </c>
      <c r="D201">
        <v>28.72</v>
      </c>
      <c r="E201">
        <v>28.3</v>
      </c>
      <c r="F201" s="51">
        <f t="shared" si="3"/>
        <v>1.4623955431754812E-2</v>
      </c>
    </row>
    <row r="202" spans="1:6" x14ac:dyDescent="0.25">
      <c r="A202" t="s">
        <v>129</v>
      </c>
      <c r="B202" t="s">
        <v>226</v>
      </c>
      <c r="C202" s="1">
        <v>1199</v>
      </c>
      <c r="D202">
        <v>48.99</v>
      </c>
      <c r="E202">
        <v>48.9</v>
      </c>
      <c r="F202" s="51">
        <f t="shared" si="3"/>
        <v>1.8371096142070506E-3</v>
      </c>
    </row>
    <row r="203" spans="1:6" x14ac:dyDescent="0.25">
      <c r="A203" t="s">
        <v>150</v>
      </c>
      <c r="B203" t="s">
        <v>156</v>
      </c>
      <c r="C203" s="1">
        <v>1291</v>
      </c>
      <c r="D203">
        <v>42.67</v>
      </c>
      <c r="E203">
        <v>42.7</v>
      </c>
      <c r="F203" s="51">
        <f t="shared" si="3"/>
        <v>-7.0307007265060079E-4</v>
      </c>
    </row>
    <row r="204" spans="1:6" x14ac:dyDescent="0.25">
      <c r="A204" t="s">
        <v>50</v>
      </c>
      <c r="B204" t="s">
        <v>286</v>
      </c>
      <c r="C204" s="1">
        <v>1722</v>
      </c>
      <c r="D204">
        <v>36.049999999999997</v>
      </c>
      <c r="E204">
        <v>36.1</v>
      </c>
      <c r="F204" s="51">
        <f t="shared" si="3"/>
        <v>-1.3869625520112141E-3</v>
      </c>
    </row>
    <row r="205" spans="1:6" x14ac:dyDescent="0.25">
      <c r="A205" t="s">
        <v>130</v>
      </c>
      <c r="B205" t="s">
        <v>226</v>
      </c>
      <c r="C205" s="1">
        <v>1337</v>
      </c>
      <c r="D205">
        <v>44.72</v>
      </c>
      <c r="E205">
        <v>44.7</v>
      </c>
      <c r="F205" s="51">
        <f t="shared" si="3"/>
        <v>4.4722719141314897E-4</v>
      </c>
    </row>
    <row r="206" spans="1:6" x14ac:dyDescent="0.25">
      <c r="A206" t="s">
        <v>251</v>
      </c>
      <c r="B206" t="s">
        <v>80</v>
      </c>
      <c r="C206" s="1">
        <v>3129</v>
      </c>
      <c r="D206">
        <v>51.4</v>
      </c>
      <c r="E206">
        <v>51.4</v>
      </c>
      <c r="F206" s="51">
        <f t="shared" si="3"/>
        <v>0</v>
      </c>
    </row>
    <row r="207" spans="1:6" x14ac:dyDescent="0.25">
      <c r="A207" t="s">
        <v>151</v>
      </c>
      <c r="B207" t="s">
        <v>156</v>
      </c>
      <c r="C207" s="1">
        <v>2192</v>
      </c>
      <c r="D207">
        <v>20.059999999999999</v>
      </c>
      <c r="E207">
        <v>19.399999999999999</v>
      </c>
      <c r="F207" s="51">
        <f t="shared" si="3"/>
        <v>3.2901296111665014E-2</v>
      </c>
    </row>
    <row r="208" spans="1:6" x14ac:dyDescent="0.25">
      <c r="A208" t="s">
        <v>131</v>
      </c>
      <c r="B208" t="s">
        <v>226</v>
      </c>
      <c r="C208">
        <v>672</v>
      </c>
      <c r="D208">
        <v>36.54</v>
      </c>
      <c r="E208">
        <v>36.5</v>
      </c>
      <c r="F208" s="51">
        <f t="shared" si="3"/>
        <v>1.0946907498631403E-3</v>
      </c>
    </row>
    <row r="209" spans="1:6" x14ac:dyDescent="0.25">
      <c r="A209" t="s">
        <v>33</v>
      </c>
      <c r="B209" t="s">
        <v>241</v>
      </c>
      <c r="C209">
        <v>70</v>
      </c>
      <c r="D209">
        <v>43</v>
      </c>
      <c r="E209">
        <v>43</v>
      </c>
      <c r="F209" s="51">
        <f t="shared" si="3"/>
        <v>0</v>
      </c>
    </row>
    <row r="210" spans="1:6" x14ac:dyDescent="0.25">
      <c r="A210" t="s">
        <v>229</v>
      </c>
      <c r="B210" t="s">
        <v>231</v>
      </c>
      <c r="C210" s="1">
        <v>1844</v>
      </c>
      <c r="D210">
        <v>26.9</v>
      </c>
      <c r="E210">
        <v>26.7</v>
      </c>
      <c r="F210" s="51">
        <f t="shared" si="3"/>
        <v>7.4349442379181892E-3</v>
      </c>
    </row>
    <row r="211" spans="1:6" x14ac:dyDescent="0.25">
      <c r="A211" t="s">
        <v>14</v>
      </c>
      <c r="B211" t="s">
        <v>288</v>
      </c>
      <c r="C211">
        <v>956</v>
      </c>
      <c r="D211">
        <v>38.94</v>
      </c>
      <c r="E211">
        <v>38.6</v>
      </c>
      <c r="F211" s="51">
        <f t="shared" si="3"/>
        <v>8.7313816127374509E-3</v>
      </c>
    </row>
    <row r="212" spans="1:6" x14ac:dyDescent="0.25">
      <c r="A212" t="s">
        <v>100</v>
      </c>
      <c r="B212" t="s">
        <v>290</v>
      </c>
      <c r="C212" s="1">
        <v>2129</v>
      </c>
      <c r="D212">
        <v>43.44</v>
      </c>
      <c r="E212">
        <v>43.2</v>
      </c>
      <c r="F212" s="51">
        <f t="shared" si="3"/>
        <v>5.5248618784529214E-3</v>
      </c>
    </row>
    <row r="213" spans="1:6" x14ac:dyDescent="0.25">
      <c r="A213" t="s">
        <v>187</v>
      </c>
      <c r="B213" t="s">
        <v>169</v>
      </c>
      <c r="C213">
        <v>446</v>
      </c>
      <c r="D213">
        <v>9.06</v>
      </c>
      <c r="E213">
        <v>9</v>
      </c>
      <c r="F213" s="51">
        <f t="shared" si="3"/>
        <v>6.6225165562914454E-3</v>
      </c>
    </row>
    <row r="214" spans="1:6" x14ac:dyDescent="0.25">
      <c r="A214" t="s">
        <v>152</v>
      </c>
      <c r="B214" t="s">
        <v>156</v>
      </c>
      <c r="C214">
        <v>869</v>
      </c>
      <c r="D214">
        <v>29.23</v>
      </c>
      <c r="E214">
        <v>29.3</v>
      </c>
      <c r="F214" s="51">
        <f t="shared" si="3"/>
        <v>-2.3947998631543032E-3</v>
      </c>
    </row>
    <row r="215" spans="1:6" x14ac:dyDescent="0.25">
      <c r="A215" t="s">
        <v>1269</v>
      </c>
      <c r="B215" t="s">
        <v>241</v>
      </c>
      <c r="C215">
        <v>0</v>
      </c>
      <c r="D215">
        <v>3.2</v>
      </c>
      <c r="E215">
        <v>3.2</v>
      </c>
      <c r="F215" s="51">
        <f>(D215-E215)/D215</f>
        <v>0</v>
      </c>
    </row>
    <row r="216" spans="1:6" x14ac:dyDescent="0.25">
      <c r="A216" t="s">
        <v>230</v>
      </c>
      <c r="B216" t="s">
        <v>231</v>
      </c>
      <c r="C216" s="1">
        <v>1977</v>
      </c>
      <c r="D216">
        <v>39.979999999999997</v>
      </c>
      <c r="E216">
        <v>39.9</v>
      </c>
      <c r="F216" s="51">
        <f t="shared" si="3"/>
        <v>2.0010005002500824E-3</v>
      </c>
    </row>
    <row r="217" spans="1:6" x14ac:dyDescent="0.25">
      <c r="A217" t="s">
        <v>1270</v>
      </c>
      <c r="B217" t="s">
        <v>241</v>
      </c>
      <c r="C217" s="1">
        <v>2</v>
      </c>
      <c r="D217">
        <v>10.5</v>
      </c>
      <c r="E217">
        <v>9.69</v>
      </c>
      <c r="F217" s="51">
        <f t="shared" si="3"/>
        <v>7.7142857142857194E-2</v>
      </c>
    </row>
    <row r="218" spans="1:6" x14ac:dyDescent="0.25">
      <c r="A218" t="s">
        <v>231</v>
      </c>
      <c r="B218" t="s">
        <v>226</v>
      </c>
      <c r="C218" s="1">
        <v>1032</v>
      </c>
      <c r="D218">
        <v>38.869999999999997</v>
      </c>
      <c r="E218">
        <v>38.9</v>
      </c>
      <c r="F218" s="51">
        <f t="shared" si="3"/>
        <v>-7.7180344738876096E-4</v>
      </c>
    </row>
    <row r="219" spans="1:6" x14ac:dyDescent="0.25">
      <c r="A219" t="s">
        <v>232</v>
      </c>
      <c r="B219" t="s">
        <v>231</v>
      </c>
      <c r="C219" s="1">
        <v>5331</v>
      </c>
      <c r="D219">
        <v>49.76</v>
      </c>
      <c r="E219">
        <v>48.2</v>
      </c>
      <c r="F219" s="51">
        <f t="shared" si="3"/>
        <v>3.1350482315112442E-2</v>
      </c>
    </row>
    <row r="220" spans="1:6" x14ac:dyDescent="0.25">
      <c r="A220" t="s">
        <v>15</v>
      </c>
      <c r="B220" t="s">
        <v>288</v>
      </c>
      <c r="C220" s="1">
        <v>1268</v>
      </c>
      <c r="D220">
        <v>39.74</v>
      </c>
      <c r="E220">
        <v>38.299999999999997</v>
      </c>
      <c r="F220" s="51">
        <f t="shared" si="3"/>
        <v>3.6235530951182808E-2</v>
      </c>
    </row>
    <row r="221" spans="1:6" x14ac:dyDescent="0.25">
      <c r="A221" t="s">
        <v>263</v>
      </c>
      <c r="B221" t="s">
        <v>289</v>
      </c>
      <c r="C221">
        <v>686</v>
      </c>
      <c r="D221">
        <v>16.399999999999999</v>
      </c>
      <c r="E221">
        <v>16.350000000000001</v>
      </c>
      <c r="F221" s="51">
        <f t="shared" si="3"/>
        <v>3.0487804878047051E-3</v>
      </c>
    </row>
    <row r="222" spans="1:6" x14ac:dyDescent="0.25">
      <c r="A222" t="s">
        <v>279</v>
      </c>
      <c r="B222" t="s">
        <v>281</v>
      </c>
      <c r="C222" s="1">
        <v>2842</v>
      </c>
      <c r="D222">
        <v>44.2</v>
      </c>
      <c r="E222">
        <v>43.6</v>
      </c>
      <c r="F222" s="51">
        <f t="shared" si="3"/>
        <v>1.3574660633484194E-2</v>
      </c>
    </row>
    <row r="223" spans="1:6" x14ac:dyDescent="0.25">
      <c r="A223" t="s">
        <v>101</v>
      </c>
      <c r="B223" t="s">
        <v>290</v>
      </c>
      <c r="C223" s="1">
        <v>1214</v>
      </c>
      <c r="D223">
        <v>22.99</v>
      </c>
      <c r="E223">
        <v>22.6</v>
      </c>
      <c r="F223" s="51">
        <f t="shared" si="3"/>
        <v>1.6963897346672339E-2</v>
      </c>
    </row>
    <row r="224" spans="1:6" x14ac:dyDescent="0.25">
      <c r="A224" t="s">
        <v>132</v>
      </c>
      <c r="B224" t="s">
        <v>226</v>
      </c>
      <c r="C224">
        <v>621</v>
      </c>
      <c r="D224">
        <v>22.82</v>
      </c>
      <c r="E224">
        <v>22.6</v>
      </c>
      <c r="F224" s="51">
        <f t="shared" si="3"/>
        <v>9.6406660823838246E-3</v>
      </c>
    </row>
    <row r="225" spans="1:6" x14ac:dyDescent="0.25">
      <c r="A225" t="s">
        <v>102</v>
      </c>
      <c r="B225" t="s">
        <v>290</v>
      </c>
      <c r="C225">
        <v>239</v>
      </c>
      <c r="D225">
        <v>28.47</v>
      </c>
      <c r="E225">
        <v>28</v>
      </c>
      <c r="F225" s="51">
        <f t="shared" si="3"/>
        <v>1.6508605549701402E-2</v>
      </c>
    </row>
    <row r="226" spans="1:6" x14ac:dyDescent="0.25">
      <c r="A226" t="s">
        <v>103</v>
      </c>
      <c r="B226" t="s">
        <v>290</v>
      </c>
      <c r="C226" s="1">
        <v>2214</v>
      </c>
      <c r="D226">
        <v>17.98</v>
      </c>
      <c r="E226">
        <v>18</v>
      </c>
      <c r="F226" s="51">
        <f t="shared" si="3"/>
        <v>-1.1123470522802878E-3</v>
      </c>
    </row>
    <row r="227" spans="1:6" x14ac:dyDescent="0.25">
      <c r="A227" t="s">
        <v>280</v>
      </c>
      <c r="B227" t="s">
        <v>281</v>
      </c>
      <c r="C227" s="1">
        <v>1344</v>
      </c>
      <c r="D227">
        <v>24.73</v>
      </c>
      <c r="E227">
        <v>24.6</v>
      </c>
      <c r="F227" s="51">
        <f t="shared" si="3"/>
        <v>5.2567731500201779E-3</v>
      </c>
    </row>
    <row r="228" spans="1:6" x14ac:dyDescent="0.25">
      <c r="A228" t="s">
        <v>51</v>
      </c>
      <c r="B228" t="s">
        <v>286</v>
      </c>
      <c r="C228">
        <v>534</v>
      </c>
      <c r="D228">
        <v>40.200000000000003</v>
      </c>
      <c r="E228">
        <v>40.200000000000003</v>
      </c>
      <c r="F228" s="51">
        <f t="shared" si="3"/>
        <v>0</v>
      </c>
    </row>
    <row r="229" spans="1:6" x14ac:dyDescent="0.25">
      <c r="A229" t="s">
        <v>252</v>
      </c>
      <c r="B229" t="s">
        <v>80</v>
      </c>
      <c r="C229" s="1">
        <v>2062</v>
      </c>
      <c r="D229">
        <v>39.29</v>
      </c>
      <c r="E229">
        <v>39.1</v>
      </c>
      <c r="F229" s="51">
        <f t="shared" si="3"/>
        <v>4.8358360906082393E-3</v>
      </c>
    </row>
    <row r="230" spans="1:6" x14ac:dyDescent="0.25">
      <c r="A230" t="s">
        <v>153</v>
      </c>
      <c r="B230" t="s">
        <v>156</v>
      </c>
      <c r="C230" s="1">
        <v>3016</v>
      </c>
      <c r="D230">
        <v>46.09</v>
      </c>
      <c r="E230">
        <v>46.1</v>
      </c>
      <c r="F230" s="51">
        <f t="shared" si="3"/>
        <v>-2.1696680407893275E-4</v>
      </c>
    </row>
    <row r="231" spans="1:6" x14ac:dyDescent="0.25">
      <c r="A231" t="s">
        <v>52</v>
      </c>
      <c r="B231" t="s">
        <v>286</v>
      </c>
      <c r="C231">
        <v>357</v>
      </c>
      <c r="D231">
        <v>37.39</v>
      </c>
      <c r="E231">
        <v>34.5</v>
      </c>
      <c r="F231" s="51">
        <f t="shared" si="3"/>
        <v>7.7293393955603112E-2</v>
      </c>
    </row>
    <row r="232" spans="1:6" x14ac:dyDescent="0.25">
      <c r="A232" t="s">
        <v>193</v>
      </c>
      <c r="B232" t="s">
        <v>281</v>
      </c>
      <c r="C232">
        <v>623</v>
      </c>
      <c r="D232">
        <v>35.17</v>
      </c>
      <c r="E232">
        <v>35</v>
      </c>
      <c r="F232" s="51">
        <f t="shared" si="3"/>
        <v>4.8336650554450297E-3</v>
      </c>
    </row>
    <row r="233" spans="1:6" x14ac:dyDescent="0.25">
      <c r="A233" t="s">
        <v>188</v>
      </c>
      <c r="B233" t="s">
        <v>169</v>
      </c>
      <c r="C233">
        <v>814</v>
      </c>
      <c r="D233">
        <v>17.61</v>
      </c>
      <c r="E233">
        <v>17.100000000000001</v>
      </c>
      <c r="F233" s="51">
        <f t="shared" si="3"/>
        <v>2.896081771720602E-2</v>
      </c>
    </row>
    <row r="234" spans="1:6" x14ac:dyDescent="0.25">
      <c r="A234" t="s">
        <v>16</v>
      </c>
      <c r="B234" t="s">
        <v>288</v>
      </c>
      <c r="C234">
        <v>759</v>
      </c>
      <c r="D234">
        <v>39.82</v>
      </c>
      <c r="E234">
        <v>39.5</v>
      </c>
      <c r="F234" s="51">
        <f t="shared" si="3"/>
        <v>8.0361627322953367E-3</v>
      </c>
    </row>
    <row r="235" spans="1:6" x14ac:dyDescent="0.25">
      <c r="A235" t="s">
        <v>189</v>
      </c>
      <c r="B235" t="s">
        <v>169</v>
      </c>
      <c r="C235">
        <v>405</v>
      </c>
      <c r="D235">
        <v>13.7</v>
      </c>
      <c r="E235">
        <v>13.6</v>
      </c>
      <c r="F235" s="51">
        <f t="shared" si="3"/>
        <v>7.2992700729926753E-3</v>
      </c>
    </row>
    <row r="236" spans="1:6" x14ac:dyDescent="0.25">
      <c r="A236" t="s">
        <v>154</v>
      </c>
      <c r="B236" t="s">
        <v>156</v>
      </c>
      <c r="C236" s="1">
        <v>1344</v>
      </c>
      <c r="D236">
        <v>38.869999999999997</v>
      </c>
      <c r="E236">
        <v>37.1</v>
      </c>
      <c r="F236" s="51">
        <f t="shared" si="3"/>
        <v>4.5536403395935073E-2</v>
      </c>
    </row>
    <row r="237" spans="1:6" x14ac:dyDescent="0.25">
      <c r="A237" t="s">
        <v>233</v>
      </c>
      <c r="B237" t="s">
        <v>226</v>
      </c>
      <c r="C237" s="1">
        <v>3515</v>
      </c>
      <c r="D237">
        <v>40.450000000000003</v>
      </c>
      <c r="E237">
        <v>40.200000000000003</v>
      </c>
      <c r="F237" s="51">
        <f t="shared" si="3"/>
        <v>6.180469715698393E-3</v>
      </c>
    </row>
    <row r="238" spans="1:6" x14ac:dyDescent="0.25">
      <c r="A238" t="s">
        <v>253</v>
      </c>
      <c r="B238" t="s">
        <v>80</v>
      </c>
      <c r="C238" s="1">
        <v>10103</v>
      </c>
      <c r="D238">
        <v>30.58</v>
      </c>
      <c r="E238">
        <v>30.1</v>
      </c>
      <c r="F238" s="51">
        <f t="shared" si="3"/>
        <v>1.5696533682145093E-2</v>
      </c>
    </row>
    <row r="239" spans="1:6" x14ac:dyDescent="0.25">
      <c r="A239" t="s">
        <v>155</v>
      </c>
      <c r="B239" t="s">
        <v>156</v>
      </c>
      <c r="C239" s="1">
        <v>2255</v>
      </c>
      <c r="D239">
        <v>41.71</v>
      </c>
      <c r="E239">
        <v>39.4</v>
      </c>
      <c r="F239" s="51">
        <f t="shared" si="3"/>
        <v>5.5382402301606383E-2</v>
      </c>
    </row>
    <row r="240" spans="1:6" x14ac:dyDescent="0.25">
      <c r="A240" t="s">
        <v>156</v>
      </c>
      <c r="B240" t="s">
        <v>156</v>
      </c>
      <c r="C240">
        <v>449</v>
      </c>
      <c r="D240">
        <v>26.1</v>
      </c>
      <c r="E240">
        <v>26.1</v>
      </c>
      <c r="F240" s="51">
        <f t="shared" si="3"/>
        <v>0</v>
      </c>
    </row>
    <row r="241" spans="1:6" x14ac:dyDescent="0.25">
      <c r="A241" t="s">
        <v>281</v>
      </c>
      <c r="B241" t="s">
        <v>281</v>
      </c>
      <c r="C241" s="1">
        <v>3559</v>
      </c>
      <c r="D241">
        <v>19.75</v>
      </c>
      <c r="E241">
        <v>19.5</v>
      </c>
      <c r="F241" s="51">
        <f t="shared" si="3"/>
        <v>1.2658227848101266E-2</v>
      </c>
    </row>
    <row r="242" spans="1:6" x14ac:dyDescent="0.25">
      <c r="A242" t="s">
        <v>194</v>
      </c>
      <c r="B242" t="s">
        <v>199</v>
      </c>
      <c r="C242" s="1">
        <v>1182</v>
      </c>
      <c r="D242">
        <v>44.02</v>
      </c>
      <c r="E242">
        <v>43.6</v>
      </c>
      <c r="F242" s="51">
        <f t="shared" si="3"/>
        <v>9.5411176737846808E-3</v>
      </c>
    </row>
    <row r="243" spans="1:6" x14ac:dyDescent="0.25">
      <c r="A243" t="s">
        <v>264</v>
      </c>
      <c r="B243" t="s">
        <v>289</v>
      </c>
      <c r="C243" s="1">
        <v>1670</v>
      </c>
      <c r="D243">
        <v>39.130000000000003</v>
      </c>
      <c r="E243">
        <v>38.799999999999997</v>
      </c>
      <c r="F243" s="51">
        <f t="shared" si="3"/>
        <v>8.4334270380783376E-3</v>
      </c>
    </row>
    <row r="244" spans="1:6" x14ac:dyDescent="0.25">
      <c r="A244" t="s">
        <v>234</v>
      </c>
      <c r="B244" t="s">
        <v>231</v>
      </c>
      <c r="C244">
        <v>928</v>
      </c>
      <c r="D244">
        <v>39.1</v>
      </c>
      <c r="E244">
        <v>37.5</v>
      </c>
      <c r="F244" s="51">
        <f t="shared" si="3"/>
        <v>4.0920716112532007E-2</v>
      </c>
    </row>
    <row r="245" spans="1:6" x14ac:dyDescent="0.25">
      <c r="A245" t="s">
        <v>284</v>
      </c>
      <c r="B245" t="s">
        <v>199</v>
      </c>
      <c r="C245">
        <v>355</v>
      </c>
      <c r="D245">
        <v>47.59</v>
      </c>
      <c r="E245">
        <v>47.4</v>
      </c>
      <c r="F245" s="51">
        <f t="shared" si="3"/>
        <v>3.9924353855853084E-3</v>
      </c>
    </row>
    <row r="246" spans="1:6" x14ac:dyDescent="0.25">
      <c r="A246" t="s">
        <v>133</v>
      </c>
      <c r="B246" t="s">
        <v>281</v>
      </c>
      <c r="C246" s="1">
        <v>3005</v>
      </c>
      <c r="D246">
        <v>44.64</v>
      </c>
      <c r="E246">
        <v>44.4</v>
      </c>
      <c r="F246" s="51">
        <f t="shared" si="3"/>
        <v>5.37634408602155E-3</v>
      </c>
    </row>
    <row r="247" spans="1:6" x14ac:dyDescent="0.25">
      <c r="A247" t="s">
        <v>235</v>
      </c>
      <c r="B247" t="s">
        <v>231</v>
      </c>
      <c r="C247">
        <v>964</v>
      </c>
      <c r="D247">
        <v>38.83</v>
      </c>
      <c r="E247">
        <v>38.700000000000003</v>
      </c>
      <c r="F247" s="51">
        <f t="shared" si="3"/>
        <v>3.347926860674619E-3</v>
      </c>
    </row>
  </sheetData>
  <sheetProtection algorithmName="SHA-512" hashValue="KDZVtvb1bUdjpbQwbll3/f26/sTROXxkZQej0kQISRc275fbya3CVnN7MbVfo/jmepzyD4BJ9iYoMCatVYzcFA==" saltValue="sNbMTe2waoSFpqiZ/0LX5w==" spinCount="100000" sheet="1" autoFilter="0"/>
  <autoFilter ref="A1:F247" xr:uid="{F43E06F0-B16A-4921-9BF6-E72DCAC7BC9B}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07601-67B3-41FD-93F3-106D2CAB62DD}">
  <sheetPr codeName="Sheet11">
    <tabColor theme="8" tint="0.79998168889431442"/>
  </sheetPr>
  <dimension ref="A1:F11"/>
  <sheetViews>
    <sheetView workbookViewId="0"/>
  </sheetViews>
  <sheetFormatPr defaultRowHeight="15" x14ac:dyDescent="0.25"/>
  <cols>
    <col min="1" max="2" width="8.85546875" customWidth="1"/>
  </cols>
  <sheetData>
    <row r="1" spans="1:6" x14ac:dyDescent="0.25">
      <c r="A1" t="s">
        <v>293</v>
      </c>
      <c r="B1" t="s">
        <v>285</v>
      </c>
      <c r="C1" t="s">
        <v>294</v>
      </c>
      <c r="D1" t="s">
        <v>295</v>
      </c>
      <c r="E1" t="s">
        <v>944</v>
      </c>
      <c r="F1" t="s">
        <v>945</v>
      </c>
    </row>
    <row r="2" spans="1:6" x14ac:dyDescent="0.25">
      <c r="A2" t="s">
        <v>238</v>
      </c>
      <c r="B2" t="s">
        <v>80</v>
      </c>
      <c r="C2" s="1">
        <v>44743</v>
      </c>
      <c r="D2">
        <v>15.49</v>
      </c>
      <c r="E2">
        <v>10.3</v>
      </c>
      <c r="F2" s="51">
        <f>(D2-E2)/D2</f>
        <v>0.33505487411233048</v>
      </c>
    </row>
    <row r="3" spans="1:6" x14ac:dyDescent="0.25">
      <c r="A3" t="s">
        <v>249</v>
      </c>
      <c r="B3" t="s">
        <v>80</v>
      </c>
      <c r="C3" s="1">
        <v>20292</v>
      </c>
      <c r="D3">
        <v>29.58</v>
      </c>
      <c r="E3">
        <v>16.489999999999998</v>
      </c>
      <c r="F3" s="51">
        <f t="shared" ref="F3:F11" si="0">(D3-E3)/D3</f>
        <v>0.44252873563218392</v>
      </c>
    </row>
    <row r="4" spans="1:6" x14ac:dyDescent="0.25">
      <c r="A4" t="s">
        <v>95</v>
      </c>
      <c r="B4" t="s">
        <v>290</v>
      </c>
      <c r="C4" s="1">
        <v>15807</v>
      </c>
      <c r="D4">
        <v>7.68</v>
      </c>
      <c r="E4">
        <v>7.54</v>
      </c>
      <c r="F4" s="51">
        <f t="shared" si="0"/>
        <v>1.8229166666666626E-2</v>
      </c>
    </row>
    <row r="5" spans="1:6" x14ac:dyDescent="0.25">
      <c r="A5" t="s">
        <v>213</v>
      </c>
      <c r="B5" t="s">
        <v>231</v>
      </c>
      <c r="C5" s="1">
        <v>8491</v>
      </c>
      <c r="D5">
        <v>3.98</v>
      </c>
      <c r="E5">
        <v>3.95</v>
      </c>
      <c r="F5" s="51">
        <f t="shared" si="0"/>
        <v>7.5376884422110064E-3</v>
      </c>
    </row>
    <row r="6" spans="1:6" x14ac:dyDescent="0.25">
      <c r="A6" t="s">
        <v>223</v>
      </c>
      <c r="B6" t="s">
        <v>231</v>
      </c>
      <c r="C6" s="1">
        <v>8074</v>
      </c>
      <c r="D6">
        <v>10.25</v>
      </c>
      <c r="E6">
        <v>10.050000000000001</v>
      </c>
      <c r="F6" s="51">
        <f t="shared" si="0"/>
        <v>1.951219512195115E-2</v>
      </c>
    </row>
    <row r="7" spans="1:6" x14ac:dyDescent="0.25">
      <c r="A7" t="s">
        <v>254</v>
      </c>
      <c r="B7" t="s">
        <v>80</v>
      </c>
      <c r="C7" s="1">
        <v>7997</v>
      </c>
      <c r="D7">
        <v>1.51</v>
      </c>
      <c r="E7">
        <v>1.43</v>
      </c>
      <c r="F7" s="51">
        <f t="shared" si="0"/>
        <v>5.2980132450331174E-2</v>
      </c>
    </row>
    <row r="8" spans="1:6" x14ac:dyDescent="0.25">
      <c r="A8" t="s">
        <v>71</v>
      </c>
      <c r="B8" t="s">
        <v>65</v>
      </c>
      <c r="C8" s="1">
        <v>6887</v>
      </c>
      <c r="D8">
        <v>2.0299999999999998</v>
      </c>
      <c r="E8">
        <v>2.0299999999999998</v>
      </c>
      <c r="F8" s="51">
        <f t="shared" si="0"/>
        <v>0</v>
      </c>
    </row>
    <row r="9" spans="1:6" x14ac:dyDescent="0.25">
      <c r="A9" t="s">
        <v>48</v>
      </c>
      <c r="B9" t="s">
        <v>286</v>
      </c>
      <c r="C9" s="1">
        <v>4455</v>
      </c>
      <c r="D9">
        <v>7.63</v>
      </c>
      <c r="E9">
        <v>5.83</v>
      </c>
      <c r="F9" s="51">
        <f t="shared" si="0"/>
        <v>0.23591087811271297</v>
      </c>
    </row>
    <row r="10" spans="1:6" x14ac:dyDescent="0.25">
      <c r="A10" t="s">
        <v>186</v>
      </c>
      <c r="B10" t="s">
        <v>169</v>
      </c>
      <c r="C10" s="1">
        <v>2553</v>
      </c>
      <c r="D10">
        <v>2.5099999999999998</v>
      </c>
      <c r="E10">
        <v>2.48</v>
      </c>
      <c r="F10" s="51">
        <f t="shared" si="0"/>
        <v>1.1952191235059684E-2</v>
      </c>
    </row>
    <row r="11" spans="1:6" x14ac:dyDescent="0.25">
      <c r="A11" t="s">
        <v>242</v>
      </c>
      <c r="B11" t="s">
        <v>80</v>
      </c>
      <c r="C11" s="1">
        <v>10590</v>
      </c>
      <c r="D11">
        <v>4.74</v>
      </c>
      <c r="E11">
        <v>4.57</v>
      </c>
      <c r="F11" s="51">
        <f t="shared" si="0"/>
        <v>3.5864978902953572E-2</v>
      </c>
    </row>
  </sheetData>
  <sheetProtection algorithmName="SHA-512" hashValue="8dELo9ZSL/UAjUaksq+TGjEDwKPq9VrcMDN9Qsivh/ePzkflWFnxnvj1D7q3efNaNOe/+iXmaKbPajxK2GhtZg==" saltValue="B1hOyY1IHNF2mjoV2r29Gg==" spinCount="100000" sheet="1" objects="1" scenarios="1" autoFilter="0"/>
  <autoFilter ref="A1:F1" xr:uid="{3E807601-67B3-41FD-93F3-106D2CAB62DD}"/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084A8-A1D2-4F83-8142-C1D28CA47441}">
  <sheetPr codeName="Sheet31">
    <tabColor theme="8" tint="0.79998168889431442"/>
  </sheetPr>
  <dimension ref="A1:I757"/>
  <sheetViews>
    <sheetView workbookViewId="0"/>
  </sheetViews>
  <sheetFormatPr defaultColWidth="8.85546875" defaultRowHeight="15" x14ac:dyDescent="0.25"/>
  <cols>
    <col min="1" max="3" width="20.5703125" style="192" customWidth="1"/>
    <col min="4" max="4" width="13.7109375" style="192" customWidth="1"/>
    <col min="5" max="5" width="12.42578125" style="192" customWidth="1"/>
    <col min="6" max="8" width="13.7109375" style="192" customWidth="1"/>
    <col min="9" max="9" width="17.28515625" style="192" customWidth="1"/>
    <col min="10" max="16384" width="8.85546875" style="192"/>
  </cols>
  <sheetData>
    <row r="1" spans="1:9" x14ac:dyDescent="0.25">
      <c r="A1" s="192" t="s">
        <v>196</v>
      </c>
      <c r="B1" s="192" t="s">
        <v>197</v>
      </c>
      <c r="C1" s="192" t="s">
        <v>1574</v>
      </c>
      <c r="D1" s="192">
        <v>2017</v>
      </c>
      <c r="E1" s="193">
        <v>2018</v>
      </c>
      <c r="F1" s="194">
        <v>2019</v>
      </c>
      <c r="G1" s="194">
        <v>2020</v>
      </c>
      <c r="H1" s="194">
        <v>2021</v>
      </c>
      <c r="I1" s="192" t="s">
        <v>1575</v>
      </c>
    </row>
    <row r="2" spans="1:9" ht="14.45" customHeight="1" x14ac:dyDescent="0.25">
      <c r="A2" s="195" t="s">
        <v>169</v>
      </c>
      <c r="B2" s="196" t="str">
        <f>VLOOKUP(A2,'[1]Town-County-RPC Ref'!A:D,3,FALSE)</f>
        <v>ACRPC</v>
      </c>
      <c r="C2" s="197" t="s">
        <v>1576</v>
      </c>
      <c r="D2" s="198">
        <v>3633604.9419999998</v>
      </c>
      <c r="E2" s="199">
        <v>4097778.176</v>
      </c>
      <c r="F2" s="198">
        <v>4155679.9049960002</v>
      </c>
      <c r="G2" s="198">
        <v>4105892.9369999999</v>
      </c>
      <c r="H2" s="198">
        <v>3949026</v>
      </c>
      <c r="I2" s="200">
        <f t="shared" ref="I2:I3" si="0">AVERAGE(D2:H2)</f>
        <v>3988396.3919992</v>
      </c>
    </row>
    <row r="3" spans="1:9" ht="14.45" customHeight="1" x14ac:dyDescent="0.25">
      <c r="A3" s="195" t="s">
        <v>169</v>
      </c>
      <c r="B3" s="196" t="str">
        <f>VLOOKUP(A3,'[1]Town-County-RPC Ref'!A:D,3,FALSE)</f>
        <v>ACRPC</v>
      </c>
      <c r="C3" s="197" t="s">
        <v>1577</v>
      </c>
      <c r="D3" s="198">
        <v>6538767.6498469999</v>
      </c>
      <c r="E3" s="199">
        <v>6643167.6299999999</v>
      </c>
      <c r="F3" s="198">
        <v>6263153.165</v>
      </c>
      <c r="G3" s="198">
        <v>6740724.0899999999</v>
      </c>
      <c r="H3" s="198">
        <v>7168217</v>
      </c>
      <c r="I3" s="200">
        <f t="shared" si="0"/>
        <v>6670805.9069694001</v>
      </c>
    </row>
    <row r="4" spans="1:9" ht="14.45" customHeight="1" x14ac:dyDescent="0.25">
      <c r="A4" s="195" t="s">
        <v>169</v>
      </c>
      <c r="B4" s="196" t="str">
        <f>VLOOKUP(A4,'[1]Town-County-RPC Ref'!A:D,3,FALSE)</f>
        <v>ACRPC</v>
      </c>
      <c r="C4" s="201" t="s">
        <v>948</v>
      </c>
      <c r="D4" s="202">
        <v>10172372.591847001</v>
      </c>
      <c r="E4" s="203">
        <v>10740945.806</v>
      </c>
      <c r="F4" s="202">
        <v>10418833.069995999</v>
      </c>
      <c r="G4" s="202">
        <v>10846617.027000001</v>
      </c>
      <c r="H4" s="202">
        <v>11117243</v>
      </c>
      <c r="I4" s="200">
        <f t="shared" ref="I4:I35" si="1">AVERAGE(D4:H4)</f>
        <v>10659202.2989686</v>
      </c>
    </row>
    <row r="5" spans="1:9" ht="14.45" customHeight="1" x14ac:dyDescent="0.25">
      <c r="A5" s="195" t="s">
        <v>34</v>
      </c>
      <c r="B5" s="196" t="str">
        <f>VLOOKUP(A5,'[1]Town-County-RPC Ref'!A:D,3,FALSE)</f>
        <v>NVDA</v>
      </c>
      <c r="C5" s="197" t="s">
        <v>1576</v>
      </c>
      <c r="D5" s="198">
        <v>602138</v>
      </c>
      <c r="E5" s="199">
        <v>586715</v>
      </c>
      <c r="F5" s="198">
        <v>463610</v>
      </c>
      <c r="G5" s="198">
        <v>523843</v>
      </c>
      <c r="H5" s="198">
        <v>568587</v>
      </c>
      <c r="I5" s="200">
        <f t="shared" si="1"/>
        <v>548978.6</v>
      </c>
    </row>
    <row r="6" spans="1:9" ht="14.45" customHeight="1" x14ac:dyDescent="0.25">
      <c r="A6" s="195" t="s">
        <v>34</v>
      </c>
      <c r="B6" s="196" t="str">
        <f>VLOOKUP(A6,'[1]Town-County-RPC Ref'!A:D,3,FALSE)</f>
        <v>NVDA</v>
      </c>
      <c r="C6" s="197" t="s">
        <v>1577</v>
      </c>
      <c r="D6" s="198">
        <v>2789595</v>
      </c>
      <c r="E6" s="199">
        <v>3025531</v>
      </c>
      <c r="F6" s="198">
        <v>3024346</v>
      </c>
      <c r="G6" s="198">
        <v>3200884</v>
      </c>
      <c r="H6" s="198">
        <v>3297752</v>
      </c>
      <c r="I6" s="200">
        <f t="shared" si="1"/>
        <v>3067621.6</v>
      </c>
    </row>
    <row r="7" spans="1:9" ht="14.45" customHeight="1" x14ac:dyDescent="0.25">
      <c r="A7" s="195" t="s">
        <v>34</v>
      </c>
      <c r="B7" s="196" t="str">
        <f>VLOOKUP(A7,'[1]Town-County-RPC Ref'!A:D,3,FALSE)</f>
        <v>NVDA</v>
      </c>
      <c r="C7" s="201" t="s">
        <v>948</v>
      </c>
      <c r="D7" s="202">
        <v>3391733</v>
      </c>
      <c r="E7" s="203">
        <v>3612246</v>
      </c>
      <c r="F7" s="202">
        <v>3487956</v>
      </c>
      <c r="G7" s="202">
        <v>3724727</v>
      </c>
      <c r="H7" s="202">
        <v>3866339</v>
      </c>
      <c r="I7" s="200">
        <f t="shared" si="1"/>
        <v>3616600.2</v>
      </c>
    </row>
    <row r="8" spans="1:9" ht="14.45" customHeight="1" x14ac:dyDescent="0.25">
      <c r="A8" s="195" t="s">
        <v>287</v>
      </c>
      <c r="B8" s="196" t="str">
        <f>VLOOKUP(A8,'[1]Town-County-RPC Ref'!A:D,3,FALSE)</f>
        <v>NRPC</v>
      </c>
      <c r="C8" s="197" t="s">
        <v>1576</v>
      </c>
      <c r="D8" s="198">
        <v>4408671</v>
      </c>
      <c r="E8" s="199">
        <v>4556086</v>
      </c>
      <c r="F8" s="198">
        <v>4287469</v>
      </c>
      <c r="G8" s="198">
        <v>4119412</v>
      </c>
      <c r="H8" s="198">
        <v>4208456</v>
      </c>
      <c r="I8" s="200">
        <f t="shared" si="1"/>
        <v>4316018.8</v>
      </c>
    </row>
    <row r="9" spans="1:9" ht="14.45" customHeight="1" x14ac:dyDescent="0.25">
      <c r="A9" s="195" t="s">
        <v>287</v>
      </c>
      <c r="B9" s="196" t="str">
        <f>VLOOKUP(A9,'[1]Town-County-RPC Ref'!A:D,3,FALSE)</f>
        <v>NRPC</v>
      </c>
      <c r="C9" s="197" t="s">
        <v>1577</v>
      </c>
      <c r="D9" s="198">
        <v>8018821</v>
      </c>
      <c r="E9" s="199">
        <v>8701140</v>
      </c>
      <c r="F9" s="198">
        <v>8512671</v>
      </c>
      <c r="G9" s="198">
        <v>8866883</v>
      </c>
      <c r="H9" s="198">
        <v>8810524</v>
      </c>
      <c r="I9" s="200">
        <f t="shared" si="1"/>
        <v>8582007.8000000007</v>
      </c>
    </row>
    <row r="10" spans="1:9" ht="14.45" customHeight="1" x14ac:dyDescent="0.25">
      <c r="A10" s="195" t="s">
        <v>287</v>
      </c>
      <c r="B10" s="196" t="str">
        <f>VLOOKUP(A10,'[1]Town-County-RPC Ref'!A:D,3,FALSE)</f>
        <v>NRPC</v>
      </c>
      <c r="C10" s="201" t="s">
        <v>948</v>
      </c>
      <c r="D10" s="202">
        <v>12427492</v>
      </c>
      <c r="E10" s="203">
        <v>13257226</v>
      </c>
      <c r="F10" s="202">
        <v>12800140</v>
      </c>
      <c r="G10" s="202">
        <v>12986295</v>
      </c>
      <c r="H10" s="202">
        <v>13018980</v>
      </c>
      <c r="I10" s="200">
        <f t="shared" si="1"/>
        <v>12898026.6</v>
      </c>
    </row>
    <row r="11" spans="1:9" ht="14.45" customHeight="1" x14ac:dyDescent="0.25">
      <c r="A11" s="195" t="s">
        <v>272</v>
      </c>
      <c r="B11" s="196" t="str">
        <f>VLOOKUP(A11,'[1]Town-County-RPC Ref'!A:D,3,FALSE)</f>
        <v>TRORC</v>
      </c>
      <c r="C11" s="197" t="s">
        <v>1576</v>
      </c>
      <c r="D11" s="198">
        <v>252874.2</v>
      </c>
      <c r="E11" s="199">
        <v>291178</v>
      </c>
      <c r="F11" s="198">
        <v>305812</v>
      </c>
      <c r="G11" s="198">
        <v>287804</v>
      </c>
      <c r="H11" s="198">
        <v>333526</v>
      </c>
      <c r="I11" s="200">
        <f t="shared" si="1"/>
        <v>294238.83999999997</v>
      </c>
    </row>
    <row r="12" spans="1:9" ht="14.45" customHeight="1" x14ac:dyDescent="0.25">
      <c r="A12" s="195" t="s">
        <v>272</v>
      </c>
      <c r="B12" s="196" t="str">
        <f>VLOOKUP(A12,'[1]Town-County-RPC Ref'!A:D,3,FALSE)</f>
        <v>TRORC</v>
      </c>
      <c r="C12" s="197" t="s">
        <v>1577</v>
      </c>
      <c r="D12" s="198">
        <v>2643650.9500000002</v>
      </c>
      <c r="E12" s="199">
        <v>2700546.2049989998</v>
      </c>
      <c r="F12" s="198">
        <v>2617226.7203299999</v>
      </c>
      <c r="G12" s="198">
        <v>2838835.105</v>
      </c>
      <c r="H12" s="198">
        <v>2921816</v>
      </c>
      <c r="I12" s="200">
        <f t="shared" si="1"/>
        <v>2744414.9960658001</v>
      </c>
    </row>
    <row r="13" spans="1:9" ht="14.45" customHeight="1" x14ac:dyDescent="0.25">
      <c r="A13" s="195" t="s">
        <v>272</v>
      </c>
      <c r="B13" s="196" t="str">
        <f>VLOOKUP(A13,'[1]Town-County-RPC Ref'!A:D,3,FALSE)</f>
        <v>TRORC</v>
      </c>
      <c r="C13" s="201" t="s">
        <v>948</v>
      </c>
      <c r="D13" s="202">
        <v>2896525.15</v>
      </c>
      <c r="E13" s="203">
        <v>2991724.2049989998</v>
      </c>
      <c r="F13" s="202">
        <v>2923038.7203299999</v>
      </c>
      <c r="G13" s="202">
        <v>3126639.105</v>
      </c>
      <c r="H13" s="202">
        <v>3255342</v>
      </c>
      <c r="I13" s="200">
        <f t="shared" si="1"/>
        <v>3038653.8360657999</v>
      </c>
    </row>
    <row r="14" spans="1:9" ht="14.45" customHeight="1" x14ac:dyDescent="0.25">
      <c r="A14" s="195" t="s">
        <v>198</v>
      </c>
      <c r="B14" s="196" t="str">
        <f>VLOOKUP(A14,'[1]Town-County-RPC Ref'!A:D,3,FALSE)</f>
        <v>BCRC</v>
      </c>
      <c r="C14" s="197" t="s">
        <v>1576</v>
      </c>
      <c r="D14" s="198">
        <v>16846952.998</v>
      </c>
      <c r="E14" s="199">
        <v>17085586.459199999</v>
      </c>
      <c r="F14" s="198">
        <v>16599927.939292001</v>
      </c>
      <c r="G14" s="198">
        <v>16611656.000305999</v>
      </c>
      <c r="H14" s="198">
        <v>17354059</v>
      </c>
      <c r="I14" s="200">
        <f t="shared" si="1"/>
        <v>16899636.479359601</v>
      </c>
    </row>
    <row r="15" spans="1:9" ht="14.45" customHeight="1" x14ac:dyDescent="0.25">
      <c r="A15" s="195" t="s">
        <v>198</v>
      </c>
      <c r="B15" s="196" t="str">
        <f>VLOOKUP(A15,'[1]Town-County-RPC Ref'!A:D,3,FALSE)</f>
        <v>BCRC</v>
      </c>
      <c r="C15" s="197" t="s">
        <v>1577</v>
      </c>
      <c r="D15" s="198">
        <v>8560598.8799699992</v>
      </c>
      <c r="E15" s="199">
        <v>9067604.0050000008</v>
      </c>
      <c r="F15" s="198">
        <v>8615827.1749300007</v>
      </c>
      <c r="G15" s="198">
        <v>9418494.2249999996</v>
      </c>
      <c r="H15" s="198">
        <v>9674699</v>
      </c>
      <c r="I15" s="200">
        <f t="shared" si="1"/>
        <v>9067444.6569800004</v>
      </c>
    </row>
    <row r="16" spans="1:9" ht="14.45" customHeight="1" x14ac:dyDescent="0.25">
      <c r="A16" s="195" t="s">
        <v>198</v>
      </c>
      <c r="B16" s="196" t="str">
        <f>VLOOKUP(A16,'[1]Town-County-RPC Ref'!A:D,3,FALSE)</f>
        <v>BCRC</v>
      </c>
      <c r="C16" s="201" t="s">
        <v>948</v>
      </c>
      <c r="D16" s="202">
        <v>25407551.877969999</v>
      </c>
      <c r="E16" s="203">
        <v>26153190.464200001</v>
      </c>
      <c r="F16" s="202">
        <v>25215755.114222001</v>
      </c>
      <c r="G16" s="202">
        <v>26030150.225306001</v>
      </c>
      <c r="H16" s="202">
        <v>27028758</v>
      </c>
      <c r="I16" s="200">
        <f t="shared" si="1"/>
        <v>25967081.136339601</v>
      </c>
    </row>
    <row r="17" spans="1:9" ht="14.45" customHeight="1" x14ac:dyDescent="0.25">
      <c r="A17" s="195" t="s">
        <v>135</v>
      </c>
      <c r="B17" s="196" t="str">
        <f>VLOOKUP(A17,'[1]Town-County-RPC Ref'!A:D,3,FALSE)</f>
        <v>WRC</v>
      </c>
      <c r="C17" s="197" t="s">
        <v>1576</v>
      </c>
      <c r="D17" s="198">
        <v>75946</v>
      </c>
      <c r="E17" s="199">
        <v>111482</v>
      </c>
      <c r="F17" s="198">
        <v>47105</v>
      </c>
      <c r="G17" s="198">
        <v>48108</v>
      </c>
      <c r="H17" s="198">
        <v>57691</v>
      </c>
      <c r="I17" s="200">
        <f t="shared" si="1"/>
        <v>68066.399999999994</v>
      </c>
    </row>
    <row r="18" spans="1:9" ht="14.45" customHeight="1" x14ac:dyDescent="0.25">
      <c r="A18" s="195" t="s">
        <v>135</v>
      </c>
      <c r="B18" s="196" t="str">
        <f>VLOOKUP(A18,'[1]Town-County-RPC Ref'!A:D,3,FALSE)</f>
        <v>WRC</v>
      </c>
      <c r="C18" s="197" t="s">
        <v>1577</v>
      </c>
      <c r="D18" s="198">
        <v>1528506.46</v>
      </c>
      <c r="E18" s="199">
        <v>1585383.38</v>
      </c>
      <c r="F18" s="198">
        <v>1550085.979998</v>
      </c>
      <c r="G18" s="198">
        <v>1601409.12</v>
      </c>
      <c r="H18" s="198">
        <v>1727645</v>
      </c>
      <c r="I18" s="200">
        <f t="shared" si="1"/>
        <v>1598605.9879995999</v>
      </c>
    </row>
    <row r="19" spans="1:9" ht="14.45" customHeight="1" x14ac:dyDescent="0.25">
      <c r="A19" s="195" t="s">
        <v>135</v>
      </c>
      <c r="B19" s="196" t="str">
        <f>VLOOKUP(A19,'[1]Town-County-RPC Ref'!A:D,3,FALSE)</f>
        <v>WRC</v>
      </c>
      <c r="C19" s="201" t="s">
        <v>948</v>
      </c>
      <c r="D19" s="202">
        <v>1604452.46</v>
      </c>
      <c r="E19" s="203">
        <v>1696865.38</v>
      </c>
      <c r="F19" s="202">
        <v>1597190.979998</v>
      </c>
      <c r="G19" s="202">
        <v>1649517.12</v>
      </c>
      <c r="H19" s="202">
        <v>1785336</v>
      </c>
      <c r="I19" s="200">
        <f t="shared" si="1"/>
        <v>1666672.3879996</v>
      </c>
    </row>
    <row r="20" spans="1:9" ht="14.45" customHeight="1" x14ac:dyDescent="0.25">
      <c r="A20" s="195" t="s">
        <v>17</v>
      </c>
      <c r="B20" s="196" t="str">
        <f>VLOOKUP(A20,'[1]Town-County-RPC Ref'!A:D,3,FALSE)</f>
        <v>NVDA</v>
      </c>
      <c r="C20" s="197" t="s">
        <v>1576</v>
      </c>
      <c r="D20" s="204" t="s">
        <v>1578</v>
      </c>
      <c r="E20" s="205" t="s">
        <v>1578</v>
      </c>
      <c r="F20" s="204" t="s">
        <v>1578</v>
      </c>
      <c r="G20" s="204" t="s">
        <v>1578</v>
      </c>
      <c r="H20" s="204" t="s">
        <v>1578</v>
      </c>
      <c r="I20" s="200" t="e">
        <f t="shared" si="1"/>
        <v>#DIV/0!</v>
      </c>
    </row>
    <row r="21" spans="1:9" ht="14.45" customHeight="1" x14ac:dyDescent="0.25">
      <c r="A21" s="195" t="s">
        <v>17</v>
      </c>
      <c r="B21" s="196" t="str">
        <f>VLOOKUP(A21,'[1]Town-County-RPC Ref'!A:D,3,FALSE)</f>
        <v>NVDA</v>
      </c>
      <c r="C21" s="197" t="s">
        <v>1577</v>
      </c>
      <c r="D21" s="198">
        <v>82038</v>
      </c>
      <c r="E21" s="199">
        <v>85961</v>
      </c>
      <c r="F21" s="198">
        <v>83554</v>
      </c>
      <c r="G21" s="198">
        <v>96002</v>
      </c>
      <c r="H21" s="198">
        <v>101711</v>
      </c>
      <c r="I21" s="200">
        <f t="shared" si="1"/>
        <v>89853.2</v>
      </c>
    </row>
    <row r="22" spans="1:9" ht="14.45" customHeight="1" x14ac:dyDescent="0.25">
      <c r="A22" s="195" t="s">
        <v>17</v>
      </c>
      <c r="B22" s="196" t="str">
        <f>VLOOKUP(A22,'[1]Town-County-RPC Ref'!A:D,3,FALSE)</f>
        <v>NVDA</v>
      </c>
      <c r="C22" s="201" t="s">
        <v>948</v>
      </c>
      <c r="D22" s="201"/>
      <c r="E22" s="206"/>
      <c r="F22" s="201"/>
      <c r="G22" s="201"/>
      <c r="H22" s="201"/>
      <c r="I22" s="200" t="e">
        <f t="shared" si="1"/>
        <v>#DIV/0!</v>
      </c>
    </row>
    <row r="23" spans="1:9" ht="14.45" customHeight="1" x14ac:dyDescent="0.25">
      <c r="A23" s="195" t="s">
        <v>18</v>
      </c>
      <c r="B23" s="196" t="e">
        <f>VLOOKUP(A23,'[1]Town-County-RPC Ref'!A:D,3,FALSE)</f>
        <v>#N/A</v>
      </c>
      <c r="C23" s="197" t="s">
        <v>1579</v>
      </c>
      <c r="D23" s="204"/>
      <c r="E23" s="205"/>
      <c r="F23" s="204"/>
      <c r="G23" s="204"/>
      <c r="H23" s="204"/>
      <c r="I23" s="200" t="e">
        <f t="shared" si="1"/>
        <v>#DIV/0!</v>
      </c>
    </row>
    <row r="24" spans="1:9" ht="14.45" customHeight="1" x14ac:dyDescent="0.25">
      <c r="A24" s="195" t="s">
        <v>18</v>
      </c>
      <c r="B24" s="196" t="e">
        <f>VLOOKUP(A24,'[1]Town-County-RPC Ref'!A:D,3,FALSE)</f>
        <v>#N/A</v>
      </c>
      <c r="C24" s="201" t="s">
        <v>948</v>
      </c>
      <c r="D24" s="201"/>
      <c r="E24" s="206"/>
      <c r="F24" s="201"/>
      <c r="G24" s="201"/>
      <c r="H24" s="201"/>
      <c r="I24" s="200" t="e">
        <f t="shared" si="1"/>
        <v>#DIV/0!</v>
      </c>
    </row>
    <row r="25" spans="1:9" ht="14.45" customHeight="1" x14ac:dyDescent="0.25">
      <c r="A25" s="195" t="s">
        <v>60</v>
      </c>
      <c r="B25" s="196" t="str">
        <f>VLOOKUP(A25,'[1]Town-County-RPC Ref'!A:D,3,FALSE)</f>
        <v>NRPC</v>
      </c>
      <c r="C25" s="197" t="s">
        <v>1576</v>
      </c>
      <c r="D25" s="198">
        <v>676907.6</v>
      </c>
      <c r="E25" s="199">
        <v>703336</v>
      </c>
      <c r="F25" s="198">
        <v>712265</v>
      </c>
      <c r="G25" s="198">
        <v>639509</v>
      </c>
      <c r="H25" s="198">
        <v>588051</v>
      </c>
      <c r="I25" s="200">
        <f t="shared" si="1"/>
        <v>664013.72</v>
      </c>
    </row>
    <row r="26" spans="1:9" ht="14.45" customHeight="1" x14ac:dyDescent="0.25">
      <c r="A26" s="195" t="s">
        <v>60</v>
      </c>
      <c r="B26" s="196" t="str">
        <f>VLOOKUP(A26,'[1]Town-County-RPC Ref'!A:D,3,FALSE)</f>
        <v>NRPC</v>
      </c>
      <c r="C26" s="197" t="s">
        <v>1577</v>
      </c>
      <c r="D26" s="198">
        <v>3401601.7</v>
      </c>
      <c r="E26" s="199">
        <v>3515887.05</v>
      </c>
      <c r="F26" s="198">
        <v>3325460.59</v>
      </c>
      <c r="G26" s="198">
        <v>3697707.16</v>
      </c>
      <c r="H26" s="198">
        <v>3691369</v>
      </c>
      <c r="I26" s="200">
        <f t="shared" si="1"/>
        <v>3526405.1</v>
      </c>
    </row>
    <row r="27" spans="1:9" ht="14.45" customHeight="1" x14ac:dyDescent="0.25">
      <c r="A27" s="195" t="s">
        <v>60</v>
      </c>
      <c r="B27" s="196" t="str">
        <f>VLOOKUP(A27,'[1]Town-County-RPC Ref'!A:D,3,FALSE)</f>
        <v>NRPC</v>
      </c>
      <c r="C27" s="201" t="s">
        <v>948</v>
      </c>
      <c r="D27" s="202">
        <v>4078509.3</v>
      </c>
      <c r="E27" s="203">
        <v>4219223.05</v>
      </c>
      <c r="F27" s="202">
        <v>4037725.59</v>
      </c>
      <c r="G27" s="202">
        <v>4337216.16</v>
      </c>
      <c r="H27" s="202">
        <v>4279420</v>
      </c>
      <c r="I27" s="200">
        <f t="shared" si="1"/>
        <v>4190418.8200000003</v>
      </c>
    </row>
    <row r="28" spans="1:9" ht="14.45" customHeight="1" x14ac:dyDescent="0.25">
      <c r="A28" s="195" t="s">
        <v>273</v>
      </c>
      <c r="B28" s="196" t="str">
        <f>VLOOKUP(A28,'[1]Town-County-RPC Ref'!A:D,3,FALSE)</f>
        <v>TRORC</v>
      </c>
      <c r="C28" s="197" t="s">
        <v>1576</v>
      </c>
      <c r="D28" s="204" t="s">
        <v>1578</v>
      </c>
      <c r="E28" s="205" t="s">
        <v>1578</v>
      </c>
      <c r="F28" s="204" t="s">
        <v>1578</v>
      </c>
      <c r="G28" s="204" t="s">
        <v>1578</v>
      </c>
      <c r="H28" s="204" t="s">
        <v>1578</v>
      </c>
      <c r="I28" s="200" t="e">
        <f t="shared" si="1"/>
        <v>#DIV/0!</v>
      </c>
    </row>
    <row r="29" spans="1:9" ht="14.45" customHeight="1" x14ac:dyDescent="0.25">
      <c r="A29" s="195" t="s">
        <v>273</v>
      </c>
      <c r="B29" s="196" t="str">
        <f>VLOOKUP(A29,'[1]Town-County-RPC Ref'!A:D,3,FALSE)</f>
        <v>TRORC</v>
      </c>
      <c r="C29" s="197" t="s">
        <v>1577</v>
      </c>
      <c r="D29" s="198">
        <v>800801.38500000001</v>
      </c>
      <c r="E29" s="199">
        <v>807879.46</v>
      </c>
      <c r="F29" s="198">
        <v>762345.995</v>
      </c>
      <c r="G29" s="198">
        <v>811771.46</v>
      </c>
      <c r="H29" s="198">
        <v>855901</v>
      </c>
      <c r="I29" s="200">
        <f t="shared" si="1"/>
        <v>807739.86</v>
      </c>
    </row>
    <row r="30" spans="1:9" ht="14.45" customHeight="1" x14ac:dyDescent="0.25">
      <c r="A30" s="195" t="s">
        <v>273</v>
      </c>
      <c r="B30" s="196" t="str">
        <f>VLOOKUP(A30,'[1]Town-County-RPC Ref'!A:D,3,FALSE)</f>
        <v>TRORC</v>
      </c>
      <c r="C30" s="201" t="s">
        <v>948</v>
      </c>
      <c r="D30" s="201"/>
      <c r="E30" s="206"/>
      <c r="F30" s="201"/>
      <c r="G30" s="201"/>
      <c r="H30" s="201"/>
      <c r="I30" s="200" t="e">
        <f t="shared" si="1"/>
        <v>#DIV/0!</v>
      </c>
    </row>
    <row r="31" spans="1:9" ht="14.45" customHeight="1" x14ac:dyDescent="0.25">
      <c r="A31" s="195" t="s">
        <v>104</v>
      </c>
      <c r="B31" s="196" t="str">
        <f>VLOOKUP(A31,'[1]Town-County-RPC Ref'!A:D,3,FALSE)</f>
        <v>TRORC</v>
      </c>
      <c r="C31" s="197" t="s">
        <v>1576</v>
      </c>
      <c r="D31" s="198">
        <v>1507495.4129999999</v>
      </c>
      <c r="E31" s="199">
        <v>1513393.78452</v>
      </c>
      <c r="F31" s="198">
        <v>1219541.112</v>
      </c>
      <c r="G31" s="198">
        <v>1329100.567</v>
      </c>
      <c r="H31" s="198">
        <v>1600789</v>
      </c>
      <c r="I31" s="200">
        <f t="shared" si="1"/>
        <v>1434063.9753039998</v>
      </c>
    </row>
    <row r="32" spans="1:9" ht="14.45" customHeight="1" x14ac:dyDescent="0.25">
      <c r="A32" s="195" t="s">
        <v>104</v>
      </c>
      <c r="B32" s="196" t="str">
        <f>VLOOKUP(A32,'[1]Town-County-RPC Ref'!A:D,3,FALSE)</f>
        <v>TRORC</v>
      </c>
      <c r="C32" s="197" t="s">
        <v>1577</v>
      </c>
      <c r="D32" s="198">
        <v>4238928.7400489999</v>
      </c>
      <c r="E32" s="199">
        <v>4454771.0599910002</v>
      </c>
      <c r="F32" s="198">
        <v>3997364.2650000001</v>
      </c>
      <c r="G32" s="198">
        <v>4817973.5</v>
      </c>
      <c r="H32" s="198">
        <v>5110359</v>
      </c>
      <c r="I32" s="200">
        <f t="shared" si="1"/>
        <v>4523879.3130080001</v>
      </c>
    </row>
    <row r="33" spans="1:9" ht="14.45" customHeight="1" x14ac:dyDescent="0.25">
      <c r="A33" s="195" t="s">
        <v>104</v>
      </c>
      <c r="B33" s="196" t="str">
        <f>VLOOKUP(A33,'[1]Town-County-RPC Ref'!A:D,3,FALSE)</f>
        <v>TRORC</v>
      </c>
      <c r="C33" s="201" t="s">
        <v>948</v>
      </c>
      <c r="D33" s="202">
        <v>5746424.1530489996</v>
      </c>
      <c r="E33" s="203">
        <v>5968164.8445110004</v>
      </c>
      <c r="F33" s="202">
        <v>5216905.3770000003</v>
      </c>
      <c r="G33" s="202">
        <v>6147074.0669999998</v>
      </c>
      <c r="H33" s="202">
        <v>6711148</v>
      </c>
      <c r="I33" s="200">
        <f t="shared" si="1"/>
        <v>5957943.2883120002</v>
      </c>
    </row>
    <row r="34" spans="1:9" ht="14.45" customHeight="1" x14ac:dyDescent="0.25">
      <c r="A34" s="195" t="s">
        <v>0</v>
      </c>
      <c r="B34" s="196" t="str">
        <f>VLOOKUP(A34,'[1]Town-County-RPC Ref'!A:D,3,FALSE)</f>
        <v>NVDA</v>
      </c>
      <c r="C34" s="197" t="s">
        <v>1576</v>
      </c>
      <c r="D34" s="198">
        <v>2180587.8405220001</v>
      </c>
      <c r="E34" s="199">
        <v>2534569.699</v>
      </c>
      <c r="F34" s="198">
        <v>2076345.541</v>
      </c>
      <c r="G34" s="198">
        <v>1861369.3219999999</v>
      </c>
      <c r="H34" s="198">
        <v>1857273</v>
      </c>
      <c r="I34" s="200">
        <f t="shared" si="1"/>
        <v>2102029.0805043997</v>
      </c>
    </row>
    <row r="35" spans="1:9" ht="14.45" customHeight="1" x14ac:dyDescent="0.25">
      <c r="A35" s="195" t="s">
        <v>0</v>
      </c>
      <c r="B35" s="196" t="str">
        <f>VLOOKUP(A35,'[1]Town-County-RPC Ref'!A:D,3,FALSE)</f>
        <v>NVDA</v>
      </c>
      <c r="C35" s="197" t="s">
        <v>1577</v>
      </c>
      <c r="D35" s="198">
        <v>5867643.9299999997</v>
      </c>
      <c r="E35" s="199">
        <v>5868072.46</v>
      </c>
      <c r="F35" s="198">
        <v>5548968.4550000001</v>
      </c>
      <c r="G35" s="198">
        <v>5952870.2400000002</v>
      </c>
      <c r="H35" s="198">
        <v>6124631</v>
      </c>
      <c r="I35" s="200">
        <f t="shared" si="1"/>
        <v>5872437.2170000002</v>
      </c>
    </row>
    <row r="36" spans="1:9" ht="14.45" customHeight="1" x14ac:dyDescent="0.25">
      <c r="A36" s="195" t="s">
        <v>0</v>
      </c>
      <c r="B36" s="196" t="str">
        <f>VLOOKUP(A36,'[1]Town-County-RPC Ref'!A:D,3,FALSE)</f>
        <v>NVDA</v>
      </c>
      <c r="C36" s="201" t="s">
        <v>948</v>
      </c>
      <c r="D36" s="202">
        <v>8048231.7705220003</v>
      </c>
      <c r="E36" s="203">
        <v>8402642.159</v>
      </c>
      <c r="F36" s="202">
        <v>7625313.9960000003</v>
      </c>
      <c r="G36" s="202">
        <v>7814239.5619999999</v>
      </c>
      <c r="H36" s="202">
        <v>7981904</v>
      </c>
      <c r="I36" s="200">
        <f t="shared" ref="I36:I67" si="2">AVERAGE(D36:H36)</f>
        <v>7974466.2975043999</v>
      </c>
    </row>
    <row r="37" spans="1:9" ht="14.45" customHeight="1" x14ac:dyDescent="0.25">
      <c r="A37" s="195" t="s">
        <v>213</v>
      </c>
      <c r="B37" s="196" t="str">
        <f>VLOOKUP(A37,'[1]Town-County-RPC Ref'!A:D,3,FALSE)</f>
        <v>CVRPC</v>
      </c>
      <c r="C37" s="197" t="s">
        <v>1576</v>
      </c>
      <c r="D37" s="198">
        <v>46340625.359796003</v>
      </c>
      <c r="E37" s="199">
        <v>50824121.803159997</v>
      </c>
      <c r="F37" s="198">
        <v>44563149.441289</v>
      </c>
      <c r="G37" s="198">
        <v>43780105.163055003</v>
      </c>
      <c r="H37" s="198">
        <v>50452304</v>
      </c>
      <c r="I37" s="200">
        <f t="shared" si="2"/>
        <v>47192061.153460003</v>
      </c>
    </row>
    <row r="38" spans="1:9" ht="14.45" customHeight="1" x14ac:dyDescent="0.25">
      <c r="A38" s="195" t="s">
        <v>213</v>
      </c>
      <c r="B38" s="196" t="str">
        <f>VLOOKUP(A38,'[1]Town-County-RPC Ref'!A:D,3,FALSE)</f>
        <v>CVRPC</v>
      </c>
      <c r="C38" s="197" t="s">
        <v>1577</v>
      </c>
      <c r="D38" s="198">
        <v>38519374.768294998</v>
      </c>
      <c r="E38" s="199">
        <v>39616993.310079001</v>
      </c>
      <c r="F38" s="198">
        <v>37646927.064999998</v>
      </c>
      <c r="G38" s="198">
        <v>40317795.314999998</v>
      </c>
      <c r="H38" s="198">
        <v>41491098</v>
      </c>
      <c r="I38" s="200">
        <f t="shared" si="2"/>
        <v>39518437.691674799</v>
      </c>
    </row>
    <row r="39" spans="1:9" ht="14.45" customHeight="1" x14ac:dyDescent="0.25">
      <c r="A39" s="195" t="s">
        <v>213</v>
      </c>
      <c r="B39" s="196" t="str">
        <f>VLOOKUP(A39,'[1]Town-County-RPC Ref'!A:D,3,FALSE)</f>
        <v>CVRPC</v>
      </c>
      <c r="C39" s="201" t="s">
        <v>948</v>
      </c>
      <c r="D39" s="202">
        <v>84860000.128090993</v>
      </c>
      <c r="E39" s="203">
        <v>90441115.113239005</v>
      </c>
      <c r="F39" s="202">
        <v>82210076.506289005</v>
      </c>
      <c r="G39" s="202">
        <v>84097900.478055</v>
      </c>
      <c r="H39" s="202">
        <v>91943402</v>
      </c>
      <c r="I39" s="200">
        <f t="shared" si="2"/>
        <v>86710498.84513481</v>
      </c>
    </row>
    <row r="40" spans="1:9" ht="14.45" customHeight="1" x14ac:dyDescent="0.25">
      <c r="A40" s="195" t="s">
        <v>214</v>
      </c>
      <c r="B40" s="196" t="str">
        <f>VLOOKUP(A40,'[1]Town-County-RPC Ref'!A:D,3,FALSE)</f>
        <v>CVRPC</v>
      </c>
      <c r="C40" s="197" t="s">
        <v>1576</v>
      </c>
      <c r="D40" s="198">
        <v>7716120.8508519996</v>
      </c>
      <c r="E40" s="199">
        <v>5834770.2805000003</v>
      </c>
      <c r="F40" s="198">
        <v>6003733.6720000003</v>
      </c>
      <c r="G40" s="198">
        <v>5625020.2949999999</v>
      </c>
      <c r="H40" s="198">
        <v>5964940</v>
      </c>
      <c r="I40" s="200">
        <f t="shared" si="2"/>
        <v>6228917.0196703998</v>
      </c>
    </row>
    <row r="41" spans="1:9" ht="14.45" customHeight="1" x14ac:dyDescent="0.25">
      <c r="A41" s="195" t="s">
        <v>214</v>
      </c>
      <c r="B41" s="196" t="str">
        <f>VLOOKUP(A41,'[1]Town-County-RPC Ref'!A:D,3,FALSE)</f>
        <v>CVRPC</v>
      </c>
      <c r="C41" s="197" t="s">
        <v>1577</v>
      </c>
      <c r="D41" s="198">
        <v>9679913.1148990002</v>
      </c>
      <c r="E41" s="199">
        <v>9875978.8900000006</v>
      </c>
      <c r="F41" s="198">
        <v>9258057.0500000007</v>
      </c>
      <c r="G41" s="198">
        <v>9806505.2249999996</v>
      </c>
      <c r="H41" s="198">
        <v>10165798</v>
      </c>
      <c r="I41" s="200">
        <f t="shared" si="2"/>
        <v>9757250.4559797999</v>
      </c>
    </row>
    <row r="42" spans="1:9" ht="14.45" customHeight="1" x14ac:dyDescent="0.25">
      <c r="A42" s="195" t="s">
        <v>214</v>
      </c>
      <c r="B42" s="196" t="str">
        <f>VLOOKUP(A42,'[1]Town-County-RPC Ref'!A:D,3,FALSE)</f>
        <v>CVRPC</v>
      </c>
      <c r="C42" s="201" t="s">
        <v>948</v>
      </c>
      <c r="D42" s="202">
        <v>17396033.965751</v>
      </c>
      <c r="E42" s="203">
        <v>15710749.170499999</v>
      </c>
      <c r="F42" s="202">
        <v>15261790.721999999</v>
      </c>
      <c r="G42" s="202">
        <v>15431525.52</v>
      </c>
      <c r="H42" s="202">
        <v>16130738</v>
      </c>
      <c r="I42" s="200">
        <f t="shared" si="2"/>
        <v>15986167.475650201</v>
      </c>
    </row>
    <row r="43" spans="1:9" ht="14.45" customHeight="1" x14ac:dyDescent="0.25">
      <c r="A43" s="195" t="s">
        <v>35</v>
      </c>
      <c r="B43" s="196" t="str">
        <f>VLOOKUP(A43,'[1]Town-County-RPC Ref'!A:D,3,FALSE)</f>
        <v>NVDA</v>
      </c>
      <c r="C43" s="197" t="s">
        <v>1576</v>
      </c>
      <c r="D43" s="198">
        <v>11549925</v>
      </c>
      <c r="E43" s="199">
        <v>11818131</v>
      </c>
      <c r="F43" s="198">
        <v>11650859</v>
      </c>
      <c r="G43" s="198">
        <v>10539958</v>
      </c>
      <c r="H43" s="198">
        <v>11445169</v>
      </c>
      <c r="I43" s="200">
        <f t="shared" si="2"/>
        <v>11400808.4</v>
      </c>
    </row>
    <row r="44" spans="1:9" ht="14.45" customHeight="1" x14ac:dyDescent="0.25">
      <c r="A44" s="195" t="s">
        <v>35</v>
      </c>
      <c r="B44" s="196" t="str">
        <f>VLOOKUP(A44,'[1]Town-County-RPC Ref'!A:D,3,FALSE)</f>
        <v>NVDA</v>
      </c>
      <c r="C44" s="197" t="s">
        <v>1577</v>
      </c>
      <c r="D44" s="198">
        <v>9552679</v>
      </c>
      <c r="E44" s="199">
        <v>9272260</v>
      </c>
      <c r="F44" s="198">
        <v>10232135</v>
      </c>
      <c r="G44" s="198">
        <v>10597227</v>
      </c>
      <c r="H44" s="198">
        <v>10302079</v>
      </c>
      <c r="I44" s="200">
        <f t="shared" si="2"/>
        <v>9991276</v>
      </c>
    </row>
    <row r="45" spans="1:9" ht="14.45" customHeight="1" x14ac:dyDescent="0.25">
      <c r="A45" s="195" t="s">
        <v>35</v>
      </c>
      <c r="B45" s="196" t="str">
        <f>VLOOKUP(A45,'[1]Town-County-RPC Ref'!A:D,3,FALSE)</f>
        <v>NVDA</v>
      </c>
      <c r="C45" s="201" t="s">
        <v>948</v>
      </c>
      <c r="D45" s="202">
        <v>21102604</v>
      </c>
      <c r="E45" s="203">
        <v>21090391</v>
      </c>
      <c r="F45" s="202">
        <v>21882994</v>
      </c>
      <c r="G45" s="202">
        <v>21137185</v>
      </c>
      <c r="H45" s="202">
        <v>21747248</v>
      </c>
      <c r="I45" s="200">
        <f t="shared" si="2"/>
        <v>21392084.399999999</v>
      </c>
    </row>
    <row r="46" spans="1:9" ht="14.45" customHeight="1" x14ac:dyDescent="0.25">
      <c r="A46" s="195" t="s">
        <v>256</v>
      </c>
      <c r="B46" s="196" t="str">
        <f>VLOOKUP(A46,'[1]Town-County-RPC Ref'!A:D,3,FALSE)</f>
        <v>LCPC</v>
      </c>
      <c r="C46" s="197" t="s">
        <v>1576</v>
      </c>
      <c r="D46" s="204" t="s">
        <v>1578</v>
      </c>
      <c r="E46" s="199">
        <v>122614</v>
      </c>
      <c r="F46" s="198">
        <v>121078</v>
      </c>
      <c r="G46" s="198">
        <v>153993</v>
      </c>
      <c r="H46" s="198">
        <v>148344</v>
      </c>
      <c r="I46" s="200">
        <f t="shared" si="2"/>
        <v>136507.25</v>
      </c>
    </row>
    <row r="47" spans="1:9" ht="14.45" customHeight="1" x14ac:dyDescent="0.25">
      <c r="A47" s="195" t="s">
        <v>256</v>
      </c>
      <c r="B47" s="196" t="str">
        <f>VLOOKUP(A47,'[1]Town-County-RPC Ref'!A:D,3,FALSE)</f>
        <v>LCPC</v>
      </c>
      <c r="C47" s="197" t="s">
        <v>1577</v>
      </c>
      <c r="D47" s="198">
        <v>1185713.02</v>
      </c>
      <c r="E47" s="199">
        <v>1275505.06</v>
      </c>
      <c r="F47" s="198">
        <v>1221553</v>
      </c>
      <c r="G47" s="198">
        <v>1402907</v>
      </c>
      <c r="H47" s="198">
        <v>1321172</v>
      </c>
      <c r="I47" s="200">
        <f t="shared" si="2"/>
        <v>1281370.0160000001</v>
      </c>
    </row>
    <row r="48" spans="1:9" ht="14.45" customHeight="1" x14ac:dyDescent="0.25">
      <c r="A48" s="195" t="s">
        <v>256</v>
      </c>
      <c r="B48" s="196" t="str">
        <f>VLOOKUP(A48,'[1]Town-County-RPC Ref'!A:D,3,FALSE)</f>
        <v>LCPC</v>
      </c>
      <c r="C48" s="201" t="s">
        <v>948</v>
      </c>
      <c r="D48" s="201"/>
      <c r="E48" s="203">
        <v>1398119.06</v>
      </c>
      <c r="F48" s="202">
        <v>1342631</v>
      </c>
      <c r="G48" s="202">
        <v>1556900</v>
      </c>
      <c r="H48" s="202">
        <v>1469516</v>
      </c>
      <c r="I48" s="200">
        <f t="shared" si="2"/>
        <v>1441791.5150000001</v>
      </c>
    </row>
    <row r="49" spans="1:9" ht="14.45" customHeight="1" x14ac:dyDescent="0.25">
      <c r="A49" s="195" t="s">
        <v>199</v>
      </c>
      <c r="B49" s="196" t="str">
        <f>VLOOKUP(A49,'[1]Town-County-RPC Ref'!A:D,3,FALSE)</f>
        <v>BCRC</v>
      </c>
      <c r="C49" s="197" t="s">
        <v>1576</v>
      </c>
      <c r="D49" s="198">
        <v>88472481.938099995</v>
      </c>
      <c r="E49" s="199">
        <v>91132039.768099993</v>
      </c>
      <c r="F49" s="198">
        <v>84237724.099096</v>
      </c>
      <c r="G49" s="198">
        <v>79071176.110200003</v>
      </c>
      <c r="H49" s="198">
        <v>78262600</v>
      </c>
      <c r="I49" s="200">
        <f t="shared" si="2"/>
        <v>84235204.383099198</v>
      </c>
    </row>
    <row r="50" spans="1:9" ht="14.45" customHeight="1" x14ac:dyDescent="0.25">
      <c r="A50" s="195" t="s">
        <v>199</v>
      </c>
      <c r="B50" s="196" t="str">
        <f>VLOOKUP(A50,'[1]Town-County-RPC Ref'!A:D,3,FALSE)</f>
        <v>BCRC</v>
      </c>
      <c r="C50" s="197" t="s">
        <v>1577</v>
      </c>
      <c r="D50" s="198">
        <v>40461489.914961003</v>
      </c>
      <c r="E50" s="199">
        <v>42348366.309979998</v>
      </c>
      <c r="F50" s="198">
        <v>39885359.969976</v>
      </c>
      <c r="G50" s="198">
        <v>42699573.619999997</v>
      </c>
      <c r="H50" s="198">
        <v>43923151</v>
      </c>
      <c r="I50" s="200">
        <f t="shared" si="2"/>
        <v>41863588.162983403</v>
      </c>
    </row>
    <row r="51" spans="1:9" ht="14.45" customHeight="1" x14ac:dyDescent="0.25">
      <c r="A51" s="195" t="s">
        <v>199</v>
      </c>
      <c r="B51" s="196" t="str">
        <f>VLOOKUP(A51,'[1]Town-County-RPC Ref'!A:D,3,FALSE)</f>
        <v>BCRC</v>
      </c>
      <c r="C51" s="201" t="s">
        <v>948</v>
      </c>
      <c r="D51" s="202">
        <v>128933971.85306101</v>
      </c>
      <c r="E51" s="203">
        <v>133480406.07808</v>
      </c>
      <c r="F51" s="202">
        <v>124123084.06907199</v>
      </c>
      <c r="G51" s="202">
        <v>121770749.73019999</v>
      </c>
      <c r="H51" s="202">
        <v>122185751</v>
      </c>
      <c r="I51" s="200">
        <f t="shared" si="2"/>
        <v>126098792.54608259</v>
      </c>
    </row>
    <row r="52" spans="1:9" ht="14.45" customHeight="1" x14ac:dyDescent="0.25">
      <c r="A52" s="195" t="s">
        <v>77</v>
      </c>
      <c r="B52" s="196" t="str">
        <f>VLOOKUP(A52,'[1]Town-County-RPC Ref'!A:D,3,FALSE)</f>
        <v>RRPC</v>
      </c>
      <c r="C52" s="197" t="s">
        <v>1576</v>
      </c>
      <c r="D52" s="198">
        <v>1446805.500036</v>
      </c>
      <c r="E52" s="199">
        <v>2148451.3160000001</v>
      </c>
      <c r="F52" s="198">
        <v>1434332.41</v>
      </c>
      <c r="G52" s="198">
        <v>1388356.5360000001</v>
      </c>
      <c r="H52" s="198">
        <v>1491032</v>
      </c>
      <c r="I52" s="200">
        <f t="shared" si="2"/>
        <v>1581795.5524072</v>
      </c>
    </row>
    <row r="53" spans="1:9" ht="14.45" customHeight="1" x14ac:dyDescent="0.25">
      <c r="A53" s="195" t="s">
        <v>77</v>
      </c>
      <c r="B53" s="196" t="str">
        <f>VLOOKUP(A53,'[1]Town-County-RPC Ref'!A:D,3,FALSE)</f>
        <v>RRPC</v>
      </c>
      <c r="C53" s="197" t="s">
        <v>1577</v>
      </c>
      <c r="D53" s="198">
        <v>3775571.430015</v>
      </c>
      <c r="E53" s="199">
        <v>3858810.8299969998</v>
      </c>
      <c r="F53" s="198">
        <v>3642287.4550000001</v>
      </c>
      <c r="G53" s="198">
        <v>3908361.05</v>
      </c>
      <c r="H53" s="198">
        <v>4060971</v>
      </c>
      <c r="I53" s="200">
        <f t="shared" si="2"/>
        <v>3849200.3530024001</v>
      </c>
    </row>
    <row r="54" spans="1:9" ht="14.45" customHeight="1" x14ac:dyDescent="0.25">
      <c r="A54" s="195" t="s">
        <v>77</v>
      </c>
      <c r="B54" s="196" t="str">
        <f>VLOOKUP(A54,'[1]Town-County-RPC Ref'!A:D,3,FALSE)</f>
        <v>RRPC</v>
      </c>
      <c r="C54" s="201" t="s">
        <v>948</v>
      </c>
      <c r="D54" s="202">
        <v>5222376.9300509999</v>
      </c>
      <c r="E54" s="203">
        <v>6007262.1459969999</v>
      </c>
      <c r="F54" s="202">
        <v>5076619.8650000002</v>
      </c>
      <c r="G54" s="202">
        <v>5296717.5860000001</v>
      </c>
      <c r="H54" s="202">
        <v>5552003</v>
      </c>
      <c r="I54" s="200">
        <f t="shared" si="2"/>
        <v>5430995.9054095997</v>
      </c>
    </row>
    <row r="55" spans="1:9" ht="14.45" customHeight="1" x14ac:dyDescent="0.25">
      <c r="A55" s="195" t="s">
        <v>61</v>
      </c>
      <c r="B55" s="196" t="str">
        <f>VLOOKUP(A55,'[1]Town-County-RPC Ref'!A:D,3,FALSE)</f>
        <v>NRPC</v>
      </c>
      <c r="C55" s="197" t="s">
        <v>1576</v>
      </c>
      <c r="D55" s="198">
        <v>4497159</v>
      </c>
      <c r="E55" s="199">
        <v>4948370</v>
      </c>
      <c r="F55" s="198">
        <v>5077222</v>
      </c>
      <c r="G55" s="198">
        <v>5157255</v>
      </c>
      <c r="H55" s="198">
        <v>5295766</v>
      </c>
      <c r="I55" s="200">
        <f t="shared" si="2"/>
        <v>4995154.4000000004</v>
      </c>
    </row>
    <row r="56" spans="1:9" ht="14.45" customHeight="1" x14ac:dyDescent="0.25">
      <c r="A56" s="195" t="s">
        <v>61</v>
      </c>
      <c r="B56" s="196" t="str">
        <f>VLOOKUP(A56,'[1]Town-County-RPC Ref'!A:D,3,FALSE)</f>
        <v>NRPC</v>
      </c>
      <c r="C56" s="197" t="s">
        <v>1577</v>
      </c>
      <c r="D56" s="198">
        <v>5065873</v>
      </c>
      <c r="E56" s="199">
        <v>5280311</v>
      </c>
      <c r="F56" s="198">
        <v>5178219</v>
      </c>
      <c r="G56" s="198">
        <v>5281577</v>
      </c>
      <c r="H56" s="198">
        <v>5307407</v>
      </c>
      <c r="I56" s="200">
        <f t="shared" si="2"/>
        <v>5222677.4000000004</v>
      </c>
    </row>
    <row r="57" spans="1:9" ht="14.45" customHeight="1" x14ac:dyDescent="0.25">
      <c r="A57" s="195" t="s">
        <v>61</v>
      </c>
      <c r="B57" s="196" t="str">
        <f>VLOOKUP(A57,'[1]Town-County-RPC Ref'!A:D,3,FALSE)</f>
        <v>NRPC</v>
      </c>
      <c r="C57" s="201" t="s">
        <v>948</v>
      </c>
      <c r="D57" s="202">
        <v>9563032</v>
      </c>
      <c r="E57" s="203">
        <v>10228681</v>
      </c>
      <c r="F57" s="202">
        <v>10255441</v>
      </c>
      <c r="G57" s="202">
        <v>10438832</v>
      </c>
      <c r="H57" s="202">
        <v>10603173</v>
      </c>
      <c r="I57" s="200">
        <f t="shared" si="2"/>
        <v>10217831.800000001</v>
      </c>
    </row>
    <row r="58" spans="1:9" ht="14.45" customHeight="1" x14ac:dyDescent="0.25">
      <c r="A58" s="195" t="s">
        <v>215</v>
      </c>
      <c r="B58" s="196" t="str">
        <f>VLOOKUP(A58,'[1]Town-County-RPC Ref'!A:D,3,FALSE)</f>
        <v>CVRPC</v>
      </c>
      <c r="C58" s="197" t="s">
        <v>1576</v>
      </c>
      <c r="D58" s="198">
        <v>34640523.664812997</v>
      </c>
      <c r="E58" s="199">
        <v>35207517.904310003</v>
      </c>
      <c r="F58" s="198">
        <v>33980763.176119998</v>
      </c>
      <c r="G58" s="198">
        <v>32152675.984999999</v>
      </c>
      <c r="H58" s="198">
        <v>32613772</v>
      </c>
      <c r="I58" s="200">
        <f t="shared" si="2"/>
        <v>33719050.546048597</v>
      </c>
    </row>
    <row r="59" spans="1:9" ht="14.45" customHeight="1" x14ac:dyDescent="0.25">
      <c r="A59" s="195" t="s">
        <v>215</v>
      </c>
      <c r="B59" s="196" t="str">
        <f>VLOOKUP(A59,'[1]Town-County-RPC Ref'!A:D,3,FALSE)</f>
        <v>CVRPC</v>
      </c>
      <c r="C59" s="197" t="s">
        <v>1577</v>
      </c>
      <c r="D59" s="198">
        <v>6889375.3766280003</v>
      </c>
      <c r="E59" s="199">
        <v>7037471.9349999996</v>
      </c>
      <c r="F59" s="198">
        <v>6875744.4649830004</v>
      </c>
      <c r="G59" s="198">
        <v>7246614.2000000002</v>
      </c>
      <c r="H59" s="198">
        <v>7515597</v>
      </c>
      <c r="I59" s="200">
        <f t="shared" si="2"/>
        <v>7112960.595322201</v>
      </c>
    </row>
    <row r="60" spans="1:9" ht="14.45" customHeight="1" x14ac:dyDescent="0.25">
      <c r="A60" s="195" t="s">
        <v>215</v>
      </c>
      <c r="B60" s="196" t="str">
        <f>VLOOKUP(A60,'[1]Town-County-RPC Ref'!A:D,3,FALSE)</f>
        <v>CVRPC</v>
      </c>
      <c r="C60" s="201" t="s">
        <v>948</v>
      </c>
      <c r="D60" s="202">
        <v>41529899.041441001</v>
      </c>
      <c r="E60" s="203">
        <v>42244989.839309998</v>
      </c>
      <c r="F60" s="202">
        <v>40856507.641102999</v>
      </c>
      <c r="G60" s="202">
        <v>39399290.185000002</v>
      </c>
      <c r="H60" s="202">
        <v>40129369</v>
      </c>
      <c r="I60" s="200">
        <f t="shared" si="2"/>
        <v>40832011.141370796</v>
      </c>
    </row>
    <row r="61" spans="1:9" ht="14.45" customHeight="1" x14ac:dyDescent="0.25">
      <c r="A61" s="195" t="s">
        <v>105</v>
      </c>
      <c r="B61" s="196" t="str">
        <f>VLOOKUP(A61,'[1]Town-County-RPC Ref'!A:D,3,FALSE)</f>
        <v>TRORC</v>
      </c>
      <c r="C61" s="197" t="s">
        <v>1576</v>
      </c>
      <c r="D61" s="198">
        <v>21320086.529268999</v>
      </c>
      <c r="E61" s="199">
        <v>40965414.167499997</v>
      </c>
      <c r="F61" s="198">
        <v>28949032.987500001</v>
      </c>
      <c r="G61" s="198">
        <v>26426335.254000001</v>
      </c>
      <c r="H61" s="198">
        <v>26307289</v>
      </c>
      <c r="I61" s="200">
        <f t="shared" si="2"/>
        <v>28793631.587653797</v>
      </c>
    </row>
    <row r="62" spans="1:9" ht="14.45" customHeight="1" x14ac:dyDescent="0.25">
      <c r="A62" s="195" t="s">
        <v>105</v>
      </c>
      <c r="B62" s="196" t="str">
        <f>VLOOKUP(A62,'[1]Town-County-RPC Ref'!A:D,3,FALSE)</f>
        <v>TRORC</v>
      </c>
      <c r="C62" s="197" t="s">
        <v>1577</v>
      </c>
      <c r="D62" s="198">
        <v>6185200.4649999999</v>
      </c>
      <c r="E62" s="199">
        <v>6277408.9299999997</v>
      </c>
      <c r="F62" s="198">
        <v>6091685.7249999996</v>
      </c>
      <c r="G62" s="198">
        <v>6636075.9199999999</v>
      </c>
      <c r="H62" s="198">
        <v>6987365</v>
      </c>
      <c r="I62" s="200">
        <f t="shared" si="2"/>
        <v>6435547.2079999996</v>
      </c>
    </row>
    <row r="63" spans="1:9" ht="14.45" customHeight="1" x14ac:dyDescent="0.25">
      <c r="A63" s="195" t="s">
        <v>105</v>
      </c>
      <c r="B63" s="196" t="str">
        <f>VLOOKUP(A63,'[1]Town-County-RPC Ref'!A:D,3,FALSE)</f>
        <v>TRORC</v>
      </c>
      <c r="C63" s="201" t="s">
        <v>948</v>
      </c>
      <c r="D63" s="202">
        <v>27505286.994268999</v>
      </c>
      <c r="E63" s="203">
        <v>47242823.097499996</v>
      </c>
      <c r="F63" s="202">
        <v>35040718.712499999</v>
      </c>
      <c r="G63" s="202">
        <v>33062411.173999999</v>
      </c>
      <c r="H63" s="202">
        <v>33294654</v>
      </c>
      <c r="I63" s="200">
        <f t="shared" si="2"/>
        <v>35229178.795653798</v>
      </c>
    </row>
    <row r="64" spans="1:9" ht="14.45" customHeight="1" x14ac:dyDescent="0.25">
      <c r="A64" s="195" t="s">
        <v>19</v>
      </c>
      <c r="B64" s="196" t="str">
        <f>VLOOKUP(A64,'[1]Town-County-RPC Ref'!A:D,3,FALSE)</f>
        <v>NVDA</v>
      </c>
      <c r="C64" s="197" t="s">
        <v>1576</v>
      </c>
      <c r="D64" s="204" t="s">
        <v>1578</v>
      </c>
      <c r="E64" s="205" t="s">
        <v>1578</v>
      </c>
      <c r="F64" s="198">
        <v>289350</v>
      </c>
      <c r="G64" s="198">
        <v>292741</v>
      </c>
      <c r="H64" s="204" t="s">
        <v>1578</v>
      </c>
      <c r="I64" s="200">
        <f t="shared" si="2"/>
        <v>291045.5</v>
      </c>
    </row>
    <row r="65" spans="1:9" ht="14.45" customHeight="1" x14ac:dyDescent="0.25">
      <c r="A65" s="195" t="s">
        <v>19</v>
      </c>
      <c r="B65" s="196" t="str">
        <f>VLOOKUP(A65,'[1]Town-County-RPC Ref'!A:D,3,FALSE)</f>
        <v>NVDA</v>
      </c>
      <c r="C65" s="197" t="s">
        <v>1577</v>
      </c>
      <c r="D65" s="198">
        <v>748484</v>
      </c>
      <c r="E65" s="199">
        <v>751970</v>
      </c>
      <c r="F65" s="198">
        <v>743496</v>
      </c>
      <c r="G65" s="198">
        <v>793591</v>
      </c>
      <c r="H65" s="198">
        <v>805183</v>
      </c>
      <c r="I65" s="200">
        <f t="shared" si="2"/>
        <v>768544.8</v>
      </c>
    </row>
    <row r="66" spans="1:9" ht="14.45" customHeight="1" x14ac:dyDescent="0.25">
      <c r="A66" s="195" t="s">
        <v>19</v>
      </c>
      <c r="B66" s="196" t="str">
        <f>VLOOKUP(A66,'[1]Town-County-RPC Ref'!A:D,3,FALSE)</f>
        <v>NVDA</v>
      </c>
      <c r="C66" s="201" t="s">
        <v>948</v>
      </c>
      <c r="D66" s="201"/>
      <c r="E66" s="206"/>
      <c r="F66" s="202">
        <v>1032846</v>
      </c>
      <c r="G66" s="202">
        <v>1086332</v>
      </c>
      <c r="H66" s="201"/>
      <c r="I66" s="200">
        <f t="shared" si="2"/>
        <v>1059589</v>
      </c>
    </row>
    <row r="67" spans="1:9" ht="14.45" customHeight="1" x14ac:dyDescent="0.25">
      <c r="A67" s="195" t="s">
        <v>237</v>
      </c>
      <c r="B67" s="196" t="str">
        <f>VLOOKUP(A67,'[1]Town-County-RPC Ref'!A:D,3,FALSE)</f>
        <v>CCRPC</v>
      </c>
      <c r="C67" s="197" t="s">
        <v>1576</v>
      </c>
      <c r="D67" s="198">
        <v>2820835.5228019999</v>
      </c>
      <c r="E67" s="199">
        <v>2837640.6464999998</v>
      </c>
      <c r="F67" s="198">
        <v>3137063.798103</v>
      </c>
      <c r="G67" s="198">
        <v>3247832.2963999999</v>
      </c>
      <c r="H67" s="198">
        <v>3676947</v>
      </c>
      <c r="I67" s="200">
        <f t="shared" si="2"/>
        <v>3144063.8527609995</v>
      </c>
    </row>
    <row r="68" spans="1:9" ht="14.45" customHeight="1" x14ac:dyDescent="0.25">
      <c r="A68" s="195" t="s">
        <v>237</v>
      </c>
      <c r="B68" s="196" t="str">
        <f>VLOOKUP(A68,'[1]Town-County-RPC Ref'!A:D,3,FALSE)</f>
        <v>CCRPC</v>
      </c>
      <c r="C68" s="197" t="s">
        <v>1577</v>
      </c>
      <c r="D68" s="198">
        <v>3887011.8465749999</v>
      </c>
      <c r="E68" s="199">
        <v>4006897.9849999999</v>
      </c>
      <c r="F68" s="198">
        <v>3898519.69</v>
      </c>
      <c r="G68" s="198">
        <v>4117237.58</v>
      </c>
      <c r="H68" s="198">
        <v>4233826</v>
      </c>
      <c r="I68" s="200">
        <f t="shared" ref="I68:I99" si="3">AVERAGE(D68:H68)</f>
        <v>4028698.6203150004</v>
      </c>
    </row>
    <row r="69" spans="1:9" ht="14.45" customHeight="1" x14ac:dyDescent="0.25">
      <c r="A69" s="195" t="s">
        <v>237</v>
      </c>
      <c r="B69" s="196" t="str">
        <f>VLOOKUP(A69,'[1]Town-County-RPC Ref'!A:D,3,FALSE)</f>
        <v>CCRPC</v>
      </c>
      <c r="C69" s="201" t="s">
        <v>948</v>
      </c>
      <c r="D69" s="202">
        <v>6707847.3693770003</v>
      </c>
      <c r="E69" s="203">
        <v>6844538.6315000001</v>
      </c>
      <c r="F69" s="202">
        <v>7035583.4881030004</v>
      </c>
      <c r="G69" s="202">
        <v>7365069.8764000004</v>
      </c>
      <c r="H69" s="202">
        <v>7910773</v>
      </c>
      <c r="I69" s="200">
        <f t="shared" si="3"/>
        <v>7172762.4730760008</v>
      </c>
    </row>
    <row r="70" spans="1:9" ht="14.45" customHeight="1" x14ac:dyDescent="0.25">
      <c r="A70" s="195" t="s">
        <v>106</v>
      </c>
      <c r="B70" s="196" t="str">
        <f>VLOOKUP(A70,'[1]Town-County-RPC Ref'!A:D,3,FALSE)</f>
        <v>TRORC</v>
      </c>
      <c r="C70" s="197" t="s">
        <v>1576</v>
      </c>
      <c r="D70" s="198">
        <v>9355368.94025</v>
      </c>
      <c r="E70" s="199">
        <v>9843323.4247500002</v>
      </c>
      <c r="F70" s="198">
        <v>8984311.7465000004</v>
      </c>
      <c r="G70" s="198">
        <v>8573936.4505000003</v>
      </c>
      <c r="H70" s="198">
        <v>9239303</v>
      </c>
      <c r="I70" s="200">
        <f t="shared" si="3"/>
        <v>9199248.7124000005</v>
      </c>
    </row>
    <row r="71" spans="1:9" ht="14.45" customHeight="1" x14ac:dyDescent="0.25">
      <c r="A71" s="195" t="s">
        <v>106</v>
      </c>
      <c r="B71" s="196" t="str">
        <f>VLOOKUP(A71,'[1]Town-County-RPC Ref'!A:D,3,FALSE)</f>
        <v>TRORC</v>
      </c>
      <c r="C71" s="197" t="s">
        <v>1577</v>
      </c>
      <c r="D71" s="198">
        <v>7382417.1350100003</v>
      </c>
      <c r="E71" s="199">
        <v>7689221.1550000003</v>
      </c>
      <c r="F71" s="198">
        <v>7561466.0700000003</v>
      </c>
      <c r="G71" s="198">
        <v>7954264.0800000001</v>
      </c>
      <c r="H71" s="198">
        <v>8128711</v>
      </c>
      <c r="I71" s="200">
        <f t="shared" si="3"/>
        <v>7743215.8880020007</v>
      </c>
    </row>
    <row r="72" spans="1:9" ht="14.45" customHeight="1" x14ac:dyDescent="0.25">
      <c r="A72" s="195" t="s">
        <v>106</v>
      </c>
      <c r="B72" s="196" t="str">
        <f>VLOOKUP(A72,'[1]Town-County-RPC Ref'!A:D,3,FALSE)</f>
        <v>TRORC</v>
      </c>
      <c r="C72" s="201" t="s">
        <v>948</v>
      </c>
      <c r="D72" s="202">
        <v>16737786.07526</v>
      </c>
      <c r="E72" s="203">
        <v>17532544.579750001</v>
      </c>
      <c r="F72" s="202">
        <v>16545777.816500001</v>
      </c>
      <c r="G72" s="202">
        <v>16528200.5305</v>
      </c>
      <c r="H72" s="202">
        <v>17368014</v>
      </c>
      <c r="I72" s="200">
        <f t="shared" si="3"/>
        <v>16942464.600402001</v>
      </c>
    </row>
    <row r="73" spans="1:9" ht="14.45" customHeight="1" x14ac:dyDescent="0.25">
      <c r="A73" s="195" t="s">
        <v>107</v>
      </c>
      <c r="B73" s="196" t="str">
        <f>VLOOKUP(A73,'[1]Town-County-RPC Ref'!A:D,3,FALSE)</f>
        <v>TRORC</v>
      </c>
      <c r="C73" s="197" t="s">
        <v>1576</v>
      </c>
      <c r="D73" s="198">
        <v>761580</v>
      </c>
      <c r="E73" s="199">
        <v>786660</v>
      </c>
      <c r="F73" s="198">
        <v>821795</v>
      </c>
      <c r="G73" s="198">
        <v>783416</v>
      </c>
      <c r="H73" s="198">
        <v>823072</v>
      </c>
      <c r="I73" s="200">
        <f t="shared" si="3"/>
        <v>795304.6</v>
      </c>
    </row>
    <row r="74" spans="1:9" ht="14.45" customHeight="1" x14ac:dyDescent="0.25">
      <c r="A74" s="195" t="s">
        <v>107</v>
      </c>
      <c r="B74" s="196" t="str">
        <f>VLOOKUP(A74,'[1]Town-County-RPC Ref'!A:D,3,FALSE)</f>
        <v>TRORC</v>
      </c>
      <c r="C74" s="197" t="s">
        <v>1577</v>
      </c>
      <c r="D74" s="198">
        <v>4000664.0649999999</v>
      </c>
      <c r="E74" s="199">
        <v>4043053.0350020002</v>
      </c>
      <c r="F74" s="198">
        <v>3776324.509015</v>
      </c>
      <c r="G74" s="198">
        <v>4021552.96</v>
      </c>
      <c r="H74" s="198">
        <v>4225065</v>
      </c>
      <c r="I74" s="200">
        <f t="shared" si="3"/>
        <v>4013331.9138034</v>
      </c>
    </row>
    <row r="75" spans="1:9" ht="14.45" customHeight="1" x14ac:dyDescent="0.25">
      <c r="A75" s="195" t="s">
        <v>107</v>
      </c>
      <c r="B75" s="196" t="str">
        <f>VLOOKUP(A75,'[1]Town-County-RPC Ref'!A:D,3,FALSE)</f>
        <v>TRORC</v>
      </c>
      <c r="C75" s="201" t="s">
        <v>948</v>
      </c>
      <c r="D75" s="202">
        <v>4762244.0650000004</v>
      </c>
      <c r="E75" s="203">
        <v>4829713.0350019997</v>
      </c>
      <c r="F75" s="202">
        <v>4598119.5090150004</v>
      </c>
      <c r="G75" s="202">
        <v>4804968.96</v>
      </c>
      <c r="H75" s="202">
        <v>5048137</v>
      </c>
      <c r="I75" s="200">
        <f t="shared" si="3"/>
        <v>4808636.5138034001</v>
      </c>
    </row>
    <row r="76" spans="1:9" ht="14.45" customHeight="1" x14ac:dyDescent="0.25">
      <c r="A76" s="195" t="s">
        <v>78</v>
      </c>
      <c r="B76" s="196" t="str">
        <f>VLOOKUP(A76,'[1]Town-County-RPC Ref'!A:D,3,FALSE)</f>
        <v>RRPC</v>
      </c>
      <c r="C76" s="197" t="s">
        <v>1576</v>
      </c>
      <c r="D76" s="198">
        <v>9503076.2213000003</v>
      </c>
      <c r="E76" s="199">
        <v>10263290.134199999</v>
      </c>
      <c r="F76" s="198">
        <v>9148551.7657999992</v>
      </c>
      <c r="G76" s="198">
        <v>8844616.2222000007</v>
      </c>
      <c r="H76" s="198">
        <v>9890925</v>
      </c>
      <c r="I76" s="200">
        <f t="shared" si="3"/>
        <v>9530091.8686999995</v>
      </c>
    </row>
    <row r="77" spans="1:9" ht="14.45" customHeight="1" x14ac:dyDescent="0.25">
      <c r="A77" s="195" t="s">
        <v>78</v>
      </c>
      <c r="B77" s="196" t="str">
        <f>VLOOKUP(A77,'[1]Town-County-RPC Ref'!A:D,3,FALSE)</f>
        <v>RRPC</v>
      </c>
      <c r="C77" s="197" t="s">
        <v>1577</v>
      </c>
      <c r="D77" s="198">
        <v>12521838.385013999</v>
      </c>
      <c r="E77" s="199">
        <v>13071379.855</v>
      </c>
      <c r="F77" s="198">
        <v>12728362.841628</v>
      </c>
      <c r="G77" s="198">
        <v>13682151.539999999</v>
      </c>
      <c r="H77" s="198">
        <v>14088806</v>
      </c>
      <c r="I77" s="200">
        <f t="shared" si="3"/>
        <v>13218507.724328401</v>
      </c>
    </row>
    <row r="78" spans="1:9" ht="14.45" customHeight="1" x14ac:dyDescent="0.25">
      <c r="A78" s="195" t="s">
        <v>78</v>
      </c>
      <c r="B78" s="196" t="str">
        <f>VLOOKUP(A78,'[1]Town-County-RPC Ref'!A:D,3,FALSE)</f>
        <v>RRPC</v>
      </c>
      <c r="C78" s="201" t="s">
        <v>948</v>
      </c>
      <c r="D78" s="202">
        <v>22024914.606314</v>
      </c>
      <c r="E78" s="203">
        <v>23334669.9892</v>
      </c>
      <c r="F78" s="202">
        <v>21876914.607427999</v>
      </c>
      <c r="G78" s="202">
        <v>22526767.762200002</v>
      </c>
      <c r="H78" s="202">
        <v>23979731</v>
      </c>
      <c r="I78" s="200">
        <f t="shared" si="3"/>
        <v>22748599.5930284</v>
      </c>
    </row>
    <row r="79" spans="1:9" ht="14.45" customHeight="1" x14ac:dyDescent="0.25">
      <c r="A79" s="195" t="s">
        <v>136</v>
      </c>
      <c r="B79" s="196" t="str">
        <f>VLOOKUP(A79,'[1]Town-County-RPC Ref'!A:D,3,FALSE)</f>
        <v>WRC</v>
      </c>
      <c r="C79" s="197" t="s">
        <v>1576</v>
      </c>
      <c r="D79" s="198">
        <v>128238410.878571</v>
      </c>
      <c r="E79" s="199">
        <v>125184694.349251</v>
      </c>
      <c r="F79" s="198">
        <v>118819310.71269</v>
      </c>
      <c r="G79" s="198">
        <v>115180942.22375</v>
      </c>
      <c r="H79" s="198">
        <v>115009231</v>
      </c>
      <c r="I79" s="200">
        <f t="shared" si="3"/>
        <v>120486517.83285241</v>
      </c>
    </row>
    <row r="80" spans="1:9" ht="14.45" customHeight="1" x14ac:dyDescent="0.25">
      <c r="A80" s="195" t="s">
        <v>136</v>
      </c>
      <c r="B80" s="196" t="str">
        <f>VLOOKUP(A80,'[1]Town-County-RPC Ref'!A:D,3,FALSE)</f>
        <v>WRC</v>
      </c>
      <c r="C80" s="197" t="s">
        <v>1577</v>
      </c>
      <c r="D80" s="198">
        <v>31321605.163779002</v>
      </c>
      <c r="E80" s="199">
        <v>32784301.851201002</v>
      </c>
      <c r="F80" s="198">
        <v>31018226.714423999</v>
      </c>
      <c r="G80" s="198">
        <v>33592589.719999999</v>
      </c>
      <c r="H80" s="198">
        <v>34534766</v>
      </c>
      <c r="I80" s="200">
        <f t="shared" si="3"/>
        <v>32650297.889880799</v>
      </c>
    </row>
    <row r="81" spans="1:9" ht="14.45" customHeight="1" x14ac:dyDescent="0.25">
      <c r="A81" s="195" t="s">
        <v>136</v>
      </c>
      <c r="B81" s="196" t="str">
        <f>VLOOKUP(A81,'[1]Town-County-RPC Ref'!A:D,3,FALSE)</f>
        <v>WRC</v>
      </c>
      <c r="C81" s="201" t="s">
        <v>948</v>
      </c>
      <c r="D81" s="202">
        <v>159560016.04234999</v>
      </c>
      <c r="E81" s="203">
        <v>157968996.200452</v>
      </c>
      <c r="F81" s="202">
        <v>149837537.42711401</v>
      </c>
      <c r="G81" s="202">
        <v>148773531.94374999</v>
      </c>
      <c r="H81" s="202">
        <v>149543997</v>
      </c>
      <c r="I81" s="200">
        <f t="shared" si="3"/>
        <v>153136815.7227332</v>
      </c>
    </row>
    <row r="82" spans="1:9" ht="14.45" customHeight="1" x14ac:dyDescent="0.25">
      <c r="A82" s="195" t="s">
        <v>108</v>
      </c>
      <c r="B82" s="196" t="str">
        <f>VLOOKUP(A82,'[1]Town-County-RPC Ref'!A:D,3,FALSE)</f>
        <v>TRORC</v>
      </c>
      <c r="C82" s="197" t="s">
        <v>1576</v>
      </c>
      <c r="D82" s="198">
        <v>2314400.2749999999</v>
      </c>
      <c r="E82" s="199">
        <v>2194510.7450000001</v>
      </c>
      <c r="F82" s="198">
        <v>1947791.73</v>
      </c>
      <c r="G82" s="198">
        <v>1722217.9</v>
      </c>
      <c r="H82" s="198">
        <v>1676195</v>
      </c>
      <c r="I82" s="200">
        <f t="shared" si="3"/>
        <v>1971023.1300000001</v>
      </c>
    </row>
    <row r="83" spans="1:9" ht="14.45" customHeight="1" x14ac:dyDescent="0.25">
      <c r="A83" s="195" t="s">
        <v>108</v>
      </c>
      <c r="B83" s="196" t="str">
        <f>VLOOKUP(A83,'[1]Town-County-RPC Ref'!A:D,3,FALSE)</f>
        <v>TRORC</v>
      </c>
      <c r="C83" s="197" t="s">
        <v>1577</v>
      </c>
      <c r="D83" s="198">
        <v>3855411.1679790001</v>
      </c>
      <c r="E83" s="199">
        <v>3949278.4100390002</v>
      </c>
      <c r="F83" s="198">
        <v>3779567.097536</v>
      </c>
      <c r="G83" s="198">
        <v>4110473.3850250002</v>
      </c>
      <c r="H83" s="198">
        <v>4190647</v>
      </c>
      <c r="I83" s="200">
        <f t="shared" si="3"/>
        <v>3977075.4121158002</v>
      </c>
    </row>
    <row r="84" spans="1:9" ht="14.45" customHeight="1" x14ac:dyDescent="0.25">
      <c r="A84" s="195" t="s">
        <v>108</v>
      </c>
      <c r="B84" s="196" t="str">
        <f>VLOOKUP(A84,'[1]Town-County-RPC Ref'!A:D,3,FALSE)</f>
        <v>TRORC</v>
      </c>
      <c r="C84" s="201" t="s">
        <v>948</v>
      </c>
      <c r="D84" s="202">
        <v>6169811.4429789996</v>
      </c>
      <c r="E84" s="203">
        <v>6143789.1550390003</v>
      </c>
      <c r="F84" s="202">
        <v>5727358.8275359999</v>
      </c>
      <c r="G84" s="202">
        <v>5832691.2850249996</v>
      </c>
      <c r="H84" s="202">
        <v>5866842</v>
      </c>
      <c r="I84" s="200">
        <f t="shared" si="3"/>
        <v>5948098.5421158001</v>
      </c>
    </row>
    <row r="85" spans="1:9" ht="14.45" customHeight="1" x14ac:dyDescent="0.25">
      <c r="A85" s="195" t="s">
        <v>170</v>
      </c>
      <c r="B85" s="196" t="str">
        <f>VLOOKUP(A85,'[1]Town-County-RPC Ref'!A:D,3,FALSE)</f>
        <v>ACRPC</v>
      </c>
      <c r="C85" s="197" t="s">
        <v>1576</v>
      </c>
      <c r="D85" s="198">
        <v>2212026.7000000002</v>
      </c>
      <c r="E85" s="199">
        <v>2449688.3739999998</v>
      </c>
      <c r="F85" s="198">
        <v>2822032.7579999999</v>
      </c>
      <c r="G85" s="198">
        <v>2850343.3820000002</v>
      </c>
      <c r="H85" s="198">
        <v>2945035</v>
      </c>
      <c r="I85" s="200">
        <f t="shared" si="3"/>
        <v>2655825.2428000001</v>
      </c>
    </row>
    <row r="86" spans="1:9" ht="14.45" customHeight="1" x14ac:dyDescent="0.25">
      <c r="A86" s="195" t="s">
        <v>170</v>
      </c>
      <c r="B86" s="196" t="str">
        <f>VLOOKUP(A86,'[1]Town-County-RPC Ref'!A:D,3,FALSE)</f>
        <v>ACRPC</v>
      </c>
      <c r="C86" s="197" t="s">
        <v>1577</v>
      </c>
      <c r="D86" s="198">
        <v>5199098.87</v>
      </c>
      <c r="E86" s="199">
        <v>5229126.3679750003</v>
      </c>
      <c r="F86" s="198">
        <v>4894709.6000039997</v>
      </c>
      <c r="G86" s="198">
        <v>5229513.79</v>
      </c>
      <c r="H86" s="198">
        <v>5418401</v>
      </c>
      <c r="I86" s="200">
        <f t="shared" si="3"/>
        <v>5194169.9255957995</v>
      </c>
    </row>
    <row r="87" spans="1:9" ht="14.45" customHeight="1" x14ac:dyDescent="0.25">
      <c r="A87" s="195" t="s">
        <v>170</v>
      </c>
      <c r="B87" s="196" t="str">
        <f>VLOOKUP(A87,'[1]Town-County-RPC Ref'!A:D,3,FALSE)</f>
        <v>ACRPC</v>
      </c>
      <c r="C87" s="201" t="s">
        <v>948</v>
      </c>
      <c r="D87" s="202">
        <v>7411125.5700000003</v>
      </c>
      <c r="E87" s="203">
        <v>7678814.7419750001</v>
      </c>
      <c r="F87" s="202">
        <v>7716742.358004</v>
      </c>
      <c r="G87" s="202">
        <v>8079857.1720000003</v>
      </c>
      <c r="H87" s="202">
        <v>8363436</v>
      </c>
      <c r="I87" s="200">
        <f t="shared" si="3"/>
        <v>7849995.1683957996</v>
      </c>
    </row>
    <row r="88" spans="1:9" ht="14.45" customHeight="1" x14ac:dyDescent="0.25">
      <c r="A88" s="195" t="s">
        <v>20</v>
      </c>
      <c r="B88" s="196" t="str">
        <f>VLOOKUP(A88,'[1]Town-County-RPC Ref'!A:D,3,FALSE)</f>
        <v>NVDA</v>
      </c>
      <c r="C88" s="197" t="s">
        <v>1576</v>
      </c>
      <c r="D88" s="198">
        <v>2599165</v>
      </c>
      <c r="E88" s="199">
        <v>2863625</v>
      </c>
      <c r="F88" s="198">
        <v>2905775</v>
      </c>
      <c r="G88" s="198">
        <v>2783509</v>
      </c>
      <c r="H88" s="198">
        <v>2745585</v>
      </c>
      <c r="I88" s="200">
        <f t="shared" si="3"/>
        <v>2779531.8</v>
      </c>
    </row>
    <row r="89" spans="1:9" ht="14.45" customHeight="1" x14ac:dyDescent="0.25">
      <c r="A89" s="195" t="s">
        <v>20</v>
      </c>
      <c r="B89" s="196" t="str">
        <f>VLOOKUP(A89,'[1]Town-County-RPC Ref'!A:D,3,FALSE)</f>
        <v>NVDA</v>
      </c>
      <c r="C89" s="197" t="s">
        <v>1577</v>
      </c>
      <c r="D89" s="198">
        <v>3715840</v>
      </c>
      <c r="E89" s="199">
        <v>3938584</v>
      </c>
      <c r="F89" s="198">
        <v>3962088</v>
      </c>
      <c r="G89" s="198">
        <v>4268141</v>
      </c>
      <c r="H89" s="198">
        <v>4294028</v>
      </c>
      <c r="I89" s="200">
        <f t="shared" si="3"/>
        <v>4035736.2</v>
      </c>
    </row>
    <row r="90" spans="1:9" ht="14.45" customHeight="1" x14ac:dyDescent="0.25">
      <c r="A90" s="195" t="s">
        <v>20</v>
      </c>
      <c r="B90" s="196" t="str">
        <f>VLOOKUP(A90,'[1]Town-County-RPC Ref'!A:D,3,FALSE)</f>
        <v>NVDA</v>
      </c>
      <c r="C90" s="201" t="s">
        <v>948</v>
      </c>
      <c r="D90" s="202">
        <v>6315005</v>
      </c>
      <c r="E90" s="203">
        <v>6802209</v>
      </c>
      <c r="F90" s="202">
        <v>6867863</v>
      </c>
      <c r="G90" s="202">
        <v>7051650</v>
      </c>
      <c r="H90" s="202">
        <v>7039613</v>
      </c>
      <c r="I90" s="200">
        <f t="shared" si="3"/>
        <v>6815268</v>
      </c>
    </row>
    <row r="91" spans="1:9" ht="14.45" customHeight="1" x14ac:dyDescent="0.25">
      <c r="A91" s="195" t="s">
        <v>171</v>
      </c>
      <c r="B91" s="196" t="str">
        <f>VLOOKUP(A91,'[1]Town-County-RPC Ref'!A:D,3,FALSE)</f>
        <v>ACRPC</v>
      </c>
      <c r="C91" s="197" t="s">
        <v>1576</v>
      </c>
      <c r="D91" s="198">
        <v>9334700.3827</v>
      </c>
      <c r="E91" s="199">
        <v>9547159.2400860004</v>
      </c>
      <c r="F91" s="198">
        <v>9279512.0869999994</v>
      </c>
      <c r="G91" s="198">
        <v>9421298.6600000001</v>
      </c>
      <c r="H91" s="198">
        <v>10250540</v>
      </c>
      <c r="I91" s="200">
        <f t="shared" si="3"/>
        <v>9566642.0739571992</v>
      </c>
    </row>
    <row r="92" spans="1:9" ht="14.45" customHeight="1" x14ac:dyDescent="0.25">
      <c r="A92" s="195" t="s">
        <v>171</v>
      </c>
      <c r="B92" s="196" t="str">
        <f>VLOOKUP(A92,'[1]Town-County-RPC Ref'!A:D,3,FALSE)</f>
        <v>ACRPC</v>
      </c>
      <c r="C92" s="197" t="s">
        <v>1577</v>
      </c>
      <c r="D92" s="198">
        <v>10890423.595000001</v>
      </c>
      <c r="E92" s="199">
        <v>11475860.340429001</v>
      </c>
      <c r="F92" s="198">
        <v>10784311.980001001</v>
      </c>
      <c r="G92" s="198">
        <v>12062214.029999999</v>
      </c>
      <c r="H92" s="198">
        <v>12597296</v>
      </c>
      <c r="I92" s="200">
        <f t="shared" si="3"/>
        <v>11562021.189086001</v>
      </c>
    </row>
    <row r="93" spans="1:9" ht="14.45" customHeight="1" x14ac:dyDescent="0.25">
      <c r="A93" s="195" t="s">
        <v>171</v>
      </c>
      <c r="B93" s="196" t="str">
        <f>VLOOKUP(A93,'[1]Town-County-RPC Ref'!A:D,3,FALSE)</f>
        <v>ACRPC</v>
      </c>
      <c r="C93" s="201" t="s">
        <v>948</v>
      </c>
      <c r="D93" s="202">
        <v>20225123.977699999</v>
      </c>
      <c r="E93" s="203">
        <v>21023019.580515001</v>
      </c>
      <c r="F93" s="202">
        <v>20063824.067001</v>
      </c>
      <c r="G93" s="202">
        <v>21483512.690000001</v>
      </c>
      <c r="H93" s="202">
        <v>22847836</v>
      </c>
      <c r="I93" s="200">
        <f t="shared" si="3"/>
        <v>21128663.263043202</v>
      </c>
    </row>
    <row r="94" spans="1:9" ht="14.45" customHeight="1" x14ac:dyDescent="0.25">
      <c r="A94" s="195" t="s">
        <v>109</v>
      </c>
      <c r="B94" s="196" t="str">
        <f>VLOOKUP(A94,'[1]Town-County-RPC Ref'!A:D,3,FALSE)</f>
        <v>TRORC</v>
      </c>
      <c r="C94" s="197" t="s">
        <v>1576</v>
      </c>
      <c r="D94" s="198">
        <v>757260.05500000005</v>
      </c>
      <c r="E94" s="199">
        <v>756301.78</v>
      </c>
      <c r="F94" s="198">
        <v>773931.52000000002</v>
      </c>
      <c r="G94" s="198">
        <v>739791.22</v>
      </c>
      <c r="H94" s="198">
        <v>839006</v>
      </c>
      <c r="I94" s="200">
        <f t="shared" si="3"/>
        <v>773258.11499999999</v>
      </c>
    </row>
    <row r="95" spans="1:9" ht="14.45" customHeight="1" x14ac:dyDescent="0.25">
      <c r="A95" s="195" t="s">
        <v>109</v>
      </c>
      <c r="B95" s="196" t="str">
        <f>VLOOKUP(A95,'[1]Town-County-RPC Ref'!A:D,3,FALSE)</f>
        <v>TRORC</v>
      </c>
      <c r="C95" s="197" t="s">
        <v>1577</v>
      </c>
      <c r="D95" s="198">
        <v>4227743.6000060001</v>
      </c>
      <c r="E95" s="199">
        <v>4303065.255016</v>
      </c>
      <c r="F95" s="198">
        <v>4240901.1849929998</v>
      </c>
      <c r="G95" s="198">
        <v>4558691.8099999996</v>
      </c>
      <c r="H95" s="198">
        <v>4753606</v>
      </c>
      <c r="I95" s="200">
        <f t="shared" si="3"/>
        <v>4416801.5700030001</v>
      </c>
    </row>
    <row r="96" spans="1:9" ht="14.45" customHeight="1" x14ac:dyDescent="0.25">
      <c r="A96" s="195" t="s">
        <v>109</v>
      </c>
      <c r="B96" s="196" t="str">
        <f>VLOOKUP(A96,'[1]Town-County-RPC Ref'!A:D,3,FALSE)</f>
        <v>TRORC</v>
      </c>
      <c r="C96" s="201" t="s">
        <v>948</v>
      </c>
      <c r="D96" s="202">
        <v>4985003.6550059998</v>
      </c>
      <c r="E96" s="203">
        <v>5059367.0350160003</v>
      </c>
      <c r="F96" s="202">
        <v>5014832.7049930003</v>
      </c>
      <c r="G96" s="202">
        <v>5298483.03</v>
      </c>
      <c r="H96" s="202">
        <v>5592612</v>
      </c>
      <c r="I96" s="200">
        <f t="shared" si="3"/>
        <v>5190059.6850029994</v>
      </c>
    </row>
    <row r="97" spans="1:9" ht="14.45" customHeight="1" x14ac:dyDescent="0.25">
      <c r="A97" s="195" t="s">
        <v>137</v>
      </c>
      <c r="B97" s="196" t="str">
        <f>VLOOKUP(A97,'[1]Town-County-RPC Ref'!A:D,3,FALSE)</f>
        <v>WRC</v>
      </c>
      <c r="C97" s="197" t="s">
        <v>1576</v>
      </c>
      <c r="D97" s="198">
        <v>133400</v>
      </c>
      <c r="E97" s="199">
        <v>155321</v>
      </c>
      <c r="F97" s="198">
        <v>141388</v>
      </c>
      <c r="G97" s="198">
        <v>136888</v>
      </c>
      <c r="H97" s="198">
        <v>189835</v>
      </c>
      <c r="I97" s="200">
        <f t="shared" si="3"/>
        <v>151366.39999999999</v>
      </c>
    </row>
    <row r="98" spans="1:9" ht="14.45" customHeight="1" x14ac:dyDescent="0.25">
      <c r="A98" s="195" t="s">
        <v>137</v>
      </c>
      <c r="B98" s="196" t="str">
        <f>VLOOKUP(A98,'[1]Town-County-RPC Ref'!A:D,3,FALSE)</f>
        <v>WRC</v>
      </c>
      <c r="C98" s="197" t="s">
        <v>1577</v>
      </c>
      <c r="D98" s="198">
        <v>1965572.54</v>
      </c>
      <c r="E98" s="199">
        <v>2050821.74</v>
      </c>
      <c r="F98" s="198">
        <v>1996508.56</v>
      </c>
      <c r="G98" s="198">
        <v>2177641.4500000002</v>
      </c>
      <c r="H98" s="198">
        <v>2273641</v>
      </c>
      <c r="I98" s="200">
        <f t="shared" si="3"/>
        <v>2092837.0579999997</v>
      </c>
    </row>
    <row r="99" spans="1:9" ht="14.45" customHeight="1" x14ac:dyDescent="0.25">
      <c r="A99" s="195" t="s">
        <v>137</v>
      </c>
      <c r="B99" s="196" t="str">
        <f>VLOOKUP(A99,'[1]Town-County-RPC Ref'!A:D,3,FALSE)</f>
        <v>WRC</v>
      </c>
      <c r="C99" s="201" t="s">
        <v>948</v>
      </c>
      <c r="D99" s="202">
        <v>2098972.54</v>
      </c>
      <c r="E99" s="203">
        <v>2206142.7400000002</v>
      </c>
      <c r="F99" s="202">
        <v>2137896.56</v>
      </c>
      <c r="G99" s="202">
        <v>2314529.4500000002</v>
      </c>
      <c r="H99" s="202">
        <v>2463476</v>
      </c>
      <c r="I99" s="200">
        <f t="shared" si="3"/>
        <v>2244203.4579999996</v>
      </c>
    </row>
    <row r="100" spans="1:9" ht="14.45" customHeight="1" x14ac:dyDescent="0.25">
      <c r="A100" s="195" t="s">
        <v>36</v>
      </c>
      <c r="B100" s="196" t="str">
        <f>VLOOKUP(A100,'[1]Town-County-RPC Ref'!A:D,3,FALSE)</f>
        <v>NVDA</v>
      </c>
      <c r="C100" s="197" t="s">
        <v>1576</v>
      </c>
      <c r="D100" s="198">
        <v>743973</v>
      </c>
      <c r="E100" s="199">
        <v>476388</v>
      </c>
      <c r="F100" s="198">
        <v>2815062</v>
      </c>
      <c r="G100" s="198">
        <v>525038</v>
      </c>
      <c r="H100" s="198">
        <v>524396</v>
      </c>
      <c r="I100" s="200">
        <f t="shared" ref="I100:I131" si="4">AVERAGE(D100:H100)</f>
        <v>1016971.4</v>
      </c>
    </row>
    <row r="101" spans="1:9" ht="14.45" customHeight="1" x14ac:dyDescent="0.25">
      <c r="A101" s="195" t="s">
        <v>36</v>
      </c>
      <c r="B101" s="196" t="str">
        <f>VLOOKUP(A101,'[1]Town-County-RPC Ref'!A:D,3,FALSE)</f>
        <v>NVDA</v>
      </c>
      <c r="C101" s="197" t="s">
        <v>1577</v>
      </c>
      <c r="D101" s="198">
        <v>2422878</v>
      </c>
      <c r="E101" s="199">
        <v>2011432</v>
      </c>
      <c r="F101" s="198">
        <v>2942809</v>
      </c>
      <c r="G101" s="198">
        <v>2742436</v>
      </c>
      <c r="H101" s="198">
        <v>2692022</v>
      </c>
      <c r="I101" s="200">
        <f t="shared" si="4"/>
        <v>2562315.4</v>
      </c>
    </row>
    <row r="102" spans="1:9" ht="14.45" customHeight="1" x14ac:dyDescent="0.25">
      <c r="A102" s="195" t="s">
        <v>36</v>
      </c>
      <c r="B102" s="196" t="str">
        <f>VLOOKUP(A102,'[1]Town-County-RPC Ref'!A:D,3,FALSE)</f>
        <v>NVDA</v>
      </c>
      <c r="C102" s="201" t="s">
        <v>948</v>
      </c>
      <c r="D102" s="202">
        <v>3166851</v>
      </c>
      <c r="E102" s="203">
        <v>2487820</v>
      </c>
      <c r="F102" s="202">
        <v>5757871</v>
      </c>
      <c r="G102" s="202">
        <v>3267474</v>
      </c>
      <c r="H102" s="202">
        <v>3216418</v>
      </c>
      <c r="I102" s="200">
        <f t="shared" si="4"/>
        <v>3579286.8</v>
      </c>
    </row>
    <row r="103" spans="1:9" ht="14.45" customHeight="1" x14ac:dyDescent="0.25">
      <c r="A103" s="195" t="s">
        <v>21</v>
      </c>
      <c r="B103" s="196" t="str">
        <f>VLOOKUP(A103,'[1]Town-County-RPC Ref'!A:D,3,FALSE)</f>
        <v>NVDA</v>
      </c>
      <c r="C103" s="197" t="s">
        <v>1576</v>
      </c>
      <c r="D103" s="204" t="s">
        <v>1578</v>
      </c>
      <c r="E103" s="205" t="s">
        <v>1578</v>
      </c>
      <c r="F103" s="204" t="s">
        <v>1578</v>
      </c>
      <c r="G103" s="204" t="s">
        <v>1578</v>
      </c>
      <c r="H103" s="204" t="s">
        <v>1578</v>
      </c>
      <c r="I103" s="200" t="e">
        <f t="shared" si="4"/>
        <v>#DIV/0!</v>
      </c>
    </row>
    <row r="104" spans="1:9" ht="14.45" customHeight="1" x14ac:dyDescent="0.25">
      <c r="A104" s="195" t="s">
        <v>21</v>
      </c>
      <c r="B104" s="196" t="str">
        <f>VLOOKUP(A104,'[1]Town-County-RPC Ref'!A:D,3,FALSE)</f>
        <v>NVDA</v>
      </c>
      <c r="C104" s="197" t="s">
        <v>1577</v>
      </c>
      <c r="D104" s="198">
        <v>304409</v>
      </c>
      <c r="E104" s="199">
        <v>305749</v>
      </c>
      <c r="F104" s="198">
        <v>303258</v>
      </c>
      <c r="G104" s="198">
        <v>319550</v>
      </c>
      <c r="H104" s="198">
        <v>315472</v>
      </c>
      <c r="I104" s="200">
        <f t="shared" si="4"/>
        <v>309687.59999999998</v>
      </c>
    </row>
    <row r="105" spans="1:9" ht="14.45" customHeight="1" x14ac:dyDescent="0.25">
      <c r="A105" s="195" t="s">
        <v>21</v>
      </c>
      <c r="B105" s="196" t="str">
        <f>VLOOKUP(A105,'[1]Town-County-RPC Ref'!A:D,3,FALSE)</f>
        <v>NVDA</v>
      </c>
      <c r="C105" s="201" t="s">
        <v>948</v>
      </c>
      <c r="D105" s="201"/>
      <c r="E105" s="206"/>
      <c r="F105" s="201"/>
      <c r="G105" s="201"/>
      <c r="H105" s="201"/>
      <c r="I105" s="200" t="e">
        <f t="shared" si="4"/>
        <v>#DIV/0!</v>
      </c>
    </row>
    <row r="106" spans="1:9" ht="14.45" customHeight="1" x14ac:dyDescent="0.25">
      <c r="A106" s="195" t="s">
        <v>986</v>
      </c>
      <c r="B106" s="196" t="e">
        <f>VLOOKUP(A106,'[1]Town-County-RPC Ref'!A:D,3,FALSE)</f>
        <v>#N/A</v>
      </c>
      <c r="C106" s="197" t="s">
        <v>1577</v>
      </c>
      <c r="D106" s="204" t="s">
        <v>1578</v>
      </c>
      <c r="E106" s="205" t="s">
        <v>1578</v>
      </c>
      <c r="F106" s="204" t="s">
        <v>1578</v>
      </c>
      <c r="G106" s="204" t="s">
        <v>1578</v>
      </c>
      <c r="H106" s="204" t="s">
        <v>1578</v>
      </c>
      <c r="I106" s="200" t="e">
        <f t="shared" si="4"/>
        <v>#DIV/0!</v>
      </c>
    </row>
    <row r="107" spans="1:9" ht="14.45" customHeight="1" x14ac:dyDescent="0.25">
      <c r="A107" s="195" t="s">
        <v>986</v>
      </c>
      <c r="B107" s="196" t="e">
        <f>VLOOKUP(A107,'[1]Town-County-RPC Ref'!A:D,3,FALSE)</f>
        <v>#N/A</v>
      </c>
      <c r="C107" s="201" t="s">
        <v>948</v>
      </c>
      <c r="D107" s="201"/>
      <c r="E107" s="206"/>
      <c r="F107" s="201"/>
      <c r="G107" s="201"/>
      <c r="H107" s="201"/>
      <c r="I107" s="200" t="e">
        <f t="shared" si="4"/>
        <v>#DIV/0!</v>
      </c>
    </row>
    <row r="108" spans="1:9" ht="14.45" customHeight="1" x14ac:dyDescent="0.25">
      <c r="A108" s="195" t="s">
        <v>1</v>
      </c>
      <c r="B108" s="196" t="str">
        <f>VLOOKUP(A108,'[1]Town-County-RPC Ref'!A:D,3,FALSE)</f>
        <v>NVDA</v>
      </c>
      <c r="C108" s="197" t="s">
        <v>1576</v>
      </c>
      <c r="D108" s="198">
        <v>8891113</v>
      </c>
      <c r="E108" s="199">
        <v>8194995</v>
      </c>
      <c r="F108" s="198">
        <v>8905906</v>
      </c>
      <c r="G108" s="198">
        <v>7812153</v>
      </c>
      <c r="H108" s="198">
        <v>8873853</v>
      </c>
      <c r="I108" s="200">
        <f t="shared" si="4"/>
        <v>8535604</v>
      </c>
    </row>
    <row r="109" spans="1:9" ht="14.45" customHeight="1" x14ac:dyDescent="0.25">
      <c r="A109" s="195" t="s">
        <v>1</v>
      </c>
      <c r="B109" s="196" t="str">
        <f>VLOOKUP(A109,'[1]Town-County-RPC Ref'!A:D,3,FALSE)</f>
        <v>NVDA</v>
      </c>
      <c r="C109" s="197" t="s">
        <v>1577</v>
      </c>
      <c r="D109" s="198">
        <v>6332126</v>
      </c>
      <c r="E109" s="199">
        <v>6728635</v>
      </c>
      <c r="F109" s="198">
        <v>6840526</v>
      </c>
      <c r="G109" s="198">
        <v>7037447</v>
      </c>
      <c r="H109" s="198">
        <v>7873638</v>
      </c>
      <c r="I109" s="200">
        <f t="shared" si="4"/>
        <v>6962474.4000000004</v>
      </c>
    </row>
    <row r="110" spans="1:9" ht="14.45" customHeight="1" x14ac:dyDescent="0.25">
      <c r="A110" s="195" t="s">
        <v>1</v>
      </c>
      <c r="B110" s="196" t="str">
        <f>VLOOKUP(A110,'[1]Town-County-RPC Ref'!A:D,3,FALSE)</f>
        <v>NVDA</v>
      </c>
      <c r="C110" s="201" t="s">
        <v>948</v>
      </c>
      <c r="D110" s="202">
        <v>15223239</v>
      </c>
      <c r="E110" s="203">
        <v>14923630</v>
      </c>
      <c r="F110" s="202">
        <v>15746432</v>
      </c>
      <c r="G110" s="202">
        <v>14849600</v>
      </c>
      <c r="H110" s="202">
        <v>16747491</v>
      </c>
      <c r="I110" s="200">
        <f t="shared" si="4"/>
        <v>15498078.4</v>
      </c>
    </row>
    <row r="111" spans="1:9" ht="14.45" customHeight="1" x14ac:dyDescent="0.25">
      <c r="A111" s="195" t="s">
        <v>216</v>
      </c>
      <c r="B111" s="196" t="str">
        <f>VLOOKUP(A111,'[1]Town-County-RPC Ref'!A:D,3,FALSE)</f>
        <v>CVRPC</v>
      </c>
      <c r="C111" s="197" t="s">
        <v>1576</v>
      </c>
      <c r="D111" s="198">
        <v>12068295.981208</v>
      </c>
      <c r="E111" s="199">
        <v>13249522.5955</v>
      </c>
      <c r="F111" s="198">
        <v>14147890.08275</v>
      </c>
      <c r="G111" s="198">
        <v>14567391.365250001</v>
      </c>
      <c r="H111" s="198">
        <v>13761874</v>
      </c>
      <c r="I111" s="200">
        <f t="shared" si="4"/>
        <v>13558994.8049416</v>
      </c>
    </row>
    <row r="112" spans="1:9" ht="14.45" customHeight="1" x14ac:dyDescent="0.25">
      <c r="A112" s="195" t="s">
        <v>216</v>
      </c>
      <c r="B112" s="196" t="str">
        <f>VLOOKUP(A112,'[1]Town-County-RPC Ref'!A:D,3,FALSE)</f>
        <v>CVRPC</v>
      </c>
      <c r="C112" s="197" t="s">
        <v>1577</v>
      </c>
      <c r="D112" s="198">
        <v>4299074.6132920003</v>
      </c>
      <c r="E112" s="199">
        <v>4401244.7300000004</v>
      </c>
      <c r="F112" s="198">
        <v>4375403.59</v>
      </c>
      <c r="G112" s="198">
        <v>4504368</v>
      </c>
      <c r="H112" s="198">
        <v>4759639</v>
      </c>
      <c r="I112" s="200">
        <f t="shared" si="4"/>
        <v>4467945.9866583999</v>
      </c>
    </row>
    <row r="113" spans="1:9" ht="14.45" customHeight="1" x14ac:dyDescent="0.25">
      <c r="A113" s="195" t="s">
        <v>216</v>
      </c>
      <c r="B113" s="196" t="str">
        <f>VLOOKUP(A113,'[1]Town-County-RPC Ref'!A:D,3,FALSE)</f>
        <v>CVRPC</v>
      </c>
      <c r="C113" s="201" t="s">
        <v>948</v>
      </c>
      <c r="D113" s="202">
        <v>16367370.5945</v>
      </c>
      <c r="E113" s="203">
        <v>17650767.3255</v>
      </c>
      <c r="F113" s="202">
        <v>18523293.67275</v>
      </c>
      <c r="G113" s="202">
        <v>19071759.365249999</v>
      </c>
      <c r="H113" s="202">
        <v>18521513</v>
      </c>
      <c r="I113" s="200">
        <f t="shared" si="4"/>
        <v>18026940.7916</v>
      </c>
    </row>
    <row r="114" spans="1:9" ht="14.45" customHeight="1" x14ac:dyDescent="0.25">
      <c r="A114" s="195" t="s">
        <v>217</v>
      </c>
      <c r="B114" s="196" t="str">
        <f>VLOOKUP(A114,'[1]Town-County-RPC Ref'!A:D,3,FALSE)</f>
        <v>CVRPC</v>
      </c>
      <c r="C114" s="197" t="s">
        <v>1576</v>
      </c>
      <c r="D114" s="198">
        <v>470532.94</v>
      </c>
      <c r="E114" s="199">
        <v>451018.54</v>
      </c>
      <c r="F114" s="198">
        <v>452574.66</v>
      </c>
      <c r="G114" s="198">
        <v>342882.55</v>
      </c>
      <c r="H114" s="198">
        <v>403159</v>
      </c>
      <c r="I114" s="200">
        <f t="shared" si="4"/>
        <v>424033.538</v>
      </c>
    </row>
    <row r="115" spans="1:9" ht="14.45" customHeight="1" x14ac:dyDescent="0.25">
      <c r="A115" s="195" t="s">
        <v>217</v>
      </c>
      <c r="B115" s="196" t="str">
        <f>VLOOKUP(A115,'[1]Town-County-RPC Ref'!A:D,3,FALSE)</f>
        <v>CVRPC</v>
      </c>
      <c r="C115" s="197" t="s">
        <v>1577</v>
      </c>
      <c r="D115" s="198">
        <v>4022440</v>
      </c>
      <c r="E115" s="199">
        <v>4183004</v>
      </c>
      <c r="F115" s="198">
        <v>4136856</v>
      </c>
      <c r="G115" s="198">
        <v>4414832</v>
      </c>
      <c r="H115" s="198">
        <v>4531707</v>
      </c>
      <c r="I115" s="200">
        <f t="shared" si="4"/>
        <v>4257767.8</v>
      </c>
    </row>
    <row r="116" spans="1:9" ht="14.45" customHeight="1" x14ac:dyDescent="0.25">
      <c r="A116" s="195" t="s">
        <v>217</v>
      </c>
      <c r="B116" s="196" t="str">
        <f>VLOOKUP(A116,'[1]Town-County-RPC Ref'!A:D,3,FALSE)</f>
        <v>CVRPC</v>
      </c>
      <c r="C116" s="201" t="s">
        <v>948</v>
      </c>
      <c r="D116" s="202">
        <v>4492972.9400000004</v>
      </c>
      <c r="E116" s="203">
        <v>4634022.54</v>
      </c>
      <c r="F116" s="202">
        <v>4589430.66</v>
      </c>
      <c r="G116" s="202">
        <v>4757714.55</v>
      </c>
      <c r="H116" s="202">
        <v>4934866</v>
      </c>
      <c r="I116" s="200">
        <f t="shared" si="4"/>
        <v>4681801.3380000005</v>
      </c>
    </row>
    <row r="117" spans="1:9" ht="14.45" customHeight="1" x14ac:dyDescent="0.25">
      <c r="A117" s="195" t="s">
        <v>257</v>
      </c>
      <c r="B117" s="196" t="str">
        <f>VLOOKUP(A117,'[1]Town-County-RPC Ref'!A:D,3,FALSE)</f>
        <v>LCPC</v>
      </c>
      <c r="C117" s="197" t="s">
        <v>1576</v>
      </c>
      <c r="D117" s="198">
        <v>14706901.237</v>
      </c>
      <c r="E117" s="199">
        <v>14169862.02</v>
      </c>
      <c r="F117" s="198">
        <v>18555213.863000002</v>
      </c>
      <c r="G117" s="198">
        <v>13065728.766000001</v>
      </c>
      <c r="H117" s="198">
        <v>16540046</v>
      </c>
      <c r="I117" s="200">
        <f t="shared" si="4"/>
        <v>15407550.377200002</v>
      </c>
    </row>
    <row r="118" spans="1:9" ht="14.45" customHeight="1" x14ac:dyDescent="0.25">
      <c r="A118" s="195" t="s">
        <v>257</v>
      </c>
      <c r="B118" s="196" t="str">
        <f>VLOOKUP(A118,'[1]Town-County-RPC Ref'!A:D,3,FALSE)</f>
        <v>LCPC</v>
      </c>
      <c r="C118" s="197" t="s">
        <v>1577</v>
      </c>
      <c r="D118" s="198">
        <v>13726033.359999999</v>
      </c>
      <c r="E118" s="199">
        <v>14670482.055</v>
      </c>
      <c r="F118" s="198">
        <v>14258442.92</v>
      </c>
      <c r="G118" s="198">
        <v>14723122.91</v>
      </c>
      <c r="H118" s="198">
        <v>14999423</v>
      </c>
      <c r="I118" s="200">
        <f t="shared" si="4"/>
        <v>14475500.849000001</v>
      </c>
    </row>
    <row r="119" spans="1:9" ht="14.45" customHeight="1" x14ac:dyDescent="0.25">
      <c r="A119" s="195" t="s">
        <v>257</v>
      </c>
      <c r="B119" s="196" t="str">
        <f>VLOOKUP(A119,'[1]Town-County-RPC Ref'!A:D,3,FALSE)</f>
        <v>LCPC</v>
      </c>
      <c r="C119" s="201" t="s">
        <v>948</v>
      </c>
      <c r="D119" s="202">
        <v>28432934.596999999</v>
      </c>
      <c r="E119" s="203">
        <v>28840344.074999999</v>
      </c>
      <c r="F119" s="202">
        <v>32813656.783</v>
      </c>
      <c r="G119" s="202">
        <v>27788851.675999999</v>
      </c>
      <c r="H119" s="202">
        <v>31539469</v>
      </c>
      <c r="I119" s="200">
        <f t="shared" si="4"/>
        <v>29883051.226199996</v>
      </c>
    </row>
    <row r="120" spans="1:9" ht="14.45" customHeight="1" x14ac:dyDescent="0.25">
      <c r="A120" s="195" t="s">
        <v>22</v>
      </c>
      <c r="B120" s="196" t="str">
        <f>VLOOKUP(A120,'[1]Town-County-RPC Ref'!A:D,3,FALSE)</f>
        <v>NVDA</v>
      </c>
      <c r="C120" s="197" t="s">
        <v>1576</v>
      </c>
      <c r="D120" s="198">
        <v>7267310</v>
      </c>
      <c r="E120" s="199">
        <v>7487913</v>
      </c>
      <c r="F120" s="198">
        <v>7130813</v>
      </c>
      <c r="G120" s="198">
        <v>6989648</v>
      </c>
      <c r="H120" s="198">
        <v>7398152</v>
      </c>
      <c r="I120" s="200">
        <f t="shared" si="4"/>
        <v>7254767.2000000002</v>
      </c>
    </row>
    <row r="121" spans="1:9" ht="14.45" customHeight="1" x14ac:dyDescent="0.25">
      <c r="A121" s="195" t="s">
        <v>22</v>
      </c>
      <c r="B121" s="196" t="str">
        <f>VLOOKUP(A121,'[1]Town-County-RPC Ref'!A:D,3,FALSE)</f>
        <v>NVDA</v>
      </c>
      <c r="C121" s="197" t="s">
        <v>1577</v>
      </c>
      <c r="D121" s="198">
        <v>2815569</v>
      </c>
      <c r="E121" s="199">
        <v>2926333</v>
      </c>
      <c r="F121" s="198">
        <v>2908957</v>
      </c>
      <c r="G121" s="198">
        <v>3046422</v>
      </c>
      <c r="H121" s="198">
        <v>3129009</v>
      </c>
      <c r="I121" s="200">
        <f t="shared" si="4"/>
        <v>2965258</v>
      </c>
    </row>
    <row r="122" spans="1:9" ht="14.45" customHeight="1" x14ac:dyDescent="0.25">
      <c r="A122" s="195" t="s">
        <v>22</v>
      </c>
      <c r="B122" s="196" t="str">
        <f>VLOOKUP(A122,'[1]Town-County-RPC Ref'!A:D,3,FALSE)</f>
        <v>NVDA</v>
      </c>
      <c r="C122" s="201" t="s">
        <v>948</v>
      </c>
      <c r="D122" s="202">
        <v>10082879</v>
      </c>
      <c r="E122" s="203">
        <v>10414246</v>
      </c>
      <c r="F122" s="202">
        <v>10039770</v>
      </c>
      <c r="G122" s="202">
        <v>10036070</v>
      </c>
      <c r="H122" s="202">
        <v>10527161</v>
      </c>
      <c r="I122" s="200">
        <f t="shared" si="4"/>
        <v>10220025.199999999</v>
      </c>
    </row>
    <row r="123" spans="1:9" ht="14.45" customHeight="1" x14ac:dyDescent="0.25">
      <c r="A123" s="195" t="s">
        <v>79</v>
      </c>
      <c r="B123" s="196" t="str">
        <f>VLOOKUP(A123,'[1]Town-County-RPC Ref'!A:D,3,FALSE)</f>
        <v>RRPC</v>
      </c>
      <c r="C123" s="197" t="s">
        <v>1576</v>
      </c>
      <c r="D123" s="198">
        <v>12655681.349997001</v>
      </c>
      <c r="E123" s="199">
        <v>12810148.828999</v>
      </c>
      <c r="F123" s="198">
        <v>12221766.396500001</v>
      </c>
      <c r="G123" s="198">
        <v>11957468.32</v>
      </c>
      <c r="H123" s="198">
        <v>12195247</v>
      </c>
      <c r="I123" s="200">
        <f t="shared" si="4"/>
        <v>12368062.379099201</v>
      </c>
    </row>
    <row r="124" spans="1:9" ht="14.45" customHeight="1" x14ac:dyDescent="0.25">
      <c r="A124" s="195" t="s">
        <v>79</v>
      </c>
      <c r="B124" s="196" t="str">
        <f>VLOOKUP(A124,'[1]Town-County-RPC Ref'!A:D,3,FALSE)</f>
        <v>RRPC</v>
      </c>
      <c r="C124" s="197" t="s">
        <v>1577</v>
      </c>
      <c r="D124" s="198">
        <v>14099397.203376001</v>
      </c>
      <c r="E124" s="199">
        <v>15000898.920115</v>
      </c>
      <c r="F124" s="198">
        <v>14364999.404999999</v>
      </c>
      <c r="G124" s="198">
        <v>15369934.960000001</v>
      </c>
      <c r="H124" s="198">
        <v>15714102</v>
      </c>
      <c r="I124" s="200">
        <f t="shared" si="4"/>
        <v>14909866.497698199</v>
      </c>
    </row>
    <row r="125" spans="1:9" ht="14.45" customHeight="1" x14ac:dyDescent="0.25">
      <c r="A125" s="195" t="s">
        <v>79</v>
      </c>
      <c r="B125" s="196" t="str">
        <f>VLOOKUP(A125,'[1]Town-County-RPC Ref'!A:D,3,FALSE)</f>
        <v>RRPC</v>
      </c>
      <c r="C125" s="201" t="s">
        <v>948</v>
      </c>
      <c r="D125" s="202">
        <v>26755078.553373002</v>
      </c>
      <c r="E125" s="203">
        <v>27811047.749113999</v>
      </c>
      <c r="F125" s="202">
        <v>26586765.8015</v>
      </c>
      <c r="G125" s="202">
        <v>27327403.280000001</v>
      </c>
      <c r="H125" s="202">
        <v>27909349</v>
      </c>
      <c r="I125" s="200">
        <f t="shared" si="4"/>
        <v>27277928.8767974</v>
      </c>
    </row>
    <row r="126" spans="1:9" ht="14.45" customHeight="1" x14ac:dyDescent="0.25">
      <c r="A126" s="195" t="s">
        <v>274</v>
      </c>
      <c r="B126" s="196" t="str">
        <f>VLOOKUP(A126,'[1]Town-County-RPC Ref'!A:D,3,FALSE)</f>
        <v>TRORC</v>
      </c>
      <c r="C126" s="197" t="s">
        <v>1576</v>
      </c>
      <c r="D126" s="198">
        <v>3299930.6179999998</v>
      </c>
      <c r="E126" s="199">
        <v>3480310.352</v>
      </c>
      <c r="F126" s="198">
        <v>2851710.1779999998</v>
      </c>
      <c r="G126" s="198">
        <v>3071984.162</v>
      </c>
      <c r="H126" s="198">
        <v>2945531</v>
      </c>
      <c r="I126" s="200">
        <f t="shared" si="4"/>
        <v>3129893.2620000001</v>
      </c>
    </row>
    <row r="127" spans="1:9" ht="14.45" customHeight="1" x14ac:dyDescent="0.25">
      <c r="A127" s="195" t="s">
        <v>274</v>
      </c>
      <c r="B127" s="196" t="str">
        <f>VLOOKUP(A127,'[1]Town-County-RPC Ref'!A:D,3,FALSE)</f>
        <v>TRORC</v>
      </c>
      <c r="C127" s="197" t="s">
        <v>1577</v>
      </c>
      <c r="D127" s="198">
        <v>3631978.5049999999</v>
      </c>
      <c r="E127" s="199">
        <v>3746463.33</v>
      </c>
      <c r="F127" s="198">
        <v>3429370.09</v>
      </c>
      <c r="G127" s="198">
        <v>3882541.22</v>
      </c>
      <c r="H127" s="198">
        <v>4087243</v>
      </c>
      <c r="I127" s="200">
        <f t="shared" si="4"/>
        <v>3755519.2290000007</v>
      </c>
    </row>
    <row r="128" spans="1:9" ht="14.45" customHeight="1" x14ac:dyDescent="0.25">
      <c r="A128" s="195" t="s">
        <v>274</v>
      </c>
      <c r="B128" s="196" t="str">
        <f>VLOOKUP(A128,'[1]Town-County-RPC Ref'!A:D,3,FALSE)</f>
        <v>TRORC</v>
      </c>
      <c r="C128" s="201" t="s">
        <v>948</v>
      </c>
      <c r="D128" s="202">
        <v>6931909.1229999997</v>
      </c>
      <c r="E128" s="203">
        <v>7226773.682</v>
      </c>
      <c r="F128" s="202">
        <v>6281080.2680000002</v>
      </c>
      <c r="G128" s="202">
        <v>6954525.3820000002</v>
      </c>
      <c r="H128" s="202">
        <v>7032774</v>
      </c>
      <c r="I128" s="200">
        <f t="shared" si="4"/>
        <v>6885412.4909999995</v>
      </c>
    </row>
    <row r="129" spans="1:9" ht="14.45" customHeight="1" x14ac:dyDescent="0.25">
      <c r="A129" s="195" t="s">
        <v>37</v>
      </c>
      <c r="B129" s="196" t="str">
        <f>VLOOKUP(A129,'[1]Town-County-RPC Ref'!A:D,3,FALSE)</f>
        <v>NVDA</v>
      </c>
      <c r="C129" s="197" t="s">
        <v>1576</v>
      </c>
      <c r="D129" s="198">
        <v>1329157</v>
      </c>
      <c r="E129" s="199">
        <v>1240304</v>
      </c>
      <c r="F129" s="198">
        <v>1293600</v>
      </c>
      <c r="G129" s="198">
        <v>1301616</v>
      </c>
      <c r="H129" s="198">
        <v>1392591</v>
      </c>
      <c r="I129" s="200">
        <f t="shared" si="4"/>
        <v>1311453.6000000001</v>
      </c>
    </row>
    <row r="130" spans="1:9" ht="14.45" customHeight="1" x14ac:dyDescent="0.25">
      <c r="A130" s="195" t="s">
        <v>37</v>
      </c>
      <c r="B130" s="196" t="str">
        <f>VLOOKUP(A130,'[1]Town-County-RPC Ref'!A:D,3,FALSE)</f>
        <v>NVDA</v>
      </c>
      <c r="C130" s="197" t="s">
        <v>1577</v>
      </c>
      <c r="D130" s="198">
        <v>3170228</v>
      </c>
      <c r="E130" s="199">
        <v>3422830</v>
      </c>
      <c r="F130" s="198">
        <v>3583014</v>
      </c>
      <c r="G130" s="198">
        <v>3784560</v>
      </c>
      <c r="H130" s="198">
        <v>3701838</v>
      </c>
      <c r="I130" s="200">
        <f t="shared" si="4"/>
        <v>3532494</v>
      </c>
    </row>
    <row r="131" spans="1:9" ht="14.45" customHeight="1" x14ac:dyDescent="0.25">
      <c r="A131" s="195" t="s">
        <v>37</v>
      </c>
      <c r="B131" s="196" t="str">
        <f>VLOOKUP(A131,'[1]Town-County-RPC Ref'!A:D,3,FALSE)</f>
        <v>NVDA</v>
      </c>
      <c r="C131" s="201" t="s">
        <v>948</v>
      </c>
      <c r="D131" s="202">
        <v>4499385</v>
      </c>
      <c r="E131" s="203">
        <v>4663134</v>
      </c>
      <c r="F131" s="202">
        <v>4876614</v>
      </c>
      <c r="G131" s="202">
        <v>5086176</v>
      </c>
      <c r="H131" s="202">
        <v>5094429</v>
      </c>
      <c r="I131" s="200">
        <f t="shared" si="4"/>
        <v>4843947.5999999996</v>
      </c>
    </row>
    <row r="132" spans="1:9" ht="14.45" customHeight="1" x14ac:dyDescent="0.25">
      <c r="A132" s="195" t="s">
        <v>239</v>
      </c>
      <c r="B132" s="196" t="str">
        <f>VLOOKUP(A132,'[1]Town-County-RPC Ref'!A:D,3,FALSE)</f>
        <v>CCRPC</v>
      </c>
      <c r="C132" s="197" t="s">
        <v>1576</v>
      </c>
      <c r="D132" s="198">
        <v>2876239.0314469999</v>
      </c>
      <c r="E132" s="199">
        <v>4033952.2425000002</v>
      </c>
      <c r="F132" s="198">
        <v>2788660.9077599999</v>
      </c>
      <c r="G132" s="198">
        <v>2897448.3206000002</v>
      </c>
      <c r="H132" s="198">
        <v>3120647</v>
      </c>
      <c r="I132" s="200">
        <f t="shared" ref="I132:I163" si="5">AVERAGE(D132:H132)</f>
        <v>3143389.5004614005</v>
      </c>
    </row>
    <row r="133" spans="1:9" ht="14.45" customHeight="1" x14ac:dyDescent="0.25">
      <c r="A133" s="195" t="s">
        <v>239</v>
      </c>
      <c r="B133" s="196" t="str">
        <f>VLOOKUP(A133,'[1]Town-County-RPC Ref'!A:D,3,FALSE)</f>
        <v>CCRPC</v>
      </c>
      <c r="C133" s="197" t="s">
        <v>1577</v>
      </c>
      <c r="D133" s="198">
        <v>14955283.701384</v>
      </c>
      <c r="E133" s="199">
        <v>15516061.220000001</v>
      </c>
      <c r="F133" s="198">
        <v>14366371.02</v>
      </c>
      <c r="G133" s="198">
        <v>16867398.109999999</v>
      </c>
      <c r="H133" s="198">
        <v>18465386</v>
      </c>
      <c r="I133" s="200">
        <f t="shared" si="5"/>
        <v>16034100.0102768</v>
      </c>
    </row>
    <row r="134" spans="1:9" ht="14.45" customHeight="1" x14ac:dyDescent="0.25">
      <c r="A134" s="195" t="s">
        <v>239</v>
      </c>
      <c r="B134" s="196" t="str">
        <f>VLOOKUP(A134,'[1]Town-County-RPC Ref'!A:D,3,FALSE)</f>
        <v>CCRPC</v>
      </c>
      <c r="C134" s="201" t="s">
        <v>948</v>
      </c>
      <c r="D134" s="202">
        <v>17831522.732831001</v>
      </c>
      <c r="E134" s="203">
        <v>19550013.462499999</v>
      </c>
      <c r="F134" s="202">
        <v>17155031.927760001</v>
      </c>
      <c r="G134" s="202">
        <v>19764846.430599999</v>
      </c>
      <c r="H134" s="202">
        <v>21586033</v>
      </c>
      <c r="I134" s="200">
        <f t="shared" si="5"/>
        <v>19177489.510738201</v>
      </c>
    </row>
    <row r="135" spans="1:9" ht="14.45" customHeight="1" x14ac:dyDescent="0.25">
      <c r="A135" s="195" t="s">
        <v>110</v>
      </c>
      <c r="B135" s="196" t="str">
        <f>VLOOKUP(A135,'[1]Town-County-RPC Ref'!A:D,3,FALSE)</f>
        <v>TRORC</v>
      </c>
      <c r="C135" s="197" t="s">
        <v>1576</v>
      </c>
      <c r="D135" s="198">
        <v>1509943.525995</v>
      </c>
      <c r="E135" s="199">
        <v>1606943.652</v>
      </c>
      <c r="F135" s="198">
        <v>1525856.0360069999</v>
      </c>
      <c r="G135" s="198">
        <v>1483753.254</v>
      </c>
      <c r="H135" s="198">
        <v>1532662</v>
      </c>
      <c r="I135" s="200">
        <f t="shared" si="5"/>
        <v>1531831.6936003999</v>
      </c>
    </row>
    <row r="136" spans="1:9" ht="14.45" customHeight="1" x14ac:dyDescent="0.25">
      <c r="A136" s="195" t="s">
        <v>110</v>
      </c>
      <c r="B136" s="196" t="str">
        <f>VLOOKUP(A136,'[1]Town-County-RPC Ref'!A:D,3,FALSE)</f>
        <v>TRORC</v>
      </c>
      <c r="C136" s="197" t="s">
        <v>1577</v>
      </c>
      <c r="D136" s="198">
        <v>3609223.86</v>
      </c>
      <c r="E136" s="199">
        <v>3672487.8</v>
      </c>
      <c r="F136" s="198">
        <v>3593890.92</v>
      </c>
      <c r="G136" s="198">
        <v>3941960.96</v>
      </c>
      <c r="H136" s="198">
        <v>4066142</v>
      </c>
      <c r="I136" s="200">
        <f t="shared" si="5"/>
        <v>3776741.108</v>
      </c>
    </row>
    <row r="137" spans="1:9" ht="14.45" customHeight="1" x14ac:dyDescent="0.25">
      <c r="A137" s="195" t="s">
        <v>110</v>
      </c>
      <c r="B137" s="196" t="str">
        <f>VLOOKUP(A137,'[1]Town-County-RPC Ref'!A:D,3,FALSE)</f>
        <v>TRORC</v>
      </c>
      <c r="C137" s="201" t="s">
        <v>948</v>
      </c>
      <c r="D137" s="202">
        <v>5119167.3859949997</v>
      </c>
      <c r="E137" s="203">
        <v>5279431.4519999996</v>
      </c>
      <c r="F137" s="202">
        <v>5119746.9560070001</v>
      </c>
      <c r="G137" s="202">
        <v>5425714.2139999997</v>
      </c>
      <c r="H137" s="202">
        <v>5598804</v>
      </c>
      <c r="I137" s="200">
        <f t="shared" si="5"/>
        <v>5308572.8016003994</v>
      </c>
    </row>
    <row r="138" spans="1:9" ht="14.45" customHeight="1" x14ac:dyDescent="0.25">
      <c r="A138" s="195" t="s">
        <v>275</v>
      </c>
      <c r="B138" s="196" t="str">
        <f>VLOOKUP(A138,'[1]Town-County-RPC Ref'!A:D,3,FALSE)</f>
        <v>TRORC</v>
      </c>
      <c r="C138" s="197" t="s">
        <v>1576</v>
      </c>
      <c r="D138" s="198">
        <v>6840436.1546400003</v>
      </c>
      <c r="E138" s="199">
        <v>7172402.7440999998</v>
      </c>
      <c r="F138" s="198">
        <v>7349944.818</v>
      </c>
      <c r="G138" s="198">
        <v>7286213.6310000001</v>
      </c>
      <c r="H138" s="198">
        <v>7913669</v>
      </c>
      <c r="I138" s="200">
        <f t="shared" si="5"/>
        <v>7312533.2695480008</v>
      </c>
    </row>
    <row r="139" spans="1:9" ht="14.45" customHeight="1" x14ac:dyDescent="0.25">
      <c r="A139" s="195" t="s">
        <v>275</v>
      </c>
      <c r="B139" s="196" t="str">
        <f>VLOOKUP(A139,'[1]Town-County-RPC Ref'!A:D,3,FALSE)</f>
        <v>TRORC</v>
      </c>
      <c r="C139" s="197" t="s">
        <v>1577</v>
      </c>
      <c r="D139" s="198">
        <v>11111490.676022001</v>
      </c>
      <c r="E139" s="199">
        <v>11469640.461781001</v>
      </c>
      <c r="F139" s="198">
        <v>11112564.8979</v>
      </c>
      <c r="G139" s="198">
        <v>12003925.645</v>
      </c>
      <c r="H139" s="198">
        <v>12421066</v>
      </c>
      <c r="I139" s="200">
        <f t="shared" si="5"/>
        <v>11623737.5361406</v>
      </c>
    </row>
    <row r="140" spans="1:9" ht="14.45" customHeight="1" x14ac:dyDescent="0.25">
      <c r="A140" s="195" t="s">
        <v>275</v>
      </c>
      <c r="B140" s="196" t="str">
        <f>VLOOKUP(A140,'[1]Town-County-RPC Ref'!A:D,3,FALSE)</f>
        <v>TRORC</v>
      </c>
      <c r="C140" s="201" t="s">
        <v>948</v>
      </c>
      <c r="D140" s="202">
        <v>17951926.830662001</v>
      </c>
      <c r="E140" s="203">
        <v>18642043.205881</v>
      </c>
      <c r="F140" s="202">
        <v>18462509.7159</v>
      </c>
      <c r="G140" s="202">
        <v>19290139.276000001</v>
      </c>
      <c r="H140" s="202">
        <v>20334735</v>
      </c>
      <c r="I140" s="200">
        <f t="shared" si="5"/>
        <v>18936270.805688601</v>
      </c>
    </row>
    <row r="141" spans="1:9" ht="14.45" customHeight="1" x14ac:dyDescent="0.25">
      <c r="A141" s="195" t="s">
        <v>80</v>
      </c>
      <c r="B141" s="196" t="str">
        <f>VLOOKUP(A141,'[1]Town-County-RPC Ref'!A:D,3,FALSE)</f>
        <v>RRPC</v>
      </c>
      <c r="C141" s="197" t="s">
        <v>1576</v>
      </c>
      <c r="D141" s="198">
        <v>1470450.7620000001</v>
      </c>
      <c r="E141" s="199">
        <v>1382962.179</v>
      </c>
      <c r="F141" s="198">
        <v>1363683.8529999999</v>
      </c>
      <c r="G141" s="198">
        <v>1197797.2985</v>
      </c>
      <c r="H141" s="198">
        <v>1387165</v>
      </c>
      <c r="I141" s="200">
        <f t="shared" si="5"/>
        <v>1360411.8184999998</v>
      </c>
    </row>
    <row r="142" spans="1:9" ht="14.45" customHeight="1" x14ac:dyDescent="0.25">
      <c r="A142" s="195" t="s">
        <v>80</v>
      </c>
      <c r="B142" s="196" t="str">
        <f>VLOOKUP(A142,'[1]Town-County-RPC Ref'!A:D,3,FALSE)</f>
        <v>RRPC</v>
      </c>
      <c r="C142" s="197" t="s">
        <v>1577</v>
      </c>
      <c r="D142" s="198">
        <v>4616286.4000000004</v>
      </c>
      <c r="E142" s="199">
        <v>4770807</v>
      </c>
      <c r="F142" s="198">
        <v>4641953</v>
      </c>
      <c r="G142" s="198">
        <v>4978910</v>
      </c>
      <c r="H142" s="198">
        <v>5259396</v>
      </c>
      <c r="I142" s="200">
        <f t="shared" si="5"/>
        <v>4853470.4799999995</v>
      </c>
    </row>
    <row r="143" spans="1:9" ht="14.45" customHeight="1" x14ac:dyDescent="0.25">
      <c r="A143" s="195" t="s">
        <v>80</v>
      </c>
      <c r="B143" s="196" t="str">
        <f>VLOOKUP(A143,'[1]Town-County-RPC Ref'!A:D,3,FALSE)</f>
        <v>RRPC</v>
      </c>
      <c r="C143" s="201" t="s">
        <v>948</v>
      </c>
      <c r="D143" s="202">
        <v>6086737.1619999995</v>
      </c>
      <c r="E143" s="203">
        <v>6153769.1789999995</v>
      </c>
      <c r="F143" s="202">
        <v>6005636.8530000001</v>
      </c>
      <c r="G143" s="202">
        <v>6176707.2984999996</v>
      </c>
      <c r="H143" s="202">
        <v>6646561</v>
      </c>
      <c r="I143" s="200">
        <f t="shared" si="5"/>
        <v>6213882.2984999996</v>
      </c>
    </row>
    <row r="144" spans="1:9" ht="14.45" customHeight="1" x14ac:dyDescent="0.25">
      <c r="A144" s="195" t="s">
        <v>81</v>
      </c>
      <c r="B144" s="196" t="str">
        <f>VLOOKUP(A144,'[1]Town-County-RPC Ref'!A:D,3,FALSE)</f>
        <v>RRPC</v>
      </c>
      <c r="C144" s="197" t="s">
        <v>1576</v>
      </c>
      <c r="D144" s="198">
        <v>12479855.82275</v>
      </c>
      <c r="E144" s="199">
        <v>13074200.782749999</v>
      </c>
      <c r="F144" s="198">
        <v>12318300.014999</v>
      </c>
      <c r="G144" s="198">
        <v>10734422.185000001</v>
      </c>
      <c r="H144" s="198">
        <v>12018316</v>
      </c>
      <c r="I144" s="200">
        <f t="shared" si="5"/>
        <v>12125018.9610998</v>
      </c>
    </row>
    <row r="145" spans="1:9" ht="14.45" customHeight="1" x14ac:dyDescent="0.25">
      <c r="A145" s="195" t="s">
        <v>81</v>
      </c>
      <c r="B145" s="196" t="str">
        <f>VLOOKUP(A145,'[1]Town-County-RPC Ref'!A:D,3,FALSE)</f>
        <v>RRPC</v>
      </c>
      <c r="C145" s="197" t="s">
        <v>1577</v>
      </c>
      <c r="D145" s="198">
        <v>8588204.309967</v>
      </c>
      <c r="E145" s="199">
        <v>8851657.5711090006</v>
      </c>
      <c r="F145" s="198">
        <v>8146603.5650000004</v>
      </c>
      <c r="G145" s="198">
        <v>8926397.7599999998</v>
      </c>
      <c r="H145" s="198">
        <v>9149082</v>
      </c>
      <c r="I145" s="200">
        <f t="shared" si="5"/>
        <v>8732389.0412152</v>
      </c>
    </row>
    <row r="146" spans="1:9" ht="14.45" customHeight="1" x14ac:dyDescent="0.25">
      <c r="A146" s="195" t="s">
        <v>81</v>
      </c>
      <c r="B146" s="196" t="str">
        <f>VLOOKUP(A146,'[1]Town-County-RPC Ref'!A:D,3,FALSE)</f>
        <v>RRPC</v>
      </c>
      <c r="C146" s="201" t="s">
        <v>948</v>
      </c>
      <c r="D146" s="202">
        <v>21068060.132716998</v>
      </c>
      <c r="E146" s="203">
        <v>21925858.353859</v>
      </c>
      <c r="F146" s="202">
        <v>20464903.579999</v>
      </c>
      <c r="G146" s="202">
        <v>19660819.945</v>
      </c>
      <c r="H146" s="202">
        <v>21167398</v>
      </c>
      <c r="I146" s="200">
        <f t="shared" si="5"/>
        <v>20857408.002315</v>
      </c>
    </row>
    <row r="147" spans="1:9" ht="14.45" customHeight="1" x14ac:dyDescent="0.25">
      <c r="A147" s="195" t="s">
        <v>240</v>
      </c>
      <c r="B147" s="196" t="str">
        <f>VLOOKUP(A147,'[1]Town-County-RPC Ref'!A:D,3,FALSE)</f>
        <v>CCRPC</v>
      </c>
      <c r="C147" s="197" t="s">
        <v>1576</v>
      </c>
      <c r="D147" s="198">
        <v>82883985.338082999</v>
      </c>
      <c r="E147" s="199">
        <v>83499838.182502002</v>
      </c>
      <c r="F147" s="198">
        <v>78312867.013249993</v>
      </c>
      <c r="G147" s="198">
        <v>79094983.175998002</v>
      </c>
      <c r="H147" s="198">
        <v>75832899</v>
      </c>
      <c r="I147" s="200">
        <f t="shared" si="5"/>
        <v>79924914.541966602</v>
      </c>
    </row>
    <row r="148" spans="1:9" ht="14.45" customHeight="1" x14ac:dyDescent="0.25">
      <c r="A148" s="195" t="s">
        <v>240</v>
      </c>
      <c r="B148" s="196" t="str">
        <f>VLOOKUP(A148,'[1]Town-County-RPC Ref'!A:D,3,FALSE)</f>
        <v>CCRPC</v>
      </c>
      <c r="C148" s="197" t="s">
        <v>1577</v>
      </c>
      <c r="D148" s="198">
        <v>46547889.498535</v>
      </c>
      <c r="E148" s="199">
        <v>49468644.770000003</v>
      </c>
      <c r="F148" s="198">
        <v>47058850.066</v>
      </c>
      <c r="G148" s="198">
        <v>51320396.420999996</v>
      </c>
      <c r="H148" s="198">
        <v>52586687</v>
      </c>
      <c r="I148" s="200">
        <f t="shared" si="5"/>
        <v>49396493.551107004</v>
      </c>
    </row>
    <row r="149" spans="1:9" ht="14.45" customHeight="1" x14ac:dyDescent="0.25">
      <c r="A149" s="195" t="s">
        <v>240</v>
      </c>
      <c r="B149" s="196" t="str">
        <f>VLOOKUP(A149,'[1]Town-County-RPC Ref'!A:D,3,FALSE)</f>
        <v>CCRPC</v>
      </c>
      <c r="C149" s="201" t="s">
        <v>948</v>
      </c>
      <c r="D149" s="202">
        <v>129431874.83661801</v>
      </c>
      <c r="E149" s="203">
        <v>132968482.952502</v>
      </c>
      <c r="F149" s="202">
        <v>125371717.07924999</v>
      </c>
      <c r="G149" s="202">
        <v>130415379.59699801</v>
      </c>
      <c r="H149" s="202">
        <v>128419586</v>
      </c>
      <c r="I149" s="200">
        <f t="shared" si="5"/>
        <v>129321408.09307361</v>
      </c>
    </row>
    <row r="150" spans="1:9" ht="14.45" customHeight="1" x14ac:dyDescent="0.25">
      <c r="A150" s="195" t="s">
        <v>23</v>
      </c>
      <c r="B150" s="196" t="str">
        <f>VLOOKUP(A150,'[1]Town-County-RPC Ref'!A:D,3,FALSE)</f>
        <v>NVDA</v>
      </c>
      <c r="C150" s="197" t="s">
        <v>1576</v>
      </c>
      <c r="D150" s="198">
        <v>1032266</v>
      </c>
      <c r="E150" s="199">
        <v>1391793</v>
      </c>
      <c r="F150" s="198">
        <v>857176.66</v>
      </c>
      <c r="G150" s="198">
        <v>725936.52</v>
      </c>
      <c r="H150" s="198">
        <v>812898</v>
      </c>
      <c r="I150" s="200">
        <f t="shared" si="5"/>
        <v>964014.03599999996</v>
      </c>
    </row>
    <row r="151" spans="1:9" ht="14.45" customHeight="1" x14ac:dyDescent="0.25">
      <c r="A151" s="195" t="s">
        <v>23</v>
      </c>
      <c r="B151" s="196" t="str">
        <f>VLOOKUP(A151,'[1]Town-County-RPC Ref'!A:D,3,FALSE)</f>
        <v>NVDA</v>
      </c>
      <c r="C151" s="197" t="s">
        <v>1577</v>
      </c>
      <c r="D151" s="198">
        <v>4256930.83</v>
      </c>
      <c r="E151" s="199">
        <v>4351841.5149999997</v>
      </c>
      <c r="F151" s="198">
        <v>4119533.7050000001</v>
      </c>
      <c r="G151" s="198">
        <v>4415190.68</v>
      </c>
      <c r="H151" s="198">
        <v>4453070</v>
      </c>
      <c r="I151" s="200">
        <f t="shared" si="5"/>
        <v>4319313.345999999</v>
      </c>
    </row>
    <row r="152" spans="1:9" ht="14.45" customHeight="1" x14ac:dyDescent="0.25">
      <c r="A152" s="195" t="s">
        <v>23</v>
      </c>
      <c r="B152" s="196" t="str">
        <f>VLOOKUP(A152,'[1]Town-County-RPC Ref'!A:D,3,FALSE)</f>
        <v>NVDA</v>
      </c>
      <c r="C152" s="201" t="s">
        <v>948</v>
      </c>
      <c r="D152" s="202">
        <v>5289196.83</v>
      </c>
      <c r="E152" s="203">
        <v>5743634.5149999997</v>
      </c>
      <c r="F152" s="202">
        <v>4976710.3650000002</v>
      </c>
      <c r="G152" s="202">
        <v>5141127.2</v>
      </c>
      <c r="H152" s="202">
        <v>5265968</v>
      </c>
      <c r="I152" s="200">
        <f t="shared" si="5"/>
        <v>5283327.3820000002</v>
      </c>
    </row>
    <row r="153" spans="1:9" ht="14.45" customHeight="1" x14ac:dyDescent="0.25">
      <c r="A153" s="195" t="s">
        <v>111</v>
      </c>
      <c r="B153" s="196" t="str">
        <f>VLOOKUP(A153,'[1]Town-County-RPC Ref'!A:D,3,FALSE)</f>
        <v>TRORC</v>
      </c>
      <c r="C153" s="197" t="s">
        <v>1576</v>
      </c>
      <c r="D153" s="198">
        <v>600906.29998899996</v>
      </c>
      <c r="E153" s="199">
        <v>611259.37</v>
      </c>
      <c r="F153" s="198">
        <v>562358.86</v>
      </c>
      <c r="G153" s="198">
        <v>635798.99</v>
      </c>
      <c r="H153" s="198">
        <v>668101</v>
      </c>
      <c r="I153" s="200">
        <f t="shared" si="5"/>
        <v>615684.90399779996</v>
      </c>
    </row>
    <row r="154" spans="1:9" ht="14.45" customHeight="1" x14ac:dyDescent="0.25">
      <c r="A154" s="195" t="s">
        <v>111</v>
      </c>
      <c r="B154" s="196" t="str">
        <f>VLOOKUP(A154,'[1]Town-County-RPC Ref'!A:D,3,FALSE)</f>
        <v>TRORC</v>
      </c>
      <c r="C154" s="197" t="s">
        <v>1577</v>
      </c>
      <c r="D154" s="198">
        <v>4139406.1732919998</v>
      </c>
      <c r="E154" s="199">
        <v>4218336</v>
      </c>
      <c r="F154" s="198">
        <v>4167920</v>
      </c>
      <c r="G154" s="198">
        <v>4363127</v>
      </c>
      <c r="H154" s="198">
        <v>4476504</v>
      </c>
      <c r="I154" s="200">
        <f t="shared" si="5"/>
        <v>4273058.6346584</v>
      </c>
    </row>
    <row r="155" spans="1:9" ht="14.45" customHeight="1" x14ac:dyDescent="0.25">
      <c r="A155" s="195" t="s">
        <v>111</v>
      </c>
      <c r="B155" s="196" t="str">
        <f>VLOOKUP(A155,'[1]Town-County-RPC Ref'!A:D,3,FALSE)</f>
        <v>TRORC</v>
      </c>
      <c r="C155" s="201" t="s">
        <v>948</v>
      </c>
      <c r="D155" s="202">
        <v>4740312.4732809998</v>
      </c>
      <c r="E155" s="203">
        <v>4829595.37</v>
      </c>
      <c r="F155" s="202">
        <v>4730278.8600000003</v>
      </c>
      <c r="G155" s="202">
        <v>4998925.99</v>
      </c>
      <c r="H155" s="202">
        <v>5144605</v>
      </c>
      <c r="I155" s="200">
        <f t="shared" si="5"/>
        <v>4888743.5386562003</v>
      </c>
    </row>
    <row r="156" spans="1:9" ht="14.45" customHeight="1" x14ac:dyDescent="0.25">
      <c r="A156" s="195" t="s">
        <v>172</v>
      </c>
      <c r="B156" s="196" t="str">
        <f>VLOOKUP(A156,'[1]Town-County-RPC Ref'!A:D,3,FALSE)</f>
        <v>ACRPC</v>
      </c>
      <c r="C156" s="197" t="s">
        <v>1576</v>
      </c>
      <c r="D156" s="198">
        <v>849886.2</v>
      </c>
      <c r="E156" s="199">
        <v>927723</v>
      </c>
      <c r="F156" s="198">
        <v>652454</v>
      </c>
      <c r="G156" s="198">
        <v>642729</v>
      </c>
      <c r="H156" s="198">
        <v>567279</v>
      </c>
      <c r="I156" s="200">
        <f t="shared" si="5"/>
        <v>728014.24</v>
      </c>
    </row>
    <row r="157" spans="1:9" ht="14.45" customHeight="1" x14ac:dyDescent="0.25">
      <c r="A157" s="195" t="s">
        <v>172</v>
      </c>
      <c r="B157" s="196" t="str">
        <f>VLOOKUP(A157,'[1]Town-County-RPC Ref'!A:D,3,FALSE)</f>
        <v>ACRPC</v>
      </c>
      <c r="C157" s="197" t="s">
        <v>1577</v>
      </c>
      <c r="D157" s="198">
        <v>4382879.3899999997</v>
      </c>
      <c r="E157" s="199">
        <v>4651684.66</v>
      </c>
      <c r="F157" s="198">
        <v>4349233.7699999996</v>
      </c>
      <c r="G157" s="198">
        <v>4978901.37</v>
      </c>
      <c r="H157" s="198">
        <v>5344365</v>
      </c>
      <c r="I157" s="200">
        <f t="shared" si="5"/>
        <v>4741412.8380000005</v>
      </c>
    </row>
    <row r="158" spans="1:9" ht="14.45" customHeight="1" x14ac:dyDescent="0.25">
      <c r="A158" s="195" t="s">
        <v>172</v>
      </c>
      <c r="B158" s="196" t="str">
        <f>VLOOKUP(A158,'[1]Town-County-RPC Ref'!A:D,3,FALSE)</f>
        <v>ACRPC</v>
      </c>
      <c r="C158" s="201" t="s">
        <v>948</v>
      </c>
      <c r="D158" s="202">
        <v>5232765.59</v>
      </c>
      <c r="E158" s="203">
        <v>5579407.6600000001</v>
      </c>
      <c r="F158" s="202">
        <v>5001687.7699999996</v>
      </c>
      <c r="G158" s="202">
        <v>5621630.3700000001</v>
      </c>
      <c r="H158" s="202">
        <v>5911644</v>
      </c>
      <c r="I158" s="200">
        <f t="shared" si="5"/>
        <v>5469427.0779999997</v>
      </c>
    </row>
    <row r="159" spans="1:9" ht="14.45" customHeight="1" x14ac:dyDescent="0.25">
      <c r="A159" s="195" t="s">
        <v>38</v>
      </c>
      <c r="B159" s="196" t="str">
        <f>VLOOKUP(A159,'[1]Town-County-RPC Ref'!A:D,3,FALSE)</f>
        <v>NVDA</v>
      </c>
      <c r="C159" s="197" t="s">
        <v>1576</v>
      </c>
      <c r="D159" s="198">
        <v>2648701</v>
      </c>
      <c r="E159" s="199">
        <v>2828974</v>
      </c>
      <c r="F159" s="198">
        <v>2990939</v>
      </c>
      <c r="G159" s="198">
        <v>2845266</v>
      </c>
      <c r="H159" s="198">
        <v>2847360</v>
      </c>
      <c r="I159" s="200">
        <f t="shared" si="5"/>
        <v>2832248</v>
      </c>
    </row>
    <row r="160" spans="1:9" ht="14.45" customHeight="1" x14ac:dyDescent="0.25">
      <c r="A160" s="195" t="s">
        <v>38</v>
      </c>
      <c r="B160" s="196" t="str">
        <f>VLOOKUP(A160,'[1]Town-County-RPC Ref'!A:D,3,FALSE)</f>
        <v>NVDA</v>
      </c>
      <c r="C160" s="197" t="s">
        <v>1577</v>
      </c>
      <c r="D160" s="198">
        <v>3407135</v>
      </c>
      <c r="E160" s="199">
        <v>3587052</v>
      </c>
      <c r="F160" s="198">
        <v>3387095</v>
      </c>
      <c r="G160" s="198">
        <v>3635234</v>
      </c>
      <c r="H160" s="198">
        <v>3715942</v>
      </c>
      <c r="I160" s="200">
        <f t="shared" si="5"/>
        <v>3546491.6</v>
      </c>
    </row>
    <row r="161" spans="1:9" ht="14.45" customHeight="1" x14ac:dyDescent="0.25">
      <c r="A161" s="195" t="s">
        <v>38</v>
      </c>
      <c r="B161" s="196" t="str">
        <f>VLOOKUP(A161,'[1]Town-County-RPC Ref'!A:D,3,FALSE)</f>
        <v>NVDA</v>
      </c>
      <c r="C161" s="201" t="s">
        <v>948</v>
      </c>
      <c r="D161" s="202">
        <v>6055836</v>
      </c>
      <c r="E161" s="203">
        <v>6416026</v>
      </c>
      <c r="F161" s="202">
        <v>6378034</v>
      </c>
      <c r="G161" s="202">
        <v>6480500</v>
      </c>
      <c r="H161" s="202">
        <v>6563302</v>
      </c>
      <c r="I161" s="200">
        <f t="shared" si="5"/>
        <v>6378739.5999999996</v>
      </c>
    </row>
    <row r="162" spans="1:9" ht="14.45" customHeight="1" x14ac:dyDescent="0.25">
      <c r="A162" s="195" t="s">
        <v>39</v>
      </c>
      <c r="B162" s="196" t="str">
        <f>VLOOKUP(A162,'[1]Town-County-RPC Ref'!A:D,3,FALSE)</f>
        <v>NVDA</v>
      </c>
      <c r="C162" s="197" t="s">
        <v>1576</v>
      </c>
      <c r="D162" s="198">
        <v>251111</v>
      </c>
      <c r="E162" s="199">
        <v>312000</v>
      </c>
      <c r="F162" s="198">
        <v>395009</v>
      </c>
      <c r="G162" s="198">
        <v>357555</v>
      </c>
      <c r="H162" s="198">
        <v>418551</v>
      </c>
      <c r="I162" s="200">
        <f t="shared" si="5"/>
        <v>346845.2</v>
      </c>
    </row>
    <row r="163" spans="1:9" ht="14.45" customHeight="1" x14ac:dyDescent="0.25">
      <c r="A163" s="195" t="s">
        <v>39</v>
      </c>
      <c r="B163" s="196" t="str">
        <f>VLOOKUP(A163,'[1]Town-County-RPC Ref'!A:D,3,FALSE)</f>
        <v>NVDA</v>
      </c>
      <c r="C163" s="197" t="s">
        <v>1577</v>
      </c>
      <c r="D163" s="198">
        <v>852603</v>
      </c>
      <c r="E163" s="199">
        <v>889228</v>
      </c>
      <c r="F163" s="198">
        <v>910613</v>
      </c>
      <c r="G163" s="198">
        <v>973607</v>
      </c>
      <c r="H163" s="198">
        <v>1011735</v>
      </c>
      <c r="I163" s="200">
        <f t="shared" si="5"/>
        <v>927557.2</v>
      </c>
    </row>
    <row r="164" spans="1:9" ht="14.45" customHeight="1" x14ac:dyDescent="0.25">
      <c r="A164" s="195" t="s">
        <v>39</v>
      </c>
      <c r="B164" s="196" t="str">
        <f>VLOOKUP(A164,'[1]Town-County-RPC Ref'!A:D,3,FALSE)</f>
        <v>NVDA</v>
      </c>
      <c r="C164" s="201" t="s">
        <v>948</v>
      </c>
      <c r="D164" s="202">
        <v>1103714</v>
      </c>
      <c r="E164" s="203">
        <v>1201228</v>
      </c>
      <c r="F164" s="202">
        <v>1305622</v>
      </c>
      <c r="G164" s="202">
        <v>1331162</v>
      </c>
      <c r="H164" s="202">
        <v>1430286</v>
      </c>
      <c r="I164" s="200">
        <f t="shared" ref="I164:I195" si="6">AVERAGE(D164:H164)</f>
        <v>1274402.3999999999</v>
      </c>
    </row>
    <row r="165" spans="1:9" ht="14.45" customHeight="1" x14ac:dyDescent="0.25">
      <c r="A165" s="195" t="s">
        <v>82</v>
      </c>
      <c r="B165" s="196" t="str">
        <f>VLOOKUP(A165,'[1]Town-County-RPC Ref'!A:D,3,FALSE)</f>
        <v>RRPC</v>
      </c>
      <c r="C165" s="197" t="s">
        <v>1576</v>
      </c>
      <c r="D165" s="198">
        <v>3502423.38</v>
      </c>
      <c r="E165" s="199">
        <v>3215425.34</v>
      </c>
      <c r="F165" s="198">
        <v>1548163.304</v>
      </c>
      <c r="G165" s="198">
        <v>1871194.44</v>
      </c>
      <c r="H165" s="198">
        <v>3034193</v>
      </c>
      <c r="I165" s="200">
        <f t="shared" si="6"/>
        <v>2634279.8928</v>
      </c>
    </row>
    <row r="166" spans="1:9" ht="14.45" customHeight="1" x14ac:dyDescent="0.25">
      <c r="A166" s="195" t="s">
        <v>82</v>
      </c>
      <c r="B166" s="196" t="str">
        <f>VLOOKUP(A166,'[1]Town-County-RPC Ref'!A:D,3,FALSE)</f>
        <v>RRPC</v>
      </c>
      <c r="C166" s="197" t="s">
        <v>1577</v>
      </c>
      <c r="D166" s="198">
        <v>5331332.4187690001</v>
      </c>
      <c r="E166" s="199">
        <v>5572833.0936519997</v>
      </c>
      <c r="F166" s="198">
        <v>5398780.1449999996</v>
      </c>
      <c r="G166" s="198">
        <v>5679432.1100000003</v>
      </c>
      <c r="H166" s="198">
        <v>5903643</v>
      </c>
      <c r="I166" s="200">
        <f t="shared" si="6"/>
        <v>5577204.1534842001</v>
      </c>
    </row>
    <row r="167" spans="1:9" ht="14.45" customHeight="1" x14ac:dyDescent="0.25">
      <c r="A167" s="195" t="s">
        <v>82</v>
      </c>
      <c r="B167" s="196" t="str">
        <f>VLOOKUP(A167,'[1]Town-County-RPC Ref'!A:D,3,FALSE)</f>
        <v>RRPC</v>
      </c>
      <c r="C167" s="201" t="s">
        <v>948</v>
      </c>
      <c r="D167" s="202">
        <v>8833755.7987690009</v>
      </c>
      <c r="E167" s="203">
        <v>8788258.4336520005</v>
      </c>
      <c r="F167" s="202">
        <v>6946943.449</v>
      </c>
      <c r="G167" s="202">
        <v>7550626.5499999998</v>
      </c>
      <c r="H167" s="202">
        <v>8937836</v>
      </c>
      <c r="I167" s="200">
        <f t="shared" si="6"/>
        <v>8211484.0462842016</v>
      </c>
    </row>
    <row r="168" spans="1:9" ht="14.45" customHeight="1" x14ac:dyDescent="0.25">
      <c r="A168" s="195" t="s">
        <v>2</v>
      </c>
      <c r="B168" s="196" t="str">
        <f>VLOOKUP(A168,'[1]Town-County-RPC Ref'!A:D,3,FALSE)</f>
        <v>NVDA</v>
      </c>
      <c r="C168" s="197" t="s">
        <v>1576</v>
      </c>
      <c r="D168" s="198">
        <v>3605201.8939999999</v>
      </c>
      <c r="E168" s="199">
        <v>3431181.7110000001</v>
      </c>
      <c r="F168" s="198">
        <v>3362489.7705000001</v>
      </c>
      <c r="G168" s="198">
        <v>3143127.3330000001</v>
      </c>
      <c r="H168" s="198">
        <v>3431184</v>
      </c>
      <c r="I168" s="200">
        <f t="shared" si="6"/>
        <v>3394636.9417000003</v>
      </c>
    </row>
    <row r="169" spans="1:9" ht="14.45" customHeight="1" x14ac:dyDescent="0.25">
      <c r="A169" s="195" t="s">
        <v>2</v>
      </c>
      <c r="B169" s="196" t="str">
        <f>VLOOKUP(A169,'[1]Town-County-RPC Ref'!A:D,3,FALSE)</f>
        <v>NVDA</v>
      </c>
      <c r="C169" s="197" t="s">
        <v>1577</v>
      </c>
      <c r="D169" s="198">
        <v>7731605.46</v>
      </c>
      <c r="E169" s="199">
        <v>7849989.9500010004</v>
      </c>
      <c r="F169" s="198">
        <v>7751604.1200080002</v>
      </c>
      <c r="G169" s="198">
        <v>8171254.4350070003</v>
      </c>
      <c r="H169" s="198">
        <v>8461432</v>
      </c>
      <c r="I169" s="200">
        <f t="shared" si="6"/>
        <v>7993177.1930032</v>
      </c>
    </row>
    <row r="170" spans="1:9" ht="14.45" customHeight="1" x14ac:dyDescent="0.25">
      <c r="A170" s="195" t="s">
        <v>2</v>
      </c>
      <c r="B170" s="196" t="str">
        <f>VLOOKUP(A170,'[1]Town-County-RPC Ref'!A:D,3,FALSE)</f>
        <v>NVDA</v>
      </c>
      <c r="C170" s="201" t="s">
        <v>948</v>
      </c>
      <c r="D170" s="202">
        <v>11336807.354</v>
      </c>
      <c r="E170" s="203">
        <v>11281171.661001001</v>
      </c>
      <c r="F170" s="202">
        <v>11114093.890508</v>
      </c>
      <c r="G170" s="202">
        <v>11314381.768007001</v>
      </c>
      <c r="H170" s="202">
        <v>11892616</v>
      </c>
      <c r="I170" s="200">
        <f t="shared" si="6"/>
        <v>11387814.1347032</v>
      </c>
    </row>
    <row r="171" spans="1:9" ht="14.45" customHeight="1" x14ac:dyDescent="0.25">
      <c r="A171" s="195" t="s">
        <v>40</v>
      </c>
      <c r="B171" s="196" t="str">
        <f>VLOOKUP(A171,'[1]Town-County-RPC Ref'!A:D,3,FALSE)</f>
        <v>NVDA</v>
      </c>
      <c r="C171" s="197" t="s">
        <v>1576</v>
      </c>
      <c r="D171" s="198">
        <v>26353148</v>
      </c>
      <c r="E171" s="199">
        <v>27580996</v>
      </c>
      <c r="F171" s="198">
        <v>25994779</v>
      </c>
      <c r="G171" s="198">
        <v>23876359</v>
      </c>
      <c r="H171" s="198">
        <v>23843880</v>
      </c>
      <c r="I171" s="200">
        <f t="shared" si="6"/>
        <v>25529832.399999999</v>
      </c>
    </row>
    <row r="172" spans="1:9" ht="14.45" customHeight="1" x14ac:dyDescent="0.25">
      <c r="A172" s="195" t="s">
        <v>40</v>
      </c>
      <c r="B172" s="196" t="str">
        <f>VLOOKUP(A172,'[1]Town-County-RPC Ref'!A:D,3,FALSE)</f>
        <v>NVDA</v>
      </c>
      <c r="C172" s="197" t="s">
        <v>1577</v>
      </c>
      <c r="D172" s="198">
        <v>14117882</v>
      </c>
      <c r="E172" s="199">
        <v>14717656</v>
      </c>
      <c r="F172" s="198">
        <v>14621607</v>
      </c>
      <c r="G172" s="198">
        <v>15598120</v>
      </c>
      <c r="H172" s="198">
        <v>15498587</v>
      </c>
      <c r="I172" s="200">
        <f t="shared" si="6"/>
        <v>14910770.4</v>
      </c>
    </row>
    <row r="173" spans="1:9" ht="14.45" customHeight="1" x14ac:dyDescent="0.25">
      <c r="A173" s="195" t="s">
        <v>40</v>
      </c>
      <c r="B173" s="196" t="str">
        <f>VLOOKUP(A173,'[1]Town-County-RPC Ref'!A:D,3,FALSE)</f>
        <v>NVDA</v>
      </c>
      <c r="C173" s="201" t="s">
        <v>948</v>
      </c>
      <c r="D173" s="202">
        <v>40471030</v>
      </c>
      <c r="E173" s="203">
        <v>42298652</v>
      </c>
      <c r="F173" s="202">
        <v>40616386</v>
      </c>
      <c r="G173" s="202">
        <v>39474479</v>
      </c>
      <c r="H173" s="202">
        <v>39342467</v>
      </c>
      <c r="I173" s="200">
        <f t="shared" si="6"/>
        <v>40440602.799999997</v>
      </c>
    </row>
    <row r="174" spans="1:9" ht="14.45" customHeight="1" x14ac:dyDescent="0.25">
      <c r="A174" s="195" t="s">
        <v>200</v>
      </c>
      <c r="B174" s="196" t="str">
        <f>VLOOKUP(A174,'[1]Town-County-RPC Ref'!A:D,3,FALSE)</f>
        <v>BCRC</v>
      </c>
      <c r="C174" s="197" t="s">
        <v>1576</v>
      </c>
      <c r="D174" s="198">
        <v>4376339.26</v>
      </c>
      <c r="E174" s="199">
        <v>4484002.5875000004</v>
      </c>
      <c r="F174" s="198">
        <v>4129992.497</v>
      </c>
      <c r="G174" s="198">
        <v>4087492.5109999999</v>
      </c>
      <c r="H174" s="198">
        <v>5349892</v>
      </c>
      <c r="I174" s="200">
        <f t="shared" si="6"/>
        <v>4485543.7710999995</v>
      </c>
    </row>
    <row r="175" spans="1:9" ht="14.45" customHeight="1" x14ac:dyDescent="0.25">
      <c r="A175" s="195" t="s">
        <v>200</v>
      </c>
      <c r="B175" s="196" t="str">
        <f>VLOOKUP(A175,'[1]Town-County-RPC Ref'!A:D,3,FALSE)</f>
        <v>BCRC</v>
      </c>
      <c r="C175" s="197" t="s">
        <v>1577</v>
      </c>
      <c r="D175" s="198">
        <v>12328509.815303</v>
      </c>
      <c r="E175" s="199">
        <v>12828695.980122</v>
      </c>
      <c r="F175" s="198">
        <v>12118512.694999</v>
      </c>
      <c r="G175" s="198">
        <v>13462567.74</v>
      </c>
      <c r="H175" s="198">
        <v>13638888</v>
      </c>
      <c r="I175" s="200">
        <f t="shared" si="6"/>
        <v>12875434.8460848</v>
      </c>
    </row>
    <row r="176" spans="1:9" ht="14.45" customHeight="1" x14ac:dyDescent="0.25">
      <c r="A176" s="195" t="s">
        <v>200</v>
      </c>
      <c r="B176" s="196" t="str">
        <f>VLOOKUP(A176,'[1]Town-County-RPC Ref'!A:D,3,FALSE)</f>
        <v>BCRC</v>
      </c>
      <c r="C176" s="201" t="s">
        <v>948</v>
      </c>
      <c r="D176" s="202">
        <v>16704849.075302999</v>
      </c>
      <c r="E176" s="203">
        <v>17312698.567621998</v>
      </c>
      <c r="F176" s="202">
        <v>16248505.191999</v>
      </c>
      <c r="G176" s="202">
        <v>17550060.250999998</v>
      </c>
      <c r="H176" s="202">
        <v>18988780</v>
      </c>
      <c r="I176" s="200">
        <f t="shared" si="6"/>
        <v>17360978.617184799</v>
      </c>
    </row>
    <row r="177" spans="1:9" ht="14.45" customHeight="1" x14ac:dyDescent="0.25">
      <c r="A177" s="195" t="s">
        <v>138</v>
      </c>
      <c r="B177" s="196" t="str">
        <f>VLOOKUP(A177,'[1]Town-County-RPC Ref'!A:D,3,FALSE)</f>
        <v>WRC</v>
      </c>
      <c r="C177" s="197" t="s">
        <v>1576</v>
      </c>
      <c r="D177" s="198">
        <v>21158184.721067</v>
      </c>
      <c r="E177" s="199">
        <v>29809549.653175</v>
      </c>
      <c r="F177" s="198">
        <v>28581037.7535</v>
      </c>
      <c r="G177" s="198">
        <v>18677156.566399999</v>
      </c>
      <c r="H177" s="198">
        <v>18654701</v>
      </c>
      <c r="I177" s="200">
        <f t="shared" si="6"/>
        <v>23376125.938828398</v>
      </c>
    </row>
    <row r="178" spans="1:9" ht="14.45" customHeight="1" x14ac:dyDescent="0.25">
      <c r="A178" s="195" t="s">
        <v>138</v>
      </c>
      <c r="B178" s="196" t="str">
        <f>VLOOKUP(A178,'[1]Town-County-RPC Ref'!A:D,3,FALSE)</f>
        <v>WRC</v>
      </c>
      <c r="C178" s="197" t="s">
        <v>1577</v>
      </c>
      <c r="D178" s="198">
        <v>19385684.814948998</v>
      </c>
      <c r="E178" s="199">
        <v>20237962.954999998</v>
      </c>
      <c r="F178" s="198">
        <v>19555703.254999999</v>
      </c>
      <c r="G178" s="198">
        <v>19850938.565002002</v>
      </c>
      <c r="H178" s="198">
        <v>20329936</v>
      </c>
      <c r="I178" s="200">
        <f t="shared" si="6"/>
        <v>19872045.117990203</v>
      </c>
    </row>
    <row r="179" spans="1:9" ht="14.45" customHeight="1" x14ac:dyDescent="0.25">
      <c r="A179" s="195" t="s">
        <v>138</v>
      </c>
      <c r="B179" s="196" t="str">
        <f>VLOOKUP(A179,'[1]Town-County-RPC Ref'!A:D,3,FALSE)</f>
        <v>WRC</v>
      </c>
      <c r="C179" s="201" t="s">
        <v>948</v>
      </c>
      <c r="D179" s="202">
        <v>40543869.536016002</v>
      </c>
      <c r="E179" s="203">
        <v>50047512.608175002</v>
      </c>
      <c r="F179" s="202">
        <v>48136741.008500002</v>
      </c>
      <c r="G179" s="202">
        <v>38528095.131402001</v>
      </c>
      <c r="H179" s="202">
        <v>38984637</v>
      </c>
      <c r="I179" s="200">
        <f t="shared" si="6"/>
        <v>43248171.056818604</v>
      </c>
    </row>
    <row r="180" spans="1:9" ht="14.45" customHeight="1" x14ac:dyDescent="0.25">
      <c r="A180" s="195" t="s">
        <v>139</v>
      </c>
      <c r="B180" s="196" t="str">
        <f>VLOOKUP(A180,'[1]Town-County-RPC Ref'!A:D,3,FALSE)</f>
        <v>WRC</v>
      </c>
      <c r="C180" s="197" t="s">
        <v>1576</v>
      </c>
      <c r="D180" s="198">
        <v>3314564.438546</v>
      </c>
      <c r="E180" s="199">
        <v>3134608.1970370002</v>
      </c>
      <c r="F180" s="198">
        <v>2728503.0566380001</v>
      </c>
      <c r="G180" s="198">
        <v>2349660.162</v>
      </c>
      <c r="H180" s="198">
        <v>3289603</v>
      </c>
      <c r="I180" s="200">
        <f t="shared" si="6"/>
        <v>2963387.7708442002</v>
      </c>
    </row>
    <row r="181" spans="1:9" ht="14.45" customHeight="1" x14ac:dyDescent="0.25">
      <c r="A181" s="195" t="s">
        <v>139</v>
      </c>
      <c r="B181" s="196" t="str">
        <f>VLOOKUP(A181,'[1]Town-County-RPC Ref'!A:D,3,FALSE)</f>
        <v>WRC</v>
      </c>
      <c r="C181" s="197" t="s">
        <v>1577</v>
      </c>
      <c r="D181" s="198">
        <v>6589098.9321219996</v>
      </c>
      <c r="E181" s="199">
        <v>6689613.0340189999</v>
      </c>
      <c r="F181" s="198">
        <v>6264259.3243429996</v>
      </c>
      <c r="G181" s="198">
        <v>6940663.4029949997</v>
      </c>
      <c r="H181" s="198">
        <v>7511691</v>
      </c>
      <c r="I181" s="200">
        <f t="shared" si="6"/>
        <v>6799065.1386958007</v>
      </c>
    </row>
    <row r="182" spans="1:9" ht="14.45" customHeight="1" x14ac:dyDescent="0.25">
      <c r="A182" s="195" t="s">
        <v>139</v>
      </c>
      <c r="B182" s="196" t="str">
        <f>VLOOKUP(A182,'[1]Town-County-RPC Ref'!A:D,3,FALSE)</f>
        <v>WRC</v>
      </c>
      <c r="C182" s="201" t="s">
        <v>948</v>
      </c>
      <c r="D182" s="202">
        <v>9903663.3706679996</v>
      </c>
      <c r="E182" s="203">
        <v>9824221.2310559992</v>
      </c>
      <c r="F182" s="202">
        <v>8992762.3809810001</v>
      </c>
      <c r="G182" s="202">
        <v>9290323.5649950001</v>
      </c>
      <c r="H182" s="202">
        <v>10801294</v>
      </c>
      <c r="I182" s="200">
        <f t="shared" si="6"/>
        <v>9762452.9095399994</v>
      </c>
    </row>
    <row r="183" spans="1:9" ht="14.45" customHeight="1" x14ac:dyDescent="0.25">
      <c r="A183" s="195" t="s">
        <v>218</v>
      </c>
      <c r="B183" s="196" t="str">
        <f>VLOOKUP(A183,'[1]Town-County-RPC Ref'!A:D,3,FALSE)</f>
        <v>CVRPC</v>
      </c>
      <c r="C183" s="197" t="s">
        <v>1576</v>
      </c>
      <c r="D183" s="198">
        <v>1577423.59</v>
      </c>
      <c r="E183" s="199">
        <v>1545359.0804999999</v>
      </c>
      <c r="F183" s="198">
        <v>1522061.6</v>
      </c>
      <c r="G183" s="198">
        <v>1273292.5020000001</v>
      </c>
      <c r="H183" s="198">
        <v>1817363</v>
      </c>
      <c r="I183" s="200">
        <f t="shared" si="6"/>
        <v>1547099.9545000002</v>
      </c>
    </row>
    <row r="184" spans="1:9" ht="14.45" customHeight="1" x14ac:dyDescent="0.25">
      <c r="A184" s="195" t="s">
        <v>218</v>
      </c>
      <c r="B184" s="196" t="str">
        <f>VLOOKUP(A184,'[1]Town-County-RPC Ref'!A:D,3,FALSE)</f>
        <v>CVRPC</v>
      </c>
      <c r="C184" s="197" t="s">
        <v>1577</v>
      </c>
      <c r="D184" s="198">
        <v>3385801.74</v>
      </c>
      <c r="E184" s="199">
        <v>3384931</v>
      </c>
      <c r="F184" s="198">
        <v>3515436</v>
      </c>
      <c r="G184" s="198">
        <v>3617103</v>
      </c>
      <c r="H184" s="198">
        <v>3946525</v>
      </c>
      <c r="I184" s="200">
        <f t="shared" si="6"/>
        <v>3569959.3480000002</v>
      </c>
    </row>
    <row r="185" spans="1:9" ht="14.45" customHeight="1" x14ac:dyDescent="0.25">
      <c r="A185" s="195" t="s">
        <v>218</v>
      </c>
      <c r="B185" s="196" t="str">
        <f>VLOOKUP(A185,'[1]Town-County-RPC Ref'!A:D,3,FALSE)</f>
        <v>CVRPC</v>
      </c>
      <c r="C185" s="201" t="s">
        <v>948</v>
      </c>
      <c r="D185" s="202">
        <v>4963225.33</v>
      </c>
      <c r="E185" s="203">
        <v>4930290.0805000002</v>
      </c>
      <c r="F185" s="202">
        <v>5037497.5999999996</v>
      </c>
      <c r="G185" s="202">
        <v>4890395.5020000003</v>
      </c>
      <c r="H185" s="202">
        <v>5763888</v>
      </c>
      <c r="I185" s="200">
        <f t="shared" si="6"/>
        <v>5117059.3025000002</v>
      </c>
    </row>
    <row r="186" spans="1:9" ht="14.45" customHeight="1" x14ac:dyDescent="0.25">
      <c r="A186" s="195" t="s">
        <v>24</v>
      </c>
      <c r="B186" s="196" t="str">
        <f>VLOOKUP(A186,'[1]Town-County-RPC Ref'!A:D,3,FALSE)</f>
        <v>NVDA</v>
      </c>
      <c r="C186" s="197" t="s">
        <v>1576</v>
      </c>
      <c r="D186" s="204" t="s">
        <v>1578</v>
      </c>
      <c r="E186" s="205" t="s">
        <v>1578</v>
      </c>
      <c r="F186" s="204" t="s">
        <v>1578</v>
      </c>
      <c r="G186" s="204" t="s">
        <v>1578</v>
      </c>
      <c r="H186" s="204" t="s">
        <v>1578</v>
      </c>
      <c r="I186" s="200" t="e">
        <f t="shared" si="6"/>
        <v>#DIV/0!</v>
      </c>
    </row>
    <row r="187" spans="1:9" ht="14.45" customHeight="1" x14ac:dyDescent="0.25">
      <c r="A187" s="195" t="s">
        <v>24</v>
      </c>
      <c r="B187" s="196" t="str">
        <f>VLOOKUP(A187,'[1]Town-County-RPC Ref'!A:D,3,FALSE)</f>
        <v>NVDA</v>
      </c>
      <c r="C187" s="197" t="s">
        <v>1577</v>
      </c>
      <c r="D187" s="198">
        <v>813746</v>
      </c>
      <c r="E187" s="199">
        <v>843834</v>
      </c>
      <c r="F187" s="198">
        <v>841844</v>
      </c>
      <c r="G187" s="198">
        <v>848812</v>
      </c>
      <c r="H187" s="198">
        <v>821410</v>
      </c>
      <c r="I187" s="200">
        <f t="shared" si="6"/>
        <v>833929.2</v>
      </c>
    </row>
    <row r="188" spans="1:9" ht="14.45" customHeight="1" x14ac:dyDescent="0.25">
      <c r="A188" s="195" t="s">
        <v>24</v>
      </c>
      <c r="B188" s="196" t="str">
        <f>VLOOKUP(A188,'[1]Town-County-RPC Ref'!A:D,3,FALSE)</f>
        <v>NVDA</v>
      </c>
      <c r="C188" s="201" t="s">
        <v>948</v>
      </c>
      <c r="D188" s="201"/>
      <c r="E188" s="206"/>
      <c r="F188" s="201"/>
      <c r="G188" s="201"/>
      <c r="H188" s="201"/>
      <c r="I188" s="200" t="e">
        <f t="shared" si="6"/>
        <v>#DIV/0!</v>
      </c>
    </row>
    <row r="189" spans="1:9" ht="14.45" customHeight="1" x14ac:dyDescent="0.25">
      <c r="A189" s="195" t="s">
        <v>219</v>
      </c>
      <c r="B189" s="196" t="str">
        <f>VLOOKUP(A189,'[1]Town-County-RPC Ref'!A:D,3,FALSE)</f>
        <v>CVRPC</v>
      </c>
      <c r="C189" s="197" t="s">
        <v>1576</v>
      </c>
      <c r="D189" s="198">
        <v>2687692.445417</v>
      </c>
      <c r="E189" s="199">
        <v>2694218.3939999999</v>
      </c>
      <c r="F189" s="198">
        <v>2870186.895</v>
      </c>
      <c r="G189" s="198">
        <v>2740851.8960000002</v>
      </c>
      <c r="H189" s="198">
        <v>2965375</v>
      </c>
      <c r="I189" s="200">
        <f t="shared" si="6"/>
        <v>2791664.9260833999</v>
      </c>
    </row>
    <row r="190" spans="1:9" ht="14.45" customHeight="1" x14ac:dyDescent="0.25">
      <c r="A190" s="195" t="s">
        <v>219</v>
      </c>
      <c r="B190" s="196" t="str">
        <f>VLOOKUP(A190,'[1]Town-County-RPC Ref'!A:D,3,FALSE)</f>
        <v>CVRPC</v>
      </c>
      <c r="C190" s="197" t="s">
        <v>1577</v>
      </c>
      <c r="D190" s="198">
        <v>7814275.7499489998</v>
      </c>
      <c r="E190" s="199">
        <v>7750110.1399999997</v>
      </c>
      <c r="F190" s="198">
        <v>7649078.6299999999</v>
      </c>
      <c r="G190" s="198">
        <v>7952394.1699999999</v>
      </c>
      <c r="H190" s="198">
        <v>8493028</v>
      </c>
      <c r="I190" s="200">
        <f t="shared" si="6"/>
        <v>7931777.3379897997</v>
      </c>
    </row>
    <row r="191" spans="1:9" ht="14.45" customHeight="1" x14ac:dyDescent="0.25">
      <c r="A191" s="195" t="s">
        <v>219</v>
      </c>
      <c r="B191" s="196" t="str">
        <f>VLOOKUP(A191,'[1]Town-County-RPC Ref'!A:D,3,FALSE)</f>
        <v>CVRPC</v>
      </c>
      <c r="C191" s="201" t="s">
        <v>948</v>
      </c>
      <c r="D191" s="202">
        <v>10501968.195366001</v>
      </c>
      <c r="E191" s="203">
        <v>10444328.534</v>
      </c>
      <c r="F191" s="202">
        <v>10519265.525</v>
      </c>
      <c r="G191" s="202">
        <v>10693246.066</v>
      </c>
      <c r="H191" s="202">
        <v>11458403</v>
      </c>
      <c r="I191" s="200">
        <f t="shared" si="6"/>
        <v>10723442.264073201</v>
      </c>
    </row>
    <row r="192" spans="1:9" ht="14.45" customHeight="1" x14ac:dyDescent="0.25">
      <c r="A192" s="195" t="s">
        <v>258</v>
      </c>
      <c r="B192" s="196" t="str">
        <f>VLOOKUP(A192,'[1]Town-County-RPC Ref'!A:D,3,FALSE)</f>
        <v>LCPC</v>
      </c>
      <c r="C192" s="197" t="s">
        <v>1576</v>
      </c>
      <c r="D192" s="198">
        <v>930558</v>
      </c>
      <c r="E192" s="199">
        <v>980280</v>
      </c>
      <c r="F192" s="198">
        <v>940342</v>
      </c>
      <c r="G192" s="198">
        <v>931132</v>
      </c>
      <c r="H192" s="198">
        <v>896315</v>
      </c>
      <c r="I192" s="200">
        <f t="shared" si="6"/>
        <v>935725.4</v>
      </c>
    </row>
    <row r="193" spans="1:9" ht="14.45" customHeight="1" x14ac:dyDescent="0.25">
      <c r="A193" s="195" t="s">
        <v>258</v>
      </c>
      <c r="B193" s="196" t="str">
        <f>VLOOKUP(A193,'[1]Town-County-RPC Ref'!A:D,3,FALSE)</f>
        <v>LCPC</v>
      </c>
      <c r="C193" s="197" t="s">
        <v>1577</v>
      </c>
      <c r="D193" s="198">
        <v>4112684</v>
      </c>
      <c r="E193" s="199">
        <v>4335207</v>
      </c>
      <c r="F193" s="198">
        <v>4412905</v>
      </c>
      <c r="G193" s="198">
        <v>4657853</v>
      </c>
      <c r="H193" s="198">
        <v>4769153</v>
      </c>
      <c r="I193" s="200">
        <f t="shared" si="6"/>
        <v>4457560.4000000004</v>
      </c>
    </row>
    <row r="194" spans="1:9" ht="14.45" customHeight="1" x14ac:dyDescent="0.25">
      <c r="A194" s="195" t="s">
        <v>258</v>
      </c>
      <c r="B194" s="196" t="str">
        <f>VLOOKUP(A194,'[1]Town-County-RPC Ref'!A:D,3,FALSE)</f>
        <v>LCPC</v>
      </c>
      <c r="C194" s="201" t="s">
        <v>948</v>
      </c>
      <c r="D194" s="202">
        <v>5043242</v>
      </c>
      <c r="E194" s="203">
        <v>5315487</v>
      </c>
      <c r="F194" s="202">
        <v>5353247</v>
      </c>
      <c r="G194" s="202">
        <v>5588985</v>
      </c>
      <c r="H194" s="202">
        <v>5665468</v>
      </c>
      <c r="I194" s="200">
        <f t="shared" si="6"/>
        <v>5393285.7999999998</v>
      </c>
    </row>
    <row r="195" spans="1:9" ht="14.45" customHeight="1" x14ac:dyDescent="0.25">
      <c r="A195" s="195" t="s">
        <v>291</v>
      </c>
      <c r="B195" s="196" t="str">
        <f>VLOOKUP(A195,'[1]Town-County-RPC Ref'!A:D,3,FALSE)</f>
        <v>LCPC</v>
      </c>
      <c r="C195" s="197" t="s">
        <v>1576</v>
      </c>
      <c r="D195" s="198">
        <v>332899</v>
      </c>
      <c r="E195" s="199">
        <v>273794</v>
      </c>
      <c r="F195" s="198">
        <v>234301</v>
      </c>
      <c r="G195" s="198">
        <v>225737</v>
      </c>
      <c r="H195" s="198">
        <v>240980</v>
      </c>
      <c r="I195" s="200">
        <f t="shared" si="6"/>
        <v>261542.2</v>
      </c>
    </row>
    <row r="196" spans="1:9" ht="14.45" customHeight="1" x14ac:dyDescent="0.25">
      <c r="A196" s="195" t="s">
        <v>291</v>
      </c>
      <c r="B196" s="196" t="str">
        <f>VLOOKUP(A196,'[1]Town-County-RPC Ref'!A:D,3,FALSE)</f>
        <v>LCPC</v>
      </c>
      <c r="C196" s="197" t="s">
        <v>1577</v>
      </c>
      <c r="D196" s="198">
        <v>2178954</v>
      </c>
      <c r="E196" s="199">
        <v>2278291</v>
      </c>
      <c r="F196" s="198">
        <v>2326544</v>
      </c>
      <c r="G196" s="198">
        <v>2497431</v>
      </c>
      <c r="H196" s="198">
        <v>2501085</v>
      </c>
      <c r="I196" s="200">
        <f t="shared" ref="I196:I227" si="7">AVERAGE(D196:H196)</f>
        <v>2356461</v>
      </c>
    </row>
    <row r="197" spans="1:9" ht="14.45" customHeight="1" x14ac:dyDescent="0.25">
      <c r="A197" s="195" t="s">
        <v>291</v>
      </c>
      <c r="B197" s="196" t="str">
        <f>VLOOKUP(A197,'[1]Town-County-RPC Ref'!A:D,3,FALSE)</f>
        <v>LCPC</v>
      </c>
      <c r="C197" s="201" t="s">
        <v>948</v>
      </c>
      <c r="D197" s="202">
        <v>2511853</v>
      </c>
      <c r="E197" s="203">
        <v>2552085</v>
      </c>
      <c r="F197" s="202">
        <v>2560845</v>
      </c>
      <c r="G197" s="202">
        <v>2723168</v>
      </c>
      <c r="H197" s="202">
        <v>2742065</v>
      </c>
      <c r="I197" s="200">
        <f t="shared" si="7"/>
        <v>2618003.2000000002</v>
      </c>
    </row>
    <row r="198" spans="1:9" ht="14.45" customHeight="1" x14ac:dyDescent="0.25">
      <c r="A198" s="195" t="s">
        <v>62</v>
      </c>
      <c r="B198" s="196" t="str">
        <f>VLOOKUP(A198,'[1]Town-County-RPC Ref'!A:D,3,FALSE)</f>
        <v>NRPC</v>
      </c>
      <c r="C198" s="197" t="s">
        <v>1576</v>
      </c>
      <c r="D198" s="198">
        <v>15757913</v>
      </c>
      <c r="E198" s="199">
        <v>12250927</v>
      </c>
      <c r="F198" s="198">
        <v>12538894</v>
      </c>
      <c r="G198" s="198">
        <v>11951773</v>
      </c>
      <c r="H198" s="198">
        <v>12117359</v>
      </c>
      <c r="I198" s="200">
        <f t="shared" si="7"/>
        <v>12923373.199999999</v>
      </c>
    </row>
    <row r="199" spans="1:9" ht="14.45" customHeight="1" x14ac:dyDescent="0.25">
      <c r="A199" s="195" t="s">
        <v>62</v>
      </c>
      <c r="B199" s="196" t="str">
        <f>VLOOKUP(A199,'[1]Town-County-RPC Ref'!A:D,3,FALSE)</f>
        <v>NRPC</v>
      </c>
      <c r="C199" s="197" t="s">
        <v>1577</v>
      </c>
      <c r="D199" s="198">
        <v>15029825</v>
      </c>
      <c r="E199" s="199">
        <v>13501384</v>
      </c>
      <c r="F199" s="198">
        <v>12988864</v>
      </c>
      <c r="G199" s="198">
        <v>13499087</v>
      </c>
      <c r="H199" s="198">
        <v>13675814</v>
      </c>
      <c r="I199" s="200">
        <f t="shared" si="7"/>
        <v>13738994.800000001</v>
      </c>
    </row>
    <row r="200" spans="1:9" ht="14.45" customHeight="1" x14ac:dyDescent="0.25">
      <c r="A200" s="195" t="s">
        <v>62</v>
      </c>
      <c r="B200" s="196" t="str">
        <f>VLOOKUP(A200,'[1]Town-County-RPC Ref'!A:D,3,FALSE)</f>
        <v>NRPC</v>
      </c>
      <c r="C200" s="201" t="s">
        <v>948</v>
      </c>
      <c r="D200" s="202">
        <v>30787738</v>
      </c>
      <c r="E200" s="203">
        <v>25752311</v>
      </c>
      <c r="F200" s="202">
        <v>25527758</v>
      </c>
      <c r="G200" s="202">
        <v>25450860</v>
      </c>
      <c r="H200" s="202">
        <v>25793173</v>
      </c>
      <c r="I200" s="200">
        <f t="shared" si="7"/>
        <v>26662368</v>
      </c>
    </row>
    <row r="201" spans="1:9" ht="14.45" customHeight="1" x14ac:dyDescent="0.25">
      <c r="A201" s="195" t="s">
        <v>241</v>
      </c>
      <c r="B201" s="196" t="str">
        <f>VLOOKUP(A201,'[1]Town-County-RPC Ref'!A:D,3,FALSE)</f>
        <v>CCRPC</v>
      </c>
      <c r="C201" s="197" t="s">
        <v>1576</v>
      </c>
      <c r="D201" s="198">
        <v>482495851.77988398</v>
      </c>
      <c r="E201" s="199">
        <v>485039847.24400002</v>
      </c>
      <c r="F201" s="198">
        <v>437539331.32749599</v>
      </c>
      <c r="G201" s="198">
        <v>477208821.63800001</v>
      </c>
      <c r="H201" s="198">
        <v>600432453</v>
      </c>
      <c r="I201" s="200">
        <f t="shared" si="7"/>
        <v>496543260.99787599</v>
      </c>
    </row>
    <row r="202" spans="1:9" ht="14.45" customHeight="1" x14ac:dyDescent="0.25">
      <c r="A202" s="195" t="s">
        <v>241</v>
      </c>
      <c r="B202" s="196" t="str">
        <f>VLOOKUP(A202,'[1]Town-County-RPC Ref'!A:D,3,FALSE)</f>
        <v>CCRPC</v>
      </c>
      <c r="C202" s="197" t="s">
        <v>1577</v>
      </c>
      <c r="D202" s="198">
        <v>52923583.324786998</v>
      </c>
      <c r="E202" s="199">
        <v>56121591.102883004</v>
      </c>
      <c r="F202" s="198">
        <v>53078979.3015</v>
      </c>
      <c r="G202" s="198">
        <v>58906291.491999999</v>
      </c>
      <c r="H202" s="198">
        <v>60505519</v>
      </c>
      <c r="I202" s="200">
        <f t="shared" si="7"/>
        <v>56307192.844234005</v>
      </c>
    </row>
    <row r="203" spans="1:9" ht="14.45" customHeight="1" x14ac:dyDescent="0.25">
      <c r="A203" s="195" t="s">
        <v>241</v>
      </c>
      <c r="B203" s="196" t="str">
        <f>VLOOKUP(A203,'[1]Town-County-RPC Ref'!A:D,3,FALSE)</f>
        <v>CCRPC</v>
      </c>
      <c r="C203" s="201" t="s">
        <v>948</v>
      </c>
      <c r="D203" s="202">
        <v>535419435.104671</v>
      </c>
      <c r="E203" s="203">
        <v>541161438.34688306</v>
      </c>
      <c r="F203" s="202">
        <v>490618310.62899601</v>
      </c>
      <c r="G203" s="202">
        <v>536115113.13</v>
      </c>
      <c r="H203" s="202">
        <f>660937972*('Cities &amp; Towns'!$E$44/SUM('Cities &amp; Towns'!$E$44:$E$45))</f>
        <v>344140057.47659999</v>
      </c>
      <c r="I203" s="200">
        <f t="shared" si="7"/>
        <v>489490870.93743008</v>
      </c>
    </row>
    <row r="204" spans="1:9" ht="14.45" customHeight="1" x14ac:dyDescent="0.25">
      <c r="A204" s="195" t="s">
        <v>242</v>
      </c>
      <c r="B204" s="196" t="s">
        <v>255</v>
      </c>
      <c r="C204" s="201" t="s">
        <v>948</v>
      </c>
      <c r="D204" s="202"/>
      <c r="E204" s="203"/>
      <c r="F204" s="202"/>
      <c r="G204" s="202"/>
      <c r="H204" s="202">
        <f>660937972*('Cities &amp; Towns'!$E$45/SUM('Cities &amp; Towns'!$E$44:$E$45))</f>
        <v>316797914.52340001</v>
      </c>
      <c r="I204" s="200"/>
    </row>
    <row r="205" spans="1:9" ht="14.45" customHeight="1" x14ac:dyDescent="0.25">
      <c r="A205" s="195" t="s">
        <v>83</v>
      </c>
      <c r="B205" s="196" t="str">
        <f>VLOOKUP(A205,'[1]Town-County-RPC Ref'!A:D,3,FALSE)</f>
        <v>RRPC</v>
      </c>
      <c r="C205" s="197" t="s">
        <v>1576</v>
      </c>
      <c r="D205" s="198">
        <v>6978952.14494</v>
      </c>
      <c r="E205" s="199">
        <v>7672682.0362</v>
      </c>
      <c r="F205" s="198">
        <v>7137063.4791999999</v>
      </c>
      <c r="G205" s="198">
        <v>6407726.5974000003</v>
      </c>
      <c r="H205" s="198">
        <v>6576301</v>
      </c>
      <c r="I205" s="200">
        <f t="shared" ref="I205:I268" si="8">AVERAGE(D205:H205)</f>
        <v>6954545.0515479995</v>
      </c>
    </row>
    <row r="206" spans="1:9" ht="14.45" customHeight="1" x14ac:dyDescent="0.25">
      <c r="A206" s="195" t="s">
        <v>83</v>
      </c>
      <c r="B206" s="196" t="str">
        <f>VLOOKUP(A206,'[1]Town-County-RPC Ref'!A:D,3,FALSE)</f>
        <v>RRPC</v>
      </c>
      <c r="C206" s="197" t="s">
        <v>1577</v>
      </c>
      <c r="D206" s="198">
        <v>8481012.6689640004</v>
      </c>
      <c r="E206" s="199">
        <v>9047067.7300000004</v>
      </c>
      <c r="F206" s="198">
        <v>8617644.7599999998</v>
      </c>
      <c r="G206" s="198">
        <v>9210092.2899999991</v>
      </c>
      <c r="H206" s="198">
        <v>9241996</v>
      </c>
      <c r="I206" s="200">
        <f t="shared" si="8"/>
        <v>8919562.6897928007</v>
      </c>
    </row>
    <row r="207" spans="1:9" ht="14.45" customHeight="1" x14ac:dyDescent="0.25">
      <c r="A207" s="195" t="s">
        <v>83</v>
      </c>
      <c r="B207" s="196" t="str">
        <f>VLOOKUP(A207,'[1]Town-County-RPC Ref'!A:D,3,FALSE)</f>
        <v>RRPC</v>
      </c>
      <c r="C207" s="201" t="s">
        <v>948</v>
      </c>
      <c r="D207" s="202">
        <v>15459964.813904</v>
      </c>
      <c r="E207" s="203">
        <v>16719749.7662</v>
      </c>
      <c r="F207" s="202">
        <v>15754708.2392</v>
      </c>
      <c r="G207" s="202">
        <v>15617818.887399999</v>
      </c>
      <c r="H207" s="202">
        <v>15818297</v>
      </c>
      <c r="I207" s="200">
        <f t="shared" si="8"/>
        <v>15874107.741340801</v>
      </c>
    </row>
    <row r="208" spans="1:9" ht="14.45" customHeight="1" x14ac:dyDescent="0.25">
      <c r="A208" s="195" t="s">
        <v>63</v>
      </c>
      <c r="B208" s="196" t="str">
        <f>VLOOKUP(A208,'[1]Town-County-RPC Ref'!A:D,3,FALSE)</f>
        <v>NRPC</v>
      </c>
      <c r="C208" s="197" t="s">
        <v>1576</v>
      </c>
      <c r="D208" s="198">
        <v>4118832.9245000002</v>
      </c>
      <c r="E208" s="199">
        <v>4219119.04</v>
      </c>
      <c r="F208" s="198">
        <v>3991904.794607</v>
      </c>
      <c r="G208" s="198">
        <v>4219499.659</v>
      </c>
      <c r="H208" s="198">
        <v>4634601</v>
      </c>
      <c r="I208" s="200">
        <f t="shared" si="8"/>
        <v>4236791.4836214008</v>
      </c>
    </row>
    <row r="209" spans="1:9" ht="14.45" customHeight="1" x14ac:dyDescent="0.25">
      <c r="A209" s="195" t="s">
        <v>63</v>
      </c>
      <c r="B209" s="196" t="str">
        <f>VLOOKUP(A209,'[1]Town-County-RPC Ref'!A:D,3,FALSE)</f>
        <v>NRPC</v>
      </c>
      <c r="C209" s="197" t="s">
        <v>1577</v>
      </c>
      <c r="D209" s="198">
        <v>14060714.215</v>
      </c>
      <c r="E209" s="199">
        <v>15241125.525</v>
      </c>
      <c r="F209" s="198">
        <v>14540727.699998001</v>
      </c>
      <c r="G209" s="198">
        <v>16492960.419991</v>
      </c>
      <c r="H209" s="198">
        <v>16924499</v>
      </c>
      <c r="I209" s="200">
        <f t="shared" si="8"/>
        <v>15452005.3719978</v>
      </c>
    </row>
    <row r="210" spans="1:9" ht="14.45" customHeight="1" x14ac:dyDescent="0.25">
      <c r="A210" s="195" t="s">
        <v>63</v>
      </c>
      <c r="B210" s="196" t="str">
        <f>VLOOKUP(A210,'[1]Town-County-RPC Ref'!A:D,3,FALSE)</f>
        <v>NRPC</v>
      </c>
      <c r="C210" s="201" t="s">
        <v>948</v>
      </c>
      <c r="D210" s="202">
        <v>18179547.1395</v>
      </c>
      <c r="E210" s="203">
        <v>19460244.565000001</v>
      </c>
      <c r="F210" s="202">
        <v>18532632.494605001</v>
      </c>
      <c r="G210" s="202">
        <v>20712460.078991</v>
      </c>
      <c r="H210" s="202">
        <v>21559100</v>
      </c>
      <c r="I210" s="200">
        <f t="shared" si="8"/>
        <v>19688796.8556192</v>
      </c>
    </row>
    <row r="211" spans="1:9" ht="14.45" customHeight="1" x14ac:dyDescent="0.25">
      <c r="A211" s="195" t="s">
        <v>64</v>
      </c>
      <c r="B211" s="196" t="str">
        <f>VLOOKUP(A211,'[1]Town-County-RPC Ref'!A:D,3,FALSE)</f>
        <v>NRPC</v>
      </c>
      <c r="C211" s="197" t="s">
        <v>1576</v>
      </c>
      <c r="D211" s="198">
        <v>3524346.42</v>
      </c>
      <c r="E211" s="199">
        <v>3758530.04</v>
      </c>
      <c r="F211" s="198">
        <v>3239863.4</v>
      </c>
      <c r="G211" s="198">
        <v>3275924.4619999998</v>
      </c>
      <c r="H211" s="198">
        <v>3589409</v>
      </c>
      <c r="I211" s="200">
        <f t="shared" si="8"/>
        <v>3477614.6643999992</v>
      </c>
    </row>
    <row r="212" spans="1:9" ht="14.45" customHeight="1" x14ac:dyDescent="0.25">
      <c r="A212" s="195" t="s">
        <v>64</v>
      </c>
      <c r="B212" s="196" t="str">
        <f>VLOOKUP(A212,'[1]Town-County-RPC Ref'!A:D,3,FALSE)</f>
        <v>NRPC</v>
      </c>
      <c r="C212" s="197" t="s">
        <v>1577</v>
      </c>
      <c r="D212" s="198">
        <v>7309483.2551999995</v>
      </c>
      <c r="E212" s="199">
        <v>7622975.1100000003</v>
      </c>
      <c r="F212" s="198">
        <v>7165268.5499999998</v>
      </c>
      <c r="G212" s="198">
        <v>7907676.3200000003</v>
      </c>
      <c r="H212" s="198">
        <v>8064325</v>
      </c>
      <c r="I212" s="200">
        <f t="shared" si="8"/>
        <v>7613945.6470400002</v>
      </c>
    </row>
    <row r="213" spans="1:9" ht="14.45" customHeight="1" x14ac:dyDescent="0.25">
      <c r="A213" s="195" t="s">
        <v>64</v>
      </c>
      <c r="B213" s="196" t="str">
        <f>VLOOKUP(A213,'[1]Town-County-RPC Ref'!A:D,3,FALSE)</f>
        <v>NRPC</v>
      </c>
      <c r="C213" s="201" t="s">
        <v>948</v>
      </c>
      <c r="D213" s="202">
        <v>10833829.6752</v>
      </c>
      <c r="E213" s="203">
        <v>11381505.15</v>
      </c>
      <c r="F213" s="202">
        <v>10405131.949999999</v>
      </c>
      <c r="G213" s="202">
        <v>11183600.782</v>
      </c>
      <c r="H213" s="202">
        <v>11653734</v>
      </c>
      <c r="I213" s="200">
        <f t="shared" si="8"/>
        <v>11091560.31144</v>
      </c>
    </row>
    <row r="214" spans="1:9" ht="14.45" customHeight="1" x14ac:dyDescent="0.25">
      <c r="A214" s="195" t="s">
        <v>112</v>
      </c>
      <c r="B214" s="196" t="str">
        <f>VLOOKUP(A214,'[1]Town-County-RPC Ref'!A:D,3,FALSE)</f>
        <v>TRORC</v>
      </c>
      <c r="C214" s="197" t="s">
        <v>1576</v>
      </c>
      <c r="D214" s="198">
        <v>4518472.3521999996</v>
      </c>
      <c r="E214" s="199">
        <v>3949766.6998999999</v>
      </c>
      <c r="F214" s="198">
        <v>3443463.1416000002</v>
      </c>
      <c r="G214" s="198">
        <v>3695038.2379999999</v>
      </c>
      <c r="H214" s="198">
        <v>4364947</v>
      </c>
      <c r="I214" s="200">
        <f t="shared" si="8"/>
        <v>3994337.4863399998</v>
      </c>
    </row>
    <row r="215" spans="1:9" ht="14.45" customHeight="1" x14ac:dyDescent="0.25">
      <c r="A215" s="195" t="s">
        <v>112</v>
      </c>
      <c r="B215" s="196" t="str">
        <f>VLOOKUP(A215,'[1]Town-County-RPC Ref'!A:D,3,FALSE)</f>
        <v>TRORC</v>
      </c>
      <c r="C215" s="197" t="s">
        <v>1577</v>
      </c>
      <c r="D215" s="198">
        <v>3779554.54</v>
      </c>
      <c r="E215" s="199">
        <v>3797224.7231200002</v>
      </c>
      <c r="F215" s="198">
        <v>3593057.7650000001</v>
      </c>
      <c r="G215" s="198">
        <v>3872691.92</v>
      </c>
      <c r="H215" s="198">
        <v>4079331</v>
      </c>
      <c r="I215" s="200">
        <f t="shared" si="8"/>
        <v>3824371.9896239997</v>
      </c>
    </row>
    <row r="216" spans="1:9" ht="14.45" customHeight="1" x14ac:dyDescent="0.25">
      <c r="A216" s="195" t="s">
        <v>112</v>
      </c>
      <c r="B216" s="196" t="str">
        <f>VLOOKUP(A216,'[1]Town-County-RPC Ref'!A:D,3,FALSE)</f>
        <v>TRORC</v>
      </c>
      <c r="C216" s="201" t="s">
        <v>948</v>
      </c>
      <c r="D216" s="202">
        <v>8298026.8921999997</v>
      </c>
      <c r="E216" s="203">
        <v>7746991.4230199996</v>
      </c>
      <c r="F216" s="202">
        <v>7036520.9066000003</v>
      </c>
      <c r="G216" s="202">
        <v>7567730.1579999998</v>
      </c>
      <c r="H216" s="202">
        <v>8444278</v>
      </c>
      <c r="I216" s="200">
        <f t="shared" si="8"/>
        <v>7818709.4759639995</v>
      </c>
    </row>
    <row r="217" spans="1:9" ht="14.45" customHeight="1" x14ac:dyDescent="0.25">
      <c r="A217" s="195" t="s">
        <v>220</v>
      </c>
      <c r="B217" s="196" t="str">
        <f>VLOOKUP(A217,'[1]Town-County-RPC Ref'!A:D,3,FALSE)</f>
        <v>CVRPC</v>
      </c>
      <c r="C217" s="197" t="s">
        <v>1576</v>
      </c>
      <c r="D217" s="198">
        <v>1834718.6791719999</v>
      </c>
      <c r="E217" s="199">
        <v>1917420.1375</v>
      </c>
      <c r="F217" s="198">
        <v>1939045.915</v>
      </c>
      <c r="G217" s="198">
        <v>1757758.3787499999</v>
      </c>
      <c r="H217" s="198">
        <v>2043820</v>
      </c>
      <c r="I217" s="200">
        <f t="shared" si="8"/>
        <v>1898552.6220844002</v>
      </c>
    </row>
    <row r="218" spans="1:9" ht="14.45" customHeight="1" x14ac:dyDescent="0.25">
      <c r="A218" s="195" t="s">
        <v>220</v>
      </c>
      <c r="B218" s="196" t="str">
        <f>VLOOKUP(A218,'[1]Town-County-RPC Ref'!A:D,3,FALSE)</f>
        <v>CVRPC</v>
      </c>
      <c r="C218" s="197" t="s">
        <v>1577</v>
      </c>
      <c r="D218" s="198">
        <v>5795455.5066259997</v>
      </c>
      <c r="E218" s="199">
        <v>5915635.5149999997</v>
      </c>
      <c r="F218" s="198">
        <v>5968852.1799999997</v>
      </c>
      <c r="G218" s="198">
        <v>6216886.1900030002</v>
      </c>
      <c r="H218" s="198">
        <v>6538161</v>
      </c>
      <c r="I218" s="200">
        <f t="shared" si="8"/>
        <v>6086998.0783257997</v>
      </c>
    </row>
    <row r="219" spans="1:9" ht="14.45" customHeight="1" x14ac:dyDescent="0.25">
      <c r="A219" s="195" t="s">
        <v>220</v>
      </c>
      <c r="B219" s="196" t="str">
        <f>VLOOKUP(A219,'[1]Town-County-RPC Ref'!A:D,3,FALSE)</f>
        <v>CVRPC</v>
      </c>
      <c r="C219" s="201" t="s">
        <v>948</v>
      </c>
      <c r="D219" s="202">
        <v>7630174.1857979996</v>
      </c>
      <c r="E219" s="203">
        <v>7833055.6524999999</v>
      </c>
      <c r="F219" s="202">
        <v>7907898.0949999997</v>
      </c>
      <c r="G219" s="202">
        <v>7974644.5687530003</v>
      </c>
      <c r="H219" s="202">
        <v>8581981</v>
      </c>
      <c r="I219" s="200">
        <f t="shared" si="8"/>
        <v>7985550.7004101994</v>
      </c>
    </row>
    <row r="220" spans="1:9" ht="14.45" customHeight="1" x14ac:dyDescent="0.25">
      <c r="A220" s="195" t="s">
        <v>25</v>
      </c>
      <c r="B220" s="196" t="str">
        <f>VLOOKUP(A220,'[1]Town-County-RPC Ref'!A:D,3,FALSE)</f>
        <v>NVDA</v>
      </c>
      <c r="C220" s="197" t="s">
        <v>1576</v>
      </c>
      <c r="D220" s="204" t="s">
        <v>1578</v>
      </c>
      <c r="E220" s="205" t="s">
        <v>1578</v>
      </c>
      <c r="F220" s="204" t="s">
        <v>1578</v>
      </c>
      <c r="G220" s="204" t="s">
        <v>1578</v>
      </c>
      <c r="H220" s="204" t="s">
        <v>1578</v>
      </c>
      <c r="I220" s="200" t="e">
        <f t="shared" si="8"/>
        <v>#DIV/0!</v>
      </c>
    </row>
    <row r="221" spans="1:9" ht="14.45" customHeight="1" x14ac:dyDescent="0.25">
      <c r="A221" s="195" t="s">
        <v>25</v>
      </c>
      <c r="B221" s="196" t="str">
        <f>VLOOKUP(A221,'[1]Town-County-RPC Ref'!A:D,3,FALSE)</f>
        <v>NVDA</v>
      </c>
      <c r="C221" s="197" t="s">
        <v>1577</v>
      </c>
      <c r="D221" s="198">
        <v>81529</v>
      </c>
      <c r="E221" s="199">
        <v>82237</v>
      </c>
      <c r="F221" s="198">
        <v>68794</v>
      </c>
      <c r="G221" s="198">
        <v>70658</v>
      </c>
      <c r="H221" s="198">
        <v>84240</v>
      </c>
      <c r="I221" s="200">
        <f t="shared" si="8"/>
        <v>77491.600000000006</v>
      </c>
    </row>
    <row r="222" spans="1:9" ht="14.45" customHeight="1" x14ac:dyDescent="0.25">
      <c r="A222" s="195" t="s">
        <v>25</v>
      </c>
      <c r="B222" s="196" t="str">
        <f>VLOOKUP(A222,'[1]Town-County-RPC Ref'!A:D,3,FALSE)</f>
        <v>NVDA</v>
      </c>
      <c r="C222" s="201" t="s">
        <v>948</v>
      </c>
      <c r="D222" s="201"/>
      <c r="E222" s="206"/>
      <c r="F222" s="201"/>
      <c r="G222" s="201"/>
      <c r="H222" s="201"/>
      <c r="I222" s="200" t="e">
        <f t="shared" si="8"/>
        <v>#DIV/0!</v>
      </c>
    </row>
    <row r="223" spans="1:9" ht="14.45" customHeight="1" x14ac:dyDescent="0.25">
      <c r="A223" s="195" t="s">
        <v>173</v>
      </c>
      <c r="B223" s="196" t="str">
        <f>VLOOKUP(A223,'[1]Town-County-RPC Ref'!A:D,3,FALSE)</f>
        <v>ACRPC</v>
      </c>
      <c r="C223" s="197" t="s">
        <v>1576</v>
      </c>
      <c r="D223" s="198">
        <v>6797710.6048069997</v>
      </c>
      <c r="E223" s="199">
        <v>8106708.9387499997</v>
      </c>
      <c r="F223" s="198">
        <v>7306477.0442500003</v>
      </c>
      <c r="G223" s="198">
        <v>6600331.8447500002</v>
      </c>
      <c r="H223" s="198">
        <v>7145415</v>
      </c>
      <c r="I223" s="200">
        <f t="shared" si="8"/>
        <v>7191328.6865114002</v>
      </c>
    </row>
    <row r="224" spans="1:9" ht="14.45" customHeight="1" x14ac:dyDescent="0.25">
      <c r="A224" s="195" t="s">
        <v>173</v>
      </c>
      <c r="B224" s="196" t="str">
        <f>VLOOKUP(A224,'[1]Town-County-RPC Ref'!A:D,3,FALSE)</f>
        <v>ACRPC</v>
      </c>
      <c r="C224" s="197" t="s">
        <v>1577</v>
      </c>
      <c r="D224" s="198">
        <v>12156285.522792</v>
      </c>
      <c r="E224" s="199">
        <v>12647471.77</v>
      </c>
      <c r="F224" s="198">
        <v>12021464.789999999</v>
      </c>
      <c r="G224" s="198">
        <v>13166447.949966</v>
      </c>
      <c r="H224" s="198">
        <v>14106257</v>
      </c>
      <c r="I224" s="200">
        <f t="shared" si="8"/>
        <v>12819585.4065516</v>
      </c>
    </row>
    <row r="225" spans="1:9" ht="14.45" customHeight="1" x14ac:dyDescent="0.25">
      <c r="A225" s="195" t="s">
        <v>173</v>
      </c>
      <c r="B225" s="196" t="str">
        <f>VLOOKUP(A225,'[1]Town-County-RPC Ref'!A:D,3,FALSE)</f>
        <v>ACRPC</v>
      </c>
      <c r="C225" s="201" t="s">
        <v>948</v>
      </c>
      <c r="D225" s="202">
        <v>18953996.127599001</v>
      </c>
      <c r="E225" s="203">
        <v>20754180.708749998</v>
      </c>
      <c r="F225" s="202">
        <v>19327941.834249999</v>
      </c>
      <c r="G225" s="202">
        <v>19766779.794716001</v>
      </c>
      <c r="H225" s="202">
        <v>21251672</v>
      </c>
      <c r="I225" s="200">
        <f t="shared" si="8"/>
        <v>20010914.093063001</v>
      </c>
    </row>
    <row r="226" spans="1:9" ht="14.45" customHeight="1" x14ac:dyDescent="0.25">
      <c r="A226" s="195" t="s">
        <v>55</v>
      </c>
      <c r="B226" s="196" t="str">
        <f>VLOOKUP(A226,'[1]Town-County-RPC Ref'!A:D,3,FALSE)</f>
        <v>NRPC</v>
      </c>
      <c r="C226" s="197" t="s">
        <v>1576</v>
      </c>
      <c r="D226" s="198">
        <v>1051644.7</v>
      </c>
      <c r="E226" s="199">
        <v>1137239</v>
      </c>
      <c r="F226" s="198">
        <v>1022136.91</v>
      </c>
      <c r="G226" s="198">
        <v>1066920</v>
      </c>
      <c r="H226" s="198">
        <v>1064859</v>
      </c>
      <c r="I226" s="200">
        <f t="shared" si="8"/>
        <v>1068559.922</v>
      </c>
    </row>
    <row r="227" spans="1:9" ht="14.45" customHeight="1" x14ac:dyDescent="0.25">
      <c r="A227" s="195" t="s">
        <v>55</v>
      </c>
      <c r="B227" s="196" t="str">
        <f>VLOOKUP(A227,'[1]Town-County-RPC Ref'!A:D,3,FALSE)</f>
        <v>NRPC</v>
      </c>
      <c r="C227" s="197" t="s">
        <v>1577</v>
      </c>
      <c r="D227" s="198">
        <v>4484186.71</v>
      </c>
      <c r="E227" s="199">
        <v>4674065.6500000004</v>
      </c>
      <c r="F227" s="198">
        <v>4465431.28</v>
      </c>
      <c r="G227" s="198">
        <v>4838179.6399999997</v>
      </c>
      <c r="H227" s="198">
        <v>4825106</v>
      </c>
      <c r="I227" s="200">
        <f t="shared" si="8"/>
        <v>4657393.8560000006</v>
      </c>
    </row>
    <row r="228" spans="1:9" ht="14.45" customHeight="1" x14ac:dyDescent="0.25">
      <c r="A228" s="195" t="s">
        <v>55</v>
      </c>
      <c r="B228" s="196" t="str">
        <f>VLOOKUP(A228,'[1]Town-County-RPC Ref'!A:D,3,FALSE)</f>
        <v>NRPC</v>
      </c>
      <c r="C228" s="201" t="s">
        <v>948</v>
      </c>
      <c r="D228" s="202">
        <v>5535831.4100000001</v>
      </c>
      <c r="E228" s="203">
        <v>5811304.6500000004</v>
      </c>
      <c r="F228" s="202">
        <v>5487568.1900000004</v>
      </c>
      <c r="G228" s="202">
        <v>5905099.6399999997</v>
      </c>
      <c r="H228" s="202">
        <v>5889965</v>
      </c>
      <c r="I228" s="200">
        <f t="shared" si="8"/>
        <v>5725953.7779999999</v>
      </c>
    </row>
    <row r="229" spans="1:9" ht="14.45" customHeight="1" x14ac:dyDescent="0.25">
      <c r="A229" s="195" t="s">
        <v>65</v>
      </c>
      <c r="B229" s="196" t="str">
        <f>VLOOKUP(A229,'[1]Town-County-RPC Ref'!A:D,3,FALSE)</f>
        <v>NRPC</v>
      </c>
      <c r="C229" s="197" t="s">
        <v>1576</v>
      </c>
      <c r="D229" s="198">
        <v>3114006</v>
      </c>
      <c r="E229" s="199">
        <v>2934685</v>
      </c>
      <c r="F229" s="198">
        <v>2654590</v>
      </c>
      <c r="G229" s="198">
        <v>2513781</v>
      </c>
      <c r="H229" s="198">
        <v>2476903</v>
      </c>
      <c r="I229" s="200">
        <f t="shared" si="8"/>
        <v>2738793</v>
      </c>
    </row>
    <row r="230" spans="1:9" ht="14.45" customHeight="1" x14ac:dyDescent="0.25">
      <c r="A230" s="195" t="s">
        <v>65</v>
      </c>
      <c r="B230" s="196" t="str">
        <f>VLOOKUP(A230,'[1]Town-County-RPC Ref'!A:D,3,FALSE)</f>
        <v>NRPC</v>
      </c>
      <c r="C230" s="197" t="s">
        <v>1577</v>
      </c>
      <c r="D230" s="198">
        <v>4616107</v>
      </c>
      <c r="E230" s="199">
        <v>4917763</v>
      </c>
      <c r="F230" s="198">
        <v>4835857</v>
      </c>
      <c r="G230" s="198">
        <v>5110639</v>
      </c>
      <c r="H230" s="198">
        <v>5088568</v>
      </c>
      <c r="I230" s="200">
        <f t="shared" si="8"/>
        <v>4913786.8</v>
      </c>
    </row>
    <row r="231" spans="1:9" ht="14.45" customHeight="1" x14ac:dyDescent="0.25">
      <c r="A231" s="195" t="s">
        <v>65</v>
      </c>
      <c r="B231" s="196" t="str">
        <f>VLOOKUP(A231,'[1]Town-County-RPC Ref'!A:D,3,FALSE)</f>
        <v>NRPC</v>
      </c>
      <c r="C231" s="201" t="s">
        <v>948</v>
      </c>
      <c r="D231" s="202">
        <v>7730113</v>
      </c>
      <c r="E231" s="203">
        <v>7852448</v>
      </c>
      <c r="F231" s="202">
        <v>7490447</v>
      </c>
      <c r="G231" s="202">
        <v>7624420</v>
      </c>
      <c r="H231" s="202">
        <v>7565471</v>
      </c>
      <c r="I231" s="200">
        <f t="shared" si="8"/>
        <v>7652579.7999999998</v>
      </c>
    </row>
    <row r="232" spans="1:9" ht="14.45" customHeight="1" x14ac:dyDescent="0.25">
      <c r="A232" s="195" t="s">
        <v>66</v>
      </c>
      <c r="B232" s="196" t="str">
        <f>VLOOKUP(A232,'[1]Town-County-RPC Ref'!A:D,3,FALSE)</f>
        <v>NRPC</v>
      </c>
      <c r="C232" s="197" t="s">
        <v>1576</v>
      </c>
      <c r="D232" s="198">
        <v>29984111.297499999</v>
      </c>
      <c r="E232" s="199">
        <v>29865496.114</v>
      </c>
      <c r="F232" s="198">
        <v>28862655.875500001</v>
      </c>
      <c r="G232" s="198">
        <v>27047156.675500002</v>
      </c>
      <c r="H232" s="198">
        <v>29227737</v>
      </c>
      <c r="I232" s="200">
        <f t="shared" si="8"/>
        <v>28997431.392500002</v>
      </c>
    </row>
    <row r="233" spans="1:9" ht="14.45" customHeight="1" x14ac:dyDescent="0.25">
      <c r="A233" s="195" t="s">
        <v>66</v>
      </c>
      <c r="B233" s="196" t="str">
        <f>VLOOKUP(A233,'[1]Town-County-RPC Ref'!A:D,3,FALSE)</f>
        <v>NRPC</v>
      </c>
      <c r="C233" s="197" t="s">
        <v>1577</v>
      </c>
      <c r="D233" s="198">
        <v>14551557.035</v>
      </c>
      <c r="E233" s="199">
        <v>15516030.84</v>
      </c>
      <c r="F233" s="198">
        <v>14984238.18</v>
      </c>
      <c r="G233" s="198">
        <v>16515882.609999999</v>
      </c>
      <c r="H233" s="198">
        <v>16956784</v>
      </c>
      <c r="I233" s="200">
        <f t="shared" si="8"/>
        <v>15704898.532999998</v>
      </c>
    </row>
    <row r="234" spans="1:9" ht="14.45" customHeight="1" x14ac:dyDescent="0.25">
      <c r="A234" s="195" t="s">
        <v>66</v>
      </c>
      <c r="B234" s="196" t="str">
        <f>VLOOKUP(A234,'[1]Town-County-RPC Ref'!A:D,3,FALSE)</f>
        <v>NRPC</v>
      </c>
      <c r="C234" s="201" t="s">
        <v>948</v>
      </c>
      <c r="D234" s="202">
        <v>44535668.332500003</v>
      </c>
      <c r="E234" s="203">
        <v>45381526.954000004</v>
      </c>
      <c r="F234" s="202">
        <v>43846894.055500001</v>
      </c>
      <c r="G234" s="202">
        <v>43563039.285499997</v>
      </c>
      <c r="H234" s="202">
        <v>46184521</v>
      </c>
      <c r="I234" s="200">
        <f t="shared" si="8"/>
        <v>44702329.925499998</v>
      </c>
    </row>
    <row r="235" spans="1:9" ht="14.45" customHeight="1" x14ac:dyDescent="0.25">
      <c r="A235" s="195" t="s">
        <v>201</v>
      </c>
      <c r="B235" s="196" t="str">
        <f>VLOOKUP(A235,'[1]Town-County-RPC Ref'!A:D,3,FALSE)</f>
        <v>BCRC</v>
      </c>
      <c r="C235" s="197" t="s">
        <v>1579</v>
      </c>
      <c r="D235" s="204"/>
      <c r="E235" s="205"/>
      <c r="F235" s="204"/>
      <c r="G235" s="204"/>
      <c r="H235" s="204"/>
      <c r="I235" s="200" t="e">
        <f t="shared" si="8"/>
        <v>#DIV/0!</v>
      </c>
    </row>
    <row r="236" spans="1:9" ht="14.45" customHeight="1" x14ac:dyDescent="0.25">
      <c r="A236" s="195" t="s">
        <v>201</v>
      </c>
      <c r="B236" s="196" t="str">
        <f>VLOOKUP(A236,'[1]Town-County-RPC Ref'!A:D,3,FALSE)</f>
        <v>BCRC</v>
      </c>
      <c r="C236" s="201" t="s">
        <v>948</v>
      </c>
      <c r="D236" s="201"/>
      <c r="E236" s="206"/>
      <c r="F236" s="201"/>
      <c r="G236" s="201"/>
      <c r="H236" s="201"/>
      <c r="I236" s="200" t="e">
        <f t="shared" si="8"/>
        <v>#DIV/0!</v>
      </c>
    </row>
    <row r="237" spans="1:9" ht="14.45" customHeight="1" x14ac:dyDescent="0.25">
      <c r="A237" s="195" t="s">
        <v>41</v>
      </c>
      <c r="B237" s="196" t="str">
        <f>VLOOKUP(A237,'[1]Town-County-RPC Ref'!A:D,3,FALSE)</f>
        <v>NVDA</v>
      </c>
      <c r="C237" s="197" t="s">
        <v>1576</v>
      </c>
      <c r="D237" s="198">
        <v>1718831</v>
      </c>
      <c r="E237" s="199">
        <v>1760878</v>
      </c>
      <c r="F237" s="198">
        <v>1542363</v>
      </c>
      <c r="G237" s="198">
        <v>1527077</v>
      </c>
      <c r="H237" s="198">
        <v>1463081</v>
      </c>
      <c r="I237" s="200">
        <f t="shared" si="8"/>
        <v>1602446</v>
      </c>
    </row>
    <row r="238" spans="1:9" ht="14.45" customHeight="1" x14ac:dyDescent="0.25">
      <c r="A238" s="195" t="s">
        <v>41</v>
      </c>
      <c r="B238" s="196" t="str">
        <f>VLOOKUP(A238,'[1]Town-County-RPC Ref'!A:D,3,FALSE)</f>
        <v>NVDA</v>
      </c>
      <c r="C238" s="197" t="s">
        <v>1577</v>
      </c>
      <c r="D238" s="198">
        <v>3700524</v>
      </c>
      <c r="E238" s="199">
        <v>3917135</v>
      </c>
      <c r="F238" s="198">
        <v>3869452</v>
      </c>
      <c r="G238" s="198">
        <v>3988623</v>
      </c>
      <c r="H238" s="198">
        <v>3958777</v>
      </c>
      <c r="I238" s="200">
        <f t="shared" si="8"/>
        <v>3886902.2</v>
      </c>
    </row>
    <row r="239" spans="1:9" ht="14.45" customHeight="1" x14ac:dyDescent="0.25">
      <c r="A239" s="195" t="s">
        <v>41</v>
      </c>
      <c r="B239" s="196" t="str">
        <f>VLOOKUP(A239,'[1]Town-County-RPC Ref'!A:D,3,FALSE)</f>
        <v>NVDA</v>
      </c>
      <c r="C239" s="201" t="s">
        <v>948</v>
      </c>
      <c r="D239" s="202">
        <v>5419355</v>
      </c>
      <c r="E239" s="203">
        <v>5678013</v>
      </c>
      <c r="F239" s="202">
        <v>5411815</v>
      </c>
      <c r="G239" s="202">
        <v>5515700</v>
      </c>
      <c r="H239" s="202">
        <v>5421858</v>
      </c>
      <c r="I239" s="200">
        <f t="shared" si="8"/>
        <v>5489348.2000000002</v>
      </c>
    </row>
    <row r="240" spans="1:9" ht="14.45" customHeight="1" x14ac:dyDescent="0.25">
      <c r="A240" s="195" t="s">
        <v>174</v>
      </c>
      <c r="B240" s="196" t="str">
        <f>VLOOKUP(A240,'[1]Town-County-RPC Ref'!A:D,3,FALSE)</f>
        <v>ACRPC</v>
      </c>
      <c r="C240" s="197" t="s">
        <v>1576</v>
      </c>
      <c r="D240" s="198">
        <v>143248</v>
      </c>
      <c r="E240" s="199">
        <v>106289</v>
      </c>
      <c r="F240" s="198">
        <v>92742</v>
      </c>
      <c r="G240" s="198">
        <v>81655</v>
      </c>
      <c r="H240" s="198">
        <v>97477</v>
      </c>
      <c r="I240" s="200">
        <f t="shared" si="8"/>
        <v>104282.2</v>
      </c>
    </row>
    <row r="241" spans="1:9" ht="14.45" customHeight="1" x14ac:dyDescent="0.25">
      <c r="A241" s="195" t="s">
        <v>174</v>
      </c>
      <c r="B241" s="196" t="str">
        <f>VLOOKUP(A241,'[1]Town-County-RPC Ref'!A:D,3,FALSE)</f>
        <v>ACRPC</v>
      </c>
      <c r="C241" s="197" t="s">
        <v>1577</v>
      </c>
      <c r="D241" s="198">
        <v>679558</v>
      </c>
      <c r="E241" s="199">
        <v>713054</v>
      </c>
      <c r="F241" s="198">
        <v>675477</v>
      </c>
      <c r="G241" s="198">
        <v>683152</v>
      </c>
      <c r="H241" s="198">
        <v>716568</v>
      </c>
      <c r="I241" s="200">
        <f t="shared" si="8"/>
        <v>693561.8</v>
      </c>
    </row>
    <row r="242" spans="1:9" ht="14.45" customHeight="1" x14ac:dyDescent="0.25">
      <c r="A242" s="195" t="s">
        <v>174</v>
      </c>
      <c r="B242" s="196" t="str">
        <f>VLOOKUP(A242,'[1]Town-County-RPC Ref'!A:D,3,FALSE)</f>
        <v>ACRPC</v>
      </c>
      <c r="C242" s="201" t="s">
        <v>948</v>
      </c>
      <c r="D242" s="202">
        <v>822806</v>
      </c>
      <c r="E242" s="203">
        <v>819343</v>
      </c>
      <c r="F242" s="202">
        <v>768219</v>
      </c>
      <c r="G242" s="202">
        <v>764807</v>
      </c>
      <c r="H242" s="202">
        <v>814045</v>
      </c>
      <c r="I242" s="200">
        <f t="shared" si="8"/>
        <v>797844</v>
      </c>
    </row>
    <row r="243" spans="1:9" ht="14.45" customHeight="1" x14ac:dyDescent="0.25">
      <c r="A243" s="195" t="s">
        <v>140</v>
      </c>
      <c r="B243" s="196" t="str">
        <f>VLOOKUP(A243,'[1]Town-County-RPC Ref'!A:D,3,FALSE)</f>
        <v>WRC</v>
      </c>
      <c r="C243" s="197" t="s">
        <v>1576</v>
      </c>
      <c r="D243" s="198">
        <v>1420456.412</v>
      </c>
      <c r="E243" s="199">
        <v>1342654.0460000001</v>
      </c>
      <c r="F243" s="198">
        <v>1380561.804</v>
      </c>
      <c r="G243" s="198">
        <v>1268633.1170000001</v>
      </c>
      <c r="H243" s="198">
        <v>1382529</v>
      </c>
      <c r="I243" s="200">
        <f t="shared" si="8"/>
        <v>1358966.8758</v>
      </c>
    </row>
    <row r="244" spans="1:9" ht="14.45" customHeight="1" x14ac:dyDescent="0.25">
      <c r="A244" s="195" t="s">
        <v>140</v>
      </c>
      <c r="B244" s="196" t="str">
        <f>VLOOKUP(A244,'[1]Town-County-RPC Ref'!A:D,3,FALSE)</f>
        <v>WRC</v>
      </c>
      <c r="C244" s="197" t="s">
        <v>1577</v>
      </c>
      <c r="D244" s="198">
        <v>3544741.11</v>
      </c>
      <c r="E244" s="199">
        <v>3691319.21313</v>
      </c>
      <c r="F244" s="198">
        <v>3561870.625006</v>
      </c>
      <c r="G244" s="198">
        <v>3809107.64</v>
      </c>
      <c r="H244" s="198">
        <v>4055498</v>
      </c>
      <c r="I244" s="200">
        <f t="shared" si="8"/>
        <v>3732507.3176272004</v>
      </c>
    </row>
    <row r="245" spans="1:9" ht="14.45" customHeight="1" x14ac:dyDescent="0.25">
      <c r="A245" s="195" t="s">
        <v>140</v>
      </c>
      <c r="B245" s="196" t="str">
        <f>VLOOKUP(A245,'[1]Town-County-RPC Ref'!A:D,3,FALSE)</f>
        <v>WRC</v>
      </c>
      <c r="C245" s="201" t="s">
        <v>948</v>
      </c>
      <c r="D245" s="202">
        <v>4965197.5219999999</v>
      </c>
      <c r="E245" s="203">
        <v>5033973.2591300001</v>
      </c>
      <c r="F245" s="202">
        <v>4942432.429006</v>
      </c>
      <c r="G245" s="202">
        <v>5077740.7570000002</v>
      </c>
      <c r="H245" s="202">
        <v>5438027</v>
      </c>
      <c r="I245" s="200">
        <f t="shared" si="8"/>
        <v>5091474.1934271995</v>
      </c>
    </row>
    <row r="246" spans="1:9" ht="14.45" customHeight="1" x14ac:dyDescent="0.25">
      <c r="A246" s="195" t="s">
        <v>26</v>
      </c>
      <c r="B246" s="196" t="str">
        <f>VLOOKUP(A246,'[1]Town-County-RPC Ref'!A:D,3,FALSE)</f>
        <v>NVDA</v>
      </c>
      <c r="C246" s="197" t="s">
        <v>1576</v>
      </c>
      <c r="D246" s="204" t="s">
        <v>1578</v>
      </c>
      <c r="E246" s="205" t="s">
        <v>1578</v>
      </c>
      <c r="F246" s="204" t="s">
        <v>1578</v>
      </c>
      <c r="G246" s="204" t="s">
        <v>1578</v>
      </c>
      <c r="H246" s="204" t="s">
        <v>1578</v>
      </c>
      <c r="I246" s="200" t="e">
        <f t="shared" si="8"/>
        <v>#DIV/0!</v>
      </c>
    </row>
    <row r="247" spans="1:9" ht="14.45" customHeight="1" x14ac:dyDescent="0.25">
      <c r="A247" s="195" t="s">
        <v>26</v>
      </c>
      <c r="B247" s="196" t="str">
        <f>VLOOKUP(A247,'[1]Town-County-RPC Ref'!A:D,3,FALSE)</f>
        <v>NVDA</v>
      </c>
      <c r="C247" s="197" t="s">
        <v>1577</v>
      </c>
      <c r="D247" s="198">
        <v>258686.6</v>
      </c>
      <c r="E247" s="199">
        <v>279285</v>
      </c>
      <c r="F247" s="198">
        <v>277394</v>
      </c>
      <c r="G247" s="198">
        <v>271477</v>
      </c>
      <c r="H247" s="198">
        <v>258161</v>
      </c>
      <c r="I247" s="200">
        <f t="shared" si="8"/>
        <v>269000.72000000003</v>
      </c>
    </row>
    <row r="248" spans="1:9" ht="14.45" customHeight="1" x14ac:dyDescent="0.25">
      <c r="A248" s="195" t="s">
        <v>26</v>
      </c>
      <c r="B248" s="196" t="str">
        <f>VLOOKUP(A248,'[1]Town-County-RPC Ref'!A:D,3,FALSE)</f>
        <v>NVDA</v>
      </c>
      <c r="C248" s="201" t="s">
        <v>948</v>
      </c>
      <c r="D248" s="201"/>
      <c r="E248" s="206"/>
      <c r="F248" s="201"/>
      <c r="G248" s="201"/>
      <c r="H248" s="201"/>
      <c r="I248" s="200" t="e">
        <f t="shared" si="8"/>
        <v>#DIV/0!</v>
      </c>
    </row>
    <row r="249" spans="1:9" ht="14.45" customHeight="1" x14ac:dyDescent="0.25">
      <c r="A249" s="195" t="s">
        <v>67</v>
      </c>
      <c r="B249" s="196" t="str">
        <f>VLOOKUP(A249,'[1]Town-County-RPC Ref'!A:D,3,FALSE)</f>
        <v>NRPC</v>
      </c>
      <c r="C249" s="197" t="s">
        <v>1576</v>
      </c>
      <c r="D249" s="198">
        <v>4039173</v>
      </c>
      <c r="E249" s="199">
        <v>4223831</v>
      </c>
      <c r="F249" s="198">
        <v>4221873</v>
      </c>
      <c r="G249" s="198">
        <v>4212088</v>
      </c>
      <c r="H249" s="198">
        <v>4317308</v>
      </c>
      <c r="I249" s="200">
        <f t="shared" si="8"/>
        <v>4202854.5999999996</v>
      </c>
    </row>
    <row r="250" spans="1:9" ht="14.45" customHeight="1" x14ac:dyDescent="0.25">
      <c r="A250" s="195" t="s">
        <v>67</v>
      </c>
      <c r="B250" s="196" t="str">
        <f>VLOOKUP(A250,'[1]Town-County-RPC Ref'!A:D,3,FALSE)</f>
        <v>NRPC</v>
      </c>
      <c r="C250" s="197" t="s">
        <v>1577</v>
      </c>
      <c r="D250" s="198">
        <v>7484999</v>
      </c>
      <c r="E250" s="199">
        <v>8232373</v>
      </c>
      <c r="F250" s="198">
        <v>8069493</v>
      </c>
      <c r="G250" s="198">
        <v>8828069</v>
      </c>
      <c r="H250" s="198">
        <v>9066339</v>
      </c>
      <c r="I250" s="200">
        <f t="shared" si="8"/>
        <v>8336254.5999999996</v>
      </c>
    </row>
    <row r="251" spans="1:9" ht="14.45" customHeight="1" x14ac:dyDescent="0.25">
      <c r="A251" s="195" t="s">
        <v>67</v>
      </c>
      <c r="B251" s="196" t="str">
        <f>VLOOKUP(A251,'[1]Town-County-RPC Ref'!A:D,3,FALSE)</f>
        <v>NRPC</v>
      </c>
      <c r="C251" s="201" t="s">
        <v>948</v>
      </c>
      <c r="D251" s="202">
        <v>11524172</v>
      </c>
      <c r="E251" s="203">
        <v>12456204</v>
      </c>
      <c r="F251" s="202">
        <v>12291366</v>
      </c>
      <c r="G251" s="202">
        <v>13040157</v>
      </c>
      <c r="H251" s="202">
        <v>13383647</v>
      </c>
      <c r="I251" s="200">
        <f t="shared" si="8"/>
        <v>12539109.199999999</v>
      </c>
    </row>
    <row r="252" spans="1:9" ht="14.45" customHeight="1" x14ac:dyDescent="0.25">
      <c r="A252" s="195" t="s">
        <v>113</v>
      </c>
      <c r="B252" s="196" t="str">
        <f>VLOOKUP(A252,'[1]Town-County-RPC Ref'!A:D,3,FALSE)</f>
        <v>ACRPC</v>
      </c>
      <c r="C252" s="197" t="s">
        <v>1576</v>
      </c>
      <c r="D252" s="198">
        <v>244328.1</v>
      </c>
      <c r="E252" s="199">
        <v>223647</v>
      </c>
      <c r="F252" s="198">
        <v>219241</v>
      </c>
      <c r="G252" s="198">
        <v>203979</v>
      </c>
      <c r="H252" s="198">
        <v>221190</v>
      </c>
      <c r="I252" s="200">
        <f t="shared" si="8"/>
        <v>222477.02000000002</v>
      </c>
    </row>
    <row r="253" spans="1:9" ht="14.45" customHeight="1" x14ac:dyDescent="0.25">
      <c r="A253" s="195" t="s">
        <v>113</v>
      </c>
      <c r="B253" s="196" t="str">
        <f>VLOOKUP(A253,'[1]Town-County-RPC Ref'!A:D,3,FALSE)</f>
        <v>ACRPC</v>
      </c>
      <c r="C253" s="197" t="s">
        <v>1577</v>
      </c>
      <c r="D253" s="198">
        <v>1233185.0549999999</v>
      </c>
      <c r="E253" s="199">
        <v>1200014.3149999999</v>
      </c>
      <c r="F253" s="198">
        <v>1210993.28</v>
      </c>
      <c r="G253" s="198">
        <v>1335470.56</v>
      </c>
      <c r="H253" s="198">
        <v>1406133</v>
      </c>
      <c r="I253" s="200">
        <f t="shared" si="8"/>
        <v>1277159.2420000001</v>
      </c>
    </row>
    <row r="254" spans="1:9" ht="14.45" customHeight="1" x14ac:dyDescent="0.25">
      <c r="A254" s="195" t="s">
        <v>113</v>
      </c>
      <c r="B254" s="196" t="str">
        <f>VLOOKUP(A254,'[1]Town-County-RPC Ref'!A:D,3,FALSE)</f>
        <v>ACRPC</v>
      </c>
      <c r="C254" s="201" t="s">
        <v>948</v>
      </c>
      <c r="D254" s="202">
        <v>1477513.155</v>
      </c>
      <c r="E254" s="203">
        <v>1423661.3149999999</v>
      </c>
      <c r="F254" s="202">
        <v>1430234.28</v>
      </c>
      <c r="G254" s="202">
        <v>1539449.56</v>
      </c>
      <c r="H254" s="202">
        <v>1627323</v>
      </c>
      <c r="I254" s="200">
        <f t="shared" si="8"/>
        <v>1499636.2620000001</v>
      </c>
    </row>
    <row r="255" spans="1:9" ht="14.45" customHeight="1" x14ac:dyDescent="0.25">
      <c r="A255" s="195" t="s">
        <v>42</v>
      </c>
      <c r="B255" s="196" t="str">
        <f>VLOOKUP(A255,'[1]Town-County-RPC Ref'!A:D,3,FALSE)</f>
        <v>NVDA</v>
      </c>
      <c r="C255" s="197" t="s">
        <v>1576</v>
      </c>
      <c r="D255" s="204" t="s">
        <v>1578</v>
      </c>
      <c r="E255" s="205" t="s">
        <v>1578</v>
      </c>
      <c r="F255" s="204" t="s">
        <v>1578</v>
      </c>
      <c r="G255" s="204" t="s">
        <v>1578</v>
      </c>
      <c r="H255" s="204" t="s">
        <v>1578</v>
      </c>
      <c r="I255" s="200" t="e">
        <f t="shared" si="8"/>
        <v>#DIV/0!</v>
      </c>
    </row>
    <row r="256" spans="1:9" ht="14.45" customHeight="1" x14ac:dyDescent="0.25">
      <c r="A256" s="195" t="s">
        <v>42</v>
      </c>
      <c r="B256" s="196" t="str">
        <f>VLOOKUP(A256,'[1]Town-County-RPC Ref'!A:D,3,FALSE)</f>
        <v>NVDA</v>
      </c>
      <c r="C256" s="197" t="s">
        <v>1577</v>
      </c>
      <c r="D256" s="198">
        <v>453656</v>
      </c>
      <c r="E256" s="199">
        <v>454249</v>
      </c>
      <c r="F256" s="198">
        <v>465019</v>
      </c>
      <c r="G256" s="198">
        <v>469072</v>
      </c>
      <c r="H256" s="198">
        <v>462288</v>
      </c>
      <c r="I256" s="200">
        <f t="shared" si="8"/>
        <v>460856.8</v>
      </c>
    </row>
    <row r="257" spans="1:9" ht="14.45" customHeight="1" x14ac:dyDescent="0.25">
      <c r="A257" s="195" t="s">
        <v>42</v>
      </c>
      <c r="B257" s="196" t="str">
        <f>VLOOKUP(A257,'[1]Town-County-RPC Ref'!A:D,3,FALSE)</f>
        <v>NVDA</v>
      </c>
      <c r="C257" s="201" t="s">
        <v>948</v>
      </c>
      <c r="D257" s="201"/>
      <c r="E257" s="206"/>
      <c r="F257" s="201"/>
      <c r="G257" s="201"/>
      <c r="H257" s="201"/>
      <c r="I257" s="200" t="e">
        <f t="shared" si="8"/>
        <v>#DIV/0!</v>
      </c>
    </row>
    <row r="258" spans="1:9" ht="14.45" customHeight="1" x14ac:dyDescent="0.25">
      <c r="A258" s="195" t="s">
        <v>3</v>
      </c>
      <c r="B258" s="196" t="str">
        <f>VLOOKUP(A258,'[1]Town-County-RPC Ref'!A:D,3,FALSE)</f>
        <v>NVDA</v>
      </c>
      <c r="C258" s="197" t="s">
        <v>1576</v>
      </c>
      <c r="D258" s="198">
        <v>518126.58661599999</v>
      </c>
      <c r="E258" s="199">
        <v>539287</v>
      </c>
      <c r="F258" s="198">
        <v>473900</v>
      </c>
      <c r="G258" s="198">
        <v>459835</v>
      </c>
      <c r="H258" s="198">
        <v>550526</v>
      </c>
      <c r="I258" s="200">
        <f t="shared" si="8"/>
        <v>508334.91732320003</v>
      </c>
    </row>
    <row r="259" spans="1:9" ht="14.45" customHeight="1" x14ac:dyDescent="0.25">
      <c r="A259" s="195" t="s">
        <v>3</v>
      </c>
      <c r="B259" s="196" t="str">
        <f>VLOOKUP(A259,'[1]Town-County-RPC Ref'!A:D,3,FALSE)</f>
        <v>NVDA</v>
      </c>
      <c r="C259" s="197" t="s">
        <v>1577</v>
      </c>
      <c r="D259" s="198">
        <v>3190012.99</v>
      </c>
      <c r="E259" s="199">
        <v>3270471</v>
      </c>
      <c r="F259" s="198">
        <v>3167135</v>
      </c>
      <c r="G259" s="198">
        <v>3368944</v>
      </c>
      <c r="H259" s="198">
        <v>3422098</v>
      </c>
      <c r="I259" s="200">
        <f t="shared" si="8"/>
        <v>3283732.1979999999</v>
      </c>
    </row>
    <row r="260" spans="1:9" ht="14.45" customHeight="1" x14ac:dyDescent="0.25">
      <c r="A260" s="195" t="s">
        <v>3</v>
      </c>
      <c r="B260" s="196" t="str">
        <f>VLOOKUP(A260,'[1]Town-County-RPC Ref'!A:D,3,FALSE)</f>
        <v>NVDA</v>
      </c>
      <c r="C260" s="201" t="s">
        <v>948</v>
      </c>
      <c r="D260" s="202">
        <v>3708139.5766159999</v>
      </c>
      <c r="E260" s="203">
        <v>3809758</v>
      </c>
      <c r="F260" s="202">
        <v>3641035</v>
      </c>
      <c r="G260" s="202">
        <v>3828779</v>
      </c>
      <c r="H260" s="202">
        <v>3972624</v>
      </c>
      <c r="I260" s="200">
        <f t="shared" si="8"/>
        <v>3792067.1153231999</v>
      </c>
    </row>
    <row r="261" spans="1:9" ht="14.45" customHeight="1" x14ac:dyDescent="0.25">
      <c r="A261" s="195" t="s">
        <v>27</v>
      </c>
      <c r="B261" s="196" t="str">
        <f>VLOOKUP(A261,'[1]Town-County-RPC Ref'!A:D,3,FALSE)</f>
        <v>NVDA</v>
      </c>
      <c r="C261" s="197" t="s">
        <v>1576</v>
      </c>
      <c r="D261" s="198">
        <v>277936.2</v>
      </c>
      <c r="E261" s="199">
        <v>165638</v>
      </c>
      <c r="F261" s="198">
        <v>107023</v>
      </c>
      <c r="G261" s="198">
        <v>94615</v>
      </c>
      <c r="H261" s="198">
        <v>102562</v>
      </c>
      <c r="I261" s="200">
        <f t="shared" si="8"/>
        <v>149554.84</v>
      </c>
    </row>
    <row r="262" spans="1:9" ht="14.45" customHeight="1" x14ac:dyDescent="0.25">
      <c r="A262" s="195" t="s">
        <v>27</v>
      </c>
      <c r="B262" s="196" t="str">
        <f>VLOOKUP(A262,'[1]Town-County-RPC Ref'!A:D,3,FALSE)</f>
        <v>NVDA</v>
      </c>
      <c r="C262" s="197" t="s">
        <v>1577</v>
      </c>
      <c r="D262" s="198">
        <v>851468.54</v>
      </c>
      <c r="E262" s="199">
        <v>849926.62</v>
      </c>
      <c r="F262" s="198">
        <v>841839.62</v>
      </c>
      <c r="G262" s="198">
        <v>896708.73</v>
      </c>
      <c r="H262" s="198">
        <v>945387</v>
      </c>
      <c r="I262" s="200">
        <f t="shared" si="8"/>
        <v>877066.10199999996</v>
      </c>
    </row>
    <row r="263" spans="1:9" ht="14.45" customHeight="1" x14ac:dyDescent="0.25">
      <c r="A263" s="195" t="s">
        <v>27</v>
      </c>
      <c r="B263" s="196" t="str">
        <f>VLOOKUP(A263,'[1]Town-County-RPC Ref'!A:D,3,FALSE)</f>
        <v>NVDA</v>
      </c>
      <c r="C263" s="201" t="s">
        <v>948</v>
      </c>
      <c r="D263" s="202">
        <v>1129404.74</v>
      </c>
      <c r="E263" s="203">
        <v>1015564.62</v>
      </c>
      <c r="F263" s="202">
        <v>948862.62</v>
      </c>
      <c r="G263" s="202">
        <v>991323.73</v>
      </c>
      <c r="H263" s="202">
        <v>1047949</v>
      </c>
      <c r="I263" s="200">
        <f t="shared" si="8"/>
        <v>1026620.942</v>
      </c>
    </row>
    <row r="264" spans="1:9" ht="14.45" customHeight="1" x14ac:dyDescent="0.25">
      <c r="A264" s="195" t="s">
        <v>141</v>
      </c>
      <c r="B264" s="196" t="str">
        <f>VLOOKUP(A264,'[1]Town-County-RPC Ref'!A:D,3,FALSE)</f>
        <v>WRC</v>
      </c>
      <c r="C264" s="197" t="s">
        <v>1576</v>
      </c>
      <c r="D264" s="198">
        <v>1528135.017</v>
      </c>
      <c r="E264" s="199">
        <v>2714186.0155000002</v>
      </c>
      <c r="F264" s="198">
        <v>1187372.145</v>
      </c>
      <c r="G264" s="198">
        <v>1220105.08</v>
      </c>
      <c r="H264" s="198">
        <v>1423259</v>
      </c>
      <c r="I264" s="200">
        <f t="shared" si="8"/>
        <v>1614611.4515</v>
      </c>
    </row>
    <row r="265" spans="1:9" ht="14.45" customHeight="1" x14ac:dyDescent="0.25">
      <c r="A265" s="195" t="s">
        <v>141</v>
      </c>
      <c r="B265" s="196" t="str">
        <f>VLOOKUP(A265,'[1]Town-County-RPC Ref'!A:D,3,FALSE)</f>
        <v>WRC</v>
      </c>
      <c r="C265" s="197" t="s">
        <v>1577</v>
      </c>
      <c r="D265" s="198">
        <v>7428771.4387109997</v>
      </c>
      <c r="E265" s="199">
        <v>7654666.6749999998</v>
      </c>
      <c r="F265" s="198">
        <v>7266685.4869969999</v>
      </c>
      <c r="G265" s="198">
        <v>7891451.1399999997</v>
      </c>
      <c r="H265" s="198">
        <v>8354730</v>
      </c>
      <c r="I265" s="200">
        <f t="shared" si="8"/>
        <v>7719260.9481416</v>
      </c>
    </row>
    <row r="266" spans="1:9" ht="14.45" customHeight="1" x14ac:dyDescent="0.25">
      <c r="A266" s="195" t="s">
        <v>141</v>
      </c>
      <c r="B266" s="196" t="str">
        <f>VLOOKUP(A266,'[1]Town-County-RPC Ref'!A:D,3,FALSE)</f>
        <v>WRC</v>
      </c>
      <c r="C266" s="201" t="s">
        <v>948</v>
      </c>
      <c r="D266" s="202">
        <v>8956906.4557109997</v>
      </c>
      <c r="E266" s="203">
        <v>10368852.6905</v>
      </c>
      <c r="F266" s="202">
        <v>8454057.6319970004</v>
      </c>
      <c r="G266" s="202">
        <v>9111556.2200000007</v>
      </c>
      <c r="H266" s="202">
        <v>9777989</v>
      </c>
      <c r="I266" s="200">
        <f t="shared" si="8"/>
        <v>9333872.3996415995</v>
      </c>
    </row>
    <row r="267" spans="1:9" ht="14.45" customHeight="1" x14ac:dyDescent="0.25">
      <c r="A267" s="195" t="s">
        <v>142</v>
      </c>
      <c r="B267" s="196" t="str">
        <f>VLOOKUP(A267,'[1]Town-County-RPC Ref'!A:D,3,FALSE)</f>
        <v>WRC</v>
      </c>
      <c r="C267" s="197" t="s">
        <v>1576</v>
      </c>
      <c r="D267" s="198">
        <v>274557.59999999998</v>
      </c>
      <c r="E267" s="199">
        <v>287267</v>
      </c>
      <c r="F267" s="198">
        <v>256655</v>
      </c>
      <c r="G267" s="198">
        <v>230088</v>
      </c>
      <c r="H267" s="198">
        <v>255889</v>
      </c>
      <c r="I267" s="200">
        <f t="shared" si="8"/>
        <v>260891.32</v>
      </c>
    </row>
    <row r="268" spans="1:9" ht="14.45" customHeight="1" x14ac:dyDescent="0.25">
      <c r="A268" s="195" t="s">
        <v>142</v>
      </c>
      <c r="B268" s="196" t="str">
        <f>VLOOKUP(A268,'[1]Town-County-RPC Ref'!A:D,3,FALSE)</f>
        <v>WRC</v>
      </c>
      <c r="C268" s="197" t="s">
        <v>1577</v>
      </c>
      <c r="D268" s="198">
        <v>2929136.27</v>
      </c>
      <c r="E268" s="199">
        <v>3056857.59</v>
      </c>
      <c r="F268" s="198">
        <v>3051360.605</v>
      </c>
      <c r="G268" s="198">
        <v>3119801.3300029999</v>
      </c>
      <c r="H268" s="198">
        <v>3307875</v>
      </c>
      <c r="I268" s="200">
        <f t="shared" si="8"/>
        <v>3093006.1590006002</v>
      </c>
    </row>
    <row r="269" spans="1:9" ht="14.45" customHeight="1" x14ac:dyDescent="0.25">
      <c r="A269" s="195" t="s">
        <v>142</v>
      </c>
      <c r="B269" s="196" t="str">
        <f>VLOOKUP(A269,'[1]Town-County-RPC Ref'!A:D,3,FALSE)</f>
        <v>WRC</v>
      </c>
      <c r="C269" s="201" t="s">
        <v>948</v>
      </c>
      <c r="D269" s="202">
        <v>3203693.87</v>
      </c>
      <c r="E269" s="203">
        <v>3344124.59</v>
      </c>
      <c r="F269" s="202">
        <v>3308015.605</v>
      </c>
      <c r="G269" s="202">
        <v>3349889.3300029999</v>
      </c>
      <c r="H269" s="202">
        <v>3563764</v>
      </c>
      <c r="I269" s="200">
        <f t="shared" ref="I269:I332" si="9">AVERAGE(D269:H269)</f>
        <v>3353897.4790005996</v>
      </c>
    </row>
    <row r="270" spans="1:9" ht="14.45" customHeight="1" x14ac:dyDescent="0.25">
      <c r="A270" s="195" t="s">
        <v>114</v>
      </c>
      <c r="B270" s="196" t="str">
        <f>VLOOKUP(A270,'[1]Town-County-RPC Ref'!A:D,3,FALSE)</f>
        <v>ACRPC</v>
      </c>
      <c r="C270" s="197" t="s">
        <v>1576</v>
      </c>
      <c r="D270" s="198">
        <v>269114.59999999998</v>
      </c>
      <c r="E270" s="199">
        <v>249300</v>
      </c>
      <c r="F270" s="198">
        <v>236492</v>
      </c>
      <c r="G270" s="198">
        <v>199314</v>
      </c>
      <c r="H270" s="198">
        <v>218004</v>
      </c>
      <c r="I270" s="200">
        <f t="shared" si="9"/>
        <v>234444.92</v>
      </c>
    </row>
    <row r="271" spans="1:9" ht="14.45" customHeight="1" x14ac:dyDescent="0.25">
      <c r="A271" s="195" t="s">
        <v>114</v>
      </c>
      <c r="B271" s="196" t="str">
        <f>VLOOKUP(A271,'[1]Town-County-RPC Ref'!A:D,3,FALSE)</f>
        <v>ACRPC</v>
      </c>
      <c r="C271" s="197" t="s">
        <v>1577</v>
      </c>
      <c r="D271" s="198">
        <v>1292268.74</v>
      </c>
      <c r="E271" s="199">
        <v>1344837.0149679999</v>
      </c>
      <c r="F271" s="198">
        <v>1272336.45</v>
      </c>
      <c r="G271" s="198">
        <v>1342985.99</v>
      </c>
      <c r="H271" s="198">
        <v>1467972</v>
      </c>
      <c r="I271" s="200">
        <f t="shared" si="9"/>
        <v>1344080.0389936001</v>
      </c>
    </row>
    <row r="272" spans="1:9" ht="14.45" customHeight="1" x14ac:dyDescent="0.25">
      <c r="A272" s="195" t="s">
        <v>114</v>
      </c>
      <c r="B272" s="196" t="str">
        <f>VLOOKUP(A272,'[1]Town-County-RPC Ref'!A:D,3,FALSE)</f>
        <v>ACRPC</v>
      </c>
      <c r="C272" s="201" t="s">
        <v>948</v>
      </c>
      <c r="D272" s="202">
        <v>1561383.34</v>
      </c>
      <c r="E272" s="203">
        <v>1594137.0149679999</v>
      </c>
      <c r="F272" s="202">
        <v>1508828.45</v>
      </c>
      <c r="G272" s="202">
        <v>1542299.99</v>
      </c>
      <c r="H272" s="202">
        <v>1685976</v>
      </c>
      <c r="I272" s="200">
        <f t="shared" si="9"/>
        <v>1578524.9589936002</v>
      </c>
    </row>
    <row r="273" spans="1:9" ht="14.45" customHeight="1" x14ac:dyDescent="0.25">
      <c r="A273" s="195" t="s">
        <v>4</v>
      </c>
      <c r="B273" s="196" t="str">
        <f>VLOOKUP(A273,'[1]Town-County-RPC Ref'!A:D,3,FALSE)</f>
        <v>NVDA</v>
      </c>
      <c r="C273" s="197" t="s">
        <v>1577</v>
      </c>
      <c r="D273" s="198">
        <v>205471</v>
      </c>
      <c r="E273" s="199">
        <v>221880</v>
      </c>
      <c r="F273" s="198">
        <v>210548</v>
      </c>
      <c r="G273" s="198">
        <v>225959</v>
      </c>
      <c r="H273" s="198">
        <v>231647</v>
      </c>
      <c r="I273" s="200">
        <f t="shared" si="9"/>
        <v>219101</v>
      </c>
    </row>
    <row r="274" spans="1:9" ht="14.45" customHeight="1" x14ac:dyDescent="0.25">
      <c r="A274" s="195" t="s">
        <v>4</v>
      </c>
      <c r="B274" s="196" t="str">
        <f>VLOOKUP(A274,'[1]Town-County-RPC Ref'!A:D,3,FALSE)</f>
        <v>NVDA</v>
      </c>
      <c r="C274" s="201" t="s">
        <v>948</v>
      </c>
      <c r="D274" s="202">
        <v>205471</v>
      </c>
      <c r="E274" s="203">
        <v>221880</v>
      </c>
      <c r="F274" s="202">
        <v>210548</v>
      </c>
      <c r="G274" s="202">
        <v>225959</v>
      </c>
      <c r="H274" s="202">
        <v>231647</v>
      </c>
      <c r="I274" s="200">
        <f t="shared" si="9"/>
        <v>219101</v>
      </c>
    </row>
    <row r="275" spans="1:9" ht="14.45" customHeight="1" x14ac:dyDescent="0.25">
      <c r="A275" s="195" t="s">
        <v>115</v>
      </c>
      <c r="B275" s="196" t="str">
        <f>VLOOKUP(A275,'[1]Town-County-RPC Ref'!A:D,3,FALSE)</f>
        <v>TRORC</v>
      </c>
      <c r="C275" s="197" t="s">
        <v>1576</v>
      </c>
      <c r="D275" s="198">
        <v>57565895.599284999</v>
      </c>
      <c r="E275" s="199">
        <v>58823321.942066997</v>
      </c>
      <c r="F275" s="198">
        <v>56602391.419079997</v>
      </c>
      <c r="G275" s="198">
        <v>55393261.903820999</v>
      </c>
      <c r="H275" s="198">
        <v>57872277</v>
      </c>
      <c r="I275" s="200">
        <f t="shared" si="9"/>
        <v>57251429.5728506</v>
      </c>
    </row>
    <row r="276" spans="1:9" ht="14.45" customHeight="1" x14ac:dyDescent="0.25">
      <c r="A276" s="195" t="s">
        <v>115</v>
      </c>
      <c r="B276" s="196" t="str">
        <f>VLOOKUP(A276,'[1]Town-County-RPC Ref'!A:D,3,FALSE)</f>
        <v>TRORC</v>
      </c>
      <c r="C276" s="197" t="s">
        <v>1577</v>
      </c>
      <c r="D276" s="198">
        <v>39291732.316164002</v>
      </c>
      <c r="E276" s="199">
        <v>41234246.715851001</v>
      </c>
      <c r="F276" s="198">
        <v>39933201.706643</v>
      </c>
      <c r="G276" s="198">
        <v>42496767.462434001</v>
      </c>
      <c r="H276" s="198">
        <v>43141097</v>
      </c>
      <c r="I276" s="200">
        <f t="shared" si="9"/>
        <v>41219409.040218398</v>
      </c>
    </row>
    <row r="277" spans="1:9" ht="14.45" customHeight="1" x14ac:dyDescent="0.25">
      <c r="A277" s="195" t="s">
        <v>115</v>
      </c>
      <c r="B277" s="196" t="str">
        <f>VLOOKUP(A277,'[1]Town-County-RPC Ref'!A:D,3,FALSE)</f>
        <v>TRORC</v>
      </c>
      <c r="C277" s="201" t="s">
        <v>948</v>
      </c>
      <c r="D277" s="202">
        <v>96857627.915448993</v>
      </c>
      <c r="E277" s="203">
        <v>100057568.65791801</v>
      </c>
      <c r="F277" s="202">
        <v>96535593.125723004</v>
      </c>
      <c r="G277" s="202">
        <v>97890029.366255</v>
      </c>
      <c r="H277" s="202">
        <v>101013374</v>
      </c>
      <c r="I277" s="200">
        <f t="shared" si="9"/>
        <v>98470838.613068998</v>
      </c>
    </row>
    <row r="278" spans="1:9" ht="14.45" customHeight="1" x14ac:dyDescent="0.25">
      <c r="A278" s="195" t="s">
        <v>116</v>
      </c>
      <c r="B278" s="196" t="str">
        <f>VLOOKUP(A278,'[1]Town-County-RPC Ref'!A:D,3,FALSE)</f>
        <v>TRORC</v>
      </c>
      <c r="C278" s="197" t="s">
        <v>1576</v>
      </c>
      <c r="D278" s="198">
        <v>3532546.150874</v>
      </c>
      <c r="E278" s="199">
        <v>3470556.3500029999</v>
      </c>
      <c r="F278" s="198">
        <v>3554867.8220000002</v>
      </c>
      <c r="G278" s="198">
        <v>3184950.7760000001</v>
      </c>
      <c r="H278" s="198">
        <v>3282455</v>
      </c>
      <c r="I278" s="200">
        <f t="shared" si="9"/>
        <v>3405075.2197754001</v>
      </c>
    </row>
    <row r="279" spans="1:9" ht="14.45" customHeight="1" x14ac:dyDescent="0.25">
      <c r="A279" s="195" t="s">
        <v>116</v>
      </c>
      <c r="B279" s="196" t="str">
        <f>VLOOKUP(A279,'[1]Town-County-RPC Ref'!A:D,3,FALSE)</f>
        <v>TRORC</v>
      </c>
      <c r="C279" s="197" t="s">
        <v>1577</v>
      </c>
      <c r="D279" s="198">
        <v>11022471.90856</v>
      </c>
      <c r="E279" s="199">
        <v>11259027.53686</v>
      </c>
      <c r="F279" s="198">
        <v>10838995.549962999</v>
      </c>
      <c r="G279" s="198">
        <v>11822980.554997001</v>
      </c>
      <c r="H279" s="198">
        <v>12298942</v>
      </c>
      <c r="I279" s="200">
        <f t="shared" si="9"/>
        <v>11448483.510076001</v>
      </c>
    </row>
    <row r="280" spans="1:9" ht="14.45" customHeight="1" x14ac:dyDescent="0.25">
      <c r="A280" s="195" t="s">
        <v>116</v>
      </c>
      <c r="B280" s="196" t="str">
        <f>VLOOKUP(A280,'[1]Town-County-RPC Ref'!A:D,3,FALSE)</f>
        <v>TRORC</v>
      </c>
      <c r="C280" s="201" t="s">
        <v>948</v>
      </c>
      <c r="D280" s="202">
        <v>14555018.059434</v>
      </c>
      <c r="E280" s="203">
        <v>14729583.886863001</v>
      </c>
      <c r="F280" s="202">
        <v>14393863.371963</v>
      </c>
      <c r="G280" s="202">
        <v>15007931.330997</v>
      </c>
      <c r="H280" s="202">
        <v>15581397</v>
      </c>
      <c r="I280" s="200">
        <f t="shared" si="9"/>
        <v>14853558.7298514</v>
      </c>
    </row>
    <row r="281" spans="1:9" ht="14.45" customHeight="1" x14ac:dyDescent="0.25">
      <c r="A281" s="195" t="s">
        <v>56</v>
      </c>
      <c r="B281" s="196" t="str">
        <f>VLOOKUP(A281,'[1]Town-County-RPC Ref'!A:D,3,FALSE)</f>
        <v>NRPC</v>
      </c>
      <c r="C281" s="197" t="s">
        <v>1576</v>
      </c>
      <c r="D281" s="198">
        <v>4863217</v>
      </c>
      <c r="E281" s="199">
        <v>5648653</v>
      </c>
      <c r="F281" s="198">
        <v>5546466</v>
      </c>
      <c r="G281" s="198">
        <v>6060849</v>
      </c>
      <c r="H281" s="198">
        <v>6008883</v>
      </c>
      <c r="I281" s="200">
        <f t="shared" si="9"/>
        <v>5625613.5999999996</v>
      </c>
    </row>
    <row r="282" spans="1:9" ht="14.45" customHeight="1" x14ac:dyDescent="0.25">
      <c r="A282" s="195" t="s">
        <v>56</v>
      </c>
      <c r="B282" s="196" t="str">
        <f>VLOOKUP(A282,'[1]Town-County-RPC Ref'!A:D,3,FALSE)</f>
        <v>NRPC</v>
      </c>
      <c r="C282" s="197" t="s">
        <v>1577</v>
      </c>
      <c r="D282" s="198">
        <v>13207074.015000001</v>
      </c>
      <c r="E282" s="199">
        <v>14837062.02</v>
      </c>
      <c r="F282" s="198">
        <v>14477899.109999999</v>
      </c>
      <c r="G282" s="198">
        <v>16577223.689999999</v>
      </c>
      <c r="H282" s="198">
        <v>14947993</v>
      </c>
      <c r="I282" s="200">
        <f t="shared" si="9"/>
        <v>14809450.366999999</v>
      </c>
    </row>
    <row r="283" spans="1:9" ht="14.45" customHeight="1" x14ac:dyDescent="0.25">
      <c r="A283" s="195" t="s">
        <v>56</v>
      </c>
      <c r="B283" s="196" t="str">
        <f>VLOOKUP(A283,'[1]Town-County-RPC Ref'!A:D,3,FALSE)</f>
        <v>NRPC</v>
      </c>
      <c r="C283" s="201" t="s">
        <v>948</v>
      </c>
      <c r="D283" s="202">
        <v>18070291.015000001</v>
      </c>
      <c r="E283" s="203">
        <v>20485715.02</v>
      </c>
      <c r="F283" s="202">
        <v>20024365.109999999</v>
      </c>
      <c r="G283" s="202">
        <v>22638072.690000001</v>
      </c>
      <c r="H283" s="202">
        <v>20956876</v>
      </c>
      <c r="I283" s="200">
        <f t="shared" si="9"/>
        <v>20435063.967</v>
      </c>
    </row>
    <row r="284" spans="1:9" ht="14.45" customHeight="1" x14ac:dyDescent="0.25">
      <c r="A284" s="195" t="s">
        <v>243</v>
      </c>
      <c r="B284" s="196" t="str">
        <f>VLOOKUP(A284,'[1]Town-County-RPC Ref'!A:D,3,FALSE)</f>
        <v>CCRPC</v>
      </c>
      <c r="C284" s="197" t="s">
        <v>1576</v>
      </c>
      <c r="D284" s="198">
        <v>8548437.2831580006</v>
      </c>
      <c r="E284" s="199">
        <v>8283033.1004999997</v>
      </c>
      <c r="F284" s="198">
        <v>9318744.2182500008</v>
      </c>
      <c r="G284" s="198">
        <v>12732370.5395</v>
      </c>
      <c r="H284" s="198">
        <v>22655027</v>
      </c>
      <c r="I284" s="200">
        <f t="shared" si="9"/>
        <v>12307522.4282816</v>
      </c>
    </row>
    <row r="285" spans="1:9" ht="14.45" customHeight="1" x14ac:dyDescent="0.25">
      <c r="A285" s="195" t="s">
        <v>243</v>
      </c>
      <c r="B285" s="196" t="str">
        <f>VLOOKUP(A285,'[1]Town-County-RPC Ref'!A:D,3,FALSE)</f>
        <v>CCRPC</v>
      </c>
      <c r="C285" s="197" t="s">
        <v>1577</v>
      </c>
      <c r="D285" s="198">
        <v>13241778.889898</v>
      </c>
      <c r="E285" s="199">
        <v>14030502.73</v>
      </c>
      <c r="F285" s="198">
        <v>13619208.640000001</v>
      </c>
      <c r="G285" s="198">
        <v>15026523.720000001</v>
      </c>
      <c r="H285" s="198">
        <v>15732125</v>
      </c>
      <c r="I285" s="200">
        <f t="shared" si="9"/>
        <v>14330027.7959796</v>
      </c>
    </row>
    <row r="286" spans="1:9" ht="14.45" customHeight="1" x14ac:dyDescent="0.25">
      <c r="A286" s="195" t="s">
        <v>243</v>
      </c>
      <c r="B286" s="196" t="str">
        <f>VLOOKUP(A286,'[1]Town-County-RPC Ref'!A:D,3,FALSE)</f>
        <v>CCRPC</v>
      </c>
      <c r="C286" s="201" t="s">
        <v>948</v>
      </c>
      <c r="D286" s="202">
        <v>21790216.173055999</v>
      </c>
      <c r="E286" s="203">
        <v>22313535.830499999</v>
      </c>
      <c r="F286" s="202">
        <v>22937952.85825</v>
      </c>
      <c r="G286" s="202">
        <v>27758894.259500001</v>
      </c>
      <c r="H286" s="202">
        <v>38387152</v>
      </c>
      <c r="I286" s="200">
        <f t="shared" si="9"/>
        <v>26637550.224261202</v>
      </c>
    </row>
    <row r="287" spans="1:9" ht="14.45" customHeight="1" x14ac:dyDescent="0.25">
      <c r="A287" s="195" t="s">
        <v>43</v>
      </c>
      <c r="B287" s="196" t="str">
        <f>VLOOKUP(A287,'[1]Town-County-RPC Ref'!A:D,3,FALSE)</f>
        <v>NVDA</v>
      </c>
      <c r="C287" s="197" t="s">
        <v>1576</v>
      </c>
      <c r="D287" s="198">
        <v>1886142</v>
      </c>
      <c r="E287" s="199">
        <v>1808647</v>
      </c>
      <c r="F287" s="198">
        <v>1768095</v>
      </c>
      <c r="G287" s="198">
        <v>1866367</v>
      </c>
      <c r="H287" s="198">
        <v>1960615</v>
      </c>
      <c r="I287" s="200">
        <f t="shared" si="9"/>
        <v>1857973.2</v>
      </c>
    </row>
    <row r="288" spans="1:9" ht="14.45" customHeight="1" x14ac:dyDescent="0.25">
      <c r="A288" s="195" t="s">
        <v>43</v>
      </c>
      <c r="B288" s="196" t="str">
        <f>VLOOKUP(A288,'[1]Town-County-RPC Ref'!A:D,3,FALSE)</f>
        <v>NVDA</v>
      </c>
      <c r="C288" s="197" t="s">
        <v>1577</v>
      </c>
      <c r="D288" s="198">
        <v>2141278</v>
      </c>
      <c r="E288" s="199">
        <v>2168340</v>
      </c>
      <c r="F288" s="198">
        <v>2193060</v>
      </c>
      <c r="G288" s="198">
        <v>2288454</v>
      </c>
      <c r="H288" s="198">
        <v>2270498</v>
      </c>
      <c r="I288" s="200">
        <f t="shared" si="9"/>
        <v>2212326</v>
      </c>
    </row>
    <row r="289" spans="1:9" ht="14.45" customHeight="1" x14ac:dyDescent="0.25">
      <c r="A289" s="195" t="s">
        <v>43</v>
      </c>
      <c r="B289" s="196" t="str">
        <f>VLOOKUP(A289,'[1]Town-County-RPC Ref'!A:D,3,FALSE)</f>
        <v>NVDA</v>
      </c>
      <c r="C289" s="201" t="s">
        <v>948</v>
      </c>
      <c r="D289" s="202">
        <v>4027420</v>
      </c>
      <c r="E289" s="203">
        <v>3976987</v>
      </c>
      <c r="F289" s="202">
        <v>3961155</v>
      </c>
      <c r="G289" s="202">
        <v>4154821</v>
      </c>
      <c r="H289" s="202">
        <v>4231113</v>
      </c>
      <c r="I289" s="200">
        <f t="shared" si="9"/>
        <v>4070299.2</v>
      </c>
    </row>
    <row r="290" spans="1:9" ht="14.45" customHeight="1" x14ac:dyDescent="0.25">
      <c r="A290" s="195" t="s">
        <v>84</v>
      </c>
      <c r="B290" s="196" t="str">
        <f>VLOOKUP(A290,'[1]Town-County-RPC Ref'!A:D,3,FALSE)</f>
        <v>RRPC</v>
      </c>
      <c r="C290" s="197" t="s">
        <v>1576</v>
      </c>
      <c r="D290" s="198">
        <v>393393.4</v>
      </c>
      <c r="E290" s="199">
        <v>385598</v>
      </c>
      <c r="F290" s="198">
        <v>385402</v>
      </c>
      <c r="G290" s="198">
        <v>399004</v>
      </c>
      <c r="H290" s="198">
        <v>417881</v>
      </c>
      <c r="I290" s="200">
        <f t="shared" si="9"/>
        <v>396255.68</v>
      </c>
    </row>
    <row r="291" spans="1:9" ht="14.45" customHeight="1" x14ac:dyDescent="0.25">
      <c r="A291" s="195" t="s">
        <v>84</v>
      </c>
      <c r="B291" s="196" t="str">
        <f>VLOOKUP(A291,'[1]Town-County-RPC Ref'!A:D,3,FALSE)</f>
        <v>RRPC</v>
      </c>
      <c r="C291" s="197" t="s">
        <v>1577</v>
      </c>
      <c r="D291" s="198">
        <v>2646824.2949999999</v>
      </c>
      <c r="E291" s="199">
        <v>2786693.7450000001</v>
      </c>
      <c r="F291" s="198">
        <v>2705669.54</v>
      </c>
      <c r="G291" s="198">
        <v>2888014.48</v>
      </c>
      <c r="H291" s="198">
        <v>2937641</v>
      </c>
      <c r="I291" s="200">
        <f t="shared" si="9"/>
        <v>2792968.6120000002</v>
      </c>
    </row>
    <row r="292" spans="1:9" ht="14.45" customHeight="1" x14ac:dyDescent="0.25">
      <c r="A292" s="195" t="s">
        <v>84</v>
      </c>
      <c r="B292" s="196" t="str">
        <f>VLOOKUP(A292,'[1]Town-County-RPC Ref'!A:D,3,FALSE)</f>
        <v>RRPC</v>
      </c>
      <c r="C292" s="201" t="s">
        <v>948</v>
      </c>
      <c r="D292" s="202">
        <v>3040217.6949999998</v>
      </c>
      <c r="E292" s="203">
        <v>3172291.7450000001</v>
      </c>
      <c r="F292" s="202">
        <v>3091071.54</v>
      </c>
      <c r="G292" s="202">
        <v>3287018.48</v>
      </c>
      <c r="H292" s="202">
        <v>3355522</v>
      </c>
      <c r="I292" s="200">
        <f t="shared" si="9"/>
        <v>3189224.2920000004</v>
      </c>
    </row>
    <row r="293" spans="1:9" ht="14.45" customHeight="1" x14ac:dyDescent="0.25">
      <c r="A293" s="195" t="s">
        <v>244</v>
      </c>
      <c r="B293" s="196" t="str">
        <f>VLOOKUP(A293,'[1]Town-County-RPC Ref'!A:D,3,FALSE)</f>
        <v>CCRPC</v>
      </c>
      <c r="C293" s="197" t="s">
        <v>1576</v>
      </c>
      <c r="D293" s="198">
        <v>596517.71200000006</v>
      </c>
      <c r="E293" s="199">
        <v>625968.88</v>
      </c>
      <c r="F293" s="198">
        <v>668987.81000000006</v>
      </c>
      <c r="G293" s="198">
        <v>678741.02</v>
      </c>
      <c r="H293" s="198">
        <v>731845</v>
      </c>
      <c r="I293" s="200">
        <f t="shared" si="9"/>
        <v>660412.08440000005</v>
      </c>
    </row>
    <row r="294" spans="1:9" ht="14.45" customHeight="1" x14ac:dyDescent="0.25">
      <c r="A294" s="195" t="s">
        <v>244</v>
      </c>
      <c r="B294" s="196" t="str">
        <f>VLOOKUP(A294,'[1]Town-County-RPC Ref'!A:D,3,FALSE)</f>
        <v>CCRPC</v>
      </c>
      <c r="C294" s="197" t="s">
        <v>1577</v>
      </c>
      <c r="D294" s="198">
        <v>5912872.0399000002</v>
      </c>
      <c r="E294" s="199">
        <v>6311333.9500000002</v>
      </c>
      <c r="F294" s="198">
        <v>6089357.1299999999</v>
      </c>
      <c r="G294" s="198">
        <v>6547968.9500000002</v>
      </c>
      <c r="H294" s="198">
        <v>6754299</v>
      </c>
      <c r="I294" s="200">
        <f t="shared" si="9"/>
        <v>6323166.2139799995</v>
      </c>
    </row>
    <row r="295" spans="1:9" ht="14.45" customHeight="1" x14ac:dyDescent="0.25">
      <c r="A295" s="195" t="s">
        <v>244</v>
      </c>
      <c r="B295" s="196" t="str">
        <f>VLOOKUP(A295,'[1]Town-County-RPC Ref'!A:D,3,FALSE)</f>
        <v>CCRPC</v>
      </c>
      <c r="C295" s="201" t="s">
        <v>948</v>
      </c>
      <c r="D295" s="202">
        <v>6509389.7518999996</v>
      </c>
      <c r="E295" s="203">
        <v>6937302.8300000001</v>
      </c>
      <c r="F295" s="202">
        <v>6758344.9400000004</v>
      </c>
      <c r="G295" s="202">
        <v>7226709.9699999997</v>
      </c>
      <c r="H295" s="202">
        <v>7486144</v>
      </c>
      <c r="I295" s="200">
        <f t="shared" si="9"/>
        <v>6983578.2983799996</v>
      </c>
    </row>
    <row r="296" spans="1:9" ht="14.45" customHeight="1" x14ac:dyDescent="0.25">
      <c r="A296" s="195" t="s">
        <v>259</v>
      </c>
      <c r="B296" s="196" t="str">
        <f>VLOOKUP(A296,'[1]Town-County-RPC Ref'!A:D,3,FALSE)</f>
        <v>LCPC</v>
      </c>
      <c r="C296" s="197" t="s">
        <v>1576</v>
      </c>
      <c r="D296" s="198">
        <v>3184586</v>
      </c>
      <c r="E296" s="199">
        <v>2844753</v>
      </c>
      <c r="F296" s="198">
        <v>279009</v>
      </c>
      <c r="G296" s="198">
        <v>307609</v>
      </c>
      <c r="H296" s="198">
        <v>317666</v>
      </c>
      <c r="I296" s="200">
        <f t="shared" si="9"/>
        <v>1386724.6</v>
      </c>
    </row>
    <row r="297" spans="1:9" ht="14.45" customHeight="1" x14ac:dyDescent="0.25">
      <c r="A297" s="195" t="s">
        <v>259</v>
      </c>
      <c r="B297" s="196" t="str">
        <f>VLOOKUP(A297,'[1]Town-County-RPC Ref'!A:D,3,FALSE)</f>
        <v>LCPC</v>
      </c>
      <c r="C297" s="197" t="s">
        <v>1577</v>
      </c>
      <c r="D297" s="198">
        <v>9168890</v>
      </c>
      <c r="E297" s="199">
        <v>8589107</v>
      </c>
      <c r="F297" s="198">
        <v>2261616</v>
      </c>
      <c r="G297" s="198">
        <v>2368697</v>
      </c>
      <c r="H297" s="198">
        <v>1854440</v>
      </c>
      <c r="I297" s="200">
        <f t="shared" si="9"/>
        <v>4848550</v>
      </c>
    </row>
    <row r="298" spans="1:9" ht="14.45" customHeight="1" x14ac:dyDescent="0.25">
      <c r="A298" s="195" t="s">
        <v>259</v>
      </c>
      <c r="B298" s="196" t="str">
        <f>VLOOKUP(A298,'[1]Town-County-RPC Ref'!A:D,3,FALSE)</f>
        <v>LCPC</v>
      </c>
      <c r="C298" s="201" t="s">
        <v>948</v>
      </c>
      <c r="D298" s="202">
        <v>12353476</v>
      </c>
      <c r="E298" s="203">
        <v>11433860</v>
      </c>
      <c r="F298" s="202">
        <v>2540625</v>
      </c>
      <c r="G298" s="202">
        <v>2676306</v>
      </c>
      <c r="H298" s="202">
        <v>2172106</v>
      </c>
      <c r="I298" s="200">
        <f t="shared" si="9"/>
        <v>6235274.5999999996</v>
      </c>
    </row>
    <row r="299" spans="1:9" ht="14.45" customHeight="1" x14ac:dyDescent="0.25">
      <c r="A299" s="195" t="s">
        <v>85</v>
      </c>
      <c r="B299" s="196" t="str">
        <f>VLOOKUP(A299,'[1]Town-County-RPC Ref'!A:D,3,FALSE)</f>
        <v>RRPC</v>
      </c>
      <c r="C299" s="197" t="s">
        <v>1576</v>
      </c>
      <c r="D299" s="198">
        <v>104497</v>
      </c>
      <c r="E299" s="199">
        <v>133006</v>
      </c>
      <c r="F299" s="198">
        <v>132735</v>
      </c>
      <c r="G299" s="198">
        <v>137787</v>
      </c>
      <c r="H299" s="198">
        <v>119447</v>
      </c>
      <c r="I299" s="200">
        <f t="shared" si="9"/>
        <v>125494.39999999999</v>
      </c>
    </row>
    <row r="300" spans="1:9" ht="14.45" customHeight="1" x14ac:dyDescent="0.25">
      <c r="A300" s="195" t="s">
        <v>85</v>
      </c>
      <c r="B300" s="196" t="str">
        <f>VLOOKUP(A300,'[1]Town-County-RPC Ref'!A:D,3,FALSE)</f>
        <v>RRPC</v>
      </c>
      <c r="C300" s="197" t="s">
        <v>1577</v>
      </c>
      <c r="D300" s="198">
        <v>1320032.895</v>
      </c>
      <c r="E300" s="199">
        <v>1383105.8</v>
      </c>
      <c r="F300" s="198">
        <v>1335720.905</v>
      </c>
      <c r="G300" s="198">
        <v>1370196.45</v>
      </c>
      <c r="H300" s="198">
        <v>1397003</v>
      </c>
      <c r="I300" s="200">
        <f t="shared" si="9"/>
        <v>1361211.81</v>
      </c>
    </row>
    <row r="301" spans="1:9" ht="14.45" customHeight="1" x14ac:dyDescent="0.25">
      <c r="A301" s="195" t="s">
        <v>85</v>
      </c>
      <c r="B301" s="196" t="str">
        <f>VLOOKUP(A301,'[1]Town-County-RPC Ref'!A:D,3,FALSE)</f>
        <v>RRPC</v>
      </c>
      <c r="C301" s="201" t="s">
        <v>948</v>
      </c>
      <c r="D301" s="202">
        <v>1424529.895</v>
      </c>
      <c r="E301" s="203">
        <v>1516111.8</v>
      </c>
      <c r="F301" s="202">
        <v>1468455.905</v>
      </c>
      <c r="G301" s="202">
        <v>1507983.45</v>
      </c>
      <c r="H301" s="202">
        <v>1516450</v>
      </c>
      <c r="I301" s="200">
        <f t="shared" si="9"/>
        <v>1486706.2100000002</v>
      </c>
    </row>
    <row r="302" spans="1:9" ht="14.45" customHeight="1" x14ac:dyDescent="0.25">
      <c r="A302" s="195" t="s">
        <v>44</v>
      </c>
      <c r="B302" s="196" t="str">
        <f>VLOOKUP(A302,'[1]Town-County-RPC Ref'!A:D,3,FALSE)</f>
        <v>NVDA</v>
      </c>
      <c r="C302" s="197" t="s">
        <v>1576</v>
      </c>
      <c r="D302" s="198">
        <v>3345783</v>
      </c>
      <c r="E302" s="199">
        <v>3725453</v>
      </c>
      <c r="F302" s="198">
        <v>4355323</v>
      </c>
      <c r="G302" s="198">
        <v>4495588</v>
      </c>
      <c r="H302" s="198">
        <v>5442773</v>
      </c>
      <c r="I302" s="200">
        <f t="shared" si="9"/>
        <v>4272984</v>
      </c>
    </row>
    <row r="303" spans="1:9" ht="14.45" customHeight="1" x14ac:dyDescent="0.25">
      <c r="A303" s="195" t="s">
        <v>44</v>
      </c>
      <c r="B303" s="196" t="str">
        <f>VLOOKUP(A303,'[1]Town-County-RPC Ref'!A:D,3,FALSE)</f>
        <v>NVDA</v>
      </c>
      <c r="C303" s="197" t="s">
        <v>1577</v>
      </c>
      <c r="D303" s="198">
        <v>3491352</v>
      </c>
      <c r="E303" s="199">
        <v>3676457</v>
      </c>
      <c r="F303" s="198">
        <v>3719405</v>
      </c>
      <c r="G303" s="198">
        <v>3933160</v>
      </c>
      <c r="H303" s="198">
        <v>3933386</v>
      </c>
      <c r="I303" s="200">
        <f t="shared" si="9"/>
        <v>3750752</v>
      </c>
    </row>
    <row r="304" spans="1:9" ht="14.45" customHeight="1" x14ac:dyDescent="0.25">
      <c r="A304" s="195" t="s">
        <v>44</v>
      </c>
      <c r="B304" s="196" t="str">
        <f>VLOOKUP(A304,'[1]Town-County-RPC Ref'!A:D,3,FALSE)</f>
        <v>NVDA</v>
      </c>
      <c r="C304" s="201" t="s">
        <v>948</v>
      </c>
      <c r="D304" s="202">
        <v>6837135</v>
      </c>
      <c r="E304" s="203">
        <v>7401910</v>
      </c>
      <c r="F304" s="202">
        <v>8074728</v>
      </c>
      <c r="G304" s="202">
        <v>8428748</v>
      </c>
      <c r="H304" s="202">
        <v>9376159</v>
      </c>
      <c r="I304" s="200">
        <f t="shared" si="9"/>
        <v>8023736</v>
      </c>
    </row>
    <row r="305" spans="1:9" ht="14.45" customHeight="1" x14ac:dyDescent="0.25">
      <c r="A305" s="195" t="s">
        <v>68</v>
      </c>
      <c r="B305" s="196" t="str">
        <f>VLOOKUP(A305,'[1]Town-County-RPC Ref'!A:D,3,FALSE)</f>
        <v>NRPC</v>
      </c>
      <c r="C305" s="197" t="s">
        <v>1576</v>
      </c>
      <c r="D305" s="198">
        <v>718762</v>
      </c>
      <c r="E305" s="199">
        <v>769442</v>
      </c>
      <c r="F305" s="198">
        <v>733732</v>
      </c>
      <c r="G305" s="198">
        <v>509414</v>
      </c>
      <c r="H305" s="198">
        <v>507192</v>
      </c>
      <c r="I305" s="200">
        <f t="shared" si="9"/>
        <v>647708.4</v>
      </c>
    </row>
    <row r="306" spans="1:9" ht="14.45" customHeight="1" x14ac:dyDescent="0.25">
      <c r="A306" s="195" t="s">
        <v>68</v>
      </c>
      <c r="B306" s="196" t="str">
        <f>VLOOKUP(A306,'[1]Town-County-RPC Ref'!A:D,3,FALSE)</f>
        <v>NRPC</v>
      </c>
      <c r="C306" s="197" t="s">
        <v>1577</v>
      </c>
      <c r="D306" s="198">
        <v>2569490</v>
      </c>
      <c r="E306" s="199">
        <v>2784433</v>
      </c>
      <c r="F306" s="198">
        <v>2836163</v>
      </c>
      <c r="G306" s="198">
        <v>2936786</v>
      </c>
      <c r="H306" s="198">
        <v>2972714</v>
      </c>
      <c r="I306" s="200">
        <f t="shared" si="9"/>
        <v>2819917.2</v>
      </c>
    </row>
    <row r="307" spans="1:9" ht="14.45" customHeight="1" x14ac:dyDescent="0.25">
      <c r="A307" s="195" t="s">
        <v>68</v>
      </c>
      <c r="B307" s="196" t="str">
        <f>VLOOKUP(A307,'[1]Town-County-RPC Ref'!A:D,3,FALSE)</f>
        <v>NRPC</v>
      </c>
      <c r="C307" s="201" t="s">
        <v>948</v>
      </c>
      <c r="D307" s="202">
        <v>3288252</v>
      </c>
      <c r="E307" s="203">
        <v>3553875</v>
      </c>
      <c r="F307" s="202">
        <v>3569895</v>
      </c>
      <c r="G307" s="202">
        <v>3446200</v>
      </c>
      <c r="H307" s="202">
        <v>3479906</v>
      </c>
      <c r="I307" s="200">
        <f t="shared" si="9"/>
        <v>3467625.6</v>
      </c>
    </row>
    <row r="308" spans="1:9" x14ac:dyDescent="0.25">
      <c r="A308" s="195" t="s">
        <v>143</v>
      </c>
      <c r="B308" s="196" t="str">
        <f>VLOOKUP(A308,'[1]Town-County-RPC Ref'!A:D,3,FALSE)</f>
        <v>WRC</v>
      </c>
      <c r="C308" s="207"/>
      <c r="D308" s="208"/>
      <c r="E308" s="207"/>
      <c r="F308" s="208"/>
      <c r="G308" s="208"/>
      <c r="H308" s="208"/>
      <c r="I308" s="200" t="e">
        <f t="shared" si="9"/>
        <v>#DIV/0!</v>
      </c>
    </row>
    <row r="309" spans="1:9" ht="14.45" customHeight="1" x14ac:dyDescent="0.25">
      <c r="A309" s="195" t="s">
        <v>143</v>
      </c>
      <c r="B309" s="196" t="str">
        <f>VLOOKUP(A309,'[1]Town-County-RPC Ref'!A:D,3,FALSE)</f>
        <v>WRC</v>
      </c>
      <c r="C309" s="197" t="s">
        <v>1576</v>
      </c>
      <c r="D309" s="198">
        <v>1136888.3999999999</v>
      </c>
      <c r="E309" s="199">
        <v>1066643.6950000001</v>
      </c>
      <c r="F309" s="198">
        <v>1022867.24</v>
      </c>
      <c r="G309" s="198">
        <v>977572.14</v>
      </c>
      <c r="H309" s="198">
        <v>1064299</v>
      </c>
      <c r="I309" s="200">
        <f t="shared" si="9"/>
        <v>1053654.095</v>
      </c>
    </row>
    <row r="310" spans="1:9" ht="14.45" customHeight="1" x14ac:dyDescent="0.25">
      <c r="A310" s="195" t="s">
        <v>143</v>
      </c>
      <c r="B310" s="196" t="str">
        <f>VLOOKUP(A310,'[1]Town-County-RPC Ref'!A:D,3,FALSE)</f>
        <v>WRC</v>
      </c>
      <c r="C310" s="197" t="s">
        <v>1577</v>
      </c>
      <c r="D310" s="198">
        <v>6671224.441652</v>
      </c>
      <c r="E310" s="199">
        <v>7129690.1951710004</v>
      </c>
      <c r="F310" s="198">
        <v>6956319.7044139998</v>
      </c>
      <c r="G310" s="198">
        <v>7487806.9060350005</v>
      </c>
      <c r="H310" s="198">
        <v>7512249</v>
      </c>
      <c r="I310" s="200">
        <f t="shared" si="9"/>
        <v>7151458.0494544003</v>
      </c>
    </row>
    <row r="311" spans="1:9" ht="14.45" customHeight="1" x14ac:dyDescent="0.25">
      <c r="A311" s="195" t="s">
        <v>143</v>
      </c>
      <c r="B311" s="196" t="str">
        <f>VLOOKUP(A311,'[1]Town-County-RPC Ref'!A:D,3,FALSE)</f>
        <v>WRC</v>
      </c>
      <c r="C311" s="201" t="s">
        <v>948</v>
      </c>
      <c r="D311" s="202">
        <v>7808112.8416520003</v>
      </c>
      <c r="E311" s="203">
        <v>8196333.8901709998</v>
      </c>
      <c r="F311" s="202">
        <v>7979186.944414</v>
      </c>
      <c r="G311" s="202">
        <v>8465379.0460349992</v>
      </c>
      <c r="H311" s="202">
        <v>8576548</v>
      </c>
      <c r="I311" s="200">
        <f t="shared" si="9"/>
        <v>8205112.1444544001</v>
      </c>
    </row>
    <row r="312" spans="1:9" ht="14.45" customHeight="1" x14ac:dyDescent="0.25">
      <c r="A312" s="195" t="s">
        <v>45</v>
      </c>
      <c r="B312" s="196" t="str">
        <f>VLOOKUP(A312,'[1]Town-County-RPC Ref'!A:D,3,FALSE)</f>
        <v>NVDA</v>
      </c>
      <c r="C312" s="197" t="s">
        <v>1576</v>
      </c>
      <c r="D312" s="198">
        <v>17925400</v>
      </c>
      <c r="E312" s="199">
        <v>18450947</v>
      </c>
      <c r="F312" s="198">
        <v>23015969</v>
      </c>
      <c r="G312" s="198">
        <v>15116980</v>
      </c>
      <c r="H312" s="198">
        <v>17994773</v>
      </c>
      <c r="I312" s="200">
        <f t="shared" si="9"/>
        <v>18500813.800000001</v>
      </c>
    </row>
    <row r="313" spans="1:9" ht="14.45" customHeight="1" x14ac:dyDescent="0.25">
      <c r="A313" s="195" t="s">
        <v>45</v>
      </c>
      <c r="B313" s="196" t="str">
        <f>VLOOKUP(A313,'[1]Town-County-RPC Ref'!A:D,3,FALSE)</f>
        <v>NVDA</v>
      </c>
      <c r="C313" s="197" t="s">
        <v>1577</v>
      </c>
      <c r="D313" s="198">
        <v>3629283</v>
      </c>
      <c r="E313" s="199">
        <v>3753146</v>
      </c>
      <c r="F313" s="198">
        <v>3665021</v>
      </c>
      <c r="G313" s="198">
        <v>3632301</v>
      </c>
      <c r="H313" s="198">
        <v>3706921</v>
      </c>
      <c r="I313" s="200">
        <f t="shared" si="9"/>
        <v>3677334.4</v>
      </c>
    </row>
    <row r="314" spans="1:9" ht="14.45" customHeight="1" x14ac:dyDescent="0.25">
      <c r="A314" s="195" t="s">
        <v>45</v>
      </c>
      <c r="B314" s="196" t="str">
        <f>VLOOKUP(A314,'[1]Town-County-RPC Ref'!A:D,3,FALSE)</f>
        <v>NVDA</v>
      </c>
      <c r="C314" s="201" t="s">
        <v>948</v>
      </c>
      <c r="D314" s="202">
        <v>21554683</v>
      </c>
      <c r="E314" s="203">
        <v>22204093</v>
      </c>
      <c r="F314" s="202">
        <v>26680990</v>
      </c>
      <c r="G314" s="202">
        <v>18749281</v>
      </c>
      <c r="H314" s="202">
        <v>21701694</v>
      </c>
      <c r="I314" s="200">
        <f t="shared" si="9"/>
        <v>22178148.199999999</v>
      </c>
    </row>
    <row r="315" spans="1:9" ht="14.45" customHeight="1" x14ac:dyDescent="0.25">
      <c r="A315" s="195" t="s">
        <v>245</v>
      </c>
      <c r="B315" s="196" t="str">
        <f>VLOOKUP(A315,'[1]Town-County-RPC Ref'!A:D,3,FALSE)</f>
        <v>CCRPC</v>
      </c>
      <c r="C315" s="197" t="s">
        <v>1576</v>
      </c>
      <c r="D315" s="198">
        <v>6183440.8590000002</v>
      </c>
      <c r="E315" s="199">
        <v>6043024.9610000001</v>
      </c>
      <c r="F315" s="198">
        <v>5943883.7019999996</v>
      </c>
      <c r="G315" s="198">
        <v>5840972.6600000001</v>
      </c>
      <c r="H315" s="198">
        <v>6577351</v>
      </c>
      <c r="I315" s="200">
        <f t="shared" si="9"/>
        <v>6117734.6364000002</v>
      </c>
    </row>
    <row r="316" spans="1:9" ht="14.45" customHeight="1" x14ac:dyDescent="0.25">
      <c r="A316" s="195" t="s">
        <v>245</v>
      </c>
      <c r="B316" s="196" t="str">
        <f>VLOOKUP(A316,'[1]Town-County-RPC Ref'!A:D,3,FALSE)</f>
        <v>CCRPC</v>
      </c>
      <c r="C316" s="197" t="s">
        <v>1577</v>
      </c>
      <c r="D316" s="198">
        <v>14344115.862840001</v>
      </c>
      <c r="E316" s="199">
        <v>14962681</v>
      </c>
      <c r="F316" s="198">
        <v>14291692.35</v>
      </c>
      <c r="G316" s="198">
        <v>15792303.279999999</v>
      </c>
      <c r="H316" s="198">
        <v>16755924</v>
      </c>
      <c r="I316" s="200">
        <f t="shared" si="9"/>
        <v>15229343.298567999</v>
      </c>
    </row>
    <row r="317" spans="1:9" ht="14.45" customHeight="1" x14ac:dyDescent="0.25">
      <c r="A317" s="195" t="s">
        <v>245</v>
      </c>
      <c r="B317" s="196" t="str">
        <f>VLOOKUP(A317,'[1]Town-County-RPC Ref'!A:D,3,FALSE)</f>
        <v>CCRPC</v>
      </c>
      <c r="C317" s="201" t="s">
        <v>948</v>
      </c>
      <c r="D317" s="202">
        <v>20527556.721840002</v>
      </c>
      <c r="E317" s="203">
        <v>21005705.960999999</v>
      </c>
      <c r="F317" s="202">
        <v>20235576.052000001</v>
      </c>
      <c r="G317" s="202">
        <v>21633275.940000001</v>
      </c>
      <c r="H317" s="202">
        <v>23333275</v>
      </c>
      <c r="I317" s="200">
        <f t="shared" si="9"/>
        <v>21347077.934968002</v>
      </c>
    </row>
    <row r="318" spans="1:9" ht="14.45" customHeight="1" x14ac:dyDescent="0.25">
      <c r="A318" s="195" t="s">
        <v>260</v>
      </c>
      <c r="B318" s="196" t="str">
        <f>VLOOKUP(A318,'[1]Town-County-RPC Ref'!A:D,3,FALSE)</f>
        <v>LCPC</v>
      </c>
      <c r="C318" s="197" t="s">
        <v>1576</v>
      </c>
      <c r="D318" s="198">
        <v>8656766</v>
      </c>
      <c r="E318" s="199">
        <v>9282285</v>
      </c>
      <c r="F318" s="198">
        <v>9189813</v>
      </c>
      <c r="G318" s="198">
        <v>7644898</v>
      </c>
      <c r="H318" s="198">
        <v>8182029</v>
      </c>
      <c r="I318" s="200">
        <f t="shared" si="9"/>
        <v>8591158.1999999993</v>
      </c>
    </row>
    <row r="319" spans="1:9" ht="14.45" customHeight="1" x14ac:dyDescent="0.25">
      <c r="A319" s="195" t="s">
        <v>260</v>
      </c>
      <c r="B319" s="196" t="str">
        <f>VLOOKUP(A319,'[1]Town-County-RPC Ref'!A:D,3,FALSE)</f>
        <v>LCPC</v>
      </c>
      <c r="C319" s="197" t="s">
        <v>1577</v>
      </c>
      <c r="D319" s="198">
        <v>8983526</v>
      </c>
      <c r="E319" s="199">
        <v>9470360</v>
      </c>
      <c r="F319" s="198">
        <v>8811863</v>
      </c>
      <c r="G319" s="198">
        <v>9433812</v>
      </c>
      <c r="H319" s="198">
        <v>9405611</v>
      </c>
      <c r="I319" s="200">
        <f t="shared" si="9"/>
        <v>9221034.4000000004</v>
      </c>
    </row>
    <row r="320" spans="1:9" ht="14.45" customHeight="1" x14ac:dyDescent="0.25">
      <c r="A320" s="195" t="s">
        <v>260</v>
      </c>
      <c r="B320" s="196" t="str">
        <f>VLOOKUP(A320,'[1]Town-County-RPC Ref'!A:D,3,FALSE)</f>
        <v>LCPC</v>
      </c>
      <c r="C320" s="201" t="s">
        <v>948</v>
      </c>
      <c r="D320" s="202">
        <v>17640292</v>
      </c>
      <c r="E320" s="203">
        <v>18752645</v>
      </c>
      <c r="F320" s="202">
        <v>18001676</v>
      </c>
      <c r="G320" s="202">
        <v>17078710</v>
      </c>
      <c r="H320" s="202">
        <v>17587640</v>
      </c>
      <c r="I320" s="200">
        <f t="shared" si="9"/>
        <v>17812192.600000001</v>
      </c>
    </row>
    <row r="321" spans="1:9" ht="14.45" customHeight="1" x14ac:dyDescent="0.25">
      <c r="A321" s="195" t="s">
        <v>86</v>
      </c>
      <c r="B321" s="196" t="str">
        <f>VLOOKUP(A321,'[1]Town-County-RPC Ref'!A:D,3,FALSE)</f>
        <v>RRPC</v>
      </c>
      <c r="C321" s="197" t="s">
        <v>1576</v>
      </c>
      <c r="D321" s="198">
        <v>41771342.169840999</v>
      </c>
      <c r="E321" s="199">
        <v>39945614.703050002</v>
      </c>
      <c r="F321" s="198">
        <v>41111904.788424</v>
      </c>
      <c r="G321" s="198">
        <v>36007314.113499999</v>
      </c>
      <c r="H321" s="198">
        <v>49885624</v>
      </c>
      <c r="I321" s="200">
        <f t="shared" si="9"/>
        <v>41744359.954963006</v>
      </c>
    </row>
    <row r="322" spans="1:9" ht="14.45" customHeight="1" x14ac:dyDescent="0.25">
      <c r="A322" s="195" t="s">
        <v>86</v>
      </c>
      <c r="B322" s="196" t="str">
        <f>VLOOKUP(A322,'[1]Town-County-RPC Ref'!A:D,3,FALSE)</f>
        <v>RRPC</v>
      </c>
      <c r="C322" s="197" t="s">
        <v>1577</v>
      </c>
      <c r="D322" s="198">
        <v>16444133.013016</v>
      </c>
      <c r="E322" s="199">
        <v>17544691.776781</v>
      </c>
      <c r="F322" s="198">
        <v>17411938.656800002</v>
      </c>
      <c r="G322" s="198">
        <v>17006748.443999998</v>
      </c>
      <c r="H322" s="198">
        <v>17517611</v>
      </c>
      <c r="I322" s="200">
        <f t="shared" si="9"/>
        <v>17185024.578119401</v>
      </c>
    </row>
    <row r="323" spans="1:9" ht="14.45" customHeight="1" x14ac:dyDescent="0.25">
      <c r="A323" s="195" t="s">
        <v>86</v>
      </c>
      <c r="B323" s="196" t="str">
        <f>VLOOKUP(A323,'[1]Town-County-RPC Ref'!A:D,3,FALSE)</f>
        <v>RRPC</v>
      </c>
      <c r="C323" s="201" t="s">
        <v>948</v>
      </c>
      <c r="D323" s="202">
        <v>58215475.182856999</v>
      </c>
      <c r="E323" s="203">
        <v>57490306.479831003</v>
      </c>
      <c r="F323" s="202">
        <v>58523843.445224002</v>
      </c>
      <c r="G323" s="202">
        <v>53014062.557499997</v>
      </c>
      <c r="H323" s="202">
        <v>67403235</v>
      </c>
      <c r="I323" s="200">
        <f t="shared" si="9"/>
        <v>58929384.533082403</v>
      </c>
    </row>
    <row r="324" spans="1:9" ht="14.45" customHeight="1" x14ac:dyDescent="0.25">
      <c r="A324" s="195" t="s">
        <v>5</v>
      </c>
      <c r="B324" s="196" t="str">
        <f>VLOOKUP(A324,'[1]Town-County-RPC Ref'!A:D,3,FALSE)</f>
        <v>NVDA</v>
      </c>
      <c r="C324" s="197" t="s">
        <v>1576</v>
      </c>
      <c r="D324" s="204" t="s">
        <v>1578</v>
      </c>
      <c r="E324" s="205" t="s">
        <v>1578</v>
      </c>
      <c r="F324" s="204" t="s">
        <v>1578</v>
      </c>
      <c r="G324" s="198">
        <v>28426</v>
      </c>
      <c r="H324" s="198">
        <v>34790</v>
      </c>
      <c r="I324" s="200">
        <f t="shared" si="9"/>
        <v>31608</v>
      </c>
    </row>
    <row r="325" spans="1:9" ht="14.45" customHeight="1" x14ac:dyDescent="0.25">
      <c r="A325" s="195" t="s">
        <v>5</v>
      </c>
      <c r="B325" s="196" t="str">
        <f>VLOOKUP(A325,'[1]Town-County-RPC Ref'!A:D,3,FALSE)</f>
        <v>NVDA</v>
      </c>
      <c r="C325" s="197" t="s">
        <v>1577</v>
      </c>
      <c r="D325" s="198">
        <v>1721223.89</v>
      </c>
      <c r="E325" s="199">
        <v>1769742.03</v>
      </c>
      <c r="F325" s="198">
        <v>1762282.9650000001</v>
      </c>
      <c r="G325" s="198">
        <v>1828825.21</v>
      </c>
      <c r="H325" s="198">
        <v>2368454</v>
      </c>
      <c r="I325" s="200">
        <f t="shared" si="9"/>
        <v>1890105.6189999997</v>
      </c>
    </row>
    <row r="326" spans="1:9" ht="14.45" customHeight="1" x14ac:dyDescent="0.25">
      <c r="A326" s="195" t="s">
        <v>5</v>
      </c>
      <c r="B326" s="196" t="str">
        <f>VLOOKUP(A326,'[1]Town-County-RPC Ref'!A:D,3,FALSE)</f>
        <v>NVDA</v>
      </c>
      <c r="C326" s="201" t="s">
        <v>948</v>
      </c>
      <c r="D326" s="201"/>
      <c r="E326" s="206"/>
      <c r="F326" s="201"/>
      <c r="G326" s="202">
        <v>1857251.21</v>
      </c>
      <c r="H326" s="202">
        <v>2403244</v>
      </c>
      <c r="I326" s="200">
        <f t="shared" si="9"/>
        <v>2130247.605</v>
      </c>
    </row>
    <row r="327" spans="1:9" ht="14.45" customHeight="1" x14ac:dyDescent="0.25">
      <c r="A327" s="195" t="s">
        <v>202</v>
      </c>
      <c r="B327" s="196" t="str">
        <f>VLOOKUP(A327,'[1]Town-County-RPC Ref'!A:D,3,FALSE)</f>
        <v>BCRC</v>
      </c>
      <c r="C327" s="197" t="s">
        <v>1576</v>
      </c>
      <c r="D327" s="198">
        <v>206964</v>
      </c>
      <c r="E327" s="199">
        <v>200595</v>
      </c>
      <c r="F327" s="198">
        <v>208821</v>
      </c>
      <c r="G327" s="198">
        <v>158369</v>
      </c>
      <c r="H327" s="198">
        <v>230796</v>
      </c>
      <c r="I327" s="200">
        <f t="shared" si="9"/>
        <v>201109</v>
      </c>
    </row>
    <row r="328" spans="1:9" ht="14.45" customHeight="1" x14ac:dyDescent="0.25">
      <c r="A328" s="195" t="s">
        <v>202</v>
      </c>
      <c r="B328" s="196" t="str">
        <f>VLOOKUP(A328,'[1]Town-County-RPC Ref'!A:D,3,FALSE)</f>
        <v>BCRC</v>
      </c>
      <c r="C328" s="197" t="s">
        <v>1577</v>
      </c>
      <c r="D328" s="198">
        <v>1255328.1978509999</v>
      </c>
      <c r="E328" s="199">
        <v>1310290.3947139999</v>
      </c>
      <c r="F328" s="198">
        <v>1308913.990005</v>
      </c>
      <c r="G328" s="198">
        <v>1418828.02</v>
      </c>
      <c r="H328" s="198">
        <v>1531056</v>
      </c>
      <c r="I328" s="200">
        <f t="shared" si="9"/>
        <v>1364883.320514</v>
      </c>
    </row>
    <row r="329" spans="1:9" ht="14.45" customHeight="1" x14ac:dyDescent="0.25">
      <c r="A329" s="195" t="s">
        <v>202</v>
      </c>
      <c r="B329" s="196" t="str">
        <f>VLOOKUP(A329,'[1]Town-County-RPC Ref'!A:D,3,FALSE)</f>
        <v>BCRC</v>
      </c>
      <c r="C329" s="201" t="s">
        <v>948</v>
      </c>
      <c r="D329" s="202">
        <v>1462292.1978509999</v>
      </c>
      <c r="E329" s="203">
        <v>1510885.3947139999</v>
      </c>
      <c r="F329" s="202">
        <v>1517734.990005</v>
      </c>
      <c r="G329" s="202">
        <v>1577197.02</v>
      </c>
      <c r="H329" s="202">
        <v>1761852</v>
      </c>
      <c r="I329" s="200">
        <f t="shared" si="9"/>
        <v>1565992.3205139998</v>
      </c>
    </row>
    <row r="330" spans="1:9" ht="14.45" customHeight="1" x14ac:dyDescent="0.25">
      <c r="A330" s="195" t="s">
        <v>175</v>
      </c>
      <c r="B330" s="196" t="str">
        <f>VLOOKUP(A330,'[1]Town-County-RPC Ref'!A:D,3,FALSE)</f>
        <v>ACRPC</v>
      </c>
      <c r="C330" s="197" t="s">
        <v>1576</v>
      </c>
      <c r="D330" s="198">
        <v>426577.4</v>
      </c>
      <c r="E330" s="199">
        <v>420592</v>
      </c>
      <c r="F330" s="198">
        <v>432272</v>
      </c>
      <c r="G330" s="198">
        <v>394272</v>
      </c>
      <c r="H330" s="198">
        <v>417498</v>
      </c>
      <c r="I330" s="200">
        <f t="shared" si="9"/>
        <v>418242.27999999997</v>
      </c>
    </row>
    <row r="331" spans="1:9" ht="14.45" customHeight="1" x14ac:dyDescent="0.25">
      <c r="A331" s="195" t="s">
        <v>175</v>
      </c>
      <c r="B331" s="196" t="str">
        <f>VLOOKUP(A331,'[1]Town-County-RPC Ref'!A:D,3,FALSE)</f>
        <v>ACRPC</v>
      </c>
      <c r="C331" s="197" t="s">
        <v>1577</v>
      </c>
      <c r="D331" s="198">
        <v>4033155.5950000002</v>
      </c>
      <c r="E331" s="199">
        <v>4243252.42</v>
      </c>
      <c r="F331" s="198">
        <v>4048192.62</v>
      </c>
      <c r="G331" s="198">
        <v>4448117.125</v>
      </c>
      <c r="H331" s="198">
        <v>4700208</v>
      </c>
      <c r="I331" s="200">
        <f t="shared" si="9"/>
        <v>4294585.1520000007</v>
      </c>
    </row>
    <row r="332" spans="1:9" ht="14.45" customHeight="1" x14ac:dyDescent="0.25">
      <c r="A332" s="195" t="s">
        <v>175</v>
      </c>
      <c r="B332" s="196" t="str">
        <f>VLOOKUP(A332,'[1]Town-County-RPC Ref'!A:D,3,FALSE)</f>
        <v>ACRPC</v>
      </c>
      <c r="C332" s="201" t="s">
        <v>948</v>
      </c>
      <c r="D332" s="202">
        <v>4459732.9950000001</v>
      </c>
      <c r="E332" s="203">
        <v>4663844.42</v>
      </c>
      <c r="F332" s="202">
        <v>4480464.62</v>
      </c>
      <c r="G332" s="202">
        <v>4842389.125</v>
      </c>
      <c r="H332" s="202">
        <v>5117706</v>
      </c>
      <c r="I332" s="200">
        <f t="shared" si="9"/>
        <v>4712827.432</v>
      </c>
    </row>
    <row r="333" spans="1:9" ht="14.45" customHeight="1" x14ac:dyDescent="0.25">
      <c r="A333" s="195" t="s">
        <v>28</v>
      </c>
      <c r="B333" s="196" t="str">
        <f>VLOOKUP(A333,'[1]Town-County-RPC Ref'!A:D,3,FALSE)</f>
        <v>NVDA</v>
      </c>
      <c r="C333" s="197" t="s">
        <v>1576</v>
      </c>
      <c r="D333" s="204" t="s">
        <v>1578</v>
      </c>
      <c r="E333" s="205" t="s">
        <v>1578</v>
      </c>
      <c r="F333" s="204" t="s">
        <v>1578</v>
      </c>
      <c r="G333" s="204" t="s">
        <v>1578</v>
      </c>
      <c r="H333" s="204" t="s">
        <v>1578</v>
      </c>
      <c r="I333" s="200" t="e">
        <f t="shared" ref="I333:I396" si="10">AVERAGE(D333:H333)</f>
        <v>#DIV/0!</v>
      </c>
    </row>
    <row r="334" spans="1:9" ht="14.45" customHeight="1" x14ac:dyDescent="0.25">
      <c r="A334" s="195" t="s">
        <v>28</v>
      </c>
      <c r="B334" s="196" t="str">
        <f>VLOOKUP(A334,'[1]Town-County-RPC Ref'!A:D,3,FALSE)</f>
        <v>NVDA</v>
      </c>
      <c r="C334" s="197" t="s">
        <v>1577</v>
      </c>
      <c r="D334" s="198">
        <v>386038</v>
      </c>
      <c r="E334" s="199">
        <v>405629</v>
      </c>
      <c r="F334" s="198">
        <v>397194</v>
      </c>
      <c r="G334" s="198">
        <v>436721</v>
      </c>
      <c r="H334" s="198">
        <v>409392</v>
      </c>
      <c r="I334" s="200">
        <f t="shared" si="10"/>
        <v>406994.8</v>
      </c>
    </row>
    <row r="335" spans="1:9" ht="14.45" customHeight="1" x14ac:dyDescent="0.25">
      <c r="A335" s="195" t="s">
        <v>28</v>
      </c>
      <c r="B335" s="196" t="str">
        <f>VLOOKUP(A335,'[1]Town-County-RPC Ref'!A:D,3,FALSE)</f>
        <v>NVDA</v>
      </c>
      <c r="C335" s="201" t="s">
        <v>948</v>
      </c>
      <c r="D335" s="201"/>
      <c r="E335" s="206"/>
      <c r="F335" s="201"/>
      <c r="G335" s="201"/>
      <c r="H335" s="201"/>
      <c r="I335" s="200" t="e">
        <f t="shared" si="10"/>
        <v>#DIV/0!</v>
      </c>
    </row>
    <row r="336" spans="1:9" ht="14.45" customHeight="1" x14ac:dyDescent="0.25">
      <c r="A336" s="195" t="s">
        <v>29</v>
      </c>
      <c r="B336" s="196" t="str">
        <f>VLOOKUP(A336,'[1]Town-County-RPC Ref'!A:D,3,FALSE)</f>
        <v>NVDA</v>
      </c>
      <c r="C336" s="197" t="s">
        <v>1579</v>
      </c>
      <c r="D336" s="204"/>
      <c r="E336" s="205"/>
      <c r="F336" s="204"/>
      <c r="G336" s="204"/>
      <c r="H336" s="204"/>
      <c r="I336" s="200" t="e">
        <f t="shared" si="10"/>
        <v>#DIV/0!</v>
      </c>
    </row>
    <row r="337" spans="1:9" ht="14.45" customHeight="1" x14ac:dyDescent="0.25">
      <c r="A337" s="195" t="s">
        <v>29</v>
      </c>
      <c r="B337" s="196" t="str">
        <f>VLOOKUP(A337,'[1]Town-County-RPC Ref'!A:D,3,FALSE)</f>
        <v>NVDA</v>
      </c>
      <c r="C337" s="201" t="s">
        <v>948</v>
      </c>
      <c r="D337" s="201"/>
      <c r="E337" s="206"/>
      <c r="F337" s="201"/>
      <c r="G337" s="201"/>
      <c r="H337" s="201"/>
      <c r="I337" s="200" t="e">
        <f t="shared" si="10"/>
        <v>#DIV/0!</v>
      </c>
    </row>
    <row r="338" spans="1:9" ht="14.45" customHeight="1" x14ac:dyDescent="0.25">
      <c r="A338" s="195" t="s">
        <v>176</v>
      </c>
      <c r="B338" s="196" t="str">
        <f>VLOOKUP(A338,'[1]Town-County-RPC Ref'!A:D,3,FALSE)</f>
        <v>ACRPC</v>
      </c>
      <c r="C338" s="197" t="s">
        <v>1576</v>
      </c>
      <c r="D338" s="198">
        <v>496822.86094899999</v>
      </c>
      <c r="E338" s="199">
        <v>548766.973</v>
      </c>
      <c r="F338" s="198">
        <v>600775</v>
      </c>
      <c r="G338" s="198">
        <v>555418</v>
      </c>
      <c r="H338" s="198">
        <v>1653239</v>
      </c>
      <c r="I338" s="200">
        <f t="shared" si="10"/>
        <v>771004.3667898</v>
      </c>
    </row>
    <row r="339" spans="1:9" ht="14.45" customHeight="1" x14ac:dyDescent="0.25">
      <c r="A339" s="195" t="s">
        <v>176</v>
      </c>
      <c r="B339" s="196" t="str">
        <f>VLOOKUP(A339,'[1]Town-County-RPC Ref'!A:D,3,FALSE)</f>
        <v>ACRPC</v>
      </c>
      <c r="C339" s="197" t="s">
        <v>1577</v>
      </c>
      <c r="D339" s="198">
        <v>4121786.5959999999</v>
      </c>
      <c r="E339" s="199">
        <v>4274242.1582000004</v>
      </c>
      <c r="F339" s="198">
        <v>3998541.644998</v>
      </c>
      <c r="G339" s="198">
        <v>4439150.9749999996</v>
      </c>
      <c r="H339" s="198">
        <v>4766681</v>
      </c>
      <c r="I339" s="200">
        <f t="shared" si="10"/>
        <v>4320080.4748395998</v>
      </c>
    </row>
    <row r="340" spans="1:9" ht="14.45" customHeight="1" x14ac:dyDescent="0.25">
      <c r="A340" s="195" t="s">
        <v>176</v>
      </c>
      <c r="B340" s="196" t="str">
        <f>VLOOKUP(A340,'[1]Town-County-RPC Ref'!A:D,3,FALSE)</f>
        <v>ACRPC</v>
      </c>
      <c r="C340" s="201" t="s">
        <v>948</v>
      </c>
      <c r="D340" s="202">
        <v>4618609.4569490002</v>
      </c>
      <c r="E340" s="203">
        <v>4823009.1311999997</v>
      </c>
      <c r="F340" s="202">
        <v>4599316.644998</v>
      </c>
      <c r="G340" s="202">
        <v>4994568.9749999996</v>
      </c>
      <c r="H340" s="202">
        <v>6419920</v>
      </c>
      <c r="I340" s="200">
        <f t="shared" si="10"/>
        <v>5091084.841629399</v>
      </c>
    </row>
    <row r="341" spans="1:9" ht="14.45" customHeight="1" x14ac:dyDescent="0.25">
      <c r="A341" s="195" t="s">
        <v>144</v>
      </c>
      <c r="B341" s="196" t="str">
        <f>VLOOKUP(A341,'[1]Town-County-RPC Ref'!A:D,3,FALSE)</f>
        <v>WRC</v>
      </c>
      <c r="C341" s="197" t="s">
        <v>1576</v>
      </c>
      <c r="D341" s="198">
        <v>5067389.9809999997</v>
      </c>
      <c r="E341" s="199">
        <v>5261802.4574999996</v>
      </c>
      <c r="F341" s="198">
        <v>5193214.9914999995</v>
      </c>
      <c r="G341" s="198">
        <v>5335875.4979999997</v>
      </c>
      <c r="H341" s="198">
        <v>5433151</v>
      </c>
      <c r="I341" s="200">
        <f t="shared" si="10"/>
        <v>5258286.7855999991</v>
      </c>
    </row>
    <row r="342" spans="1:9" ht="14.45" customHeight="1" x14ac:dyDescent="0.25">
      <c r="A342" s="195" t="s">
        <v>144</v>
      </c>
      <c r="B342" s="196" t="str">
        <f>VLOOKUP(A342,'[1]Town-County-RPC Ref'!A:D,3,FALSE)</f>
        <v>WRC</v>
      </c>
      <c r="C342" s="197" t="s">
        <v>1577</v>
      </c>
      <c r="D342" s="198">
        <v>11117320.635414001</v>
      </c>
      <c r="E342" s="199">
        <v>11793544.937648</v>
      </c>
      <c r="F342" s="198">
        <v>11329770.788406</v>
      </c>
      <c r="G342" s="198">
        <v>12314564.164727001</v>
      </c>
      <c r="H342" s="198">
        <v>12629892</v>
      </c>
      <c r="I342" s="200">
        <f t="shared" si="10"/>
        <v>11837018.505239001</v>
      </c>
    </row>
    <row r="343" spans="1:9" ht="14.45" customHeight="1" x14ac:dyDescent="0.25">
      <c r="A343" s="195" t="s">
        <v>144</v>
      </c>
      <c r="B343" s="196" t="str">
        <f>VLOOKUP(A343,'[1]Town-County-RPC Ref'!A:D,3,FALSE)</f>
        <v>WRC</v>
      </c>
      <c r="C343" s="201" t="s">
        <v>948</v>
      </c>
      <c r="D343" s="202">
        <v>16184710.616413999</v>
      </c>
      <c r="E343" s="203">
        <v>17055347.395148002</v>
      </c>
      <c r="F343" s="202">
        <v>16522985.779905999</v>
      </c>
      <c r="G343" s="202">
        <v>17650439.662726998</v>
      </c>
      <c r="H343" s="202">
        <v>18063043</v>
      </c>
      <c r="I343" s="200">
        <f t="shared" si="10"/>
        <v>17095305.290838998</v>
      </c>
    </row>
    <row r="344" spans="1:9" ht="14.45" customHeight="1" x14ac:dyDescent="0.25">
      <c r="A344" s="195" t="s">
        <v>46</v>
      </c>
      <c r="B344" s="196" t="str">
        <f>VLOOKUP(A344,'[1]Town-County-RPC Ref'!A:D,3,FALSE)</f>
        <v>NVDA</v>
      </c>
      <c r="C344" s="197" t="s">
        <v>1576</v>
      </c>
      <c r="D344" s="198">
        <v>1501157</v>
      </c>
      <c r="E344" s="199">
        <v>1530685</v>
      </c>
      <c r="F344" s="198">
        <v>1652590</v>
      </c>
      <c r="G344" s="198">
        <v>1682203</v>
      </c>
      <c r="H344" s="198">
        <v>1555003</v>
      </c>
      <c r="I344" s="200">
        <f t="shared" si="10"/>
        <v>1584327.6</v>
      </c>
    </row>
    <row r="345" spans="1:9" ht="14.45" customHeight="1" x14ac:dyDescent="0.25">
      <c r="A345" s="195" t="s">
        <v>46</v>
      </c>
      <c r="B345" s="196" t="str">
        <f>VLOOKUP(A345,'[1]Town-County-RPC Ref'!A:D,3,FALSE)</f>
        <v>NVDA</v>
      </c>
      <c r="C345" s="197" t="s">
        <v>1577</v>
      </c>
      <c r="D345" s="198">
        <v>2663455</v>
      </c>
      <c r="E345" s="199">
        <v>2707788</v>
      </c>
      <c r="F345" s="198">
        <v>2718730</v>
      </c>
      <c r="G345" s="198">
        <v>2906804</v>
      </c>
      <c r="H345" s="198">
        <v>2945992</v>
      </c>
      <c r="I345" s="200">
        <f t="shared" si="10"/>
        <v>2788553.8</v>
      </c>
    </row>
    <row r="346" spans="1:9" ht="14.45" customHeight="1" x14ac:dyDescent="0.25">
      <c r="A346" s="195" t="s">
        <v>46</v>
      </c>
      <c r="B346" s="196" t="str">
        <f>VLOOKUP(A346,'[1]Town-County-RPC Ref'!A:D,3,FALSE)</f>
        <v>NVDA</v>
      </c>
      <c r="C346" s="201" t="s">
        <v>948</v>
      </c>
      <c r="D346" s="202">
        <v>4164612</v>
      </c>
      <c r="E346" s="203">
        <v>4238473</v>
      </c>
      <c r="F346" s="202">
        <v>4371320</v>
      </c>
      <c r="G346" s="202">
        <v>4589007</v>
      </c>
      <c r="H346" s="202">
        <v>4500995</v>
      </c>
      <c r="I346" s="200">
        <f t="shared" si="10"/>
        <v>4372881.4000000004</v>
      </c>
    </row>
    <row r="347" spans="1:9" ht="14.45" customHeight="1" x14ac:dyDescent="0.25">
      <c r="A347" s="195" t="s">
        <v>276</v>
      </c>
      <c r="B347" s="196" t="str">
        <f>VLOOKUP(A347,'[1]Town-County-RPC Ref'!A:D,3,FALSE)</f>
        <v>TRORC</v>
      </c>
      <c r="C347" s="197" t="s">
        <v>1576</v>
      </c>
      <c r="D347" s="198">
        <v>29807751.100000001</v>
      </c>
      <c r="E347" s="199">
        <v>35854924.799999997</v>
      </c>
      <c r="F347" s="198">
        <v>15263720.1</v>
      </c>
      <c r="G347" s="198">
        <v>449864</v>
      </c>
      <c r="H347" s="198">
        <v>6835827</v>
      </c>
      <c r="I347" s="200">
        <f t="shared" si="10"/>
        <v>17642417.399999999</v>
      </c>
    </row>
    <row r="348" spans="1:9" ht="14.45" customHeight="1" x14ac:dyDescent="0.25">
      <c r="A348" s="195" t="s">
        <v>276</v>
      </c>
      <c r="B348" s="196" t="str">
        <f>VLOOKUP(A348,'[1]Town-County-RPC Ref'!A:D,3,FALSE)</f>
        <v>TRORC</v>
      </c>
      <c r="C348" s="197" t="s">
        <v>1577</v>
      </c>
      <c r="D348" s="198">
        <v>18574425.539622001</v>
      </c>
      <c r="E348" s="199">
        <v>19776700.474961001</v>
      </c>
      <c r="F348" s="198">
        <v>12442872.620808</v>
      </c>
      <c r="G348" s="198">
        <v>5319604.57</v>
      </c>
      <c r="H348" s="198">
        <v>7837860</v>
      </c>
      <c r="I348" s="200">
        <f t="shared" si="10"/>
        <v>12790292.6410782</v>
      </c>
    </row>
    <row r="349" spans="1:9" ht="14.45" customHeight="1" x14ac:dyDescent="0.25">
      <c r="A349" s="195" t="s">
        <v>276</v>
      </c>
      <c r="B349" s="196" t="str">
        <f>VLOOKUP(A349,'[1]Town-County-RPC Ref'!A:D,3,FALSE)</f>
        <v>TRORC</v>
      </c>
      <c r="C349" s="201" t="s">
        <v>948</v>
      </c>
      <c r="D349" s="202">
        <v>48382176.639622003</v>
      </c>
      <c r="E349" s="203">
        <v>55631625.274961002</v>
      </c>
      <c r="F349" s="202">
        <v>27706592.720807999</v>
      </c>
      <c r="G349" s="202">
        <v>5769468.5700000003</v>
      </c>
      <c r="H349" s="202">
        <v>14673687</v>
      </c>
      <c r="I349" s="200">
        <f t="shared" si="10"/>
        <v>30432710.041078199</v>
      </c>
    </row>
    <row r="350" spans="1:9" ht="14.45" customHeight="1" x14ac:dyDescent="0.25">
      <c r="A350" s="195" t="s">
        <v>30</v>
      </c>
      <c r="B350" s="196" t="str">
        <f>VLOOKUP(A350,'[1]Town-County-RPC Ref'!A:D,3,FALSE)</f>
        <v>NVDA</v>
      </c>
      <c r="C350" s="197" t="s">
        <v>1576</v>
      </c>
      <c r="D350" s="198">
        <v>748820.6</v>
      </c>
      <c r="E350" s="199">
        <v>741594.8</v>
      </c>
      <c r="F350" s="198">
        <v>675265</v>
      </c>
      <c r="G350" s="198">
        <v>636520</v>
      </c>
      <c r="H350" s="198">
        <v>725752</v>
      </c>
      <c r="I350" s="200">
        <f t="shared" si="10"/>
        <v>705590.48</v>
      </c>
    </row>
    <row r="351" spans="1:9" ht="14.45" customHeight="1" x14ac:dyDescent="0.25">
      <c r="A351" s="195" t="s">
        <v>30</v>
      </c>
      <c r="B351" s="196" t="str">
        <f>VLOOKUP(A351,'[1]Town-County-RPC Ref'!A:D,3,FALSE)</f>
        <v>NVDA</v>
      </c>
      <c r="C351" s="197" t="s">
        <v>1577</v>
      </c>
      <c r="D351" s="198">
        <v>4293026.1050000004</v>
      </c>
      <c r="E351" s="199">
        <v>4453734.3049999997</v>
      </c>
      <c r="F351" s="198">
        <v>4265781.79</v>
      </c>
      <c r="G351" s="198">
        <v>4414943.1500000004</v>
      </c>
      <c r="H351" s="198">
        <v>4509450</v>
      </c>
      <c r="I351" s="200">
        <f t="shared" si="10"/>
        <v>4387387.07</v>
      </c>
    </row>
    <row r="352" spans="1:9" ht="14.45" customHeight="1" x14ac:dyDescent="0.25">
      <c r="A352" s="195" t="s">
        <v>30</v>
      </c>
      <c r="B352" s="196" t="str">
        <f>VLOOKUP(A352,'[1]Town-County-RPC Ref'!A:D,3,FALSE)</f>
        <v>NVDA</v>
      </c>
      <c r="C352" s="201" t="s">
        <v>948</v>
      </c>
      <c r="D352" s="202">
        <v>5041846.7050000001</v>
      </c>
      <c r="E352" s="203">
        <v>5195329.1050000004</v>
      </c>
      <c r="F352" s="202">
        <v>4941046.79</v>
      </c>
      <c r="G352" s="202">
        <v>5051463.1500000004</v>
      </c>
      <c r="H352" s="202">
        <v>5235202</v>
      </c>
      <c r="I352" s="200">
        <f t="shared" si="10"/>
        <v>5092977.55</v>
      </c>
    </row>
    <row r="353" spans="1:9" ht="14.45" customHeight="1" x14ac:dyDescent="0.25">
      <c r="A353" s="195" t="s">
        <v>6</v>
      </c>
      <c r="B353" s="196" t="str">
        <f>VLOOKUP(A353,'[1]Town-County-RPC Ref'!A:D,3,FALSE)</f>
        <v>NVDA</v>
      </c>
      <c r="C353" s="197" t="s">
        <v>1576</v>
      </c>
      <c r="D353" s="198">
        <v>18237422</v>
      </c>
      <c r="E353" s="199">
        <v>17313144</v>
      </c>
      <c r="F353" s="198">
        <v>18917575</v>
      </c>
      <c r="G353" s="198">
        <v>17498968</v>
      </c>
      <c r="H353" s="198">
        <v>17863484</v>
      </c>
      <c r="I353" s="200">
        <f t="shared" si="10"/>
        <v>17966118.600000001</v>
      </c>
    </row>
    <row r="354" spans="1:9" ht="14.45" customHeight="1" x14ac:dyDescent="0.25">
      <c r="A354" s="195" t="s">
        <v>6</v>
      </c>
      <c r="B354" s="196" t="str">
        <f>VLOOKUP(A354,'[1]Town-County-RPC Ref'!A:D,3,FALSE)</f>
        <v>NVDA</v>
      </c>
      <c r="C354" s="197" t="s">
        <v>1577</v>
      </c>
      <c r="D354" s="198">
        <v>14772348</v>
      </c>
      <c r="E354" s="199">
        <v>15366674</v>
      </c>
      <c r="F354" s="198">
        <v>14999751</v>
      </c>
      <c r="G354" s="198">
        <v>15722875</v>
      </c>
      <c r="H354" s="198">
        <v>16952737</v>
      </c>
      <c r="I354" s="200">
        <f t="shared" si="10"/>
        <v>15562877</v>
      </c>
    </row>
    <row r="355" spans="1:9" ht="14.45" customHeight="1" x14ac:dyDescent="0.25">
      <c r="A355" s="195" t="s">
        <v>6</v>
      </c>
      <c r="B355" s="196" t="str">
        <f>VLOOKUP(A355,'[1]Town-County-RPC Ref'!A:D,3,FALSE)</f>
        <v>NVDA</v>
      </c>
      <c r="C355" s="201" t="s">
        <v>948</v>
      </c>
      <c r="D355" s="202">
        <v>33009770</v>
      </c>
      <c r="E355" s="203">
        <v>32679818</v>
      </c>
      <c r="F355" s="202">
        <v>33917326</v>
      </c>
      <c r="G355" s="202">
        <v>33221843</v>
      </c>
      <c r="H355" s="202">
        <v>34816221</v>
      </c>
      <c r="I355" s="200">
        <f t="shared" si="10"/>
        <v>33528995.600000001</v>
      </c>
    </row>
    <row r="356" spans="1:9" ht="14.45" customHeight="1" x14ac:dyDescent="0.25">
      <c r="A356" s="195" t="s">
        <v>31</v>
      </c>
      <c r="B356" s="196" t="str">
        <f>VLOOKUP(A356,'[1]Town-County-RPC Ref'!A:D,3,FALSE)</f>
        <v>NVDA</v>
      </c>
      <c r="C356" s="197" t="s">
        <v>1576</v>
      </c>
      <c r="D356" s="198">
        <v>208947</v>
      </c>
      <c r="E356" s="199">
        <v>212167</v>
      </c>
      <c r="F356" s="198">
        <v>201268</v>
      </c>
      <c r="G356" s="198">
        <v>194600</v>
      </c>
      <c r="H356" s="198">
        <v>186622</v>
      </c>
      <c r="I356" s="200">
        <f t="shared" si="10"/>
        <v>200720.8</v>
      </c>
    </row>
    <row r="357" spans="1:9" ht="14.45" customHeight="1" x14ac:dyDescent="0.25">
      <c r="A357" s="195" t="s">
        <v>31</v>
      </c>
      <c r="B357" s="196" t="str">
        <f>VLOOKUP(A357,'[1]Town-County-RPC Ref'!A:D,3,FALSE)</f>
        <v>NVDA</v>
      </c>
      <c r="C357" s="197" t="s">
        <v>1577</v>
      </c>
      <c r="D357" s="198">
        <v>1069923</v>
      </c>
      <c r="E357" s="199">
        <v>1105040</v>
      </c>
      <c r="F357" s="198">
        <v>1090904</v>
      </c>
      <c r="G357" s="198">
        <v>1144387</v>
      </c>
      <c r="H357" s="198">
        <v>1217289</v>
      </c>
      <c r="I357" s="200">
        <f t="shared" si="10"/>
        <v>1125508.6000000001</v>
      </c>
    </row>
    <row r="358" spans="1:9" ht="14.45" customHeight="1" x14ac:dyDescent="0.25">
      <c r="A358" s="195" t="s">
        <v>31</v>
      </c>
      <c r="B358" s="196" t="str">
        <f>VLOOKUP(A358,'[1]Town-County-RPC Ref'!A:D,3,FALSE)</f>
        <v>NVDA</v>
      </c>
      <c r="C358" s="201" t="s">
        <v>948</v>
      </c>
      <c r="D358" s="202">
        <v>1278870</v>
      </c>
      <c r="E358" s="203">
        <v>1317207</v>
      </c>
      <c r="F358" s="202">
        <v>1292172</v>
      </c>
      <c r="G358" s="202">
        <v>1338987</v>
      </c>
      <c r="H358" s="202">
        <v>1403911</v>
      </c>
      <c r="I358" s="200">
        <f t="shared" si="10"/>
        <v>1326229.3999999999</v>
      </c>
    </row>
    <row r="359" spans="1:9" ht="14.45" customHeight="1" x14ac:dyDescent="0.25">
      <c r="A359" s="195" t="s">
        <v>203</v>
      </c>
      <c r="B359" s="196" t="str">
        <f>VLOOKUP(A359,'[1]Town-County-RPC Ref'!A:D,3,FALSE)</f>
        <v>BCRC</v>
      </c>
      <c r="C359" s="197" t="s">
        <v>1576</v>
      </c>
      <c r="D359" s="198">
        <v>28760572.955619998</v>
      </c>
      <c r="E359" s="199">
        <v>29475335.366432998</v>
      </c>
      <c r="F359" s="198">
        <v>28088744.589299999</v>
      </c>
      <c r="G359" s="198">
        <v>24698548.644299999</v>
      </c>
      <c r="H359" s="198">
        <v>27565133</v>
      </c>
      <c r="I359" s="200">
        <f t="shared" si="10"/>
        <v>27717666.911130596</v>
      </c>
    </row>
    <row r="360" spans="1:9" ht="14.45" customHeight="1" x14ac:dyDescent="0.25">
      <c r="A360" s="195" t="s">
        <v>203</v>
      </c>
      <c r="B360" s="196" t="str">
        <f>VLOOKUP(A360,'[1]Town-County-RPC Ref'!A:D,3,FALSE)</f>
        <v>BCRC</v>
      </c>
      <c r="C360" s="197" t="s">
        <v>1577</v>
      </c>
      <c r="D360" s="198">
        <v>21140124.800000001</v>
      </c>
      <c r="E360" s="199">
        <v>22480023.829973999</v>
      </c>
      <c r="F360" s="198">
        <v>21261088.478271998</v>
      </c>
      <c r="G360" s="198">
        <v>22914397.814998999</v>
      </c>
      <c r="H360" s="198">
        <v>23582016</v>
      </c>
      <c r="I360" s="200">
        <f t="shared" si="10"/>
        <v>22275530.184648998</v>
      </c>
    </row>
    <row r="361" spans="1:9" ht="14.45" customHeight="1" x14ac:dyDescent="0.25">
      <c r="A361" s="195" t="s">
        <v>203</v>
      </c>
      <c r="B361" s="196" t="str">
        <f>VLOOKUP(A361,'[1]Town-County-RPC Ref'!A:D,3,FALSE)</f>
        <v>BCRC</v>
      </c>
      <c r="C361" s="201" t="s">
        <v>948</v>
      </c>
      <c r="D361" s="202">
        <v>49900697.755620003</v>
      </c>
      <c r="E361" s="203">
        <v>51955359.196406998</v>
      </c>
      <c r="F361" s="202">
        <v>49349833.067571998</v>
      </c>
      <c r="G361" s="202">
        <v>47612946.459298998</v>
      </c>
      <c r="H361" s="202">
        <v>51147149</v>
      </c>
      <c r="I361" s="200">
        <f t="shared" si="10"/>
        <v>49993197.095779598</v>
      </c>
    </row>
    <row r="362" spans="1:9" ht="14.45" customHeight="1" x14ac:dyDescent="0.25">
      <c r="A362" s="195" t="s">
        <v>145</v>
      </c>
      <c r="B362" s="196" t="str">
        <f>VLOOKUP(A362,'[1]Town-County-RPC Ref'!A:D,3,FALSE)</f>
        <v>WRC</v>
      </c>
      <c r="C362" s="197" t="s">
        <v>1576</v>
      </c>
      <c r="D362" s="198">
        <v>1155324.8400000001</v>
      </c>
      <c r="E362" s="199">
        <v>1077414.5649999999</v>
      </c>
      <c r="F362" s="198">
        <v>695377.54500000004</v>
      </c>
      <c r="G362" s="198">
        <v>807126.18500000006</v>
      </c>
      <c r="H362" s="198">
        <v>1095728</v>
      </c>
      <c r="I362" s="200">
        <f t="shared" si="10"/>
        <v>966194.22699999996</v>
      </c>
    </row>
    <row r="363" spans="1:9" ht="14.45" customHeight="1" x14ac:dyDescent="0.25">
      <c r="A363" s="195" t="s">
        <v>145</v>
      </c>
      <c r="B363" s="196" t="str">
        <f>VLOOKUP(A363,'[1]Town-County-RPC Ref'!A:D,3,FALSE)</f>
        <v>WRC</v>
      </c>
      <c r="C363" s="197" t="s">
        <v>1577</v>
      </c>
      <c r="D363" s="198">
        <v>2826894.2742730002</v>
      </c>
      <c r="E363" s="199">
        <v>2887351.9604890002</v>
      </c>
      <c r="F363" s="198">
        <v>2676722.92</v>
      </c>
      <c r="G363" s="198">
        <v>3052723.5249999999</v>
      </c>
      <c r="H363" s="198">
        <v>3332432</v>
      </c>
      <c r="I363" s="200">
        <f t="shared" si="10"/>
        <v>2955224.9359523999</v>
      </c>
    </row>
    <row r="364" spans="1:9" ht="14.45" customHeight="1" x14ac:dyDescent="0.25">
      <c r="A364" s="195" t="s">
        <v>145</v>
      </c>
      <c r="B364" s="196" t="str">
        <f>VLOOKUP(A364,'[1]Town-County-RPC Ref'!A:D,3,FALSE)</f>
        <v>WRC</v>
      </c>
      <c r="C364" s="201" t="s">
        <v>948</v>
      </c>
      <c r="D364" s="202">
        <v>3982219.114273</v>
      </c>
      <c r="E364" s="203">
        <v>3964766.5254890001</v>
      </c>
      <c r="F364" s="202">
        <v>3372100.4649999999</v>
      </c>
      <c r="G364" s="202">
        <v>3859849.71</v>
      </c>
      <c r="H364" s="202">
        <v>4428160</v>
      </c>
      <c r="I364" s="200">
        <f t="shared" si="10"/>
        <v>3921419.1629523998</v>
      </c>
    </row>
    <row r="365" spans="1:9" ht="14.45" customHeight="1" x14ac:dyDescent="0.25">
      <c r="A365" s="195" t="s">
        <v>221</v>
      </c>
      <c r="B365" s="196" t="str">
        <f>VLOOKUP(A365,'[1]Town-County-RPC Ref'!A:D,3,FALSE)</f>
        <v>CVRPC</v>
      </c>
      <c r="C365" s="197" t="s">
        <v>1576</v>
      </c>
      <c r="D365" s="198">
        <v>1378695.2053429999</v>
      </c>
      <c r="E365" s="199">
        <v>1401280.1240000001</v>
      </c>
      <c r="F365" s="198">
        <v>1328466.683</v>
      </c>
      <c r="G365" s="198">
        <v>1266501.787</v>
      </c>
      <c r="H365" s="198">
        <v>1329084</v>
      </c>
      <c r="I365" s="200">
        <f t="shared" si="10"/>
        <v>1340805.5598685998</v>
      </c>
    </row>
    <row r="366" spans="1:9" ht="14.45" customHeight="1" x14ac:dyDescent="0.25">
      <c r="A366" s="195" t="s">
        <v>221</v>
      </c>
      <c r="B366" s="196" t="str">
        <f>VLOOKUP(A366,'[1]Town-County-RPC Ref'!A:D,3,FALSE)</f>
        <v>CVRPC</v>
      </c>
      <c r="C366" s="197" t="s">
        <v>1577</v>
      </c>
      <c r="D366" s="198">
        <v>4310991.1299689999</v>
      </c>
      <c r="E366" s="199">
        <v>4442246</v>
      </c>
      <c r="F366" s="198">
        <v>4323488</v>
      </c>
      <c r="G366" s="198">
        <v>4683880</v>
      </c>
      <c r="H366" s="198">
        <v>4789446</v>
      </c>
      <c r="I366" s="200">
        <f t="shared" si="10"/>
        <v>4510010.2259938</v>
      </c>
    </row>
    <row r="367" spans="1:9" ht="14.45" customHeight="1" x14ac:dyDescent="0.25">
      <c r="A367" s="195" t="s">
        <v>221</v>
      </c>
      <c r="B367" s="196" t="str">
        <f>VLOOKUP(A367,'[1]Town-County-RPC Ref'!A:D,3,FALSE)</f>
        <v>CVRPC</v>
      </c>
      <c r="C367" s="201" t="s">
        <v>948</v>
      </c>
      <c r="D367" s="202">
        <v>5689686.3353119995</v>
      </c>
      <c r="E367" s="203">
        <v>5843526.1239999998</v>
      </c>
      <c r="F367" s="202">
        <v>5651954.6830000002</v>
      </c>
      <c r="G367" s="202">
        <v>5950381.7869999995</v>
      </c>
      <c r="H367" s="202">
        <v>6118530</v>
      </c>
      <c r="I367" s="200">
        <f t="shared" si="10"/>
        <v>5850815.7858623993</v>
      </c>
    </row>
    <row r="368" spans="1:9" ht="14.45" customHeight="1" x14ac:dyDescent="0.25">
      <c r="A368" s="195" t="s">
        <v>87</v>
      </c>
      <c r="B368" s="196" t="str">
        <f>VLOOKUP(A368,'[1]Town-County-RPC Ref'!A:D,3,FALSE)</f>
        <v>RRPC</v>
      </c>
      <c r="C368" s="197" t="s">
        <v>1576</v>
      </c>
      <c r="D368" s="198">
        <v>2159192.4419999998</v>
      </c>
      <c r="E368" s="199">
        <v>1903066.72</v>
      </c>
      <c r="F368" s="198">
        <v>1845967.852</v>
      </c>
      <c r="G368" s="198">
        <v>1685284.858</v>
      </c>
      <c r="H368" s="198">
        <v>1896153</v>
      </c>
      <c r="I368" s="200">
        <f t="shared" si="10"/>
        <v>1897932.9743999999</v>
      </c>
    </row>
    <row r="369" spans="1:9" ht="14.45" customHeight="1" x14ac:dyDescent="0.25">
      <c r="A369" s="195" t="s">
        <v>87</v>
      </c>
      <c r="B369" s="196" t="str">
        <f>VLOOKUP(A369,'[1]Town-County-RPC Ref'!A:D,3,FALSE)</f>
        <v>RRPC</v>
      </c>
      <c r="C369" s="197" t="s">
        <v>1577</v>
      </c>
      <c r="D369" s="198">
        <v>4854044.7350000003</v>
      </c>
      <c r="E369" s="199">
        <v>5150372.2646899996</v>
      </c>
      <c r="F369" s="198">
        <v>5006784.8</v>
      </c>
      <c r="G369" s="198">
        <v>5285927.6749999998</v>
      </c>
      <c r="H369" s="198">
        <v>5384421</v>
      </c>
      <c r="I369" s="200">
        <f t="shared" si="10"/>
        <v>5136310.0949380007</v>
      </c>
    </row>
    <row r="370" spans="1:9" ht="14.45" customHeight="1" x14ac:dyDescent="0.25">
      <c r="A370" s="195" t="s">
        <v>87</v>
      </c>
      <c r="B370" s="196" t="str">
        <f>VLOOKUP(A370,'[1]Town-County-RPC Ref'!A:D,3,FALSE)</f>
        <v>RRPC</v>
      </c>
      <c r="C370" s="201" t="s">
        <v>948</v>
      </c>
      <c r="D370" s="202">
        <v>7013237.1770000001</v>
      </c>
      <c r="E370" s="203">
        <v>7053438.9846900003</v>
      </c>
      <c r="F370" s="202">
        <v>6852752.6519999998</v>
      </c>
      <c r="G370" s="202">
        <v>6971212.5329999998</v>
      </c>
      <c r="H370" s="202">
        <v>7280574</v>
      </c>
      <c r="I370" s="200">
        <f t="shared" si="10"/>
        <v>7034243.0693379994</v>
      </c>
    </row>
    <row r="371" spans="1:9" ht="14.45" customHeight="1" x14ac:dyDescent="0.25">
      <c r="A371" s="195" t="s">
        <v>177</v>
      </c>
      <c r="B371" s="196" t="str">
        <f>VLOOKUP(A371,'[1]Town-County-RPC Ref'!A:D,3,FALSE)</f>
        <v>ACRPC</v>
      </c>
      <c r="C371" s="197" t="s">
        <v>1576</v>
      </c>
      <c r="D371" s="198">
        <v>72570113.788856</v>
      </c>
      <c r="E371" s="199">
        <v>76888221.426915005</v>
      </c>
      <c r="F371" s="198">
        <v>79851135.950016007</v>
      </c>
      <c r="G371" s="198">
        <v>77611494.803565994</v>
      </c>
      <c r="H371" s="198">
        <v>79292278</v>
      </c>
      <c r="I371" s="200">
        <f t="shared" si="10"/>
        <v>77242648.793870598</v>
      </c>
    </row>
    <row r="372" spans="1:9" ht="14.45" customHeight="1" x14ac:dyDescent="0.25">
      <c r="A372" s="195" t="s">
        <v>177</v>
      </c>
      <c r="B372" s="196" t="str">
        <f>VLOOKUP(A372,'[1]Town-County-RPC Ref'!A:D,3,FALSE)</f>
        <v>ACRPC</v>
      </c>
      <c r="C372" s="197" t="s">
        <v>1577</v>
      </c>
      <c r="D372" s="198">
        <v>19011330.581204001</v>
      </c>
      <c r="E372" s="199">
        <v>19557070.000486001</v>
      </c>
      <c r="F372" s="198">
        <v>18327505.761996001</v>
      </c>
      <c r="G372" s="198">
        <v>20029301.572342001</v>
      </c>
      <c r="H372" s="198">
        <v>21195964</v>
      </c>
      <c r="I372" s="200">
        <f t="shared" si="10"/>
        <v>19624234.3832056</v>
      </c>
    </row>
    <row r="373" spans="1:9" ht="14.45" customHeight="1" x14ac:dyDescent="0.25">
      <c r="A373" s="195" t="s">
        <v>177</v>
      </c>
      <c r="B373" s="196" t="str">
        <f>VLOOKUP(A373,'[1]Town-County-RPC Ref'!A:D,3,FALSE)</f>
        <v>ACRPC</v>
      </c>
      <c r="C373" s="201" t="s">
        <v>948</v>
      </c>
      <c r="D373" s="202">
        <v>91581444.370059997</v>
      </c>
      <c r="E373" s="203">
        <v>96445291.427401006</v>
      </c>
      <c r="F373" s="202">
        <v>98178641.712011993</v>
      </c>
      <c r="G373" s="202">
        <v>97640796.375908002</v>
      </c>
      <c r="H373" s="202">
        <v>100488242</v>
      </c>
      <c r="I373" s="200">
        <f t="shared" si="10"/>
        <v>96866883.177076191</v>
      </c>
    </row>
    <row r="374" spans="1:9" ht="14.45" customHeight="1" x14ac:dyDescent="0.25">
      <c r="A374" s="195" t="s">
        <v>222</v>
      </c>
      <c r="B374" s="196" t="str">
        <f>VLOOKUP(A374,'[1]Town-County-RPC Ref'!A:D,3,FALSE)</f>
        <v>CVRPC</v>
      </c>
      <c r="C374" s="197" t="s">
        <v>1576</v>
      </c>
      <c r="D374" s="198">
        <v>2807480.7160840002</v>
      </c>
      <c r="E374" s="199">
        <v>2823523.2225000001</v>
      </c>
      <c r="F374" s="198">
        <v>2784961.5874999999</v>
      </c>
      <c r="G374" s="198">
        <v>2593878.6145000001</v>
      </c>
      <c r="H374" s="198">
        <v>3056033</v>
      </c>
      <c r="I374" s="200">
        <f t="shared" si="10"/>
        <v>2813175.4281167998</v>
      </c>
    </row>
    <row r="375" spans="1:9" ht="14.45" customHeight="1" x14ac:dyDescent="0.25">
      <c r="A375" s="195" t="s">
        <v>222</v>
      </c>
      <c r="B375" s="196" t="str">
        <f>VLOOKUP(A375,'[1]Town-County-RPC Ref'!A:D,3,FALSE)</f>
        <v>CVRPC</v>
      </c>
      <c r="C375" s="197" t="s">
        <v>1577</v>
      </c>
      <c r="D375" s="198">
        <v>4793017.5032919999</v>
      </c>
      <c r="E375" s="199">
        <v>5049633</v>
      </c>
      <c r="F375" s="198">
        <v>4914822</v>
      </c>
      <c r="G375" s="198">
        <v>5218514</v>
      </c>
      <c r="H375" s="198">
        <v>5316501</v>
      </c>
      <c r="I375" s="200">
        <f t="shared" si="10"/>
        <v>5058497.5006584004</v>
      </c>
    </row>
    <row r="376" spans="1:9" ht="14.45" customHeight="1" x14ac:dyDescent="0.25">
      <c r="A376" s="195" t="s">
        <v>222</v>
      </c>
      <c r="B376" s="196" t="str">
        <f>VLOOKUP(A376,'[1]Town-County-RPC Ref'!A:D,3,FALSE)</f>
        <v>CVRPC</v>
      </c>
      <c r="C376" s="201" t="s">
        <v>948</v>
      </c>
      <c r="D376" s="202">
        <v>7600498.2193759996</v>
      </c>
      <c r="E376" s="203">
        <v>7873156.2225000001</v>
      </c>
      <c r="F376" s="202">
        <v>7699783.5875000004</v>
      </c>
      <c r="G376" s="202">
        <v>7812392.6145000001</v>
      </c>
      <c r="H376" s="202">
        <v>8372534</v>
      </c>
      <c r="I376" s="200">
        <f t="shared" si="10"/>
        <v>7871672.9287752006</v>
      </c>
    </row>
    <row r="377" spans="1:9" ht="14.45" customHeight="1" x14ac:dyDescent="0.25">
      <c r="A377" s="195" t="s">
        <v>88</v>
      </c>
      <c r="B377" s="196" t="str">
        <f>VLOOKUP(A377,'[1]Town-County-RPC Ref'!A:D,3,FALSE)</f>
        <v>RRPC</v>
      </c>
      <c r="C377" s="197" t="s">
        <v>1576</v>
      </c>
      <c r="D377" s="198">
        <v>384985</v>
      </c>
      <c r="E377" s="199">
        <v>369815</v>
      </c>
      <c r="F377" s="198">
        <v>367072</v>
      </c>
      <c r="G377" s="198">
        <v>324657</v>
      </c>
      <c r="H377" s="198">
        <v>326191</v>
      </c>
      <c r="I377" s="200">
        <f t="shared" si="10"/>
        <v>354544</v>
      </c>
    </row>
    <row r="378" spans="1:9" ht="14.45" customHeight="1" x14ac:dyDescent="0.25">
      <c r="A378" s="195" t="s">
        <v>88</v>
      </c>
      <c r="B378" s="196" t="str">
        <f>VLOOKUP(A378,'[1]Town-County-RPC Ref'!A:D,3,FALSE)</f>
        <v>RRPC</v>
      </c>
      <c r="C378" s="197" t="s">
        <v>1577</v>
      </c>
      <c r="D378" s="198">
        <v>2700603.8050000002</v>
      </c>
      <c r="E378" s="199">
        <v>2838004.5371289998</v>
      </c>
      <c r="F378" s="198">
        <v>2728873.605</v>
      </c>
      <c r="G378" s="198">
        <v>2917206.31</v>
      </c>
      <c r="H378" s="198">
        <v>3053593</v>
      </c>
      <c r="I378" s="200">
        <f t="shared" si="10"/>
        <v>2847656.2514257999</v>
      </c>
    </row>
    <row r="379" spans="1:9" ht="14.45" customHeight="1" x14ac:dyDescent="0.25">
      <c r="A379" s="195" t="s">
        <v>88</v>
      </c>
      <c r="B379" s="196" t="str">
        <f>VLOOKUP(A379,'[1]Town-County-RPC Ref'!A:D,3,FALSE)</f>
        <v>RRPC</v>
      </c>
      <c r="C379" s="201" t="s">
        <v>948</v>
      </c>
      <c r="D379" s="202">
        <v>3085588.8050000002</v>
      </c>
      <c r="E379" s="203">
        <v>3207819.5371289998</v>
      </c>
      <c r="F379" s="202">
        <v>3095945.605</v>
      </c>
      <c r="G379" s="202">
        <v>3241863.31</v>
      </c>
      <c r="H379" s="202">
        <v>3379784</v>
      </c>
      <c r="I379" s="200">
        <f t="shared" si="10"/>
        <v>3202200.2514257999</v>
      </c>
    </row>
    <row r="380" spans="1:9" ht="14.45" customHeight="1" x14ac:dyDescent="0.25">
      <c r="A380" s="195" t="s">
        <v>246</v>
      </c>
      <c r="B380" s="196" t="str">
        <f>VLOOKUP(A380,'[1]Town-County-RPC Ref'!A:D,3,FALSE)</f>
        <v>CCRPC</v>
      </c>
      <c r="C380" s="197" t="s">
        <v>1576</v>
      </c>
      <c r="D380" s="198">
        <v>41035779.027149998</v>
      </c>
      <c r="E380" s="199">
        <v>42781558.412299998</v>
      </c>
      <c r="F380" s="198">
        <v>40380684.239600003</v>
      </c>
      <c r="G380" s="198">
        <v>39499164.285899997</v>
      </c>
      <c r="H380" s="198">
        <v>41843981</v>
      </c>
      <c r="I380" s="200">
        <f t="shared" si="10"/>
        <v>41108233.392990001</v>
      </c>
    </row>
    <row r="381" spans="1:9" ht="14.45" customHeight="1" x14ac:dyDescent="0.25">
      <c r="A381" s="195" t="s">
        <v>246</v>
      </c>
      <c r="B381" s="196" t="str">
        <f>VLOOKUP(A381,'[1]Town-County-RPC Ref'!A:D,3,FALSE)</f>
        <v>CCRPC</v>
      </c>
      <c r="C381" s="197" t="s">
        <v>1577</v>
      </c>
      <c r="D381" s="198">
        <v>30991018.488134999</v>
      </c>
      <c r="E381" s="199">
        <v>32621435.291152999</v>
      </c>
      <c r="F381" s="198">
        <v>31295561.879999999</v>
      </c>
      <c r="G381" s="198">
        <v>34097902.600000001</v>
      </c>
      <c r="H381" s="198">
        <v>35394594</v>
      </c>
      <c r="I381" s="200">
        <f t="shared" si="10"/>
        <v>32880102.451857597</v>
      </c>
    </row>
    <row r="382" spans="1:9" ht="14.45" customHeight="1" x14ac:dyDescent="0.25">
      <c r="A382" s="195" t="s">
        <v>246</v>
      </c>
      <c r="B382" s="196" t="str">
        <f>VLOOKUP(A382,'[1]Town-County-RPC Ref'!A:D,3,FALSE)</f>
        <v>CCRPC</v>
      </c>
      <c r="C382" s="201" t="s">
        <v>948</v>
      </c>
      <c r="D382" s="202">
        <v>72026797.515285</v>
      </c>
      <c r="E382" s="203">
        <v>75402993.703453004</v>
      </c>
      <c r="F382" s="202">
        <v>71676246.119599998</v>
      </c>
      <c r="G382" s="202">
        <v>73597066.885900006</v>
      </c>
      <c r="H382" s="202">
        <v>77238575</v>
      </c>
      <c r="I382" s="200">
        <f t="shared" si="10"/>
        <v>73988335.844847605</v>
      </c>
    </row>
    <row r="383" spans="1:9" ht="14.45" customHeight="1" x14ac:dyDescent="0.25">
      <c r="A383" s="195" t="s">
        <v>178</v>
      </c>
      <c r="B383" s="196" t="str">
        <f>VLOOKUP(A383,'[1]Town-County-RPC Ref'!A:D,3,FALSE)</f>
        <v>ACRPC</v>
      </c>
      <c r="C383" s="197" t="s">
        <v>1576</v>
      </c>
      <c r="D383" s="198">
        <v>647978.88550800004</v>
      </c>
      <c r="E383" s="199">
        <v>652749.23</v>
      </c>
      <c r="F383" s="198">
        <v>656606.76100000006</v>
      </c>
      <c r="G383" s="198">
        <v>603840.70700000005</v>
      </c>
      <c r="H383" s="198">
        <v>603067</v>
      </c>
      <c r="I383" s="200">
        <f t="shared" si="10"/>
        <v>632848.51670159993</v>
      </c>
    </row>
    <row r="384" spans="1:9" ht="14.45" customHeight="1" x14ac:dyDescent="0.25">
      <c r="A384" s="195" t="s">
        <v>178</v>
      </c>
      <c r="B384" s="196" t="str">
        <f>VLOOKUP(A384,'[1]Town-County-RPC Ref'!A:D,3,FALSE)</f>
        <v>ACRPC</v>
      </c>
      <c r="C384" s="197" t="s">
        <v>1577</v>
      </c>
      <c r="D384" s="198">
        <v>6655855.7050000001</v>
      </c>
      <c r="E384" s="199">
        <v>7160512.9000000004</v>
      </c>
      <c r="F384" s="198">
        <v>6803570.3300000001</v>
      </c>
      <c r="G384" s="198">
        <v>7458898.1600000001</v>
      </c>
      <c r="H384" s="198">
        <v>7888324</v>
      </c>
      <c r="I384" s="200">
        <f t="shared" si="10"/>
        <v>7193432.2189999996</v>
      </c>
    </row>
    <row r="385" spans="1:9" ht="14.45" customHeight="1" x14ac:dyDescent="0.25">
      <c r="A385" s="195" t="s">
        <v>178</v>
      </c>
      <c r="B385" s="196" t="str">
        <f>VLOOKUP(A385,'[1]Town-County-RPC Ref'!A:D,3,FALSE)</f>
        <v>ACRPC</v>
      </c>
      <c r="C385" s="201" t="s">
        <v>948</v>
      </c>
      <c r="D385" s="202">
        <v>7303834.590508</v>
      </c>
      <c r="E385" s="203">
        <v>7813262.1299999999</v>
      </c>
      <c r="F385" s="202">
        <v>7460177.091</v>
      </c>
      <c r="G385" s="202">
        <v>8062738.8669999996</v>
      </c>
      <c r="H385" s="202">
        <v>8491391</v>
      </c>
      <c r="I385" s="200">
        <f t="shared" si="10"/>
        <v>7826280.7357016001</v>
      </c>
    </row>
    <row r="386" spans="1:9" ht="14.45" customHeight="1" x14ac:dyDescent="0.25">
      <c r="A386" s="195" t="s">
        <v>69</v>
      </c>
      <c r="B386" s="196" t="str">
        <f>VLOOKUP(A386,'[1]Town-County-RPC Ref'!A:D,3,FALSE)</f>
        <v>NRPC</v>
      </c>
      <c r="C386" s="197" t="s">
        <v>1576</v>
      </c>
      <c r="D386" s="198">
        <v>1452545</v>
      </c>
      <c r="E386" s="199">
        <v>1586351</v>
      </c>
      <c r="F386" s="198">
        <v>1498120</v>
      </c>
      <c r="G386" s="198">
        <v>1608482</v>
      </c>
      <c r="H386" s="198">
        <v>1598119</v>
      </c>
      <c r="I386" s="200">
        <f t="shared" si="10"/>
        <v>1548723.4</v>
      </c>
    </row>
    <row r="387" spans="1:9" ht="14.45" customHeight="1" x14ac:dyDescent="0.25">
      <c r="A387" s="195" t="s">
        <v>69</v>
      </c>
      <c r="B387" s="196" t="str">
        <f>VLOOKUP(A387,'[1]Town-County-RPC Ref'!A:D,3,FALSE)</f>
        <v>NRPC</v>
      </c>
      <c r="C387" s="197" t="s">
        <v>1577</v>
      </c>
      <c r="D387" s="198">
        <v>4311422</v>
      </c>
      <c r="E387" s="199">
        <v>4604768</v>
      </c>
      <c r="F387" s="198">
        <v>4117926</v>
      </c>
      <c r="G387" s="198">
        <v>4722233</v>
      </c>
      <c r="H387" s="198">
        <v>4787053</v>
      </c>
      <c r="I387" s="200">
        <f t="shared" si="10"/>
        <v>4508680.4000000004</v>
      </c>
    </row>
    <row r="388" spans="1:9" ht="14.45" customHeight="1" x14ac:dyDescent="0.25">
      <c r="A388" s="195" t="s">
        <v>69</v>
      </c>
      <c r="B388" s="196" t="str">
        <f>VLOOKUP(A388,'[1]Town-County-RPC Ref'!A:D,3,FALSE)</f>
        <v>NRPC</v>
      </c>
      <c r="C388" s="201" t="s">
        <v>948</v>
      </c>
      <c r="D388" s="202">
        <v>5763967</v>
      </c>
      <c r="E388" s="203">
        <v>6191119</v>
      </c>
      <c r="F388" s="202">
        <v>5616046</v>
      </c>
      <c r="G388" s="202">
        <v>6330715</v>
      </c>
      <c r="H388" s="202">
        <v>6385172</v>
      </c>
      <c r="I388" s="200">
        <f t="shared" si="10"/>
        <v>6057403.7999999998</v>
      </c>
    </row>
    <row r="389" spans="1:9" ht="14.45" customHeight="1" x14ac:dyDescent="0.25">
      <c r="A389" s="195" t="s">
        <v>223</v>
      </c>
      <c r="B389" s="196" t="str">
        <f>VLOOKUP(A389,'[1]Town-County-RPC Ref'!A:D,3,FALSE)</f>
        <v>CVRPC</v>
      </c>
      <c r="C389" s="197" t="s">
        <v>1576</v>
      </c>
      <c r="D389" s="198">
        <v>48542838.253655002</v>
      </c>
      <c r="E389" s="199">
        <v>49582151.334250003</v>
      </c>
      <c r="F389" s="198">
        <v>49050821.479502</v>
      </c>
      <c r="G389" s="198">
        <v>46959920.210500002</v>
      </c>
      <c r="H389" s="198">
        <v>46944026</v>
      </c>
      <c r="I389" s="200">
        <f t="shared" si="10"/>
        <v>48215951.455581404</v>
      </c>
    </row>
    <row r="390" spans="1:9" ht="14.45" customHeight="1" x14ac:dyDescent="0.25">
      <c r="A390" s="195" t="s">
        <v>223</v>
      </c>
      <c r="B390" s="196" t="str">
        <f>VLOOKUP(A390,'[1]Town-County-RPC Ref'!A:D,3,FALSE)</f>
        <v>CVRPC</v>
      </c>
      <c r="C390" s="197" t="s">
        <v>1577</v>
      </c>
      <c r="D390" s="198">
        <v>21487536.993999999</v>
      </c>
      <c r="E390" s="199">
        <v>21999449.277008999</v>
      </c>
      <c r="F390" s="198">
        <v>21469678.611000001</v>
      </c>
      <c r="G390" s="198">
        <v>23145786.011</v>
      </c>
      <c r="H390" s="198">
        <v>23910190</v>
      </c>
      <c r="I390" s="200">
        <f t="shared" si="10"/>
        <v>22402528.178601801</v>
      </c>
    </row>
    <row r="391" spans="1:9" ht="14.45" customHeight="1" x14ac:dyDescent="0.25">
      <c r="A391" s="195" t="s">
        <v>223</v>
      </c>
      <c r="B391" s="196" t="str">
        <f>VLOOKUP(A391,'[1]Town-County-RPC Ref'!A:D,3,FALSE)</f>
        <v>CVRPC</v>
      </c>
      <c r="C391" s="201" t="s">
        <v>948</v>
      </c>
      <c r="D391" s="202">
        <v>70030375.247655004</v>
      </c>
      <c r="E391" s="203">
        <v>71581600.611258999</v>
      </c>
      <c r="F391" s="202">
        <v>70520500.090501994</v>
      </c>
      <c r="G391" s="202">
        <v>70105706.221499994</v>
      </c>
      <c r="H391" s="202">
        <v>70854216</v>
      </c>
      <c r="I391" s="200">
        <f t="shared" si="10"/>
        <v>70618479.634183198</v>
      </c>
    </row>
    <row r="392" spans="1:9" ht="14.45" customHeight="1" x14ac:dyDescent="0.25">
      <c r="A392" s="195" t="s">
        <v>224</v>
      </c>
      <c r="B392" s="196" t="str">
        <f>VLOOKUP(A392,'[1]Town-County-RPC Ref'!A:D,3,FALSE)</f>
        <v>CVRPC</v>
      </c>
      <c r="C392" s="197" t="s">
        <v>1576</v>
      </c>
      <c r="D392" s="198">
        <v>1525933.0860609999</v>
      </c>
      <c r="E392" s="199">
        <v>1686783.0404999999</v>
      </c>
      <c r="F392" s="198">
        <v>1620603.916</v>
      </c>
      <c r="G392" s="198">
        <v>1501874.2794999999</v>
      </c>
      <c r="H392" s="198">
        <v>1596571</v>
      </c>
      <c r="I392" s="200">
        <f t="shared" si="10"/>
        <v>1586353.0644122001</v>
      </c>
    </row>
    <row r="393" spans="1:9" ht="14.45" customHeight="1" x14ac:dyDescent="0.25">
      <c r="A393" s="195" t="s">
        <v>224</v>
      </c>
      <c r="B393" s="196" t="str">
        <f>VLOOKUP(A393,'[1]Town-County-RPC Ref'!A:D,3,FALSE)</f>
        <v>CVRPC</v>
      </c>
      <c r="C393" s="197" t="s">
        <v>1577</v>
      </c>
      <c r="D393" s="198">
        <v>5150921.5666270005</v>
      </c>
      <c r="E393" s="199">
        <v>4955885.7249999996</v>
      </c>
      <c r="F393" s="198">
        <v>4879374.5149999997</v>
      </c>
      <c r="G393" s="198">
        <v>5446447.8899999997</v>
      </c>
      <c r="H393" s="198">
        <v>5738730</v>
      </c>
      <c r="I393" s="200">
        <f t="shared" si="10"/>
        <v>5234271.9393254006</v>
      </c>
    </row>
    <row r="394" spans="1:9" ht="14.45" customHeight="1" x14ac:dyDescent="0.25">
      <c r="A394" s="195" t="s">
        <v>224</v>
      </c>
      <c r="B394" s="196" t="str">
        <f>VLOOKUP(A394,'[1]Town-County-RPC Ref'!A:D,3,FALSE)</f>
        <v>CVRPC</v>
      </c>
      <c r="C394" s="201" t="s">
        <v>948</v>
      </c>
      <c r="D394" s="202">
        <v>6676854.6526880004</v>
      </c>
      <c r="E394" s="203">
        <v>6642668.7654999997</v>
      </c>
      <c r="F394" s="202">
        <v>6499978.4309999999</v>
      </c>
      <c r="G394" s="202">
        <v>6948322.1694999998</v>
      </c>
      <c r="H394" s="202">
        <v>7335301</v>
      </c>
      <c r="I394" s="200">
        <f t="shared" si="10"/>
        <v>6820625.0037376005</v>
      </c>
    </row>
    <row r="395" spans="1:9" ht="14.45" customHeight="1" x14ac:dyDescent="0.25">
      <c r="A395" s="195" t="s">
        <v>47</v>
      </c>
      <c r="B395" s="196" t="str">
        <f>VLOOKUP(A395,'[1]Town-County-RPC Ref'!A:D,3,FALSE)</f>
        <v>NVDA</v>
      </c>
      <c r="C395" s="197" t="s">
        <v>1576</v>
      </c>
      <c r="D395" s="198">
        <v>444991</v>
      </c>
      <c r="E395" s="199">
        <v>493481</v>
      </c>
      <c r="F395" s="198">
        <v>471400</v>
      </c>
      <c r="G395" s="198">
        <v>424556</v>
      </c>
      <c r="H395" s="198">
        <v>471710</v>
      </c>
      <c r="I395" s="200">
        <f t="shared" si="10"/>
        <v>461227.6</v>
      </c>
    </row>
    <row r="396" spans="1:9" ht="14.45" customHeight="1" x14ac:dyDescent="0.25">
      <c r="A396" s="195" t="s">
        <v>47</v>
      </c>
      <c r="B396" s="196" t="str">
        <f>VLOOKUP(A396,'[1]Town-County-RPC Ref'!A:D,3,FALSE)</f>
        <v>NVDA</v>
      </c>
      <c r="C396" s="197" t="s">
        <v>1577</v>
      </c>
      <c r="D396" s="198">
        <v>2649303</v>
      </c>
      <c r="E396" s="199">
        <v>2800721</v>
      </c>
      <c r="F396" s="198">
        <v>2763903</v>
      </c>
      <c r="G396" s="198">
        <v>2945678</v>
      </c>
      <c r="H396" s="198">
        <v>2997114</v>
      </c>
      <c r="I396" s="200">
        <f t="shared" si="10"/>
        <v>2831343.8</v>
      </c>
    </row>
    <row r="397" spans="1:9" ht="14.45" customHeight="1" x14ac:dyDescent="0.25">
      <c r="A397" s="195" t="s">
        <v>47</v>
      </c>
      <c r="B397" s="196" t="str">
        <f>VLOOKUP(A397,'[1]Town-County-RPC Ref'!A:D,3,FALSE)</f>
        <v>NVDA</v>
      </c>
      <c r="C397" s="201" t="s">
        <v>948</v>
      </c>
      <c r="D397" s="202">
        <v>3094294</v>
      </c>
      <c r="E397" s="203">
        <v>3294202</v>
      </c>
      <c r="F397" s="202">
        <v>3235303</v>
      </c>
      <c r="G397" s="202">
        <v>3370234</v>
      </c>
      <c r="H397" s="202">
        <v>3468824</v>
      </c>
      <c r="I397" s="200">
        <f t="shared" ref="I397:I460" si="11">AVERAGE(D397:H397)</f>
        <v>3292571.4</v>
      </c>
    </row>
    <row r="398" spans="1:9" ht="14.45" customHeight="1" x14ac:dyDescent="0.25">
      <c r="A398" s="195" t="s">
        <v>261</v>
      </c>
      <c r="B398" s="196" t="str">
        <f>VLOOKUP(A398,'[1]Town-County-RPC Ref'!A:D,3,FALSE)</f>
        <v>LCPC</v>
      </c>
      <c r="C398" s="197" t="s">
        <v>1576</v>
      </c>
      <c r="D398" s="198">
        <v>36221604</v>
      </c>
      <c r="E398" s="199">
        <v>36629914</v>
      </c>
      <c r="F398" s="198">
        <v>38375686</v>
      </c>
      <c r="G398" s="198">
        <v>46553247</v>
      </c>
      <c r="H398" s="198">
        <v>35394450</v>
      </c>
      <c r="I398" s="200">
        <f t="shared" si="11"/>
        <v>38634980.200000003</v>
      </c>
    </row>
    <row r="399" spans="1:9" ht="14.45" customHeight="1" x14ac:dyDescent="0.25">
      <c r="A399" s="195" t="s">
        <v>261</v>
      </c>
      <c r="B399" s="196" t="str">
        <f>VLOOKUP(A399,'[1]Town-County-RPC Ref'!A:D,3,FALSE)</f>
        <v>LCPC</v>
      </c>
      <c r="C399" s="197" t="s">
        <v>1577</v>
      </c>
      <c r="D399" s="198">
        <v>16616075</v>
      </c>
      <c r="E399" s="199">
        <v>16826060</v>
      </c>
      <c r="F399" s="198">
        <v>16690580</v>
      </c>
      <c r="G399" s="198">
        <v>18202619</v>
      </c>
      <c r="H399" s="198">
        <v>18048428</v>
      </c>
      <c r="I399" s="200">
        <f t="shared" si="11"/>
        <v>17276752.399999999</v>
      </c>
    </row>
    <row r="400" spans="1:9" ht="14.45" customHeight="1" x14ac:dyDescent="0.25">
      <c r="A400" s="195" t="s">
        <v>261</v>
      </c>
      <c r="B400" s="196" t="str">
        <f>VLOOKUP(A400,'[1]Town-County-RPC Ref'!A:D,3,FALSE)</f>
        <v>LCPC</v>
      </c>
      <c r="C400" s="201" t="s">
        <v>948</v>
      </c>
      <c r="D400" s="202">
        <v>52837679</v>
      </c>
      <c r="E400" s="203">
        <v>53455974</v>
      </c>
      <c r="F400" s="202">
        <v>55066266</v>
      </c>
      <c r="G400" s="202">
        <v>64755866</v>
      </c>
      <c r="H400" s="202">
        <v>53442878</v>
      </c>
      <c r="I400" s="200">
        <f t="shared" si="11"/>
        <v>55911732.600000001</v>
      </c>
    </row>
    <row r="401" spans="1:9" ht="14.45" customHeight="1" x14ac:dyDescent="0.25">
      <c r="A401" s="195" t="s">
        <v>89</v>
      </c>
      <c r="B401" s="196" t="str">
        <f>VLOOKUP(A401,'[1]Town-County-RPC Ref'!A:D,3,FALSE)</f>
        <v>RRPC</v>
      </c>
      <c r="C401" s="197" t="s">
        <v>1576</v>
      </c>
      <c r="D401" s="198">
        <v>624241.6</v>
      </c>
      <c r="E401" s="199">
        <v>600837</v>
      </c>
      <c r="F401" s="198">
        <v>577424</v>
      </c>
      <c r="G401" s="198">
        <v>570391</v>
      </c>
      <c r="H401" s="198">
        <v>695071</v>
      </c>
      <c r="I401" s="200">
        <f t="shared" si="11"/>
        <v>613592.92000000004</v>
      </c>
    </row>
    <row r="402" spans="1:9" ht="14.45" customHeight="1" x14ac:dyDescent="0.25">
      <c r="A402" s="195" t="s">
        <v>89</v>
      </c>
      <c r="B402" s="196" t="str">
        <f>VLOOKUP(A402,'[1]Town-County-RPC Ref'!A:D,3,FALSE)</f>
        <v>RRPC</v>
      </c>
      <c r="C402" s="197" t="s">
        <v>1577</v>
      </c>
      <c r="D402" s="198">
        <v>6349479.6700060004</v>
      </c>
      <c r="E402" s="199">
        <v>6355067.8064799998</v>
      </c>
      <c r="F402" s="198">
        <v>6122125.4050000003</v>
      </c>
      <c r="G402" s="198">
        <v>6721808.7450000001</v>
      </c>
      <c r="H402" s="198">
        <v>7056171</v>
      </c>
      <c r="I402" s="200">
        <f t="shared" si="11"/>
        <v>6520930.5252972003</v>
      </c>
    </row>
    <row r="403" spans="1:9" ht="14.45" customHeight="1" x14ac:dyDescent="0.25">
      <c r="A403" s="195" t="s">
        <v>89</v>
      </c>
      <c r="B403" s="196" t="str">
        <f>VLOOKUP(A403,'[1]Town-County-RPC Ref'!A:D,3,FALSE)</f>
        <v>RRPC</v>
      </c>
      <c r="C403" s="201" t="s">
        <v>948</v>
      </c>
      <c r="D403" s="202">
        <v>6973721.2700060001</v>
      </c>
      <c r="E403" s="203">
        <v>6955904.8064799998</v>
      </c>
      <c r="F403" s="202">
        <v>6699549.4050000003</v>
      </c>
      <c r="G403" s="202">
        <v>7292199.7450000001</v>
      </c>
      <c r="H403" s="202">
        <v>7751242</v>
      </c>
      <c r="I403" s="200">
        <f t="shared" si="11"/>
        <v>7134523.4452971993</v>
      </c>
    </row>
    <row r="404" spans="1:9" ht="14.45" customHeight="1" x14ac:dyDescent="0.25">
      <c r="A404" s="195" t="s">
        <v>90</v>
      </c>
      <c r="B404" s="196" t="str">
        <f>VLOOKUP(A404,'[1]Town-County-RPC Ref'!A:D,3,FALSE)</f>
        <v>RRPC</v>
      </c>
      <c r="C404" s="197" t="s">
        <v>1576</v>
      </c>
      <c r="D404" s="198">
        <v>283566</v>
      </c>
      <c r="E404" s="199">
        <v>313963</v>
      </c>
      <c r="F404" s="198">
        <v>336421</v>
      </c>
      <c r="G404" s="198">
        <v>316212</v>
      </c>
      <c r="H404" s="198">
        <v>326982</v>
      </c>
      <c r="I404" s="200">
        <f t="shared" si="11"/>
        <v>315428.8</v>
      </c>
    </row>
    <row r="405" spans="1:9" ht="14.45" customHeight="1" x14ac:dyDescent="0.25">
      <c r="A405" s="195" t="s">
        <v>90</v>
      </c>
      <c r="B405" s="196" t="str">
        <f>VLOOKUP(A405,'[1]Town-County-RPC Ref'!A:D,3,FALSE)</f>
        <v>RRPC</v>
      </c>
      <c r="C405" s="197" t="s">
        <v>1577</v>
      </c>
      <c r="D405" s="198">
        <v>747200.56</v>
      </c>
      <c r="E405" s="199">
        <v>788228.66500000004</v>
      </c>
      <c r="F405" s="198">
        <v>773492.26</v>
      </c>
      <c r="G405" s="198">
        <v>796072.73</v>
      </c>
      <c r="H405" s="198">
        <v>789954</v>
      </c>
      <c r="I405" s="200">
        <f t="shared" si="11"/>
        <v>778989.64300000004</v>
      </c>
    </row>
    <row r="406" spans="1:9" ht="14.45" customHeight="1" x14ac:dyDescent="0.25">
      <c r="A406" s="195" t="s">
        <v>90</v>
      </c>
      <c r="B406" s="196" t="str">
        <f>VLOOKUP(A406,'[1]Town-County-RPC Ref'!A:D,3,FALSE)</f>
        <v>RRPC</v>
      </c>
      <c r="C406" s="201" t="s">
        <v>948</v>
      </c>
      <c r="D406" s="202">
        <v>1030766.56</v>
      </c>
      <c r="E406" s="203">
        <v>1102191.665</v>
      </c>
      <c r="F406" s="202">
        <v>1109913.26</v>
      </c>
      <c r="G406" s="202">
        <v>1112284.73</v>
      </c>
      <c r="H406" s="202">
        <v>1116936</v>
      </c>
      <c r="I406" s="200">
        <f t="shared" si="11"/>
        <v>1094418.443</v>
      </c>
    </row>
    <row r="407" spans="1:9" ht="14.45" customHeight="1" x14ac:dyDescent="0.25">
      <c r="A407" s="195" t="s">
        <v>179</v>
      </c>
      <c r="B407" s="196" t="str">
        <f>VLOOKUP(A407,'[1]Town-County-RPC Ref'!A:D,3,FALSE)</f>
        <v>ACRPC</v>
      </c>
      <c r="C407" s="197" t="s">
        <v>1576</v>
      </c>
      <c r="D407" s="198">
        <v>5308896.6244489998</v>
      </c>
      <c r="E407" s="199">
        <v>6961069.5617380003</v>
      </c>
      <c r="F407" s="198">
        <v>5074675.4037530003</v>
      </c>
      <c r="G407" s="198">
        <v>5201031.7369999997</v>
      </c>
      <c r="H407" s="198">
        <v>5610216</v>
      </c>
      <c r="I407" s="200">
        <f t="shared" si="11"/>
        <v>5631177.8653880004</v>
      </c>
    </row>
    <row r="408" spans="1:9" ht="14.45" customHeight="1" x14ac:dyDescent="0.25">
      <c r="A408" s="195" t="s">
        <v>179</v>
      </c>
      <c r="B408" s="196" t="str">
        <f>VLOOKUP(A408,'[1]Town-County-RPC Ref'!A:D,3,FALSE)</f>
        <v>ACRPC</v>
      </c>
      <c r="C408" s="197" t="s">
        <v>1577</v>
      </c>
      <c r="D408" s="198">
        <v>6093008.3550000004</v>
      </c>
      <c r="E408" s="199">
        <v>6302435.8049969999</v>
      </c>
      <c r="F408" s="198">
        <v>5874961.9299999997</v>
      </c>
      <c r="G408" s="198">
        <v>6501562.2800000003</v>
      </c>
      <c r="H408" s="198">
        <v>6838935</v>
      </c>
      <c r="I408" s="200">
        <f t="shared" si="11"/>
        <v>6322180.6739994008</v>
      </c>
    </row>
    <row r="409" spans="1:9" ht="14.45" customHeight="1" x14ac:dyDescent="0.25">
      <c r="A409" s="195" t="s">
        <v>179</v>
      </c>
      <c r="B409" s="196" t="str">
        <f>VLOOKUP(A409,'[1]Town-County-RPC Ref'!A:D,3,FALSE)</f>
        <v>ACRPC</v>
      </c>
      <c r="C409" s="201" t="s">
        <v>948</v>
      </c>
      <c r="D409" s="202">
        <v>11401904.979449</v>
      </c>
      <c r="E409" s="203">
        <v>13263505.366735</v>
      </c>
      <c r="F409" s="202">
        <v>10949637.333752999</v>
      </c>
      <c r="G409" s="202">
        <v>11702594.017000001</v>
      </c>
      <c r="H409" s="202">
        <v>12449151</v>
      </c>
      <c r="I409" s="200">
        <f t="shared" si="11"/>
        <v>11953358.539387399</v>
      </c>
    </row>
    <row r="410" spans="1:9" ht="14.45" customHeight="1" x14ac:dyDescent="0.25">
      <c r="A410" s="195" t="s">
        <v>7</v>
      </c>
      <c r="B410" s="196" t="str">
        <f>VLOOKUP(A410,'[1]Town-County-RPC Ref'!A:D,3,FALSE)</f>
        <v>NVDA</v>
      </c>
      <c r="C410" s="197" t="s">
        <v>1576</v>
      </c>
      <c r="D410" s="198">
        <v>256985</v>
      </c>
      <c r="E410" s="199">
        <v>263217</v>
      </c>
      <c r="F410" s="198">
        <v>395265</v>
      </c>
      <c r="G410" s="198">
        <v>414875</v>
      </c>
      <c r="H410" s="198">
        <v>393712</v>
      </c>
      <c r="I410" s="200">
        <f t="shared" si="11"/>
        <v>344810.8</v>
      </c>
    </row>
    <row r="411" spans="1:9" ht="14.45" customHeight="1" x14ac:dyDescent="0.25">
      <c r="A411" s="195" t="s">
        <v>7</v>
      </c>
      <c r="B411" s="196" t="str">
        <f>VLOOKUP(A411,'[1]Town-County-RPC Ref'!A:D,3,FALSE)</f>
        <v>NVDA</v>
      </c>
      <c r="C411" s="197" t="s">
        <v>1577</v>
      </c>
      <c r="D411" s="198">
        <v>1912576</v>
      </c>
      <c r="E411" s="199">
        <v>1957937</v>
      </c>
      <c r="F411" s="198">
        <v>2057691</v>
      </c>
      <c r="G411" s="198">
        <v>2076187</v>
      </c>
      <c r="H411" s="198">
        <v>2398523</v>
      </c>
      <c r="I411" s="200">
        <f t="shared" si="11"/>
        <v>2080582.8</v>
      </c>
    </row>
    <row r="412" spans="1:9" ht="14.45" customHeight="1" x14ac:dyDescent="0.25">
      <c r="A412" s="195" t="s">
        <v>7</v>
      </c>
      <c r="B412" s="196" t="str">
        <f>VLOOKUP(A412,'[1]Town-County-RPC Ref'!A:D,3,FALSE)</f>
        <v>NVDA</v>
      </c>
      <c r="C412" s="201" t="s">
        <v>948</v>
      </c>
      <c r="D412" s="202">
        <v>2169561</v>
      </c>
      <c r="E412" s="203">
        <v>2221154</v>
      </c>
      <c r="F412" s="202">
        <v>2452956</v>
      </c>
      <c r="G412" s="202">
        <v>2491062</v>
      </c>
      <c r="H412" s="202">
        <v>2792235</v>
      </c>
      <c r="I412" s="200">
        <f t="shared" si="11"/>
        <v>2425393.6</v>
      </c>
    </row>
    <row r="413" spans="1:9" ht="14.45" customHeight="1" x14ac:dyDescent="0.25">
      <c r="A413" s="195" t="s">
        <v>117</v>
      </c>
      <c r="B413" s="196" t="str">
        <f>VLOOKUP(A413,'[1]Town-County-RPC Ref'!A:D,3,FALSE)</f>
        <v>TRORC</v>
      </c>
      <c r="C413" s="197" t="s">
        <v>1576</v>
      </c>
      <c r="D413" s="198">
        <v>3350706.919677</v>
      </c>
      <c r="E413" s="199">
        <v>3519196.5380000002</v>
      </c>
      <c r="F413" s="198">
        <v>3090184.7280000001</v>
      </c>
      <c r="G413" s="198">
        <v>3072989.156</v>
      </c>
      <c r="H413" s="198">
        <v>3327950</v>
      </c>
      <c r="I413" s="200">
        <f t="shared" si="11"/>
        <v>3272205.4683353999</v>
      </c>
    </row>
    <row r="414" spans="1:9" ht="14.45" customHeight="1" x14ac:dyDescent="0.25">
      <c r="A414" s="195" t="s">
        <v>117</v>
      </c>
      <c r="B414" s="196" t="str">
        <f>VLOOKUP(A414,'[1]Town-County-RPC Ref'!A:D,3,FALSE)</f>
        <v>TRORC</v>
      </c>
      <c r="C414" s="197" t="s">
        <v>1577</v>
      </c>
      <c r="D414" s="198">
        <v>7139493.11149</v>
      </c>
      <c r="E414" s="199">
        <v>7327984.7300000004</v>
      </c>
      <c r="F414" s="198">
        <v>7146483.0250000004</v>
      </c>
      <c r="G414" s="198">
        <v>7632408.3099999996</v>
      </c>
      <c r="H414" s="198">
        <v>8046981</v>
      </c>
      <c r="I414" s="200">
        <f t="shared" si="11"/>
        <v>7458670.0352979992</v>
      </c>
    </row>
    <row r="415" spans="1:9" ht="14.45" customHeight="1" x14ac:dyDescent="0.25">
      <c r="A415" s="195" t="s">
        <v>117</v>
      </c>
      <c r="B415" s="196" t="str">
        <f>VLOOKUP(A415,'[1]Town-County-RPC Ref'!A:D,3,FALSE)</f>
        <v>TRORC</v>
      </c>
      <c r="C415" s="201" t="s">
        <v>948</v>
      </c>
      <c r="D415" s="202">
        <v>10490200.031167001</v>
      </c>
      <c r="E415" s="203">
        <v>10847181.267999999</v>
      </c>
      <c r="F415" s="202">
        <v>10236667.753</v>
      </c>
      <c r="G415" s="202">
        <v>10705397.466</v>
      </c>
      <c r="H415" s="202">
        <v>11374931</v>
      </c>
      <c r="I415" s="200">
        <f t="shared" si="11"/>
        <v>10730875.503633399</v>
      </c>
    </row>
    <row r="416" spans="1:9" ht="14.45" customHeight="1" x14ac:dyDescent="0.25">
      <c r="A416" s="195" t="s">
        <v>146</v>
      </c>
      <c r="B416" s="196" t="str">
        <f>VLOOKUP(A416,'[1]Town-County-RPC Ref'!A:D,3,FALSE)</f>
        <v>WRC</v>
      </c>
      <c r="C416" s="197" t="s">
        <v>1576</v>
      </c>
      <c r="D416" s="198">
        <v>1535886.84</v>
      </c>
      <c r="E416" s="199">
        <v>1828327.01</v>
      </c>
      <c r="F416" s="198">
        <v>1686607.5279999999</v>
      </c>
      <c r="G416" s="198">
        <v>1555986.398</v>
      </c>
      <c r="H416" s="198">
        <v>1598276</v>
      </c>
      <c r="I416" s="200">
        <f t="shared" si="11"/>
        <v>1641016.7552</v>
      </c>
    </row>
    <row r="417" spans="1:9" ht="14.45" customHeight="1" x14ac:dyDescent="0.25">
      <c r="A417" s="195" t="s">
        <v>146</v>
      </c>
      <c r="B417" s="196" t="str">
        <f>VLOOKUP(A417,'[1]Town-County-RPC Ref'!A:D,3,FALSE)</f>
        <v>WRC</v>
      </c>
      <c r="C417" s="197" t="s">
        <v>1577</v>
      </c>
      <c r="D417" s="198">
        <v>6230371.9918959998</v>
      </c>
      <c r="E417" s="199">
        <v>6563461.5349979997</v>
      </c>
      <c r="F417" s="198">
        <v>6425428.4199940003</v>
      </c>
      <c r="G417" s="198">
        <v>6815563.0800000001</v>
      </c>
      <c r="H417" s="198">
        <v>7250158</v>
      </c>
      <c r="I417" s="200">
        <f t="shared" si="11"/>
        <v>6656996.6053775996</v>
      </c>
    </row>
    <row r="418" spans="1:9" ht="14.45" customHeight="1" x14ac:dyDescent="0.25">
      <c r="A418" s="195" t="s">
        <v>146</v>
      </c>
      <c r="B418" s="196" t="str">
        <f>VLOOKUP(A418,'[1]Town-County-RPC Ref'!A:D,3,FALSE)</f>
        <v>WRC</v>
      </c>
      <c r="C418" s="201" t="s">
        <v>948</v>
      </c>
      <c r="D418" s="202">
        <v>7766258.8318959996</v>
      </c>
      <c r="E418" s="203">
        <v>8391788.5449979994</v>
      </c>
      <c r="F418" s="202">
        <v>8112035.9479940003</v>
      </c>
      <c r="G418" s="202">
        <v>8371549.4780000001</v>
      </c>
      <c r="H418" s="202">
        <v>8848434</v>
      </c>
      <c r="I418" s="200">
        <f t="shared" si="11"/>
        <v>8298013.3605776001</v>
      </c>
    </row>
    <row r="419" spans="1:9" ht="14.45" customHeight="1" x14ac:dyDescent="0.25">
      <c r="A419" s="195" t="s">
        <v>48</v>
      </c>
      <c r="B419" s="196" t="str">
        <f>VLOOKUP(A419,'[1]Town-County-RPC Ref'!A:D,3,FALSE)</f>
        <v>NVDA</v>
      </c>
      <c r="C419" s="197" t="s">
        <v>1576</v>
      </c>
      <c r="D419" s="198">
        <v>653684</v>
      </c>
      <c r="E419" s="205" t="s">
        <v>1578</v>
      </c>
      <c r="F419" s="204" t="s">
        <v>1578</v>
      </c>
      <c r="G419" s="198">
        <v>115968</v>
      </c>
      <c r="H419" s="198">
        <v>110150</v>
      </c>
      <c r="I419" s="200">
        <f t="shared" si="11"/>
        <v>293267.33333333331</v>
      </c>
    </row>
    <row r="420" spans="1:9" ht="14.45" customHeight="1" x14ac:dyDescent="0.25">
      <c r="A420" s="195" t="s">
        <v>48</v>
      </c>
      <c r="B420" s="196" t="str">
        <f>VLOOKUP(A420,'[1]Town-County-RPC Ref'!A:D,3,FALSE)</f>
        <v>NVDA</v>
      </c>
      <c r="C420" s="197" t="s">
        <v>1577</v>
      </c>
      <c r="D420" s="198">
        <v>190966</v>
      </c>
      <c r="E420" s="199">
        <v>143421</v>
      </c>
      <c r="F420" s="198">
        <v>105840</v>
      </c>
      <c r="G420" s="198">
        <v>111167</v>
      </c>
      <c r="H420" s="198">
        <v>123008</v>
      </c>
      <c r="I420" s="200">
        <f t="shared" si="11"/>
        <v>134880.4</v>
      </c>
    </row>
    <row r="421" spans="1:9" ht="14.45" customHeight="1" x14ac:dyDescent="0.25">
      <c r="A421" s="195" t="s">
        <v>48</v>
      </c>
      <c r="B421" s="196" t="str">
        <f>VLOOKUP(A421,'[1]Town-County-RPC Ref'!A:D,3,FALSE)</f>
        <v>NVDA</v>
      </c>
      <c r="C421" s="201" t="s">
        <v>948</v>
      </c>
      <c r="D421" s="202">
        <v>844650</v>
      </c>
      <c r="E421" s="206"/>
      <c r="F421" s="201"/>
      <c r="G421" s="202">
        <v>227135</v>
      </c>
      <c r="H421" s="202">
        <v>233158</v>
      </c>
      <c r="I421" s="200">
        <f t="shared" si="11"/>
        <v>434981</v>
      </c>
    </row>
    <row r="422" spans="1:9" ht="14.45" customHeight="1" x14ac:dyDescent="0.25">
      <c r="A422" s="195" t="s">
        <v>49</v>
      </c>
      <c r="B422" s="196" t="str">
        <f>VLOOKUP(A422,'[1]Town-County-RPC Ref'!A:D,3,FALSE)</f>
        <v>NVDA</v>
      </c>
      <c r="C422" s="197" t="s">
        <v>1576</v>
      </c>
      <c r="D422" s="198">
        <v>32363822</v>
      </c>
      <c r="E422" s="199">
        <v>34449514</v>
      </c>
      <c r="F422" s="198">
        <v>33123646</v>
      </c>
      <c r="G422" s="198">
        <v>32428420</v>
      </c>
      <c r="H422" s="198">
        <v>33362305</v>
      </c>
      <c r="I422" s="200">
        <f t="shared" si="11"/>
        <v>33145541.399999999</v>
      </c>
    </row>
    <row r="423" spans="1:9" ht="14.45" customHeight="1" x14ac:dyDescent="0.25">
      <c r="A423" s="195" t="s">
        <v>49</v>
      </c>
      <c r="B423" s="196" t="str">
        <f>VLOOKUP(A423,'[1]Town-County-RPC Ref'!A:D,3,FALSE)</f>
        <v>NVDA</v>
      </c>
      <c r="C423" s="197" t="s">
        <v>1577</v>
      </c>
      <c r="D423" s="198">
        <v>17225398</v>
      </c>
      <c r="E423" s="199">
        <v>17982985</v>
      </c>
      <c r="F423" s="198">
        <v>17911203</v>
      </c>
      <c r="G423" s="198">
        <v>18553454</v>
      </c>
      <c r="H423" s="198">
        <v>18750143</v>
      </c>
      <c r="I423" s="200">
        <f t="shared" si="11"/>
        <v>18084636.600000001</v>
      </c>
    </row>
    <row r="424" spans="1:9" ht="14.45" customHeight="1" x14ac:dyDescent="0.25">
      <c r="A424" s="195" t="s">
        <v>49</v>
      </c>
      <c r="B424" s="196" t="str">
        <f>VLOOKUP(A424,'[1]Town-County-RPC Ref'!A:D,3,FALSE)</f>
        <v>NVDA</v>
      </c>
      <c r="C424" s="201" t="s">
        <v>948</v>
      </c>
      <c r="D424" s="202">
        <v>49589220</v>
      </c>
      <c r="E424" s="203">
        <v>52432499</v>
      </c>
      <c r="F424" s="202">
        <v>51034849</v>
      </c>
      <c r="G424" s="202">
        <v>50981874</v>
      </c>
      <c r="H424" s="202">
        <v>52112448</v>
      </c>
      <c r="I424" s="200">
        <f t="shared" si="11"/>
        <v>51230178</v>
      </c>
    </row>
    <row r="425" spans="1:9" ht="14.45" customHeight="1" x14ac:dyDescent="0.25">
      <c r="A425" s="195" t="s">
        <v>70</v>
      </c>
      <c r="B425" s="196" t="str">
        <f>VLOOKUP(A425,'[1]Town-County-RPC Ref'!A:D,3,FALSE)</f>
        <v>NRPC</v>
      </c>
      <c r="C425" s="197" t="s">
        <v>1576</v>
      </c>
      <c r="D425" s="198">
        <v>1639546</v>
      </c>
      <c r="E425" s="199">
        <v>1658239</v>
      </c>
      <c r="F425" s="198">
        <v>1410102</v>
      </c>
      <c r="G425" s="198">
        <v>1236518</v>
      </c>
      <c r="H425" s="198">
        <v>1421399</v>
      </c>
      <c r="I425" s="200">
        <f t="shared" si="11"/>
        <v>1473160.8</v>
      </c>
    </row>
    <row r="426" spans="1:9" ht="14.45" customHeight="1" x14ac:dyDescent="0.25">
      <c r="A426" s="195" t="s">
        <v>70</v>
      </c>
      <c r="B426" s="196" t="str">
        <f>VLOOKUP(A426,'[1]Town-County-RPC Ref'!A:D,3,FALSE)</f>
        <v>NRPC</v>
      </c>
      <c r="C426" s="197" t="s">
        <v>1577</v>
      </c>
      <c r="D426" s="198">
        <v>4519030</v>
      </c>
      <c r="E426" s="199">
        <v>4883757</v>
      </c>
      <c r="F426" s="198">
        <v>4762031</v>
      </c>
      <c r="G426" s="198">
        <v>5032716</v>
      </c>
      <c r="H426" s="198">
        <v>5058683</v>
      </c>
      <c r="I426" s="200">
        <f t="shared" si="11"/>
        <v>4851243.4000000004</v>
      </c>
    </row>
    <row r="427" spans="1:9" ht="14.45" customHeight="1" x14ac:dyDescent="0.25">
      <c r="A427" s="195" t="s">
        <v>70</v>
      </c>
      <c r="B427" s="196" t="str">
        <f>VLOOKUP(A427,'[1]Town-County-RPC Ref'!A:D,3,FALSE)</f>
        <v>NRPC</v>
      </c>
      <c r="C427" s="201" t="s">
        <v>948</v>
      </c>
      <c r="D427" s="202">
        <v>6158576</v>
      </c>
      <c r="E427" s="203">
        <v>6541996</v>
      </c>
      <c r="F427" s="202">
        <v>6172133</v>
      </c>
      <c r="G427" s="202">
        <v>6269234</v>
      </c>
      <c r="H427" s="202">
        <v>6480082</v>
      </c>
      <c r="I427" s="200">
        <f t="shared" si="11"/>
        <v>6324404.2000000002</v>
      </c>
    </row>
    <row r="428" spans="1:9" ht="14.45" customHeight="1" x14ac:dyDescent="0.25">
      <c r="A428" s="195" t="s">
        <v>225</v>
      </c>
      <c r="B428" s="196" t="str">
        <f>VLOOKUP(A428,'[1]Town-County-RPC Ref'!A:D,3,FALSE)</f>
        <v>CVRPC</v>
      </c>
      <c r="C428" s="197" t="s">
        <v>1576</v>
      </c>
      <c r="D428" s="198">
        <v>14870766</v>
      </c>
      <c r="E428" s="199">
        <v>18062777</v>
      </c>
      <c r="F428" s="198">
        <v>18693664</v>
      </c>
      <c r="G428" s="198">
        <v>16447705</v>
      </c>
      <c r="H428" s="198">
        <v>17229116</v>
      </c>
      <c r="I428" s="200">
        <f t="shared" si="11"/>
        <v>17060805.600000001</v>
      </c>
    </row>
    <row r="429" spans="1:9" ht="14.45" customHeight="1" x14ac:dyDescent="0.25">
      <c r="A429" s="195" t="s">
        <v>225</v>
      </c>
      <c r="B429" s="196" t="str">
        <f>VLOOKUP(A429,'[1]Town-County-RPC Ref'!A:D,3,FALSE)</f>
        <v>CVRPC</v>
      </c>
      <c r="C429" s="197" t="s">
        <v>1577</v>
      </c>
      <c r="D429" s="198">
        <v>12970707</v>
      </c>
      <c r="E429" s="199">
        <v>13061604</v>
      </c>
      <c r="F429" s="198">
        <v>13109953</v>
      </c>
      <c r="G429" s="198">
        <v>13750317</v>
      </c>
      <c r="H429" s="198">
        <v>13946793</v>
      </c>
      <c r="I429" s="200">
        <f t="shared" si="11"/>
        <v>13367874.800000001</v>
      </c>
    </row>
    <row r="430" spans="1:9" ht="14.45" customHeight="1" x14ac:dyDescent="0.25">
      <c r="A430" s="195" t="s">
        <v>225</v>
      </c>
      <c r="B430" s="196" t="str">
        <f>VLOOKUP(A430,'[1]Town-County-RPC Ref'!A:D,3,FALSE)</f>
        <v>CVRPC</v>
      </c>
      <c r="C430" s="201" t="s">
        <v>948</v>
      </c>
      <c r="D430" s="202">
        <v>27841473</v>
      </c>
      <c r="E430" s="203">
        <v>31124381</v>
      </c>
      <c r="F430" s="202">
        <v>31803617</v>
      </c>
      <c r="G430" s="202">
        <v>30198022</v>
      </c>
      <c r="H430" s="202">
        <v>31175909</v>
      </c>
      <c r="I430" s="200">
        <f t="shared" si="11"/>
        <v>30428680.399999999</v>
      </c>
    </row>
    <row r="431" spans="1:9" ht="14.45" customHeight="1" x14ac:dyDescent="0.25">
      <c r="A431" s="195" t="s">
        <v>32</v>
      </c>
      <c r="B431" s="196" t="str">
        <f>VLOOKUP(A431,'[1]Town-County-RPC Ref'!A:D,3,FALSE)</f>
        <v>NVDA</v>
      </c>
      <c r="C431" s="197" t="s">
        <v>1576</v>
      </c>
      <c r="D431" s="198">
        <v>404241</v>
      </c>
      <c r="E431" s="199">
        <v>422587</v>
      </c>
      <c r="F431" s="198">
        <v>398826</v>
      </c>
      <c r="G431" s="198">
        <v>408280</v>
      </c>
      <c r="H431" s="198">
        <v>439161</v>
      </c>
      <c r="I431" s="200">
        <f t="shared" si="11"/>
        <v>414619</v>
      </c>
    </row>
    <row r="432" spans="1:9" ht="14.45" customHeight="1" x14ac:dyDescent="0.25">
      <c r="A432" s="195" t="s">
        <v>32</v>
      </c>
      <c r="B432" s="196" t="str">
        <f>VLOOKUP(A432,'[1]Town-County-RPC Ref'!A:D,3,FALSE)</f>
        <v>NVDA</v>
      </c>
      <c r="C432" s="197" t="s">
        <v>1577</v>
      </c>
      <c r="D432" s="198">
        <v>700850</v>
      </c>
      <c r="E432" s="199">
        <v>744875</v>
      </c>
      <c r="F432" s="198">
        <v>688593</v>
      </c>
      <c r="G432" s="198">
        <v>724042</v>
      </c>
      <c r="H432" s="198">
        <v>752017</v>
      </c>
      <c r="I432" s="200">
        <f t="shared" si="11"/>
        <v>722075.4</v>
      </c>
    </row>
    <row r="433" spans="1:9" ht="14.45" customHeight="1" x14ac:dyDescent="0.25">
      <c r="A433" s="195" t="s">
        <v>32</v>
      </c>
      <c r="B433" s="196" t="str">
        <f>VLOOKUP(A433,'[1]Town-County-RPC Ref'!A:D,3,FALSE)</f>
        <v>NVDA</v>
      </c>
      <c r="C433" s="201" t="s">
        <v>948</v>
      </c>
      <c r="D433" s="202">
        <v>1105091</v>
      </c>
      <c r="E433" s="203">
        <v>1167462</v>
      </c>
      <c r="F433" s="202">
        <v>1087419</v>
      </c>
      <c r="G433" s="202">
        <v>1132322</v>
      </c>
      <c r="H433" s="202">
        <v>1191178</v>
      </c>
      <c r="I433" s="200">
        <f t="shared" si="11"/>
        <v>1136694.3999999999</v>
      </c>
    </row>
    <row r="434" spans="1:9" ht="14.45" customHeight="1" x14ac:dyDescent="0.25">
      <c r="A434" s="195" t="s">
        <v>118</v>
      </c>
      <c r="B434" s="196" t="str">
        <f>VLOOKUP(A434,'[1]Town-County-RPC Ref'!A:D,3,FALSE)</f>
        <v>TRORC</v>
      </c>
      <c r="C434" s="197" t="s">
        <v>1576</v>
      </c>
      <c r="D434" s="198">
        <v>3769032.4391259998</v>
      </c>
      <c r="E434" s="199">
        <v>3886631.341</v>
      </c>
      <c r="F434" s="198">
        <v>3738037.0447499999</v>
      </c>
      <c r="G434" s="198">
        <v>3518694.2094999999</v>
      </c>
      <c r="H434" s="198">
        <v>3648936</v>
      </c>
      <c r="I434" s="200">
        <f t="shared" si="11"/>
        <v>3712266.2068751999</v>
      </c>
    </row>
    <row r="435" spans="1:9" ht="14.45" customHeight="1" x14ac:dyDescent="0.25">
      <c r="A435" s="195" t="s">
        <v>118</v>
      </c>
      <c r="B435" s="196" t="str">
        <f>VLOOKUP(A435,'[1]Town-County-RPC Ref'!A:D,3,FALSE)</f>
        <v>TRORC</v>
      </c>
      <c r="C435" s="197" t="s">
        <v>1577</v>
      </c>
      <c r="D435" s="198">
        <v>11634740.691584</v>
      </c>
      <c r="E435" s="199">
        <v>11747739.5</v>
      </c>
      <c r="F435" s="198">
        <v>10774138.295</v>
      </c>
      <c r="G435" s="198">
        <v>12444064.58</v>
      </c>
      <c r="H435" s="198">
        <v>13869702</v>
      </c>
      <c r="I435" s="200">
        <f t="shared" si="11"/>
        <v>12094077.013316799</v>
      </c>
    </row>
    <row r="436" spans="1:9" ht="14.45" customHeight="1" x14ac:dyDescent="0.25">
      <c r="A436" s="195" t="s">
        <v>118</v>
      </c>
      <c r="B436" s="196" t="str">
        <f>VLOOKUP(A436,'[1]Town-County-RPC Ref'!A:D,3,FALSE)</f>
        <v>TRORC</v>
      </c>
      <c r="C436" s="201" t="s">
        <v>948</v>
      </c>
      <c r="D436" s="202">
        <v>15403773.13071</v>
      </c>
      <c r="E436" s="203">
        <v>15634370.841</v>
      </c>
      <c r="F436" s="202">
        <v>14512175.339749999</v>
      </c>
      <c r="G436" s="202">
        <v>15962758.7895</v>
      </c>
      <c r="H436" s="202">
        <v>17518638</v>
      </c>
      <c r="I436" s="200">
        <f t="shared" si="11"/>
        <v>15806343.220192</v>
      </c>
    </row>
    <row r="437" spans="1:9" ht="14.45" customHeight="1" x14ac:dyDescent="0.25">
      <c r="A437" s="195" t="s">
        <v>226</v>
      </c>
      <c r="B437" s="196" t="str">
        <f>VLOOKUP(A437,'[1]Town-County-RPC Ref'!A:D,3,FALSE)</f>
        <v>TRORC</v>
      </c>
      <c r="C437" s="197" t="s">
        <v>1576</v>
      </c>
      <c r="D437" s="198">
        <v>651167.51429199998</v>
      </c>
      <c r="E437" s="199">
        <v>1209112.51</v>
      </c>
      <c r="F437" s="198">
        <v>637760.95400000003</v>
      </c>
      <c r="G437" s="198">
        <v>642445.973</v>
      </c>
      <c r="H437" s="198">
        <v>582562</v>
      </c>
      <c r="I437" s="200">
        <f t="shared" si="11"/>
        <v>744609.79025839991</v>
      </c>
    </row>
    <row r="438" spans="1:9" ht="14.45" customHeight="1" x14ac:dyDescent="0.25">
      <c r="A438" s="195" t="s">
        <v>226</v>
      </c>
      <c r="B438" s="196" t="str">
        <f>VLOOKUP(A438,'[1]Town-County-RPC Ref'!A:D,3,FALSE)</f>
        <v>TRORC</v>
      </c>
      <c r="C438" s="197" t="s">
        <v>1577</v>
      </c>
      <c r="D438" s="198">
        <v>3059887.9599489998</v>
      </c>
      <c r="E438" s="199">
        <v>3188229</v>
      </c>
      <c r="F438" s="198">
        <v>3168925</v>
      </c>
      <c r="G438" s="198">
        <v>3390446</v>
      </c>
      <c r="H438" s="198">
        <v>3477931</v>
      </c>
      <c r="I438" s="200">
        <f t="shared" si="11"/>
        <v>3257083.7919898001</v>
      </c>
    </row>
    <row r="439" spans="1:9" ht="14.45" customHeight="1" x14ac:dyDescent="0.25">
      <c r="A439" s="195" t="s">
        <v>226</v>
      </c>
      <c r="B439" s="196" t="str">
        <f>VLOOKUP(A439,'[1]Town-County-RPC Ref'!A:D,3,FALSE)</f>
        <v>TRORC</v>
      </c>
      <c r="C439" s="201" t="s">
        <v>948</v>
      </c>
      <c r="D439" s="202">
        <v>3711055.4742410001</v>
      </c>
      <c r="E439" s="203">
        <v>4397341.51</v>
      </c>
      <c r="F439" s="202">
        <v>3806685.9539999999</v>
      </c>
      <c r="G439" s="202">
        <v>4032891.9730000002</v>
      </c>
      <c r="H439" s="202">
        <v>4060493</v>
      </c>
      <c r="I439" s="200">
        <f t="shared" si="11"/>
        <v>4001693.5822481997</v>
      </c>
    </row>
    <row r="440" spans="1:9" ht="14.45" customHeight="1" x14ac:dyDescent="0.25">
      <c r="A440" s="195" t="s">
        <v>180</v>
      </c>
      <c r="B440" s="196" t="str">
        <f>VLOOKUP(A440,'[1]Town-County-RPC Ref'!A:D,3,FALSE)</f>
        <v>ACRPC</v>
      </c>
      <c r="C440" s="197" t="s">
        <v>1576</v>
      </c>
      <c r="D440" s="198">
        <v>1391197.68</v>
      </c>
      <c r="E440" s="199">
        <v>1538276.2949999999</v>
      </c>
      <c r="F440" s="198">
        <v>1524823.27</v>
      </c>
      <c r="G440" s="198">
        <v>1593254.03</v>
      </c>
      <c r="H440" s="198">
        <v>1715804</v>
      </c>
      <c r="I440" s="200">
        <f t="shared" si="11"/>
        <v>1552671.0549999999</v>
      </c>
    </row>
    <row r="441" spans="1:9" ht="14.45" customHeight="1" x14ac:dyDescent="0.25">
      <c r="A441" s="195" t="s">
        <v>180</v>
      </c>
      <c r="B441" s="196" t="str">
        <f>VLOOKUP(A441,'[1]Town-County-RPC Ref'!A:D,3,FALSE)</f>
        <v>ACRPC</v>
      </c>
      <c r="C441" s="197" t="s">
        <v>1577</v>
      </c>
      <c r="D441" s="198">
        <v>4754261.4800000004</v>
      </c>
      <c r="E441" s="199">
        <v>4911136.5199999996</v>
      </c>
      <c r="F441" s="198">
        <v>4774172.24</v>
      </c>
      <c r="G441" s="198">
        <v>5087630.54</v>
      </c>
      <c r="H441" s="198">
        <v>5229819</v>
      </c>
      <c r="I441" s="200">
        <f t="shared" si="11"/>
        <v>4951403.9560000002</v>
      </c>
    </row>
    <row r="442" spans="1:9" ht="14.45" customHeight="1" x14ac:dyDescent="0.25">
      <c r="A442" s="195" t="s">
        <v>180</v>
      </c>
      <c r="B442" s="196" t="str">
        <f>VLOOKUP(A442,'[1]Town-County-RPC Ref'!A:D,3,FALSE)</f>
        <v>ACRPC</v>
      </c>
      <c r="C442" s="201" t="s">
        <v>948</v>
      </c>
      <c r="D442" s="202">
        <v>6145459.1600000001</v>
      </c>
      <c r="E442" s="203">
        <v>6449412.8150000004</v>
      </c>
      <c r="F442" s="202">
        <v>6298995.5099999998</v>
      </c>
      <c r="G442" s="202">
        <v>6680884.5700000003</v>
      </c>
      <c r="H442" s="202">
        <v>6945623</v>
      </c>
      <c r="I442" s="200">
        <f t="shared" si="11"/>
        <v>6504075.0109999999</v>
      </c>
    </row>
    <row r="443" spans="1:9" ht="14.45" customHeight="1" x14ac:dyDescent="0.25">
      <c r="A443" s="195" t="s">
        <v>181</v>
      </c>
      <c r="B443" s="196" t="str">
        <f>VLOOKUP(A443,'[1]Town-County-RPC Ref'!A:D,3,FALSE)</f>
        <v>ACRPC</v>
      </c>
      <c r="C443" s="197" t="s">
        <v>1576</v>
      </c>
      <c r="D443" s="198">
        <v>1466005.655</v>
      </c>
      <c r="E443" s="199">
        <v>2831678.6159999999</v>
      </c>
      <c r="F443" s="198">
        <v>1514245.9069999999</v>
      </c>
      <c r="G443" s="198">
        <v>1512164.1910000001</v>
      </c>
      <c r="H443" s="198">
        <v>1533719</v>
      </c>
      <c r="I443" s="200">
        <f t="shared" si="11"/>
        <v>1771562.6737999998</v>
      </c>
    </row>
    <row r="444" spans="1:9" ht="14.45" customHeight="1" x14ac:dyDescent="0.25">
      <c r="A444" s="195" t="s">
        <v>181</v>
      </c>
      <c r="B444" s="196" t="str">
        <f>VLOOKUP(A444,'[1]Town-County-RPC Ref'!A:D,3,FALSE)</f>
        <v>ACRPC</v>
      </c>
      <c r="C444" s="197" t="s">
        <v>1577</v>
      </c>
      <c r="D444" s="198">
        <v>3064537.0845460002</v>
      </c>
      <c r="E444" s="199">
        <v>2950736.5719969999</v>
      </c>
      <c r="F444" s="198">
        <v>2560880.8549950002</v>
      </c>
      <c r="G444" s="198">
        <v>3346142.78</v>
      </c>
      <c r="H444" s="198">
        <v>3842248</v>
      </c>
      <c r="I444" s="200">
        <f t="shared" si="11"/>
        <v>3152909.0583075997</v>
      </c>
    </row>
    <row r="445" spans="1:9" ht="14.45" customHeight="1" x14ac:dyDescent="0.25">
      <c r="A445" s="195" t="s">
        <v>181</v>
      </c>
      <c r="B445" s="196" t="str">
        <f>VLOOKUP(A445,'[1]Town-County-RPC Ref'!A:D,3,FALSE)</f>
        <v>ACRPC</v>
      </c>
      <c r="C445" s="201" t="s">
        <v>948</v>
      </c>
      <c r="D445" s="202">
        <v>4530542.739546</v>
      </c>
      <c r="E445" s="203">
        <v>5782415.1879970003</v>
      </c>
      <c r="F445" s="202">
        <v>4075126.7619949998</v>
      </c>
      <c r="G445" s="202">
        <v>4858306.9709999999</v>
      </c>
      <c r="H445" s="202">
        <v>5375967</v>
      </c>
      <c r="I445" s="200">
        <f t="shared" si="11"/>
        <v>4924471.7321076002</v>
      </c>
    </row>
    <row r="446" spans="1:9" ht="14.45" customHeight="1" x14ac:dyDescent="0.25">
      <c r="A446" s="195" t="s">
        <v>91</v>
      </c>
      <c r="B446" s="196" t="str">
        <f>VLOOKUP(A446,'[1]Town-County-RPC Ref'!A:D,3,FALSE)</f>
        <v>RRPC</v>
      </c>
      <c r="C446" s="197" t="s">
        <v>1576</v>
      </c>
      <c r="D446" s="198">
        <v>1625091.4709999999</v>
      </c>
      <c r="E446" s="199">
        <v>1718494.3</v>
      </c>
      <c r="F446" s="198">
        <v>1723942.32</v>
      </c>
      <c r="G446" s="198">
        <v>1515944.21</v>
      </c>
      <c r="H446" s="198">
        <v>1609225</v>
      </c>
      <c r="I446" s="200">
        <f t="shared" si="11"/>
        <v>1638539.4602000001</v>
      </c>
    </row>
    <row r="447" spans="1:9" ht="14.45" customHeight="1" x14ac:dyDescent="0.25">
      <c r="A447" s="195" t="s">
        <v>91</v>
      </c>
      <c r="B447" s="196" t="str">
        <f>VLOOKUP(A447,'[1]Town-County-RPC Ref'!A:D,3,FALSE)</f>
        <v>RRPC</v>
      </c>
      <c r="C447" s="197" t="s">
        <v>1577</v>
      </c>
      <c r="D447" s="198">
        <v>6239818.3508719997</v>
      </c>
      <c r="E447" s="199">
        <v>6457845.5300000003</v>
      </c>
      <c r="F447" s="198">
        <v>6181376.1100000003</v>
      </c>
      <c r="G447" s="198">
        <v>6503953.2249999996</v>
      </c>
      <c r="H447" s="198">
        <v>6762717</v>
      </c>
      <c r="I447" s="200">
        <f t="shared" si="11"/>
        <v>6429142.0431743991</v>
      </c>
    </row>
    <row r="448" spans="1:9" ht="14.45" customHeight="1" x14ac:dyDescent="0.25">
      <c r="A448" s="195" t="s">
        <v>91</v>
      </c>
      <c r="B448" s="196" t="str">
        <f>VLOOKUP(A448,'[1]Town-County-RPC Ref'!A:D,3,FALSE)</f>
        <v>RRPC</v>
      </c>
      <c r="C448" s="201" t="s">
        <v>948</v>
      </c>
      <c r="D448" s="202">
        <v>7864909.8218719997</v>
      </c>
      <c r="E448" s="203">
        <v>8176339.8300000001</v>
      </c>
      <c r="F448" s="202">
        <v>7905318.4299999997</v>
      </c>
      <c r="G448" s="202">
        <v>8019897.4349999996</v>
      </c>
      <c r="H448" s="202">
        <v>8371942</v>
      </c>
      <c r="I448" s="200">
        <f t="shared" si="11"/>
        <v>8067681.5033744005</v>
      </c>
    </row>
    <row r="449" spans="1:9" ht="14.45" customHeight="1" x14ac:dyDescent="0.25">
      <c r="A449" s="195" t="s">
        <v>8</v>
      </c>
      <c r="B449" s="196" t="str">
        <f>VLOOKUP(A449,'[1]Town-County-RPC Ref'!A:D,3,FALSE)</f>
        <v>NVDA</v>
      </c>
      <c r="C449" s="197" t="s">
        <v>1576</v>
      </c>
      <c r="D449" s="198">
        <v>377651.29994900001</v>
      </c>
      <c r="E449" s="199">
        <v>377069</v>
      </c>
      <c r="F449" s="198">
        <v>417440</v>
      </c>
      <c r="G449" s="198">
        <v>367310</v>
      </c>
      <c r="H449" s="198">
        <v>397140</v>
      </c>
      <c r="I449" s="200">
        <f t="shared" si="11"/>
        <v>387322.05998980004</v>
      </c>
    </row>
    <row r="450" spans="1:9" ht="14.45" customHeight="1" x14ac:dyDescent="0.25">
      <c r="A450" s="195" t="s">
        <v>8</v>
      </c>
      <c r="B450" s="196" t="str">
        <f>VLOOKUP(A450,'[1]Town-County-RPC Ref'!A:D,3,FALSE)</f>
        <v>NVDA</v>
      </c>
      <c r="C450" s="197" t="s">
        <v>1577</v>
      </c>
      <c r="D450" s="198">
        <v>2662362.5499999998</v>
      </c>
      <c r="E450" s="199">
        <v>2706474.3</v>
      </c>
      <c r="F450" s="198">
        <v>2732640.5</v>
      </c>
      <c r="G450" s="198">
        <v>2857454.77</v>
      </c>
      <c r="H450" s="198">
        <v>3033192</v>
      </c>
      <c r="I450" s="200">
        <f t="shared" si="11"/>
        <v>2798424.824</v>
      </c>
    </row>
    <row r="451" spans="1:9" ht="14.45" customHeight="1" x14ac:dyDescent="0.25">
      <c r="A451" s="195" t="s">
        <v>8</v>
      </c>
      <c r="B451" s="196" t="str">
        <f>VLOOKUP(A451,'[1]Town-County-RPC Ref'!A:D,3,FALSE)</f>
        <v>NVDA</v>
      </c>
      <c r="C451" s="201" t="s">
        <v>948</v>
      </c>
      <c r="D451" s="202">
        <v>3040013.8499489999</v>
      </c>
      <c r="E451" s="203">
        <v>3083543.3</v>
      </c>
      <c r="F451" s="202">
        <v>3150080.5</v>
      </c>
      <c r="G451" s="202">
        <v>3224764.77</v>
      </c>
      <c r="H451" s="202">
        <v>3430332</v>
      </c>
      <c r="I451" s="200">
        <f t="shared" si="11"/>
        <v>3185746.8839897998</v>
      </c>
    </row>
    <row r="452" spans="1:9" ht="14.45" customHeight="1" x14ac:dyDescent="0.25">
      <c r="A452" s="195" t="s">
        <v>204</v>
      </c>
      <c r="B452" s="196" t="str">
        <f>VLOOKUP(A452,'[1]Town-County-RPC Ref'!A:D,3,FALSE)</f>
        <v>BCRC</v>
      </c>
      <c r="C452" s="197" t="s">
        <v>1576</v>
      </c>
      <c r="D452" s="198">
        <v>3987878.0369839999</v>
      </c>
      <c r="E452" s="199">
        <v>4181384.0410000002</v>
      </c>
      <c r="F452" s="198">
        <v>4120483.6639999999</v>
      </c>
      <c r="G452" s="198">
        <v>3723178.27</v>
      </c>
      <c r="H452" s="198">
        <v>3747750</v>
      </c>
      <c r="I452" s="200">
        <f t="shared" si="11"/>
        <v>3952134.8023967994</v>
      </c>
    </row>
    <row r="453" spans="1:9" ht="14.45" customHeight="1" x14ac:dyDescent="0.25">
      <c r="A453" s="195" t="s">
        <v>204</v>
      </c>
      <c r="B453" s="196" t="str">
        <f>VLOOKUP(A453,'[1]Town-County-RPC Ref'!A:D,3,FALSE)</f>
        <v>BCRC</v>
      </c>
      <c r="C453" s="197" t="s">
        <v>1577</v>
      </c>
      <c r="D453" s="198">
        <v>5573797.1490240004</v>
      </c>
      <c r="E453" s="199">
        <v>6058605.8752189996</v>
      </c>
      <c r="F453" s="198">
        <v>5988372.5259250002</v>
      </c>
      <c r="G453" s="198">
        <v>6044710.3316179998</v>
      </c>
      <c r="H453" s="198">
        <v>6067140</v>
      </c>
      <c r="I453" s="200">
        <f t="shared" si="11"/>
        <v>5946525.1763572004</v>
      </c>
    </row>
    <row r="454" spans="1:9" ht="14.45" customHeight="1" x14ac:dyDescent="0.25">
      <c r="A454" s="195" t="s">
        <v>204</v>
      </c>
      <c r="B454" s="196" t="str">
        <f>VLOOKUP(A454,'[1]Town-County-RPC Ref'!A:D,3,FALSE)</f>
        <v>BCRC</v>
      </c>
      <c r="C454" s="201" t="s">
        <v>948</v>
      </c>
      <c r="D454" s="202">
        <v>9561675.1860080007</v>
      </c>
      <c r="E454" s="203">
        <v>10239989.916219</v>
      </c>
      <c r="F454" s="202">
        <v>10108856.189925</v>
      </c>
      <c r="G454" s="202">
        <v>9767888.6016179994</v>
      </c>
      <c r="H454" s="202">
        <v>9814890</v>
      </c>
      <c r="I454" s="200">
        <f t="shared" si="11"/>
        <v>9898659.9787540007</v>
      </c>
    </row>
    <row r="455" spans="1:9" ht="14.45" customHeight="1" x14ac:dyDescent="0.25">
      <c r="A455" s="195" t="s">
        <v>119</v>
      </c>
      <c r="B455" s="196" t="str">
        <f>VLOOKUP(A455,'[1]Town-County-RPC Ref'!A:D,3,FALSE)</f>
        <v>RRPC</v>
      </c>
      <c r="C455" s="197" t="s">
        <v>1576</v>
      </c>
      <c r="D455" s="198">
        <v>819934.2</v>
      </c>
      <c r="E455" s="199">
        <v>857802</v>
      </c>
      <c r="F455" s="198">
        <v>812062</v>
      </c>
      <c r="G455" s="198">
        <v>736064</v>
      </c>
      <c r="H455" s="198">
        <v>854389</v>
      </c>
      <c r="I455" s="200">
        <f t="shared" si="11"/>
        <v>816050.24</v>
      </c>
    </row>
    <row r="456" spans="1:9" ht="14.45" customHeight="1" x14ac:dyDescent="0.25">
      <c r="A456" s="195" t="s">
        <v>119</v>
      </c>
      <c r="B456" s="196" t="str">
        <f>VLOOKUP(A456,'[1]Town-County-RPC Ref'!A:D,3,FALSE)</f>
        <v>RRPC</v>
      </c>
      <c r="C456" s="197" t="s">
        <v>1577</v>
      </c>
      <c r="D456" s="198">
        <v>2775200.7450000001</v>
      </c>
      <c r="E456" s="199">
        <v>2811210.1</v>
      </c>
      <c r="F456" s="198">
        <v>2813844.54</v>
      </c>
      <c r="G456" s="198">
        <v>3099208.6350070001</v>
      </c>
      <c r="H456" s="198">
        <v>3104778</v>
      </c>
      <c r="I456" s="200">
        <f t="shared" si="11"/>
        <v>2920848.4040014003</v>
      </c>
    </row>
    <row r="457" spans="1:9" ht="14.45" customHeight="1" x14ac:dyDescent="0.25">
      <c r="A457" s="195" t="s">
        <v>119</v>
      </c>
      <c r="B457" s="196" t="str">
        <f>VLOOKUP(A457,'[1]Town-County-RPC Ref'!A:D,3,FALSE)</f>
        <v>RRPC</v>
      </c>
      <c r="C457" s="201" t="s">
        <v>948</v>
      </c>
      <c r="D457" s="202">
        <v>3595134.9449999998</v>
      </c>
      <c r="E457" s="203">
        <v>3669012.1</v>
      </c>
      <c r="F457" s="202">
        <v>3625906.54</v>
      </c>
      <c r="G457" s="202">
        <v>3835272.6350070001</v>
      </c>
      <c r="H457" s="202">
        <v>3959167</v>
      </c>
      <c r="I457" s="200">
        <f t="shared" si="11"/>
        <v>3736898.6440014006</v>
      </c>
    </row>
    <row r="458" spans="1:9" ht="14.45" customHeight="1" x14ac:dyDescent="0.25">
      <c r="A458" s="195" t="s">
        <v>92</v>
      </c>
      <c r="B458" s="196" t="str">
        <f>VLOOKUP(A458,'[1]Town-County-RPC Ref'!A:D,3,FALSE)</f>
        <v>RRPC</v>
      </c>
      <c r="C458" s="197" t="s">
        <v>1576</v>
      </c>
      <c r="D458" s="198">
        <v>189279063.26699999</v>
      </c>
      <c r="E458" s="199">
        <v>190038495.9605</v>
      </c>
      <c r="F458" s="198">
        <v>152193012.86750001</v>
      </c>
      <c r="G458" s="198">
        <v>208996884.39649999</v>
      </c>
      <c r="H458" s="198">
        <v>179073820</v>
      </c>
      <c r="I458" s="200">
        <f t="shared" si="11"/>
        <v>183916255.29829997</v>
      </c>
    </row>
    <row r="459" spans="1:9" ht="14.45" customHeight="1" x14ac:dyDescent="0.25">
      <c r="A459" s="195" t="s">
        <v>92</v>
      </c>
      <c r="B459" s="196" t="str">
        <f>VLOOKUP(A459,'[1]Town-County-RPC Ref'!A:D,3,FALSE)</f>
        <v>RRPC</v>
      </c>
      <c r="C459" s="197" t="s">
        <v>1577</v>
      </c>
      <c r="D459" s="198">
        <v>9651938.8059800006</v>
      </c>
      <c r="E459" s="199">
        <v>10196380.209998</v>
      </c>
      <c r="F459" s="198">
        <v>9682164.2249999996</v>
      </c>
      <c r="G459" s="198">
        <v>10475006.75</v>
      </c>
      <c r="H459" s="198">
        <v>10807534</v>
      </c>
      <c r="I459" s="200">
        <f t="shared" si="11"/>
        <v>10162604.798195601</v>
      </c>
    </row>
    <row r="460" spans="1:9" ht="14.45" customHeight="1" x14ac:dyDescent="0.25">
      <c r="A460" s="195" t="s">
        <v>92</v>
      </c>
      <c r="B460" s="196" t="str">
        <f>VLOOKUP(A460,'[1]Town-County-RPC Ref'!A:D,3,FALSE)</f>
        <v>RRPC</v>
      </c>
      <c r="C460" s="201" t="s">
        <v>948</v>
      </c>
      <c r="D460" s="202">
        <v>198931002.07297999</v>
      </c>
      <c r="E460" s="203">
        <v>200234876.17049801</v>
      </c>
      <c r="F460" s="202">
        <v>161875177.0925</v>
      </c>
      <c r="G460" s="202">
        <v>219471891.14649999</v>
      </c>
      <c r="H460" s="202">
        <v>189881354</v>
      </c>
      <c r="I460" s="200">
        <f t="shared" si="11"/>
        <v>194078860.0964956</v>
      </c>
    </row>
    <row r="461" spans="1:9" ht="14.45" customHeight="1" x14ac:dyDescent="0.25">
      <c r="A461" s="195" t="s">
        <v>227</v>
      </c>
      <c r="B461" s="196" t="str">
        <f>VLOOKUP(A461,'[1]Town-County-RPC Ref'!A:D,3,FALSE)</f>
        <v>CVRPC</v>
      </c>
      <c r="C461" s="197" t="s">
        <v>1576</v>
      </c>
      <c r="D461" s="198">
        <v>1650683.6361420001</v>
      </c>
      <c r="E461" s="199">
        <v>1772902.4154999999</v>
      </c>
      <c r="F461" s="198">
        <v>1865499.7890000001</v>
      </c>
      <c r="G461" s="198">
        <v>1795369.5045</v>
      </c>
      <c r="H461" s="198">
        <v>1804998</v>
      </c>
      <c r="I461" s="200">
        <f t="shared" ref="I461:I524" si="12">AVERAGE(D461:H461)</f>
        <v>1777890.6690284</v>
      </c>
    </row>
    <row r="462" spans="1:9" ht="14.45" customHeight="1" x14ac:dyDescent="0.25">
      <c r="A462" s="195" t="s">
        <v>227</v>
      </c>
      <c r="B462" s="196" t="str">
        <f>VLOOKUP(A462,'[1]Town-County-RPC Ref'!A:D,3,FALSE)</f>
        <v>CVRPC</v>
      </c>
      <c r="C462" s="197" t="s">
        <v>1577</v>
      </c>
      <c r="D462" s="198">
        <v>3895269.3299489999</v>
      </c>
      <c r="E462" s="199">
        <v>4006250.55</v>
      </c>
      <c r="F462" s="198">
        <v>3850962.94</v>
      </c>
      <c r="G462" s="198">
        <v>4076680</v>
      </c>
      <c r="H462" s="198">
        <v>4331613</v>
      </c>
      <c r="I462" s="200">
        <f t="shared" si="12"/>
        <v>4032155.1639898</v>
      </c>
    </row>
    <row r="463" spans="1:9" ht="14.45" customHeight="1" x14ac:dyDescent="0.25">
      <c r="A463" s="195" t="s">
        <v>227</v>
      </c>
      <c r="B463" s="196" t="str">
        <f>VLOOKUP(A463,'[1]Town-County-RPC Ref'!A:D,3,FALSE)</f>
        <v>CVRPC</v>
      </c>
      <c r="C463" s="201" t="s">
        <v>948</v>
      </c>
      <c r="D463" s="202">
        <v>5545952.9660909995</v>
      </c>
      <c r="E463" s="203">
        <v>5779152.9654999999</v>
      </c>
      <c r="F463" s="202">
        <v>5716462.7290000003</v>
      </c>
      <c r="G463" s="202">
        <v>5872049.5044999998</v>
      </c>
      <c r="H463" s="202">
        <v>6136611</v>
      </c>
      <c r="I463" s="200">
        <f t="shared" si="12"/>
        <v>5810045.8330182005</v>
      </c>
    </row>
    <row r="464" spans="1:9" ht="14.45" customHeight="1" x14ac:dyDescent="0.25">
      <c r="A464" s="195" t="s">
        <v>120</v>
      </c>
      <c r="B464" s="196" t="str">
        <f>VLOOKUP(A464,'[1]Town-County-RPC Ref'!A:D,3,FALSE)</f>
        <v>TRORC</v>
      </c>
      <c r="C464" s="197" t="s">
        <v>1576</v>
      </c>
      <c r="D464" s="198">
        <v>985927.91599999997</v>
      </c>
      <c r="E464" s="199">
        <v>958778.87749999994</v>
      </c>
      <c r="F464" s="198">
        <v>755932.07400000002</v>
      </c>
      <c r="G464" s="198">
        <v>535742.92500000005</v>
      </c>
      <c r="H464" s="198">
        <v>791309</v>
      </c>
      <c r="I464" s="200">
        <f t="shared" si="12"/>
        <v>805538.1584999999</v>
      </c>
    </row>
    <row r="465" spans="1:9" ht="14.45" customHeight="1" x14ac:dyDescent="0.25">
      <c r="A465" s="195" t="s">
        <v>120</v>
      </c>
      <c r="B465" s="196" t="str">
        <f>VLOOKUP(A465,'[1]Town-County-RPC Ref'!A:D,3,FALSE)</f>
        <v>TRORC</v>
      </c>
      <c r="C465" s="197" t="s">
        <v>1577</v>
      </c>
      <c r="D465" s="198">
        <v>5262378.1642859997</v>
      </c>
      <c r="E465" s="199">
        <v>5464021.29005</v>
      </c>
      <c r="F465" s="198">
        <v>5419704.5199870002</v>
      </c>
      <c r="G465" s="198">
        <v>5526218.4599909997</v>
      </c>
      <c r="H465" s="198">
        <v>5665791</v>
      </c>
      <c r="I465" s="200">
        <f t="shared" si="12"/>
        <v>5467622.6868627993</v>
      </c>
    </row>
    <row r="466" spans="1:9" ht="14.45" customHeight="1" x14ac:dyDescent="0.25">
      <c r="A466" s="195" t="s">
        <v>120</v>
      </c>
      <c r="B466" s="196" t="str">
        <f>VLOOKUP(A466,'[1]Town-County-RPC Ref'!A:D,3,FALSE)</f>
        <v>TRORC</v>
      </c>
      <c r="C466" s="201" t="s">
        <v>948</v>
      </c>
      <c r="D466" s="202">
        <v>6248306.0802859999</v>
      </c>
      <c r="E466" s="203">
        <v>6422800.1675500004</v>
      </c>
      <c r="F466" s="202">
        <v>6175636.5939870002</v>
      </c>
      <c r="G466" s="202">
        <v>6061961.3849910004</v>
      </c>
      <c r="H466" s="202">
        <v>6457100</v>
      </c>
      <c r="I466" s="200">
        <f t="shared" si="12"/>
        <v>6273160.8453628002</v>
      </c>
    </row>
    <row r="467" spans="1:9" ht="14.45" customHeight="1" x14ac:dyDescent="0.25">
      <c r="A467" s="195" t="s">
        <v>121</v>
      </c>
      <c r="B467" s="196" t="str">
        <f>VLOOKUP(A467,'[1]Town-County-RPC Ref'!A:D,3,FALSE)</f>
        <v>TRORC</v>
      </c>
      <c r="C467" s="197" t="s">
        <v>1576</v>
      </c>
      <c r="D467" s="198">
        <v>1121208.76</v>
      </c>
      <c r="E467" s="199">
        <v>1161280.3899999999</v>
      </c>
      <c r="F467" s="198">
        <v>1383374.24</v>
      </c>
      <c r="G467" s="198">
        <v>1088492.1000000001</v>
      </c>
      <c r="H467" s="198">
        <v>1182534</v>
      </c>
      <c r="I467" s="200">
        <f t="shared" si="12"/>
        <v>1187377.898</v>
      </c>
    </row>
    <row r="468" spans="1:9" ht="14.45" customHeight="1" x14ac:dyDescent="0.25">
      <c r="A468" s="195" t="s">
        <v>121</v>
      </c>
      <c r="B468" s="196" t="str">
        <f>VLOOKUP(A468,'[1]Town-County-RPC Ref'!A:D,3,FALSE)</f>
        <v>TRORC</v>
      </c>
      <c r="C468" s="197" t="s">
        <v>1577</v>
      </c>
      <c r="D468" s="198">
        <v>3824489.71</v>
      </c>
      <c r="E468" s="199">
        <v>3944899.7050000001</v>
      </c>
      <c r="F468" s="198">
        <v>3834676.8249989999</v>
      </c>
      <c r="G468" s="198">
        <v>4281794.71</v>
      </c>
      <c r="H468" s="198">
        <v>4492674</v>
      </c>
      <c r="I468" s="200">
        <f t="shared" si="12"/>
        <v>4075706.9899998</v>
      </c>
    </row>
    <row r="469" spans="1:9" ht="14.45" customHeight="1" x14ac:dyDescent="0.25">
      <c r="A469" s="195" t="s">
        <v>121</v>
      </c>
      <c r="B469" s="196" t="str">
        <f>VLOOKUP(A469,'[1]Town-County-RPC Ref'!A:D,3,FALSE)</f>
        <v>TRORC</v>
      </c>
      <c r="C469" s="201" t="s">
        <v>948</v>
      </c>
      <c r="D469" s="202">
        <v>4945698.47</v>
      </c>
      <c r="E469" s="203">
        <v>5106180.0949999997</v>
      </c>
      <c r="F469" s="202">
        <v>5218051.0649990002</v>
      </c>
      <c r="G469" s="202">
        <v>5370286.8099999996</v>
      </c>
      <c r="H469" s="202">
        <v>5675208</v>
      </c>
      <c r="I469" s="200">
        <f t="shared" si="12"/>
        <v>5263084.8879998</v>
      </c>
    </row>
    <row r="470" spans="1:9" ht="14.45" customHeight="1" x14ac:dyDescent="0.25">
      <c r="A470" s="195" t="s">
        <v>93</v>
      </c>
      <c r="B470" s="196" t="str">
        <f>VLOOKUP(A470,'[1]Town-County-RPC Ref'!A:D,3,FALSE)</f>
        <v>RRPC</v>
      </c>
      <c r="C470" s="197" t="s">
        <v>1576</v>
      </c>
      <c r="D470" s="198">
        <v>7995448.0460000001</v>
      </c>
      <c r="E470" s="199">
        <v>8079727.4505000003</v>
      </c>
      <c r="F470" s="198">
        <v>6675167.9479999999</v>
      </c>
      <c r="G470" s="198">
        <v>5960405.2609999999</v>
      </c>
      <c r="H470" s="198">
        <v>6495030</v>
      </c>
      <c r="I470" s="200">
        <f t="shared" si="12"/>
        <v>7041155.7411000002</v>
      </c>
    </row>
    <row r="471" spans="1:9" ht="14.45" customHeight="1" x14ac:dyDescent="0.25">
      <c r="A471" s="195" t="s">
        <v>93</v>
      </c>
      <c r="B471" s="196" t="str">
        <f>VLOOKUP(A471,'[1]Town-County-RPC Ref'!A:D,3,FALSE)</f>
        <v>RRPC</v>
      </c>
      <c r="C471" s="197" t="s">
        <v>1577</v>
      </c>
      <c r="D471" s="198">
        <v>10421029.060000001</v>
      </c>
      <c r="E471" s="199">
        <v>11026259.401632</v>
      </c>
      <c r="F471" s="198">
        <v>10737429.972132999</v>
      </c>
      <c r="G471" s="198">
        <v>11481015.98</v>
      </c>
      <c r="H471" s="198">
        <v>11771439</v>
      </c>
      <c r="I471" s="200">
        <f t="shared" si="12"/>
        <v>11087434.682753</v>
      </c>
    </row>
    <row r="472" spans="1:9" ht="14.45" customHeight="1" x14ac:dyDescent="0.25">
      <c r="A472" s="195" t="s">
        <v>93</v>
      </c>
      <c r="B472" s="196" t="str">
        <f>VLOOKUP(A472,'[1]Town-County-RPC Ref'!A:D,3,FALSE)</f>
        <v>RRPC</v>
      </c>
      <c r="C472" s="201" t="s">
        <v>948</v>
      </c>
      <c r="D472" s="202">
        <v>18416477.105999999</v>
      </c>
      <c r="E472" s="203">
        <v>19105986.852132</v>
      </c>
      <c r="F472" s="202">
        <v>17412597.920132998</v>
      </c>
      <c r="G472" s="202">
        <v>17441421.241</v>
      </c>
      <c r="H472" s="202">
        <v>18266469</v>
      </c>
      <c r="I472" s="200">
        <f t="shared" si="12"/>
        <v>18128590.423852999</v>
      </c>
    </row>
    <row r="473" spans="1:9" ht="14.45" customHeight="1" x14ac:dyDescent="0.25">
      <c r="A473" s="195" t="s">
        <v>205</v>
      </c>
      <c r="B473" s="196" t="str">
        <f>VLOOKUP(A473,'[1]Town-County-RPC Ref'!A:D,3,FALSE)</f>
        <v>BCRC</v>
      </c>
      <c r="C473" s="197" t="s">
        <v>1576</v>
      </c>
      <c r="D473" s="198">
        <v>2561158.7725</v>
      </c>
      <c r="E473" s="199">
        <v>2608450.875</v>
      </c>
      <c r="F473" s="198">
        <v>2596309.7000000002</v>
      </c>
      <c r="G473" s="198">
        <v>2551459.0225</v>
      </c>
      <c r="H473" s="198">
        <v>2811082</v>
      </c>
      <c r="I473" s="200">
        <f t="shared" si="12"/>
        <v>2625692.074</v>
      </c>
    </row>
    <row r="474" spans="1:9" ht="14.45" customHeight="1" x14ac:dyDescent="0.25">
      <c r="A474" s="195" t="s">
        <v>205</v>
      </c>
      <c r="B474" s="196" t="str">
        <f>VLOOKUP(A474,'[1]Town-County-RPC Ref'!A:D,3,FALSE)</f>
        <v>BCRC</v>
      </c>
      <c r="C474" s="197" t="s">
        <v>1577</v>
      </c>
      <c r="D474" s="198">
        <v>11143838.973114001</v>
      </c>
      <c r="E474" s="199">
        <v>11698326.50929</v>
      </c>
      <c r="F474" s="198">
        <v>11380506.945001001</v>
      </c>
      <c r="G474" s="198">
        <v>11773244.324998001</v>
      </c>
      <c r="H474" s="198">
        <v>12167883</v>
      </c>
      <c r="I474" s="200">
        <f t="shared" si="12"/>
        <v>11632759.950480599</v>
      </c>
    </row>
    <row r="475" spans="1:9" ht="14.45" customHeight="1" x14ac:dyDescent="0.25">
      <c r="A475" s="195" t="s">
        <v>205</v>
      </c>
      <c r="B475" s="196" t="str">
        <f>VLOOKUP(A475,'[1]Town-County-RPC Ref'!A:D,3,FALSE)</f>
        <v>BCRC</v>
      </c>
      <c r="C475" s="201" t="s">
        <v>948</v>
      </c>
      <c r="D475" s="202">
        <v>13704997.745614</v>
      </c>
      <c r="E475" s="203">
        <v>14306777.38429</v>
      </c>
      <c r="F475" s="202">
        <v>13976816.645001</v>
      </c>
      <c r="G475" s="202">
        <v>14324703.347498</v>
      </c>
      <c r="H475" s="202">
        <v>14978965</v>
      </c>
      <c r="I475" s="200">
        <f t="shared" si="12"/>
        <v>14258452.0244806</v>
      </c>
    </row>
    <row r="476" spans="1:9" ht="14.45" customHeight="1" x14ac:dyDescent="0.25">
      <c r="A476" s="195" t="s">
        <v>94</v>
      </c>
      <c r="B476" s="196" t="str">
        <f>VLOOKUP(A476,'[1]Town-County-RPC Ref'!A:D,3,FALSE)</f>
        <v>RRPC</v>
      </c>
      <c r="C476" s="197" t="s">
        <v>1576</v>
      </c>
      <c r="D476" s="198">
        <v>2068766.2339999999</v>
      </c>
      <c r="E476" s="199">
        <v>1324156.8459999999</v>
      </c>
      <c r="F476" s="198">
        <v>969902.17779999995</v>
      </c>
      <c r="G476" s="198">
        <v>1409798.6011999999</v>
      </c>
      <c r="H476" s="198">
        <v>1724532</v>
      </c>
      <c r="I476" s="200">
        <f t="shared" si="12"/>
        <v>1499431.1717999999</v>
      </c>
    </row>
    <row r="477" spans="1:9" ht="14.45" customHeight="1" x14ac:dyDescent="0.25">
      <c r="A477" s="195" t="s">
        <v>94</v>
      </c>
      <c r="B477" s="196" t="str">
        <f>VLOOKUP(A477,'[1]Town-County-RPC Ref'!A:D,3,FALSE)</f>
        <v>RRPC</v>
      </c>
      <c r="C477" s="197" t="s">
        <v>1577</v>
      </c>
      <c r="D477" s="198">
        <v>5742332.4699999997</v>
      </c>
      <c r="E477" s="199">
        <v>6010284.9850000003</v>
      </c>
      <c r="F477" s="198">
        <v>5607058.96</v>
      </c>
      <c r="G477" s="198">
        <v>6206676.0099999998</v>
      </c>
      <c r="H477" s="198">
        <v>6265396</v>
      </c>
      <c r="I477" s="200">
        <f t="shared" si="12"/>
        <v>5966349.6849999996</v>
      </c>
    </row>
    <row r="478" spans="1:9" ht="14.45" customHeight="1" x14ac:dyDescent="0.25">
      <c r="A478" s="195" t="s">
        <v>94</v>
      </c>
      <c r="B478" s="196" t="str">
        <f>VLOOKUP(A478,'[1]Town-County-RPC Ref'!A:D,3,FALSE)</f>
        <v>RRPC</v>
      </c>
      <c r="C478" s="201" t="s">
        <v>948</v>
      </c>
      <c r="D478" s="202">
        <v>7811098.7039999999</v>
      </c>
      <c r="E478" s="203">
        <v>7334441.8310000002</v>
      </c>
      <c r="F478" s="202">
        <v>6576961.1377999997</v>
      </c>
      <c r="G478" s="202">
        <v>7616474.6112000002</v>
      </c>
      <c r="H478" s="202">
        <v>7989928</v>
      </c>
      <c r="I478" s="200">
        <f t="shared" si="12"/>
        <v>7465780.8568000002</v>
      </c>
    </row>
    <row r="479" spans="1:9" ht="14.45" customHeight="1" x14ac:dyDescent="0.25">
      <c r="A479" s="195" t="s">
        <v>147</v>
      </c>
      <c r="B479" s="196" t="str">
        <f>VLOOKUP(A479,'[1]Town-County-RPC Ref'!A:D,3,FALSE)</f>
        <v>WRC</v>
      </c>
      <c r="C479" s="197" t="s">
        <v>1576</v>
      </c>
      <c r="D479" s="198">
        <v>27244214.026519001</v>
      </c>
      <c r="E479" s="199">
        <v>28864780.43375</v>
      </c>
      <c r="F479" s="198">
        <v>25873949.412999999</v>
      </c>
      <c r="G479" s="198">
        <v>26461830.3585</v>
      </c>
      <c r="H479" s="198">
        <v>26340451</v>
      </c>
      <c r="I479" s="200">
        <f t="shared" si="12"/>
        <v>26957045.046353806</v>
      </c>
    </row>
    <row r="480" spans="1:9" ht="14.45" customHeight="1" x14ac:dyDescent="0.25">
      <c r="A480" s="195" t="s">
        <v>147</v>
      </c>
      <c r="B480" s="196" t="str">
        <f>VLOOKUP(A480,'[1]Town-County-RPC Ref'!A:D,3,FALSE)</f>
        <v>WRC</v>
      </c>
      <c r="C480" s="197" t="s">
        <v>1577</v>
      </c>
      <c r="D480" s="198">
        <v>7679783.450061</v>
      </c>
      <c r="E480" s="199">
        <v>7437492.1425000001</v>
      </c>
      <c r="F480" s="198">
        <v>6963967.3899990004</v>
      </c>
      <c r="G480" s="198">
        <v>7835615.8200000003</v>
      </c>
      <c r="H480" s="198">
        <v>8633244</v>
      </c>
      <c r="I480" s="200">
        <f t="shared" si="12"/>
        <v>7710020.5605120007</v>
      </c>
    </row>
    <row r="481" spans="1:9" ht="14.45" customHeight="1" x14ac:dyDescent="0.25">
      <c r="A481" s="195" t="s">
        <v>147</v>
      </c>
      <c r="B481" s="196" t="str">
        <f>VLOOKUP(A481,'[1]Town-County-RPC Ref'!A:D,3,FALSE)</f>
        <v>WRC</v>
      </c>
      <c r="C481" s="201" t="s">
        <v>948</v>
      </c>
      <c r="D481" s="202">
        <v>34923997.476580001</v>
      </c>
      <c r="E481" s="203">
        <v>36302272.576250002</v>
      </c>
      <c r="F481" s="202">
        <v>32837916.802999001</v>
      </c>
      <c r="G481" s="202">
        <v>34297446.178499997</v>
      </c>
      <c r="H481" s="202">
        <v>34973695</v>
      </c>
      <c r="I481" s="200">
        <f t="shared" si="12"/>
        <v>34667065.606865801</v>
      </c>
    </row>
    <row r="482" spans="1:9" ht="14.45" customHeight="1" x14ac:dyDescent="0.25">
      <c r="A482" s="195" t="s">
        <v>122</v>
      </c>
      <c r="B482" s="196" t="str">
        <f>VLOOKUP(A482,'[1]Town-County-RPC Ref'!A:D,3,FALSE)</f>
        <v>TRORC</v>
      </c>
      <c r="C482" s="197" t="s">
        <v>1576</v>
      </c>
      <c r="D482" s="198">
        <v>32939537.218499999</v>
      </c>
      <c r="E482" s="199">
        <v>32436997.526909001</v>
      </c>
      <c r="F482" s="198">
        <v>32827848.517000001</v>
      </c>
      <c r="G482" s="198">
        <v>32360998.387499999</v>
      </c>
      <c r="H482" s="198">
        <v>34063208</v>
      </c>
      <c r="I482" s="200">
        <f t="shared" si="12"/>
        <v>32925717.929981805</v>
      </c>
    </row>
    <row r="483" spans="1:9" ht="14.45" customHeight="1" x14ac:dyDescent="0.25">
      <c r="A483" s="195" t="s">
        <v>122</v>
      </c>
      <c r="B483" s="196" t="str">
        <f>VLOOKUP(A483,'[1]Town-County-RPC Ref'!A:D,3,FALSE)</f>
        <v>TRORC</v>
      </c>
      <c r="C483" s="197" t="s">
        <v>1577</v>
      </c>
      <c r="D483" s="198">
        <v>13373612.539999999</v>
      </c>
      <c r="E483" s="199">
        <v>13654132.251274001</v>
      </c>
      <c r="F483" s="198">
        <v>12980464.858605999</v>
      </c>
      <c r="G483" s="198">
        <v>13837780.875</v>
      </c>
      <c r="H483" s="198">
        <v>14657904</v>
      </c>
      <c r="I483" s="200">
        <f t="shared" si="12"/>
        <v>13700778.904975999</v>
      </c>
    </row>
    <row r="484" spans="1:9" ht="14.45" customHeight="1" x14ac:dyDescent="0.25">
      <c r="A484" s="195" t="s">
        <v>122</v>
      </c>
      <c r="B484" s="196" t="str">
        <f>VLOOKUP(A484,'[1]Town-County-RPC Ref'!A:D,3,FALSE)</f>
        <v>TRORC</v>
      </c>
      <c r="C484" s="201" t="s">
        <v>948</v>
      </c>
      <c r="D484" s="202">
        <v>46313149.758500002</v>
      </c>
      <c r="E484" s="203">
        <v>46091129.778182998</v>
      </c>
      <c r="F484" s="202">
        <v>45808313.375606</v>
      </c>
      <c r="G484" s="202">
        <v>46198779.262500003</v>
      </c>
      <c r="H484" s="202">
        <v>48721112</v>
      </c>
      <c r="I484" s="200">
        <f t="shared" si="12"/>
        <v>46626496.834957801</v>
      </c>
    </row>
    <row r="485" spans="1:9" ht="14.45" customHeight="1" x14ac:dyDescent="0.25">
      <c r="A485" s="195" t="s">
        <v>277</v>
      </c>
      <c r="B485" s="196" t="str">
        <f>VLOOKUP(A485,'[1]Town-County-RPC Ref'!A:D,3,FALSE)</f>
        <v>TRORC</v>
      </c>
      <c r="C485" s="197" t="s">
        <v>1576</v>
      </c>
      <c r="D485" s="198">
        <v>2544380.2000000002</v>
      </c>
      <c r="E485" s="199">
        <v>2626834</v>
      </c>
      <c r="F485" s="198">
        <v>1473830</v>
      </c>
      <c r="G485" s="198">
        <v>741148</v>
      </c>
      <c r="H485" s="198">
        <v>969036</v>
      </c>
      <c r="I485" s="200">
        <f t="shared" si="12"/>
        <v>1671045.6400000001</v>
      </c>
    </row>
    <row r="486" spans="1:9" ht="14.45" customHeight="1" x14ac:dyDescent="0.25">
      <c r="A486" s="195" t="s">
        <v>277</v>
      </c>
      <c r="B486" s="196" t="str">
        <f>VLOOKUP(A486,'[1]Town-County-RPC Ref'!A:D,3,FALSE)</f>
        <v>TRORC</v>
      </c>
      <c r="C486" s="197" t="s">
        <v>1577</v>
      </c>
      <c r="D486" s="198">
        <v>4695347.1710000001</v>
      </c>
      <c r="E486" s="199">
        <v>4990141.9129999997</v>
      </c>
      <c r="F486" s="198">
        <v>3880214.6686120001</v>
      </c>
      <c r="G486" s="198">
        <v>3184277.5</v>
      </c>
      <c r="H486" s="198">
        <v>3861060</v>
      </c>
      <c r="I486" s="200">
        <f t="shared" si="12"/>
        <v>4122208.2505223998</v>
      </c>
    </row>
    <row r="487" spans="1:9" ht="14.45" customHeight="1" x14ac:dyDescent="0.25">
      <c r="A487" s="195" t="s">
        <v>277</v>
      </c>
      <c r="B487" s="196" t="str">
        <f>VLOOKUP(A487,'[1]Town-County-RPC Ref'!A:D,3,FALSE)</f>
        <v>TRORC</v>
      </c>
      <c r="C487" s="201" t="s">
        <v>948</v>
      </c>
      <c r="D487" s="202">
        <v>7239727.3710000003</v>
      </c>
      <c r="E487" s="203">
        <v>7616975.9129999997</v>
      </c>
      <c r="F487" s="202">
        <v>5354044.6686119996</v>
      </c>
      <c r="G487" s="202">
        <v>3925425.5</v>
      </c>
      <c r="H487" s="202">
        <v>4830096</v>
      </c>
      <c r="I487" s="200">
        <f t="shared" si="12"/>
        <v>5793253.8905223999</v>
      </c>
    </row>
    <row r="488" spans="1:9" ht="14.45" customHeight="1" x14ac:dyDescent="0.25">
      <c r="A488" s="195" t="s">
        <v>190</v>
      </c>
      <c r="B488" s="196" t="str">
        <f>VLOOKUP(A488,'[1]Town-County-RPC Ref'!A:D,3,FALSE)</f>
        <v>BCRC</v>
      </c>
      <c r="C488" s="197" t="s">
        <v>1576</v>
      </c>
      <c r="D488" s="198">
        <v>539534.09</v>
      </c>
      <c r="E488" s="199">
        <v>526792</v>
      </c>
      <c r="F488" s="198">
        <v>385163</v>
      </c>
      <c r="G488" s="198">
        <v>392447</v>
      </c>
      <c r="H488" s="198">
        <v>518205</v>
      </c>
      <c r="I488" s="200">
        <f t="shared" si="12"/>
        <v>472428.21799999999</v>
      </c>
    </row>
    <row r="489" spans="1:9" ht="14.45" customHeight="1" x14ac:dyDescent="0.25">
      <c r="A489" s="195" t="s">
        <v>190</v>
      </c>
      <c r="B489" s="196" t="str">
        <f>VLOOKUP(A489,'[1]Town-County-RPC Ref'!A:D,3,FALSE)</f>
        <v>BCRC</v>
      </c>
      <c r="C489" s="197" t="s">
        <v>1577</v>
      </c>
      <c r="D489" s="198">
        <v>2849991.32</v>
      </c>
      <c r="E489" s="199">
        <v>2967832.67</v>
      </c>
      <c r="F489" s="198">
        <v>2919423.46</v>
      </c>
      <c r="G489" s="198">
        <v>2944993.2</v>
      </c>
      <c r="H489" s="198">
        <v>2948295</v>
      </c>
      <c r="I489" s="200">
        <f t="shared" si="12"/>
        <v>2926107.13</v>
      </c>
    </row>
    <row r="490" spans="1:9" ht="14.45" customHeight="1" x14ac:dyDescent="0.25">
      <c r="A490" s="195" t="s">
        <v>190</v>
      </c>
      <c r="B490" s="196" t="str">
        <f>VLOOKUP(A490,'[1]Town-County-RPC Ref'!A:D,3,FALSE)</f>
        <v>BCRC</v>
      </c>
      <c r="C490" s="201" t="s">
        <v>948</v>
      </c>
      <c r="D490" s="202">
        <v>3389525.41</v>
      </c>
      <c r="E490" s="203">
        <v>3494624.67</v>
      </c>
      <c r="F490" s="202">
        <v>3304586.46</v>
      </c>
      <c r="G490" s="202">
        <v>3337440.2</v>
      </c>
      <c r="H490" s="202">
        <v>3466500</v>
      </c>
      <c r="I490" s="200">
        <f t="shared" si="12"/>
        <v>3398535.3479999998</v>
      </c>
    </row>
    <row r="491" spans="1:9" ht="14.45" customHeight="1" x14ac:dyDescent="0.25">
      <c r="A491" s="195" t="s">
        <v>57</v>
      </c>
      <c r="B491" s="196" t="str">
        <f>VLOOKUP(A491,'[1]Town-County-RPC Ref'!A:D,3,FALSE)</f>
        <v>NRPC</v>
      </c>
      <c r="C491" s="197" t="s">
        <v>1576</v>
      </c>
      <c r="D491" s="198">
        <v>11268159</v>
      </c>
      <c r="E491" s="199">
        <v>11612926</v>
      </c>
      <c r="F491" s="198">
        <v>11405638</v>
      </c>
      <c r="G491" s="198">
        <v>10600468</v>
      </c>
      <c r="H491" s="198">
        <v>10756590</v>
      </c>
      <c r="I491" s="200">
        <f t="shared" si="12"/>
        <v>11128756.199999999</v>
      </c>
    </row>
    <row r="492" spans="1:9" ht="14.45" customHeight="1" x14ac:dyDescent="0.25">
      <c r="A492" s="195" t="s">
        <v>57</v>
      </c>
      <c r="B492" s="196" t="str">
        <f>VLOOKUP(A492,'[1]Town-County-RPC Ref'!A:D,3,FALSE)</f>
        <v>NRPC</v>
      </c>
      <c r="C492" s="197" t="s">
        <v>1577</v>
      </c>
      <c r="D492" s="198">
        <v>7085781</v>
      </c>
      <c r="E492" s="199">
        <v>8082249</v>
      </c>
      <c r="F492" s="198">
        <v>7981838</v>
      </c>
      <c r="G492" s="198">
        <v>8435569</v>
      </c>
      <c r="H492" s="198">
        <v>8551965</v>
      </c>
      <c r="I492" s="200">
        <f t="shared" si="12"/>
        <v>8027480.4000000004</v>
      </c>
    </row>
    <row r="493" spans="1:9" ht="14.45" customHeight="1" x14ac:dyDescent="0.25">
      <c r="A493" s="195" t="s">
        <v>57</v>
      </c>
      <c r="B493" s="196" t="str">
        <f>VLOOKUP(A493,'[1]Town-County-RPC Ref'!A:D,3,FALSE)</f>
        <v>NRPC</v>
      </c>
      <c r="C493" s="201" t="s">
        <v>948</v>
      </c>
      <c r="D493" s="202">
        <v>18353940</v>
      </c>
      <c r="E493" s="203">
        <v>19695175</v>
      </c>
      <c r="F493" s="202">
        <v>19387476</v>
      </c>
      <c r="G493" s="202">
        <v>19036037</v>
      </c>
      <c r="H493" s="202">
        <v>19308555</v>
      </c>
      <c r="I493" s="200">
        <f t="shared" si="12"/>
        <v>19156236.600000001</v>
      </c>
    </row>
    <row r="494" spans="1:9" ht="14.45" customHeight="1" x14ac:dyDescent="0.25">
      <c r="A494" s="195" t="s">
        <v>247</v>
      </c>
      <c r="B494" s="196" t="str">
        <f>VLOOKUP(A494,'[1]Town-County-RPC Ref'!A:D,3,FALSE)</f>
        <v>CCRPC</v>
      </c>
      <c r="C494" s="197" t="s">
        <v>1576</v>
      </c>
      <c r="D494" s="198">
        <v>5894416.1899460005</v>
      </c>
      <c r="E494" s="199">
        <v>5672211.4812789997</v>
      </c>
      <c r="F494" s="198">
        <v>5523719.4074969999</v>
      </c>
      <c r="G494" s="198">
        <v>5195901.3614999996</v>
      </c>
      <c r="H494" s="198">
        <v>5377959</v>
      </c>
      <c r="I494" s="200">
        <f t="shared" si="12"/>
        <v>5532841.4880443998</v>
      </c>
    </row>
    <row r="495" spans="1:9" ht="14.45" customHeight="1" x14ac:dyDescent="0.25">
      <c r="A495" s="195" t="s">
        <v>247</v>
      </c>
      <c r="B495" s="196" t="str">
        <f>VLOOKUP(A495,'[1]Town-County-RPC Ref'!A:D,3,FALSE)</f>
        <v>CCRPC</v>
      </c>
      <c r="C495" s="197" t="s">
        <v>1577</v>
      </c>
      <c r="D495" s="198">
        <v>12880750.492564</v>
      </c>
      <c r="E495" s="199">
        <v>13382361.122726999</v>
      </c>
      <c r="F495" s="198">
        <v>12739811.294500001</v>
      </c>
      <c r="G495" s="198">
        <v>13672924.5275</v>
      </c>
      <c r="H495" s="198">
        <v>14328003</v>
      </c>
      <c r="I495" s="200">
        <f t="shared" si="12"/>
        <v>13400770.087458199</v>
      </c>
    </row>
    <row r="496" spans="1:9" ht="14.45" customHeight="1" x14ac:dyDescent="0.25">
      <c r="A496" s="195" t="s">
        <v>247</v>
      </c>
      <c r="B496" s="196" t="str">
        <f>VLOOKUP(A496,'[1]Town-County-RPC Ref'!A:D,3,FALSE)</f>
        <v>CCRPC</v>
      </c>
      <c r="C496" s="201" t="s">
        <v>948</v>
      </c>
      <c r="D496" s="202">
        <v>18775166.68251</v>
      </c>
      <c r="E496" s="203">
        <v>19054572.604006</v>
      </c>
      <c r="F496" s="202">
        <v>18263530.701997001</v>
      </c>
      <c r="G496" s="202">
        <v>18868825.888999999</v>
      </c>
      <c r="H496" s="202">
        <v>19705962</v>
      </c>
      <c r="I496" s="200">
        <f t="shared" si="12"/>
        <v>18933611.575502597</v>
      </c>
    </row>
    <row r="497" spans="1:9" ht="14.45" customHeight="1" x14ac:dyDescent="0.25">
      <c r="A497" s="195" t="s">
        <v>182</v>
      </c>
      <c r="B497" s="196" t="str">
        <f>VLOOKUP(A497,'[1]Town-County-RPC Ref'!A:D,3,FALSE)</f>
        <v>ACRPC</v>
      </c>
      <c r="C497" s="197" t="s">
        <v>1576</v>
      </c>
      <c r="D497" s="198">
        <v>1132058.74</v>
      </c>
      <c r="E497" s="199">
        <v>1032242.1015</v>
      </c>
      <c r="F497" s="198">
        <v>1025693.8425</v>
      </c>
      <c r="G497" s="198">
        <v>1220926.3529999999</v>
      </c>
      <c r="H497" s="198">
        <v>1541890</v>
      </c>
      <c r="I497" s="200">
        <f t="shared" si="12"/>
        <v>1190562.2074000002</v>
      </c>
    </row>
    <row r="498" spans="1:9" ht="14.45" customHeight="1" x14ac:dyDescent="0.25">
      <c r="A498" s="195" t="s">
        <v>182</v>
      </c>
      <c r="B498" s="196" t="str">
        <f>VLOOKUP(A498,'[1]Town-County-RPC Ref'!A:D,3,FALSE)</f>
        <v>ACRPC</v>
      </c>
      <c r="C498" s="197" t="s">
        <v>1577</v>
      </c>
      <c r="D498" s="198">
        <v>1865377.7200209999</v>
      </c>
      <c r="E498" s="199">
        <v>1904331.635</v>
      </c>
      <c r="F498" s="198">
        <v>1684637.4549980001</v>
      </c>
      <c r="G498" s="198">
        <v>2043661.02</v>
      </c>
      <c r="H498" s="198">
        <v>2211298</v>
      </c>
      <c r="I498" s="200">
        <f t="shared" si="12"/>
        <v>1941861.1660037998</v>
      </c>
    </row>
    <row r="499" spans="1:9" ht="14.45" customHeight="1" x14ac:dyDescent="0.25">
      <c r="A499" s="195" t="s">
        <v>182</v>
      </c>
      <c r="B499" s="196" t="str">
        <f>VLOOKUP(A499,'[1]Town-County-RPC Ref'!A:D,3,FALSE)</f>
        <v>ACRPC</v>
      </c>
      <c r="C499" s="201" t="s">
        <v>948</v>
      </c>
      <c r="D499" s="202">
        <v>2997436.4600209999</v>
      </c>
      <c r="E499" s="203">
        <v>2936573.7365000001</v>
      </c>
      <c r="F499" s="202">
        <v>2710331.2974979999</v>
      </c>
      <c r="G499" s="202">
        <v>3264587.3730000001</v>
      </c>
      <c r="H499" s="202">
        <v>3753188</v>
      </c>
      <c r="I499" s="200">
        <f t="shared" si="12"/>
        <v>3132423.3734037997</v>
      </c>
    </row>
    <row r="500" spans="1:9" ht="14.45" customHeight="1" x14ac:dyDescent="0.25">
      <c r="A500" s="195" t="s">
        <v>123</v>
      </c>
      <c r="B500" s="196" t="str">
        <f>VLOOKUP(A500,'[1]Town-County-RPC Ref'!A:D,3,FALSE)</f>
        <v>TRORC</v>
      </c>
      <c r="C500" s="197" t="s">
        <v>1576</v>
      </c>
      <c r="D500" s="198">
        <v>1816126.936</v>
      </c>
      <c r="E500" s="199">
        <v>1755338.06</v>
      </c>
      <c r="F500" s="198">
        <v>1653302.65</v>
      </c>
      <c r="G500" s="198">
        <v>1582384.6</v>
      </c>
      <c r="H500" s="198">
        <v>1734055</v>
      </c>
      <c r="I500" s="200">
        <f t="shared" si="12"/>
        <v>1708241.4491999999</v>
      </c>
    </row>
    <row r="501" spans="1:9" ht="14.45" customHeight="1" x14ac:dyDescent="0.25">
      <c r="A501" s="195" t="s">
        <v>123</v>
      </c>
      <c r="B501" s="196" t="str">
        <f>VLOOKUP(A501,'[1]Town-County-RPC Ref'!A:D,3,FALSE)</f>
        <v>TRORC</v>
      </c>
      <c r="C501" s="197" t="s">
        <v>1577</v>
      </c>
      <c r="D501" s="198">
        <v>4355529.0749890003</v>
      </c>
      <c r="E501" s="199">
        <v>4478935.3018439999</v>
      </c>
      <c r="F501" s="198">
        <v>4200905.3949999996</v>
      </c>
      <c r="G501" s="198">
        <v>4571205.46</v>
      </c>
      <c r="H501" s="198">
        <v>4899594</v>
      </c>
      <c r="I501" s="200">
        <f t="shared" si="12"/>
        <v>4501233.8463666001</v>
      </c>
    </row>
    <row r="502" spans="1:9" ht="14.45" customHeight="1" x14ac:dyDescent="0.25">
      <c r="A502" s="195" t="s">
        <v>123</v>
      </c>
      <c r="B502" s="196" t="str">
        <f>VLOOKUP(A502,'[1]Town-County-RPC Ref'!A:D,3,FALSE)</f>
        <v>TRORC</v>
      </c>
      <c r="C502" s="201" t="s">
        <v>948</v>
      </c>
      <c r="D502" s="202">
        <v>6171656.0109890001</v>
      </c>
      <c r="E502" s="203">
        <v>6234273.3618440004</v>
      </c>
      <c r="F502" s="202">
        <v>5854208.0449999999</v>
      </c>
      <c r="G502" s="202">
        <v>6153590.0599999996</v>
      </c>
      <c r="H502" s="202">
        <v>6633649</v>
      </c>
      <c r="I502" s="200">
        <f t="shared" si="12"/>
        <v>6209475.2955665998</v>
      </c>
    </row>
    <row r="503" spans="1:9" ht="14.45" customHeight="1" x14ac:dyDescent="0.25">
      <c r="A503" s="195" t="s">
        <v>148</v>
      </c>
      <c r="B503" s="196" t="str">
        <f>VLOOKUP(A503,'[1]Town-County-RPC Ref'!A:D,3,FALSE)</f>
        <v>WRC</v>
      </c>
      <c r="C503" s="197" t="s">
        <v>1576</v>
      </c>
      <c r="D503" s="198">
        <v>16816783.746242002</v>
      </c>
      <c r="E503" s="199">
        <v>19411885.028000001</v>
      </c>
      <c r="F503" s="198">
        <v>18222487.291000001</v>
      </c>
      <c r="G503" s="198">
        <v>16564774.658500001</v>
      </c>
      <c r="H503" s="198">
        <v>16632126</v>
      </c>
      <c r="I503" s="200">
        <f t="shared" si="12"/>
        <v>17529611.3447484</v>
      </c>
    </row>
    <row r="504" spans="1:9" ht="14.45" customHeight="1" x14ac:dyDescent="0.25">
      <c r="A504" s="195" t="s">
        <v>148</v>
      </c>
      <c r="B504" s="196" t="str">
        <f>VLOOKUP(A504,'[1]Town-County-RPC Ref'!A:D,3,FALSE)</f>
        <v>WRC</v>
      </c>
      <c r="C504" s="197" t="s">
        <v>1577</v>
      </c>
      <c r="D504" s="198">
        <v>15142138.621678</v>
      </c>
      <c r="E504" s="199">
        <v>15822052.375</v>
      </c>
      <c r="F504" s="198">
        <v>15154106.744999999</v>
      </c>
      <c r="G504" s="198">
        <v>16034641.550000001</v>
      </c>
      <c r="H504" s="198">
        <v>16518863</v>
      </c>
      <c r="I504" s="200">
        <f t="shared" si="12"/>
        <v>15734360.458335599</v>
      </c>
    </row>
    <row r="505" spans="1:9" ht="14.45" customHeight="1" x14ac:dyDescent="0.25">
      <c r="A505" s="195" t="s">
        <v>148</v>
      </c>
      <c r="B505" s="196" t="str">
        <f>VLOOKUP(A505,'[1]Town-County-RPC Ref'!A:D,3,FALSE)</f>
        <v>WRC</v>
      </c>
      <c r="C505" s="201" t="s">
        <v>948</v>
      </c>
      <c r="D505" s="202">
        <v>31958922.36792</v>
      </c>
      <c r="E505" s="203">
        <v>35233937.402999997</v>
      </c>
      <c r="F505" s="202">
        <v>33376594.035999998</v>
      </c>
      <c r="G505" s="202">
        <v>32599416.208500002</v>
      </c>
      <c r="H505" s="202">
        <v>33150989</v>
      </c>
      <c r="I505" s="200">
        <f t="shared" si="12"/>
        <v>33263971.803083997</v>
      </c>
    </row>
    <row r="506" spans="1:9" ht="14.45" customHeight="1" x14ac:dyDescent="0.25">
      <c r="A506" s="195" t="s">
        <v>228</v>
      </c>
      <c r="B506" s="196" t="str">
        <f>VLOOKUP(A506,'[1]Town-County-RPC Ref'!A:D,3,FALSE)</f>
        <v>CVRPC</v>
      </c>
      <c r="C506" s="197" t="s">
        <v>1576</v>
      </c>
      <c r="D506" s="198">
        <v>296925.8</v>
      </c>
      <c r="E506" s="199">
        <v>293088</v>
      </c>
      <c r="F506" s="198">
        <v>295184</v>
      </c>
      <c r="G506" s="198">
        <v>356277</v>
      </c>
      <c r="H506" s="198">
        <v>533059</v>
      </c>
      <c r="I506" s="200">
        <f t="shared" si="12"/>
        <v>354906.76</v>
      </c>
    </row>
    <row r="507" spans="1:9" ht="14.45" customHeight="1" x14ac:dyDescent="0.25">
      <c r="A507" s="195" t="s">
        <v>228</v>
      </c>
      <c r="B507" s="196" t="str">
        <f>VLOOKUP(A507,'[1]Town-County-RPC Ref'!A:D,3,FALSE)</f>
        <v>CVRPC</v>
      </c>
      <c r="C507" s="197" t="s">
        <v>1577</v>
      </c>
      <c r="D507" s="198">
        <v>2105003.6</v>
      </c>
      <c r="E507" s="199">
        <v>2105734.7256570002</v>
      </c>
      <c r="F507" s="198">
        <v>2079538.33</v>
      </c>
      <c r="G507" s="198">
        <v>2192586.9900000002</v>
      </c>
      <c r="H507" s="198">
        <v>2375512</v>
      </c>
      <c r="I507" s="200">
        <f t="shared" si="12"/>
        <v>2171675.1291314</v>
      </c>
    </row>
    <row r="508" spans="1:9" ht="14.45" customHeight="1" x14ac:dyDescent="0.25">
      <c r="A508" s="195" t="s">
        <v>228</v>
      </c>
      <c r="B508" s="196" t="str">
        <f>VLOOKUP(A508,'[1]Town-County-RPC Ref'!A:D,3,FALSE)</f>
        <v>CVRPC</v>
      </c>
      <c r="C508" s="201" t="s">
        <v>948</v>
      </c>
      <c r="D508" s="202">
        <v>2401929.4</v>
      </c>
      <c r="E508" s="203">
        <v>2398822.7256570002</v>
      </c>
      <c r="F508" s="202">
        <v>2374722.33</v>
      </c>
      <c r="G508" s="202">
        <v>2548863.9900000002</v>
      </c>
      <c r="H508" s="202">
        <v>2908571</v>
      </c>
      <c r="I508" s="200">
        <f t="shared" si="12"/>
        <v>2526581.8891313998</v>
      </c>
    </row>
    <row r="509" spans="1:9" ht="14.45" customHeight="1" x14ac:dyDescent="0.25">
      <c r="A509" s="195" t="s">
        <v>124</v>
      </c>
      <c r="B509" s="196" t="str">
        <f>VLOOKUP(A509,'[1]Town-County-RPC Ref'!A:D,3,FALSE)</f>
        <v>TRORC</v>
      </c>
      <c r="C509" s="197" t="s">
        <v>1576</v>
      </c>
      <c r="D509" s="198">
        <v>6120053.1789999995</v>
      </c>
      <c r="E509" s="199">
        <v>6593672.9939999999</v>
      </c>
      <c r="F509" s="198">
        <v>5330928.1100000003</v>
      </c>
      <c r="G509" s="198">
        <v>4926736.3140000002</v>
      </c>
      <c r="H509" s="198">
        <v>5538695</v>
      </c>
      <c r="I509" s="200">
        <f t="shared" si="12"/>
        <v>5702017.1194000002</v>
      </c>
    </row>
    <row r="510" spans="1:9" ht="14.45" customHeight="1" x14ac:dyDescent="0.25">
      <c r="A510" s="195" t="s">
        <v>124</v>
      </c>
      <c r="B510" s="196" t="str">
        <f>VLOOKUP(A510,'[1]Town-County-RPC Ref'!A:D,3,FALSE)</f>
        <v>TRORC</v>
      </c>
      <c r="C510" s="197" t="s">
        <v>1577</v>
      </c>
      <c r="D510" s="198">
        <v>8269198.5733770002</v>
      </c>
      <c r="E510" s="199">
        <v>8682978.6853039991</v>
      </c>
      <c r="F510" s="198">
        <v>8289675.5300000003</v>
      </c>
      <c r="G510" s="198">
        <v>8948436.4000070002</v>
      </c>
      <c r="H510" s="198">
        <v>9243050</v>
      </c>
      <c r="I510" s="200">
        <f t="shared" si="12"/>
        <v>8686667.8377376013</v>
      </c>
    </row>
    <row r="511" spans="1:9" ht="14.45" customHeight="1" x14ac:dyDescent="0.25">
      <c r="A511" s="195" t="s">
        <v>124</v>
      </c>
      <c r="B511" s="196" t="str">
        <f>VLOOKUP(A511,'[1]Town-County-RPC Ref'!A:D,3,FALSE)</f>
        <v>TRORC</v>
      </c>
      <c r="C511" s="201" t="s">
        <v>948</v>
      </c>
      <c r="D511" s="202">
        <v>14389251.752377</v>
      </c>
      <c r="E511" s="203">
        <v>15276651.679304</v>
      </c>
      <c r="F511" s="202">
        <v>13620603.640000001</v>
      </c>
      <c r="G511" s="202">
        <v>13875172.714007</v>
      </c>
      <c r="H511" s="202">
        <v>14781745</v>
      </c>
      <c r="I511" s="200">
        <f t="shared" si="12"/>
        <v>14388684.9571376</v>
      </c>
    </row>
    <row r="512" spans="1:9" ht="14.45" customHeight="1" x14ac:dyDescent="0.25">
      <c r="A512" s="195" t="s">
        <v>206</v>
      </c>
      <c r="B512" s="196" t="str">
        <f>VLOOKUP(A512,'[1]Town-County-RPC Ref'!A:D,3,FALSE)</f>
        <v>BCRC</v>
      </c>
      <c r="C512" s="197" t="s">
        <v>1576</v>
      </c>
      <c r="D512" s="198">
        <v>467696.8</v>
      </c>
      <c r="E512" s="199">
        <v>609753</v>
      </c>
      <c r="F512" s="198">
        <v>598401.84</v>
      </c>
      <c r="G512" s="198">
        <v>619197.4</v>
      </c>
      <c r="H512" s="198">
        <v>696438</v>
      </c>
      <c r="I512" s="200">
        <f t="shared" si="12"/>
        <v>598297.40800000005</v>
      </c>
    </row>
    <row r="513" spans="1:9" ht="14.45" customHeight="1" x14ac:dyDescent="0.25">
      <c r="A513" s="195" t="s">
        <v>206</v>
      </c>
      <c r="B513" s="196" t="str">
        <f>VLOOKUP(A513,'[1]Town-County-RPC Ref'!A:D,3,FALSE)</f>
        <v>BCRC</v>
      </c>
      <c r="C513" s="197" t="s">
        <v>1577</v>
      </c>
      <c r="D513" s="198">
        <v>3638459.729996</v>
      </c>
      <c r="E513" s="199">
        <v>3533257.5550000002</v>
      </c>
      <c r="F513" s="198">
        <v>3260935.4354980001</v>
      </c>
      <c r="G513" s="198">
        <v>3457887.91</v>
      </c>
      <c r="H513" s="198">
        <v>3538468</v>
      </c>
      <c r="I513" s="200">
        <f t="shared" si="12"/>
        <v>3485801.7260987996</v>
      </c>
    </row>
    <row r="514" spans="1:9" ht="14.45" customHeight="1" x14ac:dyDescent="0.25">
      <c r="A514" s="195" t="s">
        <v>206</v>
      </c>
      <c r="B514" s="196" t="str">
        <f>VLOOKUP(A514,'[1]Town-County-RPC Ref'!A:D,3,FALSE)</f>
        <v>BCRC</v>
      </c>
      <c r="C514" s="201" t="s">
        <v>948</v>
      </c>
      <c r="D514" s="202">
        <v>4106156.5299960002</v>
      </c>
      <c r="E514" s="203">
        <v>4143010.5550000002</v>
      </c>
      <c r="F514" s="202">
        <v>3859337.275498</v>
      </c>
      <c r="G514" s="202">
        <v>4077085.31</v>
      </c>
      <c r="H514" s="202">
        <v>4234906</v>
      </c>
      <c r="I514" s="200">
        <f t="shared" si="12"/>
        <v>4084099.1340987994</v>
      </c>
    </row>
    <row r="515" spans="1:9" ht="14.45" customHeight="1" x14ac:dyDescent="0.25">
      <c r="A515" s="195" t="s">
        <v>95</v>
      </c>
      <c r="B515" s="196" t="str">
        <f>VLOOKUP(A515,'[1]Town-County-RPC Ref'!A:D,3,FALSE)</f>
        <v>RRPC</v>
      </c>
      <c r="C515" s="197" t="s">
        <v>1576</v>
      </c>
      <c r="D515" s="198">
        <v>153823935.81779999</v>
      </c>
      <c r="E515" s="199">
        <v>156042227.497978</v>
      </c>
      <c r="F515" s="198">
        <v>155202338.24429899</v>
      </c>
      <c r="G515" s="198">
        <v>140158650.104496</v>
      </c>
      <c r="H515" s="198">
        <v>146003547</v>
      </c>
      <c r="I515" s="200">
        <f t="shared" si="12"/>
        <v>150246139.7329146</v>
      </c>
    </row>
    <row r="516" spans="1:9" ht="14.45" customHeight="1" x14ac:dyDescent="0.25">
      <c r="A516" s="195" t="s">
        <v>95</v>
      </c>
      <c r="B516" s="196" t="str">
        <f>VLOOKUP(A516,'[1]Town-County-RPC Ref'!A:D,3,FALSE)</f>
        <v>RRPC</v>
      </c>
      <c r="C516" s="197" t="s">
        <v>1577</v>
      </c>
      <c r="D516" s="198">
        <v>56241063.676675998</v>
      </c>
      <c r="E516" s="199">
        <v>59181375.464878999</v>
      </c>
      <c r="F516" s="198">
        <v>56628794.914999999</v>
      </c>
      <c r="G516" s="198">
        <v>60434299.299999997</v>
      </c>
      <c r="H516" s="198">
        <v>61553686</v>
      </c>
      <c r="I516" s="200">
        <f t="shared" si="12"/>
        <v>58807843.871310994</v>
      </c>
    </row>
    <row r="517" spans="1:9" ht="14.45" customHeight="1" x14ac:dyDescent="0.25">
      <c r="A517" s="195" t="s">
        <v>95</v>
      </c>
      <c r="B517" s="196" t="str">
        <f>VLOOKUP(A517,'[1]Town-County-RPC Ref'!A:D,3,FALSE)</f>
        <v>RRPC</v>
      </c>
      <c r="C517" s="201" t="s">
        <v>948</v>
      </c>
      <c r="D517" s="202">
        <v>210064999.49447599</v>
      </c>
      <c r="E517" s="203">
        <v>215223602.96285701</v>
      </c>
      <c r="F517" s="202">
        <v>211831133.15929899</v>
      </c>
      <c r="G517" s="202">
        <v>200592949.40449601</v>
      </c>
      <c r="H517" s="202">
        <v>207557233</v>
      </c>
      <c r="I517" s="200">
        <f t="shared" si="12"/>
        <v>209053983.60422558</v>
      </c>
    </row>
    <row r="518" spans="1:9" ht="14.45" customHeight="1" x14ac:dyDescent="0.25">
      <c r="A518" s="195" t="s">
        <v>96</v>
      </c>
      <c r="B518" s="196" t="str">
        <f>VLOOKUP(A518,'[1]Town-County-RPC Ref'!A:D,3,FALSE)</f>
        <v>RRPC</v>
      </c>
      <c r="C518" s="197" t="s">
        <v>1576</v>
      </c>
      <c r="D518" s="198">
        <v>3377002.75</v>
      </c>
      <c r="E518" s="199">
        <v>3422344.4180000001</v>
      </c>
      <c r="F518" s="198">
        <v>3384173.929</v>
      </c>
      <c r="G518" s="198">
        <v>2941800.1660000002</v>
      </c>
      <c r="H518" s="198">
        <v>3520438</v>
      </c>
      <c r="I518" s="200">
        <f t="shared" si="12"/>
        <v>3329151.8525999999</v>
      </c>
    </row>
    <row r="519" spans="1:9" ht="14.45" customHeight="1" x14ac:dyDescent="0.25">
      <c r="A519" s="195" t="s">
        <v>96</v>
      </c>
      <c r="B519" s="196" t="str">
        <f>VLOOKUP(A519,'[1]Town-County-RPC Ref'!A:D,3,FALSE)</f>
        <v>RRPC</v>
      </c>
      <c r="C519" s="197" t="s">
        <v>1577</v>
      </c>
      <c r="D519" s="198">
        <v>1317610.925</v>
      </c>
      <c r="E519" s="199">
        <v>1453393.53</v>
      </c>
      <c r="F519" s="198">
        <v>1314123.95</v>
      </c>
      <c r="G519" s="198">
        <v>1437923.25</v>
      </c>
      <c r="H519" s="198">
        <v>1471421</v>
      </c>
      <c r="I519" s="200">
        <f t="shared" si="12"/>
        <v>1398894.531</v>
      </c>
    </row>
    <row r="520" spans="1:9" ht="14.45" customHeight="1" x14ac:dyDescent="0.25">
      <c r="A520" s="195" t="s">
        <v>96</v>
      </c>
      <c r="B520" s="196" t="str">
        <f>VLOOKUP(A520,'[1]Town-County-RPC Ref'!A:D,3,FALSE)</f>
        <v>RRPC</v>
      </c>
      <c r="C520" s="201" t="s">
        <v>948</v>
      </c>
      <c r="D520" s="202">
        <v>4694613.6749999998</v>
      </c>
      <c r="E520" s="203">
        <v>4875737.9479999999</v>
      </c>
      <c r="F520" s="202">
        <v>4698297.8789999997</v>
      </c>
      <c r="G520" s="202">
        <v>4379723.4160000002</v>
      </c>
      <c r="H520" s="202">
        <v>4991859</v>
      </c>
      <c r="I520" s="200">
        <f t="shared" si="12"/>
        <v>4728046.3836000003</v>
      </c>
    </row>
    <row r="521" spans="1:9" ht="14.45" customHeight="1" x14ac:dyDescent="0.25">
      <c r="A521" s="195" t="s">
        <v>9</v>
      </c>
      <c r="B521" s="196" t="str">
        <f>VLOOKUP(A521,'[1]Town-County-RPC Ref'!A:D,3,FALSE)</f>
        <v>NVDA</v>
      </c>
      <c r="C521" s="197" t="s">
        <v>1576</v>
      </c>
      <c r="D521" s="198">
        <v>1012915.266457</v>
      </c>
      <c r="E521" s="199">
        <v>960351.12</v>
      </c>
      <c r="F521" s="198">
        <v>1334134.513</v>
      </c>
      <c r="G521" s="198">
        <v>959050.61</v>
      </c>
      <c r="H521" s="198">
        <v>984205</v>
      </c>
      <c r="I521" s="200">
        <f t="shared" si="12"/>
        <v>1050131.3018914</v>
      </c>
    </row>
    <row r="522" spans="1:9" ht="14.45" customHeight="1" x14ac:dyDescent="0.25">
      <c r="A522" s="195" t="s">
        <v>9</v>
      </c>
      <c r="B522" s="196" t="str">
        <f>VLOOKUP(A522,'[1]Town-County-RPC Ref'!A:D,3,FALSE)</f>
        <v>NVDA</v>
      </c>
      <c r="C522" s="197" t="s">
        <v>1577</v>
      </c>
      <c r="D522" s="198">
        <v>4107122.0615249998</v>
      </c>
      <c r="E522" s="199">
        <v>4227277.8492679996</v>
      </c>
      <c r="F522" s="198">
        <v>4072657.3</v>
      </c>
      <c r="G522" s="198">
        <v>4374763.43</v>
      </c>
      <c r="H522" s="198">
        <v>4536872</v>
      </c>
      <c r="I522" s="200">
        <f t="shared" si="12"/>
        <v>4263738.5281585995</v>
      </c>
    </row>
    <row r="523" spans="1:9" ht="14.45" customHeight="1" x14ac:dyDescent="0.25">
      <c r="A523" s="195" t="s">
        <v>9</v>
      </c>
      <c r="B523" s="196" t="str">
        <f>VLOOKUP(A523,'[1]Town-County-RPC Ref'!A:D,3,FALSE)</f>
        <v>NVDA</v>
      </c>
      <c r="C523" s="201" t="s">
        <v>948</v>
      </c>
      <c r="D523" s="202">
        <v>5120037.3279820001</v>
      </c>
      <c r="E523" s="203">
        <v>5187628.9692679998</v>
      </c>
      <c r="F523" s="202">
        <v>5406791.8130000001</v>
      </c>
      <c r="G523" s="202">
        <v>5333814.04</v>
      </c>
      <c r="H523" s="202">
        <v>5521077</v>
      </c>
      <c r="I523" s="200">
        <f t="shared" si="12"/>
        <v>5313869.83005</v>
      </c>
    </row>
    <row r="524" spans="1:9" ht="14.45" customHeight="1" x14ac:dyDescent="0.25">
      <c r="A524" s="195" t="s">
        <v>71</v>
      </c>
      <c r="B524" s="196" t="e">
        <f>VLOOKUP(A524,'[1]Town-County-RPC Ref'!A:D,3,FALSE)</f>
        <v>#N/A</v>
      </c>
      <c r="C524" s="197" t="s">
        <v>1579</v>
      </c>
      <c r="D524" s="204"/>
      <c r="E524" s="205"/>
      <c r="F524" s="204"/>
      <c r="G524" s="204"/>
      <c r="H524" s="204"/>
      <c r="I524" s="200" t="e">
        <f t="shared" si="12"/>
        <v>#DIV/0!</v>
      </c>
    </row>
    <row r="525" spans="1:9" ht="14.45" customHeight="1" x14ac:dyDescent="0.25">
      <c r="A525" s="195" t="s">
        <v>71</v>
      </c>
      <c r="B525" s="196" t="e">
        <f>VLOOKUP(A525,'[1]Town-County-RPC Ref'!A:D,3,FALSE)</f>
        <v>#N/A</v>
      </c>
      <c r="C525" s="201" t="s">
        <v>948</v>
      </c>
      <c r="D525" s="201"/>
      <c r="E525" s="206"/>
      <c r="F525" s="201"/>
      <c r="G525" s="201"/>
      <c r="H525" s="201"/>
      <c r="I525" s="200" t="e">
        <f t="shared" ref="I525:I588" si="13">AVERAGE(D525:H525)</f>
        <v>#DIV/0!</v>
      </c>
    </row>
    <row r="526" spans="1:9" ht="14.45" customHeight="1" x14ac:dyDescent="0.25">
      <c r="A526" s="195" t="s">
        <v>72</v>
      </c>
      <c r="B526" s="196" t="e">
        <f>VLOOKUP(A526,'[1]Town-County-RPC Ref'!A:D,3,FALSE)</f>
        <v>#N/A</v>
      </c>
      <c r="C526" s="197" t="s">
        <v>1576</v>
      </c>
      <c r="D526" s="198">
        <v>114443249.34185</v>
      </c>
      <c r="E526" s="199">
        <v>119126363.35789999</v>
      </c>
      <c r="F526" s="198">
        <v>115549150.866611</v>
      </c>
      <c r="G526" s="198">
        <v>119138230.7808</v>
      </c>
      <c r="H526" s="198">
        <v>119933551</v>
      </c>
      <c r="I526" s="200">
        <f t="shared" si="13"/>
        <v>117638109.06943221</v>
      </c>
    </row>
    <row r="527" spans="1:9" ht="14.45" customHeight="1" x14ac:dyDescent="0.25">
      <c r="A527" s="195" t="s">
        <v>72</v>
      </c>
      <c r="B527" s="196" t="e">
        <f>VLOOKUP(A527,'[1]Town-County-RPC Ref'!A:D,3,FALSE)</f>
        <v>#N/A</v>
      </c>
      <c r="C527" s="197" t="s">
        <v>1577</v>
      </c>
      <c r="D527" s="198">
        <v>37258993.153796002</v>
      </c>
      <c r="E527" s="199">
        <v>39115415.139995001</v>
      </c>
      <c r="F527" s="198">
        <v>37664386.979999997</v>
      </c>
      <c r="G527" s="198">
        <v>40763174.229999997</v>
      </c>
      <c r="H527" s="198">
        <v>41755796</v>
      </c>
      <c r="I527" s="200">
        <f t="shared" si="13"/>
        <v>39311553.100758195</v>
      </c>
    </row>
    <row r="528" spans="1:9" ht="14.45" customHeight="1" x14ac:dyDescent="0.25">
      <c r="A528" s="195" t="s">
        <v>72</v>
      </c>
      <c r="B528" s="196" t="e">
        <f>VLOOKUP(A528,'[1]Town-County-RPC Ref'!A:D,3,FALSE)</f>
        <v>#N/A</v>
      </c>
      <c r="C528" s="201" t="s">
        <v>948</v>
      </c>
      <c r="D528" s="202">
        <v>151702242.495646</v>
      </c>
      <c r="E528" s="203">
        <v>158241778.497895</v>
      </c>
      <c r="F528" s="202">
        <v>153213537.84661099</v>
      </c>
      <c r="G528" s="202">
        <v>159901405.0108</v>
      </c>
      <c r="H528" s="202">
        <v>161689347</v>
      </c>
      <c r="I528" s="200">
        <f t="shared" si="13"/>
        <v>156949662.17019039</v>
      </c>
    </row>
    <row r="529" spans="1:9" ht="14.45" customHeight="1" x14ac:dyDescent="0.25">
      <c r="A529" s="195" t="s">
        <v>250</v>
      </c>
      <c r="B529" s="196" t="e">
        <f>VLOOKUP(A529,'[1]Town-County-RPC Ref'!A:D,3,FALSE)</f>
        <v>#N/A</v>
      </c>
      <c r="C529" s="197" t="s">
        <v>1576</v>
      </c>
      <c r="D529" s="198">
        <v>385145</v>
      </c>
      <c r="E529" s="199">
        <v>450370</v>
      </c>
      <c r="F529" s="198">
        <v>451593</v>
      </c>
      <c r="G529" s="198">
        <v>449525</v>
      </c>
      <c r="H529" s="198">
        <v>470518</v>
      </c>
      <c r="I529" s="200">
        <f t="shared" si="13"/>
        <v>441430.2</v>
      </c>
    </row>
    <row r="530" spans="1:9" ht="14.45" customHeight="1" x14ac:dyDescent="0.25">
      <c r="A530" s="195" t="s">
        <v>250</v>
      </c>
      <c r="B530" s="196" t="e">
        <f>VLOOKUP(A530,'[1]Town-County-RPC Ref'!A:D,3,FALSE)</f>
        <v>#N/A</v>
      </c>
      <c r="C530" s="197" t="s">
        <v>1577</v>
      </c>
      <c r="D530" s="198">
        <v>2191586</v>
      </c>
      <c r="E530" s="199">
        <v>2557568</v>
      </c>
      <c r="F530" s="198">
        <v>2547620</v>
      </c>
      <c r="G530" s="198">
        <v>2760547</v>
      </c>
      <c r="H530" s="198">
        <v>2738351</v>
      </c>
      <c r="I530" s="200">
        <f t="shared" si="13"/>
        <v>2559134.4</v>
      </c>
    </row>
    <row r="531" spans="1:9" ht="14.45" customHeight="1" x14ac:dyDescent="0.25">
      <c r="A531" s="195" t="s">
        <v>250</v>
      </c>
      <c r="B531" s="196" t="e">
        <f>VLOOKUP(A531,'[1]Town-County-RPC Ref'!A:D,3,FALSE)</f>
        <v>#N/A</v>
      </c>
      <c r="C531" s="201" t="s">
        <v>948</v>
      </c>
      <c r="D531" s="202">
        <v>2576731</v>
      </c>
      <c r="E531" s="203">
        <v>3007938</v>
      </c>
      <c r="F531" s="202">
        <v>2999213</v>
      </c>
      <c r="G531" s="202">
        <v>3210072</v>
      </c>
      <c r="H531" s="202">
        <v>3208869</v>
      </c>
      <c r="I531" s="200">
        <f t="shared" si="13"/>
        <v>3000564.6</v>
      </c>
    </row>
    <row r="532" spans="1:9" ht="14.45" customHeight="1" x14ac:dyDescent="0.25">
      <c r="A532" s="195" t="s">
        <v>11</v>
      </c>
      <c r="B532" s="196" t="e">
        <f>VLOOKUP(A532,'[1]Town-County-RPC Ref'!A:D,3,FALSE)</f>
        <v>#N/A</v>
      </c>
      <c r="C532" s="197" t="s">
        <v>1576</v>
      </c>
      <c r="D532" s="198">
        <v>56543197.008050002</v>
      </c>
      <c r="E532" s="199">
        <v>57811195.968999997</v>
      </c>
      <c r="F532" s="198">
        <v>56039081.541500002</v>
      </c>
      <c r="G532" s="198">
        <v>55242464.148999996</v>
      </c>
      <c r="H532" s="198">
        <v>57669541</v>
      </c>
      <c r="I532" s="200">
        <f t="shared" si="13"/>
        <v>56661095.933509991</v>
      </c>
    </row>
    <row r="533" spans="1:9" ht="14.45" customHeight="1" x14ac:dyDescent="0.25">
      <c r="A533" s="195" t="s">
        <v>11</v>
      </c>
      <c r="B533" s="196" t="e">
        <f>VLOOKUP(A533,'[1]Town-County-RPC Ref'!A:D,3,FALSE)</f>
        <v>#N/A</v>
      </c>
      <c r="C533" s="197" t="s">
        <v>1577</v>
      </c>
      <c r="D533" s="198">
        <v>19584163.530000001</v>
      </c>
      <c r="E533" s="199">
        <v>20004006.295000002</v>
      </c>
      <c r="F533" s="198">
        <v>19310843.93</v>
      </c>
      <c r="G533" s="198">
        <v>20594578.18</v>
      </c>
      <c r="H533" s="198">
        <v>21061275</v>
      </c>
      <c r="I533" s="200">
        <f t="shared" si="13"/>
        <v>20110973.387000002</v>
      </c>
    </row>
    <row r="534" spans="1:9" ht="14.45" customHeight="1" x14ac:dyDescent="0.25">
      <c r="A534" s="195" t="s">
        <v>11</v>
      </c>
      <c r="B534" s="196" t="e">
        <f>VLOOKUP(A534,'[1]Town-County-RPC Ref'!A:D,3,FALSE)</f>
        <v>#N/A</v>
      </c>
      <c r="C534" s="201" t="s">
        <v>948</v>
      </c>
      <c r="D534" s="202">
        <v>76127360.538049996</v>
      </c>
      <c r="E534" s="203">
        <v>77815202.263999999</v>
      </c>
      <c r="F534" s="202">
        <v>75349925.471499994</v>
      </c>
      <c r="G534" s="202">
        <v>75837042.328999996</v>
      </c>
      <c r="H534" s="202">
        <v>78730816</v>
      </c>
      <c r="I534" s="200">
        <f t="shared" si="13"/>
        <v>76772069.32051</v>
      </c>
    </row>
    <row r="535" spans="1:9" ht="14.45" customHeight="1" x14ac:dyDescent="0.25">
      <c r="A535" s="195" t="s">
        <v>183</v>
      </c>
      <c r="B535" s="196" t="str">
        <f>VLOOKUP(A535,'[1]Town-County-RPC Ref'!A:D,3,FALSE)</f>
        <v>ACRPC</v>
      </c>
      <c r="C535" s="197" t="s">
        <v>1576</v>
      </c>
      <c r="D535" s="198">
        <v>1597149.699</v>
      </c>
      <c r="E535" s="199">
        <v>1669400.7339999999</v>
      </c>
      <c r="F535" s="198">
        <v>1602817.79</v>
      </c>
      <c r="G535" s="198">
        <v>1721534.32</v>
      </c>
      <c r="H535" s="198">
        <v>2070847</v>
      </c>
      <c r="I535" s="200">
        <f t="shared" si="13"/>
        <v>1732349.9086000002</v>
      </c>
    </row>
    <row r="536" spans="1:9" ht="14.45" customHeight="1" x14ac:dyDescent="0.25">
      <c r="A536" s="195" t="s">
        <v>183</v>
      </c>
      <c r="B536" s="196" t="str">
        <f>VLOOKUP(A536,'[1]Town-County-RPC Ref'!A:D,3,FALSE)</f>
        <v>ACRPC</v>
      </c>
      <c r="C536" s="197" t="s">
        <v>1577</v>
      </c>
      <c r="D536" s="198">
        <v>5114762.6717010001</v>
      </c>
      <c r="E536" s="199">
        <v>5163160.46</v>
      </c>
      <c r="F536" s="198">
        <v>4609061.92</v>
      </c>
      <c r="G536" s="198">
        <v>5453688.1100000003</v>
      </c>
      <c r="H536" s="198">
        <v>5477264</v>
      </c>
      <c r="I536" s="200">
        <f t="shared" si="13"/>
        <v>5163587.4323402001</v>
      </c>
    </row>
    <row r="537" spans="1:9" ht="14.45" customHeight="1" x14ac:dyDescent="0.25">
      <c r="A537" s="195" t="s">
        <v>183</v>
      </c>
      <c r="B537" s="196" t="str">
        <f>VLOOKUP(A537,'[1]Town-County-RPC Ref'!A:D,3,FALSE)</f>
        <v>ACRPC</v>
      </c>
      <c r="C537" s="201" t="s">
        <v>948</v>
      </c>
      <c r="D537" s="202">
        <v>6711912.3707010001</v>
      </c>
      <c r="E537" s="203">
        <v>6832561.1940000001</v>
      </c>
      <c r="F537" s="202">
        <v>6211879.71</v>
      </c>
      <c r="G537" s="202">
        <v>7175222.4299999997</v>
      </c>
      <c r="H537" s="202">
        <v>7548111</v>
      </c>
      <c r="I537" s="200">
        <f t="shared" si="13"/>
        <v>6895937.3409401998</v>
      </c>
    </row>
    <row r="538" spans="1:9" ht="14.45" customHeight="1" x14ac:dyDescent="0.25">
      <c r="A538" s="195" t="s">
        <v>207</v>
      </c>
      <c r="B538" s="196" t="str">
        <f>VLOOKUP(A538,'[1]Town-County-RPC Ref'!A:D,3,FALSE)</f>
        <v>BCRC</v>
      </c>
      <c r="C538" s="197" t="s">
        <v>1576</v>
      </c>
      <c r="D538" s="198">
        <v>129652</v>
      </c>
      <c r="E538" s="199">
        <v>251994</v>
      </c>
      <c r="F538" s="198">
        <v>188884</v>
      </c>
      <c r="G538" s="198">
        <v>146629</v>
      </c>
      <c r="H538" s="198">
        <v>218503</v>
      </c>
      <c r="I538" s="200">
        <f t="shared" si="13"/>
        <v>187132.4</v>
      </c>
    </row>
    <row r="539" spans="1:9" ht="14.45" customHeight="1" x14ac:dyDescent="0.25">
      <c r="A539" s="195" t="s">
        <v>207</v>
      </c>
      <c r="B539" s="196" t="str">
        <f>VLOOKUP(A539,'[1]Town-County-RPC Ref'!A:D,3,FALSE)</f>
        <v>BCRC</v>
      </c>
      <c r="C539" s="197" t="s">
        <v>1577</v>
      </c>
      <c r="D539" s="198">
        <v>1523661.54</v>
      </c>
      <c r="E539" s="199">
        <v>1682898.51</v>
      </c>
      <c r="F539" s="198">
        <v>1572796.58</v>
      </c>
      <c r="G539" s="198">
        <v>1640696.78</v>
      </c>
      <c r="H539" s="198">
        <v>1793979</v>
      </c>
      <c r="I539" s="200">
        <f t="shared" si="13"/>
        <v>1642806.4820000001</v>
      </c>
    </row>
    <row r="540" spans="1:9" ht="14.45" customHeight="1" x14ac:dyDescent="0.25">
      <c r="A540" s="195" t="s">
        <v>207</v>
      </c>
      <c r="B540" s="196" t="str">
        <f>VLOOKUP(A540,'[1]Town-County-RPC Ref'!A:D,3,FALSE)</f>
        <v>BCRC</v>
      </c>
      <c r="C540" s="201" t="s">
        <v>948</v>
      </c>
      <c r="D540" s="202">
        <v>1653313.54</v>
      </c>
      <c r="E540" s="203">
        <v>1934892.51</v>
      </c>
      <c r="F540" s="202">
        <v>1761680.58</v>
      </c>
      <c r="G540" s="202">
        <v>1787325.78</v>
      </c>
      <c r="H540" s="202">
        <v>2012482</v>
      </c>
      <c r="I540" s="200">
        <f t="shared" si="13"/>
        <v>1829938.882</v>
      </c>
    </row>
    <row r="541" spans="1:9" ht="14.45" customHeight="1" x14ac:dyDescent="0.25">
      <c r="A541" s="195" t="s">
        <v>191</v>
      </c>
      <c r="B541" s="196" t="str">
        <f>VLOOKUP(A541,'[1]Town-County-RPC Ref'!A:D,3,FALSE)</f>
        <v>BCRC</v>
      </c>
      <c r="C541" s="197" t="s">
        <v>1576</v>
      </c>
      <c r="D541" s="198">
        <v>217050.06</v>
      </c>
      <c r="E541" s="199">
        <v>1019806.5</v>
      </c>
      <c r="F541" s="198">
        <v>342637.65</v>
      </c>
      <c r="G541" s="198">
        <v>443189.72499999998</v>
      </c>
      <c r="H541" s="198">
        <v>502281</v>
      </c>
      <c r="I541" s="200">
        <f t="shared" si="13"/>
        <v>504992.98700000002</v>
      </c>
    </row>
    <row r="542" spans="1:9" ht="14.45" customHeight="1" x14ac:dyDescent="0.25">
      <c r="A542" s="195" t="s">
        <v>191</v>
      </c>
      <c r="B542" s="196" t="str">
        <f>VLOOKUP(A542,'[1]Town-County-RPC Ref'!A:D,3,FALSE)</f>
        <v>BCRC</v>
      </c>
      <c r="C542" s="197" t="s">
        <v>1577</v>
      </c>
      <c r="D542" s="198">
        <v>469841.12670800003</v>
      </c>
      <c r="E542" s="199">
        <v>501320</v>
      </c>
      <c r="F542" s="198">
        <v>478219</v>
      </c>
      <c r="G542" s="198">
        <v>475856</v>
      </c>
      <c r="H542" s="198">
        <v>535239</v>
      </c>
      <c r="I542" s="200">
        <f t="shared" si="13"/>
        <v>492095.02534160001</v>
      </c>
    </row>
    <row r="543" spans="1:9" ht="14.45" customHeight="1" x14ac:dyDescent="0.25">
      <c r="A543" s="195" t="s">
        <v>191</v>
      </c>
      <c r="B543" s="196" t="str">
        <f>VLOOKUP(A543,'[1]Town-County-RPC Ref'!A:D,3,FALSE)</f>
        <v>BCRC</v>
      </c>
      <c r="C543" s="201" t="s">
        <v>948</v>
      </c>
      <c r="D543" s="202">
        <v>686891.18670800002</v>
      </c>
      <c r="E543" s="203">
        <v>1521126.5</v>
      </c>
      <c r="F543" s="202">
        <v>820856.65</v>
      </c>
      <c r="G543" s="202">
        <v>919045.72499999998</v>
      </c>
      <c r="H543" s="202">
        <v>1037520</v>
      </c>
      <c r="I543" s="200">
        <f t="shared" si="13"/>
        <v>997088.01234159991</v>
      </c>
    </row>
    <row r="544" spans="1:9" ht="14.45" customHeight="1" x14ac:dyDescent="0.25">
      <c r="A544" s="195" t="s">
        <v>208</v>
      </c>
      <c r="B544" s="196" t="str">
        <f>VLOOKUP(A544,'[1]Town-County-RPC Ref'!A:D,3,FALSE)</f>
        <v>BCRC</v>
      </c>
      <c r="C544" s="197" t="s">
        <v>1576</v>
      </c>
      <c r="D544" s="198">
        <v>5174092.8030000003</v>
      </c>
      <c r="E544" s="199">
        <v>4291412.6720000003</v>
      </c>
      <c r="F544" s="198">
        <v>4047053.2259999998</v>
      </c>
      <c r="G544" s="198">
        <v>5112562.8380000005</v>
      </c>
      <c r="H544" s="198">
        <v>5867353</v>
      </c>
      <c r="I544" s="200">
        <f t="shared" si="13"/>
        <v>4898494.9078000002</v>
      </c>
    </row>
    <row r="545" spans="1:9" ht="14.45" customHeight="1" x14ac:dyDescent="0.25">
      <c r="A545" s="195" t="s">
        <v>208</v>
      </c>
      <c r="B545" s="196" t="str">
        <f>VLOOKUP(A545,'[1]Town-County-RPC Ref'!A:D,3,FALSE)</f>
        <v>BCRC</v>
      </c>
      <c r="C545" s="197" t="s">
        <v>1577</v>
      </c>
      <c r="D545" s="198">
        <v>12251879.9</v>
      </c>
      <c r="E545" s="199">
        <v>12839027.815014999</v>
      </c>
      <c r="F545" s="198">
        <v>12286103.005000001</v>
      </c>
      <c r="G545" s="198">
        <v>13204819.9</v>
      </c>
      <c r="H545" s="198">
        <v>13555610</v>
      </c>
      <c r="I545" s="200">
        <f t="shared" si="13"/>
        <v>12827488.124003001</v>
      </c>
    </row>
    <row r="546" spans="1:9" ht="14.45" customHeight="1" x14ac:dyDescent="0.25">
      <c r="A546" s="195" t="s">
        <v>208</v>
      </c>
      <c r="B546" s="196" t="str">
        <f>VLOOKUP(A546,'[1]Town-County-RPC Ref'!A:D,3,FALSE)</f>
        <v>BCRC</v>
      </c>
      <c r="C546" s="201" t="s">
        <v>948</v>
      </c>
      <c r="D546" s="202">
        <v>17425972.703000002</v>
      </c>
      <c r="E546" s="203">
        <v>17130440.487015001</v>
      </c>
      <c r="F546" s="202">
        <v>16333156.231000001</v>
      </c>
      <c r="G546" s="202">
        <v>18317382.738000002</v>
      </c>
      <c r="H546" s="202">
        <v>19422963</v>
      </c>
      <c r="I546" s="200">
        <f t="shared" si="13"/>
        <v>17725983.031803001</v>
      </c>
    </row>
    <row r="547" spans="1:9" ht="14.45" customHeight="1" x14ac:dyDescent="0.25">
      <c r="A547" s="195" t="s">
        <v>125</v>
      </c>
      <c r="B547" s="196" t="str">
        <f>VLOOKUP(A547,'[1]Town-County-RPC Ref'!A:D,3,FALSE)</f>
        <v>TRORC</v>
      </c>
      <c r="C547" s="197" t="s">
        <v>1576</v>
      </c>
      <c r="D547" s="198">
        <v>2086012.52</v>
      </c>
      <c r="E547" s="199">
        <v>2808488.6724999999</v>
      </c>
      <c r="F547" s="198">
        <v>1745003.61</v>
      </c>
      <c r="G547" s="198">
        <v>1613476.82</v>
      </c>
      <c r="H547" s="198">
        <v>1953177</v>
      </c>
      <c r="I547" s="200">
        <f t="shared" si="13"/>
        <v>2041231.7245</v>
      </c>
    </row>
    <row r="548" spans="1:9" ht="14.45" customHeight="1" x14ac:dyDescent="0.25">
      <c r="A548" s="195" t="s">
        <v>125</v>
      </c>
      <c r="B548" s="196" t="str">
        <f>VLOOKUP(A548,'[1]Town-County-RPC Ref'!A:D,3,FALSE)</f>
        <v>TRORC</v>
      </c>
      <c r="C548" s="197" t="s">
        <v>1577</v>
      </c>
      <c r="D548" s="198">
        <v>4583000.0850029998</v>
      </c>
      <c r="E548" s="199">
        <v>4774765.58</v>
      </c>
      <c r="F548" s="198">
        <v>4449186.34</v>
      </c>
      <c r="G548" s="198">
        <v>4916410.3499999996</v>
      </c>
      <c r="H548" s="198">
        <v>5193914</v>
      </c>
      <c r="I548" s="200">
        <f t="shared" si="13"/>
        <v>4783455.2710005995</v>
      </c>
    </row>
    <row r="549" spans="1:9" ht="14.45" customHeight="1" x14ac:dyDescent="0.25">
      <c r="A549" s="195" t="s">
        <v>125</v>
      </c>
      <c r="B549" s="196" t="str">
        <f>VLOOKUP(A549,'[1]Town-County-RPC Ref'!A:D,3,FALSE)</f>
        <v>TRORC</v>
      </c>
      <c r="C549" s="201" t="s">
        <v>948</v>
      </c>
      <c r="D549" s="202">
        <v>6669012.6050030002</v>
      </c>
      <c r="E549" s="203">
        <v>7583254.2525000004</v>
      </c>
      <c r="F549" s="202">
        <v>6194189.9500000002</v>
      </c>
      <c r="G549" s="202">
        <v>6529887.1699999999</v>
      </c>
      <c r="H549" s="202">
        <v>7147091</v>
      </c>
      <c r="I549" s="200">
        <f t="shared" si="13"/>
        <v>6824686.9955006</v>
      </c>
    </row>
    <row r="550" spans="1:9" ht="14.45" customHeight="1" x14ac:dyDescent="0.25">
      <c r="A550" s="195" t="s">
        <v>10</v>
      </c>
      <c r="B550" s="196" t="str">
        <f>VLOOKUP(A550,'[1]Town-County-RPC Ref'!A:D,3,FALSE)</f>
        <v>NVDA</v>
      </c>
      <c r="C550" s="197" t="s">
        <v>1576</v>
      </c>
      <c r="D550" s="198">
        <v>425937</v>
      </c>
      <c r="E550" s="199">
        <v>419946</v>
      </c>
      <c r="F550" s="198">
        <v>436622</v>
      </c>
      <c r="G550" s="198">
        <v>468693</v>
      </c>
      <c r="H550" s="198">
        <v>518309</v>
      </c>
      <c r="I550" s="200">
        <f t="shared" si="13"/>
        <v>453901.4</v>
      </c>
    </row>
    <row r="551" spans="1:9" ht="14.45" customHeight="1" x14ac:dyDescent="0.25">
      <c r="A551" s="195" t="s">
        <v>10</v>
      </c>
      <c r="B551" s="196" t="str">
        <f>VLOOKUP(A551,'[1]Town-County-RPC Ref'!A:D,3,FALSE)</f>
        <v>NVDA</v>
      </c>
      <c r="C551" s="197" t="s">
        <v>1577</v>
      </c>
      <c r="D551" s="198">
        <v>2041499</v>
      </c>
      <c r="E551" s="199">
        <v>2146513</v>
      </c>
      <c r="F551" s="198">
        <v>2181502</v>
      </c>
      <c r="G551" s="198">
        <v>2204648</v>
      </c>
      <c r="H551" s="198">
        <v>2206893</v>
      </c>
      <c r="I551" s="200">
        <f t="shared" si="13"/>
        <v>2156211</v>
      </c>
    </row>
    <row r="552" spans="1:9" ht="14.45" customHeight="1" x14ac:dyDescent="0.25">
      <c r="A552" s="195" t="s">
        <v>10</v>
      </c>
      <c r="B552" s="196" t="str">
        <f>VLOOKUP(A552,'[1]Town-County-RPC Ref'!A:D,3,FALSE)</f>
        <v>NVDA</v>
      </c>
      <c r="C552" s="201" t="s">
        <v>948</v>
      </c>
      <c r="D552" s="202">
        <v>2467436</v>
      </c>
      <c r="E552" s="203">
        <v>2566459</v>
      </c>
      <c r="F552" s="202">
        <v>2618124</v>
      </c>
      <c r="G552" s="202">
        <v>2673341</v>
      </c>
      <c r="H552" s="202">
        <v>2725202</v>
      </c>
      <c r="I552" s="200">
        <f t="shared" si="13"/>
        <v>2610112.4</v>
      </c>
    </row>
    <row r="553" spans="1:9" ht="14.45" customHeight="1" x14ac:dyDescent="0.25">
      <c r="A553" s="195" t="s">
        <v>248</v>
      </c>
      <c r="B553" s="196" t="str">
        <f>VLOOKUP(A553,'[1]Town-County-RPC Ref'!A:D,3,FALSE)</f>
        <v>CCRPC</v>
      </c>
      <c r="C553" s="197" t="s">
        <v>1576</v>
      </c>
      <c r="D553" s="198">
        <v>27991189.074896999</v>
      </c>
      <c r="E553" s="199">
        <v>30229660.127629001</v>
      </c>
      <c r="F553" s="198">
        <v>29508949.174752001</v>
      </c>
      <c r="G553" s="198">
        <v>27588234.136211999</v>
      </c>
      <c r="H553" s="198">
        <v>29283540</v>
      </c>
      <c r="I553" s="200">
        <f t="shared" si="13"/>
        <v>28920314.502697997</v>
      </c>
    </row>
    <row r="554" spans="1:9" ht="14.45" customHeight="1" x14ac:dyDescent="0.25">
      <c r="A554" s="195" t="s">
        <v>248</v>
      </c>
      <c r="B554" s="196" t="str">
        <f>VLOOKUP(A554,'[1]Town-County-RPC Ref'!A:D,3,FALSE)</f>
        <v>CCRPC</v>
      </c>
      <c r="C554" s="197" t="s">
        <v>1577</v>
      </c>
      <c r="D554" s="198">
        <v>23851870.081427999</v>
      </c>
      <c r="E554" s="199">
        <v>24898864.054000001</v>
      </c>
      <c r="F554" s="198">
        <v>23133974.965</v>
      </c>
      <c r="G554" s="198">
        <v>26137619.521000002</v>
      </c>
      <c r="H554" s="198">
        <v>27408497</v>
      </c>
      <c r="I554" s="200">
        <f t="shared" si="13"/>
        <v>25086165.124285601</v>
      </c>
    </row>
    <row r="555" spans="1:9" ht="14.45" customHeight="1" x14ac:dyDescent="0.25">
      <c r="A555" s="195" t="s">
        <v>248</v>
      </c>
      <c r="B555" s="196" t="str">
        <f>VLOOKUP(A555,'[1]Town-County-RPC Ref'!A:D,3,FALSE)</f>
        <v>CCRPC</v>
      </c>
      <c r="C555" s="201" t="s">
        <v>948</v>
      </c>
      <c r="D555" s="202">
        <v>51843059.156324998</v>
      </c>
      <c r="E555" s="203">
        <v>55128524.181629002</v>
      </c>
      <c r="F555" s="202">
        <v>52642924.139752001</v>
      </c>
      <c r="G555" s="202">
        <v>53725853.657211997</v>
      </c>
      <c r="H555" s="202">
        <v>56692037</v>
      </c>
      <c r="I555" s="200">
        <f t="shared" si="13"/>
        <v>54006479.626983598</v>
      </c>
    </row>
    <row r="556" spans="1:9" ht="14.45" customHeight="1" x14ac:dyDescent="0.25">
      <c r="A556" s="195" t="s">
        <v>73</v>
      </c>
      <c r="B556" s="196" t="str">
        <f>VLOOKUP(A556,'[1]Town-County-RPC Ref'!A:D,3,FALSE)</f>
        <v>NRPC</v>
      </c>
      <c r="C556" s="197" t="s">
        <v>1576</v>
      </c>
      <c r="D556" s="198">
        <v>57556020.060000002</v>
      </c>
      <c r="E556" s="199">
        <v>59461699.078000002</v>
      </c>
      <c r="F556" s="198">
        <v>62460140.619999997</v>
      </c>
      <c r="G556" s="198">
        <v>53517619.520999998</v>
      </c>
      <c r="H556" s="198">
        <v>59313655</v>
      </c>
      <c r="I556" s="200">
        <f t="shared" si="13"/>
        <v>58461826.85580001</v>
      </c>
    </row>
    <row r="557" spans="1:9" ht="14.45" customHeight="1" x14ac:dyDescent="0.25">
      <c r="A557" s="195" t="s">
        <v>73</v>
      </c>
      <c r="B557" s="196" t="str">
        <f>VLOOKUP(A557,'[1]Town-County-RPC Ref'!A:D,3,FALSE)</f>
        <v>NRPC</v>
      </c>
      <c r="C557" s="197" t="s">
        <v>1577</v>
      </c>
      <c r="D557" s="198">
        <v>6953273.165</v>
      </c>
      <c r="E557" s="199">
        <v>7229590.9500000002</v>
      </c>
      <c r="F557" s="198">
        <v>6693498.6299999999</v>
      </c>
      <c r="G557" s="198">
        <v>7485165.1699999999</v>
      </c>
      <c r="H557" s="198">
        <v>7548002</v>
      </c>
      <c r="I557" s="200">
        <f t="shared" si="13"/>
        <v>7181905.983</v>
      </c>
    </row>
    <row r="558" spans="1:9" ht="14.45" customHeight="1" x14ac:dyDescent="0.25">
      <c r="A558" s="195" t="s">
        <v>73</v>
      </c>
      <c r="B558" s="196" t="str">
        <f>VLOOKUP(A558,'[1]Town-County-RPC Ref'!A:D,3,FALSE)</f>
        <v>NRPC</v>
      </c>
      <c r="C558" s="201" t="s">
        <v>948</v>
      </c>
      <c r="D558" s="202">
        <v>64509293.225000001</v>
      </c>
      <c r="E558" s="203">
        <v>66691290.027999997</v>
      </c>
      <c r="F558" s="202">
        <v>69153639.25</v>
      </c>
      <c r="G558" s="202">
        <v>61002784.691</v>
      </c>
      <c r="H558" s="202">
        <v>66861657</v>
      </c>
      <c r="I558" s="200">
        <f t="shared" si="13"/>
        <v>65643732.838799998</v>
      </c>
    </row>
    <row r="559" spans="1:9" ht="14.45" customHeight="1" x14ac:dyDescent="0.25">
      <c r="A559" s="195" t="s">
        <v>184</v>
      </c>
      <c r="B559" s="196" t="str">
        <f>VLOOKUP(A559,'[1]Town-County-RPC Ref'!A:D,3,FALSE)</f>
        <v>ACRPC</v>
      </c>
      <c r="C559" s="197" t="s">
        <v>1576</v>
      </c>
      <c r="D559" s="198">
        <v>4186878.1707720002</v>
      </c>
      <c r="E559" s="199">
        <v>4455805.9359999998</v>
      </c>
      <c r="F559" s="198">
        <v>3798927.2110000001</v>
      </c>
      <c r="G559" s="198">
        <v>4025464.236</v>
      </c>
      <c r="H559" s="198">
        <v>4553537</v>
      </c>
      <c r="I559" s="200">
        <f t="shared" si="13"/>
        <v>4204122.5107544009</v>
      </c>
    </row>
    <row r="560" spans="1:9" ht="14.45" customHeight="1" x14ac:dyDescent="0.25">
      <c r="A560" s="195" t="s">
        <v>184</v>
      </c>
      <c r="B560" s="196" t="str">
        <f>VLOOKUP(A560,'[1]Town-County-RPC Ref'!A:D,3,FALSE)</f>
        <v>ACRPC</v>
      </c>
      <c r="C560" s="197" t="s">
        <v>1577</v>
      </c>
      <c r="D560" s="198">
        <v>4985653.4000000004</v>
      </c>
      <c r="E560" s="199">
        <v>5101468.6150000002</v>
      </c>
      <c r="F560" s="198">
        <v>4907569.795035</v>
      </c>
      <c r="G560" s="198">
        <v>5317272.16</v>
      </c>
      <c r="H560" s="198">
        <v>5404127</v>
      </c>
      <c r="I560" s="200">
        <f t="shared" si="13"/>
        <v>5143218.194007</v>
      </c>
    </row>
    <row r="561" spans="1:9" ht="14.45" customHeight="1" x14ac:dyDescent="0.25">
      <c r="A561" s="195" t="s">
        <v>184</v>
      </c>
      <c r="B561" s="196" t="str">
        <f>VLOOKUP(A561,'[1]Town-County-RPC Ref'!A:D,3,FALSE)</f>
        <v>ACRPC</v>
      </c>
      <c r="C561" s="201" t="s">
        <v>948</v>
      </c>
      <c r="D561" s="202">
        <v>9172531.5707719997</v>
      </c>
      <c r="E561" s="203">
        <v>9557274.5510000009</v>
      </c>
      <c r="F561" s="202">
        <v>8706497.0060350001</v>
      </c>
      <c r="G561" s="202">
        <v>9342736.3959999997</v>
      </c>
      <c r="H561" s="202">
        <v>9957664</v>
      </c>
      <c r="I561" s="200">
        <f t="shared" si="13"/>
        <v>9347340.704761399</v>
      </c>
    </row>
    <row r="562" spans="1:9" ht="14.45" customHeight="1" x14ac:dyDescent="0.25">
      <c r="A562" s="195" t="s">
        <v>97</v>
      </c>
      <c r="B562" s="196" t="str">
        <f>VLOOKUP(A562,'[1]Town-County-RPC Ref'!A:D,3,FALSE)</f>
        <v>RRPC</v>
      </c>
      <c r="C562" s="197" t="s">
        <v>1576</v>
      </c>
      <c r="D562" s="198">
        <v>805715.28</v>
      </c>
      <c r="E562" s="199">
        <v>791997.78</v>
      </c>
      <c r="F562" s="198">
        <v>731954.32</v>
      </c>
      <c r="G562" s="198">
        <v>709200.28</v>
      </c>
      <c r="H562" s="198">
        <v>870820</v>
      </c>
      <c r="I562" s="200">
        <f t="shared" si="13"/>
        <v>781937.53200000001</v>
      </c>
    </row>
    <row r="563" spans="1:9" ht="14.45" customHeight="1" x14ac:dyDescent="0.25">
      <c r="A563" s="195" t="s">
        <v>97</v>
      </c>
      <c r="B563" s="196" t="str">
        <f>VLOOKUP(A563,'[1]Town-County-RPC Ref'!A:D,3,FALSE)</f>
        <v>RRPC</v>
      </c>
      <c r="C563" s="197" t="s">
        <v>1577</v>
      </c>
      <c r="D563" s="198">
        <v>3863722.1885290002</v>
      </c>
      <c r="E563" s="199">
        <v>3928368.6647450002</v>
      </c>
      <c r="F563" s="198">
        <v>3742410.085</v>
      </c>
      <c r="G563" s="198">
        <v>4053923.26</v>
      </c>
      <c r="H563" s="198">
        <v>4152003</v>
      </c>
      <c r="I563" s="200">
        <f t="shared" si="13"/>
        <v>3948085.4396548001</v>
      </c>
    </row>
    <row r="564" spans="1:9" ht="14.45" customHeight="1" x14ac:dyDescent="0.25">
      <c r="A564" s="195" t="s">
        <v>97</v>
      </c>
      <c r="B564" s="196" t="str">
        <f>VLOOKUP(A564,'[1]Town-County-RPC Ref'!A:D,3,FALSE)</f>
        <v>RRPC</v>
      </c>
      <c r="C564" s="201" t="s">
        <v>948</v>
      </c>
      <c r="D564" s="202">
        <v>4669437.4685289999</v>
      </c>
      <c r="E564" s="203">
        <v>4720366.4447450005</v>
      </c>
      <c r="F564" s="202">
        <v>4474364.4050000003</v>
      </c>
      <c r="G564" s="202">
        <v>4763123.54</v>
      </c>
      <c r="H564" s="202">
        <v>5022823</v>
      </c>
      <c r="I564" s="200">
        <f t="shared" si="13"/>
        <v>4730022.9716548007</v>
      </c>
    </row>
    <row r="565" spans="1:9" ht="14.45" customHeight="1" x14ac:dyDescent="0.25">
      <c r="A565" s="195" t="s">
        <v>192</v>
      </c>
      <c r="B565" s="196" t="str">
        <f>VLOOKUP(A565,'[1]Town-County-RPC Ref'!A:D,3,FALSE)</f>
        <v>WRC</v>
      </c>
      <c r="C565" s="197" t="s">
        <v>1579</v>
      </c>
      <c r="D565" s="204"/>
      <c r="E565" s="205"/>
      <c r="F565" s="204"/>
      <c r="G565" s="204"/>
      <c r="H565" s="204"/>
      <c r="I565" s="200" t="e">
        <f t="shared" si="13"/>
        <v>#DIV/0!</v>
      </c>
    </row>
    <row r="566" spans="1:9" ht="14.45" customHeight="1" x14ac:dyDescent="0.25">
      <c r="A566" s="195" t="s">
        <v>192</v>
      </c>
      <c r="B566" s="196" t="str">
        <f>VLOOKUP(A566,'[1]Town-County-RPC Ref'!A:D,3,FALSE)</f>
        <v>WRC</v>
      </c>
      <c r="C566" s="201" t="s">
        <v>948</v>
      </c>
      <c r="D566" s="201"/>
      <c r="E566" s="206"/>
      <c r="F566" s="201"/>
      <c r="G566" s="201"/>
      <c r="H566" s="201"/>
      <c r="I566" s="200" t="e">
        <f t="shared" si="13"/>
        <v>#DIV/0!</v>
      </c>
    </row>
    <row r="567" spans="1:9" ht="14.45" customHeight="1" x14ac:dyDescent="0.25">
      <c r="A567" s="195" t="s">
        <v>249</v>
      </c>
      <c r="B567" s="196" t="str">
        <f>VLOOKUP(A567,'[1]Town-County-RPC Ref'!A:D,3,FALSE)</f>
        <v>CCRPC</v>
      </c>
      <c r="C567" s="197" t="s">
        <v>1576</v>
      </c>
      <c r="D567" s="198">
        <v>153089651.698679</v>
      </c>
      <c r="E567" s="199">
        <v>155852060.86117601</v>
      </c>
      <c r="F567" s="198">
        <v>152098745.81225401</v>
      </c>
      <c r="G567" s="198">
        <v>143805306.679553</v>
      </c>
      <c r="H567" s="198">
        <v>144372357</v>
      </c>
      <c r="I567" s="200">
        <f t="shared" si="13"/>
        <v>149843624.41033238</v>
      </c>
    </row>
    <row r="568" spans="1:9" ht="14.45" customHeight="1" x14ac:dyDescent="0.25">
      <c r="A568" s="195" t="s">
        <v>249</v>
      </c>
      <c r="B568" s="196" t="str">
        <f>VLOOKUP(A568,'[1]Town-County-RPC Ref'!A:D,3,FALSE)</f>
        <v>CCRPC</v>
      </c>
      <c r="C568" s="197" t="s">
        <v>1577</v>
      </c>
      <c r="D568" s="198">
        <v>48276632.631302997</v>
      </c>
      <c r="E568" s="199">
        <v>51049919.333999999</v>
      </c>
      <c r="F568" s="198">
        <v>48918073.697005004</v>
      </c>
      <c r="G568" s="198">
        <v>54512455.375</v>
      </c>
      <c r="H568" s="198">
        <v>55957282</v>
      </c>
      <c r="I568" s="200">
        <f t="shared" si="13"/>
        <v>51742872.607461601</v>
      </c>
    </row>
    <row r="569" spans="1:9" ht="14.45" customHeight="1" x14ac:dyDescent="0.25">
      <c r="A569" s="195" t="s">
        <v>249</v>
      </c>
      <c r="B569" s="196" t="str">
        <f>VLOOKUP(A569,'[1]Town-County-RPC Ref'!A:D,3,FALSE)</f>
        <v>CCRPC</v>
      </c>
      <c r="C569" s="201" t="s">
        <v>948</v>
      </c>
      <c r="D569" s="202">
        <v>201366284.32998201</v>
      </c>
      <c r="E569" s="203">
        <v>206901980.19517601</v>
      </c>
      <c r="F569" s="202">
        <v>201016819.50925899</v>
      </c>
      <c r="G569" s="202">
        <v>198317762.054553</v>
      </c>
      <c r="H569" s="202">
        <v>200329639</v>
      </c>
      <c r="I569" s="200">
        <f t="shared" si="13"/>
        <v>201586497.01779401</v>
      </c>
    </row>
    <row r="570" spans="1:9" ht="14.45" customHeight="1" x14ac:dyDescent="0.25">
      <c r="A570" s="195" t="s">
        <v>58</v>
      </c>
      <c r="B570" s="196" t="str">
        <f>VLOOKUP(A570,'[1]Town-County-RPC Ref'!A:D,3,FALSE)</f>
        <v>NRPC</v>
      </c>
      <c r="C570" s="197" t="s">
        <v>1576</v>
      </c>
      <c r="D570" s="198">
        <v>3233430</v>
      </c>
      <c r="E570" s="199">
        <v>3463859</v>
      </c>
      <c r="F570" s="198">
        <v>3433950</v>
      </c>
      <c r="G570" s="198">
        <v>3340379</v>
      </c>
      <c r="H570" s="198">
        <v>3532267</v>
      </c>
      <c r="I570" s="200">
        <f t="shared" si="13"/>
        <v>3400777</v>
      </c>
    </row>
    <row r="571" spans="1:9" ht="14.45" customHeight="1" x14ac:dyDescent="0.25">
      <c r="A571" s="195" t="s">
        <v>58</v>
      </c>
      <c r="B571" s="196" t="str">
        <f>VLOOKUP(A571,'[1]Town-County-RPC Ref'!A:D,3,FALSE)</f>
        <v>NRPC</v>
      </c>
      <c r="C571" s="197" t="s">
        <v>1577</v>
      </c>
      <c r="D571" s="198">
        <v>7028785</v>
      </c>
      <c r="E571" s="199">
        <v>7791753</v>
      </c>
      <c r="F571" s="198">
        <v>7599759</v>
      </c>
      <c r="G571" s="198">
        <v>7996400</v>
      </c>
      <c r="H571" s="198">
        <v>8090868</v>
      </c>
      <c r="I571" s="200">
        <f t="shared" si="13"/>
        <v>7701513</v>
      </c>
    </row>
    <row r="572" spans="1:9" ht="14.45" customHeight="1" x14ac:dyDescent="0.25">
      <c r="A572" s="195" t="s">
        <v>58</v>
      </c>
      <c r="B572" s="196" t="str">
        <f>VLOOKUP(A572,'[1]Town-County-RPC Ref'!A:D,3,FALSE)</f>
        <v>NRPC</v>
      </c>
      <c r="C572" s="201" t="s">
        <v>948</v>
      </c>
      <c r="D572" s="202">
        <v>10262215</v>
      </c>
      <c r="E572" s="203">
        <v>11255612</v>
      </c>
      <c r="F572" s="202">
        <v>11033709</v>
      </c>
      <c r="G572" s="202">
        <v>11336779</v>
      </c>
      <c r="H572" s="202">
        <v>11623135</v>
      </c>
      <c r="I572" s="200">
        <f t="shared" si="13"/>
        <v>11102290</v>
      </c>
    </row>
    <row r="573" spans="1:9" ht="14.45" customHeight="1" x14ac:dyDescent="0.25">
      <c r="A573" s="195" t="s">
        <v>278</v>
      </c>
      <c r="B573" s="196" t="str">
        <f>VLOOKUP(A573,'[1]Town-County-RPC Ref'!A:D,3,FALSE)</f>
        <v>TRORC</v>
      </c>
      <c r="C573" s="197" t="s">
        <v>1576</v>
      </c>
      <c r="D573" s="198">
        <v>39842574.315750003</v>
      </c>
      <c r="E573" s="199">
        <v>37123054.18265</v>
      </c>
      <c r="F573" s="198">
        <v>34311609.664734997</v>
      </c>
      <c r="G573" s="198">
        <v>34222144.714199997</v>
      </c>
      <c r="H573" s="198">
        <v>35098430</v>
      </c>
      <c r="I573" s="200">
        <f t="shared" si="13"/>
        <v>36119562.575466998</v>
      </c>
    </row>
    <row r="574" spans="1:9" ht="14.45" customHeight="1" x14ac:dyDescent="0.25">
      <c r="A574" s="195" t="s">
        <v>278</v>
      </c>
      <c r="B574" s="196" t="str">
        <f>VLOOKUP(A574,'[1]Town-County-RPC Ref'!A:D,3,FALSE)</f>
        <v>TRORC</v>
      </c>
      <c r="C574" s="197" t="s">
        <v>1577</v>
      </c>
      <c r="D574" s="198">
        <v>26687359.574999999</v>
      </c>
      <c r="E574" s="199">
        <v>27863950.621079002</v>
      </c>
      <c r="F574" s="198">
        <v>26773186.435168002</v>
      </c>
      <c r="G574" s="198">
        <v>28313160.989999998</v>
      </c>
      <c r="H574" s="198">
        <v>29163705</v>
      </c>
      <c r="I574" s="200">
        <f t="shared" si="13"/>
        <v>27760272.524249397</v>
      </c>
    </row>
    <row r="575" spans="1:9" ht="14.45" customHeight="1" x14ac:dyDescent="0.25">
      <c r="A575" s="195" t="s">
        <v>278</v>
      </c>
      <c r="B575" s="196" t="str">
        <f>VLOOKUP(A575,'[1]Town-County-RPC Ref'!A:D,3,FALSE)</f>
        <v>TRORC</v>
      </c>
      <c r="C575" s="201" t="s">
        <v>948</v>
      </c>
      <c r="D575" s="202">
        <v>66529933.890749998</v>
      </c>
      <c r="E575" s="203">
        <v>64987004.803728998</v>
      </c>
      <c r="F575" s="202">
        <v>61084796.099903002</v>
      </c>
      <c r="G575" s="202">
        <v>62535305.7042</v>
      </c>
      <c r="H575" s="202">
        <v>64262135</v>
      </c>
      <c r="I575" s="200">
        <f t="shared" si="13"/>
        <v>63879835.099716403</v>
      </c>
    </row>
    <row r="576" spans="1:9" ht="14.45" customHeight="1" x14ac:dyDescent="0.25">
      <c r="A576" s="195" t="s">
        <v>209</v>
      </c>
      <c r="B576" s="196" t="str">
        <f>VLOOKUP(A576,'[1]Town-County-RPC Ref'!A:D,3,FALSE)</f>
        <v>BCRC</v>
      </c>
      <c r="C576" s="197" t="s">
        <v>1576</v>
      </c>
      <c r="D576" s="198">
        <v>281424.12</v>
      </c>
      <c r="E576" s="199">
        <v>306131.48300000001</v>
      </c>
      <c r="F576" s="198">
        <v>312440.12800000003</v>
      </c>
      <c r="G576" s="198">
        <v>309985.88299999997</v>
      </c>
      <c r="H576" s="198">
        <v>320530</v>
      </c>
      <c r="I576" s="200">
        <f t="shared" si="13"/>
        <v>306102.32280000002</v>
      </c>
    </row>
    <row r="577" spans="1:9" ht="14.45" customHeight="1" x14ac:dyDescent="0.25">
      <c r="A577" s="195" t="s">
        <v>209</v>
      </c>
      <c r="B577" s="196" t="str">
        <f>VLOOKUP(A577,'[1]Town-County-RPC Ref'!A:D,3,FALSE)</f>
        <v>BCRC</v>
      </c>
      <c r="C577" s="197" t="s">
        <v>1577</v>
      </c>
      <c r="D577" s="198">
        <v>2892817.9939999999</v>
      </c>
      <c r="E577" s="199">
        <v>3069493.7659999998</v>
      </c>
      <c r="F577" s="198">
        <v>2947806.9410000001</v>
      </c>
      <c r="G577" s="198">
        <v>3037370.5189999999</v>
      </c>
      <c r="H577" s="198">
        <v>3228342</v>
      </c>
      <c r="I577" s="200">
        <f t="shared" si="13"/>
        <v>3035166.2439999999</v>
      </c>
    </row>
    <row r="578" spans="1:9" ht="14.45" customHeight="1" x14ac:dyDescent="0.25">
      <c r="A578" s="195" t="s">
        <v>209</v>
      </c>
      <c r="B578" s="196" t="str">
        <f>VLOOKUP(A578,'[1]Town-County-RPC Ref'!A:D,3,FALSE)</f>
        <v>BCRC</v>
      </c>
      <c r="C578" s="201" t="s">
        <v>948</v>
      </c>
      <c r="D578" s="202">
        <v>3174242.1140000001</v>
      </c>
      <c r="E578" s="203">
        <v>3375625.2489999998</v>
      </c>
      <c r="F578" s="202">
        <v>3260247.0690000001</v>
      </c>
      <c r="G578" s="202">
        <v>3347356.4019999998</v>
      </c>
      <c r="H578" s="202">
        <v>3548872</v>
      </c>
      <c r="I578" s="200">
        <f t="shared" si="13"/>
        <v>3341268.5667999997</v>
      </c>
    </row>
    <row r="579" spans="1:9" ht="14.45" customHeight="1" x14ac:dyDescent="0.25">
      <c r="A579" s="195" t="s">
        <v>12</v>
      </c>
      <c r="B579" s="196" t="str">
        <f>VLOOKUP(A579,'[1]Town-County-RPC Ref'!A:D,3,FALSE)</f>
        <v>NVDA</v>
      </c>
      <c r="C579" s="197" t="s">
        <v>1576</v>
      </c>
      <c r="D579" s="204" t="s">
        <v>1578</v>
      </c>
      <c r="E579" s="205" t="s">
        <v>1578</v>
      </c>
      <c r="F579" s="204" t="s">
        <v>1578</v>
      </c>
      <c r="G579" s="204" t="s">
        <v>1578</v>
      </c>
      <c r="H579" s="204" t="s">
        <v>1578</v>
      </c>
      <c r="I579" s="200" t="e">
        <f t="shared" si="13"/>
        <v>#DIV/0!</v>
      </c>
    </row>
    <row r="580" spans="1:9" ht="14.45" customHeight="1" x14ac:dyDescent="0.25">
      <c r="A580" s="195" t="s">
        <v>12</v>
      </c>
      <c r="B580" s="196" t="str">
        <f>VLOOKUP(A580,'[1]Town-County-RPC Ref'!A:D,3,FALSE)</f>
        <v>NVDA</v>
      </c>
      <c r="C580" s="197" t="s">
        <v>1577</v>
      </c>
      <c r="D580" s="198">
        <v>516661</v>
      </c>
      <c r="E580" s="199">
        <v>555659</v>
      </c>
      <c r="F580" s="198">
        <v>540530</v>
      </c>
      <c r="G580" s="198">
        <v>579640</v>
      </c>
      <c r="H580" s="198">
        <v>594297</v>
      </c>
      <c r="I580" s="200">
        <f t="shared" si="13"/>
        <v>557357.4</v>
      </c>
    </row>
    <row r="581" spans="1:9" ht="14.45" customHeight="1" x14ac:dyDescent="0.25">
      <c r="A581" s="195" t="s">
        <v>12</v>
      </c>
      <c r="B581" s="196" t="str">
        <f>VLOOKUP(A581,'[1]Town-County-RPC Ref'!A:D,3,FALSE)</f>
        <v>NVDA</v>
      </c>
      <c r="C581" s="201" t="s">
        <v>948</v>
      </c>
      <c r="D581" s="201"/>
      <c r="E581" s="206"/>
      <c r="F581" s="201"/>
      <c r="G581" s="201"/>
      <c r="H581" s="201"/>
      <c r="I581" s="200" t="e">
        <f t="shared" si="13"/>
        <v>#DIV/0!</v>
      </c>
    </row>
    <row r="582" spans="1:9" ht="14.45" customHeight="1" x14ac:dyDescent="0.25">
      <c r="A582" s="195" t="s">
        <v>185</v>
      </c>
      <c r="B582" s="196" t="str">
        <f>VLOOKUP(A582,'[1]Town-County-RPC Ref'!A:D,3,FALSE)</f>
        <v>ACRPC</v>
      </c>
      <c r="C582" s="197" t="s">
        <v>1576</v>
      </c>
      <c r="D582" s="198">
        <v>868883.05984700006</v>
      </c>
      <c r="E582" s="199">
        <v>1096199.8899999999</v>
      </c>
      <c r="F582" s="198">
        <v>993056.64</v>
      </c>
      <c r="G582" s="198">
        <v>1018290.24</v>
      </c>
      <c r="H582" s="198">
        <v>985334</v>
      </c>
      <c r="I582" s="200">
        <f t="shared" si="13"/>
        <v>992352.76596939994</v>
      </c>
    </row>
    <row r="583" spans="1:9" ht="14.45" customHeight="1" x14ac:dyDescent="0.25">
      <c r="A583" s="195" t="s">
        <v>185</v>
      </c>
      <c r="B583" s="196" t="str">
        <f>VLOOKUP(A583,'[1]Town-County-RPC Ref'!A:D,3,FALSE)</f>
        <v>ACRPC</v>
      </c>
      <c r="C583" s="197" t="s">
        <v>1577</v>
      </c>
      <c r="D583" s="198">
        <v>5962744.4066270003</v>
      </c>
      <c r="E583" s="199">
        <v>6108568.0800000001</v>
      </c>
      <c r="F583" s="198">
        <v>5860211.4000000004</v>
      </c>
      <c r="G583" s="198">
        <v>6245843.96</v>
      </c>
      <c r="H583" s="198">
        <v>6471781</v>
      </c>
      <c r="I583" s="200">
        <f t="shared" si="13"/>
        <v>6129829.7693254007</v>
      </c>
    </row>
    <row r="584" spans="1:9" ht="14.45" customHeight="1" x14ac:dyDescent="0.25">
      <c r="A584" s="195" t="s">
        <v>185</v>
      </c>
      <c r="B584" s="196" t="str">
        <f>VLOOKUP(A584,'[1]Town-County-RPC Ref'!A:D,3,FALSE)</f>
        <v>ACRPC</v>
      </c>
      <c r="C584" s="201" t="s">
        <v>948</v>
      </c>
      <c r="D584" s="202">
        <v>6831627.4664740004</v>
      </c>
      <c r="E584" s="203">
        <v>7204767.9699999997</v>
      </c>
      <c r="F584" s="202">
        <v>6853268.04</v>
      </c>
      <c r="G584" s="202">
        <v>7264134.2000000002</v>
      </c>
      <c r="H584" s="202">
        <v>7457115</v>
      </c>
      <c r="I584" s="200">
        <f t="shared" si="13"/>
        <v>7122182.5352947991</v>
      </c>
    </row>
    <row r="585" spans="1:9" ht="14.45" customHeight="1" x14ac:dyDescent="0.25">
      <c r="A585" s="195" t="s">
        <v>126</v>
      </c>
      <c r="B585" s="196" t="str">
        <f>VLOOKUP(A585,'[1]Town-County-RPC Ref'!A:D,3,FALSE)</f>
        <v>TRORC</v>
      </c>
      <c r="C585" s="197" t="s">
        <v>1576</v>
      </c>
      <c r="D585" s="198">
        <v>564125.59</v>
      </c>
      <c r="E585" s="199">
        <v>592410.12800000003</v>
      </c>
      <c r="F585" s="198">
        <v>582551.33799999999</v>
      </c>
      <c r="G585" s="198">
        <v>454870.8</v>
      </c>
      <c r="H585" s="198">
        <v>507197</v>
      </c>
      <c r="I585" s="200">
        <f t="shared" si="13"/>
        <v>540230.97119999991</v>
      </c>
    </row>
    <row r="586" spans="1:9" ht="14.45" customHeight="1" x14ac:dyDescent="0.25">
      <c r="A586" s="195" t="s">
        <v>126</v>
      </c>
      <c r="B586" s="196" t="str">
        <f>VLOOKUP(A586,'[1]Town-County-RPC Ref'!A:D,3,FALSE)</f>
        <v>TRORC</v>
      </c>
      <c r="C586" s="197" t="s">
        <v>1577</v>
      </c>
      <c r="D586" s="198">
        <v>3009698.2156090001</v>
      </c>
      <c r="E586" s="199">
        <v>3135093.9000260001</v>
      </c>
      <c r="F586" s="198">
        <v>3121197.41</v>
      </c>
      <c r="G586" s="198">
        <v>3232195.43</v>
      </c>
      <c r="H586" s="198">
        <v>3316176</v>
      </c>
      <c r="I586" s="200">
        <f t="shared" si="13"/>
        <v>3162872.1911269999</v>
      </c>
    </row>
    <row r="587" spans="1:9" ht="14.45" customHeight="1" x14ac:dyDescent="0.25">
      <c r="A587" s="195" t="s">
        <v>126</v>
      </c>
      <c r="B587" s="196" t="str">
        <f>VLOOKUP(A587,'[1]Town-County-RPC Ref'!A:D,3,FALSE)</f>
        <v>TRORC</v>
      </c>
      <c r="C587" s="201" t="s">
        <v>948</v>
      </c>
      <c r="D587" s="202">
        <v>3573823.8056089999</v>
      </c>
      <c r="E587" s="203">
        <v>3727504.0280260001</v>
      </c>
      <c r="F587" s="202">
        <v>3703748.7480000001</v>
      </c>
      <c r="G587" s="202">
        <v>3687066.23</v>
      </c>
      <c r="H587" s="202">
        <v>3823373</v>
      </c>
      <c r="I587" s="200">
        <f t="shared" si="13"/>
        <v>3703103.1623270004</v>
      </c>
    </row>
    <row r="588" spans="1:9" ht="14.45" customHeight="1" x14ac:dyDescent="0.25">
      <c r="A588" s="195" t="s">
        <v>262</v>
      </c>
      <c r="B588" s="196" t="str">
        <f>VLOOKUP(A588,'[1]Town-County-RPC Ref'!A:D,3,FALSE)</f>
        <v>LCPC</v>
      </c>
      <c r="C588" s="197" t="s">
        <v>1576</v>
      </c>
      <c r="D588" s="198">
        <v>51563954</v>
      </c>
      <c r="E588" s="199">
        <v>43400537</v>
      </c>
      <c r="F588" s="198">
        <v>49438011</v>
      </c>
      <c r="G588" s="198">
        <v>44413494</v>
      </c>
      <c r="H588" s="198">
        <v>48468645</v>
      </c>
      <c r="I588" s="200">
        <f t="shared" si="13"/>
        <v>47456928.200000003</v>
      </c>
    </row>
    <row r="589" spans="1:9" ht="14.45" customHeight="1" x14ac:dyDescent="0.25">
      <c r="A589" s="195" t="s">
        <v>262</v>
      </c>
      <c r="B589" s="196" t="str">
        <f>VLOOKUP(A589,'[1]Town-County-RPC Ref'!A:D,3,FALSE)</f>
        <v>LCPC</v>
      </c>
      <c r="C589" s="197" t="s">
        <v>1577</v>
      </c>
      <c r="D589" s="198">
        <v>25804564</v>
      </c>
      <c r="E589" s="199">
        <v>27606625</v>
      </c>
      <c r="F589" s="198">
        <v>29341082</v>
      </c>
      <c r="G589" s="198">
        <v>30504721</v>
      </c>
      <c r="H589" s="198">
        <v>31411031</v>
      </c>
      <c r="I589" s="200">
        <f t="shared" ref="I589:I652" si="14">AVERAGE(D589:H589)</f>
        <v>28933604.600000001</v>
      </c>
    </row>
    <row r="590" spans="1:9" ht="14.45" customHeight="1" x14ac:dyDescent="0.25">
      <c r="A590" s="195" t="s">
        <v>262</v>
      </c>
      <c r="B590" s="196" t="str">
        <f>VLOOKUP(A590,'[1]Town-County-RPC Ref'!A:D,3,FALSE)</f>
        <v>LCPC</v>
      </c>
      <c r="C590" s="201" t="s">
        <v>948</v>
      </c>
      <c r="D590" s="202">
        <v>77368518</v>
      </c>
      <c r="E590" s="203">
        <v>71007162</v>
      </c>
      <c r="F590" s="202">
        <v>78779093</v>
      </c>
      <c r="G590" s="202">
        <v>74918215</v>
      </c>
      <c r="H590" s="202">
        <v>79879676</v>
      </c>
      <c r="I590" s="200">
        <f t="shared" si="14"/>
        <v>76390532.799999997</v>
      </c>
    </row>
    <row r="591" spans="1:9" ht="14.45" customHeight="1" x14ac:dyDescent="0.25">
      <c r="A591" s="195" t="s">
        <v>127</v>
      </c>
      <c r="B591" s="196" t="str">
        <f>VLOOKUP(A591,'[1]Town-County-RPC Ref'!A:D,3,FALSE)</f>
        <v>TRORC</v>
      </c>
      <c r="C591" s="197" t="s">
        <v>1576</v>
      </c>
      <c r="D591" s="198">
        <v>726693.9</v>
      </c>
      <c r="E591" s="199">
        <v>721696</v>
      </c>
      <c r="F591" s="198">
        <v>679352</v>
      </c>
      <c r="G591" s="198">
        <v>669946</v>
      </c>
      <c r="H591" s="198">
        <v>751434</v>
      </c>
      <c r="I591" s="200">
        <f t="shared" si="14"/>
        <v>709824.38</v>
      </c>
    </row>
    <row r="592" spans="1:9" ht="14.45" customHeight="1" x14ac:dyDescent="0.25">
      <c r="A592" s="195" t="s">
        <v>127</v>
      </c>
      <c r="B592" s="196" t="str">
        <f>VLOOKUP(A592,'[1]Town-County-RPC Ref'!A:D,3,FALSE)</f>
        <v>TRORC</v>
      </c>
      <c r="C592" s="197" t="s">
        <v>1577</v>
      </c>
      <c r="D592" s="198">
        <v>3202733.0249999999</v>
      </c>
      <c r="E592" s="199">
        <v>3309750.06</v>
      </c>
      <c r="F592" s="198">
        <v>3105960.8292120001</v>
      </c>
      <c r="G592" s="198">
        <v>3442907.625</v>
      </c>
      <c r="H592" s="198">
        <v>3836474</v>
      </c>
      <c r="I592" s="200">
        <f t="shared" si="14"/>
        <v>3379565.1078423997</v>
      </c>
    </row>
    <row r="593" spans="1:9" ht="14.45" customHeight="1" x14ac:dyDescent="0.25">
      <c r="A593" s="195" t="s">
        <v>127</v>
      </c>
      <c r="B593" s="196" t="str">
        <f>VLOOKUP(A593,'[1]Town-County-RPC Ref'!A:D,3,FALSE)</f>
        <v>TRORC</v>
      </c>
      <c r="C593" s="201" t="s">
        <v>948</v>
      </c>
      <c r="D593" s="202">
        <v>3929426.9249999998</v>
      </c>
      <c r="E593" s="203">
        <v>4031446.06</v>
      </c>
      <c r="F593" s="202">
        <v>3785312.8292120001</v>
      </c>
      <c r="G593" s="202">
        <v>4112853.625</v>
      </c>
      <c r="H593" s="202">
        <v>4587908</v>
      </c>
      <c r="I593" s="200">
        <f t="shared" si="14"/>
        <v>4089389.4878424006</v>
      </c>
    </row>
    <row r="594" spans="1:9" ht="14.45" customHeight="1" x14ac:dyDescent="0.25">
      <c r="A594" s="195" t="s">
        <v>149</v>
      </c>
      <c r="B594" s="196" t="str">
        <f>VLOOKUP(A594,'[1]Town-County-RPC Ref'!A:D,3,FALSE)</f>
        <v>WRC</v>
      </c>
      <c r="C594" s="197" t="s">
        <v>1576</v>
      </c>
      <c r="D594" s="198">
        <v>18793653.725499999</v>
      </c>
      <c r="E594" s="199">
        <v>18471111.531500001</v>
      </c>
      <c r="F594" s="198">
        <v>18100650.900979001</v>
      </c>
      <c r="G594" s="198">
        <v>20579198.359000001</v>
      </c>
      <c r="H594" s="198">
        <v>17014881</v>
      </c>
      <c r="I594" s="200">
        <f t="shared" si="14"/>
        <v>18591899.103395797</v>
      </c>
    </row>
    <row r="595" spans="1:9" ht="14.45" customHeight="1" x14ac:dyDescent="0.25">
      <c r="A595" s="195" t="s">
        <v>149</v>
      </c>
      <c r="B595" s="196" t="str">
        <f>VLOOKUP(A595,'[1]Town-County-RPC Ref'!A:D,3,FALSE)</f>
        <v>WRC</v>
      </c>
      <c r="C595" s="197" t="s">
        <v>1577</v>
      </c>
      <c r="D595" s="198">
        <v>8733404.2582830004</v>
      </c>
      <c r="E595" s="199">
        <v>9334214.5741719995</v>
      </c>
      <c r="F595" s="198">
        <v>8737552.2144920006</v>
      </c>
      <c r="G595" s="198">
        <v>9100877.6950000003</v>
      </c>
      <c r="H595" s="198">
        <v>9235811</v>
      </c>
      <c r="I595" s="200">
        <f t="shared" si="14"/>
        <v>9028371.9483893998</v>
      </c>
    </row>
    <row r="596" spans="1:9" ht="14.45" customHeight="1" x14ac:dyDescent="0.25">
      <c r="A596" s="195" t="s">
        <v>149</v>
      </c>
      <c r="B596" s="196" t="str">
        <f>VLOOKUP(A596,'[1]Town-County-RPC Ref'!A:D,3,FALSE)</f>
        <v>WRC</v>
      </c>
      <c r="C596" s="201" t="s">
        <v>948</v>
      </c>
      <c r="D596" s="202">
        <v>27527057.983782999</v>
      </c>
      <c r="E596" s="203">
        <v>27805326.105672002</v>
      </c>
      <c r="F596" s="202">
        <v>26838203.115471002</v>
      </c>
      <c r="G596" s="202">
        <v>29680076.054000001</v>
      </c>
      <c r="H596" s="202">
        <v>26250692</v>
      </c>
      <c r="I596" s="200">
        <f t="shared" si="14"/>
        <v>27620271.051785201</v>
      </c>
    </row>
    <row r="597" spans="1:9" ht="14.45" customHeight="1" x14ac:dyDescent="0.25">
      <c r="A597" s="195" t="s">
        <v>98</v>
      </c>
      <c r="B597" s="196" t="str">
        <f>VLOOKUP(A597,'[1]Town-County-RPC Ref'!A:D,3,FALSE)</f>
        <v>RRPC</v>
      </c>
      <c r="C597" s="197" t="s">
        <v>1576</v>
      </c>
      <c r="D597" s="198">
        <v>177929.81</v>
      </c>
      <c r="E597" s="199">
        <v>195598.8425</v>
      </c>
      <c r="F597" s="198">
        <v>195731.5</v>
      </c>
      <c r="G597" s="198">
        <v>169118.58499999999</v>
      </c>
      <c r="H597" s="198">
        <v>171497</v>
      </c>
      <c r="I597" s="200">
        <f t="shared" si="14"/>
        <v>181975.14749999999</v>
      </c>
    </row>
    <row r="598" spans="1:9" ht="14.45" customHeight="1" x14ac:dyDescent="0.25">
      <c r="A598" s="195" t="s">
        <v>98</v>
      </c>
      <c r="B598" s="196" t="str">
        <f>VLOOKUP(A598,'[1]Town-County-RPC Ref'!A:D,3,FALSE)</f>
        <v>RRPC</v>
      </c>
      <c r="C598" s="197" t="s">
        <v>1577</v>
      </c>
      <c r="D598" s="198">
        <v>2148536.36</v>
      </c>
      <c r="E598" s="199">
        <v>2223169.48</v>
      </c>
      <c r="F598" s="198">
        <v>2114979.14</v>
      </c>
      <c r="G598" s="198">
        <v>2330126.13</v>
      </c>
      <c r="H598" s="198">
        <v>2423119</v>
      </c>
      <c r="I598" s="200">
        <f t="shared" si="14"/>
        <v>2247986.0219999999</v>
      </c>
    </row>
    <row r="599" spans="1:9" ht="14.45" customHeight="1" x14ac:dyDescent="0.25">
      <c r="A599" s="195" t="s">
        <v>98</v>
      </c>
      <c r="B599" s="196" t="str">
        <f>VLOOKUP(A599,'[1]Town-County-RPC Ref'!A:D,3,FALSE)</f>
        <v>RRPC</v>
      </c>
      <c r="C599" s="201" t="s">
        <v>948</v>
      </c>
      <c r="D599" s="202">
        <v>2326466.17</v>
      </c>
      <c r="E599" s="203">
        <v>2418768.3224999998</v>
      </c>
      <c r="F599" s="202">
        <v>2310710.64</v>
      </c>
      <c r="G599" s="202">
        <v>2499244.7149999999</v>
      </c>
      <c r="H599" s="202">
        <v>2594616</v>
      </c>
      <c r="I599" s="200">
        <f t="shared" si="14"/>
        <v>2429961.1694999998</v>
      </c>
    </row>
    <row r="600" spans="1:9" ht="14.45" customHeight="1" x14ac:dyDescent="0.25">
      <c r="A600" s="195" t="s">
        <v>210</v>
      </c>
      <c r="B600" s="196" t="str">
        <f>VLOOKUP(A600,'[1]Town-County-RPC Ref'!A:D,3,FALSE)</f>
        <v>BCRC</v>
      </c>
      <c r="C600" s="197" t="s">
        <v>1576</v>
      </c>
      <c r="D600" s="198">
        <v>1196665.8</v>
      </c>
      <c r="E600" s="199">
        <v>3662519.62</v>
      </c>
      <c r="F600" s="198">
        <v>3738483.0449999999</v>
      </c>
      <c r="G600" s="198">
        <v>992964.93</v>
      </c>
      <c r="H600" s="198">
        <v>1036234</v>
      </c>
      <c r="I600" s="200">
        <f t="shared" si="14"/>
        <v>2125373.4789999998</v>
      </c>
    </row>
    <row r="601" spans="1:9" ht="14.45" customHeight="1" x14ac:dyDescent="0.25">
      <c r="A601" s="195" t="s">
        <v>210</v>
      </c>
      <c r="B601" s="196" t="str">
        <f>VLOOKUP(A601,'[1]Town-County-RPC Ref'!A:D,3,FALSE)</f>
        <v>BCRC</v>
      </c>
      <c r="C601" s="197" t="s">
        <v>1577</v>
      </c>
      <c r="D601" s="198">
        <v>3839873.0949940002</v>
      </c>
      <c r="E601" s="199">
        <v>4090932.3399970001</v>
      </c>
      <c r="F601" s="198">
        <v>4064239.4050050001</v>
      </c>
      <c r="G601" s="198">
        <v>4305286.79</v>
      </c>
      <c r="H601" s="198">
        <v>4526840</v>
      </c>
      <c r="I601" s="200">
        <f t="shared" si="14"/>
        <v>4165434.3259992003</v>
      </c>
    </row>
    <row r="602" spans="1:9" ht="14.45" customHeight="1" x14ac:dyDescent="0.25">
      <c r="A602" s="195" t="s">
        <v>210</v>
      </c>
      <c r="B602" s="196" t="str">
        <f>VLOOKUP(A602,'[1]Town-County-RPC Ref'!A:D,3,FALSE)</f>
        <v>BCRC</v>
      </c>
      <c r="C602" s="201" t="s">
        <v>948</v>
      </c>
      <c r="D602" s="202">
        <v>5036538.894994</v>
      </c>
      <c r="E602" s="203">
        <v>7753451.9599970002</v>
      </c>
      <c r="F602" s="202">
        <v>7802722.4500050005</v>
      </c>
      <c r="G602" s="202">
        <v>5298251.72</v>
      </c>
      <c r="H602" s="202">
        <v>5563074</v>
      </c>
      <c r="I602" s="200">
        <f t="shared" si="14"/>
        <v>6290807.8049991997</v>
      </c>
    </row>
    <row r="603" spans="1:9" ht="14.45" customHeight="1" x14ac:dyDescent="0.25">
      <c r="A603" s="195" t="s">
        <v>13</v>
      </c>
      <c r="B603" s="196" t="str">
        <f>VLOOKUP(A603,'[1]Town-County-RPC Ref'!A:D,3,FALSE)</f>
        <v>NVDA</v>
      </c>
      <c r="C603" s="197" t="s">
        <v>1576</v>
      </c>
      <c r="D603" s="198">
        <v>1353132</v>
      </c>
      <c r="E603" s="199">
        <v>1308472</v>
      </c>
      <c r="F603" s="198">
        <v>1313525</v>
      </c>
      <c r="G603" s="198">
        <v>1275713</v>
      </c>
      <c r="H603" s="198">
        <v>1524664</v>
      </c>
      <c r="I603" s="200">
        <f t="shared" si="14"/>
        <v>1355101.2</v>
      </c>
    </row>
    <row r="604" spans="1:9" ht="14.45" customHeight="1" x14ac:dyDescent="0.25">
      <c r="A604" s="195" t="s">
        <v>13</v>
      </c>
      <c r="B604" s="196" t="str">
        <f>VLOOKUP(A604,'[1]Town-County-RPC Ref'!A:D,3,FALSE)</f>
        <v>NVDA</v>
      </c>
      <c r="C604" s="197" t="s">
        <v>1577</v>
      </c>
      <c r="D604" s="198">
        <v>3126498</v>
      </c>
      <c r="E604" s="199">
        <v>3258694</v>
      </c>
      <c r="F604" s="198">
        <v>3388363</v>
      </c>
      <c r="G604" s="198">
        <v>3321985</v>
      </c>
      <c r="H604" s="198">
        <v>3585746</v>
      </c>
      <c r="I604" s="200">
        <f t="shared" si="14"/>
        <v>3336257.2</v>
      </c>
    </row>
    <row r="605" spans="1:9" ht="14.45" customHeight="1" x14ac:dyDescent="0.25">
      <c r="A605" s="195" t="s">
        <v>13</v>
      </c>
      <c r="B605" s="196" t="str">
        <f>VLOOKUP(A605,'[1]Town-County-RPC Ref'!A:D,3,FALSE)</f>
        <v>NVDA</v>
      </c>
      <c r="C605" s="201" t="s">
        <v>948</v>
      </c>
      <c r="D605" s="202">
        <v>4479630</v>
      </c>
      <c r="E605" s="203">
        <v>4567166</v>
      </c>
      <c r="F605" s="202">
        <v>4701888</v>
      </c>
      <c r="G605" s="202">
        <v>4597698</v>
      </c>
      <c r="H605" s="202">
        <v>5110410</v>
      </c>
      <c r="I605" s="200">
        <f t="shared" si="14"/>
        <v>4691358.4000000004</v>
      </c>
    </row>
    <row r="606" spans="1:9" ht="14.45" customHeight="1" x14ac:dyDescent="0.25">
      <c r="A606" s="195" t="s">
        <v>292</v>
      </c>
      <c r="B606" s="196" t="str">
        <f>VLOOKUP(A606,'[1]Town-County-RPC Ref'!A:D,3,FALSE)</f>
        <v>NRPC</v>
      </c>
      <c r="C606" s="197" t="s">
        <v>1576</v>
      </c>
      <c r="D606" s="198">
        <v>20396793.844999999</v>
      </c>
      <c r="E606" s="199">
        <v>20703912.91</v>
      </c>
      <c r="F606" s="198">
        <v>20279625.114999998</v>
      </c>
      <c r="G606" s="198">
        <v>22379626.300002001</v>
      </c>
      <c r="H606" s="198">
        <v>18814142</v>
      </c>
      <c r="I606" s="200">
        <f t="shared" si="14"/>
        <v>20514820.034000397</v>
      </c>
    </row>
    <row r="607" spans="1:9" ht="14.45" customHeight="1" x14ac:dyDescent="0.25">
      <c r="A607" s="195" t="s">
        <v>292</v>
      </c>
      <c r="B607" s="196" t="str">
        <f>VLOOKUP(A607,'[1]Town-County-RPC Ref'!A:D,3,FALSE)</f>
        <v>NRPC</v>
      </c>
      <c r="C607" s="197" t="s">
        <v>1577</v>
      </c>
      <c r="D607" s="198">
        <v>27206138.425000001</v>
      </c>
      <c r="E607" s="199">
        <v>28696909.73</v>
      </c>
      <c r="F607" s="198">
        <v>27706138.565000001</v>
      </c>
      <c r="G607" s="198">
        <v>32519375.02</v>
      </c>
      <c r="H607" s="198">
        <v>29029725</v>
      </c>
      <c r="I607" s="200">
        <f t="shared" si="14"/>
        <v>29031657.348000001</v>
      </c>
    </row>
    <row r="608" spans="1:9" ht="14.45" customHeight="1" x14ac:dyDescent="0.25">
      <c r="A608" s="195" t="s">
        <v>292</v>
      </c>
      <c r="B608" s="196" t="str">
        <f>VLOOKUP(A608,'[1]Town-County-RPC Ref'!A:D,3,FALSE)</f>
        <v>NRPC</v>
      </c>
      <c r="C608" s="201" t="s">
        <v>948</v>
      </c>
      <c r="D608" s="202">
        <v>47602932.270000003</v>
      </c>
      <c r="E608" s="203">
        <v>49400822.640000001</v>
      </c>
      <c r="F608" s="202">
        <v>47985763.68</v>
      </c>
      <c r="G608" s="202">
        <v>54899001.320001997</v>
      </c>
      <c r="H608" s="202">
        <v>47843867</v>
      </c>
      <c r="I608" s="200">
        <f t="shared" si="14"/>
        <v>49546477.382000402</v>
      </c>
    </row>
    <row r="609" spans="1:9" ht="14.45" customHeight="1" x14ac:dyDescent="0.25">
      <c r="A609" s="195" t="s">
        <v>128</v>
      </c>
      <c r="B609" s="196" t="str">
        <f>VLOOKUP(A609,'[1]Town-County-RPC Ref'!A:D,3,FALSE)</f>
        <v>TRORC</v>
      </c>
      <c r="C609" s="197" t="s">
        <v>1576</v>
      </c>
      <c r="D609" s="198">
        <v>4257779.4325000001</v>
      </c>
      <c r="E609" s="199">
        <v>5019089.2989999996</v>
      </c>
      <c r="F609" s="198">
        <v>6747870.3329999996</v>
      </c>
      <c r="G609" s="198">
        <v>5390947.0870000003</v>
      </c>
      <c r="H609" s="198">
        <v>5589039</v>
      </c>
      <c r="I609" s="200">
        <f t="shared" si="14"/>
        <v>5400945.0303000007</v>
      </c>
    </row>
    <row r="610" spans="1:9" ht="14.45" customHeight="1" x14ac:dyDescent="0.25">
      <c r="A610" s="195" t="s">
        <v>128</v>
      </c>
      <c r="B610" s="196" t="str">
        <f>VLOOKUP(A610,'[1]Town-County-RPC Ref'!A:D,3,FALSE)</f>
        <v>TRORC</v>
      </c>
      <c r="C610" s="197" t="s">
        <v>1577</v>
      </c>
      <c r="D610" s="198">
        <v>8580369.9049999993</v>
      </c>
      <c r="E610" s="199">
        <v>8788658.0999580007</v>
      </c>
      <c r="F610" s="198">
        <v>8006215.4249999998</v>
      </c>
      <c r="G610" s="198">
        <v>9061498.1950000003</v>
      </c>
      <c r="H610" s="198">
        <v>9773088</v>
      </c>
      <c r="I610" s="200">
        <f t="shared" si="14"/>
        <v>8841965.9249916002</v>
      </c>
    </row>
    <row r="611" spans="1:9" ht="14.45" customHeight="1" x14ac:dyDescent="0.25">
      <c r="A611" s="195" t="s">
        <v>128</v>
      </c>
      <c r="B611" s="196" t="str">
        <f>VLOOKUP(A611,'[1]Town-County-RPC Ref'!A:D,3,FALSE)</f>
        <v>TRORC</v>
      </c>
      <c r="C611" s="201" t="s">
        <v>948</v>
      </c>
      <c r="D611" s="202">
        <v>12838149.3375</v>
      </c>
      <c r="E611" s="203">
        <v>13807747.398957999</v>
      </c>
      <c r="F611" s="202">
        <v>14754085.757999999</v>
      </c>
      <c r="G611" s="202">
        <v>14452445.282</v>
      </c>
      <c r="H611" s="202">
        <v>15362127</v>
      </c>
      <c r="I611" s="200">
        <f t="shared" si="14"/>
        <v>14242910.955291599</v>
      </c>
    </row>
    <row r="612" spans="1:9" ht="14.45" customHeight="1" x14ac:dyDescent="0.25">
      <c r="A612" s="195" t="s">
        <v>99</v>
      </c>
      <c r="B612" s="196" t="str">
        <f>VLOOKUP(A612,'[1]Town-County-RPC Ref'!A:D,3,FALSE)</f>
        <v>RRPC</v>
      </c>
      <c r="C612" s="197" t="s">
        <v>1576</v>
      </c>
      <c r="D612" s="198">
        <v>257124</v>
      </c>
      <c r="E612" s="199">
        <v>273572</v>
      </c>
      <c r="F612" s="198">
        <v>269636</v>
      </c>
      <c r="G612" s="198">
        <v>232543</v>
      </c>
      <c r="H612" s="198">
        <v>284194</v>
      </c>
      <c r="I612" s="200">
        <f t="shared" si="14"/>
        <v>263413.8</v>
      </c>
    </row>
    <row r="613" spans="1:9" ht="14.45" customHeight="1" x14ac:dyDescent="0.25">
      <c r="A613" s="195" t="s">
        <v>99</v>
      </c>
      <c r="B613" s="196" t="str">
        <f>VLOOKUP(A613,'[1]Town-County-RPC Ref'!A:D,3,FALSE)</f>
        <v>RRPC</v>
      </c>
      <c r="C613" s="197" t="s">
        <v>1577</v>
      </c>
      <c r="D613" s="198">
        <v>2308939.556206</v>
      </c>
      <c r="E613" s="199">
        <v>2401897.125</v>
      </c>
      <c r="F613" s="198">
        <v>2237444.9700000002</v>
      </c>
      <c r="G613" s="198">
        <v>2385295.85</v>
      </c>
      <c r="H613" s="198">
        <v>2436837</v>
      </c>
      <c r="I613" s="200">
        <f t="shared" si="14"/>
        <v>2354082.9002411999</v>
      </c>
    </row>
    <row r="614" spans="1:9" ht="14.45" customHeight="1" x14ac:dyDescent="0.25">
      <c r="A614" s="195" t="s">
        <v>99</v>
      </c>
      <c r="B614" s="196" t="str">
        <f>VLOOKUP(A614,'[1]Town-County-RPC Ref'!A:D,3,FALSE)</f>
        <v>RRPC</v>
      </c>
      <c r="C614" s="201" t="s">
        <v>948</v>
      </c>
      <c r="D614" s="202">
        <v>2566063.556206</v>
      </c>
      <c r="E614" s="203">
        <v>2675469.125</v>
      </c>
      <c r="F614" s="202">
        <v>2507080.9700000002</v>
      </c>
      <c r="G614" s="202">
        <v>2617838.85</v>
      </c>
      <c r="H614" s="202">
        <v>2721031</v>
      </c>
      <c r="I614" s="200">
        <f t="shared" si="14"/>
        <v>2617496.7002411997</v>
      </c>
    </row>
    <row r="615" spans="1:9" ht="14.45" customHeight="1" x14ac:dyDescent="0.25">
      <c r="A615" s="195" t="s">
        <v>129</v>
      </c>
      <c r="B615" s="196" t="str">
        <f>VLOOKUP(A615,'[1]Town-County-RPC Ref'!A:D,3,FALSE)</f>
        <v>TRORC</v>
      </c>
      <c r="C615" s="197" t="s">
        <v>1576</v>
      </c>
      <c r="D615" s="198">
        <v>669162</v>
      </c>
      <c r="E615" s="199">
        <v>694128</v>
      </c>
      <c r="F615" s="198">
        <v>670877</v>
      </c>
      <c r="G615" s="198">
        <v>633603</v>
      </c>
      <c r="H615" s="198">
        <v>650905</v>
      </c>
      <c r="I615" s="200">
        <f t="shared" si="14"/>
        <v>663735</v>
      </c>
    </row>
    <row r="616" spans="1:9" ht="14.45" customHeight="1" x14ac:dyDescent="0.25">
      <c r="A616" s="195" t="s">
        <v>129</v>
      </c>
      <c r="B616" s="196" t="str">
        <f>VLOOKUP(A616,'[1]Town-County-RPC Ref'!A:D,3,FALSE)</f>
        <v>TRORC</v>
      </c>
      <c r="C616" s="197" t="s">
        <v>1577</v>
      </c>
      <c r="D616" s="198">
        <v>3525632.1331679998</v>
      </c>
      <c r="E616" s="199">
        <v>3665601.44</v>
      </c>
      <c r="F616" s="198">
        <v>3534912.98</v>
      </c>
      <c r="G616" s="198">
        <v>3609516.58</v>
      </c>
      <c r="H616" s="198">
        <v>3739657</v>
      </c>
      <c r="I616" s="200">
        <f t="shared" si="14"/>
        <v>3615064.0266336002</v>
      </c>
    </row>
    <row r="617" spans="1:9" ht="14.45" customHeight="1" x14ac:dyDescent="0.25">
      <c r="A617" s="195" t="s">
        <v>129</v>
      </c>
      <c r="B617" s="196" t="str">
        <f>VLOOKUP(A617,'[1]Town-County-RPC Ref'!A:D,3,FALSE)</f>
        <v>TRORC</v>
      </c>
      <c r="C617" s="201" t="s">
        <v>948</v>
      </c>
      <c r="D617" s="202">
        <v>4194794.1331679998</v>
      </c>
      <c r="E617" s="203">
        <v>4359729.4400000004</v>
      </c>
      <c r="F617" s="202">
        <v>4205789.9800000004</v>
      </c>
      <c r="G617" s="202">
        <v>4243119.58</v>
      </c>
      <c r="H617" s="202">
        <v>4390562</v>
      </c>
      <c r="I617" s="200">
        <f t="shared" si="14"/>
        <v>4278799.0266335998</v>
      </c>
    </row>
    <row r="618" spans="1:9" ht="14.45" customHeight="1" x14ac:dyDescent="0.25">
      <c r="A618" s="195" t="s">
        <v>150</v>
      </c>
      <c r="B618" s="196" t="str">
        <f>VLOOKUP(A618,'[1]Town-County-RPC Ref'!A:D,3,FALSE)</f>
        <v>WRC</v>
      </c>
      <c r="C618" s="197" t="s">
        <v>1576</v>
      </c>
      <c r="D618" s="198">
        <v>3477800.7420000001</v>
      </c>
      <c r="E618" s="199">
        <v>3485555.0444999998</v>
      </c>
      <c r="F618" s="198">
        <v>3363211.801</v>
      </c>
      <c r="G618" s="198">
        <v>3194839.3615000001</v>
      </c>
      <c r="H618" s="198">
        <v>3561219</v>
      </c>
      <c r="I618" s="200">
        <f t="shared" si="14"/>
        <v>3416525.1898000003</v>
      </c>
    </row>
    <row r="619" spans="1:9" ht="14.45" customHeight="1" x14ac:dyDescent="0.25">
      <c r="A619" s="195" t="s">
        <v>150</v>
      </c>
      <c r="B619" s="196" t="str">
        <f>VLOOKUP(A619,'[1]Town-County-RPC Ref'!A:D,3,FALSE)</f>
        <v>WRC</v>
      </c>
      <c r="C619" s="197" t="s">
        <v>1577</v>
      </c>
      <c r="D619" s="198">
        <v>4677005.8499999996</v>
      </c>
      <c r="E619" s="199">
        <v>4789725.1749050003</v>
      </c>
      <c r="F619" s="198">
        <v>4481391.07</v>
      </c>
      <c r="G619" s="198">
        <v>4747901.8899999997</v>
      </c>
      <c r="H619" s="198">
        <v>5186281</v>
      </c>
      <c r="I619" s="200">
        <f t="shared" si="14"/>
        <v>4776460.9969810005</v>
      </c>
    </row>
    <row r="620" spans="1:9" ht="14.45" customHeight="1" x14ac:dyDescent="0.25">
      <c r="A620" s="195" t="s">
        <v>150</v>
      </c>
      <c r="B620" s="196" t="str">
        <f>VLOOKUP(A620,'[1]Town-County-RPC Ref'!A:D,3,FALSE)</f>
        <v>WRC</v>
      </c>
      <c r="C620" s="201" t="s">
        <v>948</v>
      </c>
      <c r="D620" s="202">
        <v>8154806.5920000002</v>
      </c>
      <c r="E620" s="203">
        <v>8275280.2194050001</v>
      </c>
      <c r="F620" s="202">
        <v>7844602.8710000003</v>
      </c>
      <c r="G620" s="202">
        <v>7942741.2515000002</v>
      </c>
      <c r="H620" s="202">
        <v>8747500</v>
      </c>
      <c r="I620" s="200">
        <f t="shared" si="14"/>
        <v>8192986.1867809994</v>
      </c>
    </row>
    <row r="621" spans="1:9" ht="14.45" customHeight="1" x14ac:dyDescent="0.25">
      <c r="A621" s="195" t="s">
        <v>50</v>
      </c>
      <c r="B621" s="196" t="str">
        <f>VLOOKUP(A621,'[1]Town-County-RPC Ref'!A:D,3,FALSE)</f>
        <v>NVDA</v>
      </c>
      <c r="C621" s="197" t="s">
        <v>1576</v>
      </c>
      <c r="D621" s="198">
        <v>4000959</v>
      </c>
      <c r="E621" s="199">
        <v>4122927</v>
      </c>
      <c r="F621" s="198">
        <v>4190652</v>
      </c>
      <c r="G621" s="198">
        <v>4098379</v>
      </c>
      <c r="H621" s="198">
        <v>4125022</v>
      </c>
      <c r="I621" s="200">
        <f t="shared" si="14"/>
        <v>4107587.8</v>
      </c>
    </row>
    <row r="622" spans="1:9" ht="14.45" customHeight="1" x14ac:dyDescent="0.25">
      <c r="A622" s="195" t="s">
        <v>50</v>
      </c>
      <c r="B622" s="196" t="str">
        <f>VLOOKUP(A622,'[1]Town-County-RPC Ref'!A:D,3,FALSE)</f>
        <v>NVDA</v>
      </c>
      <c r="C622" s="197" t="s">
        <v>1577</v>
      </c>
      <c r="D622" s="198">
        <v>5367259</v>
      </c>
      <c r="E622" s="199">
        <v>5630975</v>
      </c>
      <c r="F622" s="198">
        <v>5687081</v>
      </c>
      <c r="G622" s="198">
        <v>6010054</v>
      </c>
      <c r="H622" s="198">
        <v>6082197</v>
      </c>
      <c r="I622" s="200">
        <f t="shared" si="14"/>
        <v>5755513.2000000002</v>
      </c>
    </row>
    <row r="623" spans="1:9" ht="14.45" customHeight="1" x14ac:dyDescent="0.25">
      <c r="A623" s="195" t="s">
        <v>50</v>
      </c>
      <c r="B623" s="196" t="str">
        <f>VLOOKUP(A623,'[1]Town-County-RPC Ref'!A:D,3,FALSE)</f>
        <v>NVDA</v>
      </c>
      <c r="C623" s="201" t="s">
        <v>948</v>
      </c>
      <c r="D623" s="202">
        <v>9368218</v>
      </c>
      <c r="E623" s="203">
        <v>9753902</v>
      </c>
      <c r="F623" s="202">
        <v>9877733</v>
      </c>
      <c r="G623" s="202">
        <v>10108433</v>
      </c>
      <c r="H623" s="202">
        <v>10207219</v>
      </c>
      <c r="I623" s="200">
        <f t="shared" si="14"/>
        <v>9863101</v>
      </c>
    </row>
    <row r="624" spans="1:9" ht="14.45" customHeight="1" x14ac:dyDescent="0.25">
      <c r="A624" s="195" t="s">
        <v>130</v>
      </c>
      <c r="B624" s="196" t="str">
        <f>VLOOKUP(A624,'[1]Town-County-RPC Ref'!A:D,3,FALSE)</f>
        <v>TRORC</v>
      </c>
      <c r="C624" s="197" t="s">
        <v>1576</v>
      </c>
      <c r="D624" s="198">
        <v>907553.07200000004</v>
      </c>
      <c r="E624" s="199">
        <v>933453.07799999998</v>
      </c>
      <c r="F624" s="198">
        <v>891572.90599999996</v>
      </c>
      <c r="G624" s="198">
        <v>672076.22</v>
      </c>
      <c r="H624" s="198">
        <v>779356</v>
      </c>
      <c r="I624" s="200">
        <f t="shared" si="14"/>
        <v>836802.2551999999</v>
      </c>
    </row>
    <row r="625" spans="1:9" ht="14.45" customHeight="1" x14ac:dyDescent="0.25">
      <c r="A625" s="195" t="s">
        <v>130</v>
      </c>
      <c r="B625" s="196" t="str">
        <f>VLOOKUP(A625,'[1]Town-County-RPC Ref'!A:D,3,FALSE)</f>
        <v>TRORC</v>
      </c>
      <c r="C625" s="197" t="s">
        <v>1577</v>
      </c>
      <c r="D625" s="198">
        <v>4443514.0999999996</v>
      </c>
      <c r="E625" s="199">
        <v>4435008.78</v>
      </c>
      <c r="F625" s="198">
        <v>4162799.6150000002</v>
      </c>
      <c r="G625" s="198">
        <v>4398198.3600000003</v>
      </c>
      <c r="H625" s="198">
        <v>4842314</v>
      </c>
      <c r="I625" s="200">
        <f t="shared" si="14"/>
        <v>4456366.9709999999</v>
      </c>
    </row>
    <row r="626" spans="1:9" ht="14.45" customHeight="1" x14ac:dyDescent="0.25">
      <c r="A626" s="195" t="s">
        <v>130</v>
      </c>
      <c r="B626" s="196" t="str">
        <f>VLOOKUP(A626,'[1]Town-County-RPC Ref'!A:D,3,FALSE)</f>
        <v>TRORC</v>
      </c>
      <c r="C626" s="201" t="s">
        <v>948</v>
      </c>
      <c r="D626" s="202">
        <v>5351067.1720000003</v>
      </c>
      <c r="E626" s="203">
        <v>5368461.858</v>
      </c>
      <c r="F626" s="202">
        <v>5054372.5209999997</v>
      </c>
      <c r="G626" s="202">
        <v>5070274.58</v>
      </c>
      <c r="H626" s="202">
        <v>5621670</v>
      </c>
      <c r="I626" s="200">
        <f t="shared" si="14"/>
        <v>5293169.2262000004</v>
      </c>
    </row>
    <row r="627" spans="1:9" ht="14.45" customHeight="1" x14ac:dyDescent="0.25">
      <c r="A627" s="195" t="s">
        <v>251</v>
      </c>
      <c r="B627" s="196" t="str">
        <f>VLOOKUP(A627,'[1]Town-County-RPC Ref'!A:D,3,FALSE)</f>
        <v>CCRPC</v>
      </c>
      <c r="C627" s="197" t="s">
        <v>1576</v>
      </c>
      <c r="D627" s="198">
        <v>1218560.24</v>
      </c>
      <c r="E627" s="199">
        <v>1235401.04</v>
      </c>
      <c r="F627" s="198">
        <v>1119565.3999999999</v>
      </c>
      <c r="G627" s="198">
        <v>1119090.8799999999</v>
      </c>
      <c r="H627" s="198">
        <v>1117131</v>
      </c>
      <c r="I627" s="200">
        <f t="shared" si="14"/>
        <v>1161949.7120000001</v>
      </c>
    </row>
    <row r="628" spans="1:9" ht="14.45" customHeight="1" x14ac:dyDescent="0.25">
      <c r="A628" s="195" t="s">
        <v>251</v>
      </c>
      <c r="B628" s="196" t="str">
        <f>VLOOKUP(A628,'[1]Town-County-RPC Ref'!A:D,3,FALSE)</f>
        <v>CCRPC</v>
      </c>
      <c r="C628" s="197" t="s">
        <v>1577</v>
      </c>
      <c r="D628" s="198">
        <v>9479635.5399999991</v>
      </c>
      <c r="E628" s="199">
        <v>10058530.859999999</v>
      </c>
      <c r="F628" s="198">
        <v>9767498.0758309998</v>
      </c>
      <c r="G628" s="198">
        <v>10471481.380000001</v>
      </c>
      <c r="H628" s="198">
        <v>10881566</v>
      </c>
      <c r="I628" s="200">
        <f t="shared" si="14"/>
        <v>10131742.371166199</v>
      </c>
    </row>
    <row r="629" spans="1:9" ht="14.45" customHeight="1" x14ac:dyDescent="0.25">
      <c r="A629" s="195" t="s">
        <v>251</v>
      </c>
      <c r="B629" s="196" t="str">
        <f>VLOOKUP(A629,'[1]Town-County-RPC Ref'!A:D,3,FALSE)</f>
        <v>CCRPC</v>
      </c>
      <c r="C629" s="201" t="s">
        <v>948</v>
      </c>
      <c r="D629" s="202">
        <v>10698195.779999999</v>
      </c>
      <c r="E629" s="203">
        <v>11293931.9</v>
      </c>
      <c r="F629" s="202">
        <v>10887063.475831</v>
      </c>
      <c r="G629" s="202">
        <v>11590572.26</v>
      </c>
      <c r="H629" s="202">
        <v>11998697</v>
      </c>
      <c r="I629" s="200">
        <f t="shared" si="14"/>
        <v>11293692.083166201</v>
      </c>
    </row>
    <row r="630" spans="1:9" ht="14.45" customHeight="1" x14ac:dyDescent="0.25">
      <c r="A630" s="195" t="s">
        <v>186</v>
      </c>
      <c r="B630" s="196" t="str">
        <f>VLOOKUP(A630,'[1]Town-County-RPC Ref'!A:D,3,FALSE)</f>
        <v>ACRPC</v>
      </c>
      <c r="C630" s="197" t="s">
        <v>1576</v>
      </c>
      <c r="D630" s="198">
        <v>16364561.363009</v>
      </c>
      <c r="E630" s="199">
        <v>16744221.558003999</v>
      </c>
      <c r="F630" s="198">
        <v>15676718.958760001</v>
      </c>
      <c r="G630" s="198">
        <v>14522889.8595</v>
      </c>
      <c r="H630" s="198">
        <v>14405481</v>
      </c>
      <c r="I630" s="200">
        <f t="shared" si="14"/>
        <v>15542774.547854599</v>
      </c>
    </row>
    <row r="631" spans="1:9" ht="14.45" customHeight="1" x14ac:dyDescent="0.25">
      <c r="A631" s="195" t="s">
        <v>186</v>
      </c>
      <c r="B631" s="196" t="str">
        <f>VLOOKUP(A631,'[1]Town-County-RPC Ref'!A:D,3,FALSE)</f>
        <v>ACRPC</v>
      </c>
      <c r="C631" s="197" t="s">
        <v>1577</v>
      </c>
      <c r="D631" s="198">
        <v>6810924.6155000003</v>
      </c>
      <c r="E631" s="199">
        <v>7102105.4045000002</v>
      </c>
      <c r="F631" s="198">
        <v>6698649.7910000002</v>
      </c>
      <c r="G631" s="198">
        <v>7354963.1675000004</v>
      </c>
      <c r="H631" s="198">
        <v>7701967</v>
      </c>
      <c r="I631" s="200">
        <f t="shared" si="14"/>
        <v>7133721.9956999999</v>
      </c>
    </row>
    <row r="632" spans="1:9" ht="14.45" customHeight="1" x14ac:dyDescent="0.25">
      <c r="A632" s="195" t="s">
        <v>186</v>
      </c>
      <c r="B632" s="196" t="str">
        <f>VLOOKUP(A632,'[1]Town-County-RPC Ref'!A:D,3,FALSE)</f>
        <v>ACRPC</v>
      </c>
      <c r="C632" s="201" t="s">
        <v>948</v>
      </c>
      <c r="D632" s="202">
        <v>23175485.978509001</v>
      </c>
      <c r="E632" s="203">
        <v>23846326.962503999</v>
      </c>
      <c r="F632" s="202">
        <v>22375368.749759998</v>
      </c>
      <c r="G632" s="202">
        <v>21877853.026999999</v>
      </c>
      <c r="H632" s="202">
        <v>22107448</v>
      </c>
      <c r="I632" s="200">
        <f t="shared" si="14"/>
        <v>22676496.543554597</v>
      </c>
    </row>
    <row r="633" spans="1:9" ht="14.45" customHeight="1" x14ac:dyDescent="0.25">
      <c r="A633" s="195" t="s">
        <v>151</v>
      </c>
      <c r="B633" s="196" t="str">
        <f>VLOOKUP(A633,'[1]Town-County-RPC Ref'!A:D,3,FALSE)</f>
        <v>WRC</v>
      </c>
      <c r="C633" s="197" t="s">
        <v>1576</v>
      </c>
      <c r="D633" s="198">
        <v>17906371.482363999</v>
      </c>
      <c r="E633" s="199">
        <v>18581128.895750001</v>
      </c>
      <c r="F633" s="198">
        <v>14389950.475500001</v>
      </c>
      <c r="G633" s="198">
        <v>12700490.691500001</v>
      </c>
      <c r="H633" s="198">
        <v>11470046</v>
      </c>
      <c r="I633" s="200">
        <f t="shared" si="14"/>
        <v>15009597.509022802</v>
      </c>
    </row>
    <row r="634" spans="1:9" ht="14.45" customHeight="1" x14ac:dyDescent="0.25">
      <c r="A634" s="195" t="s">
        <v>151</v>
      </c>
      <c r="B634" s="196" t="str">
        <f>VLOOKUP(A634,'[1]Town-County-RPC Ref'!A:D,3,FALSE)</f>
        <v>WRC</v>
      </c>
      <c r="C634" s="197" t="s">
        <v>1577</v>
      </c>
      <c r="D634" s="198">
        <v>7342089.5667460002</v>
      </c>
      <c r="E634" s="199">
        <v>7676961.0250000004</v>
      </c>
      <c r="F634" s="198">
        <v>7136894.8200000003</v>
      </c>
      <c r="G634" s="198">
        <v>7898985.7149999999</v>
      </c>
      <c r="H634" s="198">
        <v>7999435</v>
      </c>
      <c r="I634" s="200">
        <f t="shared" si="14"/>
        <v>7610873.2253492</v>
      </c>
    </row>
    <row r="635" spans="1:9" ht="14.45" customHeight="1" x14ac:dyDescent="0.25">
      <c r="A635" s="195" t="s">
        <v>151</v>
      </c>
      <c r="B635" s="196" t="str">
        <f>VLOOKUP(A635,'[1]Town-County-RPC Ref'!A:D,3,FALSE)</f>
        <v>WRC</v>
      </c>
      <c r="C635" s="201" t="s">
        <v>948</v>
      </c>
      <c r="D635" s="202">
        <v>25248461.049109999</v>
      </c>
      <c r="E635" s="203">
        <v>26258089.92075</v>
      </c>
      <c r="F635" s="202">
        <v>21526845.295499999</v>
      </c>
      <c r="G635" s="202">
        <v>20599476.406500001</v>
      </c>
      <c r="H635" s="202">
        <v>19469481</v>
      </c>
      <c r="I635" s="200">
        <f t="shared" si="14"/>
        <v>22620470.734371997</v>
      </c>
    </row>
    <row r="636" spans="1:9" ht="14.45" customHeight="1" x14ac:dyDescent="0.25">
      <c r="A636" s="195" t="s">
        <v>131</v>
      </c>
      <c r="B636" s="196" t="str">
        <f>VLOOKUP(A636,'[1]Town-County-RPC Ref'!A:D,3,FALSE)</f>
        <v>TRORC</v>
      </c>
      <c r="C636" s="197" t="s">
        <v>1576</v>
      </c>
      <c r="D636" s="198">
        <v>320587.90000000002</v>
      </c>
      <c r="E636" s="199">
        <v>272890</v>
      </c>
      <c r="F636" s="198">
        <v>208253</v>
      </c>
      <c r="G636" s="198">
        <v>295532</v>
      </c>
      <c r="H636" s="198">
        <v>372589</v>
      </c>
      <c r="I636" s="200">
        <f t="shared" si="14"/>
        <v>293970.38</v>
      </c>
    </row>
    <row r="637" spans="1:9" ht="14.45" customHeight="1" x14ac:dyDescent="0.25">
      <c r="A637" s="195" t="s">
        <v>131</v>
      </c>
      <c r="B637" s="196" t="str">
        <f>VLOOKUP(A637,'[1]Town-County-RPC Ref'!A:D,3,FALSE)</f>
        <v>TRORC</v>
      </c>
      <c r="C637" s="197" t="s">
        <v>1577</v>
      </c>
      <c r="D637" s="198">
        <v>1940999</v>
      </c>
      <c r="E637" s="199">
        <v>1992498</v>
      </c>
      <c r="F637" s="198">
        <v>2017470</v>
      </c>
      <c r="G637" s="198">
        <v>2035091</v>
      </c>
      <c r="H637" s="198">
        <v>2255360</v>
      </c>
      <c r="I637" s="200">
        <f t="shared" si="14"/>
        <v>2048283.6</v>
      </c>
    </row>
    <row r="638" spans="1:9" ht="14.45" customHeight="1" x14ac:dyDescent="0.25">
      <c r="A638" s="195" t="s">
        <v>131</v>
      </c>
      <c r="B638" s="196" t="str">
        <f>VLOOKUP(A638,'[1]Town-County-RPC Ref'!A:D,3,FALSE)</f>
        <v>TRORC</v>
      </c>
      <c r="C638" s="201" t="s">
        <v>948</v>
      </c>
      <c r="D638" s="202">
        <v>2261586.9</v>
      </c>
      <c r="E638" s="203">
        <v>2265388</v>
      </c>
      <c r="F638" s="202">
        <v>2225723</v>
      </c>
      <c r="G638" s="202">
        <v>2330623</v>
      </c>
      <c r="H638" s="202">
        <v>2627949</v>
      </c>
      <c r="I638" s="200">
        <f t="shared" si="14"/>
        <v>2342253.98</v>
      </c>
    </row>
    <row r="639" spans="1:9" ht="14.45" customHeight="1" x14ac:dyDescent="0.25">
      <c r="A639" s="195" t="s">
        <v>33</v>
      </c>
      <c r="B639" s="196" t="str">
        <f>VLOOKUP(A639,'[1]Town-County-RPC Ref'!A:D,3,FALSE)</f>
        <v>NVDA</v>
      </c>
      <c r="C639" s="197" t="s">
        <v>1576</v>
      </c>
      <c r="D639" s="204" t="s">
        <v>1578</v>
      </c>
      <c r="E639" s="205" t="s">
        <v>1578</v>
      </c>
      <c r="F639" s="204" t="s">
        <v>1578</v>
      </c>
      <c r="G639" s="204" t="s">
        <v>1578</v>
      </c>
      <c r="H639" s="204" t="s">
        <v>1578</v>
      </c>
      <c r="I639" s="200" t="e">
        <f t="shared" si="14"/>
        <v>#DIV/0!</v>
      </c>
    </row>
    <row r="640" spans="1:9" ht="14.45" customHeight="1" x14ac:dyDescent="0.25">
      <c r="A640" s="195" t="s">
        <v>33</v>
      </c>
      <c r="B640" s="196" t="str">
        <f>VLOOKUP(A640,'[1]Town-County-RPC Ref'!A:D,3,FALSE)</f>
        <v>NVDA</v>
      </c>
      <c r="C640" s="197" t="s">
        <v>1577</v>
      </c>
      <c r="D640" s="198">
        <v>254778</v>
      </c>
      <c r="E640" s="199">
        <v>249633</v>
      </c>
      <c r="F640" s="198">
        <v>238938</v>
      </c>
      <c r="G640" s="198">
        <v>253363</v>
      </c>
      <c r="H640" s="198">
        <v>279697</v>
      </c>
      <c r="I640" s="200">
        <f t="shared" si="14"/>
        <v>255281.8</v>
      </c>
    </row>
    <row r="641" spans="1:9" ht="14.45" customHeight="1" x14ac:dyDescent="0.25">
      <c r="A641" s="195" t="s">
        <v>33</v>
      </c>
      <c r="B641" s="196" t="str">
        <f>VLOOKUP(A641,'[1]Town-County-RPC Ref'!A:D,3,FALSE)</f>
        <v>NVDA</v>
      </c>
      <c r="C641" s="201" t="s">
        <v>948</v>
      </c>
      <c r="D641" s="201"/>
      <c r="E641" s="206"/>
      <c r="F641" s="201"/>
      <c r="G641" s="201"/>
      <c r="H641" s="201"/>
      <c r="I641" s="200" t="e">
        <f t="shared" si="14"/>
        <v>#DIV/0!</v>
      </c>
    </row>
    <row r="642" spans="1:9" ht="14.45" customHeight="1" x14ac:dyDescent="0.25">
      <c r="A642" s="195" t="s">
        <v>229</v>
      </c>
      <c r="B642" s="196" t="str">
        <f>VLOOKUP(A642,'[1]Town-County-RPC Ref'!A:D,3,FALSE)</f>
        <v>CVRPC</v>
      </c>
      <c r="C642" s="197" t="s">
        <v>1576</v>
      </c>
      <c r="D642" s="198">
        <v>7920934.6737839999</v>
      </c>
      <c r="E642" s="199">
        <v>8368245.0457499996</v>
      </c>
      <c r="F642" s="198">
        <v>8515187.3304999992</v>
      </c>
      <c r="G642" s="198">
        <v>7991710.0267500002</v>
      </c>
      <c r="H642" s="198">
        <v>8252773</v>
      </c>
      <c r="I642" s="200">
        <f t="shared" si="14"/>
        <v>8209770.0153567996</v>
      </c>
    </row>
    <row r="643" spans="1:9" ht="14.45" customHeight="1" x14ac:dyDescent="0.25">
      <c r="A643" s="195" t="s">
        <v>229</v>
      </c>
      <c r="B643" s="196" t="str">
        <f>VLOOKUP(A643,'[1]Town-County-RPC Ref'!A:D,3,FALSE)</f>
        <v>CVRPC</v>
      </c>
      <c r="C643" s="197" t="s">
        <v>1577</v>
      </c>
      <c r="D643" s="198">
        <v>7172549.2199489996</v>
      </c>
      <c r="E643" s="199">
        <v>7361924.0999999996</v>
      </c>
      <c r="F643" s="198">
        <v>7073981.21</v>
      </c>
      <c r="G643" s="198">
        <v>7783499.3949999996</v>
      </c>
      <c r="H643" s="198">
        <v>8234319</v>
      </c>
      <c r="I643" s="200">
        <f t="shared" si="14"/>
        <v>7525254.5849897992</v>
      </c>
    </row>
    <row r="644" spans="1:9" ht="14.45" customHeight="1" x14ac:dyDescent="0.25">
      <c r="A644" s="195" t="s">
        <v>229</v>
      </c>
      <c r="B644" s="196" t="str">
        <f>VLOOKUP(A644,'[1]Town-County-RPC Ref'!A:D,3,FALSE)</f>
        <v>CVRPC</v>
      </c>
      <c r="C644" s="201" t="s">
        <v>948</v>
      </c>
      <c r="D644" s="202">
        <v>15093483.893733</v>
      </c>
      <c r="E644" s="203">
        <v>15730169.145749999</v>
      </c>
      <c r="F644" s="202">
        <v>15589168.5405</v>
      </c>
      <c r="G644" s="202">
        <v>15775209.42175</v>
      </c>
      <c r="H644" s="202">
        <v>16487092</v>
      </c>
      <c r="I644" s="200">
        <f t="shared" si="14"/>
        <v>15735024.600346601</v>
      </c>
    </row>
    <row r="645" spans="1:9" ht="14.45" customHeight="1" x14ac:dyDescent="0.25">
      <c r="A645" s="195" t="s">
        <v>14</v>
      </c>
      <c r="B645" s="196" t="str">
        <f>VLOOKUP(A645,'[1]Town-County-RPC Ref'!A:D,3,FALSE)</f>
        <v>NVDA</v>
      </c>
      <c r="C645" s="197" t="s">
        <v>1576</v>
      </c>
      <c r="D645" s="198">
        <v>196008</v>
      </c>
      <c r="E645" s="199">
        <v>191871</v>
      </c>
      <c r="F645" s="198">
        <v>190061</v>
      </c>
      <c r="G645" s="198">
        <v>169172</v>
      </c>
      <c r="H645" s="198">
        <v>187177</v>
      </c>
      <c r="I645" s="200">
        <f t="shared" si="14"/>
        <v>186857.8</v>
      </c>
    </row>
    <row r="646" spans="1:9" ht="14.45" customHeight="1" x14ac:dyDescent="0.25">
      <c r="A646" s="195" t="s">
        <v>14</v>
      </c>
      <c r="B646" s="196" t="str">
        <f>VLOOKUP(A646,'[1]Town-County-RPC Ref'!A:D,3,FALSE)</f>
        <v>NVDA</v>
      </c>
      <c r="C646" s="197" t="s">
        <v>1577</v>
      </c>
      <c r="D646" s="198">
        <v>2760678</v>
      </c>
      <c r="E646" s="199">
        <v>2694620</v>
      </c>
      <c r="F646" s="198">
        <v>2797711</v>
      </c>
      <c r="G646" s="198">
        <v>2848664</v>
      </c>
      <c r="H646" s="198">
        <v>3141233</v>
      </c>
      <c r="I646" s="200">
        <f t="shared" si="14"/>
        <v>2848581.2</v>
      </c>
    </row>
    <row r="647" spans="1:9" ht="14.45" customHeight="1" x14ac:dyDescent="0.25">
      <c r="A647" s="195" t="s">
        <v>14</v>
      </c>
      <c r="B647" s="196" t="str">
        <f>VLOOKUP(A647,'[1]Town-County-RPC Ref'!A:D,3,FALSE)</f>
        <v>NVDA</v>
      </c>
      <c r="C647" s="201" t="s">
        <v>948</v>
      </c>
      <c r="D647" s="202">
        <v>2956686</v>
      </c>
      <c r="E647" s="203">
        <v>2886491</v>
      </c>
      <c r="F647" s="202">
        <v>2987772</v>
      </c>
      <c r="G647" s="202">
        <v>3017836</v>
      </c>
      <c r="H647" s="202">
        <v>3328410</v>
      </c>
      <c r="I647" s="200">
        <f t="shared" si="14"/>
        <v>3035439</v>
      </c>
    </row>
    <row r="648" spans="1:9" ht="14.45" customHeight="1" x14ac:dyDescent="0.25">
      <c r="A648" s="195" t="s">
        <v>100</v>
      </c>
      <c r="B648" s="196" t="str">
        <f>VLOOKUP(A648,'[1]Town-County-RPC Ref'!A:D,3,FALSE)</f>
        <v>RRPC</v>
      </c>
      <c r="C648" s="197" t="s">
        <v>1576</v>
      </c>
      <c r="D648" s="198">
        <v>3873215.4624999999</v>
      </c>
      <c r="E648" s="199">
        <v>4264280.8994000005</v>
      </c>
      <c r="F648" s="198">
        <v>4213288.5180000002</v>
      </c>
      <c r="G648" s="198">
        <v>3785020.0789999999</v>
      </c>
      <c r="H648" s="198">
        <v>3923498</v>
      </c>
      <c r="I648" s="200">
        <f t="shared" si="14"/>
        <v>4011860.5917800004</v>
      </c>
    </row>
    <row r="649" spans="1:9" ht="14.45" customHeight="1" x14ac:dyDescent="0.25">
      <c r="A649" s="195" t="s">
        <v>100</v>
      </c>
      <c r="B649" s="196" t="str">
        <f>VLOOKUP(A649,'[1]Town-County-RPC Ref'!A:D,3,FALSE)</f>
        <v>RRPC</v>
      </c>
      <c r="C649" s="197" t="s">
        <v>1577</v>
      </c>
      <c r="D649" s="198">
        <v>7238465.7149999999</v>
      </c>
      <c r="E649" s="199">
        <v>7613040.4749600003</v>
      </c>
      <c r="F649" s="198">
        <v>7481158.3799999999</v>
      </c>
      <c r="G649" s="198">
        <v>8000575.8700000001</v>
      </c>
      <c r="H649" s="198">
        <v>8139567</v>
      </c>
      <c r="I649" s="200">
        <f t="shared" si="14"/>
        <v>7694561.4879920008</v>
      </c>
    </row>
    <row r="650" spans="1:9" ht="14.45" customHeight="1" x14ac:dyDescent="0.25">
      <c r="A650" s="195" t="s">
        <v>100</v>
      </c>
      <c r="B650" s="196" t="str">
        <f>VLOOKUP(A650,'[1]Town-County-RPC Ref'!A:D,3,FALSE)</f>
        <v>RRPC</v>
      </c>
      <c r="C650" s="201" t="s">
        <v>948</v>
      </c>
      <c r="D650" s="202">
        <v>11111681.1775</v>
      </c>
      <c r="E650" s="203">
        <v>11877321.374360001</v>
      </c>
      <c r="F650" s="202">
        <v>11694446.898</v>
      </c>
      <c r="G650" s="202">
        <v>11785595.948999999</v>
      </c>
      <c r="H650" s="202">
        <v>12063065</v>
      </c>
      <c r="I650" s="200">
        <f t="shared" si="14"/>
        <v>11706422.079771999</v>
      </c>
    </row>
    <row r="651" spans="1:9" ht="14.45" customHeight="1" x14ac:dyDescent="0.25">
      <c r="A651" s="195" t="s">
        <v>187</v>
      </c>
      <c r="B651" s="196" t="str">
        <f>VLOOKUP(A651,'[1]Town-County-RPC Ref'!A:D,3,FALSE)</f>
        <v>ACRPC</v>
      </c>
      <c r="C651" s="197" t="s">
        <v>1576</v>
      </c>
      <c r="D651" s="198">
        <v>209623.88</v>
      </c>
      <c r="E651" s="199">
        <v>262306</v>
      </c>
      <c r="F651" s="198">
        <v>228147</v>
      </c>
      <c r="G651" s="198">
        <v>255731</v>
      </c>
      <c r="H651" s="198">
        <v>281249</v>
      </c>
      <c r="I651" s="200">
        <f t="shared" si="14"/>
        <v>247411.37599999999</v>
      </c>
    </row>
    <row r="652" spans="1:9" ht="14.45" customHeight="1" x14ac:dyDescent="0.25">
      <c r="A652" s="195" t="s">
        <v>187</v>
      </c>
      <c r="B652" s="196" t="str">
        <f>VLOOKUP(A652,'[1]Town-County-RPC Ref'!A:D,3,FALSE)</f>
        <v>ACRPC</v>
      </c>
      <c r="C652" s="197" t="s">
        <v>1577</v>
      </c>
      <c r="D652" s="198">
        <v>1638824.0399499999</v>
      </c>
      <c r="E652" s="199">
        <v>1535497.96</v>
      </c>
      <c r="F652" s="198">
        <v>1465077.14</v>
      </c>
      <c r="G652" s="198">
        <v>1621597.45</v>
      </c>
      <c r="H652" s="198">
        <v>1708059</v>
      </c>
      <c r="I652" s="200">
        <f t="shared" si="14"/>
        <v>1593811.1179899999</v>
      </c>
    </row>
    <row r="653" spans="1:9" ht="14.45" customHeight="1" x14ac:dyDescent="0.25">
      <c r="A653" s="195" t="s">
        <v>187</v>
      </c>
      <c r="B653" s="196" t="str">
        <f>VLOOKUP(A653,'[1]Town-County-RPC Ref'!A:D,3,FALSE)</f>
        <v>ACRPC</v>
      </c>
      <c r="C653" s="201" t="s">
        <v>948</v>
      </c>
      <c r="D653" s="202">
        <v>1848447.91995</v>
      </c>
      <c r="E653" s="203">
        <v>1797803.96</v>
      </c>
      <c r="F653" s="202">
        <v>1693224.14</v>
      </c>
      <c r="G653" s="202">
        <v>1877328.45</v>
      </c>
      <c r="H653" s="202">
        <v>1989308</v>
      </c>
      <c r="I653" s="200">
        <f t="shared" ref="I653:I716" si="15">AVERAGE(D653:H653)</f>
        <v>1841222.4939899999</v>
      </c>
    </row>
    <row r="654" spans="1:9" ht="14.45" customHeight="1" x14ac:dyDescent="0.25">
      <c r="A654" s="195" t="s">
        <v>152</v>
      </c>
      <c r="B654" s="196" t="str">
        <f>VLOOKUP(A654,'[1]Town-County-RPC Ref'!A:D,3,FALSE)</f>
        <v>WRC</v>
      </c>
      <c r="C654" s="197" t="s">
        <v>1576</v>
      </c>
      <c r="D654" s="198">
        <v>593319.22</v>
      </c>
      <c r="E654" s="199">
        <v>541406.30000000005</v>
      </c>
      <c r="F654" s="198">
        <v>504216.51</v>
      </c>
      <c r="G654" s="198">
        <v>549893.55000000005</v>
      </c>
      <c r="H654" s="198">
        <v>578979</v>
      </c>
      <c r="I654" s="200">
        <f t="shared" si="15"/>
        <v>553562.91599999997</v>
      </c>
    </row>
    <row r="655" spans="1:9" ht="14.45" customHeight="1" x14ac:dyDescent="0.25">
      <c r="A655" s="195" t="s">
        <v>152</v>
      </c>
      <c r="B655" s="196" t="str">
        <f>VLOOKUP(A655,'[1]Town-County-RPC Ref'!A:D,3,FALSE)</f>
        <v>WRC</v>
      </c>
      <c r="C655" s="197" t="s">
        <v>1577</v>
      </c>
      <c r="D655" s="198">
        <v>4484188.1997840004</v>
      </c>
      <c r="E655" s="199">
        <v>4848988.8667289997</v>
      </c>
      <c r="F655" s="198">
        <v>4616295.3699660003</v>
      </c>
      <c r="G655" s="198">
        <v>4922146.0000219997</v>
      </c>
      <c r="H655" s="198">
        <v>4999177</v>
      </c>
      <c r="I655" s="200">
        <f t="shared" si="15"/>
        <v>4774159.0873002</v>
      </c>
    </row>
    <row r="656" spans="1:9" ht="14.45" customHeight="1" x14ac:dyDescent="0.25">
      <c r="A656" s="195" t="s">
        <v>152</v>
      </c>
      <c r="B656" s="196" t="str">
        <f>VLOOKUP(A656,'[1]Town-County-RPC Ref'!A:D,3,FALSE)</f>
        <v>WRC</v>
      </c>
      <c r="C656" s="201" t="s">
        <v>948</v>
      </c>
      <c r="D656" s="202">
        <v>5077507.4197840001</v>
      </c>
      <c r="E656" s="203">
        <v>5390395.1667290004</v>
      </c>
      <c r="F656" s="202">
        <v>5120511.8799660001</v>
      </c>
      <c r="G656" s="202">
        <v>5472039.5500220004</v>
      </c>
      <c r="H656" s="202">
        <v>5578156</v>
      </c>
      <c r="I656" s="200">
        <f t="shared" si="15"/>
        <v>5327722.0033002002</v>
      </c>
    </row>
    <row r="657" spans="1:9" ht="14.45" customHeight="1" x14ac:dyDescent="0.25">
      <c r="A657" s="195" t="s">
        <v>1580</v>
      </c>
      <c r="B657" s="196" t="e">
        <f>VLOOKUP(A657,'[1]Town-County-RPC Ref'!A:D,3,FALSE)</f>
        <v>#N/A</v>
      </c>
      <c r="C657" s="197" t="s">
        <v>1579</v>
      </c>
      <c r="D657" s="204"/>
      <c r="E657" s="205"/>
      <c r="F657" s="204"/>
      <c r="G657" s="204"/>
      <c r="H657" s="204"/>
      <c r="I657" s="200" t="e">
        <f t="shared" si="15"/>
        <v>#DIV/0!</v>
      </c>
    </row>
    <row r="658" spans="1:9" ht="14.45" customHeight="1" x14ac:dyDescent="0.25">
      <c r="A658" s="195" t="s">
        <v>1580</v>
      </c>
      <c r="B658" s="196" t="e">
        <f>VLOOKUP(A658,'[1]Town-County-RPC Ref'!A:D,3,FALSE)</f>
        <v>#N/A</v>
      </c>
      <c r="C658" s="201" t="s">
        <v>948</v>
      </c>
      <c r="D658" s="201"/>
      <c r="E658" s="206"/>
      <c r="F658" s="201"/>
      <c r="G658" s="201"/>
      <c r="H658" s="201"/>
      <c r="I658" s="200" t="e">
        <f t="shared" si="15"/>
        <v>#DIV/0!</v>
      </c>
    </row>
    <row r="659" spans="1:9" ht="14.45" customHeight="1" x14ac:dyDescent="0.25">
      <c r="A659" s="195" t="s">
        <v>230</v>
      </c>
      <c r="B659" s="196" t="str">
        <f>VLOOKUP(A659,'[1]Town-County-RPC Ref'!A:D,3,FALSE)</f>
        <v>CVRPC</v>
      </c>
      <c r="C659" s="197" t="s">
        <v>1576</v>
      </c>
      <c r="D659" s="198">
        <v>13294363.361643</v>
      </c>
      <c r="E659" s="199">
        <v>12024007.06425</v>
      </c>
      <c r="F659" s="198">
        <v>14731247.31525</v>
      </c>
      <c r="G659" s="198">
        <v>23675327.3495</v>
      </c>
      <c r="H659" s="198">
        <v>21165980</v>
      </c>
      <c r="I659" s="200">
        <f t="shared" si="15"/>
        <v>16978185.0181286</v>
      </c>
    </row>
    <row r="660" spans="1:9" ht="14.45" customHeight="1" x14ac:dyDescent="0.25">
      <c r="A660" s="195" t="s">
        <v>230</v>
      </c>
      <c r="B660" s="196" t="str">
        <f>VLOOKUP(A660,'[1]Town-County-RPC Ref'!A:D,3,FALSE)</f>
        <v>CVRPC</v>
      </c>
      <c r="C660" s="197" t="s">
        <v>1577</v>
      </c>
      <c r="D660" s="198">
        <v>13538515.799949</v>
      </c>
      <c r="E660" s="199">
        <v>14584498.230358999</v>
      </c>
      <c r="F660" s="198">
        <v>14022714.529999999</v>
      </c>
      <c r="G660" s="198">
        <v>14652108.24</v>
      </c>
      <c r="H660" s="198">
        <v>15190069</v>
      </c>
      <c r="I660" s="200">
        <f t="shared" si="15"/>
        <v>14397581.160061602</v>
      </c>
    </row>
    <row r="661" spans="1:9" ht="14.45" customHeight="1" x14ac:dyDescent="0.25">
      <c r="A661" s="195" t="s">
        <v>230</v>
      </c>
      <c r="B661" s="196" t="str">
        <f>VLOOKUP(A661,'[1]Town-County-RPC Ref'!A:D,3,FALSE)</f>
        <v>CVRPC</v>
      </c>
      <c r="C661" s="201" t="s">
        <v>948</v>
      </c>
      <c r="D661" s="202">
        <v>26832879.161591999</v>
      </c>
      <c r="E661" s="203">
        <v>26608505.294608999</v>
      </c>
      <c r="F661" s="202">
        <v>28753961.845249999</v>
      </c>
      <c r="G661" s="202">
        <v>38327435.589500003</v>
      </c>
      <c r="H661" s="202">
        <v>36356049</v>
      </c>
      <c r="I661" s="200">
        <f t="shared" si="15"/>
        <v>31375766.178190202</v>
      </c>
    </row>
    <row r="662" spans="1:9" ht="14.45" customHeight="1" x14ac:dyDescent="0.25">
      <c r="A662" s="195" t="s">
        <v>1581</v>
      </c>
      <c r="B662" s="196" t="e">
        <f>VLOOKUP(A662,'[1]Town-County-RPC Ref'!A:D,3,FALSE)</f>
        <v>#N/A</v>
      </c>
      <c r="C662" s="197" t="s">
        <v>1576</v>
      </c>
      <c r="D662" s="204" t="s">
        <v>1578</v>
      </c>
      <c r="E662" s="205" t="s">
        <v>1578</v>
      </c>
      <c r="F662" s="204" t="s">
        <v>1578</v>
      </c>
      <c r="G662" s="204" t="s">
        <v>1578</v>
      </c>
      <c r="H662" s="204" t="s">
        <v>1578</v>
      </c>
      <c r="I662" s="200" t="e">
        <f t="shared" si="15"/>
        <v>#DIV/0!</v>
      </c>
    </row>
    <row r="663" spans="1:9" ht="14.45" customHeight="1" x14ac:dyDescent="0.25">
      <c r="A663" s="195" t="s">
        <v>1581</v>
      </c>
      <c r="B663" s="196" t="e">
        <f>VLOOKUP(A663,'[1]Town-County-RPC Ref'!A:D,3,FALSE)</f>
        <v>#N/A</v>
      </c>
      <c r="C663" s="197" t="s">
        <v>1579</v>
      </c>
      <c r="D663" s="204" t="s">
        <v>1578</v>
      </c>
      <c r="E663" s="205"/>
      <c r="F663" s="204"/>
      <c r="G663" s="204"/>
      <c r="H663" s="204"/>
      <c r="I663" s="200" t="e">
        <f t="shared" si="15"/>
        <v>#DIV/0!</v>
      </c>
    </row>
    <row r="664" spans="1:9" ht="14.45" customHeight="1" x14ac:dyDescent="0.25">
      <c r="A664" s="195" t="s">
        <v>1581</v>
      </c>
      <c r="B664" s="196" t="e">
        <f>VLOOKUP(A664,'[1]Town-County-RPC Ref'!A:D,3,FALSE)</f>
        <v>#N/A</v>
      </c>
      <c r="C664" s="201" t="s">
        <v>948</v>
      </c>
      <c r="D664" s="201"/>
      <c r="E664" s="206"/>
      <c r="F664" s="201"/>
      <c r="G664" s="201"/>
      <c r="H664" s="201"/>
      <c r="I664" s="200" t="e">
        <f t="shared" si="15"/>
        <v>#DIV/0!</v>
      </c>
    </row>
    <row r="665" spans="1:9" ht="14.45" customHeight="1" x14ac:dyDescent="0.25">
      <c r="A665" s="195" t="s">
        <v>231</v>
      </c>
      <c r="B665" s="196" t="str">
        <f>VLOOKUP(A665,'[1]Town-County-RPC Ref'!A:D,3,FALSE)</f>
        <v>TRORC</v>
      </c>
      <c r="C665" s="197" t="s">
        <v>1576</v>
      </c>
      <c r="D665" s="198">
        <v>402272.13989799999</v>
      </c>
      <c r="E665" s="199">
        <v>417923.24</v>
      </c>
      <c r="F665" s="198">
        <v>431379.52</v>
      </c>
      <c r="G665" s="198">
        <v>419685.59</v>
      </c>
      <c r="H665" s="198">
        <v>437266</v>
      </c>
      <c r="I665" s="200">
        <f t="shared" si="15"/>
        <v>421705.29797959997</v>
      </c>
    </row>
    <row r="666" spans="1:9" ht="14.45" customHeight="1" x14ac:dyDescent="0.25">
      <c r="A666" s="195" t="s">
        <v>231</v>
      </c>
      <c r="B666" s="196" t="str">
        <f>VLOOKUP(A666,'[1]Town-County-RPC Ref'!A:D,3,FALSE)</f>
        <v>TRORC</v>
      </c>
      <c r="C666" s="197" t="s">
        <v>1577</v>
      </c>
      <c r="D666" s="198">
        <v>3334150.4400510001</v>
      </c>
      <c r="E666" s="199">
        <v>3435747</v>
      </c>
      <c r="F666" s="198">
        <v>3436916</v>
      </c>
      <c r="G666" s="198">
        <v>3531371</v>
      </c>
      <c r="H666" s="198">
        <v>3675602</v>
      </c>
      <c r="I666" s="200">
        <f t="shared" si="15"/>
        <v>3482757.2880102</v>
      </c>
    </row>
    <row r="667" spans="1:9" ht="14.45" customHeight="1" x14ac:dyDescent="0.25">
      <c r="A667" s="195" t="s">
        <v>231</v>
      </c>
      <c r="B667" s="196" t="str">
        <f>VLOOKUP(A667,'[1]Town-County-RPC Ref'!A:D,3,FALSE)</f>
        <v>TRORC</v>
      </c>
      <c r="C667" s="201" t="s">
        <v>948</v>
      </c>
      <c r="D667" s="202">
        <v>3736422.5799489999</v>
      </c>
      <c r="E667" s="203">
        <v>3853670.24</v>
      </c>
      <c r="F667" s="202">
        <v>3868295.52</v>
      </c>
      <c r="G667" s="202">
        <v>3951056.59</v>
      </c>
      <c r="H667" s="202">
        <v>4112868</v>
      </c>
      <c r="I667" s="200">
        <f t="shared" si="15"/>
        <v>3904462.5859898003</v>
      </c>
    </row>
    <row r="668" spans="1:9" ht="14.45" customHeight="1" x14ac:dyDescent="0.25">
      <c r="A668" s="195" t="s">
        <v>232</v>
      </c>
      <c r="B668" s="196" t="str">
        <f>VLOOKUP(A668,'[1]Town-County-RPC Ref'!A:D,3,FALSE)</f>
        <v>CVRPC</v>
      </c>
      <c r="C668" s="197" t="s">
        <v>1576</v>
      </c>
      <c r="D668" s="198">
        <v>27917775.423223</v>
      </c>
      <c r="E668" s="199">
        <v>33425741.008749999</v>
      </c>
      <c r="F668" s="198">
        <v>29176863.000999</v>
      </c>
      <c r="G668" s="198">
        <v>28530297.999000002</v>
      </c>
      <c r="H668" s="198">
        <v>28750096</v>
      </c>
      <c r="I668" s="200">
        <f t="shared" si="15"/>
        <v>29560154.686394401</v>
      </c>
    </row>
    <row r="669" spans="1:9" ht="14.45" customHeight="1" x14ac:dyDescent="0.25">
      <c r="A669" s="195" t="s">
        <v>232</v>
      </c>
      <c r="B669" s="196" t="str">
        <f>VLOOKUP(A669,'[1]Town-County-RPC Ref'!A:D,3,FALSE)</f>
        <v>CVRPC</v>
      </c>
      <c r="C669" s="197" t="s">
        <v>1577</v>
      </c>
      <c r="D669" s="198">
        <v>16349244.773232</v>
      </c>
      <c r="E669" s="199">
        <v>16795086.715</v>
      </c>
      <c r="F669" s="198">
        <v>16096403.199999999</v>
      </c>
      <c r="G669" s="198">
        <v>17975255.215</v>
      </c>
      <c r="H669" s="198">
        <v>19151457</v>
      </c>
      <c r="I669" s="200">
        <f t="shared" si="15"/>
        <v>17273489.3806464</v>
      </c>
    </row>
    <row r="670" spans="1:9" ht="14.45" customHeight="1" x14ac:dyDescent="0.25">
      <c r="A670" s="195" t="s">
        <v>232</v>
      </c>
      <c r="B670" s="196" t="str">
        <f>VLOOKUP(A670,'[1]Town-County-RPC Ref'!A:D,3,FALSE)</f>
        <v>CVRPC</v>
      </c>
      <c r="C670" s="201" t="s">
        <v>948</v>
      </c>
      <c r="D670" s="202">
        <v>44267020.196455002</v>
      </c>
      <c r="E670" s="203">
        <v>50220827.723750003</v>
      </c>
      <c r="F670" s="202">
        <v>45273266.200998999</v>
      </c>
      <c r="G670" s="202">
        <v>46505553.214000002</v>
      </c>
      <c r="H670" s="202">
        <v>47901553</v>
      </c>
      <c r="I670" s="200">
        <f t="shared" si="15"/>
        <v>46833644.067040801</v>
      </c>
    </row>
    <row r="671" spans="1:9" ht="14.45" customHeight="1" x14ac:dyDescent="0.25">
      <c r="A671" s="195" t="s">
        <v>15</v>
      </c>
      <c r="B671" s="196" t="str">
        <f>VLOOKUP(A671,'[1]Town-County-RPC Ref'!A:D,3,FALSE)</f>
        <v>NVDA</v>
      </c>
      <c r="C671" s="197" t="s">
        <v>1576</v>
      </c>
      <c r="D671" s="198">
        <v>2425530.8199999998</v>
      </c>
      <c r="E671" s="199">
        <v>2779604.1850000001</v>
      </c>
      <c r="F671" s="198">
        <v>2079154.925</v>
      </c>
      <c r="G671" s="198">
        <v>2022919.7050000001</v>
      </c>
      <c r="H671" s="198">
        <v>2271874</v>
      </c>
      <c r="I671" s="200">
        <f t="shared" si="15"/>
        <v>2315816.727</v>
      </c>
    </row>
    <row r="672" spans="1:9" ht="14.45" customHeight="1" x14ac:dyDescent="0.25">
      <c r="A672" s="195" t="s">
        <v>15</v>
      </c>
      <c r="B672" s="196" t="str">
        <f>VLOOKUP(A672,'[1]Town-County-RPC Ref'!A:D,3,FALSE)</f>
        <v>NVDA</v>
      </c>
      <c r="C672" s="197" t="s">
        <v>1577</v>
      </c>
      <c r="D672" s="198">
        <v>4433868.9100139998</v>
      </c>
      <c r="E672" s="199">
        <v>4529917.4450000003</v>
      </c>
      <c r="F672" s="198">
        <v>4383859.5549999997</v>
      </c>
      <c r="G672" s="198">
        <v>4620852.5300019998</v>
      </c>
      <c r="H672" s="198">
        <v>4848228</v>
      </c>
      <c r="I672" s="200">
        <f t="shared" si="15"/>
        <v>4563345.2880032007</v>
      </c>
    </row>
    <row r="673" spans="1:9" ht="14.45" customHeight="1" x14ac:dyDescent="0.25">
      <c r="A673" s="195" t="s">
        <v>15</v>
      </c>
      <c r="B673" s="196" t="str">
        <f>VLOOKUP(A673,'[1]Town-County-RPC Ref'!A:D,3,FALSE)</f>
        <v>NVDA</v>
      </c>
      <c r="C673" s="201" t="s">
        <v>948</v>
      </c>
      <c r="D673" s="202">
        <v>6859399.7300140001</v>
      </c>
      <c r="E673" s="203">
        <v>7309521.6299999999</v>
      </c>
      <c r="F673" s="202">
        <v>6463014.4800000004</v>
      </c>
      <c r="G673" s="202">
        <v>6643772.2350019999</v>
      </c>
      <c r="H673" s="202">
        <v>7120102</v>
      </c>
      <c r="I673" s="200">
        <f t="shared" si="15"/>
        <v>6879162.0150031997</v>
      </c>
    </row>
    <row r="674" spans="1:9" ht="14.45" customHeight="1" x14ac:dyDescent="0.25">
      <c r="A674" s="195" t="s">
        <v>263</v>
      </c>
      <c r="B674" s="196" t="str">
        <f>VLOOKUP(A674,'[1]Town-County-RPC Ref'!A:D,3,FALSE)</f>
        <v>LCPC</v>
      </c>
      <c r="C674" s="197" t="s">
        <v>1576</v>
      </c>
      <c r="D674" s="198">
        <v>346990</v>
      </c>
      <c r="E674" s="199">
        <v>470339</v>
      </c>
      <c r="F674" s="198">
        <v>413462</v>
      </c>
      <c r="G674" s="198">
        <v>306910</v>
      </c>
      <c r="H674" s="198">
        <v>317784</v>
      </c>
      <c r="I674" s="200">
        <f t="shared" si="15"/>
        <v>371097</v>
      </c>
    </row>
    <row r="675" spans="1:9" ht="14.45" customHeight="1" x14ac:dyDescent="0.25">
      <c r="A675" s="195" t="s">
        <v>263</v>
      </c>
      <c r="B675" s="196" t="str">
        <f>VLOOKUP(A675,'[1]Town-County-RPC Ref'!A:D,3,FALSE)</f>
        <v>LCPC</v>
      </c>
      <c r="C675" s="197" t="s">
        <v>1577</v>
      </c>
      <c r="D675" s="198">
        <v>2090093</v>
      </c>
      <c r="E675" s="199">
        <v>2196044</v>
      </c>
      <c r="F675" s="198">
        <v>2209281</v>
      </c>
      <c r="G675" s="198">
        <v>2311812</v>
      </c>
      <c r="H675" s="198">
        <v>2302247</v>
      </c>
      <c r="I675" s="200">
        <f t="shared" si="15"/>
        <v>2221895.4</v>
      </c>
    </row>
    <row r="676" spans="1:9" ht="14.45" customHeight="1" x14ac:dyDescent="0.25">
      <c r="A676" s="195" t="s">
        <v>263</v>
      </c>
      <c r="B676" s="196" t="str">
        <f>VLOOKUP(A676,'[1]Town-County-RPC Ref'!A:D,3,FALSE)</f>
        <v>LCPC</v>
      </c>
      <c r="C676" s="201" t="s">
        <v>948</v>
      </c>
      <c r="D676" s="202">
        <v>2437083</v>
      </c>
      <c r="E676" s="203">
        <v>2666383</v>
      </c>
      <c r="F676" s="202">
        <v>2622743</v>
      </c>
      <c r="G676" s="202">
        <v>2618722</v>
      </c>
      <c r="H676" s="202">
        <v>2620031</v>
      </c>
      <c r="I676" s="200">
        <f t="shared" si="15"/>
        <v>2592992.4</v>
      </c>
    </row>
    <row r="677" spans="1:9" ht="14.45" customHeight="1" x14ac:dyDescent="0.25">
      <c r="A677" s="195" t="s">
        <v>279</v>
      </c>
      <c r="B677" s="196" t="str">
        <f>VLOOKUP(A677,'[1]Town-County-RPC Ref'!A:D,3,FALSE)</f>
        <v>TRORC</v>
      </c>
      <c r="C677" s="197" t="s">
        <v>1576</v>
      </c>
      <c r="D677" s="198">
        <v>3801078.3029999998</v>
      </c>
      <c r="E677" s="199">
        <v>4221767.7690000003</v>
      </c>
      <c r="F677" s="198">
        <v>2979307.094</v>
      </c>
      <c r="G677" s="198">
        <v>2847840.8879999998</v>
      </c>
      <c r="H677" s="198">
        <v>3303450</v>
      </c>
      <c r="I677" s="200">
        <f t="shared" si="15"/>
        <v>3430688.8108000001</v>
      </c>
    </row>
    <row r="678" spans="1:9" ht="14.45" customHeight="1" x14ac:dyDescent="0.25">
      <c r="A678" s="195" t="s">
        <v>279</v>
      </c>
      <c r="B678" s="196" t="str">
        <f>VLOOKUP(A678,'[1]Town-County-RPC Ref'!A:D,3,FALSE)</f>
        <v>TRORC</v>
      </c>
      <c r="C678" s="197" t="s">
        <v>1577</v>
      </c>
      <c r="D678" s="198">
        <v>9771681.4736000001</v>
      </c>
      <c r="E678" s="199">
        <v>10333830.728120999</v>
      </c>
      <c r="F678" s="198">
        <v>9667655.3000000007</v>
      </c>
      <c r="G678" s="198">
        <v>10728260.215</v>
      </c>
      <c r="H678" s="198">
        <v>11231616</v>
      </c>
      <c r="I678" s="200">
        <f t="shared" si="15"/>
        <v>10346608.743344199</v>
      </c>
    </row>
    <row r="679" spans="1:9" ht="14.45" customHeight="1" x14ac:dyDescent="0.25">
      <c r="A679" s="195" t="s">
        <v>279</v>
      </c>
      <c r="B679" s="196" t="str">
        <f>VLOOKUP(A679,'[1]Town-County-RPC Ref'!A:D,3,FALSE)</f>
        <v>TRORC</v>
      </c>
      <c r="C679" s="201" t="s">
        <v>948</v>
      </c>
      <c r="D679" s="202">
        <v>13572759.7766</v>
      </c>
      <c r="E679" s="203">
        <v>14555598.497121001</v>
      </c>
      <c r="F679" s="202">
        <v>12646962.393999999</v>
      </c>
      <c r="G679" s="202">
        <v>13576101.103</v>
      </c>
      <c r="H679" s="202">
        <v>14535066</v>
      </c>
      <c r="I679" s="200">
        <f t="shared" si="15"/>
        <v>13777297.5541442</v>
      </c>
    </row>
    <row r="680" spans="1:9" ht="14.45" customHeight="1" x14ac:dyDescent="0.25">
      <c r="A680" s="195" t="s">
        <v>101</v>
      </c>
      <c r="B680" s="196" t="str">
        <f>VLOOKUP(A680,'[1]Town-County-RPC Ref'!A:D,3,FALSE)</f>
        <v>RRPC</v>
      </c>
      <c r="C680" s="197" t="s">
        <v>1576</v>
      </c>
      <c r="D680" s="198">
        <v>722187.32160000002</v>
      </c>
      <c r="E680" s="199">
        <v>743160.49820000003</v>
      </c>
      <c r="F680" s="198">
        <v>766545</v>
      </c>
      <c r="G680" s="198">
        <v>571984</v>
      </c>
      <c r="H680" s="198">
        <v>566555</v>
      </c>
      <c r="I680" s="200">
        <f t="shared" si="15"/>
        <v>674086.36395999999</v>
      </c>
    </row>
    <row r="681" spans="1:9" ht="14.45" customHeight="1" x14ac:dyDescent="0.25">
      <c r="A681" s="195" t="s">
        <v>101</v>
      </c>
      <c r="B681" s="196" t="str">
        <f>VLOOKUP(A681,'[1]Town-County-RPC Ref'!A:D,3,FALSE)</f>
        <v>RRPC</v>
      </c>
      <c r="C681" s="197" t="s">
        <v>1577</v>
      </c>
      <c r="D681" s="198">
        <v>5104419.1956080003</v>
      </c>
      <c r="E681" s="199">
        <v>5434543.8672320005</v>
      </c>
      <c r="F681" s="198">
        <v>5306761.8300099997</v>
      </c>
      <c r="G681" s="198">
        <v>5627959.3150000004</v>
      </c>
      <c r="H681" s="198">
        <v>5884851</v>
      </c>
      <c r="I681" s="200">
        <f t="shared" si="15"/>
        <v>5471707.0415700004</v>
      </c>
    </row>
    <row r="682" spans="1:9" ht="14.45" customHeight="1" x14ac:dyDescent="0.25">
      <c r="A682" s="195" t="s">
        <v>101</v>
      </c>
      <c r="B682" s="196" t="str">
        <f>VLOOKUP(A682,'[1]Town-County-RPC Ref'!A:D,3,FALSE)</f>
        <v>RRPC</v>
      </c>
      <c r="C682" s="201" t="s">
        <v>948</v>
      </c>
      <c r="D682" s="202">
        <v>5826606.5172079997</v>
      </c>
      <c r="E682" s="203">
        <v>6177704.3654319998</v>
      </c>
      <c r="F682" s="202">
        <v>6073306.8300099997</v>
      </c>
      <c r="G682" s="202">
        <v>6199943.3150000004</v>
      </c>
      <c r="H682" s="202">
        <v>6451406</v>
      </c>
      <c r="I682" s="200">
        <f t="shared" si="15"/>
        <v>6145793.4055300001</v>
      </c>
    </row>
    <row r="683" spans="1:9" ht="14.45" customHeight="1" x14ac:dyDescent="0.25">
      <c r="A683" s="195" t="s">
        <v>132</v>
      </c>
      <c r="B683" s="196" t="str">
        <f>VLOOKUP(A683,'[1]Town-County-RPC Ref'!A:D,3,FALSE)</f>
        <v>TRORC</v>
      </c>
      <c r="C683" s="197" t="s">
        <v>1576</v>
      </c>
      <c r="D683" s="198">
        <v>333151</v>
      </c>
      <c r="E683" s="199">
        <v>352299</v>
      </c>
      <c r="F683" s="198">
        <v>384255</v>
      </c>
      <c r="G683" s="198">
        <v>295905</v>
      </c>
      <c r="H683" s="198">
        <v>447625</v>
      </c>
      <c r="I683" s="200">
        <f t="shared" si="15"/>
        <v>362647</v>
      </c>
    </row>
    <row r="684" spans="1:9" ht="14.45" customHeight="1" x14ac:dyDescent="0.25">
      <c r="A684" s="195" t="s">
        <v>132</v>
      </c>
      <c r="B684" s="196" t="str">
        <f>VLOOKUP(A684,'[1]Town-County-RPC Ref'!A:D,3,FALSE)</f>
        <v>TRORC</v>
      </c>
      <c r="C684" s="197" t="s">
        <v>1577</v>
      </c>
      <c r="D684" s="198">
        <v>2043043.7449920001</v>
      </c>
      <c r="E684" s="199">
        <v>2198987.875006</v>
      </c>
      <c r="F684" s="198">
        <v>2209817.165</v>
      </c>
      <c r="G684" s="198">
        <v>2290169.1350639998</v>
      </c>
      <c r="H684" s="198">
        <v>2319452</v>
      </c>
      <c r="I684" s="200">
        <f t="shared" si="15"/>
        <v>2212293.9840123998</v>
      </c>
    </row>
    <row r="685" spans="1:9" ht="14.45" customHeight="1" x14ac:dyDescent="0.25">
      <c r="A685" s="195" t="s">
        <v>132</v>
      </c>
      <c r="B685" s="196" t="str">
        <f>VLOOKUP(A685,'[1]Town-County-RPC Ref'!A:D,3,FALSE)</f>
        <v>TRORC</v>
      </c>
      <c r="C685" s="201" t="s">
        <v>948</v>
      </c>
      <c r="D685" s="202">
        <v>2376194.7449920001</v>
      </c>
      <c r="E685" s="203">
        <v>2551286.875006</v>
      </c>
      <c r="F685" s="202">
        <v>2594072.165</v>
      </c>
      <c r="G685" s="202">
        <v>2586074.1350639998</v>
      </c>
      <c r="H685" s="202">
        <v>2767077</v>
      </c>
      <c r="I685" s="200">
        <f t="shared" si="15"/>
        <v>2574940.9840123998</v>
      </c>
    </row>
    <row r="686" spans="1:9" ht="14.45" customHeight="1" x14ac:dyDescent="0.25">
      <c r="A686" s="195" t="s">
        <v>102</v>
      </c>
      <c r="B686" s="196" t="str">
        <f>VLOOKUP(A686,'[1]Town-County-RPC Ref'!A:D,3,FALSE)</f>
        <v>RRPC</v>
      </c>
      <c r="C686" s="197" t="s">
        <v>1576</v>
      </c>
      <c r="D686" s="198">
        <v>161742.39999999999</v>
      </c>
      <c r="E686" s="199">
        <v>142706</v>
      </c>
      <c r="F686" s="198">
        <v>125683</v>
      </c>
      <c r="G686" s="198">
        <v>135203</v>
      </c>
      <c r="H686" s="198">
        <v>152339</v>
      </c>
      <c r="I686" s="200">
        <f t="shared" si="15"/>
        <v>143534.68</v>
      </c>
    </row>
    <row r="687" spans="1:9" ht="14.45" customHeight="1" x14ac:dyDescent="0.25">
      <c r="A687" s="195" t="s">
        <v>102</v>
      </c>
      <c r="B687" s="196" t="str">
        <f>VLOOKUP(A687,'[1]Town-County-RPC Ref'!A:D,3,FALSE)</f>
        <v>RRPC</v>
      </c>
      <c r="C687" s="197" t="s">
        <v>1577</v>
      </c>
      <c r="D687" s="198">
        <v>1213896.8400000001</v>
      </c>
      <c r="E687" s="199">
        <v>1215164.5649999999</v>
      </c>
      <c r="F687" s="198">
        <v>1164805.8500000001</v>
      </c>
      <c r="G687" s="198">
        <v>1059213.48</v>
      </c>
      <c r="H687" s="198">
        <v>1101717</v>
      </c>
      <c r="I687" s="200">
        <f t="shared" si="15"/>
        <v>1150959.547</v>
      </c>
    </row>
    <row r="688" spans="1:9" ht="14.45" customHeight="1" x14ac:dyDescent="0.25">
      <c r="A688" s="195" t="s">
        <v>102</v>
      </c>
      <c r="B688" s="196" t="str">
        <f>VLOOKUP(A688,'[1]Town-County-RPC Ref'!A:D,3,FALSE)</f>
        <v>RRPC</v>
      </c>
      <c r="C688" s="201" t="s">
        <v>948</v>
      </c>
      <c r="D688" s="202">
        <v>1375639.24</v>
      </c>
      <c r="E688" s="203">
        <v>1357870.5649999999</v>
      </c>
      <c r="F688" s="202">
        <v>1290488.8500000001</v>
      </c>
      <c r="G688" s="202">
        <v>1194416.48</v>
      </c>
      <c r="H688" s="202">
        <v>1254056</v>
      </c>
      <c r="I688" s="200">
        <f t="shared" si="15"/>
        <v>1294494.227</v>
      </c>
    </row>
    <row r="689" spans="1:9" ht="14.45" customHeight="1" x14ac:dyDescent="0.25">
      <c r="A689" s="195" t="s">
        <v>103</v>
      </c>
      <c r="B689" s="196" t="str">
        <f>VLOOKUP(A689,'[1]Town-County-RPC Ref'!A:D,3,FALSE)</f>
        <v>RRPC</v>
      </c>
      <c r="C689" s="197" t="s">
        <v>1576</v>
      </c>
      <c r="D689" s="198">
        <v>5288483.2594999997</v>
      </c>
      <c r="E689" s="199">
        <v>5181647.7474999996</v>
      </c>
      <c r="F689" s="198">
        <v>4447566.6459999997</v>
      </c>
      <c r="G689" s="198">
        <v>4621722.4440000001</v>
      </c>
      <c r="H689" s="198">
        <v>4874906</v>
      </c>
      <c r="I689" s="200">
        <f t="shared" si="15"/>
        <v>4882865.2193999998</v>
      </c>
    </row>
    <row r="690" spans="1:9" ht="14.45" customHeight="1" x14ac:dyDescent="0.25">
      <c r="A690" s="195" t="s">
        <v>103</v>
      </c>
      <c r="B690" s="196" t="str">
        <f>VLOOKUP(A690,'[1]Town-County-RPC Ref'!A:D,3,FALSE)</f>
        <v>RRPC</v>
      </c>
      <c r="C690" s="197" t="s">
        <v>1577</v>
      </c>
      <c r="D690" s="198">
        <v>6831452.3700040001</v>
      </c>
      <c r="E690" s="199">
        <v>7252315.5049999999</v>
      </c>
      <c r="F690" s="198">
        <v>6621536.8949999996</v>
      </c>
      <c r="G690" s="198">
        <v>7694750.75</v>
      </c>
      <c r="H690" s="198">
        <v>7820015</v>
      </c>
      <c r="I690" s="200">
        <f t="shared" si="15"/>
        <v>7244014.1040008012</v>
      </c>
    </row>
    <row r="691" spans="1:9" ht="14.45" customHeight="1" x14ac:dyDescent="0.25">
      <c r="A691" s="195" t="s">
        <v>103</v>
      </c>
      <c r="B691" s="196" t="str">
        <f>VLOOKUP(A691,'[1]Town-County-RPC Ref'!A:D,3,FALSE)</f>
        <v>RRPC</v>
      </c>
      <c r="C691" s="201" t="s">
        <v>948</v>
      </c>
      <c r="D691" s="202">
        <v>12119935.629504001</v>
      </c>
      <c r="E691" s="203">
        <v>12433963.252499999</v>
      </c>
      <c r="F691" s="202">
        <v>11069103.540999999</v>
      </c>
      <c r="G691" s="202">
        <v>12316473.194</v>
      </c>
      <c r="H691" s="202">
        <v>12694921</v>
      </c>
      <c r="I691" s="200">
        <f t="shared" si="15"/>
        <v>12126879.323400799</v>
      </c>
    </row>
    <row r="692" spans="1:9" ht="14.45" customHeight="1" x14ac:dyDescent="0.25">
      <c r="A692" s="195" t="s">
        <v>280</v>
      </c>
      <c r="B692" s="196" t="s">
        <v>282</v>
      </c>
      <c r="C692" s="197" t="s">
        <v>1576</v>
      </c>
      <c r="D692" s="198">
        <v>2114149.7264</v>
      </c>
      <c r="E692" s="199">
        <v>2645661.6830000002</v>
      </c>
      <c r="F692" s="198">
        <v>2011840.7309999999</v>
      </c>
      <c r="G692" s="198">
        <v>1767570.206</v>
      </c>
      <c r="H692" s="198">
        <v>2055051</v>
      </c>
      <c r="I692" s="200">
        <f t="shared" si="15"/>
        <v>2118854.66928</v>
      </c>
    </row>
    <row r="693" spans="1:9" ht="14.45" customHeight="1" x14ac:dyDescent="0.25">
      <c r="A693" s="195" t="s">
        <v>280</v>
      </c>
      <c r="B693" s="196" t="s">
        <v>282</v>
      </c>
      <c r="C693" s="197" t="s">
        <v>1577</v>
      </c>
      <c r="D693" s="198">
        <v>5380885.9349999996</v>
      </c>
      <c r="E693" s="199">
        <v>5583428.6649489999</v>
      </c>
      <c r="F693" s="198">
        <v>5306121.795004</v>
      </c>
      <c r="G693" s="198">
        <v>5655826.5049999999</v>
      </c>
      <c r="H693" s="198">
        <v>5901485</v>
      </c>
      <c r="I693" s="200">
        <f t="shared" si="15"/>
        <v>5565549.5799905993</v>
      </c>
    </row>
    <row r="694" spans="1:9" ht="14.45" customHeight="1" x14ac:dyDescent="0.25">
      <c r="A694" s="195" t="s">
        <v>280</v>
      </c>
      <c r="B694" s="196" t="s">
        <v>282</v>
      </c>
      <c r="C694" s="201" t="s">
        <v>948</v>
      </c>
      <c r="D694" s="202">
        <v>7495035.6613999996</v>
      </c>
      <c r="E694" s="203">
        <v>8229090.3479490001</v>
      </c>
      <c r="F694" s="202">
        <v>7317962.5260039996</v>
      </c>
      <c r="G694" s="202">
        <v>7423396.7110000001</v>
      </c>
      <c r="H694" s="202">
        <v>7956536</v>
      </c>
      <c r="I694" s="200">
        <f t="shared" si="15"/>
        <v>7684404.2492706003</v>
      </c>
    </row>
    <row r="695" spans="1:9" ht="14.45" customHeight="1" x14ac:dyDescent="0.25">
      <c r="A695" s="195" t="s">
        <v>51</v>
      </c>
      <c r="B695" s="196" t="str">
        <f>VLOOKUP(A695,'[1]Town-County-RPC Ref'!A:D,3,FALSE)</f>
        <v>NVDA</v>
      </c>
      <c r="C695" s="197" t="s">
        <v>1576</v>
      </c>
      <c r="D695" s="198">
        <v>999741</v>
      </c>
      <c r="E695" s="199">
        <v>1021230</v>
      </c>
      <c r="F695" s="198">
        <v>1001928</v>
      </c>
      <c r="G695" s="198">
        <v>1072794</v>
      </c>
      <c r="H695" s="198">
        <v>1094163</v>
      </c>
      <c r="I695" s="200">
        <f t="shared" si="15"/>
        <v>1037971.2</v>
      </c>
    </row>
    <row r="696" spans="1:9" ht="14.45" customHeight="1" x14ac:dyDescent="0.25">
      <c r="A696" s="195" t="s">
        <v>51</v>
      </c>
      <c r="B696" s="196" t="str">
        <f>VLOOKUP(A696,'[1]Town-County-RPC Ref'!A:D,3,FALSE)</f>
        <v>NVDA</v>
      </c>
      <c r="C696" s="197" t="s">
        <v>1577</v>
      </c>
      <c r="D696" s="198">
        <v>1906648</v>
      </c>
      <c r="E696" s="199">
        <v>1913918</v>
      </c>
      <c r="F696" s="198">
        <v>1870696</v>
      </c>
      <c r="G696" s="198">
        <v>1994676</v>
      </c>
      <c r="H696" s="198">
        <v>1973519</v>
      </c>
      <c r="I696" s="200">
        <f t="shared" si="15"/>
        <v>1931891.4</v>
      </c>
    </row>
    <row r="697" spans="1:9" ht="14.45" customHeight="1" x14ac:dyDescent="0.25">
      <c r="A697" s="195" t="s">
        <v>51</v>
      </c>
      <c r="B697" s="196" t="str">
        <f>VLOOKUP(A697,'[1]Town-County-RPC Ref'!A:D,3,FALSE)</f>
        <v>NVDA</v>
      </c>
      <c r="C697" s="201" t="s">
        <v>948</v>
      </c>
      <c r="D697" s="202">
        <v>2906389</v>
      </c>
      <c r="E697" s="203">
        <v>2935148</v>
      </c>
      <c r="F697" s="202">
        <v>2872624</v>
      </c>
      <c r="G697" s="202">
        <v>3067470</v>
      </c>
      <c r="H697" s="202">
        <v>3067682</v>
      </c>
      <c r="I697" s="200">
        <f t="shared" si="15"/>
        <v>2969862.6</v>
      </c>
    </row>
    <row r="698" spans="1:9" ht="14.45" customHeight="1" x14ac:dyDescent="0.25">
      <c r="A698" s="195" t="s">
        <v>252</v>
      </c>
      <c r="B698" s="196" t="str">
        <f>VLOOKUP(A698,'[1]Town-County-RPC Ref'!A:D,3,FALSE)</f>
        <v>CCRPC</v>
      </c>
      <c r="C698" s="197" t="s">
        <v>1576</v>
      </c>
      <c r="D698" s="198">
        <v>784536.36</v>
      </c>
      <c r="E698" s="199">
        <v>883934.48</v>
      </c>
      <c r="F698" s="198">
        <v>805044.64</v>
      </c>
      <c r="G698" s="198">
        <v>886093.56</v>
      </c>
      <c r="H698" s="198">
        <v>1036095</v>
      </c>
      <c r="I698" s="200">
        <f t="shared" si="15"/>
        <v>879140.80799999996</v>
      </c>
    </row>
    <row r="699" spans="1:9" ht="14.45" customHeight="1" x14ac:dyDescent="0.25">
      <c r="A699" s="195" t="s">
        <v>252</v>
      </c>
      <c r="B699" s="196" t="str">
        <f>VLOOKUP(A699,'[1]Town-County-RPC Ref'!A:D,3,FALSE)</f>
        <v>CCRPC</v>
      </c>
      <c r="C699" s="197" t="s">
        <v>1577</v>
      </c>
      <c r="D699" s="198">
        <v>6952332.9299999997</v>
      </c>
      <c r="E699" s="199">
        <v>7203754.71</v>
      </c>
      <c r="F699" s="198">
        <v>6693446.8899999997</v>
      </c>
      <c r="G699" s="198">
        <v>7490116.9199999999</v>
      </c>
      <c r="H699" s="198">
        <v>7640570</v>
      </c>
      <c r="I699" s="200">
        <f t="shared" si="15"/>
        <v>7196044.290000001</v>
      </c>
    </row>
    <row r="700" spans="1:9" ht="14.45" customHeight="1" x14ac:dyDescent="0.25">
      <c r="A700" s="195" t="s">
        <v>252</v>
      </c>
      <c r="B700" s="196" t="str">
        <f>VLOOKUP(A700,'[1]Town-County-RPC Ref'!A:D,3,FALSE)</f>
        <v>CCRPC</v>
      </c>
      <c r="C700" s="201" t="s">
        <v>948</v>
      </c>
      <c r="D700" s="202">
        <v>7736869.29</v>
      </c>
      <c r="E700" s="203">
        <v>8087689.1900000004</v>
      </c>
      <c r="F700" s="202">
        <v>7498491.5300000003</v>
      </c>
      <c r="G700" s="202">
        <v>8376210.4800000004</v>
      </c>
      <c r="H700" s="202">
        <v>8676665</v>
      </c>
      <c r="I700" s="200">
        <f t="shared" si="15"/>
        <v>8075185.0980000002</v>
      </c>
    </row>
    <row r="701" spans="1:9" ht="14.45" customHeight="1" x14ac:dyDescent="0.25">
      <c r="A701" s="195" t="s">
        <v>153</v>
      </c>
      <c r="B701" s="196" t="str">
        <f>VLOOKUP(A701,'[1]Town-County-RPC Ref'!A:D,3,FALSE)</f>
        <v>WRC</v>
      </c>
      <c r="C701" s="197" t="s">
        <v>1576</v>
      </c>
      <c r="D701" s="198">
        <v>5305784.4729390005</v>
      </c>
      <c r="E701" s="199">
        <v>5220083.9809999997</v>
      </c>
      <c r="F701" s="198">
        <v>5138517.0970000001</v>
      </c>
      <c r="G701" s="198">
        <v>5202548.5755000003</v>
      </c>
      <c r="H701" s="198">
        <v>5712322</v>
      </c>
      <c r="I701" s="200">
        <f t="shared" si="15"/>
        <v>5315851.2252878007</v>
      </c>
    </row>
    <row r="702" spans="1:9" ht="14.45" customHeight="1" x14ac:dyDescent="0.25">
      <c r="A702" s="195" t="s">
        <v>153</v>
      </c>
      <c r="B702" s="196" t="str">
        <f>VLOOKUP(A702,'[1]Town-County-RPC Ref'!A:D,3,FALSE)</f>
        <v>WRC</v>
      </c>
      <c r="C702" s="197" t="s">
        <v>1577</v>
      </c>
      <c r="D702" s="198">
        <v>9915292.9784999993</v>
      </c>
      <c r="E702" s="199">
        <v>10187243.264</v>
      </c>
      <c r="F702" s="198">
        <v>9585785.3380040005</v>
      </c>
      <c r="G702" s="198">
        <v>10409159.597999999</v>
      </c>
      <c r="H702" s="198">
        <v>10894706</v>
      </c>
      <c r="I702" s="200">
        <f t="shared" si="15"/>
        <v>10198437.4357008</v>
      </c>
    </row>
    <row r="703" spans="1:9" ht="14.45" customHeight="1" x14ac:dyDescent="0.25">
      <c r="A703" s="195" t="s">
        <v>153</v>
      </c>
      <c r="B703" s="196" t="str">
        <f>VLOOKUP(A703,'[1]Town-County-RPC Ref'!A:D,3,FALSE)</f>
        <v>WRC</v>
      </c>
      <c r="C703" s="201" t="s">
        <v>948</v>
      </c>
      <c r="D703" s="202">
        <v>15221077.451439001</v>
      </c>
      <c r="E703" s="203">
        <v>15407327.244999999</v>
      </c>
      <c r="F703" s="202">
        <v>14724302.435004</v>
      </c>
      <c r="G703" s="202">
        <v>15611708.1735</v>
      </c>
      <c r="H703" s="202">
        <v>16607028</v>
      </c>
      <c r="I703" s="200">
        <f t="shared" si="15"/>
        <v>15514288.660988599</v>
      </c>
    </row>
    <row r="704" spans="1:9" ht="14.45" customHeight="1" x14ac:dyDescent="0.25">
      <c r="A704" s="195" t="s">
        <v>52</v>
      </c>
      <c r="B704" s="196" t="str">
        <f>VLOOKUP(A704,'[1]Town-County-RPC Ref'!A:D,3,FALSE)</f>
        <v>NVDA</v>
      </c>
      <c r="C704" s="197" t="s">
        <v>1576</v>
      </c>
      <c r="D704" s="198">
        <v>380797</v>
      </c>
      <c r="E704" s="199">
        <v>311819</v>
      </c>
      <c r="F704" s="198">
        <v>363772</v>
      </c>
      <c r="G704" s="198">
        <v>360356</v>
      </c>
      <c r="H704" s="198">
        <v>358364</v>
      </c>
      <c r="I704" s="200">
        <f t="shared" si="15"/>
        <v>355021.6</v>
      </c>
    </row>
    <row r="705" spans="1:9" ht="14.45" customHeight="1" x14ac:dyDescent="0.25">
      <c r="A705" s="195" t="s">
        <v>52</v>
      </c>
      <c r="B705" s="196" t="str">
        <f>VLOOKUP(A705,'[1]Town-County-RPC Ref'!A:D,3,FALSE)</f>
        <v>NVDA</v>
      </c>
      <c r="C705" s="197" t="s">
        <v>1577</v>
      </c>
      <c r="D705" s="198">
        <v>1555511</v>
      </c>
      <c r="E705" s="199">
        <v>1388813</v>
      </c>
      <c r="F705" s="198">
        <v>1525572</v>
      </c>
      <c r="G705" s="198">
        <v>1693923</v>
      </c>
      <c r="H705" s="198">
        <v>1617543</v>
      </c>
      <c r="I705" s="200">
        <f t="shared" si="15"/>
        <v>1556272.4</v>
      </c>
    </row>
    <row r="706" spans="1:9" ht="14.45" customHeight="1" x14ac:dyDescent="0.25">
      <c r="A706" s="195" t="s">
        <v>52</v>
      </c>
      <c r="B706" s="196" t="str">
        <f>VLOOKUP(A706,'[1]Town-County-RPC Ref'!A:D,3,FALSE)</f>
        <v>NVDA</v>
      </c>
      <c r="C706" s="201" t="s">
        <v>948</v>
      </c>
      <c r="D706" s="202">
        <v>1936308</v>
      </c>
      <c r="E706" s="203">
        <v>1700632</v>
      </c>
      <c r="F706" s="202">
        <v>1889344</v>
      </c>
      <c r="G706" s="202">
        <v>2054279</v>
      </c>
      <c r="H706" s="202">
        <v>1975907</v>
      </c>
      <c r="I706" s="200">
        <f t="shared" si="15"/>
        <v>1911294</v>
      </c>
    </row>
    <row r="707" spans="1:9" ht="14.45" customHeight="1" x14ac:dyDescent="0.25">
      <c r="A707" s="195" t="s">
        <v>193</v>
      </c>
      <c r="B707" s="196" t="str">
        <f>VLOOKUP(A707,'[1]Town-County-RPC Ref'!A:D,3,FALSE)</f>
        <v>TRORC</v>
      </c>
      <c r="C707" s="197" t="s">
        <v>1576</v>
      </c>
      <c r="D707" s="198">
        <v>1321693.1608</v>
      </c>
      <c r="E707" s="199">
        <v>1337086.5541000001</v>
      </c>
      <c r="F707" s="198">
        <v>1234824.0671999999</v>
      </c>
      <c r="G707" s="198">
        <v>995014.7</v>
      </c>
      <c r="H707" s="198">
        <v>1281502</v>
      </c>
      <c r="I707" s="200">
        <f t="shared" si="15"/>
        <v>1234024.0964199998</v>
      </c>
    </row>
    <row r="708" spans="1:9" ht="14.45" customHeight="1" x14ac:dyDescent="0.25">
      <c r="A708" s="195" t="s">
        <v>193</v>
      </c>
      <c r="B708" s="196" t="str">
        <f>VLOOKUP(A708,'[1]Town-County-RPC Ref'!A:D,3,FALSE)</f>
        <v>TRORC</v>
      </c>
      <c r="C708" s="197" t="s">
        <v>1577</v>
      </c>
      <c r="D708" s="198">
        <v>3632709.9600300002</v>
      </c>
      <c r="E708" s="199">
        <v>3736241.020095</v>
      </c>
      <c r="F708" s="198">
        <v>3689876.7052159999</v>
      </c>
      <c r="G708" s="198">
        <v>3983203.3249789998</v>
      </c>
      <c r="H708" s="198">
        <v>4083113</v>
      </c>
      <c r="I708" s="200">
        <f t="shared" si="15"/>
        <v>3825028.8020640002</v>
      </c>
    </row>
    <row r="709" spans="1:9" ht="14.45" customHeight="1" x14ac:dyDescent="0.25">
      <c r="A709" s="195" t="s">
        <v>193</v>
      </c>
      <c r="B709" s="196" t="str">
        <f>VLOOKUP(A709,'[1]Town-County-RPC Ref'!A:D,3,FALSE)</f>
        <v>TRORC</v>
      </c>
      <c r="C709" s="201" t="s">
        <v>948</v>
      </c>
      <c r="D709" s="202">
        <v>4954403.1208300004</v>
      </c>
      <c r="E709" s="203">
        <v>5073327.5741950003</v>
      </c>
      <c r="F709" s="202">
        <v>4924700.7724160003</v>
      </c>
      <c r="G709" s="202">
        <v>4978218.024979</v>
      </c>
      <c r="H709" s="202">
        <v>5364615</v>
      </c>
      <c r="I709" s="200">
        <f t="shared" si="15"/>
        <v>5059052.898484</v>
      </c>
    </row>
    <row r="710" spans="1:9" ht="14.45" customHeight="1" x14ac:dyDescent="0.25">
      <c r="A710" s="195" t="s">
        <v>188</v>
      </c>
      <c r="B710" s="196" t="str">
        <f>VLOOKUP(A710,'[1]Town-County-RPC Ref'!A:D,3,FALSE)</f>
        <v>ACRPC</v>
      </c>
      <c r="C710" s="197" t="s">
        <v>1576</v>
      </c>
      <c r="D710" s="198">
        <v>560887.82400000002</v>
      </c>
      <c r="E710" s="199">
        <v>545862.73600000003</v>
      </c>
      <c r="F710" s="198">
        <v>528885.32799999998</v>
      </c>
      <c r="G710" s="198">
        <v>593999.35600000003</v>
      </c>
      <c r="H710" s="198">
        <v>663448</v>
      </c>
      <c r="I710" s="200">
        <f t="shared" si="15"/>
        <v>578616.64879999997</v>
      </c>
    </row>
    <row r="711" spans="1:9" ht="14.45" customHeight="1" x14ac:dyDescent="0.25">
      <c r="A711" s="195" t="s">
        <v>188</v>
      </c>
      <c r="B711" s="196" t="str">
        <f>VLOOKUP(A711,'[1]Town-County-RPC Ref'!A:D,3,FALSE)</f>
        <v>ACRPC</v>
      </c>
      <c r="C711" s="197" t="s">
        <v>1577</v>
      </c>
      <c r="D711" s="198">
        <v>3403264.7549999999</v>
      </c>
      <c r="E711" s="199">
        <v>3150598.66</v>
      </c>
      <c r="F711" s="198">
        <v>2774888.9098200002</v>
      </c>
      <c r="G711" s="198">
        <v>3344687.27</v>
      </c>
      <c r="H711" s="198">
        <v>3849370</v>
      </c>
      <c r="I711" s="200">
        <f t="shared" si="15"/>
        <v>3304561.918964</v>
      </c>
    </row>
    <row r="712" spans="1:9" ht="14.45" customHeight="1" x14ac:dyDescent="0.25">
      <c r="A712" s="195" t="s">
        <v>188</v>
      </c>
      <c r="B712" s="196" t="str">
        <f>VLOOKUP(A712,'[1]Town-County-RPC Ref'!A:D,3,FALSE)</f>
        <v>ACRPC</v>
      </c>
      <c r="C712" s="201" t="s">
        <v>948</v>
      </c>
      <c r="D712" s="202">
        <v>3964152.5789999999</v>
      </c>
      <c r="E712" s="203">
        <v>3696461.3960000002</v>
      </c>
      <c r="F712" s="202">
        <v>3303774.2378199999</v>
      </c>
      <c r="G712" s="202">
        <v>3938686.6260000002</v>
      </c>
      <c r="H712" s="202">
        <v>4512818</v>
      </c>
      <c r="I712" s="200">
        <f t="shared" si="15"/>
        <v>3883178.567764</v>
      </c>
    </row>
    <row r="713" spans="1:9" ht="14.45" customHeight="1" x14ac:dyDescent="0.25">
      <c r="A713" s="195" t="s">
        <v>16</v>
      </c>
      <c r="B713" s="196" t="str">
        <f>VLOOKUP(A713,'[1]Town-County-RPC Ref'!A:D,3,FALSE)</f>
        <v>NVDA</v>
      </c>
      <c r="C713" s="197" t="s">
        <v>1576</v>
      </c>
      <c r="D713" s="198">
        <v>195150</v>
      </c>
      <c r="E713" s="199">
        <v>222656</v>
      </c>
      <c r="F713" s="198">
        <v>216941</v>
      </c>
      <c r="G713" s="198">
        <v>229051</v>
      </c>
      <c r="H713" s="198">
        <v>231769</v>
      </c>
      <c r="I713" s="200">
        <f t="shared" si="15"/>
        <v>219113.4</v>
      </c>
    </row>
    <row r="714" spans="1:9" ht="14.45" customHeight="1" x14ac:dyDescent="0.25">
      <c r="A714" s="195" t="s">
        <v>16</v>
      </c>
      <c r="B714" s="196" t="str">
        <f>VLOOKUP(A714,'[1]Town-County-RPC Ref'!A:D,3,FALSE)</f>
        <v>NVDA</v>
      </c>
      <c r="C714" s="197" t="s">
        <v>1577</v>
      </c>
      <c r="D714" s="198">
        <v>2209723</v>
      </c>
      <c r="E714" s="199">
        <v>2297758</v>
      </c>
      <c r="F714" s="198">
        <v>2306016</v>
      </c>
      <c r="G714" s="198">
        <v>2435378</v>
      </c>
      <c r="H714" s="198">
        <v>2700696</v>
      </c>
      <c r="I714" s="200">
        <f t="shared" si="15"/>
        <v>2389914.2000000002</v>
      </c>
    </row>
    <row r="715" spans="1:9" ht="14.45" customHeight="1" x14ac:dyDescent="0.25">
      <c r="A715" s="195" t="s">
        <v>16</v>
      </c>
      <c r="B715" s="196" t="str">
        <f>VLOOKUP(A715,'[1]Town-County-RPC Ref'!A:D,3,FALSE)</f>
        <v>NVDA</v>
      </c>
      <c r="C715" s="201" t="s">
        <v>948</v>
      </c>
      <c r="D715" s="202">
        <v>2404873</v>
      </c>
      <c r="E715" s="203">
        <v>2520414</v>
      </c>
      <c r="F715" s="202">
        <v>2522957</v>
      </c>
      <c r="G715" s="202">
        <v>2664429</v>
      </c>
      <c r="H715" s="202">
        <v>2932465</v>
      </c>
      <c r="I715" s="200">
        <f t="shared" si="15"/>
        <v>2609027.6</v>
      </c>
    </row>
    <row r="716" spans="1:9" ht="14.45" customHeight="1" x14ac:dyDescent="0.25">
      <c r="A716" s="195" t="s">
        <v>189</v>
      </c>
      <c r="B716" s="196" t="str">
        <f>VLOOKUP(A716,'[1]Town-County-RPC Ref'!A:D,3,FALSE)</f>
        <v>ACRPC</v>
      </c>
      <c r="C716" s="197" t="s">
        <v>1576</v>
      </c>
      <c r="D716" s="198">
        <v>399579.2</v>
      </c>
      <c r="E716" s="199">
        <v>949994</v>
      </c>
      <c r="F716" s="198">
        <v>255002.68</v>
      </c>
      <c r="G716" s="198">
        <v>266379.86</v>
      </c>
      <c r="H716" s="198">
        <v>258117</v>
      </c>
      <c r="I716" s="200">
        <f t="shared" si="15"/>
        <v>425814.54799999995</v>
      </c>
    </row>
    <row r="717" spans="1:9" ht="14.45" customHeight="1" x14ac:dyDescent="0.25">
      <c r="A717" s="195" t="s">
        <v>189</v>
      </c>
      <c r="B717" s="196" t="str">
        <f>VLOOKUP(A717,'[1]Town-County-RPC Ref'!A:D,3,FALSE)</f>
        <v>ACRPC</v>
      </c>
      <c r="C717" s="197" t="s">
        <v>1577</v>
      </c>
      <c r="D717" s="198">
        <v>1769245.52</v>
      </c>
      <c r="E717" s="199">
        <v>1767758.52</v>
      </c>
      <c r="F717" s="198">
        <v>1736440.01</v>
      </c>
      <c r="G717" s="198">
        <v>1954403.28</v>
      </c>
      <c r="H717" s="198">
        <v>1901809</v>
      </c>
      <c r="I717" s="200">
        <f t="shared" ref="I717:I780" si="16">AVERAGE(D717:H717)</f>
        <v>1825931.2660000001</v>
      </c>
    </row>
    <row r="718" spans="1:9" ht="14.45" customHeight="1" x14ac:dyDescent="0.25">
      <c r="A718" s="195" t="s">
        <v>189</v>
      </c>
      <c r="B718" s="196" t="str">
        <f>VLOOKUP(A718,'[1]Town-County-RPC Ref'!A:D,3,FALSE)</f>
        <v>ACRPC</v>
      </c>
      <c r="C718" s="201" t="s">
        <v>948</v>
      </c>
      <c r="D718" s="202">
        <v>2168824.7200000002</v>
      </c>
      <c r="E718" s="203">
        <v>2717752.52</v>
      </c>
      <c r="F718" s="202">
        <v>1991442.69</v>
      </c>
      <c r="G718" s="202">
        <v>2220783.14</v>
      </c>
      <c r="H718" s="202">
        <v>2159926</v>
      </c>
      <c r="I718" s="200">
        <f t="shared" si="16"/>
        <v>2251745.8140000002</v>
      </c>
    </row>
    <row r="719" spans="1:9" ht="14.45" customHeight="1" x14ac:dyDescent="0.25">
      <c r="A719" s="195" t="s">
        <v>154</v>
      </c>
      <c r="B719" s="196" t="str">
        <f>VLOOKUP(A719,'[1]Town-County-RPC Ref'!A:D,3,FALSE)</f>
        <v>WRC</v>
      </c>
      <c r="C719" s="197" t="s">
        <v>1576</v>
      </c>
      <c r="D719" s="198">
        <v>886714.4</v>
      </c>
      <c r="E719" s="199">
        <v>1643424</v>
      </c>
      <c r="F719" s="198">
        <v>1558963</v>
      </c>
      <c r="G719" s="198">
        <v>1456881</v>
      </c>
      <c r="H719" s="198">
        <v>1598439</v>
      </c>
      <c r="I719" s="200">
        <f t="shared" si="16"/>
        <v>1428884.28</v>
      </c>
    </row>
    <row r="720" spans="1:9" ht="14.45" customHeight="1" x14ac:dyDescent="0.25">
      <c r="A720" s="195" t="s">
        <v>154</v>
      </c>
      <c r="B720" s="196" t="str">
        <f>VLOOKUP(A720,'[1]Town-County-RPC Ref'!A:D,3,FALSE)</f>
        <v>WRC</v>
      </c>
      <c r="C720" s="197" t="s">
        <v>1577</v>
      </c>
      <c r="D720" s="198">
        <v>5205475.2</v>
      </c>
      <c r="E720" s="199">
        <v>5108095</v>
      </c>
      <c r="F720" s="198">
        <v>5264236</v>
      </c>
      <c r="G720" s="198">
        <v>5389695</v>
      </c>
      <c r="H720" s="198">
        <v>5226308</v>
      </c>
      <c r="I720" s="200">
        <f t="shared" si="16"/>
        <v>5238761.84</v>
      </c>
    </row>
    <row r="721" spans="1:9" ht="14.45" customHeight="1" x14ac:dyDescent="0.25">
      <c r="A721" s="195" t="s">
        <v>154</v>
      </c>
      <c r="B721" s="196" t="str">
        <f>VLOOKUP(A721,'[1]Town-County-RPC Ref'!A:D,3,FALSE)</f>
        <v>WRC</v>
      </c>
      <c r="C721" s="201" t="s">
        <v>948</v>
      </c>
      <c r="D721" s="202">
        <v>6092189.5999999996</v>
      </c>
      <c r="E721" s="203">
        <v>6751519</v>
      </c>
      <c r="F721" s="202">
        <v>6823199</v>
      </c>
      <c r="G721" s="202">
        <v>6846576</v>
      </c>
      <c r="H721" s="202">
        <v>6824747</v>
      </c>
      <c r="I721" s="200">
        <f t="shared" si="16"/>
        <v>6667646.1200000001</v>
      </c>
    </row>
    <row r="722" spans="1:9" ht="14.45" customHeight="1" x14ac:dyDescent="0.25">
      <c r="A722" s="195" t="s">
        <v>233</v>
      </c>
      <c r="B722" s="196" t="str">
        <f>VLOOKUP(A722,'[1]Town-County-RPC Ref'!A:D,3,FALSE)</f>
        <v>TRORC</v>
      </c>
      <c r="C722" s="197" t="s">
        <v>1576</v>
      </c>
      <c r="D722" s="198">
        <v>4659759.6274730004</v>
      </c>
      <c r="E722" s="199">
        <v>4779938.4649999999</v>
      </c>
      <c r="F722" s="198">
        <v>4998418.5410000002</v>
      </c>
      <c r="G722" s="198">
        <v>4927498.0789999999</v>
      </c>
      <c r="H722" s="198">
        <v>5418852</v>
      </c>
      <c r="I722" s="200">
        <f t="shared" si="16"/>
        <v>4956893.3424946005</v>
      </c>
    </row>
    <row r="723" spans="1:9" ht="14.45" customHeight="1" x14ac:dyDescent="0.25">
      <c r="A723" s="195" t="s">
        <v>233</v>
      </c>
      <c r="B723" s="196" t="str">
        <f>VLOOKUP(A723,'[1]Town-County-RPC Ref'!A:D,3,FALSE)</f>
        <v>TRORC</v>
      </c>
      <c r="C723" s="197" t="s">
        <v>1577</v>
      </c>
      <c r="D723" s="198">
        <v>10289913.349879</v>
      </c>
      <c r="E723" s="199">
        <v>10656905.91</v>
      </c>
      <c r="F723" s="198">
        <v>10554565.42</v>
      </c>
      <c r="G723" s="198">
        <v>10875000.140000001</v>
      </c>
      <c r="H723" s="198">
        <v>11099034</v>
      </c>
      <c r="I723" s="200">
        <f t="shared" si="16"/>
        <v>10695083.763975801</v>
      </c>
    </row>
    <row r="724" spans="1:9" ht="14.45" customHeight="1" x14ac:dyDescent="0.25">
      <c r="A724" s="195" t="s">
        <v>233</v>
      </c>
      <c r="B724" s="196" t="str">
        <f>VLOOKUP(A724,'[1]Town-County-RPC Ref'!A:D,3,FALSE)</f>
        <v>TRORC</v>
      </c>
      <c r="C724" s="201" t="s">
        <v>948</v>
      </c>
      <c r="D724" s="202">
        <v>14949672.977352001</v>
      </c>
      <c r="E724" s="203">
        <v>15436844.375</v>
      </c>
      <c r="F724" s="202">
        <v>15552983.960999999</v>
      </c>
      <c r="G724" s="202">
        <v>15802498.219000001</v>
      </c>
      <c r="H724" s="202">
        <v>16517886</v>
      </c>
      <c r="I724" s="200">
        <f t="shared" si="16"/>
        <v>15651977.1064704</v>
      </c>
    </row>
    <row r="725" spans="1:9" ht="14.45" customHeight="1" x14ac:dyDescent="0.25">
      <c r="A725" s="195" t="s">
        <v>253</v>
      </c>
      <c r="B725" s="196" t="str">
        <f>VLOOKUP(A725,'[1]Town-County-RPC Ref'!A:D,3,FALSE)</f>
        <v>CCRPC</v>
      </c>
      <c r="C725" s="197" t="s">
        <v>1576</v>
      </c>
      <c r="D725" s="198">
        <v>91105847.588910997</v>
      </c>
      <c r="E725" s="199">
        <v>99599683.284500003</v>
      </c>
      <c r="F725" s="198">
        <v>90220675.324000001</v>
      </c>
      <c r="G725" s="198">
        <v>87749702.056999996</v>
      </c>
      <c r="H725" s="198">
        <v>89083321</v>
      </c>
      <c r="I725" s="200">
        <f t="shared" si="16"/>
        <v>91551845.850882202</v>
      </c>
    </row>
    <row r="726" spans="1:9" ht="14.45" customHeight="1" x14ac:dyDescent="0.25">
      <c r="A726" s="195" t="s">
        <v>253</v>
      </c>
      <c r="B726" s="196" t="str">
        <f>VLOOKUP(A726,'[1]Town-County-RPC Ref'!A:D,3,FALSE)</f>
        <v>CCRPC</v>
      </c>
      <c r="C726" s="197" t="s">
        <v>1577</v>
      </c>
      <c r="D726" s="198">
        <v>25729271.509178001</v>
      </c>
      <c r="E726" s="199">
        <v>28200014.741999999</v>
      </c>
      <c r="F726" s="198">
        <v>26830353.129997998</v>
      </c>
      <c r="G726" s="198">
        <v>30395636.045000002</v>
      </c>
      <c r="H726" s="198">
        <v>31372385</v>
      </c>
      <c r="I726" s="200">
        <f t="shared" si="16"/>
        <v>28505532.085235201</v>
      </c>
    </row>
    <row r="727" spans="1:9" ht="14.45" customHeight="1" x14ac:dyDescent="0.25">
      <c r="A727" s="195" t="s">
        <v>253</v>
      </c>
      <c r="B727" s="196" t="str">
        <f>VLOOKUP(A727,'[1]Town-County-RPC Ref'!A:D,3,FALSE)</f>
        <v>CCRPC</v>
      </c>
      <c r="C727" s="201" t="s">
        <v>948</v>
      </c>
      <c r="D727" s="202">
        <v>116835119.09808899</v>
      </c>
      <c r="E727" s="203">
        <v>127799698.0265</v>
      </c>
      <c r="F727" s="202">
        <v>117051028.453998</v>
      </c>
      <c r="G727" s="202">
        <v>118145338.102</v>
      </c>
      <c r="H727" s="202">
        <v>120455706</v>
      </c>
      <c r="I727" s="200">
        <f t="shared" si="16"/>
        <v>120057377.93611741</v>
      </c>
    </row>
    <row r="728" spans="1:9" ht="14.45" customHeight="1" x14ac:dyDescent="0.25">
      <c r="A728" s="195" t="s">
        <v>155</v>
      </c>
      <c r="B728" s="196" t="str">
        <f>VLOOKUP(A728,'[1]Town-County-RPC Ref'!A:D,3,FALSE)</f>
        <v>WRC</v>
      </c>
      <c r="C728" s="197" t="s">
        <v>1576</v>
      </c>
      <c r="D728" s="198">
        <v>11147574.086131999</v>
      </c>
      <c r="E728" s="199">
        <v>9452234.1158980001</v>
      </c>
      <c r="F728" s="198">
        <v>8052846.0149999997</v>
      </c>
      <c r="G728" s="198">
        <v>7949227.7479999997</v>
      </c>
      <c r="H728" s="198">
        <v>10046522</v>
      </c>
      <c r="I728" s="200">
        <f t="shared" si="16"/>
        <v>9329680.7930059992</v>
      </c>
    </row>
    <row r="729" spans="1:9" ht="14.45" customHeight="1" x14ac:dyDescent="0.25">
      <c r="A729" s="195" t="s">
        <v>155</v>
      </c>
      <c r="B729" s="196" t="str">
        <f>VLOOKUP(A729,'[1]Town-County-RPC Ref'!A:D,3,FALSE)</f>
        <v>WRC</v>
      </c>
      <c r="C729" s="197" t="s">
        <v>1577</v>
      </c>
      <c r="D729" s="198">
        <v>17826239.149999999</v>
      </c>
      <c r="E729" s="199">
        <v>18863235.320551001</v>
      </c>
      <c r="F729" s="198">
        <v>18049355.524999999</v>
      </c>
      <c r="G729" s="198">
        <v>18665374.48</v>
      </c>
      <c r="H729" s="198">
        <v>19014718</v>
      </c>
      <c r="I729" s="200">
        <f t="shared" si="16"/>
        <v>18483784.495110199</v>
      </c>
    </row>
    <row r="730" spans="1:9" ht="14.45" customHeight="1" x14ac:dyDescent="0.25">
      <c r="A730" s="195" t="s">
        <v>155</v>
      </c>
      <c r="B730" s="196" t="str">
        <f>VLOOKUP(A730,'[1]Town-County-RPC Ref'!A:D,3,FALSE)</f>
        <v>WRC</v>
      </c>
      <c r="C730" s="201" t="s">
        <v>948</v>
      </c>
      <c r="D730" s="202">
        <v>28973813.236132</v>
      </c>
      <c r="E730" s="203">
        <v>28315469.436448999</v>
      </c>
      <c r="F730" s="202">
        <v>26102201.539999999</v>
      </c>
      <c r="G730" s="202">
        <v>26614602.228</v>
      </c>
      <c r="H730" s="202">
        <v>29061240</v>
      </c>
      <c r="I730" s="200">
        <f t="shared" si="16"/>
        <v>27813465.288116205</v>
      </c>
    </row>
    <row r="731" spans="1:9" ht="14.45" customHeight="1" x14ac:dyDescent="0.25">
      <c r="A731" s="195" t="s">
        <v>156</v>
      </c>
      <c r="B731" s="196" t="str">
        <f>VLOOKUP(A731,'[1]Town-County-RPC Ref'!A:D,3,FALSE)</f>
        <v>WRC</v>
      </c>
      <c r="C731" s="197" t="s">
        <v>1576</v>
      </c>
      <c r="D731" s="198">
        <v>229721.60000000001</v>
      </c>
      <c r="E731" s="199">
        <v>206275</v>
      </c>
      <c r="F731" s="198">
        <v>181728</v>
      </c>
      <c r="G731" s="198">
        <v>100209</v>
      </c>
      <c r="H731" s="198">
        <v>112631</v>
      </c>
      <c r="I731" s="200">
        <f t="shared" si="16"/>
        <v>166112.91999999998</v>
      </c>
    </row>
    <row r="732" spans="1:9" ht="14.45" customHeight="1" x14ac:dyDescent="0.25">
      <c r="A732" s="195" t="s">
        <v>156</v>
      </c>
      <c r="B732" s="196" t="str">
        <f>VLOOKUP(A732,'[1]Town-County-RPC Ref'!A:D,3,FALSE)</f>
        <v>WRC</v>
      </c>
      <c r="C732" s="197" t="s">
        <v>1577</v>
      </c>
      <c r="D732" s="198">
        <v>2268592.1267610001</v>
      </c>
      <c r="E732" s="199">
        <v>2437774.1702569998</v>
      </c>
      <c r="F732" s="198">
        <v>2395141.137627</v>
      </c>
      <c r="G732" s="198">
        <v>2508725.499998</v>
      </c>
      <c r="H732" s="198">
        <v>2650673</v>
      </c>
      <c r="I732" s="200">
        <f t="shared" si="16"/>
        <v>2452181.1869286001</v>
      </c>
    </row>
    <row r="733" spans="1:9" ht="14.45" customHeight="1" x14ac:dyDescent="0.25">
      <c r="A733" s="195" t="s">
        <v>156</v>
      </c>
      <c r="B733" s="196" t="str">
        <f>VLOOKUP(A733,'[1]Town-County-RPC Ref'!A:D,3,FALSE)</f>
        <v>WRC</v>
      </c>
      <c r="C733" s="201" t="s">
        <v>948</v>
      </c>
      <c r="D733" s="202">
        <v>2498313.7267610002</v>
      </c>
      <c r="E733" s="203">
        <v>2644049.1702569998</v>
      </c>
      <c r="F733" s="202">
        <v>2576869.137627</v>
      </c>
      <c r="G733" s="202">
        <v>2608934.499998</v>
      </c>
      <c r="H733" s="202">
        <v>2763304</v>
      </c>
      <c r="I733" s="200">
        <f t="shared" si="16"/>
        <v>2618294.1069286</v>
      </c>
    </row>
    <row r="734" spans="1:9" ht="14.45" customHeight="1" x14ac:dyDescent="0.25">
      <c r="A734" s="195" t="s">
        <v>281</v>
      </c>
      <c r="B734" s="209" t="s">
        <v>282</v>
      </c>
      <c r="C734" s="197" t="s">
        <v>1576</v>
      </c>
      <c r="D734" s="198">
        <v>14501663.630000001</v>
      </c>
      <c r="E734" s="199">
        <v>14929572.625</v>
      </c>
      <c r="F734" s="198">
        <v>14598250.851</v>
      </c>
      <c r="G734" s="198">
        <v>13893234.831499999</v>
      </c>
      <c r="H734" s="198">
        <v>14622200</v>
      </c>
      <c r="I734" s="200">
        <f t="shared" si="16"/>
        <v>14508984.387499999</v>
      </c>
    </row>
    <row r="735" spans="1:9" ht="14.45" customHeight="1" x14ac:dyDescent="0.25">
      <c r="A735" s="195" t="s">
        <v>281</v>
      </c>
      <c r="B735" s="209" t="s">
        <v>282</v>
      </c>
      <c r="C735" s="197" t="s">
        <v>1577</v>
      </c>
      <c r="D735" s="198">
        <v>10198982.183800001</v>
      </c>
      <c r="E735" s="199">
        <v>10560784.816</v>
      </c>
      <c r="F735" s="198">
        <v>10057869.395</v>
      </c>
      <c r="G735" s="198">
        <v>10665102.302612999</v>
      </c>
      <c r="H735" s="198">
        <v>10982406</v>
      </c>
      <c r="I735" s="200">
        <f t="shared" si="16"/>
        <v>10493028.939482599</v>
      </c>
    </row>
    <row r="736" spans="1:9" ht="14.45" customHeight="1" x14ac:dyDescent="0.25">
      <c r="A736" s="195" t="s">
        <v>281</v>
      </c>
      <c r="B736" s="209" t="s">
        <v>282</v>
      </c>
      <c r="C736" s="201" t="s">
        <v>948</v>
      </c>
      <c r="D736" s="202">
        <v>24700645.8138</v>
      </c>
      <c r="E736" s="203">
        <v>25490357.441</v>
      </c>
      <c r="F736" s="202">
        <v>24656120.245999999</v>
      </c>
      <c r="G736" s="202">
        <v>24558337.134112999</v>
      </c>
      <c r="H736" s="202">
        <v>25604606</v>
      </c>
      <c r="I736" s="200">
        <f t="shared" si="16"/>
        <v>25002013.326982599</v>
      </c>
    </row>
    <row r="737" spans="1:9" ht="14.45" customHeight="1" x14ac:dyDescent="0.25">
      <c r="A737" s="195" t="s">
        <v>194</v>
      </c>
      <c r="B737" s="196" t="str">
        <f>VLOOKUP(A737,'[1]Town-County-RPC Ref'!A:D,3,FALSE)</f>
        <v>BCRC</v>
      </c>
      <c r="C737" s="197" t="s">
        <v>1576</v>
      </c>
      <c r="D737" s="198">
        <v>2149764.3975</v>
      </c>
      <c r="E737" s="199">
        <v>2120281.5730030001</v>
      </c>
      <c r="F737" s="198">
        <v>2051798.764</v>
      </c>
      <c r="G737" s="198">
        <v>1922189.7520000001</v>
      </c>
      <c r="H737" s="198">
        <v>2131682</v>
      </c>
      <c r="I737" s="200">
        <f t="shared" si="16"/>
        <v>2075143.2973006002</v>
      </c>
    </row>
    <row r="738" spans="1:9" ht="14.45" customHeight="1" x14ac:dyDescent="0.25">
      <c r="A738" s="195" t="s">
        <v>194</v>
      </c>
      <c r="B738" s="196" t="str">
        <f>VLOOKUP(A738,'[1]Town-County-RPC Ref'!A:D,3,FALSE)</f>
        <v>BCRC</v>
      </c>
      <c r="C738" s="197" t="s">
        <v>1577</v>
      </c>
      <c r="D738" s="198">
        <v>15210667.380682001</v>
      </c>
      <c r="E738" s="199">
        <v>16059756.707692999</v>
      </c>
      <c r="F738" s="198">
        <v>15836529.705010001</v>
      </c>
      <c r="G738" s="198">
        <v>16799968.485004</v>
      </c>
      <c r="H738" s="198">
        <v>16843212</v>
      </c>
      <c r="I738" s="200">
        <f t="shared" si="16"/>
        <v>16150026.855677802</v>
      </c>
    </row>
    <row r="739" spans="1:9" ht="14.45" customHeight="1" x14ac:dyDescent="0.25">
      <c r="A739" s="195" t="s">
        <v>194</v>
      </c>
      <c r="B739" s="196" t="str">
        <f>VLOOKUP(A739,'[1]Town-County-RPC Ref'!A:D,3,FALSE)</f>
        <v>BCRC</v>
      </c>
      <c r="C739" s="201" t="s">
        <v>948</v>
      </c>
      <c r="D739" s="202">
        <v>17360431.778182</v>
      </c>
      <c r="E739" s="203">
        <v>18180038.280696001</v>
      </c>
      <c r="F739" s="202">
        <v>17888328.469009999</v>
      </c>
      <c r="G739" s="202">
        <v>18722158.237004001</v>
      </c>
      <c r="H739" s="202">
        <v>18974894</v>
      </c>
      <c r="I739" s="200">
        <f t="shared" si="16"/>
        <v>18225170.152978398</v>
      </c>
    </row>
    <row r="740" spans="1:9" ht="14.45" customHeight="1" x14ac:dyDescent="0.25">
      <c r="A740" s="195" t="s">
        <v>254</v>
      </c>
      <c r="B740" s="196" t="str">
        <f>VLOOKUP(A740,'[1]Town-County-RPC Ref'!A:D,3,FALSE)</f>
        <v>CCRPC</v>
      </c>
      <c r="C740" s="197" t="s">
        <v>1576</v>
      </c>
      <c r="D740" s="198">
        <v>23856800.897739001</v>
      </c>
      <c r="E740" s="199">
        <v>23855766.606284998</v>
      </c>
      <c r="F740" s="198">
        <v>24539682.375004001</v>
      </c>
      <c r="G740" s="198">
        <v>23482820.561749998</v>
      </c>
      <c r="H740" s="198">
        <v>24449106</v>
      </c>
      <c r="I740" s="200">
        <f t="shared" si="16"/>
        <v>24036835.288155597</v>
      </c>
    </row>
    <row r="741" spans="1:9" ht="14.45" customHeight="1" x14ac:dyDescent="0.25">
      <c r="A741" s="195" t="s">
        <v>254</v>
      </c>
      <c r="B741" s="196" t="str">
        <f>VLOOKUP(A741,'[1]Town-County-RPC Ref'!A:D,3,FALSE)</f>
        <v>CCRPC</v>
      </c>
      <c r="C741" s="197" t="s">
        <v>1577</v>
      </c>
      <c r="D741" s="198">
        <v>16293683.449999999</v>
      </c>
      <c r="E741" s="199">
        <v>17579933.420000002</v>
      </c>
      <c r="F741" s="198">
        <v>16756646.289999999</v>
      </c>
      <c r="G741" s="198">
        <v>18115030.77</v>
      </c>
      <c r="H741" s="198">
        <v>18406987</v>
      </c>
      <c r="I741" s="200">
        <f t="shared" si="16"/>
        <v>17430456.186000001</v>
      </c>
    </row>
    <row r="742" spans="1:9" ht="14.45" customHeight="1" x14ac:dyDescent="0.25">
      <c r="A742" s="195" t="s">
        <v>254</v>
      </c>
      <c r="B742" s="196" t="str">
        <f>VLOOKUP(A742,'[1]Town-County-RPC Ref'!A:D,3,FALSE)</f>
        <v>CCRPC</v>
      </c>
      <c r="C742" s="201" t="s">
        <v>948</v>
      </c>
      <c r="D742" s="202">
        <v>40150484.347739004</v>
      </c>
      <c r="E742" s="203">
        <v>41435700.026285</v>
      </c>
      <c r="F742" s="202">
        <v>41296328.665004</v>
      </c>
      <c r="G742" s="202">
        <v>41597851.331749998</v>
      </c>
      <c r="H742" s="202">
        <v>42856093</v>
      </c>
      <c r="I742" s="200">
        <f t="shared" si="16"/>
        <v>41467291.474155597</v>
      </c>
    </row>
    <row r="743" spans="1:9" ht="14.45" customHeight="1" x14ac:dyDescent="0.25">
      <c r="A743" s="195" t="s">
        <v>264</v>
      </c>
      <c r="B743" s="196" t="str">
        <f>VLOOKUP(A743,'[1]Town-County-RPC Ref'!A:D,3,FALSE)</f>
        <v>LCPC</v>
      </c>
      <c r="C743" s="197" t="s">
        <v>1576</v>
      </c>
      <c r="D743" s="204" t="s">
        <v>1578</v>
      </c>
      <c r="E743" s="205" t="s">
        <v>1578</v>
      </c>
      <c r="F743" s="204" t="s">
        <v>1578</v>
      </c>
      <c r="G743" s="204" t="s">
        <v>1578</v>
      </c>
      <c r="H743" s="204" t="s">
        <v>1578</v>
      </c>
      <c r="I743" s="200" t="e">
        <f t="shared" si="16"/>
        <v>#DIV/0!</v>
      </c>
    </row>
    <row r="744" spans="1:9" ht="14.45" customHeight="1" x14ac:dyDescent="0.25">
      <c r="A744" s="195" t="s">
        <v>264</v>
      </c>
      <c r="B744" s="196" t="str">
        <f>VLOOKUP(A744,'[1]Town-County-RPC Ref'!A:D,3,FALSE)</f>
        <v>LCPC</v>
      </c>
      <c r="C744" s="197" t="s">
        <v>1577</v>
      </c>
      <c r="D744" s="198">
        <v>884174</v>
      </c>
      <c r="E744" s="199">
        <v>917193</v>
      </c>
      <c r="F744" s="198">
        <v>1085393</v>
      </c>
      <c r="G744" s="198">
        <v>1062217</v>
      </c>
      <c r="H744" s="198">
        <v>1109292</v>
      </c>
      <c r="I744" s="200">
        <f t="shared" si="16"/>
        <v>1011653.8</v>
      </c>
    </row>
    <row r="745" spans="1:9" ht="14.45" customHeight="1" x14ac:dyDescent="0.25">
      <c r="A745" s="195" t="s">
        <v>264</v>
      </c>
      <c r="B745" s="196" t="str">
        <f>VLOOKUP(A745,'[1]Town-County-RPC Ref'!A:D,3,FALSE)</f>
        <v>LCPC</v>
      </c>
      <c r="C745" s="201" t="s">
        <v>948</v>
      </c>
      <c r="D745" s="201"/>
      <c r="E745" s="206"/>
      <c r="F745" s="201"/>
      <c r="G745" s="201"/>
      <c r="H745" s="201"/>
      <c r="I745" s="200" t="e">
        <f t="shared" si="16"/>
        <v>#DIV/0!</v>
      </c>
    </row>
    <row r="746" spans="1:9" ht="14.45" customHeight="1" x14ac:dyDescent="0.25">
      <c r="A746" s="195" t="s">
        <v>234</v>
      </c>
      <c r="B746" s="196" t="str">
        <f>VLOOKUP(A746,'[1]Town-County-RPC Ref'!A:D,3,FALSE)</f>
        <v>CVRPC</v>
      </c>
      <c r="C746" s="197" t="s">
        <v>1576</v>
      </c>
      <c r="D746" s="204" t="s">
        <v>1578</v>
      </c>
      <c r="E746" s="205" t="s">
        <v>1578</v>
      </c>
      <c r="F746" s="204" t="s">
        <v>1578</v>
      </c>
      <c r="G746" s="204" t="s">
        <v>1578</v>
      </c>
      <c r="H746" s="204" t="s">
        <v>1578</v>
      </c>
      <c r="I746" s="200" t="e">
        <f t="shared" si="16"/>
        <v>#DIV/0!</v>
      </c>
    </row>
    <row r="747" spans="1:9" ht="14.45" customHeight="1" x14ac:dyDescent="0.25">
      <c r="A747" s="195" t="s">
        <v>234</v>
      </c>
      <c r="B747" s="196" t="str">
        <f>VLOOKUP(A747,'[1]Town-County-RPC Ref'!A:D,3,FALSE)</f>
        <v>CVRPC</v>
      </c>
      <c r="C747" s="197" t="s">
        <v>1577</v>
      </c>
      <c r="D747" s="198">
        <v>354672</v>
      </c>
      <c r="E747" s="199">
        <v>352959</v>
      </c>
      <c r="F747" s="198">
        <v>310820</v>
      </c>
      <c r="G747" s="198">
        <v>325424</v>
      </c>
      <c r="H747" s="198">
        <v>354586</v>
      </c>
      <c r="I747" s="200">
        <f t="shared" si="16"/>
        <v>339692.2</v>
      </c>
    </row>
    <row r="748" spans="1:9" ht="14.45" customHeight="1" x14ac:dyDescent="0.25">
      <c r="A748" s="195" t="s">
        <v>234</v>
      </c>
      <c r="B748" s="196" t="str">
        <f>VLOOKUP(A748,'[1]Town-County-RPC Ref'!A:D,3,FALSE)</f>
        <v>CVRPC</v>
      </c>
      <c r="C748" s="201" t="s">
        <v>948</v>
      </c>
      <c r="D748" s="201"/>
      <c r="E748" s="206"/>
      <c r="F748" s="201"/>
      <c r="G748" s="201"/>
      <c r="H748" s="201"/>
      <c r="I748" s="200" t="e">
        <f t="shared" si="16"/>
        <v>#DIV/0!</v>
      </c>
    </row>
    <row r="749" spans="1:9" ht="14.45" customHeight="1" x14ac:dyDescent="0.25">
      <c r="A749" s="195" t="s">
        <v>284</v>
      </c>
      <c r="B749" s="196" t="str">
        <f>VLOOKUP(A749,'[1]Town-County-RPC Ref'!A:D,3,FALSE)</f>
        <v>BCRC</v>
      </c>
      <c r="C749" s="197" t="s">
        <v>1576</v>
      </c>
      <c r="D749" s="198">
        <v>514471.33500000002</v>
      </c>
      <c r="E749" s="199">
        <v>495584.41</v>
      </c>
      <c r="F749" s="198">
        <v>512169.05</v>
      </c>
      <c r="G749" s="198">
        <v>540992.80000000005</v>
      </c>
      <c r="H749" s="198">
        <v>560748</v>
      </c>
      <c r="I749" s="200">
        <f t="shared" si="16"/>
        <v>524793.11899999995</v>
      </c>
    </row>
    <row r="750" spans="1:9" ht="14.45" customHeight="1" x14ac:dyDescent="0.25">
      <c r="A750" s="195" t="s">
        <v>284</v>
      </c>
      <c r="B750" s="196" t="str">
        <f>VLOOKUP(A750,'[1]Town-County-RPC Ref'!A:D,3,FALSE)</f>
        <v>BCRC</v>
      </c>
      <c r="C750" s="197" t="s">
        <v>1577</v>
      </c>
      <c r="D750" s="198">
        <v>1568342.6</v>
      </c>
      <c r="E750" s="199">
        <v>1598784</v>
      </c>
      <c r="F750" s="198">
        <v>1519779</v>
      </c>
      <c r="G750" s="198">
        <v>1616274</v>
      </c>
      <c r="H750" s="198">
        <v>1675869</v>
      </c>
      <c r="I750" s="200">
        <f t="shared" si="16"/>
        <v>1595809.72</v>
      </c>
    </row>
    <row r="751" spans="1:9" ht="14.45" customHeight="1" x14ac:dyDescent="0.25">
      <c r="A751" s="195" t="s">
        <v>284</v>
      </c>
      <c r="B751" s="196" t="str">
        <f>VLOOKUP(A751,'[1]Town-County-RPC Ref'!A:D,3,FALSE)</f>
        <v>BCRC</v>
      </c>
      <c r="C751" s="201" t="s">
        <v>948</v>
      </c>
      <c r="D751" s="202">
        <v>2082813.9350000001</v>
      </c>
      <c r="E751" s="203">
        <v>2094368.41</v>
      </c>
      <c r="F751" s="202">
        <v>2031948.05</v>
      </c>
      <c r="G751" s="202">
        <v>2157266.7999999998</v>
      </c>
      <c r="H751" s="202">
        <v>2236617</v>
      </c>
      <c r="I751" s="200">
        <f t="shared" si="16"/>
        <v>2120602.8390000002</v>
      </c>
    </row>
    <row r="752" spans="1:9" ht="14.45" customHeight="1" x14ac:dyDescent="0.25">
      <c r="A752" s="195" t="s">
        <v>133</v>
      </c>
      <c r="B752" s="196" t="str">
        <f>VLOOKUP(A752,'[1]Town-County-RPC Ref'!A:D,3,FALSE)</f>
        <v>TRORC</v>
      </c>
      <c r="C752" s="197" t="s">
        <v>1576</v>
      </c>
      <c r="D752" s="198">
        <v>15217674.3116</v>
      </c>
      <c r="E752" s="199">
        <v>15211090.860659</v>
      </c>
      <c r="F752" s="198">
        <v>14634923.4593</v>
      </c>
      <c r="G752" s="198">
        <v>12999089.696599999</v>
      </c>
      <c r="H752" s="198">
        <v>14071948</v>
      </c>
      <c r="I752" s="200">
        <f t="shared" si="16"/>
        <v>14426945.265631801</v>
      </c>
    </row>
    <row r="753" spans="1:9" ht="14.45" customHeight="1" x14ac:dyDescent="0.25">
      <c r="A753" s="195" t="s">
        <v>133</v>
      </c>
      <c r="B753" s="196" t="str">
        <f>VLOOKUP(A753,'[1]Town-County-RPC Ref'!A:D,3,FALSE)</f>
        <v>TRORC</v>
      </c>
      <c r="C753" s="197" t="s">
        <v>1577</v>
      </c>
      <c r="D753" s="198">
        <v>12670731.805015</v>
      </c>
      <c r="E753" s="199">
        <v>13168864.635159001</v>
      </c>
      <c r="F753" s="198">
        <v>12923317.114999</v>
      </c>
      <c r="G753" s="198">
        <v>14144110.26</v>
      </c>
      <c r="H753" s="198">
        <v>14666850</v>
      </c>
      <c r="I753" s="200">
        <f t="shared" si="16"/>
        <v>13514774.763034601</v>
      </c>
    </row>
    <row r="754" spans="1:9" ht="14.45" customHeight="1" x14ac:dyDescent="0.25">
      <c r="A754" s="195" t="s">
        <v>133</v>
      </c>
      <c r="B754" s="196" t="str">
        <f>VLOOKUP(A754,'[1]Town-County-RPC Ref'!A:D,3,FALSE)</f>
        <v>TRORC</v>
      </c>
      <c r="C754" s="201" t="s">
        <v>948</v>
      </c>
      <c r="D754" s="202">
        <v>27888406.116615001</v>
      </c>
      <c r="E754" s="203">
        <v>28379955.495818</v>
      </c>
      <c r="F754" s="202">
        <v>27558240.574299</v>
      </c>
      <c r="G754" s="202">
        <v>27143199.956599999</v>
      </c>
      <c r="H754" s="202">
        <v>28738798</v>
      </c>
      <c r="I754" s="200">
        <f t="shared" si="16"/>
        <v>27941720.028666399</v>
      </c>
    </row>
    <row r="755" spans="1:9" ht="14.45" customHeight="1" x14ac:dyDescent="0.25">
      <c r="A755" s="195" t="s">
        <v>235</v>
      </c>
      <c r="B755" s="196" t="str">
        <f>VLOOKUP(A755,'[1]Town-County-RPC Ref'!A:D,3,FALSE)</f>
        <v>CVRPC</v>
      </c>
      <c r="C755" s="197" t="s">
        <v>1576</v>
      </c>
      <c r="D755" s="198">
        <v>432089.20025400002</v>
      </c>
      <c r="E755" s="199">
        <v>433919.71499200002</v>
      </c>
      <c r="F755" s="198">
        <v>460196.79</v>
      </c>
      <c r="G755" s="198">
        <v>463504.56</v>
      </c>
      <c r="H755" s="198">
        <v>486275</v>
      </c>
      <c r="I755" s="200">
        <f t="shared" si="16"/>
        <v>455197.05304920004</v>
      </c>
    </row>
    <row r="756" spans="1:9" ht="14.45" customHeight="1" x14ac:dyDescent="0.25">
      <c r="A756" s="195" t="s">
        <v>235</v>
      </c>
      <c r="B756" s="196" t="str">
        <f>VLOOKUP(A756,'[1]Town-County-RPC Ref'!A:D,3,FALSE)</f>
        <v>CVRPC</v>
      </c>
      <c r="C756" s="197" t="s">
        <v>1577</v>
      </c>
      <c r="D756" s="198">
        <v>2583226.4466269999</v>
      </c>
      <c r="E756" s="199">
        <v>2735664.43</v>
      </c>
      <c r="F756" s="198">
        <v>2668477.66</v>
      </c>
      <c r="G756" s="198">
        <v>2719081.55</v>
      </c>
      <c r="H756" s="198">
        <v>2822135</v>
      </c>
      <c r="I756" s="200">
        <f t="shared" si="16"/>
        <v>2705717.0173253999</v>
      </c>
    </row>
    <row r="757" spans="1:9" ht="14.45" customHeight="1" x14ac:dyDescent="0.25">
      <c r="A757" s="195" t="s">
        <v>235</v>
      </c>
      <c r="B757" s="196" t="str">
        <f>VLOOKUP(A757,'[1]Town-County-RPC Ref'!A:D,3,FALSE)</f>
        <v>CVRPC</v>
      </c>
      <c r="C757" s="201" t="s">
        <v>948</v>
      </c>
      <c r="D757" s="202">
        <v>3015315.6468810001</v>
      </c>
      <c r="E757" s="203">
        <v>3169584.144992</v>
      </c>
      <c r="F757" s="202">
        <v>3128674.45</v>
      </c>
      <c r="G757" s="202">
        <v>3182586.11</v>
      </c>
      <c r="H757" s="202">
        <v>3308410</v>
      </c>
      <c r="I757" s="200">
        <f t="shared" si="16"/>
        <v>3160914.0703745997</v>
      </c>
    </row>
  </sheetData>
  <sheetProtection algorithmName="SHA-512" hashValue="WSBq2ci2hxGjKLj6YIvv5g6jfRcU1hrwCdgTRrUjNa48IYEpO4tT9341Mj5YDVVaZU1FH3iSCKKoFldF2Z6NxQ==" saltValue="+jfGTPvQxY96XFuzn1UzCA==" spinCount="100000" sheet="1" objects="1" scenarios="1"/>
  <autoFilter ref="A1:I757" xr:uid="{DE365235-8563-45FD-BCCB-27CB20230770}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0400F-1F09-43C0-BBE6-09A160A3572B}">
  <sheetPr codeName="Sheet12">
    <tabColor theme="8" tint="0.39997558519241921"/>
  </sheetPr>
  <dimension ref="A1:AA259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5" outlineLevelCol="1" x14ac:dyDescent="0.25"/>
  <cols>
    <col min="1" max="1" width="17" bestFit="1" customWidth="1"/>
    <col min="2" max="2" width="10.7109375" bestFit="1" customWidth="1"/>
    <col min="3" max="3" width="14.7109375" hidden="1" customWidth="1"/>
    <col min="5" max="5" width="16.5703125" bestFit="1" customWidth="1"/>
    <col min="6" max="6" width="12.7109375" bestFit="1" customWidth="1"/>
    <col min="7" max="7" width="12.7109375" customWidth="1"/>
    <col min="8" max="11" width="8.85546875" customWidth="1" outlineLevel="1"/>
    <col min="12" max="12" width="8.85546875" customWidth="1"/>
    <col min="13" max="13" width="8.85546875" customWidth="1" outlineLevel="1" collapsed="1"/>
    <col min="14" max="16" width="8.85546875" customWidth="1" outlineLevel="1"/>
    <col min="17" max="17" width="8.85546875" customWidth="1"/>
    <col min="18" max="24" width="8.85546875" customWidth="1" outlineLevel="1"/>
    <col min="25" max="25" width="8.85546875" customWidth="1"/>
    <col min="26" max="26" width="9.5703125" bestFit="1" customWidth="1"/>
  </cols>
  <sheetData>
    <row r="1" spans="1:27" x14ac:dyDescent="0.25">
      <c r="H1" s="325" t="s">
        <v>949</v>
      </c>
      <c r="I1" s="323"/>
      <c r="J1" s="323"/>
      <c r="K1" s="323"/>
      <c r="L1" s="324"/>
      <c r="M1" s="325" t="s">
        <v>950</v>
      </c>
      <c r="N1" s="323"/>
      <c r="O1" s="323"/>
      <c r="P1" s="323"/>
      <c r="Q1" s="324"/>
      <c r="R1" s="323" t="s">
        <v>953</v>
      </c>
      <c r="S1" s="323"/>
      <c r="T1" s="323"/>
      <c r="U1" s="323"/>
      <c r="V1" s="323"/>
      <c r="W1" s="323"/>
      <c r="X1" s="323"/>
      <c r="Y1" s="324"/>
    </row>
    <row r="2" spans="1:27" x14ac:dyDescent="0.25">
      <c r="A2" t="s">
        <v>1090</v>
      </c>
      <c r="E2" s="1">
        <f t="shared" ref="E2:J2" si="0">SUBTOTAL(9, E$4:E$259)</f>
        <v>642921</v>
      </c>
      <c r="F2" s="3">
        <f t="shared" si="0"/>
        <v>9229.0749999999971</v>
      </c>
      <c r="G2" s="3">
        <f t="shared" si="0"/>
        <v>7939.3309391100011</v>
      </c>
      <c r="H2" s="128">
        <f t="shared" si="0"/>
        <v>510.952407999</v>
      </c>
      <c r="I2" s="126">
        <f t="shared" si="0"/>
        <v>151.43839800000003</v>
      </c>
      <c r="J2" s="126">
        <f t="shared" si="0"/>
        <v>85.53125</v>
      </c>
      <c r="K2" s="126">
        <f t="shared" ref="K2:Z2" si="1">SUBTOTAL(9, K$4:K$259)</f>
        <v>575.04386999999997</v>
      </c>
      <c r="L2" s="127">
        <f t="shared" si="1"/>
        <v>1322.9659259990005</v>
      </c>
      <c r="M2" s="129">
        <f>SUBTOTAL(9, M$4:M$259)</f>
        <v>671391.46411068644</v>
      </c>
      <c r="N2" s="130">
        <f>SUBTOTAL(9, N$4:N$259)</f>
        <v>298485.08245799999</v>
      </c>
      <c r="O2" s="130">
        <f t="shared" si="1"/>
        <v>524477.625</v>
      </c>
      <c r="P2" s="130">
        <f t="shared" si="1"/>
        <v>2518692.1505999998</v>
      </c>
      <c r="Q2" s="131">
        <f t="shared" si="1"/>
        <v>4013046.3221686883</v>
      </c>
      <c r="R2" s="126">
        <f t="shared" si="1"/>
        <v>2607.1316797627669</v>
      </c>
      <c r="S2" s="126">
        <f t="shared" si="1"/>
        <v>252.25864716787007</v>
      </c>
      <c r="T2" s="126">
        <f t="shared" si="1"/>
        <v>153.13900000000001</v>
      </c>
      <c r="U2" s="126">
        <f t="shared" si="1"/>
        <v>0</v>
      </c>
      <c r="V2" s="126">
        <f t="shared" si="1"/>
        <v>0</v>
      </c>
      <c r="W2" s="126">
        <f t="shared" si="1"/>
        <v>0</v>
      </c>
      <c r="X2" s="126">
        <f t="shared" si="1"/>
        <v>0</v>
      </c>
      <c r="Y2" s="127">
        <f t="shared" si="1"/>
        <v>3012.5293269306367</v>
      </c>
      <c r="Z2" s="136">
        <f t="shared" si="1"/>
        <v>5288892.7610000009</v>
      </c>
      <c r="AA2" s="211"/>
    </row>
    <row r="3" spans="1:27" x14ac:dyDescent="0.25">
      <c r="A3" s="6" t="s">
        <v>196</v>
      </c>
      <c r="B3" s="6" t="s">
        <v>285</v>
      </c>
      <c r="C3" s="6" t="s">
        <v>308</v>
      </c>
      <c r="D3" s="6" t="s">
        <v>197</v>
      </c>
      <c r="E3" s="6" t="s">
        <v>294</v>
      </c>
      <c r="F3" s="6" t="s">
        <v>944</v>
      </c>
      <c r="G3" s="6" t="s">
        <v>1139</v>
      </c>
      <c r="H3" s="8" t="s">
        <v>842</v>
      </c>
      <c r="I3" s="6" t="s">
        <v>947</v>
      </c>
      <c r="J3" s="6" t="s">
        <v>839</v>
      </c>
      <c r="K3" s="6" t="s">
        <v>946</v>
      </c>
      <c r="L3" s="12" t="s">
        <v>948</v>
      </c>
      <c r="M3" s="8" t="s">
        <v>842</v>
      </c>
      <c r="N3" s="6" t="s">
        <v>947</v>
      </c>
      <c r="O3" s="6" t="s">
        <v>839</v>
      </c>
      <c r="P3" s="6" t="s">
        <v>946</v>
      </c>
      <c r="Q3" s="12" t="s">
        <v>948</v>
      </c>
      <c r="R3" s="6" t="s">
        <v>972</v>
      </c>
      <c r="S3" s="6" t="s">
        <v>834</v>
      </c>
      <c r="T3" s="6" t="s">
        <v>835</v>
      </c>
      <c r="U3" s="6" t="s">
        <v>836</v>
      </c>
      <c r="V3" s="6" t="s">
        <v>837</v>
      </c>
      <c r="W3" s="6" t="s">
        <v>838</v>
      </c>
      <c r="X3" s="6" t="s">
        <v>259</v>
      </c>
      <c r="Y3" s="12" t="s">
        <v>948</v>
      </c>
      <c r="Z3" s="210" t="s">
        <v>1582</v>
      </c>
    </row>
    <row r="4" spans="1:27" x14ac:dyDescent="0.25">
      <c r="A4" t="s">
        <v>169</v>
      </c>
      <c r="B4" t="s">
        <v>169</v>
      </c>
      <c r="C4" t="str">
        <f>INDEX('RPC Counties'!$B$2:$B$15, MATCH($B4, 'RPC Counties'!$A$2:$A$15, 0))</f>
        <v>ACRPC</v>
      </c>
      <c r="D4" t="s">
        <v>195</v>
      </c>
      <c r="E4" s="1">
        <v>1365</v>
      </c>
      <c r="F4" s="3">
        <f>IFERROR(INDEX(Cities!$E$2:$E$11, MATCH($A4, Cities!$A$2:$A$11, 0)), INDEX(Towns!$E$2:$E$247, MATCH($A4, Towns!$A$2:$A$247, 0)))</f>
        <v>41.7</v>
      </c>
      <c r="G4" s="3">
        <f>INDEX('VCGI Rooftop Solar'!$J$5:$J$260, MATCH($A4, 'VCGI Rooftop Solar'!$D$5:$D$260, 0))</f>
        <v>40.684108515000005</v>
      </c>
      <c r="H4" s="57">
        <f>SUMIFS('Existing Gen'!$E$2:$E$100000, 'Existing Gen'!$B$2:$B$100000, $A4, 'Existing Gen'!$C$2:$C$100000, H$3)/1000</f>
        <v>2.003299999999999</v>
      </c>
      <c r="I4" s="57">
        <f>SUMIFS('Existing Gen'!$E$2:$E$100000, 'Existing Gen'!$B$2:$B$100000, $A4, 'Existing Gen'!$C$2:$C$100000, I$3)/1000</f>
        <v>0.1045</v>
      </c>
      <c r="J4" s="58">
        <f>SUMIFS('Existing Gen'!$E$2:$E$100000, 'Existing Gen'!$B$2:$B$100000, $A4, 'Existing Gen'!$C$2:$C$100000, J$3)/1000</f>
        <v>0.45</v>
      </c>
      <c r="K4" s="58">
        <f>SUMIFS('Existing Gen'!$E$2:$E$100000, 'Existing Gen'!$B$2:$B$100000, $A4, 'Existing Gen'!$C$2:$C$100000, K$3)/1000</f>
        <v>0</v>
      </c>
      <c r="L4" s="59">
        <f>SUM($H4:$K4)</f>
        <v>2.557799999999999</v>
      </c>
      <c r="M4" s="136">
        <f>H4*INDEX(Constants!$D$2:$D$8, MATCH('Cities &amp; Towns'!M$3, Constants!$A$2:$A$8, 0))</f>
        <v>2632.3361999999988</v>
      </c>
      <c r="N4" s="100">
        <f>I4*INDEX(Constants!$D$2:$D$8, MATCH('Cities &amp; Towns'!N$3, Constants!$A$2:$A$8, 0))</f>
        <v>205.96949999999998</v>
      </c>
      <c r="O4" s="100">
        <f>J4*INDEX(Constants!$D$2:$D$8, MATCH('Cities &amp; Towns'!O$3, Constants!$A$2:$A$8, 0))</f>
        <v>2759.4</v>
      </c>
      <c r="P4" s="100">
        <f>K4*INDEX(Constants!$D$2:$D$8, MATCH('Cities &amp; Towns'!P$3, Constants!$A$2:$A$8, 0))</f>
        <v>0</v>
      </c>
      <c r="Q4" s="48">
        <f>SUM($M4:$P4)</f>
        <v>5597.7056999999986</v>
      </c>
      <c r="R4" s="55">
        <f>IF(SUMIF('GMP feeders by town'!$B$2:$B$1152, $A4, 'GMP feeders by town'!$F$2:$F$1152) = 0, "", IF(SUMIF('GMP feeders by town'!$B$2:$B$1152, $A4, 'GMP feeders by town'!$F$2:$F$1152) &lt; 0, 0, SUMIF('GMP feeders by town'!$B$2:$B$1152, $A4, 'GMP feeders by town'!$F$2:$F$1152)))</f>
        <v>0</v>
      </c>
      <c r="S4" s="55" t="str">
        <f>IFERROR(IF(INDEX('VEC XFMR capacity by town'!$B$41:$BR$41, MATCH($A4, 'VEC XFMR capacity by town'!$B$1:$BR$1, 0)) = 0, "", IF($L4-INDEX('VEC XFMR capacity by town'!$B$41:$BR$41, MATCH($A4, 'VEC XFMR capacity by town'!$B$1:$BR$1, 0))&lt;0, 0, $L4-INDEX('VEC XFMR capacity by town'!$B$41:$BR$41, MATCH($A4, 'VEC XFMR capacity by town'!$B$1:$BR$1, 0)))), "")</f>
        <v/>
      </c>
      <c r="T4" s="55"/>
      <c r="U4" s="55"/>
      <c r="V4" s="55"/>
      <c r="W4" s="55"/>
      <c r="X4" s="55"/>
      <c r="Y4" s="56" cm="1">
        <f t="array" ref="Y4">IF(SUMPRODUCT(--($R4:$X4&lt;&gt;""))=0, "", SUM($R4:$X4))</f>
        <v>0</v>
      </c>
      <c r="Z4" s="212" cm="1">
        <f t="array" ref="Z4">IFERROR(INDEX('EVT Demand'!$H$2:$H$757,MATCH(1,('EVT Demand'!$A$2:$A$757=$A4)*('EVT Demand'!$C$2:$C$757="Total"),0))/1000, "")</f>
        <v>11117.243</v>
      </c>
    </row>
    <row r="5" spans="1:27" x14ac:dyDescent="0.25">
      <c r="A5" t="s">
        <v>170</v>
      </c>
      <c r="B5" t="s">
        <v>169</v>
      </c>
      <c r="C5" t="str">
        <f>INDEX('RPC Counties'!$B$2:$B$15, MATCH($B5, 'RPC Counties'!$A$2:$A$15, 0))</f>
        <v>ACRPC</v>
      </c>
      <c r="D5" t="s">
        <v>195</v>
      </c>
      <c r="E5" s="1">
        <v>1225</v>
      </c>
      <c r="F5" s="3">
        <f>IFERROR(INDEX(Cities!$E$2:$E$11, MATCH($A5, Cities!$A$2:$A$11, 0)), INDEX(Towns!$E$2:$E$247, MATCH($A5, Towns!$A$2:$A$247, 0)))</f>
        <v>44</v>
      </c>
      <c r="G5" s="3">
        <f>INDEX('VCGI Rooftop Solar'!$J$5:$J$260, MATCH($A5, 'VCGI Rooftop Solar'!$D$5:$D$260, 0))</f>
        <v>35.605606555000001</v>
      </c>
      <c r="H5" s="57">
        <f>SUMIFS('Existing Gen'!$E$2:$E$100000, 'Existing Gen'!$B$2:$B$100000, $A5, 'Existing Gen'!$C$2:$C$100000, H$3)/1000</f>
        <v>2.7314400000000001</v>
      </c>
      <c r="I5" s="58">
        <f>SUMIFS('Existing Gen'!$E$2:$E$100000, 'Existing Gen'!$B$2:$B$100000, $A5, 'Existing Gen'!$C$2:$C$100000, I$3)/1000</f>
        <v>9.7500000000000003E-2</v>
      </c>
      <c r="J5" s="58">
        <f>SUMIFS('Existing Gen'!$E$2:$E$100000, 'Existing Gen'!$B$2:$B$100000, $A5, 'Existing Gen'!$C$2:$C$100000, J$3)/1000</f>
        <v>0</v>
      </c>
      <c r="K5" s="58">
        <f>SUMIFS('Existing Gen'!$E$2:$E$100000, 'Existing Gen'!$B$2:$B$100000, $A5, 'Existing Gen'!$C$2:$C$100000, K$3)/1000</f>
        <v>0</v>
      </c>
      <c r="L5" s="59">
        <f t="shared" ref="L5:L69" si="2">SUM($H5:$K5)</f>
        <v>2.8289400000000002</v>
      </c>
      <c r="M5" s="136">
        <f>H5*INDEX(Constants!$D$2:$D$8, MATCH('Cities &amp; Towns'!M$3, Constants!$A$2:$A$8, 0))</f>
        <v>3589.1121600000001</v>
      </c>
      <c r="N5" s="100">
        <f>I5*INDEX(Constants!$D$2:$D$8, MATCH('Cities &amp; Towns'!N$3, Constants!$A$2:$A$8, 0))</f>
        <v>192.17250000000001</v>
      </c>
      <c r="O5" s="100">
        <f>J5*INDEX(Constants!$D$2:$D$8, MATCH('Cities &amp; Towns'!O$3, Constants!$A$2:$A$8, 0))</f>
        <v>0</v>
      </c>
      <c r="P5" s="100">
        <f>K5*INDEX(Constants!$D$2:$D$8, MATCH('Cities &amp; Towns'!P$3, Constants!$A$2:$A$8, 0))</f>
        <v>0</v>
      </c>
      <c r="Q5" s="48">
        <f t="shared" ref="Q5:Q69" si="3">SUM($M5:$P5)</f>
        <v>3781.2846600000003</v>
      </c>
      <c r="R5" s="55">
        <f>IF(SUMIF('GMP feeders by town'!$B$2:$B$1152, $A5, 'GMP feeders by town'!$F$2:$F$1152) = 0, "", IF(SUMIF('GMP feeders by town'!$B$2:$B$1152, $A5, 'GMP feeders by town'!$F$2:$F$1152) &lt; 0, 0, SUMIF('GMP feeders by town'!$B$2:$B$1152, $A5, 'GMP feeders by town'!$F$2:$F$1152)))</f>
        <v>0.7197509423531151</v>
      </c>
      <c r="S5" s="55" t="str">
        <f>IFERROR(IF(INDEX('VEC XFMR capacity by town'!$B$41:$BR$41, MATCH($A5, 'VEC XFMR capacity by town'!$B$1:$BR$1, 0)) = 0, "", IF($L5-INDEX('VEC XFMR capacity by town'!$B$41:$BR$41, MATCH($A5, 'VEC XFMR capacity by town'!$B$1:$BR$1, 0))&lt;0, 0, $L5-INDEX('VEC XFMR capacity by town'!$B$41:$BR$41, MATCH($A5, 'VEC XFMR capacity by town'!$B$1:$BR$1, 0)))), "")</f>
        <v/>
      </c>
      <c r="T5" s="55"/>
      <c r="U5" s="55"/>
      <c r="V5" s="55"/>
      <c r="W5" s="55"/>
      <c r="X5" s="55"/>
      <c r="Y5" s="56" cm="1">
        <f t="array" ref="Y5">IF(SUMPRODUCT(--($R5:$X5&lt;&gt;""))=0, "", SUM($R5:$X5))</f>
        <v>0.7197509423531151</v>
      </c>
      <c r="Z5" s="212" cm="1">
        <f t="array" ref="Z5">IFERROR(INDEX('EVT Demand'!$H$2:$H$757,MATCH(1,('EVT Demand'!$A$2:$A$757=$A5)*('EVT Demand'!$C$2:$C$757="Total"),0))/1000, "")</f>
        <v>8363.4359999999997</v>
      </c>
    </row>
    <row r="6" spans="1:27" x14ac:dyDescent="0.25">
      <c r="A6" t="s">
        <v>171</v>
      </c>
      <c r="B6" t="s">
        <v>169</v>
      </c>
      <c r="C6" t="str">
        <f>INDEX('RPC Counties'!$B$2:$B$15, MATCH($B6, 'RPC Counties'!$A$2:$A$15, 0))</f>
        <v>ACRPC</v>
      </c>
      <c r="D6" t="s">
        <v>195</v>
      </c>
      <c r="E6" s="1">
        <v>3782</v>
      </c>
      <c r="F6" s="3">
        <f>IFERROR(INDEX(Cities!$E$2:$E$11, MATCH($A6, Cities!$A$2:$A$11, 0)), INDEX(Towns!$E$2:$E$247, MATCH($A6, Towns!$A$2:$A$247, 0)))</f>
        <v>41.5</v>
      </c>
      <c r="G6" s="3">
        <f>INDEX('VCGI Rooftop Solar'!$J$5:$J$260, MATCH($A6, 'VCGI Rooftop Solar'!$D$5:$D$260, 0))</f>
        <v>38.574078920000005</v>
      </c>
      <c r="H6" s="57">
        <f>SUMIFS('Existing Gen'!$E$2:$E$100000, 'Existing Gen'!$B$2:$B$100000, $A6, 'Existing Gen'!$C$2:$C$100000, H$3)/1000</f>
        <v>3.2737299999999969</v>
      </c>
      <c r="I6" s="58">
        <f>SUMIFS('Existing Gen'!$E$2:$E$100000, 'Existing Gen'!$B$2:$B$100000, $A6, 'Existing Gen'!$C$2:$C$100000, I$3)/1000</f>
        <v>0</v>
      </c>
      <c r="J6" s="58">
        <f>SUMIFS('Existing Gen'!$E$2:$E$100000, 'Existing Gen'!$B$2:$B$100000, $A6, 'Existing Gen'!$C$2:$C$100000, J$3)/1000</f>
        <v>0.45</v>
      </c>
      <c r="K6" s="58">
        <f>SUMIFS('Existing Gen'!$E$2:$E$100000, 'Existing Gen'!$B$2:$B$100000, $A6, 'Existing Gen'!$C$2:$C$100000, K$3)/1000</f>
        <v>0</v>
      </c>
      <c r="L6" s="59">
        <f t="shared" si="2"/>
        <v>3.7237299999999971</v>
      </c>
      <c r="M6" s="136">
        <f>H6*INDEX(Constants!$D$2:$D$8, MATCH('Cities &amp; Towns'!M$3, Constants!$A$2:$A$8, 0))</f>
        <v>4301.6812199999958</v>
      </c>
      <c r="N6" s="100">
        <f>I6*INDEX(Constants!$D$2:$D$8, MATCH('Cities &amp; Towns'!N$3, Constants!$A$2:$A$8, 0))</f>
        <v>0</v>
      </c>
      <c r="O6" s="100">
        <f>J6*INDEX(Constants!$D$2:$D$8, MATCH('Cities &amp; Towns'!O$3, Constants!$A$2:$A$8, 0))</f>
        <v>2759.4</v>
      </c>
      <c r="P6" s="100">
        <f>K6*INDEX(Constants!$D$2:$D$8, MATCH('Cities &amp; Towns'!P$3, Constants!$A$2:$A$8, 0))</f>
        <v>0</v>
      </c>
      <c r="Q6" s="48">
        <f t="shared" si="3"/>
        <v>7061.0812199999964</v>
      </c>
      <c r="R6" s="55">
        <f>IF(SUMIF('GMP feeders by town'!$B$2:$B$1152, $A6, 'GMP feeders by town'!$F$2:$F$1152) = 0, "", IF(SUMIF('GMP feeders by town'!$B$2:$B$1152, $A6, 'GMP feeders by town'!$F$2:$F$1152) &lt; 0, 0, SUMIF('GMP feeders by town'!$B$2:$B$1152, $A6, 'GMP feeders by town'!$F$2:$F$1152)))</f>
        <v>0</v>
      </c>
      <c r="S6" s="55" t="str">
        <f>IFERROR(IF(INDEX('VEC XFMR capacity by town'!$B$41:$BR$41, MATCH($A6, 'VEC XFMR capacity by town'!$B$1:$BR$1, 0)) = 0, "", IF($L6-INDEX('VEC XFMR capacity by town'!$B$41:$BR$41, MATCH($A6, 'VEC XFMR capacity by town'!$B$1:$BR$1, 0))&lt;0, 0, $L6-INDEX('VEC XFMR capacity by town'!$B$41:$BR$41, MATCH($A6, 'VEC XFMR capacity by town'!$B$1:$BR$1, 0)))), "")</f>
        <v/>
      </c>
      <c r="T6" s="55"/>
      <c r="U6" s="55"/>
      <c r="V6" s="55"/>
      <c r="W6" s="55"/>
      <c r="X6" s="55"/>
      <c r="Y6" s="56" cm="1">
        <f t="array" ref="Y6">IF(SUMPRODUCT(--($R6:$X6&lt;&gt;""))=0, "", SUM($R6:$X6))</f>
        <v>0</v>
      </c>
      <c r="Z6" s="212" cm="1">
        <f t="array" ref="Z6">IFERROR(INDEX('EVT Demand'!$H$2:$H$757,MATCH(1,('EVT Demand'!$A$2:$A$757=$A6)*('EVT Demand'!$C$2:$C$757="Total"),0))/1000, "")</f>
        <v>22847.835999999999</v>
      </c>
    </row>
    <row r="7" spans="1:27" x14ac:dyDescent="0.25">
      <c r="A7" t="s">
        <v>172</v>
      </c>
      <c r="B7" t="s">
        <v>169</v>
      </c>
      <c r="C7" t="str">
        <f>INDEX('RPC Counties'!$B$2:$B$15, MATCH($B7, 'RPC Counties'!$A$2:$A$15, 0))</f>
        <v>ACRPC</v>
      </c>
      <c r="D7" t="s">
        <v>195</v>
      </c>
      <c r="E7" s="1">
        <v>1207</v>
      </c>
      <c r="F7" s="3">
        <f>IFERROR(INDEX(Cities!$E$2:$E$11, MATCH($A7, Cities!$A$2:$A$11, 0)), INDEX(Towns!$E$2:$E$247, MATCH($A7, Towns!$A$2:$A$247, 0)))</f>
        <v>28.5</v>
      </c>
      <c r="G7" s="3">
        <f>INDEX('VCGI Rooftop Solar'!$J$5:$J$260, MATCH($A7, 'VCGI Rooftop Solar'!$D$5:$D$260, 0))</f>
        <v>18.920335640000001</v>
      </c>
      <c r="H7" s="57">
        <f>SUMIFS('Existing Gen'!$E$2:$E$100000, 'Existing Gen'!$B$2:$B$100000, $A7, 'Existing Gen'!$C$2:$C$100000, H$3)/1000</f>
        <v>1.0978600000000001</v>
      </c>
      <c r="I7" s="58">
        <f>SUMIFS('Existing Gen'!$E$2:$E$100000, 'Existing Gen'!$B$2:$B$100000, $A7, 'Existing Gen'!$C$2:$C$100000, I$3)/1000</f>
        <v>2.9000000000000001E-2</v>
      </c>
      <c r="J7" s="58">
        <f>SUMIFS('Existing Gen'!$E$2:$E$100000, 'Existing Gen'!$B$2:$B$100000, $A7, 'Existing Gen'!$C$2:$C$100000, J$3)/1000</f>
        <v>0</v>
      </c>
      <c r="K7" s="58">
        <f>SUMIFS('Existing Gen'!$E$2:$E$100000, 'Existing Gen'!$B$2:$B$100000, $A7, 'Existing Gen'!$C$2:$C$100000, K$3)/1000</f>
        <v>0</v>
      </c>
      <c r="L7" s="59">
        <f t="shared" si="2"/>
        <v>1.12686</v>
      </c>
      <c r="M7" s="136">
        <f>H7*INDEX(Constants!$D$2:$D$8, MATCH('Cities &amp; Towns'!M$3, Constants!$A$2:$A$8, 0))</f>
        <v>1442.5880400000001</v>
      </c>
      <c r="N7" s="100">
        <f>I7*INDEX(Constants!$D$2:$D$8, MATCH('Cities &amp; Towns'!N$3, Constants!$A$2:$A$8, 0))</f>
        <v>57.159000000000006</v>
      </c>
      <c r="O7" s="100">
        <f>J7*INDEX(Constants!$D$2:$D$8, MATCH('Cities &amp; Towns'!O$3, Constants!$A$2:$A$8, 0))</f>
        <v>0</v>
      </c>
      <c r="P7" s="100">
        <f>K7*INDEX(Constants!$D$2:$D$8, MATCH('Cities &amp; Towns'!P$3, Constants!$A$2:$A$8, 0))</f>
        <v>0</v>
      </c>
      <c r="Q7" s="48">
        <f t="shared" si="3"/>
        <v>1499.7470400000002</v>
      </c>
      <c r="R7" s="55">
        <f>IF(SUMIF('GMP feeders by town'!$B$2:$B$1152, $A7, 'GMP feeders by town'!$F$2:$F$1152) = 0, "", IF(SUMIF('GMP feeders by town'!$B$2:$B$1152, $A7, 'GMP feeders by town'!$F$2:$F$1152) &lt; 0, 0, SUMIF('GMP feeders by town'!$B$2:$B$1152, $A7, 'GMP feeders by town'!$F$2:$F$1152)))</f>
        <v>0.58671399914310696</v>
      </c>
      <c r="S7" s="55" t="str">
        <f>IFERROR(IF(INDEX('VEC XFMR capacity by town'!$B$41:$BR$41, MATCH($A7, 'VEC XFMR capacity by town'!$B$1:$BR$1, 0)) = 0, "", IF($L7-INDEX('VEC XFMR capacity by town'!$B$41:$BR$41, MATCH($A7, 'VEC XFMR capacity by town'!$B$1:$BR$1, 0))&lt;0, 0, $L7-INDEX('VEC XFMR capacity by town'!$B$41:$BR$41, MATCH($A7, 'VEC XFMR capacity by town'!$B$1:$BR$1, 0)))), "")</f>
        <v/>
      </c>
      <c r="T7" s="55"/>
      <c r="U7" s="55"/>
      <c r="V7" s="55"/>
      <c r="W7" s="55"/>
      <c r="X7" s="55"/>
      <c r="Y7" s="56" cm="1">
        <f t="array" ref="Y7">IF(SUMPRODUCT(--($R7:$X7&lt;&gt;""))=0, "", SUM($R7:$X7))</f>
        <v>0.58671399914310696</v>
      </c>
      <c r="Z7" s="212" cm="1">
        <f t="array" ref="Z7">IFERROR(INDEX('EVT Demand'!$H$2:$H$757,MATCH(1,('EVT Demand'!$A$2:$A$757=$A7)*('EVT Demand'!$C$2:$C$757="Total"),0))/1000, "")</f>
        <v>5911.6440000000002</v>
      </c>
    </row>
    <row r="8" spans="1:27" x14ac:dyDescent="0.25">
      <c r="A8" t="s">
        <v>173</v>
      </c>
      <c r="B8" t="s">
        <v>169</v>
      </c>
      <c r="C8" t="str">
        <f>INDEX('RPC Counties'!$B$2:$B$15, MATCH($B8, 'RPC Counties'!$A$2:$A$15, 0))</f>
        <v>ACRPC</v>
      </c>
      <c r="D8" t="s">
        <v>195</v>
      </c>
      <c r="E8" s="1">
        <v>2646</v>
      </c>
      <c r="F8" s="3">
        <f>IFERROR(INDEX(Cities!$E$2:$E$11, MATCH($A8, Cities!$A$2:$A$11, 0)), INDEX(Towns!$E$2:$E$247, MATCH($A8, Towns!$A$2:$A$247, 0)))</f>
        <v>47.4</v>
      </c>
      <c r="G8" s="3">
        <f>INDEX('VCGI Rooftop Solar'!$J$5:$J$260, MATCH($A8, 'VCGI Rooftop Solar'!$D$5:$D$260, 0))</f>
        <v>53.814032690000005</v>
      </c>
      <c r="H8" s="57">
        <f>SUMIFS('Existing Gen'!$E$2:$E$100000, 'Existing Gen'!$B$2:$B$100000, $A8, 'Existing Gen'!$C$2:$C$100000, H$3)/1000</f>
        <v>10.798110000000003</v>
      </c>
      <c r="I8" s="58">
        <f>SUMIFS('Existing Gen'!$E$2:$E$100000, 'Existing Gen'!$B$2:$B$100000, $A8, 'Existing Gen'!$C$2:$C$100000, I$3)/1000</f>
        <v>0.16500000000000001</v>
      </c>
      <c r="J8" s="58">
        <f>SUMIFS('Existing Gen'!$E$2:$E$100000, 'Existing Gen'!$B$2:$B$100000, $A8, 'Existing Gen'!$C$2:$C$100000, J$3)/1000</f>
        <v>0</v>
      </c>
      <c r="K8" s="58">
        <f>SUMIFS('Existing Gen'!$E$2:$E$100000, 'Existing Gen'!$B$2:$B$100000, $A8, 'Existing Gen'!$C$2:$C$100000, K$3)/1000</f>
        <v>0</v>
      </c>
      <c r="L8" s="59">
        <f t="shared" si="2"/>
        <v>10.963110000000002</v>
      </c>
      <c r="M8" s="136">
        <f>H8*INDEX(Constants!$D$2:$D$8, MATCH('Cities &amp; Towns'!M$3, Constants!$A$2:$A$8, 0))</f>
        <v>14188.716540000003</v>
      </c>
      <c r="N8" s="100">
        <f>I8*INDEX(Constants!$D$2:$D$8, MATCH('Cities &amp; Towns'!N$3, Constants!$A$2:$A$8, 0))</f>
        <v>325.21500000000003</v>
      </c>
      <c r="O8" s="100">
        <f>J8*INDEX(Constants!$D$2:$D$8, MATCH('Cities &amp; Towns'!O$3, Constants!$A$2:$A$8, 0))</f>
        <v>0</v>
      </c>
      <c r="P8" s="100">
        <f>K8*INDEX(Constants!$D$2:$D$8, MATCH('Cities &amp; Towns'!P$3, Constants!$A$2:$A$8, 0))</f>
        <v>0</v>
      </c>
      <c r="Q8" s="48">
        <f t="shared" si="3"/>
        <v>14513.931540000003</v>
      </c>
      <c r="R8" s="55">
        <f>IF(SUMIF('GMP feeders by town'!$B$2:$B$1152, $A8, 'GMP feeders by town'!$F$2:$F$1152) = 0, "", IF(SUMIF('GMP feeders by town'!$B$2:$B$1152, $A8, 'GMP feeders by town'!$F$2:$F$1152) &lt; 0, 0, SUMIF('GMP feeders by town'!$B$2:$B$1152, $A8, 'GMP feeders by town'!$F$2:$F$1152)))</f>
        <v>5.1477733492001944E-2</v>
      </c>
      <c r="S8" s="55" t="str">
        <f>IFERROR(IF(INDEX('VEC XFMR capacity by town'!$B$41:$BR$41, MATCH($A8, 'VEC XFMR capacity by town'!$B$1:$BR$1, 0)) = 0, "", IF($L8-INDEX('VEC XFMR capacity by town'!$B$41:$BR$41, MATCH($A8, 'VEC XFMR capacity by town'!$B$1:$BR$1, 0))&lt;0, 0, $L8-INDEX('VEC XFMR capacity by town'!$B$41:$BR$41, MATCH($A8, 'VEC XFMR capacity by town'!$B$1:$BR$1, 0)))), "")</f>
        <v/>
      </c>
      <c r="T8" s="55"/>
      <c r="U8" s="55"/>
      <c r="V8" s="55"/>
      <c r="W8" s="55"/>
      <c r="X8" s="55"/>
      <c r="Y8" s="56" cm="1">
        <f t="array" ref="Y8">IF(SUMPRODUCT(--($R8:$X8&lt;&gt;""))=0, "", SUM($R8:$X8))</f>
        <v>5.1477733492001944E-2</v>
      </c>
      <c r="Z8" s="212" cm="1">
        <f t="array" ref="Z8">IFERROR(INDEX('EVT Demand'!$H$2:$H$757,MATCH(1,('EVT Demand'!$A$2:$A$757=$A8)*('EVT Demand'!$C$2:$C$757="Total"),0))/1000, "")</f>
        <v>21251.671999999999</v>
      </c>
    </row>
    <row r="9" spans="1:27" x14ac:dyDescent="0.25">
      <c r="A9" t="s">
        <v>174</v>
      </c>
      <c r="B9" t="s">
        <v>169</v>
      </c>
      <c r="C9" t="str">
        <f>INDEX('RPC Counties'!$B$2:$B$15, MATCH($B9, 'RPC Counties'!$A$2:$A$15, 0))</f>
        <v>ACRPC</v>
      </c>
      <c r="D9" t="s">
        <v>195</v>
      </c>
      <c r="E9">
        <v>172</v>
      </c>
      <c r="F9" s="3">
        <f>IFERROR(INDEX(Cities!$E$2:$E$11, MATCH($A9, Cities!$A$2:$A$11, 0)), INDEX(Towns!$E$2:$E$247, MATCH($A9, Towns!$A$2:$A$247, 0)))</f>
        <v>20.7</v>
      </c>
      <c r="G9" s="3">
        <f>INDEX('VCGI Rooftop Solar'!$J$5:$J$260, MATCH($A9, 'VCGI Rooftop Solar'!$D$5:$D$260, 0))</f>
        <v>2.46709632</v>
      </c>
      <c r="H9" s="57">
        <f>SUMIFS('Existing Gen'!$E$2:$E$100000, 'Existing Gen'!$B$2:$B$100000, $A9, 'Existing Gen'!$C$2:$C$100000, H$3)/1000</f>
        <v>5.0639999999999991E-2</v>
      </c>
      <c r="I9" s="58">
        <f>SUMIFS('Existing Gen'!$E$2:$E$100000, 'Existing Gen'!$B$2:$B$100000, $A9, 'Existing Gen'!$C$2:$C$100000, I$3)/1000</f>
        <v>0</v>
      </c>
      <c r="J9" s="58">
        <f>SUMIFS('Existing Gen'!$E$2:$E$100000, 'Existing Gen'!$B$2:$B$100000, $A9, 'Existing Gen'!$C$2:$C$100000, J$3)/1000</f>
        <v>0</v>
      </c>
      <c r="K9" s="58">
        <f>SUMIFS('Existing Gen'!$E$2:$E$100000, 'Existing Gen'!$B$2:$B$100000, $A9, 'Existing Gen'!$C$2:$C$100000, K$3)/1000</f>
        <v>0</v>
      </c>
      <c r="L9" s="59">
        <f t="shared" si="2"/>
        <v>5.0639999999999991E-2</v>
      </c>
      <c r="M9" s="136">
        <f>H9*INDEX(Constants!$D$2:$D$8, MATCH('Cities &amp; Towns'!M$3, Constants!$A$2:$A$8, 0))</f>
        <v>66.540959999999984</v>
      </c>
      <c r="N9" s="100">
        <f>I9*INDEX(Constants!$D$2:$D$8, MATCH('Cities &amp; Towns'!N$3, Constants!$A$2:$A$8, 0))</f>
        <v>0</v>
      </c>
      <c r="O9" s="100">
        <f>J9*INDEX(Constants!$D$2:$D$8, MATCH('Cities &amp; Towns'!O$3, Constants!$A$2:$A$8, 0))</f>
        <v>0</v>
      </c>
      <c r="P9" s="100">
        <f>K9*INDEX(Constants!$D$2:$D$8, MATCH('Cities &amp; Towns'!P$3, Constants!$A$2:$A$8, 0))</f>
        <v>0</v>
      </c>
      <c r="Q9" s="48">
        <f t="shared" si="3"/>
        <v>66.540959999999984</v>
      </c>
      <c r="R9" s="55">
        <f>IF(SUMIF('GMP feeders by town'!$B$2:$B$1152, $A9, 'GMP feeders by town'!$F$2:$F$1152) = 0, "", IF(SUMIF('GMP feeders by town'!$B$2:$B$1152, $A9, 'GMP feeders by town'!$F$2:$F$1152) &lt; 0, 0, SUMIF('GMP feeders by town'!$B$2:$B$1152, $A9, 'GMP feeders by town'!$F$2:$F$1152)))</f>
        <v>1.5747857200328295</v>
      </c>
      <c r="S9" s="55" t="str">
        <f>IFERROR(IF(INDEX('VEC XFMR capacity by town'!$B$41:$BR$41, MATCH($A9, 'VEC XFMR capacity by town'!$B$1:$BR$1, 0)) = 0, "", IF($L9-INDEX('VEC XFMR capacity by town'!$B$41:$BR$41, MATCH($A9, 'VEC XFMR capacity by town'!$B$1:$BR$1, 0))&lt;0, 0, $L9-INDEX('VEC XFMR capacity by town'!$B$41:$BR$41, MATCH($A9, 'VEC XFMR capacity by town'!$B$1:$BR$1, 0)))), "")</f>
        <v/>
      </c>
      <c r="T9" s="55"/>
      <c r="U9" s="55"/>
      <c r="V9" s="55"/>
      <c r="W9" s="55"/>
      <c r="X9" s="55"/>
      <c r="Y9" s="56" cm="1">
        <f t="array" ref="Y9">IF(SUMPRODUCT(--($R9:$X9&lt;&gt;""))=0, "", SUM($R9:$X9))</f>
        <v>1.5747857200328295</v>
      </c>
      <c r="Z9" s="212" cm="1">
        <f t="array" ref="Z9">IFERROR(INDEX('EVT Demand'!$H$2:$H$757,MATCH(1,('EVT Demand'!$A$2:$A$757=$A9)*('EVT Demand'!$C$2:$C$757="Total"),0))/1000, "")</f>
        <v>814.04499999999996</v>
      </c>
    </row>
    <row r="10" spans="1:27" x14ac:dyDescent="0.25">
      <c r="A10" t="s">
        <v>175</v>
      </c>
      <c r="B10" t="s">
        <v>169</v>
      </c>
      <c r="C10" t="str">
        <f>INDEX('RPC Counties'!$B$2:$B$15, MATCH($B10, 'RPC Counties'!$A$2:$A$15, 0))</f>
        <v>ACRPC</v>
      </c>
      <c r="D10" t="s">
        <v>195</v>
      </c>
      <c r="E10">
        <v>990</v>
      </c>
      <c r="F10" s="3">
        <f>IFERROR(INDEX(Cities!$E$2:$E$11, MATCH($A10, Cities!$A$2:$A$11, 0)), INDEX(Towns!$E$2:$E$247, MATCH($A10, Towns!$A$2:$A$247, 0)))</f>
        <v>20.8</v>
      </c>
      <c r="G10" s="3">
        <f>INDEX('VCGI Rooftop Solar'!$J$5:$J$260, MATCH($A10, 'VCGI Rooftop Solar'!$D$5:$D$260, 0))</f>
        <v>10.500726975000001</v>
      </c>
      <c r="H10" s="57">
        <f>SUMIFS('Existing Gen'!$E$2:$E$100000, 'Existing Gen'!$B$2:$B$100000, $A10, 'Existing Gen'!$C$2:$C$100000, H$3)/1000</f>
        <v>0.44653999999999994</v>
      </c>
      <c r="I10" s="58">
        <f>SUMIFS('Existing Gen'!$E$2:$E$100000, 'Existing Gen'!$B$2:$B$100000, $A10, 'Existing Gen'!$C$2:$C$100000, I$3)/1000</f>
        <v>0.02</v>
      </c>
      <c r="J10" s="58">
        <f>SUMIFS('Existing Gen'!$E$2:$E$100000, 'Existing Gen'!$B$2:$B$100000, $A10, 'Existing Gen'!$C$2:$C$100000, J$3)/1000</f>
        <v>0</v>
      </c>
      <c r="K10" s="58">
        <f>SUMIFS('Existing Gen'!$E$2:$E$100000, 'Existing Gen'!$B$2:$B$100000, $A10, 'Existing Gen'!$C$2:$C$100000, K$3)/1000</f>
        <v>0</v>
      </c>
      <c r="L10" s="59">
        <f t="shared" si="2"/>
        <v>0.46653999999999995</v>
      </c>
      <c r="M10" s="136">
        <f>H10*INDEX(Constants!$D$2:$D$8, MATCH('Cities &amp; Towns'!M$3, Constants!$A$2:$A$8, 0))</f>
        <v>586.75355999999988</v>
      </c>
      <c r="N10" s="100">
        <f>I10*INDEX(Constants!$D$2:$D$8, MATCH('Cities &amp; Towns'!N$3, Constants!$A$2:$A$8, 0))</f>
        <v>39.42</v>
      </c>
      <c r="O10" s="100">
        <f>J10*INDEX(Constants!$D$2:$D$8, MATCH('Cities &amp; Towns'!O$3, Constants!$A$2:$A$8, 0))</f>
        <v>0</v>
      </c>
      <c r="P10" s="100">
        <f>K10*INDEX(Constants!$D$2:$D$8, MATCH('Cities &amp; Towns'!P$3, Constants!$A$2:$A$8, 0))</f>
        <v>0</v>
      </c>
      <c r="Q10" s="48">
        <f t="shared" si="3"/>
        <v>626.17355999999984</v>
      </c>
      <c r="R10" s="55">
        <f>IF(SUMIF('GMP feeders by town'!$B$2:$B$1152, $A10, 'GMP feeders by town'!$F$2:$F$1152) = 0, "", IF(SUMIF('GMP feeders by town'!$B$2:$B$1152, $A10, 'GMP feeders by town'!$F$2:$F$1152) &lt; 0, 0, SUMIF('GMP feeders by town'!$B$2:$B$1152, $A10, 'GMP feeders by town'!$F$2:$F$1152)))</f>
        <v>2.8119775812036409</v>
      </c>
      <c r="S10" s="55" t="str">
        <f>IFERROR(IF(INDEX('VEC XFMR capacity by town'!$B$41:$BR$41, MATCH($A10, 'VEC XFMR capacity by town'!$B$1:$BR$1, 0)) = 0, "", IF($L10-INDEX('VEC XFMR capacity by town'!$B$41:$BR$41, MATCH($A10, 'VEC XFMR capacity by town'!$B$1:$BR$1, 0))&lt;0, 0, $L10-INDEX('VEC XFMR capacity by town'!$B$41:$BR$41, MATCH($A10, 'VEC XFMR capacity by town'!$B$1:$BR$1, 0)))), "")</f>
        <v/>
      </c>
      <c r="T10" s="55"/>
      <c r="U10" s="55"/>
      <c r="V10" s="55"/>
      <c r="W10" s="55"/>
      <c r="X10" s="55"/>
      <c r="Y10" s="56" cm="1">
        <f t="array" ref="Y10">IF(SUMPRODUCT(--($R10:$X10&lt;&gt;""))=0, "", SUM($R10:$X10))</f>
        <v>2.8119775812036409</v>
      </c>
      <c r="Z10" s="212" cm="1">
        <f t="array" ref="Z10">IFERROR(INDEX('EVT Demand'!$H$2:$H$757,MATCH(1,('EVT Demand'!$A$2:$A$757=$A10)*('EVT Demand'!$C$2:$C$757="Total"),0))/1000, "")</f>
        <v>5117.7060000000001</v>
      </c>
    </row>
    <row r="11" spans="1:27" x14ac:dyDescent="0.25">
      <c r="A11" t="s">
        <v>176</v>
      </c>
      <c r="B11" t="s">
        <v>169</v>
      </c>
      <c r="C11" t="str">
        <f>INDEX('RPC Counties'!$B$2:$B$15, MATCH($B11, 'RPC Counties'!$A$2:$A$15, 0))</f>
        <v>ACRPC</v>
      </c>
      <c r="D11" t="s">
        <v>195</v>
      </c>
      <c r="E11" s="1">
        <v>1323</v>
      </c>
      <c r="F11" s="3">
        <f>IFERROR(INDEX(Cities!$E$2:$E$11, MATCH($A11, Cities!$A$2:$A$11, 0)), INDEX(Towns!$E$2:$E$247, MATCH($A11, Towns!$A$2:$A$247, 0)))</f>
        <v>44.4</v>
      </c>
      <c r="G11" s="3">
        <f>INDEX('VCGI Rooftop Solar'!$J$5:$J$260, MATCH($A11, 'VCGI Rooftop Solar'!$D$5:$D$260, 0))</f>
        <v>12.927050970000002</v>
      </c>
      <c r="H11" s="57">
        <f>SUMIFS('Existing Gen'!$E$2:$E$100000, 'Existing Gen'!$B$2:$B$100000, $A11, 'Existing Gen'!$C$2:$C$100000, H$3)/1000</f>
        <v>0.81711000000000011</v>
      </c>
      <c r="I11" s="58">
        <f>SUMIFS('Existing Gen'!$E$2:$E$100000, 'Existing Gen'!$B$2:$B$100000, $A11, 'Existing Gen'!$C$2:$C$100000, I$3)/1000</f>
        <v>5.0000000000000001E-3</v>
      </c>
      <c r="J11" s="58">
        <f>SUMIFS('Existing Gen'!$E$2:$E$100000, 'Existing Gen'!$B$2:$B$100000, $A11, 'Existing Gen'!$C$2:$C$100000, J$3)/1000</f>
        <v>0</v>
      </c>
      <c r="K11" s="58">
        <f>SUMIFS('Existing Gen'!$E$2:$E$100000, 'Existing Gen'!$B$2:$B$100000, $A11, 'Existing Gen'!$C$2:$C$100000, K$3)/1000</f>
        <v>0</v>
      </c>
      <c r="L11" s="59">
        <f t="shared" si="2"/>
        <v>0.82211000000000012</v>
      </c>
      <c r="M11" s="136">
        <f>H11*INDEX(Constants!$D$2:$D$8, MATCH('Cities &amp; Towns'!M$3, Constants!$A$2:$A$8, 0))</f>
        <v>1073.6825400000002</v>
      </c>
      <c r="N11" s="100">
        <f>I11*INDEX(Constants!$D$2:$D$8, MATCH('Cities &amp; Towns'!N$3, Constants!$A$2:$A$8, 0))</f>
        <v>9.8550000000000004</v>
      </c>
      <c r="O11" s="100">
        <f>J11*INDEX(Constants!$D$2:$D$8, MATCH('Cities &amp; Towns'!O$3, Constants!$A$2:$A$8, 0))</f>
        <v>0</v>
      </c>
      <c r="P11" s="100">
        <f>K11*INDEX(Constants!$D$2:$D$8, MATCH('Cities &amp; Towns'!P$3, Constants!$A$2:$A$8, 0))</f>
        <v>0</v>
      </c>
      <c r="Q11" s="48">
        <f t="shared" si="3"/>
        <v>1083.5375400000003</v>
      </c>
      <c r="R11" s="55">
        <f>IF(SUMIF('GMP feeders by town'!$B$2:$B$1152, $A11, 'GMP feeders by town'!$F$2:$F$1152) = 0, "", IF(SUMIF('GMP feeders by town'!$B$2:$B$1152, $A11, 'GMP feeders by town'!$F$2:$F$1152) &lt; 0, 0, SUMIF('GMP feeders by town'!$B$2:$B$1152, $A11, 'GMP feeders by town'!$F$2:$F$1152)))</f>
        <v>0</v>
      </c>
      <c r="S11" s="55" t="str">
        <f>IFERROR(IF(INDEX('VEC XFMR capacity by town'!$B$41:$BR$41, MATCH($A11, 'VEC XFMR capacity by town'!$B$1:$BR$1, 0)) = 0, "", IF($L11-INDEX('VEC XFMR capacity by town'!$B$41:$BR$41, MATCH($A11, 'VEC XFMR capacity by town'!$B$1:$BR$1, 0))&lt;0, 0, $L11-INDEX('VEC XFMR capacity by town'!$B$41:$BR$41, MATCH($A11, 'VEC XFMR capacity by town'!$B$1:$BR$1, 0)))), "")</f>
        <v/>
      </c>
      <c r="T11" s="55"/>
      <c r="U11" s="55"/>
      <c r="V11" s="55"/>
      <c r="W11" s="55"/>
      <c r="X11" s="55"/>
      <c r="Y11" s="56" cm="1">
        <f t="array" ref="Y11">IF(SUMPRODUCT(--($R11:$X11&lt;&gt;""))=0, "", SUM($R11:$X11))</f>
        <v>0</v>
      </c>
      <c r="Z11" s="212" cm="1">
        <f t="array" ref="Z11">IFERROR(INDEX('EVT Demand'!$H$2:$H$757,MATCH(1,('EVT Demand'!$A$2:$A$757=$A11)*('EVT Demand'!$C$2:$C$757="Total"),0))/1000, "")</f>
        <v>6419.92</v>
      </c>
    </row>
    <row r="12" spans="1:27" x14ac:dyDescent="0.25">
      <c r="A12" t="s">
        <v>177</v>
      </c>
      <c r="B12" t="s">
        <v>169</v>
      </c>
      <c r="C12" t="str">
        <f>INDEX('RPC Counties'!$B$2:$B$15, MATCH($B12, 'RPC Counties'!$A$2:$A$15, 0))</f>
        <v>ACRPC</v>
      </c>
      <c r="D12" t="s">
        <v>195</v>
      </c>
      <c r="E12" s="1">
        <v>9152</v>
      </c>
      <c r="F12" s="3">
        <f>IFERROR(INDEX(Cities!$E$2:$E$11, MATCH($A12, Cities!$A$2:$A$11, 0)), INDEX(Towns!$E$2:$E$247, MATCH($A12, Towns!$A$2:$A$247, 0)))</f>
        <v>38.799999999999997</v>
      </c>
      <c r="G12" s="3">
        <f>INDEX('VCGI Rooftop Solar'!$J$5:$J$260, MATCH($A12, 'VCGI Rooftop Solar'!$D$5:$D$260, 0))</f>
        <v>121.63298836000001</v>
      </c>
      <c r="H12" s="57">
        <f>SUMIFS('Existing Gen'!$E$2:$E$100000, 'Existing Gen'!$B$2:$B$100000, $A12, 'Existing Gen'!$C$2:$C$100000, H$3)/1000</f>
        <v>8.4325100000000024</v>
      </c>
      <c r="I12" s="58">
        <f>SUMIFS('Existing Gen'!$E$2:$E$100000, 'Existing Gen'!$B$2:$B$100000, $A12, 'Existing Gen'!$C$2:$C$100000, I$3)/1000</f>
        <v>3.7999999999999999E-2</v>
      </c>
      <c r="J12" s="58">
        <f>SUMIFS('Existing Gen'!$E$2:$E$100000, 'Existing Gen'!$B$2:$B$100000, $A12, 'Existing Gen'!$C$2:$C$100000, J$3)/1000</f>
        <v>0</v>
      </c>
      <c r="K12" s="58">
        <f>SUMIFS('Existing Gen'!$E$2:$E$100000, 'Existing Gen'!$B$2:$B$100000, $A12, 'Existing Gen'!$C$2:$C$100000, K$3)/1000</f>
        <v>0</v>
      </c>
      <c r="L12" s="59">
        <f t="shared" si="2"/>
        <v>8.4705100000000026</v>
      </c>
      <c r="M12" s="136">
        <f>H12*INDEX(Constants!$D$2:$D$8, MATCH('Cities &amp; Towns'!M$3, Constants!$A$2:$A$8, 0))</f>
        <v>11080.318140000003</v>
      </c>
      <c r="N12" s="100">
        <f>I12*INDEX(Constants!$D$2:$D$8, MATCH('Cities &amp; Towns'!N$3, Constants!$A$2:$A$8, 0))</f>
        <v>74.897999999999996</v>
      </c>
      <c r="O12" s="100">
        <f>J12*INDEX(Constants!$D$2:$D$8, MATCH('Cities &amp; Towns'!O$3, Constants!$A$2:$A$8, 0))</f>
        <v>0</v>
      </c>
      <c r="P12" s="100">
        <f>K12*INDEX(Constants!$D$2:$D$8, MATCH('Cities &amp; Towns'!P$3, Constants!$A$2:$A$8, 0))</f>
        <v>0</v>
      </c>
      <c r="Q12" s="48">
        <f t="shared" si="3"/>
        <v>11155.216140000002</v>
      </c>
      <c r="R12" s="55">
        <f>IF(SUMIF('GMP feeders by town'!$B$2:$B$1152, $A12, 'GMP feeders by town'!$F$2:$F$1152) = 0, "", IF(SUMIF('GMP feeders by town'!$B$2:$B$1152, $A12, 'GMP feeders by town'!$F$2:$F$1152) &lt; 0, 0, SUMIF('GMP feeders by town'!$B$2:$B$1152, $A12, 'GMP feeders by town'!$F$2:$F$1152)))</f>
        <v>19.331399154783423</v>
      </c>
      <c r="S12" s="55" t="str">
        <f>IFERROR(IF(INDEX('VEC XFMR capacity by town'!$B$41:$BR$41, MATCH($A12, 'VEC XFMR capacity by town'!$B$1:$BR$1, 0)) = 0, "", IF($L12-INDEX('VEC XFMR capacity by town'!$B$41:$BR$41, MATCH($A12, 'VEC XFMR capacity by town'!$B$1:$BR$1, 0))&lt;0, 0, $L12-INDEX('VEC XFMR capacity by town'!$B$41:$BR$41, MATCH($A12, 'VEC XFMR capacity by town'!$B$1:$BR$1, 0)))), "")</f>
        <v/>
      </c>
      <c r="T12" s="55"/>
      <c r="U12" s="55"/>
      <c r="V12" s="55"/>
      <c r="W12" s="55"/>
      <c r="X12" s="55"/>
      <c r="Y12" s="56" cm="1">
        <f t="array" ref="Y12">IF(SUMPRODUCT(--($R12:$X12&lt;&gt;""))=0, "", SUM($R12:$X12))</f>
        <v>19.331399154783423</v>
      </c>
      <c r="Z12" s="212" cm="1">
        <f t="array" ref="Z12">IFERROR(INDEX('EVT Demand'!$H$2:$H$757,MATCH(1,('EVT Demand'!$A$2:$A$757=$A12)*('EVT Demand'!$C$2:$C$757="Total"),0))/1000, "")</f>
        <v>100488.242</v>
      </c>
    </row>
    <row r="13" spans="1:27" x14ac:dyDescent="0.25">
      <c r="A13" t="s">
        <v>178</v>
      </c>
      <c r="B13" t="s">
        <v>169</v>
      </c>
      <c r="C13" t="str">
        <f>INDEX('RPC Counties'!$B$2:$B$15, MATCH($B13, 'RPC Counties'!$A$2:$A$15, 0))</f>
        <v>ACRPC</v>
      </c>
      <c r="D13" t="s">
        <v>195</v>
      </c>
      <c r="E13" s="1">
        <v>2079</v>
      </c>
      <c r="F13" s="3">
        <f>IFERROR(INDEX(Cities!$E$2:$E$11, MATCH($A13, Cities!$A$2:$A$11, 0)), INDEX(Towns!$E$2:$E$247, MATCH($A13, Towns!$A$2:$A$247, 0)))</f>
        <v>35.9</v>
      </c>
      <c r="G13" s="3">
        <f>INDEX('VCGI Rooftop Solar'!$J$5:$J$260, MATCH($A13, 'VCGI Rooftop Solar'!$D$5:$D$260, 0))</f>
        <v>19.533650250000001</v>
      </c>
      <c r="H13" s="57">
        <f>SUMIFS('Existing Gen'!$E$2:$E$100000, 'Existing Gen'!$B$2:$B$100000, $A13, 'Existing Gen'!$C$2:$C$100000, H$3)/1000</f>
        <v>1.2122400000000004</v>
      </c>
      <c r="I13" s="58">
        <f>SUMIFS('Existing Gen'!$E$2:$E$100000, 'Existing Gen'!$B$2:$B$100000, $A13, 'Existing Gen'!$C$2:$C$100000, I$3)/1000</f>
        <v>0</v>
      </c>
      <c r="J13" s="58">
        <f>SUMIFS('Existing Gen'!$E$2:$E$100000, 'Existing Gen'!$B$2:$B$100000, $A13, 'Existing Gen'!$C$2:$C$100000, J$3)/1000</f>
        <v>0</v>
      </c>
      <c r="K13" s="58">
        <f>SUMIFS('Existing Gen'!$E$2:$E$100000, 'Existing Gen'!$B$2:$B$100000, $A13, 'Existing Gen'!$C$2:$C$100000, K$3)/1000</f>
        <v>0</v>
      </c>
      <c r="L13" s="59">
        <f t="shared" si="2"/>
        <v>1.2122400000000004</v>
      </c>
      <c r="M13" s="136">
        <f>H13*INDEX(Constants!$D$2:$D$8, MATCH('Cities &amp; Towns'!M$3, Constants!$A$2:$A$8, 0))</f>
        <v>1592.8833600000005</v>
      </c>
      <c r="N13" s="100">
        <f>I13*INDEX(Constants!$D$2:$D$8, MATCH('Cities &amp; Towns'!N$3, Constants!$A$2:$A$8, 0))</f>
        <v>0</v>
      </c>
      <c r="O13" s="100">
        <f>J13*INDEX(Constants!$D$2:$D$8, MATCH('Cities &amp; Towns'!O$3, Constants!$A$2:$A$8, 0))</f>
        <v>0</v>
      </c>
      <c r="P13" s="100">
        <f>K13*INDEX(Constants!$D$2:$D$8, MATCH('Cities &amp; Towns'!P$3, Constants!$A$2:$A$8, 0))</f>
        <v>0</v>
      </c>
      <c r="Q13" s="48">
        <f t="shared" si="3"/>
        <v>1592.8833600000005</v>
      </c>
      <c r="R13" s="55">
        <f>IF(SUMIF('GMP feeders by town'!$B$2:$B$1152, $A13, 'GMP feeders by town'!$F$2:$F$1152) = 0, "", IF(SUMIF('GMP feeders by town'!$B$2:$B$1152, $A13, 'GMP feeders by town'!$F$2:$F$1152) &lt; 0, 0, SUMIF('GMP feeders by town'!$B$2:$B$1152, $A13, 'GMP feeders by town'!$F$2:$F$1152)))</f>
        <v>1.8887365956491151</v>
      </c>
      <c r="S13" s="55" t="str">
        <f>IFERROR(IF(INDEX('VEC XFMR capacity by town'!$B$41:$BR$41, MATCH($A13, 'VEC XFMR capacity by town'!$B$1:$BR$1, 0)) = 0, "", IF($L13-INDEX('VEC XFMR capacity by town'!$B$41:$BR$41, MATCH($A13, 'VEC XFMR capacity by town'!$B$1:$BR$1, 0))&lt;0, 0, $L13-INDEX('VEC XFMR capacity by town'!$B$41:$BR$41, MATCH($A13, 'VEC XFMR capacity by town'!$B$1:$BR$1, 0)))), "")</f>
        <v/>
      </c>
      <c r="T13" s="55"/>
      <c r="U13" s="55"/>
      <c r="V13" s="55"/>
      <c r="W13" s="55"/>
      <c r="X13" s="55"/>
      <c r="Y13" s="56" cm="1">
        <f t="array" ref="Y13">IF(SUMPRODUCT(--($R13:$X13&lt;&gt;""))=0, "", SUM($R13:$X13))</f>
        <v>1.8887365956491151</v>
      </c>
      <c r="Z13" s="212" cm="1">
        <f t="array" ref="Z13">IFERROR(INDEX('EVT Demand'!$H$2:$H$757,MATCH(1,('EVT Demand'!$A$2:$A$757=$A13)*('EVT Demand'!$C$2:$C$757="Total"),0))/1000, "")</f>
        <v>8491.3909999999996</v>
      </c>
    </row>
    <row r="14" spans="1:27" x14ac:dyDescent="0.25">
      <c r="A14" t="s">
        <v>179</v>
      </c>
      <c r="B14" t="s">
        <v>169</v>
      </c>
      <c r="C14" t="str">
        <f>INDEX('RPC Counties'!$B$2:$B$15, MATCH($B14, 'RPC Counties'!$A$2:$A$15, 0))</f>
        <v>ACRPC</v>
      </c>
      <c r="D14" t="s">
        <v>195</v>
      </c>
      <c r="E14" s="1">
        <v>1683</v>
      </c>
      <c r="F14" s="3">
        <f>IFERROR(INDEX(Cities!$E$2:$E$11, MATCH($A14, Cities!$A$2:$A$11, 0)), INDEX(Towns!$E$2:$E$247, MATCH($A14, Towns!$A$2:$A$247, 0)))</f>
        <v>41.2</v>
      </c>
      <c r="G14" s="3">
        <f>INDEX('VCGI Rooftop Solar'!$J$5:$J$260, MATCH($A14, 'VCGI Rooftop Solar'!$D$5:$D$260, 0))</f>
        <v>38.001536635000001</v>
      </c>
      <c r="H14" s="57">
        <f>SUMIFS('Existing Gen'!$E$2:$E$100000, 'Existing Gen'!$B$2:$B$100000, $A14, 'Existing Gen'!$C$2:$C$100000, H$3)/1000</f>
        <v>9.5029500000000038</v>
      </c>
      <c r="I14" s="58">
        <f>SUMIFS('Existing Gen'!$E$2:$E$100000, 'Existing Gen'!$B$2:$B$100000, $A14, 'Existing Gen'!$C$2:$C$100000, I$3)/1000</f>
        <v>9.8399999999999998E-3</v>
      </c>
      <c r="J14" s="58">
        <f>SUMIFS('Existing Gen'!$E$2:$E$100000, 'Existing Gen'!$B$2:$B$100000, $A14, 'Existing Gen'!$C$2:$C$100000, J$3)/1000</f>
        <v>0</v>
      </c>
      <c r="K14" s="58">
        <f>SUMIFS('Existing Gen'!$E$2:$E$100000, 'Existing Gen'!$B$2:$B$100000, $A14, 'Existing Gen'!$C$2:$C$100000, K$3)/1000</f>
        <v>5.8490000000000002</v>
      </c>
      <c r="L14" s="59">
        <f t="shared" si="2"/>
        <v>15.361790000000004</v>
      </c>
      <c r="M14" s="136">
        <f>H14*INDEX(Constants!$D$2:$D$8, MATCH('Cities &amp; Towns'!M$3, Constants!$A$2:$A$8, 0))</f>
        <v>12486.876300000005</v>
      </c>
      <c r="N14" s="100">
        <f>I14*INDEX(Constants!$D$2:$D$8, MATCH('Cities &amp; Towns'!N$3, Constants!$A$2:$A$8, 0))</f>
        <v>19.394639999999999</v>
      </c>
      <c r="O14" s="100">
        <f>J14*INDEX(Constants!$D$2:$D$8, MATCH('Cities &amp; Towns'!O$3, Constants!$A$2:$A$8, 0))</f>
        <v>0</v>
      </c>
      <c r="P14" s="100">
        <f>K14*INDEX(Constants!$D$2:$D$8, MATCH('Cities &amp; Towns'!P$3, Constants!$A$2:$A$8, 0))</f>
        <v>25618.620000000003</v>
      </c>
      <c r="Q14" s="48">
        <f t="shared" si="3"/>
        <v>38124.890940000012</v>
      </c>
      <c r="R14" s="55">
        <f>IF(SUMIF('GMP feeders by town'!$B$2:$B$1152, $A14, 'GMP feeders by town'!$F$2:$F$1152) = 0, "", IF(SUMIF('GMP feeders by town'!$B$2:$B$1152, $A14, 'GMP feeders by town'!$F$2:$F$1152) &lt; 0, 0, SUMIF('GMP feeders by town'!$B$2:$B$1152, $A14, 'GMP feeders by town'!$F$2:$F$1152)))</f>
        <v>1.3156678678390934</v>
      </c>
      <c r="S14" s="55" t="str">
        <f>IFERROR(IF(INDEX('VEC XFMR capacity by town'!$B$41:$BR$41, MATCH($A14, 'VEC XFMR capacity by town'!$B$1:$BR$1, 0)) = 0, "", IF($L14-INDEX('VEC XFMR capacity by town'!$B$41:$BR$41, MATCH($A14, 'VEC XFMR capacity by town'!$B$1:$BR$1, 0))&lt;0, 0, $L14-INDEX('VEC XFMR capacity by town'!$B$41:$BR$41, MATCH($A14, 'VEC XFMR capacity by town'!$B$1:$BR$1, 0)))), "")</f>
        <v/>
      </c>
      <c r="T14" s="55"/>
      <c r="U14" s="55"/>
      <c r="V14" s="55"/>
      <c r="W14" s="55"/>
      <c r="X14" s="55"/>
      <c r="Y14" s="56" cm="1">
        <f t="array" ref="Y14">IF(SUMPRODUCT(--($R14:$X14&lt;&gt;""))=0, "", SUM($R14:$X14))</f>
        <v>1.3156678678390934</v>
      </c>
      <c r="Z14" s="212" cm="1">
        <f t="array" ref="Z14">IFERROR(INDEX('EVT Demand'!$H$2:$H$757,MATCH(1,('EVT Demand'!$A$2:$A$757=$A14)*('EVT Demand'!$C$2:$C$757="Total"),0))/1000, "")</f>
        <v>12449.151</v>
      </c>
    </row>
    <row r="15" spans="1:27" x14ac:dyDescent="0.25">
      <c r="A15" t="s">
        <v>180</v>
      </c>
      <c r="B15" t="s">
        <v>169</v>
      </c>
      <c r="C15" t="str">
        <f>INDEX('RPC Counties'!$B$2:$B$15, MATCH($B15, 'RPC Counties'!$A$2:$A$15, 0))</f>
        <v>ACRPC</v>
      </c>
      <c r="D15" t="s">
        <v>195</v>
      </c>
      <c r="E15" s="1">
        <v>1239</v>
      </c>
      <c r="F15" s="3">
        <f>IFERROR(INDEX(Cities!$E$2:$E$11, MATCH($A15, Cities!$A$2:$A$11, 0)), INDEX(Towns!$E$2:$E$247, MATCH($A15, Towns!$A$2:$A$247, 0)))</f>
        <v>47.2</v>
      </c>
      <c r="G15" s="3">
        <f>INDEX('VCGI Rooftop Solar'!$J$5:$J$260, MATCH($A15, 'VCGI Rooftop Solar'!$D$5:$D$260, 0))</f>
        <v>27.377504265000002</v>
      </c>
      <c r="H15" s="57">
        <f>SUMIFS('Existing Gen'!$E$2:$E$100000, 'Existing Gen'!$B$2:$B$100000, $A15, 'Existing Gen'!$C$2:$C$100000, H$3)/1000</f>
        <v>1.4406299999999992</v>
      </c>
      <c r="I15" s="58">
        <f>SUMIFS('Existing Gen'!$E$2:$E$100000, 'Existing Gen'!$B$2:$B$100000, $A15, 'Existing Gen'!$C$2:$C$100000, I$3)/1000</f>
        <v>9.4999999999999998E-3</v>
      </c>
      <c r="J15" s="58">
        <f>SUMIFS('Existing Gen'!$E$2:$E$100000, 'Existing Gen'!$B$2:$B$100000, $A15, 'Existing Gen'!$C$2:$C$100000, J$3)/1000</f>
        <v>0</v>
      </c>
      <c r="K15" s="58">
        <f>SUMIFS('Existing Gen'!$E$2:$E$100000, 'Existing Gen'!$B$2:$B$100000, $A15, 'Existing Gen'!$C$2:$C$100000, K$3)/1000</f>
        <v>0</v>
      </c>
      <c r="L15" s="59">
        <f t="shared" si="2"/>
        <v>1.4501299999999993</v>
      </c>
      <c r="M15" s="136">
        <f>H15*INDEX(Constants!$D$2:$D$8, MATCH('Cities &amp; Towns'!M$3, Constants!$A$2:$A$8, 0))</f>
        <v>1892.9878199999989</v>
      </c>
      <c r="N15" s="100">
        <f>I15*INDEX(Constants!$D$2:$D$8, MATCH('Cities &amp; Towns'!N$3, Constants!$A$2:$A$8, 0))</f>
        <v>18.724499999999999</v>
      </c>
      <c r="O15" s="100">
        <f>J15*INDEX(Constants!$D$2:$D$8, MATCH('Cities &amp; Towns'!O$3, Constants!$A$2:$A$8, 0))</f>
        <v>0</v>
      </c>
      <c r="P15" s="100">
        <f>K15*INDEX(Constants!$D$2:$D$8, MATCH('Cities &amp; Towns'!P$3, Constants!$A$2:$A$8, 0))</f>
        <v>0</v>
      </c>
      <c r="Q15" s="48">
        <f t="shared" si="3"/>
        <v>1911.712319999999</v>
      </c>
      <c r="R15" s="55">
        <f>IF(SUMIF('GMP feeders by town'!$B$2:$B$1152, $A15, 'GMP feeders by town'!$F$2:$F$1152) = 0, "", IF(SUMIF('GMP feeders by town'!$B$2:$B$1152, $A15, 'GMP feeders by town'!$F$2:$F$1152) &lt; 0, 0, SUMIF('GMP feeders by town'!$B$2:$B$1152, $A15, 'GMP feeders by town'!$F$2:$F$1152)))</f>
        <v>1.8042902052118472E-2</v>
      </c>
      <c r="S15" s="55" t="str">
        <f>IFERROR(IF(INDEX('VEC XFMR capacity by town'!$B$41:$BR$41, MATCH($A15, 'VEC XFMR capacity by town'!$B$1:$BR$1, 0)) = 0, "", IF($L15-INDEX('VEC XFMR capacity by town'!$B$41:$BR$41, MATCH($A15, 'VEC XFMR capacity by town'!$B$1:$BR$1, 0))&lt;0, 0, $L15-INDEX('VEC XFMR capacity by town'!$B$41:$BR$41, MATCH($A15, 'VEC XFMR capacity by town'!$B$1:$BR$1, 0)))), "")</f>
        <v/>
      </c>
      <c r="T15" s="55"/>
      <c r="U15" s="55"/>
      <c r="V15" s="55"/>
      <c r="W15" s="55"/>
      <c r="X15" s="55"/>
      <c r="Y15" s="56" cm="1">
        <f t="array" ref="Y15">IF(SUMPRODUCT(--($R15:$X15&lt;&gt;""))=0, "", SUM($R15:$X15))</f>
        <v>1.8042902052118472E-2</v>
      </c>
      <c r="Z15" s="212" cm="1">
        <f t="array" ref="Z15">IFERROR(INDEX('EVT Demand'!$H$2:$H$757,MATCH(1,('EVT Demand'!$A$2:$A$757=$A15)*('EVT Demand'!$C$2:$C$757="Total"),0))/1000, "")</f>
        <v>6945.6229999999996</v>
      </c>
    </row>
    <row r="16" spans="1:27" x14ac:dyDescent="0.25">
      <c r="A16" t="s">
        <v>181</v>
      </c>
      <c r="B16" t="s">
        <v>169</v>
      </c>
      <c r="C16" t="str">
        <f>INDEX('RPC Counties'!$B$2:$B$15, MATCH($B16, 'RPC Counties'!$A$2:$A$15, 0))</f>
        <v>ACRPC</v>
      </c>
      <c r="D16" t="s">
        <v>195</v>
      </c>
      <c r="E16">
        <v>646</v>
      </c>
      <c r="F16" s="3">
        <f>IFERROR(INDEX(Cities!$E$2:$E$11, MATCH($A16, Cities!$A$2:$A$11, 0)), INDEX(Towns!$E$2:$E$247, MATCH($A16, Towns!$A$2:$A$247, 0)))</f>
        <v>15.5</v>
      </c>
      <c r="G16" s="3">
        <f>INDEX('VCGI Rooftop Solar'!$J$5:$J$260, MATCH($A16, 'VCGI Rooftop Solar'!$D$5:$D$260, 0))</f>
        <v>17.849629674999999</v>
      </c>
      <c r="H16" s="57">
        <f>SUMIFS('Existing Gen'!$E$2:$E$100000, 'Existing Gen'!$B$2:$B$100000, $A16, 'Existing Gen'!$C$2:$C$100000, H$3)/1000</f>
        <v>6.1934500000000003</v>
      </c>
      <c r="I16" s="58">
        <f>SUMIFS('Existing Gen'!$E$2:$E$100000, 'Existing Gen'!$B$2:$B$100000, $A16, 'Existing Gen'!$C$2:$C$100000, I$3)/1000</f>
        <v>0</v>
      </c>
      <c r="J16" s="58">
        <f>SUMIFS('Existing Gen'!$E$2:$E$100000, 'Existing Gen'!$B$2:$B$100000, $A16, 'Existing Gen'!$C$2:$C$100000, J$3)/1000</f>
        <v>0</v>
      </c>
      <c r="K16" s="58">
        <f>SUMIFS('Existing Gen'!$E$2:$E$100000, 'Existing Gen'!$B$2:$B$100000, $A16, 'Existing Gen'!$C$2:$C$100000, K$3)/1000</f>
        <v>0</v>
      </c>
      <c r="L16" s="59">
        <f t="shared" si="2"/>
        <v>6.1934500000000003</v>
      </c>
      <c r="M16" s="136">
        <f>H16*INDEX(Constants!$D$2:$D$8, MATCH('Cities &amp; Towns'!M$3, Constants!$A$2:$A$8, 0))</f>
        <v>8138.1933000000008</v>
      </c>
      <c r="N16" s="100">
        <f>I16*INDEX(Constants!$D$2:$D$8, MATCH('Cities &amp; Towns'!N$3, Constants!$A$2:$A$8, 0))</f>
        <v>0</v>
      </c>
      <c r="O16" s="100">
        <f>J16*INDEX(Constants!$D$2:$D$8, MATCH('Cities &amp; Towns'!O$3, Constants!$A$2:$A$8, 0))</f>
        <v>0</v>
      </c>
      <c r="P16" s="100">
        <f>K16*INDEX(Constants!$D$2:$D$8, MATCH('Cities &amp; Towns'!P$3, Constants!$A$2:$A$8, 0))</f>
        <v>0</v>
      </c>
      <c r="Q16" s="48">
        <f t="shared" si="3"/>
        <v>8138.1933000000008</v>
      </c>
      <c r="R16" s="55">
        <f>IF(SUMIF('GMP feeders by town'!$B$2:$B$1152, $A16, 'GMP feeders by town'!$F$2:$F$1152) = 0, "", IF(SUMIF('GMP feeders by town'!$B$2:$B$1152, $A16, 'GMP feeders by town'!$F$2:$F$1152) &lt; 0, 0, SUMIF('GMP feeders by town'!$B$2:$B$1152, $A16, 'GMP feeders by town'!$F$2:$F$1152)))</f>
        <v>0</v>
      </c>
      <c r="S16" s="55" t="str">
        <f>IFERROR(IF(INDEX('VEC XFMR capacity by town'!$B$41:$BR$41, MATCH($A16, 'VEC XFMR capacity by town'!$B$1:$BR$1, 0)) = 0, "", IF($L16-INDEX('VEC XFMR capacity by town'!$B$41:$BR$41, MATCH($A16, 'VEC XFMR capacity by town'!$B$1:$BR$1, 0))&lt;0, 0, $L16-INDEX('VEC XFMR capacity by town'!$B$41:$BR$41, MATCH($A16, 'VEC XFMR capacity by town'!$B$1:$BR$1, 0)))), "")</f>
        <v/>
      </c>
      <c r="T16" s="55"/>
      <c r="U16" s="55"/>
      <c r="V16" s="55"/>
      <c r="W16" s="55"/>
      <c r="X16" s="55"/>
      <c r="Y16" s="56" cm="1">
        <f t="array" ref="Y16">IF(SUMPRODUCT(--($R16:$X16&lt;&gt;""))=0, "", SUM($R16:$X16))</f>
        <v>0</v>
      </c>
      <c r="Z16" s="212" cm="1">
        <f t="array" ref="Z16">IFERROR(INDEX('EVT Demand'!$H$2:$H$757,MATCH(1,('EVT Demand'!$A$2:$A$757=$A16)*('EVT Demand'!$C$2:$C$757="Total"),0))/1000, "")</f>
        <v>5375.9669999999996</v>
      </c>
    </row>
    <row r="17" spans="1:26" x14ac:dyDescent="0.25">
      <c r="A17" t="s">
        <v>182</v>
      </c>
      <c r="B17" t="s">
        <v>169</v>
      </c>
      <c r="C17" t="str">
        <f>INDEX('RPC Counties'!$B$2:$B$15, MATCH($B17, 'RPC Counties'!$A$2:$A$15, 0))</f>
        <v>ACRPC</v>
      </c>
      <c r="D17" t="s">
        <v>195</v>
      </c>
      <c r="E17">
        <v>739</v>
      </c>
      <c r="F17" s="3">
        <f>IFERROR(INDEX(Cities!$E$2:$E$11, MATCH($A17, Cities!$A$2:$A$11, 0)), INDEX(Towns!$E$2:$E$247, MATCH($A17, Towns!$A$2:$A$247, 0)))</f>
        <v>49.7</v>
      </c>
      <c r="G17" s="3">
        <f>INDEX('VCGI Rooftop Solar'!$J$5:$J$260, MATCH($A17, 'VCGI Rooftop Solar'!$D$5:$D$260, 0))</f>
        <v>5.0073357200000004</v>
      </c>
      <c r="H17" s="57">
        <f>SUMIFS('Existing Gen'!$E$2:$E$100000, 'Existing Gen'!$B$2:$B$100000, $A17, 'Existing Gen'!$C$2:$C$100000, H$3)/1000</f>
        <v>0.41315000000000007</v>
      </c>
      <c r="I17" s="58">
        <f>SUMIFS('Existing Gen'!$E$2:$E$100000, 'Existing Gen'!$B$2:$B$100000, $A17, 'Existing Gen'!$C$2:$C$100000, I$3)/1000</f>
        <v>2E-3</v>
      </c>
      <c r="J17" s="58">
        <f>SUMIFS('Existing Gen'!$E$2:$E$100000, 'Existing Gen'!$B$2:$B$100000, $A17, 'Existing Gen'!$C$2:$C$100000, J$3)/1000</f>
        <v>0</v>
      </c>
      <c r="K17" s="58">
        <f>SUMIFS('Existing Gen'!$E$2:$E$100000, 'Existing Gen'!$B$2:$B$100000, $A17, 'Existing Gen'!$C$2:$C$100000, K$3)/1000</f>
        <v>0</v>
      </c>
      <c r="L17" s="59">
        <f t="shared" si="2"/>
        <v>0.41515000000000007</v>
      </c>
      <c r="M17" s="136">
        <f>H17*INDEX(Constants!$D$2:$D$8, MATCH('Cities &amp; Towns'!M$3, Constants!$A$2:$A$8, 0))</f>
        <v>542.87910000000011</v>
      </c>
      <c r="N17" s="100">
        <f>I17*INDEX(Constants!$D$2:$D$8, MATCH('Cities &amp; Towns'!N$3, Constants!$A$2:$A$8, 0))</f>
        <v>3.9420000000000002</v>
      </c>
      <c r="O17" s="100">
        <f>J17*INDEX(Constants!$D$2:$D$8, MATCH('Cities &amp; Towns'!O$3, Constants!$A$2:$A$8, 0))</f>
        <v>0</v>
      </c>
      <c r="P17" s="100">
        <f>K17*INDEX(Constants!$D$2:$D$8, MATCH('Cities &amp; Towns'!P$3, Constants!$A$2:$A$8, 0))</f>
        <v>0</v>
      </c>
      <c r="Q17" s="48">
        <f t="shared" si="3"/>
        <v>546.82110000000011</v>
      </c>
      <c r="R17" s="55">
        <f>IF(SUMIF('GMP feeders by town'!$B$2:$B$1152, $A17, 'GMP feeders by town'!$F$2:$F$1152) = 0, "", IF(SUMIF('GMP feeders by town'!$B$2:$B$1152, $A17, 'GMP feeders by town'!$F$2:$F$1152) &lt; 0, 0, SUMIF('GMP feeders by town'!$B$2:$B$1152, $A17, 'GMP feeders by town'!$F$2:$F$1152)))</f>
        <v>0.42503595360201263</v>
      </c>
      <c r="S17" s="55" t="str">
        <f>IFERROR(IF(INDEX('VEC XFMR capacity by town'!$B$41:$BR$41, MATCH($A17, 'VEC XFMR capacity by town'!$B$1:$BR$1, 0)) = 0, "", IF($L17-INDEX('VEC XFMR capacity by town'!$B$41:$BR$41, MATCH($A17, 'VEC XFMR capacity by town'!$B$1:$BR$1, 0))&lt;0, 0, $L17-INDEX('VEC XFMR capacity by town'!$B$41:$BR$41, MATCH($A17, 'VEC XFMR capacity by town'!$B$1:$BR$1, 0)))), "")</f>
        <v/>
      </c>
      <c r="T17" s="55"/>
      <c r="U17" s="55"/>
      <c r="V17" s="55"/>
      <c r="W17" s="55"/>
      <c r="X17" s="55"/>
      <c r="Y17" s="56" cm="1">
        <f t="array" ref="Y17">IF(SUMPRODUCT(--($R17:$X17&lt;&gt;""))=0, "", SUM($R17:$X17))</f>
        <v>0.42503595360201263</v>
      </c>
      <c r="Z17" s="212" cm="1">
        <f t="array" ref="Z17">IFERROR(INDEX('EVT Demand'!$H$2:$H$757,MATCH(1,('EVT Demand'!$A$2:$A$757=$A17)*('EVT Demand'!$C$2:$C$757="Total"),0))/1000, "")</f>
        <v>3753.1880000000001</v>
      </c>
    </row>
    <row r="18" spans="1:26" x14ac:dyDescent="0.25">
      <c r="A18" t="s">
        <v>183</v>
      </c>
      <c r="B18" t="s">
        <v>169</v>
      </c>
      <c r="C18" t="str">
        <f>INDEX('RPC Counties'!$B$2:$B$15, MATCH($B18, 'RPC Counties'!$A$2:$A$15, 0))</f>
        <v>ACRPC</v>
      </c>
      <c r="D18" t="s">
        <v>195</v>
      </c>
      <c r="E18" s="1">
        <v>1221</v>
      </c>
      <c r="F18" s="3">
        <f>IFERROR(INDEX(Cities!$E$2:$E$11, MATCH($A18, Cities!$A$2:$A$11, 0)), INDEX(Towns!$E$2:$E$247, MATCH($A18, Towns!$A$2:$A$247, 0)))</f>
        <v>28.9</v>
      </c>
      <c r="G18" s="3">
        <f>INDEX('VCGI Rooftop Solar'!$J$5:$J$260, MATCH($A18, 'VCGI Rooftop Solar'!$D$5:$D$260, 0))</f>
        <v>19.456800595000001</v>
      </c>
      <c r="H18" s="57">
        <f>SUMIFS('Existing Gen'!$E$2:$E$100000, 'Existing Gen'!$B$2:$B$100000, $A18, 'Existing Gen'!$C$2:$C$100000, H$3)/1000</f>
        <v>0.84897999999999996</v>
      </c>
      <c r="I18" s="58">
        <f>SUMIFS('Existing Gen'!$E$2:$E$100000, 'Existing Gen'!$B$2:$B$100000, $A18, 'Existing Gen'!$C$2:$C$100000, I$3)/1000</f>
        <v>0</v>
      </c>
      <c r="J18" s="58">
        <f>SUMIFS('Existing Gen'!$E$2:$E$100000, 'Existing Gen'!$B$2:$B$100000, $A18, 'Existing Gen'!$C$2:$C$100000, J$3)/1000</f>
        <v>0</v>
      </c>
      <c r="K18" s="58">
        <f>SUMIFS('Existing Gen'!$E$2:$E$100000, 'Existing Gen'!$B$2:$B$100000, $A18, 'Existing Gen'!$C$2:$C$100000, K$3)/1000</f>
        <v>0</v>
      </c>
      <c r="L18" s="59">
        <f t="shared" si="2"/>
        <v>0.84897999999999996</v>
      </c>
      <c r="M18" s="136">
        <f>H18*INDEX(Constants!$D$2:$D$8, MATCH('Cities &amp; Towns'!M$3, Constants!$A$2:$A$8, 0))</f>
        <v>1115.55972</v>
      </c>
      <c r="N18" s="100">
        <f>I18*INDEX(Constants!$D$2:$D$8, MATCH('Cities &amp; Towns'!N$3, Constants!$A$2:$A$8, 0))</f>
        <v>0</v>
      </c>
      <c r="O18" s="100">
        <f>J18*INDEX(Constants!$D$2:$D$8, MATCH('Cities &amp; Towns'!O$3, Constants!$A$2:$A$8, 0))</f>
        <v>0</v>
      </c>
      <c r="P18" s="100">
        <f>K18*INDEX(Constants!$D$2:$D$8, MATCH('Cities &amp; Towns'!P$3, Constants!$A$2:$A$8, 0))</f>
        <v>0</v>
      </c>
      <c r="Q18" s="48">
        <f t="shared" si="3"/>
        <v>1115.55972</v>
      </c>
      <c r="R18" s="55">
        <f>IF(SUMIF('GMP feeders by town'!$B$2:$B$1152, $A18, 'GMP feeders by town'!$F$2:$F$1152) = 0, "", IF(SUMIF('GMP feeders by town'!$B$2:$B$1152, $A18, 'GMP feeders by town'!$F$2:$F$1152) &lt; 0, 0, SUMIF('GMP feeders by town'!$B$2:$B$1152, $A18, 'GMP feeders by town'!$F$2:$F$1152)))</f>
        <v>1.2125014028413243</v>
      </c>
      <c r="S18" s="55" t="str">
        <f>IFERROR(IF(INDEX('VEC XFMR capacity by town'!$B$41:$BR$41, MATCH($A18, 'VEC XFMR capacity by town'!$B$1:$BR$1, 0)) = 0, "", IF($L18-INDEX('VEC XFMR capacity by town'!$B$41:$BR$41, MATCH($A18, 'VEC XFMR capacity by town'!$B$1:$BR$1, 0))&lt;0, 0, $L18-INDEX('VEC XFMR capacity by town'!$B$41:$BR$41, MATCH($A18, 'VEC XFMR capacity by town'!$B$1:$BR$1, 0)))), "")</f>
        <v/>
      </c>
      <c r="T18" s="55"/>
      <c r="U18" s="55"/>
      <c r="V18" s="55"/>
      <c r="W18" s="55"/>
      <c r="X18" s="55"/>
      <c r="Y18" s="56" cm="1">
        <f t="array" ref="Y18">IF(SUMPRODUCT(--($R18:$X18&lt;&gt;""))=0, "", SUM($R18:$X18))</f>
        <v>1.2125014028413243</v>
      </c>
      <c r="Z18" s="212" cm="1">
        <f t="array" ref="Z18">IFERROR(INDEX('EVT Demand'!$H$2:$H$757,MATCH(1,('EVT Demand'!$A$2:$A$757=$A18)*('EVT Demand'!$C$2:$C$757="Total"),0))/1000, "")</f>
        <v>7548.1109999999999</v>
      </c>
    </row>
    <row r="19" spans="1:26" x14ac:dyDescent="0.25">
      <c r="A19" t="s">
        <v>184</v>
      </c>
      <c r="B19" t="s">
        <v>169</v>
      </c>
      <c r="C19" t="str">
        <f>INDEX('RPC Counties'!$B$2:$B$15, MATCH($B19, 'RPC Counties'!$A$2:$A$15, 0))</f>
        <v>ACRPC</v>
      </c>
      <c r="D19" t="s">
        <v>195</v>
      </c>
      <c r="E19" s="1">
        <v>1260</v>
      </c>
      <c r="F19" s="3">
        <f>IFERROR(INDEX(Cities!$E$2:$E$11, MATCH($A19, Cities!$A$2:$A$11, 0)), INDEX(Towns!$E$2:$E$247, MATCH($A19, Towns!$A$2:$A$247, 0)))</f>
        <v>43.4</v>
      </c>
      <c r="G19" s="3">
        <f>INDEX('VCGI Rooftop Solar'!$J$5:$J$260, MATCH($A19, 'VCGI Rooftop Solar'!$D$5:$D$260, 0))</f>
        <v>31.803154815000003</v>
      </c>
      <c r="H19" s="57">
        <f>SUMIFS('Existing Gen'!$E$2:$E$100000, 'Existing Gen'!$B$2:$B$100000, $A19, 'Existing Gen'!$C$2:$C$100000, H$3)/1000</f>
        <v>1.8017399999999997</v>
      </c>
      <c r="I19" s="58">
        <f>SUMIFS('Existing Gen'!$E$2:$E$100000, 'Existing Gen'!$B$2:$B$100000, $A19, 'Existing Gen'!$C$2:$C$100000, I$3)/1000</f>
        <v>0</v>
      </c>
      <c r="J19" s="58">
        <f>SUMIFS('Existing Gen'!$E$2:$E$100000, 'Existing Gen'!$B$2:$B$100000, $A19, 'Existing Gen'!$C$2:$C$100000, J$3)/1000</f>
        <v>0</v>
      </c>
      <c r="K19" s="58">
        <f>SUMIFS('Existing Gen'!$E$2:$E$100000, 'Existing Gen'!$B$2:$B$100000, $A19, 'Existing Gen'!$C$2:$C$100000, K$3)/1000</f>
        <v>0</v>
      </c>
      <c r="L19" s="59">
        <f t="shared" si="2"/>
        <v>1.8017399999999997</v>
      </c>
      <c r="M19" s="136">
        <f>H19*INDEX(Constants!$D$2:$D$8, MATCH('Cities &amp; Towns'!M$3, Constants!$A$2:$A$8, 0))</f>
        <v>2367.4863599999994</v>
      </c>
      <c r="N19" s="100">
        <f>I19*INDEX(Constants!$D$2:$D$8, MATCH('Cities &amp; Towns'!N$3, Constants!$A$2:$A$8, 0))</f>
        <v>0</v>
      </c>
      <c r="O19" s="100">
        <f>J19*INDEX(Constants!$D$2:$D$8, MATCH('Cities &amp; Towns'!O$3, Constants!$A$2:$A$8, 0))</f>
        <v>0</v>
      </c>
      <c r="P19" s="100">
        <f>K19*INDEX(Constants!$D$2:$D$8, MATCH('Cities &amp; Towns'!P$3, Constants!$A$2:$A$8, 0))</f>
        <v>0</v>
      </c>
      <c r="Q19" s="48">
        <f t="shared" si="3"/>
        <v>2367.4863599999994</v>
      </c>
      <c r="R19" s="55">
        <f>IF(SUMIF('GMP feeders by town'!$B$2:$B$1152, $A19, 'GMP feeders by town'!$F$2:$F$1152) = 0, "", IF(SUMIF('GMP feeders by town'!$B$2:$B$1152, $A19, 'GMP feeders by town'!$F$2:$F$1152) &lt; 0, 0, SUMIF('GMP feeders by town'!$B$2:$B$1152, $A19, 'GMP feeders by town'!$F$2:$F$1152)))</f>
        <v>0.10917651086706169</v>
      </c>
      <c r="S19" s="55" t="str">
        <f>IFERROR(IF(INDEX('VEC XFMR capacity by town'!$B$41:$BR$41, MATCH($A19, 'VEC XFMR capacity by town'!$B$1:$BR$1, 0)) = 0, "", IF($L19-INDEX('VEC XFMR capacity by town'!$B$41:$BR$41, MATCH($A19, 'VEC XFMR capacity by town'!$B$1:$BR$1, 0))&lt;0, 0, $L19-INDEX('VEC XFMR capacity by town'!$B$41:$BR$41, MATCH($A19, 'VEC XFMR capacity by town'!$B$1:$BR$1, 0)))), "")</f>
        <v/>
      </c>
      <c r="T19" s="55"/>
      <c r="U19" s="55"/>
      <c r="V19" s="55"/>
      <c r="W19" s="55"/>
      <c r="X19" s="55"/>
      <c r="Y19" s="56" cm="1">
        <f t="array" ref="Y19">IF(SUMPRODUCT(--($R19:$X19&lt;&gt;""))=0, "", SUM($R19:$X19))</f>
        <v>0.10917651086706169</v>
      </c>
      <c r="Z19" s="212" cm="1">
        <f t="array" ref="Z19">IFERROR(INDEX('EVT Demand'!$H$2:$H$757,MATCH(1,('EVT Demand'!$A$2:$A$757=$A19)*('EVT Demand'!$C$2:$C$757="Total"),0))/1000, "")</f>
        <v>9957.6640000000007</v>
      </c>
    </row>
    <row r="20" spans="1:26" x14ac:dyDescent="0.25">
      <c r="A20" t="s">
        <v>185</v>
      </c>
      <c r="B20" t="s">
        <v>169</v>
      </c>
      <c r="C20" t="str">
        <f>INDEX('RPC Counties'!$B$2:$B$15, MATCH($B20, 'RPC Counties'!$A$2:$A$15, 0))</f>
        <v>ACRPC</v>
      </c>
      <c r="D20" t="s">
        <v>195</v>
      </c>
      <c r="E20" s="1">
        <v>1756</v>
      </c>
      <c r="F20" s="3">
        <f>IFERROR(INDEX(Cities!$E$2:$E$11, MATCH($A20, Cities!$A$2:$A$11, 0)), INDEX(Towns!$E$2:$E$247, MATCH($A20, Towns!$A$2:$A$247, 0)))</f>
        <v>45.7</v>
      </c>
      <c r="G20" s="3">
        <f>INDEX('VCGI Rooftop Solar'!$J$5:$J$260, MATCH($A20, 'VCGI Rooftop Solar'!$D$5:$D$260, 0))</f>
        <v>14.265371650000001</v>
      </c>
      <c r="H20" s="57">
        <f>SUMIFS('Existing Gen'!$E$2:$E$100000, 'Existing Gen'!$B$2:$B$100000, $A20, 'Existing Gen'!$C$2:$C$100000, H$3)/1000</f>
        <v>1.0837900000000003</v>
      </c>
      <c r="I20" s="58">
        <f>SUMIFS('Existing Gen'!$E$2:$E$100000, 'Existing Gen'!$B$2:$B$100000, $A20, 'Existing Gen'!$C$2:$C$100000, I$3)/1000</f>
        <v>2.5000000000000001E-3</v>
      </c>
      <c r="J20" s="58">
        <f>SUMIFS('Existing Gen'!$E$2:$E$100000, 'Existing Gen'!$B$2:$B$100000, $A20, 'Existing Gen'!$C$2:$C$100000, J$3)/1000</f>
        <v>0</v>
      </c>
      <c r="K20" s="58">
        <f>SUMIFS('Existing Gen'!$E$2:$E$100000, 'Existing Gen'!$B$2:$B$100000, $A20, 'Existing Gen'!$C$2:$C$100000, K$3)/1000</f>
        <v>0</v>
      </c>
      <c r="L20" s="59">
        <f t="shared" si="2"/>
        <v>1.0862900000000002</v>
      </c>
      <c r="M20" s="136">
        <f>H20*INDEX(Constants!$D$2:$D$8, MATCH('Cities &amp; Towns'!M$3, Constants!$A$2:$A$8, 0))</f>
        <v>1424.1000600000004</v>
      </c>
      <c r="N20" s="100">
        <f>I20*INDEX(Constants!$D$2:$D$8, MATCH('Cities &amp; Towns'!N$3, Constants!$A$2:$A$8, 0))</f>
        <v>4.9275000000000002</v>
      </c>
      <c r="O20" s="100">
        <f>J20*INDEX(Constants!$D$2:$D$8, MATCH('Cities &amp; Towns'!O$3, Constants!$A$2:$A$8, 0))</f>
        <v>0</v>
      </c>
      <c r="P20" s="100">
        <f>K20*INDEX(Constants!$D$2:$D$8, MATCH('Cities &amp; Towns'!P$3, Constants!$A$2:$A$8, 0))</f>
        <v>0</v>
      </c>
      <c r="Q20" s="48">
        <f t="shared" si="3"/>
        <v>1429.0275600000004</v>
      </c>
      <c r="R20" s="55">
        <f>IF(SUMIF('GMP feeders by town'!$B$2:$B$1152, $A20, 'GMP feeders by town'!$F$2:$F$1152) = 0, "", IF(SUMIF('GMP feeders by town'!$B$2:$B$1152, $A20, 'GMP feeders by town'!$F$2:$F$1152) &lt; 0, 0, SUMIF('GMP feeders by town'!$B$2:$B$1152, $A20, 'GMP feeders by town'!$F$2:$F$1152)))</f>
        <v>0.52515002130603794</v>
      </c>
      <c r="S20" s="55">
        <f>IFERROR(IF(INDEX('VEC XFMR capacity by town'!$B$41:$BR$41, MATCH($A20, 'VEC XFMR capacity by town'!$B$1:$BR$1, 0)) = 0, "", IF($L20-INDEX('VEC XFMR capacity by town'!$B$41:$BR$41, MATCH($A20, 'VEC XFMR capacity by town'!$B$1:$BR$1, 0))&lt;0, 0, $L20-INDEX('VEC XFMR capacity by town'!$B$41:$BR$41, MATCH($A20, 'VEC XFMR capacity by town'!$B$1:$BR$1, 0)))), "")</f>
        <v>0.72107260869565237</v>
      </c>
      <c r="T20" s="55"/>
      <c r="U20" s="55"/>
      <c r="V20" s="55"/>
      <c r="W20" s="55"/>
      <c r="X20" s="55"/>
      <c r="Y20" s="56" cm="1">
        <f t="array" ref="Y20">IF(SUMPRODUCT(--($R20:$X20&lt;&gt;""))=0, "", SUM($R20:$X20))</f>
        <v>1.2462226300016903</v>
      </c>
      <c r="Z20" s="212" cm="1">
        <f t="array" ref="Z20">IFERROR(INDEX('EVT Demand'!$H$2:$H$757,MATCH(1,('EVT Demand'!$A$2:$A$757=$A20)*('EVT Demand'!$C$2:$C$757="Total"),0))/1000, "")</f>
        <v>7457.1149999999998</v>
      </c>
    </row>
    <row r="21" spans="1:26" x14ac:dyDescent="0.25">
      <c r="A21" t="s">
        <v>186</v>
      </c>
      <c r="B21" t="s">
        <v>169</v>
      </c>
      <c r="C21" t="str">
        <f>INDEX('RPC Counties'!$B$2:$B$15, MATCH($B21, 'RPC Counties'!$A$2:$A$15, 0))</f>
        <v>ACRPC</v>
      </c>
      <c r="D21" t="s">
        <v>195</v>
      </c>
      <c r="E21" s="1">
        <v>2553</v>
      </c>
      <c r="F21" s="3">
        <f>IFERROR(INDEX(Cities!$E$2:$E$11, MATCH($A21, Cities!$A$2:$A$11, 0)), INDEX(Towns!$E$2:$E$247, MATCH($A21, Towns!$A$2:$A$247, 0)))</f>
        <v>2.48</v>
      </c>
      <c r="G21" s="3">
        <f>INDEX('VCGI Rooftop Solar'!$J$5:$J$260, MATCH($A21, 'VCGI Rooftop Solar'!$D$5:$D$260, 0))</f>
        <v>29.610592150000002</v>
      </c>
      <c r="H21" s="57">
        <f>SUMIFS('Existing Gen'!$E$2:$E$100000, 'Existing Gen'!$B$2:$B$100000, $A21, 'Existing Gen'!$C$2:$C$100000, H$3)/1000</f>
        <v>2.2734099999999988</v>
      </c>
      <c r="I21" s="58">
        <f>SUMIFS('Existing Gen'!$E$2:$E$100000, 'Existing Gen'!$B$2:$B$100000, $A21, 'Existing Gen'!$C$2:$C$100000, I$3)/1000</f>
        <v>0.2</v>
      </c>
      <c r="J21" s="58">
        <f>SUMIFS('Existing Gen'!$E$2:$E$100000, 'Existing Gen'!$B$2:$B$100000, $A21, 'Existing Gen'!$C$2:$C$100000, J$3)/1000</f>
        <v>0</v>
      </c>
      <c r="K21" s="58">
        <f>SUMIFS('Existing Gen'!$E$2:$E$100000, 'Existing Gen'!$B$2:$B$100000, $A21, 'Existing Gen'!$C$2:$C$100000, K$3)/1000</f>
        <v>0</v>
      </c>
      <c r="L21" s="59">
        <f t="shared" si="2"/>
        <v>2.473409999999999</v>
      </c>
      <c r="M21" s="136">
        <f>H21*INDEX(Constants!$D$2:$D$8, MATCH('Cities &amp; Towns'!M$3, Constants!$A$2:$A$8, 0))</f>
        <v>2987.2607399999983</v>
      </c>
      <c r="N21" s="100">
        <f>I21*INDEX(Constants!$D$2:$D$8, MATCH('Cities &amp; Towns'!N$3, Constants!$A$2:$A$8, 0))</f>
        <v>394.20000000000005</v>
      </c>
      <c r="O21" s="100">
        <f>J21*INDEX(Constants!$D$2:$D$8, MATCH('Cities &amp; Towns'!O$3, Constants!$A$2:$A$8, 0))</f>
        <v>0</v>
      </c>
      <c r="P21" s="100">
        <f>K21*INDEX(Constants!$D$2:$D$8, MATCH('Cities &amp; Towns'!P$3, Constants!$A$2:$A$8, 0))</f>
        <v>0</v>
      </c>
      <c r="Q21" s="48">
        <f t="shared" si="3"/>
        <v>3381.4607399999986</v>
      </c>
      <c r="R21" s="55">
        <f>IF(SUMIF('GMP feeders by town'!$B$2:$B$1152, $A21, 'GMP feeders by town'!$F$2:$F$1152) = 0, "", IF(SUMIF('GMP feeders by town'!$B$2:$B$1152, $A21, 'GMP feeders by town'!$F$2:$F$1152) &lt; 0, 0, SUMIF('GMP feeders by town'!$B$2:$B$1152, $A21, 'GMP feeders by town'!$F$2:$F$1152)))</f>
        <v>0</v>
      </c>
      <c r="S21" s="55" t="str">
        <f>IFERROR(IF(INDEX('VEC XFMR capacity by town'!$B$41:$BR$41, MATCH($A21, 'VEC XFMR capacity by town'!$B$1:$BR$1, 0)) = 0, "", IF($L21-INDEX('VEC XFMR capacity by town'!$B$41:$BR$41, MATCH($A21, 'VEC XFMR capacity by town'!$B$1:$BR$1, 0))&lt;0, 0, $L21-INDEX('VEC XFMR capacity by town'!$B$41:$BR$41, MATCH($A21, 'VEC XFMR capacity by town'!$B$1:$BR$1, 0)))), "")</f>
        <v/>
      </c>
      <c r="T21" s="55"/>
      <c r="U21" s="55"/>
      <c r="V21" s="55"/>
      <c r="W21" s="55"/>
      <c r="X21" s="55"/>
      <c r="Y21" s="56" cm="1">
        <f t="array" ref="Y21">IF(SUMPRODUCT(--($R21:$X21&lt;&gt;""))=0, "", SUM($R21:$X21))</f>
        <v>0</v>
      </c>
      <c r="Z21" s="212" cm="1">
        <f t="array" ref="Z21">IFERROR(INDEX('EVT Demand'!$H$2:$H$757,MATCH(1,('EVT Demand'!$A$2:$A$757=$A21)*('EVT Demand'!$C$2:$C$757="Total"),0))/1000, "")</f>
        <v>22107.448</v>
      </c>
    </row>
    <row r="22" spans="1:26" x14ac:dyDescent="0.25">
      <c r="A22" t="s">
        <v>187</v>
      </c>
      <c r="B22" t="s">
        <v>169</v>
      </c>
      <c r="C22" t="str">
        <f>INDEX('RPC Counties'!$B$2:$B$15, MATCH($B22, 'RPC Counties'!$A$2:$A$15, 0))</f>
        <v>ACRPC</v>
      </c>
      <c r="D22" t="s">
        <v>195</v>
      </c>
      <c r="E22">
        <v>446</v>
      </c>
      <c r="F22" s="3">
        <f>IFERROR(INDEX(Cities!$E$2:$E$11, MATCH($A22, Cities!$A$2:$A$11, 0)), INDEX(Towns!$E$2:$E$247, MATCH($A22, Towns!$A$2:$A$247, 0)))</f>
        <v>9</v>
      </c>
      <c r="G22" s="3">
        <f>INDEX('VCGI Rooftop Solar'!$J$5:$J$260, MATCH($A22, 'VCGI Rooftop Solar'!$D$5:$D$260, 0))</f>
        <v>7.1662921050000001</v>
      </c>
      <c r="H22" s="57">
        <f>SUMIFS('Existing Gen'!$E$2:$E$100000, 'Existing Gen'!$B$2:$B$100000, $A22, 'Existing Gen'!$C$2:$C$100000, H$3)/1000</f>
        <v>1.1046099999999999</v>
      </c>
      <c r="I22" s="58">
        <f>SUMIFS('Existing Gen'!$E$2:$E$100000, 'Existing Gen'!$B$2:$B$100000, $A22, 'Existing Gen'!$C$2:$C$100000, I$3)/1000</f>
        <v>5.0000000000000001E-3</v>
      </c>
      <c r="J22" s="58">
        <f>SUMIFS('Existing Gen'!$E$2:$E$100000, 'Existing Gen'!$B$2:$B$100000, $A22, 'Existing Gen'!$C$2:$C$100000, J$3)/1000</f>
        <v>0</v>
      </c>
      <c r="K22" s="58">
        <f>SUMIFS('Existing Gen'!$E$2:$E$100000, 'Existing Gen'!$B$2:$B$100000, $A22, 'Existing Gen'!$C$2:$C$100000, K$3)/1000</f>
        <v>0</v>
      </c>
      <c r="L22" s="59">
        <f t="shared" si="2"/>
        <v>1.1096099999999998</v>
      </c>
      <c r="M22" s="136">
        <f>H22*INDEX(Constants!$D$2:$D$8, MATCH('Cities &amp; Towns'!M$3, Constants!$A$2:$A$8, 0))</f>
        <v>1451.4575399999999</v>
      </c>
      <c r="N22" s="100">
        <f>I22*INDEX(Constants!$D$2:$D$8, MATCH('Cities &amp; Towns'!N$3, Constants!$A$2:$A$8, 0))</f>
        <v>9.8550000000000004</v>
      </c>
      <c r="O22" s="100">
        <f>J22*INDEX(Constants!$D$2:$D$8, MATCH('Cities &amp; Towns'!O$3, Constants!$A$2:$A$8, 0))</f>
        <v>0</v>
      </c>
      <c r="P22" s="100">
        <f>K22*INDEX(Constants!$D$2:$D$8, MATCH('Cities &amp; Towns'!P$3, Constants!$A$2:$A$8, 0))</f>
        <v>0</v>
      </c>
      <c r="Q22" s="48">
        <f t="shared" si="3"/>
        <v>1461.3125399999999</v>
      </c>
      <c r="R22" s="55">
        <f>IF(SUMIF('GMP feeders by town'!$B$2:$B$1152, $A22, 'GMP feeders by town'!$F$2:$F$1152) = 0, "", IF(SUMIF('GMP feeders by town'!$B$2:$B$1152, $A22, 'GMP feeders by town'!$F$2:$F$1152) &lt; 0, 0, SUMIF('GMP feeders by town'!$B$2:$B$1152, $A22, 'GMP feeders by town'!$F$2:$F$1152)))</f>
        <v>0</v>
      </c>
      <c r="S22" s="55" t="str">
        <f>IFERROR(IF(INDEX('VEC XFMR capacity by town'!$B$41:$BR$41, MATCH($A22, 'VEC XFMR capacity by town'!$B$1:$BR$1, 0)) = 0, "", IF($L22-INDEX('VEC XFMR capacity by town'!$B$41:$BR$41, MATCH($A22, 'VEC XFMR capacity by town'!$B$1:$BR$1, 0))&lt;0, 0, $L22-INDEX('VEC XFMR capacity by town'!$B$41:$BR$41, MATCH($A22, 'VEC XFMR capacity by town'!$B$1:$BR$1, 0)))), "")</f>
        <v/>
      </c>
      <c r="T22" s="55"/>
      <c r="U22" s="55"/>
      <c r="V22" s="55"/>
      <c r="W22" s="55"/>
      <c r="X22" s="55"/>
      <c r="Y22" s="56" cm="1">
        <f t="array" ref="Y22">IF(SUMPRODUCT(--($R22:$X22&lt;&gt;""))=0, "", SUM($R22:$X22))</f>
        <v>0</v>
      </c>
      <c r="Z22" s="212" cm="1">
        <f t="array" ref="Z22">IFERROR(INDEX('EVT Demand'!$H$2:$H$757,MATCH(1,('EVT Demand'!$A$2:$A$757=$A22)*('EVT Demand'!$C$2:$C$757="Total"),0))/1000, "")</f>
        <v>1989.308</v>
      </c>
    </row>
    <row r="23" spans="1:26" x14ac:dyDescent="0.25">
      <c r="A23" t="s">
        <v>188</v>
      </c>
      <c r="B23" t="s">
        <v>169</v>
      </c>
      <c r="C23" t="str">
        <f>INDEX('RPC Counties'!$B$2:$B$15, MATCH($B23, 'RPC Counties'!$A$2:$A$15, 0))</f>
        <v>ACRPC</v>
      </c>
      <c r="D23" t="s">
        <v>195</v>
      </c>
      <c r="E23">
        <v>814</v>
      </c>
      <c r="F23" s="3">
        <f>IFERROR(INDEX(Cities!$E$2:$E$11, MATCH($A23, Cities!$A$2:$A$11, 0)), INDEX(Towns!$E$2:$E$247, MATCH($A23, Towns!$A$2:$A$247, 0)))</f>
        <v>17.100000000000001</v>
      </c>
      <c r="G23" s="3">
        <f>INDEX('VCGI Rooftop Solar'!$J$5:$J$260, MATCH($A23, 'VCGI Rooftop Solar'!$D$5:$D$260, 0))</f>
        <v>15.405514120000001</v>
      </c>
      <c r="H23" s="57">
        <f>SUMIFS('Existing Gen'!$E$2:$E$100000, 'Existing Gen'!$B$2:$B$100000, $A23, 'Existing Gen'!$C$2:$C$100000, H$3)/1000</f>
        <v>0.49512</v>
      </c>
      <c r="I23" s="58">
        <f>SUMIFS('Existing Gen'!$E$2:$E$100000, 'Existing Gen'!$B$2:$B$100000, $A23, 'Existing Gen'!$C$2:$C$100000, I$3)/1000</f>
        <v>0</v>
      </c>
      <c r="J23" s="58">
        <f>SUMIFS('Existing Gen'!$E$2:$E$100000, 'Existing Gen'!$B$2:$B$100000, $A23, 'Existing Gen'!$C$2:$C$100000, J$3)/1000</f>
        <v>0.155</v>
      </c>
      <c r="K23" s="58">
        <f>SUMIFS('Existing Gen'!$E$2:$E$100000, 'Existing Gen'!$B$2:$B$100000, $A23, 'Existing Gen'!$C$2:$C$100000, K$3)/1000</f>
        <v>5.5</v>
      </c>
      <c r="L23" s="59">
        <f t="shared" si="2"/>
        <v>6.1501200000000003</v>
      </c>
      <c r="M23" s="136">
        <f>H23*INDEX(Constants!$D$2:$D$8, MATCH('Cities &amp; Towns'!M$3, Constants!$A$2:$A$8, 0))</f>
        <v>650.58767999999998</v>
      </c>
      <c r="N23" s="100">
        <f>I23*INDEX(Constants!$D$2:$D$8, MATCH('Cities &amp; Towns'!N$3, Constants!$A$2:$A$8, 0))</f>
        <v>0</v>
      </c>
      <c r="O23" s="100">
        <f>J23*INDEX(Constants!$D$2:$D$8, MATCH('Cities &amp; Towns'!O$3, Constants!$A$2:$A$8, 0))</f>
        <v>950.46</v>
      </c>
      <c r="P23" s="100">
        <f>K23*INDEX(Constants!$D$2:$D$8, MATCH('Cities &amp; Towns'!P$3, Constants!$A$2:$A$8, 0))</f>
        <v>24090</v>
      </c>
      <c r="Q23" s="48">
        <f t="shared" si="3"/>
        <v>25691.04768</v>
      </c>
      <c r="R23" s="55">
        <f>IF(SUMIF('GMP feeders by town'!$B$2:$B$1152, $A23, 'GMP feeders by town'!$F$2:$F$1152) = 0, "", IF(SUMIF('GMP feeders by town'!$B$2:$B$1152, $A23, 'GMP feeders by town'!$F$2:$F$1152) &lt; 0, 0, SUMIF('GMP feeders by town'!$B$2:$B$1152, $A23, 'GMP feeders by town'!$F$2:$F$1152)))</f>
        <v>1.1354639638495816</v>
      </c>
      <c r="S23" s="55" t="str">
        <f>IFERROR(IF(INDEX('VEC XFMR capacity by town'!$B$41:$BR$41, MATCH($A23, 'VEC XFMR capacity by town'!$B$1:$BR$1, 0)) = 0, "", IF($L23-INDEX('VEC XFMR capacity by town'!$B$41:$BR$41, MATCH($A23, 'VEC XFMR capacity by town'!$B$1:$BR$1, 0))&lt;0, 0, $L23-INDEX('VEC XFMR capacity by town'!$B$41:$BR$41, MATCH($A23, 'VEC XFMR capacity by town'!$B$1:$BR$1, 0)))), "")</f>
        <v/>
      </c>
      <c r="T23" s="55"/>
      <c r="U23" s="55"/>
      <c r="V23" s="55"/>
      <c r="W23" s="55"/>
      <c r="X23" s="55"/>
      <c r="Y23" s="56" cm="1">
        <f t="array" ref="Y23">IF(SUMPRODUCT(--($R23:$X23&lt;&gt;""))=0, "", SUM($R23:$X23))</f>
        <v>1.1354639638495816</v>
      </c>
      <c r="Z23" s="212" cm="1">
        <f t="array" ref="Z23">IFERROR(INDEX('EVT Demand'!$H$2:$H$757,MATCH(1,('EVT Demand'!$A$2:$A$757=$A23)*('EVT Demand'!$C$2:$C$757="Total"),0))/1000, "")</f>
        <v>4512.8180000000002</v>
      </c>
    </row>
    <row r="24" spans="1:26" x14ac:dyDescent="0.25">
      <c r="A24" t="s">
        <v>189</v>
      </c>
      <c r="B24" t="s">
        <v>169</v>
      </c>
      <c r="C24" t="str">
        <f>INDEX('RPC Counties'!$B$2:$B$15, MATCH($B24, 'RPC Counties'!$A$2:$A$15, 0))</f>
        <v>ACRPC</v>
      </c>
      <c r="D24" t="s">
        <v>195</v>
      </c>
      <c r="E24">
        <v>405</v>
      </c>
      <c r="F24" s="3">
        <f>IFERROR(INDEX(Cities!$E$2:$E$11, MATCH($A24, Cities!$A$2:$A$11, 0)), INDEX(Towns!$E$2:$E$247, MATCH($A24, Towns!$A$2:$A$247, 0)))</f>
        <v>13.6</v>
      </c>
      <c r="G24" s="3">
        <f>INDEX('VCGI Rooftop Solar'!$J$5:$J$260, MATCH($A24, 'VCGI Rooftop Solar'!$D$5:$D$260, 0))</f>
        <v>9.3996270950000014</v>
      </c>
      <c r="H24" s="57">
        <f>SUMIFS('Existing Gen'!$E$2:$E$100000, 'Existing Gen'!$B$2:$B$100000, $A24, 'Existing Gen'!$C$2:$C$100000, H$3)/1000</f>
        <v>0.92137000000000002</v>
      </c>
      <c r="I24" s="58">
        <f>SUMIFS('Existing Gen'!$E$2:$E$100000, 'Existing Gen'!$B$2:$B$100000, $A24, 'Existing Gen'!$C$2:$C$100000, I$3)/1000</f>
        <v>0</v>
      </c>
      <c r="J24" s="58">
        <f>SUMIFS('Existing Gen'!$E$2:$E$100000, 'Existing Gen'!$B$2:$B$100000, $A24, 'Existing Gen'!$C$2:$C$100000, J$3)/1000</f>
        <v>0</v>
      </c>
      <c r="K24" s="58">
        <f>SUMIFS('Existing Gen'!$E$2:$E$100000, 'Existing Gen'!$B$2:$B$100000, $A24, 'Existing Gen'!$C$2:$C$100000, K$3)/1000</f>
        <v>0</v>
      </c>
      <c r="L24" s="59">
        <f t="shared" si="2"/>
        <v>0.92137000000000002</v>
      </c>
      <c r="M24" s="136">
        <f>H24*INDEX(Constants!$D$2:$D$8, MATCH('Cities &amp; Towns'!M$3, Constants!$A$2:$A$8, 0))</f>
        <v>1210.6801800000001</v>
      </c>
      <c r="N24" s="100">
        <f>I24*INDEX(Constants!$D$2:$D$8, MATCH('Cities &amp; Towns'!N$3, Constants!$A$2:$A$8, 0))</f>
        <v>0</v>
      </c>
      <c r="O24" s="100">
        <f>J24*INDEX(Constants!$D$2:$D$8, MATCH('Cities &amp; Towns'!O$3, Constants!$A$2:$A$8, 0))</f>
        <v>0</v>
      </c>
      <c r="P24" s="100">
        <f>K24*INDEX(Constants!$D$2:$D$8, MATCH('Cities &amp; Towns'!P$3, Constants!$A$2:$A$8, 0))</f>
        <v>0</v>
      </c>
      <c r="Q24" s="48">
        <f t="shared" si="3"/>
        <v>1210.6801800000001</v>
      </c>
      <c r="R24" s="55">
        <f>IF(SUMIF('GMP feeders by town'!$B$2:$B$1152, $A24, 'GMP feeders by town'!$F$2:$F$1152) = 0, "", IF(SUMIF('GMP feeders by town'!$B$2:$B$1152, $A24, 'GMP feeders by town'!$F$2:$F$1152) &lt; 0, 0, SUMIF('GMP feeders by town'!$B$2:$B$1152, $A24, 'GMP feeders by town'!$F$2:$F$1152)))</f>
        <v>9.6594464427849514E-3</v>
      </c>
      <c r="S24" s="55" t="str">
        <f>IFERROR(IF(INDEX('VEC XFMR capacity by town'!$B$41:$BR$41, MATCH($A24, 'VEC XFMR capacity by town'!$B$1:$BR$1, 0)) = 0, "", IF($L24-INDEX('VEC XFMR capacity by town'!$B$41:$BR$41, MATCH($A24, 'VEC XFMR capacity by town'!$B$1:$BR$1, 0))&lt;0, 0, $L24-INDEX('VEC XFMR capacity by town'!$B$41:$BR$41, MATCH($A24, 'VEC XFMR capacity by town'!$B$1:$BR$1, 0)))), "")</f>
        <v/>
      </c>
      <c r="T24" s="55"/>
      <c r="U24" s="55"/>
      <c r="V24" s="55"/>
      <c r="W24" s="55"/>
      <c r="X24" s="55"/>
      <c r="Y24" s="56" cm="1">
        <f t="array" ref="Y24">IF(SUMPRODUCT(--($R24:$X24&lt;&gt;""))=0, "", SUM($R24:$X24))</f>
        <v>9.6594464427849514E-3</v>
      </c>
      <c r="Z24" s="212" cm="1">
        <f t="array" ref="Z24">IFERROR(INDEX('EVT Demand'!$H$2:$H$757,MATCH(1,('EVT Demand'!$A$2:$A$757=$A24)*('EVT Demand'!$C$2:$C$757="Total"),0))/1000, "")</f>
        <v>2159.9259999999999</v>
      </c>
    </row>
    <row r="25" spans="1:26" x14ac:dyDescent="0.25">
      <c r="A25" t="s">
        <v>198</v>
      </c>
      <c r="B25" t="s">
        <v>199</v>
      </c>
      <c r="C25" t="str">
        <f>INDEX('RPC Counties'!$B$2:$B$15, MATCH($B25, 'RPC Counties'!$A$2:$A$15, 0))</f>
        <v>BCRC</v>
      </c>
      <c r="D25" t="s">
        <v>211</v>
      </c>
      <c r="E25" s="1">
        <v>2457</v>
      </c>
      <c r="F25" s="3">
        <f>IFERROR(INDEX(Cities!$E$2:$E$11, MATCH($A25, Cities!$A$2:$A$11, 0)), INDEX(Towns!$E$2:$E$247, MATCH($A25, Towns!$A$2:$A$247, 0)))</f>
        <v>42.2</v>
      </c>
      <c r="G25" s="3">
        <f>INDEX('VCGI Rooftop Solar'!$J$5:$J$260, MATCH($A25, 'VCGI Rooftop Solar'!$D$5:$D$260, 0))</f>
        <v>32.998648805000002</v>
      </c>
      <c r="H25" s="57">
        <f>SUMIFS('Existing Gen'!$E$2:$E$100000, 'Existing Gen'!$B$2:$B$100000, $A25, 'Existing Gen'!$C$2:$C$100000, H$3)/1000</f>
        <v>0.90505000000000002</v>
      </c>
      <c r="I25" s="58">
        <f>SUMIFS('Existing Gen'!$E$2:$E$100000, 'Existing Gen'!$B$2:$B$100000, $A25, 'Existing Gen'!$C$2:$C$100000, I$3)/1000</f>
        <v>0</v>
      </c>
      <c r="J25" s="58">
        <f>SUMIFS('Existing Gen'!$E$2:$E$100000, 'Existing Gen'!$B$2:$B$100000, $A25, 'Existing Gen'!$C$2:$C$100000, J$3)/1000</f>
        <v>0</v>
      </c>
      <c r="K25" s="58">
        <f>SUMIFS('Existing Gen'!$E$2:$E$100000, 'Existing Gen'!$B$2:$B$100000, $A25, 'Existing Gen'!$C$2:$C$100000, K$3)/1000</f>
        <v>0.5</v>
      </c>
      <c r="L25" s="59">
        <f t="shared" si="2"/>
        <v>1.4050500000000001</v>
      </c>
      <c r="M25" s="136">
        <f>H25*INDEX(Constants!$D$2:$D$8, MATCH('Cities &amp; Towns'!M$3, Constants!$A$2:$A$8, 0))</f>
        <v>1189.2357</v>
      </c>
      <c r="N25" s="100">
        <f>I25*INDEX(Constants!$D$2:$D$8, MATCH('Cities &amp; Towns'!N$3, Constants!$A$2:$A$8, 0))</f>
        <v>0</v>
      </c>
      <c r="O25" s="100">
        <f>J25*INDEX(Constants!$D$2:$D$8, MATCH('Cities &amp; Towns'!O$3, Constants!$A$2:$A$8, 0))</f>
        <v>0</v>
      </c>
      <c r="P25" s="100">
        <f>K25*INDEX(Constants!$D$2:$D$8, MATCH('Cities &amp; Towns'!P$3, Constants!$A$2:$A$8, 0))</f>
        <v>2190</v>
      </c>
      <c r="Q25" s="48">
        <f t="shared" si="3"/>
        <v>3379.2357000000002</v>
      </c>
      <c r="R25" s="55">
        <f>IF(SUMIF('GMP feeders by town'!$B$2:$B$1152, $A25, 'GMP feeders by town'!$F$2:$F$1152) = 0, "", IF(SUMIF('GMP feeders by town'!$B$2:$B$1152, $A25, 'GMP feeders by town'!$F$2:$F$1152) &lt; 0, 0, SUMIF('GMP feeders by town'!$B$2:$B$1152, $A25, 'GMP feeders by town'!$F$2:$F$1152)))</f>
        <v>11.524186072622321</v>
      </c>
      <c r="S25" s="55" t="str">
        <f>IFERROR(IF(INDEX('VEC XFMR capacity by town'!$B$41:$BR$41, MATCH($A25, 'VEC XFMR capacity by town'!$B$1:$BR$1, 0)) = 0, "", IF($L25-INDEX('VEC XFMR capacity by town'!$B$41:$BR$41, MATCH($A25, 'VEC XFMR capacity by town'!$B$1:$BR$1, 0))&lt;0, 0, $L25-INDEX('VEC XFMR capacity by town'!$B$41:$BR$41, MATCH($A25, 'VEC XFMR capacity by town'!$B$1:$BR$1, 0)))), "")</f>
        <v/>
      </c>
      <c r="T25" s="55"/>
      <c r="U25" s="55"/>
      <c r="V25" s="55"/>
      <c r="W25" s="55"/>
      <c r="X25" s="55"/>
      <c r="Y25" s="56" cm="1">
        <f t="array" ref="Y25">IF(SUMPRODUCT(--($R25:$X25&lt;&gt;""))=0, "", SUM($R25:$X25))</f>
        <v>11.524186072622321</v>
      </c>
      <c r="Z25" s="212" cm="1">
        <f t="array" ref="Z25">IFERROR(INDEX('EVT Demand'!$H$2:$H$757,MATCH(1,('EVT Demand'!$A$2:$A$757=$A25)*('EVT Demand'!$C$2:$C$757="Total"),0))/1000, "")</f>
        <v>27028.758000000002</v>
      </c>
    </row>
    <row r="26" spans="1:26" x14ac:dyDescent="0.25">
      <c r="A26" t="s">
        <v>199</v>
      </c>
      <c r="B26" t="s">
        <v>199</v>
      </c>
      <c r="C26" t="str">
        <f>INDEX('RPC Counties'!$B$2:$B$15, MATCH($B26, 'RPC Counties'!$A$2:$A$15, 0))</f>
        <v>BCRC</v>
      </c>
      <c r="D26" t="s">
        <v>211</v>
      </c>
      <c r="E26" s="1">
        <v>15333</v>
      </c>
      <c r="F26" s="3">
        <f>IFERROR(INDEX(Cities!$E$2:$E$11, MATCH($A26, Cities!$A$2:$A$11, 0)), INDEX(Towns!$E$2:$E$247, MATCH($A26, Towns!$A$2:$A$247, 0)))</f>
        <v>42.2</v>
      </c>
      <c r="G26" s="3">
        <f>INDEX('VCGI Rooftop Solar'!$J$5:$J$260, MATCH($A26, 'VCGI Rooftop Solar'!$D$5:$D$260, 0))</f>
        <v>169.31165100500002</v>
      </c>
      <c r="H26" s="57">
        <f>SUMIFS('Existing Gen'!$E$2:$E$100000, 'Existing Gen'!$B$2:$B$100000, $A26, 'Existing Gen'!$C$2:$C$100000, H$3)/1000</f>
        <v>7.2266499999999994</v>
      </c>
      <c r="I26" s="58">
        <f>SUMIFS('Existing Gen'!$E$2:$E$100000, 'Existing Gen'!$B$2:$B$100000, $A26, 'Existing Gen'!$C$2:$C$100000, I$3)/1000</f>
        <v>0</v>
      </c>
      <c r="J26" s="58">
        <f>SUMIFS('Existing Gen'!$E$2:$E$100000, 'Existing Gen'!$B$2:$B$100000, $A26, 'Existing Gen'!$C$2:$C$100000, J$3)/1000</f>
        <v>0</v>
      </c>
      <c r="K26" s="58">
        <f>SUMIFS('Existing Gen'!$E$2:$E$100000, 'Existing Gen'!$B$2:$B$100000, $A26, 'Existing Gen'!$C$2:$C$100000, K$3)/1000</f>
        <v>0.375</v>
      </c>
      <c r="L26" s="59">
        <f t="shared" si="2"/>
        <v>7.6016499999999994</v>
      </c>
      <c r="M26" s="136">
        <f>H26*INDEX(Constants!$D$2:$D$8, MATCH('Cities &amp; Towns'!M$3, Constants!$A$2:$A$8, 0))</f>
        <v>9495.8180999999986</v>
      </c>
      <c r="N26" s="100">
        <f>I26*INDEX(Constants!$D$2:$D$8, MATCH('Cities &amp; Towns'!N$3, Constants!$A$2:$A$8, 0))</f>
        <v>0</v>
      </c>
      <c r="O26" s="100">
        <f>J26*INDEX(Constants!$D$2:$D$8, MATCH('Cities &amp; Towns'!O$3, Constants!$A$2:$A$8, 0))</f>
        <v>0</v>
      </c>
      <c r="P26" s="100">
        <f>K26*INDEX(Constants!$D$2:$D$8, MATCH('Cities &amp; Towns'!P$3, Constants!$A$2:$A$8, 0))</f>
        <v>1642.5</v>
      </c>
      <c r="Q26" s="48">
        <f t="shared" si="3"/>
        <v>11138.318099999999</v>
      </c>
      <c r="R26" s="55">
        <f>IF(SUMIF('GMP feeders by town'!$B$2:$B$1152, $A26, 'GMP feeders by town'!$F$2:$F$1152) = 0, "", IF(SUMIF('GMP feeders by town'!$B$2:$B$1152, $A26, 'GMP feeders by town'!$F$2:$F$1152) &lt; 0, 0, SUMIF('GMP feeders by town'!$B$2:$B$1152, $A26, 'GMP feeders by town'!$F$2:$F$1152)))</f>
        <v>94.928513487983082</v>
      </c>
      <c r="S26" s="55" t="str">
        <f>IFERROR(IF(INDEX('VEC XFMR capacity by town'!$B$41:$BR$41, MATCH($A26, 'VEC XFMR capacity by town'!$B$1:$BR$1, 0)) = 0, "", IF($L26-INDEX('VEC XFMR capacity by town'!$B$41:$BR$41, MATCH($A26, 'VEC XFMR capacity by town'!$B$1:$BR$1, 0))&lt;0, 0, $L26-INDEX('VEC XFMR capacity by town'!$B$41:$BR$41, MATCH($A26, 'VEC XFMR capacity by town'!$B$1:$BR$1, 0)))), "")</f>
        <v/>
      </c>
      <c r="T26" s="55"/>
      <c r="U26" s="55"/>
      <c r="V26" s="55"/>
      <c r="W26" s="55"/>
      <c r="X26" s="55"/>
      <c r="Y26" s="56" cm="1">
        <f t="array" ref="Y26">IF(SUMPRODUCT(--($R26:$X26&lt;&gt;""))=0, "", SUM($R26:$X26))</f>
        <v>94.928513487983082</v>
      </c>
      <c r="Z26" s="212" cm="1">
        <f t="array" ref="Z26">IFERROR(INDEX('EVT Demand'!$H$2:$H$757,MATCH(1,('EVT Demand'!$A$2:$A$757=$A26)*('EVT Demand'!$C$2:$C$757="Total"),0))/1000, "")</f>
        <v>122185.751</v>
      </c>
    </row>
    <row r="27" spans="1:26" x14ac:dyDescent="0.25">
      <c r="A27" t="s">
        <v>200</v>
      </c>
      <c r="B27" t="s">
        <v>199</v>
      </c>
      <c r="C27" t="str">
        <f>INDEX('RPC Counties'!$B$2:$B$15, MATCH($B27, 'RPC Counties'!$A$2:$A$15, 0))</f>
        <v>BCRC</v>
      </c>
      <c r="D27" t="s">
        <v>211</v>
      </c>
      <c r="E27" s="1">
        <v>2133</v>
      </c>
      <c r="F27" s="3">
        <f>IFERROR(INDEX(Cities!$E$2:$E$11, MATCH($A27, Cities!$A$2:$A$11, 0)), INDEX(Towns!$E$2:$E$247, MATCH($A27, Towns!$A$2:$A$247, 0)))</f>
        <v>47.8</v>
      </c>
      <c r="G27" s="3">
        <f>INDEX('VCGI Rooftop Solar'!$J$5:$J$260, MATCH($A27, 'VCGI Rooftop Solar'!$D$5:$D$260, 0))</f>
        <v>44.070188330000001</v>
      </c>
      <c r="H27" s="57">
        <f>SUMIFS('Existing Gen'!$E$2:$E$100000, 'Existing Gen'!$B$2:$B$100000, $A27, 'Existing Gen'!$C$2:$C$100000, H$3)/1000</f>
        <v>0.82883999999999991</v>
      </c>
      <c r="I27" s="58">
        <f>SUMIFS('Existing Gen'!$E$2:$E$100000, 'Existing Gen'!$B$2:$B$100000, $A27, 'Existing Gen'!$C$2:$C$100000, I$3)/1000</f>
        <v>0</v>
      </c>
      <c r="J27" s="58">
        <f>SUMIFS('Existing Gen'!$E$2:$E$100000, 'Existing Gen'!$B$2:$B$100000, $A27, 'Existing Gen'!$C$2:$C$100000, J$3)/1000</f>
        <v>0</v>
      </c>
      <c r="K27" s="58">
        <f>SUMIFS('Existing Gen'!$E$2:$E$100000, 'Existing Gen'!$B$2:$B$100000, $A27, 'Existing Gen'!$C$2:$C$100000, K$3)/1000</f>
        <v>0</v>
      </c>
      <c r="L27" s="59">
        <f t="shared" si="2"/>
        <v>0.82883999999999991</v>
      </c>
      <c r="M27" s="136">
        <f>H27*INDEX(Constants!$D$2:$D$8, MATCH('Cities &amp; Towns'!M$3, Constants!$A$2:$A$8, 0))</f>
        <v>1089.0957599999999</v>
      </c>
      <c r="N27" s="100">
        <f>I27*INDEX(Constants!$D$2:$D$8, MATCH('Cities &amp; Towns'!N$3, Constants!$A$2:$A$8, 0))</f>
        <v>0</v>
      </c>
      <c r="O27" s="100">
        <f>J27*INDEX(Constants!$D$2:$D$8, MATCH('Cities &amp; Towns'!O$3, Constants!$A$2:$A$8, 0))</f>
        <v>0</v>
      </c>
      <c r="P27" s="100">
        <f>K27*INDEX(Constants!$D$2:$D$8, MATCH('Cities &amp; Towns'!P$3, Constants!$A$2:$A$8, 0))</f>
        <v>0</v>
      </c>
      <c r="Q27" s="48">
        <f t="shared" si="3"/>
        <v>1089.0957599999999</v>
      </c>
      <c r="R27" s="55">
        <f>IF(SUMIF('GMP feeders by town'!$B$2:$B$1152, $A27, 'GMP feeders by town'!$F$2:$F$1152) = 0, "", IF(SUMIF('GMP feeders by town'!$B$2:$B$1152, $A27, 'GMP feeders by town'!$F$2:$F$1152) &lt; 0, 0, SUMIF('GMP feeders by town'!$B$2:$B$1152, $A27, 'GMP feeders by town'!$F$2:$F$1152)))</f>
        <v>9.3828986402801373</v>
      </c>
      <c r="S27" s="55" t="str">
        <f>IFERROR(IF(INDEX('VEC XFMR capacity by town'!$B$41:$BR$41, MATCH($A27, 'VEC XFMR capacity by town'!$B$1:$BR$1, 0)) = 0, "", IF($L27-INDEX('VEC XFMR capacity by town'!$B$41:$BR$41, MATCH($A27, 'VEC XFMR capacity by town'!$B$1:$BR$1, 0))&lt;0, 0, $L27-INDEX('VEC XFMR capacity by town'!$B$41:$BR$41, MATCH($A27, 'VEC XFMR capacity by town'!$B$1:$BR$1, 0)))), "")</f>
        <v/>
      </c>
      <c r="T27" s="55"/>
      <c r="U27" s="55"/>
      <c r="V27" s="55"/>
      <c r="W27" s="55"/>
      <c r="X27" s="55"/>
      <c r="Y27" s="56" cm="1">
        <f t="array" ref="Y27">IF(SUMPRODUCT(--($R27:$X27&lt;&gt;""))=0, "", SUM($R27:$X27))</f>
        <v>9.3828986402801373</v>
      </c>
      <c r="Z27" s="212" cm="1">
        <f t="array" ref="Z27">IFERROR(INDEX('EVT Demand'!$H$2:$H$757,MATCH(1,('EVT Demand'!$A$2:$A$757=$A27)*('EVT Demand'!$C$2:$C$757="Total"),0))/1000, "")</f>
        <v>18988.78</v>
      </c>
    </row>
    <row r="28" spans="1:26" x14ac:dyDescent="0.25">
      <c r="A28" t="s">
        <v>201</v>
      </c>
      <c r="B28" t="s">
        <v>199</v>
      </c>
      <c r="C28" t="str">
        <f>INDEX('RPC Counties'!$B$2:$B$15, MATCH($B28, 'RPC Counties'!$A$2:$A$15, 0))</f>
        <v>BCRC</v>
      </c>
      <c r="D28" t="s">
        <v>211</v>
      </c>
      <c r="E28">
        <v>9</v>
      </c>
      <c r="F28" s="3">
        <f>IFERROR(INDEX(Cities!$E$2:$E$11, MATCH($A28, Cities!$A$2:$A$11, 0)), INDEX(Towns!$E$2:$E$247, MATCH($A28, Towns!$A$2:$A$247, 0)))</f>
        <v>44.4</v>
      </c>
      <c r="G28" s="3">
        <f>INDEX('VCGI Rooftop Solar'!$J$5:$J$260, MATCH($A28, 'VCGI Rooftop Solar'!$D$5:$D$260, 0))</f>
        <v>0.12231697500000001</v>
      </c>
      <c r="H28" s="57">
        <f>SUMIFS('Existing Gen'!$E$2:$E$100000, 'Existing Gen'!$B$2:$B$100000, $A28, 'Existing Gen'!$C$2:$C$100000, H$3)/1000</f>
        <v>0</v>
      </c>
      <c r="I28" s="58">
        <f>SUMIFS('Existing Gen'!$E$2:$E$100000, 'Existing Gen'!$B$2:$B$100000, $A28, 'Existing Gen'!$C$2:$C$100000, I$3)/1000</f>
        <v>0</v>
      </c>
      <c r="J28" s="58">
        <f>SUMIFS('Existing Gen'!$E$2:$E$100000, 'Existing Gen'!$B$2:$B$100000, $A28, 'Existing Gen'!$C$2:$C$100000, J$3)/1000</f>
        <v>0</v>
      </c>
      <c r="K28" s="58">
        <f>SUMIFS('Existing Gen'!$E$2:$E$100000, 'Existing Gen'!$B$2:$B$100000, $A28, 'Existing Gen'!$C$2:$C$100000, K$3)/1000</f>
        <v>0</v>
      </c>
      <c r="L28" s="59">
        <f t="shared" si="2"/>
        <v>0</v>
      </c>
      <c r="M28" s="136">
        <f>H28*INDEX(Constants!$D$2:$D$8, MATCH('Cities &amp; Towns'!M$3, Constants!$A$2:$A$8, 0))</f>
        <v>0</v>
      </c>
      <c r="N28" s="100">
        <f>I28*INDEX(Constants!$D$2:$D$8, MATCH('Cities &amp; Towns'!N$3, Constants!$A$2:$A$8, 0))</f>
        <v>0</v>
      </c>
      <c r="O28" s="100">
        <f>J28*INDEX(Constants!$D$2:$D$8, MATCH('Cities &amp; Towns'!O$3, Constants!$A$2:$A$8, 0))</f>
        <v>0</v>
      </c>
      <c r="P28" s="100">
        <f>K28*INDEX(Constants!$D$2:$D$8, MATCH('Cities &amp; Towns'!P$3, Constants!$A$2:$A$8, 0))</f>
        <v>0</v>
      </c>
      <c r="Q28" s="48">
        <f t="shared" si="3"/>
        <v>0</v>
      </c>
      <c r="R28" s="55">
        <f>IF(SUMIF('GMP feeders by town'!$B$2:$B$1152, $A28, 'GMP feeders by town'!$F$2:$F$1152) = 0, "", IF(SUMIF('GMP feeders by town'!$B$2:$B$1152, $A28, 'GMP feeders by town'!$F$2:$F$1152) &lt; 0, 0, SUMIF('GMP feeders by town'!$B$2:$B$1152, $A28, 'GMP feeders by town'!$F$2:$F$1152)))</f>
        <v>2.7066478259605221E-2</v>
      </c>
      <c r="S28" s="55" t="str">
        <f>IFERROR(IF(INDEX('VEC XFMR capacity by town'!$B$41:$BR$41, MATCH($A28, 'VEC XFMR capacity by town'!$B$1:$BR$1, 0)) = 0, "", IF($L28-INDEX('VEC XFMR capacity by town'!$B$41:$BR$41, MATCH($A28, 'VEC XFMR capacity by town'!$B$1:$BR$1, 0))&lt;0, 0, $L28-INDEX('VEC XFMR capacity by town'!$B$41:$BR$41, MATCH($A28, 'VEC XFMR capacity by town'!$B$1:$BR$1, 0)))), "")</f>
        <v/>
      </c>
      <c r="T28" s="55"/>
      <c r="U28" s="55"/>
      <c r="V28" s="55"/>
      <c r="W28" s="55"/>
      <c r="X28" s="55"/>
      <c r="Y28" s="56" cm="1">
        <f t="array" ref="Y28">IF(SUMPRODUCT(--($R28:$X28&lt;&gt;""))=0, "", SUM($R28:$X28))</f>
        <v>2.7066478259605221E-2</v>
      </c>
      <c r="Z28" s="212" cm="1">
        <f t="array" ref="Z28">IFERROR(INDEX('EVT Demand'!$H$2:$H$757,MATCH(1,('EVT Demand'!$A$2:$A$757=$A28)*('EVT Demand'!$C$2:$C$757="Total"),0))/1000, "")</f>
        <v>0</v>
      </c>
    </row>
    <row r="29" spans="1:26" x14ac:dyDescent="0.25">
      <c r="A29" t="s">
        <v>202</v>
      </c>
      <c r="B29" t="s">
        <v>199</v>
      </c>
      <c r="C29" t="str">
        <f>INDEX('RPC Counties'!$B$2:$B$15, MATCH($B29, 'RPC Counties'!$A$2:$A$15, 0))</f>
        <v>BCRC</v>
      </c>
      <c r="D29" t="s">
        <v>211</v>
      </c>
      <c r="E29">
        <v>177</v>
      </c>
      <c r="F29" s="3">
        <f>IFERROR(INDEX(Cities!$E$2:$E$11, MATCH($A29, Cities!$A$2:$A$11, 0)), INDEX(Towns!$E$2:$E$247, MATCH($A29, Towns!$A$2:$A$247, 0)))</f>
        <v>9.1</v>
      </c>
      <c r="G29" s="3">
        <f>INDEX('VCGI Rooftop Solar'!$J$5:$J$260, MATCH($A29, 'VCGI Rooftop Solar'!$D$5:$D$260, 0))</f>
        <v>3.5575706850000004</v>
      </c>
      <c r="H29" s="57">
        <f>SUMIFS('Existing Gen'!$E$2:$E$100000, 'Existing Gen'!$B$2:$B$100000, $A29, 'Existing Gen'!$C$2:$C$100000, H$3)/1000</f>
        <v>0.17369999999999999</v>
      </c>
      <c r="I29" s="58">
        <f>SUMIFS('Existing Gen'!$E$2:$E$100000, 'Existing Gen'!$B$2:$B$100000, $A29, 'Existing Gen'!$C$2:$C$100000, I$3)/1000</f>
        <v>0</v>
      </c>
      <c r="J29" s="58">
        <f>SUMIFS('Existing Gen'!$E$2:$E$100000, 'Existing Gen'!$B$2:$B$100000, $A29, 'Existing Gen'!$C$2:$C$100000, J$3)/1000</f>
        <v>0</v>
      </c>
      <c r="K29" s="58">
        <f>SUMIFS('Existing Gen'!$E$2:$E$100000, 'Existing Gen'!$B$2:$B$100000, $A29, 'Existing Gen'!$C$2:$C$100000, K$3)/1000</f>
        <v>0</v>
      </c>
      <c r="L29" s="59">
        <f t="shared" si="2"/>
        <v>0.17369999999999999</v>
      </c>
      <c r="M29" s="136">
        <f>H29*INDEX(Constants!$D$2:$D$8, MATCH('Cities &amp; Towns'!M$3, Constants!$A$2:$A$8, 0))</f>
        <v>228.24179999999998</v>
      </c>
      <c r="N29" s="100">
        <f>I29*INDEX(Constants!$D$2:$D$8, MATCH('Cities &amp; Towns'!N$3, Constants!$A$2:$A$8, 0))</f>
        <v>0</v>
      </c>
      <c r="O29" s="100">
        <f>J29*INDEX(Constants!$D$2:$D$8, MATCH('Cities &amp; Towns'!O$3, Constants!$A$2:$A$8, 0))</f>
        <v>0</v>
      </c>
      <c r="P29" s="100">
        <f>K29*INDEX(Constants!$D$2:$D$8, MATCH('Cities &amp; Towns'!P$3, Constants!$A$2:$A$8, 0))</f>
        <v>0</v>
      </c>
      <c r="Q29" s="48">
        <f t="shared" si="3"/>
        <v>228.24179999999998</v>
      </c>
      <c r="R29" s="55">
        <f>IF(SUMIF('GMP feeders by town'!$B$2:$B$1152, $A29, 'GMP feeders by town'!$F$2:$F$1152) = 0, "", IF(SUMIF('GMP feeders by town'!$B$2:$B$1152, $A29, 'GMP feeders by town'!$F$2:$F$1152) &lt; 0, 0, SUMIF('GMP feeders by town'!$B$2:$B$1152, $A29, 'GMP feeders by town'!$F$2:$F$1152)))</f>
        <v>0.98593100202672679</v>
      </c>
      <c r="S29" s="55" t="str">
        <f>IFERROR(IF(INDEX('VEC XFMR capacity by town'!$B$41:$BR$41, MATCH($A29, 'VEC XFMR capacity by town'!$B$1:$BR$1, 0)) = 0, "", IF($L29-INDEX('VEC XFMR capacity by town'!$B$41:$BR$41, MATCH($A29, 'VEC XFMR capacity by town'!$B$1:$BR$1, 0))&lt;0, 0, $L29-INDEX('VEC XFMR capacity by town'!$B$41:$BR$41, MATCH($A29, 'VEC XFMR capacity by town'!$B$1:$BR$1, 0)))), "")</f>
        <v/>
      </c>
      <c r="T29" s="55"/>
      <c r="U29" s="55"/>
      <c r="V29" s="55"/>
      <c r="W29" s="55"/>
      <c r="X29" s="55"/>
      <c r="Y29" s="56" cm="1">
        <f t="array" ref="Y29">IF(SUMPRODUCT(--($R29:$X29&lt;&gt;""))=0, "", SUM($R29:$X29))</f>
        <v>0.98593100202672679</v>
      </c>
      <c r="Z29" s="212" cm="1">
        <f t="array" ref="Z29">IFERROR(INDEX('EVT Demand'!$H$2:$H$757,MATCH(1,('EVT Demand'!$A$2:$A$757=$A29)*('EVT Demand'!$C$2:$C$757="Total"),0))/1000, "")</f>
        <v>1761.8520000000001</v>
      </c>
    </row>
    <row r="30" spans="1:26" x14ac:dyDescent="0.25">
      <c r="A30" t="s">
        <v>203</v>
      </c>
      <c r="B30" t="s">
        <v>199</v>
      </c>
      <c r="C30" t="str">
        <f>INDEX('RPC Counties'!$B$2:$B$15, MATCH($B30, 'RPC Counties'!$A$2:$A$15, 0))</f>
        <v>BCRC</v>
      </c>
      <c r="D30" t="s">
        <v>211</v>
      </c>
      <c r="E30" s="1">
        <v>4484</v>
      </c>
      <c r="F30" s="3">
        <f>IFERROR(INDEX(Cities!$E$2:$E$11, MATCH($A30, Cities!$A$2:$A$11, 0)), INDEX(Towns!$E$2:$E$247, MATCH($A30, Towns!$A$2:$A$247, 0)))</f>
        <v>42.1</v>
      </c>
      <c r="G30" s="3">
        <f>INDEX('VCGI Rooftop Solar'!$J$5:$J$260, MATCH($A30, 'VCGI Rooftop Solar'!$D$5:$D$260, 0))</f>
        <v>83.997908440000003</v>
      </c>
      <c r="H30" s="57">
        <f>SUMIFS('Existing Gen'!$E$2:$E$100000, 'Existing Gen'!$B$2:$B$100000, $A30, 'Existing Gen'!$C$2:$C$100000, H$3)/1000</f>
        <v>3.1717299999999997</v>
      </c>
      <c r="I30" s="58">
        <f>SUMIFS('Existing Gen'!$E$2:$E$100000, 'Existing Gen'!$B$2:$B$100000, $A30, 'Existing Gen'!$C$2:$C$100000, I$3)/1000</f>
        <v>0</v>
      </c>
      <c r="J30" s="58">
        <f>SUMIFS('Existing Gen'!$E$2:$E$100000, 'Existing Gen'!$B$2:$B$100000, $A30, 'Existing Gen'!$C$2:$C$100000, J$3)/1000</f>
        <v>0</v>
      </c>
      <c r="K30" s="58">
        <f>SUMIFS('Existing Gen'!$E$2:$E$100000, 'Existing Gen'!$B$2:$B$100000, $A30, 'Existing Gen'!$C$2:$C$100000, K$3)/1000</f>
        <v>0</v>
      </c>
      <c r="L30" s="59">
        <f t="shared" si="2"/>
        <v>3.1717299999999997</v>
      </c>
      <c r="M30" s="136">
        <f>H30*INDEX(Constants!$D$2:$D$8, MATCH('Cities &amp; Towns'!M$3, Constants!$A$2:$A$8, 0))</f>
        <v>4167.6532199999992</v>
      </c>
      <c r="N30" s="100">
        <f>I30*INDEX(Constants!$D$2:$D$8, MATCH('Cities &amp; Towns'!N$3, Constants!$A$2:$A$8, 0))</f>
        <v>0</v>
      </c>
      <c r="O30" s="100">
        <f>J30*INDEX(Constants!$D$2:$D$8, MATCH('Cities &amp; Towns'!O$3, Constants!$A$2:$A$8, 0))</f>
        <v>0</v>
      </c>
      <c r="P30" s="100">
        <f>K30*INDEX(Constants!$D$2:$D$8, MATCH('Cities &amp; Towns'!P$3, Constants!$A$2:$A$8, 0))</f>
        <v>0</v>
      </c>
      <c r="Q30" s="48">
        <f t="shared" si="3"/>
        <v>4167.6532199999992</v>
      </c>
      <c r="R30" s="55">
        <f>IF(SUMIF('GMP feeders by town'!$B$2:$B$1152, $A30, 'GMP feeders by town'!$F$2:$F$1152) = 0, "", IF(SUMIF('GMP feeders by town'!$B$2:$B$1152, $A30, 'GMP feeders by town'!$F$2:$F$1152) &lt; 0, 0, SUMIF('GMP feeders by town'!$B$2:$B$1152, $A30, 'GMP feeders by town'!$F$2:$F$1152)))</f>
        <v>24.972128547458585</v>
      </c>
      <c r="S30" s="55" t="str">
        <f>IFERROR(IF(INDEX('VEC XFMR capacity by town'!$B$41:$BR$41, MATCH($A30, 'VEC XFMR capacity by town'!$B$1:$BR$1, 0)) = 0, "", IF($L30-INDEX('VEC XFMR capacity by town'!$B$41:$BR$41, MATCH($A30, 'VEC XFMR capacity by town'!$B$1:$BR$1, 0))&lt;0, 0, $L30-INDEX('VEC XFMR capacity by town'!$B$41:$BR$41, MATCH($A30, 'VEC XFMR capacity by town'!$B$1:$BR$1, 0)))), "")</f>
        <v/>
      </c>
      <c r="T30" s="55"/>
      <c r="U30" s="55"/>
      <c r="V30" s="55"/>
      <c r="W30" s="55"/>
      <c r="X30" s="55"/>
      <c r="Y30" s="56" cm="1">
        <f t="array" ref="Y30">IF(SUMPRODUCT(--($R30:$X30&lt;&gt;""))=0, "", SUM($R30:$X30))</f>
        <v>24.972128547458585</v>
      </c>
      <c r="Z30" s="212" cm="1">
        <f t="array" ref="Z30">IFERROR(INDEX('EVT Demand'!$H$2:$H$757,MATCH(1,('EVT Demand'!$A$2:$A$757=$A30)*('EVT Demand'!$C$2:$C$757="Total"),0))/1000, "")</f>
        <v>51147.148999999998</v>
      </c>
    </row>
    <row r="31" spans="1:26" x14ac:dyDescent="0.25">
      <c r="A31" t="s">
        <v>204</v>
      </c>
      <c r="B31" t="s">
        <v>199</v>
      </c>
      <c r="C31" t="str">
        <f>INDEX('RPC Counties'!$B$2:$B$15, MATCH($B31, 'RPC Counties'!$A$2:$A$15, 0))</f>
        <v>BCRC</v>
      </c>
      <c r="D31" t="s">
        <v>211</v>
      </c>
      <c r="E31">
        <v>531</v>
      </c>
      <c r="F31" s="3">
        <f>IFERROR(INDEX(Cities!$E$2:$E$11, MATCH($A31, Cities!$A$2:$A$11, 0)), INDEX(Towns!$E$2:$E$247, MATCH($A31, Towns!$A$2:$A$247, 0)))</f>
        <v>37.200000000000003</v>
      </c>
      <c r="G31" s="3">
        <f>INDEX('VCGI Rooftop Solar'!$J$5:$J$260, MATCH($A31, 'VCGI Rooftop Solar'!$D$5:$D$260, 0))</f>
        <v>9.7104851850000014</v>
      </c>
      <c r="H31" s="57">
        <f>SUMIFS('Existing Gen'!$E$2:$E$100000, 'Existing Gen'!$B$2:$B$100000, $A31, 'Existing Gen'!$C$2:$C$100000, H$3)/1000</f>
        <v>0.61915000000000009</v>
      </c>
      <c r="I31" s="58">
        <f>SUMIFS('Existing Gen'!$E$2:$E$100000, 'Existing Gen'!$B$2:$B$100000, $A31, 'Existing Gen'!$C$2:$C$100000, I$3)/1000</f>
        <v>8.4000000000000012E-3</v>
      </c>
      <c r="J31" s="58">
        <f>SUMIFS('Existing Gen'!$E$2:$E$100000, 'Existing Gen'!$B$2:$B$100000, $A31, 'Existing Gen'!$C$2:$C$100000, J$3)/1000</f>
        <v>0</v>
      </c>
      <c r="K31" s="58">
        <f>SUMIFS('Existing Gen'!$E$2:$E$100000, 'Existing Gen'!$B$2:$B$100000, $A31, 'Existing Gen'!$C$2:$C$100000, K$3)/1000</f>
        <v>0</v>
      </c>
      <c r="L31" s="59">
        <f t="shared" si="2"/>
        <v>0.62755000000000005</v>
      </c>
      <c r="M31" s="136">
        <f>H31*INDEX(Constants!$D$2:$D$8, MATCH('Cities &amp; Towns'!M$3, Constants!$A$2:$A$8, 0))</f>
        <v>813.56310000000008</v>
      </c>
      <c r="N31" s="100">
        <f>I31*INDEX(Constants!$D$2:$D$8, MATCH('Cities &amp; Towns'!N$3, Constants!$A$2:$A$8, 0))</f>
        <v>16.556400000000004</v>
      </c>
      <c r="O31" s="100">
        <f>J31*INDEX(Constants!$D$2:$D$8, MATCH('Cities &amp; Towns'!O$3, Constants!$A$2:$A$8, 0))</f>
        <v>0</v>
      </c>
      <c r="P31" s="100">
        <f>K31*INDEX(Constants!$D$2:$D$8, MATCH('Cities &amp; Towns'!P$3, Constants!$A$2:$A$8, 0))</f>
        <v>0</v>
      </c>
      <c r="Q31" s="48">
        <f t="shared" si="3"/>
        <v>830.11950000000013</v>
      </c>
      <c r="R31" s="55">
        <f>IF(SUMIF('GMP feeders by town'!$B$2:$B$1152, $A31, 'GMP feeders by town'!$F$2:$F$1152) = 0, "", IF(SUMIF('GMP feeders by town'!$B$2:$B$1152, $A31, 'GMP feeders by town'!$F$2:$F$1152) &lt; 0, 0, SUMIF('GMP feeders by town'!$B$2:$B$1152, $A31, 'GMP feeders by town'!$F$2:$F$1152)))</f>
        <v>24.946140675708165</v>
      </c>
      <c r="S31" s="55" t="str">
        <f>IFERROR(IF(INDEX('VEC XFMR capacity by town'!$B$41:$BR$41, MATCH($A31, 'VEC XFMR capacity by town'!$B$1:$BR$1, 0)) = 0, "", IF($L31-INDEX('VEC XFMR capacity by town'!$B$41:$BR$41, MATCH($A31, 'VEC XFMR capacity by town'!$B$1:$BR$1, 0))&lt;0, 0, $L31-INDEX('VEC XFMR capacity by town'!$B$41:$BR$41, MATCH($A31, 'VEC XFMR capacity by town'!$B$1:$BR$1, 0)))), "")</f>
        <v/>
      </c>
      <c r="T31" s="55"/>
      <c r="U31" s="55"/>
      <c r="V31" s="55"/>
      <c r="W31" s="55"/>
      <c r="X31" s="55"/>
      <c r="Y31" s="56" cm="1">
        <f t="array" ref="Y31">IF(SUMPRODUCT(--($R31:$X31&lt;&gt;""))=0, "", SUM($R31:$X31))</f>
        <v>24.946140675708165</v>
      </c>
      <c r="Z31" s="212" cm="1">
        <f t="array" ref="Z31">IFERROR(INDEX('EVT Demand'!$H$2:$H$757,MATCH(1,('EVT Demand'!$A$2:$A$757=$A31)*('EVT Demand'!$C$2:$C$757="Total"),0))/1000, "")</f>
        <v>9814.89</v>
      </c>
    </row>
    <row r="32" spans="1:26" x14ac:dyDescent="0.25">
      <c r="A32" t="s">
        <v>205</v>
      </c>
      <c r="B32" t="s">
        <v>199</v>
      </c>
      <c r="C32" t="str">
        <f>INDEX('RPC Counties'!$B$2:$B$15, MATCH($B32, 'RPC Counties'!$A$2:$A$15, 0))</f>
        <v>BCRC</v>
      </c>
      <c r="D32" t="s">
        <v>211</v>
      </c>
      <c r="E32" s="1">
        <v>3258</v>
      </c>
      <c r="F32" s="3">
        <f>IFERROR(INDEX(Cities!$E$2:$E$11, MATCH($A32, Cities!$A$2:$A$11, 0)), INDEX(Towns!$E$2:$E$247, MATCH($A32, Towns!$A$2:$A$247, 0)))</f>
        <v>46.4</v>
      </c>
      <c r="G32" s="3">
        <f>INDEX('VCGI Rooftop Solar'!$J$5:$J$260, MATCH($A32, 'VCGI Rooftop Solar'!$D$5:$D$260, 0))</f>
        <v>33.733539075000003</v>
      </c>
      <c r="H32" s="57">
        <f>SUMIFS('Existing Gen'!$E$2:$E$100000, 'Existing Gen'!$B$2:$B$100000, $A32, 'Existing Gen'!$C$2:$C$100000, H$3)/1000</f>
        <v>5.73142</v>
      </c>
      <c r="I32" s="58">
        <f>SUMIFS('Existing Gen'!$E$2:$E$100000, 'Existing Gen'!$B$2:$B$100000, $A32, 'Existing Gen'!$C$2:$C$100000, I$3)/1000</f>
        <v>1.5599999999999999E-2</v>
      </c>
      <c r="J32" s="58">
        <f>SUMIFS('Existing Gen'!$E$2:$E$100000, 'Existing Gen'!$B$2:$B$100000, $A32, 'Existing Gen'!$C$2:$C$100000, J$3)/1000</f>
        <v>0</v>
      </c>
      <c r="K32" s="58">
        <f>SUMIFS('Existing Gen'!$E$2:$E$100000, 'Existing Gen'!$B$2:$B$100000, $A32, 'Existing Gen'!$C$2:$C$100000, K$3)/1000</f>
        <v>0.48449999999999999</v>
      </c>
      <c r="L32" s="59">
        <f t="shared" si="2"/>
        <v>6.2315199999999997</v>
      </c>
      <c r="M32" s="136">
        <f>H32*INDEX(Constants!$D$2:$D$8, MATCH('Cities &amp; Towns'!M$3, Constants!$A$2:$A$8, 0))</f>
        <v>7531.0858799999996</v>
      </c>
      <c r="N32" s="100">
        <f>I32*INDEX(Constants!$D$2:$D$8, MATCH('Cities &amp; Towns'!N$3, Constants!$A$2:$A$8, 0))</f>
        <v>30.747599999999998</v>
      </c>
      <c r="O32" s="100">
        <f>J32*INDEX(Constants!$D$2:$D$8, MATCH('Cities &amp; Towns'!O$3, Constants!$A$2:$A$8, 0))</f>
        <v>0</v>
      </c>
      <c r="P32" s="100">
        <f>K32*INDEX(Constants!$D$2:$D$8, MATCH('Cities &amp; Towns'!P$3, Constants!$A$2:$A$8, 0))</f>
        <v>2122.11</v>
      </c>
      <c r="Q32" s="48">
        <f t="shared" si="3"/>
        <v>9683.9434799999999</v>
      </c>
      <c r="R32" s="55">
        <f>IF(SUMIF('GMP feeders by town'!$B$2:$B$1152, $A32, 'GMP feeders by town'!$F$2:$F$1152) = 0, "", IF(SUMIF('GMP feeders by town'!$B$2:$B$1152, $A32, 'GMP feeders by town'!$F$2:$F$1152) &lt; 0, 0, SUMIF('GMP feeders by town'!$B$2:$B$1152, $A32, 'GMP feeders by town'!$F$2:$F$1152)))</f>
        <v>3.871161779149022</v>
      </c>
      <c r="S32" s="55" t="str">
        <f>IFERROR(IF(INDEX('VEC XFMR capacity by town'!$B$41:$BR$41, MATCH($A32, 'VEC XFMR capacity by town'!$B$1:$BR$1, 0)) = 0, "", IF($L32-INDEX('VEC XFMR capacity by town'!$B$41:$BR$41, MATCH($A32, 'VEC XFMR capacity by town'!$B$1:$BR$1, 0))&lt;0, 0, $L32-INDEX('VEC XFMR capacity by town'!$B$41:$BR$41, MATCH($A32, 'VEC XFMR capacity by town'!$B$1:$BR$1, 0)))), "")</f>
        <v/>
      </c>
      <c r="T32" s="55"/>
      <c r="U32" s="55"/>
      <c r="V32" s="55"/>
      <c r="W32" s="55"/>
      <c r="X32" s="55"/>
      <c r="Y32" s="56" cm="1">
        <f t="array" ref="Y32">IF(SUMPRODUCT(--($R32:$X32&lt;&gt;""))=0, "", SUM($R32:$X32))</f>
        <v>3.871161779149022</v>
      </c>
      <c r="Z32" s="212" cm="1">
        <f t="array" ref="Z32">IFERROR(INDEX('EVT Demand'!$H$2:$H$757,MATCH(1,('EVT Demand'!$A$2:$A$757=$A32)*('EVT Demand'!$C$2:$C$757="Total"),0))/1000, "")</f>
        <v>14978.965</v>
      </c>
    </row>
    <row r="33" spans="1:26" x14ac:dyDescent="0.25">
      <c r="A33" t="s">
        <v>206</v>
      </c>
      <c r="B33" t="s">
        <v>199</v>
      </c>
      <c r="C33" t="str">
        <f>INDEX('RPC Counties'!$B$2:$B$15, MATCH($B33, 'RPC Counties'!$A$2:$A$15, 0))</f>
        <v>BCRC</v>
      </c>
      <c r="D33" t="s">
        <v>211</v>
      </c>
      <c r="E33">
        <v>698</v>
      </c>
      <c r="F33" s="3">
        <f>IFERROR(INDEX(Cities!$E$2:$E$11, MATCH($A33, Cities!$A$2:$A$11, 0)), INDEX(Towns!$E$2:$E$247, MATCH($A33, Towns!$A$2:$A$247, 0)))</f>
        <v>44.6</v>
      </c>
      <c r="G33" s="3">
        <f>INDEX('VCGI Rooftop Solar'!$J$5:$J$260, MATCH($A33, 'VCGI Rooftop Solar'!$D$5:$D$260, 0))</f>
        <v>13.387407585</v>
      </c>
      <c r="H33" s="57">
        <f>SUMIFS('Existing Gen'!$E$2:$E$100000, 'Existing Gen'!$B$2:$B$100000, $A33, 'Existing Gen'!$C$2:$C$100000, H$3)/1000</f>
        <v>0.36785000000000001</v>
      </c>
      <c r="I33" s="58">
        <f>SUMIFS('Existing Gen'!$E$2:$E$100000, 'Existing Gen'!$B$2:$B$100000, $A33, 'Existing Gen'!$C$2:$C$100000, I$3)/1000</f>
        <v>0</v>
      </c>
      <c r="J33" s="58">
        <f>SUMIFS('Existing Gen'!$E$2:$E$100000, 'Existing Gen'!$B$2:$B$100000, $A33, 'Existing Gen'!$C$2:$C$100000, J$3)/1000</f>
        <v>0</v>
      </c>
      <c r="K33" s="58">
        <f>SUMIFS('Existing Gen'!$E$2:$E$100000, 'Existing Gen'!$B$2:$B$100000, $A33, 'Existing Gen'!$C$2:$C$100000, K$3)/1000</f>
        <v>0</v>
      </c>
      <c r="L33" s="59">
        <f t="shared" si="2"/>
        <v>0.36785000000000001</v>
      </c>
      <c r="M33" s="136">
        <f>H33*INDEX(Constants!$D$2:$D$8, MATCH('Cities &amp; Towns'!M$3, Constants!$A$2:$A$8, 0))</f>
        <v>483.35489999999999</v>
      </c>
      <c r="N33" s="100">
        <f>I33*INDEX(Constants!$D$2:$D$8, MATCH('Cities &amp; Towns'!N$3, Constants!$A$2:$A$8, 0))</f>
        <v>0</v>
      </c>
      <c r="O33" s="100">
        <f>J33*INDEX(Constants!$D$2:$D$8, MATCH('Cities &amp; Towns'!O$3, Constants!$A$2:$A$8, 0))</f>
        <v>0</v>
      </c>
      <c r="P33" s="100">
        <f>K33*INDEX(Constants!$D$2:$D$8, MATCH('Cities &amp; Towns'!P$3, Constants!$A$2:$A$8, 0))</f>
        <v>0</v>
      </c>
      <c r="Q33" s="48">
        <f t="shared" si="3"/>
        <v>483.35489999999999</v>
      </c>
      <c r="R33" s="55">
        <f>IF(SUMIF('GMP feeders by town'!$B$2:$B$1152, $A33, 'GMP feeders by town'!$F$2:$F$1152) = 0, "", IF(SUMIF('GMP feeders by town'!$B$2:$B$1152, $A33, 'GMP feeders by town'!$F$2:$F$1152) &lt; 0, 0, SUMIF('GMP feeders by town'!$B$2:$B$1152, $A33, 'GMP feeders by town'!$F$2:$F$1152)))</f>
        <v>0.57923471830816697</v>
      </c>
      <c r="S33" s="55" t="str">
        <f>IFERROR(IF(INDEX('VEC XFMR capacity by town'!$B$41:$BR$41, MATCH($A33, 'VEC XFMR capacity by town'!$B$1:$BR$1, 0)) = 0, "", IF($L33-INDEX('VEC XFMR capacity by town'!$B$41:$BR$41, MATCH($A33, 'VEC XFMR capacity by town'!$B$1:$BR$1, 0))&lt;0, 0, $L33-INDEX('VEC XFMR capacity by town'!$B$41:$BR$41, MATCH($A33, 'VEC XFMR capacity by town'!$B$1:$BR$1, 0)))), "")</f>
        <v/>
      </c>
      <c r="T33" s="55"/>
      <c r="U33" s="55"/>
      <c r="V33" s="55"/>
      <c r="W33" s="55"/>
      <c r="X33" s="55"/>
      <c r="Y33" s="56" cm="1">
        <f t="array" ref="Y33">IF(SUMPRODUCT(--($R33:$X33&lt;&gt;""))=0, "", SUM($R33:$X33))</f>
        <v>0.57923471830816697</v>
      </c>
      <c r="Z33" s="212" cm="1">
        <f t="array" ref="Z33">IFERROR(INDEX('EVT Demand'!$H$2:$H$757,MATCH(1,('EVT Demand'!$A$2:$A$757=$A33)*('EVT Demand'!$C$2:$C$757="Total"),0))/1000, "")</f>
        <v>4234.9059999999999</v>
      </c>
    </row>
    <row r="34" spans="1:26" x14ac:dyDescent="0.25">
      <c r="A34" t="s">
        <v>207</v>
      </c>
      <c r="B34" t="s">
        <v>199</v>
      </c>
      <c r="C34" t="str">
        <f>INDEX('RPC Counties'!$B$2:$B$15, MATCH($B34, 'RPC Counties'!$A$2:$A$15, 0))</f>
        <v>BCRC</v>
      </c>
      <c r="D34" t="s">
        <v>211</v>
      </c>
      <c r="E34">
        <v>387</v>
      </c>
      <c r="F34" s="3">
        <f>IFERROR(INDEX(Cities!$E$2:$E$11, MATCH($A34, Cities!$A$2:$A$11, 0)), INDEX(Towns!$E$2:$E$247, MATCH($A34, Towns!$A$2:$A$247, 0)))</f>
        <v>42.1</v>
      </c>
      <c r="G34" s="3">
        <f>INDEX('VCGI Rooftop Solar'!$J$5:$J$260, MATCH($A34, 'VCGI Rooftop Solar'!$D$5:$D$260, 0))</f>
        <v>5.2218228600000005</v>
      </c>
      <c r="H34" s="57">
        <f>SUMIFS('Existing Gen'!$E$2:$E$100000, 'Existing Gen'!$B$2:$B$100000, $A34, 'Existing Gen'!$C$2:$C$100000, H$3)/1000</f>
        <v>9.4259999999999997E-2</v>
      </c>
      <c r="I34" s="58">
        <f>SUMIFS('Existing Gen'!$E$2:$E$100000, 'Existing Gen'!$B$2:$B$100000, $A34, 'Existing Gen'!$C$2:$C$100000, I$3)/1000</f>
        <v>0</v>
      </c>
      <c r="J34" s="58">
        <f>SUMIFS('Existing Gen'!$E$2:$E$100000, 'Existing Gen'!$B$2:$B$100000, $A34, 'Existing Gen'!$C$2:$C$100000, J$3)/1000</f>
        <v>0</v>
      </c>
      <c r="K34" s="58">
        <f>SUMIFS('Existing Gen'!$E$2:$E$100000, 'Existing Gen'!$B$2:$B$100000, $A34, 'Existing Gen'!$C$2:$C$100000, K$3)/1000</f>
        <v>0</v>
      </c>
      <c r="L34" s="59">
        <f t="shared" si="2"/>
        <v>9.4259999999999997E-2</v>
      </c>
      <c r="M34" s="136">
        <f>H34*INDEX(Constants!$D$2:$D$8, MATCH('Cities &amp; Towns'!M$3, Constants!$A$2:$A$8, 0))</f>
        <v>123.85763999999999</v>
      </c>
      <c r="N34" s="100">
        <f>I34*INDEX(Constants!$D$2:$D$8, MATCH('Cities &amp; Towns'!N$3, Constants!$A$2:$A$8, 0))</f>
        <v>0</v>
      </c>
      <c r="O34" s="100">
        <f>J34*INDEX(Constants!$D$2:$D$8, MATCH('Cities &amp; Towns'!O$3, Constants!$A$2:$A$8, 0))</f>
        <v>0</v>
      </c>
      <c r="P34" s="100">
        <f>K34*INDEX(Constants!$D$2:$D$8, MATCH('Cities &amp; Towns'!P$3, Constants!$A$2:$A$8, 0))</f>
        <v>0</v>
      </c>
      <c r="Q34" s="48">
        <f t="shared" si="3"/>
        <v>123.85763999999999</v>
      </c>
      <c r="R34" s="55">
        <f>IF(SUMIF('GMP feeders by town'!$B$2:$B$1152, $A34, 'GMP feeders by town'!$F$2:$F$1152) = 0, "", IF(SUMIF('GMP feeders by town'!$B$2:$B$1152, $A34, 'GMP feeders by town'!$F$2:$F$1152) &lt; 0, 0, SUMIF('GMP feeders by town'!$B$2:$B$1152, $A34, 'GMP feeders by town'!$F$2:$F$1152)))</f>
        <v>1.4170683299424565</v>
      </c>
      <c r="S34" s="55" t="str">
        <f>IFERROR(IF(INDEX('VEC XFMR capacity by town'!$B$41:$BR$41, MATCH($A34, 'VEC XFMR capacity by town'!$B$1:$BR$1, 0)) = 0, "", IF($L34-INDEX('VEC XFMR capacity by town'!$B$41:$BR$41, MATCH($A34, 'VEC XFMR capacity by town'!$B$1:$BR$1, 0))&lt;0, 0, $L34-INDEX('VEC XFMR capacity by town'!$B$41:$BR$41, MATCH($A34, 'VEC XFMR capacity by town'!$B$1:$BR$1, 0)))), "")</f>
        <v/>
      </c>
      <c r="T34" s="55"/>
      <c r="U34" s="55"/>
      <c r="V34" s="55"/>
      <c r="W34" s="55"/>
      <c r="X34" s="55"/>
      <c r="Y34" s="56" cm="1">
        <f t="array" ref="Y34">IF(SUMPRODUCT(--($R34:$X34&lt;&gt;""))=0, "", SUM($R34:$X34))</f>
        <v>1.4170683299424565</v>
      </c>
      <c r="Z34" s="212" cm="1">
        <f t="array" ref="Z34">IFERROR(INDEX('EVT Demand'!$H$2:$H$757,MATCH(1,('EVT Demand'!$A$2:$A$757=$A34)*('EVT Demand'!$C$2:$C$757="Total"),0))/1000, "")</f>
        <v>2012.482</v>
      </c>
    </row>
    <row r="35" spans="1:26" x14ac:dyDescent="0.25">
      <c r="A35" t="s">
        <v>208</v>
      </c>
      <c r="B35" t="s">
        <v>199</v>
      </c>
      <c r="C35" t="str">
        <f>INDEX('RPC Counties'!$B$2:$B$15, MATCH($B35, 'RPC Counties'!$A$2:$A$15, 0))</f>
        <v>BCRC</v>
      </c>
      <c r="D35" t="s">
        <v>211</v>
      </c>
      <c r="E35" s="1">
        <v>3598</v>
      </c>
      <c r="F35" s="3">
        <f>IFERROR(INDEX(Cities!$E$2:$E$11, MATCH($A35, Cities!$A$2:$A$11, 0)), INDEX(Towns!$E$2:$E$247, MATCH($A35, Towns!$A$2:$A$247, 0)))</f>
        <v>43.1</v>
      </c>
      <c r="G35" s="3">
        <f>INDEX('VCGI Rooftop Solar'!$J$5:$J$260, MATCH($A35, 'VCGI Rooftop Solar'!$D$5:$D$260, 0))</f>
        <v>42.061471785000002</v>
      </c>
      <c r="H35" s="57">
        <f>SUMIFS('Existing Gen'!$E$2:$E$100000, 'Existing Gen'!$B$2:$B$100000, $A35, 'Existing Gen'!$C$2:$C$100000, H$3)/1000</f>
        <v>2.2742700000000009</v>
      </c>
      <c r="I35" s="58">
        <f>SUMIFS('Existing Gen'!$E$2:$E$100000, 'Existing Gen'!$B$2:$B$100000, $A35, 'Existing Gen'!$C$2:$C$100000, I$3)/1000</f>
        <v>0</v>
      </c>
      <c r="J35" s="58">
        <f>SUMIFS('Existing Gen'!$E$2:$E$100000, 'Existing Gen'!$B$2:$B$100000, $A35, 'Existing Gen'!$C$2:$C$100000, J$3)/1000</f>
        <v>0</v>
      </c>
      <c r="K35" s="58">
        <f>SUMIFS('Existing Gen'!$E$2:$E$100000, 'Existing Gen'!$B$2:$B$100000, $A35, 'Existing Gen'!$C$2:$C$100000, K$3)/1000</f>
        <v>0</v>
      </c>
      <c r="L35" s="59">
        <f t="shared" si="2"/>
        <v>2.2742700000000009</v>
      </c>
      <c r="M35" s="136">
        <f>H35*INDEX(Constants!$D$2:$D$8, MATCH('Cities &amp; Towns'!M$3, Constants!$A$2:$A$8, 0))</f>
        <v>2988.3907800000011</v>
      </c>
      <c r="N35" s="100">
        <f>I35*INDEX(Constants!$D$2:$D$8, MATCH('Cities &amp; Towns'!N$3, Constants!$A$2:$A$8, 0))</f>
        <v>0</v>
      </c>
      <c r="O35" s="100">
        <f>J35*INDEX(Constants!$D$2:$D$8, MATCH('Cities &amp; Towns'!O$3, Constants!$A$2:$A$8, 0))</f>
        <v>0</v>
      </c>
      <c r="P35" s="100">
        <f>K35*INDEX(Constants!$D$2:$D$8, MATCH('Cities &amp; Towns'!P$3, Constants!$A$2:$A$8, 0))</f>
        <v>0</v>
      </c>
      <c r="Q35" s="48">
        <f t="shared" si="3"/>
        <v>2988.3907800000011</v>
      </c>
      <c r="R35" s="55">
        <f>IF(SUMIF('GMP feeders by town'!$B$2:$B$1152, $A35, 'GMP feeders by town'!$F$2:$F$1152) = 0, "", IF(SUMIF('GMP feeders by town'!$B$2:$B$1152, $A35, 'GMP feeders by town'!$F$2:$F$1152) &lt; 0, 0, SUMIF('GMP feeders by town'!$B$2:$B$1152, $A35, 'GMP feeders by town'!$F$2:$F$1152)))</f>
        <v>7.8570324561172473</v>
      </c>
      <c r="S35" s="55" t="str">
        <f>IFERROR(IF(INDEX('VEC XFMR capacity by town'!$B$41:$BR$41, MATCH($A35, 'VEC XFMR capacity by town'!$B$1:$BR$1, 0)) = 0, "", IF($L35-INDEX('VEC XFMR capacity by town'!$B$41:$BR$41, MATCH($A35, 'VEC XFMR capacity by town'!$B$1:$BR$1, 0))&lt;0, 0, $L35-INDEX('VEC XFMR capacity by town'!$B$41:$BR$41, MATCH($A35, 'VEC XFMR capacity by town'!$B$1:$BR$1, 0)))), "")</f>
        <v/>
      </c>
      <c r="T35" s="55"/>
      <c r="U35" s="55"/>
      <c r="V35" s="55"/>
      <c r="W35" s="55"/>
      <c r="X35" s="55"/>
      <c r="Y35" s="56" cm="1">
        <f t="array" ref="Y35">IF(SUMPRODUCT(--($R35:$X35&lt;&gt;""))=0, "", SUM($R35:$X35))</f>
        <v>7.8570324561172473</v>
      </c>
      <c r="Z35" s="212" cm="1">
        <f t="array" ref="Z35">IFERROR(INDEX('EVT Demand'!$H$2:$H$757,MATCH(1,('EVT Demand'!$A$2:$A$757=$A35)*('EVT Demand'!$C$2:$C$757="Total"),0))/1000, "")</f>
        <v>19422.963</v>
      </c>
    </row>
    <row r="36" spans="1:26" x14ac:dyDescent="0.25">
      <c r="A36" t="s">
        <v>209</v>
      </c>
      <c r="B36" t="s">
        <v>199</v>
      </c>
      <c r="C36" t="str">
        <f>INDEX('RPC Counties'!$B$2:$B$15, MATCH($B36, 'RPC Counties'!$A$2:$A$15, 0))</f>
        <v>BCRC</v>
      </c>
      <c r="D36" t="s">
        <v>211</v>
      </c>
      <c r="E36">
        <v>861</v>
      </c>
      <c r="F36" s="3">
        <f>IFERROR(INDEX(Cities!$E$2:$E$11, MATCH($A36, Cities!$A$2:$A$11, 0)), INDEX(Towns!$E$2:$E$247, MATCH($A36, Towns!$A$2:$A$247, 0)))</f>
        <v>39.5</v>
      </c>
      <c r="G36" s="3">
        <f>INDEX('VCGI Rooftop Solar'!$J$5:$J$260, MATCH($A36, 'VCGI Rooftop Solar'!$D$5:$D$260, 0))</f>
        <v>9.445588625000001</v>
      </c>
      <c r="H36" s="57">
        <f>SUMIFS('Existing Gen'!$E$2:$E$100000, 'Existing Gen'!$B$2:$B$100000, $A36, 'Existing Gen'!$C$2:$C$100000, H$3)/1000</f>
        <v>0.31081999999999999</v>
      </c>
      <c r="I36" s="58">
        <f>SUMIFS('Existing Gen'!$E$2:$E$100000, 'Existing Gen'!$B$2:$B$100000, $A36, 'Existing Gen'!$C$2:$C$100000, I$3)/1000</f>
        <v>0</v>
      </c>
      <c r="J36" s="58">
        <f>SUMIFS('Existing Gen'!$E$2:$E$100000, 'Existing Gen'!$B$2:$B$100000, $A36, 'Existing Gen'!$C$2:$C$100000, J$3)/1000</f>
        <v>0</v>
      </c>
      <c r="K36" s="58">
        <f>SUMIFS('Existing Gen'!$E$2:$E$100000, 'Existing Gen'!$B$2:$B$100000, $A36, 'Existing Gen'!$C$2:$C$100000, K$3)/1000</f>
        <v>0</v>
      </c>
      <c r="L36" s="59">
        <f t="shared" si="2"/>
        <v>0.31081999999999999</v>
      </c>
      <c r="M36" s="136">
        <f>H36*INDEX(Constants!$D$2:$D$8, MATCH('Cities &amp; Towns'!M$3, Constants!$A$2:$A$8, 0))</f>
        <v>408.41747999999995</v>
      </c>
      <c r="N36" s="100">
        <f>I36*INDEX(Constants!$D$2:$D$8, MATCH('Cities &amp; Towns'!N$3, Constants!$A$2:$A$8, 0))</f>
        <v>0</v>
      </c>
      <c r="O36" s="100">
        <f>J36*INDEX(Constants!$D$2:$D$8, MATCH('Cities &amp; Towns'!O$3, Constants!$A$2:$A$8, 0))</f>
        <v>0</v>
      </c>
      <c r="P36" s="100">
        <f>K36*INDEX(Constants!$D$2:$D$8, MATCH('Cities &amp; Towns'!P$3, Constants!$A$2:$A$8, 0))</f>
        <v>0</v>
      </c>
      <c r="Q36" s="48">
        <f t="shared" si="3"/>
        <v>408.41747999999995</v>
      </c>
      <c r="R36" s="55">
        <f>IF(SUMIF('GMP feeders by town'!$B$2:$B$1152, $A36, 'GMP feeders by town'!$F$2:$F$1152) = 0, "", IF(SUMIF('GMP feeders by town'!$B$2:$B$1152, $A36, 'GMP feeders by town'!$F$2:$F$1152) &lt; 0, 0, SUMIF('GMP feeders by town'!$B$2:$B$1152, $A36, 'GMP feeders by town'!$F$2:$F$1152)))</f>
        <v>31.73483035586257</v>
      </c>
      <c r="S36" s="55" t="str">
        <f>IFERROR(IF(INDEX('VEC XFMR capacity by town'!$B$41:$BR$41, MATCH($A36, 'VEC XFMR capacity by town'!$B$1:$BR$1, 0)) = 0, "", IF($L36-INDEX('VEC XFMR capacity by town'!$B$41:$BR$41, MATCH($A36, 'VEC XFMR capacity by town'!$B$1:$BR$1, 0))&lt;0, 0, $L36-INDEX('VEC XFMR capacity by town'!$B$41:$BR$41, MATCH($A36, 'VEC XFMR capacity by town'!$B$1:$BR$1, 0)))), "")</f>
        <v/>
      </c>
      <c r="T36" s="55"/>
      <c r="U36" s="55"/>
      <c r="V36" s="55"/>
      <c r="W36" s="55"/>
      <c r="X36" s="55"/>
      <c r="Y36" s="56" cm="1">
        <f t="array" ref="Y36">IF(SUMPRODUCT(--($R36:$X36&lt;&gt;""))=0, "", SUM($R36:$X36))</f>
        <v>31.73483035586257</v>
      </c>
      <c r="Z36" s="212" cm="1">
        <f t="array" ref="Z36">IFERROR(INDEX('EVT Demand'!$H$2:$H$757,MATCH(1,('EVT Demand'!$A$2:$A$757=$A36)*('EVT Demand'!$C$2:$C$757="Total"),0))/1000, "")</f>
        <v>3548.8719999999998</v>
      </c>
    </row>
    <row r="37" spans="1:26" x14ac:dyDescent="0.25">
      <c r="A37" t="s">
        <v>210</v>
      </c>
      <c r="B37" t="s">
        <v>199</v>
      </c>
      <c r="C37" t="str">
        <f>INDEX('RPC Counties'!$B$2:$B$15, MATCH($B37, 'RPC Counties'!$A$2:$A$15, 0))</f>
        <v>BCRC</v>
      </c>
      <c r="D37" t="s">
        <v>211</v>
      </c>
      <c r="E37" s="1">
        <v>1056</v>
      </c>
      <c r="F37" s="3">
        <f>IFERROR(INDEX(Cities!$E$2:$E$11, MATCH($A37, Cities!$A$2:$A$11, 0)), INDEX(Towns!$E$2:$E$247, MATCH($A37, Towns!$A$2:$A$247, 0)))</f>
        <v>45.3</v>
      </c>
      <c r="G37" s="3">
        <f>INDEX('VCGI Rooftop Solar'!$J$5:$J$260, MATCH($A37, 'VCGI Rooftop Solar'!$D$5:$D$260, 0))</f>
        <v>11.056960330000001</v>
      </c>
      <c r="H37" s="57">
        <f>SUMIFS('Existing Gen'!$E$2:$E$100000, 'Existing Gen'!$B$2:$B$100000, $A37, 'Existing Gen'!$C$2:$C$100000, H$3)/1000</f>
        <v>0.34101999999999993</v>
      </c>
      <c r="I37" s="58">
        <f>SUMIFS('Existing Gen'!$E$2:$E$100000, 'Existing Gen'!$B$2:$B$100000, $A37, 'Existing Gen'!$C$2:$C$100000, I$3)/1000</f>
        <v>0</v>
      </c>
      <c r="J37" s="58">
        <f>SUMIFS('Existing Gen'!$E$2:$E$100000, 'Existing Gen'!$B$2:$B$100000, $A37, 'Existing Gen'!$C$2:$C$100000, J$3)/1000</f>
        <v>0</v>
      </c>
      <c r="K37" s="58">
        <f>SUMIFS('Existing Gen'!$E$2:$E$100000, 'Existing Gen'!$B$2:$B$100000, $A37, 'Existing Gen'!$C$2:$C$100000, K$3)/1000</f>
        <v>0</v>
      </c>
      <c r="L37" s="59">
        <f t="shared" si="2"/>
        <v>0.34101999999999993</v>
      </c>
      <c r="M37" s="136">
        <f>H37*INDEX(Constants!$D$2:$D$8, MATCH('Cities &amp; Towns'!M$3, Constants!$A$2:$A$8, 0))</f>
        <v>448.10027999999994</v>
      </c>
      <c r="N37" s="100">
        <f>I37*INDEX(Constants!$D$2:$D$8, MATCH('Cities &amp; Towns'!N$3, Constants!$A$2:$A$8, 0))</f>
        <v>0</v>
      </c>
      <c r="O37" s="100">
        <f>J37*INDEX(Constants!$D$2:$D$8, MATCH('Cities &amp; Towns'!O$3, Constants!$A$2:$A$8, 0))</f>
        <v>0</v>
      </c>
      <c r="P37" s="100">
        <f>K37*INDEX(Constants!$D$2:$D$8, MATCH('Cities &amp; Towns'!P$3, Constants!$A$2:$A$8, 0))</f>
        <v>0</v>
      </c>
      <c r="Q37" s="48">
        <f t="shared" si="3"/>
        <v>448.10027999999994</v>
      </c>
      <c r="R37" s="55">
        <f>IF(SUMIF('GMP feeders by town'!$B$2:$B$1152, $A37, 'GMP feeders by town'!$F$2:$F$1152) = 0, "", IF(SUMIF('GMP feeders by town'!$B$2:$B$1152, $A37, 'GMP feeders by town'!$F$2:$F$1152) &lt; 0, 0, SUMIF('GMP feeders by town'!$B$2:$B$1152, $A37, 'GMP feeders by town'!$F$2:$F$1152)))</f>
        <v>1.767035562493144</v>
      </c>
      <c r="S37" s="55" t="str">
        <f>IFERROR(IF(INDEX('VEC XFMR capacity by town'!$B$41:$BR$41, MATCH($A37, 'VEC XFMR capacity by town'!$B$1:$BR$1, 0)) = 0, "", IF($L37-INDEX('VEC XFMR capacity by town'!$B$41:$BR$41, MATCH($A37, 'VEC XFMR capacity by town'!$B$1:$BR$1, 0))&lt;0, 0, $L37-INDEX('VEC XFMR capacity by town'!$B$41:$BR$41, MATCH($A37, 'VEC XFMR capacity by town'!$B$1:$BR$1, 0)))), "")</f>
        <v/>
      </c>
      <c r="T37" s="55"/>
      <c r="U37" s="55"/>
      <c r="V37" s="55"/>
      <c r="W37" s="55"/>
      <c r="X37" s="55"/>
      <c r="Y37" s="56" cm="1">
        <f t="array" ref="Y37">IF(SUMPRODUCT(--($R37:$X37&lt;&gt;""))=0, "", SUM($R37:$X37))</f>
        <v>1.767035562493144</v>
      </c>
      <c r="Z37" s="212" cm="1">
        <f t="array" ref="Z37">IFERROR(INDEX('EVT Demand'!$H$2:$H$757,MATCH(1,('EVT Demand'!$A$2:$A$757=$A37)*('EVT Demand'!$C$2:$C$757="Total"),0))/1000, "")</f>
        <v>5563.0739999999996</v>
      </c>
    </row>
    <row r="38" spans="1:26" x14ac:dyDescent="0.25">
      <c r="A38" t="s">
        <v>284</v>
      </c>
      <c r="B38" t="s">
        <v>199</v>
      </c>
      <c r="C38" t="str">
        <f>INDEX('RPC Counties'!$B$2:$B$15, MATCH($B38, 'RPC Counties'!$A$2:$A$15, 0))</f>
        <v>BCRC</v>
      </c>
      <c r="D38" t="s">
        <v>211</v>
      </c>
      <c r="E38">
        <v>355</v>
      </c>
      <c r="F38" s="3">
        <f>IFERROR(INDEX(Cities!$E$2:$E$11, MATCH($A38, Cities!$A$2:$A$11, 0)), INDEX(Towns!$E$2:$E$247, MATCH($A38, Towns!$A$2:$A$247, 0)))</f>
        <v>47.4</v>
      </c>
      <c r="G38" s="3">
        <f>INDEX('VCGI Rooftop Solar'!$J$5:$J$260, MATCH($A38, 'VCGI Rooftop Solar'!$D$5:$D$260, 0))</f>
        <v>4.8012501500000004</v>
      </c>
      <c r="H38" s="57">
        <f>SUMIFS('Existing Gen'!$E$2:$E$100000, 'Existing Gen'!$B$2:$B$100000, $A38, 'Existing Gen'!$C$2:$C$100000, H$3)/1000</f>
        <v>3.8190000000000002E-2</v>
      </c>
      <c r="I38" s="58">
        <f>SUMIFS('Existing Gen'!$E$2:$E$100000, 'Existing Gen'!$B$2:$B$100000, $A38, 'Existing Gen'!$C$2:$C$100000, I$3)/1000</f>
        <v>0</v>
      </c>
      <c r="J38" s="58">
        <f>SUMIFS('Existing Gen'!$E$2:$E$100000, 'Existing Gen'!$B$2:$B$100000, $A38, 'Existing Gen'!$C$2:$C$100000, J$3)/1000</f>
        <v>0</v>
      </c>
      <c r="K38" s="58">
        <f>SUMIFS('Existing Gen'!$E$2:$E$100000, 'Existing Gen'!$B$2:$B$100000, $A38, 'Existing Gen'!$C$2:$C$100000, K$3)/1000</f>
        <v>1.7000000000000001E-2</v>
      </c>
      <c r="L38" s="59">
        <f t="shared" si="2"/>
        <v>5.5190000000000003E-2</v>
      </c>
      <c r="M38" s="136">
        <f>H38*INDEX(Constants!$D$2:$D$8, MATCH('Cities &amp; Towns'!M$3, Constants!$A$2:$A$8, 0))</f>
        <v>50.181660000000001</v>
      </c>
      <c r="N38" s="100">
        <f>I38*INDEX(Constants!$D$2:$D$8, MATCH('Cities &amp; Towns'!N$3, Constants!$A$2:$A$8, 0))</f>
        <v>0</v>
      </c>
      <c r="O38" s="100">
        <f>J38*INDEX(Constants!$D$2:$D$8, MATCH('Cities &amp; Towns'!O$3, Constants!$A$2:$A$8, 0))</f>
        <v>0</v>
      </c>
      <c r="P38" s="100">
        <f>K38*INDEX(Constants!$D$2:$D$8, MATCH('Cities &amp; Towns'!P$3, Constants!$A$2:$A$8, 0))</f>
        <v>74.460000000000008</v>
      </c>
      <c r="Q38" s="48">
        <f t="shared" si="3"/>
        <v>124.64166</v>
      </c>
      <c r="R38" s="55">
        <f>IF(SUMIF('GMP feeders by town'!$B$2:$B$1152, $A38, 'GMP feeders by town'!$F$2:$F$1152) = 0, "", IF(SUMIF('GMP feeders by town'!$B$2:$B$1152, $A38, 'GMP feeders by town'!$F$2:$F$1152) &lt; 0, 0, SUMIF('GMP feeders by town'!$B$2:$B$1152, $A38, 'GMP feeders by town'!$F$2:$F$1152)))</f>
        <v>3.8053388349826642</v>
      </c>
      <c r="S38" s="55" t="str">
        <f>IFERROR(IF(INDEX('VEC XFMR capacity by town'!$B$41:$BR$41, MATCH($A38, 'VEC XFMR capacity by town'!$B$1:$BR$1, 0)) = 0, "", IF($L38-INDEX('VEC XFMR capacity by town'!$B$41:$BR$41, MATCH($A38, 'VEC XFMR capacity by town'!$B$1:$BR$1, 0))&lt;0, 0, $L38-INDEX('VEC XFMR capacity by town'!$B$41:$BR$41, MATCH($A38, 'VEC XFMR capacity by town'!$B$1:$BR$1, 0)))), "")</f>
        <v/>
      </c>
      <c r="T38" s="55"/>
      <c r="U38" s="55"/>
      <c r="V38" s="55"/>
      <c r="W38" s="55"/>
      <c r="X38" s="55"/>
      <c r="Y38" s="56" cm="1">
        <f t="array" ref="Y38">IF(SUMPRODUCT(--($R38:$X38&lt;&gt;""))=0, "", SUM($R38:$X38))</f>
        <v>3.8053388349826642</v>
      </c>
      <c r="Z38" s="212" cm="1">
        <f t="array" ref="Z38">IFERROR(INDEX('EVT Demand'!$H$2:$H$757,MATCH(1,('EVT Demand'!$A$2:$A$757=$A38)*('EVT Demand'!$C$2:$C$757="Total"),0))/1000, "")</f>
        <v>2236.6170000000002</v>
      </c>
    </row>
    <row r="39" spans="1:26" x14ac:dyDescent="0.25">
      <c r="A39" t="s">
        <v>237</v>
      </c>
      <c r="B39" t="s">
        <v>80</v>
      </c>
      <c r="C39" t="str">
        <f>INDEX('RPC Counties'!$B$2:$B$15, MATCH($B39, 'RPC Counties'!$A$2:$A$15, 0))</f>
        <v>CCRPC</v>
      </c>
      <c r="D39" t="s">
        <v>255</v>
      </c>
      <c r="E39" s="1">
        <v>1301</v>
      </c>
      <c r="F39" s="3">
        <f>IFERROR(INDEX(Cities!$E$2:$E$11, MATCH($A39, Cities!$A$2:$A$11, 0)), INDEX(Towns!$E$2:$E$247, MATCH($A39, Towns!$A$2:$A$247, 0)))</f>
        <v>42.2</v>
      </c>
      <c r="G39" s="3">
        <f>INDEX('VCGI Rooftop Solar'!$J$5:$J$260, MATCH($A39, 'VCGI Rooftop Solar'!$D$5:$D$260, 0))</f>
        <v>8.4161491950000009</v>
      </c>
      <c r="H39" s="57">
        <f>SUMIFS('Existing Gen'!$E$2:$E$100000, 'Existing Gen'!$B$2:$B$100000, $A39, 'Existing Gen'!$C$2:$C$100000, H$3)/1000</f>
        <v>0.31413000000000002</v>
      </c>
      <c r="I39" s="58">
        <f>SUMIFS('Existing Gen'!$E$2:$E$100000, 'Existing Gen'!$B$2:$B$100000, $A39, 'Existing Gen'!$C$2:$C$100000, I$3)/1000</f>
        <v>0.19360000000000002</v>
      </c>
      <c r="J39" s="58">
        <f>SUMIFS('Existing Gen'!$E$2:$E$100000, 'Existing Gen'!$B$2:$B$100000, $A39, 'Existing Gen'!$C$2:$C$100000, J$3)/1000</f>
        <v>0</v>
      </c>
      <c r="K39" s="58">
        <f>SUMIFS('Existing Gen'!$E$2:$E$100000, 'Existing Gen'!$B$2:$B$100000, $A39, 'Existing Gen'!$C$2:$C$100000, K$3)/1000</f>
        <v>0</v>
      </c>
      <c r="L39" s="59">
        <f t="shared" si="2"/>
        <v>0.50773000000000001</v>
      </c>
      <c r="M39" s="136">
        <f>H39*INDEX(Constants!$D$2:$D$8, MATCH('Cities &amp; Towns'!M$3, Constants!$A$2:$A$8, 0))</f>
        <v>412.76682000000005</v>
      </c>
      <c r="N39" s="100">
        <f>I39*INDEX(Constants!$D$2:$D$8, MATCH('Cities &amp; Towns'!N$3, Constants!$A$2:$A$8, 0))</f>
        <v>381.58560000000006</v>
      </c>
      <c r="O39" s="100">
        <f>J39*INDEX(Constants!$D$2:$D$8, MATCH('Cities &amp; Towns'!O$3, Constants!$A$2:$A$8, 0))</f>
        <v>0</v>
      </c>
      <c r="P39" s="100">
        <f>K39*INDEX(Constants!$D$2:$D$8, MATCH('Cities &amp; Towns'!P$3, Constants!$A$2:$A$8, 0))</f>
        <v>0</v>
      </c>
      <c r="Q39" s="48">
        <f t="shared" si="3"/>
        <v>794.35242000000017</v>
      </c>
      <c r="R39" s="55">
        <f>IF(SUMIF('GMP feeders by town'!$B$2:$B$1152, $A39, 'GMP feeders by town'!$F$2:$F$1152) = 0, "", IF(SUMIF('GMP feeders by town'!$B$2:$B$1152, $A39, 'GMP feeders by town'!$F$2:$F$1152) &lt; 0, 0, SUMIF('GMP feeders by town'!$B$2:$B$1152, $A39, 'GMP feeders by town'!$F$2:$F$1152)))</f>
        <v>6.6920924674804567</v>
      </c>
      <c r="S39" s="55">
        <f>IFERROR(IF(INDEX('VEC XFMR capacity by town'!$B$41:$BR$41, MATCH($A39, 'VEC XFMR capacity by town'!$B$1:$BR$1, 0)) = 0, "", IF($L39-INDEX('VEC XFMR capacity by town'!$B$41:$BR$41, MATCH($A39, 'VEC XFMR capacity by town'!$B$1:$BR$1, 0))&lt;0, 0, $L39-INDEX('VEC XFMR capacity by town'!$B$41:$BR$41, MATCH($A39, 'VEC XFMR capacity by town'!$B$1:$BR$1, 0)))), "")</f>
        <v>0</v>
      </c>
      <c r="T39" s="55"/>
      <c r="U39" s="55"/>
      <c r="V39" s="55"/>
      <c r="W39" s="55"/>
      <c r="X39" s="55"/>
      <c r="Y39" s="56" cm="1">
        <f t="array" ref="Y39">IF(SUMPRODUCT(--($R39:$X39&lt;&gt;""))=0, "", SUM($R39:$X39))</f>
        <v>6.6920924674804567</v>
      </c>
      <c r="Z39" s="212" cm="1">
        <f t="array" ref="Z39">IFERROR(INDEX('EVT Demand'!$H$2:$H$757,MATCH(1,('EVT Demand'!$A$2:$A$757=$A39)*('EVT Demand'!$C$2:$C$757="Total"),0))/1000, "")</f>
        <v>7910.7730000000001</v>
      </c>
    </row>
    <row r="40" spans="1:26" x14ac:dyDescent="0.25">
      <c r="A40" t="s">
        <v>986</v>
      </c>
      <c r="B40" t="s">
        <v>80</v>
      </c>
      <c r="C40" t="str">
        <f>INDEX('RPC Counties'!$B$2:$B$15, MATCH($B40, 'RPC Counties'!$A$2:$A$15, 0))</f>
        <v>CCRPC</v>
      </c>
      <c r="D40" t="s">
        <v>255</v>
      </c>
      <c r="E40" s="1">
        <v>29</v>
      </c>
      <c r="F40" s="3">
        <f>IFERROR(INDEX(Cities!$E$2:$E$11, MATCH($A40, Cities!$A$2:$A$11, 0)), INDEX(Towns!$E$2:$E$247, MATCH($A40, Towns!$A$2:$A$247, 0)))</f>
        <v>4.9960000000000004</v>
      </c>
      <c r="G40" s="3">
        <f>INDEX('VCGI Rooftop Solar'!$J$5:$J$260, MATCH($A40, 'VCGI Rooftop Solar'!$D$5:$D$260, 0))</f>
        <v>7.610834000000001E-2</v>
      </c>
      <c r="H40" s="57">
        <f>SUMIFS('Existing Gen'!$E$2:$E$100000, 'Existing Gen'!$B$2:$B$100000, $A40, 'Existing Gen'!$C$2:$C$100000, H$3)/1000</f>
        <v>0</v>
      </c>
      <c r="I40" s="58">
        <f>SUMIFS('Existing Gen'!$E$2:$E$100000, 'Existing Gen'!$B$2:$B$100000, $A40, 'Existing Gen'!$C$2:$C$100000, I$3)/1000</f>
        <v>5.0000000000000001E-3</v>
      </c>
      <c r="J40" s="58">
        <f>SUMIFS('Existing Gen'!$E$2:$E$100000, 'Existing Gen'!$B$2:$B$100000, $A40, 'Existing Gen'!$C$2:$C$100000, J$3)/1000</f>
        <v>0</v>
      </c>
      <c r="K40" s="58">
        <f>SUMIFS('Existing Gen'!$E$2:$E$100000, 'Existing Gen'!$B$2:$B$100000, $A40, 'Existing Gen'!$C$2:$C$100000, K$3)/1000</f>
        <v>0</v>
      </c>
      <c r="L40" s="59">
        <f t="shared" si="2"/>
        <v>5.0000000000000001E-3</v>
      </c>
      <c r="M40" s="136">
        <f>H40*INDEX(Constants!$D$2:$D$8, MATCH('Cities &amp; Towns'!M$3, Constants!$A$2:$A$8, 0))</f>
        <v>0</v>
      </c>
      <c r="N40" s="100">
        <f>I40*INDEX(Constants!$D$2:$D$8, MATCH('Cities &amp; Towns'!N$3, Constants!$A$2:$A$8, 0))</f>
        <v>9.8550000000000004</v>
      </c>
      <c r="O40" s="100">
        <f>J40*INDEX(Constants!$D$2:$D$8, MATCH('Cities &amp; Towns'!O$3, Constants!$A$2:$A$8, 0))</f>
        <v>0</v>
      </c>
      <c r="P40" s="100">
        <f>K40*INDEX(Constants!$D$2:$D$8, MATCH('Cities &amp; Towns'!P$3, Constants!$A$2:$A$8, 0))</f>
        <v>0</v>
      </c>
      <c r="Q40" s="48">
        <f t="shared" si="3"/>
        <v>9.8550000000000004</v>
      </c>
      <c r="R40" s="55">
        <f>IF(SUMIF('GMP feeders by town'!$B$2:$B$1152, $A40, 'GMP feeders by town'!$F$2:$F$1152) = 0, "", IF(SUMIF('GMP feeders by town'!$B$2:$B$1152, $A40, 'GMP feeders by town'!$F$2:$F$1152) &lt; 0, 0, SUMIF('GMP feeders by town'!$B$2:$B$1152, $A40, 'GMP feeders by town'!$F$2:$F$1152)))</f>
        <v>1.6889678231505077E-2</v>
      </c>
      <c r="S40" s="55" t="str">
        <f>IFERROR(IF(INDEX('VEC XFMR capacity by town'!$B$41:$BR$41, MATCH($A40, 'VEC XFMR capacity by town'!$B$1:$BR$1, 0)) = 0, "", IF($L40-INDEX('VEC XFMR capacity by town'!$B$41:$BR$41, MATCH($A40, 'VEC XFMR capacity by town'!$B$1:$BR$1, 0))&lt;0, 0, $L40-INDEX('VEC XFMR capacity by town'!$B$41:$BR$41, MATCH($A40, 'VEC XFMR capacity by town'!$B$1:$BR$1, 0)))), "")</f>
        <v/>
      </c>
      <c r="T40" s="55"/>
      <c r="U40" s="55"/>
      <c r="V40" s="55"/>
      <c r="W40" s="55"/>
      <c r="X40" s="55"/>
      <c r="Y40" s="56" cm="1">
        <f t="array" ref="Y40">IF(SUMPRODUCT(--($R40:$X40&lt;&gt;""))=0, "", SUM($R40:$X40))</f>
        <v>1.6889678231505077E-2</v>
      </c>
      <c r="Z40" s="212" cm="1">
        <f t="array" ref="Z40">IFERROR(INDEX('EVT Demand'!$H$2:$H$757,MATCH(1,('EVT Demand'!$A$2:$A$757=$A40)*('EVT Demand'!$C$2:$C$757="Total"),0))/1000, "")</f>
        <v>0</v>
      </c>
    </row>
    <row r="41" spans="1:26" x14ac:dyDescent="0.25">
      <c r="A41" t="s">
        <v>238</v>
      </c>
      <c r="B41" t="s">
        <v>80</v>
      </c>
      <c r="C41" t="str">
        <f>INDEX('RPC Counties'!$B$2:$B$15, MATCH($B41, 'RPC Counties'!$A$2:$A$15, 0))</f>
        <v>CCRPC</v>
      </c>
      <c r="D41" t="s">
        <v>255</v>
      </c>
      <c r="E41" s="1">
        <v>44743</v>
      </c>
      <c r="F41" s="3">
        <f>IFERROR(INDEX(Cities!$E$2:$E$11, MATCH($A41, Cities!$A$2:$A$11, 0)), INDEX(Towns!$E$2:$E$247, MATCH($A41, Towns!$A$2:$A$247, 0)))</f>
        <v>10.3</v>
      </c>
      <c r="G41" s="3">
        <f>INDEX('VCGI Rooftop Solar'!$J$5:$J$260, MATCH($A41, 'VCGI Rooftop Solar'!$D$5:$D$260, 0))</f>
        <v>232.403488025</v>
      </c>
      <c r="H41" s="57">
        <f>SUMIFS('Existing Gen'!$E$2:$E$100000, 'Existing Gen'!$B$2:$B$100000, $A41, 'Existing Gen'!$C$2:$C$100000, H$3)/1000</f>
        <v>9.0278539999999996</v>
      </c>
      <c r="I41" s="58">
        <f>SUMIFS('Existing Gen'!$E$2:$E$100000, 'Existing Gen'!$B$2:$B$100000, $A41, 'Existing Gen'!$C$2:$C$100000, I$3)/1000</f>
        <v>1.4279999999999999E-2</v>
      </c>
      <c r="J41" s="58">
        <f>SUMIFS('Existing Gen'!$E$2:$E$100000, 'Existing Gen'!$B$2:$B$100000, $A41, 'Existing Gen'!$C$2:$C$100000, J$3)/1000</f>
        <v>50</v>
      </c>
      <c r="K41" s="58">
        <f>SUMIFS('Existing Gen'!$E$2:$E$100000, 'Existing Gen'!$B$2:$B$100000, $A41, 'Existing Gen'!$C$2:$C$100000, K$3)/1000</f>
        <v>7.4550000000000001</v>
      </c>
      <c r="L41" s="59">
        <f t="shared" si="2"/>
        <v>66.497134000000003</v>
      </c>
      <c r="M41" s="136">
        <f>H41*INDEX(Constants!$D$2:$D$8, MATCH('Cities &amp; Towns'!M$3, Constants!$A$2:$A$8, 0))</f>
        <v>11862.600155999999</v>
      </c>
      <c r="N41" s="100">
        <f>I41*INDEX(Constants!$D$2:$D$8, MATCH('Cities &amp; Towns'!N$3, Constants!$A$2:$A$8, 0))</f>
        <v>28.145879999999998</v>
      </c>
      <c r="O41" s="100">
        <f>J41*INDEX(Constants!$D$2:$D$8, MATCH('Cities &amp; Towns'!O$3, Constants!$A$2:$A$8, 0))</f>
        <v>306600</v>
      </c>
      <c r="P41" s="100">
        <f>K41*INDEX(Constants!$D$2:$D$8, MATCH('Cities &amp; Towns'!P$3, Constants!$A$2:$A$8, 0))</f>
        <v>32652.9</v>
      </c>
      <c r="Q41" s="48">
        <f t="shared" si="3"/>
        <v>351143.64603600005</v>
      </c>
      <c r="R41" s="55">
        <f>IF(SUMIF('GMP feeders by town'!$B$2:$B$1152, $A41, 'GMP feeders by town'!$F$2:$F$1152) = 0, "", IF(SUMIF('GMP feeders by town'!$B$2:$B$1152, $A41, 'GMP feeders by town'!$F$2:$F$1152) &lt; 0, 0, SUMIF('GMP feeders by town'!$B$2:$B$1152, $A41, 'GMP feeders by town'!$F$2:$F$1152)))</f>
        <v>1.6457438831630504</v>
      </c>
      <c r="S41" s="55" t="str">
        <f>IFERROR(IF(INDEX('VEC XFMR capacity by town'!$B$41:$BR$41, MATCH($A41, 'VEC XFMR capacity by town'!$B$1:$BR$1, 0)) = 0, "", IF($L41-INDEX('VEC XFMR capacity by town'!$B$41:$BR$41, MATCH($A41, 'VEC XFMR capacity by town'!$B$1:$BR$1, 0))&lt;0, 0, $L41-INDEX('VEC XFMR capacity by town'!$B$41:$BR$41, MATCH($A41, 'VEC XFMR capacity by town'!$B$1:$BR$1, 0)))), "")</f>
        <v/>
      </c>
      <c r="T41" s="55">
        <f>(15473+49558+48233+39875)/1000</f>
        <v>153.13900000000001</v>
      </c>
      <c r="U41" s="55"/>
      <c r="V41" s="55"/>
      <c r="W41" s="55"/>
      <c r="X41" s="55"/>
      <c r="Y41" s="56" cm="1">
        <f t="array" ref="Y41">IF(SUMPRODUCT(--($R41:$X41&lt;&gt;""))=0, "", SUM($R41:$X41))</f>
        <v>154.78474388316306</v>
      </c>
      <c r="Z41" s="212" t="str" cm="1">
        <f t="array" ref="Z41">IFERROR(INDEX('EVT Demand'!$H$2:$H$757,MATCH(1,('EVT Demand'!$A$2:$A$757=$A41)*('EVT Demand'!$C$2:$C$757="Total"),0))/1000, "")</f>
        <v/>
      </c>
    </row>
    <row r="42" spans="1:26" x14ac:dyDescent="0.25">
      <c r="A42" t="s">
        <v>239</v>
      </c>
      <c r="B42" t="s">
        <v>80</v>
      </c>
      <c r="C42" t="str">
        <f>INDEX('RPC Counties'!$B$2:$B$15, MATCH($B42, 'RPC Counties'!$A$2:$A$15, 0))</f>
        <v>CCRPC</v>
      </c>
      <c r="D42" t="s">
        <v>255</v>
      </c>
      <c r="E42" s="1">
        <v>3783</v>
      </c>
      <c r="F42" s="3">
        <f>IFERROR(INDEX(Cities!$E$2:$E$11, MATCH($A42, Cities!$A$2:$A$11, 0)), INDEX(Towns!$E$2:$E$247, MATCH($A42, Towns!$A$2:$A$247, 0)))</f>
        <v>41.3</v>
      </c>
      <c r="G42" s="3">
        <f>INDEX('VCGI Rooftop Solar'!$J$5:$J$260, MATCH($A42, 'VCGI Rooftop Solar'!$D$5:$D$260, 0))</f>
        <v>47.603048515000005</v>
      </c>
      <c r="H42" s="57">
        <f>SUMIFS('Existing Gen'!$E$2:$E$100000, 'Existing Gen'!$B$2:$B$100000, $A42, 'Existing Gen'!$C$2:$C$100000, H$3)/1000</f>
        <v>8.4940800000000021</v>
      </c>
      <c r="I42" s="58">
        <f>SUMIFS('Existing Gen'!$E$2:$E$100000, 'Existing Gen'!$B$2:$B$100000, $A42, 'Existing Gen'!$C$2:$C$100000, I$3)/1000</f>
        <v>4.8600000000000004E-2</v>
      </c>
      <c r="J42" s="58">
        <f>SUMIFS('Existing Gen'!$E$2:$E$100000, 'Existing Gen'!$B$2:$B$100000, $A42, 'Existing Gen'!$C$2:$C$100000, J$3)/1000</f>
        <v>0</v>
      </c>
      <c r="K42" s="58">
        <f>SUMIFS('Existing Gen'!$E$2:$E$100000, 'Existing Gen'!$B$2:$B$100000, $A42, 'Existing Gen'!$C$2:$C$100000, K$3)/1000</f>
        <v>0</v>
      </c>
      <c r="L42" s="59">
        <f t="shared" si="2"/>
        <v>8.5426800000000025</v>
      </c>
      <c r="M42" s="136">
        <f>H42*INDEX(Constants!$D$2:$D$8, MATCH('Cities &amp; Towns'!M$3, Constants!$A$2:$A$8, 0))</f>
        <v>11161.221120000002</v>
      </c>
      <c r="N42" s="100">
        <f>I42*INDEX(Constants!$D$2:$D$8, MATCH('Cities &amp; Towns'!N$3, Constants!$A$2:$A$8, 0))</f>
        <v>95.790600000000012</v>
      </c>
      <c r="O42" s="100">
        <f>J42*INDEX(Constants!$D$2:$D$8, MATCH('Cities &amp; Towns'!O$3, Constants!$A$2:$A$8, 0))</f>
        <v>0</v>
      </c>
      <c r="P42" s="100">
        <f>K42*INDEX(Constants!$D$2:$D$8, MATCH('Cities &amp; Towns'!P$3, Constants!$A$2:$A$8, 0))</f>
        <v>0</v>
      </c>
      <c r="Q42" s="48">
        <f t="shared" si="3"/>
        <v>11257.011720000002</v>
      </c>
      <c r="R42" s="55">
        <f>IF(SUMIF('GMP feeders by town'!$B$2:$B$1152, $A42, 'GMP feeders by town'!$F$2:$F$1152) = 0, "", IF(SUMIF('GMP feeders by town'!$B$2:$B$1152, $A42, 'GMP feeders by town'!$F$2:$F$1152) &lt; 0, 0, SUMIF('GMP feeders by town'!$B$2:$B$1152, $A42, 'GMP feeders by town'!$F$2:$F$1152)))</f>
        <v>30.296036004270807</v>
      </c>
      <c r="S42" s="55" t="str">
        <f>IFERROR(IF(INDEX('VEC XFMR capacity by town'!$B$41:$BR$41, MATCH($A42, 'VEC XFMR capacity by town'!$B$1:$BR$1, 0)) = 0, "", IF($L42-INDEX('VEC XFMR capacity by town'!$B$41:$BR$41, MATCH($A42, 'VEC XFMR capacity by town'!$B$1:$BR$1, 0))&lt;0, 0, $L42-INDEX('VEC XFMR capacity by town'!$B$41:$BR$41, MATCH($A42, 'VEC XFMR capacity by town'!$B$1:$BR$1, 0)))), "")</f>
        <v/>
      </c>
      <c r="T42" s="55"/>
      <c r="U42" s="55"/>
      <c r="V42" s="55"/>
      <c r="W42" s="55"/>
      <c r="X42" s="55"/>
      <c r="Y42" s="56" cm="1">
        <f t="array" ref="Y42">IF(SUMPRODUCT(--($R42:$X42&lt;&gt;""))=0, "", SUM($R42:$X42))</f>
        <v>30.296036004270807</v>
      </c>
      <c r="Z42" s="212" cm="1">
        <f t="array" ref="Z42">IFERROR(INDEX('EVT Demand'!$H$2:$H$757,MATCH(1,('EVT Demand'!$A$2:$A$757=$A42)*('EVT Demand'!$C$2:$C$757="Total"),0))/1000, "")</f>
        <v>21586.032999999999</v>
      </c>
    </row>
    <row r="43" spans="1:26" x14ac:dyDescent="0.25">
      <c r="A43" t="s">
        <v>240</v>
      </c>
      <c r="B43" t="s">
        <v>80</v>
      </c>
      <c r="C43" t="str">
        <f>INDEX('RPC Counties'!$B$2:$B$15, MATCH($B43, 'RPC Counties'!$A$2:$A$15, 0))</f>
        <v>CCRPC</v>
      </c>
      <c r="D43" t="s">
        <v>255</v>
      </c>
      <c r="E43" s="1">
        <v>17524</v>
      </c>
      <c r="F43" s="3">
        <f>IFERROR(INDEX(Cities!$E$2:$E$11, MATCH($A43, Cities!$A$2:$A$11, 0)), INDEX(Towns!$E$2:$E$247, MATCH($A43, Towns!$A$2:$A$247, 0)))</f>
        <v>36.299999999999997</v>
      </c>
      <c r="G43" s="3">
        <f>INDEX('VCGI Rooftop Solar'!$J$5:$J$260, MATCH($A43, 'VCGI Rooftop Solar'!$D$5:$D$260, 0))</f>
        <v>177.145867925</v>
      </c>
      <c r="H43" s="57">
        <f>SUMIFS('Existing Gen'!$E$2:$E$100000, 'Existing Gen'!$B$2:$B$100000, $A43, 'Existing Gen'!$C$2:$C$100000, H$3)/1000</f>
        <v>5.5966800000000099</v>
      </c>
      <c r="I43" s="58">
        <f>SUMIFS('Existing Gen'!$E$2:$E$100000, 'Existing Gen'!$B$2:$B$100000, $A43, 'Existing Gen'!$C$2:$C$100000, I$3)/1000</f>
        <v>0.02</v>
      </c>
      <c r="J43" s="58">
        <f>SUMIFS('Existing Gen'!$E$2:$E$100000, 'Existing Gen'!$B$2:$B$100000, $A43, 'Existing Gen'!$C$2:$C$100000, J$3)/1000</f>
        <v>0</v>
      </c>
      <c r="K43" s="58">
        <f>SUMIFS('Existing Gen'!$E$2:$E$100000, 'Existing Gen'!$B$2:$B$100000, $A43, 'Existing Gen'!$C$2:$C$100000, K$3)/1000</f>
        <v>0</v>
      </c>
      <c r="L43" s="59">
        <f t="shared" si="2"/>
        <v>5.6166800000000094</v>
      </c>
      <c r="M43" s="136">
        <f>H43*INDEX(Constants!$D$2:$D$8, MATCH('Cities &amp; Towns'!M$3, Constants!$A$2:$A$8, 0))</f>
        <v>7354.0375200000126</v>
      </c>
      <c r="N43" s="100">
        <f>I43*INDEX(Constants!$D$2:$D$8, MATCH('Cities &amp; Towns'!N$3, Constants!$A$2:$A$8, 0))</f>
        <v>39.42</v>
      </c>
      <c r="O43" s="100">
        <f>J43*INDEX(Constants!$D$2:$D$8, MATCH('Cities &amp; Towns'!O$3, Constants!$A$2:$A$8, 0))</f>
        <v>0</v>
      </c>
      <c r="P43" s="100">
        <f>K43*INDEX(Constants!$D$2:$D$8, MATCH('Cities &amp; Towns'!P$3, Constants!$A$2:$A$8, 0))</f>
        <v>0</v>
      </c>
      <c r="Q43" s="48">
        <f t="shared" si="3"/>
        <v>7393.4575200000127</v>
      </c>
      <c r="R43" s="55">
        <f>IF(SUMIF('GMP feeders by town'!$B$2:$B$1152, $A43, 'GMP feeders by town'!$F$2:$F$1152) = 0, "", IF(SUMIF('GMP feeders by town'!$B$2:$B$1152, $A43, 'GMP feeders by town'!$F$2:$F$1152) &lt; 0, 0, SUMIF('GMP feeders by town'!$B$2:$B$1152, $A43, 'GMP feeders by town'!$F$2:$F$1152)))</f>
        <v>139.59878587268557</v>
      </c>
      <c r="S43" s="55" t="str">
        <f>IFERROR(IF(INDEX('VEC XFMR capacity by town'!$B$41:$BR$41, MATCH($A43, 'VEC XFMR capacity by town'!$B$1:$BR$1, 0)) = 0, "", IF($L43-INDEX('VEC XFMR capacity by town'!$B$41:$BR$41, MATCH($A43, 'VEC XFMR capacity by town'!$B$1:$BR$1, 0))&lt;0, 0, $L43-INDEX('VEC XFMR capacity by town'!$B$41:$BR$41, MATCH($A43, 'VEC XFMR capacity by town'!$B$1:$BR$1, 0)))), "")</f>
        <v/>
      </c>
      <c r="T43" s="55"/>
      <c r="U43" s="55"/>
      <c r="V43" s="55"/>
      <c r="W43" s="55"/>
      <c r="X43" s="55"/>
      <c r="Y43" s="56" cm="1">
        <f t="array" ref="Y43">IF(SUMPRODUCT(--($R43:$X43&lt;&gt;""))=0, "", SUM($R43:$X43))</f>
        <v>139.59878587268557</v>
      </c>
      <c r="Z43" s="212" cm="1">
        <f t="array" ref="Z43">IFERROR(INDEX('EVT Demand'!$H$2:$H$757,MATCH(1,('EVT Demand'!$A$2:$A$757=$A43)*('EVT Demand'!$C$2:$C$757="Total"),0))/1000, "")</f>
        <v>128419.586</v>
      </c>
    </row>
    <row r="44" spans="1:26" x14ac:dyDescent="0.25">
      <c r="A44" t="s">
        <v>241</v>
      </c>
      <c r="B44" t="s">
        <v>80</v>
      </c>
      <c r="C44" t="str">
        <f>INDEX('RPC Counties'!$B$2:$B$15, MATCH($B44, 'RPC Counties'!$A$2:$A$15, 0))</f>
        <v>CCRPC</v>
      </c>
      <c r="D44" t="s">
        <v>255</v>
      </c>
      <c r="E44" s="1">
        <v>11504</v>
      </c>
      <c r="F44" s="3">
        <f>IFERROR(INDEX(Cities!$E$2:$E$11, MATCH($A44, Cities!$A$2:$A$11, 0)), INDEX(Towns!$E$2:$E$247, MATCH($A44, Towns!$A$2:$A$247, 0)))</f>
        <v>34.229999999999997</v>
      </c>
      <c r="G44" s="3">
        <f>INDEX('VCGI Rooftop Solar'!$J$5:$J$260, MATCH($A44, 'VCGI Rooftop Solar'!$D$5:$D$260, 0))</f>
        <v>133.75250019000001</v>
      </c>
      <c r="H44" s="57">
        <f>SUMIFS('Existing Gen'!$E$2:$E$100000, 'Existing Gen'!$B$2:$B$100000, $A44, 'Existing Gen'!$C$2:$C$100000, H$3)/1000</f>
        <v>9.1277399999999922</v>
      </c>
      <c r="I44" s="58">
        <f>SUMIFS('Existing Gen'!$E$2:$E$100000, 'Existing Gen'!$B$2:$B$100000, $A44, 'Existing Gen'!$C$2:$C$100000, I$3)/1000</f>
        <v>0</v>
      </c>
      <c r="J44" s="58">
        <f>SUMIFS('Existing Gen'!$E$2:$E$100000, 'Existing Gen'!$B$2:$B$100000, $A44, 'Existing Gen'!$C$2:$C$100000, J$3)/1000</f>
        <v>0</v>
      </c>
      <c r="K44" s="58">
        <f>SUMIFS('Existing Gen'!$E$2:$E$100000, 'Existing Gen'!$B$2:$B$100000, $A44, 'Existing Gen'!$C$2:$C$100000, K$3)/1000</f>
        <v>8.0500000000000007</v>
      </c>
      <c r="L44" s="59">
        <f t="shared" si="2"/>
        <v>17.177739999999993</v>
      </c>
      <c r="M44" s="136">
        <f>H44*INDEX(Constants!$D$2:$D$8, MATCH('Cities &amp; Towns'!M$3, Constants!$A$2:$A$8, 0))</f>
        <v>11993.850359999989</v>
      </c>
      <c r="N44" s="100">
        <f>I44*INDEX(Constants!$D$2:$D$8, MATCH('Cities &amp; Towns'!N$3, Constants!$A$2:$A$8, 0))</f>
        <v>0</v>
      </c>
      <c r="O44" s="100">
        <f>J44*INDEX(Constants!$D$2:$D$8, MATCH('Cities &amp; Towns'!O$3, Constants!$A$2:$A$8, 0))</f>
        <v>0</v>
      </c>
      <c r="P44" s="100">
        <f>K44*INDEX(Constants!$D$2:$D$8, MATCH('Cities &amp; Towns'!P$3, Constants!$A$2:$A$8, 0))</f>
        <v>35259</v>
      </c>
      <c r="Q44" s="48">
        <f t="shared" si="3"/>
        <v>47252.850359999989</v>
      </c>
      <c r="R44" s="55">
        <f>IF(SUMIF('GMP feeders by town'!$B$2:$B$1152, $A44, 'GMP feeders by town'!$F$2:$F$1152) = 0, "", IF(SUMIF('GMP feeders by town'!$B$2:$B$1152, $A44, 'GMP feeders by town'!$F$2:$F$1152) &lt; 0, 0, SUMIF('GMP feeders by town'!$B$2:$B$1152, $A44, 'GMP feeders by town'!$F$2:$F$1152)))</f>
        <v>109.60892021961378</v>
      </c>
      <c r="S44" s="55">
        <f>IFERROR(IF(INDEX('VEC XFMR capacity by town'!$B$41:$BR$41, MATCH($A44, 'VEC XFMR capacity by town'!$B$1:$BR$1, 0)) = 0, "", IF($L44-INDEX('VEC XFMR capacity by town'!$B$41:$BR$41, MATCH($A44, 'VEC XFMR capacity by town'!$B$1:$BR$1, 0))&lt;0, 0, $L44-INDEX('VEC XFMR capacity by town'!$B$41:$BR$41, MATCH($A44, 'VEC XFMR capacity by town'!$B$1:$BR$1, 0)))), "")</f>
        <v>15.752535081967206</v>
      </c>
      <c r="T44" s="55"/>
      <c r="U44" s="55"/>
      <c r="V44" s="55"/>
      <c r="W44" s="55"/>
      <c r="X44" s="55"/>
      <c r="Y44" s="56" cm="1">
        <f t="array" ref="Y44">IF(SUMPRODUCT(--($R44:$X44&lt;&gt;""))=0, "", SUM($R44:$X44))</f>
        <v>125.36145530158099</v>
      </c>
      <c r="Z44" s="212" cm="1">
        <f t="array" ref="Z44">IFERROR(INDEX('EVT Demand'!$H$2:$H$757,MATCH(1,('EVT Demand'!$A$2:$A$757=$A44)*('EVT Demand'!$C$2:$C$757="Total"),0))/1000, "")</f>
        <v>344140.05747659999</v>
      </c>
    </row>
    <row r="45" spans="1:26" x14ac:dyDescent="0.25">
      <c r="A45" t="s">
        <v>242</v>
      </c>
      <c r="B45" t="s">
        <v>80</v>
      </c>
      <c r="C45" t="str">
        <f>INDEX('RPC Counties'!$B$2:$B$15, MATCH($B45, 'RPC Counties'!$A$2:$A$15, 0))</f>
        <v>CCRPC</v>
      </c>
      <c r="D45" t="s">
        <v>255</v>
      </c>
      <c r="E45" s="1">
        <v>10590</v>
      </c>
      <c r="F45" s="3">
        <f>IFERROR(INDEX(Cities!$E$2:$E$11, MATCH($A45, Cities!$A$2:$A$11, 0)), INDEX(Towns!$E$2:$E$247, MATCH($A45, Towns!$A$2:$A$247, 0)))</f>
        <v>4.57</v>
      </c>
      <c r="G45" s="3">
        <f>INDEX('VCGI Rooftop Solar'!$J$5:$J$260, MATCH($A45, 'VCGI Rooftop Solar'!$D$5:$D$260, 0))</f>
        <v>105.388058555</v>
      </c>
      <c r="H45" s="57">
        <f>SUMIFS('Existing Gen'!$E$2:$E$100000, 'Existing Gen'!$B$2:$B$100000, $A45, 'Existing Gen'!$C$2:$C$100000, H$3)/1000</f>
        <v>5.5287499999999987</v>
      </c>
      <c r="I45" s="58">
        <f>SUMIFS('Existing Gen'!$E$2:$E$100000, 'Existing Gen'!$B$2:$B$100000, $A45, 'Existing Gen'!$C$2:$C$100000, I$3)/1000</f>
        <v>0.02</v>
      </c>
      <c r="J45" s="58">
        <f>SUMIFS('Existing Gen'!$E$2:$E$100000, 'Existing Gen'!$B$2:$B$100000, $A45, 'Existing Gen'!$C$2:$C$100000, J$3)/1000</f>
        <v>0.15</v>
      </c>
      <c r="K45" s="58">
        <f>SUMIFS('Existing Gen'!$E$2:$E$100000, 'Existing Gen'!$B$2:$B$100000, $A45, 'Existing Gen'!$C$2:$C$100000, K$3)/1000</f>
        <v>0</v>
      </c>
      <c r="L45" s="59">
        <f t="shared" si="2"/>
        <v>5.6987499999999986</v>
      </c>
      <c r="M45" s="136">
        <f>H45*INDEX(Constants!$D$2:$D$8, MATCH('Cities &amp; Towns'!M$3, Constants!$A$2:$A$8, 0))</f>
        <v>7264.7774999999983</v>
      </c>
      <c r="N45" s="100">
        <f>I45*INDEX(Constants!$D$2:$D$8, MATCH('Cities &amp; Towns'!N$3, Constants!$A$2:$A$8, 0))</f>
        <v>39.42</v>
      </c>
      <c r="O45" s="100">
        <f>J45*INDEX(Constants!$D$2:$D$8, MATCH('Cities &amp; Towns'!O$3, Constants!$A$2:$A$8, 0))</f>
        <v>919.8</v>
      </c>
      <c r="P45" s="100">
        <f>K45*INDEX(Constants!$D$2:$D$8, MATCH('Cities &amp; Towns'!P$3, Constants!$A$2:$A$8, 0))</f>
        <v>0</v>
      </c>
      <c r="Q45" s="48">
        <f t="shared" si="3"/>
        <v>8223.9974999999977</v>
      </c>
      <c r="R45" s="55" t="str">
        <f>IF(SUMIF('GMP feeders by town'!$B$2:$B$1152, $A45, 'GMP feeders by town'!$F$2:$F$1152) = 0, "", IF(SUMIF('GMP feeders by town'!$B$2:$B$1152, $A45, 'GMP feeders by town'!$F$2:$F$1152) &lt; 0, 0, SUMIF('GMP feeders by town'!$B$2:$B$1152, $A45, 'GMP feeders by town'!$F$2:$F$1152)))</f>
        <v/>
      </c>
      <c r="S45" s="55" t="str">
        <f>IFERROR(IF(INDEX('VEC XFMR capacity by town'!$B$41:$BR$41, MATCH($A45, 'VEC XFMR capacity by town'!$B$1:$BR$1, 0)) = 0, "", IF($L45-INDEX('VEC XFMR capacity by town'!$B$41:$BR$41, MATCH($A45, 'VEC XFMR capacity by town'!$B$1:$BR$1, 0))&lt;0, 0, $L45-INDEX('VEC XFMR capacity by town'!$B$41:$BR$41, MATCH($A45, 'VEC XFMR capacity by town'!$B$1:$BR$1, 0)))), "")</f>
        <v/>
      </c>
      <c r="T45" s="55"/>
      <c r="U45" s="55"/>
      <c r="V45" s="55"/>
      <c r="W45" s="55"/>
      <c r="X45" s="55"/>
      <c r="Y45" s="56" t="str" cm="1">
        <f t="array" ref="Y45">IF(SUMPRODUCT(--($R45:$X45&lt;&gt;""))=0, "", SUM($R45:$X45))</f>
        <v/>
      </c>
      <c r="Z45" s="212" cm="1">
        <f t="array" ref="Z45">IFERROR(INDEX('EVT Demand'!$H$2:$H$757,MATCH(1,('EVT Demand'!$A$2:$A$757=$A45)*('EVT Demand'!$C$2:$C$757="Total"),0))/1000, "")</f>
        <v>316797.91452340002</v>
      </c>
    </row>
    <row r="46" spans="1:26" x14ac:dyDescent="0.25">
      <c r="A46" t="s">
        <v>243</v>
      </c>
      <c r="B46" t="s">
        <v>80</v>
      </c>
      <c r="C46" t="str">
        <f>INDEX('RPC Counties'!$B$2:$B$15, MATCH($B46, 'RPC Counties'!$A$2:$A$15, 0))</f>
        <v>CCRPC</v>
      </c>
      <c r="D46" t="s">
        <v>255</v>
      </c>
      <c r="E46" s="1">
        <v>4698</v>
      </c>
      <c r="F46" s="3">
        <f>IFERROR(INDEX(Cities!$E$2:$E$11, MATCH($A46, Cities!$A$2:$A$11, 0)), INDEX(Towns!$E$2:$E$247, MATCH($A46, Towns!$A$2:$A$247, 0)))</f>
        <v>39.4</v>
      </c>
      <c r="G46" s="3">
        <f>INDEX('VCGI Rooftop Solar'!$J$5:$J$260, MATCH($A46, 'VCGI Rooftop Solar'!$D$5:$D$260, 0))</f>
        <v>39.331949954999999</v>
      </c>
      <c r="H46" s="57">
        <f>SUMIFS('Existing Gen'!$E$2:$E$100000, 'Existing Gen'!$B$2:$B$100000, $A46, 'Existing Gen'!$C$2:$C$100000, H$3)/1000</f>
        <v>4.6492859999999974</v>
      </c>
      <c r="I46" s="58">
        <f>SUMIFS('Existing Gen'!$E$2:$E$100000, 'Existing Gen'!$B$2:$B$100000, $A46, 'Existing Gen'!$C$2:$C$100000, I$3)/1000</f>
        <v>2.2499999999999999E-2</v>
      </c>
      <c r="J46" s="58">
        <f>SUMIFS('Existing Gen'!$E$2:$E$100000, 'Existing Gen'!$B$2:$B$100000, $A46, 'Existing Gen'!$C$2:$C$100000, J$3)/1000</f>
        <v>0</v>
      </c>
      <c r="K46" s="58">
        <f>SUMIFS('Existing Gen'!$E$2:$E$100000, 'Existing Gen'!$B$2:$B$100000, $A46, 'Existing Gen'!$C$2:$C$100000, K$3)/1000</f>
        <v>0</v>
      </c>
      <c r="L46" s="59">
        <f t="shared" si="2"/>
        <v>4.6717859999999973</v>
      </c>
      <c r="M46" s="136">
        <f>H46*INDEX(Constants!$D$2:$D$8, MATCH('Cities &amp; Towns'!M$3, Constants!$A$2:$A$8, 0))</f>
        <v>6109.1618039999967</v>
      </c>
      <c r="N46" s="100">
        <f>I46*INDEX(Constants!$D$2:$D$8, MATCH('Cities &amp; Towns'!N$3, Constants!$A$2:$A$8, 0))</f>
        <v>44.347499999999997</v>
      </c>
      <c r="O46" s="100">
        <f>J46*INDEX(Constants!$D$2:$D$8, MATCH('Cities &amp; Towns'!O$3, Constants!$A$2:$A$8, 0))</f>
        <v>0</v>
      </c>
      <c r="P46" s="100">
        <f>K46*INDEX(Constants!$D$2:$D$8, MATCH('Cities &amp; Towns'!P$3, Constants!$A$2:$A$8, 0))</f>
        <v>0</v>
      </c>
      <c r="Q46" s="48">
        <f t="shared" si="3"/>
        <v>6153.5093039999965</v>
      </c>
      <c r="R46" s="55">
        <f>IF(SUMIF('GMP feeders by town'!$B$2:$B$1152, $A46, 'GMP feeders by town'!$F$2:$F$1152) = 0, "", IF(SUMIF('GMP feeders by town'!$B$2:$B$1152, $A46, 'GMP feeders by town'!$F$2:$F$1152) &lt; 0, 0, SUMIF('GMP feeders by town'!$B$2:$B$1152, $A46, 'GMP feeders by town'!$F$2:$F$1152)))</f>
        <v>14.174923547609888</v>
      </c>
      <c r="S46" s="55">
        <f>IFERROR(IF(INDEX('VEC XFMR capacity by town'!$B$41:$BR$41, MATCH($A46, 'VEC XFMR capacity by town'!$B$1:$BR$1, 0)) = 0, "", IF($L46-INDEX('VEC XFMR capacity by town'!$B$41:$BR$41, MATCH($A46, 'VEC XFMR capacity by town'!$B$1:$BR$1, 0))&lt;0, 0, $L46-INDEX('VEC XFMR capacity by town'!$B$41:$BR$41, MATCH($A46, 'VEC XFMR capacity by town'!$B$1:$BR$1, 0)))), "")</f>
        <v>1.2326555652173887</v>
      </c>
      <c r="T46" s="55"/>
      <c r="U46" s="55"/>
      <c r="V46" s="55"/>
      <c r="W46" s="55"/>
      <c r="X46" s="55"/>
      <c r="Y46" s="56" cm="1">
        <f t="array" ref="Y46">IF(SUMPRODUCT(--($R46:$X46&lt;&gt;""))=0, "", SUM($R46:$X46))</f>
        <v>15.407579112827277</v>
      </c>
      <c r="Z46" s="212" cm="1">
        <f t="array" ref="Z46">IFERROR(INDEX('EVT Demand'!$H$2:$H$757,MATCH(1,('EVT Demand'!$A$2:$A$757=$A46)*('EVT Demand'!$C$2:$C$757="Total"),0))/1000, "")</f>
        <v>38387.152000000002</v>
      </c>
    </row>
    <row r="47" spans="1:26" x14ac:dyDescent="0.25">
      <c r="A47" t="s">
        <v>244</v>
      </c>
      <c r="B47" t="s">
        <v>80</v>
      </c>
      <c r="C47" t="str">
        <f>INDEX('RPC Counties'!$B$2:$B$15, MATCH($B47, 'RPC Counties'!$A$2:$A$15, 0))</f>
        <v>CCRPC</v>
      </c>
      <c r="D47" t="s">
        <v>255</v>
      </c>
      <c r="E47" s="1">
        <v>1934</v>
      </c>
      <c r="F47" s="3">
        <f>IFERROR(INDEX(Cities!$E$2:$E$11, MATCH($A47, Cities!$A$2:$A$11, 0)), INDEX(Towns!$E$2:$E$247, MATCH($A47, Towns!$A$2:$A$247, 0)))</f>
        <v>38</v>
      </c>
      <c r="G47" s="3">
        <f>INDEX('VCGI Rooftop Solar'!$J$5:$J$260, MATCH($A47, 'VCGI Rooftop Solar'!$D$5:$D$260, 0))</f>
        <v>15.278502150000001</v>
      </c>
      <c r="H47" s="57">
        <f>SUMIFS('Existing Gen'!$E$2:$E$100000, 'Existing Gen'!$B$2:$B$100000, $A47, 'Existing Gen'!$C$2:$C$100000, H$3)/1000</f>
        <v>1.3210599999999986</v>
      </c>
      <c r="I47" s="58">
        <f>SUMIFS('Existing Gen'!$E$2:$E$100000, 'Existing Gen'!$B$2:$B$100000, $A47, 'Existing Gen'!$C$2:$C$100000, I$3)/1000</f>
        <v>2.5000000000000001E-3</v>
      </c>
      <c r="J47" s="58">
        <f>SUMIFS('Existing Gen'!$E$2:$E$100000, 'Existing Gen'!$B$2:$B$100000, $A47, 'Existing Gen'!$C$2:$C$100000, J$3)/1000</f>
        <v>0</v>
      </c>
      <c r="K47" s="58">
        <f>SUMIFS('Existing Gen'!$E$2:$E$100000, 'Existing Gen'!$B$2:$B$100000, $A47, 'Existing Gen'!$C$2:$C$100000, K$3)/1000</f>
        <v>0</v>
      </c>
      <c r="L47" s="59">
        <f t="shared" si="2"/>
        <v>1.3235599999999985</v>
      </c>
      <c r="M47" s="136">
        <f>H47*INDEX(Constants!$D$2:$D$8, MATCH('Cities &amp; Towns'!M$3, Constants!$A$2:$A$8, 0))</f>
        <v>1735.8728399999982</v>
      </c>
      <c r="N47" s="100">
        <f>I47*INDEX(Constants!$D$2:$D$8, MATCH('Cities &amp; Towns'!N$3, Constants!$A$2:$A$8, 0))</f>
        <v>4.9275000000000002</v>
      </c>
      <c r="O47" s="100">
        <f>J47*INDEX(Constants!$D$2:$D$8, MATCH('Cities &amp; Towns'!O$3, Constants!$A$2:$A$8, 0))</f>
        <v>0</v>
      </c>
      <c r="P47" s="100">
        <f>K47*INDEX(Constants!$D$2:$D$8, MATCH('Cities &amp; Towns'!P$3, Constants!$A$2:$A$8, 0))</f>
        <v>0</v>
      </c>
      <c r="Q47" s="48">
        <f t="shared" si="3"/>
        <v>1740.8003399999982</v>
      </c>
      <c r="R47" s="55">
        <f>IF(SUMIF('GMP feeders by town'!$B$2:$B$1152, $A47, 'GMP feeders by town'!$F$2:$F$1152) = 0, "", IF(SUMIF('GMP feeders by town'!$B$2:$B$1152, $A47, 'GMP feeders by town'!$F$2:$F$1152) &lt; 0, 0, SUMIF('GMP feeders by town'!$B$2:$B$1152, $A47, 'GMP feeders by town'!$F$2:$F$1152)))</f>
        <v>2.1958593143446219</v>
      </c>
      <c r="S47" s="55">
        <f>IFERROR(IF(INDEX('VEC XFMR capacity by town'!$B$41:$BR$41, MATCH($A47, 'VEC XFMR capacity by town'!$B$1:$BR$1, 0)) = 0, "", IF($L47-INDEX('VEC XFMR capacity by town'!$B$41:$BR$41, MATCH($A47, 'VEC XFMR capacity by town'!$B$1:$BR$1, 0))&lt;0, 0, $L47-INDEX('VEC XFMR capacity by town'!$B$41:$BR$41, MATCH($A47, 'VEC XFMR capacity by town'!$B$1:$BR$1, 0)))), "")</f>
        <v>0</v>
      </c>
      <c r="T47" s="55"/>
      <c r="U47" s="55"/>
      <c r="V47" s="55"/>
      <c r="W47" s="55"/>
      <c r="X47" s="55"/>
      <c r="Y47" s="56" cm="1">
        <f t="array" ref="Y47">IF(SUMPRODUCT(--($R47:$X47&lt;&gt;""))=0, "", SUM($R47:$X47))</f>
        <v>2.1958593143446219</v>
      </c>
      <c r="Z47" s="212" cm="1">
        <f t="array" ref="Z47">IFERROR(INDEX('EVT Demand'!$H$2:$H$757,MATCH(1,('EVT Demand'!$A$2:$A$757=$A47)*('EVT Demand'!$C$2:$C$757="Total"),0))/1000, "")</f>
        <v>7486.1440000000002</v>
      </c>
    </row>
    <row r="48" spans="1:26" x14ac:dyDescent="0.25">
      <c r="A48" t="s">
        <v>245</v>
      </c>
      <c r="B48" t="s">
        <v>80</v>
      </c>
      <c r="C48" t="str">
        <f>INDEX('RPC Counties'!$B$2:$B$15, MATCH($B48, 'RPC Counties'!$A$2:$A$15, 0))</f>
        <v>CCRPC</v>
      </c>
      <c r="D48" t="s">
        <v>255</v>
      </c>
      <c r="E48" s="1">
        <v>5104</v>
      </c>
      <c r="F48" s="3">
        <f>IFERROR(INDEX(Cities!$E$2:$E$11, MATCH($A48, Cities!$A$2:$A$11, 0)), INDEX(Towns!$E$2:$E$247, MATCH($A48, Towns!$A$2:$A$247, 0)))</f>
        <v>35.4</v>
      </c>
      <c r="G48" s="3">
        <f>INDEX('VCGI Rooftop Solar'!$J$5:$J$260, MATCH($A48, 'VCGI Rooftop Solar'!$D$5:$D$260, 0))</f>
        <v>53.974898045000003</v>
      </c>
      <c r="H48" s="57">
        <f>SUMIFS('Existing Gen'!$E$2:$E$100000, 'Existing Gen'!$B$2:$B$100000, $A48, 'Existing Gen'!$C$2:$C$100000, H$3)/1000</f>
        <v>6.3227800000000105</v>
      </c>
      <c r="I48" s="58">
        <f>SUMIFS('Existing Gen'!$E$2:$E$100000, 'Existing Gen'!$B$2:$B$100000, $A48, 'Existing Gen'!$C$2:$C$100000, I$3)/1000</f>
        <v>0</v>
      </c>
      <c r="J48" s="58">
        <f>SUMIFS('Existing Gen'!$E$2:$E$100000, 'Existing Gen'!$B$2:$B$100000, $A48, 'Existing Gen'!$C$2:$C$100000, J$3)/1000</f>
        <v>0</v>
      </c>
      <c r="K48" s="58">
        <f>SUMIFS('Existing Gen'!$E$2:$E$100000, 'Existing Gen'!$B$2:$B$100000, $A48, 'Existing Gen'!$C$2:$C$100000, K$3)/1000</f>
        <v>0</v>
      </c>
      <c r="L48" s="59">
        <f t="shared" si="2"/>
        <v>6.3227800000000105</v>
      </c>
      <c r="M48" s="136">
        <f>H48*INDEX(Constants!$D$2:$D$8, MATCH('Cities &amp; Towns'!M$3, Constants!$A$2:$A$8, 0))</f>
        <v>8308.1329200000146</v>
      </c>
      <c r="N48" s="100">
        <f>I48*INDEX(Constants!$D$2:$D$8, MATCH('Cities &amp; Towns'!N$3, Constants!$A$2:$A$8, 0))</f>
        <v>0</v>
      </c>
      <c r="O48" s="100">
        <f>J48*INDEX(Constants!$D$2:$D$8, MATCH('Cities &amp; Towns'!O$3, Constants!$A$2:$A$8, 0))</f>
        <v>0</v>
      </c>
      <c r="P48" s="100">
        <f>K48*INDEX(Constants!$D$2:$D$8, MATCH('Cities &amp; Towns'!P$3, Constants!$A$2:$A$8, 0))</f>
        <v>0</v>
      </c>
      <c r="Q48" s="48">
        <f t="shared" si="3"/>
        <v>8308.1329200000146</v>
      </c>
      <c r="R48" s="55">
        <f>IF(SUMIF('GMP feeders by town'!$B$2:$B$1152, $A48, 'GMP feeders by town'!$F$2:$F$1152) = 0, "", IF(SUMIF('GMP feeders by town'!$B$2:$B$1152, $A48, 'GMP feeders by town'!$F$2:$F$1152) &lt; 0, 0, SUMIF('GMP feeders by town'!$B$2:$B$1152, $A48, 'GMP feeders by town'!$F$2:$F$1152)))</f>
        <v>6.0850885344607404</v>
      </c>
      <c r="S48" s="55">
        <f>IFERROR(IF(INDEX('VEC XFMR capacity by town'!$B$41:$BR$41, MATCH($A48, 'VEC XFMR capacity by town'!$B$1:$BR$1, 0)) = 0, "", IF($L48-INDEX('VEC XFMR capacity by town'!$B$41:$BR$41, MATCH($A48, 'VEC XFMR capacity by town'!$B$1:$BR$1, 0))&lt;0, 0, $L48-INDEX('VEC XFMR capacity by town'!$B$41:$BR$41, MATCH($A48, 'VEC XFMR capacity by town'!$B$1:$BR$1, 0)))), "")</f>
        <v>1.0320603030303133</v>
      </c>
      <c r="T48" s="55"/>
      <c r="U48" s="55"/>
      <c r="V48" s="55"/>
      <c r="W48" s="55"/>
      <c r="X48" s="55"/>
      <c r="Y48" s="56" cm="1">
        <f t="array" ref="Y48">IF(SUMPRODUCT(--($R48:$X48&lt;&gt;""))=0, "", SUM($R48:$X48))</f>
        <v>7.1171488374910536</v>
      </c>
      <c r="Z48" s="212" cm="1">
        <f t="array" ref="Z48">IFERROR(INDEX('EVT Demand'!$H$2:$H$757,MATCH(1,('EVT Demand'!$A$2:$A$757=$A48)*('EVT Demand'!$C$2:$C$757="Total"),0))/1000, "")</f>
        <v>23333.275000000001</v>
      </c>
    </row>
    <row r="49" spans="1:26" x14ac:dyDescent="0.25">
      <c r="A49" t="s">
        <v>246</v>
      </c>
      <c r="B49" t="s">
        <v>80</v>
      </c>
      <c r="C49" t="str">
        <f>INDEX('RPC Counties'!$B$2:$B$15, MATCH($B49, 'RPC Counties'!$A$2:$A$15, 0))</f>
        <v>CCRPC</v>
      </c>
      <c r="D49" t="s">
        <v>255</v>
      </c>
      <c r="E49" s="1">
        <v>10723</v>
      </c>
      <c r="F49" s="3">
        <f>IFERROR(INDEX(Cities!$E$2:$E$11, MATCH($A49, Cities!$A$2:$A$11, 0)), INDEX(Towns!$E$2:$E$247, MATCH($A49, Towns!$A$2:$A$247, 0)))</f>
        <v>51.5</v>
      </c>
      <c r="G49" s="3">
        <f>INDEX('VCGI Rooftop Solar'!$J$5:$J$260, MATCH($A49, 'VCGI Rooftop Solar'!$D$5:$D$260, 0))</f>
        <v>106.552911525</v>
      </c>
      <c r="H49" s="57">
        <f>SUMIFS('Existing Gen'!$E$2:$E$100000, 'Existing Gen'!$B$2:$B$100000, $A49, 'Existing Gen'!$C$2:$C$100000, H$3)/1000</f>
        <v>9.987680000000001</v>
      </c>
      <c r="I49" s="58">
        <f>SUMIFS('Existing Gen'!$E$2:$E$100000, 'Existing Gen'!$B$2:$B$100000, $A49, 'Existing Gen'!$C$2:$C$100000, I$3)/1000</f>
        <v>10.002000000000001</v>
      </c>
      <c r="J49" s="58">
        <f>SUMIFS('Existing Gen'!$E$2:$E$100000, 'Existing Gen'!$B$2:$B$100000, $A49, 'Existing Gen'!$C$2:$C$100000, J$3)/1000</f>
        <v>0</v>
      </c>
      <c r="K49" s="58">
        <f>SUMIFS('Existing Gen'!$E$2:$E$100000, 'Existing Gen'!$B$2:$B$100000, $A49, 'Existing Gen'!$C$2:$C$100000, K$3)/1000</f>
        <v>13.85</v>
      </c>
      <c r="L49" s="59">
        <f t="shared" si="2"/>
        <v>33.839680000000001</v>
      </c>
      <c r="M49" s="136">
        <f>H49*INDEX(Constants!$D$2:$D$8, MATCH('Cities &amp; Towns'!M$3, Constants!$A$2:$A$8, 0))</f>
        <v>13123.811520000001</v>
      </c>
      <c r="N49" s="100">
        <f>I49*INDEX(Constants!$D$2:$D$8, MATCH('Cities &amp; Towns'!N$3, Constants!$A$2:$A$8, 0))</f>
        <v>19713.942000000003</v>
      </c>
      <c r="O49" s="100">
        <f>J49*INDEX(Constants!$D$2:$D$8, MATCH('Cities &amp; Towns'!O$3, Constants!$A$2:$A$8, 0))</f>
        <v>0</v>
      </c>
      <c r="P49" s="100">
        <f>K49*INDEX(Constants!$D$2:$D$8, MATCH('Cities &amp; Towns'!P$3, Constants!$A$2:$A$8, 0))</f>
        <v>60663</v>
      </c>
      <c r="Q49" s="48">
        <f t="shared" si="3"/>
        <v>93500.753519999998</v>
      </c>
      <c r="R49" s="55">
        <f>IF(SUMIF('GMP feeders by town'!$B$2:$B$1152, $A49, 'GMP feeders by town'!$F$2:$F$1152) = 0, "", IF(SUMIF('GMP feeders by town'!$B$2:$B$1152, $A49, 'GMP feeders by town'!$F$2:$F$1152) &lt; 0, 0, SUMIF('GMP feeders by town'!$B$2:$B$1152, $A49, 'GMP feeders by town'!$F$2:$F$1152)))</f>
        <v>16.667829046374926</v>
      </c>
      <c r="S49" s="55">
        <f>IFERROR(IF(INDEX('VEC XFMR capacity by town'!$B$41:$BR$41, MATCH($A49, 'VEC XFMR capacity by town'!$B$1:$BR$1, 0)) = 0, "", IF($L49-INDEX('VEC XFMR capacity by town'!$B$41:$BR$41, MATCH($A49, 'VEC XFMR capacity by town'!$B$1:$BR$1, 0))&lt;0, 0, $L49-INDEX('VEC XFMR capacity by town'!$B$41:$BR$41, MATCH($A49, 'VEC XFMR capacity by town'!$B$1:$BR$1, 0)))), "")</f>
        <v>33.634761967213116</v>
      </c>
      <c r="T49" s="55"/>
      <c r="U49" s="55"/>
      <c r="V49" s="55"/>
      <c r="W49" s="55"/>
      <c r="X49" s="55"/>
      <c r="Y49" s="56" cm="1">
        <f t="array" ref="Y49">IF(SUMPRODUCT(--($R49:$X49&lt;&gt;""))=0, "", SUM($R49:$X49))</f>
        <v>50.302591013588042</v>
      </c>
      <c r="Z49" s="212" cm="1">
        <f t="array" ref="Z49">IFERROR(INDEX('EVT Demand'!$H$2:$H$757,MATCH(1,('EVT Demand'!$A$2:$A$757=$A49)*('EVT Demand'!$C$2:$C$757="Total"),0))/1000, "")</f>
        <v>77238.574999999997</v>
      </c>
    </row>
    <row r="50" spans="1:26" x14ac:dyDescent="0.25">
      <c r="A50" t="s">
        <v>247</v>
      </c>
      <c r="B50" t="s">
        <v>80</v>
      </c>
      <c r="C50" t="str">
        <f>INDEX('RPC Counties'!$B$2:$B$15, MATCH($B50, 'RPC Counties'!$A$2:$A$15, 0))</f>
        <v>CCRPC</v>
      </c>
      <c r="D50" t="s">
        <v>255</v>
      </c>
      <c r="E50" s="1">
        <v>4167</v>
      </c>
      <c r="F50" s="3">
        <f>IFERROR(INDEX(Cities!$E$2:$E$11, MATCH($A50, Cities!$A$2:$A$11, 0)), INDEX(Towns!$E$2:$E$247, MATCH($A50, Towns!$A$2:$A$247, 0)))</f>
        <v>32.200000000000003</v>
      </c>
      <c r="G50" s="3">
        <f>INDEX('VCGI Rooftop Solar'!$J$5:$J$260, MATCH($A50, 'VCGI Rooftop Solar'!$D$5:$D$260, 0))</f>
        <v>30.404540515000001</v>
      </c>
      <c r="H50" s="57">
        <f>SUMIFS('Existing Gen'!$E$2:$E$100000, 'Existing Gen'!$B$2:$B$100000, $A50, 'Existing Gen'!$C$2:$C$100000, H$3)/1000</f>
        <v>4.5428499999999996</v>
      </c>
      <c r="I50" s="58">
        <f>SUMIFS('Existing Gen'!$E$2:$E$100000, 'Existing Gen'!$B$2:$B$100000, $A50, 'Existing Gen'!$C$2:$C$100000, I$3)/1000</f>
        <v>2.0499999999999997E-3</v>
      </c>
      <c r="J50" s="58">
        <f>SUMIFS('Existing Gen'!$E$2:$E$100000, 'Existing Gen'!$B$2:$B$100000, $A50, 'Existing Gen'!$C$2:$C$100000, J$3)/1000</f>
        <v>0</v>
      </c>
      <c r="K50" s="58">
        <f>SUMIFS('Existing Gen'!$E$2:$E$100000, 'Existing Gen'!$B$2:$B$100000, $A50, 'Existing Gen'!$C$2:$C$100000, K$3)/1000</f>
        <v>0</v>
      </c>
      <c r="L50" s="59">
        <f t="shared" si="2"/>
        <v>4.5448999999999993</v>
      </c>
      <c r="M50" s="136">
        <f>H50*INDEX(Constants!$D$2:$D$8, MATCH('Cities &amp; Towns'!M$3, Constants!$A$2:$A$8, 0))</f>
        <v>5969.3048999999992</v>
      </c>
      <c r="N50" s="100">
        <f>I50*INDEX(Constants!$D$2:$D$8, MATCH('Cities &amp; Towns'!N$3, Constants!$A$2:$A$8, 0))</f>
        <v>4.0405499999999996</v>
      </c>
      <c r="O50" s="100">
        <f>J50*INDEX(Constants!$D$2:$D$8, MATCH('Cities &amp; Towns'!O$3, Constants!$A$2:$A$8, 0))</f>
        <v>0</v>
      </c>
      <c r="P50" s="100">
        <f>K50*INDEX(Constants!$D$2:$D$8, MATCH('Cities &amp; Towns'!P$3, Constants!$A$2:$A$8, 0))</f>
        <v>0</v>
      </c>
      <c r="Q50" s="48">
        <f t="shared" si="3"/>
        <v>5973.3454499999989</v>
      </c>
      <c r="R50" s="55">
        <f>IF(SUMIF('GMP feeders by town'!$B$2:$B$1152, $A50, 'GMP feeders by town'!$F$2:$F$1152) = 0, "", IF(SUMIF('GMP feeders by town'!$B$2:$B$1152, $A50, 'GMP feeders by town'!$F$2:$F$1152) &lt; 0, 0, SUMIF('GMP feeders by town'!$B$2:$B$1152, $A50, 'GMP feeders by town'!$F$2:$F$1152)))</f>
        <v>11.654593497181732</v>
      </c>
      <c r="S50" s="55">
        <f>IFERROR(IF(INDEX('VEC XFMR capacity by town'!$B$41:$BR$41, MATCH($A50, 'VEC XFMR capacity by town'!$B$1:$BR$1, 0)) = 0, "", IF($L50-INDEX('VEC XFMR capacity by town'!$B$41:$BR$41, MATCH($A50, 'VEC XFMR capacity by town'!$B$1:$BR$1, 0))&lt;0, 0, $L50-INDEX('VEC XFMR capacity by town'!$B$41:$BR$41, MATCH($A50, 'VEC XFMR capacity by town'!$B$1:$BR$1, 0)))), "")</f>
        <v>0</v>
      </c>
      <c r="T50" s="55"/>
      <c r="U50" s="55"/>
      <c r="V50" s="55"/>
      <c r="W50" s="55"/>
      <c r="X50" s="55"/>
      <c r="Y50" s="56" cm="1">
        <f t="array" ref="Y50">IF(SUMPRODUCT(--($R50:$X50&lt;&gt;""))=0, "", SUM($R50:$X50))</f>
        <v>11.654593497181732</v>
      </c>
      <c r="Z50" s="212" cm="1">
        <f t="array" ref="Z50">IFERROR(INDEX('EVT Demand'!$H$2:$H$757,MATCH(1,('EVT Demand'!$A$2:$A$757=$A50)*('EVT Demand'!$C$2:$C$757="Total"),0))/1000, "")</f>
        <v>19705.962</v>
      </c>
    </row>
    <row r="51" spans="1:26" x14ac:dyDescent="0.25">
      <c r="A51" t="s">
        <v>248</v>
      </c>
      <c r="B51" t="s">
        <v>80</v>
      </c>
      <c r="C51" t="str">
        <f>INDEX('RPC Counties'!$B$2:$B$15, MATCH($B51, 'RPC Counties'!$A$2:$A$15, 0))</f>
        <v>CCRPC</v>
      </c>
      <c r="D51" t="s">
        <v>255</v>
      </c>
      <c r="E51" s="1">
        <v>7717</v>
      </c>
      <c r="F51" s="3">
        <f>IFERROR(INDEX(Cities!$E$2:$E$11, MATCH($A51, Cities!$A$2:$A$11, 0)), INDEX(Towns!$E$2:$E$247, MATCH($A51, Towns!$A$2:$A$247, 0)))</f>
        <v>24.3</v>
      </c>
      <c r="G51" s="3">
        <f>INDEX('VCGI Rooftop Solar'!$J$5:$J$260, MATCH($A51, 'VCGI Rooftop Solar'!$D$5:$D$260, 0))</f>
        <v>88.176206884999999</v>
      </c>
      <c r="H51" s="57">
        <f>SUMIFS('Existing Gen'!$E$2:$E$100000, 'Existing Gen'!$B$2:$B$100000, $A51, 'Existing Gen'!$C$2:$C$100000, H$3)/1000</f>
        <v>6.5457200000000038</v>
      </c>
      <c r="I51" s="58">
        <f>SUMIFS('Existing Gen'!$E$2:$E$100000, 'Existing Gen'!$B$2:$B$100000, $A51, 'Existing Gen'!$C$2:$C$100000, I$3)/1000</f>
        <v>8.6E-3</v>
      </c>
      <c r="J51" s="58">
        <f>SUMIFS('Existing Gen'!$E$2:$E$100000, 'Existing Gen'!$B$2:$B$100000, $A51, 'Existing Gen'!$C$2:$C$100000, J$3)/1000</f>
        <v>0</v>
      </c>
      <c r="K51" s="58">
        <f>SUMIFS('Existing Gen'!$E$2:$E$100000, 'Existing Gen'!$B$2:$B$100000, $A51, 'Existing Gen'!$C$2:$C$100000, K$3)/1000</f>
        <v>0</v>
      </c>
      <c r="L51" s="59">
        <f t="shared" si="2"/>
        <v>6.5543200000000041</v>
      </c>
      <c r="M51" s="136">
        <f>H51*INDEX(Constants!$D$2:$D$8, MATCH('Cities &amp; Towns'!M$3, Constants!$A$2:$A$8, 0))</f>
        <v>8601.0760800000044</v>
      </c>
      <c r="N51" s="100">
        <f>I51*INDEX(Constants!$D$2:$D$8, MATCH('Cities &amp; Towns'!N$3, Constants!$A$2:$A$8, 0))</f>
        <v>16.950600000000001</v>
      </c>
      <c r="O51" s="100">
        <f>J51*INDEX(Constants!$D$2:$D$8, MATCH('Cities &amp; Towns'!O$3, Constants!$A$2:$A$8, 0))</f>
        <v>0</v>
      </c>
      <c r="P51" s="100">
        <f>K51*INDEX(Constants!$D$2:$D$8, MATCH('Cities &amp; Towns'!P$3, Constants!$A$2:$A$8, 0))</f>
        <v>0</v>
      </c>
      <c r="Q51" s="48">
        <f t="shared" si="3"/>
        <v>8618.0266800000045</v>
      </c>
      <c r="R51" s="55">
        <f>IF(SUMIF('GMP feeders by town'!$B$2:$B$1152, $A51, 'GMP feeders by town'!$F$2:$F$1152) = 0, "", IF(SUMIF('GMP feeders by town'!$B$2:$B$1152, $A51, 'GMP feeders by town'!$F$2:$F$1152) &lt; 0, 0, SUMIF('GMP feeders by town'!$B$2:$B$1152, $A51, 'GMP feeders by town'!$F$2:$F$1152)))</f>
        <v>47.591646873148164</v>
      </c>
      <c r="S51" s="55">
        <f>IFERROR(IF(INDEX('VEC XFMR capacity by town'!$B$41:$BR$41, MATCH($A51, 'VEC XFMR capacity by town'!$B$1:$BR$1, 0)) = 0, "", IF($L51-INDEX('VEC XFMR capacity by town'!$B$41:$BR$41, MATCH($A51, 'VEC XFMR capacity by town'!$B$1:$BR$1, 0))&lt;0, 0, $L51-INDEX('VEC XFMR capacity by town'!$B$41:$BR$41, MATCH($A51, 'VEC XFMR capacity by town'!$B$1:$BR$1, 0)))), "")</f>
        <v>4.797177142857147</v>
      </c>
      <c r="T51" s="55"/>
      <c r="U51" s="55"/>
      <c r="V51" s="55"/>
      <c r="W51" s="55"/>
      <c r="X51" s="55"/>
      <c r="Y51" s="56" cm="1">
        <f t="array" ref="Y51">IF(SUMPRODUCT(--($R51:$X51&lt;&gt;""))=0, "", SUM($R51:$X51))</f>
        <v>52.388824016005309</v>
      </c>
      <c r="Z51" s="212" cm="1">
        <f t="array" ref="Z51">IFERROR(INDEX('EVT Demand'!$H$2:$H$757,MATCH(1,('EVT Demand'!$A$2:$A$757=$A51)*('EVT Demand'!$C$2:$C$757="Total"),0))/1000, "")</f>
        <v>56692.036999999997</v>
      </c>
    </row>
    <row r="52" spans="1:26" x14ac:dyDescent="0.25">
      <c r="A52" t="s">
        <v>249</v>
      </c>
      <c r="B52" t="s">
        <v>80</v>
      </c>
      <c r="C52" t="str">
        <f>INDEX('RPC Counties'!$B$2:$B$15, MATCH($B52, 'RPC Counties'!$A$2:$A$15, 0))</f>
        <v>CCRPC</v>
      </c>
      <c r="D52" t="s">
        <v>255</v>
      </c>
      <c r="E52" s="1">
        <v>20292</v>
      </c>
      <c r="F52" s="3">
        <f>IFERROR(INDEX(Cities!$E$2:$E$11, MATCH($A52, Cities!$A$2:$A$11, 0)), INDEX(Towns!$E$2:$E$247, MATCH($A52, Towns!$A$2:$A$247, 0)))</f>
        <v>16.489999999999998</v>
      </c>
      <c r="G52" s="3">
        <f>INDEX('VCGI Rooftop Solar'!$J$5:$J$260, MATCH($A52, 'VCGI Rooftop Solar'!$D$5:$D$260, 0))</f>
        <v>269.94244409999999</v>
      </c>
      <c r="H52" s="57">
        <f>SUMIFS('Existing Gen'!$E$2:$E$100000, 'Existing Gen'!$B$2:$B$100000, $A52, 'Existing Gen'!$C$2:$C$100000, H$3)/1000</f>
        <v>15.718</v>
      </c>
      <c r="I52" s="58">
        <f>SUMIFS('Existing Gen'!$E$2:$E$100000, 'Existing Gen'!$B$2:$B$100000, $A52, 'Existing Gen'!$C$2:$C$100000, I$3)/1000</f>
        <v>0.4</v>
      </c>
      <c r="J52" s="58">
        <f>SUMIFS('Existing Gen'!$E$2:$E$100000, 'Existing Gen'!$B$2:$B$100000, $A52, 'Existing Gen'!$C$2:$C$100000, J$3)/1000</f>
        <v>0.33</v>
      </c>
      <c r="K52" s="58">
        <f>SUMIFS('Existing Gen'!$E$2:$E$100000, 'Existing Gen'!$B$2:$B$100000, $A52, 'Existing Gen'!$C$2:$C$100000, K$3)/1000</f>
        <v>0</v>
      </c>
      <c r="L52" s="59">
        <f t="shared" si="2"/>
        <v>16.447999999999997</v>
      </c>
      <c r="M52" s="136">
        <f>H52*INDEX(Constants!$D$2:$D$8, MATCH('Cities &amp; Towns'!M$3, Constants!$A$2:$A$8, 0))</f>
        <v>20653.452000000001</v>
      </c>
      <c r="N52" s="100">
        <f>I52*INDEX(Constants!$D$2:$D$8, MATCH('Cities &amp; Towns'!N$3, Constants!$A$2:$A$8, 0))</f>
        <v>788.40000000000009</v>
      </c>
      <c r="O52" s="100">
        <f>J52*INDEX(Constants!$D$2:$D$8, MATCH('Cities &amp; Towns'!O$3, Constants!$A$2:$A$8, 0))</f>
        <v>2023.5600000000002</v>
      </c>
      <c r="P52" s="100">
        <f>K52*INDEX(Constants!$D$2:$D$8, MATCH('Cities &amp; Towns'!P$3, Constants!$A$2:$A$8, 0))</f>
        <v>0</v>
      </c>
      <c r="Q52" s="48">
        <f t="shared" si="3"/>
        <v>23465.412000000004</v>
      </c>
      <c r="R52" s="55">
        <f>IF(SUMIF('GMP feeders by town'!$B$2:$B$1152, $A52, 'GMP feeders by town'!$F$2:$F$1152) = 0, "", IF(SUMIF('GMP feeders by town'!$B$2:$B$1152, $A52, 'GMP feeders by town'!$F$2:$F$1152) &lt; 0, 0, SUMIF('GMP feeders by town'!$B$2:$B$1152, $A52, 'GMP feeders by town'!$F$2:$F$1152)))</f>
        <v>194.33063992138636</v>
      </c>
      <c r="S52" s="55" t="str">
        <f>IFERROR(IF(INDEX('VEC XFMR capacity by town'!$B$41:$BR$41, MATCH($A52, 'VEC XFMR capacity by town'!$B$1:$BR$1, 0)) = 0, "", IF($L52-INDEX('VEC XFMR capacity by town'!$B$41:$BR$41, MATCH($A52, 'VEC XFMR capacity by town'!$B$1:$BR$1, 0))&lt;0, 0, $L52-INDEX('VEC XFMR capacity by town'!$B$41:$BR$41, MATCH($A52, 'VEC XFMR capacity by town'!$B$1:$BR$1, 0)))), "")</f>
        <v/>
      </c>
      <c r="T52" s="55"/>
      <c r="U52" s="55"/>
      <c r="V52" s="55"/>
      <c r="W52" s="55"/>
      <c r="X52" s="55"/>
      <c r="Y52" s="56" cm="1">
        <f t="array" ref="Y52">IF(SUMPRODUCT(--($R52:$X52&lt;&gt;""))=0, "", SUM($R52:$X52))</f>
        <v>194.33063992138636</v>
      </c>
      <c r="Z52" s="212" cm="1">
        <f t="array" ref="Z52">IFERROR(INDEX('EVT Demand'!$H$2:$H$757,MATCH(1,('EVT Demand'!$A$2:$A$757=$A52)*('EVT Demand'!$C$2:$C$757="Total"),0))/1000, "")</f>
        <v>200329.639</v>
      </c>
    </row>
    <row r="53" spans="1:26" x14ac:dyDescent="0.25">
      <c r="A53" t="s">
        <v>250</v>
      </c>
      <c r="B53" t="s">
        <v>80</v>
      </c>
      <c r="C53" t="str">
        <f>INDEX('RPC Counties'!$B$2:$B$15, MATCH($B53, 'RPC Counties'!$A$2:$A$15, 0))</f>
        <v>CCRPC</v>
      </c>
      <c r="D53" t="s">
        <v>255</v>
      </c>
      <c r="E53">
        <v>794</v>
      </c>
      <c r="F53" s="3">
        <f>IFERROR(INDEX(Cities!$E$2:$E$11, MATCH($A53, Cities!$A$2:$A$11, 0)), INDEX(Towns!$E$2:$E$247, MATCH($A53, Towns!$A$2:$A$247, 0)))</f>
        <v>3.6</v>
      </c>
      <c r="G53" s="3">
        <f>INDEX('VCGI Rooftop Solar'!$J$5:$J$260, MATCH($A53, 'VCGI Rooftop Solar'!$D$5:$D$260, 0))</f>
        <v>5.4187655450000003</v>
      </c>
      <c r="H53" s="57">
        <f>SUMIFS('Existing Gen'!$E$2:$E$100000, 'Existing Gen'!$B$2:$B$100000, $A53, 'Existing Gen'!$C$2:$C$100000, H$3)/1000</f>
        <v>0.60933000000000004</v>
      </c>
      <c r="I53" s="58">
        <f>SUMIFS('Existing Gen'!$E$2:$E$100000, 'Existing Gen'!$B$2:$B$100000, $A53, 'Existing Gen'!$C$2:$C$100000, I$3)/1000</f>
        <v>0</v>
      </c>
      <c r="J53" s="58">
        <f>SUMIFS('Existing Gen'!$E$2:$E$100000, 'Existing Gen'!$B$2:$B$100000, $A53, 'Existing Gen'!$C$2:$C$100000, J$3)/1000</f>
        <v>0</v>
      </c>
      <c r="K53" s="58">
        <f>SUMIFS('Existing Gen'!$E$2:$E$100000, 'Existing Gen'!$B$2:$B$100000, $A53, 'Existing Gen'!$C$2:$C$100000, K$3)/1000</f>
        <v>0</v>
      </c>
      <c r="L53" s="59">
        <f t="shared" si="2"/>
        <v>0.60933000000000004</v>
      </c>
      <c r="M53" s="136">
        <f>H53*INDEX(Constants!$D$2:$D$8, MATCH('Cities &amp; Towns'!M$3, Constants!$A$2:$A$8, 0))</f>
        <v>800.65962000000002</v>
      </c>
      <c r="N53" s="100">
        <f>I53*INDEX(Constants!$D$2:$D$8, MATCH('Cities &amp; Towns'!N$3, Constants!$A$2:$A$8, 0))</f>
        <v>0</v>
      </c>
      <c r="O53" s="100">
        <f>J53*INDEX(Constants!$D$2:$D$8, MATCH('Cities &amp; Towns'!O$3, Constants!$A$2:$A$8, 0))</f>
        <v>0</v>
      </c>
      <c r="P53" s="100">
        <f>K53*INDEX(Constants!$D$2:$D$8, MATCH('Cities &amp; Towns'!P$3, Constants!$A$2:$A$8, 0))</f>
        <v>0</v>
      </c>
      <c r="Q53" s="48">
        <f t="shared" si="3"/>
        <v>800.65962000000002</v>
      </c>
      <c r="R53" s="55" t="str">
        <f>IF(SUMIF('GMP feeders by town'!$B$2:$B$1152, $A53, 'GMP feeders by town'!$F$2:$F$1152) = 0, "", IF(SUMIF('GMP feeders by town'!$B$2:$B$1152, $A53, 'GMP feeders by town'!$F$2:$F$1152) &lt; 0, 0, SUMIF('GMP feeders by town'!$B$2:$B$1152, $A53, 'GMP feeders by town'!$F$2:$F$1152)))</f>
        <v/>
      </c>
      <c r="S53" s="55">
        <f>IFERROR(IF(INDEX('VEC XFMR capacity by town'!$B$41:$BR$41, MATCH($A53, 'VEC XFMR capacity by town'!$B$1:$BR$1, 0)) = 0, "", IF($L53-INDEX('VEC XFMR capacity by town'!$B$41:$BR$41, MATCH($A53, 'VEC XFMR capacity by town'!$B$1:$BR$1, 0))&lt;0, 0, $L53-INDEX('VEC XFMR capacity by town'!$B$41:$BR$41, MATCH($A53, 'VEC XFMR capacity by town'!$B$1:$BR$1, 0)))), "")</f>
        <v>0</v>
      </c>
      <c r="T53" s="55"/>
      <c r="U53" s="55"/>
      <c r="V53" s="55"/>
      <c r="W53" s="55"/>
      <c r="X53" s="55"/>
      <c r="Y53" s="56" cm="1">
        <f t="array" ref="Y53">IF(SUMPRODUCT(--($R53:$X53&lt;&gt;""))=0, "", SUM($R53:$X53))</f>
        <v>0</v>
      </c>
      <c r="Z53" s="212" cm="1">
        <f t="array" ref="Z53">IFERROR(INDEX('EVT Demand'!$H$2:$H$757,MATCH(1,('EVT Demand'!$A$2:$A$757=$A53)*('EVT Demand'!$C$2:$C$757="Total"),0))/1000, "")</f>
        <v>3208.8690000000001</v>
      </c>
    </row>
    <row r="54" spans="1:26" x14ac:dyDescent="0.25">
      <c r="A54" t="s">
        <v>251</v>
      </c>
      <c r="B54" t="s">
        <v>80</v>
      </c>
      <c r="C54" t="str">
        <f>INDEX('RPC Counties'!$B$2:$B$15, MATCH($B54, 'RPC Counties'!$A$2:$A$15, 0))</f>
        <v>CCRPC</v>
      </c>
      <c r="D54" t="s">
        <v>255</v>
      </c>
      <c r="E54" s="1">
        <v>3129</v>
      </c>
      <c r="F54" s="3">
        <f>IFERROR(INDEX(Cities!$E$2:$E$11, MATCH($A54, Cities!$A$2:$A$11, 0)), INDEX(Towns!$E$2:$E$247, MATCH($A54, Towns!$A$2:$A$247, 0)))</f>
        <v>51.4</v>
      </c>
      <c r="G54" s="3">
        <f>INDEX('VCGI Rooftop Solar'!$J$5:$J$260, MATCH($A54, 'VCGI Rooftop Solar'!$D$5:$D$260, 0))</f>
        <v>25.409807150000002</v>
      </c>
      <c r="H54" s="57">
        <f>SUMIFS('Existing Gen'!$E$2:$E$100000, 'Existing Gen'!$B$2:$B$100000, $A54, 'Existing Gen'!$C$2:$C$100000, H$3)/1000</f>
        <v>2.061919999999998</v>
      </c>
      <c r="I54" s="58">
        <f>SUMIFS('Existing Gen'!$E$2:$E$100000, 'Existing Gen'!$B$2:$B$100000, $A54, 'Existing Gen'!$C$2:$C$100000, I$3)/1000</f>
        <v>0</v>
      </c>
      <c r="J54" s="58">
        <f>SUMIFS('Existing Gen'!$E$2:$E$100000, 'Existing Gen'!$B$2:$B$100000, $A54, 'Existing Gen'!$C$2:$C$100000, J$3)/1000</f>
        <v>0</v>
      </c>
      <c r="K54" s="58">
        <f>SUMIFS('Existing Gen'!$E$2:$E$100000, 'Existing Gen'!$B$2:$B$100000, $A54, 'Existing Gen'!$C$2:$C$100000, K$3)/1000</f>
        <v>0</v>
      </c>
      <c r="L54" s="59">
        <f t="shared" si="2"/>
        <v>2.061919999999998</v>
      </c>
      <c r="M54" s="136">
        <f>H54*INDEX(Constants!$D$2:$D$8, MATCH('Cities &amp; Towns'!M$3, Constants!$A$2:$A$8, 0))</f>
        <v>2709.3628799999974</v>
      </c>
      <c r="N54" s="100">
        <f>I54*INDEX(Constants!$D$2:$D$8, MATCH('Cities &amp; Towns'!N$3, Constants!$A$2:$A$8, 0))</f>
        <v>0</v>
      </c>
      <c r="O54" s="100">
        <f>J54*INDEX(Constants!$D$2:$D$8, MATCH('Cities &amp; Towns'!O$3, Constants!$A$2:$A$8, 0))</f>
        <v>0</v>
      </c>
      <c r="P54" s="100">
        <f>K54*INDEX(Constants!$D$2:$D$8, MATCH('Cities &amp; Towns'!P$3, Constants!$A$2:$A$8, 0))</f>
        <v>0</v>
      </c>
      <c r="Q54" s="48">
        <f t="shared" si="3"/>
        <v>2709.3628799999974</v>
      </c>
      <c r="R54" s="55">
        <f>IF(SUMIF('GMP feeders by town'!$B$2:$B$1152, $A54, 'GMP feeders by town'!$F$2:$F$1152) = 0, "", IF(SUMIF('GMP feeders by town'!$B$2:$B$1152, $A54, 'GMP feeders by town'!$F$2:$F$1152) &lt; 0, 0, SUMIF('GMP feeders by town'!$B$2:$B$1152, $A54, 'GMP feeders by town'!$F$2:$F$1152)))</f>
        <v>3.7736142804325739</v>
      </c>
      <c r="S54" s="55">
        <f>IFERROR(IF(INDEX('VEC XFMR capacity by town'!$B$41:$BR$41, MATCH($A54, 'VEC XFMR capacity by town'!$B$1:$BR$1, 0)) = 0, "", IF($L54-INDEX('VEC XFMR capacity by town'!$B$41:$BR$41, MATCH($A54, 'VEC XFMR capacity by town'!$B$1:$BR$1, 0))&lt;0, 0, $L54-INDEX('VEC XFMR capacity by town'!$B$41:$BR$41, MATCH($A54, 'VEC XFMR capacity by town'!$B$1:$BR$1, 0)))), "")</f>
        <v>0</v>
      </c>
      <c r="T54" s="55"/>
      <c r="U54" s="55"/>
      <c r="V54" s="55"/>
      <c r="W54" s="55"/>
      <c r="X54" s="55"/>
      <c r="Y54" s="56" cm="1">
        <f t="array" ref="Y54">IF(SUMPRODUCT(--($R54:$X54&lt;&gt;""))=0, "", SUM($R54:$X54))</f>
        <v>3.7736142804325739</v>
      </c>
      <c r="Z54" s="212" cm="1">
        <f t="array" ref="Z54">IFERROR(INDEX('EVT Demand'!$H$2:$H$757,MATCH(1,('EVT Demand'!$A$2:$A$757=$A54)*('EVT Demand'!$C$2:$C$757="Total"),0))/1000, "")</f>
        <v>11998.697</v>
      </c>
    </row>
    <row r="55" spans="1:26" x14ac:dyDescent="0.25">
      <c r="A55" t="s">
        <v>252</v>
      </c>
      <c r="B55" t="s">
        <v>80</v>
      </c>
      <c r="C55" t="str">
        <f>INDEX('RPC Counties'!$B$2:$B$15, MATCH($B55, 'RPC Counties'!$A$2:$A$15, 0))</f>
        <v>CCRPC</v>
      </c>
      <c r="D55" t="s">
        <v>255</v>
      </c>
      <c r="E55" s="1">
        <v>2062</v>
      </c>
      <c r="F55" s="3">
        <f>IFERROR(INDEX(Cities!$E$2:$E$11, MATCH($A55, Cities!$A$2:$A$11, 0)), INDEX(Towns!$E$2:$E$247, MATCH($A55, Towns!$A$2:$A$247, 0)))</f>
        <v>39.1</v>
      </c>
      <c r="G55" s="3">
        <f>INDEX('VCGI Rooftop Solar'!$J$5:$J$260, MATCH($A55, 'VCGI Rooftop Solar'!$D$5:$D$260, 0))</f>
        <v>20.872959350000002</v>
      </c>
      <c r="H55" s="57">
        <f>SUMIFS('Existing Gen'!$E$2:$E$100000, 'Existing Gen'!$B$2:$B$100000, $A55, 'Existing Gen'!$C$2:$C$100000, H$3)/1000</f>
        <v>1.0702900000000004</v>
      </c>
      <c r="I55" s="58">
        <f>SUMIFS('Existing Gen'!$E$2:$E$100000, 'Existing Gen'!$B$2:$B$100000, $A55, 'Existing Gen'!$C$2:$C$100000, I$3)/1000</f>
        <v>0</v>
      </c>
      <c r="J55" s="58">
        <f>SUMIFS('Existing Gen'!$E$2:$E$100000, 'Existing Gen'!$B$2:$B$100000, $A55, 'Existing Gen'!$C$2:$C$100000, J$3)/1000</f>
        <v>0</v>
      </c>
      <c r="K55" s="58">
        <f>SUMIFS('Existing Gen'!$E$2:$E$100000, 'Existing Gen'!$B$2:$B$100000, $A55, 'Existing Gen'!$C$2:$C$100000, K$3)/1000</f>
        <v>0</v>
      </c>
      <c r="L55" s="59">
        <f t="shared" si="2"/>
        <v>1.0702900000000004</v>
      </c>
      <c r="M55" s="136">
        <f>H55*INDEX(Constants!$D$2:$D$8, MATCH('Cities &amp; Towns'!M$3, Constants!$A$2:$A$8, 0))</f>
        <v>1406.3610600000006</v>
      </c>
      <c r="N55" s="100">
        <f>I55*INDEX(Constants!$D$2:$D$8, MATCH('Cities &amp; Towns'!N$3, Constants!$A$2:$A$8, 0))</f>
        <v>0</v>
      </c>
      <c r="O55" s="100">
        <f>J55*INDEX(Constants!$D$2:$D$8, MATCH('Cities &amp; Towns'!O$3, Constants!$A$2:$A$8, 0))</f>
        <v>0</v>
      </c>
      <c r="P55" s="100">
        <f>K55*INDEX(Constants!$D$2:$D$8, MATCH('Cities &amp; Towns'!P$3, Constants!$A$2:$A$8, 0))</f>
        <v>0</v>
      </c>
      <c r="Q55" s="48">
        <f t="shared" si="3"/>
        <v>1406.3610600000006</v>
      </c>
      <c r="R55" s="55">
        <f>IF(SUMIF('GMP feeders by town'!$B$2:$B$1152, $A55, 'GMP feeders by town'!$F$2:$F$1152) = 0, "", IF(SUMIF('GMP feeders by town'!$B$2:$B$1152, $A55, 'GMP feeders by town'!$F$2:$F$1152) &lt; 0, 0, SUMIF('GMP feeders by town'!$B$2:$B$1152, $A55, 'GMP feeders by town'!$F$2:$F$1152)))</f>
        <v>1.9719946778943096</v>
      </c>
      <c r="S55" s="55">
        <f>IFERROR(IF(INDEX('VEC XFMR capacity by town'!$B$41:$BR$41, MATCH($A55, 'VEC XFMR capacity by town'!$B$1:$BR$1, 0)) = 0, "", IF($L55-INDEX('VEC XFMR capacity by town'!$B$41:$BR$41, MATCH($A55, 'VEC XFMR capacity by town'!$B$1:$BR$1, 0))&lt;0, 0, $L55-INDEX('VEC XFMR capacity by town'!$B$41:$BR$41, MATCH($A55, 'VEC XFMR capacity by town'!$B$1:$BR$1, 0)))), "")</f>
        <v>0</v>
      </c>
      <c r="T55" s="55"/>
      <c r="U55" s="55"/>
      <c r="V55" s="55"/>
      <c r="W55" s="55"/>
      <c r="X55" s="55"/>
      <c r="Y55" s="56" cm="1">
        <f t="array" ref="Y55">IF(SUMPRODUCT(--($R55:$X55&lt;&gt;""))=0, "", SUM($R55:$X55))</f>
        <v>1.9719946778943096</v>
      </c>
      <c r="Z55" s="212" cm="1">
        <f t="array" ref="Z55">IFERROR(INDEX('EVT Demand'!$H$2:$H$757,MATCH(1,('EVT Demand'!$A$2:$A$757=$A55)*('EVT Demand'!$C$2:$C$757="Total"),0))/1000, "")</f>
        <v>8676.6650000000009</v>
      </c>
    </row>
    <row r="56" spans="1:26" x14ac:dyDescent="0.25">
      <c r="A56" t="s">
        <v>253</v>
      </c>
      <c r="B56" t="s">
        <v>80</v>
      </c>
      <c r="C56" t="str">
        <f>INDEX('RPC Counties'!$B$2:$B$15, MATCH($B56, 'RPC Counties'!$A$2:$A$15, 0))</f>
        <v>CCRPC</v>
      </c>
      <c r="D56" t="s">
        <v>255</v>
      </c>
      <c r="E56" s="1">
        <v>10103</v>
      </c>
      <c r="F56" s="3">
        <f>IFERROR(INDEX(Cities!$E$2:$E$11, MATCH($A56, Cities!$A$2:$A$11, 0)), INDEX(Towns!$E$2:$E$247, MATCH($A56, Towns!$A$2:$A$247, 0)))</f>
        <v>30.1</v>
      </c>
      <c r="G56" s="3">
        <f>INDEX('VCGI Rooftop Solar'!$J$5:$J$260, MATCH($A56, 'VCGI Rooftop Solar'!$D$5:$D$260, 0))</f>
        <v>206.51899217000002</v>
      </c>
      <c r="H56" s="57">
        <f>SUMIFS('Existing Gen'!$E$2:$E$100000, 'Existing Gen'!$B$2:$B$100000, $A56, 'Existing Gen'!$C$2:$C$100000, H$3)/1000</f>
        <v>12.800085000000006</v>
      </c>
      <c r="I56" s="58">
        <f>SUMIFS('Existing Gen'!$E$2:$E$100000, 'Existing Gen'!$B$2:$B$100000, $A56, 'Existing Gen'!$C$2:$C$100000, I$3)/1000</f>
        <v>0</v>
      </c>
      <c r="J56" s="58">
        <f>SUMIFS('Existing Gen'!$E$2:$E$100000, 'Existing Gen'!$B$2:$B$100000, $A56, 'Existing Gen'!$C$2:$C$100000, J$3)/1000</f>
        <v>0.09</v>
      </c>
      <c r="K56" s="58">
        <f>SUMIFS('Existing Gen'!$E$2:$E$100000, 'Existing Gen'!$B$2:$B$100000, $A56, 'Existing Gen'!$C$2:$C$100000, K$3)/1000</f>
        <v>0</v>
      </c>
      <c r="L56" s="59">
        <f t="shared" si="2"/>
        <v>12.890085000000006</v>
      </c>
      <c r="M56" s="136">
        <f>H56*INDEX(Constants!$D$2:$D$8, MATCH('Cities &amp; Towns'!M$3, Constants!$A$2:$A$8, 0))</f>
        <v>16819.31169000001</v>
      </c>
      <c r="N56" s="100">
        <f>I56*INDEX(Constants!$D$2:$D$8, MATCH('Cities &amp; Towns'!N$3, Constants!$A$2:$A$8, 0))</f>
        <v>0</v>
      </c>
      <c r="O56" s="100">
        <f>J56*INDEX(Constants!$D$2:$D$8, MATCH('Cities &amp; Towns'!O$3, Constants!$A$2:$A$8, 0))</f>
        <v>551.88</v>
      </c>
      <c r="P56" s="100">
        <f>K56*INDEX(Constants!$D$2:$D$8, MATCH('Cities &amp; Towns'!P$3, Constants!$A$2:$A$8, 0))</f>
        <v>0</v>
      </c>
      <c r="Q56" s="48">
        <f t="shared" si="3"/>
        <v>17371.191690000011</v>
      </c>
      <c r="R56" s="55">
        <f>IF(SUMIF('GMP feeders by town'!$B$2:$B$1152, $A56, 'GMP feeders by town'!$F$2:$F$1152) = 0, "", IF(SUMIF('GMP feeders by town'!$B$2:$B$1152, $A56, 'GMP feeders by town'!$F$2:$F$1152) &lt; 0, 0, SUMIF('GMP feeders by town'!$B$2:$B$1152, $A56, 'GMP feeders by town'!$F$2:$F$1152)))</f>
        <v>165.95621513004903</v>
      </c>
      <c r="S56" s="55">
        <f>IFERROR(IF(INDEX('VEC XFMR capacity by town'!$B$41:$BR$41, MATCH($A56, 'VEC XFMR capacity by town'!$B$1:$BR$1, 0)) = 0, "", IF($L56-INDEX('VEC XFMR capacity by town'!$B$41:$BR$41, MATCH($A56, 'VEC XFMR capacity by town'!$B$1:$BR$1, 0))&lt;0, 0, $L56-INDEX('VEC XFMR capacity by town'!$B$41:$BR$41, MATCH($A56, 'VEC XFMR capacity by town'!$B$1:$BR$1, 0)))), "")</f>
        <v>0</v>
      </c>
      <c r="T56" s="55"/>
      <c r="U56" s="55"/>
      <c r="V56" s="55"/>
      <c r="W56" s="55"/>
      <c r="X56" s="55"/>
      <c r="Y56" s="56" cm="1">
        <f t="array" ref="Y56">IF(SUMPRODUCT(--($R56:$X56&lt;&gt;""))=0, "", SUM($R56:$X56))</f>
        <v>165.95621513004903</v>
      </c>
      <c r="Z56" s="212" cm="1">
        <f t="array" ref="Z56">IFERROR(INDEX('EVT Demand'!$H$2:$H$757,MATCH(1,('EVT Demand'!$A$2:$A$757=$A56)*('EVT Demand'!$C$2:$C$757="Total"),0))/1000, "")</f>
        <v>120455.70600000001</v>
      </c>
    </row>
    <row r="57" spans="1:26" x14ac:dyDescent="0.25">
      <c r="A57" t="s">
        <v>254</v>
      </c>
      <c r="B57" t="s">
        <v>80</v>
      </c>
      <c r="C57" t="str">
        <f>INDEX('RPC Counties'!$B$2:$B$15, MATCH($B57, 'RPC Counties'!$A$2:$A$15, 0))</f>
        <v>CCRPC</v>
      </c>
      <c r="D57" t="s">
        <v>255</v>
      </c>
      <c r="E57" s="1">
        <v>7997</v>
      </c>
      <c r="F57" s="3">
        <f>IFERROR(INDEX(Cities!$E$2:$E$11, MATCH($A57, Cities!$A$2:$A$11, 0)), INDEX(Towns!$E$2:$E$247, MATCH($A57, Towns!$A$2:$A$247, 0)))</f>
        <v>1.43</v>
      </c>
      <c r="G57" s="3">
        <f>INDEX('VCGI Rooftop Solar'!$J$5:$J$260, MATCH($A57, 'VCGI Rooftop Solar'!$D$5:$D$260, 0))</f>
        <v>40.548942080000003</v>
      </c>
      <c r="H57" s="57">
        <f>SUMIFS('Existing Gen'!$E$2:$E$100000, 'Existing Gen'!$B$2:$B$100000, $A57, 'Existing Gen'!$C$2:$C$100000, H$3)/1000</f>
        <v>1.7398299999999995</v>
      </c>
      <c r="I57" s="58">
        <f>SUMIFS('Existing Gen'!$E$2:$E$100000, 'Existing Gen'!$B$2:$B$100000, $A57, 'Existing Gen'!$C$2:$C$100000, I$3)/1000</f>
        <v>0</v>
      </c>
      <c r="J57" s="58">
        <f>SUMIFS('Existing Gen'!$E$2:$E$100000, 'Existing Gen'!$B$2:$B$100000, $A57, 'Existing Gen'!$C$2:$C$100000, J$3)/1000</f>
        <v>0</v>
      </c>
      <c r="K57" s="58">
        <f>SUMIFS('Existing Gen'!$E$2:$E$100000, 'Existing Gen'!$B$2:$B$100000, $A57, 'Existing Gen'!$C$2:$C$100000, K$3)/1000</f>
        <v>0</v>
      </c>
      <c r="L57" s="59">
        <f t="shared" si="2"/>
        <v>1.7398299999999995</v>
      </c>
      <c r="M57" s="136">
        <f>H57*INDEX(Constants!$D$2:$D$8, MATCH('Cities &amp; Towns'!M$3, Constants!$A$2:$A$8, 0))</f>
        <v>2286.1366199999993</v>
      </c>
      <c r="N57" s="100">
        <f>I57*INDEX(Constants!$D$2:$D$8, MATCH('Cities &amp; Towns'!N$3, Constants!$A$2:$A$8, 0))</f>
        <v>0</v>
      </c>
      <c r="O57" s="100">
        <f>J57*INDEX(Constants!$D$2:$D$8, MATCH('Cities &amp; Towns'!O$3, Constants!$A$2:$A$8, 0))</f>
        <v>0</v>
      </c>
      <c r="P57" s="100">
        <f>K57*INDEX(Constants!$D$2:$D$8, MATCH('Cities &amp; Towns'!P$3, Constants!$A$2:$A$8, 0))</f>
        <v>0</v>
      </c>
      <c r="Q57" s="48">
        <f t="shared" si="3"/>
        <v>2286.1366199999993</v>
      </c>
      <c r="R57" s="55">
        <f>IF(SUMIF('GMP feeders by town'!$B$2:$B$1152, $A57, 'GMP feeders by town'!$F$2:$F$1152) = 0, "", IF(SUMIF('GMP feeders by town'!$B$2:$B$1152, $A57, 'GMP feeders by town'!$F$2:$F$1152) &lt; 0, 0, SUMIF('GMP feeders by town'!$B$2:$B$1152, $A57, 'GMP feeders by town'!$F$2:$F$1152)))</f>
        <v>21.23369409079184</v>
      </c>
      <c r="S57" s="55" t="str">
        <f>IFERROR(IF(INDEX('VEC XFMR capacity by town'!$B$41:$BR$41, MATCH($A57, 'VEC XFMR capacity by town'!$B$1:$BR$1, 0)) = 0, "", IF($L57-INDEX('VEC XFMR capacity by town'!$B$41:$BR$41, MATCH($A57, 'VEC XFMR capacity by town'!$B$1:$BR$1, 0))&lt;0, 0, $L57-INDEX('VEC XFMR capacity by town'!$B$41:$BR$41, MATCH($A57, 'VEC XFMR capacity by town'!$B$1:$BR$1, 0)))), "")</f>
        <v/>
      </c>
      <c r="T57" s="55"/>
      <c r="U57" s="55"/>
      <c r="V57" s="55"/>
      <c r="W57" s="55"/>
      <c r="X57" s="55"/>
      <c r="Y57" s="56" cm="1">
        <f t="array" ref="Y57">IF(SUMPRODUCT(--($R57:$X57&lt;&gt;""))=0, "", SUM($R57:$X57))</f>
        <v>21.23369409079184</v>
      </c>
      <c r="Z57" s="212" cm="1">
        <f t="array" ref="Z57">IFERROR(INDEX('EVT Demand'!$H$2:$H$757,MATCH(1,('EVT Demand'!$A$2:$A$757=$A57)*('EVT Demand'!$C$2:$C$757="Total"),0))/1000, "")</f>
        <v>42856.093000000001</v>
      </c>
    </row>
    <row r="58" spans="1:26" x14ac:dyDescent="0.25">
      <c r="A58" t="s">
        <v>213</v>
      </c>
      <c r="B58" t="s">
        <v>231</v>
      </c>
      <c r="C58" t="str">
        <f>INDEX('RPC Counties'!$B$2:$B$15, MATCH($B58, 'RPC Counties'!$A$2:$A$15, 0))</f>
        <v>CVRPC</v>
      </c>
      <c r="D58" t="s">
        <v>236</v>
      </c>
      <c r="E58" s="1">
        <v>8491</v>
      </c>
      <c r="F58" s="3">
        <f>IFERROR(INDEX(Cities!$E$2:$E$11, MATCH($A58, Cities!$A$2:$A$11, 0)), INDEX(Towns!$E$2:$E$247, MATCH($A58, Towns!$A$2:$A$247, 0)))</f>
        <v>3.95</v>
      </c>
      <c r="G58" s="3">
        <f>INDEX('VCGI Rooftop Solar'!$J$5:$J$260, MATCH($A58, 'VCGI Rooftop Solar'!$D$5:$D$260, 0))</f>
        <v>76.627507605000005</v>
      </c>
      <c r="H58" s="57">
        <f>SUMIFS('Existing Gen'!$E$2:$E$100000, 'Existing Gen'!$B$2:$B$100000, $A58, 'Existing Gen'!$C$2:$C$100000, H$3)/1000</f>
        <v>7.8784555000000118</v>
      </c>
      <c r="I58" s="58">
        <f>SUMIFS('Existing Gen'!$E$2:$E$100000, 'Existing Gen'!$B$2:$B$100000, $A58, 'Existing Gen'!$C$2:$C$100000, I$3)/1000</f>
        <v>0.20396</v>
      </c>
      <c r="J58" s="58">
        <f>SUMIFS('Existing Gen'!$E$2:$E$100000, 'Existing Gen'!$B$2:$B$100000, $A58, 'Existing Gen'!$C$2:$C$100000, J$3)/1000</f>
        <v>0</v>
      </c>
      <c r="K58" s="58">
        <f>SUMIFS('Existing Gen'!$E$2:$E$100000, 'Existing Gen'!$B$2:$B$100000, $A58, 'Existing Gen'!$C$2:$C$100000, K$3)/1000</f>
        <v>2.8500000000000001E-2</v>
      </c>
      <c r="L58" s="59">
        <f t="shared" si="2"/>
        <v>8.1109155000000115</v>
      </c>
      <c r="M58" s="136">
        <f>H58*INDEX(Constants!$D$2:$D$8, MATCH('Cities &amp; Towns'!M$3, Constants!$A$2:$A$8, 0))</f>
        <v>10352.290527000016</v>
      </c>
      <c r="N58" s="100">
        <f>I58*INDEX(Constants!$D$2:$D$8, MATCH('Cities &amp; Towns'!N$3, Constants!$A$2:$A$8, 0))</f>
        <v>402.00515999999999</v>
      </c>
      <c r="O58" s="100">
        <f>J58*INDEX(Constants!$D$2:$D$8, MATCH('Cities &amp; Towns'!O$3, Constants!$A$2:$A$8, 0))</f>
        <v>0</v>
      </c>
      <c r="P58" s="100">
        <f>K58*INDEX(Constants!$D$2:$D$8, MATCH('Cities &amp; Towns'!P$3, Constants!$A$2:$A$8, 0))</f>
        <v>124.83</v>
      </c>
      <c r="Q58" s="48">
        <f t="shared" si="3"/>
        <v>10879.125687000016</v>
      </c>
      <c r="R58" s="55">
        <f>IF(SUMIF('GMP feeders by town'!$B$2:$B$1152, $A58, 'GMP feeders by town'!$F$2:$F$1152) = 0, "", IF(SUMIF('GMP feeders by town'!$B$2:$B$1152, $A58, 'GMP feeders by town'!$F$2:$F$1152) &lt; 0, 0, SUMIF('GMP feeders by town'!$B$2:$B$1152, $A58, 'GMP feeders by town'!$F$2:$F$1152)))</f>
        <v>53.512995958862575</v>
      </c>
      <c r="S58" s="55" t="str">
        <f>IFERROR(IF(INDEX('VEC XFMR capacity by town'!$B$41:$BR$41, MATCH($A58, 'VEC XFMR capacity by town'!$B$1:$BR$1, 0)) = 0, "", IF($L58-INDEX('VEC XFMR capacity by town'!$B$41:$BR$41, MATCH($A58, 'VEC XFMR capacity by town'!$B$1:$BR$1, 0))&lt;0, 0, $L58-INDEX('VEC XFMR capacity by town'!$B$41:$BR$41, MATCH($A58, 'VEC XFMR capacity by town'!$B$1:$BR$1, 0)))), "")</f>
        <v/>
      </c>
      <c r="T58" s="55"/>
      <c r="U58" s="55"/>
      <c r="V58" s="55"/>
      <c r="W58" s="55"/>
      <c r="X58" s="55"/>
      <c r="Y58" s="56" cm="1">
        <f t="array" ref="Y58">IF(SUMPRODUCT(--($R58:$X58&lt;&gt;""))=0, "", SUM($R58:$X58))</f>
        <v>53.512995958862575</v>
      </c>
      <c r="Z58" s="212" cm="1">
        <f t="array" ref="Z58">IFERROR(INDEX('EVT Demand'!$H$2:$H$757,MATCH(1,('EVT Demand'!$A$2:$A$757=$A58)*('EVT Demand'!$C$2:$C$757="Total"),0))/1000, "")</f>
        <v>91943.402000000002</v>
      </c>
    </row>
    <row r="59" spans="1:26" x14ac:dyDescent="0.25">
      <c r="A59" t="s">
        <v>214</v>
      </c>
      <c r="B59" t="s">
        <v>231</v>
      </c>
      <c r="C59" t="str">
        <f>INDEX('RPC Counties'!$B$2:$B$15, MATCH($B59, 'RPC Counties'!$A$2:$A$15, 0))</f>
        <v>CVRPC</v>
      </c>
      <c r="D59" t="s">
        <v>236</v>
      </c>
      <c r="E59" s="1">
        <v>7923</v>
      </c>
      <c r="F59" s="3">
        <f>IFERROR(INDEX(Cities!$E$2:$E$11, MATCH($A59, Cities!$A$2:$A$11, 0)), INDEX(Towns!$E$2:$E$247, MATCH($A59, Towns!$A$2:$A$247, 0)))</f>
        <v>30.6</v>
      </c>
      <c r="G59" s="3">
        <f>INDEX('VCGI Rooftop Solar'!$J$5:$J$260, MATCH($A59, 'VCGI Rooftop Solar'!$D$5:$D$260, 0))</f>
        <v>101.430424875</v>
      </c>
      <c r="H59" s="57">
        <f>SUMIFS('Existing Gen'!$E$2:$E$100000, 'Existing Gen'!$B$2:$B$100000, $A59, 'Existing Gen'!$C$2:$C$100000, H$3)/1000</f>
        <v>0.9267160000000001</v>
      </c>
      <c r="I59" s="58">
        <f>SUMIFS('Existing Gen'!$E$2:$E$100000, 'Existing Gen'!$B$2:$B$100000, $A59, 'Existing Gen'!$C$2:$C$100000, I$3)/1000</f>
        <v>1.9E-2</v>
      </c>
      <c r="J59" s="58">
        <f>SUMIFS('Existing Gen'!$E$2:$E$100000, 'Existing Gen'!$B$2:$B$100000, $A59, 'Existing Gen'!$C$2:$C$100000, J$3)/1000</f>
        <v>0</v>
      </c>
      <c r="K59" s="58">
        <f>SUMIFS('Existing Gen'!$E$2:$E$100000, 'Existing Gen'!$B$2:$B$100000, $A59, 'Existing Gen'!$C$2:$C$100000, K$3)/1000</f>
        <v>0</v>
      </c>
      <c r="L59" s="59">
        <f t="shared" si="2"/>
        <v>0.94571600000000011</v>
      </c>
      <c r="M59" s="136">
        <f>H59*INDEX(Constants!$D$2:$D$8, MATCH('Cities &amp; Towns'!M$3, Constants!$A$2:$A$8, 0))</f>
        <v>1217.7048240000001</v>
      </c>
      <c r="N59" s="100">
        <f>I59*INDEX(Constants!$D$2:$D$8, MATCH('Cities &amp; Towns'!N$3, Constants!$A$2:$A$8, 0))</f>
        <v>37.448999999999998</v>
      </c>
      <c r="O59" s="100">
        <f>J59*INDEX(Constants!$D$2:$D$8, MATCH('Cities &amp; Towns'!O$3, Constants!$A$2:$A$8, 0))</f>
        <v>0</v>
      </c>
      <c r="P59" s="100">
        <f>K59*INDEX(Constants!$D$2:$D$8, MATCH('Cities &amp; Towns'!P$3, Constants!$A$2:$A$8, 0))</f>
        <v>0</v>
      </c>
      <c r="Q59" s="48">
        <f t="shared" si="3"/>
        <v>1255.1538240000002</v>
      </c>
      <c r="R59" s="55">
        <f>IF(SUMIF('GMP feeders by town'!$B$2:$B$1152, $A59, 'GMP feeders by town'!$F$2:$F$1152) = 0, "", IF(SUMIF('GMP feeders by town'!$B$2:$B$1152, $A59, 'GMP feeders by town'!$F$2:$F$1152) &lt; 0, 0, SUMIF('GMP feeders by town'!$B$2:$B$1152, $A59, 'GMP feeders by town'!$F$2:$F$1152)))</f>
        <v>40.227153160693831</v>
      </c>
      <c r="S59" s="55" t="str">
        <f>IFERROR(IF(INDEX('VEC XFMR capacity by town'!$B$41:$BR$41, MATCH($A59, 'VEC XFMR capacity by town'!$B$1:$BR$1, 0)) = 0, "", IF($L59-INDEX('VEC XFMR capacity by town'!$B$41:$BR$41, MATCH($A59, 'VEC XFMR capacity by town'!$B$1:$BR$1, 0))&lt;0, 0, $L59-INDEX('VEC XFMR capacity by town'!$B$41:$BR$41, MATCH($A59, 'VEC XFMR capacity by town'!$B$1:$BR$1, 0)))), "")</f>
        <v/>
      </c>
      <c r="T59" s="55"/>
      <c r="U59" s="55"/>
      <c r="V59" s="55"/>
      <c r="W59" s="55"/>
      <c r="X59" s="55"/>
      <c r="Y59" s="56" cm="1">
        <f t="array" ref="Y59">IF(SUMPRODUCT(--($R59:$X59&lt;&gt;""))=0, "", SUM($R59:$X59))</f>
        <v>40.227153160693831</v>
      </c>
      <c r="Z59" s="212" cm="1">
        <f t="array" ref="Z59">IFERROR(INDEX('EVT Demand'!$H$2:$H$757,MATCH(1,('EVT Demand'!$A$2:$A$757=$A59)*('EVT Demand'!$C$2:$C$757="Total"),0))/1000, "")</f>
        <v>16130.737999999999</v>
      </c>
    </row>
    <row r="60" spans="1:26" x14ac:dyDescent="0.25">
      <c r="A60" t="s">
        <v>215</v>
      </c>
      <c r="B60" t="s">
        <v>231</v>
      </c>
      <c r="C60" t="str">
        <f>INDEX('RPC Counties'!$B$2:$B$15, MATCH($B60, 'RPC Counties'!$A$2:$A$15, 0))</f>
        <v>CVRPC</v>
      </c>
      <c r="D60" t="s">
        <v>236</v>
      </c>
      <c r="E60" s="1">
        <v>2849</v>
      </c>
      <c r="F60" s="3">
        <f>IFERROR(INDEX(Cities!$E$2:$E$11, MATCH($A60, Cities!$A$2:$A$11, 0)), INDEX(Towns!$E$2:$E$247, MATCH($A60, Towns!$A$2:$A$247, 0)))</f>
        <v>36.299999999999997</v>
      </c>
      <c r="G60" s="3">
        <f>INDEX('VCGI Rooftop Solar'!$J$5:$J$260, MATCH($A60, 'VCGI Rooftop Solar'!$D$5:$D$260, 0))</f>
        <v>69.975441005000008</v>
      </c>
      <c r="H60" s="57">
        <f>SUMIFS('Existing Gen'!$E$2:$E$100000, 'Existing Gen'!$B$2:$B$100000, $A60, 'Existing Gen'!$C$2:$C$100000, H$3)/1000</f>
        <v>2.9309599999999998</v>
      </c>
      <c r="I60" s="58">
        <f>SUMIFS('Existing Gen'!$E$2:$E$100000, 'Existing Gen'!$B$2:$B$100000, $A60, 'Existing Gen'!$C$2:$C$100000, I$3)/1000</f>
        <v>0</v>
      </c>
      <c r="J60" s="58">
        <f>SUMIFS('Existing Gen'!$E$2:$E$100000, 'Existing Gen'!$B$2:$B$100000, $A60, 'Existing Gen'!$C$2:$C$100000, J$3)/1000</f>
        <v>0</v>
      </c>
      <c r="K60" s="58">
        <f>SUMIFS('Existing Gen'!$E$2:$E$100000, 'Existing Gen'!$B$2:$B$100000, $A60, 'Existing Gen'!$C$2:$C$100000, K$3)/1000</f>
        <v>0</v>
      </c>
      <c r="L60" s="59">
        <f t="shared" si="2"/>
        <v>2.9309599999999998</v>
      </c>
      <c r="M60" s="136">
        <f>H60*INDEX(Constants!$D$2:$D$8, MATCH('Cities &amp; Towns'!M$3, Constants!$A$2:$A$8, 0))</f>
        <v>3851.2814399999997</v>
      </c>
      <c r="N60" s="100">
        <f>I60*INDEX(Constants!$D$2:$D$8, MATCH('Cities &amp; Towns'!N$3, Constants!$A$2:$A$8, 0))</f>
        <v>0</v>
      </c>
      <c r="O60" s="100">
        <f>J60*INDEX(Constants!$D$2:$D$8, MATCH('Cities &amp; Towns'!O$3, Constants!$A$2:$A$8, 0))</f>
        <v>0</v>
      </c>
      <c r="P60" s="100">
        <f>K60*INDEX(Constants!$D$2:$D$8, MATCH('Cities &amp; Towns'!P$3, Constants!$A$2:$A$8, 0))</f>
        <v>0</v>
      </c>
      <c r="Q60" s="48">
        <f t="shared" si="3"/>
        <v>3851.2814399999997</v>
      </c>
      <c r="R60" s="55">
        <f>IF(SUMIF('GMP feeders by town'!$B$2:$B$1152, $A60, 'GMP feeders by town'!$F$2:$F$1152) = 0, "", IF(SUMIF('GMP feeders by town'!$B$2:$B$1152, $A60, 'GMP feeders by town'!$F$2:$F$1152) &lt; 0, 0, SUMIF('GMP feeders by town'!$B$2:$B$1152, $A60, 'GMP feeders by town'!$F$2:$F$1152)))</f>
        <v>41.877310299460987</v>
      </c>
      <c r="S60" s="55" t="str">
        <f>IFERROR(IF(INDEX('VEC XFMR capacity by town'!$B$41:$BR$41, MATCH($A60, 'VEC XFMR capacity by town'!$B$1:$BR$1, 0)) = 0, "", IF($L60-INDEX('VEC XFMR capacity by town'!$B$41:$BR$41, MATCH($A60, 'VEC XFMR capacity by town'!$B$1:$BR$1, 0))&lt;0, 0, $L60-INDEX('VEC XFMR capacity by town'!$B$41:$BR$41, MATCH($A60, 'VEC XFMR capacity by town'!$B$1:$BR$1, 0)))), "")</f>
        <v/>
      </c>
      <c r="T60" s="55"/>
      <c r="U60" s="55"/>
      <c r="V60" s="55"/>
      <c r="W60" s="55"/>
      <c r="X60" s="55"/>
      <c r="Y60" s="56" cm="1">
        <f t="array" ref="Y60">IF(SUMPRODUCT(--($R60:$X60&lt;&gt;""))=0, "", SUM($R60:$X60))</f>
        <v>41.877310299460987</v>
      </c>
      <c r="Z60" s="212" cm="1">
        <f t="array" ref="Z60">IFERROR(INDEX('EVT Demand'!$H$2:$H$757,MATCH(1,('EVT Demand'!$A$2:$A$757=$A60)*('EVT Demand'!$C$2:$C$757="Total"),0))/1000, "")</f>
        <v>40129.368999999999</v>
      </c>
    </row>
    <row r="61" spans="1:26" x14ac:dyDescent="0.25">
      <c r="A61" t="s">
        <v>216</v>
      </c>
      <c r="B61" t="s">
        <v>231</v>
      </c>
      <c r="C61" t="str">
        <f>INDEX('RPC Counties'!$B$2:$B$15, MATCH($B61, 'RPC Counties'!$A$2:$A$15, 0))</f>
        <v>CVRPC</v>
      </c>
      <c r="D61" t="s">
        <v>236</v>
      </c>
      <c r="E61" s="1">
        <v>1443</v>
      </c>
      <c r="F61" s="3">
        <f>IFERROR(INDEX(Cities!$E$2:$E$11, MATCH($A61, Cities!$A$2:$A$11, 0)), INDEX(Towns!$E$2:$E$247, MATCH($A61, Towns!$A$2:$A$247, 0)))</f>
        <v>37.299999999999997</v>
      </c>
      <c r="G61" s="3">
        <f>INDEX('VCGI Rooftop Solar'!$J$5:$J$260, MATCH($A61, 'VCGI Rooftop Solar'!$D$5:$D$260, 0))</f>
        <v>21.80405099</v>
      </c>
      <c r="H61" s="57">
        <f>SUMIFS('Existing Gen'!$E$2:$E$100000, 'Existing Gen'!$B$2:$B$100000, $A61, 'Existing Gen'!$C$2:$C$100000, H$3)/1000</f>
        <v>0.87713299999999983</v>
      </c>
      <c r="I61" s="58">
        <f>SUMIFS('Existing Gen'!$E$2:$E$100000, 'Existing Gen'!$B$2:$B$100000, $A61, 'Existing Gen'!$C$2:$C$100000, I$3)/1000</f>
        <v>0</v>
      </c>
      <c r="J61" s="58">
        <f>SUMIFS('Existing Gen'!$E$2:$E$100000, 'Existing Gen'!$B$2:$B$100000, $A61, 'Existing Gen'!$C$2:$C$100000, J$3)/1000</f>
        <v>0</v>
      </c>
      <c r="K61" s="58">
        <f>SUMIFS('Existing Gen'!$E$2:$E$100000, 'Existing Gen'!$B$2:$B$100000, $A61, 'Existing Gen'!$C$2:$C$100000, K$3)/1000</f>
        <v>0</v>
      </c>
      <c r="L61" s="59">
        <f t="shared" si="2"/>
        <v>0.87713299999999983</v>
      </c>
      <c r="M61" s="136">
        <f>H61*INDEX(Constants!$D$2:$D$8, MATCH('Cities &amp; Towns'!M$3, Constants!$A$2:$A$8, 0))</f>
        <v>1152.5527619999998</v>
      </c>
      <c r="N61" s="100">
        <f>I61*INDEX(Constants!$D$2:$D$8, MATCH('Cities &amp; Towns'!N$3, Constants!$A$2:$A$8, 0))</f>
        <v>0</v>
      </c>
      <c r="O61" s="100">
        <f>J61*INDEX(Constants!$D$2:$D$8, MATCH('Cities &amp; Towns'!O$3, Constants!$A$2:$A$8, 0))</f>
        <v>0</v>
      </c>
      <c r="P61" s="100">
        <f>K61*INDEX(Constants!$D$2:$D$8, MATCH('Cities &amp; Towns'!P$3, Constants!$A$2:$A$8, 0))</f>
        <v>0</v>
      </c>
      <c r="Q61" s="48">
        <f t="shared" si="3"/>
        <v>1152.5527619999998</v>
      </c>
      <c r="R61" s="55">
        <f>IF(SUMIF('GMP feeders by town'!$B$2:$B$1152, $A61, 'GMP feeders by town'!$F$2:$F$1152) = 0, "", IF(SUMIF('GMP feeders by town'!$B$2:$B$1152, $A61, 'GMP feeders by town'!$F$2:$F$1152) &lt; 0, 0, SUMIF('GMP feeders by town'!$B$2:$B$1152, $A61, 'GMP feeders by town'!$F$2:$F$1152)))</f>
        <v>5.0121849005970791</v>
      </c>
      <c r="S61" s="55" t="str">
        <f>IFERROR(IF(INDEX('VEC XFMR capacity by town'!$B$41:$BR$41, MATCH($A61, 'VEC XFMR capacity by town'!$B$1:$BR$1, 0)) = 0, "", IF($L61-INDEX('VEC XFMR capacity by town'!$B$41:$BR$41, MATCH($A61, 'VEC XFMR capacity by town'!$B$1:$BR$1, 0))&lt;0, 0, $L61-INDEX('VEC XFMR capacity by town'!$B$41:$BR$41, MATCH($A61, 'VEC XFMR capacity by town'!$B$1:$BR$1, 0)))), "")</f>
        <v/>
      </c>
      <c r="T61" s="55"/>
      <c r="U61" s="55"/>
      <c r="V61" s="55"/>
      <c r="W61" s="55"/>
      <c r="X61" s="55"/>
      <c r="Y61" s="56" cm="1">
        <f t="array" ref="Y61">IF(SUMPRODUCT(--($R61:$X61&lt;&gt;""))=0, "", SUM($R61:$X61))</f>
        <v>5.0121849005970791</v>
      </c>
      <c r="Z61" s="212" cm="1">
        <f t="array" ref="Z61">IFERROR(INDEX('EVT Demand'!$H$2:$H$757,MATCH(1,('EVT Demand'!$A$2:$A$757=$A61)*('EVT Demand'!$C$2:$C$757="Total"),0))/1000, "")</f>
        <v>18521.512999999999</v>
      </c>
    </row>
    <row r="62" spans="1:26" x14ac:dyDescent="0.25">
      <c r="A62" t="s">
        <v>217</v>
      </c>
      <c r="B62" t="s">
        <v>231</v>
      </c>
      <c r="C62" t="str">
        <f>INDEX('RPC Counties'!$B$2:$B$15, MATCH($B62, 'RPC Counties'!$A$2:$A$15, 0))</f>
        <v>CVRPC</v>
      </c>
      <c r="D62" t="s">
        <v>236</v>
      </c>
      <c r="E62" s="1">
        <v>1661</v>
      </c>
      <c r="F62" s="3">
        <f>IFERROR(INDEX(Cities!$E$2:$E$11, MATCH($A62, Cities!$A$2:$A$11, 0)), INDEX(Towns!$E$2:$E$247, MATCH($A62, Towns!$A$2:$A$247, 0)))</f>
        <v>38</v>
      </c>
      <c r="G62" s="3">
        <f>INDEX('VCGI Rooftop Solar'!$J$5:$J$260, MATCH($A62, 'VCGI Rooftop Solar'!$D$5:$D$260, 0))</f>
        <v>15.483352195</v>
      </c>
      <c r="H62" s="57">
        <f>SUMIFS('Existing Gen'!$E$2:$E$100000, 'Existing Gen'!$B$2:$B$100000, $A62, 'Existing Gen'!$C$2:$C$100000, H$3)/1000</f>
        <v>0.51275000000000026</v>
      </c>
      <c r="I62" s="58">
        <f>SUMIFS('Existing Gen'!$E$2:$E$100000, 'Existing Gen'!$B$2:$B$100000, $A62, 'Existing Gen'!$C$2:$C$100000, I$3)/1000</f>
        <v>0</v>
      </c>
      <c r="J62" s="58">
        <f>SUMIFS('Existing Gen'!$E$2:$E$100000, 'Existing Gen'!$B$2:$B$100000, $A62, 'Existing Gen'!$C$2:$C$100000, J$3)/1000</f>
        <v>0</v>
      </c>
      <c r="K62" s="58">
        <f>SUMIFS('Existing Gen'!$E$2:$E$100000, 'Existing Gen'!$B$2:$B$100000, $A62, 'Existing Gen'!$C$2:$C$100000, K$3)/1000</f>
        <v>0</v>
      </c>
      <c r="L62" s="59">
        <f t="shared" si="2"/>
        <v>0.51275000000000026</v>
      </c>
      <c r="M62" s="136">
        <f>H62*INDEX(Constants!$D$2:$D$8, MATCH('Cities &amp; Towns'!M$3, Constants!$A$2:$A$8, 0))</f>
        <v>673.75350000000037</v>
      </c>
      <c r="N62" s="100">
        <f>I62*INDEX(Constants!$D$2:$D$8, MATCH('Cities &amp; Towns'!N$3, Constants!$A$2:$A$8, 0))</f>
        <v>0</v>
      </c>
      <c r="O62" s="100">
        <f>J62*INDEX(Constants!$D$2:$D$8, MATCH('Cities &amp; Towns'!O$3, Constants!$A$2:$A$8, 0))</f>
        <v>0</v>
      </c>
      <c r="P62" s="100">
        <f>K62*INDEX(Constants!$D$2:$D$8, MATCH('Cities &amp; Towns'!P$3, Constants!$A$2:$A$8, 0))</f>
        <v>0</v>
      </c>
      <c r="Q62" s="48">
        <f t="shared" si="3"/>
        <v>673.75350000000037</v>
      </c>
      <c r="R62" s="55">
        <f>IF(SUMIF('GMP feeders by town'!$B$2:$B$1152, $A62, 'GMP feeders by town'!$F$2:$F$1152) = 0, "", IF(SUMIF('GMP feeders by town'!$B$2:$B$1152, $A62, 'GMP feeders by town'!$F$2:$F$1152) &lt; 0, 0, SUMIF('GMP feeders by town'!$B$2:$B$1152, $A62, 'GMP feeders by town'!$F$2:$F$1152)))</f>
        <v>0.486044454299637</v>
      </c>
      <c r="S62" s="55" t="str">
        <f>IFERROR(IF(INDEX('VEC XFMR capacity by town'!$B$41:$BR$41, MATCH($A62, 'VEC XFMR capacity by town'!$B$1:$BR$1, 0)) = 0, "", IF($L62-INDEX('VEC XFMR capacity by town'!$B$41:$BR$41, MATCH($A62, 'VEC XFMR capacity by town'!$B$1:$BR$1, 0))&lt;0, 0, $L62-INDEX('VEC XFMR capacity by town'!$B$41:$BR$41, MATCH($A62, 'VEC XFMR capacity by town'!$B$1:$BR$1, 0)))), "")</f>
        <v/>
      </c>
      <c r="T62" s="55"/>
      <c r="U62" s="55"/>
      <c r="V62" s="55"/>
      <c r="W62" s="55"/>
      <c r="X62" s="55"/>
      <c r="Y62" s="56" cm="1">
        <f t="array" ref="Y62">IF(SUMPRODUCT(--($R62:$X62&lt;&gt;""))=0, "", SUM($R62:$X62))</f>
        <v>0.486044454299637</v>
      </c>
      <c r="Z62" s="212" cm="1">
        <f t="array" ref="Z62">IFERROR(INDEX('EVT Demand'!$H$2:$H$757,MATCH(1,('EVT Demand'!$A$2:$A$757=$A62)*('EVT Demand'!$C$2:$C$757="Total"),0))/1000, "")</f>
        <v>4934.866</v>
      </c>
    </row>
    <row r="63" spans="1:26" x14ac:dyDescent="0.25">
      <c r="A63" t="s">
        <v>218</v>
      </c>
      <c r="B63" t="s">
        <v>231</v>
      </c>
      <c r="C63" t="str">
        <f>INDEX('RPC Counties'!$B$2:$B$15, MATCH($B63, 'RPC Counties'!$A$2:$A$15, 0))</f>
        <v>CVRPC</v>
      </c>
      <c r="D63" t="s">
        <v>236</v>
      </c>
      <c r="E63" s="1">
        <v>1413</v>
      </c>
      <c r="F63" s="3">
        <f>IFERROR(INDEX(Cities!$E$2:$E$11, MATCH($A63, Cities!$A$2:$A$11, 0)), INDEX(Towns!$E$2:$E$247, MATCH($A63, Towns!$A$2:$A$247, 0)))</f>
        <v>42.9</v>
      </c>
      <c r="G63" s="3">
        <f>INDEX('VCGI Rooftop Solar'!$J$5:$J$260, MATCH($A63, 'VCGI Rooftop Solar'!$D$5:$D$260, 0))</f>
        <v>12.309782680000001</v>
      </c>
      <c r="H63" s="57">
        <f>SUMIFS('Existing Gen'!$E$2:$E$100000, 'Existing Gen'!$B$2:$B$100000, $A63, 'Existing Gen'!$C$2:$C$100000, H$3)/1000</f>
        <v>0.62754474999999987</v>
      </c>
      <c r="I63" s="58">
        <f>SUMIFS('Existing Gen'!$E$2:$E$100000, 'Existing Gen'!$B$2:$B$100000, $A63, 'Existing Gen'!$C$2:$C$100000, I$3)/1000</f>
        <v>0</v>
      </c>
      <c r="J63" s="58">
        <f>SUMIFS('Existing Gen'!$E$2:$E$100000, 'Existing Gen'!$B$2:$B$100000, $A63, 'Existing Gen'!$C$2:$C$100000, J$3)/1000</f>
        <v>0</v>
      </c>
      <c r="K63" s="58">
        <f>SUMIFS('Existing Gen'!$E$2:$E$100000, 'Existing Gen'!$B$2:$B$100000, $A63, 'Existing Gen'!$C$2:$C$100000, K$3)/1000</f>
        <v>0</v>
      </c>
      <c r="L63" s="59">
        <f t="shared" si="2"/>
        <v>0.62754474999999987</v>
      </c>
      <c r="M63" s="136">
        <f>H63*INDEX(Constants!$D$2:$D$8, MATCH('Cities &amp; Towns'!M$3, Constants!$A$2:$A$8, 0))</f>
        <v>824.59380149999981</v>
      </c>
      <c r="N63" s="100">
        <f>I63*INDEX(Constants!$D$2:$D$8, MATCH('Cities &amp; Towns'!N$3, Constants!$A$2:$A$8, 0))</f>
        <v>0</v>
      </c>
      <c r="O63" s="100">
        <f>J63*INDEX(Constants!$D$2:$D$8, MATCH('Cities &amp; Towns'!O$3, Constants!$A$2:$A$8, 0))</f>
        <v>0</v>
      </c>
      <c r="P63" s="100">
        <f>K63*INDEX(Constants!$D$2:$D$8, MATCH('Cities &amp; Towns'!P$3, Constants!$A$2:$A$8, 0))</f>
        <v>0</v>
      </c>
      <c r="Q63" s="48">
        <f t="shared" si="3"/>
        <v>824.59380149999981</v>
      </c>
      <c r="R63" s="55">
        <f>IF(SUMIF('GMP feeders by town'!$B$2:$B$1152, $A63, 'GMP feeders by town'!$F$2:$F$1152) = 0, "", IF(SUMIF('GMP feeders by town'!$B$2:$B$1152, $A63, 'GMP feeders by town'!$F$2:$F$1152) &lt; 0, 0, SUMIF('GMP feeders by town'!$B$2:$B$1152, $A63, 'GMP feeders by town'!$F$2:$F$1152)))</f>
        <v>18.473441836819617</v>
      </c>
      <c r="S63" s="55" t="str">
        <f>IFERROR(IF(INDEX('VEC XFMR capacity by town'!$B$41:$BR$41, MATCH($A63, 'VEC XFMR capacity by town'!$B$1:$BR$1, 0)) = 0, "", IF($L63-INDEX('VEC XFMR capacity by town'!$B$41:$BR$41, MATCH($A63, 'VEC XFMR capacity by town'!$B$1:$BR$1, 0))&lt;0, 0, $L63-INDEX('VEC XFMR capacity by town'!$B$41:$BR$41, MATCH($A63, 'VEC XFMR capacity by town'!$B$1:$BR$1, 0)))), "")</f>
        <v/>
      </c>
      <c r="T63" s="55"/>
      <c r="U63" s="55"/>
      <c r="V63" s="55"/>
      <c r="W63" s="55"/>
      <c r="X63" s="55"/>
      <c r="Y63" s="56" cm="1">
        <f t="array" ref="Y63">IF(SUMPRODUCT(--($R63:$X63&lt;&gt;""))=0, "", SUM($R63:$X63))</f>
        <v>18.473441836819617</v>
      </c>
      <c r="Z63" s="212" cm="1">
        <f t="array" ref="Z63">IFERROR(INDEX('EVT Demand'!$H$2:$H$757,MATCH(1,('EVT Demand'!$A$2:$A$757=$A63)*('EVT Demand'!$C$2:$C$757="Total"),0))/1000, "")</f>
        <v>5763.8879999999999</v>
      </c>
    </row>
    <row r="64" spans="1:26" x14ac:dyDescent="0.25">
      <c r="A64" t="s">
        <v>219</v>
      </c>
      <c r="B64" t="s">
        <v>231</v>
      </c>
      <c r="C64" t="str">
        <f>INDEX('RPC Counties'!$B$2:$B$15, MATCH($B64, 'RPC Counties'!$A$2:$A$15, 0))</f>
        <v>CVRPC</v>
      </c>
      <c r="D64" t="s">
        <v>236</v>
      </c>
      <c r="E64" s="1">
        <v>2598</v>
      </c>
      <c r="F64" s="3">
        <f>IFERROR(INDEX(Cities!$E$2:$E$11, MATCH($A64, Cities!$A$2:$A$11, 0)), INDEX(Towns!$E$2:$E$247, MATCH($A64, Towns!$A$2:$A$247, 0)))</f>
        <v>31.9</v>
      </c>
      <c r="G64" s="3">
        <f>INDEX('VCGI Rooftop Solar'!$J$5:$J$260, MATCH($A64, 'VCGI Rooftop Solar'!$D$5:$D$260, 0))</f>
        <v>40.444910875000005</v>
      </c>
      <c r="H64" s="57">
        <f>SUMIFS('Existing Gen'!$E$2:$E$100000, 'Existing Gen'!$B$2:$B$100000, $A64, 'Existing Gen'!$C$2:$C$100000, H$3)/1000</f>
        <v>2.1760309999999996</v>
      </c>
      <c r="I64" s="58">
        <f>SUMIFS('Existing Gen'!$E$2:$E$100000, 'Existing Gen'!$B$2:$B$100000, $A64, 'Existing Gen'!$C$2:$C$100000, I$3)/1000</f>
        <v>0</v>
      </c>
      <c r="J64" s="58">
        <f>SUMIFS('Existing Gen'!$E$2:$E$100000, 'Existing Gen'!$B$2:$B$100000, $A64, 'Existing Gen'!$C$2:$C$100000, J$3)/1000</f>
        <v>0</v>
      </c>
      <c r="K64" s="58">
        <f>SUMIFS('Existing Gen'!$E$2:$E$100000, 'Existing Gen'!$B$2:$B$100000, $A64, 'Existing Gen'!$C$2:$C$100000, K$3)/1000</f>
        <v>0.21440000000000001</v>
      </c>
      <c r="L64" s="59">
        <f t="shared" si="2"/>
        <v>2.3904309999999995</v>
      </c>
      <c r="M64" s="136">
        <f>H64*INDEX(Constants!$D$2:$D$8, MATCH('Cities &amp; Towns'!M$3, Constants!$A$2:$A$8, 0))</f>
        <v>2859.3047339999994</v>
      </c>
      <c r="N64" s="100">
        <f>I64*INDEX(Constants!$D$2:$D$8, MATCH('Cities &amp; Towns'!N$3, Constants!$A$2:$A$8, 0))</f>
        <v>0</v>
      </c>
      <c r="O64" s="100">
        <f>J64*INDEX(Constants!$D$2:$D$8, MATCH('Cities &amp; Towns'!O$3, Constants!$A$2:$A$8, 0))</f>
        <v>0</v>
      </c>
      <c r="P64" s="100">
        <f>K64*INDEX(Constants!$D$2:$D$8, MATCH('Cities &amp; Towns'!P$3, Constants!$A$2:$A$8, 0))</f>
        <v>939.072</v>
      </c>
      <c r="Q64" s="48">
        <f t="shared" si="3"/>
        <v>3798.3767339999995</v>
      </c>
      <c r="R64" s="55">
        <f>IF(SUMIF('GMP feeders by town'!$B$2:$B$1152, $A64, 'GMP feeders by town'!$F$2:$F$1152) = 0, "", IF(SUMIF('GMP feeders by town'!$B$2:$B$1152, $A64, 'GMP feeders by town'!$F$2:$F$1152) &lt; 0, 0, SUMIF('GMP feeders by town'!$B$2:$B$1152, $A64, 'GMP feeders by town'!$F$2:$F$1152)))</f>
        <v>7.783505819291392</v>
      </c>
      <c r="S64" s="55" t="str">
        <f>IFERROR(IF(INDEX('VEC XFMR capacity by town'!$B$41:$BR$41, MATCH($A64, 'VEC XFMR capacity by town'!$B$1:$BR$1, 0)) = 0, "", IF($L64-INDEX('VEC XFMR capacity by town'!$B$41:$BR$41, MATCH($A64, 'VEC XFMR capacity by town'!$B$1:$BR$1, 0))&lt;0, 0, $L64-INDEX('VEC XFMR capacity by town'!$B$41:$BR$41, MATCH($A64, 'VEC XFMR capacity by town'!$B$1:$BR$1, 0)))), "")</f>
        <v/>
      </c>
      <c r="T64" s="55"/>
      <c r="U64" s="55"/>
      <c r="V64" s="55"/>
      <c r="W64" s="55"/>
      <c r="X64" s="55"/>
      <c r="Y64" s="56" cm="1">
        <f t="array" ref="Y64">IF(SUMPRODUCT(--($R64:$X64&lt;&gt;""))=0, "", SUM($R64:$X64))</f>
        <v>7.783505819291392</v>
      </c>
      <c r="Z64" s="212" cm="1">
        <f t="array" ref="Z64">IFERROR(INDEX('EVT Demand'!$H$2:$H$757,MATCH(1,('EVT Demand'!$A$2:$A$757=$A64)*('EVT Demand'!$C$2:$C$757="Total"),0))/1000, "")</f>
        <v>11458.403</v>
      </c>
    </row>
    <row r="65" spans="1:26" x14ac:dyDescent="0.25">
      <c r="A65" t="s">
        <v>220</v>
      </c>
      <c r="B65" t="s">
        <v>231</v>
      </c>
      <c r="C65" t="str">
        <f>INDEX('RPC Counties'!$B$2:$B$15, MATCH($B65, 'RPC Counties'!$A$2:$A$15, 0))</f>
        <v>CVRPC</v>
      </c>
      <c r="D65" t="s">
        <v>236</v>
      </c>
      <c r="E65" s="1">
        <v>1364</v>
      </c>
      <c r="F65" s="3">
        <f>IFERROR(INDEX(Cities!$E$2:$E$11, MATCH($A65, Cities!$A$2:$A$11, 0)), INDEX(Towns!$E$2:$E$247, MATCH($A65, Towns!$A$2:$A$247, 0)))</f>
        <v>36.5</v>
      </c>
      <c r="G65" s="3">
        <f>INDEX('VCGI Rooftop Solar'!$J$5:$J$260, MATCH($A65, 'VCGI Rooftop Solar'!$D$5:$D$260, 0))</f>
        <v>14.532492155</v>
      </c>
      <c r="H65" s="57">
        <f>SUMIFS('Existing Gen'!$E$2:$E$100000, 'Existing Gen'!$B$2:$B$100000, $A65, 'Existing Gen'!$C$2:$C$100000, H$3)/1000</f>
        <v>0.47470000000000029</v>
      </c>
      <c r="I65" s="58">
        <f>SUMIFS('Existing Gen'!$E$2:$E$100000, 'Existing Gen'!$B$2:$B$100000, $A65, 'Existing Gen'!$C$2:$C$100000, I$3)/1000</f>
        <v>0</v>
      </c>
      <c r="J65" s="58">
        <f>SUMIFS('Existing Gen'!$E$2:$E$100000, 'Existing Gen'!$B$2:$B$100000, $A65, 'Existing Gen'!$C$2:$C$100000, J$3)/1000</f>
        <v>0</v>
      </c>
      <c r="K65" s="58">
        <f>SUMIFS('Existing Gen'!$E$2:$E$100000, 'Existing Gen'!$B$2:$B$100000, $A65, 'Existing Gen'!$C$2:$C$100000, K$3)/1000</f>
        <v>0</v>
      </c>
      <c r="L65" s="59">
        <f t="shared" si="2"/>
        <v>0.47470000000000029</v>
      </c>
      <c r="M65" s="136">
        <f>H65*INDEX(Constants!$D$2:$D$8, MATCH('Cities &amp; Towns'!M$3, Constants!$A$2:$A$8, 0))</f>
        <v>623.75580000000036</v>
      </c>
      <c r="N65" s="100">
        <f>I65*INDEX(Constants!$D$2:$D$8, MATCH('Cities &amp; Towns'!N$3, Constants!$A$2:$A$8, 0))</f>
        <v>0</v>
      </c>
      <c r="O65" s="100">
        <f>J65*INDEX(Constants!$D$2:$D$8, MATCH('Cities &amp; Towns'!O$3, Constants!$A$2:$A$8, 0))</f>
        <v>0</v>
      </c>
      <c r="P65" s="100">
        <f>K65*INDEX(Constants!$D$2:$D$8, MATCH('Cities &amp; Towns'!P$3, Constants!$A$2:$A$8, 0))</f>
        <v>0</v>
      </c>
      <c r="Q65" s="48">
        <f t="shared" si="3"/>
        <v>623.75580000000036</v>
      </c>
      <c r="R65" s="55">
        <f>IF(SUMIF('GMP feeders by town'!$B$2:$B$1152, $A65, 'GMP feeders by town'!$F$2:$F$1152) = 0, "", IF(SUMIF('GMP feeders by town'!$B$2:$B$1152, $A65, 'GMP feeders by town'!$F$2:$F$1152) &lt; 0, 0, SUMIF('GMP feeders by town'!$B$2:$B$1152, $A65, 'GMP feeders by town'!$F$2:$F$1152)))</f>
        <v>27.03322021776826</v>
      </c>
      <c r="S65" s="55" t="str">
        <f>IFERROR(IF(INDEX('VEC XFMR capacity by town'!$B$41:$BR$41, MATCH($A65, 'VEC XFMR capacity by town'!$B$1:$BR$1, 0)) = 0, "", IF($L65-INDEX('VEC XFMR capacity by town'!$B$41:$BR$41, MATCH($A65, 'VEC XFMR capacity by town'!$B$1:$BR$1, 0))&lt;0, 0, $L65-INDEX('VEC XFMR capacity by town'!$B$41:$BR$41, MATCH($A65, 'VEC XFMR capacity by town'!$B$1:$BR$1, 0)))), "")</f>
        <v/>
      </c>
      <c r="T65" s="55"/>
      <c r="U65" s="55"/>
      <c r="V65" s="55"/>
      <c r="W65" s="55"/>
      <c r="X65" s="55"/>
      <c r="Y65" s="56" cm="1">
        <f t="array" ref="Y65">IF(SUMPRODUCT(--($R65:$X65&lt;&gt;""))=0, "", SUM($R65:$X65))</f>
        <v>27.03322021776826</v>
      </c>
      <c r="Z65" s="212" cm="1">
        <f t="array" ref="Z65">IFERROR(INDEX('EVT Demand'!$H$2:$H$757,MATCH(1,('EVT Demand'!$A$2:$A$757=$A65)*('EVT Demand'!$C$2:$C$757="Total"),0))/1000, "")</f>
        <v>8581.9809999999998</v>
      </c>
    </row>
    <row r="66" spans="1:26" x14ac:dyDescent="0.25">
      <c r="A66" t="s">
        <v>221</v>
      </c>
      <c r="B66" t="s">
        <v>231</v>
      </c>
      <c r="C66" t="str">
        <f>INDEX('RPC Counties'!$B$2:$B$15, MATCH($B66, 'RPC Counties'!$A$2:$A$15, 0))</f>
        <v>CVRPC</v>
      </c>
      <c r="D66" t="s">
        <v>236</v>
      </c>
      <c r="E66" s="1">
        <v>1583</v>
      </c>
      <c r="F66" s="3">
        <f>IFERROR(INDEX(Cities!$E$2:$E$11, MATCH($A66, Cities!$A$2:$A$11, 0)), INDEX(Towns!$E$2:$E$247, MATCH($A66, Towns!$A$2:$A$247, 0)))</f>
        <v>43.4</v>
      </c>
      <c r="G66" s="3">
        <f>INDEX('VCGI Rooftop Solar'!$J$5:$J$260, MATCH($A66, 'VCGI Rooftop Solar'!$D$5:$D$260, 0))</f>
        <v>17.054692890000002</v>
      </c>
      <c r="H66" s="57">
        <f>SUMIFS('Existing Gen'!$E$2:$E$100000, 'Existing Gen'!$B$2:$B$100000, $A66, 'Existing Gen'!$C$2:$C$100000, H$3)/1000</f>
        <v>0.74092899999999984</v>
      </c>
      <c r="I66" s="58">
        <f>SUMIFS('Existing Gen'!$E$2:$E$100000, 'Existing Gen'!$B$2:$B$100000, $A66, 'Existing Gen'!$C$2:$C$100000, I$3)/1000</f>
        <v>0</v>
      </c>
      <c r="J66" s="58">
        <f>SUMIFS('Existing Gen'!$E$2:$E$100000, 'Existing Gen'!$B$2:$B$100000, $A66, 'Existing Gen'!$C$2:$C$100000, J$3)/1000</f>
        <v>0</v>
      </c>
      <c r="K66" s="58">
        <f>SUMIFS('Existing Gen'!$E$2:$E$100000, 'Existing Gen'!$B$2:$B$100000, $A66, 'Existing Gen'!$C$2:$C$100000, K$3)/1000</f>
        <v>0</v>
      </c>
      <c r="L66" s="59">
        <f t="shared" si="2"/>
        <v>0.74092899999999984</v>
      </c>
      <c r="M66" s="136">
        <f>H66*INDEX(Constants!$D$2:$D$8, MATCH('Cities &amp; Towns'!M$3, Constants!$A$2:$A$8, 0))</f>
        <v>973.58070599999974</v>
      </c>
      <c r="N66" s="100">
        <f>I66*INDEX(Constants!$D$2:$D$8, MATCH('Cities &amp; Towns'!N$3, Constants!$A$2:$A$8, 0))</f>
        <v>0</v>
      </c>
      <c r="O66" s="100">
        <f>J66*INDEX(Constants!$D$2:$D$8, MATCH('Cities &amp; Towns'!O$3, Constants!$A$2:$A$8, 0))</f>
        <v>0</v>
      </c>
      <c r="P66" s="100">
        <f>K66*INDEX(Constants!$D$2:$D$8, MATCH('Cities &amp; Towns'!P$3, Constants!$A$2:$A$8, 0))</f>
        <v>0</v>
      </c>
      <c r="Q66" s="48">
        <f t="shared" si="3"/>
        <v>973.58070599999974</v>
      </c>
      <c r="R66" s="55">
        <f>IF(SUMIF('GMP feeders by town'!$B$2:$B$1152, $A66, 'GMP feeders by town'!$F$2:$F$1152) = 0, "", IF(SUMIF('GMP feeders by town'!$B$2:$B$1152, $A66, 'GMP feeders by town'!$F$2:$F$1152) &lt; 0, 0, SUMIF('GMP feeders by town'!$B$2:$B$1152, $A66, 'GMP feeders by town'!$F$2:$F$1152)))</f>
        <v>2.15313864959916</v>
      </c>
      <c r="S66" s="55" t="str">
        <f>IFERROR(IF(INDEX('VEC XFMR capacity by town'!$B$41:$BR$41, MATCH($A66, 'VEC XFMR capacity by town'!$B$1:$BR$1, 0)) = 0, "", IF($L66-INDEX('VEC XFMR capacity by town'!$B$41:$BR$41, MATCH($A66, 'VEC XFMR capacity by town'!$B$1:$BR$1, 0))&lt;0, 0, $L66-INDEX('VEC XFMR capacity by town'!$B$41:$BR$41, MATCH($A66, 'VEC XFMR capacity by town'!$B$1:$BR$1, 0)))), "")</f>
        <v/>
      </c>
      <c r="T66" s="55"/>
      <c r="U66" s="55"/>
      <c r="V66" s="55"/>
      <c r="W66" s="55"/>
      <c r="X66" s="55"/>
      <c r="Y66" s="56" cm="1">
        <f t="array" ref="Y66">IF(SUMPRODUCT(--($R66:$X66&lt;&gt;""))=0, "", SUM($R66:$X66))</f>
        <v>2.15313864959916</v>
      </c>
      <c r="Z66" s="212" cm="1">
        <f t="array" ref="Z66">IFERROR(INDEX('EVT Demand'!$H$2:$H$757,MATCH(1,('EVT Demand'!$A$2:$A$757=$A66)*('EVT Demand'!$C$2:$C$757="Total"),0))/1000, "")</f>
        <v>6118.53</v>
      </c>
    </row>
    <row r="67" spans="1:26" x14ac:dyDescent="0.25">
      <c r="A67" t="s">
        <v>222</v>
      </c>
      <c r="B67" t="s">
        <v>231</v>
      </c>
      <c r="C67" t="str">
        <f>INDEX('RPC Counties'!$B$2:$B$15, MATCH($B67, 'RPC Counties'!$A$2:$A$15, 0))</f>
        <v>CVRPC</v>
      </c>
      <c r="D67" t="s">
        <v>236</v>
      </c>
      <c r="E67" s="1">
        <v>1779</v>
      </c>
      <c r="F67" s="3">
        <f>IFERROR(INDEX(Cities!$E$2:$E$11, MATCH($A67, Cities!$A$2:$A$11, 0)), INDEX(Towns!$E$2:$E$247, MATCH($A67, Towns!$A$2:$A$247, 0)))</f>
        <v>39.700000000000003</v>
      </c>
      <c r="G67" s="3">
        <f>INDEX('VCGI Rooftop Solar'!$J$5:$J$260, MATCH($A67, 'VCGI Rooftop Solar'!$D$5:$D$260, 0))</f>
        <v>20.176864565000002</v>
      </c>
      <c r="H67" s="57">
        <f>SUMIFS('Existing Gen'!$E$2:$E$100000, 'Existing Gen'!$B$2:$B$100000, $A67, 'Existing Gen'!$C$2:$C$100000, H$3)/1000</f>
        <v>0.81163100000000032</v>
      </c>
      <c r="I67" s="58">
        <f>SUMIFS('Existing Gen'!$E$2:$E$100000, 'Existing Gen'!$B$2:$B$100000, $A67, 'Existing Gen'!$C$2:$C$100000, I$3)/1000</f>
        <v>0</v>
      </c>
      <c r="J67" s="58">
        <f>SUMIFS('Existing Gen'!$E$2:$E$100000, 'Existing Gen'!$B$2:$B$100000, $A67, 'Existing Gen'!$C$2:$C$100000, J$3)/1000</f>
        <v>0</v>
      </c>
      <c r="K67" s="58">
        <f>SUMIFS('Existing Gen'!$E$2:$E$100000, 'Existing Gen'!$B$2:$B$100000, $A67, 'Existing Gen'!$C$2:$C$100000, K$3)/1000</f>
        <v>0</v>
      </c>
      <c r="L67" s="59">
        <f t="shared" si="2"/>
        <v>0.81163100000000032</v>
      </c>
      <c r="M67" s="136">
        <f>H67*INDEX(Constants!$D$2:$D$8, MATCH('Cities &amp; Towns'!M$3, Constants!$A$2:$A$8, 0))</f>
        <v>1066.4831340000005</v>
      </c>
      <c r="N67" s="100">
        <f>I67*INDEX(Constants!$D$2:$D$8, MATCH('Cities &amp; Towns'!N$3, Constants!$A$2:$A$8, 0))</f>
        <v>0</v>
      </c>
      <c r="O67" s="100">
        <f>J67*INDEX(Constants!$D$2:$D$8, MATCH('Cities &amp; Towns'!O$3, Constants!$A$2:$A$8, 0))</f>
        <v>0</v>
      </c>
      <c r="P67" s="100">
        <f>K67*INDEX(Constants!$D$2:$D$8, MATCH('Cities &amp; Towns'!P$3, Constants!$A$2:$A$8, 0))</f>
        <v>0</v>
      </c>
      <c r="Q67" s="48">
        <f t="shared" si="3"/>
        <v>1066.4831340000005</v>
      </c>
      <c r="R67" s="55">
        <f>IF(SUMIF('GMP feeders by town'!$B$2:$B$1152, $A67, 'GMP feeders by town'!$F$2:$F$1152) = 0, "", IF(SUMIF('GMP feeders by town'!$B$2:$B$1152, $A67, 'GMP feeders by town'!$F$2:$F$1152) &lt; 0, 0, SUMIF('GMP feeders by town'!$B$2:$B$1152, $A67, 'GMP feeders by town'!$F$2:$F$1152)))</f>
        <v>8.5809239350243267</v>
      </c>
      <c r="S67" s="55" t="str">
        <f>IFERROR(IF(INDEX('VEC XFMR capacity by town'!$B$41:$BR$41, MATCH($A67, 'VEC XFMR capacity by town'!$B$1:$BR$1, 0)) = 0, "", IF($L67-INDEX('VEC XFMR capacity by town'!$B$41:$BR$41, MATCH($A67, 'VEC XFMR capacity by town'!$B$1:$BR$1, 0))&lt;0, 0, $L67-INDEX('VEC XFMR capacity by town'!$B$41:$BR$41, MATCH($A67, 'VEC XFMR capacity by town'!$B$1:$BR$1, 0)))), "")</f>
        <v/>
      </c>
      <c r="T67" s="55"/>
      <c r="U67" s="55"/>
      <c r="V67" s="55"/>
      <c r="W67" s="55"/>
      <c r="X67" s="55"/>
      <c r="Y67" s="56" cm="1">
        <f t="array" ref="Y67">IF(SUMPRODUCT(--($R67:$X67&lt;&gt;""))=0, "", SUM($R67:$X67))</f>
        <v>8.5809239350243267</v>
      </c>
      <c r="Z67" s="212" cm="1">
        <f t="array" ref="Z67">IFERROR(INDEX('EVT Demand'!$H$2:$H$757,MATCH(1,('EVT Demand'!$A$2:$A$757=$A67)*('EVT Demand'!$C$2:$C$757="Total"),0))/1000, "")</f>
        <v>8372.5339999999997</v>
      </c>
    </row>
    <row r="68" spans="1:26" x14ac:dyDescent="0.25">
      <c r="A68" t="s">
        <v>223</v>
      </c>
      <c r="B68" t="s">
        <v>231</v>
      </c>
      <c r="C68" t="str">
        <f>INDEX('RPC Counties'!$B$2:$B$15, MATCH($B68, 'RPC Counties'!$A$2:$A$15, 0))</f>
        <v>CVRPC</v>
      </c>
      <c r="D68" t="s">
        <v>236</v>
      </c>
      <c r="E68" s="1">
        <v>8074</v>
      </c>
      <c r="F68" s="3">
        <f>IFERROR(INDEX(Cities!$E$2:$E$11, MATCH($A68, Cities!$A$2:$A$11, 0)), INDEX(Towns!$E$2:$E$247, MATCH($A68, Towns!$A$2:$A$247, 0)))</f>
        <v>10.050000000000001</v>
      </c>
      <c r="G68" s="3">
        <f>INDEX('VCGI Rooftop Solar'!$J$5:$J$260, MATCH($A68, 'VCGI Rooftop Solar'!$D$5:$D$260, 0))</f>
        <v>73.250076465000006</v>
      </c>
      <c r="H68" s="57">
        <f>SUMIFS('Existing Gen'!$E$2:$E$100000, 'Existing Gen'!$B$2:$B$100000, $A68, 'Existing Gen'!$C$2:$C$100000, H$3)/1000</f>
        <v>4.0129529999999987</v>
      </c>
      <c r="I68" s="58">
        <f>SUMIFS('Existing Gen'!$E$2:$E$100000, 'Existing Gen'!$B$2:$B$100000, $A68, 'Existing Gen'!$C$2:$C$100000, I$3)/1000</f>
        <v>0</v>
      </c>
      <c r="J68" s="58">
        <f>SUMIFS('Existing Gen'!$E$2:$E$100000, 'Existing Gen'!$B$2:$B$100000, $A68, 'Existing Gen'!$C$2:$C$100000, J$3)/1000</f>
        <v>0</v>
      </c>
      <c r="K68" s="58">
        <f>SUMIFS('Existing Gen'!$E$2:$E$100000, 'Existing Gen'!$B$2:$B$100000, $A68, 'Existing Gen'!$C$2:$C$100000, K$3)/1000</f>
        <v>0.5</v>
      </c>
      <c r="L68" s="59">
        <f t="shared" si="2"/>
        <v>4.5129529999999987</v>
      </c>
      <c r="M68" s="136">
        <f>H68*INDEX(Constants!$D$2:$D$8, MATCH('Cities &amp; Towns'!M$3, Constants!$A$2:$A$8, 0))</f>
        <v>5273.0202419999987</v>
      </c>
      <c r="N68" s="100">
        <f>I68*INDEX(Constants!$D$2:$D$8, MATCH('Cities &amp; Towns'!N$3, Constants!$A$2:$A$8, 0))</f>
        <v>0</v>
      </c>
      <c r="O68" s="100">
        <f>J68*INDEX(Constants!$D$2:$D$8, MATCH('Cities &amp; Towns'!O$3, Constants!$A$2:$A$8, 0))</f>
        <v>0</v>
      </c>
      <c r="P68" s="100">
        <f>K68*INDEX(Constants!$D$2:$D$8, MATCH('Cities &amp; Towns'!P$3, Constants!$A$2:$A$8, 0))</f>
        <v>2190</v>
      </c>
      <c r="Q68" s="48">
        <f t="shared" si="3"/>
        <v>7463.0202419999987</v>
      </c>
      <c r="R68" s="55">
        <f>IF(SUMIF('GMP feeders by town'!$B$2:$B$1152, $A68, 'GMP feeders by town'!$F$2:$F$1152) = 0, "", IF(SUMIF('GMP feeders by town'!$B$2:$B$1152, $A68, 'GMP feeders by town'!$F$2:$F$1152) &lt; 0, 0, SUMIF('GMP feeders by town'!$B$2:$B$1152, $A68, 'GMP feeders by town'!$F$2:$F$1152)))</f>
        <v>34.19728342170292</v>
      </c>
      <c r="S68" s="55" t="str">
        <f>IFERROR(IF(INDEX('VEC XFMR capacity by town'!$B$41:$BR$41, MATCH($A68, 'VEC XFMR capacity by town'!$B$1:$BR$1, 0)) = 0, "", IF($L68-INDEX('VEC XFMR capacity by town'!$B$41:$BR$41, MATCH($A68, 'VEC XFMR capacity by town'!$B$1:$BR$1, 0))&lt;0, 0, $L68-INDEX('VEC XFMR capacity by town'!$B$41:$BR$41, MATCH($A68, 'VEC XFMR capacity by town'!$B$1:$BR$1, 0)))), "")</f>
        <v/>
      </c>
      <c r="T68" s="55"/>
      <c r="U68" s="55"/>
      <c r="V68" s="55"/>
      <c r="W68" s="55"/>
      <c r="X68" s="55"/>
      <c r="Y68" s="56" cm="1">
        <f t="array" ref="Y68">IF(SUMPRODUCT(--($R68:$X68&lt;&gt;""))=0, "", SUM($R68:$X68))</f>
        <v>34.19728342170292</v>
      </c>
      <c r="Z68" s="212" cm="1">
        <f t="array" ref="Z68">IFERROR(INDEX('EVT Demand'!$H$2:$H$757,MATCH(1,('EVT Demand'!$A$2:$A$757=$A68)*('EVT Demand'!$C$2:$C$757="Total"),0))/1000, "")</f>
        <v>70854.216</v>
      </c>
    </row>
    <row r="69" spans="1:26" x14ac:dyDescent="0.25">
      <c r="A69" t="s">
        <v>224</v>
      </c>
      <c r="B69" t="s">
        <v>231</v>
      </c>
      <c r="C69" t="str">
        <f>INDEX('RPC Counties'!$B$2:$B$15, MATCH($B69, 'RPC Counties'!$A$2:$A$15, 0))</f>
        <v>CVRPC</v>
      </c>
      <c r="D69" t="s">
        <v>236</v>
      </c>
      <c r="E69" s="1">
        <v>1753</v>
      </c>
      <c r="F69" s="3">
        <f>IFERROR(INDEX(Cities!$E$2:$E$11, MATCH($A69, Cities!$A$2:$A$11, 0)), INDEX(Towns!$E$2:$E$247, MATCH($A69, Towns!$A$2:$A$247, 0)))</f>
        <v>39.9</v>
      </c>
      <c r="G69" s="3">
        <f>INDEX('VCGI Rooftop Solar'!$J$5:$J$260, MATCH($A69, 'VCGI Rooftop Solar'!$D$5:$D$260, 0))</f>
        <v>15.490765345000002</v>
      </c>
      <c r="H69" s="57">
        <f>SUMIFS('Existing Gen'!$E$2:$E$100000, 'Existing Gen'!$B$2:$B$100000, $A69, 'Existing Gen'!$C$2:$C$100000, H$3)/1000</f>
        <v>0.76069725000000032</v>
      </c>
      <c r="I69" s="58">
        <f>SUMIFS('Existing Gen'!$E$2:$E$100000, 'Existing Gen'!$B$2:$B$100000, $A69, 'Existing Gen'!$C$2:$C$100000, I$3)/1000</f>
        <v>0</v>
      </c>
      <c r="J69" s="58">
        <f>SUMIFS('Existing Gen'!$E$2:$E$100000, 'Existing Gen'!$B$2:$B$100000, $A69, 'Existing Gen'!$C$2:$C$100000, J$3)/1000</f>
        <v>0</v>
      </c>
      <c r="K69" s="58">
        <f>SUMIFS('Existing Gen'!$E$2:$E$100000, 'Existing Gen'!$B$2:$B$100000, $A69, 'Existing Gen'!$C$2:$C$100000, K$3)/1000</f>
        <v>0</v>
      </c>
      <c r="L69" s="59">
        <f t="shared" si="2"/>
        <v>0.76069725000000032</v>
      </c>
      <c r="M69" s="136">
        <f>H69*INDEX(Constants!$D$2:$D$8, MATCH('Cities &amp; Towns'!M$3, Constants!$A$2:$A$8, 0))</f>
        <v>999.55618650000042</v>
      </c>
      <c r="N69" s="100">
        <f>I69*INDEX(Constants!$D$2:$D$8, MATCH('Cities &amp; Towns'!N$3, Constants!$A$2:$A$8, 0))</f>
        <v>0</v>
      </c>
      <c r="O69" s="100">
        <f>J69*INDEX(Constants!$D$2:$D$8, MATCH('Cities &amp; Towns'!O$3, Constants!$A$2:$A$8, 0))</f>
        <v>0</v>
      </c>
      <c r="P69" s="100">
        <f>K69*INDEX(Constants!$D$2:$D$8, MATCH('Cities &amp; Towns'!P$3, Constants!$A$2:$A$8, 0))</f>
        <v>0</v>
      </c>
      <c r="Q69" s="48">
        <f t="shared" si="3"/>
        <v>999.55618650000042</v>
      </c>
      <c r="R69" s="55">
        <f>IF(SUMIF('GMP feeders by town'!$B$2:$B$1152, $A69, 'GMP feeders by town'!$F$2:$F$1152) = 0, "", IF(SUMIF('GMP feeders by town'!$B$2:$B$1152, $A69, 'GMP feeders by town'!$F$2:$F$1152) &lt; 0, 0, SUMIF('GMP feeders by town'!$B$2:$B$1152, $A69, 'GMP feeders by town'!$F$2:$F$1152)))</f>
        <v>27.835429743451787</v>
      </c>
      <c r="S69" s="55" t="str">
        <f>IFERROR(IF(INDEX('VEC XFMR capacity by town'!$B$41:$BR$41, MATCH($A69, 'VEC XFMR capacity by town'!$B$1:$BR$1, 0)) = 0, "", IF($L69-INDEX('VEC XFMR capacity by town'!$B$41:$BR$41, MATCH($A69, 'VEC XFMR capacity by town'!$B$1:$BR$1, 0))&lt;0, 0, $L69-INDEX('VEC XFMR capacity by town'!$B$41:$BR$41, MATCH($A69, 'VEC XFMR capacity by town'!$B$1:$BR$1, 0)))), "")</f>
        <v/>
      </c>
      <c r="T69" s="55"/>
      <c r="U69" s="55"/>
      <c r="V69" s="55"/>
      <c r="W69" s="55"/>
      <c r="X69" s="55"/>
      <c r="Y69" s="56" cm="1">
        <f t="array" ref="Y69">IF(SUMPRODUCT(--($R69:$X69&lt;&gt;""))=0, "", SUM($R69:$X69))</f>
        <v>27.835429743451787</v>
      </c>
      <c r="Z69" s="212" cm="1">
        <f t="array" ref="Z69">IFERROR(INDEX('EVT Demand'!$H$2:$H$757,MATCH(1,('EVT Demand'!$A$2:$A$757=$A69)*('EVT Demand'!$C$2:$C$757="Total"),0))/1000, "")</f>
        <v>7335.3010000000004</v>
      </c>
    </row>
    <row r="70" spans="1:26" x14ac:dyDescent="0.25">
      <c r="A70" t="s">
        <v>225</v>
      </c>
      <c r="B70" t="s">
        <v>231</v>
      </c>
      <c r="C70" t="str">
        <f>INDEX('RPC Counties'!$B$2:$B$15, MATCH($B70, 'RPC Counties'!$A$2:$A$15, 0))</f>
        <v>CVRPC</v>
      </c>
      <c r="D70" t="s">
        <v>236</v>
      </c>
      <c r="E70" s="1">
        <v>5918</v>
      </c>
      <c r="F70" s="3">
        <f>IFERROR(INDEX(Cities!$E$2:$E$11, MATCH($A70, Cities!$A$2:$A$11, 0)), INDEX(Towns!$E$2:$E$247, MATCH($A70, Towns!$A$2:$A$247, 0)))</f>
        <v>43.5</v>
      </c>
      <c r="G70" s="3">
        <f>INDEX('VCGI Rooftop Solar'!$J$5:$J$260, MATCH($A70, 'VCGI Rooftop Solar'!$D$5:$D$260, 0))</f>
        <v>45.391458765000003</v>
      </c>
      <c r="H70" s="57">
        <f>SUMIFS('Existing Gen'!$E$2:$E$100000, 'Existing Gen'!$B$2:$B$100000, $A70, 'Existing Gen'!$C$2:$C$100000, H$3)/1000</f>
        <v>1.2389835000000007</v>
      </c>
      <c r="I70" s="58">
        <f>SUMIFS('Existing Gen'!$E$2:$E$100000, 'Existing Gen'!$B$2:$B$100000, $A70, 'Existing Gen'!$C$2:$C$100000, I$3)/1000</f>
        <v>4.9000000000000007E-3</v>
      </c>
      <c r="J70" s="58">
        <f>SUMIFS('Existing Gen'!$E$2:$E$100000, 'Existing Gen'!$B$2:$B$100000, $A70, 'Existing Gen'!$C$2:$C$100000, J$3)/1000</f>
        <v>0</v>
      </c>
      <c r="K70" s="58">
        <f>SUMIFS('Existing Gen'!$E$2:$E$100000, 'Existing Gen'!$B$2:$B$100000, $A70, 'Existing Gen'!$C$2:$C$100000, K$3)/1000</f>
        <v>0</v>
      </c>
      <c r="L70" s="59">
        <f t="shared" ref="L70:L134" si="4">SUM($H70:$K70)</f>
        <v>1.2438835000000006</v>
      </c>
      <c r="M70" s="136">
        <f>H70*INDEX(Constants!$D$2:$D$8, MATCH('Cities &amp; Towns'!M$3, Constants!$A$2:$A$8, 0))</f>
        <v>1628.0243190000008</v>
      </c>
      <c r="N70" s="100">
        <f>I70*INDEX(Constants!$D$2:$D$8, MATCH('Cities &amp; Towns'!N$3, Constants!$A$2:$A$8, 0))</f>
        <v>9.6579000000000015</v>
      </c>
      <c r="O70" s="100">
        <f>J70*INDEX(Constants!$D$2:$D$8, MATCH('Cities &amp; Towns'!O$3, Constants!$A$2:$A$8, 0))</f>
        <v>0</v>
      </c>
      <c r="P70" s="100">
        <f>K70*INDEX(Constants!$D$2:$D$8, MATCH('Cities &amp; Towns'!P$3, Constants!$A$2:$A$8, 0))</f>
        <v>0</v>
      </c>
      <c r="Q70" s="48">
        <f t="shared" ref="Q70:Q134" si="5">SUM($M70:$P70)</f>
        <v>1637.6822190000007</v>
      </c>
      <c r="R70" s="55" t="str">
        <f>IF(SUMIF('GMP feeders by town'!$B$2:$B$1152, $A70, 'GMP feeders by town'!$F$2:$F$1152) = 0, "", IF(SUMIF('GMP feeders by town'!$B$2:$B$1152, $A70, 'GMP feeders by town'!$F$2:$F$1152) &lt; 0, 0, SUMIF('GMP feeders by town'!$B$2:$B$1152, $A70, 'GMP feeders by town'!$F$2:$F$1152)))</f>
        <v/>
      </c>
      <c r="S70" s="55" t="str">
        <f>IFERROR(IF(INDEX('VEC XFMR capacity by town'!$B$41:$BR$41, MATCH($A70, 'VEC XFMR capacity by town'!$B$1:$BR$1, 0)) = 0, "", IF($L70-INDEX('VEC XFMR capacity by town'!$B$41:$BR$41, MATCH($A70, 'VEC XFMR capacity by town'!$B$1:$BR$1, 0))&lt;0, 0, $L70-INDEX('VEC XFMR capacity by town'!$B$41:$BR$41, MATCH($A70, 'VEC XFMR capacity by town'!$B$1:$BR$1, 0)))), "")</f>
        <v/>
      </c>
      <c r="T70" s="55"/>
      <c r="U70" s="55"/>
      <c r="V70" s="55"/>
      <c r="W70" s="55"/>
      <c r="X70" s="55"/>
      <c r="Y70" s="56" t="str" cm="1">
        <f t="array" ref="Y70">IF(SUMPRODUCT(--($R70:$X70&lt;&gt;""))=0, "", SUM($R70:$X70))</f>
        <v/>
      </c>
      <c r="Z70" s="212" cm="1">
        <f t="array" ref="Z70">IFERROR(INDEX('EVT Demand'!$H$2:$H$757,MATCH(1,('EVT Demand'!$A$2:$A$757=$A70)*('EVT Demand'!$C$2:$C$757="Total"),0))/1000, "")</f>
        <v>31175.909</v>
      </c>
    </row>
    <row r="71" spans="1:26" x14ac:dyDescent="0.25">
      <c r="A71" t="s">
        <v>226</v>
      </c>
      <c r="B71" t="s">
        <v>226</v>
      </c>
      <c r="C71" t="str">
        <f>INDEX('RPC Counties'!$B$2:$B$15, MATCH($B71, 'RPC Counties'!$A$2:$A$15, 0))</f>
        <v>TRORC</v>
      </c>
      <c r="D71" t="s">
        <v>236</v>
      </c>
      <c r="E71" s="1">
        <v>1048</v>
      </c>
      <c r="F71" s="3">
        <f>IFERROR(INDEX(Cities!$E$2:$E$11, MATCH($A71, Cities!$A$2:$A$11, 0)), INDEX(Towns!$E$2:$E$247, MATCH($A71, Towns!$A$2:$A$247, 0)))</f>
        <v>38.799999999999997</v>
      </c>
      <c r="G71" s="3">
        <f>INDEX('VCGI Rooftop Solar'!$J$5:$J$260, MATCH($A71, 'VCGI Rooftop Solar'!$D$5:$D$260, 0))</f>
        <v>11.549440595</v>
      </c>
      <c r="H71" s="57">
        <f>SUMIFS('Existing Gen'!$E$2:$E$100000, 'Existing Gen'!$B$2:$B$100000, $A71, 'Existing Gen'!$C$2:$C$100000, H$3)/1000</f>
        <v>1.1864199999999998</v>
      </c>
      <c r="I71" s="58">
        <f>SUMIFS('Existing Gen'!$E$2:$E$100000, 'Existing Gen'!$B$2:$B$100000, $A71, 'Existing Gen'!$C$2:$C$100000, I$3)/1000</f>
        <v>0</v>
      </c>
      <c r="J71" s="58">
        <f>SUMIFS('Existing Gen'!$E$2:$E$100000, 'Existing Gen'!$B$2:$B$100000, $A71, 'Existing Gen'!$C$2:$C$100000, J$3)/1000</f>
        <v>0</v>
      </c>
      <c r="K71" s="58">
        <f>SUMIFS('Existing Gen'!$E$2:$E$100000, 'Existing Gen'!$B$2:$B$100000, $A71, 'Existing Gen'!$C$2:$C$100000, K$3)/1000</f>
        <v>0</v>
      </c>
      <c r="L71" s="59">
        <f t="shared" si="4"/>
        <v>1.1864199999999998</v>
      </c>
      <c r="M71" s="136">
        <f>H71*INDEX(Constants!$D$2:$D$8, MATCH('Cities &amp; Towns'!M$3, Constants!$A$2:$A$8, 0))</f>
        <v>1558.9558799999998</v>
      </c>
      <c r="N71" s="100">
        <f>I71*INDEX(Constants!$D$2:$D$8, MATCH('Cities &amp; Towns'!N$3, Constants!$A$2:$A$8, 0))</f>
        <v>0</v>
      </c>
      <c r="O71" s="100">
        <f>J71*INDEX(Constants!$D$2:$D$8, MATCH('Cities &amp; Towns'!O$3, Constants!$A$2:$A$8, 0))</f>
        <v>0</v>
      </c>
      <c r="P71" s="100">
        <f>K71*INDEX(Constants!$D$2:$D$8, MATCH('Cities &amp; Towns'!P$3, Constants!$A$2:$A$8, 0))</f>
        <v>0</v>
      </c>
      <c r="Q71" s="48">
        <f t="shared" si="5"/>
        <v>1558.9558799999998</v>
      </c>
      <c r="R71" s="55">
        <f>IF(SUMIF('GMP feeders by town'!$B$2:$B$1152, $A71, 'GMP feeders by town'!$F$2:$F$1152) = 0, "", IF(SUMIF('GMP feeders by town'!$B$2:$B$1152, $A71, 'GMP feeders by town'!$F$2:$F$1152) &lt; 0, 0, SUMIF('GMP feeders by town'!$B$2:$B$1152, $A71, 'GMP feeders by town'!$F$2:$F$1152)))</f>
        <v>0.33234563679278439</v>
      </c>
      <c r="S71" s="55" t="str">
        <f>IFERROR(IF(INDEX('VEC XFMR capacity by town'!$B$41:$BR$41, MATCH($A71, 'VEC XFMR capacity by town'!$B$1:$BR$1, 0)) = 0, "", IF($L71-INDEX('VEC XFMR capacity by town'!$B$41:$BR$41, MATCH($A71, 'VEC XFMR capacity by town'!$B$1:$BR$1, 0))&lt;0, 0, $L71-INDEX('VEC XFMR capacity by town'!$B$41:$BR$41, MATCH($A71, 'VEC XFMR capacity by town'!$B$1:$BR$1, 0)))), "")</f>
        <v/>
      </c>
      <c r="T71" s="55"/>
      <c r="U71" s="55"/>
      <c r="V71" s="55"/>
      <c r="W71" s="55"/>
      <c r="X71" s="55"/>
      <c r="Y71" s="56" cm="1">
        <f t="array" ref="Y71">IF(SUMPRODUCT(--($R71:$X71&lt;&gt;""))=0, "", SUM($R71:$X71))</f>
        <v>0.33234563679278439</v>
      </c>
      <c r="Z71" s="212" cm="1">
        <f t="array" ref="Z71">IFERROR(INDEX('EVT Demand'!$H$2:$H$757,MATCH(1,('EVT Demand'!$A$2:$A$757=$A71)*('EVT Demand'!$C$2:$C$757="Total"),0))/1000, "")</f>
        <v>4060.4929999999999</v>
      </c>
    </row>
    <row r="72" spans="1:26" x14ac:dyDescent="0.25">
      <c r="A72" t="s">
        <v>227</v>
      </c>
      <c r="B72" t="s">
        <v>231</v>
      </c>
      <c r="C72" t="str">
        <f>INDEX('RPC Counties'!$B$2:$B$15, MATCH($B72, 'RPC Counties'!$A$2:$A$15, 0))</f>
        <v>CVRPC</v>
      </c>
      <c r="D72" t="s">
        <v>236</v>
      </c>
      <c r="E72" s="1">
        <v>1236</v>
      </c>
      <c r="F72" s="3">
        <f>IFERROR(INDEX(Cities!$E$2:$E$11, MATCH($A72, Cities!$A$2:$A$11, 0)), INDEX(Towns!$E$2:$E$247, MATCH($A72, Towns!$A$2:$A$247, 0)))</f>
        <v>21</v>
      </c>
      <c r="G72" s="3">
        <f>INDEX('VCGI Rooftop Solar'!$J$5:$J$260, MATCH($A72, 'VCGI Rooftop Solar'!$D$5:$D$260, 0))</f>
        <v>13.950806985000002</v>
      </c>
      <c r="H72" s="57">
        <f>SUMIFS('Existing Gen'!$E$2:$E$100000, 'Existing Gen'!$B$2:$B$100000, $A72, 'Existing Gen'!$C$2:$C$100000, H$3)/1000</f>
        <v>0.67227450000000011</v>
      </c>
      <c r="I72" s="58">
        <f>SUMIFS('Existing Gen'!$E$2:$E$100000, 'Existing Gen'!$B$2:$B$100000, $A72, 'Existing Gen'!$C$2:$C$100000, I$3)/1000</f>
        <v>0</v>
      </c>
      <c r="J72" s="58">
        <f>SUMIFS('Existing Gen'!$E$2:$E$100000, 'Existing Gen'!$B$2:$B$100000, $A72, 'Existing Gen'!$C$2:$C$100000, J$3)/1000</f>
        <v>0</v>
      </c>
      <c r="K72" s="58">
        <f>SUMIFS('Existing Gen'!$E$2:$E$100000, 'Existing Gen'!$B$2:$B$100000, $A72, 'Existing Gen'!$C$2:$C$100000, K$3)/1000</f>
        <v>0</v>
      </c>
      <c r="L72" s="59">
        <f t="shared" si="4"/>
        <v>0.67227450000000011</v>
      </c>
      <c r="M72" s="136">
        <f>H72*INDEX(Constants!$D$2:$D$8, MATCH('Cities &amp; Towns'!M$3, Constants!$A$2:$A$8, 0))</f>
        <v>883.36869300000012</v>
      </c>
      <c r="N72" s="100">
        <f>I72*INDEX(Constants!$D$2:$D$8, MATCH('Cities &amp; Towns'!N$3, Constants!$A$2:$A$8, 0))</f>
        <v>0</v>
      </c>
      <c r="O72" s="100">
        <f>J72*INDEX(Constants!$D$2:$D$8, MATCH('Cities &amp; Towns'!O$3, Constants!$A$2:$A$8, 0))</f>
        <v>0</v>
      </c>
      <c r="P72" s="100">
        <f>K72*INDEX(Constants!$D$2:$D$8, MATCH('Cities &amp; Towns'!P$3, Constants!$A$2:$A$8, 0))</f>
        <v>0</v>
      </c>
      <c r="Q72" s="48">
        <f t="shared" si="5"/>
        <v>883.36869300000012</v>
      </c>
      <c r="R72" s="55">
        <f>IF(SUMIF('GMP feeders by town'!$B$2:$B$1152, $A72, 'GMP feeders by town'!$F$2:$F$1152) = 0, "", IF(SUMIF('GMP feeders by town'!$B$2:$B$1152, $A72, 'GMP feeders by town'!$F$2:$F$1152) &lt; 0, 0, SUMIF('GMP feeders by town'!$B$2:$B$1152, $A72, 'GMP feeders by town'!$F$2:$F$1152)))</f>
        <v>0.85479241371418069</v>
      </c>
      <c r="S72" s="55" t="str">
        <f>IFERROR(IF(INDEX('VEC XFMR capacity by town'!$B$41:$BR$41, MATCH($A72, 'VEC XFMR capacity by town'!$B$1:$BR$1, 0)) = 0, "", IF($L72-INDEX('VEC XFMR capacity by town'!$B$41:$BR$41, MATCH($A72, 'VEC XFMR capacity by town'!$B$1:$BR$1, 0))&lt;0, 0, $L72-INDEX('VEC XFMR capacity by town'!$B$41:$BR$41, MATCH($A72, 'VEC XFMR capacity by town'!$B$1:$BR$1, 0)))), "")</f>
        <v/>
      </c>
      <c r="T72" s="55"/>
      <c r="U72" s="55"/>
      <c r="V72" s="55"/>
      <c r="W72" s="55"/>
      <c r="X72" s="55"/>
      <c r="Y72" s="56" cm="1">
        <f t="array" ref="Y72">IF(SUMPRODUCT(--($R72:$X72&lt;&gt;""))=0, "", SUM($R72:$X72))</f>
        <v>0.85479241371418069</v>
      </c>
      <c r="Z72" s="212" cm="1">
        <f t="array" ref="Z72">IFERROR(INDEX('EVT Demand'!$H$2:$H$757,MATCH(1,('EVT Demand'!$A$2:$A$757=$A72)*('EVT Demand'!$C$2:$C$757="Total"),0))/1000, "")</f>
        <v>6136.6109999999999</v>
      </c>
    </row>
    <row r="73" spans="1:26" x14ac:dyDescent="0.25">
      <c r="A73" t="s">
        <v>228</v>
      </c>
      <c r="B73" t="s">
        <v>231</v>
      </c>
      <c r="C73" t="str">
        <f>INDEX('RPC Counties'!$B$2:$B$15, MATCH($B73, 'RPC Counties'!$A$2:$A$15, 0))</f>
        <v>CVRPC</v>
      </c>
      <c r="D73" t="s">
        <v>236</v>
      </c>
      <c r="E73">
        <v>678</v>
      </c>
      <c r="F73" s="3">
        <f>IFERROR(INDEX(Cities!$E$2:$E$11, MATCH($A73, Cities!$A$2:$A$11, 0)), INDEX(Towns!$E$2:$E$247, MATCH($A73, Towns!$A$2:$A$247, 0)))</f>
        <v>41.8</v>
      </c>
      <c r="G73" s="3">
        <f>INDEX('VCGI Rooftop Solar'!$J$5:$J$260, MATCH($A73, 'VCGI Rooftop Solar'!$D$5:$D$260, 0))</f>
        <v>8.2411988550000004</v>
      </c>
      <c r="H73" s="57">
        <f>SUMIFS('Existing Gen'!$E$2:$E$100000, 'Existing Gen'!$B$2:$B$100000, $A73, 'Existing Gen'!$C$2:$C$100000, H$3)/1000</f>
        <v>0.25949</v>
      </c>
      <c r="I73" s="58">
        <f>SUMIFS('Existing Gen'!$E$2:$E$100000, 'Existing Gen'!$B$2:$B$100000, $A73, 'Existing Gen'!$C$2:$C$100000, I$3)/1000</f>
        <v>0</v>
      </c>
      <c r="J73" s="58">
        <f>SUMIFS('Existing Gen'!$E$2:$E$100000, 'Existing Gen'!$B$2:$B$100000, $A73, 'Existing Gen'!$C$2:$C$100000, J$3)/1000</f>
        <v>0</v>
      </c>
      <c r="K73" s="58">
        <f>SUMIFS('Existing Gen'!$E$2:$E$100000, 'Existing Gen'!$B$2:$B$100000, $A73, 'Existing Gen'!$C$2:$C$100000, K$3)/1000</f>
        <v>0</v>
      </c>
      <c r="L73" s="59">
        <f t="shared" si="4"/>
        <v>0.25949</v>
      </c>
      <c r="M73" s="136">
        <f>H73*INDEX(Constants!$D$2:$D$8, MATCH('Cities &amp; Towns'!M$3, Constants!$A$2:$A$8, 0))</f>
        <v>340.96985999999998</v>
      </c>
      <c r="N73" s="100">
        <f>I73*INDEX(Constants!$D$2:$D$8, MATCH('Cities &amp; Towns'!N$3, Constants!$A$2:$A$8, 0))</f>
        <v>0</v>
      </c>
      <c r="O73" s="100">
        <f>J73*INDEX(Constants!$D$2:$D$8, MATCH('Cities &amp; Towns'!O$3, Constants!$A$2:$A$8, 0))</f>
        <v>0</v>
      </c>
      <c r="P73" s="100">
        <f>K73*INDEX(Constants!$D$2:$D$8, MATCH('Cities &amp; Towns'!P$3, Constants!$A$2:$A$8, 0))</f>
        <v>0</v>
      </c>
      <c r="Q73" s="48">
        <f t="shared" si="5"/>
        <v>340.96985999999998</v>
      </c>
      <c r="R73" s="55" t="str">
        <f>IF(SUMIF('GMP feeders by town'!$B$2:$B$1152, $A73, 'GMP feeders by town'!$F$2:$F$1152) = 0, "", IF(SUMIF('GMP feeders by town'!$B$2:$B$1152, $A73, 'GMP feeders by town'!$F$2:$F$1152) &lt; 0, 0, SUMIF('GMP feeders by town'!$B$2:$B$1152, $A73, 'GMP feeders by town'!$F$2:$F$1152)))</f>
        <v/>
      </c>
      <c r="S73" s="55" t="str">
        <f>IFERROR(IF(INDEX('VEC XFMR capacity by town'!$B$41:$BR$41, MATCH($A73, 'VEC XFMR capacity by town'!$B$1:$BR$1, 0)) = 0, "", IF($L73-INDEX('VEC XFMR capacity by town'!$B$41:$BR$41, MATCH($A73, 'VEC XFMR capacity by town'!$B$1:$BR$1, 0))&lt;0, 0, $L73-INDEX('VEC XFMR capacity by town'!$B$41:$BR$41, MATCH($A73, 'VEC XFMR capacity by town'!$B$1:$BR$1, 0)))), "")</f>
        <v/>
      </c>
      <c r="T73" s="55"/>
      <c r="U73" s="55"/>
      <c r="V73" s="55"/>
      <c r="W73" s="55"/>
      <c r="X73" s="55"/>
      <c r="Y73" s="56" t="str" cm="1">
        <f t="array" ref="Y73">IF(SUMPRODUCT(--($R73:$X73&lt;&gt;""))=0, "", SUM($R73:$X73))</f>
        <v/>
      </c>
      <c r="Z73" s="212" cm="1">
        <f t="array" ref="Z73">IFERROR(INDEX('EVT Demand'!$H$2:$H$757,MATCH(1,('EVT Demand'!$A$2:$A$757=$A73)*('EVT Demand'!$C$2:$C$757="Total"),0))/1000, "")</f>
        <v>2908.5709999999999</v>
      </c>
    </row>
    <row r="74" spans="1:26" x14ac:dyDescent="0.25">
      <c r="A74" t="s">
        <v>229</v>
      </c>
      <c r="B74" t="s">
        <v>231</v>
      </c>
      <c r="C74" t="str">
        <f>INDEX('RPC Counties'!$B$2:$B$15, MATCH($B74, 'RPC Counties'!$A$2:$A$15, 0))</f>
        <v>CVRPC</v>
      </c>
      <c r="D74" t="s">
        <v>236</v>
      </c>
      <c r="E74" s="1">
        <v>1844</v>
      </c>
      <c r="F74" s="3">
        <f>IFERROR(INDEX(Cities!$E$2:$E$11, MATCH($A74, Cities!$A$2:$A$11, 0)), INDEX(Towns!$E$2:$E$247, MATCH($A74, Towns!$A$2:$A$247, 0)))</f>
        <v>26.7</v>
      </c>
      <c r="G74" s="3">
        <f>INDEX('VCGI Rooftop Solar'!$J$5:$J$260, MATCH($A74, 'VCGI Rooftop Solar'!$D$5:$D$260, 0))</f>
        <v>24.382838770000003</v>
      </c>
      <c r="H74" s="57">
        <f>SUMIFS('Existing Gen'!$E$2:$E$100000, 'Existing Gen'!$B$2:$B$100000, $A74, 'Existing Gen'!$C$2:$C$100000, H$3)/1000</f>
        <v>2.6467199999999984</v>
      </c>
      <c r="I74" s="58">
        <f>SUMIFS('Existing Gen'!$E$2:$E$100000, 'Existing Gen'!$B$2:$B$100000, $A74, 'Existing Gen'!$C$2:$C$100000, I$3)/1000</f>
        <v>0</v>
      </c>
      <c r="J74" s="58">
        <f>SUMIFS('Existing Gen'!$E$2:$E$100000, 'Existing Gen'!$B$2:$B$100000, $A74, 'Existing Gen'!$C$2:$C$100000, J$3)/1000</f>
        <v>0</v>
      </c>
      <c r="K74" s="58">
        <f>SUMIFS('Existing Gen'!$E$2:$E$100000, 'Existing Gen'!$B$2:$B$100000, $A74, 'Existing Gen'!$C$2:$C$100000, K$3)/1000</f>
        <v>0</v>
      </c>
      <c r="L74" s="59">
        <f t="shared" si="4"/>
        <v>2.6467199999999984</v>
      </c>
      <c r="M74" s="136">
        <f>H74*INDEX(Constants!$D$2:$D$8, MATCH('Cities &amp; Towns'!M$3, Constants!$A$2:$A$8, 0))</f>
        <v>3477.7900799999979</v>
      </c>
      <c r="N74" s="100">
        <f>I74*INDEX(Constants!$D$2:$D$8, MATCH('Cities &amp; Towns'!N$3, Constants!$A$2:$A$8, 0))</f>
        <v>0</v>
      </c>
      <c r="O74" s="100">
        <f>J74*INDEX(Constants!$D$2:$D$8, MATCH('Cities &amp; Towns'!O$3, Constants!$A$2:$A$8, 0))</f>
        <v>0</v>
      </c>
      <c r="P74" s="100">
        <f>K74*INDEX(Constants!$D$2:$D$8, MATCH('Cities &amp; Towns'!P$3, Constants!$A$2:$A$8, 0))</f>
        <v>0</v>
      </c>
      <c r="Q74" s="48">
        <f t="shared" si="5"/>
        <v>3477.7900799999979</v>
      </c>
      <c r="R74" s="55">
        <f>IF(SUMIF('GMP feeders by town'!$B$2:$B$1152, $A74, 'GMP feeders by town'!$F$2:$F$1152) = 0, "", IF(SUMIF('GMP feeders by town'!$B$2:$B$1152, $A74, 'GMP feeders by town'!$F$2:$F$1152) &lt; 0, 0, SUMIF('GMP feeders by town'!$B$2:$B$1152, $A74, 'GMP feeders by town'!$F$2:$F$1152)))</f>
        <v>6.6123324463522808</v>
      </c>
      <c r="S74" s="55" t="str">
        <f>IFERROR(IF(INDEX('VEC XFMR capacity by town'!$B$41:$BR$41, MATCH($A74, 'VEC XFMR capacity by town'!$B$1:$BR$1, 0)) = 0, "", IF($L74-INDEX('VEC XFMR capacity by town'!$B$41:$BR$41, MATCH($A74, 'VEC XFMR capacity by town'!$B$1:$BR$1, 0))&lt;0, 0, $L74-INDEX('VEC XFMR capacity by town'!$B$41:$BR$41, MATCH($A74, 'VEC XFMR capacity by town'!$B$1:$BR$1, 0)))), "")</f>
        <v/>
      </c>
      <c r="T74" s="55"/>
      <c r="U74" s="55"/>
      <c r="V74" s="55"/>
      <c r="W74" s="55"/>
      <c r="X74" s="55"/>
      <c r="Y74" s="56" cm="1">
        <f t="array" ref="Y74">IF(SUMPRODUCT(--($R74:$X74&lt;&gt;""))=0, "", SUM($R74:$X74))</f>
        <v>6.6123324463522808</v>
      </c>
      <c r="Z74" s="212" cm="1">
        <f t="array" ref="Z74">IFERROR(INDEX('EVT Demand'!$H$2:$H$757,MATCH(1,('EVT Demand'!$A$2:$A$757=$A74)*('EVT Demand'!$C$2:$C$757="Total"),0))/1000, "")</f>
        <v>16487.092000000001</v>
      </c>
    </row>
    <row r="75" spans="1:26" x14ac:dyDescent="0.25">
      <c r="A75" t="s">
        <v>230</v>
      </c>
      <c r="B75" t="s">
        <v>231</v>
      </c>
      <c r="C75" t="str">
        <f>INDEX('RPC Counties'!$B$2:$B$15, MATCH($B75, 'RPC Counties'!$A$2:$A$15, 0))</f>
        <v>CVRPC</v>
      </c>
      <c r="D75" t="s">
        <v>236</v>
      </c>
      <c r="E75" s="1">
        <v>1977</v>
      </c>
      <c r="F75" s="3">
        <f>IFERROR(INDEX(Cities!$E$2:$E$11, MATCH($A75, Cities!$A$2:$A$11, 0)), INDEX(Towns!$E$2:$E$247, MATCH($A75, Towns!$A$2:$A$247, 0)))</f>
        <v>39.9</v>
      </c>
      <c r="G75" s="3">
        <f>INDEX('VCGI Rooftop Solar'!$J$5:$J$260, MATCH($A75, 'VCGI Rooftop Solar'!$D$5:$D$260, 0))</f>
        <v>27.996008080000003</v>
      </c>
      <c r="H75" s="57">
        <f>SUMIFS('Existing Gen'!$E$2:$E$100000, 'Existing Gen'!$B$2:$B$100000, $A75, 'Existing Gen'!$C$2:$C$100000, H$3)/1000</f>
        <v>1.6588400000000005</v>
      </c>
      <c r="I75" s="58">
        <f>SUMIFS('Existing Gen'!$E$2:$E$100000, 'Existing Gen'!$B$2:$B$100000, $A75, 'Existing Gen'!$C$2:$C$100000, I$3)/1000</f>
        <v>5.0000000000000001E-3</v>
      </c>
      <c r="J75" s="58">
        <f>SUMIFS('Existing Gen'!$E$2:$E$100000, 'Existing Gen'!$B$2:$B$100000, $A75, 'Existing Gen'!$C$2:$C$100000, J$3)/1000</f>
        <v>0</v>
      </c>
      <c r="K75" s="58">
        <f>SUMIFS('Existing Gen'!$E$2:$E$100000, 'Existing Gen'!$B$2:$B$100000, $A75, 'Existing Gen'!$C$2:$C$100000, K$3)/1000</f>
        <v>0</v>
      </c>
      <c r="L75" s="59">
        <f t="shared" si="4"/>
        <v>1.6638400000000004</v>
      </c>
      <c r="M75" s="136">
        <f>H75*INDEX(Constants!$D$2:$D$8, MATCH('Cities &amp; Towns'!M$3, Constants!$A$2:$A$8, 0))</f>
        <v>2179.7157600000005</v>
      </c>
      <c r="N75" s="100">
        <f>I75*INDEX(Constants!$D$2:$D$8, MATCH('Cities &amp; Towns'!N$3, Constants!$A$2:$A$8, 0))</f>
        <v>9.8550000000000004</v>
      </c>
      <c r="O75" s="100">
        <f>J75*INDEX(Constants!$D$2:$D$8, MATCH('Cities &amp; Towns'!O$3, Constants!$A$2:$A$8, 0))</f>
        <v>0</v>
      </c>
      <c r="P75" s="100">
        <f>K75*INDEX(Constants!$D$2:$D$8, MATCH('Cities &amp; Towns'!P$3, Constants!$A$2:$A$8, 0))</f>
        <v>0</v>
      </c>
      <c r="Q75" s="48">
        <f t="shared" si="5"/>
        <v>2189.5707600000005</v>
      </c>
      <c r="R75" s="55">
        <f>IF(SUMIF('GMP feeders by town'!$B$2:$B$1152, $A75, 'GMP feeders by town'!$F$2:$F$1152) = 0, "", IF(SUMIF('GMP feeders by town'!$B$2:$B$1152, $A75, 'GMP feeders by town'!$F$2:$F$1152) &lt; 0, 0, SUMIF('GMP feeders by town'!$B$2:$B$1152, $A75, 'GMP feeders by town'!$F$2:$F$1152)))</f>
        <v>56.394250589910285</v>
      </c>
      <c r="S75" s="55" t="str">
        <f>IFERROR(IF(INDEX('VEC XFMR capacity by town'!$B$41:$BR$41, MATCH($A75, 'VEC XFMR capacity by town'!$B$1:$BR$1, 0)) = 0, "", IF($L75-INDEX('VEC XFMR capacity by town'!$B$41:$BR$41, MATCH($A75, 'VEC XFMR capacity by town'!$B$1:$BR$1, 0))&lt;0, 0, $L75-INDEX('VEC XFMR capacity by town'!$B$41:$BR$41, MATCH($A75, 'VEC XFMR capacity by town'!$B$1:$BR$1, 0)))), "")</f>
        <v/>
      </c>
      <c r="T75" s="55"/>
      <c r="U75" s="55"/>
      <c r="V75" s="55"/>
      <c r="W75" s="55"/>
      <c r="X75" s="55"/>
      <c r="Y75" s="56" cm="1">
        <f t="array" ref="Y75">IF(SUMPRODUCT(--($R75:$X75&lt;&gt;""))=0, "", SUM($R75:$X75))</f>
        <v>56.394250589910285</v>
      </c>
      <c r="Z75" s="212" cm="1">
        <f t="array" ref="Z75">IFERROR(INDEX('EVT Demand'!$H$2:$H$757,MATCH(1,('EVT Demand'!$A$2:$A$757=$A75)*('EVT Demand'!$C$2:$C$757="Total"),0))/1000, "")</f>
        <v>36356.048999999999</v>
      </c>
    </row>
    <row r="76" spans="1:26" x14ac:dyDescent="0.25">
      <c r="A76" t="s">
        <v>231</v>
      </c>
      <c r="B76" t="s">
        <v>226</v>
      </c>
      <c r="C76" t="str">
        <f>INDEX('RPC Counties'!$B$2:$B$15, MATCH($B76, 'RPC Counties'!$A$2:$A$15, 0))</f>
        <v>TRORC</v>
      </c>
      <c r="D76" t="s">
        <v>236</v>
      </c>
      <c r="E76" s="1">
        <v>1032</v>
      </c>
      <c r="F76" s="3">
        <f>IFERROR(INDEX(Cities!$E$2:$E$11, MATCH($A76, Cities!$A$2:$A$11, 0)), INDEX(Towns!$E$2:$E$247, MATCH($A76, Towns!$A$2:$A$247, 0)))</f>
        <v>38.9</v>
      </c>
      <c r="G76" s="3">
        <f>INDEX('VCGI Rooftop Solar'!$J$5:$J$260, MATCH($A76, 'VCGI Rooftop Solar'!$D$5:$D$260, 0))</f>
        <v>13.225059600000002</v>
      </c>
      <c r="H76" s="57">
        <f>SUMIFS('Existing Gen'!$E$2:$E$100000, 'Existing Gen'!$B$2:$B$100000, $A76, 'Existing Gen'!$C$2:$C$100000, H$3)/1000</f>
        <v>0.24215999999999996</v>
      </c>
      <c r="I76" s="58">
        <f>SUMIFS('Existing Gen'!$E$2:$E$100000, 'Existing Gen'!$B$2:$B$100000, $A76, 'Existing Gen'!$C$2:$C$100000, I$3)/1000</f>
        <v>0.02</v>
      </c>
      <c r="J76" s="58">
        <f>SUMIFS('Existing Gen'!$E$2:$E$100000, 'Existing Gen'!$B$2:$B$100000, $A76, 'Existing Gen'!$C$2:$C$100000, J$3)/1000</f>
        <v>0</v>
      </c>
      <c r="K76" s="58">
        <f>SUMIFS('Existing Gen'!$E$2:$E$100000, 'Existing Gen'!$B$2:$B$100000, $A76, 'Existing Gen'!$C$2:$C$100000, K$3)/1000</f>
        <v>0</v>
      </c>
      <c r="L76" s="59">
        <f t="shared" si="4"/>
        <v>0.26215999999999995</v>
      </c>
      <c r="M76" s="136">
        <f>H76*INDEX(Constants!$D$2:$D$8, MATCH('Cities &amp; Towns'!M$3, Constants!$A$2:$A$8, 0))</f>
        <v>318.19823999999994</v>
      </c>
      <c r="N76" s="100">
        <f>I76*INDEX(Constants!$D$2:$D$8, MATCH('Cities &amp; Towns'!N$3, Constants!$A$2:$A$8, 0))</f>
        <v>39.42</v>
      </c>
      <c r="O76" s="100">
        <f>J76*INDEX(Constants!$D$2:$D$8, MATCH('Cities &amp; Towns'!O$3, Constants!$A$2:$A$8, 0))</f>
        <v>0</v>
      </c>
      <c r="P76" s="100">
        <f>K76*INDEX(Constants!$D$2:$D$8, MATCH('Cities &amp; Towns'!P$3, Constants!$A$2:$A$8, 0))</f>
        <v>0</v>
      </c>
      <c r="Q76" s="48">
        <f t="shared" si="5"/>
        <v>357.61823999999996</v>
      </c>
      <c r="R76" s="55">
        <f>IF(SUMIF('GMP feeders by town'!$B$2:$B$1152, $A76, 'GMP feeders by town'!$F$2:$F$1152) = 0, "", IF(SUMIF('GMP feeders by town'!$B$2:$B$1152, $A76, 'GMP feeders by town'!$F$2:$F$1152) &lt; 0, 0, SUMIF('GMP feeders by town'!$B$2:$B$1152, $A76, 'GMP feeders by town'!$F$2:$F$1152)))</f>
        <v>1.1136259706478744</v>
      </c>
      <c r="S76" s="55" t="str">
        <f>IFERROR(IF(INDEX('VEC XFMR capacity by town'!$B$41:$BR$41, MATCH($A76, 'VEC XFMR capacity by town'!$B$1:$BR$1, 0)) = 0, "", IF($L76-INDEX('VEC XFMR capacity by town'!$B$41:$BR$41, MATCH($A76, 'VEC XFMR capacity by town'!$B$1:$BR$1, 0))&lt;0, 0, $L76-INDEX('VEC XFMR capacity by town'!$B$41:$BR$41, MATCH($A76, 'VEC XFMR capacity by town'!$B$1:$BR$1, 0)))), "")</f>
        <v/>
      </c>
      <c r="T76" s="55"/>
      <c r="U76" s="55"/>
      <c r="V76" s="55"/>
      <c r="W76" s="55"/>
      <c r="X76" s="55"/>
      <c r="Y76" s="56" cm="1">
        <f t="array" ref="Y76">IF(SUMPRODUCT(--($R76:$X76&lt;&gt;""))=0, "", SUM($R76:$X76))</f>
        <v>1.1136259706478744</v>
      </c>
      <c r="Z76" s="212" cm="1">
        <f t="array" ref="Z76">IFERROR(INDEX('EVT Demand'!$H$2:$H$757,MATCH(1,('EVT Demand'!$A$2:$A$757=$A76)*('EVT Demand'!$C$2:$C$757="Total"),0))/1000, "")</f>
        <v>4112.8680000000004</v>
      </c>
    </row>
    <row r="77" spans="1:26" x14ac:dyDescent="0.25">
      <c r="A77" t="s">
        <v>232</v>
      </c>
      <c r="B77" t="s">
        <v>231</v>
      </c>
      <c r="C77" t="str">
        <f>INDEX('RPC Counties'!$B$2:$B$15, MATCH($B77, 'RPC Counties'!$A$2:$A$15, 0))</f>
        <v>CVRPC</v>
      </c>
      <c r="D77" t="s">
        <v>236</v>
      </c>
      <c r="E77" s="1">
        <v>5331</v>
      </c>
      <c r="F77" s="3">
        <f>IFERROR(INDEX(Cities!$E$2:$E$11, MATCH($A77, Cities!$A$2:$A$11, 0)), INDEX(Towns!$E$2:$E$247, MATCH($A77, Towns!$A$2:$A$247, 0)))</f>
        <v>48.2</v>
      </c>
      <c r="G77" s="3">
        <f>INDEX('VCGI Rooftop Solar'!$J$5:$J$260, MATCH($A77, 'VCGI Rooftop Solar'!$D$5:$D$260, 0))</f>
        <v>55.659165725000001</v>
      </c>
      <c r="H77" s="57">
        <f>SUMIFS('Existing Gen'!$E$2:$E$100000, 'Existing Gen'!$B$2:$B$100000, $A77, 'Existing Gen'!$C$2:$C$100000, H$3)/1000</f>
        <v>5.6187895000000045</v>
      </c>
      <c r="I77" s="58">
        <f>SUMIFS('Existing Gen'!$E$2:$E$100000, 'Existing Gen'!$B$2:$B$100000, $A77, 'Existing Gen'!$C$2:$C$100000, I$3)/1000</f>
        <v>0</v>
      </c>
      <c r="J77" s="58">
        <f>SUMIFS('Existing Gen'!$E$2:$E$100000, 'Existing Gen'!$B$2:$B$100000, $A77, 'Existing Gen'!$C$2:$C$100000, J$3)/1000</f>
        <v>0</v>
      </c>
      <c r="K77" s="58">
        <f>SUMIFS('Existing Gen'!$E$2:$E$100000, 'Existing Gen'!$B$2:$B$100000, $A77, 'Existing Gen'!$C$2:$C$100000, K$3)/1000</f>
        <v>13.076600000000001</v>
      </c>
      <c r="L77" s="59">
        <f t="shared" si="4"/>
        <v>18.695389500000005</v>
      </c>
      <c r="M77" s="136">
        <f>H77*INDEX(Constants!$D$2:$D$8, MATCH('Cities &amp; Towns'!M$3, Constants!$A$2:$A$8, 0))</f>
        <v>7383.0894030000063</v>
      </c>
      <c r="N77" s="100">
        <f>I77*INDEX(Constants!$D$2:$D$8, MATCH('Cities &amp; Towns'!N$3, Constants!$A$2:$A$8, 0))</f>
        <v>0</v>
      </c>
      <c r="O77" s="100">
        <f>J77*INDEX(Constants!$D$2:$D$8, MATCH('Cities &amp; Towns'!O$3, Constants!$A$2:$A$8, 0))</f>
        <v>0</v>
      </c>
      <c r="P77" s="100">
        <f>K77*INDEX(Constants!$D$2:$D$8, MATCH('Cities &amp; Towns'!P$3, Constants!$A$2:$A$8, 0))</f>
        <v>57275.508000000002</v>
      </c>
      <c r="Q77" s="48">
        <f t="shared" si="5"/>
        <v>64658.597403000007</v>
      </c>
      <c r="R77" s="55">
        <f>IF(SUMIF('GMP feeders by town'!$B$2:$B$1152, $A77, 'GMP feeders by town'!$F$2:$F$1152) = 0, "", IF(SUMIF('GMP feeders by town'!$B$2:$B$1152, $A77, 'GMP feeders by town'!$F$2:$F$1152) &lt; 0, 0, SUMIF('GMP feeders by town'!$B$2:$B$1152, $A77, 'GMP feeders by town'!$F$2:$F$1152)))</f>
        <v>60.615016828824345</v>
      </c>
      <c r="S77" s="55" t="str">
        <f>IFERROR(IF(INDEX('VEC XFMR capacity by town'!$B$41:$BR$41, MATCH($A77, 'VEC XFMR capacity by town'!$B$1:$BR$1, 0)) = 0, "", IF($L77-INDEX('VEC XFMR capacity by town'!$B$41:$BR$41, MATCH($A77, 'VEC XFMR capacity by town'!$B$1:$BR$1, 0))&lt;0, 0, $L77-INDEX('VEC XFMR capacity by town'!$B$41:$BR$41, MATCH($A77, 'VEC XFMR capacity by town'!$B$1:$BR$1, 0)))), "")</f>
        <v/>
      </c>
      <c r="T77" s="55"/>
      <c r="U77" s="55"/>
      <c r="V77" s="55"/>
      <c r="W77" s="55"/>
      <c r="X77" s="55"/>
      <c r="Y77" s="56" cm="1">
        <f t="array" ref="Y77">IF(SUMPRODUCT(--($R77:$X77&lt;&gt;""))=0, "", SUM($R77:$X77))</f>
        <v>60.615016828824345</v>
      </c>
      <c r="Z77" s="212" cm="1">
        <f t="array" ref="Z77">IFERROR(INDEX('EVT Demand'!$H$2:$H$757,MATCH(1,('EVT Demand'!$A$2:$A$757=$A77)*('EVT Demand'!$C$2:$C$757="Total"),0))/1000, "")</f>
        <v>47901.553</v>
      </c>
    </row>
    <row r="78" spans="1:26" x14ac:dyDescent="0.25">
      <c r="A78" t="s">
        <v>233</v>
      </c>
      <c r="B78" t="s">
        <v>226</v>
      </c>
      <c r="C78" t="str">
        <f>INDEX('RPC Counties'!$B$2:$B$15, MATCH($B78, 'RPC Counties'!$A$2:$A$15, 0))</f>
        <v>TRORC</v>
      </c>
      <c r="D78" t="s">
        <v>236</v>
      </c>
      <c r="E78" s="1">
        <v>3515</v>
      </c>
      <c r="F78" s="3">
        <f>IFERROR(INDEX(Cities!$E$2:$E$11, MATCH($A78, Cities!$A$2:$A$11, 0)), INDEX(Towns!$E$2:$E$247, MATCH($A78, Towns!$A$2:$A$247, 0)))</f>
        <v>40.200000000000003</v>
      </c>
      <c r="G78" s="3">
        <f>INDEX('VCGI Rooftop Solar'!$J$5:$J$260, MATCH($A78, 'VCGI Rooftop Solar'!$D$5:$D$260, 0))</f>
        <v>38.487592169999999</v>
      </c>
      <c r="H78" s="57">
        <f>SUMIFS('Existing Gen'!$E$2:$E$100000, 'Existing Gen'!$B$2:$B$100000, $A78, 'Existing Gen'!$C$2:$C$100000, H$3)/1000</f>
        <v>6.9910840000000025</v>
      </c>
      <c r="I78" s="58">
        <f>SUMIFS('Existing Gen'!$E$2:$E$100000, 'Existing Gen'!$B$2:$B$100000, $A78, 'Existing Gen'!$C$2:$C$100000, I$3)/1000</f>
        <v>0</v>
      </c>
      <c r="J78" s="58">
        <f>SUMIFS('Existing Gen'!$E$2:$E$100000, 'Existing Gen'!$B$2:$B$100000, $A78, 'Existing Gen'!$C$2:$C$100000, J$3)/1000</f>
        <v>0</v>
      </c>
      <c r="K78" s="58">
        <f>SUMIFS('Existing Gen'!$E$2:$E$100000, 'Existing Gen'!$B$2:$B$100000, $A78, 'Existing Gen'!$C$2:$C$100000, K$3)/1000</f>
        <v>0</v>
      </c>
      <c r="L78" s="59">
        <f t="shared" si="4"/>
        <v>6.9910840000000025</v>
      </c>
      <c r="M78" s="136">
        <f>H78*INDEX(Constants!$D$2:$D$8, MATCH('Cities &amp; Towns'!M$3, Constants!$A$2:$A$8, 0))</f>
        <v>9186.2843760000032</v>
      </c>
      <c r="N78" s="100">
        <f>I78*INDEX(Constants!$D$2:$D$8, MATCH('Cities &amp; Towns'!N$3, Constants!$A$2:$A$8, 0))</f>
        <v>0</v>
      </c>
      <c r="O78" s="100">
        <f>J78*INDEX(Constants!$D$2:$D$8, MATCH('Cities &amp; Towns'!O$3, Constants!$A$2:$A$8, 0))</f>
        <v>0</v>
      </c>
      <c r="P78" s="100">
        <f>K78*INDEX(Constants!$D$2:$D$8, MATCH('Cities &amp; Towns'!P$3, Constants!$A$2:$A$8, 0))</f>
        <v>0</v>
      </c>
      <c r="Q78" s="48">
        <f t="shared" si="5"/>
        <v>9186.2843760000032</v>
      </c>
      <c r="R78" s="55">
        <f>IF(SUMIF('GMP feeders by town'!$B$2:$B$1152, $A78, 'GMP feeders by town'!$F$2:$F$1152) = 0, "", IF(SUMIF('GMP feeders by town'!$B$2:$B$1152, $A78, 'GMP feeders by town'!$F$2:$F$1152) &lt; 0, 0, SUMIF('GMP feeders by town'!$B$2:$B$1152, $A78, 'GMP feeders by town'!$F$2:$F$1152)))</f>
        <v>4.2149569028981366</v>
      </c>
      <c r="S78" s="55" t="str">
        <f>IFERROR(IF(INDEX('VEC XFMR capacity by town'!$B$41:$BR$41, MATCH($A78, 'VEC XFMR capacity by town'!$B$1:$BR$1, 0)) = 0, "", IF($L78-INDEX('VEC XFMR capacity by town'!$B$41:$BR$41, MATCH($A78, 'VEC XFMR capacity by town'!$B$1:$BR$1, 0))&lt;0, 0, $L78-INDEX('VEC XFMR capacity by town'!$B$41:$BR$41, MATCH($A78, 'VEC XFMR capacity by town'!$B$1:$BR$1, 0)))), "")</f>
        <v/>
      </c>
      <c r="T78" s="55"/>
      <c r="U78" s="55"/>
      <c r="V78" s="55"/>
      <c r="W78" s="55"/>
      <c r="X78" s="55"/>
      <c r="Y78" s="56" cm="1">
        <f t="array" ref="Y78">IF(SUMPRODUCT(--($R78:$X78&lt;&gt;""))=0, "", SUM($R78:$X78))</f>
        <v>4.2149569028981366</v>
      </c>
      <c r="Z78" s="212" cm="1">
        <f t="array" ref="Z78">IFERROR(INDEX('EVT Demand'!$H$2:$H$757,MATCH(1,('EVT Demand'!$A$2:$A$757=$A78)*('EVT Demand'!$C$2:$C$757="Total"),0))/1000, "")</f>
        <v>16517.885999999999</v>
      </c>
    </row>
    <row r="79" spans="1:26" x14ac:dyDescent="0.25">
      <c r="A79" t="s">
        <v>234</v>
      </c>
      <c r="B79" t="s">
        <v>231</v>
      </c>
      <c r="C79" t="str">
        <f>INDEX('RPC Counties'!$B$2:$B$15, MATCH($B79, 'RPC Counties'!$A$2:$A$15, 0))</f>
        <v>CVRPC</v>
      </c>
      <c r="D79" t="s">
        <v>236</v>
      </c>
      <c r="E79">
        <v>928</v>
      </c>
      <c r="F79" s="3">
        <f>IFERROR(INDEX(Cities!$E$2:$E$11, MATCH($A79, Cities!$A$2:$A$11, 0)), INDEX(Towns!$E$2:$E$247, MATCH($A79, Towns!$A$2:$A$247, 0)))</f>
        <v>37.5</v>
      </c>
      <c r="G79" s="3">
        <f>INDEX('VCGI Rooftop Solar'!$J$5:$J$260, MATCH($A79, 'VCGI Rooftop Solar'!$D$5:$D$260, 0))</f>
        <v>7.5451040700000007</v>
      </c>
      <c r="H79" s="57">
        <f>SUMIFS('Existing Gen'!$E$2:$E$100000, 'Existing Gen'!$B$2:$B$100000, $A79, 'Existing Gen'!$C$2:$C$100000, H$3)/1000</f>
        <v>0.11270800000000003</v>
      </c>
      <c r="I79" s="58">
        <f>SUMIFS('Existing Gen'!$E$2:$E$100000, 'Existing Gen'!$B$2:$B$100000, $A79, 'Existing Gen'!$C$2:$C$100000, I$3)/1000</f>
        <v>0</v>
      </c>
      <c r="J79" s="58">
        <f>SUMIFS('Existing Gen'!$E$2:$E$100000, 'Existing Gen'!$B$2:$B$100000, $A79, 'Existing Gen'!$C$2:$C$100000, J$3)/1000</f>
        <v>0</v>
      </c>
      <c r="K79" s="58">
        <f>SUMIFS('Existing Gen'!$E$2:$E$100000, 'Existing Gen'!$B$2:$B$100000, $A79, 'Existing Gen'!$C$2:$C$100000, K$3)/1000</f>
        <v>0</v>
      </c>
      <c r="L79" s="59">
        <f t="shared" si="4"/>
        <v>0.11270800000000003</v>
      </c>
      <c r="M79" s="136">
        <f>H79*INDEX(Constants!$D$2:$D$8, MATCH('Cities &amp; Towns'!M$3, Constants!$A$2:$A$8, 0))</f>
        <v>148.09831200000005</v>
      </c>
      <c r="N79" s="100">
        <f>I79*INDEX(Constants!$D$2:$D$8, MATCH('Cities &amp; Towns'!N$3, Constants!$A$2:$A$8, 0))</f>
        <v>0</v>
      </c>
      <c r="O79" s="100">
        <f>J79*INDEX(Constants!$D$2:$D$8, MATCH('Cities &amp; Towns'!O$3, Constants!$A$2:$A$8, 0))</f>
        <v>0</v>
      </c>
      <c r="P79" s="100">
        <f>K79*INDEX(Constants!$D$2:$D$8, MATCH('Cities &amp; Towns'!P$3, Constants!$A$2:$A$8, 0))</f>
        <v>0</v>
      </c>
      <c r="Q79" s="48">
        <f t="shared" si="5"/>
        <v>148.09831200000005</v>
      </c>
      <c r="R79" s="55" t="str">
        <f>IF(SUMIF('GMP feeders by town'!$B$2:$B$1152, $A79, 'GMP feeders by town'!$F$2:$F$1152) = 0, "", IF(SUMIF('GMP feeders by town'!$B$2:$B$1152, $A79, 'GMP feeders by town'!$F$2:$F$1152) &lt; 0, 0, SUMIF('GMP feeders by town'!$B$2:$B$1152, $A79, 'GMP feeders by town'!$F$2:$F$1152)))</f>
        <v/>
      </c>
      <c r="S79" s="55" t="str">
        <f>IFERROR(IF(INDEX('VEC XFMR capacity by town'!$B$41:$BR$41, MATCH($A79, 'VEC XFMR capacity by town'!$B$1:$BR$1, 0)) = 0, "", IF($L79-INDEX('VEC XFMR capacity by town'!$B$41:$BR$41, MATCH($A79, 'VEC XFMR capacity by town'!$B$1:$BR$1, 0))&lt;0, 0, $L79-INDEX('VEC XFMR capacity by town'!$B$41:$BR$41, MATCH($A79, 'VEC XFMR capacity by town'!$B$1:$BR$1, 0)))), "")</f>
        <v/>
      </c>
      <c r="T79" s="55"/>
      <c r="U79" s="55"/>
      <c r="V79" s="55"/>
      <c r="W79" s="55"/>
      <c r="X79" s="55"/>
      <c r="Y79" s="56" t="str" cm="1">
        <f t="array" ref="Y79">IF(SUMPRODUCT(--($R79:$X79&lt;&gt;""))=0, "", SUM($R79:$X79))</f>
        <v/>
      </c>
      <c r="Z79" s="212" cm="1">
        <f t="array" ref="Z79">IFERROR(INDEX('EVT Demand'!$H$2:$H$757,MATCH(1,('EVT Demand'!$A$2:$A$757=$A79)*('EVT Demand'!$C$2:$C$757="Total"),0))/1000, "")</f>
        <v>0</v>
      </c>
    </row>
    <row r="80" spans="1:26" x14ac:dyDescent="0.25">
      <c r="A80" t="s">
        <v>235</v>
      </c>
      <c r="B80" t="s">
        <v>231</v>
      </c>
      <c r="C80" t="str">
        <f>INDEX('RPC Counties'!$B$2:$B$15, MATCH($B80, 'RPC Counties'!$A$2:$A$15, 0))</f>
        <v>CVRPC</v>
      </c>
      <c r="D80" t="s">
        <v>236</v>
      </c>
      <c r="E80">
        <v>964</v>
      </c>
      <c r="F80" s="3">
        <f>IFERROR(INDEX(Cities!$E$2:$E$11, MATCH($A80, Cities!$A$2:$A$11, 0)), INDEX(Towns!$E$2:$E$247, MATCH($A80, Towns!$A$2:$A$247, 0)))</f>
        <v>38.700000000000003</v>
      </c>
      <c r="G80" s="3">
        <f>INDEX('VCGI Rooftop Solar'!$J$5:$J$260, MATCH($A80, 'VCGI Rooftop Solar'!$D$5:$D$260, 0))</f>
        <v>7.3014585400000005</v>
      </c>
      <c r="H80" s="57">
        <f>SUMIFS('Existing Gen'!$E$2:$E$100000, 'Existing Gen'!$B$2:$B$100000, $A80, 'Existing Gen'!$C$2:$C$100000, H$3)/1000</f>
        <v>0.25841799999999998</v>
      </c>
      <c r="I80" s="58">
        <f>SUMIFS('Existing Gen'!$E$2:$E$100000, 'Existing Gen'!$B$2:$B$100000, $A80, 'Existing Gen'!$C$2:$C$100000, I$3)/1000</f>
        <v>0</v>
      </c>
      <c r="J80" s="58">
        <f>SUMIFS('Existing Gen'!$E$2:$E$100000, 'Existing Gen'!$B$2:$B$100000, $A80, 'Existing Gen'!$C$2:$C$100000, J$3)/1000</f>
        <v>0</v>
      </c>
      <c r="K80" s="58">
        <f>SUMIFS('Existing Gen'!$E$2:$E$100000, 'Existing Gen'!$B$2:$B$100000, $A80, 'Existing Gen'!$C$2:$C$100000, K$3)/1000</f>
        <v>0.17765</v>
      </c>
      <c r="L80" s="59">
        <f t="shared" si="4"/>
        <v>0.43606800000000001</v>
      </c>
      <c r="M80" s="136">
        <f>H80*INDEX(Constants!$D$2:$D$8, MATCH('Cities &amp; Towns'!M$3, Constants!$A$2:$A$8, 0))</f>
        <v>339.56125199999997</v>
      </c>
      <c r="N80" s="100">
        <f>I80*INDEX(Constants!$D$2:$D$8, MATCH('Cities &amp; Towns'!N$3, Constants!$A$2:$A$8, 0))</f>
        <v>0</v>
      </c>
      <c r="O80" s="100">
        <f>J80*INDEX(Constants!$D$2:$D$8, MATCH('Cities &amp; Towns'!O$3, Constants!$A$2:$A$8, 0))</f>
        <v>0</v>
      </c>
      <c r="P80" s="100">
        <f>K80*INDEX(Constants!$D$2:$D$8, MATCH('Cities &amp; Towns'!P$3, Constants!$A$2:$A$8, 0))</f>
        <v>778.10699999999997</v>
      </c>
      <c r="Q80" s="48">
        <f t="shared" si="5"/>
        <v>1117.6682519999999</v>
      </c>
      <c r="R80" s="55">
        <f>IF(SUMIF('GMP feeders by town'!$B$2:$B$1152, $A80, 'GMP feeders by town'!$F$2:$F$1152) = 0, "", IF(SUMIF('GMP feeders by town'!$B$2:$B$1152, $A80, 'GMP feeders by town'!$F$2:$F$1152) &lt; 0, 0, SUMIF('GMP feeders by town'!$B$2:$B$1152, $A80, 'GMP feeders by town'!$F$2:$F$1152)))</f>
        <v>5.9792440310256749</v>
      </c>
      <c r="S80" s="55" t="str">
        <f>IFERROR(IF(INDEX('VEC XFMR capacity by town'!$B$41:$BR$41, MATCH($A80, 'VEC XFMR capacity by town'!$B$1:$BR$1, 0)) = 0, "", IF($L80-INDEX('VEC XFMR capacity by town'!$B$41:$BR$41, MATCH($A80, 'VEC XFMR capacity by town'!$B$1:$BR$1, 0))&lt;0, 0, $L80-INDEX('VEC XFMR capacity by town'!$B$41:$BR$41, MATCH($A80, 'VEC XFMR capacity by town'!$B$1:$BR$1, 0)))), "")</f>
        <v/>
      </c>
      <c r="T80" s="55"/>
      <c r="U80" s="55"/>
      <c r="V80" s="55"/>
      <c r="W80" s="55"/>
      <c r="X80" s="55"/>
      <c r="Y80" s="56" cm="1">
        <f t="array" ref="Y80">IF(SUMPRODUCT(--($R80:$X80&lt;&gt;""))=0, "", SUM($R80:$X80))</f>
        <v>5.9792440310256749</v>
      </c>
      <c r="Z80" s="212" cm="1">
        <f t="array" ref="Z80">IFERROR(INDEX('EVT Demand'!$H$2:$H$757,MATCH(1,('EVT Demand'!$A$2:$A$757=$A80)*('EVT Demand'!$C$2:$C$757="Total"),0))/1000, "")</f>
        <v>3308.41</v>
      </c>
    </row>
    <row r="81" spans="1:26" x14ac:dyDescent="0.25">
      <c r="A81" t="s">
        <v>256</v>
      </c>
      <c r="B81" t="s">
        <v>289</v>
      </c>
      <c r="C81" t="str">
        <f>INDEX('RPC Counties'!$B$2:$B$15, MATCH($B81, 'RPC Counties'!$A$2:$A$15, 0))</f>
        <v>LCPC</v>
      </c>
      <c r="D81" t="s">
        <v>265</v>
      </c>
      <c r="E81">
        <v>358</v>
      </c>
      <c r="F81" s="3">
        <f>IFERROR(INDEX(Cities!$E$2:$E$11, MATCH($A81, Cities!$A$2:$A$11, 0)), INDEX(Towns!$E$2:$E$247, MATCH($A81, Towns!$A$2:$A$247, 0)))</f>
        <v>32.090000000000003</v>
      </c>
      <c r="G81" s="3">
        <f>INDEX('VCGI Rooftop Solar'!$J$5:$J$260, MATCH($A81, 'VCGI Rooftop Solar'!$D$5:$D$260, 0))</f>
        <v>2.7880857150000002</v>
      </c>
      <c r="H81" s="57">
        <f>SUMIFS('Existing Gen'!$E$2:$E$100000, 'Existing Gen'!$B$2:$B$100000, $A81, 'Existing Gen'!$C$2:$C$100000, H$3)/1000</f>
        <v>5.8599999999999999E-2</v>
      </c>
      <c r="I81" s="58">
        <f>SUMIFS('Existing Gen'!$E$2:$E$100000, 'Existing Gen'!$B$2:$B$100000, $A81, 'Existing Gen'!$C$2:$C$100000, I$3)/1000</f>
        <v>0</v>
      </c>
      <c r="J81" s="58">
        <f>SUMIFS('Existing Gen'!$E$2:$E$100000, 'Existing Gen'!$B$2:$B$100000, $A81, 'Existing Gen'!$C$2:$C$100000, J$3)/1000</f>
        <v>0</v>
      </c>
      <c r="K81" s="58">
        <f>SUMIFS('Existing Gen'!$E$2:$E$100000, 'Existing Gen'!$B$2:$B$100000, $A81, 'Existing Gen'!$C$2:$C$100000, K$3)/1000</f>
        <v>0</v>
      </c>
      <c r="L81" s="59">
        <f t="shared" si="4"/>
        <v>5.8599999999999999E-2</v>
      </c>
      <c r="M81" s="136">
        <f>H81*INDEX(Constants!$D$2:$D$8, MATCH('Cities &amp; Towns'!M$3, Constants!$A$2:$A$8, 0))</f>
        <v>77.000399999999999</v>
      </c>
      <c r="N81" s="100">
        <f>I81*INDEX(Constants!$D$2:$D$8, MATCH('Cities &amp; Towns'!N$3, Constants!$A$2:$A$8, 0))</f>
        <v>0</v>
      </c>
      <c r="O81" s="100">
        <f>J81*INDEX(Constants!$D$2:$D$8, MATCH('Cities &amp; Towns'!O$3, Constants!$A$2:$A$8, 0))</f>
        <v>0</v>
      </c>
      <c r="P81" s="100">
        <f>K81*INDEX(Constants!$D$2:$D$8, MATCH('Cities &amp; Towns'!P$3, Constants!$A$2:$A$8, 0))</f>
        <v>0</v>
      </c>
      <c r="Q81" s="48">
        <f t="shared" si="5"/>
        <v>77.000399999999999</v>
      </c>
      <c r="R81" s="55" t="str">
        <f>IF(SUMIF('GMP feeders by town'!$B$2:$B$1152, $A81, 'GMP feeders by town'!$F$2:$F$1152) = 0, "", IF(SUMIF('GMP feeders by town'!$B$2:$B$1152, $A81, 'GMP feeders by town'!$F$2:$F$1152) &lt; 0, 0, SUMIF('GMP feeders by town'!$B$2:$B$1152, $A81, 'GMP feeders by town'!$F$2:$F$1152)))</f>
        <v/>
      </c>
      <c r="S81" s="55">
        <f>IFERROR(IF(INDEX('VEC XFMR capacity by town'!$B$41:$BR$41, MATCH($A81, 'VEC XFMR capacity by town'!$B$1:$BR$1, 0)) = 0, "", IF($L81-INDEX('VEC XFMR capacity by town'!$B$41:$BR$41, MATCH($A81, 'VEC XFMR capacity by town'!$B$1:$BR$1, 0))&lt;0, 0, $L81-INDEX('VEC XFMR capacity by town'!$B$41:$BR$41, MATCH($A81, 'VEC XFMR capacity by town'!$B$1:$BR$1, 0)))), "")</f>
        <v>0</v>
      </c>
      <c r="T81" s="55"/>
      <c r="U81" s="55"/>
      <c r="V81" s="55"/>
      <c r="W81" s="55"/>
      <c r="X81" s="55"/>
      <c r="Y81" s="56" cm="1">
        <f t="array" ref="Y81">IF(SUMPRODUCT(--($R81:$X81&lt;&gt;""))=0, "", SUM($R81:$X81))</f>
        <v>0</v>
      </c>
      <c r="Z81" s="212" cm="1">
        <f t="array" ref="Z81">IFERROR(INDEX('EVT Demand'!$H$2:$H$757,MATCH(1,('EVT Demand'!$A$2:$A$757=$A81)*('EVT Demand'!$C$2:$C$757="Total"),0))/1000, "")</f>
        <v>1469.5160000000001</v>
      </c>
    </row>
    <row r="82" spans="1:26" x14ac:dyDescent="0.25">
      <c r="A82" t="s">
        <v>257</v>
      </c>
      <c r="B82" t="s">
        <v>289</v>
      </c>
      <c r="C82" t="str">
        <f>INDEX('RPC Counties'!$B$2:$B$15, MATCH($B82, 'RPC Counties'!$A$2:$A$15, 0))</f>
        <v>LCPC</v>
      </c>
      <c r="D82" t="s">
        <v>265</v>
      </c>
      <c r="E82" s="1">
        <v>3839</v>
      </c>
      <c r="F82" s="3">
        <f>IFERROR(INDEX(Cities!$E$2:$E$11, MATCH($A82, Cities!$A$2:$A$11, 0)), INDEX(Towns!$E$2:$E$247, MATCH($A82, Towns!$A$2:$A$247, 0)))</f>
        <v>63.19</v>
      </c>
      <c r="G82" s="3">
        <f>INDEX('VCGI Rooftop Solar'!$J$5:$J$260, MATCH($A82, 'VCGI Rooftop Solar'!$D$5:$D$260, 0))</f>
        <v>44.718591850000003</v>
      </c>
      <c r="H82" s="57">
        <f>SUMIFS('Existing Gen'!$E$2:$E$100000, 'Existing Gen'!$B$2:$B$100000, $A82, 'Existing Gen'!$C$2:$C$100000, H$3)/1000</f>
        <v>2.6469099999999997</v>
      </c>
      <c r="I82" s="58">
        <f>SUMIFS('Existing Gen'!$E$2:$E$100000, 'Existing Gen'!$B$2:$B$100000, $A82, 'Existing Gen'!$C$2:$C$100000, I$3)/1000</f>
        <v>6.4900000000000001E-3</v>
      </c>
      <c r="J82" s="58">
        <f>SUMIFS('Existing Gen'!$E$2:$E$100000, 'Existing Gen'!$B$2:$B$100000, $A82, 'Existing Gen'!$C$2:$C$100000, J$3)/1000</f>
        <v>0</v>
      </c>
      <c r="K82" s="58">
        <f>SUMIFS('Existing Gen'!$E$2:$E$100000, 'Existing Gen'!$B$2:$B$100000, $A82, 'Existing Gen'!$C$2:$C$100000, K$3)/1000</f>
        <v>0</v>
      </c>
      <c r="L82" s="59">
        <f t="shared" si="4"/>
        <v>2.6533999999999995</v>
      </c>
      <c r="M82" s="136">
        <f>H82*INDEX(Constants!$D$2:$D$8, MATCH('Cities &amp; Towns'!M$3, Constants!$A$2:$A$8, 0))</f>
        <v>3478.0397399999997</v>
      </c>
      <c r="N82" s="100">
        <f>I82*INDEX(Constants!$D$2:$D$8, MATCH('Cities &amp; Towns'!N$3, Constants!$A$2:$A$8, 0))</f>
        <v>12.791790000000001</v>
      </c>
      <c r="O82" s="100">
        <f>J82*INDEX(Constants!$D$2:$D$8, MATCH('Cities &amp; Towns'!O$3, Constants!$A$2:$A$8, 0))</f>
        <v>0</v>
      </c>
      <c r="P82" s="100">
        <f>K82*INDEX(Constants!$D$2:$D$8, MATCH('Cities &amp; Towns'!P$3, Constants!$A$2:$A$8, 0))</f>
        <v>0</v>
      </c>
      <c r="Q82" s="48">
        <f t="shared" si="5"/>
        <v>3490.8315299999999</v>
      </c>
      <c r="R82" s="55">
        <f>IF(SUMIF('GMP feeders by town'!$B$2:$B$1152, $A82, 'GMP feeders by town'!$F$2:$F$1152) = 0, "", IF(SUMIF('GMP feeders by town'!$B$2:$B$1152, $A82, 'GMP feeders by town'!$F$2:$F$1152) &lt; 0, 0, SUMIF('GMP feeders by town'!$B$2:$B$1152, $A82, 'GMP feeders by town'!$F$2:$F$1152)))</f>
        <v>4.2932773996092024</v>
      </c>
      <c r="S82" s="55">
        <f>IFERROR(IF(INDEX('VEC XFMR capacity by town'!$B$41:$BR$41, MATCH($A82, 'VEC XFMR capacity by town'!$B$1:$BR$1, 0)) = 0, "", IF($L82-INDEX('VEC XFMR capacity by town'!$B$41:$BR$41, MATCH($A82, 'VEC XFMR capacity by town'!$B$1:$BR$1, 0))&lt;0, 0, $L82-INDEX('VEC XFMR capacity by town'!$B$41:$BR$41, MATCH($A82, 'VEC XFMR capacity by town'!$B$1:$BR$1, 0)))), "")</f>
        <v>0</v>
      </c>
      <c r="T82" s="55"/>
      <c r="U82" s="55"/>
      <c r="V82" s="55"/>
      <c r="W82" s="55"/>
      <c r="X82" s="55"/>
      <c r="Y82" s="56" cm="1">
        <f t="array" ref="Y82">IF(SUMPRODUCT(--($R82:$X82&lt;&gt;""))=0, "", SUM($R82:$X82))</f>
        <v>4.2932773996092024</v>
      </c>
      <c r="Z82" s="212" cm="1">
        <f t="array" ref="Z82">IFERROR(INDEX('EVT Demand'!$H$2:$H$757,MATCH(1,('EVT Demand'!$A$2:$A$757=$A82)*('EVT Demand'!$C$2:$C$757="Total"),0))/1000, "")</f>
        <v>31539.469000000001</v>
      </c>
    </row>
    <row r="83" spans="1:26" x14ac:dyDescent="0.25">
      <c r="A83" t="s">
        <v>258</v>
      </c>
      <c r="B83" t="s">
        <v>289</v>
      </c>
      <c r="C83" t="str">
        <f>INDEX('RPC Counties'!$B$2:$B$15, MATCH($B83, 'RPC Counties'!$A$2:$A$15, 0))</f>
        <v>LCPC</v>
      </c>
      <c r="D83" t="s">
        <v>265</v>
      </c>
      <c r="E83" s="1">
        <v>1338</v>
      </c>
      <c r="F83" s="3">
        <f>IFERROR(INDEX(Cities!$E$2:$E$11, MATCH($A83, Cities!$A$2:$A$11, 0)), INDEX(Towns!$E$2:$E$247, MATCH($A83, Towns!$A$2:$A$247, 0)))</f>
        <v>63.3</v>
      </c>
      <c r="G83" s="3">
        <f>INDEX('VCGI Rooftop Solar'!$J$5:$J$260, MATCH($A83, 'VCGI Rooftop Solar'!$D$5:$D$260, 0))</f>
        <v>11.999418800000001</v>
      </c>
      <c r="H83" s="57">
        <f>SUMIFS('Existing Gen'!$E$2:$E$100000, 'Existing Gen'!$B$2:$B$100000, $A83, 'Existing Gen'!$C$2:$C$100000, H$3)/1000</f>
        <v>0.26482999999999995</v>
      </c>
      <c r="I83" s="58">
        <f>SUMIFS('Existing Gen'!$E$2:$E$100000, 'Existing Gen'!$B$2:$B$100000, $A83, 'Existing Gen'!$C$2:$C$100000, I$3)/1000</f>
        <v>0</v>
      </c>
      <c r="J83" s="58">
        <f>SUMIFS('Existing Gen'!$E$2:$E$100000, 'Existing Gen'!$B$2:$B$100000, $A83, 'Existing Gen'!$C$2:$C$100000, J$3)/1000</f>
        <v>0</v>
      </c>
      <c r="K83" s="58">
        <f>SUMIFS('Existing Gen'!$E$2:$E$100000, 'Existing Gen'!$B$2:$B$100000, $A83, 'Existing Gen'!$C$2:$C$100000, K$3)/1000</f>
        <v>0</v>
      </c>
      <c r="L83" s="59">
        <f t="shared" si="4"/>
        <v>0.26482999999999995</v>
      </c>
      <c r="M83" s="136">
        <f>H83*INDEX(Constants!$D$2:$D$8, MATCH('Cities &amp; Towns'!M$3, Constants!$A$2:$A$8, 0))</f>
        <v>347.98661999999996</v>
      </c>
      <c r="N83" s="100">
        <f>I83*INDEX(Constants!$D$2:$D$8, MATCH('Cities &amp; Towns'!N$3, Constants!$A$2:$A$8, 0))</f>
        <v>0</v>
      </c>
      <c r="O83" s="100">
        <f>J83*INDEX(Constants!$D$2:$D$8, MATCH('Cities &amp; Towns'!O$3, Constants!$A$2:$A$8, 0))</f>
        <v>0</v>
      </c>
      <c r="P83" s="100">
        <f>K83*INDEX(Constants!$D$2:$D$8, MATCH('Cities &amp; Towns'!P$3, Constants!$A$2:$A$8, 0))</f>
        <v>0</v>
      </c>
      <c r="Q83" s="48">
        <f t="shared" si="5"/>
        <v>347.98661999999996</v>
      </c>
      <c r="R83" s="55" t="str">
        <f>IF(SUMIF('GMP feeders by town'!$B$2:$B$1152, $A83, 'GMP feeders by town'!$F$2:$F$1152) = 0, "", IF(SUMIF('GMP feeders by town'!$B$2:$B$1152, $A83, 'GMP feeders by town'!$F$2:$F$1152) &lt; 0, 0, SUMIF('GMP feeders by town'!$B$2:$B$1152, $A83, 'GMP feeders by town'!$F$2:$F$1152)))</f>
        <v/>
      </c>
      <c r="S83" s="55">
        <f>IFERROR(IF(INDEX('VEC XFMR capacity by town'!$B$41:$BR$41, MATCH($A83, 'VEC XFMR capacity by town'!$B$1:$BR$1, 0)) = 0, "", IF($L83-INDEX('VEC XFMR capacity by town'!$B$41:$BR$41, MATCH($A83, 'VEC XFMR capacity by town'!$B$1:$BR$1, 0))&lt;0, 0, $L83-INDEX('VEC XFMR capacity by town'!$B$41:$BR$41, MATCH($A83, 'VEC XFMR capacity by town'!$B$1:$BR$1, 0)))), "")</f>
        <v>0</v>
      </c>
      <c r="T83" s="55"/>
      <c r="U83" s="55"/>
      <c r="V83" s="55"/>
      <c r="W83" s="55"/>
      <c r="X83" s="55"/>
      <c r="Y83" s="56" cm="1">
        <f t="array" ref="Y83">IF(SUMPRODUCT(--($R83:$X83&lt;&gt;""))=0, "", SUM($R83:$X83))</f>
        <v>0</v>
      </c>
      <c r="Z83" s="212" cm="1">
        <f t="array" ref="Z83">IFERROR(INDEX('EVT Demand'!$H$2:$H$757,MATCH(1,('EVT Demand'!$A$2:$A$757=$A83)*('EVT Demand'!$C$2:$C$757="Total"),0))/1000, "")</f>
        <v>5665.4679999999998</v>
      </c>
    </row>
    <row r="84" spans="1:26" x14ac:dyDescent="0.25">
      <c r="A84" t="s">
        <v>291</v>
      </c>
      <c r="B84" t="s">
        <v>289</v>
      </c>
      <c r="C84" t="str">
        <f>INDEX('RPC Counties'!$B$2:$B$15, MATCH($B84, 'RPC Counties'!$A$2:$A$15, 0))</f>
        <v>LCPC</v>
      </c>
      <c r="D84" t="s">
        <v>265</v>
      </c>
      <c r="E84">
        <v>886</v>
      </c>
      <c r="F84" s="3">
        <f>IFERROR(INDEX(Cities!$E$2:$E$11, MATCH($A84, Cities!$A$2:$A$11, 0)), INDEX(Towns!$E$2:$E$247, MATCH($A84, Towns!$A$2:$A$247, 0)))</f>
        <v>39.1</v>
      </c>
      <c r="G84" s="3">
        <f>INDEX('VCGI Rooftop Solar'!$J$5:$J$260, MATCH($A84, 'VCGI Rooftop Solar'!$D$5:$D$260, 0))</f>
        <v>8.9990698900000012</v>
      </c>
      <c r="H84" s="57">
        <f>SUMIFS('Existing Gen'!$E$2:$E$100000, 'Existing Gen'!$B$2:$B$100000, $A84, 'Existing Gen'!$C$2:$C$100000, H$3)/1000</f>
        <v>9.3318999999999999E-2</v>
      </c>
      <c r="I84" s="58">
        <f>SUMIFS('Existing Gen'!$E$2:$E$100000, 'Existing Gen'!$B$2:$B$100000, $A84, 'Existing Gen'!$C$2:$C$100000, I$3)/1000</f>
        <v>9.4999999999999998E-3</v>
      </c>
      <c r="J84" s="58">
        <f>SUMIFS('Existing Gen'!$E$2:$E$100000, 'Existing Gen'!$B$2:$B$100000, $A84, 'Existing Gen'!$C$2:$C$100000, J$3)/1000</f>
        <v>0</v>
      </c>
      <c r="K84" s="58">
        <f>SUMIFS('Existing Gen'!$E$2:$E$100000, 'Existing Gen'!$B$2:$B$100000, $A84, 'Existing Gen'!$C$2:$C$100000, K$3)/1000</f>
        <v>0</v>
      </c>
      <c r="L84" s="59">
        <f t="shared" si="4"/>
        <v>0.10281899999999999</v>
      </c>
      <c r="M84" s="136">
        <f>H84*INDEX(Constants!$D$2:$D$8, MATCH('Cities &amp; Towns'!M$3, Constants!$A$2:$A$8, 0))</f>
        <v>122.621166</v>
      </c>
      <c r="N84" s="100">
        <f>I84*INDEX(Constants!$D$2:$D$8, MATCH('Cities &amp; Towns'!N$3, Constants!$A$2:$A$8, 0))</f>
        <v>18.724499999999999</v>
      </c>
      <c r="O84" s="100">
        <f>J84*INDEX(Constants!$D$2:$D$8, MATCH('Cities &amp; Towns'!O$3, Constants!$A$2:$A$8, 0))</f>
        <v>0</v>
      </c>
      <c r="P84" s="100">
        <f>K84*INDEX(Constants!$D$2:$D$8, MATCH('Cities &amp; Towns'!P$3, Constants!$A$2:$A$8, 0))</f>
        <v>0</v>
      </c>
      <c r="Q84" s="48">
        <f t="shared" si="5"/>
        <v>141.34566599999999</v>
      </c>
      <c r="R84" s="55" t="str">
        <f>IF(SUMIF('GMP feeders by town'!$B$2:$B$1152, $A84, 'GMP feeders by town'!$F$2:$F$1152) = 0, "", IF(SUMIF('GMP feeders by town'!$B$2:$B$1152, $A84, 'GMP feeders by town'!$F$2:$F$1152) &lt; 0, 0, SUMIF('GMP feeders by town'!$B$2:$B$1152, $A84, 'GMP feeders by town'!$F$2:$F$1152)))</f>
        <v/>
      </c>
      <c r="S84" s="55" t="str">
        <f>IFERROR(IF(INDEX('VEC XFMR capacity by town'!$B$41:$BR$41, MATCH($A84, 'VEC XFMR capacity by town'!$B$1:$BR$1, 0)) = 0, "", IF($L84-INDEX('VEC XFMR capacity by town'!$B$41:$BR$41, MATCH($A84, 'VEC XFMR capacity by town'!$B$1:$BR$1, 0))&lt;0, 0, $L84-INDEX('VEC XFMR capacity by town'!$B$41:$BR$41, MATCH($A84, 'VEC XFMR capacity by town'!$B$1:$BR$1, 0)))), "")</f>
        <v/>
      </c>
      <c r="T84" s="55"/>
      <c r="U84" s="55"/>
      <c r="V84" s="55"/>
      <c r="W84" s="55"/>
      <c r="X84" s="55"/>
      <c r="Y84" s="56" t="str" cm="1">
        <f t="array" ref="Y84">IF(SUMPRODUCT(--($R84:$X84&lt;&gt;""))=0, "", SUM($R84:$X84))</f>
        <v/>
      </c>
      <c r="Z84" s="212" cm="1">
        <f t="array" ref="Z84">IFERROR(INDEX('EVT Demand'!$H$2:$H$757,MATCH(1,('EVT Demand'!$A$2:$A$757=$A84)*('EVT Demand'!$C$2:$C$757="Total"),0))/1000, "")</f>
        <v>2742.0650000000001</v>
      </c>
    </row>
    <row r="85" spans="1:26" x14ac:dyDescent="0.25">
      <c r="A85" t="s">
        <v>259</v>
      </c>
      <c r="B85" t="s">
        <v>289</v>
      </c>
      <c r="C85" t="str">
        <f>INDEX('RPC Counties'!$B$2:$B$15, MATCH($B85, 'RPC Counties'!$A$2:$A$15, 0))</f>
        <v>LCPC</v>
      </c>
      <c r="D85" t="s">
        <v>265</v>
      </c>
      <c r="E85" s="1">
        <v>3020</v>
      </c>
      <c r="F85" s="3">
        <f>IFERROR(INDEX(Cities!$E$2:$E$11, MATCH($A85, Cities!$A$2:$A$11, 0)), INDEX(Towns!$E$2:$E$247, MATCH($A85, Towns!$A$2:$A$247, 0)))</f>
        <v>37.6</v>
      </c>
      <c r="G85" s="3">
        <f>INDEX('VCGI Rooftop Solar'!$J$5:$J$260, MATCH($A85, 'VCGI Rooftop Solar'!$D$5:$D$260, 0))</f>
        <v>37.851543900000003</v>
      </c>
      <c r="H85" s="57">
        <f>SUMIFS('Existing Gen'!$E$2:$E$100000, 'Existing Gen'!$B$2:$B$100000, $A85, 'Existing Gen'!$C$2:$C$100000, H$3)/1000</f>
        <v>1.6876758989999998</v>
      </c>
      <c r="I85" s="58">
        <f>SUMIFS('Existing Gen'!$E$2:$E$100000, 'Existing Gen'!$B$2:$B$100000, $A85, 'Existing Gen'!$C$2:$C$100000, I$3)/1000</f>
        <v>2.5999999999999999E-3</v>
      </c>
      <c r="J85" s="58">
        <f>SUMIFS('Existing Gen'!$E$2:$E$100000, 'Existing Gen'!$B$2:$B$100000, $A85, 'Existing Gen'!$C$2:$C$100000, J$3)/1000</f>
        <v>6.1749999999999999E-2</v>
      </c>
      <c r="K85" s="58">
        <f>SUMIFS('Existing Gen'!$E$2:$E$100000, 'Existing Gen'!$B$2:$B$100000, $A85, 'Existing Gen'!$C$2:$C$100000, K$3)/1000</f>
        <v>1.8</v>
      </c>
      <c r="L85" s="59">
        <f t="shared" si="4"/>
        <v>3.5520258989999998</v>
      </c>
      <c r="M85" s="136">
        <f>H85*INDEX(Constants!$D$2:$D$8, MATCH('Cities &amp; Towns'!M$3, Constants!$A$2:$A$8, 0))</f>
        <v>2217.6061312859997</v>
      </c>
      <c r="N85" s="100">
        <f>I85*INDEX(Constants!$D$2:$D$8, MATCH('Cities &amp; Towns'!N$3, Constants!$A$2:$A$8, 0))</f>
        <v>5.1246</v>
      </c>
      <c r="O85" s="100">
        <f>J85*INDEX(Constants!$D$2:$D$8, MATCH('Cities &amp; Towns'!O$3, Constants!$A$2:$A$8, 0))</f>
        <v>378.65100000000001</v>
      </c>
      <c r="P85" s="100">
        <f>K85*INDEX(Constants!$D$2:$D$8, MATCH('Cities &amp; Towns'!P$3, Constants!$A$2:$A$8, 0))</f>
        <v>7884</v>
      </c>
      <c r="Q85" s="48">
        <f t="shared" si="5"/>
        <v>10485.381731285999</v>
      </c>
      <c r="R85" s="55" t="str">
        <f>IF(SUMIF('GMP feeders by town'!$B$2:$B$1152, $A85, 'GMP feeders by town'!$F$2:$F$1152) = 0, "", IF(SUMIF('GMP feeders by town'!$B$2:$B$1152, $A85, 'GMP feeders by town'!$F$2:$F$1152) &lt; 0, 0, SUMIF('GMP feeders by town'!$B$2:$B$1152, $A85, 'GMP feeders by town'!$F$2:$F$1152)))</f>
        <v/>
      </c>
      <c r="S85" s="55">
        <f>IFERROR(IF(INDEX('VEC XFMR capacity by town'!$B$41:$BR$41, MATCH($A85, 'VEC XFMR capacity by town'!$B$1:$BR$1, 0)) = 0, "", IF($L85-INDEX('VEC XFMR capacity by town'!$B$41:$BR$41, MATCH($A85, 'VEC XFMR capacity by town'!$B$1:$BR$1, 0))&lt;0, 0, $L85-INDEX('VEC XFMR capacity by town'!$B$41:$BR$41, MATCH($A85, 'VEC XFMR capacity by town'!$B$1:$BR$1, 0)))), "")</f>
        <v>3.1631370101111109</v>
      </c>
      <c r="T85" s="55"/>
      <c r="U85" s="55"/>
      <c r="V85" s="55"/>
      <c r="W85" s="55"/>
      <c r="X85" s="55"/>
      <c r="Y85" s="56" cm="1">
        <f t="array" ref="Y85">IF(SUMPRODUCT(--($R85:$X85&lt;&gt;""))=0, "", SUM($R85:$X85))</f>
        <v>3.1631370101111109</v>
      </c>
      <c r="Z85" s="212" cm="1">
        <f t="array" ref="Z85">IFERROR(INDEX('EVT Demand'!$H$2:$H$757,MATCH(1,('EVT Demand'!$A$2:$A$757=$A85)*('EVT Demand'!$C$2:$C$757="Total"),0))/1000, "")</f>
        <v>2172.1060000000002</v>
      </c>
    </row>
    <row r="86" spans="1:26" x14ac:dyDescent="0.25">
      <c r="A86" t="s">
        <v>260</v>
      </c>
      <c r="B86" t="s">
        <v>289</v>
      </c>
      <c r="C86" t="str">
        <f>INDEX('RPC Counties'!$B$2:$B$15, MATCH($B86, 'RPC Counties'!$A$2:$A$15, 0))</f>
        <v>LCPC</v>
      </c>
      <c r="D86" t="s">
        <v>265</v>
      </c>
      <c r="E86" s="1">
        <v>3491</v>
      </c>
      <c r="F86" s="3">
        <f>IFERROR(INDEX(Cities!$E$2:$E$11, MATCH($A86, Cities!$A$2:$A$11, 0)), INDEX(Towns!$E$2:$E$247, MATCH($A86, Towns!$A$2:$A$247, 0)))</f>
        <v>44.7</v>
      </c>
      <c r="G86" s="3">
        <f>INDEX('VCGI Rooftop Solar'!$J$5:$J$260, MATCH($A86, 'VCGI Rooftop Solar'!$D$5:$D$260, 0))</f>
        <v>32.601303965</v>
      </c>
      <c r="H86" s="57">
        <f>SUMIFS('Existing Gen'!$E$2:$E$100000, 'Existing Gen'!$B$2:$B$100000, $A86, 'Existing Gen'!$C$2:$C$100000, H$3)/1000</f>
        <v>0.86733300000000013</v>
      </c>
      <c r="I86" s="58">
        <f>SUMIFS('Existing Gen'!$E$2:$E$100000, 'Existing Gen'!$B$2:$B$100000, $A86, 'Existing Gen'!$C$2:$C$100000, I$3)/1000</f>
        <v>0</v>
      </c>
      <c r="J86" s="58">
        <f>SUMIFS('Existing Gen'!$E$2:$E$100000, 'Existing Gen'!$B$2:$B$100000, $A86, 'Existing Gen'!$C$2:$C$100000, J$3)/1000</f>
        <v>0</v>
      </c>
      <c r="K86" s="58">
        <f>SUMIFS('Existing Gen'!$E$2:$E$100000, 'Existing Gen'!$B$2:$B$100000, $A86, 'Existing Gen'!$C$2:$C$100000, K$3)/1000</f>
        <v>0</v>
      </c>
      <c r="L86" s="59">
        <f t="shared" si="4"/>
        <v>0.86733300000000013</v>
      </c>
      <c r="M86" s="136">
        <f>H86*INDEX(Constants!$D$2:$D$8, MATCH('Cities &amp; Towns'!M$3, Constants!$A$2:$A$8, 0))</f>
        <v>1139.6755620000001</v>
      </c>
      <c r="N86" s="100">
        <f>I86*INDEX(Constants!$D$2:$D$8, MATCH('Cities &amp; Towns'!N$3, Constants!$A$2:$A$8, 0))</f>
        <v>0</v>
      </c>
      <c r="O86" s="100">
        <f>J86*INDEX(Constants!$D$2:$D$8, MATCH('Cities &amp; Towns'!O$3, Constants!$A$2:$A$8, 0))</f>
        <v>0</v>
      </c>
      <c r="P86" s="100">
        <f>K86*INDEX(Constants!$D$2:$D$8, MATCH('Cities &amp; Towns'!P$3, Constants!$A$2:$A$8, 0))</f>
        <v>0</v>
      </c>
      <c r="Q86" s="48">
        <f t="shared" si="5"/>
        <v>1139.6755620000001</v>
      </c>
      <c r="R86" s="55" t="str">
        <f>IF(SUMIF('GMP feeders by town'!$B$2:$B$1152, $A86, 'GMP feeders by town'!$F$2:$F$1152) = 0, "", IF(SUMIF('GMP feeders by town'!$B$2:$B$1152, $A86, 'GMP feeders by town'!$F$2:$F$1152) &lt; 0, 0, SUMIF('GMP feeders by town'!$B$2:$B$1152, $A86, 'GMP feeders by town'!$F$2:$F$1152)))</f>
        <v/>
      </c>
      <c r="S86" s="55">
        <f>IFERROR(IF(INDEX('VEC XFMR capacity by town'!$B$41:$BR$41, MATCH($A86, 'VEC XFMR capacity by town'!$B$1:$BR$1, 0)) = 0, "", IF($L86-INDEX('VEC XFMR capacity by town'!$B$41:$BR$41, MATCH($A86, 'VEC XFMR capacity by town'!$B$1:$BR$1, 0))&lt;0, 0, $L86-INDEX('VEC XFMR capacity by town'!$B$41:$BR$41, MATCH($A86, 'VEC XFMR capacity by town'!$B$1:$BR$1, 0)))), "")</f>
        <v>0</v>
      </c>
      <c r="T86" s="55"/>
      <c r="U86" s="55"/>
      <c r="V86" s="55"/>
      <c r="W86" s="55"/>
      <c r="X86" s="55"/>
      <c r="Y86" s="56" cm="1">
        <f t="array" ref="Y86">IF(SUMPRODUCT(--($R86:$X86&lt;&gt;""))=0, "", SUM($R86:$X86))</f>
        <v>0</v>
      </c>
      <c r="Z86" s="212" cm="1">
        <f t="array" ref="Z86">IFERROR(INDEX('EVT Demand'!$H$2:$H$757,MATCH(1,('EVT Demand'!$A$2:$A$757=$A86)*('EVT Demand'!$C$2:$C$757="Total"),0))/1000, "")</f>
        <v>17587.64</v>
      </c>
    </row>
    <row r="87" spans="1:26" x14ac:dyDescent="0.25">
      <c r="A87" t="s">
        <v>261</v>
      </c>
      <c r="B87" t="s">
        <v>289</v>
      </c>
      <c r="C87" t="str">
        <f>INDEX('RPC Counties'!$B$2:$B$15, MATCH($B87, 'RPC Counties'!$A$2:$A$15, 0))</f>
        <v>LCPC</v>
      </c>
      <c r="D87" t="s">
        <v>265</v>
      </c>
      <c r="E87" s="1">
        <v>5434</v>
      </c>
      <c r="F87" s="3">
        <f>IFERROR(INDEX(Cities!$E$2:$E$11, MATCH($A87, Cities!$A$2:$A$11, 0)), INDEX(Towns!$E$2:$E$247, MATCH($A87, Towns!$A$2:$A$247, 0)))</f>
        <v>51.15</v>
      </c>
      <c r="G87" s="3">
        <f>INDEX('VCGI Rooftop Solar'!$J$5:$J$260, MATCH($A87, 'VCGI Rooftop Solar'!$D$5:$D$260, 0))</f>
        <v>87.645178240000007</v>
      </c>
      <c r="H87" s="57">
        <f>SUMIFS('Existing Gen'!$E$2:$E$100000, 'Existing Gen'!$B$2:$B$100000, $A87, 'Existing Gen'!$C$2:$C$100000, H$3)/1000</f>
        <v>7.425678500000001</v>
      </c>
      <c r="I87" s="58">
        <f>SUMIFS('Existing Gen'!$E$2:$E$100000, 'Existing Gen'!$B$2:$B$100000, $A87, 'Existing Gen'!$C$2:$C$100000, I$3)/1000</f>
        <v>9.4999999999999998E-3</v>
      </c>
      <c r="J87" s="58">
        <f>SUMIFS('Existing Gen'!$E$2:$E$100000, 'Existing Gen'!$B$2:$B$100000, $A87, 'Existing Gen'!$C$2:$C$100000, J$3)/1000</f>
        <v>0</v>
      </c>
      <c r="K87" s="58">
        <f>SUMIFS('Existing Gen'!$E$2:$E$100000, 'Existing Gen'!$B$2:$B$100000, $A87, 'Existing Gen'!$C$2:$C$100000, K$3)/1000</f>
        <v>3.1</v>
      </c>
      <c r="L87" s="59">
        <f t="shared" si="4"/>
        <v>10.535178500000001</v>
      </c>
      <c r="M87" s="136">
        <f>H87*INDEX(Constants!$D$2:$D$8, MATCH('Cities &amp; Towns'!M$3, Constants!$A$2:$A$8, 0))</f>
        <v>9757.3415490000007</v>
      </c>
      <c r="N87" s="100">
        <f>I87*INDEX(Constants!$D$2:$D$8, MATCH('Cities &amp; Towns'!N$3, Constants!$A$2:$A$8, 0))</f>
        <v>18.724499999999999</v>
      </c>
      <c r="O87" s="100">
        <f>J87*INDEX(Constants!$D$2:$D$8, MATCH('Cities &amp; Towns'!O$3, Constants!$A$2:$A$8, 0))</f>
        <v>0</v>
      </c>
      <c r="P87" s="100">
        <f>K87*INDEX(Constants!$D$2:$D$8, MATCH('Cities &amp; Towns'!P$3, Constants!$A$2:$A$8, 0))</f>
        <v>13578</v>
      </c>
      <c r="Q87" s="48">
        <f t="shared" si="5"/>
        <v>23354.066049000001</v>
      </c>
      <c r="R87" s="55" t="str">
        <f>IF(SUMIF('GMP feeders by town'!$B$2:$B$1152, $A87, 'GMP feeders by town'!$F$2:$F$1152) = 0, "", IF(SUMIF('GMP feeders by town'!$B$2:$B$1152, $A87, 'GMP feeders by town'!$F$2:$F$1152) &lt; 0, 0, SUMIF('GMP feeders by town'!$B$2:$B$1152, $A87, 'GMP feeders by town'!$F$2:$F$1152)))</f>
        <v/>
      </c>
      <c r="S87" s="55">
        <f>IFERROR(IF(INDEX('VEC XFMR capacity by town'!$B$41:$BR$41, MATCH($A87, 'VEC XFMR capacity by town'!$B$1:$BR$1, 0)) = 0, "", IF($L87-INDEX('VEC XFMR capacity by town'!$B$41:$BR$41, MATCH($A87, 'VEC XFMR capacity by town'!$B$1:$BR$1, 0))&lt;0, 0, $L87-INDEX('VEC XFMR capacity by town'!$B$41:$BR$41, MATCH($A87, 'VEC XFMR capacity by town'!$B$1:$BR$1, 0)))), "")</f>
        <v>9.3351785000000014</v>
      </c>
      <c r="T87" s="55"/>
      <c r="U87" s="55"/>
      <c r="V87" s="55"/>
      <c r="W87" s="55"/>
      <c r="X87" s="55"/>
      <c r="Y87" s="56" cm="1">
        <f t="array" ref="Y87">IF(SUMPRODUCT(--($R87:$X87&lt;&gt;""))=0, "", SUM($R87:$X87))</f>
        <v>9.3351785000000014</v>
      </c>
      <c r="Z87" s="212" cm="1">
        <f t="array" ref="Z87">IFERROR(INDEX('EVT Demand'!$H$2:$H$757,MATCH(1,('EVT Demand'!$A$2:$A$757=$A87)*('EVT Demand'!$C$2:$C$757="Total"),0))/1000, "")</f>
        <v>53442.877999999997</v>
      </c>
    </row>
    <row r="88" spans="1:26" x14ac:dyDescent="0.25">
      <c r="A88" t="s">
        <v>262</v>
      </c>
      <c r="B88" t="s">
        <v>289</v>
      </c>
      <c r="C88" t="str">
        <f>INDEX('RPC Counties'!$B$2:$B$15, MATCH($B88, 'RPC Counties'!$A$2:$A$15, 0))</f>
        <v>LCPC</v>
      </c>
      <c r="D88" t="s">
        <v>265</v>
      </c>
      <c r="E88" s="1">
        <v>5223</v>
      </c>
      <c r="F88" s="3">
        <f>IFERROR(INDEX(Cities!$E$2:$E$11, MATCH($A88, Cities!$A$2:$A$11, 0)), INDEX(Towns!$E$2:$E$247, MATCH($A88, Towns!$A$2:$A$247, 0)))</f>
        <v>72.599999999999994</v>
      </c>
      <c r="G88" s="3">
        <f>INDEX('VCGI Rooftop Solar'!$J$5:$J$260, MATCH($A88, 'VCGI Rooftop Solar'!$D$5:$D$260, 0))</f>
        <v>87.588344090000007</v>
      </c>
      <c r="H88" s="57">
        <f>SUMIFS('Existing Gen'!$E$2:$E$100000, 'Existing Gen'!$B$2:$B$100000, $A88, 'Existing Gen'!$C$2:$C$100000, H$3)/1000</f>
        <v>2.9397116000000008</v>
      </c>
      <c r="I88" s="58">
        <f>SUMIFS('Existing Gen'!$E$2:$E$100000, 'Existing Gen'!$B$2:$B$100000, $A88, 'Existing Gen'!$C$2:$C$100000, I$3)/1000</f>
        <v>0</v>
      </c>
      <c r="J88" s="58">
        <f>SUMIFS('Existing Gen'!$E$2:$E$100000, 'Existing Gen'!$B$2:$B$100000, $A88, 'Existing Gen'!$C$2:$C$100000, J$3)/1000</f>
        <v>0</v>
      </c>
      <c r="K88" s="58">
        <f>SUMIFS('Existing Gen'!$E$2:$E$100000, 'Existing Gen'!$B$2:$B$100000, $A88, 'Existing Gen'!$C$2:$C$100000, K$3)/1000</f>
        <v>0</v>
      </c>
      <c r="L88" s="59">
        <f t="shared" si="4"/>
        <v>2.9397116000000008</v>
      </c>
      <c r="M88" s="136">
        <f>H88*INDEX(Constants!$D$2:$D$8, MATCH('Cities &amp; Towns'!M$3, Constants!$A$2:$A$8, 0))</f>
        <v>3862.7810424000008</v>
      </c>
      <c r="N88" s="100">
        <f>I88*INDEX(Constants!$D$2:$D$8, MATCH('Cities &amp; Towns'!N$3, Constants!$A$2:$A$8, 0))</f>
        <v>0</v>
      </c>
      <c r="O88" s="100">
        <f>J88*INDEX(Constants!$D$2:$D$8, MATCH('Cities &amp; Towns'!O$3, Constants!$A$2:$A$8, 0))</f>
        <v>0</v>
      </c>
      <c r="P88" s="100">
        <f>K88*INDEX(Constants!$D$2:$D$8, MATCH('Cities &amp; Towns'!P$3, Constants!$A$2:$A$8, 0))</f>
        <v>0</v>
      </c>
      <c r="Q88" s="48">
        <f t="shared" si="5"/>
        <v>3862.7810424000008</v>
      </c>
      <c r="R88" s="55">
        <f>IF(SUMIF('GMP feeders by town'!$B$2:$B$1152, $A88, 'GMP feeders by town'!$F$2:$F$1152) = 0, "", IF(SUMIF('GMP feeders by town'!$B$2:$B$1152, $A88, 'GMP feeders by town'!$F$2:$F$1152) &lt; 0, 0, SUMIF('GMP feeders by town'!$B$2:$B$1152, $A88, 'GMP feeders by town'!$F$2:$F$1152)))</f>
        <v>1.3244006346193158</v>
      </c>
      <c r="S88" s="55">
        <f>IFERROR(IF(INDEX('VEC XFMR capacity by town'!$B$41:$BR$41, MATCH($A88, 'VEC XFMR capacity by town'!$B$1:$BR$1, 0)) = 0, "", IF($L88-INDEX('VEC XFMR capacity by town'!$B$41:$BR$41, MATCH($A88, 'VEC XFMR capacity by town'!$B$1:$BR$1, 0))&lt;0, 0, $L88-INDEX('VEC XFMR capacity by town'!$B$41:$BR$41, MATCH($A88, 'VEC XFMR capacity by town'!$B$1:$BR$1, 0)))), "")</f>
        <v>2.4397116000000008</v>
      </c>
      <c r="T88" s="55"/>
      <c r="U88" s="55"/>
      <c r="V88" s="55"/>
      <c r="W88" s="55"/>
      <c r="X88" s="55"/>
      <c r="Y88" s="56" cm="1">
        <f t="array" ref="Y88">IF(SUMPRODUCT(--($R88:$X88&lt;&gt;""))=0, "", SUM($R88:$X88))</f>
        <v>3.7641122346193168</v>
      </c>
      <c r="Z88" s="212" cm="1">
        <f t="array" ref="Z88">IFERROR(INDEX('EVT Demand'!$H$2:$H$757,MATCH(1,('EVT Demand'!$A$2:$A$757=$A88)*('EVT Demand'!$C$2:$C$757="Total"),0))/1000, "")</f>
        <v>79879.676000000007</v>
      </c>
    </row>
    <row r="89" spans="1:26" x14ac:dyDescent="0.25">
      <c r="A89" t="s">
        <v>263</v>
      </c>
      <c r="B89" t="s">
        <v>289</v>
      </c>
      <c r="C89" t="str">
        <f>INDEX('RPC Counties'!$B$2:$B$15, MATCH($B89, 'RPC Counties'!$A$2:$A$15, 0))</f>
        <v>LCPC</v>
      </c>
      <c r="D89" t="s">
        <v>265</v>
      </c>
      <c r="E89">
        <v>686</v>
      </c>
      <c r="F89" s="3">
        <f>IFERROR(INDEX(Cities!$E$2:$E$11, MATCH($A89, Cities!$A$2:$A$11, 0)), INDEX(Towns!$E$2:$E$247, MATCH($A89, Towns!$A$2:$A$247, 0)))</f>
        <v>16.350000000000001</v>
      </c>
      <c r="G89" s="3">
        <f>INDEX('VCGI Rooftop Solar'!$J$5:$J$260, MATCH($A89, 'VCGI Rooftop Solar'!$D$5:$D$260, 0))</f>
        <v>6.66738711</v>
      </c>
      <c r="H89" s="57">
        <f>SUMIFS('Existing Gen'!$E$2:$E$100000, 'Existing Gen'!$B$2:$B$100000, $A89, 'Existing Gen'!$C$2:$C$100000, H$3)/1000</f>
        <v>0.12226999999999999</v>
      </c>
      <c r="I89" s="58">
        <f>SUMIFS('Existing Gen'!$E$2:$E$100000, 'Existing Gen'!$B$2:$B$100000, $A89, 'Existing Gen'!$C$2:$C$100000, I$3)/1000</f>
        <v>0</v>
      </c>
      <c r="J89" s="58">
        <f>SUMIFS('Existing Gen'!$E$2:$E$100000, 'Existing Gen'!$B$2:$B$100000, $A89, 'Existing Gen'!$C$2:$C$100000, J$3)/1000</f>
        <v>0</v>
      </c>
      <c r="K89" s="58">
        <f>SUMIFS('Existing Gen'!$E$2:$E$100000, 'Existing Gen'!$B$2:$B$100000, $A89, 'Existing Gen'!$C$2:$C$100000, K$3)/1000</f>
        <v>0</v>
      </c>
      <c r="L89" s="59">
        <f t="shared" si="4"/>
        <v>0.12226999999999999</v>
      </c>
      <c r="M89" s="136">
        <f>H89*INDEX(Constants!$D$2:$D$8, MATCH('Cities &amp; Towns'!M$3, Constants!$A$2:$A$8, 0))</f>
        <v>160.66278</v>
      </c>
      <c r="N89" s="100">
        <f>I89*INDEX(Constants!$D$2:$D$8, MATCH('Cities &amp; Towns'!N$3, Constants!$A$2:$A$8, 0))</f>
        <v>0</v>
      </c>
      <c r="O89" s="100">
        <f>J89*INDEX(Constants!$D$2:$D$8, MATCH('Cities &amp; Towns'!O$3, Constants!$A$2:$A$8, 0))</f>
        <v>0</v>
      </c>
      <c r="P89" s="100">
        <f>K89*INDEX(Constants!$D$2:$D$8, MATCH('Cities &amp; Towns'!P$3, Constants!$A$2:$A$8, 0))</f>
        <v>0</v>
      </c>
      <c r="Q89" s="48">
        <f t="shared" si="5"/>
        <v>160.66278</v>
      </c>
      <c r="R89" s="55" t="str">
        <f>IF(SUMIF('GMP feeders by town'!$B$2:$B$1152, $A89, 'GMP feeders by town'!$F$2:$F$1152) = 0, "", IF(SUMIF('GMP feeders by town'!$B$2:$B$1152, $A89, 'GMP feeders by town'!$F$2:$F$1152) &lt; 0, 0, SUMIF('GMP feeders by town'!$B$2:$B$1152, $A89, 'GMP feeders by town'!$F$2:$F$1152)))</f>
        <v/>
      </c>
      <c r="S89" s="55">
        <f>IFERROR(IF(INDEX('VEC XFMR capacity by town'!$B$41:$BR$41, MATCH($A89, 'VEC XFMR capacity by town'!$B$1:$BR$1, 0)) = 0, "", IF($L89-INDEX('VEC XFMR capacity by town'!$B$41:$BR$41, MATCH($A89, 'VEC XFMR capacity by town'!$B$1:$BR$1, 0))&lt;0, 0, $L89-INDEX('VEC XFMR capacity by town'!$B$41:$BR$41, MATCH($A89, 'VEC XFMR capacity by town'!$B$1:$BR$1, 0)))), "")</f>
        <v>0</v>
      </c>
      <c r="T89" s="55"/>
      <c r="U89" s="55"/>
      <c r="V89" s="55"/>
      <c r="W89" s="55"/>
      <c r="X89" s="55"/>
      <c r="Y89" s="56" cm="1">
        <f t="array" ref="Y89">IF(SUMPRODUCT(--($R89:$X89&lt;&gt;""))=0, "", SUM($R89:$X89))</f>
        <v>0</v>
      </c>
      <c r="Z89" s="212" cm="1">
        <f t="array" ref="Z89">IFERROR(INDEX('EVT Demand'!$H$2:$H$757,MATCH(1,('EVT Demand'!$A$2:$A$757=$A89)*('EVT Demand'!$C$2:$C$757="Total"),0))/1000, "")</f>
        <v>2620.0309999999999</v>
      </c>
    </row>
    <row r="90" spans="1:26" x14ac:dyDescent="0.25">
      <c r="A90" t="s">
        <v>264</v>
      </c>
      <c r="B90" t="s">
        <v>289</v>
      </c>
      <c r="C90" t="str">
        <f>INDEX('RPC Counties'!$B$2:$B$15, MATCH($B90, 'RPC Counties'!$A$2:$A$15, 0))</f>
        <v>LCPC</v>
      </c>
      <c r="D90" t="s">
        <v>265</v>
      </c>
      <c r="E90" s="1">
        <v>1670</v>
      </c>
      <c r="F90" s="3">
        <f>IFERROR(INDEX(Cities!$E$2:$E$11, MATCH($A90, Cities!$A$2:$A$11, 0)), INDEX(Towns!$E$2:$E$247, MATCH($A90, Towns!$A$2:$A$247, 0)))</f>
        <v>38.799999999999997</v>
      </c>
      <c r="G90" s="3">
        <f>INDEX('VCGI Rooftop Solar'!$J$5:$J$260, MATCH($A90, 'VCGI Rooftop Solar'!$D$5:$D$260, 0))</f>
        <v>17.626246755</v>
      </c>
      <c r="H90" s="57">
        <f>SUMIFS('Existing Gen'!$E$2:$E$100000, 'Existing Gen'!$B$2:$B$100000, $A90, 'Existing Gen'!$C$2:$C$100000, H$3)/1000</f>
        <v>0.50152600000000003</v>
      </c>
      <c r="I90" s="58">
        <f>SUMIFS('Existing Gen'!$E$2:$E$100000, 'Existing Gen'!$B$2:$B$100000, $A90, 'Existing Gen'!$C$2:$C$100000, I$3)/1000</f>
        <v>2.5999999999999999E-3</v>
      </c>
      <c r="J90" s="58">
        <f>SUMIFS('Existing Gen'!$E$2:$E$100000, 'Existing Gen'!$B$2:$B$100000, $A90, 'Existing Gen'!$C$2:$C$100000, J$3)/1000</f>
        <v>0</v>
      </c>
      <c r="K90" s="58">
        <f>SUMIFS('Existing Gen'!$E$2:$E$100000, 'Existing Gen'!$B$2:$B$100000, $A90, 'Existing Gen'!$C$2:$C$100000, K$3)/1000</f>
        <v>0.81499999999999995</v>
      </c>
      <c r="L90" s="59">
        <f t="shared" si="4"/>
        <v>1.319126</v>
      </c>
      <c r="M90" s="136">
        <f>H90*INDEX(Constants!$D$2:$D$8, MATCH('Cities &amp; Towns'!M$3, Constants!$A$2:$A$8, 0))</f>
        <v>659.00516400000004</v>
      </c>
      <c r="N90" s="100">
        <f>I90*INDEX(Constants!$D$2:$D$8, MATCH('Cities &amp; Towns'!N$3, Constants!$A$2:$A$8, 0))</f>
        <v>5.1246</v>
      </c>
      <c r="O90" s="100">
        <f>J90*INDEX(Constants!$D$2:$D$8, MATCH('Cities &amp; Towns'!O$3, Constants!$A$2:$A$8, 0))</f>
        <v>0</v>
      </c>
      <c r="P90" s="100">
        <f>K90*INDEX(Constants!$D$2:$D$8, MATCH('Cities &amp; Towns'!P$3, Constants!$A$2:$A$8, 0))</f>
        <v>3569.7</v>
      </c>
      <c r="Q90" s="48">
        <f t="shared" si="5"/>
        <v>4233.8297640000001</v>
      </c>
      <c r="R90" s="55" t="str">
        <f>IF(SUMIF('GMP feeders by town'!$B$2:$B$1152, $A90, 'GMP feeders by town'!$F$2:$F$1152) = 0, "", IF(SUMIF('GMP feeders by town'!$B$2:$B$1152, $A90, 'GMP feeders by town'!$F$2:$F$1152) &lt; 0, 0, SUMIF('GMP feeders by town'!$B$2:$B$1152, $A90, 'GMP feeders by town'!$F$2:$F$1152)))</f>
        <v/>
      </c>
      <c r="S90" s="55" t="str">
        <f>IFERROR(IF(INDEX('VEC XFMR capacity by town'!$B$41:$BR$41, MATCH($A90, 'VEC XFMR capacity by town'!$B$1:$BR$1, 0)) = 0, "", IF($L90-INDEX('VEC XFMR capacity by town'!$B$41:$BR$41, MATCH($A90, 'VEC XFMR capacity by town'!$B$1:$BR$1, 0))&lt;0, 0, $L90-INDEX('VEC XFMR capacity by town'!$B$41:$BR$41, MATCH($A90, 'VEC XFMR capacity by town'!$B$1:$BR$1, 0)))), "")</f>
        <v/>
      </c>
      <c r="T90" s="55"/>
      <c r="U90" s="55"/>
      <c r="V90" s="55"/>
      <c r="W90" s="55"/>
      <c r="X90" s="55"/>
      <c r="Y90" s="56" t="str" cm="1">
        <f t="array" ref="Y90">IF(SUMPRODUCT(--($R90:$X90&lt;&gt;""))=0, "", SUM($R90:$X90))</f>
        <v/>
      </c>
      <c r="Z90" s="212" cm="1">
        <f t="array" ref="Z90">IFERROR(INDEX('EVT Demand'!$H$2:$H$757,MATCH(1,('EVT Demand'!$A$2:$A$757=$A90)*('EVT Demand'!$C$2:$C$757="Total"),0))/1000, "")</f>
        <v>0</v>
      </c>
    </row>
    <row r="91" spans="1:26" x14ac:dyDescent="0.25">
      <c r="A91" t="s">
        <v>272</v>
      </c>
      <c r="B91" t="s">
        <v>281</v>
      </c>
      <c r="C91" t="str">
        <f>INDEX('RPC Counties'!$B$2:$B$15, MATCH($B91, 'RPC Counties'!$A$2:$A$15, 0))</f>
        <v>TRORC</v>
      </c>
      <c r="D91" t="s">
        <v>282</v>
      </c>
      <c r="E91">
        <v>568</v>
      </c>
      <c r="F91" s="3">
        <f>IFERROR(INDEX(Cities!$E$2:$E$11, MATCH($A91, Cities!$A$2:$A$11, 0)), INDEX(Towns!$E$2:$E$247, MATCH($A91, Towns!$A$2:$A$247, 0)))</f>
        <v>28.6</v>
      </c>
      <c r="G91" s="3">
        <f>INDEX('VCGI Rooftop Solar'!$J$5:$J$260, MATCH($A91, 'VCGI Rooftop Solar'!$D$5:$D$260, 0))</f>
        <v>7.3370416600000006</v>
      </c>
      <c r="H91" s="57">
        <f>SUMIFS('Existing Gen'!$E$2:$E$100000, 'Existing Gen'!$B$2:$B$100000, $A91, 'Existing Gen'!$C$2:$C$100000, H$3)/1000</f>
        <v>0.27864</v>
      </c>
      <c r="I91" s="58">
        <f>SUMIFS('Existing Gen'!$E$2:$E$100000, 'Existing Gen'!$B$2:$B$100000, $A91, 'Existing Gen'!$C$2:$C$100000, I$3)/1000</f>
        <v>2.3999999999999998E-3</v>
      </c>
      <c r="J91" s="58">
        <f>SUMIFS('Existing Gen'!$E$2:$E$100000, 'Existing Gen'!$B$2:$B$100000, $A91, 'Existing Gen'!$C$2:$C$100000, J$3)/1000</f>
        <v>0</v>
      </c>
      <c r="K91" s="58">
        <f>SUMIFS('Existing Gen'!$E$2:$E$100000, 'Existing Gen'!$B$2:$B$100000, $A91, 'Existing Gen'!$C$2:$C$100000, K$3)/1000</f>
        <v>0</v>
      </c>
      <c r="L91" s="59">
        <f t="shared" si="4"/>
        <v>0.28104000000000001</v>
      </c>
      <c r="M91" s="136">
        <f>H91*INDEX(Constants!$D$2:$D$8, MATCH('Cities &amp; Towns'!M$3, Constants!$A$2:$A$8, 0))</f>
        <v>366.13296000000003</v>
      </c>
      <c r="N91" s="100">
        <f>I91*INDEX(Constants!$D$2:$D$8, MATCH('Cities &amp; Towns'!N$3, Constants!$A$2:$A$8, 0))</f>
        <v>4.7303999999999995</v>
      </c>
      <c r="O91" s="100">
        <f>J91*INDEX(Constants!$D$2:$D$8, MATCH('Cities &amp; Towns'!O$3, Constants!$A$2:$A$8, 0))</f>
        <v>0</v>
      </c>
      <c r="P91" s="100">
        <f>K91*INDEX(Constants!$D$2:$D$8, MATCH('Cities &amp; Towns'!P$3, Constants!$A$2:$A$8, 0))</f>
        <v>0</v>
      </c>
      <c r="Q91" s="48">
        <f t="shared" si="5"/>
        <v>370.86336</v>
      </c>
      <c r="R91" s="55">
        <f>IF(SUMIF('GMP feeders by town'!$B$2:$B$1152, $A91, 'GMP feeders by town'!$F$2:$F$1152) = 0, "", IF(SUMIF('GMP feeders by town'!$B$2:$B$1152, $A91, 'GMP feeders by town'!$F$2:$F$1152) &lt; 0, 0, SUMIF('GMP feeders by town'!$B$2:$B$1152, $A91, 'GMP feeders by town'!$F$2:$F$1152)))</f>
        <v>3.2978826471689384</v>
      </c>
      <c r="S91" s="55" t="str">
        <f>IFERROR(IF(INDEX('VEC XFMR capacity by town'!$B$41:$BR$41, MATCH($A91, 'VEC XFMR capacity by town'!$B$1:$BR$1, 0)) = 0, "", IF($L91-INDEX('VEC XFMR capacity by town'!$B$41:$BR$41, MATCH($A91, 'VEC XFMR capacity by town'!$B$1:$BR$1, 0))&lt;0, 0, $L91-INDEX('VEC XFMR capacity by town'!$B$41:$BR$41, MATCH($A91, 'VEC XFMR capacity by town'!$B$1:$BR$1, 0)))), "")</f>
        <v/>
      </c>
      <c r="T91" s="55"/>
      <c r="U91" s="55"/>
      <c r="V91" s="55"/>
      <c r="W91" s="55"/>
      <c r="X91" s="55"/>
      <c r="Y91" s="56" cm="1">
        <f t="array" ref="Y91">IF(SUMPRODUCT(--($R91:$X91&lt;&gt;""))=0, "", SUM($R91:$X91))</f>
        <v>3.2978826471689384</v>
      </c>
      <c r="Z91" s="212" cm="1">
        <f t="array" ref="Z91">IFERROR(INDEX('EVT Demand'!$H$2:$H$757,MATCH(1,('EVT Demand'!$A$2:$A$757=$A91)*('EVT Demand'!$C$2:$C$757="Total"),0))/1000, "")</f>
        <v>3255.3420000000001</v>
      </c>
    </row>
    <row r="92" spans="1:26" x14ac:dyDescent="0.25">
      <c r="A92" t="s">
        <v>273</v>
      </c>
      <c r="B92" t="s">
        <v>281</v>
      </c>
      <c r="C92" t="str">
        <f>INDEX('RPC Counties'!$B$2:$B$15, MATCH($B92, 'RPC Counties'!$A$2:$A$15, 0))</f>
        <v>TRORC</v>
      </c>
      <c r="D92" t="s">
        <v>282</v>
      </c>
      <c r="E92">
        <v>229</v>
      </c>
      <c r="F92" s="3">
        <f>IFERROR(INDEX(Cities!$E$2:$E$11, MATCH($A92, Cities!$A$2:$A$11, 0)), INDEX(Towns!$E$2:$E$247, MATCH($A92, Towns!$A$2:$A$247, 0)))</f>
        <v>4.7</v>
      </c>
      <c r="G92" s="3">
        <f>INDEX('VCGI Rooftop Solar'!$J$5:$J$260, MATCH($A92, 'VCGI Rooftop Solar'!$D$5:$D$260, 0))</f>
        <v>1.7915112500000001</v>
      </c>
      <c r="H92" s="57">
        <f>SUMIFS('Existing Gen'!$E$2:$E$100000, 'Existing Gen'!$B$2:$B$100000, $A92, 'Existing Gen'!$C$2:$C$100000, H$3)/1000</f>
        <v>5.5599999999999997E-2</v>
      </c>
      <c r="I92" s="58">
        <f>SUMIFS('Existing Gen'!$E$2:$E$100000, 'Existing Gen'!$B$2:$B$100000, $A92, 'Existing Gen'!$C$2:$C$100000, I$3)/1000</f>
        <v>0</v>
      </c>
      <c r="J92" s="58">
        <f>SUMIFS('Existing Gen'!$E$2:$E$100000, 'Existing Gen'!$B$2:$B$100000, $A92, 'Existing Gen'!$C$2:$C$100000, J$3)/1000</f>
        <v>0</v>
      </c>
      <c r="K92" s="58">
        <f>SUMIFS('Existing Gen'!$E$2:$E$100000, 'Existing Gen'!$B$2:$B$100000, $A92, 'Existing Gen'!$C$2:$C$100000, K$3)/1000</f>
        <v>0</v>
      </c>
      <c r="L92" s="59">
        <f t="shared" si="4"/>
        <v>5.5599999999999997E-2</v>
      </c>
      <c r="M92" s="136">
        <f>H92*INDEX(Constants!$D$2:$D$8, MATCH('Cities &amp; Towns'!M$3, Constants!$A$2:$A$8, 0))</f>
        <v>73.058399999999992</v>
      </c>
      <c r="N92" s="100">
        <f>I92*INDEX(Constants!$D$2:$D$8, MATCH('Cities &amp; Towns'!N$3, Constants!$A$2:$A$8, 0))</f>
        <v>0</v>
      </c>
      <c r="O92" s="100">
        <f>J92*INDEX(Constants!$D$2:$D$8, MATCH('Cities &amp; Towns'!O$3, Constants!$A$2:$A$8, 0))</f>
        <v>0</v>
      </c>
      <c r="P92" s="100">
        <f>K92*INDEX(Constants!$D$2:$D$8, MATCH('Cities &amp; Towns'!P$3, Constants!$A$2:$A$8, 0))</f>
        <v>0</v>
      </c>
      <c r="Q92" s="48">
        <f t="shared" si="5"/>
        <v>73.058399999999992</v>
      </c>
      <c r="R92" s="55">
        <f>IF(SUMIF('GMP feeders by town'!$B$2:$B$1152, $A92, 'GMP feeders by town'!$F$2:$F$1152) = 0, "", IF(SUMIF('GMP feeders by town'!$B$2:$B$1152, $A92, 'GMP feeders by town'!$F$2:$F$1152) &lt; 0, 0, SUMIF('GMP feeders by town'!$B$2:$B$1152, $A92, 'GMP feeders by town'!$F$2:$F$1152)))</f>
        <v>0.49922658565227629</v>
      </c>
      <c r="S92" s="55" t="str">
        <f>IFERROR(IF(INDEX('VEC XFMR capacity by town'!$B$41:$BR$41, MATCH($A92, 'VEC XFMR capacity by town'!$B$1:$BR$1, 0)) = 0, "", IF($L92-INDEX('VEC XFMR capacity by town'!$B$41:$BR$41, MATCH($A92, 'VEC XFMR capacity by town'!$B$1:$BR$1, 0))&lt;0, 0, $L92-INDEX('VEC XFMR capacity by town'!$B$41:$BR$41, MATCH($A92, 'VEC XFMR capacity by town'!$B$1:$BR$1, 0)))), "")</f>
        <v/>
      </c>
      <c r="T92" s="55"/>
      <c r="U92" s="55"/>
      <c r="V92" s="55"/>
      <c r="W92" s="55"/>
      <c r="X92" s="55"/>
      <c r="Y92" s="56" cm="1">
        <f t="array" ref="Y92">IF(SUMPRODUCT(--($R92:$X92&lt;&gt;""))=0, "", SUM($R92:$X92))</f>
        <v>0.49922658565227629</v>
      </c>
      <c r="Z92" s="212" cm="1">
        <f t="array" ref="Z92">IFERROR(INDEX('EVT Demand'!$H$2:$H$757,MATCH(1,('EVT Demand'!$A$2:$A$757=$A92)*('EVT Demand'!$C$2:$C$757="Total"),0))/1000, "")</f>
        <v>0</v>
      </c>
    </row>
    <row r="93" spans="1:26" x14ac:dyDescent="0.25">
      <c r="A93" t="s">
        <v>274</v>
      </c>
      <c r="B93" t="s">
        <v>281</v>
      </c>
      <c r="C93" t="str">
        <f>INDEX('RPC Counties'!$B$2:$B$15, MATCH($B93, 'RPC Counties'!$A$2:$A$15, 0))</f>
        <v>TRORC</v>
      </c>
      <c r="D93" t="s">
        <v>282</v>
      </c>
      <c r="E93" s="1">
        <v>1392</v>
      </c>
      <c r="F93" s="3">
        <f>IFERROR(INDEX(Cities!$E$2:$E$11, MATCH($A93, Cities!$A$2:$A$11, 0)), INDEX(Towns!$E$2:$E$247, MATCH($A93, Towns!$A$2:$A$247, 0)))</f>
        <v>39.5</v>
      </c>
      <c r="G93" s="3">
        <f>INDEX('VCGI Rooftop Solar'!$J$5:$J$260, MATCH($A93, 'VCGI Rooftop Solar'!$D$5:$D$260, 0))</f>
        <v>18.523979220000001</v>
      </c>
      <c r="H93" s="57">
        <f>SUMIFS('Existing Gen'!$E$2:$E$100000, 'Existing Gen'!$B$2:$B$100000, $A93, 'Existing Gen'!$C$2:$C$100000, H$3)/1000</f>
        <v>0.93773999999999991</v>
      </c>
      <c r="I93" s="58">
        <f>SUMIFS('Existing Gen'!$E$2:$E$100000, 'Existing Gen'!$B$2:$B$100000, $A93, 'Existing Gen'!$C$2:$C$100000, I$3)/1000</f>
        <v>0</v>
      </c>
      <c r="J93" s="58">
        <f>SUMIFS('Existing Gen'!$E$2:$E$100000, 'Existing Gen'!$B$2:$B$100000, $A93, 'Existing Gen'!$C$2:$C$100000, J$3)/1000</f>
        <v>0</v>
      </c>
      <c r="K93" s="58">
        <f>SUMIFS('Existing Gen'!$E$2:$E$100000, 'Existing Gen'!$B$2:$B$100000, $A93, 'Existing Gen'!$C$2:$C$100000, K$3)/1000</f>
        <v>0</v>
      </c>
      <c r="L93" s="59">
        <f t="shared" si="4"/>
        <v>0.93773999999999991</v>
      </c>
      <c r="M93" s="136">
        <f>H93*INDEX(Constants!$D$2:$D$8, MATCH('Cities &amp; Towns'!M$3, Constants!$A$2:$A$8, 0))</f>
        <v>1232.1903599999998</v>
      </c>
      <c r="N93" s="100">
        <f>I93*INDEX(Constants!$D$2:$D$8, MATCH('Cities &amp; Towns'!N$3, Constants!$A$2:$A$8, 0))</f>
        <v>0</v>
      </c>
      <c r="O93" s="100">
        <f>J93*INDEX(Constants!$D$2:$D$8, MATCH('Cities &amp; Towns'!O$3, Constants!$A$2:$A$8, 0))</f>
        <v>0</v>
      </c>
      <c r="P93" s="100">
        <f>K93*INDEX(Constants!$D$2:$D$8, MATCH('Cities &amp; Towns'!P$3, Constants!$A$2:$A$8, 0))</f>
        <v>0</v>
      </c>
      <c r="Q93" s="48">
        <f t="shared" si="5"/>
        <v>1232.1903599999998</v>
      </c>
      <c r="R93" s="55">
        <f>IF(SUMIF('GMP feeders by town'!$B$2:$B$1152, $A93, 'GMP feeders by town'!$F$2:$F$1152) = 0, "", IF(SUMIF('GMP feeders by town'!$B$2:$B$1152, $A93, 'GMP feeders by town'!$F$2:$F$1152) &lt; 0, 0, SUMIF('GMP feeders by town'!$B$2:$B$1152, $A93, 'GMP feeders by town'!$F$2:$F$1152)))</f>
        <v>4.4175195534306475</v>
      </c>
      <c r="S93" s="55" t="str">
        <f>IFERROR(IF(INDEX('VEC XFMR capacity by town'!$B$41:$BR$41, MATCH($A93, 'VEC XFMR capacity by town'!$B$1:$BR$1, 0)) = 0, "", IF($L93-INDEX('VEC XFMR capacity by town'!$B$41:$BR$41, MATCH($A93, 'VEC XFMR capacity by town'!$B$1:$BR$1, 0))&lt;0, 0, $L93-INDEX('VEC XFMR capacity by town'!$B$41:$BR$41, MATCH($A93, 'VEC XFMR capacity by town'!$B$1:$BR$1, 0)))), "")</f>
        <v/>
      </c>
      <c r="T93" s="55"/>
      <c r="U93" s="55"/>
      <c r="V93" s="55"/>
      <c r="W93" s="55"/>
      <c r="X93" s="55"/>
      <c r="Y93" s="56" cm="1">
        <f t="array" ref="Y93">IF(SUMPRODUCT(--($R93:$X93&lt;&gt;""))=0, "", SUM($R93:$X93))</f>
        <v>4.4175195534306475</v>
      </c>
      <c r="Z93" s="212" cm="1">
        <f t="array" ref="Z93">IFERROR(INDEX('EVT Demand'!$H$2:$H$757,MATCH(1,('EVT Demand'!$A$2:$A$757=$A93)*('EVT Demand'!$C$2:$C$757="Total"),0))/1000, "")</f>
        <v>7032.7740000000003</v>
      </c>
    </row>
    <row r="94" spans="1:26" x14ac:dyDescent="0.25">
      <c r="A94" t="s">
        <v>275</v>
      </c>
      <c r="B94" t="s">
        <v>281</v>
      </c>
      <c r="C94" t="str">
        <f>INDEX('RPC Counties'!$B$2:$B$15, MATCH($B94, 'RPC Counties'!$A$2:$A$15, 0))</f>
        <v>TRORC</v>
      </c>
      <c r="D94" t="s">
        <v>282</v>
      </c>
      <c r="E94" s="1">
        <v>3005</v>
      </c>
      <c r="F94" s="3">
        <f>IFERROR(INDEX(Cities!$E$2:$E$11, MATCH($A94, Cities!$A$2:$A$11, 0)), INDEX(Towns!$E$2:$E$247, MATCH($A94, Towns!$A$2:$A$247, 0)))</f>
        <v>55.7</v>
      </c>
      <c r="G94" s="3">
        <f>INDEX('VCGI Rooftop Solar'!$J$5:$J$260, MATCH($A94, 'VCGI Rooftop Solar'!$D$5:$D$260, 0))</f>
        <v>35.100029724999999</v>
      </c>
      <c r="H94" s="57">
        <f>SUMIFS('Existing Gen'!$E$2:$E$100000, 'Existing Gen'!$B$2:$B$100000, $A94, 'Existing Gen'!$C$2:$C$100000, H$3)/1000</f>
        <v>4.186869999999999</v>
      </c>
      <c r="I94" s="58">
        <f>SUMIFS('Existing Gen'!$E$2:$E$100000, 'Existing Gen'!$B$2:$B$100000, $A94, 'Existing Gen'!$C$2:$C$100000, I$3)/1000</f>
        <v>0</v>
      </c>
      <c r="J94" s="58">
        <f>SUMIFS('Existing Gen'!$E$2:$E$100000, 'Existing Gen'!$B$2:$B$100000, $A94, 'Existing Gen'!$C$2:$C$100000, J$3)/1000</f>
        <v>0</v>
      </c>
      <c r="K94" s="58">
        <f>SUMIFS('Existing Gen'!$E$2:$E$100000, 'Existing Gen'!$B$2:$B$100000, $A94, 'Existing Gen'!$C$2:$C$100000, K$3)/1000</f>
        <v>0</v>
      </c>
      <c r="L94" s="59">
        <f t="shared" si="4"/>
        <v>4.186869999999999</v>
      </c>
      <c r="M94" s="136">
        <f>H94*INDEX(Constants!$D$2:$D$8, MATCH('Cities &amp; Towns'!M$3, Constants!$A$2:$A$8, 0))</f>
        <v>5501.5471799999987</v>
      </c>
      <c r="N94" s="100">
        <f>I94*INDEX(Constants!$D$2:$D$8, MATCH('Cities &amp; Towns'!N$3, Constants!$A$2:$A$8, 0))</f>
        <v>0</v>
      </c>
      <c r="O94" s="100">
        <f>J94*INDEX(Constants!$D$2:$D$8, MATCH('Cities &amp; Towns'!O$3, Constants!$A$2:$A$8, 0))</f>
        <v>0</v>
      </c>
      <c r="P94" s="100">
        <f>K94*INDEX(Constants!$D$2:$D$8, MATCH('Cities &amp; Towns'!P$3, Constants!$A$2:$A$8, 0))</f>
        <v>0</v>
      </c>
      <c r="Q94" s="48">
        <f t="shared" si="5"/>
        <v>5501.5471799999987</v>
      </c>
      <c r="R94" s="55">
        <f>IF(SUMIF('GMP feeders by town'!$B$2:$B$1152, $A94, 'GMP feeders by town'!$F$2:$F$1152) = 0, "", IF(SUMIF('GMP feeders by town'!$B$2:$B$1152, $A94, 'GMP feeders by town'!$F$2:$F$1152) &lt; 0, 0, SUMIF('GMP feeders by town'!$B$2:$B$1152, $A94, 'GMP feeders by town'!$F$2:$F$1152)))</f>
        <v>7.9525045541406145</v>
      </c>
      <c r="S94" s="55" t="str">
        <f>IFERROR(IF(INDEX('VEC XFMR capacity by town'!$B$41:$BR$41, MATCH($A94, 'VEC XFMR capacity by town'!$B$1:$BR$1, 0)) = 0, "", IF($L94-INDEX('VEC XFMR capacity by town'!$B$41:$BR$41, MATCH($A94, 'VEC XFMR capacity by town'!$B$1:$BR$1, 0))&lt;0, 0, $L94-INDEX('VEC XFMR capacity by town'!$B$41:$BR$41, MATCH($A94, 'VEC XFMR capacity by town'!$B$1:$BR$1, 0)))), "")</f>
        <v/>
      </c>
      <c r="T94" s="55"/>
      <c r="U94" s="55"/>
      <c r="V94" s="55"/>
      <c r="W94" s="55"/>
      <c r="X94" s="55"/>
      <c r="Y94" s="56" cm="1">
        <f t="array" ref="Y94">IF(SUMPRODUCT(--($R94:$X94&lt;&gt;""))=0, "", SUM($R94:$X94))</f>
        <v>7.9525045541406145</v>
      </c>
      <c r="Z94" s="212" cm="1">
        <f t="array" ref="Z94">IFERROR(INDEX('EVT Demand'!$H$2:$H$757,MATCH(1,('EVT Demand'!$A$2:$A$757=$A94)*('EVT Demand'!$C$2:$C$757="Total"),0))/1000, "")</f>
        <v>20334.735000000001</v>
      </c>
    </row>
    <row r="95" spans="1:26" x14ac:dyDescent="0.25">
      <c r="A95" t="s">
        <v>276</v>
      </c>
      <c r="B95" t="s">
        <v>281</v>
      </c>
      <c r="C95" t="str">
        <f>INDEX('RPC Counties'!$B$2:$B$15, MATCH($B95, 'RPC Counties'!$A$2:$A$15, 0))</f>
        <v>TRORC</v>
      </c>
      <c r="D95" t="s">
        <v>282</v>
      </c>
      <c r="E95" s="1">
        <v>2172</v>
      </c>
      <c r="F95" s="3">
        <f>IFERROR(INDEX(Cities!$E$2:$E$11, MATCH($A95, Cities!$A$2:$A$11, 0)), INDEX(Towns!$E$2:$E$247, MATCH($A95, Towns!$A$2:$A$247, 0)))</f>
        <v>35.200000000000003</v>
      </c>
      <c r="G95" s="3">
        <f>INDEX('VCGI Rooftop Solar'!$J$5:$J$260, MATCH($A95, 'VCGI Rooftop Solar'!$D$5:$D$260, 0))</f>
        <v>47.439959215000002</v>
      </c>
      <c r="H95" s="57">
        <f>SUMIFS('Existing Gen'!$E$2:$E$100000, 'Existing Gen'!$B$2:$B$100000, $A95, 'Existing Gen'!$C$2:$C$100000, H$3)/1000</f>
        <v>0.50191999999999992</v>
      </c>
      <c r="I95" s="58">
        <f>SUMIFS('Existing Gen'!$E$2:$E$100000, 'Existing Gen'!$B$2:$B$100000, $A95, 'Existing Gen'!$C$2:$C$100000, I$3)/1000</f>
        <v>9.4999999999999998E-3</v>
      </c>
      <c r="J95" s="58">
        <f>SUMIFS('Existing Gen'!$E$2:$E$100000, 'Existing Gen'!$B$2:$B$100000, $A95, 'Existing Gen'!$C$2:$C$100000, J$3)/1000</f>
        <v>0</v>
      </c>
      <c r="K95" s="58">
        <f>SUMIFS('Existing Gen'!$E$2:$E$100000, 'Existing Gen'!$B$2:$B$100000, $A95, 'Existing Gen'!$C$2:$C$100000, K$3)/1000</f>
        <v>0</v>
      </c>
      <c r="L95" s="59">
        <f t="shared" si="4"/>
        <v>0.51141999999999987</v>
      </c>
      <c r="M95" s="136">
        <f>H95*INDEX(Constants!$D$2:$D$8, MATCH('Cities &amp; Towns'!M$3, Constants!$A$2:$A$8, 0))</f>
        <v>659.52287999999987</v>
      </c>
      <c r="N95" s="100">
        <f>I95*INDEX(Constants!$D$2:$D$8, MATCH('Cities &amp; Towns'!N$3, Constants!$A$2:$A$8, 0))</f>
        <v>18.724499999999999</v>
      </c>
      <c r="O95" s="100">
        <f>J95*INDEX(Constants!$D$2:$D$8, MATCH('Cities &amp; Towns'!O$3, Constants!$A$2:$A$8, 0))</f>
        <v>0</v>
      </c>
      <c r="P95" s="100">
        <f>K95*INDEX(Constants!$D$2:$D$8, MATCH('Cities &amp; Towns'!P$3, Constants!$A$2:$A$8, 0))</f>
        <v>0</v>
      </c>
      <c r="Q95" s="48">
        <f t="shared" si="5"/>
        <v>678.24737999999991</v>
      </c>
      <c r="R95" s="55">
        <f>IF(SUMIF('GMP feeders by town'!$B$2:$B$1152, $A95, 'GMP feeders by town'!$F$2:$F$1152) = 0, "", IF(SUMIF('GMP feeders by town'!$B$2:$B$1152, $A95, 'GMP feeders by town'!$F$2:$F$1152) &lt; 0, 0, SUMIF('GMP feeders by town'!$B$2:$B$1152, $A95, 'GMP feeders by town'!$F$2:$F$1152)))</f>
        <v>13.785395658432382</v>
      </c>
      <c r="S95" s="55" t="str">
        <f>IFERROR(IF(INDEX('VEC XFMR capacity by town'!$B$41:$BR$41, MATCH($A95, 'VEC XFMR capacity by town'!$B$1:$BR$1, 0)) = 0, "", IF($L95-INDEX('VEC XFMR capacity by town'!$B$41:$BR$41, MATCH($A95, 'VEC XFMR capacity by town'!$B$1:$BR$1, 0))&lt;0, 0, $L95-INDEX('VEC XFMR capacity by town'!$B$41:$BR$41, MATCH($A95, 'VEC XFMR capacity by town'!$B$1:$BR$1, 0)))), "")</f>
        <v/>
      </c>
      <c r="T95" s="55"/>
      <c r="U95" s="55"/>
      <c r="V95" s="55"/>
      <c r="W95" s="55"/>
      <c r="X95" s="55"/>
      <c r="Y95" s="56" cm="1">
        <f t="array" ref="Y95">IF(SUMPRODUCT(--($R95:$X95&lt;&gt;""))=0, "", SUM($R95:$X95))</f>
        <v>13.785395658432382</v>
      </c>
      <c r="Z95" s="212" cm="1">
        <f t="array" ref="Z95">IFERROR(INDEX('EVT Demand'!$H$2:$H$757,MATCH(1,('EVT Demand'!$A$2:$A$757=$A95)*('EVT Demand'!$C$2:$C$757="Total"),0))/1000, "")</f>
        <v>14673.687</v>
      </c>
    </row>
    <row r="96" spans="1:26" x14ac:dyDescent="0.25">
      <c r="A96" t="s">
        <v>277</v>
      </c>
      <c r="B96" t="s">
        <v>281</v>
      </c>
      <c r="C96" t="str">
        <f>INDEX('RPC Counties'!$B$2:$B$15, MATCH($B96, 'RPC Counties'!$A$2:$A$15, 0))</f>
        <v>TRORC</v>
      </c>
      <c r="D96" t="s">
        <v>282</v>
      </c>
      <c r="E96">
        <v>687</v>
      </c>
      <c r="F96" s="3">
        <f>IFERROR(INDEX(Cities!$E$2:$E$11, MATCH($A96, Cities!$A$2:$A$11, 0)), INDEX(Towns!$E$2:$E$247, MATCH($A96, Towns!$A$2:$A$247, 0)))</f>
        <v>41.5</v>
      </c>
      <c r="G96" s="3">
        <f>INDEX('VCGI Rooftop Solar'!$J$5:$J$260, MATCH($A96, 'VCGI Rooftop Solar'!$D$5:$D$260, 0))</f>
        <v>8.5678716650000002</v>
      </c>
      <c r="H96" s="57">
        <f>SUMIFS('Existing Gen'!$E$2:$E$100000, 'Existing Gen'!$B$2:$B$100000, $A96, 'Existing Gen'!$C$2:$C$100000, H$3)/1000</f>
        <v>0.20238</v>
      </c>
      <c r="I96" s="58">
        <f>SUMIFS('Existing Gen'!$E$2:$E$100000, 'Existing Gen'!$B$2:$B$100000, $A96, 'Existing Gen'!$C$2:$C$100000, I$3)/1000</f>
        <v>0</v>
      </c>
      <c r="J96" s="58">
        <f>SUMIFS('Existing Gen'!$E$2:$E$100000, 'Existing Gen'!$B$2:$B$100000, $A96, 'Existing Gen'!$C$2:$C$100000, J$3)/1000</f>
        <v>0</v>
      </c>
      <c r="K96" s="58">
        <f>SUMIFS('Existing Gen'!$E$2:$E$100000, 'Existing Gen'!$B$2:$B$100000, $A96, 'Existing Gen'!$C$2:$C$100000, K$3)/1000</f>
        <v>0</v>
      </c>
      <c r="L96" s="59">
        <f t="shared" si="4"/>
        <v>0.20238</v>
      </c>
      <c r="M96" s="136">
        <f>H96*INDEX(Constants!$D$2:$D$8, MATCH('Cities &amp; Towns'!M$3, Constants!$A$2:$A$8, 0))</f>
        <v>265.92732000000001</v>
      </c>
      <c r="N96" s="100">
        <f>I96*INDEX(Constants!$D$2:$D$8, MATCH('Cities &amp; Towns'!N$3, Constants!$A$2:$A$8, 0))</f>
        <v>0</v>
      </c>
      <c r="O96" s="100">
        <f>J96*INDEX(Constants!$D$2:$D$8, MATCH('Cities &amp; Towns'!O$3, Constants!$A$2:$A$8, 0))</f>
        <v>0</v>
      </c>
      <c r="P96" s="100">
        <f>K96*INDEX(Constants!$D$2:$D$8, MATCH('Cities &amp; Towns'!P$3, Constants!$A$2:$A$8, 0))</f>
        <v>0</v>
      </c>
      <c r="Q96" s="48">
        <f t="shared" si="5"/>
        <v>265.92732000000001</v>
      </c>
      <c r="R96" s="55">
        <f>IF(SUMIF('GMP feeders by town'!$B$2:$B$1152, $A96, 'GMP feeders by town'!$F$2:$F$1152) = 0, "", IF(SUMIF('GMP feeders by town'!$B$2:$B$1152, $A96, 'GMP feeders by town'!$F$2:$F$1152) &lt; 0, 0, SUMIF('GMP feeders by town'!$B$2:$B$1152, $A96, 'GMP feeders by town'!$F$2:$F$1152)))</f>
        <v>2.9746450346858189</v>
      </c>
      <c r="S96" s="55" t="str">
        <f>IFERROR(IF(INDEX('VEC XFMR capacity by town'!$B$41:$BR$41, MATCH($A96, 'VEC XFMR capacity by town'!$B$1:$BR$1, 0)) = 0, "", IF($L96-INDEX('VEC XFMR capacity by town'!$B$41:$BR$41, MATCH($A96, 'VEC XFMR capacity by town'!$B$1:$BR$1, 0))&lt;0, 0, $L96-INDEX('VEC XFMR capacity by town'!$B$41:$BR$41, MATCH($A96, 'VEC XFMR capacity by town'!$B$1:$BR$1, 0)))), "")</f>
        <v/>
      </c>
      <c r="T96" s="55"/>
      <c r="U96" s="55"/>
      <c r="V96" s="55"/>
      <c r="W96" s="55"/>
      <c r="X96" s="55"/>
      <c r="Y96" s="56" cm="1">
        <f t="array" ref="Y96">IF(SUMPRODUCT(--($R96:$X96&lt;&gt;""))=0, "", SUM($R96:$X96))</f>
        <v>2.9746450346858189</v>
      </c>
      <c r="Z96" s="212" cm="1">
        <f t="array" ref="Z96">IFERROR(INDEX('EVT Demand'!$H$2:$H$757,MATCH(1,('EVT Demand'!$A$2:$A$757=$A96)*('EVT Demand'!$C$2:$C$757="Total"),0))/1000, "")</f>
        <v>4830.0959999999995</v>
      </c>
    </row>
    <row r="97" spans="1:26" x14ac:dyDescent="0.25">
      <c r="A97" t="s">
        <v>278</v>
      </c>
      <c r="B97" t="s">
        <v>281</v>
      </c>
      <c r="C97" t="str">
        <f>INDEX('RPC Counties'!$B$2:$B$15, MATCH($B97, 'RPC Counties'!$A$2:$A$15, 0))</f>
        <v>TRORC</v>
      </c>
      <c r="D97" t="s">
        <v>282</v>
      </c>
      <c r="E97" s="1">
        <v>9062</v>
      </c>
      <c r="F97" s="3">
        <f>IFERROR(INDEX(Cities!$E$2:$E$11, MATCH($A97, Cities!$A$2:$A$11, 0)), INDEX(Towns!$E$2:$E$247, MATCH($A97, Towns!$A$2:$A$247, 0)))</f>
        <v>49.3</v>
      </c>
      <c r="G97" s="3">
        <f>INDEX('VCGI Rooftop Solar'!$J$5:$J$260, MATCH($A97, 'VCGI Rooftop Solar'!$D$5:$D$260, 0))</f>
        <v>102.38375596500001</v>
      </c>
      <c r="H97" s="57">
        <f>SUMIFS('Existing Gen'!$E$2:$E$100000, 'Existing Gen'!$B$2:$B$100000, $A97, 'Existing Gen'!$C$2:$C$100000, H$3)/1000</f>
        <v>7.352260000000002</v>
      </c>
      <c r="I97" s="58">
        <f>SUMIFS('Existing Gen'!$E$2:$E$100000, 'Existing Gen'!$B$2:$B$100000, $A97, 'Existing Gen'!$C$2:$C$100000, I$3)/1000</f>
        <v>0</v>
      </c>
      <c r="J97" s="58">
        <f>SUMIFS('Existing Gen'!$E$2:$E$100000, 'Existing Gen'!$B$2:$B$100000, $A97, 'Existing Gen'!$C$2:$C$100000, J$3)/1000</f>
        <v>0</v>
      </c>
      <c r="K97" s="58">
        <f>SUMIFS('Existing Gen'!$E$2:$E$100000, 'Existing Gen'!$B$2:$B$100000, $A97, 'Existing Gen'!$C$2:$C$100000, K$3)/1000</f>
        <v>2.1320999999999999</v>
      </c>
      <c r="L97" s="59">
        <f t="shared" si="4"/>
        <v>9.4843600000000023</v>
      </c>
      <c r="M97" s="136">
        <f>H97*INDEX(Constants!$D$2:$D$8, MATCH('Cities &amp; Towns'!M$3, Constants!$A$2:$A$8, 0))</f>
        <v>9660.8696400000026</v>
      </c>
      <c r="N97" s="100">
        <f>I97*INDEX(Constants!$D$2:$D$8, MATCH('Cities &amp; Towns'!N$3, Constants!$A$2:$A$8, 0))</f>
        <v>0</v>
      </c>
      <c r="O97" s="100">
        <f>J97*INDEX(Constants!$D$2:$D$8, MATCH('Cities &amp; Towns'!O$3, Constants!$A$2:$A$8, 0))</f>
        <v>0</v>
      </c>
      <c r="P97" s="100">
        <f>K97*INDEX(Constants!$D$2:$D$8, MATCH('Cities &amp; Towns'!P$3, Constants!$A$2:$A$8, 0))</f>
        <v>9338.598</v>
      </c>
      <c r="Q97" s="48">
        <f t="shared" si="5"/>
        <v>18999.467640000003</v>
      </c>
      <c r="R97" s="55">
        <f>IF(SUMIF('GMP feeders by town'!$B$2:$B$1152, $A97, 'GMP feeders by town'!$F$2:$F$1152) = 0, "", IF(SUMIF('GMP feeders by town'!$B$2:$B$1152, $A97, 'GMP feeders by town'!$F$2:$F$1152) &lt; 0, 0, SUMIF('GMP feeders by town'!$B$2:$B$1152, $A97, 'GMP feeders by town'!$F$2:$F$1152)))</f>
        <v>40.239456876875408</v>
      </c>
      <c r="S97" s="55" t="str">
        <f>IFERROR(IF(INDEX('VEC XFMR capacity by town'!$B$41:$BR$41, MATCH($A97, 'VEC XFMR capacity by town'!$B$1:$BR$1, 0)) = 0, "", IF($L97-INDEX('VEC XFMR capacity by town'!$B$41:$BR$41, MATCH($A97, 'VEC XFMR capacity by town'!$B$1:$BR$1, 0))&lt;0, 0, $L97-INDEX('VEC XFMR capacity by town'!$B$41:$BR$41, MATCH($A97, 'VEC XFMR capacity by town'!$B$1:$BR$1, 0)))), "")</f>
        <v/>
      </c>
      <c r="T97" s="55"/>
      <c r="U97" s="55"/>
      <c r="V97" s="55"/>
      <c r="W97" s="55"/>
      <c r="X97" s="55"/>
      <c r="Y97" s="56" cm="1">
        <f t="array" ref="Y97">IF(SUMPRODUCT(--($R97:$X97&lt;&gt;""))=0, "", SUM($R97:$X97))</f>
        <v>40.239456876875408</v>
      </c>
      <c r="Z97" s="212" cm="1">
        <f t="array" ref="Z97">IFERROR(INDEX('EVT Demand'!$H$2:$H$757,MATCH(1,('EVT Demand'!$A$2:$A$757=$A97)*('EVT Demand'!$C$2:$C$757="Total"),0))/1000, "")</f>
        <v>64262.135000000002</v>
      </c>
    </row>
    <row r="98" spans="1:26" x14ac:dyDescent="0.25">
      <c r="A98" t="s">
        <v>279</v>
      </c>
      <c r="B98" t="s">
        <v>281</v>
      </c>
      <c r="C98" t="str">
        <f>INDEX('RPC Counties'!$B$2:$B$15, MATCH($B98, 'RPC Counties'!$A$2:$A$15, 0))</f>
        <v>TRORC</v>
      </c>
      <c r="D98" t="s">
        <v>282</v>
      </c>
      <c r="E98" s="1">
        <v>2842</v>
      </c>
      <c r="F98" s="3">
        <f>IFERROR(INDEX(Cities!$E$2:$E$11, MATCH($A98, Cities!$A$2:$A$11, 0)), INDEX(Towns!$E$2:$E$247, MATCH($A98, Towns!$A$2:$A$247, 0)))</f>
        <v>43.6</v>
      </c>
      <c r="G98" s="3">
        <f>INDEX('VCGI Rooftop Solar'!$J$5:$J$260, MATCH($A98, 'VCGI Rooftop Solar'!$D$5:$D$260, 0))</f>
        <v>28.282402775000001</v>
      </c>
      <c r="H98" s="57">
        <f>SUMIFS('Existing Gen'!$E$2:$E$100000, 'Existing Gen'!$B$2:$B$100000, $A98, 'Existing Gen'!$C$2:$C$100000, H$3)/1000</f>
        <v>2.8465100000000008</v>
      </c>
      <c r="I98" s="58">
        <f>SUMIFS('Existing Gen'!$E$2:$E$100000, 'Existing Gen'!$B$2:$B$100000, $A98, 'Existing Gen'!$C$2:$C$100000, I$3)/1000</f>
        <v>1.9E-2</v>
      </c>
      <c r="J98" s="58">
        <f>SUMIFS('Existing Gen'!$E$2:$E$100000, 'Existing Gen'!$B$2:$B$100000, $A98, 'Existing Gen'!$C$2:$C$100000, J$3)/1000</f>
        <v>0</v>
      </c>
      <c r="K98" s="58">
        <f>SUMIFS('Existing Gen'!$E$2:$E$100000, 'Existing Gen'!$B$2:$B$100000, $A98, 'Existing Gen'!$C$2:$C$100000, K$3)/1000</f>
        <v>0</v>
      </c>
      <c r="L98" s="59">
        <f t="shared" si="4"/>
        <v>2.8655100000000009</v>
      </c>
      <c r="M98" s="136">
        <f>H98*INDEX(Constants!$D$2:$D$8, MATCH('Cities &amp; Towns'!M$3, Constants!$A$2:$A$8, 0))</f>
        <v>3740.3141400000009</v>
      </c>
      <c r="N98" s="100">
        <f>I98*INDEX(Constants!$D$2:$D$8, MATCH('Cities &amp; Towns'!N$3, Constants!$A$2:$A$8, 0))</f>
        <v>37.448999999999998</v>
      </c>
      <c r="O98" s="100">
        <f>J98*INDEX(Constants!$D$2:$D$8, MATCH('Cities &amp; Towns'!O$3, Constants!$A$2:$A$8, 0))</f>
        <v>0</v>
      </c>
      <c r="P98" s="100">
        <f>K98*INDEX(Constants!$D$2:$D$8, MATCH('Cities &amp; Towns'!P$3, Constants!$A$2:$A$8, 0))</f>
        <v>0</v>
      </c>
      <c r="Q98" s="48">
        <f t="shared" si="5"/>
        <v>3777.7631400000009</v>
      </c>
      <c r="R98" s="55">
        <f>IF(SUMIF('GMP feeders by town'!$B$2:$B$1152, $A98, 'GMP feeders by town'!$F$2:$F$1152) = 0, "", IF(SUMIF('GMP feeders by town'!$B$2:$B$1152, $A98, 'GMP feeders by town'!$F$2:$F$1152) &lt; 0, 0, SUMIF('GMP feeders by town'!$B$2:$B$1152, $A98, 'GMP feeders by town'!$F$2:$F$1152)))</f>
        <v>10.316690864251434</v>
      </c>
      <c r="S98" s="55" t="str">
        <f>IFERROR(IF(INDEX('VEC XFMR capacity by town'!$B$41:$BR$41, MATCH($A98, 'VEC XFMR capacity by town'!$B$1:$BR$1, 0)) = 0, "", IF($L98-INDEX('VEC XFMR capacity by town'!$B$41:$BR$41, MATCH($A98, 'VEC XFMR capacity by town'!$B$1:$BR$1, 0))&lt;0, 0, $L98-INDEX('VEC XFMR capacity by town'!$B$41:$BR$41, MATCH($A98, 'VEC XFMR capacity by town'!$B$1:$BR$1, 0)))), "")</f>
        <v/>
      </c>
      <c r="T98" s="55"/>
      <c r="U98" s="55"/>
      <c r="V98" s="55"/>
      <c r="W98" s="55"/>
      <c r="X98" s="55"/>
      <c r="Y98" s="56" cm="1">
        <f t="array" ref="Y98">IF(SUMPRODUCT(--($R98:$X98&lt;&gt;""))=0, "", SUM($R98:$X98))</f>
        <v>10.316690864251434</v>
      </c>
      <c r="Z98" s="212" cm="1">
        <f t="array" ref="Z98">IFERROR(INDEX('EVT Demand'!$H$2:$H$757,MATCH(1,('EVT Demand'!$A$2:$A$757=$A98)*('EVT Demand'!$C$2:$C$757="Total"),0))/1000, "")</f>
        <v>14535.066000000001</v>
      </c>
    </row>
    <row r="99" spans="1:26" x14ac:dyDescent="0.25">
      <c r="A99" t="s">
        <v>280</v>
      </c>
      <c r="B99" t="s">
        <v>281</v>
      </c>
      <c r="C99" t="str">
        <f>INDEX('RPC Counties'!$B$2:$B$15, MATCH($B99, 'RPC Counties'!$A$2:$A$15, 0))</f>
        <v>TRORC</v>
      </c>
      <c r="D99" t="s">
        <v>282</v>
      </c>
      <c r="E99" s="1">
        <v>1344</v>
      </c>
      <c r="F99" s="3">
        <f>IFERROR(INDEX(Cities!$E$2:$E$11, MATCH($A99, Cities!$A$2:$A$11, 0)), INDEX(Towns!$E$2:$E$247, MATCH($A99, Towns!$A$2:$A$247, 0)))</f>
        <v>24.6</v>
      </c>
      <c r="G99" s="3">
        <f>INDEX('VCGI Rooftop Solar'!$J$5:$J$260, MATCH($A99, 'VCGI Rooftop Solar'!$D$5:$D$260, 0))</f>
        <v>18.392272255000002</v>
      </c>
      <c r="H99" s="57">
        <f>SUMIFS('Existing Gen'!$E$2:$E$100000, 'Existing Gen'!$B$2:$B$100000, $A99, 'Existing Gen'!$C$2:$C$100000, H$3)/1000</f>
        <v>1.1460099999999998</v>
      </c>
      <c r="I99" s="58">
        <f>SUMIFS('Existing Gen'!$E$2:$E$100000, 'Existing Gen'!$B$2:$B$100000, $A99, 'Existing Gen'!$C$2:$C$100000, I$3)/1000</f>
        <v>0</v>
      </c>
      <c r="J99" s="58">
        <f>SUMIFS('Existing Gen'!$E$2:$E$100000, 'Existing Gen'!$B$2:$B$100000, $A99, 'Existing Gen'!$C$2:$C$100000, J$3)/1000</f>
        <v>0</v>
      </c>
      <c r="K99" s="58">
        <f>SUMIFS('Existing Gen'!$E$2:$E$100000, 'Existing Gen'!$B$2:$B$100000, $A99, 'Existing Gen'!$C$2:$C$100000, K$3)/1000</f>
        <v>0</v>
      </c>
      <c r="L99" s="59">
        <f t="shared" si="4"/>
        <v>1.1460099999999998</v>
      </c>
      <c r="M99" s="136">
        <f>H99*INDEX(Constants!$D$2:$D$8, MATCH('Cities &amp; Towns'!M$3, Constants!$A$2:$A$8, 0))</f>
        <v>1505.8571399999996</v>
      </c>
      <c r="N99" s="100">
        <f>I99*INDEX(Constants!$D$2:$D$8, MATCH('Cities &amp; Towns'!N$3, Constants!$A$2:$A$8, 0))</f>
        <v>0</v>
      </c>
      <c r="O99" s="100">
        <f>J99*INDEX(Constants!$D$2:$D$8, MATCH('Cities &amp; Towns'!O$3, Constants!$A$2:$A$8, 0))</f>
        <v>0</v>
      </c>
      <c r="P99" s="100">
        <f>K99*INDEX(Constants!$D$2:$D$8, MATCH('Cities &amp; Towns'!P$3, Constants!$A$2:$A$8, 0))</f>
        <v>0</v>
      </c>
      <c r="Q99" s="48">
        <f t="shared" si="5"/>
        <v>1505.8571399999996</v>
      </c>
      <c r="R99" s="55">
        <f>IF(SUMIF('GMP feeders by town'!$B$2:$B$1152, $A99, 'GMP feeders by town'!$F$2:$F$1152) = 0, "", IF(SUMIF('GMP feeders by town'!$B$2:$B$1152, $A99, 'GMP feeders by town'!$F$2:$F$1152) &lt; 0, 0, SUMIF('GMP feeders by town'!$B$2:$B$1152, $A99, 'GMP feeders by town'!$F$2:$F$1152)))</f>
        <v>6.3236465515857558</v>
      </c>
      <c r="S99" s="55" t="str">
        <f>IFERROR(IF(INDEX('VEC XFMR capacity by town'!$B$41:$BR$41, MATCH($A99, 'VEC XFMR capacity by town'!$B$1:$BR$1, 0)) = 0, "", IF($L99-INDEX('VEC XFMR capacity by town'!$B$41:$BR$41, MATCH($A99, 'VEC XFMR capacity by town'!$B$1:$BR$1, 0))&lt;0, 0, $L99-INDEX('VEC XFMR capacity by town'!$B$41:$BR$41, MATCH($A99, 'VEC XFMR capacity by town'!$B$1:$BR$1, 0)))), "")</f>
        <v/>
      </c>
      <c r="T99" s="55"/>
      <c r="U99" s="55"/>
      <c r="V99" s="55"/>
      <c r="W99" s="55"/>
      <c r="X99" s="55"/>
      <c r="Y99" s="56" cm="1">
        <f t="array" ref="Y99">IF(SUMPRODUCT(--($R99:$X99&lt;&gt;""))=0, "", SUM($R99:$X99))</f>
        <v>6.3236465515857558</v>
      </c>
      <c r="Z99" s="212" cm="1">
        <f t="array" ref="Z99">IFERROR(INDEX('EVT Demand'!$H$2:$H$757,MATCH(1,('EVT Demand'!$A$2:$A$757=$A99)*('EVT Demand'!$C$2:$C$757="Total"),0))/1000, "")</f>
        <v>7956.5360000000001</v>
      </c>
    </row>
    <row r="100" spans="1:26" x14ac:dyDescent="0.25">
      <c r="A100" t="s">
        <v>281</v>
      </c>
      <c r="B100" t="s">
        <v>281</v>
      </c>
      <c r="C100" t="str">
        <f>INDEX('RPC Counties'!$B$2:$B$15, MATCH($B100, 'RPC Counties'!$A$2:$A$15, 0))</f>
        <v>TRORC</v>
      </c>
      <c r="D100" t="s">
        <v>282</v>
      </c>
      <c r="E100" s="1">
        <v>3559</v>
      </c>
      <c r="F100" s="3">
        <f>IFERROR(INDEX(Cities!$E$2:$E$11, MATCH($A100, Cities!$A$2:$A$11, 0)), INDEX(Towns!$E$2:$E$247, MATCH($A100, Towns!$A$2:$A$247, 0)))</f>
        <v>19.5</v>
      </c>
      <c r="G100" s="3">
        <f>INDEX('VCGI Rooftop Solar'!$J$5:$J$260, MATCH($A100, 'VCGI Rooftop Solar'!$D$5:$D$260, 0))</f>
        <v>33.071791885000003</v>
      </c>
      <c r="H100" s="57">
        <f>SUMIFS('Existing Gen'!$E$2:$E$100000, 'Existing Gen'!$B$2:$B$100000, $A100, 'Existing Gen'!$C$2:$C$100000, H$3)/1000</f>
        <v>5.9925500000000023</v>
      </c>
      <c r="I100" s="58">
        <f>SUMIFS('Existing Gen'!$E$2:$E$100000, 'Existing Gen'!$B$2:$B$100000, $A100, 'Existing Gen'!$C$2:$C$100000, I$3)/1000</f>
        <v>0</v>
      </c>
      <c r="J100" s="58">
        <f>SUMIFS('Existing Gen'!$E$2:$E$100000, 'Existing Gen'!$B$2:$B$100000, $A100, 'Existing Gen'!$C$2:$C$100000, J$3)/1000</f>
        <v>0</v>
      </c>
      <c r="K100" s="58">
        <f>SUMIFS('Existing Gen'!$E$2:$E$100000, 'Existing Gen'!$B$2:$B$100000, $A100, 'Existing Gen'!$C$2:$C$100000, K$3)/1000</f>
        <v>1</v>
      </c>
      <c r="L100" s="59">
        <f t="shared" si="4"/>
        <v>6.9925500000000023</v>
      </c>
      <c r="M100" s="136">
        <f>H100*INDEX(Constants!$D$2:$D$8, MATCH('Cities &amp; Towns'!M$3, Constants!$A$2:$A$8, 0))</f>
        <v>7874.2107000000033</v>
      </c>
      <c r="N100" s="100">
        <f>I100*INDEX(Constants!$D$2:$D$8, MATCH('Cities &amp; Towns'!N$3, Constants!$A$2:$A$8, 0))</f>
        <v>0</v>
      </c>
      <c r="O100" s="100">
        <f>J100*INDEX(Constants!$D$2:$D$8, MATCH('Cities &amp; Towns'!O$3, Constants!$A$2:$A$8, 0))</f>
        <v>0</v>
      </c>
      <c r="P100" s="100">
        <f>K100*INDEX(Constants!$D$2:$D$8, MATCH('Cities &amp; Towns'!P$3, Constants!$A$2:$A$8, 0))</f>
        <v>4380</v>
      </c>
      <c r="Q100" s="48">
        <f t="shared" si="5"/>
        <v>12254.210700000003</v>
      </c>
      <c r="R100" s="55">
        <f>IF(SUMIF('GMP feeders by town'!$B$2:$B$1152, $A100, 'GMP feeders by town'!$F$2:$F$1152) = 0, "", IF(SUMIF('GMP feeders by town'!$B$2:$B$1152, $A100, 'GMP feeders by town'!$F$2:$F$1152) &lt; 0, 0, SUMIF('GMP feeders by town'!$B$2:$B$1152, $A100, 'GMP feeders by town'!$F$2:$F$1152)))</f>
        <v>3.4887898582291781</v>
      </c>
      <c r="S100" s="55" t="str">
        <f>IFERROR(IF(INDEX('VEC XFMR capacity by town'!$B$41:$BR$41, MATCH($A100, 'VEC XFMR capacity by town'!$B$1:$BR$1, 0)) = 0, "", IF($L100-INDEX('VEC XFMR capacity by town'!$B$41:$BR$41, MATCH($A100, 'VEC XFMR capacity by town'!$B$1:$BR$1, 0))&lt;0, 0, $L100-INDEX('VEC XFMR capacity by town'!$B$41:$BR$41, MATCH($A100, 'VEC XFMR capacity by town'!$B$1:$BR$1, 0)))), "")</f>
        <v/>
      </c>
      <c r="T100" s="55"/>
      <c r="U100" s="55"/>
      <c r="V100" s="55"/>
      <c r="W100" s="55"/>
      <c r="X100" s="55"/>
      <c r="Y100" s="56" cm="1">
        <f t="array" ref="Y100">IF(SUMPRODUCT(--($R100:$X100&lt;&gt;""))=0, "", SUM($R100:$X100))</f>
        <v>3.4887898582291781</v>
      </c>
      <c r="Z100" s="212" cm="1">
        <f t="array" ref="Z100">IFERROR(INDEX('EVT Demand'!$H$2:$H$757,MATCH(1,('EVT Demand'!$A$2:$A$757=$A100)*('EVT Demand'!$C$2:$C$757="Total"),0))/1000, "")</f>
        <v>25604.606</v>
      </c>
    </row>
    <row r="101" spans="1:26" x14ac:dyDescent="0.25">
      <c r="A101" t="s">
        <v>287</v>
      </c>
      <c r="B101" t="s">
        <v>67</v>
      </c>
      <c r="C101" t="str">
        <f>INDEX('RPC Counties'!$B$2:$B$15, MATCH($B101, 'RPC Counties'!$A$2:$A$15, 0))</f>
        <v>NRPC</v>
      </c>
      <c r="D101" t="s">
        <v>296</v>
      </c>
      <c r="E101" s="1">
        <v>2106</v>
      </c>
      <c r="F101" s="3">
        <f>IFERROR(INDEX(Cities!$E$2:$E$11, MATCH($A101, Cities!$A$2:$A$11, 0)), INDEX(Towns!$E$2:$E$247, MATCH($A101, Towns!$A$2:$A$247, 0)))</f>
        <v>29.2</v>
      </c>
      <c r="G101" s="3">
        <f>INDEX('VCGI Rooftop Solar'!$J$5:$J$260, MATCH($A101, 'VCGI Rooftop Solar'!$D$5:$D$260, 0))</f>
        <v>33.967053300000003</v>
      </c>
      <c r="H101" s="57">
        <f>SUMIFS('Existing Gen'!$E$2:$E$100000, 'Existing Gen'!$B$2:$B$100000, $A101, 'Existing Gen'!$C$2:$C$100000, H$3)/1000</f>
        <v>1.8959199999999998</v>
      </c>
      <c r="I101" s="58">
        <f>SUMIFS('Existing Gen'!$E$2:$E$100000, 'Existing Gen'!$B$2:$B$100000, $A101, 'Existing Gen'!$C$2:$C$100000, I$3)/1000</f>
        <v>9.4999999999999998E-3</v>
      </c>
      <c r="J101" s="58">
        <f>SUMIFS('Existing Gen'!$E$2:$E$100000, 'Existing Gen'!$B$2:$B$100000, $A101, 'Existing Gen'!$C$2:$C$100000, J$3)/1000</f>
        <v>0</v>
      </c>
      <c r="K101" s="58">
        <f>SUMIFS('Existing Gen'!$E$2:$E$100000, 'Existing Gen'!$B$2:$B$100000, $A101, 'Existing Gen'!$C$2:$C$100000, K$3)/1000</f>
        <v>0</v>
      </c>
      <c r="L101" s="59">
        <f t="shared" si="4"/>
        <v>1.9054199999999999</v>
      </c>
      <c r="M101" s="136">
        <f>H101*INDEX(Constants!$D$2:$D$8, MATCH('Cities &amp; Towns'!M$3, Constants!$A$2:$A$8, 0))</f>
        <v>2491.2388799999999</v>
      </c>
      <c r="N101" s="100">
        <f>I101*INDEX(Constants!$D$2:$D$8, MATCH('Cities &amp; Towns'!N$3, Constants!$A$2:$A$8, 0))</f>
        <v>18.724499999999999</v>
      </c>
      <c r="O101" s="100">
        <f>J101*INDEX(Constants!$D$2:$D$8, MATCH('Cities &amp; Towns'!O$3, Constants!$A$2:$A$8, 0))</f>
        <v>0</v>
      </c>
      <c r="P101" s="100">
        <f>K101*INDEX(Constants!$D$2:$D$8, MATCH('Cities &amp; Towns'!P$3, Constants!$A$2:$A$8, 0))</f>
        <v>0</v>
      </c>
      <c r="Q101" s="48">
        <f t="shared" si="5"/>
        <v>2509.9633799999997</v>
      </c>
      <c r="R101" s="55" t="str">
        <f>IF(SUMIF('GMP feeders by town'!$B$2:$B$1152, $A101, 'GMP feeders by town'!$F$2:$F$1152) = 0, "", IF(SUMIF('GMP feeders by town'!$B$2:$B$1152, $A101, 'GMP feeders by town'!$F$2:$F$1152) &lt; 0, 0, SUMIF('GMP feeders by town'!$B$2:$B$1152, $A101, 'GMP feeders by town'!$F$2:$F$1152)))</f>
        <v/>
      </c>
      <c r="S101" s="55">
        <f>IFERROR(IF(INDEX('VEC XFMR capacity by town'!$B$41:$BR$41, MATCH($A101, 'VEC XFMR capacity by town'!$B$1:$BR$1, 0)) = 0, "", IF($L101-INDEX('VEC XFMR capacity by town'!$B$41:$BR$41, MATCH($A101, 'VEC XFMR capacity by town'!$B$1:$BR$1, 0))&lt;0, 0, $L101-INDEX('VEC XFMR capacity by town'!$B$41:$BR$41, MATCH($A101, 'VEC XFMR capacity by town'!$B$1:$BR$1, 0)))), "")</f>
        <v>0</v>
      </c>
      <c r="T101" s="55"/>
      <c r="U101" s="55"/>
      <c r="V101" s="55"/>
      <c r="W101" s="55"/>
      <c r="X101" s="55"/>
      <c r="Y101" s="56" cm="1">
        <f t="array" ref="Y101">IF(SUMPRODUCT(--($R101:$X101&lt;&gt;""))=0, "", SUM($R101:$X101))</f>
        <v>0</v>
      </c>
      <c r="Z101" s="212" cm="1">
        <f t="array" ref="Z101">IFERROR(INDEX('EVT Demand'!$H$2:$H$757,MATCH(1,('EVT Demand'!$A$2:$A$757=$A101)*('EVT Demand'!$C$2:$C$757="Total"),0))/1000, "")</f>
        <v>13018.98</v>
      </c>
    </row>
    <row r="102" spans="1:26" x14ac:dyDescent="0.25">
      <c r="A102" t="s">
        <v>60</v>
      </c>
      <c r="B102" t="s">
        <v>65</v>
      </c>
      <c r="C102" t="str">
        <f>INDEX('RPC Counties'!$B$2:$B$15, MATCH($B102, 'RPC Counties'!$A$2:$A$15, 0))</f>
        <v>NRPC</v>
      </c>
      <c r="D102" t="s">
        <v>296</v>
      </c>
      <c r="E102" s="1">
        <v>1273</v>
      </c>
      <c r="F102" s="3">
        <f>IFERROR(INDEX(Cities!$E$2:$E$11, MATCH($A102, Cities!$A$2:$A$11, 0)), INDEX(Towns!$E$2:$E$247, MATCH($A102, Towns!$A$2:$A$247, 0)))</f>
        <v>44.5</v>
      </c>
      <c r="G102" s="3">
        <f>INDEX('VCGI Rooftop Solar'!$J$5:$J$260, MATCH($A102, 'VCGI Rooftop Solar'!$D$5:$D$260, 0))</f>
        <v>16.097161015000001</v>
      </c>
      <c r="H102" s="57">
        <f>SUMIFS('Existing Gen'!$E$2:$E$100000, 'Existing Gen'!$B$2:$B$100000, $A102, 'Existing Gen'!$C$2:$C$100000, H$3)/1000</f>
        <v>0.28320999999999996</v>
      </c>
      <c r="I102" s="58">
        <f>SUMIFS('Existing Gen'!$E$2:$E$100000, 'Existing Gen'!$B$2:$B$100000, $A102, 'Existing Gen'!$C$2:$C$100000, I$3)/1000</f>
        <v>0</v>
      </c>
      <c r="J102" s="58">
        <f>SUMIFS('Existing Gen'!$E$2:$E$100000, 'Existing Gen'!$B$2:$B$100000, $A102, 'Existing Gen'!$C$2:$C$100000, J$3)/1000</f>
        <v>0.4</v>
      </c>
      <c r="K102" s="58">
        <f>SUMIFS('Existing Gen'!$E$2:$E$100000, 'Existing Gen'!$B$2:$B$100000, $A102, 'Existing Gen'!$C$2:$C$100000, K$3)/1000</f>
        <v>0</v>
      </c>
      <c r="L102" s="59">
        <f t="shared" si="4"/>
        <v>0.68320999999999998</v>
      </c>
      <c r="M102" s="136">
        <f>H102*INDEX(Constants!$D$2:$D$8, MATCH('Cities &amp; Towns'!M$3, Constants!$A$2:$A$8, 0))</f>
        <v>372.13793999999996</v>
      </c>
      <c r="N102" s="100">
        <f>I102*INDEX(Constants!$D$2:$D$8, MATCH('Cities &amp; Towns'!N$3, Constants!$A$2:$A$8, 0))</f>
        <v>0</v>
      </c>
      <c r="O102" s="100">
        <f>J102*INDEX(Constants!$D$2:$D$8, MATCH('Cities &amp; Towns'!O$3, Constants!$A$2:$A$8, 0))</f>
        <v>2452.8000000000002</v>
      </c>
      <c r="P102" s="100">
        <f>K102*INDEX(Constants!$D$2:$D$8, MATCH('Cities &amp; Towns'!P$3, Constants!$A$2:$A$8, 0))</f>
        <v>0</v>
      </c>
      <c r="Q102" s="48">
        <f t="shared" si="5"/>
        <v>2824.9379400000003</v>
      </c>
      <c r="R102" s="55">
        <f>IF(SUMIF('GMP feeders by town'!$B$2:$B$1152, $A102, 'GMP feeders by town'!$F$2:$F$1152) = 0, "", IF(SUMIF('GMP feeders by town'!$B$2:$B$1152, $A102, 'GMP feeders by town'!$F$2:$F$1152) &lt; 0, 0, SUMIF('GMP feeders by town'!$B$2:$B$1152, $A102, 'GMP feeders by town'!$F$2:$F$1152)))</f>
        <v>1.0455224197475053</v>
      </c>
      <c r="S102" s="55">
        <f>IFERROR(IF(INDEX('VEC XFMR capacity by town'!$B$41:$BR$41, MATCH($A102, 'VEC XFMR capacity by town'!$B$1:$BR$1, 0)) = 0, "", IF($L102-INDEX('VEC XFMR capacity by town'!$B$41:$BR$41, MATCH($A102, 'VEC XFMR capacity by town'!$B$1:$BR$1, 0))&lt;0, 0, $L102-INDEX('VEC XFMR capacity by town'!$B$41:$BR$41, MATCH($A102, 'VEC XFMR capacity by town'!$B$1:$BR$1, 0)))), "")</f>
        <v>0.44708096774193551</v>
      </c>
      <c r="T102" s="55"/>
      <c r="U102" s="55"/>
      <c r="V102" s="55"/>
      <c r="W102" s="55"/>
      <c r="X102" s="55"/>
      <c r="Y102" s="56" cm="1">
        <f t="array" ref="Y102">IF(SUMPRODUCT(--($R102:$X102&lt;&gt;""))=0, "", SUM($R102:$X102))</f>
        <v>1.4926033874894409</v>
      </c>
      <c r="Z102" s="212" cm="1">
        <f t="array" ref="Z102">IFERROR(INDEX('EVT Demand'!$H$2:$H$757,MATCH(1,('EVT Demand'!$A$2:$A$757=$A102)*('EVT Demand'!$C$2:$C$757="Total"),0))/1000, "")</f>
        <v>4279.42</v>
      </c>
    </row>
    <row r="103" spans="1:26" x14ac:dyDescent="0.25">
      <c r="A103" t="s">
        <v>61</v>
      </c>
      <c r="B103" t="s">
        <v>65</v>
      </c>
      <c r="C103" t="str">
        <f>INDEX('RPC Counties'!$B$2:$B$15, MATCH($B103, 'RPC Counties'!$A$2:$A$15, 0))</f>
        <v>NRPC</v>
      </c>
      <c r="D103" t="s">
        <v>296</v>
      </c>
      <c r="E103" s="1">
        <v>1547</v>
      </c>
      <c r="F103" s="3">
        <f>IFERROR(INDEX(Cities!$E$2:$E$11, MATCH($A103, Cities!$A$2:$A$11, 0)), INDEX(Towns!$E$2:$E$247, MATCH($A103, Towns!$A$2:$A$247, 0)))</f>
        <v>42</v>
      </c>
      <c r="G103" s="3">
        <f>INDEX('VCGI Rooftop Solar'!$J$5:$J$260, MATCH($A103, 'VCGI Rooftop Solar'!$D$5:$D$260, 0))</f>
        <v>40.130593314999999</v>
      </c>
      <c r="H103" s="57">
        <f>SUMIFS('Existing Gen'!$E$2:$E$100000, 'Existing Gen'!$B$2:$B$100000, $A103, 'Existing Gen'!$C$2:$C$100000, H$3)/1000</f>
        <v>0.13650000000000001</v>
      </c>
      <c r="I103" s="58">
        <f>SUMIFS('Existing Gen'!$E$2:$E$100000, 'Existing Gen'!$B$2:$B$100000, $A103, 'Existing Gen'!$C$2:$C$100000, I$3)/1000</f>
        <v>0</v>
      </c>
      <c r="J103" s="58">
        <f>SUMIFS('Existing Gen'!$E$2:$E$100000, 'Existing Gen'!$B$2:$B$100000, $A103, 'Existing Gen'!$C$2:$C$100000, J$3)/1000</f>
        <v>0</v>
      </c>
      <c r="K103" s="58">
        <f>SUMIFS('Existing Gen'!$E$2:$E$100000, 'Existing Gen'!$B$2:$B$100000, $A103, 'Existing Gen'!$C$2:$C$100000, K$3)/1000</f>
        <v>0</v>
      </c>
      <c r="L103" s="59">
        <f t="shared" si="4"/>
        <v>0.13650000000000001</v>
      </c>
      <c r="M103" s="136">
        <f>H103*INDEX(Constants!$D$2:$D$8, MATCH('Cities &amp; Towns'!M$3, Constants!$A$2:$A$8, 0))</f>
        <v>179.36100000000002</v>
      </c>
      <c r="N103" s="100">
        <f>I103*INDEX(Constants!$D$2:$D$8, MATCH('Cities &amp; Towns'!N$3, Constants!$A$2:$A$8, 0))</f>
        <v>0</v>
      </c>
      <c r="O103" s="100">
        <f>J103*INDEX(Constants!$D$2:$D$8, MATCH('Cities &amp; Towns'!O$3, Constants!$A$2:$A$8, 0))</f>
        <v>0</v>
      </c>
      <c r="P103" s="100">
        <f>K103*INDEX(Constants!$D$2:$D$8, MATCH('Cities &amp; Towns'!P$3, Constants!$A$2:$A$8, 0))</f>
        <v>0</v>
      </c>
      <c r="Q103" s="48">
        <f t="shared" si="5"/>
        <v>179.36100000000002</v>
      </c>
      <c r="R103" s="55" t="str">
        <f>IF(SUMIF('GMP feeders by town'!$B$2:$B$1152, $A103, 'GMP feeders by town'!$F$2:$F$1152) = 0, "", IF(SUMIF('GMP feeders by town'!$B$2:$B$1152, $A103, 'GMP feeders by town'!$F$2:$F$1152) &lt; 0, 0, SUMIF('GMP feeders by town'!$B$2:$B$1152, $A103, 'GMP feeders by town'!$F$2:$F$1152)))</f>
        <v/>
      </c>
      <c r="S103" s="55">
        <f>IFERROR(IF(INDEX('VEC XFMR capacity by town'!$B$41:$BR$41, MATCH($A103, 'VEC XFMR capacity by town'!$B$1:$BR$1, 0)) = 0, "", IF($L103-INDEX('VEC XFMR capacity by town'!$B$41:$BR$41, MATCH($A103, 'VEC XFMR capacity by town'!$B$1:$BR$1, 0))&lt;0, 0, $L103-INDEX('VEC XFMR capacity by town'!$B$41:$BR$41, MATCH($A103, 'VEC XFMR capacity by town'!$B$1:$BR$1, 0)))), "")</f>
        <v>0</v>
      </c>
      <c r="T103" s="55"/>
      <c r="U103" s="55"/>
      <c r="V103" s="55"/>
      <c r="W103" s="55"/>
      <c r="X103" s="55"/>
      <c r="Y103" s="56" cm="1">
        <f t="array" ref="Y103">IF(SUMPRODUCT(--($R103:$X103&lt;&gt;""))=0, "", SUM($R103:$X103))</f>
        <v>0</v>
      </c>
      <c r="Z103" s="212" cm="1">
        <f t="array" ref="Z103">IFERROR(INDEX('EVT Demand'!$H$2:$H$757,MATCH(1,('EVT Demand'!$A$2:$A$757=$A103)*('EVT Demand'!$C$2:$C$757="Total"),0))/1000, "")</f>
        <v>10603.173000000001</v>
      </c>
    </row>
    <row r="104" spans="1:26" x14ac:dyDescent="0.25">
      <c r="A104" t="s">
        <v>62</v>
      </c>
      <c r="B104" t="s">
        <v>65</v>
      </c>
      <c r="C104" t="str">
        <f>INDEX('RPC Counties'!$B$2:$B$15, MATCH($B104, 'RPC Counties'!$A$2:$A$15, 0))</f>
        <v>NRPC</v>
      </c>
      <c r="D104" t="s">
        <v>296</v>
      </c>
      <c r="E104" s="1">
        <v>2810</v>
      </c>
      <c r="F104" s="3">
        <f>IFERROR(INDEX(Cities!$E$2:$E$11, MATCH($A104, Cities!$A$2:$A$11, 0)), INDEX(Towns!$E$2:$E$247, MATCH($A104, Towns!$A$2:$A$247, 0)))</f>
        <v>48.2</v>
      </c>
      <c r="G104" s="3">
        <f>INDEX('VCGI Rooftop Solar'!$J$5:$J$260, MATCH($A104, 'VCGI Rooftop Solar'!$D$5:$D$260, 0))</f>
        <v>45.890610864999999</v>
      </c>
      <c r="H104" s="57">
        <f>SUMIFS('Existing Gen'!$E$2:$E$100000, 'Existing Gen'!$B$2:$B$100000, $A104, 'Existing Gen'!$C$2:$C$100000, H$3)/1000</f>
        <v>1.2266599999999999</v>
      </c>
      <c r="I104" s="58">
        <f>SUMIFS('Existing Gen'!$E$2:$E$100000, 'Existing Gen'!$B$2:$B$100000, $A104, 'Existing Gen'!$C$2:$C$100000, I$3)/1000</f>
        <v>1.1899999999999999E-2</v>
      </c>
      <c r="J104" s="58">
        <f>SUMIFS('Existing Gen'!$E$2:$E$100000, 'Existing Gen'!$B$2:$B$100000, $A104, 'Existing Gen'!$C$2:$C$100000, J$3)/1000</f>
        <v>0</v>
      </c>
      <c r="K104" s="58">
        <f>SUMIFS('Existing Gen'!$E$2:$E$100000, 'Existing Gen'!$B$2:$B$100000, $A104, 'Existing Gen'!$C$2:$C$100000, K$3)/1000</f>
        <v>0.97499999999999998</v>
      </c>
      <c r="L104" s="59">
        <f t="shared" si="4"/>
        <v>2.2135599999999998</v>
      </c>
      <c r="M104" s="136">
        <f>H104*INDEX(Constants!$D$2:$D$8, MATCH('Cities &amp; Towns'!M$3, Constants!$A$2:$A$8, 0))</f>
        <v>1611.8312399999998</v>
      </c>
      <c r="N104" s="100">
        <f>I104*INDEX(Constants!$D$2:$D$8, MATCH('Cities &amp; Towns'!N$3, Constants!$A$2:$A$8, 0))</f>
        <v>23.454899999999999</v>
      </c>
      <c r="O104" s="100">
        <f>J104*INDEX(Constants!$D$2:$D$8, MATCH('Cities &amp; Towns'!O$3, Constants!$A$2:$A$8, 0))</f>
        <v>0</v>
      </c>
      <c r="P104" s="100">
        <f>K104*INDEX(Constants!$D$2:$D$8, MATCH('Cities &amp; Towns'!P$3, Constants!$A$2:$A$8, 0))</f>
        <v>4270.5</v>
      </c>
      <c r="Q104" s="48">
        <f t="shared" si="5"/>
        <v>5905.7861400000002</v>
      </c>
      <c r="R104" s="55" t="str">
        <f>IF(SUMIF('GMP feeders by town'!$B$2:$B$1152, $A104, 'GMP feeders by town'!$F$2:$F$1152) = 0, "", IF(SUMIF('GMP feeders by town'!$B$2:$B$1152, $A104, 'GMP feeders by town'!$F$2:$F$1152) &lt; 0, 0, SUMIF('GMP feeders by town'!$B$2:$B$1152, $A104, 'GMP feeders by town'!$F$2:$F$1152)))</f>
        <v/>
      </c>
      <c r="S104" s="55">
        <f>IFERROR(IF(INDEX('VEC XFMR capacity by town'!$B$41:$BR$41, MATCH($A104, 'VEC XFMR capacity by town'!$B$1:$BR$1, 0)) = 0, "", IF($L104-INDEX('VEC XFMR capacity by town'!$B$41:$BR$41, MATCH($A104, 'VEC XFMR capacity by town'!$B$1:$BR$1, 0))&lt;0, 0, $L104-INDEX('VEC XFMR capacity by town'!$B$41:$BR$41, MATCH($A104, 'VEC XFMR capacity by town'!$B$1:$BR$1, 0)))), "")</f>
        <v>1.5342121739130432</v>
      </c>
      <c r="T104" s="55"/>
      <c r="U104" s="55"/>
      <c r="V104" s="55"/>
      <c r="W104" s="55"/>
      <c r="X104" s="55"/>
      <c r="Y104" s="56" cm="1">
        <f t="array" ref="Y104">IF(SUMPRODUCT(--($R104:$X104&lt;&gt;""))=0, "", SUM($R104:$X104))</f>
        <v>1.5342121739130432</v>
      </c>
      <c r="Z104" s="212" cm="1">
        <f t="array" ref="Z104">IFERROR(INDEX('EVT Demand'!$H$2:$H$757,MATCH(1,('EVT Demand'!$A$2:$A$757=$A104)*('EVT Demand'!$C$2:$C$757="Total"),0))/1000, "")</f>
        <v>25793.172999999999</v>
      </c>
    </row>
    <row r="105" spans="1:26" x14ac:dyDescent="0.25">
      <c r="A105" t="s">
        <v>63</v>
      </c>
      <c r="B105" t="s">
        <v>65</v>
      </c>
      <c r="C105" t="str">
        <f>INDEX('RPC Counties'!$B$2:$B$15, MATCH($B105, 'RPC Counties'!$A$2:$A$15, 0))</f>
        <v>NRPC</v>
      </c>
      <c r="D105" t="s">
        <v>296</v>
      </c>
      <c r="E105" s="1">
        <v>5014</v>
      </c>
      <c r="F105" s="3">
        <f>IFERROR(INDEX(Cities!$E$2:$E$11, MATCH($A105, Cities!$A$2:$A$11, 0)), INDEX(Towns!$E$2:$E$247, MATCH($A105, Towns!$A$2:$A$247, 0)))</f>
        <v>39.799999999999997</v>
      </c>
      <c r="G105" s="3">
        <f>INDEX('VCGI Rooftop Solar'!$J$5:$J$260, MATCH($A105, 'VCGI Rooftop Solar'!$D$5:$D$260, 0))</f>
        <v>48.081690900000005</v>
      </c>
      <c r="H105" s="57">
        <f>SUMIFS('Existing Gen'!$E$2:$E$100000, 'Existing Gen'!$B$2:$B$100000, $A105, 'Existing Gen'!$C$2:$C$100000, H$3)/1000</f>
        <v>1.9523599999999992</v>
      </c>
      <c r="I105" s="58">
        <f>SUMIFS('Existing Gen'!$E$2:$E$100000, 'Existing Gen'!$B$2:$B$100000, $A105, 'Existing Gen'!$C$2:$C$100000, I$3)/1000</f>
        <v>0</v>
      </c>
      <c r="J105" s="58">
        <f>SUMIFS('Existing Gen'!$E$2:$E$100000, 'Existing Gen'!$B$2:$B$100000, $A105, 'Existing Gen'!$C$2:$C$100000, J$3)/1000</f>
        <v>0</v>
      </c>
      <c r="K105" s="58">
        <f>SUMIFS('Existing Gen'!$E$2:$E$100000, 'Existing Gen'!$B$2:$B$100000, $A105, 'Existing Gen'!$C$2:$C$100000, K$3)/1000</f>
        <v>0</v>
      </c>
      <c r="L105" s="59">
        <f t="shared" si="4"/>
        <v>1.9523599999999992</v>
      </c>
      <c r="M105" s="136">
        <f>H105*INDEX(Constants!$D$2:$D$8, MATCH('Cities &amp; Towns'!M$3, Constants!$A$2:$A$8, 0))</f>
        <v>2565.4010399999988</v>
      </c>
      <c r="N105" s="100">
        <f>I105*INDEX(Constants!$D$2:$D$8, MATCH('Cities &amp; Towns'!N$3, Constants!$A$2:$A$8, 0))</f>
        <v>0</v>
      </c>
      <c r="O105" s="100">
        <f>J105*INDEX(Constants!$D$2:$D$8, MATCH('Cities &amp; Towns'!O$3, Constants!$A$2:$A$8, 0))</f>
        <v>0</v>
      </c>
      <c r="P105" s="100">
        <f>K105*INDEX(Constants!$D$2:$D$8, MATCH('Cities &amp; Towns'!P$3, Constants!$A$2:$A$8, 0))</f>
        <v>0</v>
      </c>
      <c r="Q105" s="48">
        <f t="shared" si="5"/>
        <v>2565.4010399999988</v>
      </c>
      <c r="R105" s="55">
        <f>IF(SUMIF('GMP feeders by town'!$B$2:$B$1152, $A105, 'GMP feeders by town'!$F$2:$F$1152) = 0, "", IF(SUMIF('GMP feeders by town'!$B$2:$B$1152, $A105, 'GMP feeders by town'!$F$2:$F$1152) &lt; 0, 0, SUMIF('GMP feeders by town'!$B$2:$B$1152, $A105, 'GMP feeders by town'!$F$2:$F$1152)))</f>
        <v>6.0215246646237501</v>
      </c>
      <c r="S105" s="55">
        <f>IFERROR(IF(INDEX('VEC XFMR capacity by town'!$B$41:$BR$41, MATCH($A105, 'VEC XFMR capacity by town'!$B$1:$BR$1, 0)) = 0, "", IF($L105-INDEX('VEC XFMR capacity by town'!$B$41:$BR$41, MATCH($A105, 'VEC XFMR capacity by town'!$B$1:$BR$1, 0))&lt;0, 0, $L105-INDEX('VEC XFMR capacity by town'!$B$41:$BR$41, MATCH($A105, 'VEC XFMR capacity by town'!$B$1:$BR$1, 0)))), "")</f>
        <v>0</v>
      </c>
      <c r="T105" s="55"/>
      <c r="U105" s="55"/>
      <c r="V105" s="55"/>
      <c r="W105" s="55"/>
      <c r="X105" s="55"/>
      <c r="Y105" s="56" cm="1">
        <f t="array" ref="Y105">IF(SUMPRODUCT(--($R105:$X105&lt;&gt;""))=0, "", SUM($R105:$X105))</f>
        <v>6.0215246646237501</v>
      </c>
      <c r="Z105" s="212" cm="1">
        <f t="array" ref="Z105">IFERROR(INDEX('EVT Demand'!$H$2:$H$757,MATCH(1,('EVT Demand'!$A$2:$A$757=$A105)*('EVT Demand'!$C$2:$C$757="Total"),0))/1000, "")</f>
        <v>21559.1</v>
      </c>
    </row>
    <row r="106" spans="1:26" x14ac:dyDescent="0.25">
      <c r="A106" t="s">
        <v>64</v>
      </c>
      <c r="B106" t="s">
        <v>65</v>
      </c>
      <c r="C106" t="str">
        <f>INDEX('RPC Counties'!$B$2:$B$15, MATCH($B106, 'RPC Counties'!$A$2:$A$15, 0))</f>
        <v>NRPC</v>
      </c>
      <c r="D106" t="s">
        <v>296</v>
      </c>
      <c r="E106" s="1">
        <v>2044</v>
      </c>
      <c r="F106" s="3">
        <f>IFERROR(INDEX(Cities!$E$2:$E$11, MATCH($A106, Cities!$A$2:$A$11, 0)), INDEX(Towns!$E$2:$E$247, MATCH($A106, Towns!$A$2:$A$247, 0)))</f>
        <v>67.400000000000006</v>
      </c>
      <c r="G106" s="3">
        <f>INDEX('VCGI Rooftop Solar'!$J$5:$J$260, MATCH($A106, 'VCGI Rooftop Solar'!$D$5:$D$260, 0))</f>
        <v>37.931358815000003</v>
      </c>
      <c r="H106" s="57">
        <f>SUMIFS('Existing Gen'!$E$2:$E$100000, 'Existing Gen'!$B$2:$B$100000, $A106, 'Existing Gen'!$C$2:$C$100000, H$3)/1000</f>
        <v>1.50085</v>
      </c>
      <c r="I106" s="58">
        <f>SUMIFS('Existing Gen'!$E$2:$E$100000, 'Existing Gen'!$B$2:$B$100000, $A106, 'Existing Gen'!$C$2:$C$100000, I$3)/1000</f>
        <v>9.4999999999999998E-3</v>
      </c>
      <c r="J106" s="58">
        <f>SUMIFS('Existing Gen'!$E$2:$E$100000, 'Existing Gen'!$B$2:$B$100000, $A106, 'Existing Gen'!$C$2:$C$100000, J$3)/1000</f>
        <v>0</v>
      </c>
      <c r="K106" s="58">
        <f>SUMIFS('Existing Gen'!$E$2:$E$100000, 'Existing Gen'!$B$2:$B$100000, $A106, 'Existing Gen'!$C$2:$C$100000, K$3)/1000</f>
        <v>0</v>
      </c>
      <c r="L106" s="59">
        <f t="shared" si="4"/>
        <v>1.5103500000000001</v>
      </c>
      <c r="M106" s="136">
        <f>H106*INDEX(Constants!$D$2:$D$8, MATCH('Cities &amp; Towns'!M$3, Constants!$A$2:$A$8, 0))</f>
        <v>1972.1169</v>
      </c>
      <c r="N106" s="100">
        <f>I106*INDEX(Constants!$D$2:$D$8, MATCH('Cities &amp; Towns'!N$3, Constants!$A$2:$A$8, 0))</f>
        <v>18.724499999999999</v>
      </c>
      <c r="O106" s="100">
        <f>J106*INDEX(Constants!$D$2:$D$8, MATCH('Cities &amp; Towns'!O$3, Constants!$A$2:$A$8, 0))</f>
        <v>0</v>
      </c>
      <c r="P106" s="100">
        <f>K106*INDEX(Constants!$D$2:$D$8, MATCH('Cities &amp; Towns'!P$3, Constants!$A$2:$A$8, 0))</f>
        <v>0</v>
      </c>
      <c r="Q106" s="48">
        <f t="shared" si="5"/>
        <v>1990.8414</v>
      </c>
      <c r="R106" s="55">
        <f>IF(SUMIF('GMP feeders by town'!$B$2:$B$1152, $A106, 'GMP feeders by town'!$F$2:$F$1152) = 0, "", IF(SUMIF('GMP feeders by town'!$B$2:$B$1152, $A106, 'GMP feeders by town'!$F$2:$F$1152) &lt; 0, 0, SUMIF('GMP feeders by town'!$B$2:$B$1152, $A106, 'GMP feeders by town'!$F$2:$F$1152)))</f>
        <v>2.9061920760276503</v>
      </c>
      <c r="S106" s="55">
        <f>IFERROR(IF(INDEX('VEC XFMR capacity by town'!$B$41:$BR$41, MATCH($A106, 'VEC XFMR capacity by town'!$B$1:$BR$1, 0)) = 0, "", IF($L106-INDEX('VEC XFMR capacity by town'!$B$41:$BR$41, MATCH($A106, 'VEC XFMR capacity by town'!$B$1:$BR$1, 0))&lt;0, 0, $L106-INDEX('VEC XFMR capacity by town'!$B$41:$BR$41, MATCH($A106, 'VEC XFMR capacity by town'!$B$1:$BR$1, 0)))), "")</f>
        <v>0</v>
      </c>
      <c r="T106" s="55"/>
      <c r="U106" s="55"/>
      <c r="V106" s="55"/>
      <c r="W106" s="55"/>
      <c r="X106" s="55"/>
      <c r="Y106" s="56" cm="1">
        <f t="array" ref="Y106">IF(SUMPRODUCT(--($R106:$X106&lt;&gt;""))=0, "", SUM($R106:$X106))</f>
        <v>2.9061920760276503</v>
      </c>
      <c r="Z106" s="212" cm="1">
        <f t="array" ref="Z106">IFERROR(INDEX('EVT Demand'!$H$2:$H$757,MATCH(1,('EVT Demand'!$A$2:$A$757=$A106)*('EVT Demand'!$C$2:$C$757="Total"),0))/1000, "")</f>
        <v>11653.734</v>
      </c>
    </row>
    <row r="107" spans="1:26" x14ac:dyDescent="0.25">
      <c r="A107" t="s">
        <v>55</v>
      </c>
      <c r="B107" t="s">
        <v>65</v>
      </c>
      <c r="C107" t="str">
        <f>INDEX('RPC Counties'!$B$2:$B$15, MATCH($B107, 'RPC Counties'!$A$2:$A$15, 0))</f>
        <v>NRPC</v>
      </c>
      <c r="D107" t="s">
        <v>296</v>
      </c>
      <c r="E107" s="1">
        <v>1346</v>
      </c>
      <c r="F107" s="3">
        <f>IFERROR(INDEX(Cities!$E$2:$E$11, MATCH($A107, Cities!$A$2:$A$11, 0)), INDEX(Towns!$E$2:$E$247, MATCH($A107, Towns!$A$2:$A$247, 0)))</f>
        <v>37.700000000000003</v>
      </c>
      <c r="G107" s="3">
        <f>INDEX('VCGI Rooftop Solar'!$J$5:$J$260, MATCH($A107, 'VCGI Rooftop Solar'!$D$5:$D$260, 0))</f>
        <v>15.831276035</v>
      </c>
      <c r="H107" s="57">
        <f>SUMIFS('Existing Gen'!$E$2:$E$100000, 'Existing Gen'!$B$2:$B$100000, $A107, 'Existing Gen'!$C$2:$C$100000, H$3)/1000</f>
        <v>0.28670999999999996</v>
      </c>
      <c r="I107" s="58">
        <f>SUMIFS('Existing Gen'!$E$2:$E$100000, 'Existing Gen'!$B$2:$B$100000, $A107, 'Existing Gen'!$C$2:$C$100000, I$3)/1000</f>
        <v>0</v>
      </c>
      <c r="J107" s="58">
        <f>SUMIFS('Existing Gen'!$E$2:$E$100000, 'Existing Gen'!$B$2:$B$100000, $A107, 'Existing Gen'!$C$2:$C$100000, J$3)/1000</f>
        <v>0</v>
      </c>
      <c r="K107" s="58">
        <f>SUMIFS('Existing Gen'!$E$2:$E$100000, 'Existing Gen'!$B$2:$B$100000, $A107, 'Existing Gen'!$C$2:$C$100000, K$3)/1000</f>
        <v>0</v>
      </c>
      <c r="L107" s="59">
        <f t="shared" si="4"/>
        <v>0.28670999999999996</v>
      </c>
      <c r="M107" s="136">
        <f>H107*INDEX(Constants!$D$2:$D$8, MATCH('Cities &amp; Towns'!M$3, Constants!$A$2:$A$8, 0))</f>
        <v>376.73693999999995</v>
      </c>
      <c r="N107" s="100">
        <f>I107*INDEX(Constants!$D$2:$D$8, MATCH('Cities &amp; Towns'!N$3, Constants!$A$2:$A$8, 0))</f>
        <v>0</v>
      </c>
      <c r="O107" s="100">
        <f>J107*INDEX(Constants!$D$2:$D$8, MATCH('Cities &amp; Towns'!O$3, Constants!$A$2:$A$8, 0))</f>
        <v>0</v>
      </c>
      <c r="P107" s="100">
        <f>K107*INDEX(Constants!$D$2:$D$8, MATCH('Cities &amp; Towns'!P$3, Constants!$A$2:$A$8, 0))</f>
        <v>0</v>
      </c>
      <c r="Q107" s="48">
        <f t="shared" si="5"/>
        <v>376.73693999999995</v>
      </c>
      <c r="R107" s="55">
        <f>IF(SUMIF('GMP feeders by town'!$B$2:$B$1152, $A107, 'GMP feeders by town'!$F$2:$F$1152) = 0, "", IF(SUMIF('GMP feeders by town'!$B$2:$B$1152, $A107, 'GMP feeders by town'!$F$2:$F$1152) &lt; 0, 0, SUMIF('GMP feeders by town'!$B$2:$B$1152, $A107, 'GMP feeders by town'!$F$2:$F$1152)))</f>
        <v>1.6873736535529757</v>
      </c>
      <c r="S107" s="55">
        <f>IFERROR(IF(INDEX('VEC XFMR capacity by town'!$B$41:$BR$41, MATCH($A107, 'VEC XFMR capacity by town'!$B$1:$BR$1, 0)) = 0, "", IF($L107-INDEX('VEC XFMR capacity by town'!$B$41:$BR$41, MATCH($A107, 'VEC XFMR capacity by town'!$B$1:$BR$1, 0))&lt;0, 0, $L107-INDEX('VEC XFMR capacity by town'!$B$41:$BR$41, MATCH($A107, 'VEC XFMR capacity by town'!$B$1:$BR$1, 0)))), "")</f>
        <v>0</v>
      </c>
      <c r="T107" s="55"/>
      <c r="U107" s="55"/>
      <c r="V107" s="55"/>
      <c r="W107" s="55"/>
      <c r="X107" s="55"/>
      <c r="Y107" s="56" cm="1">
        <f t="array" ref="Y107">IF(SUMPRODUCT(--($R107:$X107&lt;&gt;""))=0, "", SUM($R107:$X107))</f>
        <v>1.6873736535529757</v>
      </c>
      <c r="Z107" s="212" cm="1">
        <f t="array" ref="Z107">IFERROR(INDEX('EVT Demand'!$H$2:$H$757,MATCH(1,('EVT Demand'!$A$2:$A$757=$A107)*('EVT Demand'!$C$2:$C$757="Total"),0))/1000, "")</f>
        <v>5889.9650000000001</v>
      </c>
    </row>
    <row r="108" spans="1:26" x14ac:dyDescent="0.25">
      <c r="A108" t="s">
        <v>65</v>
      </c>
      <c r="B108" t="s">
        <v>65</v>
      </c>
      <c r="C108" t="str">
        <f>INDEX('RPC Counties'!$B$2:$B$15, MATCH($B108, 'RPC Counties'!$A$2:$A$15, 0))</f>
        <v>NRPC</v>
      </c>
      <c r="D108" t="s">
        <v>296</v>
      </c>
      <c r="E108" s="1">
        <v>1363</v>
      </c>
      <c r="F108" s="3">
        <f>IFERROR(INDEX(Cities!$E$2:$E$11, MATCH($A108, Cities!$A$2:$A$11, 0)), INDEX(Towns!$E$2:$E$247, MATCH($A108, Towns!$A$2:$A$247, 0)))</f>
        <v>38.4</v>
      </c>
      <c r="G108" s="3">
        <f>INDEX('VCGI Rooftop Solar'!$J$5:$J$260, MATCH($A108, 'VCGI Rooftop Solar'!$D$5:$D$260, 0))</f>
        <v>27.933737620000002</v>
      </c>
      <c r="H108" s="57">
        <f>SUMIFS('Existing Gen'!$E$2:$E$100000, 'Existing Gen'!$B$2:$B$100000, $A108, 'Existing Gen'!$C$2:$C$100000, H$3)/1000</f>
        <v>0.57491000000000003</v>
      </c>
      <c r="I108" s="58">
        <f>SUMIFS('Existing Gen'!$E$2:$E$100000, 'Existing Gen'!$B$2:$B$100000, $A108, 'Existing Gen'!$C$2:$C$100000, I$3)/1000</f>
        <v>0</v>
      </c>
      <c r="J108" s="58">
        <f>SUMIFS('Existing Gen'!$E$2:$E$100000, 'Existing Gen'!$B$2:$B$100000, $A108, 'Existing Gen'!$C$2:$C$100000, J$3)/1000</f>
        <v>0.189</v>
      </c>
      <c r="K108" s="58">
        <f>SUMIFS('Existing Gen'!$E$2:$E$100000, 'Existing Gen'!$B$2:$B$100000, $A108, 'Existing Gen'!$C$2:$C$100000, K$3)/1000</f>
        <v>0</v>
      </c>
      <c r="L108" s="59">
        <f t="shared" si="4"/>
        <v>0.76391000000000009</v>
      </c>
      <c r="M108" s="136">
        <f>H108*INDEX(Constants!$D$2:$D$8, MATCH('Cities &amp; Towns'!M$3, Constants!$A$2:$A$8, 0))</f>
        <v>755.43173999999999</v>
      </c>
      <c r="N108" s="100">
        <f>I108*INDEX(Constants!$D$2:$D$8, MATCH('Cities &amp; Towns'!N$3, Constants!$A$2:$A$8, 0))</f>
        <v>0</v>
      </c>
      <c r="O108" s="100">
        <f>J108*INDEX(Constants!$D$2:$D$8, MATCH('Cities &amp; Towns'!O$3, Constants!$A$2:$A$8, 0))</f>
        <v>1158.9480000000001</v>
      </c>
      <c r="P108" s="100">
        <f>K108*INDEX(Constants!$D$2:$D$8, MATCH('Cities &amp; Towns'!P$3, Constants!$A$2:$A$8, 0))</f>
        <v>0</v>
      </c>
      <c r="Q108" s="48">
        <f t="shared" si="5"/>
        <v>1914.3797400000001</v>
      </c>
      <c r="R108" s="55" t="str">
        <f>IF(SUMIF('GMP feeders by town'!$B$2:$B$1152, $A108, 'GMP feeders by town'!$F$2:$F$1152) = 0, "", IF(SUMIF('GMP feeders by town'!$B$2:$B$1152, $A108, 'GMP feeders by town'!$F$2:$F$1152) &lt; 0, 0, SUMIF('GMP feeders by town'!$B$2:$B$1152, $A108, 'GMP feeders by town'!$F$2:$F$1152)))</f>
        <v/>
      </c>
      <c r="S108" s="55">
        <f>IFERROR(IF(INDEX('VEC XFMR capacity by town'!$B$41:$BR$41, MATCH($A108, 'VEC XFMR capacity by town'!$B$1:$BR$1, 0)) = 0, "", IF($L108-INDEX('VEC XFMR capacity by town'!$B$41:$BR$41, MATCH($A108, 'VEC XFMR capacity by town'!$B$1:$BR$1, 0))&lt;0, 0, $L108-INDEX('VEC XFMR capacity by town'!$B$41:$BR$41, MATCH($A108, 'VEC XFMR capacity by town'!$B$1:$BR$1, 0)))), "")</f>
        <v>0</v>
      </c>
      <c r="T108" s="55"/>
      <c r="U108" s="55"/>
      <c r="V108" s="55"/>
      <c r="W108" s="55"/>
      <c r="X108" s="55"/>
      <c r="Y108" s="56" cm="1">
        <f t="array" ref="Y108">IF(SUMPRODUCT(--($R108:$X108&lt;&gt;""))=0, "", SUM($R108:$X108))</f>
        <v>0</v>
      </c>
      <c r="Z108" s="212" cm="1">
        <f t="array" ref="Z108">IFERROR(INDEX('EVT Demand'!$H$2:$H$757,MATCH(1,('EVT Demand'!$A$2:$A$757=$A108)*('EVT Demand'!$C$2:$C$757="Total"),0))/1000, "")</f>
        <v>7565.4709999999995</v>
      </c>
    </row>
    <row r="109" spans="1:26" x14ac:dyDescent="0.25">
      <c r="A109" t="s">
        <v>66</v>
      </c>
      <c r="B109" t="s">
        <v>65</v>
      </c>
      <c r="C109" t="str">
        <f>INDEX('RPC Counties'!$B$2:$B$15, MATCH($B109, 'RPC Counties'!$A$2:$A$15, 0))</f>
        <v>NRPC</v>
      </c>
      <c r="D109" t="s">
        <v>296</v>
      </c>
      <c r="E109" s="1">
        <v>4845</v>
      </c>
      <c r="F109" s="3">
        <f>IFERROR(INDEX(Cities!$E$2:$E$11, MATCH($A109, Cities!$A$2:$A$11, 0)), INDEX(Towns!$E$2:$E$247, MATCH($A109, Towns!$A$2:$A$247, 0)))</f>
        <v>39.299999999999997</v>
      </c>
      <c r="G109" s="3">
        <f>INDEX('VCGI Rooftop Solar'!$J$5:$J$260, MATCH($A109, 'VCGI Rooftop Solar'!$D$5:$D$260, 0))</f>
        <v>62.887975395000005</v>
      </c>
      <c r="H109" s="57">
        <f>SUMIFS('Existing Gen'!$E$2:$E$100000, 'Existing Gen'!$B$2:$B$100000, $A109, 'Existing Gen'!$C$2:$C$100000, H$3)/1000</f>
        <v>2.8094000000000006</v>
      </c>
      <c r="I109" s="58">
        <f>SUMIFS('Existing Gen'!$E$2:$E$100000, 'Existing Gen'!$B$2:$B$100000, $A109, 'Existing Gen'!$C$2:$C$100000, I$3)/1000</f>
        <v>7.4999999999999997E-3</v>
      </c>
      <c r="J109" s="58">
        <f>SUMIFS('Existing Gen'!$E$2:$E$100000, 'Existing Gen'!$B$2:$B$100000, $A109, 'Existing Gen'!$C$2:$C$100000, J$3)/1000</f>
        <v>0</v>
      </c>
      <c r="K109" s="58">
        <f>SUMIFS('Existing Gen'!$E$2:$E$100000, 'Existing Gen'!$B$2:$B$100000, $A109, 'Existing Gen'!$C$2:$C$100000, K$3)/1000</f>
        <v>0</v>
      </c>
      <c r="L109" s="59">
        <f t="shared" si="4"/>
        <v>2.8169000000000004</v>
      </c>
      <c r="M109" s="136">
        <f>H109*INDEX(Constants!$D$2:$D$8, MATCH('Cities &amp; Towns'!M$3, Constants!$A$2:$A$8, 0))</f>
        <v>3691.5516000000007</v>
      </c>
      <c r="N109" s="100">
        <f>I109*INDEX(Constants!$D$2:$D$8, MATCH('Cities &amp; Towns'!N$3, Constants!$A$2:$A$8, 0))</f>
        <v>14.782499999999999</v>
      </c>
      <c r="O109" s="100">
        <f>J109*INDEX(Constants!$D$2:$D$8, MATCH('Cities &amp; Towns'!O$3, Constants!$A$2:$A$8, 0))</f>
        <v>0</v>
      </c>
      <c r="P109" s="100">
        <f>K109*INDEX(Constants!$D$2:$D$8, MATCH('Cities &amp; Towns'!P$3, Constants!$A$2:$A$8, 0))</f>
        <v>0</v>
      </c>
      <c r="Q109" s="48">
        <f t="shared" si="5"/>
        <v>3706.3341000000005</v>
      </c>
      <c r="R109" s="55">
        <f>IF(SUMIF('GMP feeders by town'!$B$2:$B$1152, $A109, 'GMP feeders by town'!$F$2:$F$1152) = 0, "", IF(SUMIF('GMP feeders by town'!$B$2:$B$1152, $A109, 'GMP feeders by town'!$F$2:$F$1152) &lt; 0, 0, SUMIF('GMP feeders by town'!$B$2:$B$1152, $A109, 'GMP feeders by town'!$F$2:$F$1152)))</f>
        <v>15.015552595881779</v>
      </c>
      <c r="S109" s="55">
        <f>IFERROR(IF(INDEX('VEC XFMR capacity by town'!$B$41:$BR$41, MATCH($A109, 'VEC XFMR capacity by town'!$B$1:$BR$1, 0)) = 0, "", IF($L109-INDEX('VEC XFMR capacity by town'!$B$41:$BR$41, MATCH($A109, 'VEC XFMR capacity by town'!$B$1:$BR$1, 0))&lt;0, 0, $L109-INDEX('VEC XFMR capacity by town'!$B$41:$BR$41, MATCH($A109, 'VEC XFMR capacity by town'!$B$1:$BR$1, 0)))), "")</f>
        <v>2.7251568807339455</v>
      </c>
      <c r="T109" s="55"/>
      <c r="U109" s="55"/>
      <c r="V109" s="55"/>
      <c r="W109" s="55"/>
      <c r="X109" s="55"/>
      <c r="Y109" s="56" cm="1">
        <f t="array" ref="Y109">IF(SUMPRODUCT(--($R109:$X109&lt;&gt;""))=0, "", SUM($R109:$X109))</f>
        <v>17.740709476615724</v>
      </c>
      <c r="Z109" s="212" cm="1">
        <f t="array" ref="Z109">IFERROR(INDEX('EVT Demand'!$H$2:$H$757,MATCH(1,('EVT Demand'!$A$2:$A$757=$A109)*('EVT Demand'!$C$2:$C$757="Total"),0))/1000, "")</f>
        <v>46184.521000000001</v>
      </c>
    </row>
    <row r="110" spans="1:26" x14ac:dyDescent="0.25">
      <c r="A110" t="s">
        <v>67</v>
      </c>
      <c r="B110" t="s">
        <v>67</v>
      </c>
      <c r="C110" t="str">
        <f>INDEX('RPC Counties'!$B$2:$B$15, MATCH($B110, 'RPC Counties'!$A$2:$A$15, 0))</f>
        <v>NRPC</v>
      </c>
      <c r="D110" t="s">
        <v>296</v>
      </c>
      <c r="E110" s="1">
        <v>2086</v>
      </c>
      <c r="F110" s="3">
        <f>IFERROR(INDEX(Cities!$E$2:$E$11, MATCH($A110, Cities!$A$2:$A$11, 0)), INDEX(Towns!$E$2:$E$247, MATCH($A110, Towns!$A$2:$A$247, 0)))</f>
        <v>16.399999999999999</v>
      </c>
      <c r="G110" s="3">
        <f>INDEX('VCGI Rooftop Solar'!$J$5:$J$260, MATCH($A110, 'VCGI Rooftop Solar'!$D$5:$D$260, 0))</f>
        <v>32.091773455000002</v>
      </c>
      <c r="H110" s="57">
        <f>SUMIFS('Existing Gen'!$E$2:$E$100000, 'Existing Gen'!$B$2:$B$100000, $A110, 'Existing Gen'!$C$2:$C$100000, H$3)/1000</f>
        <v>6.5903199999999993</v>
      </c>
      <c r="I110" s="58">
        <f>SUMIFS('Existing Gen'!$E$2:$E$100000, 'Existing Gen'!$B$2:$B$100000, $A110, 'Existing Gen'!$C$2:$C$100000, I$3)/1000</f>
        <v>0</v>
      </c>
      <c r="J110" s="58">
        <f>SUMIFS('Existing Gen'!$E$2:$E$100000, 'Existing Gen'!$B$2:$B$100000, $A110, 'Existing Gen'!$C$2:$C$100000, J$3)/1000</f>
        <v>0</v>
      </c>
      <c r="K110" s="58">
        <f>SUMIFS('Existing Gen'!$E$2:$E$100000, 'Existing Gen'!$B$2:$B$100000, $A110, 'Existing Gen'!$C$2:$C$100000, K$3)/1000</f>
        <v>0</v>
      </c>
      <c r="L110" s="59">
        <f t="shared" si="4"/>
        <v>6.5903199999999993</v>
      </c>
      <c r="M110" s="136">
        <f>H110*INDEX(Constants!$D$2:$D$8, MATCH('Cities &amp; Towns'!M$3, Constants!$A$2:$A$8, 0))</f>
        <v>8659.6804799999991</v>
      </c>
      <c r="N110" s="100">
        <f>I110*INDEX(Constants!$D$2:$D$8, MATCH('Cities &amp; Towns'!N$3, Constants!$A$2:$A$8, 0))</f>
        <v>0</v>
      </c>
      <c r="O110" s="100">
        <f>J110*INDEX(Constants!$D$2:$D$8, MATCH('Cities &amp; Towns'!O$3, Constants!$A$2:$A$8, 0))</f>
        <v>0</v>
      </c>
      <c r="P110" s="100">
        <f>K110*INDEX(Constants!$D$2:$D$8, MATCH('Cities &amp; Towns'!P$3, Constants!$A$2:$A$8, 0))</f>
        <v>0</v>
      </c>
      <c r="Q110" s="48">
        <f t="shared" si="5"/>
        <v>8659.6804799999991</v>
      </c>
      <c r="R110" s="55" t="str">
        <f>IF(SUMIF('GMP feeders by town'!$B$2:$B$1152, $A110, 'GMP feeders by town'!$F$2:$F$1152) = 0, "", IF(SUMIF('GMP feeders by town'!$B$2:$B$1152, $A110, 'GMP feeders by town'!$F$2:$F$1152) &lt; 0, 0, SUMIF('GMP feeders by town'!$B$2:$B$1152, $A110, 'GMP feeders by town'!$F$2:$F$1152)))</f>
        <v/>
      </c>
      <c r="S110" s="55">
        <f>IFERROR(IF(INDEX('VEC XFMR capacity by town'!$B$41:$BR$41, MATCH($A110, 'VEC XFMR capacity by town'!$B$1:$BR$1, 0)) = 0, "", IF($L110-INDEX('VEC XFMR capacity by town'!$B$41:$BR$41, MATCH($A110, 'VEC XFMR capacity by town'!$B$1:$BR$1, 0))&lt;0, 0, $L110-INDEX('VEC XFMR capacity by town'!$B$41:$BR$41, MATCH($A110, 'VEC XFMR capacity by town'!$B$1:$BR$1, 0)))), "")</f>
        <v>0</v>
      </c>
      <c r="T110" s="55"/>
      <c r="U110" s="55"/>
      <c r="V110" s="55"/>
      <c r="W110" s="55"/>
      <c r="X110" s="55"/>
      <c r="Y110" s="56" cm="1">
        <f t="array" ref="Y110">IF(SUMPRODUCT(--($R110:$X110&lt;&gt;""))=0, "", SUM($R110:$X110))</f>
        <v>0</v>
      </c>
      <c r="Z110" s="212" cm="1">
        <f t="array" ref="Z110">IFERROR(INDEX('EVT Demand'!$H$2:$H$757,MATCH(1,('EVT Demand'!$A$2:$A$757=$A110)*('EVT Demand'!$C$2:$C$757="Total"),0))/1000, "")</f>
        <v>13383.647000000001</v>
      </c>
    </row>
    <row r="111" spans="1:26" x14ac:dyDescent="0.25">
      <c r="A111" t="s">
        <v>56</v>
      </c>
      <c r="B111" t="s">
        <v>65</v>
      </c>
      <c r="C111" t="str">
        <f>INDEX('RPC Counties'!$B$2:$B$15, MATCH($B111, 'RPC Counties'!$A$2:$A$15, 0))</f>
        <v>NRPC</v>
      </c>
      <c r="D111" t="s">
        <v>296</v>
      </c>
      <c r="E111" s="1">
        <v>3472</v>
      </c>
      <c r="F111" s="3">
        <f>IFERROR(INDEX(Cities!$E$2:$E$11, MATCH($A111, Cities!$A$2:$A$11, 0)), INDEX(Towns!$E$2:$E$247, MATCH($A111, Towns!$A$2:$A$247, 0)))</f>
        <v>50.7</v>
      </c>
      <c r="G111" s="3">
        <f>INDEX('VCGI Rooftop Solar'!$J$5:$J$260, MATCH($A111, 'VCGI Rooftop Solar'!$D$5:$D$260, 0))</f>
        <v>62.710059795000006</v>
      </c>
      <c r="H111" s="57">
        <f>SUMIFS('Existing Gen'!$E$2:$E$100000, 'Existing Gen'!$B$2:$B$100000, $A111, 'Existing Gen'!$C$2:$C$100000, H$3)/1000</f>
        <v>1.4402599999999999</v>
      </c>
      <c r="I111" s="58">
        <f>SUMIFS('Existing Gen'!$E$2:$E$100000, 'Existing Gen'!$B$2:$B$100000, $A111, 'Existing Gen'!$C$2:$C$100000, I$3)/1000</f>
        <v>0</v>
      </c>
      <c r="J111" s="58">
        <f>SUMIFS('Existing Gen'!$E$2:$E$100000, 'Existing Gen'!$B$2:$B$100000, $A111, 'Existing Gen'!$C$2:$C$100000, J$3)/1000</f>
        <v>0</v>
      </c>
      <c r="K111" s="58">
        <f>SUMIFS('Existing Gen'!$E$2:$E$100000, 'Existing Gen'!$B$2:$B$100000, $A111, 'Existing Gen'!$C$2:$C$100000, K$3)/1000</f>
        <v>23.474</v>
      </c>
      <c r="L111" s="59">
        <f t="shared" si="4"/>
        <v>24.914259999999999</v>
      </c>
      <c r="M111" s="136">
        <f>H111*INDEX(Constants!$D$2:$D$8, MATCH('Cities &amp; Towns'!M$3, Constants!$A$2:$A$8, 0))</f>
        <v>1892.5016399999997</v>
      </c>
      <c r="N111" s="100">
        <f>I111*INDEX(Constants!$D$2:$D$8, MATCH('Cities &amp; Towns'!N$3, Constants!$A$2:$A$8, 0))</f>
        <v>0</v>
      </c>
      <c r="O111" s="100">
        <f>J111*INDEX(Constants!$D$2:$D$8, MATCH('Cities &amp; Towns'!O$3, Constants!$A$2:$A$8, 0))</f>
        <v>0</v>
      </c>
      <c r="P111" s="100">
        <f>K111*INDEX(Constants!$D$2:$D$8, MATCH('Cities &amp; Towns'!P$3, Constants!$A$2:$A$8, 0))</f>
        <v>102816.12</v>
      </c>
      <c r="Q111" s="48">
        <f t="shared" si="5"/>
        <v>104708.62164</v>
      </c>
      <c r="R111" s="55">
        <f>IF(SUMIF('GMP feeders by town'!$B$2:$B$1152, $A111, 'GMP feeders by town'!$F$2:$F$1152) = 0, "", IF(SUMIF('GMP feeders by town'!$B$2:$B$1152, $A111, 'GMP feeders by town'!$F$2:$F$1152) &lt; 0, 0, SUMIF('GMP feeders by town'!$B$2:$B$1152, $A111, 'GMP feeders by town'!$F$2:$F$1152)))</f>
        <v>7.8111347831358327E-2</v>
      </c>
      <c r="S111" s="55">
        <f>IFERROR(IF(INDEX('VEC XFMR capacity by town'!$B$41:$BR$41, MATCH($A111, 'VEC XFMR capacity by town'!$B$1:$BR$1, 0)) = 0, "", IF($L111-INDEX('VEC XFMR capacity by town'!$B$41:$BR$41, MATCH($A111, 'VEC XFMR capacity by town'!$B$1:$BR$1, 0))&lt;0, 0, $L111-INDEX('VEC XFMR capacity by town'!$B$41:$BR$41, MATCH($A111, 'VEC XFMR capacity by town'!$B$1:$BR$1, 0)))), "")</f>
        <v>21.952301095890409</v>
      </c>
      <c r="T111" s="55"/>
      <c r="U111" s="55"/>
      <c r="V111" s="55"/>
      <c r="W111" s="55"/>
      <c r="X111" s="55"/>
      <c r="Y111" s="56" cm="1">
        <f t="array" ref="Y111">IF(SUMPRODUCT(--($R111:$X111&lt;&gt;""))=0, "", SUM($R111:$X111))</f>
        <v>22.030412443721769</v>
      </c>
      <c r="Z111" s="212" cm="1">
        <f t="array" ref="Z111">IFERROR(INDEX('EVT Demand'!$H$2:$H$757,MATCH(1,('EVT Demand'!$A$2:$A$757=$A111)*('EVT Demand'!$C$2:$C$757="Total"),0))/1000, "")</f>
        <v>20956.876</v>
      </c>
    </row>
    <row r="112" spans="1:26" x14ac:dyDescent="0.25">
      <c r="A112" t="s">
        <v>68</v>
      </c>
      <c r="B112" t="s">
        <v>67</v>
      </c>
      <c r="C112" t="str">
        <f>INDEX('RPC Counties'!$B$2:$B$15, MATCH($B112, 'RPC Counties'!$A$2:$A$15, 0))</f>
        <v>NRPC</v>
      </c>
      <c r="D112" t="s">
        <v>296</v>
      </c>
      <c r="E112">
        <v>488</v>
      </c>
      <c r="F112" s="3">
        <f>IFERROR(INDEX(Cities!$E$2:$E$11, MATCH($A112, Cities!$A$2:$A$11, 0)), INDEX(Towns!$E$2:$E$247, MATCH($A112, Towns!$A$2:$A$247, 0)))</f>
        <v>7.9</v>
      </c>
      <c r="G112" s="3">
        <f>INDEX('VCGI Rooftop Solar'!$J$5:$J$260, MATCH($A112, 'VCGI Rooftop Solar'!$D$5:$D$260, 0))</f>
        <v>10.610441595000001</v>
      </c>
      <c r="H112" s="57">
        <f>SUMIFS('Existing Gen'!$E$2:$E$100000, 'Existing Gen'!$B$2:$B$100000, $A112, 'Existing Gen'!$C$2:$C$100000, H$3)/1000</f>
        <v>0.23968000000000006</v>
      </c>
      <c r="I112" s="58">
        <f>SUMIFS('Existing Gen'!$E$2:$E$100000, 'Existing Gen'!$B$2:$B$100000, $A112, 'Existing Gen'!$C$2:$C$100000, I$3)/1000</f>
        <v>0</v>
      </c>
      <c r="J112" s="58">
        <f>SUMIFS('Existing Gen'!$E$2:$E$100000, 'Existing Gen'!$B$2:$B$100000, $A112, 'Existing Gen'!$C$2:$C$100000, J$3)/1000</f>
        <v>0</v>
      </c>
      <c r="K112" s="58">
        <f>SUMIFS('Existing Gen'!$E$2:$E$100000, 'Existing Gen'!$B$2:$B$100000, $A112, 'Existing Gen'!$C$2:$C$100000, K$3)/1000</f>
        <v>0</v>
      </c>
      <c r="L112" s="59">
        <f t="shared" si="4"/>
        <v>0.23968000000000006</v>
      </c>
      <c r="M112" s="136">
        <f>H112*INDEX(Constants!$D$2:$D$8, MATCH('Cities &amp; Towns'!M$3, Constants!$A$2:$A$8, 0))</f>
        <v>314.93952000000007</v>
      </c>
      <c r="N112" s="100">
        <f>I112*INDEX(Constants!$D$2:$D$8, MATCH('Cities &amp; Towns'!N$3, Constants!$A$2:$A$8, 0))</f>
        <v>0</v>
      </c>
      <c r="O112" s="100">
        <f>J112*INDEX(Constants!$D$2:$D$8, MATCH('Cities &amp; Towns'!O$3, Constants!$A$2:$A$8, 0))</f>
        <v>0</v>
      </c>
      <c r="P112" s="100">
        <f>K112*INDEX(Constants!$D$2:$D$8, MATCH('Cities &amp; Towns'!P$3, Constants!$A$2:$A$8, 0))</f>
        <v>0</v>
      </c>
      <c r="Q112" s="48">
        <f t="shared" si="5"/>
        <v>314.93952000000007</v>
      </c>
      <c r="R112" s="55" t="str">
        <f>IF(SUMIF('GMP feeders by town'!$B$2:$B$1152, $A112, 'GMP feeders by town'!$F$2:$F$1152) = 0, "", IF(SUMIF('GMP feeders by town'!$B$2:$B$1152, $A112, 'GMP feeders by town'!$F$2:$F$1152) &lt; 0, 0, SUMIF('GMP feeders by town'!$B$2:$B$1152, $A112, 'GMP feeders by town'!$F$2:$F$1152)))</f>
        <v/>
      </c>
      <c r="S112" s="55">
        <f>IFERROR(IF(INDEX('VEC XFMR capacity by town'!$B$41:$BR$41, MATCH($A112, 'VEC XFMR capacity by town'!$B$1:$BR$1, 0)) = 0, "", IF($L112-INDEX('VEC XFMR capacity by town'!$B$41:$BR$41, MATCH($A112, 'VEC XFMR capacity by town'!$B$1:$BR$1, 0))&lt;0, 0, $L112-INDEX('VEC XFMR capacity by town'!$B$41:$BR$41, MATCH($A112, 'VEC XFMR capacity by town'!$B$1:$BR$1, 0)))), "")</f>
        <v>0</v>
      </c>
      <c r="T112" s="55"/>
      <c r="U112" s="55"/>
      <c r="V112" s="55"/>
      <c r="W112" s="55"/>
      <c r="X112" s="55"/>
      <c r="Y112" s="56" cm="1">
        <f t="array" ref="Y112">IF(SUMPRODUCT(--($R112:$X112&lt;&gt;""))=0, "", SUM($R112:$X112))</f>
        <v>0</v>
      </c>
      <c r="Z112" s="212" cm="1">
        <f t="array" ref="Z112">IFERROR(INDEX('EVT Demand'!$H$2:$H$757,MATCH(1,('EVT Demand'!$A$2:$A$757=$A112)*('EVT Demand'!$C$2:$C$757="Total"),0))/1000, "")</f>
        <v>3479.9059999999999</v>
      </c>
    </row>
    <row r="113" spans="1:26" x14ac:dyDescent="0.25">
      <c r="A113" t="s">
        <v>69</v>
      </c>
      <c r="B113" t="s">
        <v>65</v>
      </c>
      <c r="C113" t="str">
        <f>INDEX('RPC Counties'!$B$2:$B$15, MATCH($B113, 'RPC Counties'!$A$2:$A$15, 0))</f>
        <v>NRPC</v>
      </c>
      <c r="D113" t="s">
        <v>296</v>
      </c>
      <c r="E113" s="1">
        <v>1184</v>
      </c>
      <c r="F113" s="3">
        <f>IFERROR(INDEX(Cities!$E$2:$E$11, MATCH($A113, Cities!$A$2:$A$11, 0)), INDEX(Towns!$E$2:$E$247, MATCH($A113, Towns!$A$2:$A$247, 0)))</f>
        <v>56.6</v>
      </c>
      <c r="G113" s="3">
        <f>INDEX('VCGI Rooftop Solar'!$J$5:$J$260, MATCH($A113, 'VCGI Rooftop Solar'!$D$5:$D$260, 0))</f>
        <v>14.215703545</v>
      </c>
      <c r="H113" s="57">
        <f>SUMIFS('Existing Gen'!$E$2:$E$100000, 'Existing Gen'!$B$2:$B$100000, $A113, 'Existing Gen'!$C$2:$C$100000, H$3)/1000</f>
        <v>0.25827000000000006</v>
      </c>
      <c r="I113" s="58">
        <f>SUMIFS('Existing Gen'!$E$2:$E$100000, 'Existing Gen'!$B$2:$B$100000, $A113, 'Existing Gen'!$C$2:$C$100000, I$3)/1000</f>
        <v>0</v>
      </c>
      <c r="J113" s="58">
        <f>SUMIFS('Existing Gen'!$E$2:$E$100000, 'Existing Gen'!$B$2:$B$100000, $A113, 'Existing Gen'!$C$2:$C$100000, J$3)/1000</f>
        <v>0</v>
      </c>
      <c r="K113" s="58">
        <f>SUMIFS('Existing Gen'!$E$2:$E$100000, 'Existing Gen'!$B$2:$B$100000, $A113, 'Existing Gen'!$C$2:$C$100000, K$3)/1000</f>
        <v>0</v>
      </c>
      <c r="L113" s="59">
        <f t="shared" si="4"/>
        <v>0.25827000000000006</v>
      </c>
      <c r="M113" s="136">
        <f>H113*INDEX(Constants!$D$2:$D$8, MATCH('Cities &amp; Towns'!M$3, Constants!$A$2:$A$8, 0))</f>
        <v>339.36678000000006</v>
      </c>
      <c r="N113" s="100">
        <f>I113*INDEX(Constants!$D$2:$D$8, MATCH('Cities &amp; Towns'!N$3, Constants!$A$2:$A$8, 0))</f>
        <v>0</v>
      </c>
      <c r="O113" s="100">
        <f>J113*INDEX(Constants!$D$2:$D$8, MATCH('Cities &amp; Towns'!O$3, Constants!$A$2:$A$8, 0))</f>
        <v>0</v>
      </c>
      <c r="P113" s="100">
        <f>K113*INDEX(Constants!$D$2:$D$8, MATCH('Cities &amp; Towns'!P$3, Constants!$A$2:$A$8, 0))</f>
        <v>0</v>
      </c>
      <c r="Q113" s="48">
        <f t="shared" si="5"/>
        <v>339.36678000000006</v>
      </c>
      <c r="R113" s="55" t="str">
        <f>IF(SUMIF('GMP feeders by town'!$B$2:$B$1152, $A113, 'GMP feeders by town'!$F$2:$F$1152) = 0, "", IF(SUMIF('GMP feeders by town'!$B$2:$B$1152, $A113, 'GMP feeders by town'!$F$2:$F$1152) &lt; 0, 0, SUMIF('GMP feeders by town'!$B$2:$B$1152, $A113, 'GMP feeders by town'!$F$2:$F$1152)))</f>
        <v/>
      </c>
      <c r="S113" s="55">
        <f>IFERROR(IF(INDEX('VEC XFMR capacity by town'!$B$41:$BR$41, MATCH($A113, 'VEC XFMR capacity by town'!$B$1:$BR$1, 0)) = 0, "", IF($L113-INDEX('VEC XFMR capacity by town'!$B$41:$BR$41, MATCH($A113, 'VEC XFMR capacity by town'!$B$1:$BR$1, 0))&lt;0, 0, $L113-INDEX('VEC XFMR capacity by town'!$B$41:$BR$41, MATCH($A113, 'VEC XFMR capacity by town'!$B$1:$BR$1, 0)))), "")</f>
        <v>0</v>
      </c>
      <c r="T113" s="55"/>
      <c r="U113" s="55"/>
      <c r="V113" s="55"/>
      <c r="W113" s="55"/>
      <c r="X113" s="55"/>
      <c r="Y113" s="56" cm="1">
        <f t="array" ref="Y113">IF(SUMPRODUCT(--($R113:$X113&lt;&gt;""))=0, "", SUM($R113:$X113))</f>
        <v>0</v>
      </c>
      <c r="Z113" s="212" cm="1">
        <f t="array" ref="Z113">IFERROR(INDEX('EVT Demand'!$H$2:$H$757,MATCH(1,('EVT Demand'!$A$2:$A$757=$A113)*('EVT Demand'!$C$2:$C$757="Total"),0))/1000, "")</f>
        <v>6385.1719999999996</v>
      </c>
    </row>
    <row r="114" spans="1:26" x14ac:dyDescent="0.25">
      <c r="A114" t="s">
        <v>70</v>
      </c>
      <c r="B114" t="s">
        <v>67</v>
      </c>
      <c r="C114" t="str">
        <f>INDEX('RPC Counties'!$B$2:$B$15, MATCH($B114, 'RPC Counties'!$A$2:$A$15, 0))</f>
        <v>NRPC</v>
      </c>
      <c r="D114" t="s">
        <v>296</v>
      </c>
      <c r="E114">
        <v>939</v>
      </c>
      <c r="F114" s="3">
        <f>IFERROR(INDEX(Cities!$E$2:$E$11, MATCH($A114, Cities!$A$2:$A$11, 0)), INDEX(Towns!$E$2:$E$247, MATCH($A114, Towns!$A$2:$A$247, 0)))</f>
        <v>13.4</v>
      </c>
      <c r="G114" s="3">
        <f>INDEX('VCGI Rooftop Solar'!$J$5:$J$260, MATCH($A114, 'VCGI Rooftop Solar'!$D$5:$D$260, 0))</f>
        <v>20.384926975000003</v>
      </c>
      <c r="H114" s="57">
        <f>SUMIFS('Existing Gen'!$E$2:$E$100000, 'Existing Gen'!$B$2:$B$100000, $A114, 'Existing Gen'!$C$2:$C$100000, H$3)/1000</f>
        <v>0.32759499999999997</v>
      </c>
      <c r="I114" s="58">
        <f>SUMIFS('Existing Gen'!$E$2:$E$100000, 'Existing Gen'!$B$2:$B$100000, $A114, 'Existing Gen'!$C$2:$C$100000, I$3)/1000</f>
        <v>0</v>
      </c>
      <c r="J114" s="58">
        <f>SUMIFS('Existing Gen'!$E$2:$E$100000, 'Existing Gen'!$B$2:$B$100000, $A114, 'Existing Gen'!$C$2:$C$100000, J$3)/1000</f>
        <v>0</v>
      </c>
      <c r="K114" s="58">
        <f>SUMIFS('Existing Gen'!$E$2:$E$100000, 'Existing Gen'!$B$2:$B$100000, $A114, 'Existing Gen'!$C$2:$C$100000, K$3)/1000</f>
        <v>0</v>
      </c>
      <c r="L114" s="59">
        <f t="shared" si="4"/>
        <v>0.32759499999999997</v>
      </c>
      <c r="M114" s="136">
        <f>H114*INDEX(Constants!$D$2:$D$8, MATCH('Cities &amp; Towns'!M$3, Constants!$A$2:$A$8, 0))</f>
        <v>430.45982999999995</v>
      </c>
      <c r="N114" s="100">
        <f>I114*INDEX(Constants!$D$2:$D$8, MATCH('Cities &amp; Towns'!N$3, Constants!$A$2:$A$8, 0))</f>
        <v>0</v>
      </c>
      <c r="O114" s="100">
        <f>J114*INDEX(Constants!$D$2:$D$8, MATCH('Cities &amp; Towns'!O$3, Constants!$A$2:$A$8, 0))</f>
        <v>0</v>
      </c>
      <c r="P114" s="100">
        <f>K114*INDEX(Constants!$D$2:$D$8, MATCH('Cities &amp; Towns'!P$3, Constants!$A$2:$A$8, 0))</f>
        <v>0</v>
      </c>
      <c r="Q114" s="48">
        <f t="shared" si="5"/>
        <v>430.45982999999995</v>
      </c>
      <c r="R114" s="55" t="str">
        <f>IF(SUMIF('GMP feeders by town'!$B$2:$B$1152, $A114, 'GMP feeders by town'!$F$2:$F$1152) = 0, "", IF(SUMIF('GMP feeders by town'!$B$2:$B$1152, $A114, 'GMP feeders by town'!$F$2:$F$1152) &lt; 0, 0, SUMIF('GMP feeders by town'!$B$2:$B$1152, $A114, 'GMP feeders by town'!$F$2:$F$1152)))</f>
        <v/>
      </c>
      <c r="S114" s="55">
        <f>IFERROR(IF(INDEX('VEC XFMR capacity by town'!$B$41:$BR$41, MATCH($A114, 'VEC XFMR capacity by town'!$B$1:$BR$1, 0)) = 0, "", IF($L114-INDEX('VEC XFMR capacity by town'!$B$41:$BR$41, MATCH($A114, 'VEC XFMR capacity by town'!$B$1:$BR$1, 0))&lt;0, 0, $L114-INDEX('VEC XFMR capacity by town'!$B$41:$BR$41, MATCH($A114, 'VEC XFMR capacity by town'!$B$1:$BR$1, 0)))), "")</f>
        <v>0</v>
      </c>
      <c r="T114" s="55"/>
      <c r="U114" s="55"/>
      <c r="V114" s="55"/>
      <c r="W114" s="55"/>
      <c r="X114" s="55"/>
      <c r="Y114" s="56" cm="1">
        <f t="array" ref="Y114">IF(SUMPRODUCT(--($R114:$X114&lt;&gt;""))=0, "", SUM($R114:$X114))</f>
        <v>0</v>
      </c>
      <c r="Z114" s="212" cm="1">
        <f t="array" ref="Z114">IFERROR(INDEX('EVT Demand'!$H$2:$H$757,MATCH(1,('EVT Demand'!$A$2:$A$757=$A114)*('EVT Demand'!$C$2:$C$757="Total"),0))/1000, "")</f>
        <v>6480.0820000000003</v>
      </c>
    </row>
    <row r="115" spans="1:26" x14ac:dyDescent="0.25">
      <c r="A115" t="s">
        <v>57</v>
      </c>
      <c r="B115" t="s">
        <v>65</v>
      </c>
      <c r="C115" t="str">
        <f>INDEX('RPC Counties'!$B$2:$B$15, MATCH($B115, 'RPC Counties'!$A$2:$A$15, 0))</f>
        <v>NRPC</v>
      </c>
      <c r="D115" t="s">
        <v>296</v>
      </c>
      <c r="E115" s="1">
        <v>2346</v>
      </c>
      <c r="F115" s="3">
        <f>IFERROR(INDEX(Cities!$E$2:$E$11, MATCH($A115, Cities!$A$2:$A$11, 0)), INDEX(Towns!$E$2:$E$247, MATCH($A115, Towns!$A$2:$A$247, 0)))</f>
        <v>43</v>
      </c>
      <c r="G115" s="3">
        <f>INDEX('VCGI Rooftop Solar'!$J$5:$J$260, MATCH($A115, 'VCGI Rooftop Solar'!$D$5:$D$260, 0))</f>
        <v>29.026188825000002</v>
      </c>
      <c r="H115" s="57">
        <f>SUMIFS('Existing Gen'!$E$2:$E$100000, 'Existing Gen'!$B$2:$B$100000, $A115, 'Existing Gen'!$C$2:$C$100000, H$3)/1000</f>
        <v>0.34358</v>
      </c>
      <c r="I115" s="58">
        <f>SUMIFS('Existing Gen'!$E$2:$E$100000, 'Existing Gen'!$B$2:$B$100000, $A115, 'Existing Gen'!$C$2:$C$100000, I$3)/1000</f>
        <v>9.4999999999999998E-3</v>
      </c>
      <c r="J115" s="58">
        <f>SUMIFS('Existing Gen'!$E$2:$E$100000, 'Existing Gen'!$B$2:$B$100000, $A115, 'Existing Gen'!$C$2:$C$100000, J$3)/1000</f>
        <v>0.6</v>
      </c>
      <c r="K115" s="58">
        <f>SUMIFS('Existing Gen'!$E$2:$E$100000, 'Existing Gen'!$B$2:$B$100000, $A115, 'Existing Gen'!$C$2:$C$100000, K$3)/1000</f>
        <v>9.1199999999999996E-3</v>
      </c>
      <c r="L115" s="59">
        <f t="shared" si="4"/>
        <v>0.96219999999999994</v>
      </c>
      <c r="M115" s="136">
        <f>H115*INDEX(Constants!$D$2:$D$8, MATCH('Cities &amp; Towns'!M$3, Constants!$A$2:$A$8, 0))</f>
        <v>451.46411999999998</v>
      </c>
      <c r="N115" s="100">
        <f>I115*INDEX(Constants!$D$2:$D$8, MATCH('Cities &amp; Towns'!N$3, Constants!$A$2:$A$8, 0))</f>
        <v>18.724499999999999</v>
      </c>
      <c r="O115" s="100">
        <f>J115*INDEX(Constants!$D$2:$D$8, MATCH('Cities &amp; Towns'!O$3, Constants!$A$2:$A$8, 0))</f>
        <v>3679.2</v>
      </c>
      <c r="P115" s="100">
        <f>K115*INDEX(Constants!$D$2:$D$8, MATCH('Cities &amp; Towns'!P$3, Constants!$A$2:$A$8, 0))</f>
        <v>39.945599999999999</v>
      </c>
      <c r="Q115" s="48">
        <f t="shared" si="5"/>
        <v>4189.3342199999997</v>
      </c>
      <c r="R115" s="55" t="str">
        <f>IF(SUMIF('GMP feeders by town'!$B$2:$B$1152, $A115, 'GMP feeders by town'!$F$2:$F$1152) = 0, "", IF(SUMIF('GMP feeders by town'!$B$2:$B$1152, $A115, 'GMP feeders by town'!$F$2:$F$1152) &lt; 0, 0, SUMIF('GMP feeders by town'!$B$2:$B$1152, $A115, 'GMP feeders by town'!$F$2:$F$1152)))</f>
        <v/>
      </c>
      <c r="S115" s="55">
        <f>IFERROR(IF(INDEX('VEC XFMR capacity by town'!$B$41:$BR$41, MATCH($A115, 'VEC XFMR capacity by town'!$B$1:$BR$1, 0)) = 0, "", IF($L115-INDEX('VEC XFMR capacity by town'!$B$41:$BR$41, MATCH($A115, 'VEC XFMR capacity by town'!$B$1:$BR$1, 0))&lt;0, 0, $L115-INDEX('VEC XFMR capacity by town'!$B$41:$BR$41, MATCH($A115, 'VEC XFMR capacity by town'!$B$1:$BR$1, 0)))), "")</f>
        <v>0</v>
      </c>
      <c r="T115" s="55"/>
      <c r="U115" s="55"/>
      <c r="V115" s="55"/>
      <c r="W115" s="55"/>
      <c r="X115" s="55"/>
      <c r="Y115" s="56" cm="1">
        <f t="array" ref="Y115">IF(SUMPRODUCT(--($R115:$X115&lt;&gt;""))=0, "", SUM($R115:$X115))</f>
        <v>0</v>
      </c>
      <c r="Z115" s="212" cm="1">
        <f t="array" ref="Z115">IFERROR(INDEX('EVT Demand'!$H$2:$H$757,MATCH(1,('EVT Demand'!$A$2:$A$757=$A115)*('EVT Demand'!$C$2:$C$757="Total"),0))/1000, "")</f>
        <v>19308.555</v>
      </c>
    </row>
    <row r="116" spans="1:26" x14ac:dyDescent="0.25">
      <c r="A116" t="s">
        <v>73</v>
      </c>
      <c r="B116" t="s">
        <v>65</v>
      </c>
      <c r="C116" t="str">
        <f>INDEX('RPC Counties'!$B$2:$B$15, MATCH($B116, 'RPC Counties'!$A$2:$A$15, 0))</f>
        <v>NRPC</v>
      </c>
      <c r="D116" t="s">
        <v>296</v>
      </c>
      <c r="E116" s="1">
        <v>2136</v>
      </c>
      <c r="F116" s="3">
        <f>IFERROR(INDEX(Cities!$E$2:$E$11, MATCH($A116, Cities!$A$2:$A$11, 0)), INDEX(Towns!$E$2:$E$247, MATCH($A116, Towns!$A$2:$A$247, 0)))</f>
        <v>38.799999999999997</v>
      </c>
      <c r="G116" s="3">
        <f>INDEX('VCGI Rooftop Solar'!$J$5:$J$260, MATCH($A116, 'VCGI Rooftop Solar'!$D$5:$D$260, 0))</f>
        <v>44.828059365000001</v>
      </c>
      <c r="H116" s="57">
        <f>SUMIFS('Existing Gen'!$E$2:$E$100000, 'Existing Gen'!$B$2:$B$100000, $A116, 'Existing Gen'!$C$2:$C$100000, H$3)/1000</f>
        <v>4.2279700000000009</v>
      </c>
      <c r="I116" s="58">
        <f>SUMIFS('Existing Gen'!$E$2:$E$100000, 'Existing Gen'!$B$2:$B$100000, $A116, 'Existing Gen'!$C$2:$C$100000, I$3)/1000</f>
        <v>0</v>
      </c>
      <c r="J116" s="58">
        <f>SUMIFS('Existing Gen'!$E$2:$E$100000, 'Existing Gen'!$B$2:$B$100000, $A116, 'Existing Gen'!$C$2:$C$100000, J$3)/1000</f>
        <v>0.1615</v>
      </c>
      <c r="K116" s="58">
        <f>SUMIFS('Existing Gen'!$E$2:$E$100000, 'Existing Gen'!$B$2:$B$100000, $A116, 'Existing Gen'!$C$2:$C$100000, K$3)/1000</f>
        <v>26.38</v>
      </c>
      <c r="L116" s="59">
        <f t="shared" si="4"/>
        <v>30.769469999999998</v>
      </c>
      <c r="M116" s="136">
        <f>H116*INDEX(Constants!$D$2:$D$8, MATCH('Cities &amp; Towns'!M$3, Constants!$A$2:$A$8, 0))</f>
        <v>5555.5525800000014</v>
      </c>
      <c r="N116" s="100">
        <f>I116*INDEX(Constants!$D$2:$D$8, MATCH('Cities &amp; Towns'!N$3, Constants!$A$2:$A$8, 0))</f>
        <v>0</v>
      </c>
      <c r="O116" s="100">
        <f>J116*INDEX(Constants!$D$2:$D$8, MATCH('Cities &amp; Towns'!O$3, Constants!$A$2:$A$8, 0))</f>
        <v>990.31799999999998</v>
      </c>
      <c r="P116" s="100">
        <f>K116*INDEX(Constants!$D$2:$D$8, MATCH('Cities &amp; Towns'!P$3, Constants!$A$2:$A$8, 0))</f>
        <v>115544.4</v>
      </c>
      <c r="Q116" s="48">
        <f t="shared" si="5"/>
        <v>122090.27058</v>
      </c>
      <c r="R116" s="55">
        <f>IF(SUMIF('GMP feeders by town'!$B$2:$B$1152, $A116, 'GMP feeders by town'!$F$2:$F$1152) = 0, "", IF(SUMIF('GMP feeders by town'!$B$2:$B$1152, $A116, 'GMP feeders by town'!$F$2:$F$1152) &lt; 0, 0, SUMIF('GMP feeders by town'!$B$2:$B$1152, $A116, 'GMP feeders by town'!$F$2:$F$1152)))</f>
        <v>2.2256749933414945</v>
      </c>
      <c r="S116" s="55">
        <f>IFERROR(IF(INDEX('VEC XFMR capacity by town'!$B$41:$BR$41, MATCH($A116, 'VEC XFMR capacity by town'!$B$1:$BR$1, 0)) = 0, "", IF($L116-INDEX('VEC XFMR capacity by town'!$B$41:$BR$41, MATCH($A116, 'VEC XFMR capacity by town'!$B$1:$BR$1, 0))&lt;0, 0, $L116-INDEX('VEC XFMR capacity by town'!$B$41:$BR$41, MATCH($A116, 'VEC XFMR capacity by town'!$B$1:$BR$1, 0)))), "")</f>
        <v>29.247548445311146</v>
      </c>
      <c r="T116" s="55"/>
      <c r="U116" s="55"/>
      <c r="V116" s="55"/>
      <c r="W116" s="55"/>
      <c r="X116" s="55"/>
      <c r="Y116" s="56" cm="1">
        <f t="array" ref="Y116">IF(SUMPRODUCT(--($R116:$X116&lt;&gt;""))=0, "", SUM($R116:$X116))</f>
        <v>31.473223438652642</v>
      </c>
      <c r="Z116" s="212" cm="1">
        <f t="array" ref="Z116">IFERROR(INDEX('EVT Demand'!$H$2:$H$757,MATCH(1,('EVT Demand'!$A$2:$A$757=$A116)*('EVT Demand'!$C$2:$C$757="Total"),0))/1000, "")</f>
        <v>66861.657000000007</v>
      </c>
    </row>
    <row r="117" spans="1:26" x14ac:dyDescent="0.25">
      <c r="A117" t="s">
        <v>58</v>
      </c>
      <c r="B117" t="s">
        <v>67</v>
      </c>
      <c r="C117" t="str">
        <f>INDEX('RPC Counties'!$B$2:$B$15, MATCH($B117, 'RPC Counties'!$A$2:$A$15, 0))</f>
        <v>NRPC</v>
      </c>
      <c r="D117" t="s">
        <v>296</v>
      </c>
      <c r="E117" s="1">
        <v>1674</v>
      </c>
      <c r="F117" s="3">
        <f>IFERROR(INDEX(Cities!$E$2:$E$11, MATCH($A117, Cities!$A$2:$A$11, 0)), INDEX(Towns!$E$2:$E$247, MATCH($A117, Towns!$A$2:$A$247, 0)))</f>
        <v>14.9</v>
      </c>
      <c r="G117" s="3">
        <f>INDEX('VCGI Rooftop Solar'!$J$5:$J$260, MATCH($A117, 'VCGI Rooftop Solar'!$D$5:$D$260, 0))</f>
        <v>27.583836940000001</v>
      </c>
      <c r="H117" s="57">
        <f>SUMIFS('Existing Gen'!$E$2:$E$100000, 'Existing Gen'!$B$2:$B$100000, $A117, 'Existing Gen'!$C$2:$C$100000, H$3)/1000</f>
        <v>0.95176500000000031</v>
      </c>
      <c r="I117" s="58">
        <f>SUMIFS('Existing Gen'!$E$2:$E$100000, 'Existing Gen'!$B$2:$B$100000, $A117, 'Existing Gen'!$C$2:$C$100000, I$3)/1000</f>
        <v>2.5000000000000001E-3</v>
      </c>
      <c r="J117" s="58">
        <f>SUMIFS('Existing Gen'!$E$2:$E$100000, 'Existing Gen'!$B$2:$B$100000, $A117, 'Existing Gen'!$C$2:$C$100000, J$3)/1000</f>
        <v>0</v>
      </c>
      <c r="K117" s="58">
        <f>SUMIFS('Existing Gen'!$E$2:$E$100000, 'Existing Gen'!$B$2:$B$100000, $A117, 'Existing Gen'!$C$2:$C$100000, K$3)/1000</f>
        <v>0</v>
      </c>
      <c r="L117" s="59">
        <f t="shared" si="4"/>
        <v>0.95426500000000025</v>
      </c>
      <c r="M117" s="136">
        <f>H117*INDEX(Constants!$D$2:$D$8, MATCH('Cities &amp; Towns'!M$3, Constants!$A$2:$A$8, 0))</f>
        <v>1250.6192100000003</v>
      </c>
      <c r="N117" s="100">
        <f>I117*INDEX(Constants!$D$2:$D$8, MATCH('Cities &amp; Towns'!N$3, Constants!$A$2:$A$8, 0))</f>
        <v>4.9275000000000002</v>
      </c>
      <c r="O117" s="100">
        <f>J117*INDEX(Constants!$D$2:$D$8, MATCH('Cities &amp; Towns'!O$3, Constants!$A$2:$A$8, 0))</f>
        <v>0</v>
      </c>
      <c r="P117" s="100">
        <f>K117*INDEX(Constants!$D$2:$D$8, MATCH('Cities &amp; Towns'!P$3, Constants!$A$2:$A$8, 0))</f>
        <v>0</v>
      </c>
      <c r="Q117" s="48">
        <f t="shared" si="5"/>
        <v>1255.5467100000003</v>
      </c>
      <c r="R117" s="55" t="str">
        <f>IF(SUMIF('GMP feeders by town'!$B$2:$B$1152, $A117, 'GMP feeders by town'!$F$2:$F$1152) = 0, "", IF(SUMIF('GMP feeders by town'!$B$2:$B$1152, $A117, 'GMP feeders by town'!$F$2:$F$1152) &lt; 0, 0, SUMIF('GMP feeders by town'!$B$2:$B$1152, $A117, 'GMP feeders by town'!$F$2:$F$1152)))</f>
        <v/>
      </c>
      <c r="S117" s="55">
        <f>IFERROR(IF(INDEX('VEC XFMR capacity by town'!$B$41:$BR$41, MATCH($A117, 'VEC XFMR capacity by town'!$B$1:$BR$1, 0)) = 0, "", IF($L117-INDEX('VEC XFMR capacity by town'!$B$41:$BR$41, MATCH($A117, 'VEC XFMR capacity by town'!$B$1:$BR$1, 0))&lt;0, 0, $L117-INDEX('VEC XFMR capacity by town'!$B$41:$BR$41, MATCH($A117, 'VEC XFMR capacity by town'!$B$1:$BR$1, 0)))), "")</f>
        <v>0</v>
      </c>
      <c r="T117" s="55"/>
      <c r="U117" s="55"/>
      <c r="V117" s="55"/>
      <c r="W117" s="55"/>
      <c r="X117" s="55"/>
      <c r="Y117" s="56" cm="1">
        <f t="array" ref="Y117">IF(SUMPRODUCT(--($R117:$X117&lt;&gt;""))=0, "", SUM($R117:$X117))</f>
        <v>0</v>
      </c>
      <c r="Z117" s="212" cm="1">
        <f t="array" ref="Z117">IFERROR(INDEX('EVT Demand'!$H$2:$H$757,MATCH(1,('EVT Demand'!$A$2:$A$757=$A117)*('EVT Demand'!$C$2:$C$757="Total"),0))/1000, "")</f>
        <v>11623.135</v>
      </c>
    </row>
    <row r="118" spans="1:26" x14ac:dyDescent="0.25">
      <c r="A118" t="s">
        <v>71</v>
      </c>
      <c r="B118" t="s">
        <v>65</v>
      </c>
      <c r="C118" t="str">
        <f>INDEX('RPC Counties'!$B$2:$B$15, MATCH($B118, 'RPC Counties'!$A$2:$A$15, 0))</f>
        <v>NRPC</v>
      </c>
      <c r="D118" t="s">
        <v>296</v>
      </c>
      <c r="E118" s="1">
        <v>6887</v>
      </c>
      <c r="F118" s="3">
        <f>IFERROR(INDEX(Cities!$E$2:$E$11, MATCH($A118, Cities!$A$2:$A$11, 0)), INDEX(Towns!$E$2:$E$247, MATCH($A118, Towns!$A$2:$A$247, 0)))</f>
        <v>2.0299999999999998</v>
      </c>
      <c r="G118" s="3">
        <f>INDEX('VCGI Rooftop Solar'!$J$5:$J$260, MATCH($A118, 'VCGI Rooftop Solar'!$D$5:$D$260, 0))</f>
        <v>57.981458515</v>
      </c>
      <c r="H118" s="57">
        <f>SUMIFS('Existing Gen'!$E$2:$E$100000, 'Existing Gen'!$B$2:$B$100000, $A118, 'Existing Gen'!$C$2:$C$100000, H$3)/1000</f>
        <v>15.289989999999996</v>
      </c>
      <c r="I118" s="58">
        <f>SUMIFS('Existing Gen'!$E$2:$E$100000, 'Existing Gen'!$B$2:$B$100000, $A118, 'Existing Gen'!$C$2:$C$100000, I$3)/1000</f>
        <v>2.29E-2</v>
      </c>
      <c r="J118" s="58">
        <f>SUMIFS('Existing Gen'!$E$2:$E$100000, 'Existing Gen'!$B$2:$B$100000, $A118, 'Existing Gen'!$C$2:$C$100000, J$3)/1000</f>
        <v>0</v>
      </c>
      <c r="K118" s="58">
        <f>SUMIFS('Existing Gen'!$E$2:$E$100000, 'Existing Gen'!$B$2:$B$100000, $A118, 'Existing Gen'!$C$2:$C$100000, K$3)/1000</f>
        <v>0</v>
      </c>
      <c r="L118" s="59">
        <f t="shared" si="4"/>
        <v>15.312889999999996</v>
      </c>
      <c r="M118" s="136">
        <f>H118*INDEX(Constants!$D$2:$D$8, MATCH('Cities &amp; Towns'!M$3, Constants!$A$2:$A$8, 0))</f>
        <v>20091.046859999995</v>
      </c>
      <c r="N118" s="100">
        <f>I118*INDEX(Constants!$D$2:$D$8, MATCH('Cities &amp; Towns'!N$3, Constants!$A$2:$A$8, 0))</f>
        <v>45.135899999999999</v>
      </c>
      <c r="O118" s="100">
        <f>J118*INDEX(Constants!$D$2:$D$8, MATCH('Cities &amp; Towns'!O$3, Constants!$A$2:$A$8, 0))</f>
        <v>0</v>
      </c>
      <c r="P118" s="100">
        <f>K118*INDEX(Constants!$D$2:$D$8, MATCH('Cities &amp; Towns'!P$3, Constants!$A$2:$A$8, 0))</f>
        <v>0</v>
      </c>
      <c r="Q118" s="48">
        <f t="shared" si="5"/>
        <v>20136.182759999996</v>
      </c>
      <c r="R118" s="55">
        <f>IF(SUMIF('GMP feeders by town'!$B$2:$B$1152, $A118, 'GMP feeders by town'!$F$2:$F$1152) = 0, "", IF(SUMIF('GMP feeders by town'!$B$2:$B$1152, $A118, 'GMP feeders by town'!$F$2:$F$1152) &lt; 0, 0, SUMIF('GMP feeders by town'!$B$2:$B$1152, $A118, 'GMP feeders by town'!$F$2:$F$1152)))</f>
        <v>16.9363436619726</v>
      </c>
      <c r="S118" s="55">
        <f>IFERROR(IF(INDEX('VEC XFMR capacity by town'!$B$41:$BR$41, MATCH($A118, 'VEC XFMR capacity by town'!$B$1:$BR$1, 0)) = 0, "", IF($L118-INDEX('VEC XFMR capacity by town'!$B$41:$BR$41, MATCH($A118, 'VEC XFMR capacity by town'!$B$1:$BR$1, 0))&lt;0, 0, $L118-INDEX('VEC XFMR capacity by town'!$B$41:$BR$41, MATCH($A118, 'VEC XFMR capacity by town'!$B$1:$BR$1, 0)))), "")</f>
        <v>14.491789082568804</v>
      </c>
      <c r="T118" s="55"/>
      <c r="U118" s="55"/>
      <c r="V118" s="55"/>
      <c r="W118" s="55"/>
      <c r="X118" s="55"/>
      <c r="Y118" s="56" cm="1">
        <f t="array" ref="Y118">IF(SUMPRODUCT(--($R118:$X118&lt;&gt;""))=0, "", SUM($R118:$X118))</f>
        <v>31.428132744541404</v>
      </c>
      <c r="Z118" s="212" cm="1">
        <f t="array" ref="Z118">IFERROR(INDEX('EVT Demand'!$H$2:$H$757,MATCH(1,('EVT Demand'!$A$2:$A$757=$A118)*('EVT Demand'!$C$2:$C$757="Total"),0))/1000, "")</f>
        <v>0</v>
      </c>
    </row>
    <row r="119" spans="1:26" x14ac:dyDescent="0.25">
      <c r="A119" t="s">
        <v>72</v>
      </c>
      <c r="B119" t="s">
        <v>65</v>
      </c>
      <c r="C119" t="str">
        <f>INDEX('RPC Counties'!$B$2:$B$15, MATCH($B119, 'RPC Counties'!$A$2:$A$15, 0))</f>
        <v>NRPC</v>
      </c>
      <c r="D119" t="s">
        <v>296</v>
      </c>
      <c r="E119" s="1">
        <v>6988</v>
      </c>
      <c r="F119" s="3">
        <f>IFERROR(INDEX(Cities!$E$2:$E$11, MATCH($A119, Cities!$A$2:$A$11, 0)), INDEX(Towns!$E$2:$E$247, MATCH($A119, Towns!$A$2:$A$247, 0)))</f>
        <v>37</v>
      </c>
      <c r="G119" s="3">
        <f>INDEX('VCGI Rooftop Solar'!$J$5:$J$260, MATCH($A119, 'VCGI Rooftop Solar'!$D$5:$D$260, 0))</f>
        <v>134.622804</v>
      </c>
      <c r="H119" s="57">
        <f>SUMIFS('Existing Gen'!$E$2:$E$100000, 'Existing Gen'!$B$2:$B$100000, $A119, 'Existing Gen'!$C$2:$C$100000, H$3)/1000</f>
        <v>0.43901000000000001</v>
      </c>
      <c r="I119" s="58">
        <f>SUMIFS('Existing Gen'!$E$2:$E$100000, 'Existing Gen'!$B$2:$B$100000, $A119, 'Existing Gen'!$C$2:$C$100000, I$3)/1000</f>
        <v>0</v>
      </c>
      <c r="J119" s="58">
        <f>SUMIFS('Existing Gen'!$E$2:$E$100000, 'Existing Gen'!$B$2:$B$100000, $A119, 'Existing Gen'!$C$2:$C$100000, J$3)/1000</f>
        <v>0</v>
      </c>
      <c r="K119" s="58">
        <f>SUMIFS('Existing Gen'!$E$2:$E$100000, 'Existing Gen'!$B$2:$B$100000, $A119, 'Existing Gen'!$C$2:$C$100000, K$3)/1000</f>
        <v>0</v>
      </c>
      <c r="L119" s="59">
        <f t="shared" si="4"/>
        <v>0.43901000000000001</v>
      </c>
      <c r="M119" s="136">
        <f>H119*INDEX(Constants!$D$2:$D$8, MATCH('Cities &amp; Towns'!M$3, Constants!$A$2:$A$8, 0))</f>
        <v>576.85914000000002</v>
      </c>
      <c r="N119" s="100">
        <f>I119*INDEX(Constants!$D$2:$D$8, MATCH('Cities &amp; Towns'!N$3, Constants!$A$2:$A$8, 0))</f>
        <v>0</v>
      </c>
      <c r="O119" s="100">
        <f>J119*INDEX(Constants!$D$2:$D$8, MATCH('Cities &amp; Towns'!O$3, Constants!$A$2:$A$8, 0))</f>
        <v>0</v>
      </c>
      <c r="P119" s="100">
        <f>K119*INDEX(Constants!$D$2:$D$8, MATCH('Cities &amp; Towns'!P$3, Constants!$A$2:$A$8, 0))</f>
        <v>0</v>
      </c>
      <c r="Q119" s="48">
        <f t="shared" si="5"/>
        <v>576.85914000000002</v>
      </c>
      <c r="R119" s="55">
        <f>IF(SUMIF('GMP feeders by town'!$B$2:$B$1152, $A119, 'GMP feeders by town'!$F$2:$F$1152) = 0, "", IF(SUMIF('GMP feeders by town'!$B$2:$B$1152, $A119, 'GMP feeders by town'!$F$2:$F$1152) &lt; 0, 0, SUMIF('GMP feeders by town'!$B$2:$B$1152, $A119, 'GMP feeders by town'!$F$2:$F$1152)))</f>
        <v>49.79328460188183</v>
      </c>
      <c r="S119" s="55" t="str">
        <f>IFERROR(IF(INDEX('VEC XFMR capacity by town'!$B$41:$BR$41, MATCH($A119, 'VEC XFMR capacity by town'!$B$1:$BR$1, 0)) = 0, "", IF($L119-INDEX('VEC XFMR capacity by town'!$B$41:$BR$41, MATCH($A119, 'VEC XFMR capacity by town'!$B$1:$BR$1, 0))&lt;0, 0, $L119-INDEX('VEC XFMR capacity by town'!$B$41:$BR$41, MATCH($A119, 'VEC XFMR capacity by town'!$B$1:$BR$1, 0)))), "")</f>
        <v/>
      </c>
      <c r="T119" s="55"/>
      <c r="U119" s="55"/>
      <c r="V119" s="55"/>
      <c r="W119" s="55"/>
      <c r="X119" s="55"/>
      <c r="Y119" s="56" cm="1">
        <f t="array" ref="Y119">IF(SUMPRODUCT(--($R119:$X119&lt;&gt;""))=0, "", SUM($R119:$X119))</f>
        <v>49.79328460188183</v>
      </c>
      <c r="Z119" s="212" cm="1">
        <f t="array" ref="Z119">IFERROR(INDEX('EVT Demand'!$H$2:$H$757,MATCH(1,('EVT Demand'!$A$2:$A$757=$A119)*('EVT Demand'!$C$2:$C$757="Total"),0))/1000, "")</f>
        <v>161689.34700000001</v>
      </c>
    </row>
    <row r="120" spans="1:26" x14ac:dyDescent="0.25">
      <c r="A120" t="s">
        <v>292</v>
      </c>
      <c r="B120" t="s">
        <v>65</v>
      </c>
      <c r="C120" t="str">
        <f>INDEX('RPC Counties'!$B$2:$B$15, MATCH($B120, 'RPC Counties'!$A$2:$A$15, 0))</f>
        <v>NRPC</v>
      </c>
      <c r="D120" t="s">
        <v>296</v>
      </c>
      <c r="E120" s="1">
        <v>6701</v>
      </c>
      <c r="F120" s="3">
        <f>IFERROR(INDEX(Cities!$E$2:$E$11, MATCH($A120, Cities!$A$2:$A$11, 0)), INDEX(Towns!$E$2:$E$247, MATCH($A120, Towns!$A$2:$A$247, 0)))</f>
        <v>48</v>
      </c>
      <c r="G120" s="3">
        <f>INDEX('VCGI Rooftop Solar'!$J$5:$J$260, MATCH($A120, 'VCGI Rooftop Solar'!$D$5:$D$260, 0))</f>
        <v>92.434814455000009</v>
      </c>
      <c r="H120" s="57">
        <f>SUMIFS('Existing Gen'!$E$2:$E$100000, 'Existing Gen'!$B$2:$B$100000, $A120, 'Existing Gen'!$C$2:$C$100000, H$3)/1000</f>
        <v>0.8204840000000001</v>
      </c>
      <c r="I120" s="58">
        <f>SUMIFS('Existing Gen'!$E$2:$E$100000, 'Existing Gen'!$B$2:$B$100000, $A120, 'Existing Gen'!$C$2:$C$100000, I$3)/1000</f>
        <v>1E-3</v>
      </c>
      <c r="J120" s="58">
        <f>SUMIFS('Existing Gen'!$E$2:$E$100000, 'Existing Gen'!$B$2:$B$100000, $A120, 'Existing Gen'!$C$2:$C$100000, J$3)/1000</f>
        <v>0.22500000000000001</v>
      </c>
      <c r="K120" s="58">
        <f>SUMIFS('Existing Gen'!$E$2:$E$100000, 'Existing Gen'!$B$2:$B$100000, $A120, 'Existing Gen'!$C$2:$C$100000, K$3)/1000</f>
        <v>0</v>
      </c>
      <c r="L120" s="59">
        <f t="shared" si="4"/>
        <v>1.0464840000000002</v>
      </c>
      <c r="M120" s="136">
        <f>H120*INDEX(Constants!$D$2:$D$8, MATCH('Cities &amp; Towns'!M$3, Constants!$A$2:$A$8, 0))</f>
        <v>1078.115976</v>
      </c>
      <c r="N120" s="100">
        <f>I120*INDEX(Constants!$D$2:$D$8, MATCH('Cities &amp; Towns'!N$3, Constants!$A$2:$A$8, 0))</f>
        <v>1.9710000000000001</v>
      </c>
      <c r="O120" s="100">
        <f>J120*INDEX(Constants!$D$2:$D$8, MATCH('Cities &amp; Towns'!O$3, Constants!$A$2:$A$8, 0))</f>
        <v>1379.7</v>
      </c>
      <c r="P120" s="100">
        <f>K120*INDEX(Constants!$D$2:$D$8, MATCH('Cities &amp; Towns'!P$3, Constants!$A$2:$A$8, 0))</f>
        <v>0</v>
      </c>
      <c r="Q120" s="48">
        <f t="shared" si="5"/>
        <v>2459.7869760000003</v>
      </c>
      <c r="R120" s="55">
        <f>IF(SUMIF('GMP feeders by town'!$B$2:$B$1152, $A120, 'GMP feeders by town'!$F$2:$F$1152) = 0, "", IF(SUMIF('GMP feeders by town'!$B$2:$B$1152, $A120, 'GMP feeders by town'!$F$2:$F$1152) &lt; 0, 0, SUMIF('GMP feeders by town'!$B$2:$B$1152, $A120, 'GMP feeders by town'!$F$2:$F$1152)))</f>
        <v>1.6946628423153582</v>
      </c>
      <c r="S120" s="55">
        <f>IFERROR(IF(INDEX('VEC XFMR capacity by town'!$B$41:$BR$41, MATCH($A120, 'VEC XFMR capacity by town'!$B$1:$BR$1, 0)) = 0, "", IF($L120-INDEX('VEC XFMR capacity by town'!$B$41:$BR$41, MATCH($A120, 'VEC XFMR capacity by town'!$B$1:$BR$1, 0))&lt;0, 0, $L120-INDEX('VEC XFMR capacity by town'!$B$41:$BR$41, MATCH($A120, 'VEC XFMR capacity by town'!$B$1:$BR$1, 0)))), "")</f>
        <v>0</v>
      </c>
      <c r="T120" s="55"/>
      <c r="U120" s="55"/>
      <c r="V120" s="55"/>
      <c r="W120" s="55"/>
      <c r="X120" s="55"/>
      <c r="Y120" s="56" cm="1">
        <f t="array" ref="Y120">IF(SUMPRODUCT(--($R120:$X120&lt;&gt;""))=0, "", SUM($R120:$X120))</f>
        <v>1.6946628423153582</v>
      </c>
      <c r="Z120" s="212" cm="1">
        <f t="array" ref="Z120">IFERROR(INDEX('EVT Demand'!$H$2:$H$757,MATCH(1,('EVT Demand'!$A$2:$A$757=$A120)*('EVT Demand'!$C$2:$C$757="Total"),0))/1000, "")</f>
        <v>47843.866999999998</v>
      </c>
    </row>
    <row r="121" spans="1:26" x14ac:dyDescent="0.25">
      <c r="A121" t="s">
        <v>34</v>
      </c>
      <c r="B121" t="s">
        <v>286</v>
      </c>
      <c r="C121" t="str">
        <f>INDEX('RPC Counties'!$B$2:$B$15, MATCH($B121, 'RPC Counties'!$A$2:$A$15, 0))</f>
        <v>NVDA</v>
      </c>
      <c r="D121" t="s">
        <v>76</v>
      </c>
      <c r="E121">
        <v>976</v>
      </c>
      <c r="F121" s="3">
        <f>IFERROR(INDEX(Cities!$E$2:$E$11, MATCH($A121, Cities!$A$2:$A$11, 0)), INDEX(Towns!$E$2:$E$247, MATCH($A121, Towns!$A$2:$A$247, 0)))</f>
        <v>38.5</v>
      </c>
      <c r="G121" s="3">
        <f>INDEX('VCGI Rooftop Solar'!$J$5:$J$260, MATCH($A121, 'VCGI Rooftop Solar'!$D$5:$D$260, 0))</f>
        <v>13.760289030000001</v>
      </c>
      <c r="H121" s="57">
        <f>SUMIFS('Existing Gen'!$E$2:$E$100000, 'Existing Gen'!$B$2:$B$100000, $A121, 'Existing Gen'!$C$2:$C$100000, H$3)/1000</f>
        <v>0.25781999999999999</v>
      </c>
      <c r="I121" s="58">
        <f>SUMIFS('Existing Gen'!$E$2:$E$100000, 'Existing Gen'!$B$2:$B$100000, $A121, 'Existing Gen'!$C$2:$C$100000, I$3)/1000</f>
        <v>9.4999999999999998E-3</v>
      </c>
      <c r="J121" s="58">
        <f>SUMIFS('Existing Gen'!$E$2:$E$100000, 'Existing Gen'!$B$2:$B$100000, $A121, 'Existing Gen'!$C$2:$C$100000, J$3)/1000</f>
        <v>0</v>
      </c>
      <c r="K121" s="58">
        <f>SUMIFS('Existing Gen'!$E$2:$E$100000, 'Existing Gen'!$B$2:$B$100000, $A121, 'Existing Gen'!$C$2:$C$100000, K$3)/1000</f>
        <v>0</v>
      </c>
      <c r="L121" s="59">
        <f t="shared" si="4"/>
        <v>0.26732</v>
      </c>
      <c r="M121" s="136">
        <f>H121*INDEX(Constants!$D$2:$D$8, MATCH('Cities &amp; Towns'!M$3, Constants!$A$2:$A$8, 0))</f>
        <v>338.77548000000002</v>
      </c>
      <c r="N121" s="100">
        <f>I121*INDEX(Constants!$D$2:$D$8, MATCH('Cities &amp; Towns'!N$3, Constants!$A$2:$A$8, 0))</f>
        <v>18.724499999999999</v>
      </c>
      <c r="O121" s="100">
        <f>J121*INDEX(Constants!$D$2:$D$8, MATCH('Cities &amp; Towns'!O$3, Constants!$A$2:$A$8, 0))</f>
        <v>0</v>
      </c>
      <c r="P121" s="100">
        <f>K121*INDEX(Constants!$D$2:$D$8, MATCH('Cities &amp; Towns'!P$3, Constants!$A$2:$A$8, 0))</f>
        <v>0</v>
      </c>
      <c r="Q121" s="48">
        <f t="shared" si="5"/>
        <v>357.49997999999999</v>
      </c>
      <c r="R121" s="55" t="str">
        <f>IF(SUMIF('GMP feeders by town'!$B$2:$B$1152, $A121, 'GMP feeders by town'!$F$2:$F$1152) = 0, "", IF(SUMIF('GMP feeders by town'!$B$2:$B$1152, $A121, 'GMP feeders by town'!$F$2:$F$1152) &lt; 0, 0, SUMIF('GMP feeders by town'!$B$2:$B$1152, $A121, 'GMP feeders by town'!$F$2:$F$1152)))</f>
        <v/>
      </c>
      <c r="S121" s="55">
        <f>IFERROR(IF(INDEX('VEC XFMR capacity by town'!$B$41:$BR$41, MATCH($A121, 'VEC XFMR capacity by town'!$B$1:$BR$1, 0)) = 0, "", IF($L121-INDEX('VEC XFMR capacity by town'!$B$41:$BR$41, MATCH($A121, 'VEC XFMR capacity by town'!$B$1:$BR$1, 0))&lt;0, 0, $L121-INDEX('VEC XFMR capacity by town'!$B$41:$BR$41, MATCH($A121, 'VEC XFMR capacity by town'!$B$1:$BR$1, 0)))), "")</f>
        <v>0</v>
      </c>
      <c r="T121" s="55"/>
      <c r="U121" s="55"/>
      <c r="V121" s="55"/>
      <c r="W121" s="55"/>
      <c r="X121" s="55"/>
      <c r="Y121" s="56" cm="1">
        <f t="array" ref="Y121">IF(SUMPRODUCT(--($R121:$X121&lt;&gt;""))=0, "", SUM($R121:$X121))</f>
        <v>0</v>
      </c>
      <c r="Z121" s="212" cm="1">
        <f t="array" ref="Z121">IFERROR(INDEX('EVT Demand'!$H$2:$H$757,MATCH(1,('EVT Demand'!$A$2:$A$757=$A121)*('EVT Demand'!$C$2:$C$757="Total"),0))/1000, "")</f>
        <v>3866.3389999999999</v>
      </c>
    </row>
    <row r="122" spans="1:26" x14ac:dyDescent="0.25">
      <c r="A122" t="s">
        <v>17</v>
      </c>
      <c r="B122" t="s">
        <v>241</v>
      </c>
      <c r="C122" t="str">
        <f>INDEX('RPC Counties'!$B$2:$B$15, MATCH($B122, 'RPC Counties'!$A$2:$A$15, 0))</f>
        <v>NVDA</v>
      </c>
      <c r="D122" t="s">
        <v>76</v>
      </c>
      <c r="E122">
        <v>21</v>
      </c>
      <c r="F122" s="3">
        <f>IFERROR(INDEX(Cities!$E$2:$E$11, MATCH($A122, Cities!$A$2:$A$11, 0)), INDEX(Towns!$E$2:$E$247, MATCH($A122, Towns!$A$2:$A$247, 0)))</f>
        <v>36</v>
      </c>
      <c r="G122" s="3">
        <f>INDEX('VCGI Rooftop Solar'!$J$5:$J$260, MATCH($A122, 'VCGI Rooftop Solar'!$D$5:$D$260, 0))</f>
        <v>0.93850479000000009</v>
      </c>
      <c r="H122" s="57">
        <f>SUMIFS('Existing Gen'!$E$2:$E$100000, 'Existing Gen'!$B$2:$B$100000, $A122, 'Existing Gen'!$C$2:$C$100000, H$3)/1000</f>
        <v>0</v>
      </c>
      <c r="I122" s="58">
        <f>SUMIFS('Existing Gen'!$E$2:$E$100000, 'Existing Gen'!$B$2:$B$100000, $A122, 'Existing Gen'!$C$2:$C$100000, I$3)/1000</f>
        <v>0</v>
      </c>
      <c r="J122" s="58">
        <f>SUMIFS('Existing Gen'!$E$2:$E$100000, 'Existing Gen'!$B$2:$B$100000, $A122, 'Existing Gen'!$C$2:$C$100000, J$3)/1000</f>
        <v>0</v>
      </c>
      <c r="K122" s="58">
        <f>SUMIFS('Existing Gen'!$E$2:$E$100000, 'Existing Gen'!$B$2:$B$100000, $A122, 'Existing Gen'!$C$2:$C$100000, K$3)/1000</f>
        <v>0</v>
      </c>
      <c r="L122" s="59">
        <f t="shared" si="4"/>
        <v>0</v>
      </c>
      <c r="M122" s="136">
        <f>H122*INDEX(Constants!$D$2:$D$8, MATCH('Cities &amp; Towns'!M$3, Constants!$A$2:$A$8, 0))</f>
        <v>0</v>
      </c>
      <c r="N122" s="100">
        <f>I122*INDEX(Constants!$D$2:$D$8, MATCH('Cities &amp; Towns'!N$3, Constants!$A$2:$A$8, 0))</f>
        <v>0</v>
      </c>
      <c r="O122" s="100">
        <f>J122*INDEX(Constants!$D$2:$D$8, MATCH('Cities &amp; Towns'!O$3, Constants!$A$2:$A$8, 0))</f>
        <v>0</v>
      </c>
      <c r="P122" s="100">
        <f>K122*INDEX(Constants!$D$2:$D$8, MATCH('Cities &amp; Towns'!P$3, Constants!$A$2:$A$8, 0))</f>
        <v>0</v>
      </c>
      <c r="Q122" s="48">
        <f t="shared" si="5"/>
        <v>0</v>
      </c>
      <c r="R122" s="55" t="str">
        <f>IF(SUMIF('GMP feeders by town'!$B$2:$B$1152, $A122, 'GMP feeders by town'!$F$2:$F$1152) = 0, "", IF(SUMIF('GMP feeders by town'!$B$2:$B$1152, $A122, 'GMP feeders by town'!$F$2:$F$1152) &lt; 0, 0, SUMIF('GMP feeders by town'!$B$2:$B$1152, $A122, 'GMP feeders by town'!$F$2:$F$1152)))</f>
        <v/>
      </c>
      <c r="S122" s="55" t="str">
        <f>IFERROR(IF(INDEX('VEC XFMR capacity by town'!$B$41:$BR$41, MATCH($A122, 'VEC XFMR capacity by town'!$B$1:$BR$1, 0)) = 0, "", IF($L122-INDEX('VEC XFMR capacity by town'!$B$41:$BR$41, MATCH($A122, 'VEC XFMR capacity by town'!$B$1:$BR$1, 0))&lt;0, 0, $L122-INDEX('VEC XFMR capacity by town'!$B$41:$BR$41, MATCH($A122, 'VEC XFMR capacity by town'!$B$1:$BR$1, 0)))), "")</f>
        <v/>
      </c>
      <c r="T122" s="55"/>
      <c r="U122" s="55"/>
      <c r="V122" s="55"/>
      <c r="W122" s="55"/>
      <c r="X122" s="55"/>
      <c r="Y122" s="56" t="str" cm="1">
        <f t="array" ref="Y122">IF(SUMPRODUCT(--($R122:$X122&lt;&gt;""))=0, "", SUM($R122:$X122))</f>
        <v/>
      </c>
      <c r="Z122" s="212" cm="1">
        <f t="array" ref="Z122">IFERROR(INDEX('EVT Demand'!$H$2:$H$757,MATCH(1,('EVT Demand'!$A$2:$A$757=$A122)*('EVT Demand'!$C$2:$C$757="Total"),0))/1000, "")</f>
        <v>0</v>
      </c>
    </row>
    <row r="123" spans="1:26" x14ac:dyDescent="0.25">
      <c r="A123" t="s">
        <v>18</v>
      </c>
      <c r="B123" t="s">
        <v>241</v>
      </c>
      <c r="C123" t="str">
        <f>INDEX('RPC Counties'!$B$2:$B$15, MATCH($B123, 'RPC Counties'!$A$2:$A$15, 0))</f>
        <v>NVDA</v>
      </c>
      <c r="D123" t="s">
        <v>76</v>
      </c>
      <c r="E123" s="1">
        <v>0</v>
      </c>
      <c r="F123" s="3">
        <f>IFERROR(INDEX(Cities!$E$2:$E$11, MATCH($A123, Cities!$A$2:$A$11, 0)), INDEX(Towns!$E$2:$E$247, MATCH($A123, Towns!$A$2:$A$247, 0)))</f>
        <v>17.565000000000001</v>
      </c>
      <c r="G123" s="3">
        <f>INDEX('VCGI Rooftop Solar'!$J$5:$J$260, MATCH($A123, 'VCGI Rooftop Solar'!$D$5:$D$260, 0))</f>
        <v>1.0131305E-2</v>
      </c>
      <c r="H123" s="57">
        <f>SUMIFS('Existing Gen'!$E$2:$E$100000, 'Existing Gen'!$B$2:$B$100000, $A123, 'Existing Gen'!$C$2:$C$100000, H$3)/1000</f>
        <v>0</v>
      </c>
      <c r="I123" s="58">
        <f>SUMIFS('Existing Gen'!$E$2:$E$100000, 'Existing Gen'!$B$2:$B$100000, $A123, 'Existing Gen'!$C$2:$C$100000, I$3)/1000</f>
        <v>0</v>
      </c>
      <c r="J123" s="58">
        <f>SUMIFS('Existing Gen'!$E$2:$E$100000, 'Existing Gen'!$B$2:$B$100000, $A123, 'Existing Gen'!$C$2:$C$100000, J$3)/1000</f>
        <v>0</v>
      </c>
      <c r="K123" s="58">
        <f>SUMIFS('Existing Gen'!$E$2:$E$100000, 'Existing Gen'!$B$2:$B$100000, $A123, 'Existing Gen'!$C$2:$C$100000, K$3)/1000</f>
        <v>0</v>
      </c>
      <c r="L123" s="59">
        <f t="shared" si="4"/>
        <v>0</v>
      </c>
      <c r="M123" s="136">
        <f>H123*INDEX(Constants!$D$2:$D$8, MATCH('Cities &amp; Towns'!M$3, Constants!$A$2:$A$8, 0))</f>
        <v>0</v>
      </c>
      <c r="N123" s="100">
        <f>I123*INDEX(Constants!$D$2:$D$8, MATCH('Cities &amp; Towns'!N$3, Constants!$A$2:$A$8, 0))</f>
        <v>0</v>
      </c>
      <c r="O123" s="100">
        <f>J123*INDEX(Constants!$D$2:$D$8, MATCH('Cities &amp; Towns'!O$3, Constants!$A$2:$A$8, 0))</f>
        <v>0</v>
      </c>
      <c r="P123" s="100">
        <f>K123*INDEX(Constants!$D$2:$D$8, MATCH('Cities &amp; Towns'!P$3, Constants!$A$2:$A$8, 0))</f>
        <v>0</v>
      </c>
      <c r="Q123" s="48">
        <f t="shared" si="5"/>
        <v>0</v>
      </c>
      <c r="R123" s="55" t="str">
        <f>IF(SUMIF('GMP feeders by town'!$B$2:$B$1152, $A123, 'GMP feeders by town'!$F$2:$F$1152) = 0, "", IF(SUMIF('GMP feeders by town'!$B$2:$B$1152, $A123, 'GMP feeders by town'!$F$2:$F$1152) &lt; 0, 0, SUMIF('GMP feeders by town'!$B$2:$B$1152, $A123, 'GMP feeders by town'!$F$2:$F$1152)))</f>
        <v/>
      </c>
      <c r="S123" s="55" t="str">
        <f>IFERROR(IF(INDEX('VEC XFMR capacity by town'!$B$41:$BR$41, MATCH($A123, 'VEC XFMR capacity by town'!$B$1:$BR$1, 0)) = 0, "", IF($L123-INDEX('VEC XFMR capacity by town'!$B$41:$BR$41, MATCH($A123, 'VEC XFMR capacity by town'!$B$1:$BR$1, 0))&lt;0, 0, $L123-INDEX('VEC XFMR capacity by town'!$B$41:$BR$41, MATCH($A123, 'VEC XFMR capacity by town'!$B$1:$BR$1, 0)))), "")</f>
        <v/>
      </c>
      <c r="T123" s="55"/>
      <c r="U123" s="55"/>
      <c r="V123" s="55"/>
      <c r="W123" s="55"/>
      <c r="X123" s="55"/>
      <c r="Y123" s="56" t="str" cm="1">
        <f t="array" ref="Y123">IF(SUMPRODUCT(--($R123:$X123&lt;&gt;""))=0, "", SUM($R123:$X123))</f>
        <v/>
      </c>
      <c r="Z123" s="212" cm="1">
        <f t="array" ref="Z123">IFERROR(INDEX('EVT Demand'!$H$2:$H$757,MATCH(1,('EVT Demand'!$A$2:$A$757=$A123)*('EVT Demand'!$C$2:$C$757="Total"),0))/1000, "")</f>
        <v>0</v>
      </c>
    </row>
    <row r="124" spans="1:26" x14ac:dyDescent="0.25">
      <c r="A124" t="s">
        <v>0</v>
      </c>
      <c r="B124" t="s">
        <v>288</v>
      </c>
      <c r="C124" t="str">
        <f>INDEX('RPC Counties'!$B$2:$B$15, MATCH($B124, 'RPC Counties'!$A$2:$A$15, 0))</f>
        <v>NVDA</v>
      </c>
      <c r="D124" t="s">
        <v>76</v>
      </c>
      <c r="E124" s="1">
        <v>1663</v>
      </c>
      <c r="F124" s="3">
        <f>IFERROR(INDEX(Cities!$E$2:$E$11, MATCH($A124, Cities!$A$2:$A$11, 0)), INDEX(Towns!$E$2:$E$247, MATCH($A124, Towns!$A$2:$A$247, 0)))</f>
        <v>42.2</v>
      </c>
      <c r="G124" s="3">
        <f>INDEX('VCGI Rooftop Solar'!$J$5:$J$260, MATCH($A124, 'VCGI Rooftop Solar'!$D$5:$D$260, 0))</f>
        <v>23.221692375</v>
      </c>
      <c r="H124" s="57">
        <f>SUMIFS('Existing Gen'!$E$2:$E$100000, 'Existing Gen'!$B$2:$B$100000, $A124, 'Existing Gen'!$C$2:$C$100000, H$3)/1000</f>
        <v>1.0296400000000001</v>
      </c>
      <c r="I124" s="58">
        <f>SUMIFS('Existing Gen'!$E$2:$E$100000, 'Existing Gen'!$B$2:$B$100000, $A124, 'Existing Gen'!$C$2:$C$100000, I$3)/1000</f>
        <v>0</v>
      </c>
      <c r="J124" s="58">
        <f>SUMIFS('Existing Gen'!$E$2:$E$100000, 'Existing Gen'!$B$2:$B$100000, $A124, 'Existing Gen'!$C$2:$C$100000, J$3)/1000</f>
        <v>0</v>
      </c>
      <c r="K124" s="58">
        <f>SUMIFS('Existing Gen'!$E$2:$E$100000, 'Existing Gen'!$B$2:$B$100000, $A124, 'Existing Gen'!$C$2:$C$100000, K$3)/1000</f>
        <v>150.96</v>
      </c>
      <c r="L124" s="59">
        <f t="shared" si="4"/>
        <v>151.98964000000001</v>
      </c>
      <c r="M124" s="136">
        <f>H124*INDEX(Constants!$D$2:$D$8, MATCH('Cities &amp; Towns'!M$3, Constants!$A$2:$A$8, 0))</f>
        <v>1352.9469600000002</v>
      </c>
      <c r="N124" s="100">
        <f>I124*INDEX(Constants!$D$2:$D$8, MATCH('Cities &amp; Towns'!N$3, Constants!$A$2:$A$8, 0))</f>
        <v>0</v>
      </c>
      <c r="O124" s="100">
        <f>J124*INDEX(Constants!$D$2:$D$8, MATCH('Cities &amp; Towns'!O$3, Constants!$A$2:$A$8, 0))</f>
        <v>0</v>
      </c>
      <c r="P124" s="100">
        <f>K124*INDEX(Constants!$D$2:$D$8, MATCH('Cities &amp; Towns'!P$3, Constants!$A$2:$A$8, 0))</f>
        <v>661204.80000000005</v>
      </c>
      <c r="Q124" s="48">
        <f t="shared" si="5"/>
        <v>662557.74696000002</v>
      </c>
      <c r="R124" s="55">
        <f>IF(SUMIF('GMP feeders by town'!$B$2:$B$1152, $A124, 'GMP feeders by town'!$F$2:$F$1152) = 0, "", IF(SUMIF('GMP feeders by town'!$B$2:$B$1152, $A124, 'GMP feeders by town'!$F$2:$F$1152) &lt; 0, 0, SUMIF('GMP feeders by town'!$B$2:$B$1152, $A124, 'GMP feeders by town'!$F$2:$F$1152)))</f>
        <v>7.8362128475136661</v>
      </c>
      <c r="S124" s="55" t="str">
        <f>IFERROR(IF(INDEX('VEC XFMR capacity by town'!$B$41:$BR$41, MATCH($A124, 'VEC XFMR capacity by town'!$B$1:$BR$1, 0)) = 0, "", IF($L124-INDEX('VEC XFMR capacity by town'!$B$41:$BR$41, MATCH($A124, 'VEC XFMR capacity by town'!$B$1:$BR$1, 0))&lt;0, 0, $L124-INDEX('VEC XFMR capacity by town'!$B$41:$BR$41, MATCH($A124, 'VEC XFMR capacity by town'!$B$1:$BR$1, 0)))), "")</f>
        <v/>
      </c>
      <c r="T124" s="55"/>
      <c r="U124" s="55"/>
      <c r="V124" s="55"/>
      <c r="W124" s="55"/>
      <c r="X124" s="55"/>
      <c r="Y124" s="56" cm="1">
        <f t="array" ref="Y124">IF(SUMPRODUCT(--($R124:$X124&lt;&gt;""))=0, "", SUM($R124:$X124))</f>
        <v>7.8362128475136661</v>
      </c>
      <c r="Z124" s="212" cm="1">
        <f t="array" ref="Z124">IFERROR(INDEX('EVT Demand'!$H$2:$H$757,MATCH(1,('EVT Demand'!$A$2:$A$757=$A124)*('EVT Demand'!$C$2:$C$757="Total"),0))/1000, "")</f>
        <v>7981.9040000000005</v>
      </c>
    </row>
    <row r="125" spans="1:26" x14ac:dyDescent="0.25">
      <c r="A125" t="s">
        <v>35</v>
      </c>
      <c r="B125" t="s">
        <v>286</v>
      </c>
      <c r="C125" t="str">
        <f>INDEX('RPC Counties'!$B$2:$B$15, MATCH($B125, 'RPC Counties'!$A$2:$A$15, 0))</f>
        <v>NVDA</v>
      </c>
      <c r="D125" t="s">
        <v>76</v>
      </c>
      <c r="E125" s="1">
        <v>2872</v>
      </c>
      <c r="F125" s="3">
        <f>IFERROR(INDEX(Cities!$E$2:$E$11, MATCH($A125, Cities!$A$2:$A$11, 0)), INDEX(Towns!$E$2:$E$247, MATCH($A125, Towns!$A$2:$A$247, 0)))</f>
        <v>43.7</v>
      </c>
      <c r="G125" s="3">
        <f>INDEX('VCGI Rooftop Solar'!$J$5:$J$260, MATCH($A125, 'VCGI Rooftop Solar'!$D$5:$D$260, 0))</f>
        <v>42.775358130000001</v>
      </c>
      <c r="H125" s="57">
        <f>SUMIFS('Existing Gen'!$E$2:$E$100000, 'Existing Gen'!$B$2:$B$100000, $A125, 'Existing Gen'!$C$2:$C$100000, H$3)/1000</f>
        <v>2.118045</v>
      </c>
      <c r="I125" s="58">
        <f>SUMIFS('Existing Gen'!$E$2:$E$100000, 'Existing Gen'!$B$2:$B$100000, $A125, 'Existing Gen'!$C$2:$C$100000, I$3)/1000</f>
        <v>0</v>
      </c>
      <c r="J125" s="58">
        <f>SUMIFS('Existing Gen'!$E$2:$E$100000, 'Existing Gen'!$B$2:$B$100000, $A125, 'Existing Gen'!$C$2:$C$100000, J$3)/1000</f>
        <v>0</v>
      </c>
      <c r="K125" s="58">
        <f>SUMIFS('Existing Gen'!$E$2:$E$100000, 'Existing Gen'!$B$2:$B$100000, $A125, 'Existing Gen'!$C$2:$C$100000, K$3)/1000</f>
        <v>0</v>
      </c>
      <c r="L125" s="59">
        <f t="shared" si="4"/>
        <v>2.118045</v>
      </c>
      <c r="M125" s="136">
        <f>H125*INDEX(Constants!$D$2:$D$8, MATCH('Cities &amp; Towns'!M$3, Constants!$A$2:$A$8, 0))</f>
        <v>2783.1111299999998</v>
      </c>
      <c r="N125" s="100">
        <f>I125*INDEX(Constants!$D$2:$D$8, MATCH('Cities &amp; Towns'!N$3, Constants!$A$2:$A$8, 0))</f>
        <v>0</v>
      </c>
      <c r="O125" s="100">
        <f>J125*INDEX(Constants!$D$2:$D$8, MATCH('Cities &amp; Towns'!O$3, Constants!$A$2:$A$8, 0))</f>
        <v>0</v>
      </c>
      <c r="P125" s="100">
        <f>K125*INDEX(Constants!$D$2:$D$8, MATCH('Cities &amp; Towns'!P$3, Constants!$A$2:$A$8, 0))</f>
        <v>0</v>
      </c>
      <c r="Q125" s="48">
        <f t="shared" si="5"/>
        <v>2783.1111299999998</v>
      </c>
      <c r="R125" s="55" t="str">
        <f>IF(SUMIF('GMP feeders by town'!$B$2:$B$1152, $A125, 'GMP feeders by town'!$F$2:$F$1152) = 0, "", IF(SUMIF('GMP feeders by town'!$B$2:$B$1152, $A125, 'GMP feeders by town'!$F$2:$F$1152) &lt; 0, 0, SUMIF('GMP feeders by town'!$B$2:$B$1152, $A125, 'GMP feeders by town'!$F$2:$F$1152)))</f>
        <v/>
      </c>
      <c r="S125" s="55">
        <f>IFERROR(IF(INDEX('VEC XFMR capacity by town'!$B$41:$BR$41, MATCH($A125, 'VEC XFMR capacity by town'!$B$1:$BR$1, 0)) = 0, "", IF($L125-INDEX('VEC XFMR capacity by town'!$B$41:$BR$41, MATCH($A125, 'VEC XFMR capacity by town'!$B$1:$BR$1, 0))&lt;0, 0, $L125-INDEX('VEC XFMR capacity by town'!$B$41:$BR$41, MATCH($A125, 'VEC XFMR capacity by town'!$B$1:$BR$1, 0)))), "")</f>
        <v>1.218045</v>
      </c>
      <c r="T125" s="55"/>
      <c r="U125" s="55"/>
      <c r="V125" s="55"/>
      <c r="W125" s="55"/>
      <c r="X125" s="55"/>
      <c r="Y125" s="56" cm="1">
        <f t="array" ref="Y125">IF(SUMPRODUCT(--($R125:$X125&lt;&gt;""))=0, "", SUM($R125:$X125))</f>
        <v>1.218045</v>
      </c>
      <c r="Z125" s="212" cm="1">
        <f t="array" ref="Z125">IFERROR(INDEX('EVT Demand'!$H$2:$H$757,MATCH(1,('EVT Demand'!$A$2:$A$757=$A125)*('EVT Demand'!$C$2:$C$757="Total"),0))/1000, "")</f>
        <v>21747.248</v>
      </c>
    </row>
    <row r="126" spans="1:26" x14ac:dyDescent="0.25">
      <c r="A126" t="s">
        <v>19</v>
      </c>
      <c r="B126" t="s">
        <v>241</v>
      </c>
      <c r="C126" t="str">
        <f>INDEX('RPC Counties'!$B$2:$B$15, MATCH($B126, 'RPC Counties'!$A$2:$A$15, 0))</f>
        <v>NVDA</v>
      </c>
      <c r="D126" t="s">
        <v>76</v>
      </c>
      <c r="E126">
        <v>217</v>
      </c>
      <c r="F126" s="3">
        <f>IFERROR(INDEX(Cities!$E$2:$E$11, MATCH($A126, Cities!$A$2:$A$11, 0)), INDEX(Towns!$E$2:$E$247, MATCH($A126, Towns!$A$2:$A$247, 0)))</f>
        <v>40.299999999999997</v>
      </c>
      <c r="G126" s="3">
        <f>INDEX('VCGI Rooftop Solar'!$J$5:$J$260, MATCH($A126, 'VCGI Rooftop Solar'!$D$5:$D$260, 0))</f>
        <v>3.8506372150000003</v>
      </c>
      <c r="H126" s="57">
        <f>SUMIFS('Existing Gen'!$E$2:$E$100000, 'Existing Gen'!$B$2:$B$100000, $A126, 'Existing Gen'!$C$2:$C$100000, H$3)/1000</f>
        <v>1.1730000000000001E-2</v>
      </c>
      <c r="I126" s="58">
        <f>SUMIFS('Existing Gen'!$E$2:$E$100000, 'Existing Gen'!$B$2:$B$100000, $A126, 'Existing Gen'!$C$2:$C$100000, I$3)/1000</f>
        <v>0</v>
      </c>
      <c r="J126" s="58">
        <f>SUMIFS('Existing Gen'!$E$2:$E$100000, 'Existing Gen'!$B$2:$B$100000, $A126, 'Existing Gen'!$C$2:$C$100000, J$3)/1000</f>
        <v>0</v>
      </c>
      <c r="K126" s="58">
        <f>SUMIFS('Existing Gen'!$E$2:$E$100000, 'Existing Gen'!$B$2:$B$100000, $A126, 'Existing Gen'!$C$2:$C$100000, K$3)/1000</f>
        <v>0</v>
      </c>
      <c r="L126" s="59">
        <f t="shared" si="4"/>
        <v>1.1730000000000001E-2</v>
      </c>
      <c r="M126" s="136">
        <f>H126*INDEX(Constants!$D$2:$D$8, MATCH('Cities &amp; Towns'!M$3, Constants!$A$2:$A$8, 0))</f>
        <v>15.413220000000001</v>
      </c>
      <c r="N126" s="100">
        <f>I126*INDEX(Constants!$D$2:$D$8, MATCH('Cities &amp; Towns'!N$3, Constants!$A$2:$A$8, 0))</f>
        <v>0</v>
      </c>
      <c r="O126" s="100">
        <f>J126*INDEX(Constants!$D$2:$D$8, MATCH('Cities &amp; Towns'!O$3, Constants!$A$2:$A$8, 0))</f>
        <v>0</v>
      </c>
      <c r="P126" s="100">
        <f>K126*INDEX(Constants!$D$2:$D$8, MATCH('Cities &amp; Towns'!P$3, Constants!$A$2:$A$8, 0))</f>
        <v>0</v>
      </c>
      <c r="Q126" s="48">
        <f t="shared" si="5"/>
        <v>15.413220000000001</v>
      </c>
      <c r="R126" s="55" t="str">
        <f>IF(SUMIF('GMP feeders by town'!$B$2:$B$1152, $A126, 'GMP feeders by town'!$F$2:$F$1152) = 0, "", IF(SUMIF('GMP feeders by town'!$B$2:$B$1152, $A126, 'GMP feeders by town'!$F$2:$F$1152) &lt; 0, 0, SUMIF('GMP feeders by town'!$B$2:$B$1152, $A126, 'GMP feeders by town'!$F$2:$F$1152)))</f>
        <v/>
      </c>
      <c r="S126" s="55" t="str">
        <f>IFERROR(IF(INDEX('VEC XFMR capacity by town'!$B$41:$BR$41, MATCH($A126, 'VEC XFMR capacity by town'!$B$1:$BR$1, 0)) = 0, "", IF($L126-INDEX('VEC XFMR capacity by town'!$B$41:$BR$41, MATCH($A126, 'VEC XFMR capacity by town'!$B$1:$BR$1, 0))&lt;0, 0, $L126-INDEX('VEC XFMR capacity by town'!$B$41:$BR$41, MATCH($A126, 'VEC XFMR capacity by town'!$B$1:$BR$1, 0)))), "")</f>
        <v/>
      </c>
      <c r="T126" s="55"/>
      <c r="U126" s="55"/>
      <c r="V126" s="55"/>
      <c r="W126" s="55"/>
      <c r="X126" s="55"/>
      <c r="Y126" s="56" t="str" cm="1">
        <f t="array" ref="Y126">IF(SUMPRODUCT(--($R126:$X126&lt;&gt;""))=0, "", SUM($R126:$X126))</f>
        <v/>
      </c>
      <c r="Z126" s="212" cm="1">
        <f t="array" ref="Z126">IFERROR(INDEX('EVT Demand'!$H$2:$H$757,MATCH(1,('EVT Demand'!$A$2:$A$757=$A126)*('EVT Demand'!$C$2:$C$757="Total"),0))/1000, "")</f>
        <v>0</v>
      </c>
    </row>
    <row r="127" spans="1:26" x14ac:dyDescent="0.25">
      <c r="A127" t="s">
        <v>20</v>
      </c>
      <c r="B127" t="s">
        <v>241</v>
      </c>
      <c r="C127" t="str">
        <f>INDEX('RPC Counties'!$B$2:$B$15, MATCH($B127, 'RPC Counties'!$A$2:$A$15, 0))</f>
        <v>NVDA</v>
      </c>
      <c r="D127" t="s">
        <v>76</v>
      </c>
      <c r="E127" s="1">
        <v>1157</v>
      </c>
      <c r="F127" s="3">
        <f>IFERROR(INDEX(Cities!$E$2:$E$11, MATCH($A127, Cities!$A$2:$A$11, 0)), INDEX(Towns!$E$2:$E$247, MATCH($A127, Towns!$A$2:$A$247, 0)))</f>
        <v>51.9</v>
      </c>
      <c r="G127" s="3">
        <f>INDEX('VCGI Rooftop Solar'!$J$5:$J$260, MATCH($A127, 'VCGI Rooftop Solar'!$D$5:$D$260, 0))</f>
        <v>17.100407315000002</v>
      </c>
      <c r="H127" s="57">
        <f>SUMIFS('Existing Gen'!$E$2:$E$100000, 'Existing Gen'!$B$2:$B$100000, $A127, 'Existing Gen'!$C$2:$C$100000, H$3)/1000</f>
        <v>0.13733999999999996</v>
      </c>
      <c r="I127" s="58">
        <f>SUMIFS('Existing Gen'!$E$2:$E$100000, 'Existing Gen'!$B$2:$B$100000, $A127, 'Existing Gen'!$C$2:$C$100000, I$3)/1000</f>
        <v>0</v>
      </c>
      <c r="J127" s="58">
        <f>SUMIFS('Existing Gen'!$E$2:$E$100000, 'Existing Gen'!$B$2:$B$100000, $A127, 'Existing Gen'!$C$2:$C$100000, J$3)/1000</f>
        <v>0</v>
      </c>
      <c r="K127" s="58">
        <f>SUMIFS('Existing Gen'!$E$2:$E$100000, 'Existing Gen'!$B$2:$B$100000, $A127, 'Existing Gen'!$C$2:$C$100000, K$3)/1000</f>
        <v>0</v>
      </c>
      <c r="L127" s="59">
        <f t="shared" si="4"/>
        <v>0.13733999999999996</v>
      </c>
      <c r="M127" s="136">
        <f>H127*INDEX(Constants!$D$2:$D$8, MATCH('Cities &amp; Towns'!M$3, Constants!$A$2:$A$8, 0))</f>
        <v>180.46475999999996</v>
      </c>
      <c r="N127" s="100">
        <f>I127*INDEX(Constants!$D$2:$D$8, MATCH('Cities &amp; Towns'!N$3, Constants!$A$2:$A$8, 0))</f>
        <v>0</v>
      </c>
      <c r="O127" s="100">
        <f>J127*INDEX(Constants!$D$2:$D$8, MATCH('Cities &amp; Towns'!O$3, Constants!$A$2:$A$8, 0))</f>
        <v>0</v>
      </c>
      <c r="P127" s="100">
        <f>K127*INDEX(Constants!$D$2:$D$8, MATCH('Cities &amp; Towns'!P$3, Constants!$A$2:$A$8, 0))</f>
        <v>0</v>
      </c>
      <c r="Q127" s="48">
        <f t="shared" si="5"/>
        <v>180.46475999999996</v>
      </c>
      <c r="R127" s="55" t="str">
        <f>IF(SUMIF('GMP feeders by town'!$B$2:$B$1152, $A127, 'GMP feeders by town'!$F$2:$F$1152) = 0, "", IF(SUMIF('GMP feeders by town'!$B$2:$B$1152, $A127, 'GMP feeders by town'!$F$2:$F$1152) &lt; 0, 0, SUMIF('GMP feeders by town'!$B$2:$B$1152, $A127, 'GMP feeders by town'!$F$2:$F$1152)))</f>
        <v/>
      </c>
      <c r="S127" s="55" t="str">
        <f>IFERROR(IF(INDEX('VEC XFMR capacity by town'!$B$41:$BR$41, MATCH($A127, 'VEC XFMR capacity by town'!$B$1:$BR$1, 0)) = 0, "", IF($L127-INDEX('VEC XFMR capacity by town'!$B$41:$BR$41, MATCH($A127, 'VEC XFMR capacity by town'!$B$1:$BR$1, 0))&lt;0, 0, $L127-INDEX('VEC XFMR capacity by town'!$B$41:$BR$41, MATCH($A127, 'VEC XFMR capacity by town'!$B$1:$BR$1, 0)))), "")</f>
        <v/>
      </c>
      <c r="T127" s="55"/>
      <c r="U127" s="55"/>
      <c r="V127" s="55"/>
      <c r="W127" s="55"/>
      <c r="X127" s="55"/>
      <c r="Y127" s="56" t="str" cm="1">
        <f t="array" ref="Y127">IF(SUMPRODUCT(--($R127:$X127&lt;&gt;""))=0, "", SUM($R127:$X127))</f>
        <v/>
      </c>
      <c r="Z127" s="212" cm="1">
        <f t="array" ref="Z127">IFERROR(INDEX('EVT Demand'!$H$2:$H$757,MATCH(1,('EVT Demand'!$A$2:$A$757=$A127)*('EVT Demand'!$C$2:$C$757="Total"),0))/1000, "")</f>
        <v>7039.6130000000003</v>
      </c>
    </row>
    <row r="128" spans="1:26" x14ac:dyDescent="0.25">
      <c r="A128" t="s">
        <v>36</v>
      </c>
      <c r="B128" t="s">
        <v>286</v>
      </c>
      <c r="C128" t="str">
        <f>INDEX('RPC Counties'!$B$2:$B$15, MATCH($B128, 'RPC Counties'!$A$2:$A$15, 0))</f>
        <v>NVDA</v>
      </c>
      <c r="D128" t="s">
        <v>76</v>
      </c>
      <c r="E128" s="1">
        <v>1042</v>
      </c>
      <c r="F128" s="3">
        <f>IFERROR(INDEX(Cities!$E$2:$E$11, MATCH($A128, Cities!$A$2:$A$11, 0)), INDEX(Towns!$E$2:$E$247, MATCH($A128, Towns!$A$2:$A$247, 0)))</f>
        <v>28.3</v>
      </c>
      <c r="G128" s="3">
        <f>INDEX('VCGI Rooftop Solar'!$J$5:$J$260, MATCH($A128, 'VCGI Rooftop Solar'!$D$5:$D$260, 0))</f>
        <v>13.461044875000001</v>
      </c>
      <c r="H128" s="57">
        <f>SUMIFS('Existing Gen'!$E$2:$E$100000, 'Existing Gen'!$B$2:$B$100000, $A128, 'Existing Gen'!$C$2:$C$100000, H$3)/1000</f>
        <v>0.10318000000000001</v>
      </c>
      <c r="I128" s="58">
        <f>SUMIFS('Existing Gen'!$E$2:$E$100000, 'Existing Gen'!$B$2:$B$100000, $A128, 'Existing Gen'!$C$2:$C$100000, I$3)/1000</f>
        <v>5.0000000000000001E-3</v>
      </c>
      <c r="J128" s="58">
        <f>SUMIFS('Existing Gen'!$E$2:$E$100000, 'Existing Gen'!$B$2:$B$100000, $A128, 'Existing Gen'!$C$2:$C$100000, J$3)/1000</f>
        <v>0</v>
      </c>
      <c r="K128" s="58">
        <f>SUMIFS('Existing Gen'!$E$2:$E$100000, 'Existing Gen'!$B$2:$B$100000, $A128, 'Existing Gen'!$C$2:$C$100000, K$3)/1000</f>
        <v>0</v>
      </c>
      <c r="L128" s="59">
        <f t="shared" si="4"/>
        <v>0.10818000000000001</v>
      </c>
      <c r="M128" s="136">
        <f>H128*INDEX(Constants!$D$2:$D$8, MATCH('Cities &amp; Towns'!M$3, Constants!$A$2:$A$8, 0))</f>
        <v>135.57852</v>
      </c>
      <c r="N128" s="100">
        <f>I128*INDEX(Constants!$D$2:$D$8, MATCH('Cities &amp; Towns'!N$3, Constants!$A$2:$A$8, 0))</f>
        <v>9.8550000000000004</v>
      </c>
      <c r="O128" s="100">
        <f>J128*INDEX(Constants!$D$2:$D$8, MATCH('Cities &amp; Towns'!O$3, Constants!$A$2:$A$8, 0))</f>
        <v>0</v>
      </c>
      <c r="P128" s="100">
        <f>K128*INDEX(Constants!$D$2:$D$8, MATCH('Cities &amp; Towns'!P$3, Constants!$A$2:$A$8, 0))</f>
        <v>0</v>
      </c>
      <c r="Q128" s="48">
        <f t="shared" si="5"/>
        <v>145.43351999999999</v>
      </c>
      <c r="R128" s="55" t="str">
        <f>IF(SUMIF('GMP feeders by town'!$B$2:$B$1152, $A128, 'GMP feeders by town'!$F$2:$F$1152) = 0, "", IF(SUMIF('GMP feeders by town'!$B$2:$B$1152, $A128, 'GMP feeders by town'!$F$2:$F$1152) &lt; 0, 0, SUMIF('GMP feeders by town'!$B$2:$B$1152, $A128, 'GMP feeders by town'!$F$2:$F$1152)))</f>
        <v/>
      </c>
      <c r="S128" s="55">
        <f>IFERROR(IF(INDEX('VEC XFMR capacity by town'!$B$41:$BR$41, MATCH($A128, 'VEC XFMR capacity by town'!$B$1:$BR$1, 0)) = 0, "", IF($L128-INDEX('VEC XFMR capacity by town'!$B$41:$BR$41, MATCH($A128, 'VEC XFMR capacity by town'!$B$1:$BR$1, 0))&lt;0, 0, $L128-INDEX('VEC XFMR capacity by town'!$B$41:$BR$41, MATCH($A128, 'VEC XFMR capacity by town'!$B$1:$BR$1, 0)))), "")</f>
        <v>0</v>
      </c>
      <c r="T128" s="55"/>
      <c r="U128" s="55"/>
      <c r="V128" s="55"/>
      <c r="W128" s="55"/>
      <c r="X128" s="55"/>
      <c r="Y128" s="56" cm="1">
        <f t="array" ref="Y128">IF(SUMPRODUCT(--($R128:$X128&lt;&gt;""))=0, "", SUM($R128:$X128))</f>
        <v>0</v>
      </c>
      <c r="Z128" s="212" cm="1">
        <f t="array" ref="Z128">IFERROR(INDEX('EVT Demand'!$H$2:$H$757,MATCH(1,('EVT Demand'!$A$2:$A$757=$A128)*('EVT Demand'!$C$2:$C$757="Total"),0))/1000, "")</f>
        <v>3216.4180000000001</v>
      </c>
    </row>
    <row r="129" spans="1:26" x14ac:dyDescent="0.25">
      <c r="A129" t="s">
        <v>21</v>
      </c>
      <c r="B129" t="s">
        <v>241</v>
      </c>
      <c r="C129" t="str">
        <f>INDEX('RPC Counties'!$B$2:$B$15, MATCH($B129, 'RPC Counties'!$A$2:$A$15, 0))</f>
        <v>NVDA</v>
      </c>
      <c r="D129" t="s">
        <v>76</v>
      </c>
      <c r="E129">
        <v>88</v>
      </c>
      <c r="F129" s="3">
        <f>IFERROR(INDEX(Cities!$E$2:$E$11, MATCH($A129, Cities!$A$2:$A$11, 0)), INDEX(Towns!$E$2:$E$247, MATCH($A129, Towns!$A$2:$A$247, 0)))</f>
        <v>25.5</v>
      </c>
      <c r="G129" s="3">
        <f>INDEX('VCGI Rooftop Solar'!$J$5:$J$260, MATCH($A129, 'VCGI Rooftop Solar'!$D$5:$D$260, 0))</f>
        <v>2.3361306700000002</v>
      </c>
      <c r="H129" s="57">
        <f>SUMIFS('Existing Gen'!$E$2:$E$100000, 'Existing Gen'!$B$2:$B$100000, $A129, 'Existing Gen'!$C$2:$C$100000, H$3)/1000</f>
        <v>1.149E-2</v>
      </c>
      <c r="I129" s="58">
        <f>SUMIFS('Existing Gen'!$E$2:$E$100000, 'Existing Gen'!$B$2:$B$100000, $A129, 'Existing Gen'!$C$2:$C$100000, I$3)/1000</f>
        <v>0</v>
      </c>
      <c r="J129" s="58">
        <f>SUMIFS('Existing Gen'!$E$2:$E$100000, 'Existing Gen'!$B$2:$B$100000, $A129, 'Existing Gen'!$C$2:$C$100000, J$3)/1000</f>
        <v>0</v>
      </c>
      <c r="K129" s="58">
        <f>SUMIFS('Existing Gen'!$E$2:$E$100000, 'Existing Gen'!$B$2:$B$100000, $A129, 'Existing Gen'!$C$2:$C$100000, K$3)/1000</f>
        <v>0</v>
      </c>
      <c r="L129" s="59">
        <f t="shared" si="4"/>
        <v>1.149E-2</v>
      </c>
      <c r="M129" s="136">
        <f>H129*INDEX(Constants!$D$2:$D$8, MATCH('Cities &amp; Towns'!M$3, Constants!$A$2:$A$8, 0))</f>
        <v>15.097860000000001</v>
      </c>
      <c r="N129" s="100">
        <f>I129*INDEX(Constants!$D$2:$D$8, MATCH('Cities &amp; Towns'!N$3, Constants!$A$2:$A$8, 0))</f>
        <v>0</v>
      </c>
      <c r="O129" s="100">
        <f>J129*INDEX(Constants!$D$2:$D$8, MATCH('Cities &amp; Towns'!O$3, Constants!$A$2:$A$8, 0))</f>
        <v>0</v>
      </c>
      <c r="P129" s="100">
        <f>K129*INDEX(Constants!$D$2:$D$8, MATCH('Cities &amp; Towns'!P$3, Constants!$A$2:$A$8, 0))</f>
        <v>0</v>
      </c>
      <c r="Q129" s="48">
        <f t="shared" si="5"/>
        <v>15.097860000000001</v>
      </c>
      <c r="R129" s="55" t="str">
        <f>IF(SUMIF('GMP feeders by town'!$B$2:$B$1152, $A129, 'GMP feeders by town'!$F$2:$F$1152) = 0, "", IF(SUMIF('GMP feeders by town'!$B$2:$B$1152, $A129, 'GMP feeders by town'!$F$2:$F$1152) &lt; 0, 0, SUMIF('GMP feeders by town'!$B$2:$B$1152, $A129, 'GMP feeders by town'!$F$2:$F$1152)))</f>
        <v/>
      </c>
      <c r="S129" s="55" t="str">
        <f>IFERROR(IF(INDEX('VEC XFMR capacity by town'!$B$41:$BR$41, MATCH($A129, 'VEC XFMR capacity by town'!$B$1:$BR$1, 0)) = 0, "", IF($L129-INDEX('VEC XFMR capacity by town'!$B$41:$BR$41, MATCH($A129, 'VEC XFMR capacity by town'!$B$1:$BR$1, 0))&lt;0, 0, $L129-INDEX('VEC XFMR capacity by town'!$B$41:$BR$41, MATCH($A129, 'VEC XFMR capacity by town'!$B$1:$BR$1, 0)))), "")</f>
        <v/>
      </c>
      <c r="T129" s="55"/>
      <c r="U129" s="55"/>
      <c r="V129" s="55"/>
      <c r="W129" s="55"/>
      <c r="X129" s="55"/>
      <c r="Y129" s="56" t="str" cm="1">
        <f t="array" ref="Y129">IF(SUMPRODUCT(--($R129:$X129&lt;&gt;""))=0, "", SUM($R129:$X129))</f>
        <v/>
      </c>
      <c r="Z129" s="212" cm="1">
        <f t="array" ref="Z129">IFERROR(INDEX('EVT Demand'!$H$2:$H$757,MATCH(1,('EVT Demand'!$A$2:$A$757=$A129)*('EVT Demand'!$C$2:$C$757="Total"),0))/1000, "")</f>
        <v>0</v>
      </c>
    </row>
    <row r="130" spans="1:26" x14ac:dyDescent="0.25">
      <c r="A130" t="s">
        <v>1</v>
      </c>
      <c r="B130" t="s">
        <v>288</v>
      </c>
      <c r="C130" t="str">
        <f>INDEX('RPC Counties'!$B$2:$B$15, MATCH($B130, 'RPC Counties'!$A$2:$A$15, 0))</f>
        <v>NVDA</v>
      </c>
      <c r="D130" t="s">
        <v>76</v>
      </c>
      <c r="E130" s="1">
        <v>1651</v>
      </c>
      <c r="F130" s="3">
        <f>IFERROR(INDEX(Cities!$E$2:$E$11, MATCH($A130, Cities!$A$2:$A$11, 0)), INDEX(Towns!$E$2:$E$247, MATCH($A130, Towns!$A$2:$A$247, 0)))</f>
        <v>33.9</v>
      </c>
      <c r="G130" s="3">
        <f>INDEX('VCGI Rooftop Solar'!$J$5:$J$260, MATCH($A130, 'VCGI Rooftop Solar'!$D$5:$D$260, 0))</f>
        <v>20.62091225</v>
      </c>
      <c r="H130" s="57">
        <f>SUMIFS('Existing Gen'!$E$2:$E$100000, 'Existing Gen'!$B$2:$B$100000, $A130, 'Existing Gen'!$C$2:$C$100000, H$3)/1000</f>
        <v>2.1866399999999993</v>
      </c>
      <c r="I130" s="58">
        <f>SUMIFS('Existing Gen'!$E$2:$E$100000, 'Existing Gen'!$B$2:$B$100000, $A130, 'Existing Gen'!$C$2:$C$100000, I$3)/1000</f>
        <v>0</v>
      </c>
      <c r="J130" s="58">
        <f>SUMIFS('Existing Gen'!$E$2:$E$100000, 'Existing Gen'!$B$2:$B$100000, $A130, 'Existing Gen'!$C$2:$C$100000, J$3)/1000</f>
        <v>0</v>
      </c>
      <c r="K130" s="58">
        <f>SUMIFS('Existing Gen'!$E$2:$E$100000, 'Existing Gen'!$B$2:$B$100000, $A130, 'Existing Gen'!$C$2:$C$100000, K$3)/1000</f>
        <v>0</v>
      </c>
      <c r="L130" s="59">
        <f t="shared" si="4"/>
        <v>2.1866399999999993</v>
      </c>
      <c r="M130" s="136">
        <f>H130*INDEX(Constants!$D$2:$D$8, MATCH('Cities &amp; Towns'!M$3, Constants!$A$2:$A$8, 0))</f>
        <v>2873.2449599999991</v>
      </c>
      <c r="N130" s="100">
        <f>I130*INDEX(Constants!$D$2:$D$8, MATCH('Cities &amp; Towns'!N$3, Constants!$A$2:$A$8, 0))</f>
        <v>0</v>
      </c>
      <c r="O130" s="100">
        <f>J130*INDEX(Constants!$D$2:$D$8, MATCH('Cities &amp; Towns'!O$3, Constants!$A$2:$A$8, 0))</f>
        <v>0</v>
      </c>
      <c r="P130" s="100">
        <f>K130*INDEX(Constants!$D$2:$D$8, MATCH('Cities &amp; Towns'!P$3, Constants!$A$2:$A$8, 0))</f>
        <v>0</v>
      </c>
      <c r="Q130" s="48">
        <f t="shared" si="5"/>
        <v>2873.2449599999991</v>
      </c>
      <c r="R130" s="55" t="str">
        <f>IF(SUMIF('GMP feeders by town'!$B$2:$B$1152, $A130, 'GMP feeders by town'!$F$2:$F$1152) = 0, "", IF(SUMIF('GMP feeders by town'!$B$2:$B$1152, $A130, 'GMP feeders by town'!$F$2:$F$1152) &lt; 0, 0, SUMIF('GMP feeders by town'!$B$2:$B$1152, $A130, 'GMP feeders by town'!$F$2:$F$1152)))</f>
        <v/>
      </c>
      <c r="S130" s="55" t="str">
        <f>IFERROR(IF(INDEX('VEC XFMR capacity by town'!$B$41:$BR$41, MATCH($A130, 'VEC XFMR capacity by town'!$B$1:$BR$1, 0)) = 0, "", IF($L130-INDEX('VEC XFMR capacity by town'!$B$41:$BR$41, MATCH($A130, 'VEC XFMR capacity by town'!$B$1:$BR$1, 0))&lt;0, 0, $L130-INDEX('VEC XFMR capacity by town'!$B$41:$BR$41, MATCH($A130, 'VEC XFMR capacity by town'!$B$1:$BR$1, 0)))), "")</f>
        <v/>
      </c>
      <c r="T130" s="55"/>
      <c r="U130" s="55"/>
      <c r="V130" s="55"/>
      <c r="W130" s="55"/>
      <c r="X130" s="55"/>
      <c r="Y130" s="56" t="str" cm="1">
        <f t="array" ref="Y130">IF(SUMPRODUCT(--($R130:$X130&lt;&gt;""))=0, "", SUM($R130:$X130))</f>
        <v/>
      </c>
      <c r="Z130" s="212" cm="1">
        <f t="array" ref="Z130">IFERROR(INDEX('EVT Demand'!$H$2:$H$757,MATCH(1,('EVT Demand'!$A$2:$A$757=$A130)*('EVT Demand'!$C$2:$C$757="Total"),0))/1000, "")</f>
        <v>16747.491000000002</v>
      </c>
    </row>
    <row r="131" spans="1:26" x14ac:dyDescent="0.25">
      <c r="A131" t="s">
        <v>22</v>
      </c>
      <c r="B131" t="s">
        <v>241</v>
      </c>
      <c r="C131" t="str">
        <f>INDEX('RPC Counties'!$B$2:$B$15, MATCH($B131, 'RPC Counties'!$A$2:$A$15, 0))</f>
        <v>NVDA</v>
      </c>
      <c r="D131" t="s">
        <v>76</v>
      </c>
      <c r="E131">
        <v>896</v>
      </c>
      <c r="F131" s="3">
        <f>IFERROR(INDEX(Cities!$E$2:$E$11, MATCH($A131, Cities!$A$2:$A$11, 0)), INDEX(Towns!$E$2:$E$247, MATCH($A131, Towns!$A$2:$A$247, 0)))</f>
        <v>33</v>
      </c>
      <c r="G131" s="3">
        <f>INDEX('VCGI Rooftop Solar'!$J$5:$J$260, MATCH($A131, 'VCGI Rooftop Solar'!$D$5:$D$260, 0))</f>
        <v>23.3415383</v>
      </c>
      <c r="H131" s="57">
        <f>SUMIFS('Existing Gen'!$E$2:$E$100000, 'Existing Gen'!$B$2:$B$100000, $A131, 'Existing Gen'!$C$2:$C$100000, H$3)/1000</f>
        <v>0.18205000000000002</v>
      </c>
      <c r="I131" s="58">
        <f>SUMIFS('Existing Gen'!$E$2:$E$100000, 'Existing Gen'!$B$2:$B$100000, $A131, 'Existing Gen'!$C$2:$C$100000, I$3)/1000</f>
        <v>0</v>
      </c>
      <c r="J131" s="58">
        <f>SUMIFS('Existing Gen'!$E$2:$E$100000, 'Existing Gen'!$B$2:$B$100000, $A131, 'Existing Gen'!$C$2:$C$100000, J$3)/1000</f>
        <v>0</v>
      </c>
      <c r="K131" s="58">
        <f>SUMIFS('Existing Gen'!$E$2:$E$100000, 'Existing Gen'!$B$2:$B$100000, $A131, 'Existing Gen'!$C$2:$C$100000, K$3)/1000</f>
        <v>0</v>
      </c>
      <c r="L131" s="59">
        <f t="shared" si="4"/>
        <v>0.18205000000000002</v>
      </c>
      <c r="M131" s="136">
        <f>H131*INDEX(Constants!$D$2:$D$8, MATCH('Cities &amp; Towns'!M$3, Constants!$A$2:$A$8, 0))</f>
        <v>239.21370000000002</v>
      </c>
      <c r="N131" s="100">
        <f>I131*INDEX(Constants!$D$2:$D$8, MATCH('Cities &amp; Towns'!N$3, Constants!$A$2:$A$8, 0))</f>
        <v>0</v>
      </c>
      <c r="O131" s="100">
        <f>J131*INDEX(Constants!$D$2:$D$8, MATCH('Cities &amp; Towns'!O$3, Constants!$A$2:$A$8, 0))</f>
        <v>0</v>
      </c>
      <c r="P131" s="100">
        <f>K131*INDEX(Constants!$D$2:$D$8, MATCH('Cities &amp; Towns'!P$3, Constants!$A$2:$A$8, 0))</f>
        <v>0</v>
      </c>
      <c r="Q131" s="48">
        <f t="shared" si="5"/>
        <v>239.21370000000002</v>
      </c>
      <c r="R131" s="55" t="str">
        <f>IF(SUMIF('GMP feeders by town'!$B$2:$B$1152, $A131, 'GMP feeders by town'!$F$2:$F$1152) = 0, "", IF(SUMIF('GMP feeders by town'!$B$2:$B$1152, $A131, 'GMP feeders by town'!$F$2:$F$1152) &lt; 0, 0, SUMIF('GMP feeders by town'!$B$2:$B$1152, $A131, 'GMP feeders by town'!$F$2:$F$1152)))</f>
        <v/>
      </c>
      <c r="S131" s="55">
        <f>IFERROR(IF(INDEX('VEC XFMR capacity by town'!$B$41:$BR$41, MATCH($A131, 'VEC XFMR capacity by town'!$B$1:$BR$1, 0)) = 0, "", IF($L131-INDEX('VEC XFMR capacity by town'!$B$41:$BR$41, MATCH($A131, 'VEC XFMR capacity by town'!$B$1:$BR$1, 0))&lt;0, 0, $L131-INDEX('VEC XFMR capacity by town'!$B$41:$BR$41, MATCH($A131, 'VEC XFMR capacity by town'!$B$1:$BR$1, 0)))), "")</f>
        <v>0</v>
      </c>
      <c r="T131" s="55"/>
      <c r="U131" s="55"/>
      <c r="V131" s="55"/>
      <c r="W131" s="55"/>
      <c r="X131" s="55"/>
      <c r="Y131" s="56" cm="1">
        <f t="array" ref="Y131">IF(SUMPRODUCT(--($R131:$X131&lt;&gt;""))=0, "", SUM($R131:$X131))</f>
        <v>0</v>
      </c>
      <c r="Z131" s="212" cm="1">
        <f t="array" ref="Z131">IFERROR(INDEX('EVT Demand'!$H$2:$H$757,MATCH(1,('EVT Demand'!$A$2:$A$757=$A131)*('EVT Demand'!$C$2:$C$757="Total"),0))/1000, "")</f>
        <v>10527.161</v>
      </c>
    </row>
    <row r="132" spans="1:26" x14ac:dyDescent="0.25">
      <c r="A132" t="s">
        <v>37</v>
      </c>
      <c r="B132" t="s">
        <v>286</v>
      </c>
      <c r="C132" t="str">
        <f>INDEX('RPC Counties'!$B$2:$B$15, MATCH($B132, 'RPC Counties'!$A$2:$A$15, 0))</f>
        <v>NVDA</v>
      </c>
      <c r="D132" t="s">
        <v>76</v>
      </c>
      <c r="E132">
        <v>984</v>
      </c>
      <c r="F132" s="3">
        <f>IFERROR(INDEX(Cities!$E$2:$E$11, MATCH($A132, Cities!$A$2:$A$11, 0)), INDEX(Towns!$E$2:$E$247, MATCH($A132, Towns!$A$2:$A$247, 0)))</f>
        <v>37.5</v>
      </c>
      <c r="G132" s="3">
        <f>INDEX('VCGI Rooftop Solar'!$J$5:$J$260, MATCH($A132, 'VCGI Rooftop Solar'!$D$5:$D$260, 0))</f>
        <v>17.0107082</v>
      </c>
      <c r="H132" s="57">
        <f>SUMIFS('Existing Gen'!$E$2:$E$100000, 'Existing Gen'!$B$2:$B$100000, $A132, 'Existing Gen'!$C$2:$C$100000, H$3)/1000</f>
        <v>0.27354000000000001</v>
      </c>
      <c r="I132" s="58">
        <f>SUMIFS('Existing Gen'!$E$2:$E$100000, 'Existing Gen'!$B$2:$B$100000, $A132, 'Existing Gen'!$C$2:$C$100000, I$3)/1000</f>
        <v>0</v>
      </c>
      <c r="J132" s="58">
        <f>SUMIFS('Existing Gen'!$E$2:$E$100000, 'Existing Gen'!$B$2:$B$100000, $A132, 'Existing Gen'!$C$2:$C$100000, J$3)/1000</f>
        <v>0</v>
      </c>
      <c r="K132" s="58">
        <f>SUMIFS('Existing Gen'!$E$2:$E$100000, 'Existing Gen'!$B$2:$B$100000, $A132, 'Existing Gen'!$C$2:$C$100000, K$3)/1000</f>
        <v>2.0750000000000002</v>
      </c>
      <c r="L132" s="59">
        <f t="shared" si="4"/>
        <v>2.3485400000000003</v>
      </c>
      <c r="M132" s="136">
        <f>H132*INDEX(Constants!$D$2:$D$8, MATCH('Cities &amp; Towns'!M$3, Constants!$A$2:$A$8, 0))</f>
        <v>359.43155999999999</v>
      </c>
      <c r="N132" s="100">
        <f>I132*INDEX(Constants!$D$2:$D$8, MATCH('Cities &amp; Towns'!N$3, Constants!$A$2:$A$8, 0))</f>
        <v>0</v>
      </c>
      <c r="O132" s="100">
        <f>J132*INDEX(Constants!$D$2:$D$8, MATCH('Cities &amp; Towns'!O$3, Constants!$A$2:$A$8, 0))</f>
        <v>0</v>
      </c>
      <c r="P132" s="100">
        <f>K132*INDEX(Constants!$D$2:$D$8, MATCH('Cities &amp; Towns'!P$3, Constants!$A$2:$A$8, 0))</f>
        <v>9088.5</v>
      </c>
      <c r="Q132" s="48">
        <f t="shared" si="5"/>
        <v>9447.9315600000009</v>
      </c>
      <c r="R132" s="55" t="str">
        <f>IF(SUMIF('GMP feeders by town'!$B$2:$B$1152, $A132, 'GMP feeders by town'!$F$2:$F$1152) = 0, "", IF(SUMIF('GMP feeders by town'!$B$2:$B$1152, $A132, 'GMP feeders by town'!$F$2:$F$1152) &lt; 0, 0, SUMIF('GMP feeders by town'!$B$2:$B$1152, $A132, 'GMP feeders by town'!$F$2:$F$1152)))</f>
        <v/>
      </c>
      <c r="S132" s="55">
        <f>IFERROR(IF(INDEX('VEC XFMR capacity by town'!$B$41:$BR$41, MATCH($A132, 'VEC XFMR capacity by town'!$B$1:$BR$1, 0)) = 0, "", IF($L132-INDEX('VEC XFMR capacity by town'!$B$41:$BR$41, MATCH($A132, 'VEC XFMR capacity by town'!$B$1:$BR$1, 0))&lt;0, 0, $L132-INDEX('VEC XFMR capacity by town'!$B$41:$BR$41, MATCH($A132, 'VEC XFMR capacity by town'!$B$1:$BR$1, 0)))), "")</f>
        <v>0.79298444444444494</v>
      </c>
      <c r="T132" s="55"/>
      <c r="U132" s="55"/>
      <c r="V132" s="55"/>
      <c r="W132" s="55"/>
      <c r="X132" s="55"/>
      <c r="Y132" s="56" cm="1">
        <f t="array" ref="Y132">IF(SUMPRODUCT(--($R132:$X132&lt;&gt;""))=0, "", SUM($R132:$X132))</f>
        <v>0.79298444444444494</v>
      </c>
      <c r="Z132" s="212" cm="1">
        <f t="array" ref="Z132">IFERROR(INDEX('EVT Demand'!$H$2:$H$757,MATCH(1,('EVT Demand'!$A$2:$A$757=$A132)*('EVT Demand'!$C$2:$C$757="Total"),0))/1000, "")</f>
        <v>5094.4290000000001</v>
      </c>
    </row>
    <row r="133" spans="1:26" x14ac:dyDescent="0.25">
      <c r="A133" t="s">
        <v>23</v>
      </c>
      <c r="B133" t="s">
        <v>241</v>
      </c>
      <c r="C133" t="str">
        <f>INDEX('RPC Counties'!$B$2:$B$15, MATCH($B133, 'RPC Counties'!$A$2:$A$15, 0))</f>
        <v>NVDA</v>
      </c>
      <c r="D133" t="s">
        <v>76</v>
      </c>
      <c r="E133" s="1">
        <v>1141</v>
      </c>
      <c r="F133" s="3">
        <f>IFERROR(INDEX(Cities!$E$2:$E$11, MATCH($A133, Cities!$A$2:$A$11, 0)), INDEX(Towns!$E$2:$E$247, MATCH($A133, Towns!$A$2:$A$247, 0)))</f>
        <v>51.3</v>
      </c>
      <c r="G133" s="3">
        <f>INDEX('VCGI Rooftop Solar'!$J$5:$J$260, MATCH($A133, 'VCGI Rooftop Solar'!$D$5:$D$260, 0))</f>
        <v>11.42267573</v>
      </c>
      <c r="H133" s="57">
        <f>SUMIFS('Existing Gen'!$E$2:$E$100000, 'Existing Gen'!$B$2:$B$100000, $A133, 'Existing Gen'!$C$2:$C$100000, H$3)/1000</f>
        <v>0.42452000000000001</v>
      </c>
      <c r="I133" s="58">
        <f>SUMIFS('Existing Gen'!$E$2:$E$100000, 'Existing Gen'!$B$2:$B$100000, $A133, 'Existing Gen'!$C$2:$C$100000, I$3)/1000</f>
        <v>1.9E-2</v>
      </c>
      <c r="J133" s="58">
        <f>SUMIFS('Existing Gen'!$E$2:$E$100000, 'Existing Gen'!$B$2:$B$100000, $A133, 'Existing Gen'!$C$2:$C$100000, J$3)/1000</f>
        <v>0</v>
      </c>
      <c r="K133" s="58">
        <f>SUMIFS('Existing Gen'!$E$2:$E$100000, 'Existing Gen'!$B$2:$B$100000, $A133, 'Existing Gen'!$C$2:$C$100000, K$3)/1000</f>
        <v>0</v>
      </c>
      <c r="L133" s="59">
        <f t="shared" si="4"/>
        <v>0.44352000000000003</v>
      </c>
      <c r="M133" s="136">
        <f>H133*INDEX(Constants!$D$2:$D$8, MATCH('Cities &amp; Towns'!M$3, Constants!$A$2:$A$8, 0))</f>
        <v>557.81928000000005</v>
      </c>
      <c r="N133" s="100">
        <f>I133*INDEX(Constants!$D$2:$D$8, MATCH('Cities &amp; Towns'!N$3, Constants!$A$2:$A$8, 0))</f>
        <v>37.448999999999998</v>
      </c>
      <c r="O133" s="100">
        <f>J133*INDEX(Constants!$D$2:$D$8, MATCH('Cities &amp; Towns'!O$3, Constants!$A$2:$A$8, 0))</f>
        <v>0</v>
      </c>
      <c r="P133" s="100">
        <f>K133*INDEX(Constants!$D$2:$D$8, MATCH('Cities &amp; Towns'!P$3, Constants!$A$2:$A$8, 0))</f>
        <v>0</v>
      </c>
      <c r="Q133" s="48">
        <f t="shared" si="5"/>
        <v>595.26828</v>
      </c>
      <c r="R133" s="55">
        <f>IF(SUMIF('GMP feeders by town'!$B$2:$B$1152, $A133, 'GMP feeders by town'!$F$2:$F$1152) = 0, "", IF(SUMIF('GMP feeders by town'!$B$2:$B$1152, $A133, 'GMP feeders by town'!$F$2:$F$1152) &lt; 0, 0, SUMIF('GMP feeders by town'!$B$2:$B$1152, $A133, 'GMP feeders by town'!$F$2:$F$1152)))</f>
        <v>0</v>
      </c>
      <c r="S133" s="55" t="str">
        <f>IFERROR(IF(INDEX('VEC XFMR capacity by town'!$B$41:$BR$41, MATCH($A133, 'VEC XFMR capacity by town'!$B$1:$BR$1, 0)) = 0, "", IF($L133-INDEX('VEC XFMR capacity by town'!$B$41:$BR$41, MATCH($A133, 'VEC XFMR capacity by town'!$B$1:$BR$1, 0))&lt;0, 0, $L133-INDEX('VEC XFMR capacity by town'!$B$41:$BR$41, MATCH($A133, 'VEC XFMR capacity by town'!$B$1:$BR$1, 0)))), "")</f>
        <v/>
      </c>
      <c r="T133" s="55"/>
      <c r="U133" s="55"/>
      <c r="V133" s="55"/>
      <c r="W133" s="55"/>
      <c r="X133" s="55"/>
      <c r="Y133" s="56" cm="1">
        <f t="array" ref="Y133">IF(SUMPRODUCT(--($R133:$X133&lt;&gt;""))=0, "", SUM($R133:$X133))</f>
        <v>0</v>
      </c>
      <c r="Z133" s="212" cm="1">
        <f t="array" ref="Z133">IFERROR(INDEX('EVT Demand'!$H$2:$H$757,MATCH(1,('EVT Demand'!$A$2:$A$757=$A133)*('EVT Demand'!$C$2:$C$757="Total"),0))/1000, "")</f>
        <v>5265.9679999999998</v>
      </c>
    </row>
    <row r="134" spans="1:26" x14ac:dyDescent="0.25">
      <c r="A134" t="s">
        <v>38</v>
      </c>
      <c r="B134" t="s">
        <v>286</v>
      </c>
      <c r="C134" t="str">
        <f>INDEX('RPC Counties'!$B$2:$B$15, MATCH($B134, 'RPC Counties'!$A$2:$A$15, 0))</f>
        <v>NVDA</v>
      </c>
      <c r="D134" t="s">
        <v>76</v>
      </c>
      <c r="E134" s="1">
        <v>1100</v>
      </c>
      <c r="F134" s="3">
        <f>IFERROR(INDEX(Cities!$E$2:$E$11, MATCH($A134, Cities!$A$2:$A$11, 0)), INDEX(Towns!$E$2:$E$247, MATCH($A134, Towns!$A$2:$A$247, 0)))</f>
        <v>27.5</v>
      </c>
      <c r="G134" s="3">
        <f>INDEX('VCGI Rooftop Solar'!$J$5:$J$260, MATCH($A134, 'VCGI Rooftop Solar'!$D$5:$D$260, 0))</f>
        <v>22.373133805000002</v>
      </c>
      <c r="H134" s="57">
        <f>SUMIFS('Existing Gen'!$E$2:$E$100000, 'Existing Gen'!$B$2:$B$100000, $A134, 'Existing Gen'!$C$2:$C$100000, H$3)/1000</f>
        <v>2.3807399999999999</v>
      </c>
      <c r="I134" s="58">
        <f>SUMIFS('Existing Gen'!$E$2:$E$100000, 'Existing Gen'!$B$2:$B$100000, $A134, 'Existing Gen'!$C$2:$C$100000, I$3)/1000</f>
        <v>0</v>
      </c>
      <c r="J134" s="58">
        <f>SUMIFS('Existing Gen'!$E$2:$E$100000, 'Existing Gen'!$B$2:$B$100000, $A134, 'Existing Gen'!$C$2:$C$100000, J$3)/1000</f>
        <v>8</v>
      </c>
      <c r="K134" s="58">
        <f>SUMIFS('Existing Gen'!$E$2:$E$100000, 'Existing Gen'!$B$2:$B$100000, $A134, 'Existing Gen'!$C$2:$C$100000, K$3)/1000</f>
        <v>0</v>
      </c>
      <c r="L134" s="59">
        <f t="shared" si="4"/>
        <v>10.380739999999999</v>
      </c>
      <c r="M134" s="136">
        <f>H134*INDEX(Constants!$D$2:$D$8, MATCH('Cities &amp; Towns'!M$3, Constants!$A$2:$A$8, 0))</f>
        <v>3128.2923599999999</v>
      </c>
      <c r="N134" s="100">
        <f>I134*INDEX(Constants!$D$2:$D$8, MATCH('Cities &amp; Towns'!N$3, Constants!$A$2:$A$8, 0))</f>
        <v>0</v>
      </c>
      <c r="O134" s="100">
        <f>J134*INDEX(Constants!$D$2:$D$8, MATCH('Cities &amp; Towns'!O$3, Constants!$A$2:$A$8, 0))</f>
        <v>49056</v>
      </c>
      <c r="P134" s="100">
        <f>K134*INDEX(Constants!$D$2:$D$8, MATCH('Cities &amp; Towns'!P$3, Constants!$A$2:$A$8, 0))</f>
        <v>0</v>
      </c>
      <c r="Q134" s="48">
        <f t="shared" si="5"/>
        <v>52184.292359999999</v>
      </c>
      <c r="R134" s="55" t="str">
        <f>IF(SUMIF('GMP feeders by town'!$B$2:$B$1152, $A134, 'GMP feeders by town'!$F$2:$F$1152) = 0, "", IF(SUMIF('GMP feeders by town'!$B$2:$B$1152, $A134, 'GMP feeders by town'!$F$2:$F$1152) &lt; 0, 0, SUMIF('GMP feeders by town'!$B$2:$B$1152, $A134, 'GMP feeders by town'!$F$2:$F$1152)))</f>
        <v/>
      </c>
      <c r="S134" s="55">
        <f>IFERROR(IF(INDEX('VEC XFMR capacity by town'!$B$41:$BR$41, MATCH($A134, 'VEC XFMR capacity by town'!$B$1:$BR$1, 0)) = 0, "", IF($L134-INDEX('VEC XFMR capacity by town'!$B$41:$BR$41, MATCH($A134, 'VEC XFMR capacity by town'!$B$1:$BR$1, 0))&lt;0, 0, $L134-INDEX('VEC XFMR capacity by town'!$B$41:$BR$41, MATCH($A134, 'VEC XFMR capacity by town'!$B$1:$BR$1, 0)))), "")</f>
        <v>7.7822612981744417</v>
      </c>
      <c r="T134" s="55"/>
      <c r="U134" s="55"/>
      <c r="V134" s="55"/>
      <c r="W134" s="55"/>
      <c r="X134" s="55"/>
      <c r="Y134" s="56" cm="1">
        <f t="array" ref="Y134">IF(SUMPRODUCT(--($R134:$X134&lt;&gt;""))=0, "", SUM($R134:$X134))</f>
        <v>7.7822612981744417</v>
      </c>
      <c r="Z134" s="212" cm="1">
        <f t="array" ref="Z134">IFERROR(INDEX('EVT Demand'!$H$2:$H$757,MATCH(1,('EVT Demand'!$A$2:$A$757=$A134)*('EVT Demand'!$C$2:$C$757="Total"),0))/1000, "")</f>
        <v>6563.3019999999997</v>
      </c>
    </row>
    <row r="135" spans="1:26" x14ac:dyDescent="0.25">
      <c r="A135" t="s">
        <v>39</v>
      </c>
      <c r="B135" t="s">
        <v>286</v>
      </c>
      <c r="C135" t="str">
        <f>INDEX('RPC Counties'!$B$2:$B$15, MATCH($B135, 'RPC Counties'!$A$2:$A$15, 0))</f>
        <v>NVDA</v>
      </c>
      <c r="D135" t="s">
        <v>76</v>
      </c>
      <c r="E135" s="1">
        <v>1343</v>
      </c>
      <c r="F135" s="3">
        <f>IFERROR(INDEX(Cities!$E$2:$E$11, MATCH($A135, Cities!$A$2:$A$11, 0)), INDEX(Towns!$E$2:$E$247, MATCH($A135, Towns!$A$2:$A$247, 0)))</f>
        <v>39.299999999999997</v>
      </c>
      <c r="G135" s="3">
        <f>INDEX('VCGI Rooftop Solar'!$J$5:$J$260, MATCH($A135, 'VCGI Rooftop Solar'!$D$5:$D$260, 0))</f>
        <v>21.54459074</v>
      </c>
      <c r="H135" s="57">
        <f>SUMIFS('Existing Gen'!$E$2:$E$100000, 'Existing Gen'!$B$2:$B$100000, $A135, 'Existing Gen'!$C$2:$C$100000, H$3)/1000</f>
        <v>1.0996375000000003</v>
      </c>
      <c r="I135" s="58">
        <f>SUMIFS('Existing Gen'!$E$2:$E$100000, 'Existing Gen'!$B$2:$B$100000, $A135, 'Existing Gen'!$C$2:$C$100000, I$3)/1000</f>
        <v>0.01</v>
      </c>
      <c r="J135" s="58">
        <f>SUMIFS('Existing Gen'!$E$2:$E$100000, 'Existing Gen'!$B$2:$B$100000, $A135, 'Existing Gen'!$C$2:$C$100000, J$3)/1000</f>
        <v>0</v>
      </c>
      <c r="K135" s="58">
        <f>SUMIFS('Existing Gen'!$E$2:$E$100000, 'Existing Gen'!$B$2:$B$100000, $A135, 'Existing Gen'!$C$2:$C$100000, K$3)/1000</f>
        <v>0</v>
      </c>
      <c r="L135" s="59">
        <f t="shared" ref="L135:L200" si="6">SUM($H135:$K135)</f>
        <v>1.1096375000000003</v>
      </c>
      <c r="M135" s="136">
        <f>H135*INDEX(Constants!$D$2:$D$8, MATCH('Cities &amp; Towns'!M$3, Constants!$A$2:$A$8, 0))</f>
        <v>1444.9236750000005</v>
      </c>
      <c r="N135" s="100">
        <f>I135*INDEX(Constants!$D$2:$D$8, MATCH('Cities &amp; Towns'!N$3, Constants!$A$2:$A$8, 0))</f>
        <v>19.71</v>
      </c>
      <c r="O135" s="100">
        <f>J135*INDEX(Constants!$D$2:$D$8, MATCH('Cities &amp; Towns'!O$3, Constants!$A$2:$A$8, 0))</f>
        <v>0</v>
      </c>
      <c r="P135" s="100">
        <f>K135*INDEX(Constants!$D$2:$D$8, MATCH('Cities &amp; Towns'!P$3, Constants!$A$2:$A$8, 0))</f>
        <v>0</v>
      </c>
      <c r="Q135" s="48">
        <f t="shared" ref="Q135:Q200" si="7">SUM($M135:$P135)</f>
        <v>1464.6336750000005</v>
      </c>
      <c r="R135" s="55" t="str">
        <f>IF(SUMIF('GMP feeders by town'!$B$2:$B$1152, $A135, 'GMP feeders by town'!$F$2:$F$1152) = 0, "", IF(SUMIF('GMP feeders by town'!$B$2:$B$1152, $A135, 'GMP feeders by town'!$F$2:$F$1152) &lt; 0, 0, SUMIF('GMP feeders by town'!$B$2:$B$1152, $A135, 'GMP feeders by town'!$F$2:$F$1152)))</f>
        <v/>
      </c>
      <c r="S135" s="55">
        <f>IFERROR(IF(INDEX('VEC XFMR capacity by town'!$B$41:$BR$41, MATCH($A135, 'VEC XFMR capacity by town'!$B$1:$BR$1, 0)) = 0, "", IF($L135-INDEX('VEC XFMR capacity by town'!$B$41:$BR$41, MATCH($A135, 'VEC XFMR capacity by town'!$B$1:$BR$1, 0))&lt;0, 0, $L135-INDEX('VEC XFMR capacity by town'!$B$41:$BR$41, MATCH($A135, 'VEC XFMR capacity by town'!$B$1:$BR$1, 0)))), "")</f>
        <v>0</v>
      </c>
      <c r="T135" s="55"/>
      <c r="U135" s="55"/>
      <c r="V135" s="55"/>
      <c r="W135" s="55"/>
      <c r="X135" s="55"/>
      <c r="Y135" s="56" cm="1">
        <f t="array" ref="Y135">IF(SUMPRODUCT(--($R135:$X135&lt;&gt;""))=0, "", SUM($R135:$X135))</f>
        <v>0</v>
      </c>
      <c r="Z135" s="212" cm="1">
        <f t="array" ref="Z135">IFERROR(INDEX('EVT Demand'!$H$2:$H$757,MATCH(1,('EVT Demand'!$A$2:$A$757=$A135)*('EVT Demand'!$C$2:$C$757="Total"),0))/1000, "")</f>
        <v>1430.2860000000001</v>
      </c>
    </row>
    <row r="136" spans="1:26" x14ac:dyDescent="0.25">
      <c r="A136" t="s">
        <v>2</v>
      </c>
      <c r="B136" t="s">
        <v>288</v>
      </c>
      <c r="C136" t="str">
        <f>INDEX('RPC Counties'!$B$2:$B$15, MATCH($B136, 'RPC Counties'!$A$2:$A$15, 0))</f>
        <v>NVDA</v>
      </c>
      <c r="D136" t="s">
        <v>76</v>
      </c>
      <c r="E136" s="1">
        <v>2335</v>
      </c>
      <c r="F136" s="3">
        <f>IFERROR(INDEX(Cities!$E$2:$E$11, MATCH($A136, Cities!$A$2:$A$11, 0)), INDEX(Towns!$E$2:$E$247, MATCH($A136, Towns!$A$2:$A$247, 0)))</f>
        <v>60.7</v>
      </c>
      <c r="G136" s="3">
        <f>INDEX('VCGI Rooftop Solar'!$J$5:$J$260, MATCH($A136, 'VCGI Rooftop Solar'!$D$5:$D$260, 0))</f>
        <v>36.619725475000003</v>
      </c>
      <c r="H136" s="57">
        <f>SUMIFS('Existing Gen'!$E$2:$E$100000, 'Existing Gen'!$B$2:$B$100000, $A136, 'Existing Gen'!$C$2:$C$100000, H$3)/1000</f>
        <v>2.5199730000000002</v>
      </c>
      <c r="I136" s="58">
        <f>SUMIFS('Existing Gen'!$E$2:$E$100000, 'Existing Gen'!$B$2:$B$100000, $A136, 'Existing Gen'!$C$2:$C$100000, I$3)/1000</f>
        <v>1.9E-2</v>
      </c>
      <c r="J136" s="58">
        <f>SUMIFS('Existing Gen'!$E$2:$E$100000, 'Existing Gen'!$B$2:$B$100000, $A136, 'Existing Gen'!$C$2:$C$100000, J$3)/1000</f>
        <v>0</v>
      </c>
      <c r="K136" s="58">
        <f>SUMIFS('Existing Gen'!$E$2:$E$100000, 'Existing Gen'!$B$2:$B$100000, $A136, 'Existing Gen'!$C$2:$C$100000, K$3)/1000</f>
        <v>0.46</v>
      </c>
      <c r="L136" s="59">
        <f t="shared" si="6"/>
        <v>2.9989730000000003</v>
      </c>
      <c r="M136" s="136">
        <f>H136*INDEX(Constants!$D$2:$D$8, MATCH('Cities &amp; Towns'!M$3, Constants!$A$2:$A$8, 0))</f>
        <v>3311.2445220000004</v>
      </c>
      <c r="N136" s="100">
        <f>I136*INDEX(Constants!$D$2:$D$8, MATCH('Cities &amp; Towns'!N$3, Constants!$A$2:$A$8, 0))</f>
        <v>37.448999999999998</v>
      </c>
      <c r="O136" s="100">
        <f>J136*INDEX(Constants!$D$2:$D$8, MATCH('Cities &amp; Towns'!O$3, Constants!$A$2:$A$8, 0))</f>
        <v>0</v>
      </c>
      <c r="P136" s="100">
        <f>K136*INDEX(Constants!$D$2:$D$8, MATCH('Cities &amp; Towns'!P$3, Constants!$A$2:$A$8, 0))</f>
        <v>2014.8000000000002</v>
      </c>
      <c r="Q136" s="48">
        <f t="shared" si="7"/>
        <v>5363.4935220000007</v>
      </c>
      <c r="R136" s="55">
        <f>IF(SUMIF('GMP feeders by town'!$B$2:$B$1152, $A136, 'GMP feeders by town'!$F$2:$F$1152) = 0, "", IF(SUMIF('GMP feeders by town'!$B$2:$B$1152, $A136, 'GMP feeders by town'!$F$2:$F$1152) &lt; 0, 0, SUMIF('GMP feeders by town'!$B$2:$B$1152, $A136, 'GMP feeders by town'!$F$2:$F$1152)))</f>
        <v>2.243641686073043</v>
      </c>
      <c r="S136" s="55" t="str">
        <f>IFERROR(IF(INDEX('VEC XFMR capacity by town'!$B$41:$BR$41, MATCH($A136, 'VEC XFMR capacity by town'!$B$1:$BR$1, 0)) = 0, "", IF($L136-INDEX('VEC XFMR capacity by town'!$B$41:$BR$41, MATCH($A136, 'VEC XFMR capacity by town'!$B$1:$BR$1, 0))&lt;0, 0, $L136-INDEX('VEC XFMR capacity by town'!$B$41:$BR$41, MATCH($A136, 'VEC XFMR capacity by town'!$B$1:$BR$1, 0)))), "")</f>
        <v/>
      </c>
      <c r="T136" s="55"/>
      <c r="U136" s="55"/>
      <c r="V136" s="55"/>
      <c r="W136" s="55"/>
      <c r="X136" s="55"/>
      <c r="Y136" s="56" cm="1">
        <f t="array" ref="Y136">IF(SUMPRODUCT(--($R136:$X136&lt;&gt;""))=0, "", SUM($R136:$X136))</f>
        <v>2.243641686073043</v>
      </c>
      <c r="Z136" s="212" cm="1">
        <f t="array" ref="Z136">IFERROR(INDEX('EVT Demand'!$H$2:$H$757,MATCH(1,('EVT Demand'!$A$2:$A$757=$A136)*('EVT Demand'!$C$2:$C$757="Total"),0))/1000, "")</f>
        <v>11892.616</v>
      </c>
    </row>
    <row r="137" spans="1:26" x14ac:dyDescent="0.25">
      <c r="A137" t="s">
        <v>40</v>
      </c>
      <c r="B137" t="s">
        <v>286</v>
      </c>
      <c r="C137" t="str">
        <f>INDEX('RPC Counties'!$B$2:$B$15, MATCH($B137, 'RPC Counties'!$A$2:$A$15, 0))</f>
        <v>NVDA</v>
      </c>
      <c r="D137" t="s">
        <v>76</v>
      </c>
      <c r="E137" s="1">
        <v>4579</v>
      </c>
      <c r="F137" s="3">
        <f>IFERROR(INDEX(Cities!$E$2:$E$11, MATCH($A137, Cities!$A$2:$A$11, 0)), INDEX(Towns!$E$2:$E$247, MATCH($A137, Towns!$A$2:$A$247, 0)))</f>
        <v>49.6</v>
      </c>
      <c r="G137" s="3">
        <f>INDEX('VCGI Rooftop Solar'!$J$5:$J$260, MATCH($A137, 'VCGI Rooftop Solar'!$D$5:$D$260, 0))</f>
        <v>83.947499020000009</v>
      </c>
      <c r="H137" s="57">
        <f>SUMIFS('Existing Gen'!$E$2:$E$100000, 'Existing Gen'!$B$2:$B$100000, $A137, 'Existing Gen'!$C$2:$C$100000, H$3)/1000</f>
        <v>1.3882000000000003</v>
      </c>
      <c r="I137" s="58">
        <f>SUMIFS('Existing Gen'!$E$2:$E$100000, 'Existing Gen'!$B$2:$B$100000, $A137, 'Existing Gen'!$C$2:$C$100000, I$3)/1000</f>
        <v>1.9E-2</v>
      </c>
      <c r="J137" s="58">
        <f>SUMIFS('Existing Gen'!$E$2:$E$100000, 'Existing Gen'!$B$2:$B$100000, $A137, 'Existing Gen'!$C$2:$C$100000, J$3)/1000</f>
        <v>0</v>
      </c>
      <c r="K137" s="58">
        <f>SUMIFS('Existing Gen'!$E$2:$E$100000, 'Existing Gen'!$B$2:$B$100000, $A137, 'Existing Gen'!$C$2:$C$100000, K$3)/1000</f>
        <v>0</v>
      </c>
      <c r="L137" s="59">
        <f t="shared" si="6"/>
        <v>1.4072000000000002</v>
      </c>
      <c r="M137" s="136">
        <f>H137*INDEX(Constants!$D$2:$D$8, MATCH('Cities &amp; Towns'!M$3, Constants!$A$2:$A$8, 0))</f>
        <v>1824.0948000000005</v>
      </c>
      <c r="N137" s="100">
        <f>I137*INDEX(Constants!$D$2:$D$8, MATCH('Cities &amp; Towns'!N$3, Constants!$A$2:$A$8, 0))</f>
        <v>37.448999999999998</v>
      </c>
      <c r="O137" s="100">
        <f>J137*INDEX(Constants!$D$2:$D$8, MATCH('Cities &amp; Towns'!O$3, Constants!$A$2:$A$8, 0))</f>
        <v>0</v>
      </c>
      <c r="P137" s="100">
        <f>K137*INDEX(Constants!$D$2:$D$8, MATCH('Cities &amp; Towns'!P$3, Constants!$A$2:$A$8, 0))</f>
        <v>0</v>
      </c>
      <c r="Q137" s="48">
        <f t="shared" si="7"/>
        <v>1861.5438000000006</v>
      </c>
      <c r="R137" s="55" t="str">
        <f>IF(SUMIF('GMP feeders by town'!$B$2:$B$1152, $A137, 'GMP feeders by town'!$F$2:$F$1152) = 0, "", IF(SUMIF('GMP feeders by town'!$B$2:$B$1152, $A137, 'GMP feeders by town'!$F$2:$F$1152) &lt; 0, 0, SUMIF('GMP feeders by town'!$B$2:$B$1152, $A137, 'GMP feeders by town'!$F$2:$F$1152)))</f>
        <v/>
      </c>
      <c r="S137" s="55">
        <f>IFERROR(IF(INDEX('VEC XFMR capacity by town'!$B$41:$BR$41, MATCH($A137, 'VEC XFMR capacity by town'!$B$1:$BR$1, 0)) = 0, "", IF($L137-INDEX('VEC XFMR capacity by town'!$B$41:$BR$41, MATCH($A137, 'VEC XFMR capacity by town'!$B$1:$BR$1, 0))&lt;0, 0, $L137-INDEX('VEC XFMR capacity by town'!$B$41:$BR$41, MATCH($A137, 'VEC XFMR capacity by town'!$B$1:$BR$1, 0)))), "")</f>
        <v>0</v>
      </c>
      <c r="T137" s="55"/>
      <c r="U137" s="55"/>
      <c r="V137" s="55"/>
      <c r="W137" s="55"/>
      <c r="X137" s="55"/>
      <c r="Y137" s="56" cm="1">
        <f t="array" ref="Y137">IF(SUMPRODUCT(--($R137:$X137&lt;&gt;""))=0, "", SUM($R137:$X137))</f>
        <v>0</v>
      </c>
      <c r="Z137" s="212" cm="1">
        <f t="array" ref="Z137">IFERROR(INDEX('EVT Demand'!$H$2:$H$757,MATCH(1,('EVT Demand'!$A$2:$A$757=$A137)*('EVT Demand'!$C$2:$C$757="Total"),0))/1000, "")</f>
        <v>39342.466999999997</v>
      </c>
    </row>
    <row r="138" spans="1:26" x14ac:dyDescent="0.25">
      <c r="A138" t="s">
        <v>24</v>
      </c>
      <c r="B138" t="s">
        <v>241</v>
      </c>
      <c r="C138" t="str">
        <f>INDEX('RPC Counties'!$B$2:$B$15, MATCH($B138, 'RPC Counties'!$A$2:$A$15, 0))</f>
        <v>NVDA</v>
      </c>
      <c r="D138" t="s">
        <v>76</v>
      </c>
      <c r="E138">
        <v>270</v>
      </c>
      <c r="F138" s="3">
        <f>IFERROR(INDEX(Cities!$E$2:$E$11, MATCH($A138, Cities!$A$2:$A$11, 0)), INDEX(Towns!$E$2:$E$247, MATCH($A138, Towns!$A$2:$A$247, 0)))</f>
        <v>37.4</v>
      </c>
      <c r="G138" s="3">
        <f>INDEX('VCGI Rooftop Solar'!$J$5:$J$260, MATCH($A138, 'VCGI Rooftop Solar'!$D$5:$D$260, 0))</f>
        <v>3.3576627400000003</v>
      </c>
      <c r="H138" s="57">
        <f>SUMIFS('Existing Gen'!$E$2:$E$100000, 'Existing Gen'!$B$2:$B$100000, $A138, 'Existing Gen'!$C$2:$C$100000, H$3)/1000</f>
        <v>1.6940999999999998E-2</v>
      </c>
      <c r="I138" s="58">
        <f>SUMIFS('Existing Gen'!$E$2:$E$100000, 'Existing Gen'!$B$2:$B$100000, $A138, 'Existing Gen'!$C$2:$C$100000, I$3)/1000</f>
        <v>0</v>
      </c>
      <c r="J138" s="58">
        <f>SUMIFS('Existing Gen'!$E$2:$E$100000, 'Existing Gen'!$B$2:$B$100000, $A138, 'Existing Gen'!$C$2:$C$100000, J$3)/1000</f>
        <v>0</v>
      </c>
      <c r="K138" s="58">
        <f>SUMIFS('Existing Gen'!$E$2:$E$100000, 'Existing Gen'!$B$2:$B$100000, $A138, 'Existing Gen'!$C$2:$C$100000, K$3)/1000</f>
        <v>0</v>
      </c>
      <c r="L138" s="59">
        <f t="shared" si="6"/>
        <v>1.6940999999999998E-2</v>
      </c>
      <c r="M138" s="136">
        <f>H138*INDEX(Constants!$D$2:$D$8, MATCH('Cities &amp; Towns'!M$3, Constants!$A$2:$A$8, 0))</f>
        <v>22.260473999999999</v>
      </c>
      <c r="N138" s="100">
        <f>I138*INDEX(Constants!$D$2:$D$8, MATCH('Cities &amp; Towns'!N$3, Constants!$A$2:$A$8, 0))</f>
        <v>0</v>
      </c>
      <c r="O138" s="100">
        <f>J138*INDEX(Constants!$D$2:$D$8, MATCH('Cities &amp; Towns'!O$3, Constants!$A$2:$A$8, 0))</f>
        <v>0</v>
      </c>
      <c r="P138" s="100">
        <f>K138*INDEX(Constants!$D$2:$D$8, MATCH('Cities &amp; Towns'!P$3, Constants!$A$2:$A$8, 0))</f>
        <v>0</v>
      </c>
      <c r="Q138" s="48">
        <f t="shared" si="7"/>
        <v>22.260473999999999</v>
      </c>
      <c r="R138" s="55" t="str">
        <f>IF(SUMIF('GMP feeders by town'!$B$2:$B$1152, $A138, 'GMP feeders by town'!$F$2:$F$1152) = 0, "", IF(SUMIF('GMP feeders by town'!$B$2:$B$1152, $A138, 'GMP feeders by town'!$F$2:$F$1152) &lt; 0, 0, SUMIF('GMP feeders by town'!$B$2:$B$1152, $A138, 'GMP feeders by town'!$F$2:$F$1152)))</f>
        <v/>
      </c>
      <c r="S138" s="55" t="str">
        <f>IFERROR(IF(INDEX('VEC XFMR capacity by town'!$B$41:$BR$41, MATCH($A138, 'VEC XFMR capacity by town'!$B$1:$BR$1, 0)) = 0, "", IF($L138-INDEX('VEC XFMR capacity by town'!$B$41:$BR$41, MATCH($A138, 'VEC XFMR capacity by town'!$B$1:$BR$1, 0))&lt;0, 0, $L138-INDEX('VEC XFMR capacity by town'!$B$41:$BR$41, MATCH($A138, 'VEC XFMR capacity by town'!$B$1:$BR$1, 0)))), "")</f>
        <v/>
      </c>
      <c r="T138" s="55"/>
      <c r="U138" s="55"/>
      <c r="V138" s="55"/>
      <c r="W138" s="55"/>
      <c r="X138" s="55"/>
      <c r="Y138" s="56" t="str" cm="1">
        <f t="array" ref="Y138">IF(SUMPRODUCT(--($R138:$X138&lt;&gt;""))=0, "", SUM($R138:$X138))</f>
        <v/>
      </c>
      <c r="Z138" s="212" cm="1">
        <f t="array" ref="Z138">IFERROR(INDEX('EVT Demand'!$H$2:$H$757,MATCH(1,('EVT Demand'!$A$2:$A$757=$A138)*('EVT Demand'!$C$2:$C$757="Total"),0))/1000, "")</f>
        <v>0</v>
      </c>
    </row>
    <row r="139" spans="1:26" x14ac:dyDescent="0.25">
      <c r="A139" t="s">
        <v>25</v>
      </c>
      <c r="B139" t="s">
        <v>241</v>
      </c>
      <c r="C139" t="str">
        <f>INDEX('RPC Counties'!$B$2:$B$15, MATCH($B139, 'RPC Counties'!$A$2:$A$15, 0))</f>
        <v>NVDA</v>
      </c>
      <c r="D139" t="s">
        <v>76</v>
      </c>
      <c r="E139">
        <v>16</v>
      </c>
      <c r="F139" s="3">
        <f>IFERROR(INDEX(Cities!$E$2:$E$11, MATCH($A139, Cities!$A$2:$A$11, 0)), INDEX(Towns!$E$2:$E$247, MATCH($A139, Towns!$A$2:$A$247, 0)))</f>
        <v>52.6</v>
      </c>
      <c r="G139" s="3">
        <f>INDEX('VCGI Rooftop Solar'!$J$5:$J$260, MATCH($A139, 'VCGI Rooftop Solar'!$D$5:$D$260, 0))</f>
        <v>0.78554679500000002</v>
      </c>
      <c r="H139" s="57">
        <f>SUMIFS('Existing Gen'!$E$2:$E$100000, 'Existing Gen'!$B$2:$B$100000, $A139, 'Existing Gen'!$C$2:$C$100000, H$3)/1000</f>
        <v>0</v>
      </c>
      <c r="I139" s="58">
        <f>SUMIFS('Existing Gen'!$E$2:$E$100000, 'Existing Gen'!$B$2:$B$100000, $A139, 'Existing Gen'!$C$2:$C$100000, I$3)/1000</f>
        <v>0</v>
      </c>
      <c r="J139" s="58">
        <f>SUMIFS('Existing Gen'!$E$2:$E$100000, 'Existing Gen'!$B$2:$B$100000, $A139, 'Existing Gen'!$C$2:$C$100000, J$3)/1000</f>
        <v>0</v>
      </c>
      <c r="K139" s="58">
        <f>SUMIFS('Existing Gen'!$E$2:$E$100000, 'Existing Gen'!$B$2:$B$100000, $A139, 'Existing Gen'!$C$2:$C$100000, K$3)/1000</f>
        <v>0</v>
      </c>
      <c r="L139" s="59">
        <f t="shared" si="6"/>
        <v>0</v>
      </c>
      <c r="M139" s="136">
        <f>H139*INDEX(Constants!$D$2:$D$8, MATCH('Cities &amp; Towns'!M$3, Constants!$A$2:$A$8, 0))</f>
        <v>0</v>
      </c>
      <c r="N139" s="100">
        <f>I139*INDEX(Constants!$D$2:$D$8, MATCH('Cities &amp; Towns'!N$3, Constants!$A$2:$A$8, 0))</f>
        <v>0</v>
      </c>
      <c r="O139" s="100">
        <f>J139*INDEX(Constants!$D$2:$D$8, MATCH('Cities &amp; Towns'!O$3, Constants!$A$2:$A$8, 0))</f>
        <v>0</v>
      </c>
      <c r="P139" s="100">
        <f>K139*INDEX(Constants!$D$2:$D$8, MATCH('Cities &amp; Towns'!P$3, Constants!$A$2:$A$8, 0))</f>
        <v>0</v>
      </c>
      <c r="Q139" s="48">
        <f t="shared" si="7"/>
        <v>0</v>
      </c>
      <c r="R139" s="55" t="str">
        <f>IF(SUMIF('GMP feeders by town'!$B$2:$B$1152, $A139, 'GMP feeders by town'!$F$2:$F$1152) = 0, "", IF(SUMIF('GMP feeders by town'!$B$2:$B$1152, $A139, 'GMP feeders by town'!$F$2:$F$1152) &lt; 0, 0, SUMIF('GMP feeders by town'!$B$2:$B$1152, $A139, 'GMP feeders by town'!$F$2:$F$1152)))</f>
        <v/>
      </c>
      <c r="S139" s="55" t="str">
        <f>IFERROR(IF(INDEX('VEC XFMR capacity by town'!$B$41:$BR$41, MATCH($A139, 'VEC XFMR capacity by town'!$B$1:$BR$1, 0)) = 0, "", IF($L139-INDEX('VEC XFMR capacity by town'!$B$41:$BR$41, MATCH($A139, 'VEC XFMR capacity by town'!$B$1:$BR$1, 0))&lt;0, 0, $L139-INDEX('VEC XFMR capacity by town'!$B$41:$BR$41, MATCH($A139, 'VEC XFMR capacity by town'!$B$1:$BR$1, 0)))), "")</f>
        <v/>
      </c>
      <c r="T139" s="55"/>
      <c r="U139" s="55"/>
      <c r="V139" s="55"/>
      <c r="W139" s="55"/>
      <c r="X139" s="55"/>
      <c r="Y139" s="56" t="str" cm="1">
        <f t="array" ref="Y139">IF(SUMPRODUCT(--($R139:$X139&lt;&gt;""))=0, "", SUM($R139:$X139))</f>
        <v/>
      </c>
      <c r="Z139" s="212" cm="1">
        <f t="array" ref="Z139">IFERROR(INDEX('EVT Demand'!$H$2:$H$757,MATCH(1,('EVT Demand'!$A$2:$A$757=$A139)*('EVT Demand'!$C$2:$C$757="Total"),0))/1000, "")</f>
        <v>0</v>
      </c>
    </row>
    <row r="140" spans="1:26" x14ac:dyDescent="0.25">
      <c r="A140" t="s">
        <v>41</v>
      </c>
      <c r="B140" t="s">
        <v>286</v>
      </c>
      <c r="C140" t="str">
        <f>INDEX('RPC Counties'!$B$2:$B$15, MATCH($B140, 'RPC Counties'!$A$2:$A$15, 0))</f>
        <v>NVDA</v>
      </c>
      <c r="D140" t="s">
        <v>76</v>
      </c>
      <c r="E140" s="1">
        <v>1114</v>
      </c>
      <c r="F140" s="3">
        <f>IFERROR(INDEX(Cities!$E$2:$E$11, MATCH($A140, Cities!$A$2:$A$11, 0)), INDEX(Towns!$E$2:$E$247, MATCH($A140, Towns!$A$2:$A$247, 0)))</f>
        <v>37.9</v>
      </c>
      <c r="G140" s="3">
        <f>INDEX('VCGI Rooftop Solar'!$J$5:$J$260, MATCH($A140, 'VCGI Rooftop Solar'!$D$5:$D$260, 0))</f>
        <v>17.25830741</v>
      </c>
      <c r="H140" s="57">
        <f>SUMIFS('Existing Gen'!$E$2:$E$100000, 'Existing Gen'!$B$2:$B$100000, $A140, 'Existing Gen'!$C$2:$C$100000, H$3)/1000</f>
        <v>0.42323200000000005</v>
      </c>
      <c r="I140" s="58">
        <f>SUMIFS('Existing Gen'!$E$2:$E$100000, 'Existing Gen'!$B$2:$B$100000, $A140, 'Existing Gen'!$C$2:$C$100000, I$3)/1000</f>
        <v>9.4999999999999998E-3</v>
      </c>
      <c r="J140" s="58">
        <f>SUMIFS('Existing Gen'!$E$2:$E$100000, 'Existing Gen'!$B$2:$B$100000, $A140, 'Existing Gen'!$C$2:$C$100000, J$3)/1000</f>
        <v>0</v>
      </c>
      <c r="K140" s="58">
        <f>SUMIFS('Existing Gen'!$E$2:$E$100000, 'Existing Gen'!$B$2:$B$100000, $A140, 'Existing Gen'!$C$2:$C$100000, K$3)/1000</f>
        <v>0</v>
      </c>
      <c r="L140" s="59">
        <f t="shared" si="6"/>
        <v>0.43273200000000006</v>
      </c>
      <c r="M140" s="136">
        <f>H140*INDEX(Constants!$D$2:$D$8, MATCH('Cities &amp; Towns'!M$3, Constants!$A$2:$A$8, 0))</f>
        <v>556.12684800000011</v>
      </c>
      <c r="N140" s="100">
        <f>I140*INDEX(Constants!$D$2:$D$8, MATCH('Cities &amp; Towns'!N$3, Constants!$A$2:$A$8, 0))</f>
        <v>18.724499999999999</v>
      </c>
      <c r="O140" s="100">
        <f>J140*INDEX(Constants!$D$2:$D$8, MATCH('Cities &amp; Towns'!O$3, Constants!$A$2:$A$8, 0))</f>
        <v>0</v>
      </c>
      <c r="P140" s="100">
        <f>K140*INDEX(Constants!$D$2:$D$8, MATCH('Cities &amp; Towns'!P$3, Constants!$A$2:$A$8, 0))</f>
        <v>0</v>
      </c>
      <c r="Q140" s="48">
        <f t="shared" si="7"/>
        <v>574.85134800000014</v>
      </c>
      <c r="R140" s="55" t="str">
        <f>IF(SUMIF('GMP feeders by town'!$B$2:$B$1152, $A140, 'GMP feeders by town'!$F$2:$F$1152) = 0, "", IF(SUMIF('GMP feeders by town'!$B$2:$B$1152, $A140, 'GMP feeders by town'!$F$2:$F$1152) &lt; 0, 0, SUMIF('GMP feeders by town'!$B$2:$B$1152, $A140, 'GMP feeders by town'!$F$2:$F$1152)))</f>
        <v/>
      </c>
      <c r="S140" s="55">
        <f>IFERROR(IF(INDEX('VEC XFMR capacity by town'!$B$41:$BR$41, MATCH($A140, 'VEC XFMR capacity by town'!$B$1:$BR$1, 0)) = 0, "", IF($L140-INDEX('VEC XFMR capacity by town'!$B$41:$BR$41, MATCH($A140, 'VEC XFMR capacity by town'!$B$1:$BR$1, 0))&lt;0, 0, $L140-INDEX('VEC XFMR capacity by town'!$B$41:$BR$41, MATCH($A140, 'VEC XFMR capacity by town'!$B$1:$BR$1, 0)))), "")</f>
        <v>0</v>
      </c>
      <c r="T140" s="55"/>
      <c r="U140" s="55"/>
      <c r="V140" s="55"/>
      <c r="W140" s="55"/>
      <c r="X140" s="55"/>
      <c r="Y140" s="56" cm="1">
        <f t="array" ref="Y140">IF(SUMPRODUCT(--($R140:$X140&lt;&gt;""))=0, "", SUM($R140:$X140))</f>
        <v>0</v>
      </c>
      <c r="Z140" s="212" cm="1">
        <f t="array" ref="Z140">IFERROR(INDEX('EVT Demand'!$H$2:$H$757,MATCH(1,('EVT Demand'!$A$2:$A$757=$A140)*('EVT Demand'!$C$2:$C$757="Total"),0))/1000, "")</f>
        <v>5421.8580000000002</v>
      </c>
    </row>
    <row r="141" spans="1:26" x14ac:dyDescent="0.25">
      <c r="A141" t="s">
        <v>26</v>
      </c>
      <c r="B141" t="s">
        <v>241</v>
      </c>
      <c r="C141" t="str">
        <f>INDEX('RPC Counties'!$B$2:$B$15, MATCH($B141, 'RPC Counties'!$A$2:$A$15, 0))</f>
        <v>NVDA</v>
      </c>
      <c r="D141" t="s">
        <v>76</v>
      </c>
      <c r="E141">
        <v>81</v>
      </c>
      <c r="F141" s="3">
        <f>IFERROR(INDEX(Cities!$E$2:$E$11, MATCH($A141, Cities!$A$2:$A$11, 0)), INDEX(Towns!$E$2:$E$247, MATCH($A141, Towns!$A$2:$A$247, 0)))</f>
        <v>39</v>
      </c>
      <c r="G141" s="3">
        <f>INDEX('VCGI Rooftop Solar'!$J$5:$J$260, MATCH($A141, 'VCGI Rooftop Solar'!$D$5:$D$260, 0))</f>
        <v>1.186845315</v>
      </c>
      <c r="H141" s="57">
        <f>SUMIFS('Existing Gen'!$E$2:$E$100000, 'Existing Gen'!$B$2:$B$100000, $A141, 'Existing Gen'!$C$2:$C$100000, H$3)/1000</f>
        <v>0</v>
      </c>
      <c r="I141" s="58">
        <f>SUMIFS('Existing Gen'!$E$2:$E$100000, 'Existing Gen'!$B$2:$B$100000, $A141, 'Existing Gen'!$C$2:$C$100000, I$3)/1000</f>
        <v>0</v>
      </c>
      <c r="J141" s="58">
        <f>SUMIFS('Existing Gen'!$E$2:$E$100000, 'Existing Gen'!$B$2:$B$100000, $A141, 'Existing Gen'!$C$2:$C$100000, J$3)/1000</f>
        <v>0</v>
      </c>
      <c r="K141" s="58">
        <f>SUMIFS('Existing Gen'!$E$2:$E$100000, 'Existing Gen'!$B$2:$B$100000, $A141, 'Existing Gen'!$C$2:$C$100000, K$3)/1000</f>
        <v>0</v>
      </c>
      <c r="L141" s="59">
        <f t="shared" si="6"/>
        <v>0</v>
      </c>
      <c r="M141" s="136">
        <f>H141*INDEX(Constants!$D$2:$D$8, MATCH('Cities &amp; Towns'!M$3, Constants!$A$2:$A$8, 0))</f>
        <v>0</v>
      </c>
      <c r="N141" s="100">
        <f>I141*INDEX(Constants!$D$2:$D$8, MATCH('Cities &amp; Towns'!N$3, Constants!$A$2:$A$8, 0))</f>
        <v>0</v>
      </c>
      <c r="O141" s="100">
        <f>J141*INDEX(Constants!$D$2:$D$8, MATCH('Cities &amp; Towns'!O$3, Constants!$A$2:$A$8, 0))</f>
        <v>0</v>
      </c>
      <c r="P141" s="100">
        <f>K141*INDEX(Constants!$D$2:$D$8, MATCH('Cities &amp; Towns'!P$3, Constants!$A$2:$A$8, 0))</f>
        <v>0</v>
      </c>
      <c r="Q141" s="48">
        <f t="shared" si="7"/>
        <v>0</v>
      </c>
      <c r="R141" s="55">
        <f>IF(SUMIF('GMP feeders by town'!$B$2:$B$1152, $A141, 'GMP feeders by town'!$F$2:$F$1152) = 0, "", IF(SUMIF('GMP feeders by town'!$B$2:$B$1152, $A141, 'GMP feeders by town'!$F$2:$F$1152) &lt; 0, 0, SUMIF('GMP feeders by town'!$B$2:$B$1152, $A141, 'GMP feeders by town'!$F$2:$F$1152)))</f>
        <v>0</v>
      </c>
      <c r="S141" s="55" t="str">
        <f>IFERROR(IF(INDEX('VEC XFMR capacity by town'!$B$41:$BR$41, MATCH($A141, 'VEC XFMR capacity by town'!$B$1:$BR$1, 0)) = 0, "", IF($L141-INDEX('VEC XFMR capacity by town'!$B$41:$BR$41, MATCH($A141, 'VEC XFMR capacity by town'!$B$1:$BR$1, 0))&lt;0, 0, $L141-INDEX('VEC XFMR capacity by town'!$B$41:$BR$41, MATCH($A141, 'VEC XFMR capacity by town'!$B$1:$BR$1, 0)))), "")</f>
        <v/>
      </c>
      <c r="T141" s="55"/>
      <c r="U141" s="55"/>
      <c r="V141" s="55"/>
      <c r="W141" s="55"/>
      <c r="X141" s="55"/>
      <c r="Y141" s="56" cm="1">
        <f t="array" ref="Y141">IF(SUMPRODUCT(--($R141:$X141&lt;&gt;""))=0, "", SUM($R141:$X141))</f>
        <v>0</v>
      </c>
      <c r="Z141" s="212" cm="1">
        <f t="array" ref="Z141">IFERROR(INDEX('EVT Demand'!$H$2:$H$757,MATCH(1,('EVT Demand'!$A$2:$A$757=$A141)*('EVT Demand'!$C$2:$C$757="Total"),0))/1000, "")</f>
        <v>0</v>
      </c>
    </row>
    <row r="142" spans="1:26" x14ac:dyDescent="0.25">
      <c r="A142" t="s">
        <v>42</v>
      </c>
      <c r="B142" t="s">
        <v>286</v>
      </c>
      <c r="C142" t="str">
        <f>INDEX('RPC Counties'!$B$2:$B$15, MATCH($B142, 'RPC Counties'!$A$2:$A$15, 0))</f>
        <v>NVDA</v>
      </c>
      <c r="D142" t="s">
        <v>76</v>
      </c>
      <c r="E142">
        <v>811</v>
      </c>
      <c r="F142" s="3">
        <f>IFERROR(INDEX(Cities!$E$2:$E$11, MATCH($A142, Cities!$A$2:$A$11, 0)), INDEX(Towns!$E$2:$E$247, MATCH($A142, Towns!$A$2:$A$247, 0)))</f>
        <v>37.799999999999997</v>
      </c>
      <c r="G142" s="3">
        <f>INDEX('VCGI Rooftop Solar'!$J$5:$J$260, MATCH($A142, 'VCGI Rooftop Solar'!$D$5:$D$260, 0))</f>
        <v>19.452599810000002</v>
      </c>
      <c r="H142" s="57">
        <f>SUMIFS('Existing Gen'!$E$2:$E$100000, 'Existing Gen'!$B$2:$B$100000, $A142, 'Existing Gen'!$C$2:$C$100000, H$3)/1000</f>
        <v>0.31116899999999997</v>
      </c>
      <c r="I142" s="58">
        <f>SUMIFS('Existing Gen'!$E$2:$E$100000, 'Existing Gen'!$B$2:$B$100000, $A142, 'Existing Gen'!$C$2:$C$100000, I$3)/1000</f>
        <v>1.3928000000000001E-2</v>
      </c>
      <c r="J142" s="58">
        <f>SUMIFS('Existing Gen'!$E$2:$E$100000, 'Existing Gen'!$B$2:$B$100000, $A142, 'Existing Gen'!$C$2:$C$100000, J$3)/1000</f>
        <v>0.15</v>
      </c>
      <c r="K142" s="58">
        <f>SUMIFS('Existing Gen'!$E$2:$E$100000, 'Existing Gen'!$B$2:$B$100000, $A142, 'Existing Gen'!$C$2:$C$100000, K$3)/1000</f>
        <v>0</v>
      </c>
      <c r="L142" s="59">
        <f t="shared" si="6"/>
        <v>0.47509699999999999</v>
      </c>
      <c r="M142" s="136">
        <f>H142*INDEX(Constants!$D$2:$D$8, MATCH('Cities &amp; Towns'!M$3, Constants!$A$2:$A$8, 0))</f>
        <v>408.87606599999998</v>
      </c>
      <c r="N142" s="100">
        <f>I142*INDEX(Constants!$D$2:$D$8, MATCH('Cities &amp; Towns'!N$3, Constants!$A$2:$A$8, 0))</f>
        <v>27.452088000000003</v>
      </c>
      <c r="O142" s="100">
        <f>J142*INDEX(Constants!$D$2:$D$8, MATCH('Cities &amp; Towns'!O$3, Constants!$A$2:$A$8, 0))</f>
        <v>919.8</v>
      </c>
      <c r="P142" s="100">
        <f>K142*INDEX(Constants!$D$2:$D$8, MATCH('Cities &amp; Towns'!P$3, Constants!$A$2:$A$8, 0))</f>
        <v>0</v>
      </c>
      <c r="Q142" s="48">
        <f t="shared" si="7"/>
        <v>1356.128154</v>
      </c>
      <c r="R142" s="55" t="str">
        <f>IF(SUMIF('GMP feeders by town'!$B$2:$B$1152, $A142, 'GMP feeders by town'!$F$2:$F$1152) = 0, "", IF(SUMIF('GMP feeders by town'!$B$2:$B$1152, $A142, 'GMP feeders by town'!$F$2:$F$1152) &lt; 0, 0, SUMIF('GMP feeders by town'!$B$2:$B$1152, $A142, 'GMP feeders by town'!$F$2:$F$1152)))</f>
        <v/>
      </c>
      <c r="S142" s="55">
        <f>IFERROR(IF(INDEX('VEC XFMR capacity by town'!$B$41:$BR$41, MATCH($A142, 'VEC XFMR capacity by town'!$B$1:$BR$1, 0)) = 0, "", IF($L142-INDEX('VEC XFMR capacity by town'!$B$41:$BR$41, MATCH($A142, 'VEC XFMR capacity by town'!$B$1:$BR$1, 0))&lt;0, 0, $L142-INDEX('VEC XFMR capacity by town'!$B$41:$BR$41, MATCH($A142, 'VEC XFMR capacity by town'!$B$1:$BR$1, 0)))), "")</f>
        <v>0.25009700000000001</v>
      </c>
      <c r="T142" s="55"/>
      <c r="U142" s="55"/>
      <c r="V142" s="55"/>
      <c r="W142" s="55"/>
      <c r="X142" s="55"/>
      <c r="Y142" s="56" cm="1">
        <f t="array" ref="Y142">IF(SUMPRODUCT(--($R142:$X142&lt;&gt;""))=0, "", SUM($R142:$X142))</f>
        <v>0.25009700000000001</v>
      </c>
      <c r="Z142" s="212" cm="1">
        <f t="array" ref="Z142">IFERROR(INDEX('EVT Demand'!$H$2:$H$757,MATCH(1,('EVT Demand'!$A$2:$A$757=$A142)*('EVT Demand'!$C$2:$C$757="Total"),0))/1000, "")</f>
        <v>0</v>
      </c>
    </row>
    <row r="143" spans="1:26" x14ac:dyDescent="0.25">
      <c r="A143" t="s">
        <v>3</v>
      </c>
      <c r="B143" t="s">
        <v>288</v>
      </c>
      <c r="C143" t="str">
        <f>INDEX('RPC Counties'!$B$2:$B$15, MATCH($B143, 'RPC Counties'!$A$2:$A$15, 0))</f>
        <v>NVDA</v>
      </c>
      <c r="D143" t="s">
        <v>76</v>
      </c>
      <c r="E143">
        <v>984</v>
      </c>
      <c r="F143" s="3">
        <f>IFERROR(INDEX(Cities!$E$2:$E$11, MATCH($A143, Cities!$A$2:$A$11, 0)), INDEX(Towns!$E$2:$E$247, MATCH($A143, Towns!$A$2:$A$247, 0)))</f>
        <v>53.7</v>
      </c>
      <c r="G143" s="3">
        <f>INDEX('VCGI Rooftop Solar'!$J$5:$J$260, MATCH($A143, 'VCGI Rooftop Solar'!$D$5:$D$260, 0))</f>
        <v>11.378691040000001</v>
      </c>
      <c r="H143" s="57">
        <f>SUMIFS('Existing Gen'!$E$2:$E$100000, 'Existing Gen'!$B$2:$B$100000, $A143, 'Existing Gen'!$C$2:$C$100000, H$3)/1000</f>
        <v>0.89601999999999993</v>
      </c>
      <c r="I143" s="58">
        <f>SUMIFS('Existing Gen'!$E$2:$E$100000, 'Existing Gen'!$B$2:$B$100000, $A143, 'Existing Gen'!$C$2:$C$100000, I$3)/1000</f>
        <v>0</v>
      </c>
      <c r="J143" s="58">
        <f>SUMIFS('Existing Gen'!$E$2:$E$100000, 'Existing Gen'!$B$2:$B$100000, $A143, 'Existing Gen'!$C$2:$C$100000, J$3)/1000</f>
        <v>0</v>
      </c>
      <c r="K143" s="58">
        <f>SUMIFS('Existing Gen'!$E$2:$E$100000, 'Existing Gen'!$B$2:$B$100000, $A143, 'Existing Gen'!$C$2:$C$100000, K$3)/1000</f>
        <v>0</v>
      </c>
      <c r="L143" s="59">
        <f t="shared" si="6"/>
        <v>0.89601999999999993</v>
      </c>
      <c r="M143" s="136">
        <f>H143*INDEX(Constants!$D$2:$D$8, MATCH('Cities &amp; Towns'!M$3, Constants!$A$2:$A$8, 0))</f>
        <v>1177.3702799999999</v>
      </c>
      <c r="N143" s="100">
        <f>I143*INDEX(Constants!$D$2:$D$8, MATCH('Cities &amp; Towns'!N$3, Constants!$A$2:$A$8, 0))</f>
        <v>0</v>
      </c>
      <c r="O143" s="100">
        <f>J143*INDEX(Constants!$D$2:$D$8, MATCH('Cities &amp; Towns'!O$3, Constants!$A$2:$A$8, 0))</f>
        <v>0</v>
      </c>
      <c r="P143" s="100">
        <f>K143*INDEX(Constants!$D$2:$D$8, MATCH('Cities &amp; Towns'!P$3, Constants!$A$2:$A$8, 0))</f>
        <v>0</v>
      </c>
      <c r="Q143" s="48">
        <f t="shared" si="7"/>
        <v>1177.3702799999999</v>
      </c>
      <c r="R143" s="55">
        <f>IF(SUMIF('GMP feeders by town'!$B$2:$B$1152, $A143, 'GMP feeders by town'!$F$2:$F$1152) = 0, "", IF(SUMIF('GMP feeders by town'!$B$2:$B$1152, $A143, 'GMP feeders by town'!$F$2:$F$1152) &lt; 0, 0, SUMIF('GMP feeders by town'!$B$2:$B$1152, $A143, 'GMP feeders by town'!$F$2:$F$1152)))</f>
        <v>1.4006971295966673</v>
      </c>
      <c r="S143" s="55" t="str">
        <f>IFERROR(IF(INDEX('VEC XFMR capacity by town'!$B$41:$BR$41, MATCH($A143, 'VEC XFMR capacity by town'!$B$1:$BR$1, 0)) = 0, "", IF($L143-INDEX('VEC XFMR capacity by town'!$B$41:$BR$41, MATCH($A143, 'VEC XFMR capacity by town'!$B$1:$BR$1, 0))&lt;0, 0, $L143-INDEX('VEC XFMR capacity by town'!$B$41:$BR$41, MATCH($A143, 'VEC XFMR capacity by town'!$B$1:$BR$1, 0)))), "")</f>
        <v/>
      </c>
      <c r="T143" s="55"/>
      <c r="U143" s="55"/>
      <c r="V143" s="55"/>
      <c r="W143" s="55"/>
      <c r="X143" s="55"/>
      <c r="Y143" s="56" cm="1">
        <f t="array" ref="Y143">IF(SUMPRODUCT(--($R143:$X143&lt;&gt;""))=0, "", SUM($R143:$X143))</f>
        <v>1.4006971295966673</v>
      </c>
      <c r="Z143" s="212" cm="1">
        <f t="array" ref="Z143">IFERROR(INDEX('EVT Demand'!$H$2:$H$757,MATCH(1,('EVT Demand'!$A$2:$A$757=$A143)*('EVT Demand'!$C$2:$C$757="Total"),0))/1000, "")</f>
        <v>3972.6239999999998</v>
      </c>
    </row>
    <row r="144" spans="1:26" x14ac:dyDescent="0.25">
      <c r="A144" t="s">
        <v>27</v>
      </c>
      <c r="B144" t="s">
        <v>241</v>
      </c>
      <c r="C144" t="str">
        <f>INDEX('RPC Counties'!$B$2:$B$15, MATCH($B144, 'RPC Counties'!$A$2:$A$15, 0))</f>
        <v>NVDA</v>
      </c>
      <c r="D144" t="s">
        <v>76</v>
      </c>
      <c r="E144">
        <v>262</v>
      </c>
      <c r="F144" s="3">
        <f>IFERROR(INDEX(Cities!$E$2:$E$11, MATCH($A144, Cities!$A$2:$A$11, 0)), INDEX(Towns!$E$2:$E$247, MATCH($A144, Towns!$A$2:$A$247, 0)))</f>
        <v>32.799999999999997</v>
      </c>
      <c r="G144" s="3">
        <f>INDEX('VCGI Rooftop Solar'!$J$5:$J$260, MATCH($A144, 'VCGI Rooftop Solar'!$D$5:$D$260, 0))</f>
        <v>5.0273512250000003</v>
      </c>
      <c r="H144" s="57">
        <f>SUMIFS('Existing Gen'!$E$2:$E$100000, 'Existing Gen'!$B$2:$B$100000, $A144, 'Existing Gen'!$C$2:$C$100000, H$3)/1000</f>
        <v>0.11545</v>
      </c>
      <c r="I144" s="58">
        <f>SUMIFS('Existing Gen'!$E$2:$E$100000, 'Existing Gen'!$B$2:$B$100000, $A144, 'Existing Gen'!$C$2:$C$100000, I$3)/1000</f>
        <v>0</v>
      </c>
      <c r="J144" s="58">
        <f>SUMIFS('Existing Gen'!$E$2:$E$100000, 'Existing Gen'!$B$2:$B$100000, $A144, 'Existing Gen'!$C$2:$C$100000, J$3)/1000</f>
        <v>0</v>
      </c>
      <c r="K144" s="58">
        <f>SUMIFS('Existing Gen'!$E$2:$E$100000, 'Existing Gen'!$B$2:$B$100000, $A144, 'Existing Gen'!$C$2:$C$100000, K$3)/1000</f>
        <v>0</v>
      </c>
      <c r="L144" s="59">
        <f t="shared" si="6"/>
        <v>0.11545</v>
      </c>
      <c r="M144" s="136">
        <f>H144*INDEX(Constants!$D$2:$D$8, MATCH('Cities &amp; Towns'!M$3, Constants!$A$2:$A$8, 0))</f>
        <v>151.7013</v>
      </c>
      <c r="N144" s="100">
        <f>I144*INDEX(Constants!$D$2:$D$8, MATCH('Cities &amp; Towns'!N$3, Constants!$A$2:$A$8, 0))</f>
        <v>0</v>
      </c>
      <c r="O144" s="100">
        <f>J144*INDEX(Constants!$D$2:$D$8, MATCH('Cities &amp; Towns'!O$3, Constants!$A$2:$A$8, 0))</f>
        <v>0</v>
      </c>
      <c r="P144" s="100">
        <f>K144*INDEX(Constants!$D$2:$D$8, MATCH('Cities &amp; Towns'!P$3, Constants!$A$2:$A$8, 0))</f>
        <v>0</v>
      </c>
      <c r="Q144" s="48">
        <f t="shared" si="7"/>
        <v>151.7013</v>
      </c>
      <c r="R144" s="55">
        <f>IF(SUMIF('GMP feeders by town'!$B$2:$B$1152, $A144, 'GMP feeders by town'!$F$2:$F$1152) = 0, "", IF(SUMIF('GMP feeders by town'!$B$2:$B$1152, $A144, 'GMP feeders by town'!$F$2:$F$1152) &lt; 0, 0, SUMIF('GMP feeders by town'!$B$2:$B$1152, $A144, 'GMP feeders by town'!$F$2:$F$1152)))</f>
        <v>0</v>
      </c>
      <c r="S144" s="55" t="str">
        <f>IFERROR(IF(INDEX('VEC XFMR capacity by town'!$B$41:$BR$41, MATCH($A144, 'VEC XFMR capacity by town'!$B$1:$BR$1, 0)) = 0, "", IF($L144-INDEX('VEC XFMR capacity by town'!$B$41:$BR$41, MATCH($A144, 'VEC XFMR capacity by town'!$B$1:$BR$1, 0))&lt;0, 0, $L144-INDEX('VEC XFMR capacity by town'!$B$41:$BR$41, MATCH($A144, 'VEC XFMR capacity by town'!$B$1:$BR$1, 0)))), "")</f>
        <v/>
      </c>
      <c r="T144" s="55"/>
      <c r="U144" s="55"/>
      <c r="V144" s="55"/>
      <c r="W144" s="55"/>
      <c r="X144" s="55"/>
      <c r="Y144" s="56" cm="1">
        <f t="array" ref="Y144">IF(SUMPRODUCT(--($R144:$X144&lt;&gt;""))=0, "", SUM($R144:$X144))</f>
        <v>0</v>
      </c>
      <c r="Z144" s="212" cm="1">
        <f t="array" ref="Z144">IFERROR(INDEX('EVT Demand'!$H$2:$H$757,MATCH(1,('EVT Demand'!$A$2:$A$757=$A144)*('EVT Demand'!$C$2:$C$757="Total"),0))/1000, "")</f>
        <v>1047.9490000000001</v>
      </c>
    </row>
    <row r="145" spans="1:26" x14ac:dyDescent="0.25">
      <c r="A145" t="s">
        <v>4</v>
      </c>
      <c r="B145" t="s">
        <v>288</v>
      </c>
      <c r="C145" t="str">
        <f>INDEX('RPC Counties'!$B$2:$B$15, MATCH($B145, 'RPC Counties'!$A$2:$A$15, 0))</f>
        <v>NVDA</v>
      </c>
      <c r="D145" t="s">
        <v>76</v>
      </c>
      <c r="E145" s="1">
        <v>2920</v>
      </c>
      <c r="F145" s="3">
        <f>IFERROR(INDEX(Cities!$E$2:$E$11, MATCH($A145, Cities!$A$2:$A$11, 0)), INDEX(Towns!$E$2:$E$247, MATCH($A145, Towns!$A$2:$A$247, 0)))</f>
        <v>38.6</v>
      </c>
      <c r="G145" s="3">
        <f>INDEX('VCGI Rooftop Solar'!$J$5:$J$260, MATCH($A145, 'VCGI Rooftop Solar'!$D$5:$D$260, 0))</f>
        <v>39.439193525</v>
      </c>
      <c r="H145" s="57">
        <f>SUMIFS('Existing Gen'!$E$2:$E$100000, 'Existing Gen'!$B$2:$B$100000, $A145, 'Existing Gen'!$C$2:$C$100000, H$3)/1000</f>
        <v>4.6696109999999988</v>
      </c>
      <c r="I145" s="58">
        <f>SUMIFS('Existing Gen'!$E$2:$E$100000, 'Existing Gen'!$B$2:$B$100000, $A145, 'Existing Gen'!$C$2:$C$100000, I$3)/1000</f>
        <v>5.6000000000000001E-2</v>
      </c>
      <c r="J145" s="58">
        <f>SUMIFS('Existing Gen'!$E$2:$E$100000, 'Existing Gen'!$B$2:$B$100000, $A145, 'Existing Gen'!$C$2:$C$100000, J$3)/1000</f>
        <v>0</v>
      </c>
      <c r="K145" s="58">
        <f>SUMIFS('Existing Gen'!$E$2:$E$100000, 'Existing Gen'!$B$2:$B$100000, $A145, 'Existing Gen'!$C$2:$C$100000, K$3)/1000</f>
        <v>0</v>
      </c>
      <c r="L145" s="59">
        <f t="shared" si="6"/>
        <v>4.7256109999999989</v>
      </c>
      <c r="M145" s="136">
        <f>H145*INDEX(Constants!$D$2:$D$8, MATCH('Cities &amp; Towns'!M$3, Constants!$A$2:$A$8, 0))</f>
        <v>6135.8688539999985</v>
      </c>
      <c r="N145" s="100">
        <f>I145*INDEX(Constants!$D$2:$D$8, MATCH('Cities &amp; Towns'!N$3, Constants!$A$2:$A$8, 0))</f>
        <v>110.376</v>
      </c>
      <c r="O145" s="100">
        <f>J145*INDEX(Constants!$D$2:$D$8, MATCH('Cities &amp; Towns'!O$3, Constants!$A$2:$A$8, 0))</f>
        <v>0</v>
      </c>
      <c r="P145" s="100">
        <f>K145*INDEX(Constants!$D$2:$D$8, MATCH('Cities &amp; Towns'!P$3, Constants!$A$2:$A$8, 0))</f>
        <v>0</v>
      </c>
      <c r="Q145" s="48">
        <f t="shared" si="7"/>
        <v>6246.2448539999987</v>
      </c>
      <c r="R145" s="55" t="str">
        <f>IF(SUMIF('GMP feeders by town'!$B$2:$B$1152, $A145, 'GMP feeders by town'!$F$2:$F$1152) = 0, "", IF(SUMIF('GMP feeders by town'!$B$2:$B$1152, $A145, 'GMP feeders by town'!$F$2:$F$1152) &lt; 0, 0, SUMIF('GMP feeders by town'!$B$2:$B$1152, $A145, 'GMP feeders by town'!$F$2:$F$1152)))</f>
        <v/>
      </c>
      <c r="S145" s="55" t="str">
        <f>IFERROR(IF(INDEX('VEC XFMR capacity by town'!$B$41:$BR$41, MATCH($A145, 'VEC XFMR capacity by town'!$B$1:$BR$1, 0)) = 0, "", IF($L145-INDEX('VEC XFMR capacity by town'!$B$41:$BR$41, MATCH($A145, 'VEC XFMR capacity by town'!$B$1:$BR$1, 0))&lt;0, 0, $L145-INDEX('VEC XFMR capacity by town'!$B$41:$BR$41, MATCH($A145, 'VEC XFMR capacity by town'!$B$1:$BR$1, 0)))), "")</f>
        <v/>
      </c>
      <c r="T145" s="55"/>
      <c r="U145" s="55"/>
      <c r="V145" s="55"/>
      <c r="W145" s="55"/>
      <c r="X145" s="55"/>
      <c r="Y145" s="56" t="str" cm="1">
        <f t="array" ref="Y145">IF(SUMPRODUCT(--($R145:$X145&lt;&gt;""))=0, "", SUM($R145:$X145))</f>
        <v/>
      </c>
      <c r="Z145" s="212" cm="1">
        <f t="array" ref="Z145">IFERROR(INDEX('EVT Demand'!$H$2:$H$757,MATCH(1,('EVT Demand'!$A$2:$A$757=$A145)*('EVT Demand'!$C$2:$C$757="Total"),0))/1000, "")</f>
        <v>231.64699999999999</v>
      </c>
    </row>
    <row r="146" spans="1:26" x14ac:dyDescent="0.25">
      <c r="A146" t="s">
        <v>43</v>
      </c>
      <c r="B146" t="s">
        <v>286</v>
      </c>
      <c r="C146" t="str">
        <f>INDEX('RPC Counties'!$B$2:$B$15, MATCH($B146, 'RPC Counties'!$A$2:$A$15, 0))</f>
        <v>NVDA</v>
      </c>
      <c r="D146" t="s">
        <v>76</v>
      </c>
      <c r="E146">
        <v>632</v>
      </c>
      <c r="F146" s="3">
        <f>IFERROR(INDEX(Cities!$E$2:$E$11, MATCH($A146, Cities!$A$2:$A$11, 0)), INDEX(Towns!$E$2:$E$247, MATCH($A146, Towns!$A$2:$A$247, 0)))</f>
        <v>37.6</v>
      </c>
      <c r="G146" s="3">
        <f>INDEX('VCGI Rooftop Solar'!$J$5:$J$260, MATCH($A146, 'VCGI Rooftop Solar'!$D$5:$D$260, 0))</f>
        <v>15.257992435</v>
      </c>
      <c r="H146" s="57">
        <f>SUMIFS('Existing Gen'!$E$2:$E$100000, 'Existing Gen'!$B$2:$B$100000, $A146, 'Existing Gen'!$C$2:$C$100000, H$3)/1000</f>
        <v>0.32783999999999996</v>
      </c>
      <c r="I146" s="58">
        <f>SUMIFS('Existing Gen'!$E$2:$E$100000, 'Existing Gen'!$B$2:$B$100000, $A146, 'Existing Gen'!$C$2:$C$100000, I$3)/1000</f>
        <v>9.4999999999999998E-3</v>
      </c>
      <c r="J146" s="58">
        <f>SUMIFS('Existing Gen'!$E$2:$E$100000, 'Existing Gen'!$B$2:$B$100000, $A146, 'Existing Gen'!$C$2:$C$100000, J$3)/1000</f>
        <v>0</v>
      </c>
      <c r="K146" s="58">
        <f>SUMIFS('Existing Gen'!$E$2:$E$100000, 'Existing Gen'!$B$2:$B$100000, $A146, 'Existing Gen'!$C$2:$C$100000, K$3)/1000</f>
        <v>0</v>
      </c>
      <c r="L146" s="59">
        <f t="shared" si="6"/>
        <v>0.33733999999999997</v>
      </c>
      <c r="M146" s="136">
        <f>H146*INDEX(Constants!$D$2:$D$8, MATCH('Cities &amp; Towns'!M$3, Constants!$A$2:$A$8, 0))</f>
        <v>430.78175999999996</v>
      </c>
      <c r="N146" s="100">
        <f>I146*INDEX(Constants!$D$2:$D$8, MATCH('Cities &amp; Towns'!N$3, Constants!$A$2:$A$8, 0))</f>
        <v>18.724499999999999</v>
      </c>
      <c r="O146" s="100">
        <f>J146*INDEX(Constants!$D$2:$D$8, MATCH('Cities &amp; Towns'!O$3, Constants!$A$2:$A$8, 0))</f>
        <v>0</v>
      </c>
      <c r="P146" s="100">
        <f>K146*INDEX(Constants!$D$2:$D$8, MATCH('Cities &amp; Towns'!P$3, Constants!$A$2:$A$8, 0))</f>
        <v>0</v>
      </c>
      <c r="Q146" s="48">
        <f t="shared" si="7"/>
        <v>449.50625999999994</v>
      </c>
      <c r="R146" s="55" t="str">
        <f>IF(SUMIF('GMP feeders by town'!$B$2:$B$1152, $A146, 'GMP feeders by town'!$F$2:$F$1152) = 0, "", IF(SUMIF('GMP feeders by town'!$B$2:$B$1152, $A146, 'GMP feeders by town'!$F$2:$F$1152) &lt; 0, 0, SUMIF('GMP feeders by town'!$B$2:$B$1152, $A146, 'GMP feeders by town'!$F$2:$F$1152)))</f>
        <v/>
      </c>
      <c r="S146" s="55">
        <f>IFERROR(IF(INDEX('VEC XFMR capacity by town'!$B$41:$BR$41, MATCH($A146, 'VEC XFMR capacity by town'!$B$1:$BR$1, 0)) = 0, "", IF($L146-INDEX('VEC XFMR capacity by town'!$B$41:$BR$41, MATCH($A146, 'VEC XFMR capacity by town'!$B$1:$BR$1, 0))&lt;0, 0, $L146-INDEX('VEC XFMR capacity by town'!$B$41:$BR$41, MATCH($A146, 'VEC XFMR capacity by town'!$B$1:$BR$1, 0)))), "")</f>
        <v>0</v>
      </c>
      <c r="T146" s="55"/>
      <c r="U146" s="55"/>
      <c r="V146" s="55"/>
      <c r="W146" s="55"/>
      <c r="X146" s="55"/>
      <c r="Y146" s="56" cm="1">
        <f t="array" ref="Y146">IF(SUMPRODUCT(--($R146:$X146&lt;&gt;""))=0, "", SUM($R146:$X146))</f>
        <v>0</v>
      </c>
      <c r="Z146" s="212" cm="1">
        <f t="array" ref="Z146">IFERROR(INDEX('EVT Demand'!$H$2:$H$757,MATCH(1,('EVT Demand'!$A$2:$A$757=$A146)*('EVT Demand'!$C$2:$C$757="Total"),0))/1000, "")</f>
        <v>4231.1130000000003</v>
      </c>
    </row>
    <row r="147" spans="1:26" x14ac:dyDescent="0.25">
      <c r="A147" t="s">
        <v>44</v>
      </c>
      <c r="B147" t="s">
        <v>286</v>
      </c>
      <c r="C147" t="str">
        <f>INDEX('RPC Counties'!$B$2:$B$15, MATCH($B147, 'RPC Counties'!$A$2:$A$15, 0))</f>
        <v>NVDA</v>
      </c>
      <c r="D147" t="s">
        <v>76</v>
      </c>
      <c r="E147" s="1">
        <v>1233</v>
      </c>
      <c r="F147" s="3">
        <f>IFERROR(INDEX(Cities!$E$2:$E$11, MATCH($A147, Cities!$A$2:$A$11, 0)), INDEX(Towns!$E$2:$E$247, MATCH($A147, Towns!$A$2:$A$247, 0)))</f>
        <v>40.5</v>
      </c>
      <c r="G147" s="3">
        <f>INDEX('VCGI Rooftop Solar'!$J$5:$J$260, MATCH($A147, 'VCGI Rooftop Solar'!$D$5:$D$260, 0))</f>
        <v>29.860415305</v>
      </c>
      <c r="H147" s="57">
        <f>SUMIFS('Existing Gen'!$E$2:$E$100000, 'Existing Gen'!$B$2:$B$100000, $A147, 'Existing Gen'!$C$2:$C$100000, H$3)/1000</f>
        <v>0.22772000000000001</v>
      </c>
      <c r="I147" s="58">
        <f>SUMIFS('Existing Gen'!$E$2:$E$100000, 'Existing Gen'!$B$2:$B$100000, $A147, 'Existing Gen'!$C$2:$C$100000, I$3)/1000</f>
        <v>8.1199999999999987E-3</v>
      </c>
      <c r="J147" s="58">
        <f>SUMIFS('Existing Gen'!$E$2:$E$100000, 'Existing Gen'!$B$2:$B$100000, $A147, 'Existing Gen'!$C$2:$C$100000, J$3)/1000</f>
        <v>0</v>
      </c>
      <c r="K147" s="58">
        <f>SUMIFS('Existing Gen'!$E$2:$E$100000, 'Existing Gen'!$B$2:$B$100000, $A147, 'Existing Gen'!$C$2:$C$100000, K$3)/1000</f>
        <v>0</v>
      </c>
      <c r="L147" s="59">
        <f t="shared" si="6"/>
        <v>0.23583999999999999</v>
      </c>
      <c r="M147" s="136">
        <f>H147*INDEX(Constants!$D$2:$D$8, MATCH('Cities &amp; Towns'!M$3, Constants!$A$2:$A$8, 0))</f>
        <v>299.22408000000001</v>
      </c>
      <c r="N147" s="100">
        <f>I147*INDEX(Constants!$D$2:$D$8, MATCH('Cities &amp; Towns'!N$3, Constants!$A$2:$A$8, 0))</f>
        <v>16.004519999999996</v>
      </c>
      <c r="O147" s="100">
        <f>J147*INDEX(Constants!$D$2:$D$8, MATCH('Cities &amp; Towns'!O$3, Constants!$A$2:$A$8, 0))</f>
        <v>0</v>
      </c>
      <c r="P147" s="100">
        <f>K147*INDEX(Constants!$D$2:$D$8, MATCH('Cities &amp; Towns'!P$3, Constants!$A$2:$A$8, 0))</f>
        <v>0</v>
      </c>
      <c r="Q147" s="48">
        <f t="shared" si="7"/>
        <v>315.22860000000003</v>
      </c>
      <c r="R147" s="55" t="str">
        <f>IF(SUMIF('GMP feeders by town'!$B$2:$B$1152, $A147, 'GMP feeders by town'!$F$2:$F$1152) = 0, "", IF(SUMIF('GMP feeders by town'!$B$2:$B$1152, $A147, 'GMP feeders by town'!$F$2:$F$1152) &lt; 0, 0, SUMIF('GMP feeders by town'!$B$2:$B$1152, $A147, 'GMP feeders by town'!$F$2:$F$1152)))</f>
        <v/>
      </c>
      <c r="S147" s="55">
        <f>IFERROR(IF(INDEX('VEC XFMR capacity by town'!$B$41:$BR$41, MATCH($A147, 'VEC XFMR capacity by town'!$B$1:$BR$1, 0)) = 0, "", IF($L147-INDEX('VEC XFMR capacity by town'!$B$41:$BR$41, MATCH($A147, 'VEC XFMR capacity by town'!$B$1:$BR$1, 0))&lt;0, 0, $L147-INDEX('VEC XFMR capacity by town'!$B$41:$BR$41, MATCH($A147, 'VEC XFMR capacity by town'!$B$1:$BR$1, 0)))), "")</f>
        <v>0</v>
      </c>
      <c r="T147" s="55"/>
      <c r="U147" s="55"/>
      <c r="V147" s="55"/>
      <c r="W147" s="55"/>
      <c r="X147" s="55"/>
      <c r="Y147" s="56" cm="1">
        <f t="array" ref="Y147">IF(SUMPRODUCT(--($R147:$X147&lt;&gt;""))=0, "", SUM($R147:$X147))</f>
        <v>0</v>
      </c>
      <c r="Z147" s="212" cm="1">
        <f t="array" ref="Z147">IFERROR(INDEX('EVT Demand'!$H$2:$H$757,MATCH(1,('EVT Demand'!$A$2:$A$757=$A147)*('EVT Demand'!$C$2:$C$757="Total"),0))/1000, "")</f>
        <v>9376.1589999999997</v>
      </c>
    </row>
    <row r="148" spans="1:26" x14ac:dyDescent="0.25">
      <c r="A148" t="s">
        <v>45</v>
      </c>
      <c r="B148" t="s">
        <v>286</v>
      </c>
      <c r="C148" t="str">
        <f>INDEX('RPC Counties'!$B$2:$B$15, MATCH($B148, 'RPC Counties'!$A$2:$A$15, 0))</f>
        <v>NVDA</v>
      </c>
      <c r="D148" t="s">
        <v>76</v>
      </c>
      <c r="E148">
        <v>551</v>
      </c>
      <c r="F148" s="3">
        <f>IFERROR(INDEX(Cities!$E$2:$E$11, MATCH($A148, Cities!$A$2:$A$11, 0)), INDEX(Towns!$E$2:$E$247, MATCH($A148, Towns!$A$2:$A$247, 0)))</f>
        <v>33.9</v>
      </c>
      <c r="G148" s="3">
        <f>INDEX('VCGI Rooftop Solar'!$J$5:$J$260, MATCH($A148, 'VCGI Rooftop Solar'!$D$5:$D$260, 0))</f>
        <v>16.095184175</v>
      </c>
      <c r="H148" s="57">
        <f>SUMIFS('Existing Gen'!$E$2:$E$100000, 'Existing Gen'!$B$2:$B$100000, $A148, 'Existing Gen'!$C$2:$C$100000, H$3)/1000</f>
        <v>0.15594999999999998</v>
      </c>
      <c r="I148" s="58">
        <f>SUMIFS('Existing Gen'!$E$2:$E$100000, 'Existing Gen'!$B$2:$B$100000, $A148, 'Existing Gen'!$C$2:$C$100000, I$3)/1000</f>
        <v>0</v>
      </c>
      <c r="J148" s="58">
        <f>SUMIFS('Existing Gen'!$E$2:$E$100000, 'Existing Gen'!$B$2:$B$100000, $A148, 'Existing Gen'!$C$2:$C$100000, J$3)/1000</f>
        <v>0</v>
      </c>
      <c r="K148" s="58">
        <f>SUMIFS('Existing Gen'!$E$2:$E$100000, 'Existing Gen'!$B$2:$B$100000, $A148, 'Existing Gen'!$C$2:$C$100000, K$3)/1000</f>
        <v>0</v>
      </c>
      <c r="L148" s="59">
        <f t="shared" si="6"/>
        <v>0.15594999999999998</v>
      </c>
      <c r="M148" s="136">
        <f>H148*INDEX(Constants!$D$2:$D$8, MATCH('Cities &amp; Towns'!M$3, Constants!$A$2:$A$8, 0))</f>
        <v>204.91829999999996</v>
      </c>
      <c r="N148" s="100">
        <f>I148*INDEX(Constants!$D$2:$D$8, MATCH('Cities &amp; Towns'!N$3, Constants!$A$2:$A$8, 0))</f>
        <v>0</v>
      </c>
      <c r="O148" s="100">
        <f>J148*INDEX(Constants!$D$2:$D$8, MATCH('Cities &amp; Towns'!O$3, Constants!$A$2:$A$8, 0))</f>
        <v>0</v>
      </c>
      <c r="P148" s="100">
        <f>K148*INDEX(Constants!$D$2:$D$8, MATCH('Cities &amp; Towns'!P$3, Constants!$A$2:$A$8, 0))</f>
        <v>0</v>
      </c>
      <c r="Q148" s="48">
        <f t="shared" si="7"/>
        <v>204.91829999999996</v>
      </c>
      <c r="R148" s="55" t="str">
        <f>IF(SUMIF('GMP feeders by town'!$B$2:$B$1152, $A148, 'GMP feeders by town'!$F$2:$F$1152) = 0, "", IF(SUMIF('GMP feeders by town'!$B$2:$B$1152, $A148, 'GMP feeders by town'!$F$2:$F$1152) &lt; 0, 0, SUMIF('GMP feeders by town'!$B$2:$B$1152, $A148, 'GMP feeders by town'!$F$2:$F$1152)))</f>
        <v/>
      </c>
      <c r="S148" s="55">
        <f>IFERROR(IF(INDEX('VEC XFMR capacity by town'!$B$41:$BR$41, MATCH($A148, 'VEC XFMR capacity by town'!$B$1:$BR$1, 0)) = 0, "", IF($L148-INDEX('VEC XFMR capacity by town'!$B$41:$BR$41, MATCH($A148, 'VEC XFMR capacity by town'!$B$1:$BR$1, 0))&lt;0, 0, $L148-INDEX('VEC XFMR capacity by town'!$B$41:$BR$41, MATCH($A148, 'VEC XFMR capacity by town'!$B$1:$BR$1, 0)))), "")</f>
        <v>0</v>
      </c>
      <c r="T148" s="55"/>
      <c r="U148" s="55"/>
      <c r="V148" s="55"/>
      <c r="W148" s="55"/>
      <c r="X148" s="55"/>
      <c r="Y148" s="56" cm="1">
        <f t="array" ref="Y148">IF(SUMPRODUCT(--($R148:$X148&lt;&gt;""))=0, "", SUM($R148:$X148))</f>
        <v>0</v>
      </c>
      <c r="Z148" s="212" cm="1">
        <f t="array" ref="Z148">IFERROR(INDEX('EVT Demand'!$H$2:$H$757,MATCH(1,('EVT Demand'!$A$2:$A$757=$A148)*('EVT Demand'!$C$2:$C$757="Total"),0))/1000, "")</f>
        <v>21701.694</v>
      </c>
    </row>
    <row r="149" spans="1:26" x14ac:dyDescent="0.25">
      <c r="A149" t="s">
        <v>5</v>
      </c>
      <c r="B149" t="s">
        <v>288</v>
      </c>
      <c r="C149" t="str">
        <f>INDEX('RPC Counties'!$B$2:$B$15, MATCH($B149, 'RPC Counties'!$A$2:$A$15, 0))</f>
        <v>NVDA</v>
      </c>
      <c r="D149" t="s">
        <v>76</v>
      </c>
      <c r="E149">
        <v>575</v>
      </c>
      <c r="F149" s="3">
        <f>IFERROR(INDEX(Cities!$E$2:$E$11, MATCH($A149, Cities!$A$2:$A$11, 0)), INDEX(Towns!$E$2:$E$247, MATCH($A149, Towns!$A$2:$A$247, 0)))</f>
        <v>24.4</v>
      </c>
      <c r="G149" s="3">
        <f>INDEX('VCGI Rooftop Solar'!$J$5:$J$260, MATCH($A149, 'VCGI Rooftop Solar'!$D$5:$D$260, 0))</f>
        <v>6.2604051750000007</v>
      </c>
      <c r="H149" s="57">
        <f>SUMIFS('Existing Gen'!$E$2:$E$100000, 'Existing Gen'!$B$2:$B$100000, $A149, 'Existing Gen'!$C$2:$C$100000, H$3)/1000</f>
        <v>0.10755999999999999</v>
      </c>
      <c r="I149" s="58">
        <f>SUMIFS('Existing Gen'!$E$2:$E$100000, 'Existing Gen'!$B$2:$B$100000, $A149, 'Existing Gen'!$C$2:$C$100000, I$3)/1000</f>
        <v>0</v>
      </c>
      <c r="J149" s="58">
        <f>SUMIFS('Existing Gen'!$E$2:$E$100000, 'Existing Gen'!$B$2:$B$100000, $A149, 'Existing Gen'!$C$2:$C$100000, J$3)/1000</f>
        <v>0</v>
      </c>
      <c r="K149" s="58">
        <f>SUMIFS('Existing Gen'!$E$2:$E$100000, 'Existing Gen'!$B$2:$B$100000, $A149, 'Existing Gen'!$C$2:$C$100000, K$3)/1000</f>
        <v>0</v>
      </c>
      <c r="L149" s="59">
        <f t="shared" si="6"/>
        <v>0.10755999999999999</v>
      </c>
      <c r="M149" s="136">
        <f>H149*INDEX(Constants!$D$2:$D$8, MATCH('Cities &amp; Towns'!M$3, Constants!$A$2:$A$8, 0))</f>
        <v>141.33383999999998</v>
      </c>
      <c r="N149" s="100">
        <f>I149*INDEX(Constants!$D$2:$D$8, MATCH('Cities &amp; Towns'!N$3, Constants!$A$2:$A$8, 0))</f>
        <v>0</v>
      </c>
      <c r="O149" s="100">
        <f>J149*INDEX(Constants!$D$2:$D$8, MATCH('Cities &amp; Towns'!O$3, Constants!$A$2:$A$8, 0))</f>
        <v>0</v>
      </c>
      <c r="P149" s="100">
        <f>K149*INDEX(Constants!$D$2:$D$8, MATCH('Cities &amp; Towns'!P$3, Constants!$A$2:$A$8, 0))</f>
        <v>0</v>
      </c>
      <c r="Q149" s="48">
        <f t="shared" si="7"/>
        <v>141.33383999999998</v>
      </c>
      <c r="R149" s="55">
        <f>IF(SUMIF('GMP feeders by town'!$B$2:$B$1152, $A149, 'GMP feeders by town'!$F$2:$F$1152) = 0, "", IF(SUMIF('GMP feeders by town'!$B$2:$B$1152, $A149, 'GMP feeders by town'!$F$2:$F$1152) &lt; 0, 0, SUMIF('GMP feeders by town'!$B$2:$B$1152, $A149, 'GMP feeders by town'!$F$2:$F$1152)))</f>
        <v>0</v>
      </c>
      <c r="S149" s="55" t="str">
        <f>IFERROR(IF(INDEX('VEC XFMR capacity by town'!$B$41:$BR$41, MATCH($A149, 'VEC XFMR capacity by town'!$B$1:$BR$1, 0)) = 0, "", IF($L149-INDEX('VEC XFMR capacity by town'!$B$41:$BR$41, MATCH($A149, 'VEC XFMR capacity by town'!$B$1:$BR$1, 0))&lt;0, 0, $L149-INDEX('VEC XFMR capacity by town'!$B$41:$BR$41, MATCH($A149, 'VEC XFMR capacity by town'!$B$1:$BR$1, 0)))), "")</f>
        <v/>
      </c>
      <c r="T149" s="55"/>
      <c r="U149" s="55"/>
      <c r="V149" s="55"/>
      <c r="W149" s="55"/>
      <c r="X149" s="55"/>
      <c r="Y149" s="56" cm="1">
        <f t="array" ref="Y149">IF(SUMPRODUCT(--($R149:$X149&lt;&gt;""))=0, "", SUM($R149:$X149))</f>
        <v>0</v>
      </c>
      <c r="Z149" s="212" cm="1">
        <f t="array" ref="Z149">IFERROR(INDEX('EVT Demand'!$H$2:$H$757,MATCH(1,('EVT Demand'!$A$2:$A$757=$A149)*('EVT Demand'!$C$2:$C$757="Total"),0))/1000, "")</f>
        <v>2403.2440000000001</v>
      </c>
    </row>
    <row r="150" spans="1:26" x14ac:dyDescent="0.25">
      <c r="A150" t="s">
        <v>28</v>
      </c>
      <c r="B150" t="s">
        <v>241</v>
      </c>
      <c r="C150" t="str">
        <f>INDEX('RPC Counties'!$B$2:$B$15, MATCH($B150, 'RPC Counties'!$A$2:$A$15, 0))</f>
        <v>NVDA</v>
      </c>
      <c r="D150" t="s">
        <v>76</v>
      </c>
      <c r="E150">
        <v>87</v>
      </c>
      <c r="F150" s="3">
        <f>IFERROR(INDEX(Cities!$E$2:$E$11, MATCH($A150, Cities!$A$2:$A$11, 0)), INDEX(Towns!$E$2:$E$247, MATCH($A150, Towns!$A$2:$A$247, 0)))</f>
        <v>35.4</v>
      </c>
      <c r="G150" s="3">
        <f>INDEX('VCGI Rooftop Solar'!$J$5:$J$260, MATCH($A150, 'VCGI Rooftop Solar'!$D$5:$D$260, 0))</f>
        <v>2.1975047650000001</v>
      </c>
      <c r="H150" s="57">
        <f>SUMIFS('Existing Gen'!$E$2:$E$100000, 'Existing Gen'!$B$2:$B$100000, $A150, 'Existing Gen'!$C$2:$C$100000, H$3)/1000</f>
        <v>0.53551000000000004</v>
      </c>
      <c r="I150" s="58">
        <f>SUMIFS('Existing Gen'!$E$2:$E$100000, 'Existing Gen'!$B$2:$B$100000, $A150, 'Existing Gen'!$C$2:$C$100000, I$3)/1000</f>
        <v>2.8500000000000001E-3</v>
      </c>
      <c r="J150" s="58">
        <f>SUMIFS('Existing Gen'!$E$2:$E$100000, 'Existing Gen'!$B$2:$B$100000, $A150, 'Existing Gen'!$C$2:$C$100000, J$3)/1000</f>
        <v>0</v>
      </c>
      <c r="K150" s="58">
        <f>SUMIFS('Existing Gen'!$E$2:$E$100000, 'Existing Gen'!$B$2:$B$100000, $A150, 'Existing Gen'!$C$2:$C$100000, K$3)/1000</f>
        <v>0</v>
      </c>
      <c r="L150" s="59">
        <f t="shared" si="6"/>
        <v>0.53836000000000006</v>
      </c>
      <c r="M150" s="136">
        <f>H150*INDEX(Constants!$D$2:$D$8, MATCH('Cities &amp; Towns'!M$3, Constants!$A$2:$A$8, 0))</f>
        <v>703.66014000000007</v>
      </c>
      <c r="N150" s="100">
        <f>I150*INDEX(Constants!$D$2:$D$8, MATCH('Cities &amp; Towns'!N$3, Constants!$A$2:$A$8, 0))</f>
        <v>5.6173500000000001</v>
      </c>
      <c r="O150" s="100">
        <f>J150*INDEX(Constants!$D$2:$D$8, MATCH('Cities &amp; Towns'!O$3, Constants!$A$2:$A$8, 0))</f>
        <v>0</v>
      </c>
      <c r="P150" s="100">
        <f>K150*INDEX(Constants!$D$2:$D$8, MATCH('Cities &amp; Towns'!P$3, Constants!$A$2:$A$8, 0))</f>
        <v>0</v>
      </c>
      <c r="Q150" s="48">
        <f t="shared" si="7"/>
        <v>709.27749000000006</v>
      </c>
      <c r="R150" s="55" t="str">
        <f>IF(SUMIF('GMP feeders by town'!$B$2:$B$1152, $A150, 'GMP feeders by town'!$F$2:$F$1152) = 0, "", IF(SUMIF('GMP feeders by town'!$B$2:$B$1152, $A150, 'GMP feeders by town'!$F$2:$F$1152) &lt; 0, 0, SUMIF('GMP feeders by town'!$B$2:$B$1152, $A150, 'GMP feeders by town'!$F$2:$F$1152)))</f>
        <v/>
      </c>
      <c r="S150" s="55">
        <f>IFERROR(IF(INDEX('VEC XFMR capacity by town'!$B$41:$BR$41, MATCH($A150, 'VEC XFMR capacity by town'!$B$1:$BR$1, 0)) = 0, "", IF($L150-INDEX('VEC XFMR capacity by town'!$B$41:$BR$41, MATCH($A150, 'VEC XFMR capacity by town'!$B$1:$BR$1, 0))&lt;0, 0, $L150-INDEX('VEC XFMR capacity by town'!$B$41:$BR$41, MATCH($A150, 'VEC XFMR capacity by town'!$B$1:$BR$1, 0)))), "")</f>
        <v>0</v>
      </c>
      <c r="T150" s="55"/>
      <c r="U150" s="55"/>
      <c r="V150" s="55"/>
      <c r="W150" s="55"/>
      <c r="X150" s="55"/>
      <c r="Y150" s="56" cm="1">
        <f t="array" ref="Y150">IF(SUMPRODUCT(--($R150:$X150&lt;&gt;""))=0, "", SUM($R150:$X150))</f>
        <v>0</v>
      </c>
      <c r="Z150" s="212" cm="1">
        <f t="array" ref="Z150">IFERROR(INDEX('EVT Demand'!$H$2:$H$757,MATCH(1,('EVT Demand'!$A$2:$A$757=$A150)*('EVT Demand'!$C$2:$C$757="Total"),0))/1000, "")</f>
        <v>0</v>
      </c>
    </row>
    <row r="151" spans="1:26" x14ac:dyDescent="0.25">
      <c r="A151" t="s">
        <v>29</v>
      </c>
      <c r="B151" t="s">
        <v>241</v>
      </c>
      <c r="C151" t="str">
        <f>INDEX('RPC Counties'!$B$2:$B$15, MATCH($B151, 'RPC Counties'!$A$2:$A$15, 0))</f>
        <v>NVDA</v>
      </c>
      <c r="D151" t="s">
        <v>76</v>
      </c>
      <c r="E151">
        <v>2</v>
      </c>
      <c r="F151" s="3">
        <f>IFERROR(INDEX(Cities!$E$2:$E$11, MATCH($A151, Cities!$A$2:$A$11, 0)), INDEX(Towns!$E$2:$E$247, MATCH($A151, Towns!$A$2:$A$247, 0)))</f>
        <v>39.6</v>
      </c>
      <c r="G151" s="3">
        <f>INDEX('VCGI Rooftop Solar'!$J$5:$J$260, MATCH($A151, 'VCGI Rooftop Solar'!$D$5:$D$260, 0))</f>
        <v>3.0146810000000003E-2</v>
      </c>
      <c r="H151" s="57">
        <f>SUMIFS('Existing Gen'!$E$2:$E$100000, 'Existing Gen'!$B$2:$B$100000, $A151, 'Existing Gen'!$C$2:$C$100000, H$3)/1000</f>
        <v>0</v>
      </c>
      <c r="I151" s="58">
        <f>SUMIFS('Existing Gen'!$E$2:$E$100000, 'Existing Gen'!$B$2:$B$100000, $A151, 'Existing Gen'!$C$2:$C$100000, I$3)/1000</f>
        <v>0</v>
      </c>
      <c r="J151" s="58">
        <f>SUMIFS('Existing Gen'!$E$2:$E$100000, 'Existing Gen'!$B$2:$B$100000, $A151, 'Existing Gen'!$C$2:$C$100000, J$3)/1000</f>
        <v>0</v>
      </c>
      <c r="K151" s="58">
        <f>SUMIFS('Existing Gen'!$E$2:$E$100000, 'Existing Gen'!$B$2:$B$100000, $A151, 'Existing Gen'!$C$2:$C$100000, K$3)/1000</f>
        <v>0</v>
      </c>
      <c r="L151" s="59">
        <f t="shared" si="6"/>
        <v>0</v>
      </c>
      <c r="M151" s="136">
        <f>H151*INDEX(Constants!$D$2:$D$8, MATCH('Cities &amp; Towns'!M$3, Constants!$A$2:$A$8, 0))</f>
        <v>0</v>
      </c>
      <c r="N151" s="100">
        <f>I151*INDEX(Constants!$D$2:$D$8, MATCH('Cities &amp; Towns'!N$3, Constants!$A$2:$A$8, 0))</f>
        <v>0</v>
      </c>
      <c r="O151" s="100">
        <f>J151*INDEX(Constants!$D$2:$D$8, MATCH('Cities &amp; Towns'!O$3, Constants!$A$2:$A$8, 0))</f>
        <v>0</v>
      </c>
      <c r="P151" s="100">
        <f>K151*INDEX(Constants!$D$2:$D$8, MATCH('Cities &amp; Towns'!P$3, Constants!$A$2:$A$8, 0))</f>
        <v>0</v>
      </c>
      <c r="Q151" s="48">
        <f t="shared" si="7"/>
        <v>0</v>
      </c>
      <c r="R151" s="55" t="str">
        <f>IF(SUMIF('GMP feeders by town'!$B$2:$B$1152, $A151, 'GMP feeders by town'!$F$2:$F$1152) = 0, "", IF(SUMIF('GMP feeders by town'!$B$2:$B$1152, $A151, 'GMP feeders by town'!$F$2:$F$1152) &lt; 0, 0, SUMIF('GMP feeders by town'!$B$2:$B$1152, $A151, 'GMP feeders by town'!$F$2:$F$1152)))</f>
        <v/>
      </c>
      <c r="S151" s="55" t="str">
        <f>IFERROR(IF(INDEX('VEC XFMR capacity by town'!$B$41:$BR$41, MATCH($A151, 'VEC XFMR capacity by town'!$B$1:$BR$1, 0)) = 0, "", IF($L151-INDEX('VEC XFMR capacity by town'!$B$41:$BR$41, MATCH($A151, 'VEC XFMR capacity by town'!$B$1:$BR$1, 0))&lt;0, 0, $L151-INDEX('VEC XFMR capacity by town'!$B$41:$BR$41, MATCH($A151, 'VEC XFMR capacity by town'!$B$1:$BR$1, 0)))), "")</f>
        <v/>
      </c>
      <c r="T151" s="55"/>
      <c r="U151" s="55"/>
      <c r="V151" s="55"/>
      <c r="W151" s="55"/>
      <c r="X151" s="55"/>
      <c r="Y151" s="56" t="str" cm="1">
        <f t="array" ref="Y151">IF(SUMPRODUCT(--($R151:$X151&lt;&gt;""))=0, "", SUM($R151:$X151))</f>
        <v/>
      </c>
      <c r="Z151" s="212" cm="1">
        <f t="array" ref="Z151">IFERROR(INDEX('EVT Demand'!$H$2:$H$757,MATCH(1,('EVT Demand'!$A$2:$A$757=$A151)*('EVT Demand'!$C$2:$C$757="Total"),0))/1000, "")</f>
        <v>0</v>
      </c>
    </row>
    <row r="152" spans="1:26" x14ac:dyDescent="0.25">
      <c r="A152" t="s">
        <v>46</v>
      </c>
      <c r="B152" t="s">
        <v>286</v>
      </c>
      <c r="C152" t="str">
        <f>INDEX('RPC Counties'!$B$2:$B$15, MATCH($B152, 'RPC Counties'!$A$2:$A$15, 0))</f>
        <v>NVDA</v>
      </c>
      <c r="D152" t="s">
        <v>76</v>
      </c>
      <c r="E152">
        <v>887</v>
      </c>
      <c r="F152" s="3">
        <f>IFERROR(INDEX(Cities!$E$2:$E$11, MATCH($A152, Cities!$A$2:$A$11, 0)), INDEX(Towns!$E$2:$E$247, MATCH($A152, Towns!$A$2:$A$247, 0)))</f>
        <v>56</v>
      </c>
      <c r="G152" s="3">
        <f>INDEX('VCGI Rooftop Solar'!$J$5:$J$260, MATCH($A152, 'VCGI Rooftop Solar'!$D$5:$D$260, 0))</f>
        <v>12.335481600000001</v>
      </c>
      <c r="H152" s="57">
        <f>SUMIFS('Existing Gen'!$E$2:$E$100000, 'Existing Gen'!$B$2:$B$100000, $A152, 'Existing Gen'!$C$2:$C$100000, H$3)/1000</f>
        <v>0.30081999999999998</v>
      </c>
      <c r="I152" s="58">
        <f>SUMIFS('Existing Gen'!$E$2:$E$100000, 'Existing Gen'!$B$2:$B$100000, $A152, 'Existing Gen'!$C$2:$C$100000, I$3)/1000</f>
        <v>63.009500000000003</v>
      </c>
      <c r="J152" s="58">
        <f>SUMIFS('Existing Gen'!$E$2:$E$100000, 'Existing Gen'!$B$2:$B$100000, $A152, 'Existing Gen'!$C$2:$C$100000, J$3)/1000</f>
        <v>0</v>
      </c>
      <c r="K152" s="58">
        <f>SUMIFS('Existing Gen'!$E$2:$E$100000, 'Existing Gen'!$B$2:$B$100000, $A152, 'Existing Gen'!$C$2:$C$100000, K$3)/1000</f>
        <v>0</v>
      </c>
      <c r="L152" s="59">
        <f t="shared" si="6"/>
        <v>63.310320000000004</v>
      </c>
      <c r="M152" s="136">
        <f>H152*INDEX(Constants!$D$2:$D$8, MATCH('Cities &amp; Towns'!M$3, Constants!$A$2:$A$8, 0))</f>
        <v>395.27747999999997</v>
      </c>
      <c r="N152" s="100">
        <f>I152*INDEX(Constants!$D$2:$D$8, MATCH('Cities &amp; Towns'!N$3, Constants!$A$2:$A$8, 0))</f>
        <v>124191.72450000001</v>
      </c>
      <c r="O152" s="100">
        <f>J152*INDEX(Constants!$D$2:$D$8, MATCH('Cities &amp; Towns'!O$3, Constants!$A$2:$A$8, 0))</f>
        <v>0</v>
      </c>
      <c r="P152" s="100">
        <f>K152*INDEX(Constants!$D$2:$D$8, MATCH('Cities &amp; Towns'!P$3, Constants!$A$2:$A$8, 0))</f>
        <v>0</v>
      </c>
      <c r="Q152" s="48">
        <f t="shared" si="7"/>
        <v>124587.00198000002</v>
      </c>
      <c r="R152" s="55" t="str">
        <f>IF(SUMIF('GMP feeders by town'!$B$2:$B$1152, $A152, 'GMP feeders by town'!$F$2:$F$1152) = 0, "", IF(SUMIF('GMP feeders by town'!$B$2:$B$1152, $A152, 'GMP feeders by town'!$F$2:$F$1152) &lt; 0, 0, SUMIF('GMP feeders by town'!$B$2:$B$1152, $A152, 'GMP feeders by town'!$F$2:$F$1152)))</f>
        <v/>
      </c>
      <c r="S152" s="55">
        <f>IFERROR(IF(INDEX('VEC XFMR capacity by town'!$B$41:$BR$41, MATCH($A152, 'VEC XFMR capacity by town'!$B$1:$BR$1, 0)) = 0, "", IF($L152-INDEX('VEC XFMR capacity by town'!$B$41:$BR$41, MATCH($A152, 'VEC XFMR capacity by town'!$B$1:$BR$1, 0))&lt;0, 0, $L152-INDEX('VEC XFMR capacity by town'!$B$41:$BR$41, MATCH($A152, 'VEC XFMR capacity by town'!$B$1:$BR$1, 0)))), "")</f>
        <v>60.341570000000004</v>
      </c>
      <c r="T152" s="55"/>
      <c r="U152" s="55"/>
      <c r="V152" s="55"/>
      <c r="W152" s="55"/>
      <c r="X152" s="55"/>
      <c r="Y152" s="56" cm="1">
        <f t="array" ref="Y152">IF(SUMPRODUCT(--($R152:$X152&lt;&gt;""))=0, "", SUM($R152:$X152))</f>
        <v>60.341570000000004</v>
      </c>
      <c r="Z152" s="212" cm="1">
        <f t="array" ref="Z152">IFERROR(INDEX('EVT Demand'!$H$2:$H$757,MATCH(1,('EVT Demand'!$A$2:$A$757=$A152)*('EVT Demand'!$C$2:$C$757="Total"),0))/1000, "")</f>
        <v>4500.9949999999999</v>
      </c>
    </row>
    <row r="153" spans="1:26" x14ac:dyDescent="0.25">
      <c r="A153" t="s">
        <v>30</v>
      </c>
      <c r="B153" t="s">
        <v>241</v>
      </c>
      <c r="C153" t="str">
        <f>INDEX('RPC Counties'!$B$2:$B$15, MATCH($B153, 'RPC Counties'!$A$2:$A$15, 0))</f>
        <v>NVDA</v>
      </c>
      <c r="D153" t="s">
        <v>76</v>
      </c>
      <c r="E153" s="1">
        <v>1246</v>
      </c>
      <c r="F153" s="3">
        <f>IFERROR(INDEX(Cities!$E$2:$E$11, MATCH($A153, Cities!$A$2:$A$11, 0)), INDEX(Towns!$E$2:$E$247, MATCH($A153, Towns!$A$2:$A$247, 0)))</f>
        <v>45.1</v>
      </c>
      <c r="G153" s="3">
        <f>INDEX('VCGI Rooftop Solar'!$J$5:$J$260, MATCH($A153, 'VCGI Rooftop Solar'!$D$5:$D$260, 0))</f>
        <v>18.559809445000003</v>
      </c>
      <c r="H153" s="57">
        <f>SUMIFS('Existing Gen'!$E$2:$E$100000, 'Existing Gen'!$B$2:$B$100000, $A153, 'Existing Gen'!$C$2:$C$100000, H$3)/1000</f>
        <v>2.7004499999999996</v>
      </c>
      <c r="I153" s="58">
        <f>SUMIFS('Existing Gen'!$E$2:$E$100000, 'Existing Gen'!$B$2:$B$100000, $A153, 'Existing Gen'!$C$2:$C$100000, I$3)/1000</f>
        <v>0</v>
      </c>
      <c r="J153" s="58">
        <f>SUMIFS('Existing Gen'!$E$2:$E$100000, 'Existing Gen'!$B$2:$B$100000, $A153, 'Existing Gen'!$C$2:$C$100000, J$3)/1000</f>
        <v>0</v>
      </c>
      <c r="K153" s="58">
        <f>SUMIFS('Existing Gen'!$E$2:$E$100000, 'Existing Gen'!$B$2:$B$100000, $A153, 'Existing Gen'!$C$2:$C$100000, K$3)/1000</f>
        <v>0</v>
      </c>
      <c r="L153" s="59">
        <f t="shared" si="6"/>
        <v>2.7004499999999996</v>
      </c>
      <c r="M153" s="136">
        <f>H153*INDEX(Constants!$D$2:$D$8, MATCH('Cities &amp; Towns'!M$3, Constants!$A$2:$A$8, 0))</f>
        <v>3548.3912999999993</v>
      </c>
      <c r="N153" s="100">
        <f>I153*INDEX(Constants!$D$2:$D$8, MATCH('Cities &amp; Towns'!N$3, Constants!$A$2:$A$8, 0))</f>
        <v>0</v>
      </c>
      <c r="O153" s="100">
        <f>J153*INDEX(Constants!$D$2:$D$8, MATCH('Cities &amp; Towns'!O$3, Constants!$A$2:$A$8, 0))</f>
        <v>0</v>
      </c>
      <c r="P153" s="100">
        <f>K153*INDEX(Constants!$D$2:$D$8, MATCH('Cities &amp; Towns'!P$3, Constants!$A$2:$A$8, 0))</f>
        <v>0</v>
      </c>
      <c r="Q153" s="48">
        <f t="shared" si="7"/>
        <v>3548.3912999999993</v>
      </c>
      <c r="R153" s="55">
        <f>IF(SUMIF('GMP feeders by town'!$B$2:$B$1152, $A153, 'GMP feeders by town'!$F$2:$F$1152) = 0, "", IF(SUMIF('GMP feeders by town'!$B$2:$B$1152, $A153, 'GMP feeders by town'!$F$2:$F$1152) &lt; 0, 0, SUMIF('GMP feeders by town'!$B$2:$B$1152, $A153, 'GMP feeders by town'!$F$2:$F$1152)))</f>
        <v>0</v>
      </c>
      <c r="S153" s="55" t="str">
        <f>IFERROR(IF(INDEX('VEC XFMR capacity by town'!$B$41:$BR$41, MATCH($A153, 'VEC XFMR capacity by town'!$B$1:$BR$1, 0)) = 0, "", IF($L153-INDEX('VEC XFMR capacity by town'!$B$41:$BR$41, MATCH($A153, 'VEC XFMR capacity by town'!$B$1:$BR$1, 0))&lt;0, 0, $L153-INDEX('VEC XFMR capacity by town'!$B$41:$BR$41, MATCH($A153, 'VEC XFMR capacity by town'!$B$1:$BR$1, 0)))), "")</f>
        <v/>
      </c>
      <c r="T153" s="55"/>
      <c r="U153" s="55"/>
      <c r="V153" s="55"/>
      <c r="W153" s="55"/>
      <c r="X153" s="55"/>
      <c r="Y153" s="56" cm="1">
        <f t="array" ref="Y153">IF(SUMPRODUCT(--($R153:$X153&lt;&gt;""))=0, "", SUM($R153:$X153))</f>
        <v>0</v>
      </c>
      <c r="Z153" s="212" cm="1">
        <f t="array" ref="Z153">IFERROR(INDEX('EVT Demand'!$H$2:$H$757,MATCH(1,('EVT Demand'!$A$2:$A$757=$A153)*('EVT Demand'!$C$2:$C$757="Total"),0))/1000, "")</f>
        <v>5235.2020000000002</v>
      </c>
    </row>
    <row r="154" spans="1:26" x14ac:dyDescent="0.25">
      <c r="A154" t="s">
        <v>6</v>
      </c>
      <c r="B154" t="s">
        <v>288</v>
      </c>
      <c r="C154" t="str">
        <f>INDEX('RPC Counties'!$B$2:$B$15, MATCH($B154, 'RPC Counties'!$A$2:$A$15, 0))</f>
        <v>NVDA</v>
      </c>
      <c r="D154" t="s">
        <v>76</v>
      </c>
      <c r="E154" s="1">
        <v>5491</v>
      </c>
      <c r="F154" s="3">
        <f>IFERROR(INDEX(Cities!$E$2:$E$11, MATCH($A154, Cities!$A$2:$A$11, 0)), INDEX(Towns!$E$2:$E$247, MATCH($A154, Towns!$A$2:$A$247, 0)))</f>
        <v>39.5</v>
      </c>
      <c r="G154" s="3">
        <f>INDEX('VCGI Rooftop Solar'!$J$5:$J$260, MATCH($A154, 'VCGI Rooftop Solar'!$D$5:$D$260, 0))</f>
        <v>70.323364845</v>
      </c>
      <c r="H154" s="57">
        <f>SUMIFS('Existing Gen'!$E$2:$E$100000, 'Existing Gen'!$B$2:$B$100000, $A154, 'Existing Gen'!$C$2:$C$100000, H$3)/1000</f>
        <v>1.21794</v>
      </c>
      <c r="I154" s="58">
        <f>SUMIFS('Existing Gen'!$E$2:$E$100000, 'Existing Gen'!$B$2:$B$100000, $A154, 'Existing Gen'!$C$2:$C$100000, I$3)/1000</f>
        <v>4.4650000000000002E-3</v>
      </c>
      <c r="J154" s="58">
        <f>SUMIFS('Existing Gen'!$E$2:$E$100000, 'Existing Gen'!$B$2:$B$100000, $A154, 'Existing Gen'!$C$2:$C$100000, J$3)/1000</f>
        <v>0</v>
      </c>
      <c r="K154" s="58">
        <f>SUMIFS('Existing Gen'!$E$2:$E$100000, 'Existing Gen'!$B$2:$B$100000, $A154, 'Existing Gen'!$C$2:$C$100000, K$3)/1000</f>
        <v>2.0219999999999998</v>
      </c>
      <c r="L154" s="59">
        <f t="shared" si="6"/>
        <v>3.2444049999999995</v>
      </c>
      <c r="M154" s="136">
        <f>H154*INDEX(Constants!$D$2:$D$8, MATCH('Cities &amp; Towns'!M$3, Constants!$A$2:$A$8, 0))</f>
        <v>1600.3731600000001</v>
      </c>
      <c r="N154" s="100">
        <f>I154*INDEX(Constants!$D$2:$D$8, MATCH('Cities &amp; Towns'!N$3, Constants!$A$2:$A$8, 0))</f>
        <v>8.8005150000000008</v>
      </c>
      <c r="O154" s="100">
        <f>J154*INDEX(Constants!$D$2:$D$8, MATCH('Cities &amp; Towns'!O$3, Constants!$A$2:$A$8, 0))</f>
        <v>0</v>
      </c>
      <c r="P154" s="100">
        <f>K154*INDEX(Constants!$D$2:$D$8, MATCH('Cities &amp; Towns'!P$3, Constants!$A$2:$A$8, 0))</f>
        <v>8856.3599999999988</v>
      </c>
      <c r="Q154" s="48">
        <f t="shared" si="7"/>
        <v>10465.533674999999</v>
      </c>
      <c r="R154" s="55">
        <f>IF(SUMIF('GMP feeders by town'!$B$2:$B$1152, $A154, 'GMP feeders by town'!$F$2:$F$1152) = 0, "", IF(SUMIF('GMP feeders by town'!$B$2:$B$1152, $A154, 'GMP feeders by town'!$F$2:$F$1152) &lt; 0, 0, SUMIF('GMP feeders by town'!$B$2:$B$1152, $A154, 'GMP feeders by town'!$F$2:$F$1152)))</f>
        <v>1.5871434026720047E-2</v>
      </c>
      <c r="S154" s="55" t="str">
        <f>IFERROR(IF(INDEX('VEC XFMR capacity by town'!$B$41:$BR$41, MATCH($A154, 'VEC XFMR capacity by town'!$B$1:$BR$1, 0)) = 0, "", IF($L154-INDEX('VEC XFMR capacity by town'!$B$41:$BR$41, MATCH($A154, 'VEC XFMR capacity by town'!$B$1:$BR$1, 0))&lt;0, 0, $L154-INDEX('VEC XFMR capacity by town'!$B$41:$BR$41, MATCH($A154, 'VEC XFMR capacity by town'!$B$1:$BR$1, 0)))), "")</f>
        <v/>
      </c>
      <c r="T154" s="55"/>
      <c r="U154" s="55"/>
      <c r="V154" s="55"/>
      <c r="W154" s="55"/>
      <c r="X154" s="55"/>
      <c r="Y154" s="56" cm="1">
        <f t="array" ref="Y154">IF(SUMPRODUCT(--($R154:$X154&lt;&gt;""))=0, "", SUM($R154:$X154))</f>
        <v>1.5871434026720047E-2</v>
      </c>
      <c r="Z154" s="212" cm="1">
        <f t="array" ref="Z154">IFERROR(INDEX('EVT Demand'!$H$2:$H$757,MATCH(1,('EVT Demand'!$A$2:$A$757=$A154)*('EVT Demand'!$C$2:$C$757="Total"),0))/1000, "")</f>
        <v>34816.220999999998</v>
      </c>
    </row>
    <row r="155" spans="1:26" x14ac:dyDescent="0.25">
      <c r="A155" t="s">
        <v>31</v>
      </c>
      <c r="B155" t="s">
        <v>241</v>
      </c>
      <c r="C155" t="str">
        <f>INDEX('RPC Counties'!$B$2:$B$15, MATCH($B155, 'RPC Counties'!$A$2:$A$15, 0))</f>
        <v>NVDA</v>
      </c>
      <c r="D155" t="s">
        <v>76</v>
      </c>
      <c r="E155">
        <v>211</v>
      </c>
      <c r="F155" s="3">
        <f>IFERROR(INDEX(Cities!$E$2:$E$11, MATCH($A155, Cities!$A$2:$A$11, 0)), INDEX(Towns!$E$2:$E$247, MATCH($A155, Towns!$A$2:$A$247, 0)))</f>
        <v>30.5</v>
      </c>
      <c r="G155" s="3">
        <f>INDEX('VCGI Rooftop Solar'!$J$5:$J$260, MATCH($A155, 'VCGI Rooftop Solar'!$D$5:$D$260, 0))</f>
        <v>4.2502060000000004</v>
      </c>
      <c r="H155" s="57">
        <f>SUMIFS('Existing Gen'!$E$2:$E$100000, 'Existing Gen'!$B$2:$B$100000, $A155, 'Existing Gen'!$C$2:$C$100000, H$3)/1000</f>
        <v>3.0109999999999998E-2</v>
      </c>
      <c r="I155" s="58">
        <f>SUMIFS('Existing Gen'!$E$2:$E$100000, 'Existing Gen'!$B$2:$B$100000, $A155, 'Existing Gen'!$C$2:$C$100000, I$3)/1000</f>
        <v>0</v>
      </c>
      <c r="J155" s="58">
        <f>SUMIFS('Existing Gen'!$E$2:$E$100000, 'Existing Gen'!$B$2:$B$100000, $A155, 'Existing Gen'!$C$2:$C$100000, J$3)/1000</f>
        <v>0</v>
      </c>
      <c r="K155" s="58">
        <f>SUMIFS('Existing Gen'!$E$2:$E$100000, 'Existing Gen'!$B$2:$B$100000, $A155, 'Existing Gen'!$C$2:$C$100000, K$3)/1000</f>
        <v>0</v>
      </c>
      <c r="L155" s="59">
        <f t="shared" si="6"/>
        <v>3.0109999999999998E-2</v>
      </c>
      <c r="M155" s="136">
        <f>H155*INDEX(Constants!$D$2:$D$8, MATCH('Cities &amp; Towns'!M$3, Constants!$A$2:$A$8, 0))</f>
        <v>39.564539999999994</v>
      </c>
      <c r="N155" s="100">
        <f>I155*INDEX(Constants!$D$2:$D$8, MATCH('Cities &amp; Towns'!N$3, Constants!$A$2:$A$8, 0))</f>
        <v>0</v>
      </c>
      <c r="O155" s="100">
        <f>J155*INDEX(Constants!$D$2:$D$8, MATCH('Cities &amp; Towns'!O$3, Constants!$A$2:$A$8, 0))</f>
        <v>0</v>
      </c>
      <c r="P155" s="100">
        <f>K155*INDEX(Constants!$D$2:$D$8, MATCH('Cities &amp; Towns'!P$3, Constants!$A$2:$A$8, 0))</f>
        <v>0</v>
      </c>
      <c r="Q155" s="48">
        <f t="shared" si="7"/>
        <v>39.564539999999994</v>
      </c>
      <c r="R155" s="55" t="str">
        <f>IF(SUMIF('GMP feeders by town'!$B$2:$B$1152, $A155, 'GMP feeders by town'!$F$2:$F$1152) = 0, "", IF(SUMIF('GMP feeders by town'!$B$2:$B$1152, $A155, 'GMP feeders by town'!$F$2:$F$1152) &lt; 0, 0, SUMIF('GMP feeders by town'!$B$2:$B$1152, $A155, 'GMP feeders by town'!$F$2:$F$1152)))</f>
        <v/>
      </c>
      <c r="S155" s="55" t="str">
        <f>IFERROR(IF(INDEX('VEC XFMR capacity by town'!$B$41:$BR$41, MATCH($A155, 'VEC XFMR capacity by town'!$B$1:$BR$1, 0)) = 0, "", IF($L155-INDEX('VEC XFMR capacity by town'!$B$41:$BR$41, MATCH($A155, 'VEC XFMR capacity by town'!$B$1:$BR$1, 0))&lt;0, 0, $L155-INDEX('VEC XFMR capacity by town'!$B$41:$BR$41, MATCH($A155, 'VEC XFMR capacity by town'!$B$1:$BR$1, 0)))), "")</f>
        <v/>
      </c>
      <c r="T155" s="55"/>
      <c r="U155" s="55"/>
      <c r="V155" s="55"/>
      <c r="W155" s="55"/>
      <c r="X155" s="55"/>
      <c r="Y155" s="56" t="str" cm="1">
        <f t="array" ref="Y155">IF(SUMPRODUCT(--($R155:$X155&lt;&gt;""))=0, "", SUM($R155:$X155))</f>
        <v/>
      </c>
      <c r="Z155" s="212" cm="1">
        <f t="array" ref="Z155">IFERROR(INDEX('EVT Demand'!$H$2:$H$757,MATCH(1,('EVT Demand'!$A$2:$A$757=$A155)*('EVT Demand'!$C$2:$C$757="Total"),0))/1000, "")</f>
        <v>1403.9110000000001</v>
      </c>
    </row>
    <row r="156" spans="1:26" x14ac:dyDescent="0.25">
      <c r="A156" t="s">
        <v>47</v>
      </c>
      <c r="B156" t="s">
        <v>286</v>
      </c>
      <c r="C156" t="str">
        <f>INDEX('RPC Counties'!$B$2:$B$15, MATCH($B156, 'RPC Counties'!$A$2:$A$15, 0))</f>
        <v>NVDA</v>
      </c>
      <c r="D156" t="s">
        <v>76</v>
      </c>
      <c r="E156">
        <v>638</v>
      </c>
      <c r="F156" s="3">
        <f>IFERROR(INDEX(Cities!$E$2:$E$11, MATCH($A156, Cities!$A$2:$A$11, 0)), INDEX(Towns!$E$2:$E$247, MATCH($A156, Towns!$A$2:$A$247, 0)))</f>
        <v>31.3</v>
      </c>
      <c r="G156" s="3">
        <f>INDEX('VCGI Rooftop Solar'!$J$5:$J$260, MATCH($A156, 'VCGI Rooftop Solar'!$D$5:$D$260, 0))</f>
        <v>12.223295930000001</v>
      </c>
      <c r="H156" s="57">
        <f>SUMIFS('Existing Gen'!$E$2:$E$100000, 'Existing Gen'!$B$2:$B$100000, $A156, 'Existing Gen'!$C$2:$C$100000, H$3)/1000</f>
        <v>0.67919999999999991</v>
      </c>
      <c r="I156" s="58">
        <f>SUMIFS('Existing Gen'!$E$2:$E$100000, 'Existing Gen'!$B$2:$B$100000, $A156, 'Existing Gen'!$C$2:$C$100000, I$3)/1000</f>
        <v>0</v>
      </c>
      <c r="J156" s="58">
        <f>SUMIFS('Existing Gen'!$E$2:$E$100000, 'Existing Gen'!$B$2:$B$100000, $A156, 'Existing Gen'!$C$2:$C$100000, J$3)/1000</f>
        <v>0</v>
      </c>
      <c r="K156" s="58">
        <f>SUMIFS('Existing Gen'!$E$2:$E$100000, 'Existing Gen'!$B$2:$B$100000, $A156, 'Existing Gen'!$C$2:$C$100000, K$3)/1000</f>
        <v>0</v>
      </c>
      <c r="L156" s="59">
        <f t="shared" si="6"/>
        <v>0.67919999999999991</v>
      </c>
      <c r="M156" s="136">
        <f>H156*INDEX(Constants!$D$2:$D$8, MATCH('Cities &amp; Towns'!M$3, Constants!$A$2:$A$8, 0))</f>
        <v>892.46879999999987</v>
      </c>
      <c r="N156" s="100">
        <f>I156*INDEX(Constants!$D$2:$D$8, MATCH('Cities &amp; Towns'!N$3, Constants!$A$2:$A$8, 0))</f>
        <v>0</v>
      </c>
      <c r="O156" s="100">
        <f>J156*INDEX(Constants!$D$2:$D$8, MATCH('Cities &amp; Towns'!O$3, Constants!$A$2:$A$8, 0))</f>
        <v>0</v>
      </c>
      <c r="P156" s="100">
        <f>K156*INDEX(Constants!$D$2:$D$8, MATCH('Cities &amp; Towns'!P$3, Constants!$A$2:$A$8, 0))</f>
        <v>0</v>
      </c>
      <c r="Q156" s="48">
        <f t="shared" si="7"/>
        <v>892.46879999999987</v>
      </c>
      <c r="R156" s="55" t="str">
        <f>IF(SUMIF('GMP feeders by town'!$B$2:$B$1152, $A156, 'GMP feeders by town'!$F$2:$F$1152) = 0, "", IF(SUMIF('GMP feeders by town'!$B$2:$B$1152, $A156, 'GMP feeders by town'!$F$2:$F$1152) &lt; 0, 0, SUMIF('GMP feeders by town'!$B$2:$B$1152, $A156, 'GMP feeders by town'!$F$2:$F$1152)))</f>
        <v/>
      </c>
      <c r="S156" s="55">
        <f>IFERROR(IF(INDEX('VEC XFMR capacity by town'!$B$41:$BR$41, MATCH($A156, 'VEC XFMR capacity by town'!$B$1:$BR$1, 0)) = 0, "", IF($L156-INDEX('VEC XFMR capacity by town'!$B$41:$BR$41, MATCH($A156, 'VEC XFMR capacity by town'!$B$1:$BR$1, 0))&lt;0, 0, $L156-INDEX('VEC XFMR capacity by town'!$B$41:$BR$41, MATCH($A156, 'VEC XFMR capacity by town'!$B$1:$BR$1, 0)))), "")</f>
        <v>0</v>
      </c>
      <c r="T156" s="55"/>
      <c r="U156" s="55"/>
      <c r="V156" s="55"/>
      <c r="W156" s="55"/>
      <c r="X156" s="55"/>
      <c r="Y156" s="56" cm="1">
        <f t="array" ref="Y156">IF(SUMPRODUCT(--($R156:$X156&lt;&gt;""))=0, "", SUM($R156:$X156))</f>
        <v>0</v>
      </c>
      <c r="Z156" s="212" cm="1">
        <f t="array" ref="Z156">IFERROR(INDEX('EVT Demand'!$H$2:$H$757,MATCH(1,('EVT Demand'!$A$2:$A$757=$A156)*('EVT Demand'!$C$2:$C$757="Total"),0))/1000, "")</f>
        <v>3468.8240000000001</v>
      </c>
    </row>
    <row r="157" spans="1:26" x14ac:dyDescent="0.25">
      <c r="A157" t="s">
        <v>7</v>
      </c>
      <c r="B157" t="s">
        <v>288</v>
      </c>
      <c r="C157" t="str">
        <f>INDEX('RPC Counties'!$B$2:$B$15, MATCH($B157, 'RPC Counties'!$A$2:$A$15, 0))</f>
        <v>NVDA</v>
      </c>
      <c r="D157" t="s">
        <v>76</v>
      </c>
      <c r="E157">
        <v>584</v>
      </c>
      <c r="F157" s="3">
        <f>IFERROR(INDEX(Cities!$E$2:$E$11, MATCH($A157, Cities!$A$2:$A$11, 0)), INDEX(Towns!$E$2:$E$247, MATCH($A157, Towns!$A$2:$A$247, 0)))</f>
        <v>36.799999999999997</v>
      </c>
      <c r="G157" s="3">
        <f>INDEX('VCGI Rooftop Solar'!$J$5:$J$260, MATCH($A157, 'VCGI Rooftop Solar'!$D$5:$D$260, 0))</f>
        <v>6.4835409900000007</v>
      </c>
      <c r="H157" s="57">
        <f>SUMIFS('Existing Gen'!$E$2:$E$100000, 'Existing Gen'!$B$2:$B$100000, $A157, 'Existing Gen'!$C$2:$C$100000, H$3)/1000</f>
        <v>4.6810000000000004E-2</v>
      </c>
      <c r="I157" s="58">
        <f>SUMIFS('Existing Gen'!$E$2:$E$100000, 'Existing Gen'!$B$2:$B$100000, $A157, 'Existing Gen'!$C$2:$C$100000, I$3)/1000</f>
        <v>9.5000000000000001E-2</v>
      </c>
      <c r="J157" s="58">
        <f>SUMIFS('Existing Gen'!$E$2:$E$100000, 'Existing Gen'!$B$2:$B$100000, $A157, 'Existing Gen'!$C$2:$C$100000, J$3)/1000</f>
        <v>0</v>
      </c>
      <c r="K157" s="58">
        <f>SUMIFS('Existing Gen'!$E$2:$E$100000, 'Existing Gen'!$B$2:$B$100000, $A157, 'Existing Gen'!$C$2:$C$100000, K$3)/1000</f>
        <v>0</v>
      </c>
      <c r="L157" s="59">
        <f t="shared" si="6"/>
        <v>0.14180999999999999</v>
      </c>
      <c r="M157" s="136">
        <f>H157*INDEX(Constants!$D$2:$D$8, MATCH('Cities &amp; Towns'!M$3, Constants!$A$2:$A$8, 0))</f>
        <v>61.508340000000004</v>
      </c>
      <c r="N157" s="100">
        <f>I157*INDEX(Constants!$D$2:$D$8, MATCH('Cities &amp; Towns'!N$3, Constants!$A$2:$A$8, 0))</f>
        <v>187.245</v>
      </c>
      <c r="O157" s="100">
        <f>J157*INDEX(Constants!$D$2:$D$8, MATCH('Cities &amp; Towns'!O$3, Constants!$A$2:$A$8, 0))</f>
        <v>0</v>
      </c>
      <c r="P157" s="100">
        <f>K157*INDEX(Constants!$D$2:$D$8, MATCH('Cities &amp; Towns'!P$3, Constants!$A$2:$A$8, 0))</f>
        <v>0</v>
      </c>
      <c r="Q157" s="48">
        <f t="shared" si="7"/>
        <v>248.75334000000001</v>
      </c>
      <c r="R157" s="55" t="str">
        <f>IF(SUMIF('GMP feeders by town'!$B$2:$B$1152, $A157, 'GMP feeders by town'!$F$2:$F$1152) = 0, "", IF(SUMIF('GMP feeders by town'!$B$2:$B$1152, $A157, 'GMP feeders by town'!$F$2:$F$1152) &lt; 0, 0, SUMIF('GMP feeders by town'!$B$2:$B$1152, $A157, 'GMP feeders by town'!$F$2:$F$1152)))</f>
        <v/>
      </c>
      <c r="S157" s="55" t="str">
        <f>IFERROR(IF(INDEX('VEC XFMR capacity by town'!$B$41:$BR$41, MATCH($A157, 'VEC XFMR capacity by town'!$B$1:$BR$1, 0)) = 0, "", IF($L157-INDEX('VEC XFMR capacity by town'!$B$41:$BR$41, MATCH($A157, 'VEC XFMR capacity by town'!$B$1:$BR$1, 0))&lt;0, 0, $L157-INDEX('VEC XFMR capacity by town'!$B$41:$BR$41, MATCH($A157, 'VEC XFMR capacity by town'!$B$1:$BR$1, 0)))), "")</f>
        <v/>
      </c>
      <c r="T157" s="55"/>
      <c r="U157" s="55"/>
      <c r="V157" s="55"/>
      <c r="W157" s="55"/>
      <c r="X157" s="55"/>
      <c r="Y157" s="56" t="str" cm="1">
        <f t="array" ref="Y157">IF(SUMPRODUCT(--($R157:$X157&lt;&gt;""))=0, "", SUM($R157:$X157))</f>
        <v/>
      </c>
      <c r="Z157" s="212" cm="1">
        <f t="array" ref="Z157">IFERROR(INDEX('EVT Demand'!$H$2:$H$757,MATCH(1,('EVT Demand'!$A$2:$A$757=$A157)*('EVT Demand'!$C$2:$C$757="Total"),0))/1000, "")</f>
        <v>2792.2350000000001</v>
      </c>
    </row>
    <row r="158" spans="1:26" x14ac:dyDescent="0.25">
      <c r="A158" t="s">
        <v>48</v>
      </c>
      <c r="B158" t="s">
        <v>286</v>
      </c>
      <c r="C158" t="str">
        <f>INDEX('RPC Counties'!$B$2:$B$15, MATCH($B158, 'RPC Counties'!$A$2:$A$15, 0))</f>
        <v>NVDA</v>
      </c>
      <c r="D158" t="s">
        <v>76</v>
      </c>
      <c r="E158" s="1">
        <v>4455</v>
      </c>
      <c r="F158" s="3">
        <f>IFERROR(INDEX(Cities!$E$2:$E$11, MATCH($A158, Cities!$A$2:$A$11, 0)), INDEX(Towns!$E$2:$E$247, MATCH($A158, Towns!$A$2:$A$247, 0)))</f>
        <v>5.83</v>
      </c>
      <c r="G158" s="3">
        <f>INDEX('VCGI Rooftop Solar'!$J$5:$J$260, MATCH($A158, 'VCGI Rooftop Solar'!$D$5:$D$260, 0))</f>
        <v>55.371782610000004</v>
      </c>
      <c r="H158" s="57">
        <f>SUMIFS('Existing Gen'!$E$2:$E$100000, 'Existing Gen'!$B$2:$B$100000, $A158, 'Existing Gen'!$C$2:$C$100000, H$3)/1000</f>
        <v>0.31103000000000003</v>
      </c>
      <c r="I158" s="58">
        <f>SUMIFS('Existing Gen'!$E$2:$E$100000, 'Existing Gen'!$B$2:$B$100000, $A158, 'Existing Gen'!$C$2:$C$100000, I$3)/1000</f>
        <v>0</v>
      </c>
      <c r="J158" s="58">
        <f>SUMIFS('Existing Gen'!$E$2:$E$100000, 'Existing Gen'!$B$2:$B$100000, $A158, 'Existing Gen'!$C$2:$C$100000, J$3)/1000</f>
        <v>0.22500000000000001</v>
      </c>
      <c r="K158" s="58">
        <f>SUMIFS('Existing Gen'!$E$2:$E$100000, 'Existing Gen'!$B$2:$B$100000, $A158, 'Existing Gen'!$C$2:$C$100000, K$3)/1000</f>
        <v>0</v>
      </c>
      <c r="L158" s="59">
        <f t="shared" si="6"/>
        <v>0.53603000000000001</v>
      </c>
      <c r="M158" s="136">
        <f>H158*INDEX(Constants!$D$2:$D$8, MATCH('Cities &amp; Towns'!M$3, Constants!$A$2:$A$8, 0))</f>
        <v>408.69342000000006</v>
      </c>
      <c r="N158" s="100">
        <f>I158*INDEX(Constants!$D$2:$D$8, MATCH('Cities &amp; Towns'!N$3, Constants!$A$2:$A$8, 0))</f>
        <v>0</v>
      </c>
      <c r="O158" s="100">
        <f>J158*INDEX(Constants!$D$2:$D$8, MATCH('Cities &amp; Towns'!O$3, Constants!$A$2:$A$8, 0))</f>
        <v>1379.7</v>
      </c>
      <c r="P158" s="100">
        <f>K158*INDEX(Constants!$D$2:$D$8, MATCH('Cities &amp; Towns'!P$3, Constants!$A$2:$A$8, 0))</f>
        <v>0</v>
      </c>
      <c r="Q158" s="48">
        <f t="shared" si="7"/>
        <v>1788.3934200000001</v>
      </c>
      <c r="R158" s="55" t="str">
        <f>IF(SUMIF('GMP feeders by town'!$B$2:$B$1152, $A158, 'GMP feeders by town'!$F$2:$F$1152) = 0, "", IF(SUMIF('GMP feeders by town'!$B$2:$B$1152, $A158, 'GMP feeders by town'!$F$2:$F$1152) &lt; 0, 0, SUMIF('GMP feeders by town'!$B$2:$B$1152, $A158, 'GMP feeders by town'!$F$2:$F$1152)))</f>
        <v/>
      </c>
      <c r="S158" s="55">
        <f>IFERROR(IF(INDEX('VEC XFMR capacity by town'!$B$41:$BR$41, MATCH($A158, 'VEC XFMR capacity by town'!$B$1:$BR$1, 0)) = 0, "", IF($L158-INDEX('VEC XFMR capacity by town'!$B$41:$BR$41, MATCH($A158, 'VEC XFMR capacity by town'!$B$1:$BR$1, 0))&lt;0, 0, $L158-INDEX('VEC XFMR capacity by town'!$B$41:$BR$41, MATCH($A158, 'VEC XFMR capacity by town'!$B$1:$BR$1, 0)))), "")</f>
        <v>0</v>
      </c>
      <c r="T158" s="55"/>
      <c r="U158" s="55"/>
      <c r="V158" s="55"/>
      <c r="W158" s="55"/>
      <c r="X158" s="55"/>
      <c r="Y158" s="56" cm="1">
        <f t="array" ref="Y158">IF(SUMPRODUCT(--($R158:$X158&lt;&gt;""))=0, "", SUM($R158:$X158))</f>
        <v>0</v>
      </c>
      <c r="Z158" s="212" cm="1">
        <f t="array" ref="Z158">IFERROR(INDEX('EVT Demand'!$H$2:$H$757,MATCH(1,('EVT Demand'!$A$2:$A$757=$A158)*('EVT Demand'!$C$2:$C$757="Total"),0))/1000, "")</f>
        <v>233.15799999999999</v>
      </c>
    </row>
    <row r="159" spans="1:26" x14ac:dyDescent="0.25">
      <c r="A159" t="s">
        <v>49</v>
      </c>
      <c r="B159" t="s">
        <v>286</v>
      </c>
      <c r="C159" t="str">
        <f>INDEX('RPC Counties'!$B$2:$B$15, MATCH($B159, 'RPC Counties'!$A$2:$A$15, 0))</f>
        <v>NVDA</v>
      </c>
      <c r="D159" t="s">
        <v>76</v>
      </c>
      <c r="E159" s="1">
        <v>1526</v>
      </c>
      <c r="F159" s="3">
        <f>IFERROR(INDEX(Cities!$E$2:$E$11, MATCH($A159, Cities!$A$2:$A$11, 0)), INDEX(Towns!$E$2:$E$247, MATCH($A159, Towns!$A$2:$A$247, 0)))</f>
        <v>41.7</v>
      </c>
      <c r="G159" s="3">
        <f>INDEX('VCGI Rooftop Solar'!$J$5:$J$260, MATCH($A159, 'VCGI Rooftop Solar'!$D$5:$D$260, 0))</f>
        <v>29.24981885</v>
      </c>
      <c r="H159" s="57">
        <f>SUMIFS('Existing Gen'!$E$2:$E$100000, 'Existing Gen'!$B$2:$B$100000, $A159, 'Existing Gen'!$C$2:$C$100000, H$3)/1000</f>
        <v>0.90323000000000031</v>
      </c>
      <c r="I159" s="58">
        <f>SUMIFS('Existing Gen'!$E$2:$E$100000, 'Existing Gen'!$B$2:$B$100000, $A159, 'Existing Gen'!$C$2:$C$100000, I$3)/1000</f>
        <v>0</v>
      </c>
      <c r="J159" s="58">
        <f>SUMIFS('Existing Gen'!$E$2:$E$100000, 'Existing Gen'!$B$2:$B$100000, $A159, 'Existing Gen'!$C$2:$C$100000, J$3)/1000</f>
        <v>0</v>
      </c>
      <c r="K159" s="58">
        <f>SUMIFS('Existing Gen'!$E$2:$E$100000, 'Existing Gen'!$B$2:$B$100000, $A159, 'Existing Gen'!$C$2:$C$100000, K$3)/1000</f>
        <v>0</v>
      </c>
      <c r="L159" s="59">
        <f t="shared" si="6"/>
        <v>0.90323000000000031</v>
      </c>
      <c r="M159" s="136">
        <f>H159*INDEX(Constants!$D$2:$D$8, MATCH('Cities &amp; Towns'!M$3, Constants!$A$2:$A$8, 0))</f>
        <v>1186.8442200000004</v>
      </c>
      <c r="N159" s="100">
        <f>I159*INDEX(Constants!$D$2:$D$8, MATCH('Cities &amp; Towns'!N$3, Constants!$A$2:$A$8, 0))</f>
        <v>0</v>
      </c>
      <c r="O159" s="100">
        <f>J159*INDEX(Constants!$D$2:$D$8, MATCH('Cities &amp; Towns'!O$3, Constants!$A$2:$A$8, 0))</f>
        <v>0</v>
      </c>
      <c r="P159" s="100">
        <f>K159*INDEX(Constants!$D$2:$D$8, MATCH('Cities &amp; Towns'!P$3, Constants!$A$2:$A$8, 0))</f>
        <v>0</v>
      </c>
      <c r="Q159" s="48">
        <f t="shared" si="7"/>
        <v>1186.8442200000004</v>
      </c>
      <c r="R159" s="55" t="str">
        <f>IF(SUMIF('GMP feeders by town'!$B$2:$B$1152, $A159, 'GMP feeders by town'!$F$2:$F$1152) = 0, "", IF(SUMIF('GMP feeders by town'!$B$2:$B$1152, $A159, 'GMP feeders by town'!$F$2:$F$1152) &lt; 0, 0, SUMIF('GMP feeders by town'!$B$2:$B$1152, $A159, 'GMP feeders by town'!$F$2:$F$1152)))</f>
        <v/>
      </c>
      <c r="S159" s="55">
        <f>IFERROR(IF(INDEX('VEC XFMR capacity by town'!$B$41:$BR$41, MATCH($A159, 'VEC XFMR capacity by town'!$B$1:$BR$1, 0)) = 0, "", IF($L159-INDEX('VEC XFMR capacity by town'!$B$41:$BR$41, MATCH($A159, 'VEC XFMR capacity by town'!$B$1:$BR$1, 0))&lt;0, 0, $L159-INDEX('VEC XFMR capacity by town'!$B$41:$BR$41, MATCH($A159, 'VEC XFMR capacity by town'!$B$1:$BR$1, 0)))), "")</f>
        <v>0</v>
      </c>
      <c r="T159" s="55"/>
      <c r="U159" s="55"/>
      <c r="V159" s="55"/>
      <c r="W159" s="55"/>
      <c r="X159" s="55"/>
      <c r="Y159" s="56" cm="1">
        <f t="array" ref="Y159">IF(SUMPRODUCT(--($R159:$X159&lt;&gt;""))=0, "", SUM($R159:$X159))</f>
        <v>0</v>
      </c>
      <c r="Z159" s="212" cm="1">
        <f t="array" ref="Z159">IFERROR(INDEX('EVT Demand'!$H$2:$H$757,MATCH(1,('EVT Demand'!$A$2:$A$757=$A159)*('EVT Demand'!$C$2:$C$757="Total"),0))/1000, "")</f>
        <v>52112.447999999997</v>
      </c>
    </row>
    <row r="160" spans="1:26" x14ac:dyDescent="0.25">
      <c r="A160" t="s">
        <v>32</v>
      </c>
      <c r="B160" t="s">
        <v>241</v>
      </c>
      <c r="C160" t="str">
        <f>INDEX('RPC Counties'!$B$2:$B$15, MATCH($B160, 'RPC Counties'!$A$2:$A$15, 0))</f>
        <v>NVDA</v>
      </c>
      <c r="D160" t="s">
        <v>76</v>
      </c>
      <c r="E160">
        <v>153</v>
      </c>
      <c r="F160" s="3">
        <f>IFERROR(INDEX(Cities!$E$2:$E$11, MATCH($A160, Cities!$A$2:$A$11, 0)), INDEX(Towns!$E$2:$E$247, MATCH($A160, Towns!$A$2:$A$247, 0)))</f>
        <v>39.200000000000003</v>
      </c>
      <c r="G160" s="3">
        <f>INDEX('VCGI Rooftop Solar'!$J$5:$J$260, MATCH($A160, 'VCGI Rooftop Solar'!$D$5:$D$260, 0))</f>
        <v>5.13237085</v>
      </c>
      <c r="H160" s="57">
        <f>SUMIFS('Existing Gen'!$E$2:$E$100000, 'Existing Gen'!$B$2:$B$100000, $A160, 'Existing Gen'!$C$2:$C$100000, H$3)/1000</f>
        <v>1.455E-2</v>
      </c>
      <c r="I160" s="58">
        <f>SUMIFS('Existing Gen'!$E$2:$E$100000, 'Existing Gen'!$B$2:$B$100000, $A160, 'Existing Gen'!$C$2:$C$100000, I$3)/1000</f>
        <v>0</v>
      </c>
      <c r="J160" s="58">
        <f>SUMIFS('Existing Gen'!$E$2:$E$100000, 'Existing Gen'!$B$2:$B$100000, $A160, 'Existing Gen'!$C$2:$C$100000, J$3)/1000</f>
        <v>0</v>
      </c>
      <c r="K160" s="58">
        <f>SUMIFS('Existing Gen'!$E$2:$E$100000, 'Existing Gen'!$B$2:$B$100000, $A160, 'Existing Gen'!$C$2:$C$100000, K$3)/1000</f>
        <v>0</v>
      </c>
      <c r="L160" s="59">
        <f t="shared" si="6"/>
        <v>1.455E-2</v>
      </c>
      <c r="M160" s="136">
        <f>H160*INDEX(Constants!$D$2:$D$8, MATCH('Cities &amp; Towns'!M$3, Constants!$A$2:$A$8, 0))</f>
        <v>19.1187</v>
      </c>
      <c r="N160" s="100">
        <f>I160*INDEX(Constants!$D$2:$D$8, MATCH('Cities &amp; Towns'!N$3, Constants!$A$2:$A$8, 0))</f>
        <v>0</v>
      </c>
      <c r="O160" s="100">
        <f>J160*INDEX(Constants!$D$2:$D$8, MATCH('Cities &amp; Towns'!O$3, Constants!$A$2:$A$8, 0))</f>
        <v>0</v>
      </c>
      <c r="P160" s="100">
        <f>K160*INDEX(Constants!$D$2:$D$8, MATCH('Cities &amp; Towns'!P$3, Constants!$A$2:$A$8, 0))</f>
        <v>0</v>
      </c>
      <c r="Q160" s="48">
        <f t="shared" si="7"/>
        <v>19.1187</v>
      </c>
      <c r="R160" s="55" t="str">
        <f>IF(SUMIF('GMP feeders by town'!$B$2:$B$1152, $A160, 'GMP feeders by town'!$F$2:$F$1152) = 0, "", IF(SUMIF('GMP feeders by town'!$B$2:$B$1152, $A160, 'GMP feeders by town'!$F$2:$F$1152) &lt; 0, 0, SUMIF('GMP feeders by town'!$B$2:$B$1152, $A160, 'GMP feeders by town'!$F$2:$F$1152)))</f>
        <v/>
      </c>
      <c r="S160" s="55">
        <f>IFERROR(IF(INDEX('VEC XFMR capacity by town'!$B$41:$BR$41, MATCH($A160, 'VEC XFMR capacity by town'!$B$1:$BR$1, 0)) = 0, "", IF($L160-INDEX('VEC XFMR capacity by town'!$B$41:$BR$41, MATCH($A160, 'VEC XFMR capacity by town'!$B$1:$BR$1, 0))&lt;0, 0, $L160-INDEX('VEC XFMR capacity by town'!$B$41:$BR$41, MATCH($A160, 'VEC XFMR capacity by town'!$B$1:$BR$1, 0)))), "")</f>
        <v>0</v>
      </c>
      <c r="T160" s="55"/>
      <c r="U160" s="55"/>
      <c r="V160" s="55"/>
      <c r="W160" s="55"/>
      <c r="X160" s="55"/>
      <c r="Y160" s="56" cm="1">
        <f t="array" ref="Y160">IF(SUMPRODUCT(--($R160:$X160&lt;&gt;""))=0, "", SUM($R160:$X160))</f>
        <v>0</v>
      </c>
      <c r="Z160" s="212" cm="1">
        <f t="array" ref="Z160">IFERROR(INDEX('EVT Demand'!$H$2:$H$757,MATCH(1,('EVT Demand'!$A$2:$A$757=$A160)*('EVT Demand'!$C$2:$C$757="Total"),0))/1000, "")</f>
        <v>1191.1780000000001</v>
      </c>
    </row>
    <row r="161" spans="1:26" x14ac:dyDescent="0.25">
      <c r="A161" t="s">
        <v>8</v>
      </c>
      <c r="B161" t="s">
        <v>288</v>
      </c>
      <c r="C161" t="str">
        <f>INDEX('RPC Counties'!$B$2:$B$15, MATCH($B161, 'RPC Counties'!$A$2:$A$15, 0))</f>
        <v>NVDA</v>
      </c>
      <c r="D161" t="s">
        <v>76</v>
      </c>
      <c r="E161">
        <v>715</v>
      </c>
      <c r="F161" s="3">
        <f>IFERROR(INDEX(Cities!$E$2:$E$11, MATCH($A161, Cities!$A$2:$A$11, 0)), INDEX(Towns!$E$2:$E$247, MATCH($A161, Towns!$A$2:$A$247, 0)))</f>
        <v>46.6</v>
      </c>
      <c r="G161" s="3">
        <f>INDEX('VCGI Rooftop Solar'!$J$5:$J$260, MATCH($A161, 'VCGI Rooftop Solar'!$D$5:$D$260, 0))</f>
        <v>13.296720050000001</v>
      </c>
      <c r="H161" s="57">
        <f>SUMIFS('Existing Gen'!$E$2:$E$100000, 'Existing Gen'!$B$2:$B$100000, $A161, 'Existing Gen'!$C$2:$C$100000, H$3)/1000</f>
        <v>0.360678</v>
      </c>
      <c r="I161" s="58">
        <f>SUMIFS('Existing Gen'!$E$2:$E$100000, 'Existing Gen'!$B$2:$B$100000, $A161, 'Existing Gen'!$C$2:$C$100000, I$3)/1000</f>
        <v>0</v>
      </c>
      <c r="J161" s="58">
        <f>SUMIFS('Existing Gen'!$E$2:$E$100000, 'Existing Gen'!$B$2:$B$100000, $A161, 'Existing Gen'!$C$2:$C$100000, J$3)/1000</f>
        <v>0</v>
      </c>
      <c r="K161" s="58">
        <f>SUMIFS('Existing Gen'!$E$2:$E$100000, 'Existing Gen'!$B$2:$B$100000, $A161, 'Existing Gen'!$C$2:$C$100000, K$3)/1000</f>
        <v>0</v>
      </c>
      <c r="L161" s="59">
        <f t="shared" si="6"/>
        <v>0.360678</v>
      </c>
      <c r="M161" s="136">
        <f>H161*INDEX(Constants!$D$2:$D$8, MATCH('Cities &amp; Towns'!M$3, Constants!$A$2:$A$8, 0))</f>
        <v>473.93089199999997</v>
      </c>
      <c r="N161" s="100">
        <f>I161*INDEX(Constants!$D$2:$D$8, MATCH('Cities &amp; Towns'!N$3, Constants!$A$2:$A$8, 0))</f>
        <v>0</v>
      </c>
      <c r="O161" s="100">
        <f>J161*INDEX(Constants!$D$2:$D$8, MATCH('Cities &amp; Towns'!O$3, Constants!$A$2:$A$8, 0))</f>
        <v>0</v>
      </c>
      <c r="P161" s="100">
        <f>K161*INDEX(Constants!$D$2:$D$8, MATCH('Cities &amp; Towns'!P$3, Constants!$A$2:$A$8, 0))</f>
        <v>0</v>
      </c>
      <c r="Q161" s="48">
        <f t="shared" si="7"/>
        <v>473.93089199999997</v>
      </c>
      <c r="R161" s="55">
        <f>IF(SUMIF('GMP feeders by town'!$B$2:$B$1152, $A161, 'GMP feeders by town'!$F$2:$F$1152) = 0, "", IF(SUMIF('GMP feeders by town'!$B$2:$B$1152, $A161, 'GMP feeders by town'!$F$2:$F$1152) &lt; 0, 0, SUMIF('GMP feeders by town'!$B$2:$B$1152, $A161, 'GMP feeders by town'!$F$2:$F$1152)))</f>
        <v>2.4747271894163245</v>
      </c>
      <c r="S161" s="55" t="str">
        <f>IFERROR(IF(INDEX('VEC XFMR capacity by town'!$B$41:$BR$41, MATCH($A161, 'VEC XFMR capacity by town'!$B$1:$BR$1, 0)) = 0, "", IF($L161-INDEX('VEC XFMR capacity by town'!$B$41:$BR$41, MATCH($A161, 'VEC XFMR capacity by town'!$B$1:$BR$1, 0))&lt;0, 0, $L161-INDEX('VEC XFMR capacity by town'!$B$41:$BR$41, MATCH($A161, 'VEC XFMR capacity by town'!$B$1:$BR$1, 0)))), "")</f>
        <v/>
      </c>
      <c r="T161" s="55"/>
      <c r="U161" s="55"/>
      <c r="V161" s="55"/>
      <c r="W161" s="55"/>
      <c r="X161" s="55"/>
      <c r="Y161" s="56" cm="1">
        <f t="array" ref="Y161">IF(SUMPRODUCT(--($R161:$X161&lt;&gt;""))=0, "", SUM($R161:$X161))</f>
        <v>2.4747271894163245</v>
      </c>
      <c r="Z161" s="212" cm="1">
        <f t="array" ref="Z161">IFERROR(INDEX('EVT Demand'!$H$2:$H$757,MATCH(1,('EVT Demand'!$A$2:$A$757=$A161)*('EVT Demand'!$C$2:$C$757="Total"),0))/1000, "")</f>
        <v>3430.3319999999999</v>
      </c>
    </row>
    <row r="162" spans="1:26" x14ac:dyDescent="0.25">
      <c r="A162" t="s">
        <v>9</v>
      </c>
      <c r="B162" t="s">
        <v>288</v>
      </c>
      <c r="C162" t="str">
        <f>INDEX('RPC Counties'!$B$2:$B$15, MATCH($B162, 'RPC Counties'!$A$2:$A$15, 0))</f>
        <v>NVDA</v>
      </c>
      <c r="D162" t="s">
        <v>76</v>
      </c>
      <c r="E162" s="1">
        <v>1165</v>
      </c>
      <c r="F162" s="3">
        <f>IFERROR(INDEX(Cities!$E$2:$E$11, MATCH($A162, Cities!$A$2:$A$11, 0)), INDEX(Towns!$E$2:$E$247, MATCH($A162, Towns!$A$2:$A$247, 0)))</f>
        <v>36.5</v>
      </c>
      <c r="G162" s="3">
        <f>INDEX('VCGI Rooftop Solar'!$J$5:$J$260, MATCH($A162, 'VCGI Rooftop Solar'!$D$5:$D$260, 0))</f>
        <v>17.892873050000002</v>
      </c>
      <c r="H162" s="57">
        <f>SUMIFS('Existing Gen'!$E$2:$E$100000, 'Existing Gen'!$B$2:$B$100000, $A162, 'Existing Gen'!$C$2:$C$100000, H$3)/1000</f>
        <v>0.76120999999999983</v>
      </c>
      <c r="I162" s="58">
        <f>SUMIFS('Existing Gen'!$E$2:$E$100000, 'Existing Gen'!$B$2:$B$100000, $A162, 'Existing Gen'!$C$2:$C$100000, I$3)/1000</f>
        <v>0</v>
      </c>
      <c r="J162" s="58">
        <f>SUMIFS('Existing Gen'!$E$2:$E$100000, 'Existing Gen'!$B$2:$B$100000, $A162, 'Existing Gen'!$C$2:$C$100000, J$3)/1000</f>
        <v>20.5</v>
      </c>
      <c r="K162" s="58">
        <f>SUMIFS('Existing Gen'!$E$2:$E$100000, 'Existing Gen'!$B$2:$B$100000, $A162, 'Existing Gen'!$C$2:$C$100000, K$3)/1000</f>
        <v>5</v>
      </c>
      <c r="L162" s="59">
        <f t="shared" si="6"/>
        <v>26.261209999999998</v>
      </c>
      <c r="M162" s="136">
        <f>H162*INDEX(Constants!$D$2:$D$8, MATCH('Cities &amp; Towns'!M$3, Constants!$A$2:$A$8, 0))</f>
        <v>1000.2299399999998</v>
      </c>
      <c r="N162" s="100">
        <f>I162*INDEX(Constants!$D$2:$D$8, MATCH('Cities &amp; Towns'!N$3, Constants!$A$2:$A$8, 0))</f>
        <v>0</v>
      </c>
      <c r="O162" s="100">
        <f>J162*INDEX(Constants!$D$2:$D$8, MATCH('Cities &amp; Towns'!O$3, Constants!$A$2:$A$8, 0))</f>
        <v>125706</v>
      </c>
      <c r="P162" s="100">
        <f>K162*INDEX(Constants!$D$2:$D$8, MATCH('Cities &amp; Towns'!P$3, Constants!$A$2:$A$8, 0))</f>
        <v>21900</v>
      </c>
      <c r="Q162" s="48">
        <f t="shared" si="7"/>
        <v>148606.22993999999</v>
      </c>
      <c r="R162" s="55">
        <f>IF(SUMIF('GMP feeders by town'!$B$2:$B$1152, $A162, 'GMP feeders by town'!$F$2:$F$1152) = 0, "", IF(SUMIF('GMP feeders by town'!$B$2:$B$1152, $A162, 'GMP feeders by town'!$F$2:$F$1152) &lt; 0, 0, SUMIF('GMP feeders by town'!$B$2:$B$1152, $A162, 'GMP feeders by town'!$F$2:$F$1152)))</f>
        <v>7.7967813884952823</v>
      </c>
      <c r="S162" s="55" t="str">
        <f>IFERROR(IF(INDEX('VEC XFMR capacity by town'!$B$41:$BR$41, MATCH($A162, 'VEC XFMR capacity by town'!$B$1:$BR$1, 0)) = 0, "", IF($L162-INDEX('VEC XFMR capacity by town'!$B$41:$BR$41, MATCH($A162, 'VEC XFMR capacity by town'!$B$1:$BR$1, 0))&lt;0, 0, $L162-INDEX('VEC XFMR capacity by town'!$B$41:$BR$41, MATCH($A162, 'VEC XFMR capacity by town'!$B$1:$BR$1, 0)))), "")</f>
        <v/>
      </c>
      <c r="T162" s="55"/>
      <c r="U162" s="55"/>
      <c r="V162" s="55"/>
      <c r="W162" s="55"/>
      <c r="X162" s="55"/>
      <c r="Y162" s="56" cm="1">
        <f t="array" ref="Y162">IF(SUMPRODUCT(--($R162:$X162&lt;&gt;""))=0, "", SUM($R162:$X162))</f>
        <v>7.7967813884952823</v>
      </c>
      <c r="Z162" s="212" cm="1">
        <f t="array" ref="Z162">IFERROR(INDEX('EVT Demand'!$H$2:$H$757,MATCH(1,('EVT Demand'!$A$2:$A$757=$A162)*('EVT Demand'!$C$2:$C$757="Total"),0))/1000, "")</f>
        <v>5521.0770000000002</v>
      </c>
    </row>
    <row r="163" spans="1:26" x14ac:dyDescent="0.25">
      <c r="A163" t="s">
        <v>10</v>
      </c>
      <c r="B163" t="s">
        <v>288</v>
      </c>
      <c r="C163" t="str">
        <f>INDEX('RPC Counties'!$B$2:$B$15, MATCH($B163, 'RPC Counties'!$A$2:$A$15, 0))</f>
        <v>NVDA</v>
      </c>
      <c r="D163" t="s">
        <v>76</v>
      </c>
      <c r="E163">
        <v>682</v>
      </c>
      <c r="F163" s="3">
        <f>IFERROR(INDEX(Cities!$E$2:$E$11, MATCH($A163, Cities!$A$2:$A$11, 0)), INDEX(Towns!$E$2:$E$247, MATCH($A163, Towns!$A$2:$A$247, 0)))</f>
        <v>32.5</v>
      </c>
      <c r="G163" s="3">
        <f>INDEX('VCGI Rooftop Solar'!$J$5:$J$260, MATCH($A163, 'VCGI Rooftop Solar'!$D$5:$D$260, 0))</f>
        <v>8.4065121000000005</v>
      </c>
      <c r="H163" s="57">
        <f>SUMIFS('Existing Gen'!$E$2:$E$100000, 'Existing Gen'!$B$2:$B$100000, $A163, 'Existing Gen'!$C$2:$C$100000, H$3)/1000</f>
        <v>4.2311000000000001E-2</v>
      </c>
      <c r="I163" s="58">
        <f>SUMIFS('Existing Gen'!$E$2:$E$100000, 'Existing Gen'!$B$2:$B$100000, $A163, 'Existing Gen'!$C$2:$C$100000, I$3)/1000</f>
        <v>40</v>
      </c>
      <c r="J163" s="58">
        <f>SUMIFS('Existing Gen'!$E$2:$E$100000, 'Existing Gen'!$B$2:$B$100000, $A163, 'Existing Gen'!$C$2:$C$100000, J$3)/1000</f>
        <v>0</v>
      </c>
      <c r="K163" s="58">
        <f>SUMIFS('Existing Gen'!$E$2:$E$100000, 'Existing Gen'!$B$2:$B$100000, $A163, 'Existing Gen'!$C$2:$C$100000, K$3)/1000</f>
        <v>0</v>
      </c>
      <c r="L163" s="59">
        <f t="shared" si="6"/>
        <v>40.042310999999998</v>
      </c>
      <c r="M163" s="136">
        <f>H163*INDEX(Constants!$D$2:$D$8, MATCH('Cities &amp; Towns'!M$3, Constants!$A$2:$A$8, 0))</f>
        <v>55.596654000000001</v>
      </c>
      <c r="N163" s="100">
        <f>I163*INDEX(Constants!$D$2:$D$8, MATCH('Cities &amp; Towns'!N$3, Constants!$A$2:$A$8, 0))</f>
        <v>78840</v>
      </c>
      <c r="O163" s="100">
        <f>J163*INDEX(Constants!$D$2:$D$8, MATCH('Cities &amp; Towns'!O$3, Constants!$A$2:$A$8, 0))</f>
        <v>0</v>
      </c>
      <c r="P163" s="100">
        <f>K163*INDEX(Constants!$D$2:$D$8, MATCH('Cities &amp; Towns'!P$3, Constants!$A$2:$A$8, 0))</f>
        <v>0</v>
      </c>
      <c r="Q163" s="48">
        <f t="shared" si="7"/>
        <v>78895.596653999994</v>
      </c>
      <c r="R163" s="55" t="str">
        <f>IF(SUMIF('GMP feeders by town'!$B$2:$B$1152, $A163, 'GMP feeders by town'!$F$2:$F$1152) = 0, "", IF(SUMIF('GMP feeders by town'!$B$2:$B$1152, $A163, 'GMP feeders by town'!$F$2:$F$1152) &lt; 0, 0, SUMIF('GMP feeders by town'!$B$2:$B$1152, $A163, 'GMP feeders by town'!$F$2:$F$1152)))</f>
        <v/>
      </c>
      <c r="S163" s="55">
        <f>IFERROR(IF(INDEX('VEC XFMR capacity by town'!$B$41:$BR$41, MATCH($A163, 'VEC XFMR capacity by town'!$B$1:$BR$1, 0)) = 0, "", IF($L163-INDEX('VEC XFMR capacity by town'!$B$41:$BR$41, MATCH($A163, 'VEC XFMR capacity by town'!$B$1:$BR$1, 0))&lt;0, 0, $L163-INDEX('VEC XFMR capacity by town'!$B$41:$BR$41, MATCH($A163, 'VEC XFMR capacity by town'!$B$1:$BR$1, 0)))), "")</f>
        <v>39.367311000000001</v>
      </c>
      <c r="T163" s="55"/>
      <c r="U163" s="55"/>
      <c r="V163" s="55"/>
      <c r="W163" s="55"/>
      <c r="X163" s="55"/>
      <c r="Y163" s="56" cm="1">
        <f t="array" ref="Y163">IF(SUMPRODUCT(--($R163:$X163&lt;&gt;""))=0, "", SUM($R163:$X163))</f>
        <v>39.367311000000001</v>
      </c>
      <c r="Z163" s="212" cm="1">
        <f t="array" ref="Z163">IFERROR(INDEX('EVT Demand'!$H$2:$H$757,MATCH(1,('EVT Demand'!$A$2:$A$757=$A163)*('EVT Demand'!$C$2:$C$757="Total"),0))/1000, "")</f>
        <v>2725.2020000000002</v>
      </c>
    </row>
    <row r="164" spans="1:26" x14ac:dyDescent="0.25">
      <c r="A164" t="s">
        <v>11</v>
      </c>
      <c r="B164" t="s">
        <v>288</v>
      </c>
      <c r="C164" t="str">
        <f>INDEX('RPC Counties'!$B$2:$B$15, MATCH($B164, 'RPC Counties'!$A$2:$A$15, 0))</f>
        <v>NVDA</v>
      </c>
      <c r="D164" t="s">
        <v>76</v>
      </c>
      <c r="E164" s="1">
        <v>7364</v>
      </c>
      <c r="F164" s="3">
        <f>IFERROR(INDEX(Cities!$E$2:$E$11, MATCH($A164, Cities!$A$2:$A$11, 0)), INDEX(Towns!$E$2:$E$247, MATCH($A164, Towns!$A$2:$A$247, 0)))</f>
        <v>36.4</v>
      </c>
      <c r="G164" s="3">
        <f>INDEX('VCGI Rooftop Solar'!$J$5:$J$260, MATCH($A164, 'VCGI Rooftop Solar'!$D$5:$D$260, 0))</f>
        <v>105.33147151</v>
      </c>
      <c r="H164" s="57">
        <f>SUMIFS('Existing Gen'!$E$2:$E$100000, 'Existing Gen'!$B$2:$B$100000, $A164, 'Existing Gen'!$C$2:$C$100000, H$3)/1000</f>
        <v>7.6460000000000008</v>
      </c>
      <c r="I164" s="58">
        <f>SUMIFS('Existing Gen'!$E$2:$E$100000, 'Existing Gen'!$B$2:$B$100000, $A164, 'Existing Gen'!$C$2:$C$100000, I$3)/1000</f>
        <v>0</v>
      </c>
      <c r="J164" s="58">
        <f>SUMIFS('Existing Gen'!$E$2:$E$100000, 'Existing Gen'!$B$2:$B$100000, $A164, 'Existing Gen'!$C$2:$C$100000, J$3)/1000</f>
        <v>0</v>
      </c>
      <c r="K164" s="58">
        <f>SUMIFS('Existing Gen'!$E$2:$E$100000, 'Existing Gen'!$B$2:$B$100000, $A164, 'Existing Gen'!$C$2:$C$100000, K$3)/1000</f>
        <v>0</v>
      </c>
      <c r="L164" s="59">
        <f t="shared" si="6"/>
        <v>7.6460000000000008</v>
      </c>
      <c r="M164" s="136">
        <f>H164*INDEX(Constants!$D$2:$D$8, MATCH('Cities &amp; Towns'!M$3, Constants!$A$2:$A$8, 0))</f>
        <v>10046.844000000001</v>
      </c>
      <c r="N164" s="100">
        <f>I164*INDEX(Constants!$D$2:$D$8, MATCH('Cities &amp; Towns'!N$3, Constants!$A$2:$A$8, 0))</f>
        <v>0</v>
      </c>
      <c r="O164" s="100">
        <f>J164*INDEX(Constants!$D$2:$D$8, MATCH('Cities &amp; Towns'!O$3, Constants!$A$2:$A$8, 0))</f>
        <v>0</v>
      </c>
      <c r="P164" s="100">
        <f>K164*INDEX(Constants!$D$2:$D$8, MATCH('Cities &amp; Towns'!P$3, Constants!$A$2:$A$8, 0))</f>
        <v>0</v>
      </c>
      <c r="Q164" s="48">
        <f t="shared" si="7"/>
        <v>10046.844000000001</v>
      </c>
      <c r="R164" s="55">
        <f>IF(SUMIF('GMP feeders by town'!$B$2:$B$1152, $A164, 'GMP feeders by town'!$F$2:$F$1152) = 0, "", IF(SUMIF('GMP feeders by town'!$B$2:$B$1152, $A164, 'GMP feeders by town'!$F$2:$F$1152) &lt; 0, 0, SUMIF('GMP feeders by town'!$B$2:$B$1152, $A164, 'GMP feeders by town'!$F$2:$F$1152)))</f>
        <v>27.719380166492243</v>
      </c>
      <c r="S164" s="55" t="str">
        <f>IFERROR(IF(INDEX('VEC XFMR capacity by town'!$B$41:$BR$41, MATCH($A164, 'VEC XFMR capacity by town'!$B$1:$BR$1, 0)) = 0, "", IF($L164-INDEX('VEC XFMR capacity by town'!$B$41:$BR$41, MATCH($A164, 'VEC XFMR capacity by town'!$B$1:$BR$1, 0))&lt;0, 0, $L164-INDEX('VEC XFMR capacity by town'!$B$41:$BR$41, MATCH($A164, 'VEC XFMR capacity by town'!$B$1:$BR$1, 0)))), "")</f>
        <v/>
      </c>
      <c r="T164" s="55"/>
      <c r="U164" s="55"/>
      <c r="V164" s="55"/>
      <c r="W164" s="55"/>
      <c r="X164" s="55"/>
      <c r="Y164" s="56" cm="1">
        <f t="array" ref="Y164">IF(SUMPRODUCT(--($R164:$X164&lt;&gt;""))=0, "", SUM($R164:$X164))</f>
        <v>27.719380166492243</v>
      </c>
      <c r="Z164" s="212" cm="1">
        <f t="array" ref="Z164">IFERROR(INDEX('EVT Demand'!$H$2:$H$757,MATCH(1,('EVT Demand'!$A$2:$A$757=$A164)*('EVT Demand'!$C$2:$C$757="Total"),0))/1000, "")</f>
        <v>78730.816000000006</v>
      </c>
    </row>
    <row r="165" spans="1:26" x14ac:dyDescent="0.25">
      <c r="A165" t="s">
        <v>12</v>
      </c>
      <c r="B165" t="s">
        <v>288</v>
      </c>
      <c r="C165" t="str">
        <f>INDEX('RPC Counties'!$B$2:$B$15, MATCH($B165, 'RPC Counties'!$A$2:$A$15, 0))</f>
        <v>NVDA</v>
      </c>
      <c r="D165" t="s">
        <v>76</v>
      </c>
      <c r="E165">
        <v>208</v>
      </c>
      <c r="F165" s="3">
        <f>IFERROR(INDEX(Cities!$E$2:$E$11, MATCH($A165, Cities!$A$2:$A$11, 0)), INDEX(Towns!$E$2:$E$247, MATCH($A165, Towns!$A$2:$A$247, 0)))</f>
        <v>12.4</v>
      </c>
      <c r="G165" s="3">
        <f>INDEX('VCGI Rooftop Solar'!$J$5:$J$260, MATCH($A165, 'VCGI Rooftop Solar'!$D$5:$D$260, 0))</f>
        <v>2.6084403800000002</v>
      </c>
      <c r="H165" s="57">
        <f>SUMIFS('Existing Gen'!$E$2:$E$100000, 'Existing Gen'!$B$2:$B$100000, $A165, 'Existing Gen'!$C$2:$C$100000, H$3)/1000</f>
        <v>3.4495999999999999E-2</v>
      </c>
      <c r="I165" s="58">
        <f>SUMIFS('Existing Gen'!$E$2:$E$100000, 'Existing Gen'!$B$2:$B$100000, $A165, 'Existing Gen'!$C$2:$C$100000, I$3)/1000</f>
        <v>9.4999999999999998E-3</v>
      </c>
      <c r="J165" s="58">
        <f>SUMIFS('Existing Gen'!$E$2:$E$100000, 'Existing Gen'!$B$2:$B$100000, $A165, 'Existing Gen'!$C$2:$C$100000, J$3)/1000</f>
        <v>0</v>
      </c>
      <c r="K165" s="58">
        <f>SUMIFS('Existing Gen'!$E$2:$E$100000, 'Existing Gen'!$B$2:$B$100000, $A165, 'Existing Gen'!$C$2:$C$100000, K$3)/1000</f>
        <v>0</v>
      </c>
      <c r="L165" s="59">
        <f t="shared" si="6"/>
        <v>4.3996E-2</v>
      </c>
      <c r="M165" s="136">
        <f>H165*INDEX(Constants!$D$2:$D$8, MATCH('Cities &amp; Towns'!M$3, Constants!$A$2:$A$8, 0))</f>
        <v>45.327743999999996</v>
      </c>
      <c r="N165" s="100">
        <f>I165*INDEX(Constants!$D$2:$D$8, MATCH('Cities &amp; Towns'!N$3, Constants!$A$2:$A$8, 0))</f>
        <v>18.724499999999999</v>
      </c>
      <c r="O165" s="100">
        <f>J165*INDEX(Constants!$D$2:$D$8, MATCH('Cities &amp; Towns'!O$3, Constants!$A$2:$A$8, 0))</f>
        <v>0</v>
      </c>
      <c r="P165" s="100">
        <f>K165*INDEX(Constants!$D$2:$D$8, MATCH('Cities &amp; Towns'!P$3, Constants!$A$2:$A$8, 0))</f>
        <v>0</v>
      </c>
      <c r="Q165" s="48">
        <f t="shared" si="7"/>
        <v>64.052244000000002</v>
      </c>
      <c r="R165" s="55" t="str">
        <f>IF(SUMIF('GMP feeders by town'!$B$2:$B$1152, $A165, 'GMP feeders by town'!$F$2:$F$1152) = 0, "", IF(SUMIF('GMP feeders by town'!$B$2:$B$1152, $A165, 'GMP feeders by town'!$F$2:$F$1152) &lt; 0, 0, SUMIF('GMP feeders by town'!$B$2:$B$1152, $A165, 'GMP feeders by town'!$F$2:$F$1152)))</f>
        <v/>
      </c>
      <c r="S165" s="55" t="str">
        <f>IFERROR(IF(INDEX('VEC XFMR capacity by town'!$B$41:$BR$41, MATCH($A165, 'VEC XFMR capacity by town'!$B$1:$BR$1, 0)) = 0, "", IF($L165-INDEX('VEC XFMR capacity by town'!$B$41:$BR$41, MATCH($A165, 'VEC XFMR capacity by town'!$B$1:$BR$1, 0))&lt;0, 0, $L165-INDEX('VEC XFMR capacity by town'!$B$41:$BR$41, MATCH($A165, 'VEC XFMR capacity by town'!$B$1:$BR$1, 0)))), "")</f>
        <v/>
      </c>
      <c r="T165" s="55"/>
      <c r="U165" s="55"/>
      <c r="V165" s="55"/>
      <c r="W165" s="55"/>
      <c r="X165" s="55"/>
      <c r="Y165" s="56" t="str" cm="1">
        <f t="array" ref="Y165">IF(SUMPRODUCT(--($R165:$X165&lt;&gt;""))=0, "", SUM($R165:$X165))</f>
        <v/>
      </c>
      <c r="Z165" s="212" cm="1">
        <f t="array" ref="Z165">IFERROR(INDEX('EVT Demand'!$H$2:$H$757,MATCH(1,('EVT Demand'!$A$2:$A$757=$A165)*('EVT Demand'!$C$2:$C$757="Total"),0))/1000, "")</f>
        <v>0</v>
      </c>
    </row>
    <row r="166" spans="1:26" x14ac:dyDescent="0.25">
      <c r="A166" t="s">
        <v>13</v>
      </c>
      <c r="B166" t="s">
        <v>288</v>
      </c>
      <c r="C166" t="str">
        <f>INDEX('RPC Counties'!$B$2:$B$15, MATCH($B166, 'RPC Counties'!$A$2:$A$15, 0))</f>
        <v>NVDA</v>
      </c>
      <c r="D166" t="s">
        <v>76</v>
      </c>
      <c r="E166">
        <v>913</v>
      </c>
      <c r="F166" s="3">
        <f>IFERROR(INDEX(Cities!$E$2:$E$11, MATCH($A166, Cities!$A$2:$A$11, 0)), INDEX(Towns!$E$2:$E$247, MATCH($A166, Towns!$A$2:$A$247, 0)))</f>
        <v>38.200000000000003</v>
      </c>
      <c r="G166" s="3">
        <f>INDEX('VCGI Rooftop Solar'!$J$5:$J$260, MATCH($A166, 'VCGI Rooftop Solar'!$D$5:$D$260, 0))</f>
        <v>15.507074275000001</v>
      </c>
      <c r="H166" s="57">
        <f>SUMIFS('Existing Gen'!$E$2:$E$100000, 'Existing Gen'!$B$2:$B$100000, $A166, 'Existing Gen'!$C$2:$C$100000, H$3)/1000</f>
        <v>8.3234000000000002E-2</v>
      </c>
      <c r="I166" s="58">
        <f>SUMIFS('Existing Gen'!$E$2:$E$100000, 'Existing Gen'!$B$2:$B$100000, $A166, 'Existing Gen'!$C$2:$C$100000, I$3)/1000</f>
        <v>1.24E-2</v>
      </c>
      <c r="J166" s="58">
        <f>SUMIFS('Existing Gen'!$E$2:$E$100000, 'Existing Gen'!$B$2:$B$100000, $A166, 'Existing Gen'!$C$2:$C$100000, J$3)/1000</f>
        <v>0</v>
      </c>
      <c r="K166" s="58">
        <f>SUMIFS('Existing Gen'!$E$2:$E$100000, 'Existing Gen'!$B$2:$B$100000, $A166, 'Existing Gen'!$C$2:$C$100000, K$3)/1000</f>
        <v>0</v>
      </c>
      <c r="L166" s="59">
        <f t="shared" si="6"/>
        <v>9.5633999999999997E-2</v>
      </c>
      <c r="M166" s="136">
        <f>H166*INDEX(Constants!$D$2:$D$8, MATCH('Cities &amp; Towns'!M$3, Constants!$A$2:$A$8, 0))</f>
        <v>109.36947600000001</v>
      </c>
      <c r="N166" s="100">
        <f>I166*INDEX(Constants!$D$2:$D$8, MATCH('Cities &amp; Towns'!N$3, Constants!$A$2:$A$8, 0))</f>
        <v>24.4404</v>
      </c>
      <c r="O166" s="100">
        <f>J166*INDEX(Constants!$D$2:$D$8, MATCH('Cities &amp; Towns'!O$3, Constants!$A$2:$A$8, 0))</f>
        <v>0</v>
      </c>
      <c r="P166" s="100">
        <f>K166*INDEX(Constants!$D$2:$D$8, MATCH('Cities &amp; Towns'!P$3, Constants!$A$2:$A$8, 0))</f>
        <v>0</v>
      </c>
      <c r="Q166" s="48">
        <f t="shared" si="7"/>
        <v>133.809876</v>
      </c>
      <c r="R166" s="55" t="str">
        <f>IF(SUMIF('GMP feeders by town'!$B$2:$B$1152, $A166, 'GMP feeders by town'!$F$2:$F$1152) = 0, "", IF(SUMIF('GMP feeders by town'!$B$2:$B$1152, $A166, 'GMP feeders by town'!$F$2:$F$1152) &lt; 0, 0, SUMIF('GMP feeders by town'!$B$2:$B$1152, $A166, 'GMP feeders by town'!$F$2:$F$1152)))</f>
        <v/>
      </c>
      <c r="S166" s="55" t="str">
        <f>IFERROR(IF(INDEX('VEC XFMR capacity by town'!$B$41:$BR$41, MATCH($A166, 'VEC XFMR capacity by town'!$B$1:$BR$1, 0)) = 0, "", IF($L166-INDEX('VEC XFMR capacity by town'!$B$41:$BR$41, MATCH($A166, 'VEC XFMR capacity by town'!$B$1:$BR$1, 0))&lt;0, 0, $L166-INDEX('VEC XFMR capacity by town'!$B$41:$BR$41, MATCH($A166, 'VEC XFMR capacity by town'!$B$1:$BR$1, 0)))), "")</f>
        <v/>
      </c>
      <c r="T166" s="55"/>
      <c r="U166" s="55"/>
      <c r="V166" s="55"/>
      <c r="W166" s="55"/>
      <c r="X166" s="55"/>
      <c r="Y166" s="56" t="str" cm="1">
        <f t="array" ref="Y166">IF(SUMPRODUCT(--($R166:$X166&lt;&gt;""))=0, "", SUM($R166:$X166))</f>
        <v/>
      </c>
      <c r="Z166" s="212" cm="1">
        <f t="array" ref="Z166">IFERROR(INDEX('EVT Demand'!$H$2:$H$757,MATCH(1,('EVT Demand'!$A$2:$A$757=$A166)*('EVT Demand'!$C$2:$C$757="Total"),0))/1000, "")</f>
        <v>5110.41</v>
      </c>
    </row>
    <row r="167" spans="1:26" x14ac:dyDescent="0.25">
      <c r="A167" t="s">
        <v>50</v>
      </c>
      <c r="B167" t="s">
        <v>286</v>
      </c>
      <c r="C167" t="str">
        <f>INDEX('RPC Counties'!$B$2:$B$15, MATCH($B167, 'RPC Counties'!$A$2:$A$15, 0))</f>
        <v>NVDA</v>
      </c>
      <c r="D167" t="s">
        <v>76</v>
      </c>
      <c r="E167" s="1">
        <v>1722</v>
      </c>
      <c r="F167" s="3">
        <f>IFERROR(INDEX(Cities!$E$2:$E$11, MATCH($A167, Cities!$A$2:$A$11, 0)), INDEX(Towns!$E$2:$E$247, MATCH($A167, Towns!$A$2:$A$247, 0)))</f>
        <v>36.1</v>
      </c>
      <c r="G167" s="3">
        <f>INDEX('VCGI Rooftop Solar'!$J$5:$J$260, MATCH($A167, 'VCGI Rooftop Solar'!$D$5:$D$260, 0))</f>
        <v>28.995300700000001</v>
      </c>
      <c r="H167" s="57">
        <f>SUMIFS('Existing Gen'!$E$2:$E$100000, 'Existing Gen'!$B$2:$B$100000, $A167, 'Existing Gen'!$C$2:$C$100000, H$3)/1000</f>
        <v>0.53329000000000004</v>
      </c>
      <c r="I167" s="58">
        <f>SUMIFS('Existing Gen'!$E$2:$E$100000, 'Existing Gen'!$B$2:$B$100000, $A167, 'Existing Gen'!$C$2:$C$100000, I$3)/1000</f>
        <v>0</v>
      </c>
      <c r="J167" s="58">
        <f>SUMIFS('Existing Gen'!$E$2:$E$100000, 'Existing Gen'!$B$2:$B$100000, $A167, 'Existing Gen'!$C$2:$C$100000, J$3)/1000</f>
        <v>0.3</v>
      </c>
      <c r="K167" s="58">
        <f>SUMIFS('Existing Gen'!$E$2:$E$100000, 'Existing Gen'!$B$2:$B$100000, $A167, 'Existing Gen'!$C$2:$C$100000, K$3)/1000</f>
        <v>1.036</v>
      </c>
      <c r="L167" s="59">
        <f t="shared" si="6"/>
        <v>1.8692900000000001</v>
      </c>
      <c r="M167" s="136">
        <f>H167*INDEX(Constants!$D$2:$D$8, MATCH('Cities &amp; Towns'!M$3, Constants!$A$2:$A$8, 0))</f>
        <v>700.74306000000001</v>
      </c>
      <c r="N167" s="100">
        <f>I167*INDEX(Constants!$D$2:$D$8, MATCH('Cities &amp; Towns'!N$3, Constants!$A$2:$A$8, 0))</f>
        <v>0</v>
      </c>
      <c r="O167" s="100">
        <f>J167*INDEX(Constants!$D$2:$D$8, MATCH('Cities &amp; Towns'!O$3, Constants!$A$2:$A$8, 0))</f>
        <v>1839.6</v>
      </c>
      <c r="P167" s="100">
        <f>K167*INDEX(Constants!$D$2:$D$8, MATCH('Cities &amp; Towns'!P$3, Constants!$A$2:$A$8, 0))</f>
        <v>4537.68</v>
      </c>
      <c r="Q167" s="48">
        <f t="shared" si="7"/>
        <v>7078.0230600000004</v>
      </c>
      <c r="R167" s="55" t="str">
        <f>IF(SUMIF('GMP feeders by town'!$B$2:$B$1152, $A167, 'GMP feeders by town'!$F$2:$F$1152) = 0, "", IF(SUMIF('GMP feeders by town'!$B$2:$B$1152, $A167, 'GMP feeders by town'!$F$2:$F$1152) &lt; 0, 0, SUMIF('GMP feeders by town'!$B$2:$B$1152, $A167, 'GMP feeders by town'!$F$2:$F$1152)))</f>
        <v/>
      </c>
      <c r="S167" s="55">
        <f>IFERROR(IF(INDEX('VEC XFMR capacity by town'!$B$41:$BR$41, MATCH($A167, 'VEC XFMR capacity by town'!$B$1:$BR$1, 0)) = 0, "", IF($L167-INDEX('VEC XFMR capacity by town'!$B$41:$BR$41, MATCH($A167, 'VEC XFMR capacity by town'!$B$1:$BR$1, 0))&lt;0, 0, $L167-INDEX('VEC XFMR capacity by town'!$B$41:$BR$41, MATCH($A167, 'VEC XFMR capacity by town'!$B$1:$BR$1, 0)))), "")</f>
        <v>0</v>
      </c>
      <c r="T167" s="55"/>
      <c r="U167" s="55"/>
      <c r="V167" s="55"/>
      <c r="W167" s="55"/>
      <c r="X167" s="55"/>
      <c r="Y167" s="56" cm="1">
        <f t="array" ref="Y167">IF(SUMPRODUCT(--($R167:$X167&lt;&gt;""))=0, "", SUM($R167:$X167))</f>
        <v>0</v>
      </c>
      <c r="Z167" s="212" cm="1">
        <f t="array" ref="Z167">IFERROR(INDEX('EVT Demand'!$H$2:$H$757,MATCH(1,('EVT Demand'!$A$2:$A$757=$A167)*('EVT Demand'!$C$2:$C$757="Total"),0))/1000, "")</f>
        <v>10207.218999999999</v>
      </c>
    </row>
    <row r="168" spans="1:26" x14ac:dyDescent="0.25">
      <c r="A168" t="s">
        <v>33</v>
      </c>
      <c r="B168" t="s">
        <v>241</v>
      </c>
      <c r="C168" t="str">
        <f>INDEX('RPC Counties'!$B$2:$B$15, MATCH($B168, 'RPC Counties'!$A$2:$A$15, 0))</f>
        <v>NVDA</v>
      </c>
      <c r="D168" t="s">
        <v>76</v>
      </c>
      <c r="E168">
        <v>70</v>
      </c>
      <c r="F168" s="3">
        <f>IFERROR(INDEX(Cities!$E$2:$E$11, MATCH($A168, Cities!$A$2:$A$11, 0)), INDEX(Towns!$E$2:$E$247, MATCH($A168, Towns!$A$2:$A$247, 0)))</f>
        <v>43</v>
      </c>
      <c r="G168" s="3">
        <f>INDEX('VCGI Rooftop Solar'!$J$5:$J$260, MATCH($A168, 'VCGI Rooftop Solar'!$D$5:$D$260, 0))</f>
        <v>1.26418918</v>
      </c>
      <c r="H168" s="57">
        <f>SUMIFS('Existing Gen'!$E$2:$E$100000, 'Existing Gen'!$B$2:$B$100000, $A168, 'Existing Gen'!$C$2:$C$100000, H$3)/1000</f>
        <v>6.0000000000000001E-3</v>
      </c>
      <c r="I168" s="58">
        <f>SUMIFS('Existing Gen'!$E$2:$E$100000, 'Existing Gen'!$B$2:$B$100000, $A168, 'Existing Gen'!$C$2:$C$100000, I$3)/1000</f>
        <v>0</v>
      </c>
      <c r="J168" s="58">
        <f>SUMIFS('Existing Gen'!$E$2:$E$100000, 'Existing Gen'!$B$2:$B$100000, $A168, 'Existing Gen'!$C$2:$C$100000, J$3)/1000</f>
        <v>0</v>
      </c>
      <c r="K168" s="58">
        <f>SUMIFS('Existing Gen'!$E$2:$E$100000, 'Existing Gen'!$B$2:$B$100000, $A168, 'Existing Gen'!$C$2:$C$100000, K$3)/1000</f>
        <v>0</v>
      </c>
      <c r="L168" s="59">
        <f t="shared" si="6"/>
        <v>6.0000000000000001E-3</v>
      </c>
      <c r="M168" s="136">
        <f>H168*INDEX(Constants!$D$2:$D$8, MATCH('Cities &amp; Towns'!M$3, Constants!$A$2:$A$8, 0))</f>
        <v>7.8840000000000003</v>
      </c>
      <c r="N168" s="100">
        <f>I168*INDEX(Constants!$D$2:$D$8, MATCH('Cities &amp; Towns'!N$3, Constants!$A$2:$A$8, 0))</f>
        <v>0</v>
      </c>
      <c r="O168" s="100">
        <f>J168*INDEX(Constants!$D$2:$D$8, MATCH('Cities &amp; Towns'!O$3, Constants!$A$2:$A$8, 0))</f>
        <v>0</v>
      </c>
      <c r="P168" s="100">
        <f>K168*INDEX(Constants!$D$2:$D$8, MATCH('Cities &amp; Towns'!P$3, Constants!$A$2:$A$8, 0))</f>
        <v>0</v>
      </c>
      <c r="Q168" s="48">
        <f t="shared" si="7"/>
        <v>7.8840000000000003</v>
      </c>
      <c r="R168" s="55">
        <f>IF(SUMIF('GMP feeders by town'!$B$2:$B$1152, $A168, 'GMP feeders by town'!$F$2:$F$1152) = 0, "", IF(SUMIF('GMP feeders by town'!$B$2:$B$1152, $A168, 'GMP feeders by town'!$F$2:$F$1152) &lt; 0, 0, SUMIF('GMP feeders by town'!$B$2:$B$1152, $A168, 'GMP feeders by town'!$F$2:$F$1152)))</f>
        <v>0</v>
      </c>
      <c r="S168" s="55" t="str">
        <f>IFERROR(IF(INDEX('VEC XFMR capacity by town'!$B$41:$BR$41, MATCH($A168, 'VEC XFMR capacity by town'!$B$1:$BR$1, 0)) = 0, "", IF($L168-INDEX('VEC XFMR capacity by town'!$B$41:$BR$41, MATCH($A168, 'VEC XFMR capacity by town'!$B$1:$BR$1, 0))&lt;0, 0, $L168-INDEX('VEC XFMR capacity by town'!$B$41:$BR$41, MATCH($A168, 'VEC XFMR capacity by town'!$B$1:$BR$1, 0)))), "")</f>
        <v/>
      </c>
      <c r="T168" s="55"/>
      <c r="U168" s="55"/>
      <c r="V168" s="55"/>
      <c r="W168" s="55"/>
      <c r="X168" s="55"/>
      <c r="Y168" s="56" cm="1">
        <f t="array" ref="Y168">IF(SUMPRODUCT(--($R168:$X168&lt;&gt;""))=0, "", SUM($R168:$X168))</f>
        <v>0</v>
      </c>
      <c r="Z168" s="212" cm="1">
        <f t="array" ref="Z168">IFERROR(INDEX('EVT Demand'!$H$2:$H$757,MATCH(1,('EVT Demand'!$A$2:$A$757=$A168)*('EVT Demand'!$C$2:$C$757="Total"),0))/1000, "")</f>
        <v>0</v>
      </c>
    </row>
    <row r="169" spans="1:26" x14ac:dyDescent="0.25">
      <c r="A169" t="s">
        <v>14</v>
      </c>
      <c r="B169" t="s">
        <v>288</v>
      </c>
      <c r="C169" t="str">
        <f>INDEX('RPC Counties'!$B$2:$B$15, MATCH($B169, 'RPC Counties'!$A$2:$A$15, 0))</f>
        <v>NVDA</v>
      </c>
      <c r="D169" t="s">
        <v>76</v>
      </c>
      <c r="E169">
        <v>956</v>
      </c>
      <c r="F169" s="3">
        <f>IFERROR(INDEX(Cities!$E$2:$E$11, MATCH($A169, Cities!$A$2:$A$11, 0)), INDEX(Towns!$E$2:$E$247, MATCH($A169, Towns!$A$2:$A$247, 0)))</f>
        <v>38.6</v>
      </c>
      <c r="G169" s="3">
        <f>INDEX('VCGI Rooftop Solar'!$J$5:$J$260, MATCH($A169, 'VCGI Rooftop Solar'!$D$5:$D$260, 0))</f>
        <v>13.653292565000001</v>
      </c>
      <c r="H169" s="57">
        <f>SUMIFS('Existing Gen'!$E$2:$E$100000, 'Existing Gen'!$B$2:$B$100000, $A169, 'Existing Gen'!$C$2:$C$100000, H$3)/1000</f>
        <v>0.14106199999999999</v>
      </c>
      <c r="I169" s="58">
        <f>SUMIFS('Existing Gen'!$E$2:$E$100000, 'Existing Gen'!$B$2:$B$100000, $A169, 'Existing Gen'!$C$2:$C$100000, I$3)/1000</f>
        <v>2.8500000000000001E-2</v>
      </c>
      <c r="J169" s="58">
        <f>SUMIFS('Existing Gen'!$E$2:$E$100000, 'Existing Gen'!$B$2:$B$100000, $A169, 'Existing Gen'!$C$2:$C$100000, J$3)/1000</f>
        <v>0</v>
      </c>
      <c r="K169" s="58">
        <f>SUMIFS('Existing Gen'!$E$2:$E$100000, 'Existing Gen'!$B$2:$B$100000, $A169, 'Existing Gen'!$C$2:$C$100000, K$3)/1000</f>
        <v>0</v>
      </c>
      <c r="L169" s="59">
        <f t="shared" si="6"/>
        <v>0.16956199999999999</v>
      </c>
      <c r="M169" s="136">
        <f>H169*INDEX(Constants!$D$2:$D$8, MATCH('Cities &amp; Towns'!M$3, Constants!$A$2:$A$8, 0))</f>
        <v>185.355468</v>
      </c>
      <c r="N169" s="100">
        <f>I169*INDEX(Constants!$D$2:$D$8, MATCH('Cities &amp; Towns'!N$3, Constants!$A$2:$A$8, 0))</f>
        <v>56.173500000000004</v>
      </c>
      <c r="O169" s="100">
        <f>J169*INDEX(Constants!$D$2:$D$8, MATCH('Cities &amp; Towns'!O$3, Constants!$A$2:$A$8, 0))</f>
        <v>0</v>
      </c>
      <c r="P169" s="100">
        <f>K169*INDEX(Constants!$D$2:$D$8, MATCH('Cities &amp; Towns'!P$3, Constants!$A$2:$A$8, 0))</f>
        <v>0</v>
      </c>
      <c r="Q169" s="48">
        <f t="shared" si="7"/>
        <v>241.52896800000002</v>
      </c>
      <c r="R169" s="55">
        <f>IF(SUMIF('GMP feeders by town'!$B$2:$B$1152, $A169, 'GMP feeders by town'!$F$2:$F$1152) = 0, "", IF(SUMIF('GMP feeders by town'!$B$2:$B$1152, $A169, 'GMP feeders by town'!$F$2:$F$1152) &lt; 0, 0, SUMIF('GMP feeders by town'!$B$2:$B$1152, $A169, 'GMP feeders by town'!$F$2:$F$1152)))</f>
        <v>1.2811849592899594E-2</v>
      </c>
      <c r="S169" s="55" t="str">
        <f>IFERROR(IF(INDEX('VEC XFMR capacity by town'!$B$41:$BR$41, MATCH($A169, 'VEC XFMR capacity by town'!$B$1:$BR$1, 0)) = 0, "", IF($L169-INDEX('VEC XFMR capacity by town'!$B$41:$BR$41, MATCH($A169, 'VEC XFMR capacity by town'!$B$1:$BR$1, 0))&lt;0, 0, $L169-INDEX('VEC XFMR capacity by town'!$B$41:$BR$41, MATCH($A169, 'VEC XFMR capacity by town'!$B$1:$BR$1, 0)))), "")</f>
        <v/>
      </c>
      <c r="T169" s="55"/>
      <c r="U169" s="55"/>
      <c r="V169" s="55"/>
      <c r="W169" s="55"/>
      <c r="X169" s="55"/>
      <c r="Y169" s="56" cm="1">
        <f t="array" ref="Y169">IF(SUMPRODUCT(--($R169:$X169&lt;&gt;""))=0, "", SUM($R169:$X169))</f>
        <v>1.2811849592899594E-2</v>
      </c>
      <c r="Z169" s="212" cm="1">
        <f t="array" ref="Z169">IFERROR(INDEX('EVT Demand'!$H$2:$H$757,MATCH(1,('EVT Demand'!$A$2:$A$757=$A169)*('EVT Demand'!$C$2:$C$757="Total"),0))/1000, "")</f>
        <v>3328.41</v>
      </c>
    </row>
    <row r="170" spans="1:26" x14ac:dyDescent="0.25">
      <c r="A170" t="s">
        <v>1269</v>
      </c>
      <c r="B170" t="s">
        <v>241</v>
      </c>
      <c r="C170" t="str">
        <f>INDEX('RPC Counties'!$B$2:$B$15, MATCH($B170, 'RPC Counties'!$A$2:$A$15, 0))</f>
        <v>NVDA</v>
      </c>
      <c r="D170" t="s">
        <v>76</v>
      </c>
      <c r="E170">
        <v>0</v>
      </c>
      <c r="F170" s="3">
        <f>IFERROR(INDEX(Cities!$E$2:$E$11, MATCH($A170, Cities!$A$2:$A$11, 0)), INDEX(Towns!$E$2:$E$247, MATCH($A170, Towns!$A$2:$A$247, 0)))</f>
        <v>3.2</v>
      </c>
      <c r="G170" s="3">
        <f>INDEX('VCGI Rooftop Solar'!$J$5:$J$260, MATCH($A170, 'VCGI Rooftop Solar'!$D$5:$D$260, 0))</f>
        <v>0</v>
      </c>
      <c r="H170" s="57">
        <f>SUMIFS('Existing Gen'!$E$2:$E$100000, 'Existing Gen'!$B$2:$B$100000, $A170, 'Existing Gen'!$C$2:$C$100000, H$3)/1000</f>
        <v>0</v>
      </c>
      <c r="I170" s="58">
        <f>SUMIFS('Existing Gen'!$E$2:$E$100000, 'Existing Gen'!$B$2:$B$100000, $A170, 'Existing Gen'!$C$2:$C$100000, I$3)/1000</f>
        <v>0</v>
      </c>
      <c r="J170" s="58">
        <f>SUMIFS('Existing Gen'!$E$2:$E$100000, 'Existing Gen'!$B$2:$B$100000, $A170, 'Existing Gen'!$C$2:$C$100000, J$3)/1000</f>
        <v>0</v>
      </c>
      <c r="K170" s="58">
        <f>SUMIFS('Existing Gen'!$E$2:$E$100000, 'Existing Gen'!$B$2:$B$100000, $A170, 'Existing Gen'!$C$2:$C$100000, K$3)/1000</f>
        <v>0</v>
      </c>
      <c r="L170" s="59">
        <f t="shared" si="6"/>
        <v>0</v>
      </c>
      <c r="M170" s="136">
        <f>H170*INDEX(Constants!$D$2:$D$8, MATCH('Cities &amp; Towns'!M$3, Constants!$A$2:$A$8, 0))</f>
        <v>0</v>
      </c>
      <c r="N170" s="100">
        <f>I170*INDEX(Constants!$D$2:$D$8, MATCH('Cities &amp; Towns'!N$3, Constants!$A$2:$A$8, 0))</f>
        <v>0</v>
      </c>
      <c r="O170" s="100">
        <f>J170*INDEX(Constants!$D$2:$D$8, MATCH('Cities &amp; Towns'!O$3, Constants!$A$2:$A$8, 0))</f>
        <v>0</v>
      </c>
      <c r="P170" s="100">
        <f>K170*INDEX(Constants!$D$2:$D$8, MATCH('Cities &amp; Towns'!P$3, Constants!$A$2:$A$8, 0))</f>
        <v>0</v>
      </c>
      <c r="Q170" s="48">
        <f t="shared" si="7"/>
        <v>0</v>
      </c>
      <c r="R170" s="55" t="str">
        <f>IF(SUMIF('GMP feeders by town'!$B$2:$B$1152, $A170, 'GMP feeders by town'!$F$2:$F$1152) = 0, "", IF(SUMIF('GMP feeders by town'!$B$2:$B$1152, $A170, 'GMP feeders by town'!$F$2:$F$1152) &lt; 0, 0, SUMIF('GMP feeders by town'!$B$2:$B$1152, $A170, 'GMP feeders by town'!$F$2:$F$1152)))</f>
        <v/>
      </c>
      <c r="S170" s="55" t="str">
        <f>IFERROR(IF(INDEX('VEC XFMR capacity by town'!$B$41:$BR$41, MATCH($A170, 'VEC XFMR capacity by town'!$B$1:$BR$1, 0)) = 0, "", IF($L170-INDEX('VEC XFMR capacity by town'!$B$41:$BR$41, MATCH($A170, 'VEC XFMR capacity by town'!$B$1:$BR$1, 0))&lt;0, 0, $L170-INDEX('VEC XFMR capacity by town'!$B$41:$BR$41, MATCH($A170, 'VEC XFMR capacity by town'!$B$1:$BR$1, 0)))), "")</f>
        <v/>
      </c>
      <c r="T170" s="55"/>
      <c r="U170" s="55"/>
      <c r="V170" s="55"/>
      <c r="W170" s="55"/>
      <c r="X170" s="55"/>
      <c r="Y170" s="56" t="str" cm="1">
        <f t="array" ref="Y170">IF(SUMPRODUCT(--($R170:$X170&lt;&gt;""))=0, "", SUM($R170:$X170))</f>
        <v/>
      </c>
      <c r="Z170" s="212" t="str" cm="1">
        <f t="array" ref="Z170">IFERROR(INDEX('EVT Demand'!$H$2:$H$757,MATCH(1,('EVT Demand'!$A$2:$A$757=$A170)*('EVT Demand'!$C$2:$C$757="Total"),0))/1000, "")</f>
        <v/>
      </c>
    </row>
    <row r="171" spans="1:26" x14ac:dyDescent="0.25">
      <c r="A171" t="s">
        <v>1270</v>
      </c>
      <c r="B171" t="s">
        <v>241</v>
      </c>
      <c r="C171" t="str">
        <f>INDEX('RPC Counties'!$B$2:$B$15, MATCH($B171, 'RPC Counties'!$A$2:$A$15, 0))</f>
        <v>NVDA</v>
      </c>
      <c r="D171" t="s">
        <v>76</v>
      </c>
      <c r="E171">
        <v>2</v>
      </c>
      <c r="F171" s="3">
        <f>IFERROR(INDEX(Cities!$E$2:$E$11, MATCH($A171, Cities!$A$2:$A$11, 0)), INDEX(Towns!$E$2:$E$247, MATCH($A171, Towns!$A$2:$A$247, 0)))</f>
        <v>9.69</v>
      </c>
      <c r="G171" s="3">
        <f>INDEX('VCGI Rooftop Solar'!$J$5:$J$260, MATCH($A171, 'VCGI Rooftop Solar'!$D$5:$D$260, 0))</f>
        <v>0.18261059500000001</v>
      </c>
      <c r="H171" s="57">
        <f>SUMIFS('Existing Gen'!$E$2:$E$100000, 'Existing Gen'!$B$2:$B$100000, $A171, 'Existing Gen'!$C$2:$C$100000, H$3)/1000</f>
        <v>0</v>
      </c>
      <c r="I171" s="58">
        <f>SUMIFS('Existing Gen'!$E$2:$E$100000, 'Existing Gen'!$B$2:$B$100000, $A171, 'Existing Gen'!$C$2:$C$100000, I$3)/1000</f>
        <v>0</v>
      </c>
      <c r="J171" s="58">
        <f>SUMIFS('Existing Gen'!$E$2:$E$100000, 'Existing Gen'!$B$2:$B$100000, $A171, 'Existing Gen'!$C$2:$C$100000, J$3)/1000</f>
        <v>0</v>
      </c>
      <c r="K171" s="58">
        <f>SUMIFS('Existing Gen'!$E$2:$E$100000, 'Existing Gen'!$B$2:$B$100000, $A171, 'Existing Gen'!$C$2:$C$100000, K$3)/1000</f>
        <v>0</v>
      </c>
      <c r="L171" s="59">
        <f t="shared" si="6"/>
        <v>0</v>
      </c>
      <c r="M171" s="136">
        <f>H171*INDEX(Constants!$D$2:$D$8, MATCH('Cities &amp; Towns'!M$3, Constants!$A$2:$A$8, 0))</f>
        <v>0</v>
      </c>
      <c r="N171" s="100">
        <f>I171*INDEX(Constants!$D$2:$D$8, MATCH('Cities &amp; Towns'!N$3, Constants!$A$2:$A$8, 0))</f>
        <v>0</v>
      </c>
      <c r="O171" s="100">
        <f>J171*INDEX(Constants!$D$2:$D$8, MATCH('Cities &amp; Towns'!O$3, Constants!$A$2:$A$8, 0))</f>
        <v>0</v>
      </c>
      <c r="P171" s="100">
        <f>K171*INDEX(Constants!$D$2:$D$8, MATCH('Cities &amp; Towns'!P$3, Constants!$A$2:$A$8, 0))</f>
        <v>0</v>
      </c>
      <c r="Q171" s="48">
        <f t="shared" si="7"/>
        <v>0</v>
      </c>
      <c r="R171" s="55" t="str">
        <f>IF(SUMIF('GMP feeders by town'!$B$2:$B$1152, $A171, 'GMP feeders by town'!$F$2:$F$1152) = 0, "", IF(SUMIF('GMP feeders by town'!$B$2:$B$1152, $A171, 'GMP feeders by town'!$F$2:$F$1152) &lt; 0, 0, SUMIF('GMP feeders by town'!$B$2:$B$1152, $A171, 'GMP feeders by town'!$F$2:$F$1152)))</f>
        <v/>
      </c>
      <c r="S171" s="55" t="str">
        <f>IFERROR(IF(INDEX('VEC XFMR capacity by town'!$B$41:$BR$41, MATCH($A171, 'VEC XFMR capacity by town'!$B$1:$BR$1, 0)) = 0, "", IF($L171-INDEX('VEC XFMR capacity by town'!$B$41:$BR$41, MATCH($A171, 'VEC XFMR capacity by town'!$B$1:$BR$1, 0))&lt;0, 0, $L171-INDEX('VEC XFMR capacity by town'!$B$41:$BR$41, MATCH($A171, 'VEC XFMR capacity by town'!$B$1:$BR$1, 0)))), "")</f>
        <v/>
      </c>
      <c r="T171" s="55"/>
      <c r="U171" s="55"/>
      <c r="V171" s="55"/>
      <c r="W171" s="55"/>
      <c r="X171" s="55"/>
      <c r="Y171" s="56" t="str" cm="1">
        <f t="array" ref="Y171">IF(SUMPRODUCT(--($R171:$X171&lt;&gt;""))=0, "", SUM($R171:$X171))</f>
        <v/>
      </c>
      <c r="Z171" s="212" t="str" cm="1">
        <f t="array" ref="Z171">IFERROR(INDEX('EVT Demand'!$H$2:$H$757,MATCH(1,('EVT Demand'!$A$2:$A$757=$A171)*('EVT Demand'!$C$2:$C$757="Total"),0))/1000, "")</f>
        <v/>
      </c>
    </row>
    <row r="172" spans="1:26" x14ac:dyDescent="0.25">
      <c r="A172" t="s">
        <v>15</v>
      </c>
      <c r="B172" t="s">
        <v>288</v>
      </c>
      <c r="C172" t="str">
        <f>INDEX('RPC Counties'!$B$2:$B$15, MATCH($B172, 'RPC Counties'!$A$2:$A$15, 0))</f>
        <v>NVDA</v>
      </c>
      <c r="D172" t="s">
        <v>76</v>
      </c>
      <c r="E172" s="1">
        <v>1268</v>
      </c>
      <c r="F172" s="3">
        <f>IFERROR(INDEX(Cities!$E$2:$E$11, MATCH($A172, Cities!$A$2:$A$11, 0)), INDEX(Towns!$E$2:$E$247, MATCH($A172, Towns!$A$2:$A$247, 0)))</f>
        <v>38.299999999999997</v>
      </c>
      <c r="G172" s="3">
        <f>INDEX('VCGI Rooftop Solar'!$J$5:$J$260, MATCH($A172, 'VCGI Rooftop Solar'!$D$5:$D$260, 0))</f>
        <v>17.518508975</v>
      </c>
      <c r="H172" s="57">
        <f>SUMIFS('Existing Gen'!$E$2:$E$100000, 'Existing Gen'!$B$2:$B$100000, $A172, 'Existing Gen'!$C$2:$C$100000, H$3)/1000</f>
        <v>2.07552</v>
      </c>
      <c r="I172" s="58">
        <f>SUMIFS('Existing Gen'!$E$2:$E$100000, 'Existing Gen'!$B$2:$B$100000, $A172, 'Existing Gen'!$C$2:$C$100000, I$3)/1000</f>
        <v>0</v>
      </c>
      <c r="J172" s="58">
        <f>SUMIFS('Existing Gen'!$E$2:$E$100000, 'Existing Gen'!$B$2:$B$100000, $A172, 'Existing Gen'!$C$2:$C$100000, J$3)/1000</f>
        <v>0</v>
      </c>
      <c r="K172" s="58">
        <f>SUMIFS('Existing Gen'!$E$2:$E$100000, 'Existing Gen'!$B$2:$B$100000, $A172, 'Existing Gen'!$C$2:$C$100000, K$3)/1000</f>
        <v>140.4</v>
      </c>
      <c r="L172" s="59">
        <f t="shared" si="6"/>
        <v>142.47552000000002</v>
      </c>
      <c r="M172" s="136">
        <f>H172*INDEX(Constants!$D$2:$D$8, MATCH('Cities &amp; Towns'!M$3, Constants!$A$2:$A$8, 0))</f>
        <v>2727.2332799999999</v>
      </c>
      <c r="N172" s="100">
        <f>I172*INDEX(Constants!$D$2:$D$8, MATCH('Cities &amp; Towns'!N$3, Constants!$A$2:$A$8, 0))</f>
        <v>0</v>
      </c>
      <c r="O172" s="100">
        <f>J172*INDEX(Constants!$D$2:$D$8, MATCH('Cities &amp; Towns'!O$3, Constants!$A$2:$A$8, 0))</f>
        <v>0</v>
      </c>
      <c r="P172" s="100">
        <f>K172*INDEX(Constants!$D$2:$D$8, MATCH('Cities &amp; Towns'!P$3, Constants!$A$2:$A$8, 0))</f>
        <v>614952</v>
      </c>
      <c r="Q172" s="48">
        <f t="shared" si="7"/>
        <v>617679.23328000004</v>
      </c>
      <c r="R172" s="55">
        <f>IF(SUMIF('GMP feeders by town'!$B$2:$B$1152, $A172, 'GMP feeders by town'!$F$2:$F$1152) = 0, "", IF(SUMIF('GMP feeders by town'!$B$2:$B$1152, $A172, 'GMP feeders by town'!$F$2:$F$1152) &lt; 0, 0, SUMIF('GMP feeders by town'!$B$2:$B$1152, $A172, 'GMP feeders by town'!$F$2:$F$1152)))</f>
        <v>0</v>
      </c>
      <c r="S172" s="55" t="str">
        <f>IFERROR(IF(INDEX('VEC XFMR capacity by town'!$B$41:$BR$41, MATCH($A172, 'VEC XFMR capacity by town'!$B$1:$BR$1, 0)) = 0, "", IF($L172-INDEX('VEC XFMR capacity by town'!$B$41:$BR$41, MATCH($A172, 'VEC XFMR capacity by town'!$B$1:$BR$1, 0))&lt;0, 0, $L172-INDEX('VEC XFMR capacity by town'!$B$41:$BR$41, MATCH($A172, 'VEC XFMR capacity by town'!$B$1:$BR$1, 0)))), "")</f>
        <v/>
      </c>
      <c r="T172" s="55"/>
      <c r="U172" s="55"/>
      <c r="V172" s="55"/>
      <c r="W172" s="55"/>
      <c r="X172" s="55"/>
      <c r="Y172" s="56" cm="1">
        <f t="array" ref="Y172">IF(SUMPRODUCT(--($R172:$X172&lt;&gt;""))=0, "", SUM($R172:$X172))</f>
        <v>0</v>
      </c>
      <c r="Z172" s="212" cm="1">
        <f t="array" ref="Z172">IFERROR(INDEX('EVT Demand'!$H$2:$H$757,MATCH(1,('EVT Demand'!$A$2:$A$757=$A172)*('EVT Demand'!$C$2:$C$757="Total"),0))/1000, "")</f>
        <v>7120.1019999999999</v>
      </c>
    </row>
    <row r="173" spans="1:26" x14ac:dyDescent="0.25">
      <c r="A173" t="s">
        <v>51</v>
      </c>
      <c r="B173" t="s">
        <v>286</v>
      </c>
      <c r="C173" t="str">
        <f>INDEX('RPC Counties'!$B$2:$B$15, MATCH($B173, 'RPC Counties'!$A$2:$A$15, 0))</f>
        <v>NVDA</v>
      </c>
      <c r="D173" t="s">
        <v>76</v>
      </c>
      <c r="E173">
        <v>534</v>
      </c>
      <c r="F173" s="3">
        <f>IFERROR(INDEX(Cities!$E$2:$E$11, MATCH($A173, Cities!$A$2:$A$11, 0)), INDEX(Towns!$E$2:$E$247, MATCH($A173, Towns!$A$2:$A$247, 0)))</f>
        <v>40.200000000000003</v>
      </c>
      <c r="G173" s="3">
        <f>INDEX('VCGI Rooftop Solar'!$J$5:$J$260, MATCH($A173, 'VCGI Rooftop Solar'!$D$5:$D$260, 0))</f>
        <v>10.506410390000001</v>
      </c>
      <c r="H173" s="57">
        <f>SUMIFS('Existing Gen'!$E$2:$E$100000, 'Existing Gen'!$B$2:$B$100000, $A173, 'Existing Gen'!$C$2:$C$100000, H$3)/1000</f>
        <v>0.18145999999999998</v>
      </c>
      <c r="I173" s="58">
        <f>SUMIFS('Existing Gen'!$E$2:$E$100000, 'Existing Gen'!$B$2:$B$100000, $A173, 'Existing Gen'!$C$2:$C$100000, I$3)/1000</f>
        <v>0.04</v>
      </c>
      <c r="J173" s="58">
        <f>SUMIFS('Existing Gen'!$E$2:$E$100000, 'Existing Gen'!$B$2:$B$100000, $A173, 'Existing Gen'!$C$2:$C$100000, J$3)/1000</f>
        <v>0</v>
      </c>
      <c r="K173" s="58">
        <f>SUMIFS('Existing Gen'!$E$2:$E$100000, 'Existing Gen'!$B$2:$B$100000, $A173, 'Existing Gen'!$C$2:$C$100000, K$3)/1000</f>
        <v>0</v>
      </c>
      <c r="L173" s="59">
        <f t="shared" si="6"/>
        <v>0.22145999999999999</v>
      </c>
      <c r="M173" s="136">
        <f>H173*INDEX(Constants!$D$2:$D$8, MATCH('Cities &amp; Towns'!M$3, Constants!$A$2:$A$8, 0))</f>
        <v>238.43843999999999</v>
      </c>
      <c r="N173" s="100">
        <f>I173*INDEX(Constants!$D$2:$D$8, MATCH('Cities &amp; Towns'!N$3, Constants!$A$2:$A$8, 0))</f>
        <v>78.84</v>
      </c>
      <c r="O173" s="100">
        <f>J173*INDEX(Constants!$D$2:$D$8, MATCH('Cities &amp; Towns'!O$3, Constants!$A$2:$A$8, 0))</f>
        <v>0</v>
      </c>
      <c r="P173" s="100">
        <f>K173*INDEX(Constants!$D$2:$D$8, MATCH('Cities &amp; Towns'!P$3, Constants!$A$2:$A$8, 0))</f>
        <v>0</v>
      </c>
      <c r="Q173" s="48">
        <f t="shared" si="7"/>
        <v>317.27843999999999</v>
      </c>
      <c r="R173" s="55" t="str">
        <f>IF(SUMIF('GMP feeders by town'!$B$2:$B$1152, $A173, 'GMP feeders by town'!$F$2:$F$1152) = 0, "", IF(SUMIF('GMP feeders by town'!$B$2:$B$1152, $A173, 'GMP feeders by town'!$F$2:$F$1152) &lt; 0, 0, SUMIF('GMP feeders by town'!$B$2:$B$1152, $A173, 'GMP feeders by town'!$F$2:$F$1152)))</f>
        <v/>
      </c>
      <c r="S173" s="55">
        <f>IFERROR(IF(INDEX('VEC XFMR capacity by town'!$B$41:$BR$41, MATCH($A173, 'VEC XFMR capacity by town'!$B$1:$BR$1, 0)) = 0, "", IF($L173-INDEX('VEC XFMR capacity by town'!$B$41:$BR$41, MATCH($A173, 'VEC XFMR capacity by town'!$B$1:$BR$1, 0))&lt;0, 0, $L173-INDEX('VEC XFMR capacity by town'!$B$41:$BR$41, MATCH($A173, 'VEC XFMR capacity by town'!$B$1:$BR$1, 0)))), "")</f>
        <v>0</v>
      </c>
      <c r="T173" s="55"/>
      <c r="U173" s="55"/>
      <c r="V173" s="55"/>
      <c r="W173" s="55"/>
      <c r="X173" s="55"/>
      <c r="Y173" s="56" cm="1">
        <f t="array" ref="Y173">IF(SUMPRODUCT(--($R173:$X173&lt;&gt;""))=0, "", SUM($R173:$X173))</f>
        <v>0</v>
      </c>
      <c r="Z173" s="212" cm="1">
        <f t="array" ref="Z173">IFERROR(INDEX('EVT Demand'!$H$2:$H$757,MATCH(1,('EVT Demand'!$A$2:$A$757=$A173)*('EVT Demand'!$C$2:$C$757="Total"),0))/1000, "")</f>
        <v>3067.6819999999998</v>
      </c>
    </row>
    <row r="174" spans="1:26" x14ac:dyDescent="0.25">
      <c r="A174" t="s">
        <v>52</v>
      </c>
      <c r="B174" t="s">
        <v>286</v>
      </c>
      <c r="C174" t="str">
        <f>INDEX('RPC Counties'!$B$2:$B$15, MATCH($B174, 'RPC Counties'!$A$2:$A$15, 0))</f>
        <v>NVDA</v>
      </c>
      <c r="D174" t="s">
        <v>76</v>
      </c>
      <c r="E174">
        <v>357</v>
      </c>
      <c r="F174" s="3">
        <f>IFERROR(INDEX(Cities!$E$2:$E$11, MATCH($A174, Cities!$A$2:$A$11, 0)), INDEX(Towns!$E$2:$E$247, MATCH($A174, Towns!$A$2:$A$247, 0)))</f>
        <v>34.5</v>
      </c>
      <c r="G174" s="3">
        <f>INDEX('VCGI Rooftop Solar'!$J$5:$J$260, MATCH($A174, 'VCGI Rooftop Solar'!$D$5:$D$260, 0))</f>
        <v>8.0380785450000012</v>
      </c>
      <c r="H174" s="57">
        <f>SUMIFS('Existing Gen'!$E$2:$E$100000, 'Existing Gen'!$B$2:$B$100000, $A174, 'Existing Gen'!$C$2:$C$100000, H$3)/1000</f>
        <v>3.8079999999999989E-2</v>
      </c>
      <c r="I174" s="58">
        <f>SUMIFS('Existing Gen'!$E$2:$E$100000, 'Existing Gen'!$B$2:$B$100000, $A174, 'Existing Gen'!$C$2:$C$100000, I$3)/1000</f>
        <v>0</v>
      </c>
      <c r="J174" s="58">
        <f>SUMIFS('Existing Gen'!$E$2:$E$100000, 'Existing Gen'!$B$2:$B$100000, $A174, 'Existing Gen'!$C$2:$C$100000, J$3)/1000</f>
        <v>0</v>
      </c>
      <c r="K174" s="58">
        <f>SUMIFS('Existing Gen'!$E$2:$E$100000, 'Existing Gen'!$B$2:$B$100000, $A174, 'Existing Gen'!$C$2:$C$100000, K$3)/1000</f>
        <v>0</v>
      </c>
      <c r="L174" s="59">
        <f t="shared" si="6"/>
        <v>3.8079999999999989E-2</v>
      </c>
      <c r="M174" s="136">
        <f>H174*INDEX(Constants!$D$2:$D$8, MATCH('Cities &amp; Towns'!M$3, Constants!$A$2:$A$8, 0))</f>
        <v>50.037119999999987</v>
      </c>
      <c r="N174" s="100">
        <f>I174*INDEX(Constants!$D$2:$D$8, MATCH('Cities &amp; Towns'!N$3, Constants!$A$2:$A$8, 0))</f>
        <v>0</v>
      </c>
      <c r="O174" s="100">
        <f>J174*INDEX(Constants!$D$2:$D$8, MATCH('Cities &amp; Towns'!O$3, Constants!$A$2:$A$8, 0))</f>
        <v>0</v>
      </c>
      <c r="P174" s="100">
        <f>K174*INDEX(Constants!$D$2:$D$8, MATCH('Cities &amp; Towns'!P$3, Constants!$A$2:$A$8, 0))</f>
        <v>0</v>
      </c>
      <c r="Q174" s="48">
        <f t="shared" si="7"/>
        <v>50.037119999999987</v>
      </c>
      <c r="R174" s="55" t="str">
        <f>IF(SUMIF('GMP feeders by town'!$B$2:$B$1152, $A174, 'GMP feeders by town'!$F$2:$F$1152) = 0, "", IF(SUMIF('GMP feeders by town'!$B$2:$B$1152, $A174, 'GMP feeders by town'!$F$2:$F$1152) &lt; 0, 0, SUMIF('GMP feeders by town'!$B$2:$B$1152, $A174, 'GMP feeders by town'!$F$2:$F$1152)))</f>
        <v/>
      </c>
      <c r="S174" s="55" t="str">
        <f>IFERROR(IF(INDEX('VEC XFMR capacity by town'!$B$41:$BR$41, MATCH($A174, 'VEC XFMR capacity by town'!$B$1:$BR$1, 0)) = 0, "", IF($L174-INDEX('VEC XFMR capacity by town'!$B$41:$BR$41, MATCH($A174, 'VEC XFMR capacity by town'!$B$1:$BR$1, 0))&lt;0, 0, $L174-INDEX('VEC XFMR capacity by town'!$B$41:$BR$41, MATCH($A174, 'VEC XFMR capacity by town'!$B$1:$BR$1, 0)))), "")</f>
        <v/>
      </c>
      <c r="T174" s="55"/>
      <c r="U174" s="55"/>
      <c r="V174" s="55"/>
      <c r="W174" s="55"/>
      <c r="X174" s="55"/>
      <c r="Y174" s="56" t="str" cm="1">
        <f t="array" ref="Y174">IF(SUMPRODUCT(--($R174:$X174&lt;&gt;""))=0, "", SUM($R174:$X174))</f>
        <v/>
      </c>
      <c r="Z174" s="212" cm="1">
        <f t="array" ref="Z174">IFERROR(INDEX('EVT Demand'!$H$2:$H$757,MATCH(1,('EVT Demand'!$A$2:$A$757=$A174)*('EVT Demand'!$C$2:$C$757="Total"),0))/1000, "")</f>
        <v>1975.9069999999999</v>
      </c>
    </row>
    <row r="175" spans="1:26" x14ac:dyDescent="0.25">
      <c r="A175" t="s">
        <v>16</v>
      </c>
      <c r="B175" t="s">
        <v>288</v>
      </c>
      <c r="C175" t="str">
        <f>INDEX('RPC Counties'!$B$2:$B$15, MATCH($B175, 'RPC Counties'!$A$2:$A$15, 0))</f>
        <v>NVDA</v>
      </c>
      <c r="D175" t="s">
        <v>76</v>
      </c>
      <c r="E175">
        <v>759</v>
      </c>
      <c r="F175" s="3">
        <f>IFERROR(INDEX(Cities!$E$2:$E$11, MATCH($A175, Cities!$A$2:$A$11, 0)), INDEX(Towns!$E$2:$E$247, MATCH($A175, Towns!$A$2:$A$247, 0)))</f>
        <v>39.5</v>
      </c>
      <c r="G175" s="3">
        <f>INDEX('VCGI Rooftop Solar'!$J$5:$J$260, MATCH($A175, 'VCGI Rooftop Solar'!$D$5:$D$260, 0))</f>
        <v>7.2394351850000005</v>
      </c>
      <c r="H175" s="57">
        <f>SUMIFS('Existing Gen'!$E$2:$E$100000, 'Existing Gen'!$B$2:$B$100000, $A175, 'Existing Gen'!$C$2:$C$100000, H$3)/1000</f>
        <v>5.9299999999999999E-2</v>
      </c>
      <c r="I175" s="58">
        <f>SUMIFS('Existing Gen'!$E$2:$E$100000, 'Existing Gen'!$B$2:$B$100000, $A175, 'Existing Gen'!$C$2:$C$100000, I$3)/1000</f>
        <v>0</v>
      </c>
      <c r="J175" s="58">
        <f>SUMIFS('Existing Gen'!$E$2:$E$100000, 'Existing Gen'!$B$2:$B$100000, $A175, 'Existing Gen'!$C$2:$C$100000, J$3)/1000</f>
        <v>0</v>
      </c>
      <c r="K175" s="58">
        <f>SUMIFS('Existing Gen'!$E$2:$E$100000, 'Existing Gen'!$B$2:$B$100000, $A175, 'Existing Gen'!$C$2:$C$100000, K$3)/1000</f>
        <v>0</v>
      </c>
      <c r="L175" s="59">
        <f t="shared" si="6"/>
        <v>5.9299999999999999E-2</v>
      </c>
      <c r="M175" s="136">
        <f>H175*INDEX(Constants!$D$2:$D$8, MATCH('Cities &amp; Towns'!M$3, Constants!$A$2:$A$8, 0))</f>
        <v>77.920199999999994</v>
      </c>
      <c r="N175" s="100">
        <f>I175*INDEX(Constants!$D$2:$D$8, MATCH('Cities &amp; Towns'!N$3, Constants!$A$2:$A$8, 0))</f>
        <v>0</v>
      </c>
      <c r="O175" s="100">
        <f>J175*INDEX(Constants!$D$2:$D$8, MATCH('Cities &amp; Towns'!O$3, Constants!$A$2:$A$8, 0))</f>
        <v>0</v>
      </c>
      <c r="P175" s="100">
        <f>K175*INDEX(Constants!$D$2:$D$8, MATCH('Cities &amp; Towns'!P$3, Constants!$A$2:$A$8, 0))</f>
        <v>0</v>
      </c>
      <c r="Q175" s="48">
        <f t="shared" si="7"/>
        <v>77.920199999999994</v>
      </c>
      <c r="R175" s="55">
        <f>IF(SUMIF('GMP feeders by town'!$B$2:$B$1152, $A175, 'GMP feeders by town'!$F$2:$F$1152) = 0, "", IF(SUMIF('GMP feeders by town'!$B$2:$B$1152, $A175, 'GMP feeders by town'!$F$2:$F$1152) &lt; 0, 0, SUMIF('GMP feeders by town'!$B$2:$B$1152, $A175, 'GMP feeders by town'!$F$2:$F$1152)))</f>
        <v>5.1396030120046165E-3</v>
      </c>
      <c r="S175" s="55">
        <f>IFERROR(IF(INDEX('VEC XFMR capacity by town'!$B$41:$BR$41, MATCH($A175, 'VEC XFMR capacity by town'!$B$1:$BR$1, 0)) = 0, "", IF($L175-INDEX('VEC XFMR capacity by town'!$B$41:$BR$41, MATCH($A175, 'VEC XFMR capacity by town'!$B$1:$BR$1, 0))&lt;0, 0, $L175-INDEX('VEC XFMR capacity by town'!$B$41:$BR$41, MATCH($A175, 'VEC XFMR capacity by town'!$B$1:$BR$1, 0)))), "")</f>
        <v>0</v>
      </c>
      <c r="T175" s="55"/>
      <c r="U175" s="55"/>
      <c r="V175" s="55"/>
      <c r="W175" s="55"/>
      <c r="X175" s="55"/>
      <c r="Y175" s="56" cm="1">
        <f t="array" ref="Y175">IF(SUMPRODUCT(--($R175:$X175&lt;&gt;""))=0, "", SUM($R175:$X175))</f>
        <v>5.1396030120046165E-3</v>
      </c>
      <c r="Z175" s="212" cm="1">
        <f t="array" ref="Z175">IFERROR(INDEX('EVT Demand'!$H$2:$H$757,MATCH(1,('EVT Demand'!$A$2:$A$757=$A175)*('EVT Demand'!$C$2:$C$757="Total"),0))/1000, "")</f>
        <v>2932.4650000000001</v>
      </c>
    </row>
    <row r="176" spans="1:26" x14ac:dyDescent="0.25">
      <c r="A176" t="s">
        <v>77</v>
      </c>
      <c r="B176" t="s">
        <v>290</v>
      </c>
      <c r="C176" t="str">
        <f>INDEX('RPC Counties'!$B$2:$B$15, MATCH($B176, 'RPC Counties'!$A$2:$A$15, 0))</f>
        <v>RRPC</v>
      </c>
      <c r="D176" t="s">
        <v>283</v>
      </c>
      <c r="E176">
        <v>974</v>
      </c>
      <c r="F176" s="3">
        <f>IFERROR(INDEX(Cities!$E$2:$E$11, MATCH($A176, Cities!$A$2:$A$11, 0)), INDEX(Towns!$E$2:$E$247, MATCH($A176, Towns!$A$2:$A$247, 0)))</f>
        <v>44</v>
      </c>
      <c r="G176" s="3">
        <f>INDEX('VCGI Rooftop Solar'!$J$5:$J$260, MATCH($A176, 'VCGI Rooftop Solar'!$D$5:$D$260, 0))</f>
        <v>18.242032415000001</v>
      </c>
      <c r="H176" s="57">
        <f>SUMIFS('Existing Gen'!$E$2:$E$100000, 'Existing Gen'!$B$2:$B$100000, $A176, 'Existing Gen'!$C$2:$C$100000, H$3)/1000</f>
        <v>1.6918499999999996</v>
      </c>
      <c r="I176" s="58">
        <f>SUMIFS('Existing Gen'!$E$2:$E$100000, 'Existing Gen'!$B$2:$B$100000, $A176, 'Existing Gen'!$C$2:$C$100000, I$3)/1000</f>
        <v>9.4999999999999998E-3</v>
      </c>
      <c r="J176" s="58">
        <f>SUMIFS('Existing Gen'!$E$2:$E$100000, 'Existing Gen'!$B$2:$B$100000, $A176, 'Existing Gen'!$C$2:$C$100000, J$3)/1000</f>
        <v>0</v>
      </c>
      <c r="K176" s="58">
        <f>SUMIFS('Existing Gen'!$E$2:$E$100000, 'Existing Gen'!$B$2:$B$100000, $A176, 'Existing Gen'!$C$2:$C$100000, K$3)/1000</f>
        <v>0</v>
      </c>
      <c r="L176" s="59">
        <f t="shared" si="6"/>
        <v>1.7013499999999997</v>
      </c>
      <c r="M176" s="136">
        <f>H176*INDEX(Constants!$D$2:$D$8, MATCH('Cities &amp; Towns'!M$3, Constants!$A$2:$A$8, 0))</f>
        <v>2223.0908999999997</v>
      </c>
      <c r="N176" s="100">
        <f>I176*INDEX(Constants!$D$2:$D$8, MATCH('Cities &amp; Towns'!N$3, Constants!$A$2:$A$8, 0))</f>
        <v>18.724499999999999</v>
      </c>
      <c r="O176" s="100">
        <f>J176*INDEX(Constants!$D$2:$D$8, MATCH('Cities &amp; Towns'!O$3, Constants!$A$2:$A$8, 0))</f>
        <v>0</v>
      </c>
      <c r="P176" s="100">
        <f>K176*INDEX(Constants!$D$2:$D$8, MATCH('Cities &amp; Towns'!P$3, Constants!$A$2:$A$8, 0))</f>
        <v>0</v>
      </c>
      <c r="Q176" s="48">
        <f t="shared" si="7"/>
        <v>2241.8153999999995</v>
      </c>
      <c r="R176" s="55">
        <f>IF(SUMIF('GMP feeders by town'!$B$2:$B$1152, $A176, 'GMP feeders by town'!$F$2:$F$1152) = 0, "", IF(SUMIF('GMP feeders by town'!$B$2:$B$1152, $A176, 'GMP feeders by town'!$F$2:$F$1152) &lt; 0, 0, SUMIF('GMP feeders by town'!$B$2:$B$1152, $A176, 'GMP feeders by town'!$F$2:$F$1152)))</f>
        <v>0</v>
      </c>
      <c r="S176" s="55" t="str">
        <f>IFERROR(IF(INDEX('VEC XFMR capacity by town'!$B$41:$BR$41, MATCH($A176, 'VEC XFMR capacity by town'!$B$1:$BR$1, 0)) = 0, "", IF($L176-INDEX('VEC XFMR capacity by town'!$B$41:$BR$41, MATCH($A176, 'VEC XFMR capacity by town'!$B$1:$BR$1, 0))&lt;0, 0, $L176-INDEX('VEC XFMR capacity by town'!$B$41:$BR$41, MATCH($A176, 'VEC XFMR capacity by town'!$B$1:$BR$1, 0)))), "")</f>
        <v/>
      </c>
      <c r="T176" s="55"/>
      <c r="U176" s="55"/>
      <c r="V176" s="55"/>
      <c r="W176" s="55"/>
      <c r="X176" s="55"/>
      <c r="Y176" s="56" cm="1">
        <f t="array" ref="Y176">IF(SUMPRODUCT(--($R176:$X176&lt;&gt;""))=0, "", SUM($R176:$X176))</f>
        <v>0</v>
      </c>
      <c r="Z176" s="212" cm="1">
        <f t="array" ref="Z176">IFERROR(INDEX('EVT Demand'!$H$2:$H$757,MATCH(1,('EVT Demand'!$A$2:$A$757=$A176)*('EVT Demand'!$C$2:$C$757="Total"),0))/1000, "")</f>
        <v>5552.0029999999997</v>
      </c>
    </row>
    <row r="177" spans="1:26" x14ac:dyDescent="0.25">
      <c r="A177" t="s">
        <v>78</v>
      </c>
      <c r="B177" t="s">
        <v>290</v>
      </c>
      <c r="C177" t="str">
        <f>INDEX('RPC Counties'!$B$2:$B$15, MATCH($B177, 'RPC Counties'!$A$2:$A$15, 0))</f>
        <v>RRPC</v>
      </c>
      <c r="D177" t="s">
        <v>283</v>
      </c>
      <c r="E177" s="1">
        <v>4129</v>
      </c>
      <c r="F177" s="3">
        <f>IFERROR(INDEX(Cities!$E$2:$E$11, MATCH($A177, Cities!$A$2:$A$11, 0)), INDEX(Towns!$E$2:$E$247, MATCH($A177, Towns!$A$2:$A$247, 0)))</f>
        <v>40.1</v>
      </c>
      <c r="G177" s="3">
        <f>INDEX('VCGI Rooftop Solar'!$J$5:$J$260, MATCH($A177, 'VCGI Rooftop Solar'!$D$5:$D$260, 0))</f>
        <v>46.745099955000001</v>
      </c>
      <c r="H177" s="57">
        <f>SUMIFS('Existing Gen'!$E$2:$E$100000, 'Existing Gen'!$B$2:$B$100000, $A177, 'Existing Gen'!$C$2:$C$100000, H$3)/1000</f>
        <v>3.4061900000000001</v>
      </c>
      <c r="I177" s="58">
        <f>SUMIFS('Existing Gen'!$E$2:$E$100000, 'Existing Gen'!$B$2:$B$100000, $A177, 'Existing Gen'!$C$2:$C$100000, I$3)/1000</f>
        <v>0</v>
      </c>
      <c r="J177" s="58">
        <f>SUMIFS('Existing Gen'!$E$2:$E$100000, 'Existing Gen'!$B$2:$B$100000, $A177, 'Existing Gen'!$C$2:$C$100000, J$3)/1000</f>
        <v>0</v>
      </c>
      <c r="K177" s="58">
        <f>SUMIFS('Existing Gen'!$E$2:$E$100000, 'Existing Gen'!$B$2:$B$100000, $A177, 'Existing Gen'!$C$2:$C$100000, K$3)/1000</f>
        <v>0</v>
      </c>
      <c r="L177" s="59">
        <f t="shared" si="6"/>
        <v>3.4061900000000001</v>
      </c>
      <c r="M177" s="136">
        <f>H177*INDEX(Constants!$D$2:$D$8, MATCH('Cities &amp; Towns'!M$3, Constants!$A$2:$A$8, 0))</f>
        <v>4475.7336599999999</v>
      </c>
      <c r="N177" s="100">
        <f>I177*INDEX(Constants!$D$2:$D$8, MATCH('Cities &amp; Towns'!N$3, Constants!$A$2:$A$8, 0))</f>
        <v>0</v>
      </c>
      <c r="O177" s="100">
        <f>J177*INDEX(Constants!$D$2:$D$8, MATCH('Cities &amp; Towns'!O$3, Constants!$A$2:$A$8, 0))</f>
        <v>0</v>
      </c>
      <c r="P177" s="100">
        <f>K177*INDEX(Constants!$D$2:$D$8, MATCH('Cities &amp; Towns'!P$3, Constants!$A$2:$A$8, 0))</f>
        <v>0</v>
      </c>
      <c r="Q177" s="48">
        <f t="shared" si="7"/>
        <v>4475.7336599999999</v>
      </c>
      <c r="R177" s="55">
        <f>IF(SUMIF('GMP feeders by town'!$B$2:$B$1152, $A177, 'GMP feeders by town'!$F$2:$F$1152) = 0, "", IF(SUMIF('GMP feeders by town'!$B$2:$B$1152, $A177, 'GMP feeders by town'!$F$2:$F$1152) &lt; 0, 0, SUMIF('GMP feeders by town'!$B$2:$B$1152, $A177, 'GMP feeders by town'!$F$2:$F$1152)))</f>
        <v>9.4593241742291063</v>
      </c>
      <c r="S177" s="55" t="str">
        <f>IFERROR(IF(INDEX('VEC XFMR capacity by town'!$B$41:$BR$41, MATCH($A177, 'VEC XFMR capacity by town'!$B$1:$BR$1, 0)) = 0, "", IF($L177-INDEX('VEC XFMR capacity by town'!$B$41:$BR$41, MATCH($A177, 'VEC XFMR capacity by town'!$B$1:$BR$1, 0))&lt;0, 0, $L177-INDEX('VEC XFMR capacity by town'!$B$41:$BR$41, MATCH($A177, 'VEC XFMR capacity by town'!$B$1:$BR$1, 0)))), "")</f>
        <v/>
      </c>
      <c r="T177" s="55"/>
      <c r="U177" s="55"/>
      <c r="V177" s="55"/>
      <c r="W177" s="55"/>
      <c r="X177" s="55"/>
      <c r="Y177" s="56" cm="1">
        <f t="array" ref="Y177">IF(SUMPRODUCT(--($R177:$X177&lt;&gt;""))=0, "", SUM($R177:$X177))</f>
        <v>9.4593241742291063</v>
      </c>
      <c r="Z177" s="212" cm="1">
        <f t="array" ref="Z177">IFERROR(INDEX('EVT Demand'!$H$2:$H$757,MATCH(1,('EVT Demand'!$A$2:$A$757=$A177)*('EVT Demand'!$C$2:$C$757="Total"),0))/1000, "")</f>
        <v>23979.731</v>
      </c>
    </row>
    <row r="178" spans="1:26" x14ac:dyDescent="0.25">
      <c r="A178" t="s">
        <v>79</v>
      </c>
      <c r="B178" t="s">
        <v>290</v>
      </c>
      <c r="C178" t="str">
        <f>INDEX('RPC Counties'!$B$2:$B$15, MATCH($B178, 'RPC Counties'!$A$2:$A$15, 0))</f>
        <v>RRPC</v>
      </c>
      <c r="D178" t="s">
        <v>283</v>
      </c>
      <c r="E178" s="1">
        <v>4458</v>
      </c>
      <c r="F178" s="3">
        <f>IFERROR(INDEX(Cities!$E$2:$E$11, MATCH($A178, Cities!$A$2:$A$11, 0)), INDEX(Towns!$E$2:$E$247, MATCH($A178, Towns!$A$2:$A$247, 0)))</f>
        <v>39</v>
      </c>
      <c r="G178" s="3">
        <f>INDEX('VCGI Rooftop Solar'!$J$5:$J$260, MATCH($A178, 'VCGI Rooftop Solar'!$D$5:$D$260, 0))</f>
        <v>46.873594555000004</v>
      </c>
      <c r="H178" s="57">
        <f>SUMIFS('Existing Gen'!$E$2:$E$100000, 'Existing Gen'!$B$2:$B$100000, $A178, 'Existing Gen'!$C$2:$C$100000, H$3)/1000</f>
        <v>4.12141</v>
      </c>
      <c r="I178" s="58">
        <f>SUMIFS('Existing Gen'!$E$2:$E$100000, 'Existing Gen'!$B$2:$B$100000, $A178, 'Existing Gen'!$C$2:$C$100000, I$3)/1000</f>
        <v>2.2000000000000001E-4</v>
      </c>
      <c r="J178" s="58">
        <f>SUMIFS('Existing Gen'!$E$2:$E$100000, 'Existing Gen'!$B$2:$B$100000, $A178, 'Existing Gen'!$C$2:$C$100000, J$3)/1000</f>
        <v>0</v>
      </c>
      <c r="K178" s="58">
        <f>SUMIFS('Existing Gen'!$E$2:$E$100000, 'Existing Gen'!$B$2:$B$100000, $A178, 'Existing Gen'!$C$2:$C$100000, K$3)/1000</f>
        <v>0</v>
      </c>
      <c r="L178" s="59">
        <f t="shared" si="6"/>
        <v>4.1216299999999997</v>
      </c>
      <c r="M178" s="136">
        <f>H178*INDEX(Constants!$D$2:$D$8, MATCH('Cities &amp; Towns'!M$3, Constants!$A$2:$A$8, 0))</f>
        <v>5415.5327399999996</v>
      </c>
      <c r="N178" s="100">
        <f>I178*INDEX(Constants!$D$2:$D$8, MATCH('Cities &amp; Towns'!N$3, Constants!$A$2:$A$8, 0))</f>
        <v>0.43362000000000001</v>
      </c>
      <c r="O178" s="100">
        <f>J178*INDEX(Constants!$D$2:$D$8, MATCH('Cities &amp; Towns'!O$3, Constants!$A$2:$A$8, 0))</f>
        <v>0</v>
      </c>
      <c r="P178" s="100">
        <f>K178*INDEX(Constants!$D$2:$D$8, MATCH('Cities &amp; Towns'!P$3, Constants!$A$2:$A$8, 0))</f>
        <v>0</v>
      </c>
      <c r="Q178" s="48">
        <f t="shared" si="7"/>
        <v>5415.9663599999994</v>
      </c>
      <c r="R178" s="55">
        <f>IF(SUMIF('GMP feeders by town'!$B$2:$B$1152, $A178, 'GMP feeders by town'!$F$2:$F$1152) = 0, "", IF(SUMIF('GMP feeders by town'!$B$2:$B$1152, $A178, 'GMP feeders by town'!$F$2:$F$1152) &lt; 0, 0, SUMIF('GMP feeders by town'!$B$2:$B$1152, $A178, 'GMP feeders by town'!$F$2:$F$1152)))</f>
        <v>0</v>
      </c>
      <c r="S178" s="55" t="str">
        <f>IFERROR(IF(INDEX('VEC XFMR capacity by town'!$B$41:$BR$41, MATCH($A178, 'VEC XFMR capacity by town'!$B$1:$BR$1, 0)) = 0, "", IF($L178-INDEX('VEC XFMR capacity by town'!$B$41:$BR$41, MATCH($A178, 'VEC XFMR capacity by town'!$B$1:$BR$1, 0))&lt;0, 0, $L178-INDEX('VEC XFMR capacity by town'!$B$41:$BR$41, MATCH($A178, 'VEC XFMR capacity by town'!$B$1:$BR$1, 0)))), "")</f>
        <v/>
      </c>
      <c r="T178" s="55"/>
      <c r="U178" s="55"/>
      <c r="V178" s="55"/>
      <c r="W178" s="55"/>
      <c r="X178" s="55"/>
      <c r="Y178" s="56" cm="1">
        <f t="array" ref="Y178">IF(SUMPRODUCT(--($R178:$X178&lt;&gt;""))=0, "", SUM($R178:$X178))</f>
        <v>0</v>
      </c>
      <c r="Z178" s="212" cm="1">
        <f t="array" ref="Z178">IFERROR(INDEX('EVT Demand'!$H$2:$H$757,MATCH(1,('EVT Demand'!$A$2:$A$757=$A178)*('EVT Demand'!$C$2:$C$757="Total"),0))/1000, "")</f>
        <v>27909.348999999998</v>
      </c>
    </row>
    <row r="179" spans="1:26" x14ac:dyDescent="0.25">
      <c r="A179" t="s">
        <v>80</v>
      </c>
      <c r="B179" t="s">
        <v>290</v>
      </c>
      <c r="C179" t="str">
        <f>INDEX('RPC Counties'!$B$2:$B$15, MATCH($B179, 'RPC Counties'!$A$2:$A$15, 0))</f>
        <v>RRPC</v>
      </c>
      <c r="D179" t="s">
        <v>283</v>
      </c>
      <c r="E179" s="1">
        <v>1237</v>
      </c>
      <c r="F179" s="3">
        <f>IFERROR(INDEX(Cities!$E$2:$E$11, MATCH($A179, Cities!$A$2:$A$11, 0)), INDEX(Towns!$E$2:$E$247, MATCH($A179, Towns!$A$2:$A$247, 0)))</f>
        <v>73</v>
      </c>
      <c r="G179" s="3">
        <f>INDEX('VCGI Rooftop Solar'!$J$5:$J$260, MATCH($A179, 'VCGI Rooftop Solar'!$D$5:$D$260, 0))</f>
        <v>12.62459445</v>
      </c>
      <c r="H179" s="57">
        <f>SUMIFS('Existing Gen'!$E$2:$E$100000, 'Existing Gen'!$B$2:$B$100000, $A179, 'Existing Gen'!$C$2:$C$100000, H$3)/1000</f>
        <v>0.38111000000000006</v>
      </c>
      <c r="I179" s="58">
        <f>SUMIFS('Existing Gen'!$E$2:$E$100000, 'Existing Gen'!$B$2:$B$100000, $A179, 'Existing Gen'!$C$2:$C$100000, I$3)/1000</f>
        <v>0</v>
      </c>
      <c r="J179" s="58">
        <f>SUMIFS('Existing Gen'!$E$2:$E$100000, 'Existing Gen'!$B$2:$B$100000, $A179, 'Existing Gen'!$C$2:$C$100000, J$3)/1000</f>
        <v>0</v>
      </c>
      <c r="K179" s="58">
        <f>SUMIFS('Existing Gen'!$E$2:$E$100000, 'Existing Gen'!$B$2:$B$100000, $A179, 'Existing Gen'!$C$2:$C$100000, K$3)/1000</f>
        <v>0</v>
      </c>
      <c r="L179" s="59">
        <f t="shared" si="6"/>
        <v>0.38111000000000006</v>
      </c>
      <c r="M179" s="136">
        <f>H179*INDEX(Constants!$D$2:$D$8, MATCH('Cities &amp; Towns'!M$3, Constants!$A$2:$A$8, 0))</f>
        <v>500.77854000000008</v>
      </c>
      <c r="N179" s="100">
        <f>I179*INDEX(Constants!$D$2:$D$8, MATCH('Cities &amp; Towns'!N$3, Constants!$A$2:$A$8, 0))</f>
        <v>0</v>
      </c>
      <c r="O179" s="100">
        <f>J179*INDEX(Constants!$D$2:$D$8, MATCH('Cities &amp; Towns'!O$3, Constants!$A$2:$A$8, 0))</f>
        <v>0</v>
      </c>
      <c r="P179" s="100">
        <f>K179*INDEX(Constants!$D$2:$D$8, MATCH('Cities &amp; Towns'!P$3, Constants!$A$2:$A$8, 0))</f>
        <v>0</v>
      </c>
      <c r="Q179" s="48">
        <f t="shared" si="7"/>
        <v>500.77854000000008</v>
      </c>
      <c r="R179" s="55">
        <f>IF(SUMIF('GMP feeders by town'!$B$2:$B$1152, $A179, 'GMP feeders by town'!$F$2:$F$1152) = 0, "", IF(SUMIF('GMP feeders by town'!$B$2:$B$1152, $A179, 'GMP feeders by town'!$F$2:$F$1152) &lt; 0, 0, SUMIF('GMP feeders by town'!$B$2:$B$1152, $A179, 'GMP feeders by town'!$F$2:$F$1152)))</f>
        <v>4.394982870778918</v>
      </c>
      <c r="S179" s="55" t="str">
        <f>IFERROR(IF(INDEX('VEC XFMR capacity by town'!$B$41:$BR$41, MATCH($A179, 'VEC XFMR capacity by town'!$B$1:$BR$1, 0)) = 0, "", IF($L179-INDEX('VEC XFMR capacity by town'!$B$41:$BR$41, MATCH($A179, 'VEC XFMR capacity by town'!$B$1:$BR$1, 0))&lt;0, 0, $L179-INDEX('VEC XFMR capacity by town'!$B$41:$BR$41, MATCH($A179, 'VEC XFMR capacity by town'!$B$1:$BR$1, 0)))), "")</f>
        <v/>
      </c>
      <c r="T179" s="55"/>
      <c r="U179" s="55"/>
      <c r="V179" s="55"/>
      <c r="W179" s="55"/>
      <c r="X179" s="55"/>
      <c r="Y179" s="56" cm="1">
        <f t="array" ref="Y179">IF(SUMPRODUCT(--($R179:$X179&lt;&gt;""))=0, "", SUM($R179:$X179))</f>
        <v>4.394982870778918</v>
      </c>
      <c r="Z179" s="212" cm="1">
        <f t="array" ref="Z179">IFERROR(INDEX('EVT Demand'!$H$2:$H$757,MATCH(1,('EVT Demand'!$A$2:$A$757=$A179)*('EVT Demand'!$C$2:$C$757="Total"),0))/1000, "")</f>
        <v>6646.5609999999997</v>
      </c>
    </row>
    <row r="180" spans="1:26" x14ac:dyDescent="0.25">
      <c r="A180" t="s">
        <v>81</v>
      </c>
      <c r="B180" t="s">
        <v>290</v>
      </c>
      <c r="C180" t="str">
        <f>INDEX('RPC Counties'!$B$2:$B$15, MATCH($B180, 'RPC Counties'!$A$2:$A$15, 0))</f>
        <v>RRPC</v>
      </c>
      <c r="D180" t="s">
        <v>283</v>
      </c>
      <c r="E180" s="1">
        <v>2412</v>
      </c>
      <c r="F180" s="3">
        <f>IFERROR(INDEX(Cities!$E$2:$E$11, MATCH($A180, Cities!$A$2:$A$11, 0)), INDEX(Towns!$E$2:$E$247, MATCH($A180, Towns!$A$2:$A$247, 0)))</f>
        <v>31.6</v>
      </c>
      <c r="G180" s="3">
        <f>INDEX('VCGI Rooftop Solar'!$J$5:$J$260, MATCH($A180, 'VCGI Rooftop Solar'!$D$5:$D$260, 0))</f>
        <v>42.467465300000001</v>
      </c>
      <c r="H180" s="57">
        <f>SUMIFS('Existing Gen'!$E$2:$E$100000, 'Existing Gen'!$B$2:$B$100000, $A180, 'Existing Gen'!$C$2:$C$100000, H$3)/1000</f>
        <v>6.0550500000000005</v>
      </c>
      <c r="I180" s="58">
        <f>SUMIFS('Existing Gen'!$E$2:$E$100000, 'Existing Gen'!$B$2:$B$100000, $A180, 'Existing Gen'!$C$2:$C$100000, I$3)/1000</f>
        <v>0</v>
      </c>
      <c r="J180" s="58">
        <f>SUMIFS('Existing Gen'!$E$2:$E$100000, 'Existing Gen'!$B$2:$B$100000, $A180, 'Existing Gen'!$C$2:$C$100000, J$3)/1000</f>
        <v>0</v>
      </c>
      <c r="K180" s="58">
        <f>SUMIFS('Existing Gen'!$E$2:$E$100000, 'Existing Gen'!$B$2:$B$100000, $A180, 'Existing Gen'!$C$2:$C$100000, K$3)/1000</f>
        <v>0</v>
      </c>
      <c r="L180" s="59">
        <f t="shared" si="6"/>
        <v>6.0550500000000005</v>
      </c>
      <c r="M180" s="136">
        <f>H180*INDEX(Constants!$D$2:$D$8, MATCH('Cities &amp; Towns'!M$3, Constants!$A$2:$A$8, 0))</f>
        <v>7956.3357000000005</v>
      </c>
      <c r="N180" s="100">
        <f>I180*INDEX(Constants!$D$2:$D$8, MATCH('Cities &amp; Towns'!N$3, Constants!$A$2:$A$8, 0))</f>
        <v>0</v>
      </c>
      <c r="O180" s="100">
        <f>J180*INDEX(Constants!$D$2:$D$8, MATCH('Cities &amp; Towns'!O$3, Constants!$A$2:$A$8, 0))</f>
        <v>0</v>
      </c>
      <c r="P180" s="100">
        <f>K180*INDEX(Constants!$D$2:$D$8, MATCH('Cities &amp; Towns'!P$3, Constants!$A$2:$A$8, 0))</f>
        <v>0</v>
      </c>
      <c r="Q180" s="48">
        <f t="shared" si="7"/>
        <v>7956.3357000000005</v>
      </c>
      <c r="R180" s="55">
        <f>IF(SUMIF('GMP feeders by town'!$B$2:$B$1152, $A180, 'GMP feeders by town'!$F$2:$F$1152) = 0, "", IF(SUMIF('GMP feeders by town'!$B$2:$B$1152, $A180, 'GMP feeders by town'!$F$2:$F$1152) &lt; 0, 0, SUMIF('GMP feeders by town'!$B$2:$B$1152, $A180, 'GMP feeders by town'!$F$2:$F$1152)))</f>
        <v>5.4334357485991394</v>
      </c>
      <c r="S180" s="55" t="str">
        <f>IFERROR(IF(INDEX('VEC XFMR capacity by town'!$B$41:$BR$41, MATCH($A180, 'VEC XFMR capacity by town'!$B$1:$BR$1, 0)) = 0, "", IF($L180-INDEX('VEC XFMR capacity by town'!$B$41:$BR$41, MATCH($A180, 'VEC XFMR capacity by town'!$B$1:$BR$1, 0))&lt;0, 0, $L180-INDEX('VEC XFMR capacity by town'!$B$41:$BR$41, MATCH($A180, 'VEC XFMR capacity by town'!$B$1:$BR$1, 0)))), "")</f>
        <v/>
      </c>
      <c r="T180" s="55"/>
      <c r="U180" s="55"/>
      <c r="V180" s="55"/>
      <c r="W180" s="55"/>
      <c r="X180" s="55"/>
      <c r="Y180" s="56" cm="1">
        <f t="array" ref="Y180">IF(SUMPRODUCT(--($R180:$X180&lt;&gt;""))=0, "", SUM($R180:$X180))</f>
        <v>5.4334357485991394</v>
      </c>
      <c r="Z180" s="212" cm="1">
        <f t="array" ref="Z180">IFERROR(INDEX('EVT Demand'!$H$2:$H$757,MATCH(1,('EVT Demand'!$A$2:$A$757=$A180)*('EVT Demand'!$C$2:$C$757="Total"),0))/1000, "")</f>
        <v>21167.398000000001</v>
      </c>
    </row>
    <row r="181" spans="1:26" x14ac:dyDescent="0.25">
      <c r="A181" t="s">
        <v>82</v>
      </c>
      <c r="B181" t="s">
        <v>290</v>
      </c>
      <c r="C181" t="str">
        <f>INDEX('RPC Counties'!$B$2:$B$15, MATCH($B181, 'RPC Counties'!$A$2:$A$15, 0))</f>
        <v>RRPC</v>
      </c>
      <c r="D181" t="s">
        <v>283</v>
      </c>
      <c r="E181" s="1">
        <v>1284</v>
      </c>
      <c r="F181" s="3">
        <f>IFERROR(INDEX(Cities!$E$2:$E$11, MATCH($A181, Cities!$A$2:$A$11, 0)), INDEX(Towns!$E$2:$E$247, MATCH($A181, Towns!$A$2:$A$247, 0)))</f>
        <v>41.4</v>
      </c>
      <c r="G181" s="3">
        <f>INDEX('VCGI Rooftop Solar'!$J$5:$J$260, MATCH($A181, 'VCGI Rooftop Solar'!$D$5:$D$260, 0))</f>
        <v>16.712452465000002</v>
      </c>
      <c r="H181" s="57">
        <f>SUMIFS('Existing Gen'!$E$2:$E$100000, 'Existing Gen'!$B$2:$B$100000, $A181, 'Existing Gen'!$C$2:$C$100000, H$3)/1000</f>
        <v>0.36438000000000004</v>
      </c>
      <c r="I181" s="58">
        <f>SUMIFS('Existing Gen'!$E$2:$E$100000, 'Existing Gen'!$B$2:$B$100000, $A181, 'Existing Gen'!$C$2:$C$100000, I$3)/1000</f>
        <v>0</v>
      </c>
      <c r="J181" s="58">
        <f>SUMIFS('Existing Gen'!$E$2:$E$100000, 'Existing Gen'!$B$2:$B$100000, $A181, 'Existing Gen'!$C$2:$C$100000, J$3)/1000</f>
        <v>0</v>
      </c>
      <c r="K181" s="58">
        <f>SUMIFS('Existing Gen'!$E$2:$E$100000, 'Existing Gen'!$B$2:$B$100000, $A181, 'Existing Gen'!$C$2:$C$100000, K$3)/1000</f>
        <v>0</v>
      </c>
      <c r="L181" s="59">
        <f t="shared" si="6"/>
        <v>0.36438000000000004</v>
      </c>
      <c r="M181" s="136">
        <f>H181*INDEX(Constants!$D$2:$D$8, MATCH('Cities &amp; Towns'!M$3, Constants!$A$2:$A$8, 0))</f>
        <v>478.79532000000006</v>
      </c>
      <c r="N181" s="100">
        <f>I181*INDEX(Constants!$D$2:$D$8, MATCH('Cities &amp; Towns'!N$3, Constants!$A$2:$A$8, 0))</f>
        <v>0</v>
      </c>
      <c r="O181" s="100">
        <f>J181*INDEX(Constants!$D$2:$D$8, MATCH('Cities &amp; Towns'!O$3, Constants!$A$2:$A$8, 0))</f>
        <v>0</v>
      </c>
      <c r="P181" s="100">
        <f>K181*INDEX(Constants!$D$2:$D$8, MATCH('Cities &amp; Towns'!P$3, Constants!$A$2:$A$8, 0))</f>
        <v>0</v>
      </c>
      <c r="Q181" s="48">
        <f t="shared" si="7"/>
        <v>478.79532000000006</v>
      </c>
      <c r="R181" s="55">
        <f>IF(SUMIF('GMP feeders by town'!$B$2:$B$1152, $A181, 'GMP feeders by town'!$F$2:$F$1152) = 0, "", IF(SUMIF('GMP feeders by town'!$B$2:$B$1152, $A181, 'GMP feeders by town'!$F$2:$F$1152) &lt; 0, 0, SUMIF('GMP feeders by town'!$B$2:$B$1152, $A181, 'GMP feeders by town'!$F$2:$F$1152)))</f>
        <v>2.3145501678287967</v>
      </c>
      <c r="S181" s="55" t="str">
        <f>IFERROR(IF(INDEX('VEC XFMR capacity by town'!$B$41:$BR$41, MATCH($A181, 'VEC XFMR capacity by town'!$B$1:$BR$1, 0)) = 0, "", IF($L181-INDEX('VEC XFMR capacity by town'!$B$41:$BR$41, MATCH($A181, 'VEC XFMR capacity by town'!$B$1:$BR$1, 0))&lt;0, 0, $L181-INDEX('VEC XFMR capacity by town'!$B$41:$BR$41, MATCH($A181, 'VEC XFMR capacity by town'!$B$1:$BR$1, 0)))), "")</f>
        <v/>
      </c>
      <c r="T181" s="55"/>
      <c r="U181" s="55"/>
      <c r="V181" s="55"/>
      <c r="W181" s="55"/>
      <c r="X181" s="55"/>
      <c r="Y181" s="56" cm="1">
        <f t="array" ref="Y181">IF(SUMPRODUCT(--($R181:$X181&lt;&gt;""))=0, "", SUM($R181:$X181))</f>
        <v>2.3145501678287967</v>
      </c>
      <c r="Z181" s="212" cm="1">
        <f t="array" ref="Z181">IFERROR(INDEX('EVT Demand'!$H$2:$H$757,MATCH(1,('EVT Demand'!$A$2:$A$757=$A181)*('EVT Demand'!$C$2:$C$757="Total"),0))/1000, "")</f>
        <v>8937.8359999999993</v>
      </c>
    </row>
    <row r="182" spans="1:26" x14ac:dyDescent="0.25">
      <c r="A182" t="s">
        <v>83</v>
      </c>
      <c r="B182" t="s">
        <v>290</v>
      </c>
      <c r="C182" t="str">
        <f>INDEX('RPC Counties'!$B$2:$B$15, MATCH($B182, 'RPC Counties'!$A$2:$A$15, 0))</f>
        <v>RRPC</v>
      </c>
      <c r="D182" t="s">
        <v>283</v>
      </c>
      <c r="E182" s="1">
        <v>2736</v>
      </c>
      <c r="F182" s="3">
        <f>IFERROR(INDEX(Cities!$E$2:$E$11, MATCH($A182, Cities!$A$2:$A$11, 0)), INDEX(Towns!$E$2:$E$247, MATCH($A182, Towns!$A$2:$A$247, 0)))</f>
        <v>17.443999999999999</v>
      </c>
      <c r="G182" s="3">
        <f>INDEX('VCGI Rooftop Solar'!$J$5:$J$260, MATCH($A182, 'VCGI Rooftop Solar'!$D$5:$D$260, 0))</f>
        <v>25.72264208</v>
      </c>
      <c r="H182" s="57">
        <f>SUMIFS('Existing Gen'!$E$2:$E$100000, 'Existing Gen'!$B$2:$B$100000, $A182, 'Existing Gen'!$C$2:$C$100000, H$3)/1000</f>
        <v>1.4155500000000001</v>
      </c>
      <c r="I182" s="58">
        <f>SUMIFS('Existing Gen'!$E$2:$E$100000, 'Existing Gen'!$B$2:$B$100000, $A182, 'Existing Gen'!$C$2:$C$100000, I$3)/1000</f>
        <v>0</v>
      </c>
      <c r="J182" s="58">
        <f>SUMIFS('Existing Gen'!$E$2:$E$100000, 'Existing Gen'!$B$2:$B$100000, $A182, 'Existing Gen'!$C$2:$C$100000, J$3)/1000</f>
        <v>0</v>
      </c>
      <c r="K182" s="58">
        <f>SUMIFS('Existing Gen'!$E$2:$E$100000, 'Existing Gen'!$B$2:$B$100000, $A182, 'Existing Gen'!$C$2:$C$100000, K$3)/1000</f>
        <v>0</v>
      </c>
      <c r="L182" s="59">
        <f t="shared" si="6"/>
        <v>1.4155500000000001</v>
      </c>
      <c r="M182" s="136">
        <f>H182*INDEX(Constants!$D$2:$D$8, MATCH('Cities &amp; Towns'!M$3, Constants!$A$2:$A$8, 0))</f>
        <v>1860.0327000000002</v>
      </c>
      <c r="N182" s="100">
        <f>I182*INDEX(Constants!$D$2:$D$8, MATCH('Cities &amp; Towns'!N$3, Constants!$A$2:$A$8, 0))</f>
        <v>0</v>
      </c>
      <c r="O182" s="100">
        <f>J182*INDEX(Constants!$D$2:$D$8, MATCH('Cities &amp; Towns'!O$3, Constants!$A$2:$A$8, 0))</f>
        <v>0</v>
      </c>
      <c r="P182" s="100">
        <f>K182*INDEX(Constants!$D$2:$D$8, MATCH('Cities &amp; Towns'!P$3, Constants!$A$2:$A$8, 0))</f>
        <v>0</v>
      </c>
      <c r="Q182" s="48">
        <f t="shared" si="7"/>
        <v>1860.0327000000002</v>
      </c>
      <c r="R182" s="55">
        <f>IF(SUMIF('GMP feeders by town'!$B$2:$B$1152, $A182, 'GMP feeders by town'!$F$2:$F$1152) = 0, "", IF(SUMIF('GMP feeders by town'!$B$2:$B$1152, $A182, 'GMP feeders by town'!$F$2:$F$1152) &lt; 0, 0, SUMIF('GMP feeders by town'!$B$2:$B$1152, $A182, 'GMP feeders by town'!$F$2:$F$1152)))</f>
        <v>7.8323291614438144</v>
      </c>
      <c r="S182" s="55" t="str">
        <f>IFERROR(IF(INDEX('VEC XFMR capacity by town'!$B$41:$BR$41, MATCH($A182, 'VEC XFMR capacity by town'!$B$1:$BR$1, 0)) = 0, "", IF($L182-INDEX('VEC XFMR capacity by town'!$B$41:$BR$41, MATCH($A182, 'VEC XFMR capacity by town'!$B$1:$BR$1, 0))&lt;0, 0, $L182-INDEX('VEC XFMR capacity by town'!$B$41:$BR$41, MATCH($A182, 'VEC XFMR capacity by town'!$B$1:$BR$1, 0)))), "")</f>
        <v/>
      </c>
      <c r="T182" s="55"/>
      <c r="U182" s="55"/>
      <c r="V182" s="55"/>
      <c r="W182" s="55"/>
      <c r="X182" s="55"/>
      <c r="Y182" s="56" cm="1">
        <f t="array" ref="Y182">IF(SUMPRODUCT(--($R182:$X182&lt;&gt;""))=0, "", SUM($R182:$X182))</f>
        <v>7.8323291614438144</v>
      </c>
      <c r="Z182" s="212" cm="1">
        <f t="array" ref="Z182">IFERROR(INDEX('EVT Demand'!$H$2:$H$757,MATCH(1,('EVT Demand'!$A$2:$A$757=$A182)*('EVT Demand'!$C$2:$C$757="Total"),0))/1000, "")</f>
        <v>15818.297</v>
      </c>
    </row>
    <row r="183" spans="1:26" x14ac:dyDescent="0.25">
      <c r="A183" t="s">
        <v>84</v>
      </c>
      <c r="B183" t="s">
        <v>290</v>
      </c>
      <c r="C183" t="str">
        <f>INDEX('RPC Counties'!$B$2:$B$15, MATCH($B183, 'RPC Counties'!$A$2:$A$15, 0))</f>
        <v>RRPC</v>
      </c>
      <c r="D183" t="s">
        <v>283</v>
      </c>
      <c r="E183">
        <v>735</v>
      </c>
      <c r="F183" s="3">
        <f>IFERROR(INDEX(Cities!$E$2:$E$11, MATCH($A183, Cities!$A$2:$A$11, 0)), INDEX(Towns!$E$2:$E$247, MATCH($A183, Towns!$A$2:$A$247, 0)))</f>
        <v>27.5</v>
      </c>
      <c r="G183" s="3">
        <f>INDEX('VCGI Rooftop Solar'!$J$5:$J$260, MATCH($A183, 'VCGI Rooftop Solar'!$D$5:$D$260, 0))</f>
        <v>6.1096711250000002</v>
      </c>
      <c r="H183" s="57">
        <f>SUMIFS('Existing Gen'!$E$2:$E$100000, 'Existing Gen'!$B$2:$B$100000, $A183, 'Existing Gen'!$C$2:$C$100000, H$3)/1000</f>
        <v>0.11780000000000002</v>
      </c>
      <c r="I183" s="58">
        <f>SUMIFS('Existing Gen'!$E$2:$E$100000, 'Existing Gen'!$B$2:$B$100000, $A183, 'Existing Gen'!$C$2:$C$100000, I$3)/1000</f>
        <v>5.1399999999999996E-3</v>
      </c>
      <c r="J183" s="58">
        <f>SUMIFS('Existing Gen'!$E$2:$E$100000, 'Existing Gen'!$B$2:$B$100000, $A183, 'Existing Gen'!$C$2:$C$100000, J$3)/1000</f>
        <v>0</v>
      </c>
      <c r="K183" s="58">
        <f>SUMIFS('Existing Gen'!$E$2:$E$100000, 'Existing Gen'!$B$2:$B$100000, $A183, 'Existing Gen'!$C$2:$C$100000, K$3)/1000</f>
        <v>0</v>
      </c>
      <c r="L183" s="59">
        <f t="shared" si="6"/>
        <v>0.12294000000000002</v>
      </c>
      <c r="M183" s="136">
        <f>H183*INDEX(Constants!$D$2:$D$8, MATCH('Cities &amp; Towns'!M$3, Constants!$A$2:$A$8, 0))</f>
        <v>154.78920000000002</v>
      </c>
      <c r="N183" s="100">
        <f>I183*INDEX(Constants!$D$2:$D$8, MATCH('Cities &amp; Towns'!N$3, Constants!$A$2:$A$8, 0))</f>
        <v>10.130939999999999</v>
      </c>
      <c r="O183" s="100">
        <f>J183*INDEX(Constants!$D$2:$D$8, MATCH('Cities &amp; Towns'!O$3, Constants!$A$2:$A$8, 0))</f>
        <v>0</v>
      </c>
      <c r="P183" s="100">
        <f>K183*INDEX(Constants!$D$2:$D$8, MATCH('Cities &amp; Towns'!P$3, Constants!$A$2:$A$8, 0))</f>
        <v>0</v>
      </c>
      <c r="Q183" s="48">
        <f t="shared" si="7"/>
        <v>164.92014000000003</v>
      </c>
      <c r="R183" s="55">
        <f>IF(SUMIF('GMP feeders by town'!$B$2:$B$1152, $A183, 'GMP feeders by town'!$F$2:$F$1152) = 0, "", IF(SUMIF('GMP feeders by town'!$B$2:$B$1152, $A183, 'GMP feeders by town'!$F$2:$F$1152) &lt; 0, 0, SUMIF('GMP feeders by town'!$B$2:$B$1152, $A183, 'GMP feeders by town'!$F$2:$F$1152)))</f>
        <v>0</v>
      </c>
      <c r="S183" s="55" t="str">
        <f>IFERROR(IF(INDEX('VEC XFMR capacity by town'!$B$41:$BR$41, MATCH($A183, 'VEC XFMR capacity by town'!$B$1:$BR$1, 0)) = 0, "", IF($L183-INDEX('VEC XFMR capacity by town'!$B$41:$BR$41, MATCH($A183, 'VEC XFMR capacity by town'!$B$1:$BR$1, 0))&lt;0, 0, $L183-INDEX('VEC XFMR capacity by town'!$B$41:$BR$41, MATCH($A183, 'VEC XFMR capacity by town'!$B$1:$BR$1, 0)))), "")</f>
        <v/>
      </c>
      <c r="T183" s="55"/>
      <c r="U183" s="55"/>
      <c r="V183" s="55"/>
      <c r="W183" s="55"/>
      <c r="X183" s="55"/>
      <c r="Y183" s="56" cm="1">
        <f t="array" ref="Y183">IF(SUMPRODUCT(--($R183:$X183&lt;&gt;""))=0, "", SUM($R183:$X183))</f>
        <v>0</v>
      </c>
      <c r="Z183" s="212" cm="1">
        <f t="array" ref="Z183">IFERROR(INDEX('EVT Demand'!$H$2:$H$757,MATCH(1,('EVT Demand'!$A$2:$A$757=$A183)*('EVT Demand'!$C$2:$C$757="Total"),0))/1000, "")</f>
        <v>3355.5219999999999</v>
      </c>
    </row>
    <row r="184" spans="1:26" x14ac:dyDescent="0.25">
      <c r="A184" t="s">
        <v>85</v>
      </c>
      <c r="B184" t="s">
        <v>290</v>
      </c>
      <c r="C184" t="str">
        <f>INDEX('RPC Counties'!$B$2:$B$15, MATCH($B184, 'RPC Counties'!$A$2:$A$15, 0))</f>
        <v>RRPC</v>
      </c>
      <c r="D184" t="s">
        <v>283</v>
      </c>
      <c r="E184">
        <v>368</v>
      </c>
      <c r="F184" s="3">
        <f>IFERROR(INDEX(Cities!$E$2:$E$11, MATCH($A184, Cities!$A$2:$A$11, 0)), INDEX(Towns!$E$2:$E$247, MATCH($A184, Towns!$A$2:$A$247, 0)))</f>
        <v>21.3</v>
      </c>
      <c r="G184" s="3">
        <f>INDEX('VCGI Rooftop Solar'!$J$5:$J$260, MATCH($A184, 'VCGI Rooftop Solar'!$D$5:$D$260, 0))</f>
        <v>4.9240613350000002</v>
      </c>
      <c r="H184" s="57">
        <f>SUMIFS('Existing Gen'!$E$2:$E$100000, 'Existing Gen'!$B$2:$B$100000, $A184, 'Existing Gen'!$C$2:$C$100000, H$3)/1000</f>
        <v>2.6519999999999998E-2</v>
      </c>
      <c r="I184" s="58">
        <f>SUMIFS('Existing Gen'!$E$2:$E$100000, 'Existing Gen'!$B$2:$B$100000, $A184, 'Existing Gen'!$C$2:$C$100000, I$3)/1000</f>
        <v>4.0400000000000002E-3</v>
      </c>
      <c r="J184" s="58">
        <f>SUMIFS('Existing Gen'!$E$2:$E$100000, 'Existing Gen'!$B$2:$B$100000, $A184, 'Existing Gen'!$C$2:$C$100000, J$3)/1000</f>
        <v>0</v>
      </c>
      <c r="K184" s="58">
        <f>SUMIFS('Existing Gen'!$E$2:$E$100000, 'Existing Gen'!$B$2:$B$100000, $A184, 'Existing Gen'!$C$2:$C$100000, K$3)/1000</f>
        <v>0</v>
      </c>
      <c r="L184" s="59">
        <f t="shared" si="6"/>
        <v>3.0559999999999997E-2</v>
      </c>
      <c r="M184" s="136">
        <f>H184*INDEX(Constants!$D$2:$D$8, MATCH('Cities &amp; Towns'!M$3, Constants!$A$2:$A$8, 0))</f>
        <v>34.847279999999998</v>
      </c>
      <c r="N184" s="100">
        <f>I184*INDEX(Constants!$D$2:$D$8, MATCH('Cities &amp; Towns'!N$3, Constants!$A$2:$A$8, 0))</f>
        <v>7.9628400000000008</v>
      </c>
      <c r="O184" s="100">
        <f>J184*INDEX(Constants!$D$2:$D$8, MATCH('Cities &amp; Towns'!O$3, Constants!$A$2:$A$8, 0))</f>
        <v>0</v>
      </c>
      <c r="P184" s="100">
        <f>K184*INDEX(Constants!$D$2:$D$8, MATCH('Cities &amp; Towns'!P$3, Constants!$A$2:$A$8, 0))</f>
        <v>0</v>
      </c>
      <c r="Q184" s="48">
        <f t="shared" si="7"/>
        <v>42.810119999999998</v>
      </c>
      <c r="R184" s="55">
        <f>IF(SUMIF('GMP feeders by town'!$B$2:$B$1152, $A184, 'GMP feeders by town'!$F$2:$F$1152) = 0, "", IF(SUMIF('GMP feeders by town'!$B$2:$B$1152, $A184, 'GMP feeders by town'!$F$2:$F$1152) &lt; 0, 0, SUMIF('GMP feeders by town'!$B$2:$B$1152, $A184, 'GMP feeders by town'!$F$2:$F$1152)))</f>
        <v>0.89947426068204639</v>
      </c>
      <c r="S184" s="55" t="str">
        <f>IFERROR(IF(INDEX('VEC XFMR capacity by town'!$B$41:$BR$41, MATCH($A184, 'VEC XFMR capacity by town'!$B$1:$BR$1, 0)) = 0, "", IF($L184-INDEX('VEC XFMR capacity by town'!$B$41:$BR$41, MATCH($A184, 'VEC XFMR capacity by town'!$B$1:$BR$1, 0))&lt;0, 0, $L184-INDEX('VEC XFMR capacity by town'!$B$41:$BR$41, MATCH($A184, 'VEC XFMR capacity by town'!$B$1:$BR$1, 0)))), "")</f>
        <v/>
      </c>
      <c r="T184" s="55"/>
      <c r="U184" s="55"/>
      <c r="V184" s="55"/>
      <c r="W184" s="55"/>
      <c r="X184" s="55"/>
      <c r="Y184" s="56" cm="1">
        <f t="array" ref="Y184">IF(SUMPRODUCT(--($R184:$X184&lt;&gt;""))=0, "", SUM($R184:$X184))</f>
        <v>0.89947426068204639</v>
      </c>
      <c r="Z184" s="212" cm="1">
        <f t="array" ref="Z184">IFERROR(INDEX('EVT Demand'!$H$2:$H$757,MATCH(1,('EVT Demand'!$A$2:$A$757=$A184)*('EVT Demand'!$C$2:$C$757="Total"),0))/1000, "")</f>
        <v>1516.45</v>
      </c>
    </row>
    <row r="185" spans="1:26" x14ac:dyDescent="0.25">
      <c r="A185" t="s">
        <v>86</v>
      </c>
      <c r="B185" t="s">
        <v>290</v>
      </c>
      <c r="C185" t="str">
        <f>INDEX('RPC Counties'!$B$2:$B$15, MATCH($B185, 'RPC Counties'!$A$2:$A$15, 0))</f>
        <v>RRPC</v>
      </c>
      <c r="D185" t="s">
        <v>283</v>
      </c>
      <c r="E185" s="1">
        <v>1407</v>
      </c>
      <c r="F185" s="3">
        <f>IFERROR(INDEX(Cities!$E$2:$E$11, MATCH($A185, Cities!$A$2:$A$11, 0)), INDEX(Towns!$E$2:$E$247, MATCH($A185, Towns!$A$2:$A$247, 0)))</f>
        <v>46.6</v>
      </c>
      <c r="G185" s="3">
        <f>INDEX('VCGI Rooftop Solar'!$J$5:$J$260, MATCH($A185, 'VCGI Rooftop Solar'!$D$5:$D$260, 0))</f>
        <v>33.921585980000003</v>
      </c>
      <c r="H185" s="57">
        <f>SUMIFS('Existing Gen'!$E$2:$E$100000, 'Existing Gen'!$B$2:$B$100000, $A185, 'Existing Gen'!$C$2:$C$100000, H$3)/1000</f>
        <v>0.75655000000000006</v>
      </c>
      <c r="I185" s="58">
        <f>SUMIFS('Existing Gen'!$E$2:$E$100000, 'Existing Gen'!$B$2:$B$100000, $A185, 'Existing Gen'!$C$2:$C$100000, I$3)/1000</f>
        <v>0</v>
      </c>
      <c r="J185" s="58">
        <f>SUMIFS('Existing Gen'!$E$2:$E$100000, 'Existing Gen'!$B$2:$B$100000, $A185, 'Existing Gen'!$C$2:$C$100000, J$3)/1000</f>
        <v>0</v>
      </c>
      <c r="K185" s="58">
        <f>SUMIFS('Existing Gen'!$E$2:$E$100000, 'Existing Gen'!$B$2:$B$100000, $A185, 'Existing Gen'!$C$2:$C$100000, K$3)/1000</f>
        <v>0</v>
      </c>
      <c r="L185" s="59">
        <f t="shared" si="6"/>
        <v>0.75655000000000006</v>
      </c>
      <c r="M185" s="136">
        <f>H185*INDEX(Constants!$D$2:$D$8, MATCH('Cities &amp; Towns'!M$3, Constants!$A$2:$A$8, 0))</f>
        <v>994.10670000000005</v>
      </c>
      <c r="N185" s="100">
        <f>I185*INDEX(Constants!$D$2:$D$8, MATCH('Cities &amp; Towns'!N$3, Constants!$A$2:$A$8, 0))</f>
        <v>0</v>
      </c>
      <c r="O185" s="100">
        <f>J185*INDEX(Constants!$D$2:$D$8, MATCH('Cities &amp; Towns'!O$3, Constants!$A$2:$A$8, 0))</f>
        <v>0</v>
      </c>
      <c r="P185" s="100">
        <f>K185*INDEX(Constants!$D$2:$D$8, MATCH('Cities &amp; Towns'!P$3, Constants!$A$2:$A$8, 0))</f>
        <v>0</v>
      </c>
      <c r="Q185" s="48">
        <f t="shared" si="7"/>
        <v>994.10670000000005</v>
      </c>
      <c r="R185" s="55">
        <f>IF(SUMIF('GMP feeders by town'!$B$2:$B$1152, $A185, 'GMP feeders by town'!$F$2:$F$1152) = 0, "", IF(SUMIF('GMP feeders by town'!$B$2:$B$1152, $A185, 'GMP feeders by town'!$F$2:$F$1152) &lt; 0, 0, SUMIF('GMP feeders by town'!$B$2:$B$1152, $A185, 'GMP feeders by town'!$F$2:$F$1152)))</f>
        <v>88.916194521317337</v>
      </c>
      <c r="S185" s="55" t="str">
        <f>IFERROR(IF(INDEX('VEC XFMR capacity by town'!$B$41:$BR$41, MATCH($A185, 'VEC XFMR capacity by town'!$B$1:$BR$1, 0)) = 0, "", IF($L185-INDEX('VEC XFMR capacity by town'!$B$41:$BR$41, MATCH($A185, 'VEC XFMR capacity by town'!$B$1:$BR$1, 0))&lt;0, 0, $L185-INDEX('VEC XFMR capacity by town'!$B$41:$BR$41, MATCH($A185, 'VEC XFMR capacity by town'!$B$1:$BR$1, 0)))), "")</f>
        <v/>
      </c>
      <c r="T185" s="55"/>
      <c r="U185" s="55"/>
      <c r="V185" s="55"/>
      <c r="W185" s="55"/>
      <c r="X185" s="55"/>
      <c r="Y185" s="56" cm="1">
        <f t="array" ref="Y185">IF(SUMPRODUCT(--($R185:$X185&lt;&gt;""))=0, "", SUM($R185:$X185))</f>
        <v>88.916194521317337</v>
      </c>
      <c r="Z185" s="212" cm="1">
        <f t="array" ref="Z185">IFERROR(INDEX('EVT Demand'!$H$2:$H$757,MATCH(1,('EVT Demand'!$A$2:$A$757=$A185)*('EVT Demand'!$C$2:$C$757="Total"),0))/1000, "")</f>
        <v>67403.235000000001</v>
      </c>
    </row>
    <row r="186" spans="1:26" x14ac:dyDescent="0.25">
      <c r="A186" t="s">
        <v>87</v>
      </c>
      <c r="B186" t="s">
        <v>290</v>
      </c>
      <c r="C186" t="str">
        <f>INDEX('RPC Counties'!$B$2:$B$15, MATCH($B186, 'RPC Counties'!$A$2:$A$15, 0))</f>
        <v>RRPC</v>
      </c>
      <c r="D186" t="s">
        <v>283</v>
      </c>
      <c r="E186" s="1">
        <v>1149</v>
      </c>
      <c r="F186" s="3">
        <f>IFERROR(INDEX(Cities!$E$2:$E$11, MATCH($A186, Cities!$A$2:$A$11, 0)), INDEX(Towns!$E$2:$E$247, MATCH($A186, Towns!$A$2:$A$247, 0)))</f>
        <v>38.1</v>
      </c>
      <c r="G186" s="3">
        <f>INDEX('VCGI Rooftop Solar'!$J$5:$J$260, MATCH($A186, 'VCGI Rooftop Solar'!$D$5:$D$260, 0))</f>
        <v>14.74327272</v>
      </c>
      <c r="H186" s="57">
        <f>SUMIFS('Existing Gen'!$E$2:$E$100000, 'Existing Gen'!$B$2:$B$100000, $A186, 'Existing Gen'!$C$2:$C$100000, H$3)/1000</f>
        <v>0.28867000000000004</v>
      </c>
      <c r="I186" s="58">
        <f>SUMIFS('Existing Gen'!$E$2:$E$100000, 'Existing Gen'!$B$2:$B$100000, $A186, 'Existing Gen'!$C$2:$C$100000, I$3)/1000</f>
        <v>0</v>
      </c>
      <c r="J186" s="58">
        <f>SUMIFS('Existing Gen'!$E$2:$E$100000, 'Existing Gen'!$B$2:$B$100000, $A186, 'Existing Gen'!$C$2:$C$100000, J$3)/1000</f>
        <v>0</v>
      </c>
      <c r="K186" s="58">
        <f>SUMIFS('Existing Gen'!$E$2:$E$100000, 'Existing Gen'!$B$2:$B$100000, $A186, 'Existing Gen'!$C$2:$C$100000, K$3)/1000</f>
        <v>0</v>
      </c>
      <c r="L186" s="59">
        <f t="shared" si="6"/>
        <v>0.28867000000000004</v>
      </c>
      <c r="M186" s="136">
        <f>H186*INDEX(Constants!$D$2:$D$8, MATCH('Cities &amp; Towns'!M$3, Constants!$A$2:$A$8, 0))</f>
        <v>379.31238000000008</v>
      </c>
      <c r="N186" s="100">
        <f>I186*INDEX(Constants!$D$2:$D$8, MATCH('Cities &amp; Towns'!N$3, Constants!$A$2:$A$8, 0))</f>
        <v>0</v>
      </c>
      <c r="O186" s="100">
        <f>J186*INDEX(Constants!$D$2:$D$8, MATCH('Cities &amp; Towns'!O$3, Constants!$A$2:$A$8, 0))</f>
        <v>0</v>
      </c>
      <c r="P186" s="100">
        <f>K186*INDEX(Constants!$D$2:$D$8, MATCH('Cities &amp; Towns'!P$3, Constants!$A$2:$A$8, 0))</f>
        <v>0</v>
      </c>
      <c r="Q186" s="48">
        <f t="shared" si="7"/>
        <v>379.31238000000008</v>
      </c>
      <c r="R186" s="55">
        <f>IF(SUMIF('GMP feeders by town'!$B$2:$B$1152, $A186, 'GMP feeders by town'!$F$2:$F$1152) = 0, "", IF(SUMIF('GMP feeders by town'!$B$2:$B$1152, $A186, 'GMP feeders by town'!$F$2:$F$1152) &lt; 0, 0, SUMIF('GMP feeders by town'!$B$2:$B$1152, $A186, 'GMP feeders by town'!$F$2:$F$1152)))</f>
        <v>10.938408232107623</v>
      </c>
      <c r="S186" s="55" t="str">
        <f>IFERROR(IF(INDEX('VEC XFMR capacity by town'!$B$41:$BR$41, MATCH($A186, 'VEC XFMR capacity by town'!$B$1:$BR$1, 0)) = 0, "", IF($L186-INDEX('VEC XFMR capacity by town'!$B$41:$BR$41, MATCH($A186, 'VEC XFMR capacity by town'!$B$1:$BR$1, 0))&lt;0, 0, $L186-INDEX('VEC XFMR capacity by town'!$B$41:$BR$41, MATCH($A186, 'VEC XFMR capacity by town'!$B$1:$BR$1, 0)))), "")</f>
        <v/>
      </c>
      <c r="T186" s="55"/>
      <c r="U186" s="55"/>
      <c r="V186" s="55"/>
      <c r="W186" s="55"/>
      <c r="X186" s="55"/>
      <c r="Y186" s="56" cm="1">
        <f t="array" ref="Y186">IF(SUMPRODUCT(--($R186:$X186&lt;&gt;""))=0, "", SUM($R186:$X186))</f>
        <v>10.938408232107623</v>
      </c>
      <c r="Z186" s="212" cm="1">
        <f t="array" ref="Z186">IFERROR(INDEX('EVT Demand'!$H$2:$H$757,MATCH(1,('EVT Demand'!$A$2:$A$757=$A186)*('EVT Demand'!$C$2:$C$757="Total"),0))/1000, "")</f>
        <v>7280.5739999999996</v>
      </c>
    </row>
    <row r="187" spans="1:26" x14ac:dyDescent="0.25">
      <c r="A187" t="s">
        <v>88</v>
      </c>
      <c r="B187" t="s">
        <v>290</v>
      </c>
      <c r="C187" t="str">
        <f>INDEX('RPC Counties'!$B$2:$B$15, MATCH($B187, 'RPC Counties'!$A$2:$A$15, 0))</f>
        <v>RRPC</v>
      </c>
      <c r="D187" t="s">
        <v>283</v>
      </c>
      <c r="E187">
        <v>794</v>
      </c>
      <c r="F187" s="3">
        <f>IFERROR(INDEX(Cities!$E$2:$E$11, MATCH($A187, Cities!$A$2:$A$11, 0)), INDEX(Towns!$E$2:$E$247, MATCH($A187, Towns!$A$2:$A$247, 0)))</f>
        <v>22.8</v>
      </c>
      <c r="G187" s="3">
        <f>INDEX('VCGI Rooftop Solar'!$J$5:$J$260, MATCH($A187, 'VCGI Rooftop Solar'!$D$5:$D$260, 0))</f>
        <v>8.2028975800000001</v>
      </c>
      <c r="H187" s="57">
        <f>SUMIFS('Existing Gen'!$E$2:$E$100000, 'Existing Gen'!$B$2:$B$100000, $A187, 'Existing Gen'!$C$2:$C$100000, H$3)/1000</f>
        <v>0.76448999999999989</v>
      </c>
      <c r="I187" s="58">
        <f>SUMIFS('Existing Gen'!$E$2:$E$100000, 'Existing Gen'!$B$2:$B$100000, $A187, 'Existing Gen'!$C$2:$C$100000, I$3)/1000</f>
        <v>0</v>
      </c>
      <c r="J187" s="58">
        <f>SUMIFS('Existing Gen'!$E$2:$E$100000, 'Existing Gen'!$B$2:$B$100000, $A187, 'Existing Gen'!$C$2:$C$100000, J$3)/1000</f>
        <v>0</v>
      </c>
      <c r="K187" s="58">
        <f>SUMIFS('Existing Gen'!$E$2:$E$100000, 'Existing Gen'!$B$2:$B$100000, $A187, 'Existing Gen'!$C$2:$C$100000, K$3)/1000</f>
        <v>0</v>
      </c>
      <c r="L187" s="59">
        <f t="shared" si="6"/>
        <v>0.76448999999999989</v>
      </c>
      <c r="M187" s="136">
        <f>H187*INDEX(Constants!$D$2:$D$8, MATCH('Cities &amp; Towns'!M$3, Constants!$A$2:$A$8, 0))</f>
        <v>1004.5398599999999</v>
      </c>
      <c r="N187" s="100">
        <f>I187*INDEX(Constants!$D$2:$D$8, MATCH('Cities &amp; Towns'!N$3, Constants!$A$2:$A$8, 0))</f>
        <v>0</v>
      </c>
      <c r="O187" s="100">
        <f>J187*INDEX(Constants!$D$2:$D$8, MATCH('Cities &amp; Towns'!O$3, Constants!$A$2:$A$8, 0))</f>
        <v>0</v>
      </c>
      <c r="P187" s="100">
        <f>K187*INDEX(Constants!$D$2:$D$8, MATCH('Cities &amp; Towns'!P$3, Constants!$A$2:$A$8, 0))</f>
        <v>0</v>
      </c>
      <c r="Q187" s="48">
        <f t="shared" si="7"/>
        <v>1004.5398599999999</v>
      </c>
      <c r="R187" s="55">
        <f>IF(SUMIF('GMP feeders by town'!$B$2:$B$1152, $A187, 'GMP feeders by town'!$F$2:$F$1152) = 0, "", IF(SUMIF('GMP feeders by town'!$B$2:$B$1152, $A187, 'GMP feeders by town'!$F$2:$F$1152) &lt; 0, 0, SUMIF('GMP feeders by town'!$B$2:$B$1152, $A187, 'GMP feeders by town'!$F$2:$F$1152)))</f>
        <v>0</v>
      </c>
      <c r="S187" s="55" t="str">
        <f>IFERROR(IF(INDEX('VEC XFMR capacity by town'!$B$41:$BR$41, MATCH($A187, 'VEC XFMR capacity by town'!$B$1:$BR$1, 0)) = 0, "", IF($L187-INDEX('VEC XFMR capacity by town'!$B$41:$BR$41, MATCH($A187, 'VEC XFMR capacity by town'!$B$1:$BR$1, 0))&lt;0, 0, $L187-INDEX('VEC XFMR capacity by town'!$B$41:$BR$41, MATCH($A187, 'VEC XFMR capacity by town'!$B$1:$BR$1, 0)))), "")</f>
        <v/>
      </c>
      <c r="T187" s="55"/>
      <c r="U187" s="55"/>
      <c r="V187" s="55"/>
      <c r="W187" s="55"/>
      <c r="X187" s="55"/>
      <c r="Y187" s="56" cm="1">
        <f t="array" ref="Y187">IF(SUMPRODUCT(--($R187:$X187&lt;&gt;""))=0, "", SUM($R187:$X187))</f>
        <v>0</v>
      </c>
      <c r="Z187" s="212" cm="1">
        <f t="array" ref="Z187">IFERROR(INDEX('EVT Demand'!$H$2:$H$757,MATCH(1,('EVT Demand'!$A$2:$A$757=$A187)*('EVT Demand'!$C$2:$C$757="Total"),0))/1000, "")</f>
        <v>3379.7840000000001</v>
      </c>
    </row>
    <row r="188" spans="1:26" x14ac:dyDescent="0.25">
      <c r="A188" t="s">
        <v>89</v>
      </c>
      <c r="B188" t="s">
        <v>290</v>
      </c>
      <c r="C188" t="str">
        <f>INDEX('RPC Counties'!$B$2:$B$15, MATCH($B188, 'RPC Counties'!$A$2:$A$15, 0))</f>
        <v>RRPC</v>
      </c>
      <c r="D188" t="s">
        <v>283</v>
      </c>
      <c r="E188" s="1">
        <v>1385</v>
      </c>
      <c r="F188" s="3">
        <f>IFERROR(INDEX(Cities!$E$2:$E$11, MATCH($A188, Cities!$A$2:$A$11, 0)), INDEX(Towns!$E$2:$E$247, MATCH($A188, Towns!$A$2:$A$247, 0)))</f>
        <v>49.2</v>
      </c>
      <c r="G188" s="3">
        <f>INDEX('VCGI Rooftop Solar'!$J$5:$J$260, MATCH($A188, 'VCGI Rooftop Solar'!$D$5:$D$260, 0))</f>
        <v>16.098890750000002</v>
      </c>
      <c r="H188" s="57">
        <f>SUMIFS('Existing Gen'!$E$2:$E$100000, 'Existing Gen'!$B$2:$B$100000, $A188, 'Existing Gen'!$C$2:$C$100000, H$3)/1000</f>
        <v>0.58765000000000023</v>
      </c>
      <c r="I188" s="58">
        <f>SUMIFS('Existing Gen'!$E$2:$E$100000, 'Existing Gen'!$B$2:$B$100000, $A188, 'Existing Gen'!$C$2:$C$100000, I$3)/1000</f>
        <v>1.9E-2</v>
      </c>
      <c r="J188" s="58">
        <f>SUMIFS('Existing Gen'!$E$2:$E$100000, 'Existing Gen'!$B$2:$B$100000, $A188, 'Existing Gen'!$C$2:$C$100000, J$3)/1000</f>
        <v>0</v>
      </c>
      <c r="K188" s="58">
        <f>SUMIFS('Existing Gen'!$E$2:$E$100000, 'Existing Gen'!$B$2:$B$100000, $A188, 'Existing Gen'!$C$2:$C$100000, K$3)/1000</f>
        <v>0</v>
      </c>
      <c r="L188" s="59">
        <f t="shared" si="6"/>
        <v>0.60665000000000024</v>
      </c>
      <c r="M188" s="136">
        <f>H188*INDEX(Constants!$D$2:$D$8, MATCH('Cities &amp; Towns'!M$3, Constants!$A$2:$A$8, 0))</f>
        <v>772.17210000000034</v>
      </c>
      <c r="N188" s="100">
        <f>I188*INDEX(Constants!$D$2:$D$8, MATCH('Cities &amp; Towns'!N$3, Constants!$A$2:$A$8, 0))</f>
        <v>37.448999999999998</v>
      </c>
      <c r="O188" s="100">
        <f>J188*INDEX(Constants!$D$2:$D$8, MATCH('Cities &amp; Towns'!O$3, Constants!$A$2:$A$8, 0))</f>
        <v>0</v>
      </c>
      <c r="P188" s="100">
        <f>K188*INDEX(Constants!$D$2:$D$8, MATCH('Cities &amp; Towns'!P$3, Constants!$A$2:$A$8, 0))</f>
        <v>0</v>
      </c>
      <c r="Q188" s="48">
        <f t="shared" si="7"/>
        <v>809.6211000000003</v>
      </c>
      <c r="R188" s="55">
        <f>IF(SUMIF('GMP feeders by town'!$B$2:$B$1152, $A188, 'GMP feeders by town'!$F$2:$F$1152) = 0, "", IF(SUMIF('GMP feeders by town'!$B$2:$B$1152, $A188, 'GMP feeders by town'!$F$2:$F$1152) &lt; 0, 0, SUMIF('GMP feeders by town'!$B$2:$B$1152, $A188, 'GMP feeders by town'!$F$2:$F$1152)))</f>
        <v>3.2431857773130397</v>
      </c>
      <c r="S188" s="55" t="str">
        <f>IFERROR(IF(INDEX('VEC XFMR capacity by town'!$B$41:$BR$41, MATCH($A188, 'VEC XFMR capacity by town'!$B$1:$BR$1, 0)) = 0, "", IF($L188-INDEX('VEC XFMR capacity by town'!$B$41:$BR$41, MATCH($A188, 'VEC XFMR capacity by town'!$B$1:$BR$1, 0))&lt;0, 0, $L188-INDEX('VEC XFMR capacity by town'!$B$41:$BR$41, MATCH($A188, 'VEC XFMR capacity by town'!$B$1:$BR$1, 0)))), "")</f>
        <v/>
      </c>
      <c r="T188" s="55"/>
      <c r="U188" s="55"/>
      <c r="V188" s="55"/>
      <c r="W188" s="55"/>
      <c r="X188" s="55"/>
      <c r="Y188" s="56" cm="1">
        <f t="array" ref="Y188">IF(SUMPRODUCT(--($R188:$X188&lt;&gt;""))=0, "", SUM($R188:$X188))</f>
        <v>3.2431857773130397</v>
      </c>
      <c r="Z188" s="212" cm="1">
        <f t="array" ref="Z188">IFERROR(INDEX('EVT Demand'!$H$2:$H$757,MATCH(1,('EVT Demand'!$A$2:$A$757=$A188)*('EVT Demand'!$C$2:$C$757="Total"),0))/1000, "")</f>
        <v>7751.2420000000002</v>
      </c>
    </row>
    <row r="189" spans="1:26" x14ac:dyDescent="0.25">
      <c r="A189" t="s">
        <v>90</v>
      </c>
      <c r="B189" t="s">
        <v>290</v>
      </c>
      <c r="C189" t="str">
        <f>INDEX('RPC Counties'!$B$2:$B$15, MATCH($B189, 'RPC Counties'!$A$2:$A$15, 0))</f>
        <v>RRPC</v>
      </c>
      <c r="D189" t="s">
        <v>283</v>
      </c>
      <c r="E189">
        <v>210</v>
      </c>
      <c r="F189" s="3">
        <f>IFERROR(INDEX(Cities!$E$2:$E$11, MATCH($A189, Cities!$A$2:$A$11, 0)), INDEX(Towns!$E$2:$E$247, MATCH($A189, Towns!$A$2:$A$247, 0)))</f>
        <v>43.7</v>
      </c>
      <c r="G189" s="3">
        <f>INDEX('VCGI Rooftop Solar'!$J$5:$J$260, MATCH($A189, 'VCGI Rooftop Solar'!$D$5:$D$260, 0))</f>
        <v>2.6618150600000003</v>
      </c>
      <c r="H189" s="57">
        <f>SUMIFS('Existing Gen'!$E$2:$E$100000, 'Existing Gen'!$B$2:$B$100000, $A189, 'Existing Gen'!$C$2:$C$100000, H$3)/1000</f>
        <v>2.1000000000000001E-2</v>
      </c>
      <c r="I189" s="58">
        <f>SUMIFS('Existing Gen'!$E$2:$E$100000, 'Existing Gen'!$B$2:$B$100000, $A189, 'Existing Gen'!$C$2:$C$100000, I$3)/1000</f>
        <v>4.8799999999999998E-3</v>
      </c>
      <c r="J189" s="58">
        <f>SUMIFS('Existing Gen'!$E$2:$E$100000, 'Existing Gen'!$B$2:$B$100000, $A189, 'Existing Gen'!$C$2:$C$100000, J$3)/1000</f>
        <v>0</v>
      </c>
      <c r="K189" s="58">
        <f>SUMIFS('Existing Gen'!$E$2:$E$100000, 'Existing Gen'!$B$2:$B$100000, $A189, 'Existing Gen'!$C$2:$C$100000, K$3)/1000</f>
        <v>0</v>
      </c>
      <c r="L189" s="59">
        <f t="shared" si="6"/>
        <v>2.588E-2</v>
      </c>
      <c r="M189" s="136">
        <f>H189*INDEX(Constants!$D$2:$D$8, MATCH('Cities &amp; Towns'!M$3, Constants!$A$2:$A$8, 0))</f>
        <v>27.594000000000001</v>
      </c>
      <c r="N189" s="100">
        <f>I189*INDEX(Constants!$D$2:$D$8, MATCH('Cities &amp; Towns'!N$3, Constants!$A$2:$A$8, 0))</f>
        <v>9.6184799999999999</v>
      </c>
      <c r="O189" s="100">
        <f>J189*INDEX(Constants!$D$2:$D$8, MATCH('Cities &amp; Towns'!O$3, Constants!$A$2:$A$8, 0))</f>
        <v>0</v>
      </c>
      <c r="P189" s="100">
        <f>K189*INDEX(Constants!$D$2:$D$8, MATCH('Cities &amp; Towns'!P$3, Constants!$A$2:$A$8, 0))</f>
        <v>0</v>
      </c>
      <c r="Q189" s="48">
        <f t="shared" si="7"/>
        <v>37.212479999999999</v>
      </c>
      <c r="R189" s="55">
        <f>IF(SUMIF('GMP feeders by town'!$B$2:$B$1152, $A189, 'GMP feeders by town'!$F$2:$F$1152) = 0, "", IF(SUMIF('GMP feeders by town'!$B$2:$B$1152, $A189, 'GMP feeders by town'!$F$2:$F$1152) &lt; 0, 0, SUMIF('GMP feeders by town'!$B$2:$B$1152, $A189, 'GMP feeders by town'!$F$2:$F$1152)))</f>
        <v>0.25156910993251685</v>
      </c>
      <c r="S189" s="55" t="str">
        <f>IFERROR(IF(INDEX('VEC XFMR capacity by town'!$B$41:$BR$41, MATCH($A189, 'VEC XFMR capacity by town'!$B$1:$BR$1, 0)) = 0, "", IF($L189-INDEX('VEC XFMR capacity by town'!$B$41:$BR$41, MATCH($A189, 'VEC XFMR capacity by town'!$B$1:$BR$1, 0))&lt;0, 0, $L189-INDEX('VEC XFMR capacity by town'!$B$41:$BR$41, MATCH($A189, 'VEC XFMR capacity by town'!$B$1:$BR$1, 0)))), "")</f>
        <v/>
      </c>
      <c r="T189" s="55"/>
      <c r="U189" s="55"/>
      <c r="V189" s="55"/>
      <c r="W189" s="55"/>
      <c r="X189" s="55"/>
      <c r="Y189" s="56" cm="1">
        <f t="array" ref="Y189">IF(SUMPRODUCT(--($R189:$X189&lt;&gt;""))=0, "", SUM($R189:$X189))</f>
        <v>0.25156910993251685</v>
      </c>
      <c r="Z189" s="212" cm="1">
        <f t="array" ref="Z189">IFERROR(INDEX('EVT Demand'!$H$2:$H$757,MATCH(1,('EVT Demand'!$A$2:$A$757=$A189)*('EVT Demand'!$C$2:$C$757="Total"),0))/1000, "")</f>
        <v>1116.9359999999999</v>
      </c>
    </row>
    <row r="190" spans="1:26" x14ac:dyDescent="0.25">
      <c r="A190" t="s">
        <v>91</v>
      </c>
      <c r="B190" t="s">
        <v>290</v>
      </c>
      <c r="C190" t="str">
        <f>INDEX('RPC Counties'!$B$2:$B$15, MATCH($B190, 'RPC Counties'!$A$2:$A$15, 0))</f>
        <v>RRPC</v>
      </c>
      <c r="D190" t="s">
        <v>283</v>
      </c>
      <c r="E190" s="1">
        <v>1424</v>
      </c>
      <c r="F190" s="3">
        <f>IFERROR(INDEX(Cities!$E$2:$E$11, MATCH($A190, Cities!$A$2:$A$11, 0)), INDEX(Towns!$E$2:$E$247, MATCH($A190, Towns!$A$2:$A$247, 0)))</f>
        <v>42.9</v>
      </c>
      <c r="G190" s="3">
        <f>INDEX('VCGI Rooftop Solar'!$J$5:$J$260, MATCH($A190, 'VCGI Rooftop Solar'!$D$5:$D$260, 0))</f>
        <v>27.001657560000002</v>
      </c>
      <c r="H190" s="57">
        <f>SUMIFS('Existing Gen'!$E$2:$E$100000, 'Existing Gen'!$B$2:$B$100000, $A190, 'Existing Gen'!$C$2:$C$100000, H$3)/1000</f>
        <v>2.1556999999999999</v>
      </c>
      <c r="I190" s="58">
        <f>SUMIFS('Existing Gen'!$E$2:$E$100000, 'Existing Gen'!$B$2:$B$100000, $A190, 'Existing Gen'!$C$2:$C$100000, I$3)/1000</f>
        <v>0</v>
      </c>
      <c r="J190" s="58">
        <f>SUMIFS('Existing Gen'!$E$2:$E$100000, 'Existing Gen'!$B$2:$B$100000, $A190, 'Existing Gen'!$C$2:$C$100000, J$3)/1000</f>
        <v>0</v>
      </c>
      <c r="K190" s="58">
        <f>SUMIFS('Existing Gen'!$E$2:$E$100000, 'Existing Gen'!$B$2:$B$100000, $A190, 'Existing Gen'!$C$2:$C$100000, K$3)/1000</f>
        <v>0</v>
      </c>
      <c r="L190" s="59">
        <f t="shared" si="6"/>
        <v>2.1556999999999999</v>
      </c>
      <c r="M190" s="136">
        <f>H190*INDEX(Constants!$D$2:$D$8, MATCH('Cities &amp; Towns'!M$3, Constants!$A$2:$A$8, 0))</f>
        <v>2832.5897999999997</v>
      </c>
      <c r="N190" s="100">
        <f>I190*INDEX(Constants!$D$2:$D$8, MATCH('Cities &amp; Towns'!N$3, Constants!$A$2:$A$8, 0))</f>
        <v>0</v>
      </c>
      <c r="O190" s="100">
        <f>J190*INDEX(Constants!$D$2:$D$8, MATCH('Cities &amp; Towns'!O$3, Constants!$A$2:$A$8, 0))</f>
        <v>0</v>
      </c>
      <c r="P190" s="100">
        <f>K190*INDEX(Constants!$D$2:$D$8, MATCH('Cities &amp; Towns'!P$3, Constants!$A$2:$A$8, 0))</f>
        <v>0</v>
      </c>
      <c r="Q190" s="48">
        <f t="shared" si="7"/>
        <v>2832.5897999999997</v>
      </c>
      <c r="R190" s="55">
        <f>IF(SUMIF('GMP feeders by town'!$B$2:$B$1152, $A190, 'GMP feeders by town'!$F$2:$F$1152) = 0, "", IF(SUMIF('GMP feeders by town'!$B$2:$B$1152, $A190, 'GMP feeders by town'!$F$2:$F$1152) &lt; 0, 0, SUMIF('GMP feeders by town'!$B$2:$B$1152, $A190, 'GMP feeders by town'!$F$2:$F$1152)))</f>
        <v>0</v>
      </c>
      <c r="S190" s="55" t="str">
        <f>IFERROR(IF(INDEX('VEC XFMR capacity by town'!$B$41:$BR$41, MATCH($A190, 'VEC XFMR capacity by town'!$B$1:$BR$1, 0)) = 0, "", IF($L190-INDEX('VEC XFMR capacity by town'!$B$41:$BR$41, MATCH($A190, 'VEC XFMR capacity by town'!$B$1:$BR$1, 0))&lt;0, 0, $L190-INDEX('VEC XFMR capacity by town'!$B$41:$BR$41, MATCH($A190, 'VEC XFMR capacity by town'!$B$1:$BR$1, 0)))), "")</f>
        <v/>
      </c>
      <c r="T190" s="55"/>
      <c r="U190" s="55"/>
      <c r="V190" s="55"/>
      <c r="W190" s="55"/>
      <c r="X190" s="55"/>
      <c r="Y190" s="56" cm="1">
        <f t="array" ref="Y190">IF(SUMPRODUCT(--($R190:$X190&lt;&gt;""))=0, "", SUM($R190:$X190))</f>
        <v>0</v>
      </c>
      <c r="Z190" s="212" cm="1">
        <f t="array" ref="Z190">IFERROR(INDEX('EVT Demand'!$H$2:$H$757,MATCH(1,('EVT Demand'!$A$2:$A$757=$A190)*('EVT Demand'!$C$2:$C$757="Total"),0))/1000, "")</f>
        <v>8371.9419999999991</v>
      </c>
    </row>
    <row r="191" spans="1:26" x14ac:dyDescent="0.25">
      <c r="A191" t="s">
        <v>92</v>
      </c>
      <c r="B191" t="s">
        <v>290</v>
      </c>
      <c r="C191" t="str">
        <f>INDEX('RPC Counties'!$B$2:$B$15, MATCH($B191, 'RPC Counties'!$A$2:$A$15, 0))</f>
        <v>RRPC</v>
      </c>
      <c r="D191" t="s">
        <v>283</v>
      </c>
      <c r="E191" s="1">
        <v>2862</v>
      </c>
      <c r="F191" s="3">
        <f>IFERROR(INDEX(Cities!$E$2:$E$11, MATCH($A191, Cities!$A$2:$A$11, 0)), INDEX(Towns!$E$2:$E$247, MATCH($A191, Towns!$A$2:$A$247, 0)))</f>
        <v>43.5</v>
      </c>
      <c r="G191" s="3">
        <f>INDEX('VCGI Rooftop Solar'!$J$5:$J$260, MATCH($A191, 'VCGI Rooftop Solar'!$D$5:$D$260, 0))</f>
        <v>36.634057564999999</v>
      </c>
      <c r="H191" s="57">
        <f>SUMIFS('Existing Gen'!$E$2:$E$100000, 'Existing Gen'!$B$2:$B$100000, $A191, 'Existing Gen'!$C$2:$C$100000, H$3)/1000</f>
        <v>5.6984599999999999</v>
      </c>
      <c r="I191" s="58">
        <f>SUMIFS('Existing Gen'!$E$2:$E$100000, 'Existing Gen'!$B$2:$B$100000, $A191, 'Existing Gen'!$C$2:$C$100000, I$3)/1000</f>
        <v>0</v>
      </c>
      <c r="J191" s="58">
        <f>SUMIFS('Existing Gen'!$E$2:$E$100000, 'Existing Gen'!$B$2:$B$100000, $A191, 'Existing Gen'!$C$2:$C$100000, J$3)/1000</f>
        <v>0</v>
      </c>
      <c r="K191" s="58">
        <f>SUMIFS('Existing Gen'!$E$2:$E$100000, 'Existing Gen'!$B$2:$B$100000, $A191, 'Existing Gen'!$C$2:$C$100000, K$3)/1000</f>
        <v>0</v>
      </c>
      <c r="L191" s="59">
        <f t="shared" si="6"/>
        <v>5.6984599999999999</v>
      </c>
      <c r="M191" s="136">
        <f>H191*INDEX(Constants!$D$2:$D$8, MATCH('Cities &amp; Towns'!M$3, Constants!$A$2:$A$8, 0))</f>
        <v>7487.7764399999996</v>
      </c>
      <c r="N191" s="100">
        <f>I191*INDEX(Constants!$D$2:$D$8, MATCH('Cities &amp; Towns'!N$3, Constants!$A$2:$A$8, 0))</f>
        <v>0</v>
      </c>
      <c r="O191" s="100">
        <f>J191*INDEX(Constants!$D$2:$D$8, MATCH('Cities &amp; Towns'!O$3, Constants!$A$2:$A$8, 0))</f>
        <v>0</v>
      </c>
      <c r="P191" s="100">
        <f>K191*INDEX(Constants!$D$2:$D$8, MATCH('Cities &amp; Towns'!P$3, Constants!$A$2:$A$8, 0))</f>
        <v>0</v>
      </c>
      <c r="Q191" s="48">
        <f t="shared" si="7"/>
        <v>7487.7764399999996</v>
      </c>
      <c r="R191" s="55">
        <f>IF(SUMIF('GMP feeders by town'!$B$2:$B$1152, $A191, 'GMP feeders by town'!$F$2:$F$1152) = 0, "", IF(SUMIF('GMP feeders by town'!$B$2:$B$1152, $A191, 'GMP feeders by town'!$F$2:$F$1152) &lt; 0, 0, SUMIF('GMP feeders by town'!$B$2:$B$1152, $A191, 'GMP feeders by town'!$F$2:$F$1152)))</f>
        <v>5.0702358286637166</v>
      </c>
      <c r="S191" s="55" t="str">
        <f>IFERROR(IF(INDEX('VEC XFMR capacity by town'!$B$41:$BR$41, MATCH($A191, 'VEC XFMR capacity by town'!$B$1:$BR$1, 0)) = 0, "", IF($L191-INDEX('VEC XFMR capacity by town'!$B$41:$BR$41, MATCH($A191, 'VEC XFMR capacity by town'!$B$1:$BR$1, 0))&lt;0, 0, $L191-INDEX('VEC XFMR capacity by town'!$B$41:$BR$41, MATCH($A191, 'VEC XFMR capacity by town'!$B$1:$BR$1, 0)))), "")</f>
        <v/>
      </c>
      <c r="T191" s="55"/>
      <c r="U191" s="55"/>
      <c r="V191" s="55"/>
      <c r="W191" s="55"/>
      <c r="X191" s="55"/>
      <c r="Y191" s="56" cm="1">
        <f t="array" ref="Y191">IF(SUMPRODUCT(--($R191:$X191&lt;&gt;""))=0, "", SUM($R191:$X191))</f>
        <v>5.0702358286637166</v>
      </c>
      <c r="Z191" s="212" cm="1">
        <f t="array" ref="Z191">IFERROR(INDEX('EVT Demand'!$H$2:$H$757,MATCH(1,('EVT Demand'!$A$2:$A$757=$A191)*('EVT Demand'!$C$2:$C$757="Total"),0))/1000, "")</f>
        <v>189881.35399999999</v>
      </c>
    </row>
    <row r="192" spans="1:26" x14ac:dyDescent="0.25">
      <c r="A192" t="s">
        <v>93</v>
      </c>
      <c r="B192" t="s">
        <v>290</v>
      </c>
      <c r="C192" t="str">
        <f>INDEX('RPC Counties'!$B$2:$B$15, MATCH($B192, 'RPC Counties'!$A$2:$A$15, 0))</f>
        <v>RRPC</v>
      </c>
      <c r="D192" t="s">
        <v>283</v>
      </c>
      <c r="E192" s="1">
        <v>3020</v>
      </c>
      <c r="F192" s="3">
        <f>IFERROR(INDEX(Cities!$E$2:$E$11, MATCH($A192, Cities!$A$2:$A$11, 0)), INDEX(Towns!$E$2:$E$247, MATCH($A192, Towns!$A$2:$A$247, 0)))</f>
        <v>43.9</v>
      </c>
      <c r="G192" s="3">
        <f>INDEX('VCGI Rooftop Solar'!$J$5:$J$260, MATCH($A192, 'VCGI Rooftop Solar'!$D$5:$D$260, 0))</f>
        <v>38.006972945000001</v>
      </c>
      <c r="H192" s="57">
        <f>SUMIFS('Existing Gen'!$E$2:$E$100000, 'Existing Gen'!$B$2:$B$100000, $A192, 'Existing Gen'!$C$2:$C$100000, H$3)/1000</f>
        <v>3.1688899999999984</v>
      </c>
      <c r="I192" s="58">
        <f>SUMIFS('Existing Gen'!$E$2:$E$100000, 'Existing Gen'!$B$2:$B$100000, $A192, 'Existing Gen'!$C$2:$C$100000, I$3)/1000</f>
        <v>1.9E-2</v>
      </c>
      <c r="J192" s="58">
        <f>SUMIFS('Existing Gen'!$E$2:$E$100000, 'Existing Gen'!$B$2:$B$100000, $A192, 'Existing Gen'!$C$2:$C$100000, J$3)/1000</f>
        <v>0.15</v>
      </c>
      <c r="K192" s="58">
        <f>SUMIFS('Existing Gen'!$E$2:$E$100000, 'Existing Gen'!$B$2:$B$100000, $A192, 'Existing Gen'!$C$2:$C$100000, K$3)/1000</f>
        <v>0</v>
      </c>
      <c r="L192" s="59">
        <f t="shared" si="6"/>
        <v>3.3378899999999985</v>
      </c>
      <c r="M192" s="136">
        <f>H192*INDEX(Constants!$D$2:$D$8, MATCH('Cities &amp; Towns'!M$3, Constants!$A$2:$A$8, 0))</f>
        <v>4163.9214599999978</v>
      </c>
      <c r="N192" s="100">
        <f>I192*INDEX(Constants!$D$2:$D$8, MATCH('Cities &amp; Towns'!N$3, Constants!$A$2:$A$8, 0))</f>
        <v>37.448999999999998</v>
      </c>
      <c r="O192" s="100">
        <f>J192*INDEX(Constants!$D$2:$D$8, MATCH('Cities &amp; Towns'!O$3, Constants!$A$2:$A$8, 0))</f>
        <v>919.8</v>
      </c>
      <c r="P192" s="100">
        <f>K192*INDEX(Constants!$D$2:$D$8, MATCH('Cities &amp; Towns'!P$3, Constants!$A$2:$A$8, 0))</f>
        <v>0</v>
      </c>
      <c r="Q192" s="48">
        <f t="shared" si="7"/>
        <v>5121.1704599999975</v>
      </c>
      <c r="R192" s="55">
        <f>IF(SUMIF('GMP feeders by town'!$B$2:$B$1152, $A192, 'GMP feeders by town'!$F$2:$F$1152) = 0, "", IF(SUMIF('GMP feeders by town'!$B$2:$B$1152, $A192, 'GMP feeders by town'!$F$2:$F$1152) &lt; 0, 0, SUMIF('GMP feeders by town'!$B$2:$B$1152, $A192, 'GMP feeders by town'!$F$2:$F$1152)))</f>
        <v>3.2535781334280802</v>
      </c>
      <c r="S192" s="55" t="str">
        <f>IFERROR(IF(INDEX('VEC XFMR capacity by town'!$B$41:$BR$41, MATCH($A192, 'VEC XFMR capacity by town'!$B$1:$BR$1, 0)) = 0, "", IF($L192-INDEX('VEC XFMR capacity by town'!$B$41:$BR$41, MATCH($A192, 'VEC XFMR capacity by town'!$B$1:$BR$1, 0))&lt;0, 0, $L192-INDEX('VEC XFMR capacity by town'!$B$41:$BR$41, MATCH($A192, 'VEC XFMR capacity by town'!$B$1:$BR$1, 0)))), "")</f>
        <v/>
      </c>
      <c r="T192" s="55"/>
      <c r="U192" s="55"/>
      <c r="V192" s="55"/>
      <c r="W192" s="55"/>
      <c r="X192" s="55"/>
      <c r="Y192" s="56" cm="1">
        <f t="array" ref="Y192">IF(SUMPRODUCT(--($R192:$X192&lt;&gt;""))=0, "", SUM($R192:$X192))</f>
        <v>3.2535781334280802</v>
      </c>
      <c r="Z192" s="212" cm="1">
        <f t="array" ref="Z192">IFERROR(INDEX('EVT Demand'!$H$2:$H$757,MATCH(1,('EVT Demand'!$A$2:$A$757=$A192)*('EVT Demand'!$C$2:$C$757="Total"),0))/1000, "")</f>
        <v>18266.469000000001</v>
      </c>
    </row>
    <row r="193" spans="1:26" x14ac:dyDescent="0.25">
      <c r="A193" t="s">
        <v>94</v>
      </c>
      <c r="B193" t="s">
        <v>290</v>
      </c>
      <c r="C193" t="str">
        <f>INDEX('RPC Counties'!$B$2:$B$15, MATCH($B193, 'RPC Counties'!$A$2:$A$15, 0))</f>
        <v>RRPC</v>
      </c>
      <c r="D193" t="s">
        <v>283</v>
      </c>
      <c r="E193" s="1">
        <v>1763</v>
      </c>
      <c r="F193" s="3">
        <f>IFERROR(INDEX(Cities!$E$2:$E$11, MATCH($A193, Cities!$A$2:$A$11, 0)), INDEX(Towns!$E$2:$E$247, MATCH($A193, Towns!$A$2:$A$247, 0)))</f>
        <v>7.6</v>
      </c>
      <c r="G193" s="3">
        <f>INDEX('VCGI Rooftop Solar'!$J$5:$J$260, MATCH($A193, 'VCGI Rooftop Solar'!$D$5:$D$260, 0))</f>
        <v>12.151635480000001</v>
      </c>
      <c r="H193" s="57">
        <f>SUMIFS('Existing Gen'!$E$2:$E$100000, 'Existing Gen'!$B$2:$B$100000, $A193, 'Existing Gen'!$C$2:$C$100000, H$3)/1000</f>
        <v>1.3748899999999997</v>
      </c>
      <c r="I193" s="58">
        <f>SUMIFS('Existing Gen'!$E$2:$E$100000, 'Existing Gen'!$B$2:$B$100000, $A193, 'Existing Gen'!$C$2:$C$100000, I$3)/1000</f>
        <v>0</v>
      </c>
      <c r="J193" s="58">
        <f>SUMIFS('Existing Gen'!$E$2:$E$100000, 'Existing Gen'!$B$2:$B$100000, $A193, 'Existing Gen'!$C$2:$C$100000, J$3)/1000</f>
        <v>0</v>
      </c>
      <c r="K193" s="58">
        <f>SUMIFS('Existing Gen'!$E$2:$E$100000, 'Existing Gen'!$B$2:$B$100000, $A193, 'Existing Gen'!$C$2:$C$100000, K$3)/1000</f>
        <v>6.9</v>
      </c>
      <c r="L193" s="59">
        <f t="shared" si="6"/>
        <v>8.2748899999999992</v>
      </c>
      <c r="M193" s="136">
        <f>H193*INDEX(Constants!$D$2:$D$8, MATCH('Cities &amp; Towns'!M$3, Constants!$A$2:$A$8, 0))</f>
        <v>1806.6054599999995</v>
      </c>
      <c r="N193" s="100">
        <f>I193*INDEX(Constants!$D$2:$D$8, MATCH('Cities &amp; Towns'!N$3, Constants!$A$2:$A$8, 0))</f>
        <v>0</v>
      </c>
      <c r="O193" s="100">
        <f>J193*INDEX(Constants!$D$2:$D$8, MATCH('Cities &amp; Towns'!O$3, Constants!$A$2:$A$8, 0))</f>
        <v>0</v>
      </c>
      <c r="P193" s="100">
        <f>K193*INDEX(Constants!$D$2:$D$8, MATCH('Cities &amp; Towns'!P$3, Constants!$A$2:$A$8, 0))</f>
        <v>30222</v>
      </c>
      <c r="Q193" s="48">
        <f t="shared" si="7"/>
        <v>32028.605459999999</v>
      </c>
      <c r="R193" s="55">
        <f>IF(SUMIF('GMP feeders by town'!$B$2:$B$1152, $A193, 'GMP feeders by town'!$F$2:$F$1152) = 0, "", IF(SUMIF('GMP feeders by town'!$B$2:$B$1152, $A193, 'GMP feeders by town'!$F$2:$F$1152) &lt; 0, 0, SUMIF('GMP feeders by town'!$B$2:$B$1152, $A193, 'GMP feeders by town'!$F$2:$F$1152)))</f>
        <v>12.094999854516068</v>
      </c>
      <c r="S193" s="55" t="str">
        <f>IFERROR(IF(INDEX('VEC XFMR capacity by town'!$B$41:$BR$41, MATCH($A193, 'VEC XFMR capacity by town'!$B$1:$BR$1, 0)) = 0, "", IF($L193-INDEX('VEC XFMR capacity by town'!$B$41:$BR$41, MATCH($A193, 'VEC XFMR capacity by town'!$B$1:$BR$1, 0))&lt;0, 0, $L193-INDEX('VEC XFMR capacity by town'!$B$41:$BR$41, MATCH($A193, 'VEC XFMR capacity by town'!$B$1:$BR$1, 0)))), "")</f>
        <v/>
      </c>
      <c r="T193" s="55"/>
      <c r="U193" s="55"/>
      <c r="V193" s="55"/>
      <c r="W193" s="55"/>
      <c r="X193" s="55"/>
      <c r="Y193" s="56" cm="1">
        <f t="array" ref="Y193">IF(SUMPRODUCT(--($R193:$X193&lt;&gt;""))=0, "", SUM($R193:$X193))</f>
        <v>12.094999854516068</v>
      </c>
      <c r="Z193" s="212" cm="1">
        <f t="array" ref="Z193">IFERROR(INDEX('EVT Demand'!$H$2:$H$757,MATCH(1,('EVT Demand'!$A$2:$A$757=$A193)*('EVT Demand'!$C$2:$C$757="Total"),0))/1000, "")</f>
        <v>7989.9279999999999</v>
      </c>
    </row>
    <row r="194" spans="1:26" x14ac:dyDescent="0.25">
      <c r="A194" t="s">
        <v>95</v>
      </c>
      <c r="B194" t="s">
        <v>290</v>
      </c>
      <c r="C194" t="str">
        <f>INDEX('RPC Counties'!$B$2:$B$15, MATCH($B194, 'RPC Counties'!$A$2:$A$15, 0))</f>
        <v>RRPC</v>
      </c>
      <c r="D194" t="s">
        <v>283</v>
      </c>
      <c r="E194" s="1">
        <v>15807</v>
      </c>
      <c r="F194" s="3">
        <f>IFERROR(INDEX(Cities!$E$2:$E$11, MATCH($A194, Cities!$A$2:$A$11, 0)), INDEX(Towns!$E$2:$E$247, MATCH($A194, Towns!$A$2:$A$247, 0)))</f>
        <v>7.54</v>
      </c>
      <c r="G194" s="3">
        <f>INDEX('VCGI Rooftop Solar'!$J$5:$J$260, MATCH($A194, 'VCGI Rooftop Solar'!$D$5:$D$260, 0))</f>
        <v>160.312581115</v>
      </c>
      <c r="H194" s="57">
        <f>SUMIFS('Existing Gen'!$E$2:$E$100000, 'Existing Gen'!$B$2:$B$100000, $A194, 'Existing Gen'!$C$2:$C$100000, H$3)/1000</f>
        <v>15.027640000000016</v>
      </c>
      <c r="I194" s="58">
        <f>SUMIFS('Existing Gen'!$E$2:$E$100000, 'Existing Gen'!$B$2:$B$100000, $A194, 'Existing Gen'!$C$2:$C$100000, I$3)/1000</f>
        <v>2.2000000000000001E-4</v>
      </c>
      <c r="J194" s="58">
        <f>SUMIFS('Existing Gen'!$E$2:$E$100000, 'Existing Gen'!$B$2:$B$100000, $A194, 'Existing Gen'!$C$2:$C$100000, J$3)/1000</f>
        <v>0</v>
      </c>
      <c r="K194" s="58">
        <f>SUMIFS('Existing Gen'!$E$2:$E$100000, 'Existing Gen'!$B$2:$B$100000, $A194, 'Existing Gen'!$C$2:$C$100000, K$3)/1000</f>
        <v>0</v>
      </c>
      <c r="L194" s="59">
        <f t="shared" si="6"/>
        <v>15.027860000000016</v>
      </c>
      <c r="M194" s="136">
        <f>H194*INDEX(Constants!$D$2:$D$8, MATCH('Cities &amp; Towns'!M$3, Constants!$A$2:$A$8, 0))</f>
        <v>19746.318960000022</v>
      </c>
      <c r="N194" s="100">
        <f>I194*INDEX(Constants!$D$2:$D$8, MATCH('Cities &amp; Towns'!N$3, Constants!$A$2:$A$8, 0))</f>
        <v>0.43362000000000001</v>
      </c>
      <c r="O194" s="100">
        <f>J194*INDEX(Constants!$D$2:$D$8, MATCH('Cities &amp; Towns'!O$3, Constants!$A$2:$A$8, 0))</f>
        <v>0</v>
      </c>
      <c r="P194" s="100">
        <f>K194*INDEX(Constants!$D$2:$D$8, MATCH('Cities &amp; Towns'!P$3, Constants!$A$2:$A$8, 0))</f>
        <v>0</v>
      </c>
      <c r="Q194" s="48">
        <f t="shared" si="7"/>
        <v>19746.752580000022</v>
      </c>
      <c r="R194" s="55">
        <f>IF(SUMIF('GMP feeders by town'!$B$2:$B$1152, $A194, 'GMP feeders by town'!$F$2:$F$1152) = 0, "", IF(SUMIF('GMP feeders by town'!$B$2:$B$1152, $A194, 'GMP feeders by town'!$F$2:$F$1152) &lt; 0, 0, SUMIF('GMP feeders by town'!$B$2:$B$1152, $A194, 'GMP feeders by town'!$F$2:$F$1152)))</f>
        <v>49.227760783774357</v>
      </c>
      <c r="S194" s="55" t="str">
        <f>IFERROR(IF(INDEX('VEC XFMR capacity by town'!$B$41:$BR$41, MATCH($A194, 'VEC XFMR capacity by town'!$B$1:$BR$1, 0)) = 0, "", IF($L194-INDEX('VEC XFMR capacity by town'!$B$41:$BR$41, MATCH($A194, 'VEC XFMR capacity by town'!$B$1:$BR$1, 0))&lt;0, 0, $L194-INDEX('VEC XFMR capacity by town'!$B$41:$BR$41, MATCH($A194, 'VEC XFMR capacity by town'!$B$1:$BR$1, 0)))), "")</f>
        <v/>
      </c>
      <c r="T194" s="55"/>
      <c r="U194" s="55"/>
      <c r="V194" s="55"/>
      <c r="W194" s="55"/>
      <c r="X194" s="55"/>
      <c r="Y194" s="56" cm="1">
        <f t="array" ref="Y194">IF(SUMPRODUCT(--($R194:$X194&lt;&gt;""))=0, "", SUM($R194:$X194))</f>
        <v>49.227760783774357</v>
      </c>
      <c r="Z194" s="212" cm="1">
        <f t="array" ref="Z194">IFERROR(INDEX('EVT Demand'!$H$2:$H$757,MATCH(1,('EVT Demand'!$A$2:$A$757=$A194)*('EVT Demand'!$C$2:$C$757="Total"),0))/1000, "")</f>
        <v>207557.23300000001</v>
      </c>
    </row>
    <row r="195" spans="1:26" x14ac:dyDescent="0.25">
      <c r="A195" t="s">
        <v>96</v>
      </c>
      <c r="B195" t="s">
        <v>290</v>
      </c>
      <c r="C195" t="str">
        <f>INDEX('RPC Counties'!$B$2:$B$15, MATCH($B195, 'RPC Counties'!$A$2:$A$15, 0))</f>
        <v>RRPC</v>
      </c>
      <c r="D195" t="s">
        <v>283</v>
      </c>
      <c r="E195" s="1">
        <v>3924</v>
      </c>
      <c r="F195" s="3">
        <f>IFERROR(INDEX(Cities!$E$2:$E$11, MATCH($A195, Cities!$A$2:$A$11, 0)), INDEX(Towns!$E$2:$E$247, MATCH($A195, Towns!$A$2:$A$247, 0)))</f>
        <v>19.2</v>
      </c>
      <c r="G195" s="3">
        <f>INDEX('VCGI Rooftop Solar'!$J$5:$J$260, MATCH($A195, 'VCGI Rooftop Solar'!$D$5:$D$260, 0))</f>
        <v>108.23100158000001</v>
      </c>
      <c r="H195" s="57">
        <f>SUMIFS('Existing Gen'!$E$2:$E$100000, 'Existing Gen'!$B$2:$B$100000, $A195, 'Existing Gen'!$C$2:$C$100000, H$3)/1000</f>
        <v>6.9363599999999979</v>
      </c>
      <c r="I195" s="58">
        <f>SUMIFS('Existing Gen'!$E$2:$E$100000, 'Existing Gen'!$B$2:$B$100000, $A195, 'Existing Gen'!$C$2:$C$100000, I$3)/1000</f>
        <v>0</v>
      </c>
      <c r="J195" s="58">
        <f>SUMIFS('Existing Gen'!$E$2:$E$100000, 'Existing Gen'!$B$2:$B$100000, $A195, 'Existing Gen'!$C$2:$C$100000, J$3)/1000</f>
        <v>0</v>
      </c>
      <c r="K195" s="58">
        <f>SUMIFS('Existing Gen'!$E$2:$E$100000, 'Existing Gen'!$B$2:$B$100000, $A195, 'Existing Gen'!$C$2:$C$100000, K$3)/1000</f>
        <v>0</v>
      </c>
      <c r="L195" s="59">
        <f t="shared" si="6"/>
        <v>6.9363599999999979</v>
      </c>
      <c r="M195" s="136">
        <f>H195*INDEX(Constants!$D$2:$D$8, MATCH('Cities &amp; Towns'!M$3, Constants!$A$2:$A$8, 0))</f>
        <v>9114.3770399999976</v>
      </c>
      <c r="N195" s="100">
        <f>I195*INDEX(Constants!$D$2:$D$8, MATCH('Cities &amp; Towns'!N$3, Constants!$A$2:$A$8, 0))</f>
        <v>0</v>
      </c>
      <c r="O195" s="100">
        <f>J195*INDEX(Constants!$D$2:$D$8, MATCH('Cities &amp; Towns'!O$3, Constants!$A$2:$A$8, 0))</f>
        <v>0</v>
      </c>
      <c r="P195" s="100">
        <f>K195*INDEX(Constants!$D$2:$D$8, MATCH('Cities &amp; Towns'!P$3, Constants!$A$2:$A$8, 0))</f>
        <v>0</v>
      </c>
      <c r="Q195" s="48">
        <f t="shared" si="7"/>
        <v>9114.3770399999976</v>
      </c>
      <c r="R195" s="55">
        <f>IF(SUMIF('GMP feeders by town'!$B$2:$B$1152, $A195, 'GMP feeders by town'!$F$2:$F$1152) = 0, "", IF(SUMIF('GMP feeders by town'!$B$2:$B$1152, $A195, 'GMP feeders by town'!$F$2:$F$1152) &lt; 0, 0, SUMIF('GMP feeders by town'!$B$2:$B$1152, $A195, 'GMP feeders by town'!$F$2:$F$1152)))</f>
        <v>12.095304183593941</v>
      </c>
      <c r="S195" s="55" t="str">
        <f>IFERROR(IF(INDEX('VEC XFMR capacity by town'!$B$41:$BR$41, MATCH($A195, 'VEC XFMR capacity by town'!$B$1:$BR$1, 0)) = 0, "", IF($L195-INDEX('VEC XFMR capacity by town'!$B$41:$BR$41, MATCH($A195, 'VEC XFMR capacity by town'!$B$1:$BR$1, 0))&lt;0, 0, $L195-INDEX('VEC XFMR capacity by town'!$B$41:$BR$41, MATCH($A195, 'VEC XFMR capacity by town'!$B$1:$BR$1, 0)))), "")</f>
        <v/>
      </c>
      <c r="T195" s="55"/>
      <c r="U195" s="55"/>
      <c r="V195" s="55"/>
      <c r="W195" s="55"/>
      <c r="X195" s="55"/>
      <c r="Y195" s="56" cm="1">
        <f t="array" ref="Y195">IF(SUMPRODUCT(--($R195:$X195&lt;&gt;""))=0, "", SUM($R195:$X195))</f>
        <v>12.095304183593941</v>
      </c>
      <c r="Z195" s="212" cm="1">
        <f t="array" ref="Z195">IFERROR(INDEX('EVT Demand'!$H$2:$H$757,MATCH(1,('EVT Demand'!$A$2:$A$757=$A195)*('EVT Demand'!$C$2:$C$757="Total"),0))/1000, "")</f>
        <v>4991.8590000000004</v>
      </c>
    </row>
    <row r="196" spans="1:26" x14ac:dyDescent="0.25">
      <c r="A196" t="s">
        <v>97</v>
      </c>
      <c r="B196" t="s">
        <v>290</v>
      </c>
      <c r="C196" t="str">
        <f>INDEX('RPC Counties'!$B$2:$B$15, MATCH($B196, 'RPC Counties'!$A$2:$A$15, 0))</f>
        <v>RRPC</v>
      </c>
      <c r="D196" t="s">
        <v>283</v>
      </c>
      <c r="E196" s="1">
        <v>1096</v>
      </c>
      <c r="F196" s="3">
        <f>IFERROR(INDEX(Cities!$E$2:$E$11, MATCH($A196, Cities!$A$2:$A$11, 0)), INDEX(Towns!$E$2:$E$247, MATCH($A196, Towns!$A$2:$A$247, 0)))</f>
        <v>50.1</v>
      </c>
      <c r="G196" s="3">
        <f>INDEX('VCGI Rooftop Solar'!$J$5:$J$260, MATCH($A196, 'VCGI Rooftop Solar'!$D$5:$D$260, 0))</f>
        <v>13.158341250000001</v>
      </c>
      <c r="H196" s="57">
        <f>SUMIFS('Existing Gen'!$E$2:$E$100000, 'Existing Gen'!$B$2:$B$100000, $A196, 'Existing Gen'!$C$2:$C$100000, H$3)/1000</f>
        <v>0.44424999999999998</v>
      </c>
      <c r="I196" s="58">
        <f>SUMIFS('Existing Gen'!$E$2:$E$100000, 'Existing Gen'!$B$2:$B$100000, $A196, 'Existing Gen'!$C$2:$C$100000, I$3)/1000</f>
        <v>5.7999999999999996E-3</v>
      </c>
      <c r="J196" s="58">
        <f>SUMIFS('Existing Gen'!$E$2:$E$100000, 'Existing Gen'!$B$2:$B$100000, $A196, 'Existing Gen'!$C$2:$C$100000, J$3)/1000</f>
        <v>0</v>
      </c>
      <c r="K196" s="58">
        <f>SUMIFS('Existing Gen'!$E$2:$E$100000, 'Existing Gen'!$B$2:$B$100000, $A196, 'Existing Gen'!$C$2:$C$100000, K$3)/1000</f>
        <v>0</v>
      </c>
      <c r="L196" s="59">
        <f t="shared" si="6"/>
        <v>0.45004999999999995</v>
      </c>
      <c r="M196" s="136">
        <f>H196*INDEX(Constants!$D$2:$D$8, MATCH('Cities &amp; Towns'!M$3, Constants!$A$2:$A$8, 0))</f>
        <v>583.74450000000002</v>
      </c>
      <c r="N196" s="100">
        <f>I196*INDEX(Constants!$D$2:$D$8, MATCH('Cities &amp; Towns'!N$3, Constants!$A$2:$A$8, 0))</f>
        <v>11.431799999999999</v>
      </c>
      <c r="O196" s="100">
        <f>J196*INDEX(Constants!$D$2:$D$8, MATCH('Cities &amp; Towns'!O$3, Constants!$A$2:$A$8, 0))</f>
        <v>0</v>
      </c>
      <c r="P196" s="100">
        <f>K196*INDEX(Constants!$D$2:$D$8, MATCH('Cities &amp; Towns'!P$3, Constants!$A$2:$A$8, 0))</f>
        <v>0</v>
      </c>
      <c r="Q196" s="48">
        <f t="shared" si="7"/>
        <v>595.17629999999997</v>
      </c>
      <c r="R196" s="55">
        <f>IF(SUMIF('GMP feeders by town'!$B$2:$B$1152, $A196, 'GMP feeders by town'!$F$2:$F$1152) = 0, "", IF(SUMIF('GMP feeders by town'!$B$2:$B$1152, $A196, 'GMP feeders by town'!$F$2:$F$1152) &lt; 0, 0, SUMIF('GMP feeders by town'!$B$2:$B$1152, $A196, 'GMP feeders by town'!$F$2:$F$1152)))</f>
        <v>4.2938413243843847</v>
      </c>
      <c r="S196" s="55" t="str">
        <f>IFERROR(IF(INDEX('VEC XFMR capacity by town'!$B$41:$BR$41, MATCH($A196, 'VEC XFMR capacity by town'!$B$1:$BR$1, 0)) = 0, "", IF($L196-INDEX('VEC XFMR capacity by town'!$B$41:$BR$41, MATCH($A196, 'VEC XFMR capacity by town'!$B$1:$BR$1, 0))&lt;0, 0, $L196-INDEX('VEC XFMR capacity by town'!$B$41:$BR$41, MATCH($A196, 'VEC XFMR capacity by town'!$B$1:$BR$1, 0)))), "")</f>
        <v/>
      </c>
      <c r="T196" s="55"/>
      <c r="U196" s="55"/>
      <c r="V196" s="55"/>
      <c r="W196" s="55"/>
      <c r="X196" s="55"/>
      <c r="Y196" s="56" cm="1">
        <f t="array" ref="Y196">IF(SUMPRODUCT(--($R196:$X196&lt;&gt;""))=0, "", SUM($R196:$X196))</f>
        <v>4.2938413243843847</v>
      </c>
      <c r="Z196" s="212" cm="1">
        <f t="array" ref="Z196">IFERROR(INDEX('EVT Demand'!$H$2:$H$757,MATCH(1,('EVT Demand'!$A$2:$A$757=$A196)*('EVT Demand'!$C$2:$C$757="Total"),0))/1000, "")</f>
        <v>5022.8230000000003</v>
      </c>
    </row>
    <row r="197" spans="1:26" x14ac:dyDescent="0.25">
      <c r="A197" t="s">
        <v>98</v>
      </c>
      <c r="B197" t="s">
        <v>290</v>
      </c>
      <c r="C197" t="str">
        <f>INDEX('RPC Counties'!$B$2:$B$15, MATCH($B197, 'RPC Counties'!$A$2:$A$15, 0))</f>
        <v>RRPC</v>
      </c>
      <c r="D197" t="s">
        <v>283</v>
      </c>
      <c r="E197">
        <v>545</v>
      </c>
      <c r="F197" s="3">
        <f>IFERROR(INDEX(Cities!$E$2:$E$11, MATCH($A197, Cities!$A$2:$A$11, 0)), INDEX(Towns!$E$2:$E$247, MATCH($A197, Towns!$A$2:$A$247, 0)))</f>
        <v>21.5</v>
      </c>
      <c r="G197" s="3">
        <f>INDEX('VCGI Rooftop Solar'!$J$5:$J$260, MATCH($A197, 'VCGI Rooftop Solar'!$D$5:$D$260, 0))</f>
        <v>7.1284850400000002</v>
      </c>
      <c r="H197" s="57">
        <f>SUMIFS('Existing Gen'!$E$2:$E$100000, 'Existing Gen'!$B$2:$B$100000, $A197, 'Existing Gen'!$C$2:$C$100000, H$3)/1000</f>
        <v>3.2123999999999997</v>
      </c>
      <c r="I197" s="58">
        <f>SUMIFS('Existing Gen'!$E$2:$E$100000, 'Existing Gen'!$B$2:$B$100000, $A197, 'Existing Gen'!$C$2:$C$100000, I$3)/1000</f>
        <v>0</v>
      </c>
      <c r="J197" s="58">
        <f>SUMIFS('Existing Gen'!$E$2:$E$100000, 'Existing Gen'!$B$2:$B$100000, $A197, 'Existing Gen'!$C$2:$C$100000, J$3)/1000</f>
        <v>0</v>
      </c>
      <c r="K197" s="58">
        <f>SUMIFS('Existing Gen'!$E$2:$E$100000, 'Existing Gen'!$B$2:$B$100000, $A197, 'Existing Gen'!$C$2:$C$100000, K$3)/1000</f>
        <v>0</v>
      </c>
      <c r="L197" s="59">
        <f t="shared" si="6"/>
        <v>3.2123999999999997</v>
      </c>
      <c r="M197" s="136">
        <f>H197*INDEX(Constants!$D$2:$D$8, MATCH('Cities &amp; Towns'!M$3, Constants!$A$2:$A$8, 0))</f>
        <v>4221.0935999999992</v>
      </c>
      <c r="N197" s="100">
        <f>I197*INDEX(Constants!$D$2:$D$8, MATCH('Cities &amp; Towns'!N$3, Constants!$A$2:$A$8, 0))</f>
        <v>0</v>
      </c>
      <c r="O197" s="100">
        <f>J197*INDEX(Constants!$D$2:$D$8, MATCH('Cities &amp; Towns'!O$3, Constants!$A$2:$A$8, 0))</f>
        <v>0</v>
      </c>
      <c r="P197" s="100">
        <f>K197*INDEX(Constants!$D$2:$D$8, MATCH('Cities &amp; Towns'!P$3, Constants!$A$2:$A$8, 0))</f>
        <v>0</v>
      </c>
      <c r="Q197" s="48">
        <f t="shared" si="7"/>
        <v>4221.0935999999992</v>
      </c>
      <c r="R197" s="55">
        <f>IF(SUMIF('GMP feeders by town'!$B$2:$B$1152, $A197, 'GMP feeders by town'!$F$2:$F$1152) = 0, "", IF(SUMIF('GMP feeders by town'!$B$2:$B$1152, $A197, 'GMP feeders by town'!$F$2:$F$1152) &lt; 0, 0, SUMIF('GMP feeders by town'!$B$2:$B$1152, $A197, 'GMP feeders by town'!$F$2:$F$1152)))</f>
        <v>7.5553980873304866E-2</v>
      </c>
      <c r="S197" s="55" t="str">
        <f>IFERROR(IF(INDEX('VEC XFMR capacity by town'!$B$41:$BR$41, MATCH($A197, 'VEC XFMR capacity by town'!$B$1:$BR$1, 0)) = 0, "", IF($L197-INDEX('VEC XFMR capacity by town'!$B$41:$BR$41, MATCH($A197, 'VEC XFMR capacity by town'!$B$1:$BR$1, 0))&lt;0, 0, $L197-INDEX('VEC XFMR capacity by town'!$B$41:$BR$41, MATCH($A197, 'VEC XFMR capacity by town'!$B$1:$BR$1, 0)))), "")</f>
        <v/>
      </c>
      <c r="T197" s="55"/>
      <c r="U197" s="55"/>
      <c r="V197" s="55"/>
      <c r="W197" s="55"/>
      <c r="X197" s="55"/>
      <c r="Y197" s="56" cm="1">
        <f t="array" ref="Y197">IF(SUMPRODUCT(--($R197:$X197&lt;&gt;""))=0, "", SUM($R197:$X197))</f>
        <v>7.5553980873304866E-2</v>
      </c>
      <c r="Z197" s="212" cm="1">
        <f t="array" ref="Z197">IFERROR(INDEX('EVT Demand'!$H$2:$H$757,MATCH(1,('EVT Demand'!$A$2:$A$757=$A197)*('EVT Demand'!$C$2:$C$757="Total"),0))/1000, "")</f>
        <v>2594.616</v>
      </c>
    </row>
    <row r="198" spans="1:26" x14ac:dyDescent="0.25">
      <c r="A198" t="s">
        <v>99</v>
      </c>
      <c r="B198" t="s">
        <v>290</v>
      </c>
      <c r="C198" t="str">
        <f>INDEX('RPC Counties'!$B$2:$B$15, MATCH($B198, 'RPC Counties'!$A$2:$A$15, 0))</f>
        <v>RRPC</v>
      </c>
      <c r="D198" t="s">
        <v>283</v>
      </c>
      <c r="E198">
        <v>553</v>
      </c>
      <c r="F198" s="3">
        <f>IFERROR(INDEX(Cities!$E$2:$E$11, MATCH($A198, Cities!$A$2:$A$11, 0)), INDEX(Towns!$E$2:$E$247, MATCH($A198, Towns!$A$2:$A$247, 0)))</f>
        <v>28.3</v>
      </c>
      <c r="G198" s="3">
        <f>INDEX('VCGI Rooftop Solar'!$J$5:$J$260, MATCH($A198, 'VCGI Rooftop Solar'!$D$5:$D$260, 0))</f>
        <v>8.4092302550000007</v>
      </c>
      <c r="H198" s="57">
        <f>SUMIFS('Existing Gen'!$E$2:$E$100000, 'Existing Gen'!$B$2:$B$100000, $A198, 'Existing Gen'!$C$2:$C$100000, H$3)/1000</f>
        <v>0.13190000000000002</v>
      </c>
      <c r="I198" s="58">
        <f>SUMIFS('Existing Gen'!$E$2:$E$100000, 'Existing Gen'!$B$2:$B$100000, $A198, 'Existing Gen'!$C$2:$C$100000, I$3)/1000</f>
        <v>0</v>
      </c>
      <c r="J198" s="58">
        <f>SUMIFS('Existing Gen'!$E$2:$E$100000, 'Existing Gen'!$B$2:$B$100000, $A198, 'Existing Gen'!$C$2:$C$100000, J$3)/1000</f>
        <v>0</v>
      </c>
      <c r="K198" s="58">
        <f>SUMIFS('Existing Gen'!$E$2:$E$100000, 'Existing Gen'!$B$2:$B$100000, $A198, 'Existing Gen'!$C$2:$C$100000, K$3)/1000</f>
        <v>0</v>
      </c>
      <c r="L198" s="59">
        <f t="shared" si="6"/>
        <v>0.13190000000000002</v>
      </c>
      <c r="M198" s="136">
        <f>H198*INDEX(Constants!$D$2:$D$8, MATCH('Cities &amp; Towns'!M$3, Constants!$A$2:$A$8, 0))</f>
        <v>173.31660000000002</v>
      </c>
      <c r="N198" s="100">
        <f>I198*INDEX(Constants!$D$2:$D$8, MATCH('Cities &amp; Towns'!N$3, Constants!$A$2:$A$8, 0))</f>
        <v>0</v>
      </c>
      <c r="O198" s="100">
        <f>J198*INDEX(Constants!$D$2:$D$8, MATCH('Cities &amp; Towns'!O$3, Constants!$A$2:$A$8, 0))</f>
        <v>0</v>
      </c>
      <c r="P198" s="100">
        <f>K198*INDEX(Constants!$D$2:$D$8, MATCH('Cities &amp; Towns'!P$3, Constants!$A$2:$A$8, 0))</f>
        <v>0</v>
      </c>
      <c r="Q198" s="48">
        <f t="shared" si="7"/>
        <v>173.31660000000002</v>
      </c>
      <c r="R198" s="55">
        <f>IF(SUMIF('GMP feeders by town'!$B$2:$B$1152, $A198, 'GMP feeders by town'!$F$2:$F$1152) = 0, "", IF(SUMIF('GMP feeders by town'!$B$2:$B$1152, $A198, 'GMP feeders by town'!$F$2:$F$1152) &lt; 0, 0, SUMIF('GMP feeders by town'!$B$2:$B$1152, $A198, 'GMP feeders by town'!$F$2:$F$1152)))</f>
        <v>1.2087580409448127</v>
      </c>
      <c r="S198" s="55" t="str">
        <f>IFERROR(IF(INDEX('VEC XFMR capacity by town'!$B$41:$BR$41, MATCH($A198, 'VEC XFMR capacity by town'!$B$1:$BR$1, 0)) = 0, "", IF($L198-INDEX('VEC XFMR capacity by town'!$B$41:$BR$41, MATCH($A198, 'VEC XFMR capacity by town'!$B$1:$BR$1, 0))&lt;0, 0, $L198-INDEX('VEC XFMR capacity by town'!$B$41:$BR$41, MATCH($A198, 'VEC XFMR capacity by town'!$B$1:$BR$1, 0)))), "")</f>
        <v/>
      </c>
      <c r="T198" s="55"/>
      <c r="U198" s="55"/>
      <c r="V198" s="55"/>
      <c r="W198" s="55"/>
      <c r="X198" s="55"/>
      <c r="Y198" s="56" cm="1">
        <f t="array" ref="Y198">IF(SUMPRODUCT(--($R198:$X198&lt;&gt;""))=0, "", SUM($R198:$X198))</f>
        <v>1.2087580409448127</v>
      </c>
      <c r="Z198" s="212" cm="1">
        <f t="array" ref="Z198">IFERROR(INDEX('EVT Demand'!$H$2:$H$757,MATCH(1,('EVT Demand'!$A$2:$A$757=$A198)*('EVT Demand'!$C$2:$C$757="Total"),0))/1000, "")</f>
        <v>2721.0309999999999</v>
      </c>
    </row>
    <row r="199" spans="1:26" x14ac:dyDescent="0.25">
      <c r="A199" t="s">
        <v>100</v>
      </c>
      <c r="B199" t="s">
        <v>290</v>
      </c>
      <c r="C199" t="str">
        <f>INDEX('RPC Counties'!$B$2:$B$15, MATCH($B199, 'RPC Counties'!$A$2:$A$15, 0))</f>
        <v>RRPC</v>
      </c>
      <c r="D199" t="s">
        <v>283</v>
      </c>
      <c r="E199" s="1">
        <v>2129</v>
      </c>
      <c r="F199" s="3">
        <f>IFERROR(INDEX(Cities!$E$2:$E$11, MATCH($A199, Cities!$A$2:$A$11, 0)), INDEX(Towns!$E$2:$E$247, MATCH($A199, Towns!$A$2:$A$247, 0)))</f>
        <v>43.2</v>
      </c>
      <c r="G199" s="3">
        <f>INDEX('VCGI Rooftop Solar'!$J$5:$J$260, MATCH($A199, 'VCGI Rooftop Solar'!$D$5:$D$260, 0))</f>
        <v>20.5838465</v>
      </c>
      <c r="H199" s="57">
        <f>SUMIFS('Existing Gen'!$E$2:$E$100000, 'Existing Gen'!$B$2:$B$100000, $A199, 'Existing Gen'!$C$2:$C$100000, H$3)/1000</f>
        <v>3.7792299999999996</v>
      </c>
      <c r="I199" s="58">
        <f>SUMIFS('Existing Gen'!$E$2:$E$100000, 'Existing Gen'!$B$2:$B$100000, $A199, 'Existing Gen'!$C$2:$C$100000, I$3)/1000</f>
        <v>9.4999999999999998E-3</v>
      </c>
      <c r="J199" s="58">
        <f>SUMIFS('Existing Gen'!$E$2:$E$100000, 'Existing Gen'!$B$2:$B$100000, $A199, 'Existing Gen'!$C$2:$C$100000, J$3)/1000</f>
        <v>0</v>
      </c>
      <c r="K199" s="58">
        <f>SUMIFS('Existing Gen'!$E$2:$E$100000, 'Existing Gen'!$B$2:$B$100000, $A199, 'Existing Gen'!$C$2:$C$100000, K$3)/1000</f>
        <v>0</v>
      </c>
      <c r="L199" s="59">
        <f t="shared" si="6"/>
        <v>3.7887299999999997</v>
      </c>
      <c r="M199" s="136">
        <f>H199*INDEX(Constants!$D$2:$D$8, MATCH('Cities &amp; Towns'!M$3, Constants!$A$2:$A$8, 0))</f>
        <v>4965.9082199999993</v>
      </c>
      <c r="N199" s="100">
        <f>I199*INDEX(Constants!$D$2:$D$8, MATCH('Cities &amp; Towns'!N$3, Constants!$A$2:$A$8, 0))</f>
        <v>18.724499999999999</v>
      </c>
      <c r="O199" s="100">
        <f>J199*INDEX(Constants!$D$2:$D$8, MATCH('Cities &amp; Towns'!O$3, Constants!$A$2:$A$8, 0))</f>
        <v>0</v>
      </c>
      <c r="P199" s="100">
        <f>K199*INDEX(Constants!$D$2:$D$8, MATCH('Cities &amp; Towns'!P$3, Constants!$A$2:$A$8, 0))</f>
        <v>0</v>
      </c>
      <c r="Q199" s="48">
        <f t="shared" si="7"/>
        <v>4984.6327199999996</v>
      </c>
      <c r="R199" s="55">
        <f>IF(SUMIF('GMP feeders by town'!$B$2:$B$1152, $A199, 'GMP feeders by town'!$F$2:$F$1152) = 0, "", IF(SUMIF('GMP feeders by town'!$B$2:$B$1152, $A199, 'GMP feeders by town'!$F$2:$F$1152) &lt; 0, 0, SUMIF('GMP feeders by town'!$B$2:$B$1152, $A199, 'GMP feeders by town'!$F$2:$F$1152)))</f>
        <v>2.5380960082827517</v>
      </c>
      <c r="S199" s="55" t="str">
        <f>IFERROR(IF(INDEX('VEC XFMR capacity by town'!$B$41:$BR$41, MATCH($A199, 'VEC XFMR capacity by town'!$B$1:$BR$1, 0)) = 0, "", IF($L199-INDEX('VEC XFMR capacity by town'!$B$41:$BR$41, MATCH($A199, 'VEC XFMR capacity by town'!$B$1:$BR$1, 0))&lt;0, 0, $L199-INDEX('VEC XFMR capacity by town'!$B$41:$BR$41, MATCH($A199, 'VEC XFMR capacity by town'!$B$1:$BR$1, 0)))), "")</f>
        <v/>
      </c>
      <c r="T199" s="55"/>
      <c r="U199" s="55"/>
      <c r="V199" s="55"/>
      <c r="W199" s="55"/>
      <c r="X199" s="55"/>
      <c r="Y199" s="56" cm="1">
        <f t="array" ref="Y199">IF(SUMPRODUCT(--($R199:$X199&lt;&gt;""))=0, "", SUM($R199:$X199))</f>
        <v>2.5380960082827517</v>
      </c>
      <c r="Z199" s="212" cm="1">
        <f t="array" ref="Z199">IFERROR(INDEX('EVT Demand'!$H$2:$H$757,MATCH(1,('EVT Demand'!$A$2:$A$757=$A199)*('EVT Demand'!$C$2:$C$757="Total"),0))/1000, "")</f>
        <v>12063.065000000001</v>
      </c>
    </row>
    <row r="200" spans="1:26" x14ac:dyDescent="0.25">
      <c r="A200" t="s">
        <v>101</v>
      </c>
      <c r="B200" t="s">
        <v>290</v>
      </c>
      <c r="C200" t="str">
        <f>INDEX('RPC Counties'!$B$2:$B$15, MATCH($B200, 'RPC Counties'!$A$2:$A$15, 0))</f>
        <v>RRPC</v>
      </c>
      <c r="D200" t="s">
        <v>283</v>
      </c>
      <c r="E200" s="1">
        <v>1214</v>
      </c>
      <c r="F200" s="3">
        <f>IFERROR(INDEX(Cities!$E$2:$E$11, MATCH($A200, Cities!$A$2:$A$11, 0)), INDEX(Towns!$E$2:$E$247, MATCH($A200, Towns!$A$2:$A$247, 0)))</f>
        <v>22.6</v>
      </c>
      <c r="G200" s="3">
        <f>INDEX('VCGI Rooftop Solar'!$J$5:$J$260, MATCH($A200, 'VCGI Rooftop Solar'!$D$5:$D$260, 0))</f>
        <v>12.6270655</v>
      </c>
      <c r="H200" s="57">
        <f>SUMIFS('Existing Gen'!$E$2:$E$100000, 'Existing Gen'!$B$2:$B$100000, $A200, 'Existing Gen'!$C$2:$C$100000, H$3)/1000</f>
        <v>0.17812</v>
      </c>
      <c r="I200" s="58">
        <f>SUMIFS('Existing Gen'!$E$2:$E$100000, 'Existing Gen'!$B$2:$B$100000, $A200, 'Existing Gen'!$C$2:$C$100000, I$3)/1000</f>
        <v>0</v>
      </c>
      <c r="J200" s="58">
        <f>SUMIFS('Existing Gen'!$E$2:$E$100000, 'Existing Gen'!$B$2:$B$100000, $A200, 'Existing Gen'!$C$2:$C$100000, J$3)/1000</f>
        <v>0</v>
      </c>
      <c r="K200" s="58">
        <f>SUMIFS('Existing Gen'!$E$2:$E$100000, 'Existing Gen'!$B$2:$B$100000, $A200, 'Existing Gen'!$C$2:$C$100000, K$3)/1000</f>
        <v>0</v>
      </c>
      <c r="L200" s="59">
        <f t="shared" si="6"/>
        <v>0.17812</v>
      </c>
      <c r="M200" s="136">
        <f>H200*INDEX(Constants!$D$2:$D$8, MATCH('Cities &amp; Towns'!M$3, Constants!$A$2:$A$8, 0))</f>
        <v>234.04968</v>
      </c>
      <c r="N200" s="100">
        <f>I200*INDEX(Constants!$D$2:$D$8, MATCH('Cities &amp; Towns'!N$3, Constants!$A$2:$A$8, 0))</f>
        <v>0</v>
      </c>
      <c r="O200" s="100">
        <f>J200*INDEX(Constants!$D$2:$D$8, MATCH('Cities &amp; Towns'!O$3, Constants!$A$2:$A$8, 0))</f>
        <v>0</v>
      </c>
      <c r="P200" s="100">
        <f>K200*INDEX(Constants!$D$2:$D$8, MATCH('Cities &amp; Towns'!P$3, Constants!$A$2:$A$8, 0))</f>
        <v>0</v>
      </c>
      <c r="Q200" s="48">
        <f t="shared" si="7"/>
        <v>234.04968</v>
      </c>
      <c r="R200" s="55">
        <f>IF(SUMIF('GMP feeders by town'!$B$2:$B$1152, $A200, 'GMP feeders by town'!$F$2:$F$1152) = 0, "", IF(SUMIF('GMP feeders by town'!$B$2:$B$1152, $A200, 'GMP feeders by town'!$F$2:$F$1152) &lt; 0, 0, SUMIF('GMP feeders by town'!$B$2:$B$1152, $A200, 'GMP feeders by town'!$F$2:$F$1152)))</f>
        <v>0.48728756453846978</v>
      </c>
      <c r="S200" s="55" t="str">
        <f>IFERROR(IF(INDEX('VEC XFMR capacity by town'!$B$41:$BR$41, MATCH($A200, 'VEC XFMR capacity by town'!$B$1:$BR$1, 0)) = 0, "", IF($L200-INDEX('VEC XFMR capacity by town'!$B$41:$BR$41, MATCH($A200, 'VEC XFMR capacity by town'!$B$1:$BR$1, 0))&lt;0, 0, $L200-INDEX('VEC XFMR capacity by town'!$B$41:$BR$41, MATCH($A200, 'VEC XFMR capacity by town'!$B$1:$BR$1, 0)))), "")</f>
        <v/>
      </c>
      <c r="T200" s="55"/>
      <c r="U200" s="55"/>
      <c r="V200" s="55"/>
      <c r="W200" s="55"/>
      <c r="X200" s="55"/>
      <c r="Y200" s="56" cm="1">
        <f t="array" ref="Y200">IF(SUMPRODUCT(--($R200:$X200&lt;&gt;""))=0, "", SUM($R200:$X200))</f>
        <v>0.48728756453846978</v>
      </c>
      <c r="Z200" s="212" cm="1">
        <f t="array" ref="Z200">IFERROR(INDEX('EVT Demand'!$H$2:$H$757,MATCH(1,('EVT Demand'!$A$2:$A$757=$A200)*('EVT Demand'!$C$2:$C$757="Total"),0))/1000, "")</f>
        <v>6451.4059999999999</v>
      </c>
    </row>
    <row r="201" spans="1:26" x14ac:dyDescent="0.25">
      <c r="A201" t="s">
        <v>102</v>
      </c>
      <c r="B201" t="s">
        <v>290</v>
      </c>
      <c r="C201" t="str">
        <f>INDEX('RPC Counties'!$B$2:$B$15, MATCH($B201, 'RPC Counties'!$A$2:$A$15, 0))</f>
        <v>RRPC</v>
      </c>
      <c r="D201" t="s">
        <v>283</v>
      </c>
      <c r="E201">
        <v>239</v>
      </c>
      <c r="F201" s="3">
        <f>IFERROR(INDEX(Cities!$E$2:$E$11, MATCH($A201, Cities!$A$2:$A$11, 0)), INDEX(Towns!$E$2:$E$247, MATCH($A201, Towns!$A$2:$A$247, 0)))</f>
        <v>28</v>
      </c>
      <c r="G201" s="3">
        <f>INDEX('VCGI Rooftop Solar'!$J$5:$J$260, MATCH($A201, 'VCGI Rooftop Solar'!$D$5:$D$260, 0))</f>
        <v>7.1047629600000004</v>
      </c>
      <c r="H201" s="57">
        <f>SUMIFS('Existing Gen'!$E$2:$E$100000, 'Existing Gen'!$B$2:$B$100000, $A201, 'Existing Gen'!$C$2:$C$100000, H$3)/1000</f>
        <v>0.39460999999999996</v>
      </c>
      <c r="I201" s="58">
        <f>SUMIFS('Existing Gen'!$E$2:$E$100000, 'Existing Gen'!$B$2:$B$100000, $A201, 'Existing Gen'!$C$2:$C$100000, I$3)/1000</f>
        <v>1.9E-2</v>
      </c>
      <c r="J201" s="58">
        <f>SUMIFS('Existing Gen'!$E$2:$E$100000, 'Existing Gen'!$B$2:$B$100000, $A201, 'Existing Gen'!$C$2:$C$100000, J$3)/1000</f>
        <v>0</v>
      </c>
      <c r="K201" s="58">
        <f>SUMIFS('Existing Gen'!$E$2:$E$100000, 'Existing Gen'!$B$2:$B$100000, $A201, 'Existing Gen'!$C$2:$C$100000, K$3)/1000</f>
        <v>0</v>
      </c>
      <c r="L201" s="59">
        <f t="shared" ref="L201:L259" si="8">SUM($H201:$K201)</f>
        <v>0.41360999999999998</v>
      </c>
      <c r="M201" s="136">
        <f>H201*INDEX(Constants!$D$2:$D$8, MATCH('Cities &amp; Towns'!M$3, Constants!$A$2:$A$8, 0))</f>
        <v>518.51753999999994</v>
      </c>
      <c r="N201" s="100">
        <f>I201*INDEX(Constants!$D$2:$D$8, MATCH('Cities &amp; Towns'!N$3, Constants!$A$2:$A$8, 0))</f>
        <v>37.448999999999998</v>
      </c>
      <c r="O201" s="100">
        <f>J201*INDEX(Constants!$D$2:$D$8, MATCH('Cities &amp; Towns'!O$3, Constants!$A$2:$A$8, 0))</f>
        <v>0</v>
      </c>
      <c r="P201" s="100">
        <f>K201*INDEX(Constants!$D$2:$D$8, MATCH('Cities &amp; Towns'!P$3, Constants!$A$2:$A$8, 0))</f>
        <v>0</v>
      </c>
      <c r="Q201" s="48">
        <f t="shared" ref="Q201:Q259" si="9">SUM($M201:$P201)</f>
        <v>555.9665399999999</v>
      </c>
      <c r="R201" s="55">
        <f>IF(SUMIF('GMP feeders by town'!$B$2:$B$1152, $A201, 'GMP feeders by town'!$F$2:$F$1152) = 0, "", IF(SUMIF('GMP feeders by town'!$B$2:$B$1152, $A201, 'GMP feeders by town'!$F$2:$F$1152) &lt; 0, 0, SUMIF('GMP feeders by town'!$B$2:$B$1152, $A201, 'GMP feeders by town'!$F$2:$F$1152)))</f>
        <v>0</v>
      </c>
      <c r="S201" s="55" t="str">
        <f>IFERROR(IF(INDEX('VEC XFMR capacity by town'!$B$41:$BR$41, MATCH($A201, 'VEC XFMR capacity by town'!$B$1:$BR$1, 0)) = 0, "", IF($L201-INDEX('VEC XFMR capacity by town'!$B$41:$BR$41, MATCH($A201, 'VEC XFMR capacity by town'!$B$1:$BR$1, 0))&lt;0, 0, $L201-INDEX('VEC XFMR capacity by town'!$B$41:$BR$41, MATCH($A201, 'VEC XFMR capacity by town'!$B$1:$BR$1, 0)))), "")</f>
        <v/>
      </c>
      <c r="T201" s="55"/>
      <c r="U201" s="55"/>
      <c r="V201" s="55"/>
      <c r="W201" s="55"/>
      <c r="X201" s="55"/>
      <c r="Y201" s="56" cm="1">
        <f t="array" ref="Y201">IF(SUMPRODUCT(--($R201:$X201&lt;&gt;""))=0, "", SUM($R201:$X201))</f>
        <v>0</v>
      </c>
      <c r="Z201" s="212" cm="1">
        <f t="array" ref="Z201">IFERROR(INDEX('EVT Demand'!$H$2:$H$757,MATCH(1,('EVT Demand'!$A$2:$A$757=$A201)*('EVT Demand'!$C$2:$C$757="Total"),0))/1000, "")</f>
        <v>1254.056</v>
      </c>
    </row>
    <row r="202" spans="1:26" x14ac:dyDescent="0.25">
      <c r="A202" t="s">
        <v>103</v>
      </c>
      <c r="B202" t="s">
        <v>290</v>
      </c>
      <c r="C202" t="str">
        <f>INDEX('RPC Counties'!$B$2:$B$15, MATCH($B202, 'RPC Counties'!$A$2:$A$15, 0))</f>
        <v>RRPC</v>
      </c>
      <c r="D202" t="s">
        <v>283</v>
      </c>
      <c r="E202" s="1">
        <v>2214</v>
      </c>
      <c r="F202" s="3">
        <f>IFERROR(INDEX(Cities!$E$2:$E$11, MATCH($A202, Cities!$A$2:$A$11, 0)), INDEX(Towns!$E$2:$E$247, MATCH($A202, Towns!$A$2:$A$247, 0)))</f>
        <v>18</v>
      </c>
      <c r="G202" s="3">
        <f>INDEX('VCGI Rooftop Solar'!$J$5:$J$260, MATCH($A202, 'VCGI Rooftop Solar'!$D$5:$D$260, 0))</f>
        <v>24.240506290000003</v>
      </c>
      <c r="H202" s="57">
        <f>SUMIFS('Existing Gen'!$E$2:$E$100000, 'Existing Gen'!$B$2:$B$100000, $A202, 'Existing Gen'!$C$2:$C$100000, H$3)/1000</f>
        <v>1.32761</v>
      </c>
      <c r="I202" s="58">
        <f>SUMIFS('Existing Gen'!$E$2:$E$100000, 'Existing Gen'!$B$2:$B$100000, $A202, 'Existing Gen'!$C$2:$C$100000, I$3)/1000</f>
        <v>0</v>
      </c>
      <c r="J202" s="58">
        <f>SUMIFS('Existing Gen'!$E$2:$E$100000, 'Existing Gen'!$B$2:$B$100000, $A202, 'Existing Gen'!$C$2:$C$100000, J$3)/1000</f>
        <v>0</v>
      </c>
      <c r="K202" s="58">
        <f>SUMIFS('Existing Gen'!$E$2:$E$100000, 'Existing Gen'!$B$2:$B$100000, $A202, 'Existing Gen'!$C$2:$C$100000, K$3)/1000</f>
        <v>0</v>
      </c>
      <c r="L202" s="59">
        <f t="shared" si="8"/>
        <v>1.32761</v>
      </c>
      <c r="M202" s="136">
        <f>H202*INDEX(Constants!$D$2:$D$8, MATCH('Cities &amp; Towns'!M$3, Constants!$A$2:$A$8, 0))</f>
        <v>1744.47954</v>
      </c>
      <c r="N202" s="100">
        <f>I202*INDEX(Constants!$D$2:$D$8, MATCH('Cities &amp; Towns'!N$3, Constants!$A$2:$A$8, 0))</f>
        <v>0</v>
      </c>
      <c r="O202" s="100">
        <f>J202*INDEX(Constants!$D$2:$D$8, MATCH('Cities &amp; Towns'!O$3, Constants!$A$2:$A$8, 0))</f>
        <v>0</v>
      </c>
      <c r="P202" s="100">
        <f>K202*INDEX(Constants!$D$2:$D$8, MATCH('Cities &amp; Towns'!P$3, Constants!$A$2:$A$8, 0))</f>
        <v>0</v>
      </c>
      <c r="Q202" s="48">
        <f t="shared" si="9"/>
        <v>1744.47954</v>
      </c>
      <c r="R202" s="55">
        <f>IF(SUMIF('GMP feeders by town'!$B$2:$B$1152, $A202, 'GMP feeders by town'!$F$2:$F$1152) = 0, "", IF(SUMIF('GMP feeders by town'!$B$2:$B$1152, $A202, 'GMP feeders by town'!$F$2:$F$1152) &lt; 0, 0, SUMIF('GMP feeders by town'!$B$2:$B$1152, $A202, 'GMP feeders by town'!$F$2:$F$1152)))</f>
        <v>2.0239252316193879</v>
      </c>
      <c r="S202" s="55" t="str">
        <f>IFERROR(IF(INDEX('VEC XFMR capacity by town'!$B$41:$BR$41, MATCH($A202, 'VEC XFMR capacity by town'!$B$1:$BR$1, 0)) = 0, "", IF($L202-INDEX('VEC XFMR capacity by town'!$B$41:$BR$41, MATCH($A202, 'VEC XFMR capacity by town'!$B$1:$BR$1, 0))&lt;0, 0, $L202-INDEX('VEC XFMR capacity by town'!$B$41:$BR$41, MATCH($A202, 'VEC XFMR capacity by town'!$B$1:$BR$1, 0)))), "")</f>
        <v/>
      </c>
      <c r="T202" s="55"/>
      <c r="U202" s="55"/>
      <c r="V202" s="55"/>
      <c r="W202" s="55"/>
      <c r="X202" s="55"/>
      <c r="Y202" s="56" cm="1">
        <f t="array" ref="Y202">IF(SUMPRODUCT(--($R202:$X202&lt;&gt;""))=0, "", SUM($R202:$X202))</f>
        <v>2.0239252316193879</v>
      </c>
      <c r="Z202" s="212" cm="1">
        <f t="array" ref="Z202">IFERROR(INDEX('EVT Demand'!$H$2:$H$757,MATCH(1,('EVT Demand'!$A$2:$A$757=$A202)*('EVT Demand'!$C$2:$C$757="Total"),0))/1000, "")</f>
        <v>12694.921</v>
      </c>
    </row>
    <row r="203" spans="1:26" x14ac:dyDescent="0.25">
      <c r="A203" t="s">
        <v>104</v>
      </c>
      <c r="B203" t="s">
        <v>281</v>
      </c>
      <c r="C203" t="str">
        <f>INDEX('RPC Counties'!$B$2:$B$15, MATCH($B203, 'RPC Counties'!$A$2:$A$15, 0))</f>
        <v>TRORC</v>
      </c>
      <c r="D203" t="s">
        <v>134</v>
      </c>
      <c r="E203">
        <v>992</v>
      </c>
      <c r="F203" s="3">
        <f>IFERROR(INDEX(Cities!$E$2:$E$11, MATCH($A203, Cities!$A$2:$A$11, 0)), INDEX(Towns!$E$2:$E$247, MATCH($A203, Towns!$A$2:$A$247, 0)))</f>
        <v>48.7</v>
      </c>
      <c r="G203" s="3">
        <f>INDEX('VCGI Rooftop Solar'!$J$5:$J$260, MATCH($A203, 'VCGI Rooftop Solar'!$D$5:$D$260, 0))</f>
        <v>12.214894360000001</v>
      </c>
      <c r="H203" s="57">
        <f>SUMIFS('Existing Gen'!$E$2:$E$100000, 'Existing Gen'!$B$2:$B$100000, $A203, 'Existing Gen'!$C$2:$C$100000, H$3)/1000</f>
        <v>0.41027000000000008</v>
      </c>
      <c r="I203" s="58">
        <f>SUMIFS('Existing Gen'!$E$2:$E$100000, 'Existing Gen'!$B$2:$B$100000, $A203, 'Existing Gen'!$C$2:$C$100000, I$3)/1000</f>
        <v>0</v>
      </c>
      <c r="J203" s="58">
        <f>SUMIFS('Existing Gen'!$E$2:$E$100000, 'Existing Gen'!$B$2:$B$100000, $A203, 'Existing Gen'!$C$2:$C$100000, J$3)/1000</f>
        <v>0</v>
      </c>
      <c r="K203" s="58">
        <f>SUMIFS('Existing Gen'!$E$2:$E$100000, 'Existing Gen'!$B$2:$B$100000, $A203, 'Existing Gen'!$C$2:$C$100000, K$3)/1000</f>
        <v>0</v>
      </c>
      <c r="L203" s="59">
        <f t="shared" si="8"/>
        <v>0.41027000000000008</v>
      </c>
      <c r="M203" s="136">
        <f>H203*INDEX(Constants!$D$2:$D$8, MATCH('Cities &amp; Towns'!M$3, Constants!$A$2:$A$8, 0))</f>
        <v>539.09478000000013</v>
      </c>
      <c r="N203" s="100">
        <f>I203*INDEX(Constants!$D$2:$D$8, MATCH('Cities &amp; Towns'!N$3, Constants!$A$2:$A$8, 0))</f>
        <v>0</v>
      </c>
      <c r="O203" s="100">
        <f>J203*INDEX(Constants!$D$2:$D$8, MATCH('Cities &amp; Towns'!O$3, Constants!$A$2:$A$8, 0))</f>
        <v>0</v>
      </c>
      <c r="P203" s="100">
        <f>K203*INDEX(Constants!$D$2:$D$8, MATCH('Cities &amp; Towns'!P$3, Constants!$A$2:$A$8, 0))</f>
        <v>0</v>
      </c>
      <c r="Q203" s="48">
        <f t="shared" si="9"/>
        <v>539.09478000000013</v>
      </c>
      <c r="R203" s="55">
        <f>IF(SUMIF('GMP feeders by town'!$B$2:$B$1152, $A203, 'GMP feeders by town'!$F$2:$F$1152) = 0, "", IF(SUMIF('GMP feeders by town'!$B$2:$B$1152, $A203, 'GMP feeders by town'!$F$2:$F$1152) &lt; 0, 0, SUMIF('GMP feeders by town'!$B$2:$B$1152, $A203, 'GMP feeders by town'!$F$2:$F$1152)))</f>
        <v>11.204905429493538</v>
      </c>
      <c r="S203" s="55" t="str">
        <f>IFERROR(IF(INDEX('VEC XFMR capacity by town'!$B$41:$BR$41, MATCH($A203, 'VEC XFMR capacity by town'!$B$1:$BR$1, 0)) = 0, "", IF($L203-INDEX('VEC XFMR capacity by town'!$B$41:$BR$41, MATCH($A203, 'VEC XFMR capacity by town'!$B$1:$BR$1, 0))&lt;0, 0, $L203-INDEX('VEC XFMR capacity by town'!$B$41:$BR$41, MATCH($A203, 'VEC XFMR capacity by town'!$B$1:$BR$1, 0)))), "")</f>
        <v/>
      </c>
      <c r="T203" s="55"/>
      <c r="U203" s="55"/>
      <c r="V203" s="55"/>
      <c r="W203" s="55"/>
      <c r="X203" s="55"/>
      <c r="Y203" s="56" cm="1">
        <f t="array" ref="Y203">IF(SUMPRODUCT(--($R203:$X203&lt;&gt;""))=0, "", SUM($R203:$X203))</f>
        <v>11.204905429493538</v>
      </c>
      <c r="Z203" s="212" cm="1">
        <f t="array" ref="Z203">IFERROR(INDEX('EVT Demand'!$H$2:$H$757,MATCH(1,('EVT Demand'!$A$2:$A$757=$A203)*('EVT Demand'!$C$2:$C$757="Total"),0))/1000, "")</f>
        <v>6711.1480000000001</v>
      </c>
    </row>
    <row r="204" spans="1:26" x14ac:dyDescent="0.25">
      <c r="A204" t="s">
        <v>105</v>
      </c>
      <c r="B204" t="s">
        <v>281</v>
      </c>
      <c r="C204" t="str">
        <f>INDEX('RPC Counties'!$B$2:$B$15, MATCH($B204, 'RPC Counties'!$A$2:$A$15, 0))</f>
        <v>TRORC</v>
      </c>
      <c r="D204" t="s">
        <v>134</v>
      </c>
      <c r="E204" s="1">
        <v>1942</v>
      </c>
      <c r="F204" s="3">
        <f>IFERROR(INDEX(Cities!$E$2:$E$11, MATCH($A204, Cities!$A$2:$A$11, 0)), INDEX(Towns!$E$2:$E$247, MATCH($A204, Towns!$A$2:$A$247, 0)))</f>
        <v>45.2</v>
      </c>
      <c r="G204" s="3">
        <f>INDEX('VCGI Rooftop Solar'!$J$5:$J$260, MATCH($A204, 'VCGI Rooftop Solar'!$D$5:$D$260, 0))</f>
        <v>24.465124735</v>
      </c>
      <c r="H204" s="57">
        <f>SUMIFS('Existing Gen'!$E$2:$E$100000, 'Existing Gen'!$B$2:$B$100000, $A204, 'Existing Gen'!$C$2:$C$100000, H$3)/1000</f>
        <v>0.75412999999999986</v>
      </c>
      <c r="I204" s="58">
        <f>SUMIFS('Existing Gen'!$E$2:$E$100000, 'Existing Gen'!$B$2:$B$100000, $A204, 'Existing Gen'!$C$2:$C$100000, I$3)/1000</f>
        <v>4.9000000000000007E-3</v>
      </c>
      <c r="J204" s="58">
        <f>SUMIFS('Existing Gen'!$E$2:$E$100000, 'Existing Gen'!$B$2:$B$100000, $A204, 'Existing Gen'!$C$2:$C$100000, J$3)/1000</f>
        <v>0</v>
      </c>
      <c r="K204" s="58">
        <f>SUMIFS('Existing Gen'!$E$2:$E$100000, 'Existing Gen'!$B$2:$B$100000, $A204, 'Existing Gen'!$C$2:$C$100000, K$3)/1000</f>
        <v>0.42499999999999999</v>
      </c>
      <c r="L204" s="59">
        <f t="shared" si="8"/>
        <v>1.1840299999999999</v>
      </c>
      <c r="M204" s="136">
        <f>H204*INDEX(Constants!$D$2:$D$8, MATCH('Cities &amp; Towns'!M$3, Constants!$A$2:$A$8, 0))</f>
        <v>990.92681999999979</v>
      </c>
      <c r="N204" s="100">
        <f>I204*INDEX(Constants!$D$2:$D$8, MATCH('Cities &amp; Towns'!N$3, Constants!$A$2:$A$8, 0))</f>
        <v>9.6579000000000015</v>
      </c>
      <c r="O204" s="100">
        <f>J204*INDEX(Constants!$D$2:$D$8, MATCH('Cities &amp; Towns'!O$3, Constants!$A$2:$A$8, 0))</f>
        <v>0</v>
      </c>
      <c r="P204" s="100">
        <f>K204*INDEX(Constants!$D$2:$D$8, MATCH('Cities &amp; Towns'!P$3, Constants!$A$2:$A$8, 0))</f>
        <v>1861.5</v>
      </c>
      <c r="Q204" s="48">
        <f t="shared" si="9"/>
        <v>2862.0847199999998</v>
      </c>
      <c r="R204" s="55">
        <f>IF(SUMIF('GMP feeders by town'!$B$2:$B$1152, $A204, 'GMP feeders by town'!$F$2:$F$1152) = 0, "", IF(SUMIF('GMP feeders by town'!$B$2:$B$1152, $A204, 'GMP feeders by town'!$F$2:$F$1152) &lt; 0, 0, SUMIF('GMP feeders by town'!$B$2:$B$1152, $A204, 'GMP feeders by town'!$F$2:$F$1152)))</f>
        <v>3.4279620042087742</v>
      </c>
      <c r="S204" s="55" t="str">
        <f>IFERROR(IF(INDEX('VEC XFMR capacity by town'!$B$41:$BR$41, MATCH($A204, 'VEC XFMR capacity by town'!$B$1:$BR$1, 0)) = 0, "", IF($L204-INDEX('VEC XFMR capacity by town'!$B$41:$BR$41, MATCH($A204, 'VEC XFMR capacity by town'!$B$1:$BR$1, 0))&lt;0, 0, $L204-INDEX('VEC XFMR capacity by town'!$B$41:$BR$41, MATCH($A204, 'VEC XFMR capacity by town'!$B$1:$BR$1, 0)))), "")</f>
        <v/>
      </c>
      <c r="T204" s="55"/>
      <c r="U204" s="55"/>
      <c r="V204" s="55"/>
      <c r="W204" s="55"/>
      <c r="X204" s="55"/>
      <c r="Y204" s="56" cm="1">
        <f t="array" ref="Y204">IF(SUMPRODUCT(--($R204:$X204&lt;&gt;""))=0, "", SUM($R204:$X204))</f>
        <v>3.4279620042087742</v>
      </c>
      <c r="Z204" s="212" cm="1">
        <f t="array" ref="Z204">IFERROR(INDEX('EVT Demand'!$H$2:$H$757,MATCH(1,('EVT Demand'!$A$2:$A$757=$A204)*('EVT Demand'!$C$2:$C$757="Total"),0))/1000, "")</f>
        <v>33294.654000000002</v>
      </c>
    </row>
    <row r="205" spans="1:26" x14ac:dyDescent="0.25">
      <c r="A205" t="s">
        <v>106</v>
      </c>
      <c r="B205" t="s">
        <v>226</v>
      </c>
      <c r="C205" t="str">
        <f>INDEX('RPC Counties'!$B$2:$B$15, MATCH($B205, 'RPC Counties'!$A$2:$A$15, 0))</f>
        <v>TRORC</v>
      </c>
      <c r="D205" t="s">
        <v>134</v>
      </c>
      <c r="E205" s="1">
        <v>2790</v>
      </c>
      <c r="F205" s="3">
        <f>IFERROR(INDEX(Cities!$E$2:$E$11, MATCH($A205, Cities!$A$2:$A$11, 0)), INDEX(Towns!$E$2:$E$247, MATCH($A205, Towns!$A$2:$A$247, 0)))</f>
        <v>29.8</v>
      </c>
      <c r="G205" s="3">
        <f>INDEX('VCGI Rooftop Solar'!$J$5:$J$260, MATCH($A205, 'VCGI Rooftop Solar'!$D$5:$D$260, 0))</f>
        <v>38.475484025</v>
      </c>
      <c r="H205" s="57">
        <f>SUMIFS('Existing Gen'!$E$2:$E$100000, 'Existing Gen'!$B$2:$B$100000, $A205, 'Existing Gen'!$C$2:$C$100000, H$3)/1000</f>
        <v>2.2018199999999997</v>
      </c>
      <c r="I205" s="58">
        <f>SUMIFS('Existing Gen'!$E$2:$E$100000, 'Existing Gen'!$B$2:$B$100000, $A205, 'Existing Gen'!$C$2:$C$100000, I$3)/1000</f>
        <v>0</v>
      </c>
      <c r="J205" s="58">
        <f>SUMIFS('Existing Gen'!$E$2:$E$100000, 'Existing Gen'!$B$2:$B$100000, $A205, 'Existing Gen'!$C$2:$C$100000, J$3)/1000</f>
        <v>0</v>
      </c>
      <c r="K205" s="58">
        <f>SUMIFS('Existing Gen'!$E$2:$E$100000, 'Existing Gen'!$B$2:$B$100000, $A205, 'Existing Gen'!$C$2:$C$100000, K$3)/1000</f>
        <v>0</v>
      </c>
      <c r="L205" s="59">
        <f t="shared" si="8"/>
        <v>2.2018199999999997</v>
      </c>
      <c r="M205" s="136">
        <f>H205*INDEX(Constants!$D$2:$D$8, MATCH('Cities &amp; Towns'!M$3, Constants!$A$2:$A$8, 0))</f>
        <v>2893.1914799999995</v>
      </c>
      <c r="N205" s="100">
        <f>I205*INDEX(Constants!$D$2:$D$8, MATCH('Cities &amp; Towns'!N$3, Constants!$A$2:$A$8, 0))</f>
        <v>0</v>
      </c>
      <c r="O205" s="100">
        <f>J205*INDEX(Constants!$D$2:$D$8, MATCH('Cities &amp; Towns'!O$3, Constants!$A$2:$A$8, 0))</f>
        <v>0</v>
      </c>
      <c r="P205" s="100">
        <f>K205*INDEX(Constants!$D$2:$D$8, MATCH('Cities &amp; Towns'!P$3, Constants!$A$2:$A$8, 0))</f>
        <v>0</v>
      </c>
      <c r="Q205" s="48">
        <f t="shared" si="9"/>
        <v>2893.1914799999995</v>
      </c>
      <c r="R205" s="55">
        <f>IF(SUMIF('GMP feeders by town'!$B$2:$B$1152, $A205, 'GMP feeders by town'!$F$2:$F$1152) = 0, "", IF(SUMIF('GMP feeders by town'!$B$2:$B$1152, $A205, 'GMP feeders by town'!$F$2:$F$1152) &lt; 0, 0, SUMIF('GMP feeders by town'!$B$2:$B$1152, $A205, 'GMP feeders by town'!$F$2:$F$1152)))</f>
        <v>7.5530928911131587</v>
      </c>
      <c r="S205" s="55" t="str">
        <f>IFERROR(IF(INDEX('VEC XFMR capacity by town'!$B$41:$BR$41, MATCH($A205, 'VEC XFMR capacity by town'!$B$1:$BR$1, 0)) = 0, "", IF($L205-INDEX('VEC XFMR capacity by town'!$B$41:$BR$41, MATCH($A205, 'VEC XFMR capacity by town'!$B$1:$BR$1, 0))&lt;0, 0, $L205-INDEX('VEC XFMR capacity by town'!$B$41:$BR$41, MATCH($A205, 'VEC XFMR capacity by town'!$B$1:$BR$1, 0)))), "")</f>
        <v/>
      </c>
      <c r="T205" s="55"/>
      <c r="U205" s="55"/>
      <c r="V205" s="55"/>
      <c r="W205" s="55"/>
      <c r="X205" s="55"/>
      <c r="Y205" s="56" cm="1">
        <f t="array" ref="Y205">IF(SUMPRODUCT(--($R205:$X205&lt;&gt;""))=0, "", SUM($R205:$X205))</f>
        <v>7.5530928911131587</v>
      </c>
      <c r="Z205" s="212" cm="1">
        <f t="array" ref="Z205">IFERROR(INDEX('EVT Demand'!$H$2:$H$757,MATCH(1,('EVT Demand'!$A$2:$A$757=$A205)*('EVT Demand'!$C$2:$C$757="Total"),0))/1000, "")</f>
        <v>17368.013999999999</v>
      </c>
    </row>
    <row r="206" spans="1:26" x14ac:dyDescent="0.25">
      <c r="A206" t="s">
        <v>107</v>
      </c>
      <c r="B206" t="s">
        <v>226</v>
      </c>
      <c r="C206" t="str">
        <f>INDEX('RPC Counties'!$B$2:$B$15, MATCH($B206, 'RPC Counties'!$A$2:$A$15, 0))</f>
        <v>TRORC</v>
      </c>
      <c r="D206" t="s">
        <v>134</v>
      </c>
      <c r="E206" s="1">
        <v>1207</v>
      </c>
      <c r="F206" s="3">
        <f>IFERROR(INDEX(Cities!$E$2:$E$11, MATCH($A206, Cities!$A$2:$A$11, 0)), INDEX(Towns!$E$2:$E$247, MATCH($A206, Towns!$A$2:$A$247, 0)))</f>
        <v>38.299999999999997</v>
      </c>
      <c r="G206" s="3">
        <f>INDEX('VCGI Rooftop Solar'!$J$5:$J$260, MATCH($A206, 'VCGI Rooftop Solar'!$D$5:$D$260, 0))</f>
        <v>13.090140270000001</v>
      </c>
      <c r="H206" s="57">
        <f>SUMIFS('Existing Gen'!$E$2:$E$100000, 'Existing Gen'!$B$2:$B$100000, $A206, 'Existing Gen'!$C$2:$C$100000, H$3)/1000</f>
        <v>0.35466000000000009</v>
      </c>
      <c r="I206" s="58">
        <f>SUMIFS('Existing Gen'!$E$2:$E$100000, 'Existing Gen'!$B$2:$B$100000, $A206, 'Existing Gen'!$C$2:$C$100000, I$3)/1000</f>
        <v>0</v>
      </c>
      <c r="J206" s="58">
        <f>SUMIFS('Existing Gen'!$E$2:$E$100000, 'Existing Gen'!$B$2:$B$100000, $A206, 'Existing Gen'!$C$2:$C$100000, J$3)/1000</f>
        <v>0</v>
      </c>
      <c r="K206" s="58">
        <f>SUMIFS('Existing Gen'!$E$2:$E$100000, 'Existing Gen'!$B$2:$B$100000, $A206, 'Existing Gen'!$C$2:$C$100000, K$3)/1000</f>
        <v>0</v>
      </c>
      <c r="L206" s="59">
        <f t="shared" si="8"/>
        <v>0.35466000000000009</v>
      </c>
      <c r="M206" s="136">
        <f>H206*INDEX(Constants!$D$2:$D$8, MATCH('Cities &amp; Towns'!M$3, Constants!$A$2:$A$8, 0))</f>
        <v>466.0232400000001</v>
      </c>
      <c r="N206" s="100">
        <f>I206*INDEX(Constants!$D$2:$D$8, MATCH('Cities &amp; Towns'!N$3, Constants!$A$2:$A$8, 0))</f>
        <v>0</v>
      </c>
      <c r="O206" s="100">
        <f>J206*INDEX(Constants!$D$2:$D$8, MATCH('Cities &amp; Towns'!O$3, Constants!$A$2:$A$8, 0))</f>
        <v>0</v>
      </c>
      <c r="P206" s="100">
        <f>K206*INDEX(Constants!$D$2:$D$8, MATCH('Cities &amp; Towns'!P$3, Constants!$A$2:$A$8, 0))</f>
        <v>0</v>
      </c>
      <c r="Q206" s="48">
        <f t="shared" si="9"/>
        <v>466.0232400000001</v>
      </c>
      <c r="R206" s="55" t="str">
        <f>IF(SUMIF('GMP feeders by town'!$B$2:$B$1152, $A206, 'GMP feeders by town'!$F$2:$F$1152) = 0, "", IF(SUMIF('GMP feeders by town'!$B$2:$B$1152, $A206, 'GMP feeders by town'!$F$2:$F$1152) &lt; 0, 0, SUMIF('GMP feeders by town'!$B$2:$B$1152, $A206, 'GMP feeders by town'!$F$2:$F$1152)))</f>
        <v/>
      </c>
      <c r="S206" s="55" t="str">
        <f>IFERROR(IF(INDEX('VEC XFMR capacity by town'!$B$41:$BR$41, MATCH($A206, 'VEC XFMR capacity by town'!$B$1:$BR$1, 0)) = 0, "", IF($L206-INDEX('VEC XFMR capacity by town'!$B$41:$BR$41, MATCH($A206, 'VEC XFMR capacity by town'!$B$1:$BR$1, 0))&lt;0, 0, $L206-INDEX('VEC XFMR capacity by town'!$B$41:$BR$41, MATCH($A206, 'VEC XFMR capacity by town'!$B$1:$BR$1, 0)))), "")</f>
        <v/>
      </c>
      <c r="T206" s="55"/>
      <c r="U206" s="55"/>
      <c r="V206" s="55"/>
      <c r="W206" s="55"/>
      <c r="X206" s="55"/>
      <c r="Y206" s="56" t="str" cm="1">
        <f t="array" ref="Y206">IF(SUMPRODUCT(--($R206:$X206&lt;&gt;""))=0, "", SUM($R206:$X206))</f>
        <v/>
      </c>
      <c r="Z206" s="212" cm="1">
        <f t="array" ref="Z206">IFERROR(INDEX('EVT Demand'!$H$2:$H$757,MATCH(1,('EVT Demand'!$A$2:$A$757=$A206)*('EVT Demand'!$C$2:$C$757="Total"),0))/1000, "")</f>
        <v>5048.1369999999997</v>
      </c>
    </row>
    <row r="207" spans="1:26" x14ac:dyDescent="0.25">
      <c r="A207" t="s">
        <v>108</v>
      </c>
      <c r="B207" t="s">
        <v>281</v>
      </c>
      <c r="C207" t="str">
        <f>INDEX('RPC Counties'!$B$2:$B$15, MATCH($B207, 'RPC Counties'!$A$2:$A$15, 0))</f>
        <v>TRORC</v>
      </c>
      <c r="D207" t="s">
        <v>134</v>
      </c>
      <c r="E207">
        <v>903</v>
      </c>
      <c r="F207" s="3">
        <f>IFERROR(INDEX(Cities!$E$2:$E$11, MATCH($A207, Cities!$A$2:$A$11, 0)), INDEX(Towns!$E$2:$E$247, MATCH($A207, Towns!$A$2:$A$247, 0)))</f>
        <v>49.4</v>
      </c>
      <c r="G207" s="3">
        <f>INDEX('VCGI Rooftop Solar'!$J$5:$J$260, MATCH($A207, 'VCGI Rooftop Solar'!$D$5:$D$260, 0))</f>
        <v>11.296157970000001</v>
      </c>
      <c r="H207" s="57">
        <f>SUMIFS('Existing Gen'!$E$2:$E$100000, 'Existing Gen'!$B$2:$B$100000, $A207, 'Existing Gen'!$C$2:$C$100000, H$3)/1000</f>
        <v>0.27850999999999998</v>
      </c>
      <c r="I207" s="58">
        <f>SUMIFS('Existing Gen'!$E$2:$E$100000, 'Existing Gen'!$B$2:$B$100000, $A207, 'Existing Gen'!$C$2:$C$100000, I$3)/1000</f>
        <v>0</v>
      </c>
      <c r="J207" s="58">
        <f>SUMIFS('Existing Gen'!$E$2:$E$100000, 'Existing Gen'!$B$2:$B$100000, $A207, 'Existing Gen'!$C$2:$C$100000, J$3)/1000</f>
        <v>0</v>
      </c>
      <c r="K207" s="58">
        <f>SUMIFS('Existing Gen'!$E$2:$E$100000, 'Existing Gen'!$B$2:$B$100000, $A207, 'Existing Gen'!$C$2:$C$100000, K$3)/1000</f>
        <v>0</v>
      </c>
      <c r="L207" s="59">
        <f t="shared" si="8"/>
        <v>0.27850999999999998</v>
      </c>
      <c r="M207" s="136">
        <f>H207*INDEX(Constants!$D$2:$D$8, MATCH('Cities &amp; Towns'!M$3, Constants!$A$2:$A$8, 0))</f>
        <v>365.96213999999998</v>
      </c>
      <c r="N207" s="100">
        <f>I207*INDEX(Constants!$D$2:$D$8, MATCH('Cities &amp; Towns'!N$3, Constants!$A$2:$A$8, 0))</f>
        <v>0</v>
      </c>
      <c r="O207" s="100">
        <f>J207*INDEX(Constants!$D$2:$D$8, MATCH('Cities &amp; Towns'!O$3, Constants!$A$2:$A$8, 0))</f>
        <v>0</v>
      </c>
      <c r="P207" s="100">
        <f>K207*INDEX(Constants!$D$2:$D$8, MATCH('Cities &amp; Towns'!P$3, Constants!$A$2:$A$8, 0))</f>
        <v>0</v>
      </c>
      <c r="Q207" s="48">
        <f t="shared" si="9"/>
        <v>365.96213999999998</v>
      </c>
      <c r="R207" s="55">
        <f>IF(SUMIF('GMP feeders by town'!$B$2:$B$1152, $A207, 'GMP feeders by town'!$F$2:$F$1152) = 0, "", IF(SUMIF('GMP feeders by town'!$B$2:$B$1152, $A207, 'GMP feeders by town'!$F$2:$F$1152) &lt; 0, 0, SUMIF('GMP feeders by town'!$B$2:$B$1152, $A207, 'GMP feeders by town'!$F$2:$F$1152)))</f>
        <v>7.2343542788433606</v>
      </c>
      <c r="S207" s="55" t="str">
        <f>IFERROR(IF(INDEX('VEC XFMR capacity by town'!$B$41:$BR$41, MATCH($A207, 'VEC XFMR capacity by town'!$B$1:$BR$1, 0)) = 0, "", IF($L207-INDEX('VEC XFMR capacity by town'!$B$41:$BR$41, MATCH($A207, 'VEC XFMR capacity by town'!$B$1:$BR$1, 0))&lt;0, 0, $L207-INDEX('VEC XFMR capacity by town'!$B$41:$BR$41, MATCH($A207, 'VEC XFMR capacity by town'!$B$1:$BR$1, 0)))), "")</f>
        <v/>
      </c>
      <c r="T207" s="55"/>
      <c r="U207" s="55"/>
      <c r="V207" s="55"/>
      <c r="W207" s="55"/>
      <c r="X207" s="55"/>
      <c r="Y207" s="56" cm="1">
        <f t="array" ref="Y207">IF(SUMPRODUCT(--($R207:$X207&lt;&gt;""))=0, "", SUM($R207:$X207))</f>
        <v>7.2343542788433606</v>
      </c>
      <c r="Z207" s="212" cm="1">
        <f t="array" ref="Z207">IFERROR(INDEX('EVT Demand'!$H$2:$H$757,MATCH(1,('EVT Demand'!$A$2:$A$757=$A207)*('EVT Demand'!$C$2:$C$757="Total"),0))/1000, "")</f>
        <v>5866.8419999999996</v>
      </c>
    </row>
    <row r="208" spans="1:26" x14ac:dyDescent="0.25">
      <c r="A208" t="s">
        <v>109</v>
      </c>
      <c r="B208" t="s">
        <v>226</v>
      </c>
      <c r="C208" t="str">
        <f>INDEX('RPC Counties'!$B$2:$B$15, MATCH($B208, 'RPC Counties'!$A$2:$A$15, 0))</f>
        <v>TRORC</v>
      </c>
      <c r="D208" t="s">
        <v>134</v>
      </c>
      <c r="E208" s="1">
        <v>1244</v>
      </c>
      <c r="F208" s="3">
        <f>IFERROR(INDEX(Cities!$E$2:$E$11, MATCH($A208, Cities!$A$2:$A$11, 0)), INDEX(Towns!$E$2:$E$247, MATCH($A208, Towns!$A$2:$A$247, 0)))</f>
        <v>41.4</v>
      </c>
      <c r="G208" s="3">
        <f>INDEX('VCGI Rooftop Solar'!$J$5:$J$260, MATCH($A208, 'VCGI Rooftop Solar'!$D$5:$D$260, 0))</f>
        <v>17.525675020000001</v>
      </c>
      <c r="H208" s="57">
        <f>SUMIFS('Existing Gen'!$E$2:$E$100000, 'Existing Gen'!$B$2:$B$100000, $A208, 'Existing Gen'!$C$2:$C$100000, H$3)/1000</f>
        <v>0.63288000000000011</v>
      </c>
      <c r="I208" s="58">
        <f>SUMIFS('Existing Gen'!$E$2:$E$100000, 'Existing Gen'!$B$2:$B$100000, $A208, 'Existing Gen'!$C$2:$C$100000, I$3)/1000</f>
        <v>3.5000000000000001E-3</v>
      </c>
      <c r="J208" s="58">
        <f>SUMIFS('Existing Gen'!$E$2:$E$100000, 'Existing Gen'!$B$2:$B$100000, $A208, 'Existing Gen'!$C$2:$C$100000, J$3)/1000</f>
        <v>0</v>
      </c>
      <c r="K208" s="58">
        <f>SUMIFS('Existing Gen'!$E$2:$E$100000, 'Existing Gen'!$B$2:$B$100000, $A208, 'Existing Gen'!$C$2:$C$100000, K$3)/1000</f>
        <v>0</v>
      </c>
      <c r="L208" s="59">
        <f t="shared" si="8"/>
        <v>0.63638000000000006</v>
      </c>
      <c r="M208" s="136">
        <f>H208*INDEX(Constants!$D$2:$D$8, MATCH('Cities &amp; Towns'!M$3, Constants!$A$2:$A$8, 0))</f>
        <v>831.60432000000014</v>
      </c>
      <c r="N208" s="100">
        <f>I208*INDEX(Constants!$D$2:$D$8, MATCH('Cities &amp; Towns'!N$3, Constants!$A$2:$A$8, 0))</f>
        <v>6.8985000000000003</v>
      </c>
      <c r="O208" s="100">
        <f>J208*INDEX(Constants!$D$2:$D$8, MATCH('Cities &amp; Towns'!O$3, Constants!$A$2:$A$8, 0))</f>
        <v>0</v>
      </c>
      <c r="P208" s="100">
        <f>K208*INDEX(Constants!$D$2:$D$8, MATCH('Cities &amp; Towns'!P$3, Constants!$A$2:$A$8, 0))</f>
        <v>0</v>
      </c>
      <c r="Q208" s="48">
        <f t="shared" si="9"/>
        <v>838.50282000000016</v>
      </c>
      <c r="R208" s="55">
        <f>IF(SUMIF('GMP feeders by town'!$B$2:$B$1152, $A208, 'GMP feeders by town'!$F$2:$F$1152) = 0, "", IF(SUMIF('GMP feeders by town'!$B$2:$B$1152, $A208, 'GMP feeders by town'!$F$2:$F$1152) &lt; 0, 0, SUMIF('GMP feeders by town'!$B$2:$B$1152, $A208, 'GMP feeders by town'!$F$2:$F$1152)))</f>
        <v>2.5471948740760588</v>
      </c>
      <c r="S208" s="55" t="str">
        <f>IFERROR(IF(INDEX('VEC XFMR capacity by town'!$B$41:$BR$41, MATCH($A208, 'VEC XFMR capacity by town'!$B$1:$BR$1, 0)) = 0, "", IF($L208-INDEX('VEC XFMR capacity by town'!$B$41:$BR$41, MATCH($A208, 'VEC XFMR capacity by town'!$B$1:$BR$1, 0))&lt;0, 0, $L208-INDEX('VEC XFMR capacity by town'!$B$41:$BR$41, MATCH($A208, 'VEC XFMR capacity by town'!$B$1:$BR$1, 0)))), "")</f>
        <v/>
      </c>
      <c r="T208" s="55"/>
      <c r="U208" s="55"/>
      <c r="V208" s="55"/>
      <c r="W208" s="55"/>
      <c r="X208" s="55"/>
      <c r="Y208" s="56" cm="1">
        <f t="array" ref="Y208">IF(SUMPRODUCT(--($R208:$X208&lt;&gt;""))=0, "", SUM($R208:$X208))</f>
        <v>2.5471948740760588</v>
      </c>
      <c r="Z208" s="212" cm="1">
        <f t="array" ref="Z208">IFERROR(INDEX('EVT Demand'!$H$2:$H$757,MATCH(1,('EVT Demand'!$A$2:$A$757=$A208)*('EVT Demand'!$C$2:$C$757="Total"),0))/1000, "")</f>
        <v>5592.6120000000001</v>
      </c>
    </row>
    <row r="209" spans="1:26" x14ac:dyDescent="0.25">
      <c r="A209" t="s">
        <v>110</v>
      </c>
      <c r="B209" t="s">
        <v>226</v>
      </c>
      <c r="C209" t="str">
        <f>INDEX('RPC Counties'!$B$2:$B$15, MATCH($B209, 'RPC Counties'!$A$2:$A$15, 0))</f>
        <v>TRORC</v>
      </c>
      <c r="D209" t="s">
        <v>134</v>
      </c>
      <c r="E209" s="1">
        <v>1233</v>
      </c>
      <c r="F209" s="3">
        <f>IFERROR(INDEX(Cities!$E$2:$E$11, MATCH($A209, Cities!$A$2:$A$11, 0)), INDEX(Towns!$E$2:$E$247, MATCH($A209, Towns!$A$2:$A$247, 0)))</f>
        <v>39.9</v>
      </c>
      <c r="G209" s="3">
        <f>INDEX('VCGI Rooftop Solar'!$J$5:$J$260, MATCH($A209, 'VCGI Rooftop Solar'!$D$5:$D$260, 0))</f>
        <v>17.534076590000002</v>
      </c>
      <c r="H209" s="57">
        <f>SUMIFS('Existing Gen'!$E$2:$E$100000, 'Existing Gen'!$B$2:$B$100000, $A209, 'Existing Gen'!$C$2:$C$100000, H$3)/1000</f>
        <v>0.21360899999999997</v>
      </c>
      <c r="I209" s="58">
        <f>SUMIFS('Existing Gen'!$E$2:$E$100000, 'Existing Gen'!$B$2:$B$100000, $A209, 'Existing Gen'!$C$2:$C$100000, I$3)/1000</f>
        <v>0</v>
      </c>
      <c r="J209" s="58">
        <f>SUMIFS('Existing Gen'!$E$2:$E$100000, 'Existing Gen'!$B$2:$B$100000, $A209, 'Existing Gen'!$C$2:$C$100000, J$3)/1000</f>
        <v>0</v>
      </c>
      <c r="K209" s="58">
        <f>SUMIFS('Existing Gen'!$E$2:$E$100000, 'Existing Gen'!$B$2:$B$100000, $A209, 'Existing Gen'!$C$2:$C$100000, K$3)/1000</f>
        <v>0</v>
      </c>
      <c r="L209" s="59">
        <f t="shared" si="8"/>
        <v>0.21360899999999997</v>
      </c>
      <c r="M209" s="136">
        <f>H209*INDEX(Constants!$D$2:$D$8, MATCH('Cities &amp; Towns'!M$3, Constants!$A$2:$A$8, 0))</f>
        <v>280.68222599999996</v>
      </c>
      <c r="N209" s="100">
        <f>I209*INDEX(Constants!$D$2:$D$8, MATCH('Cities &amp; Towns'!N$3, Constants!$A$2:$A$8, 0))</f>
        <v>0</v>
      </c>
      <c r="O209" s="100">
        <f>J209*INDEX(Constants!$D$2:$D$8, MATCH('Cities &amp; Towns'!O$3, Constants!$A$2:$A$8, 0))</f>
        <v>0</v>
      </c>
      <c r="P209" s="100">
        <f>K209*INDEX(Constants!$D$2:$D$8, MATCH('Cities &amp; Towns'!P$3, Constants!$A$2:$A$8, 0))</f>
        <v>0</v>
      </c>
      <c r="Q209" s="48">
        <f t="shared" si="9"/>
        <v>280.68222599999996</v>
      </c>
      <c r="R209" s="55">
        <f>IF(SUMIF('GMP feeders by town'!$B$2:$B$1152, $A209, 'GMP feeders by town'!$F$2:$F$1152) = 0, "", IF(SUMIF('GMP feeders by town'!$B$2:$B$1152, $A209, 'GMP feeders by town'!$F$2:$F$1152) &lt; 0, 0, SUMIF('GMP feeders by town'!$B$2:$B$1152, $A209, 'GMP feeders by town'!$F$2:$F$1152)))</f>
        <v>0.34100700697852165</v>
      </c>
      <c r="S209" s="55" t="str">
        <f>IFERROR(IF(INDEX('VEC XFMR capacity by town'!$B$41:$BR$41, MATCH($A209, 'VEC XFMR capacity by town'!$B$1:$BR$1, 0)) = 0, "", IF($L209-INDEX('VEC XFMR capacity by town'!$B$41:$BR$41, MATCH($A209, 'VEC XFMR capacity by town'!$B$1:$BR$1, 0))&lt;0, 0, $L209-INDEX('VEC XFMR capacity by town'!$B$41:$BR$41, MATCH($A209, 'VEC XFMR capacity by town'!$B$1:$BR$1, 0)))), "")</f>
        <v/>
      </c>
      <c r="T209" s="55"/>
      <c r="U209" s="55"/>
      <c r="V209" s="55"/>
      <c r="W209" s="55"/>
      <c r="X209" s="55"/>
      <c r="Y209" s="56" cm="1">
        <f t="array" ref="Y209">IF(SUMPRODUCT(--($R209:$X209&lt;&gt;""))=0, "", SUM($R209:$X209))</f>
        <v>0.34100700697852165</v>
      </c>
      <c r="Z209" s="212" cm="1">
        <f t="array" ref="Z209">IFERROR(INDEX('EVT Demand'!$H$2:$H$757,MATCH(1,('EVT Demand'!$A$2:$A$757=$A209)*('EVT Demand'!$C$2:$C$757="Total"),0))/1000, "")</f>
        <v>5598.8040000000001</v>
      </c>
    </row>
    <row r="210" spans="1:26" x14ac:dyDescent="0.25">
      <c r="A210" t="s">
        <v>111</v>
      </c>
      <c r="B210" t="s">
        <v>226</v>
      </c>
      <c r="C210" t="str">
        <f>INDEX('RPC Counties'!$B$2:$B$15, MATCH($B210, 'RPC Counties'!$A$2:$A$15, 0))</f>
        <v>TRORC</v>
      </c>
      <c r="D210" t="s">
        <v>134</v>
      </c>
      <c r="E210" s="1">
        <v>1455</v>
      </c>
      <c r="F210" s="3">
        <f>IFERROR(INDEX(Cities!$E$2:$E$11, MATCH($A210, Cities!$A$2:$A$11, 0)), INDEX(Towns!$E$2:$E$247, MATCH($A210, Towns!$A$2:$A$247, 0)))</f>
        <v>48.5</v>
      </c>
      <c r="G210" s="3">
        <f>INDEX('VCGI Rooftop Solar'!$J$5:$J$260, MATCH($A210, 'VCGI Rooftop Solar'!$D$5:$D$260, 0))</f>
        <v>16.480915080000003</v>
      </c>
      <c r="H210" s="57">
        <f>SUMIFS('Existing Gen'!$E$2:$E$100000, 'Existing Gen'!$B$2:$B$100000, $A210, 'Existing Gen'!$C$2:$C$100000, H$3)/1000</f>
        <v>0.44493199999999999</v>
      </c>
      <c r="I210" s="58">
        <f>SUMIFS('Existing Gen'!$E$2:$E$100000, 'Existing Gen'!$B$2:$B$100000, $A210, 'Existing Gen'!$C$2:$C$100000, I$3)/1000</f>
        <v>0</v>
      </c>
      <c r="J210" s="58">
        <f>SUMIFS('Existing Gen'!$E$2:$E$100000, 'Existing Gen'!$B$2:$B$100000, $A210, 'Existing Gen'!$C$2:$C$100000, J$3)/1000</f>
        <v>0</v>
      </c>
      <c r="K210" s="58">
        <f>SUMIFS('Existing Gen'!$E$2:$E$100000, 'Existing Gen'!$B$2:$B$100000, $A210, 'Existing Gen'!$C$2:$C$100000, K$3)/1000</f>
        <v>0</v>
      </c>
      <c r="L210" s="59">
        <f t="shared" si="8"/>
        <v>0.44493199999999999</v>
      </c>
      <c r="M210" s="136">
        <f>H210*INDEX(Constants!$D$2:$D$8, MATCH('Cities &amp; Towns'!M$3, Constants!$A$2:$A$8, 0))</f>
        <v>584.64064799999994</v>
      </c>
      <c r="N210" s="100">
        <f>I210*INDEX(Constants!$D$2:$D$8, MATCH('Cities &amp; Towns'!N$3, Constants!$A$2:$A$8, 0))</f>
        <v>0</v>
      </c>
      <c r="O210" s="100">
        <f>J210*INDEX(Constants!$D$2:$D$8, MATCH('Cities &amp; Towns'!O$3, Constants!$A$2:$A$8, 0))</f>
        <v>0</v>
      </c>
      <c r="P210" s="100">
        <f>K210*INDEX(Constants!$D$2:$D$8, MATCH('Cities &amp; Towns'!P$3, Constants!$A$2:$A$8, 0))</f>
        <v>0</v>
      </c>
      <c r="Q210" s="48">
        <f t="shared" si="9"/>
        <v>584.64064799999994</v>
      </c>
      <c r="R210" s="55">
        <f>IF(SUMIF('GMP feeders by town'!$B$2:$B$1152, $A210, 'GMP feeders by town'!$F$2:$F$1152) = 0, "", IF(SUMIF('GMP feeders by town'!$B$2:$B$1152, $A210, 'GMP feeders by town'!$F$2:$F$1152) &lt; 0, 0, SUMIF('GMP feeders by town'!$B$2:$B$1152, $A210, 'GMP feeders by town'!$F$2:$F$1152)))</f>
        <v>0.30227355937061023</v>
      </c>
      <c r="S210" s="55" t="str">
        <f>IFERROR(IF(INDEX('VEC XFMR capacity by town'!$B$41:$BR$41, MATCH($A210, 'VEC XFMR capacity by town'!$B$1:$BR$1, 0)) = 0, "", IF($L210-INDEX('VEC XFMR capacity by town'!$B$41:$BR$41, MATCH($A210, 'VEC XFMR capacity by town'!$B$1:$BR$1, 0))&lt;0, 0, $L210-INDEX('VEC XFMR capacity by town'!$B$41:$BR$41, MATCH($A210, 'VEC XFMR capacity by town'!$B$1:$BR$1, 0)))), "")</f>
        <v/>
      </c>
      <c r="T210" s="55"/>
      <c r="U210" s="55"/>
      <c r="V210" s="55"/>
      <c r="W210" s="55"/>
      <c r="X210" s="55"/>
      <c r="Y210" s="56" cm="1">
        <f t="array" ref="Y210">IF(SUMPRODUCT(--($R210:$X210&lt;&gt;""))=0, "", SUM($R210:$X210))</f>
        <v>0.30227355937061023</v>
      </c>
      <c r="Z210" s="212" cm="1">
        <f t="array" ref="Z210">IFERROR(INDEX('EVT Demand'!$H$2:$H$757,MATCH(1,('EVT Demand'!$A$2:$A$757=$A210)*('EVT Demand'!$C$2:$C$757="Total"),0))/1000, "")</f>
        <v>5144.6049999999996</v>
      </c>
    </row>
    <row r="211" spans="1:26" x14ac:dyDescent="0.25">
      <c r="A211" t="s">
        <v>112</v>
      </c>
      <c r="B211" t="s">
        <v>226</v>
      </c>
      <c r="C211" t="str">
        <f>INDEX('RPC Counties'!$B$2:$B$15, MATCH($B211, 'RPC Counties'!$A$2:$A$15, 0))</f>
        <v>TRORC</v>
      </c>
      <c r="D211" t="s">
        <v>134</v>
      </c>
      <c r="E211">
        <v>988</v>
      </c>
      <c r="F211" s="3">
        <f>IFERROR(INDEX(Cities!$E$2:$E$11, MATCH($A211, Cities!$A$2:$A$11, 0)), INDEX(Towns!$E$2:$E$247, MATCH($A211, Towns!$A$2:$A$247, 0)))</f>
        <v>20.2</v>
      </c>
      <c r="G211" s="3">
        <f>INDEX('VCGI Rooftop Solar'!$J$5:$J$260, MATCH($A211, 'VCGI Rooftop Solar'!$D$5:$D$260, 0))</f>
        <v>22.201642935000002</v>
      </c>
      <c r="H211" s="57">
        <f>SUMIFS('Existing Gen'!$E$2:$E$100000, 'Existing Gen'!$B$2:$B$100000, $A211, 'Existing Gen'!$C$2:$C$100000, H$3)/1000</f>
        <v>1.54891</v>
      </c>
      <c r="I211" s="58">
        <f>SUMIFS('Existing Gen'!$E$2:$E$100000, 'Existing Gen'!$B$2:$B$100000, $A211, 'Existing Gen'!$C$2:$C$100000, I$3)/1000</f>
        <v>0</v>
      </c>
      <c r="J211" s="58">
        <f>SUMIFS('Existing Gen'!$E$2:$E$100000, 'Existing Gen'!$B$2:$B$100000, $A211, 'Existing Gen'!$C$2:$C$100000, J$3)/1000</f>
        <v>0</v>
      </c>
      <c r="K211" s="58">
        <f>SUMIFS('Existing Gen'!$E$2:$E$100000, 'Existing Gen'!$B$2:$B$100000, $A211, 'Existing Gen'!$C$2:$C$100000, K$3)/1000</f>
        <v>0</v>
      </c>
      <c r="L211" s="59">
        <f t="shared" si="8"/>
        <v>1.54891</v>
      </c>
      <c r="M211" s="136">
        <f>H211*INDEX(Constants!$D$2:$D$8, MATCH('Cities &amp; Towns'!M$3, Constants!$A$2:$A$8, 0))</f>
        <v>2035.26774</v>
      </c>
      <c r="N211" s="100">
        <f>I211*INDEX(Constants!$D$2:$D$8, MATCH('Cities &amp; Towns'!N$3, Constants!$A$2:$A$8, 0))</f>
        <v>0</v>
      </c>
      <c r="O211" s="100">
        <f>J211*INDEX(Constants!$D$2:$D$8, MATCH('Cities &amp; Towns'!O$3, Constants!$A$2:$A$8, 0))</f>
        <v>0</v>
      </c>
      <c r="P211" s="100">
        <f>K211*INDEX(Constants!$D$2:$D$8, MATCH('Cities &amp; Towns'!P$3, Constants!$A$2:$A$8, 0))</f>
        <v>0</v>
      </c>
      <c r="Q211" s="48">
        <f t="shared" si="9"/>
        <v>2035.26774</v>
      </c>
      <c r="R211" s="55">
        <f>IF(SUMIF('GMP feeders by town'!$B$2:$B$1152, $A211, 'GMP feeders by town'!$F$2:$F$1152) = 0, "", IF(SUMIF('GMP feeders by town'!$B$2:$B$1152, $A211, 'GMP feeders by town'!$F$2:$F$1152) &lt; 0, 0, SUMIF('GMP feeders by town'!$B$2:$B$1152, $A211, 'GMP feeders by town'!$F$2:$F$1152)))</f>
        <v>1.745213371100736</v>
      </c>
      <c r="S211" s="55" t="str">
        <f>IFERROR(IF(INDEX('VEC XFMR capacity by town'!$B$41:$BR$41, MATCH($A211, 'VEC XFMR capacity by town'!$B$1:$BR$1, 0)) = 0, "", IF($L211-INDEX('VEC XFMR capacity by town'!$B$41:$BR$41, MATCH($A211, 'VEC XFMR capacity by town'!$B$1:$BR$1, 0))&lt;0, 0, $L211-INDEX('VEC XFMR capacity by town'!$B$41:$BR$41, MATCH($A211, 'VEC XFMR capacity by town'!$B$1:$BR$1, 0)))), "")</f>
        <v/>
      </c>
      <c r="T211" s="55"/>
      <c r="U211" s="55"/>
      <c r="V211" s="55"/>
      <c r="W211" s="55"/>
      <c r="X211" s="55"/>
      <c r="Y211" s="56" cm="1">
        <f t="array" ref="Y211">IF(SUMPRODUCT(--($R211:$X211&lt;&gt;""))=0, "", SUM($R211:$X211))</f>
        <v>1.745213371100736</v>
      </c>
      <c r="Z211" s="212" cm="1">
        <f t="array" ref="Z211">IFERROR(INDEX('EVT Demand'!$H$2:$H$757,MATCH(1,('EVT Demand'!$A$2:$A$757=$A211)*('EVT Demand'!$C$2:$C$757="Total"),0))/1000, "")</f>
        <v>8444.2780000000002</v>
      </c>
    </row>
    <row r="212" spans="1:26" x14ac:dyDescent="0.25">
      <c r="A212" t="s">
        <v>113</v>
      </c>
      <c r="B212" t="s">
        <v>169</v>
      </c>
      <c r="C212" t="str">
        <f>INDEX('RPC Counties'!$B$2:$B$15, MATCH($B212, 'RPC Counties'!$A$2:$A$15, 0))</f>
        <v>ACRPC</v>
      </c>
      <c r="D212" t="s">
        <v>134</v>
      </c>
      <c r="E212">
        <v>301</v>
      </c>
      <c r="F212" s="3">
        <f>IFERROR(INDEX(Cities!$E$2:$E$11, MATCH($A212, Cities!$A$2:$A$11, 0)), INDEX(Towns!$E$2:$E$247, MATCH($A212, Towns!$A$2:$A$247, 0)))</f>
        <v>51.4</v>
      </c>
      <c r="G212" s="3">
        <f>INDEX('VCGI Rooftop Solar'!$J$5:$J$260, MATCH($A212, 'VCGI Rooftop Solar'!$D$5:$D$260, 0))</f>
        <v>3.5123504700000003</v>
      </c>
      <c r="H212" s="57">
        <f>SUMIFS('Existing Gen'!$E$2:$E$100000, 'Existing Gen'!$B$2:$B$100000, $A212, 'Existing Gen'!$C$2:$C$100000, H$3)/1000</f>
        <v>0.12503999999999998</v>
      </c>
      <c r="I212" s="58">
        <f>SUMIFS('Existing Gen'!$E$2:$E$100000, 'Existing Gen'!$B$2:$B$100000, $A212, 'Existing Gen'!$C$2:$C$100000, I$3)/1000</f>
        <v>5.3400000000000001E-3</v>
      </c>
      <c r="J212" s="58">
        <f>SUMIFS('Existing Gen'!$E$2:$E$100000, 'Existing Gen'!$B$2:$B$100000, $A212, 'Existing Gen'!$C$2:$C$100000, J$3)/1000</f>
        <v>0</v>
      </c>
      <c r="K212" s="58">
        <f>SUMIFS('Existing Gen'!$E$2:$E$100000, 'Existing Gen'!$B$2:$B$100000, $A212, 'Existing Gen'!$C$2:$C$100000, K$3)/1000</f>
        <v>0</v>
      </c>
      <c r="L212" s="59">
        <f t="shared" si="8"/>
        <v>0.13038</v>
      </c>
      <c r="M212" s="136">
        <f>H212*INDEX(Constants!$D$2:$D$8, MATCH('Cities &amp; Towns'!M$3, Constants!$A$2:$A$8, 0))</f>
        <v>164.30255999999997</v>
      </c>
      <c r="N212" s="100">
        <f>I212*INDEX(Constants!$D$2:$D$8, MATCH('Cities &amp; Towns'!N$3, Constants!$A$2:$A$8, 0))</f>
        <v>10.52514</v>
      </c>
      <c r="O212" s="100">
        <f>J212*INDEX(Constants!$D$2:$D$8, MATCH('Cities &amp; Towns'!O$3, Constants!$A$2:$A$8, 0))</f>
        <v>0</v>
      </c>
      <c r="P212" s="100">
        <f>K212*INDEX(Constants!$D$2:$D$8, MATCH('Cities &amp; Towns'!P$3, Constants!$A$2:$A$8, 0))</f>
        <v>0</v>
      </c>
      <c r="Q212" s="48">
        <f t="shared" si="9"/>
        <v>174.82769999999996</v>
      </c>
      <c r="R212" s="55">
        <f>IF(SUMIF('GMP feeders by town'!$B$2:$B$1152, $A212, 'GMP feeders by town'!$F$2:$F$1152) = 0, "", IF(SUMIF('GMP feeders by town'!$B$2:$B$1152, $A212, 'GMP feeders by town'!$F$2:$F$1152) &lt; 0, 0, SUMIF('GMP feeders by town'!$B$2:$B$1152, $A212, 'GMP feeders by town'!$F$2:$F$1152)))</f>
        <v>0.71958375531686813</v>
      </c>
      <c r="S212" s="55" t="str">
        <f>IFERROR(IF(INDEX('VEC XFMR capacity by town'!$B$41:$BR$41, MATCH($A212, 'VEC XFMR capacity by town'!$B$1:$BR$1, 0)) = 0, "", IF($L212-INDEX('VEC XFMR capacity by town'!$B$41:$BR$41, MATCH($A212, 'VEC XFMR capacity by town'!$B$1:$BR$1, 0))&lt;0, 0, $L212-INDEX('VEC XFMR capacity by town'!$B$41:$BR$41, MATCH($A212, 'VEC XFMR capacity by town'!$B$1:$BR$1, 0)))), "")</f>
        <v/>
      </c>
      <c r="T212" s="55"/>
      <c r="U212" s="55"/>
      <c r="V212" s="55"/>
      <c r="W212" s="55"/>
      <c r="X212" s="55"/>
      <c r="Y212" s="56" cm="1">
        <f t="array" ref="Y212">IF(SUMPRODUCT(--($R212:$X212&lt;&gt;""))=0, "", SUM($R212:$X212))</f>
        <v>0.71958375531686813</v>
      </c>
      <c r="Z212" s="212" cm="1">
        <f t="array" ref="Z212">IFERROR(INDEX('EVT Demand'!$H$2:$H$757,MATCH(1,('EVT Demand'!$A$2:$A$757=$A212)*('EVT Demand'!$C$2:$C$757="Total"),0))/1000, "")</f>
        <v>1627.3230000000001</v>
      </c>
    </row>
    <row r="213" spans="1:26" x14ac:dyDescent="0.25">
      <c r="A213" t="s">
        <v>114</v>
      </c>
      <c r="B213" t="s">
        <v>169</v>
      </c>
      <c r="C213" t="str">
        <f>INDEX('RPC Counties'!$B$2:$B$15, MATCH($B213, 'RPC Counties'!$A$2:$A$15, 0))</f>
        <v>ACRPC</v>
      </c>
      <c r="D213" t="s">
        <v>134</v>
      </c>
      <c r="E213">
        <v>359</v>
      </c>
      <c r="F213" s="3">
        <f>IFERROR(INDEX(Cities!$E$2:$E$11, MATCH($A213, Cities!$A$2:$A$11, 0)), INDEX(Towns!$E$2:$E$247, MATCH($A213, Towns!$A$2:$A$247, 0)))</f>
        <v>38</v>
      </c>
      <c r="G213" s="3">
        <f>INDEX('VCGI Rooftop Solar'!$J$5:$J$260, MATCH($A213, 'VCGI Rooftop Solar'!$D$5:$D$260, 0))</f>
        <v>5.4434760450000006</v>
      </c>
      <c r="H213" s="57">
        <f>SUMIFS('Existing Gen'!$E$2:$E$100000, 'Existing Gen'!$B$2:$B$100000, $A213, 'Existing Gen'!$C$2:$C$100000, H$3)/1000</f>
        <v>8.8300000000000017E-2</v>
      </c>
      <c r="I213" s="58">
        <f>SUMIFS('Existing Gen'!$E$2:$E$100000, 'Existing Gen'!$B$2:$B$100000, $A213, 'Existing Gen'!$C$2:$C$100000, I$3)/1000</f>
        <v>0</v>
      </c>
      <c r="J213" s="58">
        <f>SUMIFS('Existing Gen'!$E$2:$E$100000, 'Existing Gen'!$B$2:$B$100000, $A213, 'Existing Gen'!$C$2:$C$100000, J$3)/1000</f>
        <v>0</v>
      </c>
      <c r="K213" s="58">
        <f>SUMIFS('Existing Gen'!$E$2:$E$100000, 'Existing Gen'!$B$2:$B$100000, $A213, 'Existing Gen'!$C$2:$C$100000, K$3)/1000</f>
        <v>0</v>
      </c>
      <c r="L213" s="59">
        <f t="shared" si="8"/>
        <v>8.8300000000000017E-2</v>
      </c>
      <c r="M213" s="136">
        <f>H213*INDEX(Constants!$D$2:$D$8, MATCH('Cities &amp; Towns'!M$3, Constants!$A$2:$A$8, 0))</f>
        <v>116.02620000000002</v>
      </c>
      <c r="N213" s="100">
        <f>I213*INDEX(Constants!$D$2:$D$8, MATCH('Cities &amp; Towns'!N$3, Constants!$A$2:$A$8, 0))</f>
        <v>0</v>
      </c>
      <c r="O213" s="100">
        <f>J213*INDEX(Constants!$D$2:$D$8, MATCH('Cities &amp; Towns'!O$3, Constants!$A$2:$A$8, 0))</f>
        <v>0</v>
      </c>
      <c r="P213" s="100">
        <f>K213*INDEX(Constants!$D$2:$D$8, MATCH('Cities &amp; Towns'!P$3, Constants!$A$2:$A$8, 0))</f>
        <v>0</v>
      </c>
      <c r="Q213" s="48">
        <f t="shared" si="9"/>
        <v>116.02620000000002</v>
      </c>
      <c r="R213" s="55">
        <f>IF(SUMIF('GMP feeders by town'!$B$2:$B$1152, $A213, 'GMP feeders by town'!$F$2:$F$1152) = 0, "", IF(SUMIF('GMP feeders by town'!$B$2:$B$1152, $A213, 'GMP feeders by town'!$F$2:$F$1152) &lt; 0, 0, SUMIF('GMP feeders by town'!$B$2:$B$1152, $A213, 'GMP feeders by town'!$F$2:$F$1152)))</f>
        <v>0.54000663008299354</v>
      </c>
      <c r="S213" s="55" t="str">
        <f>IFERROR(IF(INDEX('VEC XFMR capacity by town'!$B$41:$BR$41, MATCH($A213, 'VEC XFMR capacity by town'!$B$1:$BR$1, 0)) = 0, "", IF($L213-INDEX('VEC XFMR capacity by town'!$B$41:$BR$41, MATCH($A213, 'VEC XFMR capacity by town'!$B$1:$BR$1, 0))&lt;0, 0, $L213-INDEX('VEC XFMR capacity by town'!$B$41:$BR$41, MATCH($A213, 'VEC XFMR capacity by town'!$B$1:$BR$1, 0)))), "")</f>
        <v/>
      </c>
      <c r="T213" s="55"/>
      <c r="U213" s="55"/>
      <c r="V213" s="55"/>
      <c r="W213" s="55"/>
      <c r="X213" s="55"/>
      <c r="Y213" s="56" cm="1">
        <f t="array" ref="Y213">IF(SUMPRODUCT(--($R213:$X213&lt;&gt;""))=0, "", SUM($R213:$X213))</f>
        <v>0.54000663008299354</v>
      </c>
      <c r="Z213" s="212" cm="1">
        <f t="array" ref="Z213">IFERROR(INDEX('EVT Demand'!$H$2:$H$757,MATCH(1,('EVT Demand'!$A$2:$A$757=$A213)*('EVT Demand'!$C$2:$C$757="Total"),0))/1000, "")</f>
        <v>1685.9760000000001</v>
      </c>
    </row>
    <row r="214" spans="1:26" x14ac:dyDescent="0.25">
      <c r="A214" t="s">
        <v>115</v>
      </c>
      <c r="B214" t="s">
        <v>281</v>
      </c>
      <c r="C214" t="str">
        <f>INDEX('RPC Counties'!$B$2:$B$15, MATCH($B214, 'RPC Counties'!$A$2:$A$15, 0))</f>
        <v>TRORC</v>
      </c>
      <c r="D214" t="s">
        <v>134</v>
      </c>
      <c r="E214" s="1">
        <v>10686</v>
      </c>
      <c r="F214" s="3">
        <f>IFERROR(INDEX(Cities!$E$2:$E$11, MATCH($A214, Cities!$A$2:$A$11, 0)), INDEX(Towns!$E$2:$E$247, MATCH($A214, Towns!$A$2:$A$247, 0)))</f>
        <v>45</v>
      </c>
      <c r="G214" s="3">
        <f>INDEX('VCGI Rooftop Solar'!$J$5:$J$260, MATCH($A214, 'VCGI Rooftop Solar'!$D$5:$D$260, 0))</f>
        <v>123.49764269000001</v>
      </c>
      <c r="H214" s="57">
        <f>SUMIFS('Existing Gen'!$E$2:$E$100000, 'Existing Gen'!$B$2:$B$100000, $A214, 'Existing Gen'!$C$2:$C$100000, H$3)/1000</f>
        <v>12.505680000000009</v>
      </c>
      <c r="I214" s="58">
        <f>SUMIFS('Existing Gen'!$E$2:$E$100000, 'Existing Gen'!$B$2:$B$100000, $A214, 'Existing Gen'!$C$2:$C$100000, I$3)/1000</f>
        <v>4.7999999999999996E-3</v>
      </c>
      <c r="J214" s="58">
        <f>SUMIFS('Existing Gen'!$E$2:$E$100000, 'Existing Gen'!$B$2:$B$100000, $A214, 'Existing Gen'!$C$2:$C$100000, J$3)/1000</f>
        <v>0</v>
      </c>
      <c r="K214" s="58">
        <f>SUMIFS('Existing Gen'!$E$2:$E$100000, 'Existing Gen'!$B$2:$B$100000, $A214, 'Existing Gen'!$C$2:$C$100000, K$3)/1000</f>
        <v>35.6</v>
      </c>
      <c r="L214" s="59">
        <f t="shared" si="8"/>
        <v>48.11048000000001</v>
      </c>
      <c r="M214" s="136">
        <f>H214*INDEX(Constants!$D$2:$D$8, MATCH('Cities &amp; Towns'!M$3, Constants!$A$2:$A$8, 0))</f>
        <v>16432.463520000012</v>
      </c>
      <c r="N214" s="100">
        <f>I214*INDEX(Constants!$D$2:$D$8, MATCH('Cities &amp; Towns'!N$3, Constants!$A$2:$A$8, 0))</f>
        <v>9.460799999999999</v>
      </c>
      <c r="O214" s="100">
        <f>J214*INDEX(Constants!$D$2:$D$8, MATCH('Cities &amp; Towns'!O$3, Constants!$A$2:$A$8, 0))</f>
        <v>0</v>
      </c>
      <c r="P214" s="100">
        <f>K214*INDEX(Constants!$D$2:$D$8, MATCH('Cities &amp; Towns'!P$3, Constants!$A$2:$A$8, 0))</f>
        <v>155928</v>
      </c>
      <c r="Q214" s="48">
        <f t="shared" si="9"/>
        <v>172369.92432000002</v>
      </c>
      <c r="R214" s="55">
        <f>IF(SUMIF('GMP feeders by town'!$B$2:$B$1152, $A214, 'GMP feeders by town'!$F$2:$F$1152) = 0, "", IF(SUMIF('GMP feeders by town'!$B$2:$B$1152, $A214, 'GMP feeders by town'!$F$2:$F$1152) &lt; 0, 0, SUMIF('GMP feeders by town'!$B$2:$B$1152, $A214, 'GMP feeders by town'!$F$2:$F$1152)))</f>
        <v>70.719531355815676</v>
      </c>
      <c r="S214" s="55" t="str">
        <f>IFERROR(IF(INDEX('VEC XFMR capacity by town'!$B$41:$BR$41, MATCH($A214, 'VEC XFMR capacity by town'!$B$1:$BR$1, 0)) = 0, "", IF($L214-INDEX('VEC XFMR capacity by town'!$B$41:$BR$41, MATCH($A214, 'VEC XFMR capacity by town'!$B$1:$BR$1, 0))&lt;0, 0, $L214-INDEX('VEC XFMR capacity by town'!$B$41:$BR$41, MATCH($A214, 'VEC XFMR capacity by town'!$B$1:$BR$1, 0)))), "")</f>
        <v/>
      </c>
      <c r="T214" s="55"/>
      <c r="U214" s="55"/>
      <c r="V214" s="55"/>
      <c r="W214" s="55"/>
      <c r="X214" s="55"/>
      <c r="Y214" s="56" cm="1">
        <f t="array" ref="Y214">IF(SUMPRODUCT(--($R214:$X214&lt;&gt;""))=0, "", SUM($R214:$X214))</f>
        <v>70.719531355815676</v>
      </c>
      <c r="Z214" s="212" cm="1">
        <f t="array" ref="Z214">IFERROR(INDEX('EVT Demand'!$H$2:$H$757,MATCH(1,('EVT Demand'!$A$2:$A$757=$A214)*('EVT Demand'!$C$2:$C$757="Total"),0))/1000, "")</f>
        <v>101013.374</v>
      </c>
    </row>
    <row r="215" spans="1:26" x14ac:dyDescent="0.25">
      <c r="A215" t="s">
        <v>116</v>
      </c>
      <c r="B215" t="s">
        <v>281</v>
      </c>
      <c r="C215" t="str">
        <f>INDEX('RPC Counties'!$B$2:$B$15, MATCH($B215, 'RPC Counties'!$A$2:$A$15, 0))</f>
        <v>TRORC</v>
      </c>
      <c r="D215" t="s">
        <v>134</v>
      </c>
      <c r="E215" s="1">
        <v>3446</v>
      </c>
      <c r="F215" s="3">
        <f>IFERROR(INDEX(Cities!$E$2:$E$11, MATCH($A215, Cities!$A$2:$A$11, 0)), INDEX(Towns!$E$2:$E$247, MATCH($A215, Towns!$A$2:$A$247, 0)))</f>
        <v>45</v>
      </c>
      <c r="G215" s="3">
        <f>INDEX('VCGI Rooftop Solar'!$J$5:$J$260, MATCH($A215, 'VCGI Rooftop Solar'!$D$5:$D$260, 0))</f>
        <v>33.209676475000002</v>
      </c>
      <c r="H215" s="57">
        <f>SUMIFS('Existing Gen'!$E$2:$E$100000, 'Existing Gen'!$B$2:$B$100000, $A215, 'Existing Gen'!$C$2:$C$100000, H$3)/1000</f>
        <v>3.9226599999999991</v>
      </c>
      <c r="I215" s="58">
        <f>SUMIFS('Existing Gen'!$E$2:$E$100000, 'Existing Gen'!$B$2:$B$100000, $A215, 'Existing Gen'!$C$2:$C$100000, I$3)/1000</f>
        <v>0</v>
      </c>
      <c r="J215" s="58">
        <f>SUMIFS('Existing Gen'!$E$2:$E$100000, 'Existing Gen'!$B$2:$B$100000, $A215, 'Existing Gen'!$C$2:$C$100000, J$3)/1000</f>
        <v>0</v>
      </c>
      <c r="K215" s="58">
        <f>SUMIFS('Existing Gen'!$E$2:$E$100000, 'Existing Gen'!$B$2:$B$100000, $A215, 'Existing Gen'!$C$2:$C$100000, K$3)/1000</f>
        <v>3.048</v>
      </c>
      <c r="L215" s="59">
        <f t="shared" si="8"/>
        <v>6.9706599999999987</v>
      </c>
      <c r="M215" s="136">
        <f>H215*INDEX(Constants!$D$2:$D$8, MATCH('Cities &amp; Towns'!M$3, Constants!$A$2:$A$8, 0))</f>
        <v>5154.3752399999985</v>
      </c>
      <c r="N215" s="100">
        <f>I215*INDEX(Constants!$D$2:$D$8, MATCH('Cities &amp; Towns'!N$3, Constants!$A$2:$A$8, 0))</f>
        <v>0</v>
      </c>
      <c r="O215" s="100">
        <f>J215*INDEX(Constants!$D$2:$D$8, MATCH('Cities &amp; Towns'!O$3, Constants!$A$2:$A$8, 0))</f>
        <v>0</v>
      </c>
      <c r="P215" s="100">
        <f>K215*INDEX(Constants!$D$2:$D$8, MATCH('Cities &amp; Towns'!P$3, Constants!$A$2:$A$8, 0))</f>
        <v>13350.24</v>
      </c>
      <c r="Q215" s="48">
        <f t="shared" si="9"/>
        <v>18504.615239999999</v>
      </c>
      <c r="R215" s="55">
        <f>IF(SUMIF('GMP feeders by town'!$B$2:$B$1152, $A215, 'GMP feeders by town'!$F$2:$F$1152) = 0, "", IF(SUMIF('GMP feeders by town'!$B$2:$B$1152, $A215, 'GMP feeders by town'!$F$2:$F$1152) &lt; 0, 0, SUMIF('GMP feeders by town'!$B$2:$B$1152, $A215, 'GMP feeders by town'!$F$2:$F$1152)))</f>
        <v>13.282247561847891</v>
      </c>
      <c r="S215" s="55" t="str">
        <f>IFERROR(IF(INDEX('VEC XFMR capacity by town'!$B$41:$BR$41, MATCH($A215, 'VEC XFMR capacity by town'!$B$1:$BR$1, 0)) = 0, "", IF($L215-INDEX('VEC XFMR capacity by town'!$B$41:$BR$41, MATCH($A215, 'VEC XFMR capacity by town'!$B$1:$BR$1, 0))&lt;0, 0, $L215-INDEX('VEC XFMR capacity by town'!$B$41:$BR$41, MATCH($A215, 'VEC XFMR capacity by town'!$B$1:$BR$1, 0)))), "")</f>
        <v/>
      </c>
      <c r="T215" s="55"/>
      <c r="U215" s="55"/>
      <c r="V215" s="55"/>
      <c r="W215" s="55"/>
      <c r="X215" s="55"/>
      <c r="Y215" s="56" cm="1">
        <f t="array" ref="Y215">IF(SUMPRODUCT(--($R215:$X215&lt;&gt;""))=0, "", SUM($R215:$X215))</f>
        <v>13.282247561847891</v>
      </c>
      <c r="Z215" s="212" cm="1">
        <f t="array" ref="Z215">IFERROR(INDEX('EVT Demand'!$H$2:$H$757,MATCH(1,('EVT Demand'!$A$2:$A$757=$A215)*('EVT Demand'!$C$2:$C$757="Total"),0))/1000, "")</f>
        <v>15581.397000000001</v>
      </c>
    </row>
    <row r="216" spans="1:26" x14ac:dyDescent="0.25">
      <c r="A216" t="s">
        <v>117</v>
      </c>
      <c r="B216" t="s">
        <v>226</v>
      </c>
      <c r="C216" t="str">
        <f>INDEX('RPC Counties'!$B$2:$B$15, MATCH($B216, 'RPC Counties'!$A$2:$A$15, 0))</f>
        <v>TRORC</v>
      </c>
      <c r="D216" t="s">
        <v>134</v>
      </c>
      <c r="E216" s="1">
        <v>2293</v>
      </c>
      <c r="F216" s="3">
        <f>IFERROR(INDEX(Cities!$E$2:$E$11, MATCH($A216, Cities!$A$2:$A$11, 0)), INDEX(Towns!$E$2:$E$247, MATCH($A216, Towns!$A$2:$A$247, 0)))</f>
        <v>64.2</v>
      </c>
      <c r="G216" s="3">
        <f>INDEX('VCGI Rooftop Solar'!$J$5:$J$260, MATCH($A216, 'VCGI Rooftop Solar'!$D$5:$D$260, 0))</f>
        <v>31.724575425000001</v>
      </c>
      <c r="H216" s="57">
        <f>SUMIFS('Existing Gen'!$E$2:$E$100000, 'Existing Gen'!$B$2:$B$100000, $A216, 'Existing Gen'!$C$2:$C$100000, H$3)/1000</f>
        <v>3.0415799999999993</v>
      </c>
      <c r="I216" s="58">
        <f>SUMIFS('Existing Gen'!$E$2:$E$100000, 'Existing Gen'!$B$2:$B$100000, $A216, 'Existing Gen'!$C$2:$C$100000, I$3)/1000</f>
        <v>0</v>
      </c>
      <c r="J216" s="58">
        <f>SUMIFS('Existing Gen'!$E$2:$E$100000, 'Existing Gen'!$B$2:$B$100000, $A216, 'Existing Gen'!$C$2:$C$100000, J$3)/1000</f>
        <v>0</v>
      </c>
      <c r="K216" s="58">
        <f>SUMIFS('Existing Gen'!$E$2:$E$100000, 'Existing Gen'!$B$2:$B$100000, $A216, 'Existing Gen'!$C$2:$C$100000, K$3)/1000</f>
        <v>0.70399999999999996</v>
      </c>
      <c r="L216" s="59">
        <f t="shared" si="8"/>
        <v>3.7455799999999995</v>
      </c>
      <c r="M216" s="136">
        <f>H216*INDEX(Constants!$D$2:$D$8, MATCH('Cities &amp; Towns'!M$3, Constants!$A$2:$A$8, 0))</f>
        <v>3996.6361199999992</v>
      </c>
      <c r="N216" s="100">
        <f>I216*INDEX(Constants!$D$2:$D$8, MATCH('Cities &amp; Towns'!N$3, Constants!$A$2:$A$8, 0))</f>
        <v>0</v>
      </c>
      <c r="O216" s="100">
        <f>J216*INDEX(Constants!$D$2:$D$8, MATCH('Cities &amp; Towns'!O$3, Constants!$A$2:$A$8, 0))</f>
        <v>0</v>
      </c>
      <c r="P216" s="100">
        <f>K216*INDEX(Constants!$D$2:$D$8, MATCH('Cities &amp; Towns'!P$3, Constants!$A$2:$A$8, 0))</f>
        <v>3083.52</v>
      </c>
      <c r="Q216" s="48">
        <f t="shared" si="9"/>
        <v>7080.1561199999996</v>
      </c>
      <c r="R216" s="55">
        <f>IF(SUMIF('GMP feeders by town'!$B$2:$B$1152, $A216, 'GMP feeders by town'!$F$2:$F$1152) = 0, "", IF(SUMIF('GMP feeders by town'!$B$2:$B$1152, $A216, 'GMP feeders by town'!$F$2:$F$1152) &lt; 0, 0, SUMIF('GMP feeders by town'!$B$2:$B$1152, $A216, 'GMP feeders by town'!$F$2:$F$1152)))</f>
        <v>9.0572836727353305</v>
      </c>
      <c r="S216" s="55" t="str">
        <f>IFERROR(IF(INDEX('VEC XFMR capacity by town'!$B$41:$BR$41, MATCH($A216, 'VEC XFMR capacity by town'!$B$1:$BR$1, 0)) = 0, "", IF($L216-INDEX('VEC XFMR capacity by town'!$B$41:$BR$41, MATCH($A216, 'VEC XFMR capacity by town'!$B$1:$BR$1, 0))&lt;0, 0, $L216-INDEX('VEC XFMR capacity by town'!$B$41:$BR$41, MATCH($A216, 'VEC XFMR capacity by town'!$B$1:$BR$1, 0)))), "")</f>
        <v/>
      </c>
      <c r="T216" s="55"/>
      <c r="U216" s="55"/>
      <c r="V216" s="55"/>
      <c r="W216" s="55"/>
      <c r="X216" s="55"/>
      <c r="Y216" s="56" cm="1">
        <f t="array" ref="Y216">IF(SUMPRODUCT(--($R216:$X216&lt;&gt;""))=0, "", SUM($R216:$X216))</f>
        <v>9.0572836727353305</v>
      </c>
      <c r="Z216" s="212" cm="1">
        <f t="array" ref="Z216">IFERROR(INDEX('EVT Demand'!$H$2:$H$757,MATCH(1,('EVT Demand'!$A$2:$A$757=$A216)*('EVT Demand'!$C$2:$C$757="Total"),0))/1000, "")</f>
        <v>11374.931</v>
      </c>
    </row>
    <row r="217" spans="1:26" x14ac:dyDescent="0.25">
      <c r="A217" t="s">
        <v>118</v>
      </c>
      <c r="B217" t="s">
        <v>281</v>
      </c>
      <c r="C217" t="str">
        <f>INDEX('RPC Counties'!$B$2:$B$15, MATCH($B217, 'RPC Counties'!$A$2:$A$15, 0))</f>
        <v>TRORC</v>
      </c>
      <c r="D217" t="s">
        <v>134</v>
      </c>
      <c r="E217" s="1">
        <v>3612</v>
      </c>
      <c r="F217" s="3">
        <f>IFERROR(INDEX(Cities!$E$2:$E$11, MATCH($A217, Cities!$A$2:$A$11, 0)), INDEX(Towns!$E$2:$E$247, MATCH($A217, Towns!$A$2:$A$247, 0)))</f>
        <v>44.4</v>
      </c>
      <c r="G217" s="3">
        <f>INDEX('VCGI Rooftop Solar'!$J$5:$J$260, MATCH($A217, 'VCGI Rooftop Solar'!$D$5:$D$260, 0))</f>
        <v>31.448806245</v>
      </c>
      <c r="H217" s="57">
        <f>SUMIFS('Existing Gen'!$E$2:$E$100000, 'Existing Gen'!$B$2:$B$100000, $A217, 'Existing Gen'!$C$2:$C$100000, H$3)/1000</f>
        <v>3.4839599999999979</v>
      </c>
      <c r="I217" s="58">
        <f>SUMIFS('Existing Gen'!$E$2:$E$100000, 'Existing Gen'!$B$2:$B$100000, $A217, 'Existing Gen'!$C$2:$C$100000, I$3)/1000</f>
        <v>0</v>
      </c>
      <c r="J217" s="58">
        <f>SUMIFS('Existing Gen'!$E$2:$E$100000, 'Existing Gen'!$B$2:$B$100000, $A217, 'Existing Gen'!$C$2:$C$100000, J$3)/1000</f>
        <v>0</v>
      </c>
      <c r="K217" s="58">
        <f>SUMIFS('Existing Gen'!$E$2:$E$100000, 'Existing Gen'!$B$2:$B$100000, $A217, 'Existing Gen'!$C$2:$C$100000, K$3)/1000</f>
        <v>0</v>
      </c>
      <c r="L217" s="59">
        <f t="shared" si="8"/>
        <v>3.4839599999999979</v>
      </c>
      <c r="M217" s="136">
        <f>H217*INDEX(Constants!$D$2:$D$8, MATCH('Cities &amp; Towns'!M$3, Constants!$A$2:$A$8, 0))</f>
        <v>4577.9234399999978</v>
      </c>
      <c r="N217" s="100">
        <f>I217*INDEX(Constants!$D$2:$D$8, MATCH('Cities &amp; Towns'!N$3, Constants!$A$2:$A$8, 0))</f>
        <v>0</v>
      </c>
      <c r="O217" s="100">
        <f>J217*INDEX(Constants!$D$2:$D$8, MATCH('Cities &amp; Towns'!O$3, Constants!$A$2:$A$8, 0))</f>
        <v>0</v>
      </c>
      <c r="P217" s="100">
        <f>K217*INDEX(Constants!$D$2:$D$8, MATCH('Cities &amp; Towns'!P$3, Constants!$A$2:$A$8, 0))</f>
        <v>0</v>
      </c>
      <c r="Q217" s="48">
        <f t="shared" si="9"/>
        <v>4577.9234399999978</v>
      </c>
      <c r="R217" s="55">
        <f>IF(SUMIF('GMP feeders by town'!$B$2:$B$1152, $A217, 'GMP feeders by town'!$F$2:$F$1152) = 0, "", IF(SUMIF('GMP feeders by town'!$B$2:$B$1152, $A217, 'GMP feeders by town'!$F$2:$F$1152) &lt; 0, 0, SUMIF('GMP feeders by town'!$B$2:$B$1152, $A217, 'GMP feeders by town'!$F$2:$F$1152)))</f>
        <v>5.2687777683541537</v>
      </c>
      <c r="S217" s="55" t="str">
        <f>IFERROR(IF(INDEX('VEC XFMR capacity by town'!$B$41:$BR$41, MATCH($A217, 'VEC XFMR capacity by town'!$B$1:$BR$1, 0)) = 0, "", IF($L217-INDEX('VEC XFMR capacity by town'!$B$41:$BR$41, MATCH($A217, 'VEC XFMR capacity by town'!$B$1:$BR$1, 0))&lt;0, 0, $L217-INDEX('VEC XFMR capacity by town'!$B$41:$BR$41, MATCH($A217, 'VEC XFMR capacity by town'!$B$1:$BR$1, 0)))), "")</f>
        <v/>
      </c>
      <c r="T217" s="55"/>
      <c r="U217" s="55"/>
      <c r="V217" s="55"/>
      <c r="W217" s="55"/>
      <c r="X217" s="55"/>
      <c r="Y217" s="56" cm="1">
        <f t="array" ref="Y217">IF(SUMPRODUCT(--($R217:$X217&lt;&gt;""))=0, "", SUM($R217:$X217))</f>
        <v>5.2687777683541537</v>
      </c>
      <c r="Z217" s="212" cm="1">
        <f t="array" ref="Z217">IFERROR(INDEX('EVT Demand'!$H$2:$H$757,MATCH(1,('EVT Demand'!$A$2:$A$757=$A217)*('EVT Demand'!$C$2:$C$757="Total"),0))/1000, "")</f>
        <v>17518.637999999999</v>
      </c>
    </row>
    <row r="218" spans="1:26" x14ac:dyDescent="0.25">
      <c r="A218" t="s">
        <v>119</v>
      </c>
      <c r="B218" t="s">
        <v>290</v>
      </c>
      <c r="C218" t="str">
        <f>INDEX('RPC Counties'!$B$2:$B$15, MATCH($B218, 'RPC Counties'!$A$2:$A$15, 0))</f>
        <v>RRPC</v>
      </c>
      <c r="D218" t="s">
        <v>134</v>
      </c>
      <c r="E218">
        <v>504</v>
      </c>
      <c r="F218" s="3">
        <f>IFERROR(INDEX(Cities!$E$2:$E$11, MATCH($A218, Cities!$A$2:$A$11, 0)), INDEX(Towns!$E$2:$E$247, MATCH($A218, Towns!$A$2:$A$247, 0)))</f>
        <v>20.100000000000001</v>
      </c>
      <c r="G218" s="3">
        <f>INDEX('VCGI Rooftop Solar'!$J$5:$J$260, MATCH($A218, 'VCGI Rooftop Solar'!$D$5:$D$260, 0))</f>
        <v>7.230539405</v>
      </c>
      <c r="H218" s="57">
        <f>SUMIFS('Existing Gen'!$E$2:$E$100000, 'Existing Gen'!$B$2:$B$100000, $A218, 'Existing Gen'!$C$2:$C$100000, H$3)/1000</f>
        <v>0.17987999999999996</v>
      </c>
      <c r="I218" s="58">
        <f>SUMIFS('Existing Gen'!$E$2:$E$100000, 'Existing Gen'!$B$2:$B$100000, $A218, 'Existing Gen'!$C$2:$C$100000, I$3)/1000</f>
        <v>0</v>
      </c>
      <c r="J218" s="58">
        <f>SUMIFS('Existing Gen'!$E$2:$E$100000, 'Existing Gen'!$B$2:$B$100000, $A218, 'Existing Gen'!$C$2:$C$100000, J$3)/1000</f>
        <v>0</v>
      </c>
      <c r="K218" s="58">
        <f>SUMIFS('Existing Gen'!$E$2:$E$100000, 'Existing Gen'!$B$2:$B$100000, $A218, 'Existing Gen'!$C$2:$C$100000, K$3)/1000</f>
        <v>0</v>
      </c>
      <c r="L218" s="59">
        <f t="shared" si="8"/>
        <v>0.17987999999999996</v>
      </c>
      <c r="M218" s="136">
        <f>H218*INDEX(Constants!$D$2:$D$8, MATCH('Cities &amp; Towns'!M$3, Constants!$A$2:$A$8, 0))</f>
        <v>236.36231999999995</v>
      </c>
      <c r="N218" s="100">
        <f>I218*INDEX(Constants!$D$2:$D$8, MATCH('Cities &amp; Towns'!N$3, Constants!$A$2:$A$8, 0))</f>
        <v>0</v>
      </c>
      <c r="O218" s="100">
        <f>J218*INDEX(Constants!$D$2:$D$8, MATCH('Cities &amp; Towns'!O$3, Constants!$A$2:$A$8, 0))</f>
        <v>0</v>
      </c>
      <c r="P218" s="100">
        <f>K218*INDEX(Constants!$D$2:$D$8, MATCH('Cities &amp; Towns'!P$3, Constants!$A$2:$A$8, 0))</f>
        <v>0</v>
      </c>
      <c r="Q218" s="48">
        <f t="shared" si="9"/>
        <v>236.36231999999995</v>
      </c>
      <c r="R218" s="55">
        <f>IF(SUMIF('GMP feeders by town'!$B$2:$B$1152, $A218, 'GMP feeders by town'!$F$2:$F$1152) = 0, "", IF(SUMIF('GMP feeders by town'!$B$2:$B$1152, $A218, 'GMP feeders by town'!$F$2:$F$1152) &lt; 0, 0, SUMIF('GMP feeders by town'!$B$2:$B$1152, $A218, 'GMP feeders by town'!$F$2:$F$1152)))</f>
        <v>2.115348329058834</v>
      </c>
      <c r="S218" s="55" t="str">
        <f>IFERROR(IF(INDEX('VEC XFMR capacity by town'!$B$41:$BR$41, MATCH($A218, 'VEC XFMR capacity by town'!$B$1:$BR$1, 0)) = 0, "", IF($L218-INDEX('VEC XFMR capacity by town'!$B$41:$BR$41, MATCH($A218, 'VEC XFMR capacity by town'!$B$1:$BR$1, 0))&lt;0, 0, $L218-INDEX('VEC XFMR capacity by town'!$B$41:$BR$41, MATCH($A218, 'VEC XFMR capacity by town'!$B$1:$BR$1, 0)))), "")</f>
        <v/>
      </c>
      <c r="T218" s="55"/>
      <c r="U218" s="55"/>
      <c r="V218" s="55"/>
      <c r="W218" s="55"/>
      <c r="X218" s="55"/>
      <c r="Y218" s="56" cm="1">
        <f t="array" ref="Y218">IF(SUMPRODUCT(--($R218:$X218&lt;&gt;""))=0, "", SUM($R218:$X218))</f>
        <v>2.115348329058834</v>
      </c>
      <c r="Z218" s="212" cm="1">
        <f t="array" ref="Z218">IFERROR(INDEX('EVT Demand'!$H$2:$H$757,MATCH(1,('EVT Demand'!$A$2:$A$757=$A218)*('EVT Demand'!$C$2:$C$757="Total"),0))/1000, "")</f>
        <v>3959.1669999999999</v>
      </c>
    </row>
    <row r="219" spans="1:26" x14ac:dyDescent="0.25">
      <c r="A219" t="s">
        <v>120</v>
      </c>
      <c r="B219" t="s">
        <v>281</v>
      </c>
      <c r="C219" t="str">
        <f>INDEX('RPC Counties'!$B$2:$B$15, MATCH($B219, 'RPC Counties'!$A$2:$A$15, 0))</f>
        <v>TRORC</v>
      </c>
      <c r="D219" t="s">
        <v>134</v>
      </c>
      <c r="E219">
        <v>641</v>
      </c>
      <c r="F219" s="3">
        <f>IFERROR(INDEX(Cities!$E$2:$E$11, MATCH($A219, Cities!$A$2:$A$11, 0)), INDEX(Towns!$E$2:$E$247, MATCH($A219, Towns!$A$2:$A$247, 0)))</f>
        <v>48.1</v>
      </c>
      <c r="G219" s="3">
        <f>INDEX('VCGI Rooftop Solar'!$J$5:$J$260, MATCH($A219, 'VCGI Rooftop Solar'!$D$5:$D$260, 0))</f>
        <v>9.9662388600000007</v>
      </c>
      <c r="H219" s="57">
        <f>SUMIFS('Existing Gen'!$E$2:$E$100000, 'Existing Gen'!$B$2:$B$100000, $A219, 'Existing Gen'!$C$2:$C$100000, H$3)/1000</f>
        <v>0.29115999999999997</v>
      </c>
      <c r="I219" s="58">
        <f>SUMIFS('Existing Gen'!$E$2:$E$100000, 'Existing Gen'!$B$2:$B$100000, $A219, 'Existing Gen'!$C$2:$C$100000, I$3)/1000</f>
        <v>0</v>
      </c>
      <c r="J219" s="58">
        <f>SUMIFS('Existing Gen'!$E$2:$E$100000, 'Existing Gen'!$B$2:$B$100000, $A219, 'Existing Gen'!$C$2:$C$100000, J$3)/1000</f>
        <v>0</v>
      </c>
      <c r="K219" s="58">
        <f>SUMIFS('Existing Gen'!$E$2:$E$100000, 'Existing Gen'!$B$2:$B$100000, $A219, 'Existing Gen'!$C$2:$C$100000, K$3)/1000</f>
        <v>0</v>
      </c>
      <c r="L219" s="59">
        <f t="shared" si="8"/>
        <v>0.29115999999999997</v>
      </c>
      <c r="M219" s="136">
        <f>H219*INDEX(Constants!$D$2:$D$8, MATCH('Cities &amp; Towns'!M$3, Constants!$A$2:$A$8, 0))</f>
        <v>382.58423999999997</v>
      </c>
      <c r="N219" s="100">
        <f>I219*INDEX(Constants!$D$2:$D$8, MATCH('Cities &amp; Towns'!N$3, Constants!$A$2:$A$8, 0))</f>
        <v>0</v>
      </c>
      <c r="O219" s="100">
        <f>J219*INDEX(Constants!$D$2:$D$8, MATCH('Cities &amp; Towns'!O$3, Constants!$A$2:$A$8, 0))</f>
        <v>0</v>
      </c>
      <c r="P219" s="100">
        <f>K219*INDEX(Constants!$D$2:$D$8, MATCH('Cities &amp; Towns'!P$3, Constants!$A$2:$A$8, 0))</f>
        <v>0</v>
      </c>
      <c r="Q219" s="48">
        <f t="shared" si="9"/>
        <v>382.58423999999997</v>
      </c>
      <c r="R219" s="55">
        <f>IF(SUMIF('GMP feeders by town'!$B$2:$B$1152, $A219, 'GMP feeders by town'!$F$2:$F$1152) = 0, "", IF(SUMIF('GMP feeders by town'!$B$2:$B$1152, $A219, 'GMP feeders by town'!$F$2:$F$1152) &lt; 0, 0, SUMIF('GMP feeders by town'!$B$2:$B$1152, $A219, 'GMP feeders by town'!$F$2:$F$1152)))</f>
        <v>10.62743783054405</v>
      </c>
      <c r="S219" s="55" t="str">
        <f>IFERROR(IF(INDEX('VEC XFMR capacity by town'!$B$41:$BR$41, MATCH($A219, 'VEC XFMR capacity by town'!$B$1:$BR$1, 0)) = 0, "", IF($L219-INDEX('VEC XFMR capacity by town'!$B$41:$BR$41, MATCH($A219, 'VEC XFMR capacity by town'!$B$1:$BR$1, 0))&lt;0, 0, $L219-INDEX('VEC XFMR capacity by town'!$B$41:$BR$41, MATCH($A219, 'VEC XFMR capacity by town'!$B$1:$BR$1, 0)))), "")</f>
        <v/>
      </c>
      <c r="T219" s="55"/>
      <c r="U219" s="55"/>
      <c r="V219" s="55"/>
      <c r="W219" s="55"/>
      <c r="X219" s="55"/>
      <c r="Y219" s="56" cm="1">
        <f t="array" ref="Y219">IF(SUMPRODUCT(--($R219:$X219&lt;&gt;""))=0, "", SUM($R219:$X219))</f>
        <v>10.62743783054405</v>
      </c>
      <c r="Z219" s="212" cm="1">
        <f t="array" ref="Z219">IFERROR(INDEX('EVT Demand'!$H$2:$H$757,MATCH(1,('EVT Demand'!$A$2:$A$757=$A219)*('EVT Demand'!$C$2:$C$757="Total"),0))/1000, "")</f>
        <v>6457.1</v>
      </c>
    </row>
    <row r="220" spans="1:26" x14ac:dyDescent="0.25">
      <c r="A220" t="s">
        <v>121</v>
      </c>
      <c r="B220" t="s">
        <v>281</v>
      </c>
      <c r="C220" t="str">
        <f>INDEX('RPC Counties'!$B$2:$B$15, MATCH($B220, 'RPC Counties'!$A$2:$A$15, 0))</f>
        <v>TRORC</v>
      </c>
      <c r="D220" t="s">
        <v>134</v>
      </c>
      <c r="E220">
        <v>916</v>
      </c>
      <c r="F220" s="3">
        <f>IFERROR(INDEX(Cities!$E$2:$E$11, MATCH($A220, Cities!$A$2:$A$11, 0)), INDEX(Towns!$E$2:$E$247, MATCH($A220, Towns!$A$2:$A$247, 0)))</f>
        <v>39.4</v>
      </c>
      <c r="G220" s="3">
        <f>INDEX('VCGI Rooftop Solar'!$J$5:$J$260, MATCH($A220, 'VCGI Rooftop Solar'!$D$5:$D$260, 0))</f>
        <v>13.79241268</v>
      </c>
      <c r="H220" s="57">
        <f>SUMIFS('Existing Gen'!$E$2:$E$100000, 'Existing Gen'!$B$2:$B$100000, $A220, 'Existing Gen'!$C$2:$C$100000, H$3)/1000</f>
        <v>0.6133900000000001</v>
      </c>
      <c r="I220" s="58">
        <f>SUMIFS('Existing Gen'!$E$2:$E$100000, 'Existing Gen'!$B$2:$B$100000, $A220, 'Existing Gen'!$C$2:$C$100000, I$3)/1000</f>
        <v>0</v>
      </c>
      <c r="J220" s="58">
        <f>SUMIFS('Existing Gen'!$E$2:$E$100000, 'Existing Gen'!$B$2:$B$100000, $A220, 'Existing Gen'!$C$2:$C$100000, J$3)/1000</f>
        <v>0</v>
      </c>
      <c r="K220" s="58">
        <f>SUMIFS('Existing Gen'!$E$2:$E$100000, 'Existing Gen'!$B$2:$B$100000, $A220, 'Existing Gen'!$C$2:$C$100000, K$3)/1000</f>
        <v>0</v>
      </c>
      <c r="L220" s="59">
        <f t="shared" si="8"/>
        <v>0.6133900000000001</v>
      </c>
      <c r="M220" s="136">
        <f>H220*INDEX(Constants!$D$2:$D$8, MATCH('Cities &amp; Towns'!M$3, Constants!$A$2:$A$8, 0))</f>
        <v>805.99446000000012</v>
      </c>
      <c r="N220" s="100">
        <f>I220*INDEX(Constants!$D$2:$D$8, MATCH('Cities &amp; Towns'!N$3, Constants!$A$2:$A$8, 0))</f>
        <v>0</v>
      </c>
      <c r="O220" s="100">
        <f>J220*INDEX(Constants!$D$2:$D$8, MATCH('Cities &amp; Towns'!O$3, Constants!$A$2:$A$8, 0))</f>
        <v>0</v>
      </c>
      <c r="P220" s="100">
        <f>K220*INDEX(Constants!$D$2:$D$8, MATCH('Cities &amp; Towns'!P$3, Constants!$A$2:$A$8, 0))</f>
        <v>0</v>
      </c>
      <c r="Q220" s="48">
        <f t="shared" si="9"/>
        <v>805.99446000000012</v>
      </c>
      <c r="R220" s="55">
        <f>IF(SUMIF('GMP feeders by town'!$B$2:$B$1152, $A220, 'GMP feeders by town'!$F$2:$F$1152) = 0, "", IF(SUMIF('GMP feeders by town'!$B$2:$B$1152, $A220, 'GMP feeders by town'!$F$2:$F$1152) &lt; 0, 0, SUMIF('GMP feeders by town'!$B$2:$B$1152, $A220, 'GMP feeders by town'!$F$2:$F$1152)))</f>
        <v>9.0481566854890563</v>
      </c>
      <c r="S220" s="55" t="str">
        <f>IFERROR(IF(INDEX('VEC XFMR capacity by town'!$B$41:$BR$41, MATCH($A220, 'VEC XFMR capacity by town'!$B$1:$BR$1, 0)) = 0, "", IF($L220-INDEX('VEC XFMR capacity by town'!$B$41:$BR$41, MATCH($A220, 'VEC XFMR capacity by town'!$B$1:$BR$1, 0))&lt;0, 0, $L220-INDEX('VEC XFMR capacity by town'!$B$41:$BR$41, MATCH($A220, 'VEC XFMR capacity by town'!$B$1:$BR$1, 0)))), "")</f>
        <v/>
      </c>
      <c r="T220" s="55"/>
      <c r="U220" s="55"/>
      <c r="V220" s="55"/>
      <c r="W220" s="55"/>
      <c r="X220" s="55"/>
      <c r="Y220" s="56" cm="1">
        <f t="array" ref="Y220">IF(SUMPRODUCT(--($R220:$X220&lt;&gt;""))=0, "", SUM($R220:$X220))</f>
        <v>9.0481566854890563</v>
      </c>
      <c r="Z220" s="212" cm="1">
        <f t="array" ref="Z220">IFERROR(INDEX('EVT Demand'!$H$2:$H$757,MATCH(1,('EVT Demand'!$A$2:$A$757=$A220)*('EVT Demand'!$C$2:$C$757="Total"),0))/1000, "")</f>
        <v>5675.2079999999996</v>
      </c>
    </row>
    <row r="221" spans="1:26" x14ac:dyDescent="0.25">
      <c r="A221" t="s">
        <v>122</v>
      </c>
      <c r="B221" t="s">
        <v>226</v>
      </c>
      <c r="C221" t="str">
        <f>INDEX('RPC Counties'!$B$2:$B$15, MATCH($B221, 'RPC Counties'!$A$2:$A$15, 0))</f>
        <v>TRORC</v>
      </c>
      <c r="D221" t="s">
        <v>134</v>
      </c>
      <c r="E221" s="1">
        <v>4774</v>
      </c>
      <c r="F221" s="3">
        <f>IFERROR(INDEX(Cities!$E$2:$E$11, MATCH($A221, Cities!$A$2:$A$11, 0)), INDEX(Towns!$E$2:$E$247, MATCH($A221, Towns!$A$2:$A$247, 0)))</f>
        <v>47.9</v>
      </c>
      <c r="G221" s="3">
        <f>INDEX('VCGI Rooftop Solar'!$J$5:$J$260, MATCH($A221, 'VCGI Rooftop Solar'!$D$5:$D$260, 0))</f>
        <v>66.743554709999998</v>
      </c>
      <c r="H221" s="57">
        <f>SUMIFS('Existing Gen'!$E$2:$E$100000, 'Existing Gen'!$B$2:$B$100000, $A221, 'Existing Gen'!$C$2:$C$100000, H$3)/1000</f>
        <v>4.5560100000000023</v>
      </c>
      <c r="I221" s="58">
        <f>SUMIFS('Existing Gen'!$E$2:$E$100000, 'Existing Gen'!$B$2:$B$100000, $A221, 'Existing Gen'!$C$2:$C$100000, I$3)/1000</f>
        <v>0</v>
      </c>
      <c r="J221" s="58">
        <f>SUMIFS('Existing Gen'!$E$2:$E$100000, 'Existing Gen'!$B$2:$B$100000, $A221, 'Existing Gen'!$C$2:$C$100000, J$3)/1000</f>
        <v>0.39400000000000002</v>
      </c>
      <c r="K221" s="58">
        <f>SUMIFS('Existing Gen'!$E$2:$E$100000, 'Existing Gen'!$B$2:$B$100000, $A221, 'Existing Gen'!$C$2:$C$100000, K$3)/1000</f>
        <v>0</v>
      </c>
      <c r="L221" s="59">
        <f t="shared" si="8"/>
        <v>4.9500100000000025</v>
      </c>
      <c r="M221" s="136">
        <f>H221*INDEX(Constants!$D$2:$D$8, MATCH('Cities &amp; Towns'!M$3, Constants!$A$2:$A$8, 0))</f>
        <v>5986.5971400000035</v>
      </c>
      <c r="N221" s="100">
        <f>I221*INDEX(Constants!$D$2:$D$8, MATCH('Cities &amp; Towns'!N$3, Constants!$A$2:$A$8, 0))</f>
        <v>0</v>
      </c>
      <c r="O221" s="100">
        <f>J221*INDEX(Constants!$D$2:$D$8, MATCH('Cities &amp; Towns'!O$3, Constants!$A$2:$A$8, 0))</f>
        <v>2416.0080000000003</v>
      </c>
      <c r="P221" s="100">
        <f>K221*INDEX(Constants!$D$2:$D$8, MATCH('Cities &amp; Towns'!P$3, Constants!$A$2:$A$8, 0))</f>
        <v>0</v>
      </c>
      <c r="Q221" s="48">
        <f t="shared" si="9"/>
        <v>8402.6051400000033</v>
      </c>
      <c r="R221" s="55">
        <f>IF(SUMIF('GMP feeders by town'!$B$2:$B$1152, $A221, 'GMP feeders by town'!$F$2:$F$1152) = 0, "", IF(SUMIF('GMP feeders by town'!$B$2:$B$1152, $A221, 'GMP feeders by town'!$F$2:$F$1152) &lt; 0, 0, SUMIF('GMP feeders by town'!$B$2:$B$1152, $A221, 'GMP feeders by town'!$F$2:$F$1152)))</f>
        <v>29.395211986306698</v>
      </c>
      <c r="S221" s="55" t="str">
        <f>IFERROR(IF(INDEX('VEC XFMR capacity by town'!$B$41:$BR$41, MATCH($A221, 'VEC XFMR capacity by town'!$B$1:$BR$1, 0)) = 0, "", IF($L221-INDEX('VEC XFMR capacity by town'!$B$41:$BR$41, MATCH($A221, 'VEC XFMR capacity by town'!$B$1:$BR$1, 0))&lt;0, 0, $L221-INDEX('VEC XFMR capacity by town'!$B$41:$BR$41, MATCH($A221, 'VEC XFMR capacity by town'!$B$1:$BR$1, 0)))), "")</f>
        <v/>
      </c>
      <c r="T221" s="55"/>
      <c r="U221" s="55"/>
      <c r="V221" s="55"/>
      <c r="W221" s="55"/>
      <c r="X221" s="55"/>
      <c r="Y221" s="56" cm="1">
        <f t="array" ref="Y221">IF(SUMPRODUCT(--($R221:$X221&lt;&gt;""))=0, "", SUM($R221:$X221))</f>
        <v>29.395211986306698</v>
      </c>
      <c r="Z221" s="212" cm="1">
        <f t="array" ref="Z221">IFERROR(INDEX('EVT Demand'!$H$2:$H$757,MATCH(1,('EVT Demand'!$A$2:$A$757=$A221)*('EVT Demand'!$C$2:$C$757="Total"),0))/1000, "")</f>
        <v>48721.112000000001</v>
      </c>
    </row>
    <row r="222" spans="1:26" x14ac:dyDescent="0.25">
      <c r="A222" t="s">
        <v>123</v>
      </c>
      <c r="B222" t="s">
        <v>281</v>
      </c>
      <c r="C222" t="str">
        <f>INDEX('RPC Counties'!$B$2:$B$15, MATCH($B222, 'RPC Counties'!$A$2:$A$15, 0))</f>
        <v>TRORC</v>
      </c>
      <c r="D222" t="s">
        <v>134</v>
      </c>
      <c r="E222" s="1">
        <v>1099</v>
      </c>
      <c r="F222" s="3">
        <f>IFERROR(INDEX(Cities!$E$2:$E$11, MATCH($A222, Cities!$A$2:$A$11, 0)), INDEX(Towns!$E$2:$E$247, MATCH($A222, Towns!$A$2:$A$247, 0)))</f>
        <v>57.1</v>
      </c>
      <c r="G222" s="3">
        <f>INDEX('VCGI Rooftop Solar'!$J$5:$J$260, MATCH($A222, 'VCGI Rooftop Solar'!$D$5:$D$260, 0))</f>
        <v>13.865308655000002</v>
      </c>
      <c r="H222" s="57">
        <f>SUMIFS('Existing Gen'!$E$2:$E$100000, 'Existing Gen'!$B$2:$B$100000, $A222, 'Existing Gen'!$C$2:$C$100000, H$3)/1000</f>
        <v>0.51441000000000003</v>
      </c>
      <c r="I222" s="58">
        <f>SUMIFS('Existing Gen'!$E$2:$E$100000, 'Existing Gen'!$B$2:$B$100000, $A222, 'Existing Gen'!$C$2:$C$100000, I$3)/1000</f>
        <v>1.41E-3</v>
      </c>
      <c r="J222" s="58">
        <f>SUMIFS('Existing Gen'!$E$2:$E$100000, 'Existing Gen'!$B$2:$B$100000, $A222, 'Existing Gen'!$C$2:$C$100000, J$3)/1000</f>
        <v>0</v>
      </c>
      <c r="K222" s="58">
        <f>SUMIFS('Existing Gen'!$E$2:$E$100000, 'Existing Gen'!$B$2:$B$100000, $A222, 'Existing Gen'!$C$2:$C$100000, K$3)/1000</f>
        <v>0</v>
      </c>
      <c r="L222" s="59">
        <f t="shared" si="8"/>
        <v>0.51582000000000006</v>
      </c>
      <c r="M222" s="136">
        <f>H222*INDEX(Constants!$D$2:$D$8, MATCH('Cities &amp; Towns'!M$3, Constants!$A$2:$A$8, 0))</f>
        <v>675.93474000000003</v>
      </c>
      <c r="N222" s="100">
        <f>I222*INDEX(Constants!$D$2:$D$8, MATCH('Cities &amp; Towns'!N$3, Constants!$A$2:$A$8, 0))</f>
        <v>2.7791100000000002</v>
      </c>
      <c r="O222" s="100">
        <f>J222*INDEX(Constants!$D$2:$D$8, MATCH('Cities &amp; Towns'!O$3, Constants!$A$2:$A$8, 0))</f>
        <v>0</v>
      </c>
      <c r="P222" s="100">
        <f>K222*INDEX(Constants!$D$2:$D$8, MATCH('Cities &amp; Towns'!P$3, Constants!$A$2:$A$8, 0))</f>
        <v>0</v>
      </c>
      <c r="Q222" s="48">
        <f t="shared" si="9"/>
        <v>678.71384999999998</v>
      </c>
      <c r="R222" s="55">
        <f>IF(SUMIF('GMP feeders by town'!$B$2:$B$1152, $A222, 'GMP feeders by town'!$F$2:$F$1152) = 0, "", IF(SUMIF('GMP feeders by town'!$B$2:$B$1152, $A222, 'GMP feeders by town'!$F$2:$F$1152) &lt; 0, 0, SUMIF('GMP feeders by town'!$B$2:$B$1152, $A222, 'GMP feeders by town'!$F$2:$F$1152)))</f>
        <v>2.1096301788236342</v>
      </c>
      <c r="S222" s="55" t="str">
        <f>IFERROR(IF(INDEX('VEC XFMR capacity by town'!$B$41:$BR$41, MATCH($A222, 'VEC XFMR capacity by town'!$B$1:$BR$1, 0)) = 0, "", IF($L222-INDEX('VEC XFMR capacity by town'!$B$41:$BR$41, MATCH($A222, 'VEC XFMR capacity by town'!$B$1:$BR$1, 0))&lt;0, 0, $L222-INDEX('VEC XFMR capacity by town'!$B$41:$BR$41, MATCH($A222, 'VEC XFMR capacity by town'!$B$1:$BR$1, 0)))), "")</f>
        <v/>
      </c>
      <c r="T222" s="55"/>
      <c r="U222" s="55"/>
      <c r="V222" s="55"/>
      <c r="W222" s="55"/>
      <c r="X222" s="55"/>
      <c r="Y222" s="56" cm="1">
        <f t="array" ref="Y222">IF(SUMPRODUCT(--($R222:$X222&lt;&gt;""))=0, "", SUM($R222:$X222))</f>
        <v>2.1096301788236342</v>
      </c>
      <c r="Z222" s="212" cm="1">
        <f t="array" ref="Z222">IFERROR(INDEX('EVT Demand'!$H$2:$H$757,MATCH(1,('EVT Demand'!$A$2:$A$757=$A222)*('EVT Demand'!$C$2:$C$757="Total"),0))/1000, "")</f>
        <v>6633.6490000000003</v>
      </c>
    </row>
    <row r="223" spans="1:26" x14ac:dyDescent="0.25">
      <c r="A223" t="s">
        <v>124</v>
      </c>
      <c r="B223" t="s">
        <v>281</v>
      </c>
      <c r="C223" t="str">
        <f>INDEX('RPC Counties'!$B$2:$B$15, MATCH($B223, 'RPC Counties'!$A$2:$A$15, 0))</f>
        <v>TRORC</v>
      </c>
      <c r="D223" t="s">
        <v>134</v>
      </c>
      <c r="E223" s="1">
        <v>2750</v>
      </c>
      <c r="F223" s="3">
        <f>IFERROR(INDEX(Cities!$E$2:$E$11, MATCH($A223, Cities!$A$2:$A$11, 0)), INDEX(Towns!$E$2:$E$247, MATCH($A223, Towns!$A$2:$A$247, 0)))</f>
        <v>40.4</v>
      </c>
      <c r="G223" s="3">
        <f>INDEX('VCGI Rooftop Solar'!$J$5:$J$260, MATCH($A223, 'VCGI Rooftop Solar'!$D$5:$D$260, 0))</f>
        <v>31.849363450000002</v>
      </c>
      <c r="H223" s="57">
        <f>SUMIFS('Existing Gen'!$E$2:$E$100000, 'Existing Gen'!$B$2:$B$100000, $A223, 'Existing Gen'!$C$2:$C$100000, H$3)/1000</f>
        <v>4.4178800000000003</v>
      </c>
      <c r="I223" s="58">
        <f>SUMIFS('Existing Gen'!$E$2:$E$100000, 'Existing Gen'!$B$2:$B$100000, $A223, 'Existing Gen'!$C$2:$C$100000, I$3)/1000</f>
        <v>0</v>
      </c>
      <c r="J223" s="58">
        <f>SUMIFS('Existing Gen'!$E$2:$E$100000, 'Existing Gen'!$B$2:$B$100000, $A223, 'Existing Gen'!$C$2:$C$100000, J$3)/1000</f>
        <v>0</v>
      </c>
      <c r="K223" s="58">
        <f>SUMIFS('Existing Gen'!$E$2:$E$100000, 'Existing Gen'!$B$2:$B$100000, $A223, 'Existing Gen'!$C$2:$C$100000, K$3)/1000</f>
        <v>0</v>
      </c>
      <c r="L223" s="59">
        <f t="shared" si="8"/>
        <v>4.4178800000000003</v>
      </c>
      <c r="M223" s="136">
        <f>H223*INDEX(Constants!$D$2:$D$8, MATCH('Cities &amp; Towns'!M$3, Constants!$A$2:$A$8, 0))</f>
        <v>5805.0943200000002</v>
      </c>
      <c r="N223" s="100">
        <f>I223*INDEX(Constants!$D$2:$D$8, MATCH('Cities &amp; Towns'!N$3, Constants!$A$2:$A$8, 0))</f>
        <v>0</v>
      </c>
      <c r="O223" s="100">
        <f>J223*INDEX(Constants!$D$2:$D$8, MATCH('Cities &amp; Towns'!O$3, Constants!$A$2:$A$8, 0))</f>
        <v>0</v>
      </c>
      <c r="P223" s="100">
        <f>K223*INDEX(Constants!$D$2:$D$8, MATCH('Cities &amp; Towns'!P$3, Constants!$A$2:$A$8, 0))</f>
        <v>0</v>
      </c>
      <c r="Q223" s="48">
        <f t="shared" si="9"/>
        <v>5805.0943200000002</v>
      </c>
      <c r="R223" s="55">
        <f>IF(SUMIF('GMP feeders by town'!$B$2:$B$1152, $A223, 'GMP feeders by town'!$F$2:$F$1152) = 0, "", IF(SUMIF('GMP feeders by town'!$B$2:$B$1152, $A223, 'GMP feeders by town'!$F$2:$F$1152) &lt; 0, 0, SUMIF('GMP feeders by town'!$B$2:$B$1152, $A223, 'GMP feeders by town'!$F$2:$F$1152)))</f>
        <v>6.8239242933414515</v>
      </c>
      <c r="S223" s="55" t="str">
        <f>IFERROR(IF(INDEX('VEC XFMR capacity by town'!$B$41:$BR$41, MATCH($A223, 'VEC XFMR capacity by town'!$B$1:$BR$1, 0)) = 0, "", IF($L223-INDEX('VEC XFMR capacity by town'!$B$41:$BR$41, MATCH($A223, 'VEC XFMR capacity by town'!$B$1:$BR$1, 0))&lt;0, 0, $L223-INDEX('VEC XFMR capacity by town'!$B$41:$BR$41, MATCH($A223, 'VEC XFMR capacity by town'!$B$1:$BR$1, 0)))), "")</f>
        <v/>
      </c>
      <c r="T223" s="55"/>
      <c r="U223" s="55"/>
      <c r="V223" s="55"/>
      <c r="W223" s="55"/>
      <c r="X223" s="55"/>
      <c r="Y223" s="56" cm="1">
        <f t="array" ref="Y223">IF(SUMPRODUCT(--($R223:$X223&lt;&gt;""))=0, "", SUM($R223:$X223))</f>
        <v>6.8239242933414515</v>
      </c>
      <c r="Z223" s="212" cm="1">
        <f t="array" ref="Z223">IFERROR(INDEX('EVT Demand'!$H$2:$H$757,MATCH(1,('EVT Demand'!$A$2:$A$757=$A223)*('EVT Demand'!$C$2:$C$757="Total"),0))/1000, "")</f>
        <v>14781.745000000001</v>
      </c>
    </row>
    <row r="224" spans="1:26" x14ac:dyDescent="0.25">
      <c r="A224" t="s">
        <v>125</v>
      </c>
      <c r="B224" t="s">
        <v>281</v>
      </c>
      <c r="C224" t="str">
        <f>INDEX('RPC Counties'!$B$2:$B$15, MATCH($B224, 'RPC Counties'!$A$2:$A$15, 0))</f>
        <v>TRORC</v>
      </c>
      <c r="D224" t="s">
        <v>134</v>
      </c>
      <c r="E224" s="1">
        <v>1560</v>
      </c>
      <c r="F224" s="3">
        <f>IFERROR(INDEX(Cities!$E$2:$E$11, MATCH($A224, Cities!$A$2:$A$11, 0)), INDEX(Towns!$E$2:$E$247, MATCH($A224, Towns!$A$2:$A$247, 0)))</f>
        <v>39.6</v>
      </c>
      <c r="G224" s="3">
        <f>INDEX('VCGI Rooftop Solar'!$J$5:$J$260, MATCH($A224, 'VCGI Rooftop Solar'!$D$5:$D$260, 0))</f>
        <v>14.641465460000001</v>
      </c>
      <c r="H224" s="57">
        <f>SUMIFS('Existing Gen'!$E$2:$E$100000, 'Existing Gen'!$B$2:$B$100000, $A224, 'Existing Gen'!$C$2:$C$100000, H$3)/1000</f>
        <v>4.24282</v>
      </c>
      <c r="I224" s="58">
        <f>SUMIFS('Existing Gen'!$E$2:$E$100000, 'Existing Gen'!$B$2:$B$100000, $A224, 'Existing Gen'!$C$2:$C$100000, I$3)/1000</f>
        <v>0</v>
      </c>
      <c r="J224" s="58">
        <f>SUMIFS('Existing Gen'!$E$2:$E$100000, 'Existing Gen'!$B$2:$B$100000, $A224, 'Existing Gen'!$C$2:$C$100000, J$3)/1000</f>
        <v>0</v>
      </c>
      <c r="K224" s="58">
        <f>SUMIFS('Existing Gen'!$E$2:$E$100000, 'Existing Gen'!$B$2:$B$100000, $A224, 'Existing Gen'!$C$2:$C$100000, K$3)/1000</f>
        <v>0</v>
      </c>
      <c r="L224" s="59">
        <f t="shared" si="8"/>
        <v>4.24282</v>
      </c>
      <c r="M224" s="136">
        <f>H224*INDEX(Constants!$D$2:$D$8, MATCH('Cities &amp; Towns'!M$3, Constants!$A$2:$A$8, 0))</f>
        <v>5575.0654800000002</v>
      </c>
      <c r="N224" s="100">
        <f>I224*INDEX(Constants!$D$2:$D$8, MATCH('Cities &amp; Towns'!N$3, Constants!$A$2:$A$8, 0))</f>
        <v>0</v>
      </c>
      <c r="O224" s="100">
        <f>J224*INDEX(Constants!$D$2:$D$8, MATCH('Cities &amp; Towns'!O$3, Constants!$A$2:$A$8, 0))</f>
        <v>0</v>
      </c>
      <c r="P224" s="100">
        <f>K224*INDEX(Constants!$D$2:$D$8, MATCH('Cities &amp; Towns'!P$3, Constants!$A$2:$A$8, 0))</f>
        <v>0</v>
      </c>
      <c r="Q224" s="48">
        <f t="shared" si="9"/>
        <v>5575.0654800000002</v>
      </c>
      <c r="R224" s="55">
        <f>IF(SUMIF('GMP feeders by town'!$B$2:$B$1152, $A224, 'GMP feeders by town'!$F$2:$F$1152) = 0, "", IF(SUMIF('GMP feeders by town'!$B$2:$B$1152, $A224, 'GMP feeders by town'!$F$2:$F$1152) &lt; 0, 0, SUMIF('GMP feeders by town'!$B$2:$B$1152, $A224, 'GMP feeders by town'!$F$2:$F$1152)))</f>
        <v>3.9435877144829052</v>
      </c>
      <c r="S224" s="55" t="str">
        <f>IFERROR(IF(INDEX('VEC XFMR capacity by town'!$B$41:$BR$41, MATCH($A224, 'VEC XFMR capacity by town'!$B$1:$BR$1, 0)) = 0, "", IF($L224-INDEX('VEC XFMR capacity by town'!$B$41:$BR$41, MATCH($A224, 'VEC XFMR capacity by town'!$B$1:$BR$1, 0))&lt;0, 0, $L224-INDEX('VEC XFMR capacity by town'!$B$41:$BR$41, MATCH($A224, 'VEC XFMR capacity by town'!$B$1:$BR$1, 0)))), "")</f>
        <v/>
      </c>
      <c r="T224" s="55"/>
      <c r="U224" s="55"/>
      <c r="V224" s="55"/>
      <c r="W224" s="55"/>
      <c r="X224" s="55"/>
      <c r="Y224" s="56" cm="1">
        <f t="array" ref="Y224">IF(SUMPRODUCT(--($R224:$X224&lt;&gt;""))=0, "", SUM($R224:$X224))</f>
        <v>3.9435877144829052</v>
      </c>
      <c r="Z224" s="212" cm="1">
        <f t="array" ref="Z224">IFERROR(INDEX('EVT Demand'!$H$2:$H$757,MATCH(1,('EVT Demand'!$A$2:$A$757=$A224)*('EVT Demand'!$C$2:$C$757="Total"),0))/1000, "")</f>
        <v>7147.0910000000003</v>
      </c>
    </row>
    <row r="225" spans="1:26" x14ac:dyDescent="0.25">
      <c r="A225" t="s">
        <v>126</v>
      </c>
      <c r="B225" t="s">
        <v>281</v>
      </c>
      <c r="C225" t="str">
        <f>INDEX('RPC Counties'!$B$2:$B$15, MATCH($B225, 'RPC Counties'!$A$2:$A$15, 0))</f>
        <v>TRORC</v>
      </c>
      <c r="D225" t="s">
        <v>134</v>
      </c>
      <c r="E225">
        <v>718</v>
      </c>
      <c r="F225" s="3">
        <f>IFERROR(INDEX(Cities!$E$2:$E$11, MATCH($A225, Cities!$A$2:$A$11, 0)), INDEX(Towns!$E$2:$E$247, MATCH($A225, Towns!$A$2:$A$247, 0)))</f>
        <v>45.9</v>
      </c>
      <c r="G225" s="3">
        <f>INDEX('VCGI Rooftop Solar'!$J$5:$J$260, MATCH($A225, 'VCGI Rooftop Solar'!$D$5:$D$260, 0))</f>
        <v>6.9288242000000002</v>
      </c>
      <c r="H225" s="57">
        <f>SUMIFS('Existing Gen'!$E$2:$E$100000, 'Existing Gen'!$B$2:$B$100000, $A225, 'Existing Gen'!$C$2:$C$100000, H$3)/1000</f>
        <v>0.23337000000000002</v>
      </c>
      <c r="I225" s="58">
        <f>SUMIFS('Existing Gen'!$E$2:$E$100000, 'Existing Gen'!$B$2:$B$100000, $A225, 'Existing Gen'!$C$2:$C$100000, I$3)/1000</f>
        <v>0</v>
      </c>
      <c r="J225" s="58">
        <f>SUMIFS('Existing Gen'!$E$2:$E$100000, 'Existing Gen'!$B$2:$B$100000, $A225, 'Existing Gen'!$C$2:$C$100000, J$3)/1000</f>
        <v>0</v>
      </c>
      <c r="K225" s="58">
        <f>SUMIFS('Existing Gen'!$E$2:$E$100000, 'Existing Gen'!$B$2:$B$100000, $A225, 'Existing Gen'!$C$2:$C$100000, K$3)/1000</f>
        <v>0</v>
      </c>
      <c r="L225" s="59">
        <f t="shared" si="8"/>
        <v>0.23337000000000002</v>
      </c>
      <c r="M225" s="136">
        <f>H225*INDEX(Constants!$D$2:$D$8, MATCH('Cities &amp; Towns'!M$3, Constants!$A$2:$A$8, 0))</f>
        <v>306.64818000000002</v>
      </c>
      <c r="N225" s="100">
        <f>I225*INDEX(Constants!$D$2:$D$8, MATCH('Cities &amp; Towns'!N$3, Constants!$A$2:$A$8, 0))</f>
        <v>0</v>
      </c>
      <c r="O225" s="100">
        <f>J225*INDEX(Constants!$D$2:$D$8, MATCH('Cities &amp; Towns'!O$3, Constants!$A$2:$A$8, 0))</f>
        <v>0</v>
      </c>
      <c r="P225" s="100">
        <f>K225*INDEX(Constants!$D$2:$D$8, MATCH('Cities &amp; Towns'!P$3, Constants!$A$2:$A$8, 0))</f>
        <v>0</v>
      </c>
      <c r="Q225" s="48">
        <f t="shared" si="9"/>
        <v>306.64818000000002</v>
      </c>
      <c r="R225" s="55">
        <f>IF(SUMIF('GMP feeders by town'!$B$2:$B$1152, $A225, 'GMP feeders by town'!$F$2:$F$1152) = 0, "", IF(SUMIF('GMP feeders by town'!$B$2:$B$1152, $A225, 'GMP feeders by town'!$F$2:$F$1152) &lt; 0, 0, SUMIF('GMP feeders by town'!$B$2:$B$1152, $A225, 'GMP feeders by town'!$F$2:$F$1152)))</f>
        <v>3.6822479284000211</v>
      </c>
      <c r="S225" s="55" t="str">
        <f>IFERROR(IF(INDEX('VEC XFMR capacity by town'!$B$41:$BR$41, MATCH($A225, 'VEC XFMR capacity by town'!$B$1:$BR$1, 0)) = 0, "", IF($L225-INDEX('VEC XFMR capacity by town'!$B$41:$BR$41, MATCH($A225, 'VEC XFMR capacity by town'!$B$1:$BR$1, 0))&lt;0, 0, $L225-INDEX('VEC XFMR capacity by town'!$B$41:$BR$41, MATCH($A225, 'VEC XFMR capacity by town'!$B$1:$BR$1, 0)))), "")</f>
        <v/>
      </c>
      <c r="T225" s="55"/>
      <c r="U225" s="55"/>
      <c r="V225" s="55"/>
      <c r="W225" s="55"/>
      <c r="X225" s="55"/>
      <c r="Y225" s="56" cm="1">
        <f t="array" ref="Y225">IF(SUMPRODUCT(--($R225:$X225&lt;&gt;""))=0, "", SUM($R225:$X225))</f>
        <v>3.6822479284000211</v>
      </c>
      <c r="Z225" s="212" cm="1">
        <f t="array" ref="Z225">IFERROR(INDEX('EVT Demand'!$H$2:$H$757,MATCH(1,('EVT Demand'!$A$2:$A$757=$A225)*('EVT Demand'!$C$2:$C$757="Total"),0))/1000, "")</f>
        <v>3823.373</v>
      </c>
    </row>
    <row r="226" spans="1:26" x14ac:dyDescent="0.25">
      <c r="A226" t="s">
        <v>127</v>
      </c>
      <c r="B226" t="s">
        <v>226</v>
      </c>
      <c r="C226" t="str">
        <f>INDEX('RPC Counties'!$B$2:$B$15, MATCH($B226, 'RPC Counties'!$A$2:$A$15, 0))</f>
        <v>TRORC</v>
      </c>
      <c r="D226" t="s">
        <v>134</v>
      </c>
      <c r="E226" s="1">
        <v>1094</v>
      </c>
      <c r="F226" s="3">
        <f>IFERROR(INDEX(Cities!$E$2:$E$11, MATCH($A226, Cities!$A$2:$A$11, 0)), INDEX(Towns!$E$2:$E$247, MATCH($A226, Towns!$A$2:$A$247, 0)))</f>
        <v>44.2</v>
      </c>
      <c r="G226" s="3">
        <f>INDEX('VCGI Rooftop Solar'!$J$5:$J$260, MATCH($A226, 'VCGI Rooftop Solar'!$D$5:$D$260, 0))</f>
        <v>12.832162650000001</v>
      </c>
      <c r="H226" s="57">
        <f>SUMIFS('Existing Gen'!$E$2:$E$100000, 'Existing Gen'!$B$2:$B$100000, $A226, 'Existing Gen'!$C$2:$C$100000, H$3)/1000</f>
        <v>5.847830000000001</v>
      </c>
      <c r="I226" s="58">
        <f>SUMIFS('Existing Gen'!$E$2:$E$100000, 'Existing Gen'!$B$2:$B$100000, $A226, 'Existing Gen'!$C$2:$C$100000, I$3)/1000</f>
        <v>1.4809999999999999E-2</v>
      </c>
      <c r="J226" s="58">
        <f>SUMIFS('Existing Gen'!$E$2:$E$100000, 'Existing Gen'!$B$2:$B$100000, $A226, 'Existing Gen'!$C$2:$C$100000, J$3)/1000</f>
        <v>0</v>
      </c>
      <c r="K226" s="58">
        <f>SUMIFS('Existing Gen'!$E$2:$E$100000, 'Existing Gen'!$B$2:$B$100000, $A226, 'Existing Gen'!$C$2:$C$100000, K$3)/1000</f>
        <v>0</v>
      </c>
      <c r="L226" s="59">
        <f t="shared" si="8"/>
        <v>5.8626400000000007</v>
      </c>
      <c r="M226" s="136">
        <f>H226*INDEX(Constants!$D$2:$D$8, MATCH('Cities &amp; Towns'!M$3, Constants!$A$2:$A$8, 0))</f>
        <v>7684.0486200000014</v>
      </c>
      <c r="N226" s="100">
        <f>I226*INDEX(Constants!$D$2:$D$8, MATCH('Cities &amp; Towns'!N$3, Constants!$A$2:$A$8, 0))</f>
        <v>29.190509999999996</v>
      </c>
      <c r="O226" s="100">
        <f>J226*INDEX(Constants!$D$2:$D$8, MATCH('Cities &amp; Towns'!O$3, Constants!$A$2:$A$8, 0))</f>
        <v>0</v>
      </c>
      <c r="P226" s="100">
        <f>K226*INDEX(Constants!$D$2:$D$8, MATCH('Cities &amp; Towns'!P$3, Constants!$A$2:$A$8, 0))</f>
        <v>0</v>
      </c>
      <c r="Q226" s="48">
        <f t="shared" si="9"/>
        <v>7713.2391300000018</v>
      </c>
      <c r="R226" s="55">
        <f>IF(SUMIF('GMP feeders by town'!$B$2:$B$1152, $A226, 'GMP feeders by town'!$F$2:$F$1152) = 0, "", IF(SUMIF('GMP feeders by town'!$B$2:$B$1152, $A226, 'GMP feeders by town'!$F$2:$F$1152) &lt; 0, 0, SUMIF('GMP feeders by town'!$B$2:$B$1152, $A226, 'GMP feeders by town'!$F$2:$F$1152)))</f>
        <v>0.47319447529150793</v>
      </c>
      <c r="S226" s="55" t="str">
        <f>IFERROR(IF(INDEX('VEC XFMR capacity by town'!$B$41:$BR$41, MATCH($A226, 'VEC XFMR capacity by town'!$B$1:$BR$1, 0)) = 0, "", IF($L226-INDEX('VEC XFMR capacity by town'!$B$41:$BR$41, MATCH($A226, 'VEC XFMR capacity by town'!$B$1:$BR$1, 0))&lt;0, 0, $L226-INDEX('VEC XFMR capacity by town'!$B$41:$BR$41, MATCH($A226, 'VEC XFMR capacity by town'!$B$1:$BR$1, 0)))), "")</f>
        <v/>
      </c>
      <c r="T226" s="55"/>
      <c r="U226" s="55"/>
      <c r="V226" s="55"/>
      <c r="W226" s="55"/>
      <c r="X226" s="55"/>
      <c r="Y226" s="56" cm="1">
        <f t="array" ref="Y226">IF(SUMPRODUCT(--($R226:$X226&lt;&gt;""))=0, "", SUM($R226:$X226))</f>
        <v>0.47319447529150793</v>
      </c>
      <c r="Z226" s="212" cm="1">
        <f t="array" ref="Z226">IFERROR(INDEX('EVT Demand'!$H$2:$H$757,MATCH(1,('EVT Demand'!$A$2:$A$757=$A226)*('EVT Demand'!$C$2:$C$757="Total"),0))/1000, "")</f>
        <v>4587.9080000000004</v>
      </c>
    </row>
    <row r="227" spans="1:26" x14ac:dyDescent="0.25">
      <c r="A227" t="s">
        <v>128</v>
      </c>
      <c r="B227" t="s">
        <v>226</v>
      </c>
      <c r="C227" t="str">
        <f>INDEX('RPC Counties'!$B$2:$B$15, MATCH($B227, 'RPC Counties'!$A$2:$A$15, 0))</f>
        <v>TRORC</v>
      </c>
      <c r="D227" t="s">
        <v>134</v>
      </c>
      <c r="E227" s="1">
        <v>2775</v>
      </c>
      <c r="F227" s="3">
        <f>IFERROR(INDEX(Cities!$E$2:$E$11, MATCH($A227, Cities!$A$2:$A$11, 0)), INDEX(Towns!$E$2:$E$247, MATCH($A227, Towns!$A$2:$A$247, 0)))</f>
        <v>43.6</v>
      </c>
      <c r="G227" s="3">
        <f>INDEX('VCGI Rooftop Solar'!$J$5:$J$260, MATCH($A227, 'VCGI Rooftop Solar'!$D$5:$D$260, 0))</f>
        <v>28.28067304</v>
      </c>
      <c r="H227" s="57">
        <f>SUMIFS('Existing Gen'!$E$2:$E$100000, 'Existing Gen'!$B$2:$B$100000, $A227, 'Existing Gen'!$C$2:$C$100000, H$3)/1000</f>
        <v>2.794789999999999</v>
      </c>
      <c r="I227" s="58">
        <f>SUMIFS('Existing Gen'!$E$2:$E$100000, 'Existing Gen'!$B$2:$B$100000, $A227, 'Existing Gen'!$C$2:$C$100000, I$3)/1000</f>
        <v>0</v>
      </c>
      <c r="J227" s="58">
        <f>SUMIFS('Existing Gen'!$E$2:$E$100000, 'Existing Gen'!$B$2:$B$100000, $A227, 'Existing Gen'!$C$2:$C$100000, J$3)/1000</f>
        <v>6.8000000000000005E-2</v>
      </c>
      <c r="K227" s="58">
        <f>SUMIFS('Existing Gen'!$E$2:$E$100000, 'Existing Gen'!$B$2:$B$100000, $A227, 'Existing Gen'!$C$2:$C$100000, K$3)/1000</f>
        <v>0</v>
      </c>
      <c r="L227" s="59">
        <f t="shared" si="8"/>
        <v>2.8627899999999991</v>
      </c>
      <c r="M227" s="136">
        <f>H227*INDEX(Constants!$D$2:$D$8, MATCH('Cities &amp; Towns'!M$3, Constants!$A$2:$A$8, 0))</f>
        <v>3672.3540599999988</v>
      </c>
      <c r="N227" s="100">
        <f>I227*INDEX(Constants!$D$2:$D$8, MATCH('Cities &amp; Towns'!N$3, Constants!$A$2:$A$8, 0))</f>
        <v>0</v>
      </c>
      <c r="O227" s="100">
        <f>J227*INDEX(Constants!$D$2:$D$8, MATCH('Cities &amp; Towns'!O$3, Constants!$A$2:$A$8, 0))</f>
        <v>416.97600000000006</v>
      </c>
      <c r="P227" s="100">
        <f>K227*INDEX(Constants!$D$2:$D$8, MATCH('Cities &amp; Towns'!P$3, Constants!$A$2:$A$8, 0))</f>
        <v>0</v>
      </c>
      <c r="Q227" s="48">
        <f t="shared" si="9"/>
        <v>4089.3300599999989</v>
      </c>
      <c r="R227" s="55">
        <f>IF(SUMIF('GMP feeders by town'!$B$2:$B$1152, $A227, 'GMP feeders by town'!$F$2:$F$1152) = 0, "", IF(SUMIF('GMP feeders by town'!$B$2:$B$1152, $A227, 'GMP feeders by town'!$F$2:$F$1152) &lt; 0, 0, SUMIF('GMP feeders by town'!$B$2:$B$1152, $A227, 'GMP feeders by town'!$F$2:$F$1152)))</f>
        <v>5.335959277842055</v>
      </c>
      <c r="S227" s="55" t="str">
        <f>IFERROR(IF(INDEX('VEC XFMR capacity by town'!$B$41:$BR$41, MATCH($A227, 'VEC XFMR capacity by town'!$B$1:$BR$1, 0)) = 0, "", IF($L227-INDEX('VEC XFMR capacity by town'!$B$41:$BR$41, MATCH($A227, 'VEC XFMR capacity by town'!$B$1:$BR$1, 0))&lt;0, 0, $L227-INDEX('VEC XFMR capacity by town'!$B$41:$BR$41, MATCH($A227, 'VEC XFMR capacity by town'!$B$1:$BR$1, 0)))), "")</f>
        <v/>
      </c>
      <c r="T227" s="55"/>
      <c r="U227" s="55"/>
      <c r="V227" s="55"/>
      <c r="W227" s="55"/>
      <c r="X227" s="55"/>
      <c r="Y227" s="56" cm="1">
        <f t="array" ref="Y227">IF(SUMPRODUCT(--($R227:$X227&lt;&gt;""))=0, "", SUM($R227:$X227))</f>
        <v>5.335959277842055</v>
      </c>
      <c r="Z227" s="212" cm="1">
        <f t="array" ref="Z227">IFERROR(INDEX('EVT Demand'!$H$2:$H$757,MATCH(1,('EVT Demand'!$A$2:$A$757=$A227)*('EVT Demand'!$C$2:$C$757="Total"),0))/1000, "")</f>
        <v>15362.127</v>
      </c>
    </row>
    <row r="228" spans="1:26" x14ac:dyDescent="0.25">
      <c r="A228" t="s">
        <v>129</v>
      </c>
      <c r="B228" t="s">
        <v>226</v>
      </c>
      <c r="C228" t="str">
        <f>INDEX('RPC Counties'!$B$2:$B$15, MATCH($B228, 'RPC Counties'!$A$2:$A$15, 0))</f>
        <v>TRORC</v>
      </c>
      <c r="D228" t="s">
        <v>134</v>
      </c>
      <c r="E228" s="1">
        <v>1199</v>
      </c>
      <c r="F228" s="3">
        <f>IFERROR(INDEX(Cities!$E$2:$E$11, MATCH($A228, Cities!$A$2:$A$11, 0)), INDEX(Towns!$E$2:$E$247, MATCH($A228, Towns!$A$2:$A$247, 0)))</f>
        <v>48.9</v>
      </c>
      <c r="G228" s="3">
        <f>INDEX('VCGI Rooftop Solar'!$J$5:$J$260, MATCH($A228, 'VCGI Rooftop Solar'!$D$5:$D$260, 0))</f>
        <v>12.662401515000001</v>
      </c>
      <c r="H228" s="57">
        <f>SUMIFS('Existing Gen'!$E$2:$E$100000, 'Existing Gen'!$B$2:$B$100000, $A228, 'Existing Gen'!$C$2:$C$100000, H$3)/1000</f>
        <v>8.9124999999999982E-2</v>
      </c>
      <c r="I228" s="58">
        <f>SUMIFS('Existing Gen'!$E$2:$E$100000, 'Existing Gen'!$B$2:$B$100000, $A228, 'Existing Gen'!$C$2:$C$100000, I$3)/1000</f>
        <v>0</v>
      </c>
      <c r="J228" s="58">
        <f>SUMIFS('Existing Gen'!$E$2:$E$100000, 'Existing Gen'!$B$2:$B$100000, $A228, 'Existing Gen'!$C$2:$C$100000, J$3)/1000</f>
        <v>0</v>
      </c>
      <c r="K228" s="58">
        <f>SUMIFS('Existing Gen'!$E$2:$E$100000, 'Existing Gen'!$B$2:$B$100000, $A228, 'Existing Gen'!$C$2:$C$100000, K$3)/1000</f>
        <v>0</v>
      </c>
      <c r="L228" s="59">
        <f t="shared" si="8"/>
        <v>8.9124999999999982E-2</v>
      </c>
      <c r="M228" s="136">
        <f>H228*INDEX(Constants!$D$2:$D$8, MATCH('Cities &amp; Towns'!M$3, Constants!$A$2:$A$8, 0))</f>
        <v>117.11024999999998</v>
      </c>
      <c r="N228" s="100">
        <f>I228*INDEX(Constants!$D$2:$D$8, MATCH('Cities &amp; Towns'!N$3, Constants!$A$2:$A$8, 0))</f>
        <v>0</v>
      </c>
      <c r="O228" s="100">
        <f>J228*INDEX(Constants!$D$2:$D$8, MATCH('Cities &amp; Towns'!O$3, Constants!$A$2:$A$8, 0))</f>
        <v>0</v>
      </c>
      <c r="P228" s="100">
        <f>K228*INDEX(Constants!$D$2:$D$8, MATCH('Cities &amp; Towns'!P$3, Constants!$A$2:$A$8, 0))</f>
        <v>0</v>
      </c>
      <c r="Q228" s="48">
        <f t="shared" si="9"/>
        <v>117.11024999999998</v>
      </c>
      <c r="R228" s="55">
        <f>IF(SUMIF('GMP feeders by town'!$B$2:$B$1152, $A228, 'GMP feeders by town'!$F$2:$F$1152) = 0, "", IF(SUMIF('GMP feeders by town'!$B$2:$B$1152, $A228, 'GMP feeders by town'!$F$2:$F$1152) &lt; 0, 0, SUMIF('GMP feeders by town'!$B$2:$B$1152, $A228, 'GMP feeders by town'!$F$2:$F$1152)))</f>
        <v>0.23165312925089709</v>
      </c>
      <c r="S228" s="55" t="str">
        <f>IFERROR(IF(INDEX('VEC XFMR capacity by town'!$B$41:$BR$41, MATCH($A228, 'VEC XFMR capacity by town'!$B$1:$BR$1, 0)) = 0, "", IF($L228-INDEX('VEC XFMR capacity by town'!$B$41:$BR$41, MATCH($A228, 'VEC XFMR capacity by town'!$B$1:$BR$1, 0))&lt;0, 0, $L228-INDEX('VEC XFMR capacity by town'!$B$41:$BR$41, MATCH($A228, 'VEC XFMR capacity by town'!$B$1:$BR$1, 0)))), "")</f>
        <v/>
      </c>
      <c r="T228" s="55"/>
      <c r="U228" s="55"/>
      <c r="V228" s="55"/>
      <c r="W228" s="55"/>
      <c r="X228" s="55"/>
      <c r="Y228" s="56" cm="1">
        <f t="array" ref="Y228">IF(SUMPRODUCT(--($R228:$X228&lt;&gt;""))=0, "", SUM($R228:$X228))</f>
        <v>0.23165312925089709</v>
      </c>
      <c r="Z228" s="212" cm="1">
        <f t="array" ref="Z228">IFERROR(INDEX('EVT Demand'!$H$2:$H$757,MATCH(1,('EVT Demand'!$A$2:$A$757=$A228)*('EVT Demand'!$C$2:$C$757="Total"),0))/1000, "")</f>
        <v>4390.5619999999999</v>
      </c>
    </row>
    <row r="229" spans="1:26" x14ac:dyDescent="0.25">
      <c r="A229" t="s">
        <v>130</v>
      </c>
      <c r="B229" t="s">
        <v>226</v>
      </c>
      <c r="C229" t="str">
        <f>INDEX('RPC Counties'!$B$2:$B$15, MATCH($B229, 'RPC Counties'!$A$2:$A$15, 0))</f>
        <v>TRORC</v>
      </c>
      <c r="D229" t="s">
        <v>134</v>
      </c>
      <c r="E229" s="1">
        <v>1337</v>
      </c>
      <c r="F229" s="3">
        <f>IFERROR(INDEX(Cities!$E$2:$E$11, MATCH($A229, Cities!$A$2:$A$11, 0)), INDEX(Towns!$E$2:$E$247, MATCH($A229, Towns!$A$2:$A$247, 0)))</f>
        <v>44.7</v>
      </c>
      <c r="G229" s="3">
        <f>INDEX('VCGI Rooftop Solar'!$J$5:$J$260, MATCH($A229, 'VCGI Rooftop Solar'!$D$5:$D$260, 0))</f>
        <v>16.549610270000002</v>
      </c>
      <c r="H229" s="57">
        <f>SUMIFS('Existing Gen'!$E$2:$E$100000, 'Existing Gen'!$B$2:$B$100000, $A229, 'Existing Gen'!$C$2:$C$100000, H$3)/1000</f>
        <v>0.54273499999999997</v>
      </c>
      <c r="I229" s="58">
        <f>SUMIFS('Existing Gen'!$E$2:$E$100000, 'Existing Gen'!$B$2:$B$100000, $A229, 'Existing Gen'!$C$2:$C$100000, I$3)/1000</f>
        <v>0</v>
      </c>
      <c r="J229" s="58">
        <f>SUMIFS('Existing Gen'!$E$2:$E$100000, 'Existing Gen'!$B$2:$B$100000, $A229, 'Existing Gen'!$C$2:$C$100000, J$3)/1000</f>
        <v>0</v>
      </c>
      <c r="K229" s="58">
        <f>SUMIFS('Existing Gen'!$E$2:$E$100000, 'Existing Gen'!$B$2:$B$100000, $A229, 'Existing Gen'!$C$2:$C$100000, K$3)/1000</f>
        <v>0</v>
      </c>
      <c r="L229" s="59">
        <f t="shared" si="8"/>
        <v>0.54273499999999997</v>
      </c>
      <c r="M229" s="136">
        <f>H229*INDEX(Constants!$D$2:$D$8, MATCH('Cities &amp; Towns'!M$3, Constants!$A$2:$A$8, 0))</f>
        <v>713.15378999999996</v>
      </c>
      <c r="N229" s="100">
        <f>I229*INDEX(Constants!$D$2:$D$8, MATCH('Cities &amp; Towns'!N$3, Constants!$A$2:$A$8, 0))</f>
        <v>0</v>
      </c>
      <c r="O229" s="100">
        <f>J229*INDEX(Constants!$D$2:$D$8, MATCH('Cities &amp; Towns'!O$3, Constants!$A$2:$A$8, 0))</f>
        <v>0</v>
      </c>
      <c r="P229" s="100">
        <f>K229*INDEX(Constants!$D$2:$D$8, MATCH('Cities &amp; Towns'!P$3, Constants!$A$2:$A$8, 0))</f>
        <v>0</v>
      </c>
      <c r="Q229" s="48">
        <f t="shared" si="9"/>
        <v>713.15378999999996</v>
      </c>
      <c r="R229" s="55">
        <f>IF(SUMIF('GMP feeders by town'!$B$2:$B$1152, $A229, 'GMP feeders by town'!$F$2:$F$1152) = 0, "", IF(SUMIF('GMP feeders by town'!$B$2:$B$1152, $A229, 'GMP feeders by town'!$F$2:$F$1152) &lt; 0, 0, SUMIF('GMP feeders by town'!$B$2:$B$1152, $A229, 'GMP feeders by town'!$F$2:$F$1152)))</f>
        <v>1.2332339464052071</v>
      </c>
      <c r="S229" s="55" t="str">
        <f>IFERROR(IF(INDEX('VEC XFMR capacity by town'!$B$41:$BR$41, MATCH($A229, 'VEC XFMR capacity by town'!$B$1:$BR$1, 0)) = 0, "", IF($L229-INDEX('VEC XFMR capacity by town'!$B$41:$BR$41, MATCH($A229, 'VEC XFMR capacity by town'!$B$1:$BR$1, 0))&lt;0, 0, $L229-INDEX('VEC XFMR capacity by town'!$B$41:$BR$41, MATCH($A229, 'VEC XFMR capacity by town'!$B$1:$BR$1, 0)))), "")</f>
        <v/>
      </c>
      <c r="T229" s="55"/>
      <c r="U229" s="55"/>
      <c r="V229" s="55"/>
      <c r="W229" s="55"/>
      <c r="X229" s="55"/>
      <c r="Y229" s="56" cm="1">
        <f t="array" ref="Y229">IF(SUMPRODUCT(--($R229:$X229&lt;&gt;""))=0, "", SUM($R229:$X229))</f>
        <v>1.2332339464052071</v>
      </c>
      <c r="Z229" s="212" cm="1">
        <f t="array" ref="Z229">IFERROR(INDEX('EVT Demand'!$H$2:$H$757,MATCH(1,('EVT Demand'!$A$2:$A$757=$A229)*('EVT Demand'!$C$2:$C$757="Total"),0))/1000, "")</f>
        <v>5621.67</v>
      </c>
    </row>
    <row r="230" spans="1:26" x14ac:dyDescent="0.25">
      <c r="A230" t="s">
        <v>131</v>
      </c>
      <c r="B230" t="s">
        <v>226</v>
      </c>
      <c r="C230" t="str">
        <f>INDEX('RPC Counties'!$B$2:$B$15, MATCH($B230, 'RPC Counties'!$A$2:$A$15, 0))</f>
        <v>TRORC</v>
      </c>
      <c r="D230" t="s">
        <v>134</v>
      </c>
      <c r="E230">
        <v>672</v>
      </c>
      <c r="F230" s="3">
        <f>IFERROR(INDEX(Cities!$E$2:$E$11, MATCH($A230, Cities!$A$2:$A$11, 0)), INDEX(Towns!$E$2:$E$247, MATCH($A230, Towns!$A$2:$A$247, 0)))</f>
        <v>36.5</v>
      </c>
      <c r="G230" s="3">
        <f>INDEX('VCGI Rooftop Solar'!$J$5:$J$260, MATCH($A230, 'VCGI Rooftop Solar'!$D$5:$D$260, 0))</f>
        <v>7.1055042750000004</v>
      </c>
      <c r="H230" s="57">
        <f>SUMIFS('Existing Gen'!$E$2:$E$100000, 'Existing Gen'!$B$2:$B$100000, $A230, 'Existing Gen'!$C$2:$C$100000, H$3)/1000</f>
        <v>0.3381384999999999</v>
      </c>
      <c r="I230" s="58">
        <f>SUMIFS('Existing Gen'!$E$2:$E$100000, 'Existing Gen'!$B$2:$B$100000, $A230, 'Existing Gen'!$C$2:$C$100000, I$3)/1000</f>
        <v>0</v>
      </c>
      <c r="J230" s="58">
        <f>SUMIFS('Existing Gen'!$E$2:$E$100000, 'Existing Gen'!$B$2:$B$100000, $A230, 'Existing Gen'!$C$2:$C$100000, J$3)/1000</f>
        <v>0</v>
      </c>
      <c r="K230" s="58">
        <f>SUMIFS('Existing Gen'!$E$2:$E$100000, 'Existing Gen'!$B$2:$B$100000, $A230, 'Existing Gen'!$C$2:$C$100000, K$3)/1000</f>
        <v>0</v>
      </c>
      <c r="L230" s="59">
        <f t="shared" si="8"/>
        <v>0.3381384999999999</v>
      </c>
      <c r="M230" s="136">
        <f>H230*INDEX(Constants!$D$2:$D$8, MATCH('Cities &amp; Towns'!M$3, Constants!$A$2:$A$8, 0))</f>
        <v>444.31398899999988</v>
      </c>
      <c r="N230" s="100">
        <f>I230*INDEX(Constants!$D$2:$D$8, MATCH('Cities &amp; Towns'!N$3, Constants!$A$2:$A$8, 0))</f>
        <v>0</v>
      </c>
      <c r="O230" s="100">
        <f>J230*INDEX(Constants!$D$2:$D$8, MATCH('Cities &amp; Towns'!O$3, Constants!$A$2:$A$8, 0))</f>
        <v>0</v>
      </c>
      <c r="P230" s="100">
        <f>K230*INDEX(Constants!$D$2:$D$8, MATCH('Cities &amp; Towns'!P$3, Constants!$A$2:$A$8, 0))</f>
        <v>0</v>
      </c>
      <c r="Q230" s="48">
        <f t="shared" si="9"/>
        <v>444.31398899999988</v>
      </c>
      <c r="R230" s="55">
        <f>IF(SUMIF('GMP feeders by town'!$B$2:$B$1152, $A230, 'GMP feeders by town'!$F$2:$F$1152) = 0, "", IF(SUMIF('GMP feeders by town'!$B$2:$B$1152, $A230, 'GMP feeders by town'!$F$2:$F$1152) &lt; 0, 0, SUMIF('GMP feeders by town'!$B$2:$B$1152, $A230, 'GMP feeders by town'!$F$2:$F$1152)))</f>
        <v>0.25584591087160247</v>
      </c>
      <c r="S230" s="55" t="str">
        <f>IFERROR(IF(INDEX('VEC XFMR capacity by town'!$B$41:$BR$41, MATCH($A230, 'VEC XFMR capacity by town'!$B$1:$BR$1, 0)) = 0, "", IF($L230-INDEX('VEC XFMR capacity by town'!$B$41:$BR$41, MATCH($A230, 'VEC XFMR capacity by town'!$B$1:$BR$1, 0))&lt;0, 0, $L230-INDEX('VEC XFMR capacity by town'!$B$41:$BR$41, MATCH($A230, 'VEC XFMR capacity by town'!$B$1:$BR$1, 0)))), "")</f>
        <v/>
      </c>
      <c r="T230" s="55"/>
      <c r="U230" s="55"/>
      <c r="V230" s="55"/>
      <c r="W230" s="55"/>
      <c r="X230" s="55"/>
      <c r="Y230" s="56" cm="1">
        <f t="array" ref="Y230">IF(SUMPRODUCT(--($R230:$X230&lt;&gt;""))=0, "", SUM($R230:$X230))</f>
        <v>0.25584591087160247</v>
      </c>
      <c r="Z230" s="212" cm="1">
        <f t="array" ref="Z230">IFERROR(INDEX('EVT Demand'!$H$2:$H$757,MATCH(1,('EVT Demand'!$A$2:$A$757=$A230)*('EVT Demand'!$C$2:$C$757="Total"),0))/1000, "")</f>
        <v>2627.9490000000001</v>
      </c>
    </row>
    <row r="231" spans="1:26" x14ac:dyDescent="0.25">
      <c r="A231" t="s">
        <v>132</v>
      </c>
      <c r="B231" t="s">
        <v>226</v>
      </c>
      <c r="C231" t="str">
        <f>INDEX('RPC Counties'!$B$2:$B$15, MATCH($B231, 'RPC Counties'!$A$2:$A$15, 0))</f>
        <v>TRORC</v>
      </c>
      <c r="D231" t="s">
        <v>134</v>
      </c>
      <c r="E231">
        <v>621</v>
      </c>
      <c r="F231" s="3">
        <f>IFERROR(INDEX(Cities!$E$2:$E$11, MATCH($A231, Cities!$A$2:$A$11, 0)), INDEX(Towns!$E$2:$E$247, MATCH($A231, Towns!$A$2:$A$247, 0)))</f>
        <v>22.6</v>
      </c>
      <c r="G231" s="3">
        <f>INDEX('VCGI Rooftop Solar'!$J$5:$J$260, MATCH($A231, 'VCGI Rooftop Solar'!$D$5:$D$260, 0))</f>
        <v>6.3809924150000006</v>
      </c>
      <c r="H231" s="57">
        <f>SUMIFS('Existing Gen'!$E$2:$E$100000, 'Existing Gen'!$B$2:$B$100000, $A231, 'Existing Gen'!$C$2:$C$100000, H$3)/1000</f>
        <v>0.10754999999999999</v>
      </c>
      <c r="I231" s="58">
        <f>SUMIFS('Existing Gen'!$E$2:$E$100000, 'Existing Gen'!$B$2:$B$100000, $A231, 'Existing Gen'!$C$2:$C$100000, I$3)/1000</f>
        <v>0</v>
      </c>
      <c r="J231" s="58">
        <f>SUMIFS('Existing Gen'!$E$2:$E$100000, 'Existing Gen'!$B$2:$B$100000, $A231, 'Existing Gen'!$C$2:$C$100000, J$3)/1000</f>
        <v>0</v>
      </c>
      <c r="K231" s="58">
        <f>SUMIFS('Existing Gen'!$E$2:$E$100000, 'Existing Gen'!$B$2:$B$100000, $A231, 'Existing Gen'!$C$2:$C$100000, K$3)/1000</f>
        <v>0</v>
      </c>
      <c r="L231" s="59">
        <f t="shared" si="8"/>
        <v>0.10754999999999999</v>
      </c>
      <c r="M231" s="136">
        <f>H231*INDEX(Constants!$D$2:$D$8, MATCH('Cities &amp; Towns'!M$3, Constants!$A$2:$A$8, 0))</f>
        <v>141.32069999999999</v>
      </c>
      <c r="N231" s="100">
        <f>I231*INDEX(Constants!$D$2:$D$8, MATCH('Cities &amp; Towns'!N$3, Constants!$A$2:$A$8, 0))</f>
        <v>0</v>
      </c>
      <c r="O231" s="100">
        <f>J231*INDEX(Constants!$D$2:$D$8, MATCH('Cities &amp; Towns'!O$3, Constants!$A$2:$A$8, 0))</f>
        <v>0</v>
      </c>
      <c r="P231" s="100">
        <f>K231*INDEX(Constants!$D$2:$D$8, MATCH('Cities &amp; Towns'!P$3, Constants!$A$2:$A$8, 0))</f>
        <v>0</v>
      </c>
      <c r="Q231" s="48">
        <f t="shared" si="9"/>
        <v>141.32069999999999</v>
      </c>
      <c r="R231" s="55">
        <f>IF(SUMIF('GMP feeders by town'!$B$2:$B$1152, $A231, 'GMP feeders by town'!$F$2:$F$1152) = 0, "", IF(SUMIF('GMP feeders by town'!$B$2:$B$1152, $A231, 'GMP feeders by town'!$F$2:$F$1152) &lt; 0, 0, SUMIF('GMP feeders by town'!$B$2:$B$1152, $A231, 'GMP feeders by town'!$F$2:$F$1152)))</f>
        <v>0.62989592776633396</v>
      </c>
      <c r="S231" s="55" t="str">
        <f>IFERROR(IF(INDEX('VEC XFMR capacity by town'!$B$41:$BR$41, MATCH($A231, 'VEC XFMR capacity by town'!$B$1:$BR$1, 0)) = 0, "", IF($L231-INDEX('VEC XFMR capacity by town'!$B$41:$BR$41, MATCH($A231, 'VEC XFMR capacity by town'!$B$1:$BR$1, 0))&lt;0, 0, $L231-INDEX('VEC XFMR capacity by town'!$B$41:$BR$41, MATCH($A231, 'VEC XFMR capacity by town'!$B$1:$BR$1, 0)))), "")</f>
        <v/>
      </c>
      <c r="T231" s="55"/>
      <c r="U231" s="55"/>
      <c r="V231" s="55"/>
      <c r="W231" s="55"/>
      <c r="X231" s="55"/>
      <c r="Y231" s="56" cm="1">
        <f t="array" ref="Y231">IF(SUMPRODUCT(--($R231:$X231&lt;&gt;""))=0, "", SUM($R231:$X231))</f>
        <v>0.62989592776633396</v>
      </c>
      <c r="Z231" s="212" cm="1">
        <f t="array" ref="Z231">IFERROR(INDEX('EVT Demand'!$H$2:$H$757,MATCH(1,('EVT Demand'!$A$2:$A$757=$A231)*('EVT Demand'!$C$2:$C$757="Total"),0))/1000, "")</f>
        <v>2767.0770000000002</v>
      </c>
    </row>
    <row r="232" spans="1:26" x14ac:dyDescent="0.25">
      <c r="A232" t="s">
        <v>133</v>
      </c>
      <c r="B232" t="s">
        <v>281</v>
      </c>
      <c r="C232" t="str">
        <f>INDEX('RPC Counties'!$B$2:$B$15, MATCH($B232, 'RPC Counties'!$A$2:$A$15, 0))</f>
        <v>TRORC</v>
      </c>
      <c r="D232" t="s">
        <v>134</v>
      </c>
      <c r="E232" s="1">
        <v>3005</v>
      </c>
      <c r="F232" s="3">
        <f>IFERROR(INDEX(Cities!$E$2:$E$11, MATCH($A232, Cities!$A$2:$A$11, 0)), INDEX(Towns!$E$2:$E$247, MATCH($A232, Towns!$A$2:$A$247, 0)))</f>
        <v>44.4</v>
      </c>
      <c r="G232" s="3">
        <f>INDEX('VCGI Rooftop Solar'!$J$5:$J$260, MATCH($A232, 'VCGI Rooftop Solar'!$D$5:$D$260, 0))</f>
        <v>43.083498065000001</v>
      </c>
      <c r="H232" s="57">
        <f>SUMIFS('Existing Gen'!$E$2:$E$100000, 'Existing Gen'!$B$2:$B$100000, $A232, 'Existing Gen'!$C$2:$C$100000, H$3)/1000</f>
        <v>2.2301099999999998</v>
      </c>
      <c r="I232" s="58">
        <f>SUMIFS('Existing Gen'!$E$2:$E$100000, 'Existing Gen'!$B$2:$B$100000, $A232, 'Existing Gen'!$C$2:$C$100000, I$3)/1000</f>
        <v>2.5079999999999998E-2</v>
      </c>
      <c r="J232" s="58">
        <f>SUMIFS('Existing Gen'!$E$2:$E$100000, 'Existing Gen'!$B$2:$B$100000, $A232, 'Existing Gen'!$C$2:$C$100000, J$3)/1000</f>
        <v>0</v>
      </c>
      <c r="K232" s="58">
        <f>SUMIFS('Existing Gen'!$E$2:$E$100000, 'Existing Gen'!$B$2:$B$100000, $A232, 'Existing Gen'!$C$2:$C$100000, K$3)/1000</f>
        <v>0</v>
      </c>
      <c r="L232" s="59">
        <f t="shared" si="8"/>
        <v>2.2551899999999998</v>
      </c>
      <c r="M232" s="136">
        <f>H232*INDEX(Constants!$D$2:$D$8, MATCH('Cities &amp; Towns'!M$3, Constants!$A$2:$A$8, 0))</f>
        <v>2930.3645399999996</v>
      </c>
      <c r="N232" s="100">
        <f>I232*INDEX(Constants!$D$2:$D$8, MATCH('Cities &amp; Towns'!N$3, Constants!$A$2:$A$8, 0))</f>
        <v>49.432679999999998</v>
      </c>
      <c r="O232" s="100">
        <f>J232*INDEX(Constants!$D$2:$D$8, MATCH('Cities &amp; Towns'!O$3, Constants!$A$2:$A$8, 0))</f>
        <v>0</v>
      </c>
      <c r="P232" s="100">
        <f>K232*INDEX(Constants!$D$2:$D$8, MATCH('Cities &amp; Towns'!P$3, Constants!$A$2:$A$8, 0))</f>
        <v>0</v>
      </c>
      <c r="Q232" s="48">
        <f t="shared" si="9"/>
        <v>2979.7972199999995</v>
      </c>
      <c r="R232" s="55">
        <f>IF(SUMIF('GMP feeders by town'!$B$2:$B$1152, $A232, 'GMP feeders by town'!$F$2:$F$1152) = 0, "", IF(SUMIF('GMP feeders by town'!$B$2:$B$1152, $A232, 'GMP feeders by town'!$F$2:$F$1152) &lt; 0, 0, SUMIF('GMP feeders by town'!$B$2:$B$1152, $A232, 'GMP feeders by town'!$F$2:$F$1152)))</f>
        <v>15.496547252275821</v>
      </c>
      <c r="S232" s="55" t="str">
        <f>IFERROR(IF(INDEX('VEC XFMR capacity by town'!$B$41:$BR$41, MATCH($A232, 'VEC XFMR capacity by town'!$B$1:$BR$1, 0)) = 0, "", IF($L232-INDEX('VEC XFMR capacity by town'!$B$41:$BR$41, MATCH($A232, 'VEC XFMR capacity by town'!$B$1:$BR$1, 0))&lt;0, 0, $L232-INDEX('VEC XFMR capacity by town'!$B$41:$BR$41, MATCH($A232, 'VEC XFMR capacity by town'!$B$1:$BR$1, 0)))), "")</f>
        <v/>
      </c>
      <c r="T232" s="55"/>
      <c r="U232" s="55"/>
      <c r="V232" s="55"/>
      <c r="W232" s="55"/>
      <c r="X232" s="55"/>
      <c r="Y232" s="56" cm="1">
        <f t="array" ref="Y232">IF(SUMPRODUCT(--($R232:$X232&lt;&gt;""))=0, "", SUM($R232:$X232))</f>
        <v>15.496547252275821</v>
      </c>
      <c r="Z232" s="212" cm="1">
        <f t="array" ref="Z232">IFERROR(INDEX('EVT Demand'!$H$2:$H$757,MATCH(1,('EVT Demand'!$A$2:$A$757=$A232)*('EVT Demand'!$C$2:$C$757="Total"),0))/1000, "")</f>
        <v>28738.797999999999</v>
      </c>
    </row>
    <row r="233" spans="1:26" x14ac:dyDescent="0.25">
      <c r="A233" t="s">
        <v>135</v>
      </c>
      <c r="B233" t="s">
        <v>156</v>
      </c>
      <c r="C233" t="str">
        <f>INDEX('RPC Counties'!$B$2:$B$15, MATCH($B233, 'RPC Counties'!$A$2:$A$15, 0))</f>
        <v>WRC</v>
      </c>
      <c r="D233" t="s">
        <v>157</v>
      </c>
      <c r="E233">
        <v>380</v>
      </c>
      <c r="F233" s="3">
        <f>IFERROR(INDEX(Cities!$E$2:$E$11, MATCH($A233, Cities!$A$2:$A$11, 0)), INDEX(Towns!$E$2:$E$247, MATCH($A233, Towns!$A$2:$A$247, 0)))</f>
        <v>13</v>
      </c>
      <c r="G233" s="3">
        <f>INDEX('VCGI Rooftop Solar'!$J$5:$J$260, MATCH($A233, 'VCGI Rooftop Solar'!$D$5:$D$260, 0))</f>
        <v>2.3126556950000001</v>
      </c>
      <c r="H233" s="57">
        <f>SUMIFS('Existing Gen'!$E$2:$E$100000, 'Existing Gen'!$B$2:$B$100000, $A233, 'Existing Gen'!$C$2:$C$100000, H$3)/1000</f>
        <v>0.11394</v>
      </c>
      <c r="I233" s="58">
        <f>SUMIFS('Existing Gen'!$E$2:$E$100000, 'Existing Gen'!$B$2:$B$100000, $A233, 'Existing Gen'!$C$2:$C$100000, I$3)/1000</f>
        <v>0</v>
      </c>
      <c r="J233" s="58">
        <f>SUMIFS('Existing Gen'!$E$2:$E$100000, 'Existing Gen'!$B$2:$B$100000, $A233, 'Existing Gen'!$C$2:$C$100000, J$3)/1000</f>
        <v>0</v>
      </c>
      <c r="K233" s="58">
        <f>SUMIFS('Existing Gen'!$E$2:$E$100000, 'Existing Gen'!$B$2:$B$100000, $A233, 'Existing Gen'!$C$2:$C$100000, K$3)/1000</f>
        <v>0</v>
      </c>
      <c r="L233" s="59">
        <f t="shared" si="8"/>
        <v>0.11394</v>
      </c>
      <c r="M233" s="136">
        <f>H233*INDEX(Constants!$D$2:$D$8, MATCH('Cities &amp; Towns'!M$3, Constants!$A$2:$A$8, 0))</f>
        <v>149.71716000000001</v>
      </c>
      <c r="N233" s="100">
        <f>I233*INDEX(Constants!$D$2:$D$8, MATCH('Cities &amp; Towns'!N$3, Constants!$A$2:$A$8, 0))</f>
        <v>0</v>
      </c>
      <c r="O233" s="100">
        <f>J233*INDEX(Constants!$D$2:$D$8, MATCH('Cities &amp; Towns'!O$3, Constants!$A$2:$A$8, 0))</f>
        <v>0</v>
      </c>
      <c r="P233" s="100">
        <f>K233*INDEX(Constants!$D$2:$D$8, MATCH('Cities &amp; Towns'!P$3, Constants!$A$2:$A$8, 0))</f>
        <v>0</v>
      </c>
      <c r="Q233" s="48">
        <f t="shared" si="9"/>
        <v>149.71716000000001</v>
      </c>
      <c r="R233" s="55">
        <f>IF(SUMIF('GMP feeders by town'!$B$2:$B$1152, $A233, 'GMP feeders by town'!$F$2:$F$1152) = 0, "", IF(SUMIF('GMP feeders by town'!$B$2:$B$1152, $A233, 'GMP feeders by town'!$F$2:$F$1152) &lt; 0, 0, SUMIF('GMP feeders by town'!$B$2:$B$1152, $A233, 'GMP feeders by town'!$F$2:$F$1152)))</f>
        <v>0.76186236989751654</v>
      </c>
      <c r="S233" s="55" t="str">
        <f>IFERROR(IF(INDEX('VEC XFMR capacity by town'!$B$41:$BR$41, MATCH($A233, 'VEC XFMR capacity by town'!$B$1:$BR$1, 0)) = 0, "", IF($L233-INDEX('VEC XFMR capacity by town'!$B$41:$BR$41, MATCH($A233, 'VEC XFMR capacity by town'!$B$1:$BR$1, 0))&lt;0, 0, $L233-INDEX('VEC XFMR capacity by town'!$B$41:$BR$41, MATCH($A233, 'VEC XFMR capacity by town'!$B$1:$BR$1, 0)))), "")</f>
        <v/>
      </c>
      <c r="T233" s="55"/>
      <c r="U233" s="55"/>
      <c r="V233" s="55"/>
      <c r="W233" s="55"/>
      <c r="X233" s="55"/>
      <c r="Y233" s="56" cm="1">
        <f t="array" ref="Y233">IF(SUMPRODUCT(--($R233:$X233&lt;&gt;""))=0, "", SUM($R233:$X233))</f>
        <v>0.76186236989751654</v>
      </c>
      <c r="Z233" s="212" cm="1">
        <f t="array" ref="Z233">IFERROR(INDEX('EVT Demand'!$H$2:$H$757,MATCH(1,('EVT Demand'!$A$2:$A$757=$A233)*('EVT Demand'!$C$2:$C$757="Total"),0))/1000, "")</f>
        <v>1785.336</v>
      </c>
    </row>
    <row r="234" spans="1:26" x14ac:dyDescent="0.25">
      <c r="A234" t="s">
        <v>136</v>
      </c>
      <c r="B234" t="s">
        <v>156</v>
      </c>
      <c r="C234" t="str">
        <f>INDEX('RPC Counties'!$B$2:$B$15, MATCH($B234, 'RPC Counties'!$A$2:$A$15, 0))</f>
        <v>WRC</v>
      </c>
      <c r="D234" t="s">
        <v>157</v>
      </c>
      <c r="E234" s="1">
        <v>12184</v>
      </c>
      <c r="F234" s="3">
        <f>IFERROR(INDEX(Cities!$E$2:$E$11, MATCH($A234, Cities!$A$2:$A$11, 0)), INDEX(Towns!$E$2:$E$247, MATCH($A234, Towns!$A$2:$A$247, 0)))</f>
        <v>32</v>
      </c>
      <c r="G234" s="3">
        <f>INDEX('VCGI Rooftop Solar'!$J$5:$J$260, MATCH($A234, 'VCGI Rooftop Solar'!$D$5:$D$260, 0))</f>
        <v>162.83527606000001</v>
      </c>
      <c r="H234" s="57">
        <f>SUMIFS('Existing Gen'!$E$2:$E$100000, 'Existing Gen'!$B$2:$B$100000, $A234, 'Existing Gen'!$C$2:$C$100000, H$3)/1000</f>
        <v>11.090270000000002</v>
      </c>
      <c r="I234" s="58">
        <f>SUMIFS('Existing Gen'!$E$2:$E$100000, 'Existing Gen'!$B$2:$B$100000, $A234, 'Existing Gen'!$C$2:$C$100000, I$3)/1000</f>
        <v>0</v>
      </c>
      <c r="J234" s="58">
        <f>SUMIFS('Existing Gen'!$E$2:$E$100000, 'Existing Gen'!$B$2:$B$100000, $A234, 'Existing Gen'!$C$2:$C$100000, J$3)/1000</f>
        <v>1.89</v>
      </c>
      <c r="K234" s="58">
        <f>SUMIFS('Existing Gen'!$E$2:$E$100000, 'Existing Gen'!$B$2:$B$100000, $A234, 'Existing Gen'!$C$2:$C$100000, K$3)/1000</f>
        <v>0</v>
      </c>
      <c r="L234" s="59">
        <f t="shared" si="8"/>
        <v>12.980270000000003</v>
      </c>
      <c r="M234" s="136">
        <f>H234*INDEX(Constants!$D$2:$D$8, MATCH('Cities &amp; Towns'!M$3, Constants!$A$2:$A$8, 0))</f>
        <v>14572.614780000004</v>
      </c>
      <c r="N234" s="100">
        <f>I234*INDEX(Constants!$D$2:$D$8, MATCH('Cities &amp; Towns'!N$3, Constants!$A$2:$A$8, 0))</f>
        <v>0</v>
      </c>
      <c r="O234" s="100">
        <f>J234*INDEX(Constants!$D$2:$D$8, MATCH('Cities &amp; Towns'!O$3, Constants!$A$2:$A$8, 0))</f>
        <v>11589.48</v>
      </c>
      <c r="P234" s="100">
        <f>K234*INDEX(Constants!$D$2:$D$8, MATCH('Cities &amp; Towns'!P$3, Constants!$A$2:$A$8, 0))</f>
        <v>0</v>
      </c>
      <c r="Q234" s="48">
        <f t="shared" si="9"/>
        <v>26162.094780000003</v>
      </c>
      <c r="R234" s="55">
        <f>IF(SUMIF('GMP feeders by town'!$B$2:$B$1152, $A234, 'GMP feeders by town'!$F$2:$F$1152) = 0, "", IF(SUMIF('GMP feeders by town'!$B$2:$B$1152, $A234, 'GMP feeders by town'!$F$2:$F$1152) &lt; 0, 0, SUMIF('GMP feeders by town'!$B$2:$B$1152, $A234, 'GMP feeders by town'!$F$2:$F$1152)))</f>
        <v>77.519509983571695</v>
      </c>
      <c r="S234" s="55" t="str">
        <f>IFERROR(IF(INDEX('VEC XFMR capacity by town'!$B$41:$BR$41, MATCH($A234, 'VEC XFMR capacity by town'!$B$1:$BR$1, 0)) = 0, "", IF($L234-INDEX('VEC XFMR capacity by town'!$B$41:$BR$41, MATCH($A234, 'VEC XFMR capacity by town'!$B$1:$BR$1, 0))&lt;0, 0, $L234-INDEX('VEC XFMR capacity by town'!$B$41:$BR$41, MATCH($A234, 'VEC XFMR capacity by town'!$B$1:$BR$1, 0)))), "")</f>
        <v/>
      </c>
      <c r="T234" s="55"/>
      <c r="U234" s="55"/>
      <c r="V234" s="55"/>
      <c r="W234" s="55"/>
      <c r="X234" s="55"/>
      <c r="Y234" s="56" cm="1">
        <f t="array" ref="Y234">IF(SUMPRODUCT(--($R234:$X234&lt;&gt;""))=0, "", SUM($R234:$X234))</f>
        <v>77.519509983571695</v>
      </c>
      <c r="Z234" s="212" cm="1">
        <f t="array" ref="Z234">IFERROR(INDEX('EVT Demand'!$H$2:$H$757,MATCH(1,('EVT Demand'!$A$2:$A$757=$A234)*('EVT Demand'!$C$2:$C$757="Total"),0))/1000, "")</f>
        <v>149543.997</v>
      </c>
    </row>
    <row r="235" spans="1:26" x14ac:dyDescent="0.25">
      <c r="A235" t="s">
        <v>137</v>
      </c>
      <c r="B235" t="s">
        <v>156</v>
      </c>
      <c r="C235" t="str">
        <f>INDEX('RPC Counties'!$B$2:$B$15, MATCH($B235, 'RPC Counties'!$A$2:$A$15, 0))</f>
        <v>WRC</v>
      </c>
      <c r="D235" t="s">
        <v>157</v>
      </c>
      <c r="E235">
        <v>540</v>
      </c>
      <c r="F235" s="3">
        <f>IFERROR(INDEX(Cities!$E$2:$E$11, MATCH($A235, Cities!$A$2:$A$11, 0)), INDEX(Towns!$E$2:$E$247, MATCH($A235, Towns!$A$2:$A$247, 0)))</f>
        <v>12.9</v>
      </c>
      <c r="G235" s="3">
        <f>INDEX('VCGI Rooftop Solar'!$J$5:$J$260, MATCH($A235, 'VCGI Rooftop Solar'!$D$5:$D$260, 0))</f>
        <v>3.6875479150000001</v>
      </c>
      <c r="H235" s="57">
        <f>SUMIFS('Existing Gen'!$E$2:$E$100000, 'Existing Gen'!$B$2:$B$100000, $A235, 'Existing Gen'!$C$2:$C$100000, H$3)/1000</f>
        <v>0.18283999999999997</v>
      </c>
      <c r="I235" s="58">
        <f>SUMIFS('Existing Gen'!$E$2:$E$100000, 'Existing Gen'!$B$2:$B$100000, $A235, 'Existing Gen'!$C$2:$C$100000, I$3)/1000</f>
        <v>0</v>
      </c>
      <c r="J235" s="58">
        <f>SUMIFS('Existing Gen'!$E$2:$E$100000, 'Existing Gen'!$B$2:$B$100000, $A235, 'Existing Gen'!$C$2:$C$100000, J$3)/1000</f>
        <v>0</v>
      </c>
      <c r="K235" s="58">
        <f>SUMIFS('Existing Gen'!$E$2:$E$100000, 'Existing Gen'!$B$2:$B$100000, $A235, 'Existing Gen'!$C$2:$C$100000, K$3)/1000</f>
        <v>0</v>
      </c>
      <c r="L235" s="59">
        <f t="shared" si="8"/>
        <v>0.18283999999999997</v>
      </c>
      <c r="M235" s="136">
        <f>H235*INDEX(Constants!$D$2:$D$8, MATCH('Cities &amp; Towns'!M$3, Constants!$A$2:$A$8, 0))</f>
        <v>240.25175999999996</v>
      </c>
      <c r="N235" s="100">
        <f>I235*INDEX(Constants!$D$2:$D$8, MATCH('Cities &amp; Towns'!N$3, Constants!$A$2:$A$8, 0))</f>
        <v>0</v>
      </c>
      <c r="O235" s="100">
        <f>J235*INDEX(Constants!$D$2:$D$8, MATCH('Cities &amp; Towns'!O$3, Constants!$A$2:$A$8, 0))</f>
        <v>0</v>
      </c>
      <c r="P235" s="100">
        <f>K235*INDEX(Constants!$D$2:$D$8, MATCH('Cities &amp; Towns'!P$3, Constants!$A$2:$A$8, 0))</f>
        <v>0</v>
      </c>
      <c r="Q235" s="48">
        <f t="shared" si="9"/>
        <v>240.25175999999996</v>
      </c>
      <c r="R235" s="55">
        <f>IF(SUMIF('GMP feeders by town'!$B$2:$B$1152, $A235, 'GMP feeders by town'!$F$2:$F$1152) = 0, "", IF(SUMIF('GMP feeders by town'!$B$2:$B$1152, $A235, 'GMP feeders by town'!$F$2:$F$1152) &lt; 0, 0, SUMIF('GMP feeders by town'!$B$2:$B$1152, $A235, 'GMP feeders by town'!$F$2:$F$1152)))</f>
        <v>0.75649344189524603</v>
      </c>
      <c r="S235" s="55" t="str">
        <f>IFERROR(IF(INDEX('VEC XFMR capacity by town'!$B$41:$BR$41, MATCH($A235, 'VEC XFMR capacity by town'!$B$1:$BR$1, 0)) = 0, "", IF($L235-INDEX('VEC XFMR capacity by town'!$B$41:$BR$41, MATCH($A235, 'VEC XFMR capacity by town'!$B$1:$BR$1, 0))&lt;0, 0, $L235-INDEX('VEC XFMR capacity by town'!$B$41:$BR$41, MATCH($A235, 'VEC XFMR capacity by town'!$B$1:$BR$1, 0)))), "")</f>
        <v/>
      </c>
      <c r="T235" s="55"/>
      <c r="U235" s="55"/>
      <c r="V235" s="55"/>
      <c r="W235" s="55"/>
      <c r="X235" s="55"/>
      <c r="Y235" s="56" cm="1">
        <f t="array" ref="Y235">IF(SUMPRODUCT(--($R235:$X235&lt;&gt;""))=0, "", SUM($R235:$X235))</f>
        <v>0.75649344189524603</v>
      </c>
      <c r="Z235" s="212" cm="1">
        <f t="array" ref="Z235">IFERROR(INDEX('EVT Demand'!$H$2:$H$757,MATCH(1,('EVT Demand'!$A$2:$A$757=$A235)*('EVT Demand'!$C$2:$C$757="Total"),0))/1000, "")</f>
        <v>2463.4760000000001</v>
      </c>
    </row>
    <row r="236" spans="1:26" x14ac:dyDescent="0.25">
      <c r="A236" t="s">
        <v>138</v>
      </c>
      <c r="B236" t="s">
        <v>156</v>
      </c>
      <c r="C236" t="str">
        <f>INDEX('RPC Counties'!$B$2:$B$15, MATCH($B236, 'RPC Counties'!$A$2:$A$15, 0))</f>
        <v>WRC</v>
      </c>
      <c r="D236" t="s">
        <v>157</v>
      </c>
      <c r="E236" s="1">
        <v>1798</v>
      </c>
      <c r="F236" s="3">
        <f>IFERROR(INDEX(Cities!$E$2:$E$11, MATCH($A236, Cities!$A$2:$A$11, 0)), INDEX(Towns!$E$2:$E$247, MATCH($A236, Towns!$A$2:$A$247, 0)))</f>
        <v>35.299999999999997</v>
      </c>
      <c r="G236" s="3">
        <f>INDEX('VCGI Rooftop Solar'!$J$5:$J$260, MATCH($A236, 'VCGI Rooftop Solar'!$D$5:$D$260, 0))</f>
        <v>45.292369660000006</v>
      </c>
      <c r="H236" s="57">
        <f>SUMIFS('Existing Gen'!$E$2:$E$100000, 'Existing Gen'!$B$2:$B$100000, $A236, 'Existing Gen'!$C$2:$C$100000, H$3)/1000</f>
        <v>0.9152499999999999</v>
      </c>
      <c r="I236" s="58">
        <f>SUMIFS('Existing Gen'!$E$2:$E$100000, 'Existing Gen'!$B$2:$B$100000, $A236, 'Existing Gen'!$C$2:$C$100000, I$3)/1000</f>
        <v>0</v>
      </c>
      <c r="J236" s="58">
        <f>SUMIFS('Existing Gen'!$E$2:$E$100000, 'Existing Gen'!$B$2:$B$100000, $A236, 'Existing Gen'!$C$2:$C$100000, J$3)/1000</f>
        <v>0</v>
      </c>
      <c r="K236" s="58">
        <f>SUMIFS('Existing Gen'!$E$2:$E$100000, 'Existing Gen'!$B$2:$B$100000, $A236, 'Existing Gen'!$C$2:$C$100000, K$3)/1000</f>
        <v>0</v>
      </c>
      <c r="L236" s="59">
        <f t="shared" si="8"/>
        <v>0.9152499999999999</v>
      </c>
      <c r="M236" s="136">
        <f>H236*INDEX(Constants!$D$2:$D$8, MATCH('Cities &amp; Towns'!M$3, Constants!$A$2:$A$8, 0))</f>
        <v>1202.6384999999998</v>
      </c>
      <c r="N236" s="100">
        <f>I236*INDEX(Constants!$D$2:$D$8, MATCH('Cities &amp; Towns'!N$3, Constants!$A$2:$A$8, 0))</f>
        <v>0</v>
      </c>
      <c r="O236" s="100">
        <f>J236*INDEX(Constants!$D$2:$D$8, MATCH('Cities &amp; Towns'!O$3, Constants!$A$2:$A$8, 0))</f>
        <v>0</v>
      </c>
      <c r="P236" s="100">
        <f>K236*INDEX(Constants!$D$2:$D$8, MATCH('Cities &amp; Towns'!P$3, Constants!$A$2:$A$8, 0))</f>
        <v>0</v>
      </c>
      <c r="Q236" s="48">
        <f t="shared" si="9"/>
        <v>1202.6384999999998</v>
      </c>
      <c r="R236" s="55">
        <f>IF(SUMIF('GMP feeders by town'!$B$2:$B$1152, $A236, 'GMP feeders by town'!$F$2:$F$1152) = 0, "", IF(SUMIF('GMP feeders by town'!$B$2:$B$1152, $A236, 'GMP feeders by town'!$F$2:$F$1152) &lt; 0, 0, SUMIF('GMP feeders by town'!$B$2:$B$1152, $A236, 'GMP feeders by town'!$F$2:$F$1152)))</f>
        <v>82.13562067273908</v>
      </c>
      <c r="S236" s="55" t="str">
        <f>IFERROR(IF(INDEX('VEC XFMR capacity by town'!$B$41:$BR$41, MATCH($A236, 'VEC XFMR capacity by town'!$B$1:$BR$1, 0)) = 0, "", IF($L236-INDEX('VEC XFMR capacity by town'!$B$41:$BR$41, MATCH($A236, 'VEC XFMR capacity by town'!$B$1:$BR$1, 0))&lt;0, 0, $L236-INDEX('VEC XFMR capacity by town'!$B$41:$BR$41, MATCH($A236, 'VEC XFMR capacity by town'!$B$1:$BR$1, 0)))), "")</f>
        <v/>
      </c>
      <c r="T236" s="55"/>
      <c r="U236" s="55"/>
      <c r="V236" s="55"/>
      <c r="W236" s="55"/>
      <c r="X236" s="55"/>
      <c r="Y236" s="56" cm="1">
        <f t="array" ref="Y236">IF(SUMPRODUCT(--($R236:$X236&lt;&gt;""))=0, "", SUM($R236:$X236))</f>
        <v>82.13562067273908</v>
      </c>
      <c r="Z236" s="212" cm="1">
        <f t="array" ref="Z236">IFERROR(INDEX('EVT Demand'!$H$2:$H$757,MATCH(1,('EVT Demand'!$A$2:$A$757=$A236)*('EVT Demand'!$C$2:$C$757="Total"),0))/1000, "")</f>
        <v>38984.637000000002</v>
      </c>
    </row>
    <row r="237" spans="1:26" x14ac:dyDescent="0.25">
      <c r="A237" t="s">
        <v>139</v>
      </c>
      <c r="B237" t="s">
        <v>156</v>
      </c>
      <c r="C237" t="str">
        <f>INDEX('RPC Counties'!$B$2:$B$15, MATCH($B237, 'RPC Counties'!$A$2:$A$15, 0))</f>
        <v>WRC</v>
      </c>
      <c r="D237" t="s">
        <v>157</v>
      </c>
      <c r="E237" s="1">
        <v>1865</v>
      </c>
      <c r="F237" s="3">
        <f>IFERROR(INDEX(Cities!$E$2:$E$11, MATCH($A237, Cities!$A$2:$A$11, 0)), INDEX(Towns!$E$2:$E$247, MATCH($A237, Towns!$A$2:$A$247, 0)))</f>
        <v>30.6</v>
      </c>
      <c r="G237" s="3">
        <f>INDEX('VCGI Rooftop Solar'!$J$5:$J$260, MATCH($A237, 'VCGI Rooftop Solar'!$D$5:$D$260, 0))</f>
        <v>19.695998235000001</v>
      </c>
      <c r="H237" s="57">
        <f>SUMIFS('Existing Gen'!$E$2:$E$100000, 'Existing Gen'!$B$2:$B$100000, $A237, 'Existing Gen'!$C$2:$C$100000, H$3)/1000</f>
        <v>1.0233200000000005</v>
      </c>
      <c r="I237" s="58">
        <f>SUMIFS('Existing Gen'!$E$2:$E$100000, 'Existing Gen'!$B$2:$B$100000, $A237, 'Existing Gen'!$C$2:$C$100000, I$3)/1000</f>
        <v>0</v>
      </c>
      <c r="J237" s="58">
        <f>SUMIFS('Existing Gen'!$E$2:$E$100000, 'Existing Gen'!$B$2:$B$100000, $A237, 'Existing Gen'!$C$2:$C$100000, J$3)/1000</f>
        <v>0.14199999999999999</v>
      </c>
      <c r="K237" s="58">
        <f>SUMIFS('Existing Gen'!$E$2:$E$100000, 'Existing Gen'!$B$2:$B$100000, $A237, 'Existing Gen'!$C$2:$C$100000, K$3)/1000</f>
        <v>0</v>
      </c>
      <c r="L237" s="59">
        <f t="shared" si="8"/>
        <v>1.1653200000000004</v>
      </c>
      <c r="M237" s="136">
        <f>H237*INDEX(Constants!$D$2:$D$8, MATCH('Cities &amp; Towns'!M$3, Constants!$A$2:$A$8, 0))</f>
        <v>1344.6424800000007</v>
      </c>
      <c r="N237" s="100">
        <f>I237*INDEX(Constants!$D$2:$D$8, MATCH('Cities &amp; Towns'!N$3, Constants!$A$2:$A$8, 0))</f>
        <v>0</v>
      </c>
      <c r="O237" s="100">
        <f>J237*INDEX(Constants!$D$2:$D$8, MATCH('Cities &amp; Towns'!O$3, Constants!$A$2:$A$8, 0))</f>
        <v>870.74399999999991</v>
      </c>
      <c r="P237" s="100">
        <f>K237*INDEX(Constants!$D$2:$D$8, MATCH('Cities &amp; Towns'!P$3, Constants!$A$2:$A$8, 0))</f>
        <v>0</v>
      </c>
      <c r="Q237" s="48">
        <f t="shared" si="9"/>
        <v>2215.3864800000006</v>
      </c>
      <c r="R237" s="55">
        <f>IF(SUMIF('GMP feeders by town'!$B$2:$B$1152, $A237, 'GMP feeders by town'!$F$2:$F$1152) = 0, "", IF(SUMIF('GMP feeders by town'!$B$2:$B$1152, $A237, 'GMP feeders by town'!$F$2:$F$1152) &lt; 0, 0, SUMIF('GMP feeders by town'!$B$2:$B$1152, $A237, 'GMP feeders by town'!$F$2:$F$1152)))</f>
        <v>6.6183398934645714</v>
      </c>
      <c r="S237" s="55" t="str">
        <f>IFERROR(IF(INDEX('VEC XFMR capacity by town'!$B$41:$BR$41, MATCH($A237, 'VEC XFMR capacity by town'!$B$1:$BR$1, 0)) = 0, "", IF($L237-INDEX('VEC XFMR capacity by town'!$B$41:$BR$41, MATCH($A237, 'VEC XFMR capacity by town'!$B$1:$BR$1, 0))&lt;0, 0, $L237-INDEX('VEC XFMR capacity by town'!$B$41:$BR$41, MATCH($A237, 'VEC XFMR capacity by town'!$B$1:$BR$1, 0)))), "")</f>
        <v/>
      </c>
      <c r="T237" s="55"/>
      <c r="U237" s="55"/>
      <c r="V237" s="55"/>
      <c r="W237" s="55"/>
      <c r="X237" s="55"/>
      <c r="Y237" s="56" cm="1">
        <f t="array" ref="Y237">IF(SUMPRODUCT(--($R237:$X237&lt;&gt;""))=0, "", SUM($R237:$X237))</f>
        <v>6.6183398934645714</v>
      </c>
      <c r="Z237" s="212" cm="1">
        <f t="array" ref="Z237">IFERROR(INDEX('EVT Demand'!$H$2:$H$757,MATCH(1,('EVT Demand'!$A$2:$A$757=$A237)*('EVT Demand'!$C$2:$C$757="Total"),0))/1000, "")</f>
        <v>10801.294</v>
      </c>
    </row>
    <row r="238" spans="1:26" x14ac:dyDescent="0.25">
      <c r="A238" t="s">
        <v>140</v>
      </c>
      <c r="B238" t="s">
        <v>156</v>
      </c>
      <c r="C238" t="str">
        <f>INDEX('RPC Counties'!$B$2:$B$15, MATCH($B238, 'RPC Counties'!$A$2:$A$15, 0))</f>
        <v>WRC</v>
      </c>
      <c r="D238" t="s">
        <v>157</v>
      </c>
      <c r="E238">
        <v>645</v>
      </c>
      <c r="F238" s="3">
        <f>IFERROR(INDEX(Cities!$E$2:$E$11, MATCH($A238, Cities!$A$2:$A$11, 0)), INDEX(Towns!$E$2:$E$247, MATCH($A238, Towns!$A$2:$A$247, 0)))</f>
        <v>38.4</v>
      </c>
      <c r="G238" s="3">
        <f>INDEX('VCGI Rooftop Solar'!$J$5:$J$260, MATCH($A238, 'VCGI Rooftop Solar'!$D$5:$D$260, 0))</f>
        <v>10.295135615000001</v>
      </c>
      <c r="H238" s="57">
        <f>SUMIFS('Existing Gen'!$E$2:$E$100000, 'Existing Gen'!$B$2:$B$100000, $A238, 'Existing Gen'!$C$2:$C$100000, H$3)/1000</f>
        <v>0.51353000000000004</v>
      </c>
      <c r="I238" s="58">
        <f>SUMIFS('Existing Gen'!$E$2:$E$100000, 'Existing Gen'!$B$2:$B$100000, $A238, 'Existing Gen'!$C$2:$C$100000, I$3)/1000</f>
        <v>2.2799999999999999E-3</v>
      </c>
      <c r="J238" s="58">
        <f>SUMIFS('Existing Gen'!$E$2:$E$100000, 'Existing Gen'!$B$2:$B$100000, $A238, 'Existing Gen'!$C$2:$C$100000, J$3)/1000</f>
        <v>0</v>
      </c>
      <c r="K238" s="58">
        <f>SUMIFS('Existing Gen'!$E$2:$E$100000, 'Existing Gen'!$B$2:$B$100000, $A238, 'Existing Gen'!$C$2:$C$100000, K$3)/1000</f>
        <v>0</v>
      </c>
      <c r="L238" s="59">
        <f t="shared" si="8"/>
        <v>0.51580999999999999</v>
      </c>
      <c r="M238" s="136">
        <f>H238*INDEX(Constants!$D$2:$D$8, MATCH('Cities &amp; Towns'!M$3, Constants!$A$2:$A$8, 0))</f>
        <v>674.7784200000001</v>
      </c>
      <c r="N238" s="100">
        <f>I238*INDEX(Constants!$D$2:$D$8, MATCH('Cities &amp; Towns'!N$3, Constants!$A$2:$A$8, 0))</f>
        <v>4.4938799999999999</v>
      </c>
      <c r="O238" s="100">
        <f>J238*INDEX(Constants!$D$2:$D$8, MATCH('Cities &amp; Towns'!O$3, Constants!$A$2:$A$8, 0))</f>
        <v>0</v>
      </c>
      <c r="P238" s="100">
        <f>K238*INDEX(Constants!$D$2:$D$8, MATCH('Cities &amp; Towns'!P$3, Constants!$A$2:$A$8, 0))</f>
        <v>0</v>
      </c>
      <c r="Q238" s="48">
        <f t="shared" si="9"/>
        <v>679.27230000000009</v>
      </c>
      <c r="R238" s="55">
        <f>IF(SUMIF('GMP feeders by town'!$B$2:$B$1152, $A238, 'GMP feeders by town'!$F$2:$F$1152) = 0, "", IF(SUMIF('GMP feeders by town'!$B$2:$B$1152, $A238, 'GMP feeders by town'!$F$2:$F$1152) &lt; 0, 0, SUMIF('GMP feeders by town'!$B$2:$B$1152, $A238, 'GMP feeders by town'!$F$2:$F$1152)))</f>
        <v>2.0526949464861093</v>
      </c>
      <c r="S238" s="55" t="str">
        <f>IFERROR(IF(INDEX('VEC XFMR capacity by town'!$B$41:$BR$41, MATCH($A238, 'VEC XFMR capacity by town'!$B$1:$BR$1, 0)) = 0, "", IF($L238-INDEX('VEC XFMR capacity by town'!$B$41:$BR$41, MATCH($A238, 'VEC XFMR capacity by town'!$B$1:$BR$1, 0))&lt;0, 0, $L238-INDEX('VEC XFMR capacity by town'!$B$41:$BR$41, MATCH($A238, 'VEC XFMR capacity by town'!$B$1:$BR$1, 0)))), "")</f>
        <v/>
      </c>
      <c r="T238" s="55"/>
      <c r="U238" s="55"/>
      <c r="V238" s="55"/>
      <c r="W238" s="55"/>
      <c r="X238" s="55"/>
      <c r="Y238" s="56" cm="1">
        <f t="array" ref="Y238">IF(SUMPRODUCT(--($R238:$X238&lt;&gt;""))=0, "", SUM($R238:$X238))</f>
        <v>2.0526949464861093</v>
      </c>
      <c r="Z238" s="212" cm="1">
        <f t="array" ref="Z238">IFERROR(INDEX('EVT Demand'!$H$2:$H$757,MATCH(1,('EVT Demand'!$A$2:$A$757=$A238)*('EVT Demand'!$C$2:$C$757="Total"),0))/1000, "")</f>
        <v>5438.027</v>
      </c>
    </row>
    <row r="239" spans="1:26" x14ac:dyDescent="0.25">
      <c r="A239" t="s">
        <v>141</v>
      </c>
      <c r="B239" t="s">
        <v>156</v>
      </c>
      <c r="C239" t="str">
        <f>INDEX('RPC Counties'!$B$2:$B$15, MATCH($B239, 'RPC Counties'!$A$2:$A$15, 0))</f>
        <v>WRC</v>
      </c>
      <c r="D239" t="s">
        <v>157</v>
      </c>
      <c r="E239" s="1">
        <v>2120</v>
      </c>
      <c r="F239" s="3">
        <f>IFERROR(INDEX(Cities!$E$2:$E$11, MATCH($A239, Cities!$A$2:$A$11, 0)), INDEX(Towns!$E$2:$E$247, MATCH($A239, Towns!$A$2:$A$247, 0)))</f>
        <v>39.9</v>
      </c>
      <c r="G239" s="3">
        <f>INDEX('VCGI Rooftop Solar'!$J$5:$J$260, MATCH($A239, 'VCGI Rooftop Solar'!$D$5:$D$260, 0))</f>
        <v>17.687034584999999</v>
      </c>
      <c r="H239" s="57">
        <f>SUMIFS('Existing Gen'!$E$2:$E$100000, 'Existing Gen'!$B$2:$B$100000, $A239, 'Existing Gen'!$C$2:$C$100000, H$3)/1000</f>
        <v>2.1985899999999998</v>
      </c>
      <c r="I239" s="58">
        <f>SUMIFS('Existing Gen'!$E$2:$E$100000, 'Existing Gen'!$B$2:$B$100000, $A239, 'Existing Gen'!$C$2:$C$100000, I$3)/1000</f>
        <v>0</v>
      </c>
      <c r="J239" s="58">
        <f>SUMIFS('Existing Gen'!$E$2:$E$100000, 'Existing Gen'!$B$2:$B$100000, $A239, 'Existing Gen'!$C$2:$C$100000, J$3)/1000</f>
        <v>0</v>
      </c>
      <c r="K239" s="58">
        <f>SUMIFS('Existing Gen'!$E$2:$E$100000, 'Existing Gen'!$B$2:$B$100000, $A239, 'Existing Gen'!$C$2:$C$100000, K$3)/1000</f>
        <v>0</v>
      </c>
      <c r="L239" s="59">
        <f t="shared" si="8"/>
        <v>2.1985899999999998</v>
      </c>
      <c r="M239" s="136">
        <f>H239*INDEX(Constants!$D$2:$D$8, MATCH('Cities &amp; Towns'!M$3, Constants!$A$2:$A$8, 0))</f>
        <v>2888.9472599999999</v>
      </c>
      <c r="N239" s="100">
        <f>I239*INDEX(Constants!$D$2:$D$8, MATCH('Cities &amp; Towns'!N$3, Constants!$A$2:$A$8, 0))</f>
        <v>0</v>
      </c>
      <c r="O239" s="100">
        <f>J239*INDEX(Constants!$D$2:$D$8, MATCH('Cities &amp; Towns'!O$3, Constants!$A$2:$A$8, 0))</f>
        <v>0</v>
      </c>
      <c r="P239" s="100">
        <f>K239*INDEX(Constants!$D$2:$D$8, MATCH('Cities &amp; Towns'!P$3, Constants!$A$2:$A$8, 0))</f>
        <v>0</v>
      </c>
      <c r="Q239" s="48">
        <f t="shared" si="9"/>
        <v>2888.9472599999999</v>
      </c>
      <c r="R239" s="55">
        <f>IF(SUMIF('GMP feeders by town'!$B$2:$B$1152, $A239, 'GMP feeders by town'!$F$2:$F$1152) = 0, "", IF(SUMIF('GMP feeders by town'!$B$2:$B$1152, $A239, 'GMP feeders by town'!$F$2:$F$1152) &lt; 0, 0, SUMIF('GMP feeders by town'!$B$2:$B$1152, $A239, 'GMP feeders by town'!$F$2:$F$1152)))</f>
        <v>14.280199336095544</v>
      </c>
      <c r="S239" s="55" t="str">
        <f>IFERROR(IF(INDEX('VEC XFMR capacity by town'!$B$41:$BR$41, MATCH($A239, 'VEC XFMR capacity by town'!$B$1:$BR$1, 0)) = 0, "", IF($L239-INDEX('VEC XFMR capacity by town'!$B$41:$BR$41, MATCH($A239, 'VEC XFMR capacity by town'!$B$1:$BR$1, 0))&lt;0, 0, $L239-INDEX('VEC XFMR capacity by town'!$B$41:$BR$41, MATCH($A239, 'VEC XFMR capacity by town'!$B$1:$BR$1, 0)))), "")</f>
        <v/>
      </c>
      <c r="T239" s="55"/>
      <c r="U239" s="55"/>
      <c r="V239" s="55"/>
      <c r="W239" s="55"/>
      <c r="X239" s="55"/>
      <c r="Y239" s="56" cm="1">
        <f t="array" ref="Y239">IF(SUMPRODUCT(--($R239:$X239&lt;&gt;""))=0, "", SUM($R239:$X239))</f>
        <v>14.280199336095544</v>
      </c>
      <c r="Z239" s="212" cm="1">
        <f t="array" ref="Z239">IFERROR(INDEX('EVT Demand'!$H$2:$H$757,MATCH(1,('EVT Demand'!$A$2:$A$757=$A239)*('EVT Demand'!$C$2:$C$757="Total"),0))/1000, "")</f>
        <v>9777.9889999999996</v>
      </c>
    </row>
    <row r="240" spans="1:26" x14ac:dyDescent="0.25">
      <c r="A240" t="s">
        <v>142</v>
      </c>
      <c r="B240" t="s">
        <v>156</v>
      </c>
      <c r="C240" t="str">
        <f>INDEX('RPC Counties'!$B$2:$B$15, MATCH($B240, 'RPC Counties'!$A$2:$A$15, 0))</f>
        <v>WRC</v>
      </c>
      <c r="D240" t="s">
        <v>157</v>
      </c>
      <c r="E240">
        <v>771</v>
      </c>
      <c r="F240" s="3">
        <f>IFERROR(INDEX(Cities!$E$2:$E$11, MATCH($A240, Cities!$A$2:$A$11, 0)), INDEX(Towns!$E$2:$E$247, MATCH($A240, Towns!$A$2:$A$247, 0)))</f>
        <v>39.700000000000003</v>
      </c>
      <c r="G240" s="3">
        <f>INDEX('VCGI Rooftop Solar'!$J$5:$J$260, MATCH($A240, 'VCGI Rooftop Solar'!$D$5:$D$260, 0))</f>
        <v>9.0450314200000008</v>
      </c>
      <c r="H240" s="57">
        <f>SUMIFS('Existing Gen'!$E$2:$E$100000, 'Existing Gen'!$B$2:$B$100000, $A240, 'Existing Gen'!$C$2:$C$100000, H$3)/1000</f>
        <v>0.22142000000000003</v>
      </c>
      <c r="I240" s="58">
        <f>SUMIFS('Existing Gen'!$E$2:$E$100000, 'Existing Gen'!$B$2:$B$100000, $A240, 'Existing Gen'!$C$2:$C$100000, I$3)/1000</f>
        <v>0</v>
      </c>
      <c r="J240" s="58">
        <f>SUMIFS('Existing Gen'!$E$2:$E$100000, 'Existing Gen'!$B$2:$B$100000, $A240, 'Existing Gen'!$C$2:$C$100000, J$3)/1000</f>
        <v>0</v>
      </c>
      <c r="K240" s="58">
        <f>SUMIFS('Existing Gen'!$E$2:$E$100000, 'Existing Gen'!$B$2:$B$100000, $A240, 'Existing Gen'!$C$2:$C$100000, K$3)/1000</f>
        <v>0</v>
      </c>
      <c r="L240" s="59">
        <f t="shared" si="8"/>
        <v>0.22142000000000003</v>
      </c>
      <c r="M240" s="136">
        <f>H240*INDEX(Constants!$D$2:$D$8, MATCH('Cities &amp; Towns'!M$3, Constants!$A$2:$A$8, 0))</f>
        <v>290.94588000000005</v>
      </c>
      <c r="N240" s="100">
        <f>I240*INDEX(Constants!$D$2:$D$8, MATCH('Cities &amp; Towns'!N$3, Constants!$A$2:$A$8, 0))</f>
        <v>0</v>
      </c>
      <c r="O240" s="100">
        <f>J240*INDEX(Constants!$D$2:$D$8, MATCH('Cities &amp; Towns'!O$3, Constants!$A$2:$A$8, 0))</f>
        <v>0</v>
      </c>
      <c r="P240" s="100">
        <f>K240*INDEX(Constants!$D$2:$D$8, MATCH('Cities &amp; Towns'!P$3, Constants!$A$2:$A$8, 0))</f>
        <v>0</v>
      </c>
      <c r="Q240" s="48">
        <f t="shared" si="9"/>
        <v>290.94588000000005</v>
      </c>
      <c r="R240" s="55">
        <f>IF(SUMIF('GMP feeders by town'!$B$2:$B$1152, $A240, 'GMP feeders by town'!$F$2:$F$1152) = 0, "", IF(SUMIF('GMP feeders by town'!$B$2:$B$1152, $A240, 'GMP feeders by town'!$F$2:$F$1152) &lt; 0, 0, SUMIF('GMP feeders by town'!$B$2:$B$1152, $A240, 'GMP feeders by town'!$F$2:$F$1152)))</f>
        <v>4.7689008378363908</v>
      </c>
      <c r="S240" s="55" t="str">
        <f>IFERROR(IF(INDEX('VEC XFMR capacity by town'!$B$41:$BR$41, MATCH($A240, 'VEC XFMR capacity by town'!$B$1:$BR$1, 0)) = 0, "", IF($L240-INDEX('VEC XFMR capacity by town'!$B$41:$BR$41, MATCH($A240, 'VEC XFMR capacity by town'!$B$1:$BR$1, 0))&lt;0, 0, $L240-INDEX('VEC XFMR capacity by town'!$B$41:$BR$41, MATCH($A240, 'VEC XFMR capacity by town'!$B$1:$BR$1, 0)))), "")</f>
        <v/>
      </c>
      <c r="T240" s="55"/>
      <c r="U240" s="55"/>
      <c r="V240" s="55"/>
      <c r="W240" s="55"/>
      <c r="X240" s="55"/>
      <c r="Y240" s="56" cm="1">
        <f t="array" ref="Y240">IF(SUMPRODUCT(--($R240:$X240&lt;&gt;""))=0, "", SUM($R240:$X240))</f>
        <v>4.7689008378363908</v>
      </c>
      <c r="Z240" s="212" cm="1">
        <f t="array" ref="Z240">IFERROR(INDEX('EVT Demand'!$H$2:$H$757,MATCH(1,('EVT Demand'!$A$2:$A$757=$A240)*('EVT Demand'!$C$2:$C$757="Total"),0))/1000, "")</f>
        <v>3563.7640000000001</v>
      </c>
    </row>
    <row r="241" spans="1:26" x14ac:dyDescent="0.25">
      <c r="A241" t="s">
        <v>143</v>
      </c>
      <c r="B241" t="s">
        <v>156</v>
      </c>
      <c r="C241" t="str">
        <f>INDEX('RPC Counties'!$B$2:$B$15, MATCH($B241, 'RPC Counties'!$A$2:$A$15, 0))</f>
        <v>WRC</v>
      </c>
      <c r="D241" t="s">
        <v>157</v>
      </c>
      <c r="E241" s="1">
        <v>1005</v>
      </c>
      <c r="F241" s="3">
        <f>IFERROR(INDEX(Cities!$E$2:$E$11, MATCH($A241, Cities!$A$2:$A$11, 0)), INDEX(Towns!$E$2:$E$247, MATCH($A241, Towns!$A$2:$A$247, 0)))</f>
        <v>49.3</v>
      </c>
      <c r="G241" s="3">
        <f>INDEX('VCGI Rooftop Solar'!$J$5:$J$260, MATCH($A241, 'VCGI Rooftop Solar'!$D$5:$D$260, 0))</f>
        <v>11.307771905000001</v>
      </c>
      <c r="H241" s="57">
        <f>SUMIFS('Existing Gen'!$E$2:$E$100000, 'Existing Gen'!$B$2:$B$100000, $A241, 'Existing Gen'!$C$2:$C$100000, H$3)/1000</f>
        <v>0.67796000000000012</v>
      </c>
      <c r="I241" s="58">
        <f>SUMIFS('Existing Gen'!$E$2:$E$100000, 'Existing Gen'!$B$2:$B$100000, $A241, 'Existing Gen'!$C$2:$C$100000, I$3)/1000</f>
        <v>9.4999999999999998E-3</v>
      </c>
      <c r="J241" s="58">
        <f>SUMIFS('Existing Gen'!$E$2:$E$100000, 'Existing Gen'!$B$2:$B$100000, $A241, 'Existing Gen'!$C$2:$C$100000, J$3)/1000</f>
        <v>0</v>
      </c>
      <c r="K241" s="58">
        <f>SUMIFS('Existing Gen'!$E$2:$E$100000, 'Existing Gen'!$B$2:$B$100000, $A241, 'Existing Gen'!$C$2:$C$100000, K$3)/1000</f>
        <v>3.3660000000000001</v>
      </c>
      <c r="L241" s="59">
        <f t="shared" si="8"/>
        <v>4.0534600000000003</v>
      </c>
      <c r="M241" s="136">
        <f>H241*INDEX(Constants!$D$2:$D$8, MATCH('Cities &amp; Towns'!M$3, Constants!$A$2:$A$8, 0))</f>
        <v>890.8394400000002</v>
      </c>
      <c r="N241" s="100">
        <f>I241*INDEX(Constants!$D$2:$D$8, MATCH('Cities &amp; Towns'!N$3, Constants!$A$2:$A$8, 0))</f>
        <v>18.724499999999999</v>
      </c>
      <c r="O241" s="100">
        <f>J241*INDEX(Constants!$D$2:$D$8, MATCH('Cities &amp; Towns'!O$3, Constants!$A$2:$A$8, 0))</f>
        <v>0</v>
      </c>
      <c r="P241" s="100">
        <f>K241*INDEX(Constants!$D$2:$D$8, MATCH('Cities &amp; Towns'!P$3, Constants!$A$2:$A$8, 0))</f>
        <v>14743.08</v>
      </c>
      <c r="Q241" s="48">
        <f t="shared" si="9"/>
        <v>15652.64394</v>
      </c>
      <c r="R241" s="55">
        <f>IF(SUMIF('GMP feeders by town'!$B$2:$B$1152, $A241, 'GMP feeders by town'!$F$2:$F$1152) = 0, "", IF(SUMIF('GMP feeders by town'!$B$2:$B$1152, $A241, 'GMP feeders by town'!$F$2:$F$1152) &lt; 0, 0, SUMIF('GMP feeders by town'!$B$2:$B$1152, $A241, 'GMP feeders by town'!$F$2:$F$1152)))</f>
        <v>6.60791981589397</v>
      </c>
      <c r="S241" s="55" t="str">
        <f>IFERROR(IF(INDEX('VEC XFMR capacity by town'!$B$41:$BR$41, MATCH($A241, 'VEC XFMR capacity by town'!$B$1:$BR$1, 0)) = 0, "", IF($L241-INDEX('VEC XFMR capacity by town'!$B$41:$BR$41, MATCH($A241, 'VEC XFMR capacity by town'!$B$1:$BR$1, 0))&lt;0, 0, $L241-INDEX('VEC XFMR capacity by town'!$B$41:$BR$41, MATCH($A241, 'VEC XFMR capacity by town'!$B$1:$BR$1, 0)))), "")</f>
        <v/>
      </c>
      <c r="T241" s="55"/>
      <c r="U241" s="55"/>
      <c r="V241" s="55"/>
      <c r="W241" s="55"/>
      <c r="X241" s="55"/>
      <c r="Y241" s="56" cm="1">
        <f t="array" ref="Y241">IF(SUMPRODUCT(--($R241:$X241&lt;&gt;""))=0, "", SUM($R241:$X241))</f>
        <v>6.60791981589397</v>
      </c>
      <c r="Z241" s="212" cm="1">
        <f t="array" ref="Z241">IFERROR(INDEX('EVT Demand'!$H$2:$H$757,MATCH(1,('EVT Demand'!$A$2:$A$757=$A241)*('EVT Demand'!$C$2:$C$757="Total"),0))/1000, "")</f>
        <v>8576.5480000000007</v>
      </c>
    </row>
    <row r="242" spans="1:26" x14ac:dyDescent="0.25">
      <c r="A242" t="s">
        <v>144</v>
      </c>
      <c r="B242" t="s">
        <v>156</v>
      </c>
      <c r="C242" t="str">
        <f>INDEX('RPC Counties'!$B$2:$B$15, MATCH($B242, 'RPC Counties'!$A$2:$A$15, 0))</f>
        <v>WRC</v>
      </c>
      <c r="D242" t="s">
        <v>157</v>
      </c>
      <c r="E242" s="1">
        <v>1919</v>
      </c>
      <c r="F242" s="3">
        <f>IFERROR(INDEX(Cities!$E$2:$E$11, MATCH($A242, Cities!$A$2:$A$11, 0)), INDEX(Towns!$E$2:$E$247, MATCH($A242, Towns!$A$2:$A$247, 0)))</f>
        <v>35.700000000000003</v>
      </c>
      <c r="G242" s="3">
        <f>INDEX('VCGI Rooftop Solar'!$J$5:$J$260, MATCH($A242, 'VCGI Rooftop Solar'!$D$5:$D$260, 0))</f>
        <v>27.057503290000003</v>
      </c>
      <c r="H242" s="57">
        <f>SUMIFS('Existing Gen'!$E$2:$E$100000, 'Existing Gen'!$B$2:$B$100000, $A242, 'Existing Gen'!$C$2:$C$100000, H$3)/1000</f>
        <v>1.4816199999999995</v>
      </c>
      <c r="I242" s="58">
        <f>SUMIFS('Existing Gen'!$E$2:$E$100000, 'Existing Gen'!$B$2:$B$100000, $A242, 'Existing Gen'!$C$2:$C$100000, I$3)/1000</f>
        <v>0</v>
      </c>
      <c r="J242" s="58">
        <f>SUMIFS('Existing Gen'!$E$2:$E$100000, 'Existing Gen'!$B$2:$B$100000, $A242, 'Existing Gen'!$C$2:$C$100000, J$3)/1000</f>
        <v>0</v>
      </c>
      <c r="K242" s="58">
        <f>SUMIFS('Existing Gen'!$E$2:$E$100000, 'Existing Gen'!$B$2:$B$100000, $A242, 'Existing Gen'!$C$2:$C$100000, K$3)/1000</f>
        <v>0</v>
      </c>
      <c r="L242" s="59">
        <f t="shared" si="8"/>
        <v>1.4816199999999995</v>
      </c>
      <c r="M242" s="136">
        <f>H242*INDEX(Constants!$D$2:$D$8, MATCH('Cities &amp; Towns'!M$3, Constants!$A$2:$A$8, 0))</f>
        <v>1946.8486799999994</v>
      </c>
      <c r="N242" s="100">
        <f>I242*INDEX(Constants!$D$2:$D$8, MATCH('Cities &amp; Towns'!N$3, Constants!$A$2:$A$8, 0))</f>
        <v>0</v>
      </c>
      <c r="O242" s="100">
        <f>J242*INDEX(Constants!$D$2:$D$8, MATCH('Cities &amp; Towns'!O$3, Constants!$A$2:$A$8, 0))</f>
        <v>0</v>
      </c>
      <c r="P242" s="100">
        <f>K242*INDEX(Constants!$D$2:$D$8, MATCH('Cities &amp; Towns'!P$3, Constants!$A$2:$A$8, 0))</f>
        <v>0</v>
      </c>
      <c r="Q242" s="48">
        <f t="shared" si="9"/>
        <v>1946.8486799999994</v>
      </c>
      <c r="R242" s="55">
        <f>IF(SUMIF('GMP feeders by town'!$B$2:$B$1152, $A242, 'GMP feeders by town'!$F$2:$F$1152) = 0, "", IF(SUMIF('GMP feeders by town'!$B$2:$B$1152, $A242, 'GMP feeders by town'!$F$2:$F$1152) &lt; 0, 0, SUMIF('GMP feeders by town'!$B$2:$B$1152, $A242, 'GMP feeders by town'!$F$2:$F$1152)))</f>
        <v>8.9266140894273782</v>
      </c>
      <c r="S242" s="55" t="str">
        <f>IFERROR(IF(INDEX('VEC XFMR capacity by town'!$B$41:$BR$41, MATCH($A242, 'VEC XFMR capacity by town'!$B$1:$BR$1, 0)) = 0, "", IF($L242-INDEX('VEC XFMR capacity by town'!$B$41:$BR$41, MATCH($A242, 'VEC XFMR capacity by town'!$B$1:$BR$1, 0))&lt;0, 0, $L242-INDEX('VEC XFMR capacity by town'!$B$41:$BR$41, MATCH($A242, 'VEC XFMR capacity by town'!$B$1:$BR$1, 0)))), "")</f>
        <v/>
      </c>
      <c r="T242" s="55"/>
      <c r="U242" s="55"/>
      <c r="V242" s="55"/>
      <c r="W242" s="55"/>
      <c r="X242" s="55"/>
      <c r="Y242" s="56" cm="1">
        <f t="array" ref="Y242">IF(SUMPRODUCT(--($R242:$X242&lt;&gt;""))=0, "", SUM($R242:$X242))</f>
        <v>8.9266140894273782</v>
      </c>
      <c r="Z242" s="212" cm="1">
        <f t="array" ref="Z242">IFERROR(INDEX('EVT Demand'!$H$2:$H$757,MATCH(1,('EVT Demand'!$A$2:$A$757=$A242)*('EVT Demand'!$C$2:$C$757="Total"),0))/1000, "")</f>
        <v>18063.043000000001</v>
      </c>
    </row>
    <row r="243" spans="1:26" x14ac:dyDescent="0.25">
      <c r="A243" t="s">
        <v>145</v>
      </c>
      <c r="B243" t="s">
        <v>156</v>
      </c>
      <c r="C243" t="str">
        <f>INDEX('RPC Counties'!$B$2:$B$15, MATCH($B243, 'RPC Counties'!$A$2:$A$15, 0))</f>
        <v>WRC</v>
      </c>
      <c r="D243" t="s">
        <v>157</v>
      </c>
      <c r="E243" s="1">
        <v>1722</v>
      </c>
      <c r="F243" s="3">
        <f>IFERROR(INDEX(Cities!$E$2:$E$11, MATCH($A243, Cities!$A$2:$A$11, 0)), INDEX(Towns!$E$2:$E$247, MATCH($A243, Towns!$A$2:$A$247, 0)))</f>
        <v>40.299999999999997</v>
      </c>
      <c r="G243" s="3">
        <f>INDEX('VCGI Rooftop Solar'!$J$5:$J$260, MATCH($A243, 'VCGI Rooftop Solar'!$D$5:$D$260, 0))</f>
        <v>10.482441205000001</v>
      </c>
      <c r="H243" s="57">
        <f>SUMIFS('Existing Gen'!$E$2:$E$100000, 'Existing Gen'!$B$2:$B$100000, $A243, 'Existing Gen'!$C$2:$C$100000, H$3)/1000</f>
        <v>0.33494999999999997</v>
      </c>
      <c r="I243" s="58">
        <f>SUMIFS('Existing Gen'!$E$2:$E$100000, 'Existing Gen'!$B$2:$B$100000, $A243, 'Existing Gen'!$C$2:$C$100000, I$3)/1000</f>
        <v>1.1999999999999999E-3</v>
      </c>
      <c r="J243" s="58">
        <f>SUMIFS('Existing Gen'!$E$2:$E$100000, 'Existing Gen'!$B$2:$B$100000, $A243, 'Existing Gen'!$C$2:$C$100000, J$3)/1000</f>
        <v>0</v>
      </c>
      <c r="K243" s="58">
        <f>SUMIFS('Existing Gen'!$E$2:$E$100000, 'Existing Gen'!$B$2:$B$100000, $A243, 'Existing Gen'!$C$2:$C$100000, K$3)/1000</f>
        <v>0</v>
      </c>
      <c r="L243" s="59">
        <f t="shared" si="8"/>
        <v>0.33614999999999995</v>
      </c>
      <c r="M243" s="136">
        <f>H243*INDEX(Constants!$D$2:$D$8, MATCH('Cities &amp; Towns'!M$3, Constants!$A$2:$A$8, 0))</f>
        <v>440.12429999999995</v>
      </c>
      <c r="N243" s="100">
        <f>I243*INDEX(Constants!$D$2:$D$8, MATCH('Cities &amp; Towns'!N$3, Constants!$A$2:$A$8, 0))</f>
        <v>2.3651999999999997</v>
      </c>
      <c r="O243" s="100">
        <f>J243*INDEX(Constants!$D$2:$D$8, MATCH('Cities &amp; Towns'!O$3, Constants!$A$2:$A$8, 0))</f>
        <v>0</v>
      </c>
      <c r="P243" s="100">
        <f>K243*INDEX(Constants!$D$2:$D$8, MATCH('Cities &amp; Towns'!P$3, Constants!$A$2:$A$8, 0))</f>
        <v>0</v>
      </c>
      <c r="Q243" s="48">
        <f t="shared" si="9"/>
        <v>442.48949999999996</v>
      </c>
      <c r="R243" s="55">
        <f>IF(SUMIF('GMP feeders by town'!$B$2:$B$1152, $A243, 'GMP feeders by town'!$F$2:$F$1152) = 0, "", IF(SUMIF('GMP feeders by town'!$B$2:$B$1152, $A243, 'GMP feeders by town'!$F$2:$F$1152) &lt; 0, 0, SUMIF('GMP feeders by town'!$B$2:$B$1152, $A243, 'GMP feeders by town'!$F$2:$F$1152)))</f>
        <v>9.7036142615343959</v>
      </c>
      <c r="S243" s="55" t="str">
        <f>IFERROR(IF(INDEX('VEC XFMR capacity by town'!$B$41:$BR$41, MATCH($A243, 'VEC XFMR capacity by town'!$B$1:$BR$1, 0)) = 0, "", IF($L243-INDEX('VEC XFMR capacity by town'!$B$41:$BR$41, MATCH($A243, 'VEC XFMR capacity by town'!$B$1:$BR$1, 0))&lt;0, 0, $L243-INDEX('VEC XFMR capacity by town'!$B$41:$BR$41, MATCH($A243, 'VEC XFMR capacity by town'!$B$1:$BR$1, 0)))), "")</f>
        <v/>
      </c>
      <c r="T243" s="55"/>
      <c r="U243" s="55"/>
      <c r="V243" s="55"/>
      <c r="W243" s="55"/>
      <c r="X243" s="55"/>
      <c r="Y243" s="56" cm="1">
        <f t="array" ref="Y243">IF(SUMPRODUCT(--($R243:$X243&lt;&gt;""))=0, "", SUM($R243:$X243))</f>
        <v>9.7036142615343959</v>
      </c>
      <c r="Z243" s="212" cm="1">
        <f t="array" ref="Z243">IFERROR(INDEX('EVT Demand'!$H$2:$H$757,MATCH(1,('EVT Demand'!$A$2:$A$757=$A243)*('EVT Demand'!$C$2:$C$757="Total"),0))/1000, "")</f>
        <v>4428.16</v>
      </c>
    </row>
    <row r="244" spans="1:26" x14ac:dyDescent="0.25">
      <c r="A244" t="s">
        <v>146</v>
      </c>
      <c r="B244" t="s">
        <v>156</v>
      </c>
      <c r="C244" t="str">
        <f>INDEX('RPC Counties'!$B$2:$B$15, MATCH($B244, 'RPC Counties'!$A$2:$A$15, 0))</f>
        <v>WRC</v>
      </c>
      <c r="D244" t="s">
        <v>157</v>
      </c>
      <c r="E244" s="1">
        <v>1645</v>
      </c>
      <c r="F244" s="3">
        <f>IFERROR(INDEX(Cities!$E$2:$E$11, MATCH($A244, Cities!$A$2:$A$11, 0)), INDEX(Towns!$E$2:$E$247, MATCH($A244, Towns!$A$2:$A$247, 0)))</f>
        <v>40.200000000000003</v>
      </c>
      <c r="G244" s="3">
        <f>INDEX('VCGI Rooftop Solar'!$J$5:$J$260, MATCH($A244, 'VCGI Rooftop Solar'!$D$5:$D$260, 0))</f>
        <v>11.871665515</v>
      </c>
      <c r="H244" s="57">
        <f>SUMIFS('Existing Gen'!$E$2:$E$100000, 'Existing Gen'!$B$2:$B$100000, $A244, 'Existing Gen'!$C$2:$C$100000, H$3)/1000</f>
        <v>0.94784000000000002</v>
      </c>
      <c r="I244" s="58">
        <f>SUMIFS('Existing Gen'!$E$2:$E$100000, 'Existing Gen'!$B$2:$B$100000, $A244, 'Existing Gen'!$C$2:$C$100000, I$3)/1000</f>
        <v>0</v>
      </c>
      <c r="J244" s="58">
        <f>SUMIFS('Existing Gen'!$E$2:$E$100000, 'Existing Gen'!$B$2:$B$100000, $A244, 'Existing Gen'!$C$2:$C$100000, J$3)/1000</f>
        <v>0</v>
      </c>
      <c r="K244" s="58">
        <f>SUMIFS('Existing Gen'!$E$2:$E$100000, 'Existing Gen'!$B$2:$B$100000, $A244, 'Existing Gen'!$C$2:$C$100000, K$3)/1000</f>
        <v>0</v>
      </c>
      <c r="L244" s="59">
        <f t="shared" si="8"/>
        <v>0.94784000000000002</v>
      </c>
      <c r="M244" s="136">
        <f>H244*INDEX(Constants!$D$2:$D$8, MATCH('Cities &amp; Towns'!M$3, Constants!$A$2:$A$8, 0))</f>
        <v>1245.4617599999999</v>
      </c>
      <c r="N244" s="100">
        <f>I244*INDEX(Constants!$D$2:$D$8, MATCH('Cities &amp; Towns'!N$3, Constants!$A$2:$A$8, 0))</f>
        <v>0</v>
      </c>
      <c r="O244" s="100">
        <f>J244*INDEX(Constants!$D$2:$D$8, MATCH('Cities &amp; Towns'!O$3, Constants!$A$2:$A$8, 0))</f>
        <v>0</v>
      </c>
      <c r="P244" s="100">
        <f>K244*INDEX(Constants!$D$2:$D$8, MATCH('Cities &amp; Towns'!P$3, Constants!$A$2:$A$8, 0))</f>
        <v>0</v>
      </c>
      <c r="Q244" s="48">
        <f t="shared" si="9"/>
        <v>1245.4617599999999</v>
      </c>
      <c r="R244" s="55">
        <f>IF(SUMIF('GMP feeders by town'!$B$2:$B$1152, $A244, 'GMP feeders by town'!$F$2:$F$1152) = 0, "", IF(SUMIF('GMP feeders by town'!$B$2:$B$1152, $A244, 'GMP feeders by town'!$F$2:$F$1152) &lt; 0, 0, SUMIF('GMP feeders by town'!$B$2:$B$1152, $A244, 'GMP feeders by town'!$F$2:$F$1152)))</f>
        <v>3.2342290272319518</v>
      </c>
      <c r="S244" s="55" t="str">
        <f>IFERROR(IF(INDEX('VEC XFMR capacity by town'!$B$41:$BR$41, MATCH($A244, 'VEC XFMR capacity by town'!$B$1:$BR$1, 0)) = 0, "", IF($L244-INDEX('VEC XFMR capacity by town'!$B$41:$BR$41, MATCH($A244, 'VEC XFMR capacity by town'!$B$1:$BR$1, 0))&lt;0, 0, $L244-INDEX('VEC XFMR capacity by town'!$B$41:$BR$41, MATCH($A244, 'VEC XFMR capacity by town'!$B$1:$BR$1, 0)))), "")</f>
        <v/>
      </c>
      <c r="T244" s="55"/>
      <c r="U244" s="55"/>
      <c r="V244" s="55"/>
      <c r="W244" s="55"/>
      <c r="X244" s="55"/>
      <c r="Y244" s="56" cm="1">
        <f t="array" ref="Y244">IF(SUMPRODUCT(--($R244:$X244&lt;&gt;""))=0, "", SUM($R244:$X244))</f>
        <v>3.2342290272319518</v>
      </c>
      <c r="Z244" s="212" cm="1">
        <f t="array" ref="Z244">IFERROR(INDEX('EVT Demand'!$H$2:$H$757,MATCH(1,('EVT Demand'!$A$2:$A$757=$A244)*('EVT Demand'!$C$2:$C$757="Total"),0))/1000, "")</f>
        <v>8848.4339999999993</v>
      </c>
    </row>
    <row r="245" spans="1:26" x14ac:dyDescent="0.25">
      <c r="A245" t="s">
        <v>147</v>
      </c>
      <c r="B245" t="s">
        <v>156</v>
      </c>
      <c r="C245" t="str">
        <f>INDEX('RPC Counties'!$B$2:$B$15, MATCH($B245, 'RPC Counties'!$A$2:$A$15, 0))</f>
        <v>WRC</v>
      </c>
      <c r="D245" t="s">
        <v>157</v>
      </c>
      <c r="E245" s="1">
        <v>2617</v>
      </c>
      <c r="F245" s="3">
        <f>IFERROR(INDEX(Cities!$E$2:$E$11, MATCH($A245, Cities!$A$2:$A$11, 0)), INDEX(Towns!$E$2:$E$247, MATCH($A245, Towns!$A$2:$A$247, 0)))</f>
        <v>26.8</v>
      </c>
      <c r="G245" s="3">
        <f>INDEX('VCGI Rooftop Solar'!$J$5:$J$260, MATCH($A245, 'VCGI Rooftop Solar'!$D$5:$D$260, 0))</f>
        <v>24.371224835</v>
      </c>
      <c r="H245" s="57">
        <f>SUMIFS('Existing Gen'!$E$2:$E$100000, 'Existing Gen'!$B$2:$B$100000, $A245, 'Existing Gen'!$C$2:$C$100000, H$3)/1000</f>
        <v>3.3388100000000005</v>
      </c>
      <c r="I245" s="58">
        <f>SUMIFS('Existing Gen'!$E$2:$E$100000, 'Existing Gen'!$B$2:$B$100000, $A245, 'Existing Gen'!$C$2:$C$100000, I$3)/1000</f>
        <v>0</v>
      </c>
      <c r="J245" s="58">
        <f>SUMIFS('Existing Gen'!$E$2:$E$100000, 'Existing Gen'!$B$2:$B$100000, $A245, 'Existing Gen'!$C$2:$C$100000, J$3)/1000</f>
        <v>0</v>
      </c>
      <c r="K245" s="58">
        <f>SUMIFS('Existing Gen'!$E$2:$E$100000, 'Existing Gen'!$B$2:$B$100000, $A245, 'Existing Gen'!$C$2:$C$100000, K$3)/1000</f>
        <v>0</v>
      </c>
      <c r="L245" s="59">
        <f t="shared" si="8"/>
        <v>3.3388100000000005</v>
      </c>
      <c r="M245" s="136">
        <f>H245*INDEX(Constants!$D$2:$D$8, MATCH('Cities &amp; Towns'!M$3, Constants!$A$2:$A$8, 0))</f>
        <v>4387.1963400000004</v>
      </c>
      <c r="N245" s="100">
        <f>I245*INDEX(Constants!$D$2:$D$8, MATCH('Cities &amp; Towns'!N$3, Constants!$A$2:$A$8, 0))</f>
        <v>0</v>
      </c>
      <c r="O245" s="100">
        <f>J245*INDEX(Constants!$D$2:$D$8, MATCH('Cities &amp; Towns'!O$3, Constants!$A$2:$A$8, 0))</f>
        <v>0</v>
      </c>
      <c r="P245" s="100">
        <f>K245*INDEX(Constants!$D$2:$D$8, MATCH('Cities &amp; Towns'!P$3, Constants!$A$2:$A$8, 0))</f>
        <v>0</v>
      </c>
      <c r="Q245" s="48">
        <f t="shared" si="9"/>
        <v>4387.1963400000004</v>
      </c>
      <c r="R245" s="55" t="str">
        <f>IF(SUMIF('GMP feeders by town'!$B$2:$B$1152, $A245, 'GMP feeders by town'!$F$2:$F$1152) = 0, "", IF(SUMIF('GMP feeders by town'!$B$2:$B$1152, $A245, 'GMP feeders by town'!$F$2:$F$1152) &lt; 0, 0, SUMIF('GMP feeders by town'!$B$2:$B$1152, $A245, 'GMP feeders by town'!$F$2:$F$1152)))</f>
        <v/>
      </c>
      <c r="S245" s="55" t="str">
        <f>IFERROR(IF(INDEX('VEC XFMR capacity by town'!$B$41:$BR$41, MATCH($A245, 'VEC XFMR capacity by town'!$B$1:$BR$1, 0)) = 0, "", IF($L245-INDEX('VEC XFMR capacity by town'!$B$41:$BR$41, MATCH($A245, 'VEC XFMR capacity by town'!$B$1:$BR$1, 0))&lt;0, 0, $L245-INDEX('VEC XFMR capacity by town'!$B$41:$BR$41, MATCH($A245, 'VEC XFMR capacity by town'!$B$1:$BR$1, 0)))), "")</f>
        <v/>
      </c>
      <c r="T245" s="55"/>
      <c r="U245" s="55"/>
      <c r="V245" s="55"/>
      <c r="W245" s="55"/>
      <c r="X245" s="55"/>
      <c r="Y245" s="56" t="str" cm="1">
        <f t="array" ref="Y245">IF(SUMPRODUCT(--($R245:$X245&lt;&gt;""))=0, "", SUM($R245:$X245))</f>
        <v/>
      </c>
      <c r="Z245" s="212" cm="1">
        <f t="array" ref="Z245">IFERROR(INDEX('EVT Demand'!$H$2:$H$757,MATCH(1,('EVT Demand'!$A$2:$A$757=$A245)*('EVT Demand'!$C$2:$C$757="Total"),0))/1000, "")</f>
        <v>34973.695</v>
      </c>
    </row>
    <row r="246" spans="1:26" x14ac:dyDescent="0.25">
      <c r="A246" t="s">
        <v>190</v>
      </c>
      <c r="B246" t="s">
        <v>199</v>
      </c>
      <c r="C246" t="str">
        <f>INDEX('RPC Counties'!$B$2:$B$15, MATCH($B246, 'RPC Counties'!$A$2:$A$15, 0))</f>
        <v>BCRC</v>
      </c>
      <c r="D246" t="s">
        <v>157</v>
      </c>
      <c r="E246">
        <v>702</v>
      </c>
      <c r="F246" s="3">
        <f>IFERROR(INDEX(Cities!$E$2:$E$11, MATCH($A246, Cities!$A$2:$A$11, 0)), INDEX(Towns!$E$2:$E$247, MATCH($A246, Towns!$A$2:$A$247, 0)))</f>
        <v>36.299999999999997</v>
      </c>
      <c r="G246" s="3">
        <f>INDEX('VCGI Rooftop Solar'!$J$5:$J$260, MATCH($A246, 'VCGI Rooftop Solar'!$D$5:$D$260, 0))</f>
        <v>8.6175397700000005</v>
      </c>
      <c r="H246" s="57">
        <f>SUMIFS('Existing Gen'!$E$2:$E$100000, 'Existing Gen'!$B$2:$B$100000, $A246, 'Existing Gen'!$C$2:$C$100000, H$3)/1000</f>
        <v>0.11685</v>
      </c>
      <c r="I246" s="58">
        <f>SUMIFS('Existing Gen'!$E$2:$E$100000, 'Existing Gen'!$B$2:$B$100000, $A246, 'Existing Gen'!$C$2:$C$100000, I$3)/1000</f>
        <v>0</v>
      </c>
      <c r="J246" s="58">
        <f>SUMIFS('Existing Gen'!$E$2:$E$100000, 'Existing Gen'!$B$2:$B$100000, $A246, 'Existing Gen'!$C$2:$C$100000, J$3)/1000</f>
        <v>0</v>
      </c>
      <c r="K246" s="58">
        <f>SUMIFS('Existing Gen'!$E$2:$E$100000, 'Existing Gen'!$B$2:$B$100000, $A246, 'Existing Gen'!$C$2:$C$100000, K$3)/1000</f>
        <v>0</v>
      </c>
      <c r="L246" s="59">
        <f t="shared" si="8"/>
        <v>0.11685</v>
      </c>
      <c r="M246" s="136">
        <f>H246*INDEX(Constants!$D$2:$D$8, MATCH('Cities &amp; Towns'!M$3, Constants!$A$2:$A$8, 0))</f>
        <v>153.54089999999999</v>
      </c>
      <c r="N246" s="100">
        <f>I246*INDEX(Constants!$D$2:$D$8, MATCH('Cities &amp; Towns'!N$3, Constants!$A$2:$A$8, 0))</f>
        <v>0</v>
      </c>
      <c r="O246" s="100">
        <f>J246*INDEX(Constants!$D$2:$D$8, MATCH('Cities &amp; Towns'!O$3, Constants!$A$2:$A$8, 0))</f>
        <v>0</v>
      </c>
      <c r="P246" s="100">
        <f>K246*INDEX(Constants!$D$2:$D$8, MATCH('Cities &amp; Towns'!P$3, Constants!$A$2:$A$8, 0))</f>
        <v>0</v>
      </c>
      <c r="Q246" s="48">
        <f t="shared" si="9"/>
        <v>153.54089999999999</v>
      </c>
      <c r="R246" s="55">
        <f>IF(SUMIF('GMP feeders by town'!$B$2:$B$1152, $A246, 'GMP feeders by town'!$F$2:$F$1152) = 0, "", IF(SUMIF('GMP feeders by town'!$B$2:$B$1152, $A246, 'GMP feeders by town'!$F$2:$F$1152) &lt; 0, 0, SUMIF('GMP feeders by town'!$B$2:$B$1152, $A246, 'GMP feeders by town'!$F$2:$F$1152)))</f>
        <v>50.077562673280987</v>
      </c>
      <c r="S246" s="55" t="str">
        <f>IFERROR(IF(INDEX('VEC XFMR capacity by town'!$B$41:$BR$41, MATCH($A246, 'VEC XFMR capacity by town'!$B$1:$BR$1, 0)) = 0, "", IF($L246-INDEX('VEC XFMR capacity by town'!$B$41:$BR$41, MATCH($A246, 'VEC XFMR capacity by town'!$B$1:$BR$1, 0))&lt;0, 0, $L246-INDEX('VEC XFMR capacity by town'!$B$41:$BR$41, MATCH($A246, 'VEC XFMR capacity by town'!$B$1:$BR$1, 0)))), "")</f>
        <v/>
      </c>
      <c r="T246" s="55"/>
      <c r="U246" s="55"/>
      <c r="V246" s="55"/>
      <c r="W246" s="55"/>
      <c r="X246" s="55"/>
      <c r="Y246" s="56" cm="1">
        <f t="array" ref="Y246">IF(SUMPRODUCT(--($R246:$X246&lt;&gt;""))=0, "", SUM($R246:$X246))</f>
        <v>50.077562673280987</v>
      </c>
      <c r="Z246" s="212" cm="1">
        <f t="array" ref="Z246">IFERROR(INDEX('EVT Demand'!$H$2:$H$757,MATCH(1,('EVT Demand'!$A$2:$A$757=$A246)*('EVT Demand'!$C$2:$C$757="Total"),0))/1000, "")</f>
        <v>3466.5</v>
      </c>
    </row>
    <row r="247" spans="1:26" x14ac:dyDescent="0.25">
      <c r="A247" t="s">
        <v>148</v>
      </c>
      <c r="B247" t="s">
        <v>156</v>
      </c>
      <c r="C247" t="str">
        <f>INDEX('RPC Counties'!$B$2:$B$15, MATCH($B247, 'RPC Counties'!$A$2:$A$15, 0))</f>
        <v>WRC</v>
      </c>
      <c r="D247" t="s">
        <v>157</v>
      </c>
      <c r="E247" s="1">
        <v>4832</v>
      </c>
      <c r="F247" s="3">
        <f>IFERROR(INDEX(Cities!$E$2:$E$11, MATCH($A247, Cities!$A$2:$A$11, 0)), INDEX(Towns!$E$2:$E$247, MATCH($A247, Towns!$A$2:$A$247, 0)))</f>
        <v>41.9</v>
      </c>
      <c r="G247" s="3">
        <f>INDEX('VCGI Rooftop Solar'!$J$5:$J$260, MATCH($A247, 'VCGI Rooftop Solar'!$D$5:$D$260, 0))</f>
        <v>47.151587680000006</v>
      </c>
      <c r="H247" s="57">
        <f>SUMIFS('Existing Gen'!$E$2:$E$100000, 'Existing Gen'!$B$2:$B$100000, $A247, 'Existing Gen'!$C$2:$C$100000, H$3)/1000</f>
        <v>2.4485999999999999</v>
      </c>
      <c r="I247" s="58">
        <f>SUMIFS('Existing Gen'!$E$2:$E$100000, 'Existing Gen'!$B$2:$B$100000, $A247, 'Existing Gen'!$C$2:$C$100000, I$3)/1000</f>
        <v>8.5000000000000006E-3</v>
      </c>
      <c r="J247" s="58">
        <f>SUMIFS('Existing Gen'!$E$2:$E$100000, 'Existing Gen'!$B$2:$B$100000, $A247, 'Existing Gen'!$C$2:$C$100000, J$3)/1000</f>
        <v>0</v>
      </c>
      <c r="K247" s="58">
        <f>SUMIFS('Existing Gen'!$E$2:$E$100000, 'Existing Gen'!$B$2:$B$100000, $A247, 'Existing Gen'!$C$2:$C$100000, K$3)/1000</f>
        <v>41.284999999999997</v>
      </c>
      <c r="L247" s="59">
        <f t="shared" si="8"/>
        <v>43.742099999999994</v>
      </c>
      <c r="M247" s="136">
        <f>H247*INDEX(Constants!$D$2:$D$8, MATCH('Cities &amp; Towns'!M$3, Constants!$A$2:$A$8, 0))</f>
        <v>3217.4603999999999</v>
      </c>
      <c r="N247" s="100">
        <f>I247*INDEX(Constants!$D$2:$D$8, MATCH('Cities &amp; Towns'!N$3, Constants!$A$2:$A$8, 0))</f>
        <v>16.753500000000003</v>
      </c>
      <c r="O247" s="100">
        <f>J247*INDEX(Constants!$D$2:$D$8, MATCH('Cities &amp; Towns'!O$3, Constants!$A$2:$A$8, 0))</f>
        <v>0</v>
      </c>
      <c r="P247" s="100">
        <f>K247*INDEX(Constants!$D$2:$D$8, MATCH('Cities &amp; Towns'!P$3, Constants!$A$2:$A$8, 0))</f>
        <v>180828.3</v>
      </c>
      <c r="Q247" s="48">
        <f t="shared" si="9"/>
        <v>184062.51389999999</v>
      </c>
      <c r="R247" s="55">
        <f>IF(SUMIF('GMP feeders by town'!$B$2:$B$1152, $A247, 'GMP feeders by town'!$F$2:$F$1152) = 0, "", IF(SUMIF('GMP feeders by town'!$B$2:$B$1152, $A247, 'GMP feeders by town'!$F$2:$F$1152) &lt; 0, 0, SUMIF('GMP feeders by town'!$B$2:$B$1152, $A247, 'GMP feeders by town'!$F$2:$F$1152)))</f>
        <v>28.77531802910114</v>
      </c>
      <c r="S247" s="55" t="str">
        <f>IFERROR(IF(INDEX('VEC XFMR capacity by town'!$B$41:$BR$41, MATCH($A247, 'VEC XFMR capacity by town'!$B$1:$BR$1, 0)) = 0, "", IF($L247-INDEX('VEC XFMR capacity by town'!$B$41:$BR$41, MATCH($A247, 'VEC XFMR capacity by town'!$B$1:$BR$1, 0))&lt;0, 0, $L247-INDEX('VEC XFMR capacity by town'!$B$41:$BR$41, MATCH($A247, 'VEC XFMR capacity by town'!$B$1:$BR$1, 0)))), "")</f>
        <v/>
      </c>
      <c r="T247" s="55"/>
      <c r="U247" s="55"/>
      <c r="V247" s="55"/>
      <c r="W247" s="55"/>
      <c r="X247" s="55"/>
      <c r="Y247" s="56" cm="1">
        <f t="array" ref="Y247">IF(SUMPRODUCT(--($R247:$X247&lt;&gt;""))=0, "", SUM($R247:$X247))</f>
        <v>28.77531802910114</v>
      </c>
      <c r="Z247" s="212" cm="1">
        <f t="array" ref="Z247">IFERROR(INDEX('EVT Demand'!$H$2:$H$757,MATCH(1,('EVT Demand'!$A$2:$A$757=$A247)*('EVT Demand'!$C$2:$C$757="Total"),0))/1000, "")</f>
        <v>33150.989000000001</v>
      </c>
    </row>
    <row r="248" spans="1:26" x14ac:dyDescent="0.25">
      <c r="A248" t="s">
        <v>191</v>
      </c>
      <c r="B248" t="s">
        <v>199</v>
      </c>
      <c r="C248" t="str">
        <f>INDEX('RPC Counties'!$B$2:$B$15, MATCH($B248, 'RPC Counties'!$A$2:$A$15, 0))</f>
        <v>BCRC</v>
      </c>
      <c r="D248" t="s">
        <v>157</v>
      </c>
      <c r="E248">
        <v>126</v>
      </c>
      <c r="F248" s="3">
        <f>IFERROR(INDEX(Cities!$E$2:$E$11, MATCH($A248, Cities!$A$2:$A$11, 0)), INDEX(Towns!$E$2:$E$247, MATCH($A248, Towns!$A$2:$A$247, 0)))</f>
        <v>21.4</v>
      </c>
      <c r="G248" s="3">
        <f>INDEX('VCGI Rooftop Solar'!$J$5:$J$260, MATCH($A248, 'VCGI Rooftop Solar'!$D$5:$D$260, 0))</f>
        <v>1.5646688600000001</v>
      </c>
      <c r="H248" s="57">
        <f>SUMIFS('Existing Gen'!$E$2:$E$100000, 'Existing Gen'!$B$2:$B$100000, $A248, 'Existing Gen'!$C$2:$C$100000, H$3)/1000</f>
        <v>1.3800000000000002E-2</v>
      </c>
      <c r="I248" s="58">
        <f>SUMIFS('Existing Gen'!$E$2:$E$100000, 'Existing Gen'!$B$2:$B$100000, $A248, 'Existing Gen'!$C$2:$C$100000, I$3)/1000</f>
        <v>36</v>
      </c>
      <c r="J248" s="58">
        <f>SUMIFS('Existing Gen'!$E$2:$E$100000, 'Existing Gen'!$B$2:$B$100000, $A248, 'Existing Gen'!$C$2:$C$100000, J$3)/1000</f>
        <v>0</v>
      </c>
      <c r="K248" s="58">
        <f>SUMIFS('Existing Gen'!$E$2:$E$100000, 'Existing Gen'!$B$2:$B$100000, $A248, 'Existing Gen'!$C$2:$C$100000, K$3)/1000</f>
        <v>0</v>
      </c>
      <c r="L248" s="59">
        <f t="shared" si="8"/>
        <v>36.013800000000003</v>
      </c>
      <c r="M248" s="136">
        <f>H248*INDEX(Constants!$D$2:$D$8, MATCH('Cities &amp; Towns'!M$3, Constants!$A$2:$A$8, 0))</f>
        <v>18.133200000000002</v>
      </c>
      <c r="N248" s="100">
        <f>I248*INDEX(Constants!$D$2:$D$8, MATCH('Cities &amp; Towns'!N$3, Constants!$A$2:$A$8, 0))</f>
        <v>70956</v>
      </c>
      <c r="O248" s="100">
        <f>J248*INDEX(Constants!$D$2:$D$8, MATCH('Cities &amp; Towns'!O$3, Constants!$A$2:$A$8, 0))</f>
        <v>0</v>
      </c>
      <c r="P248" s="100">
        <f>K248*INDEX(Constants!$D$2:$D$8, MATCH('Cities &amp; Towns'!P$3, Constants!$A$2:$A$8, 0))</f>
        <v>0</v>
      </c>
      <c r="Q248" s="48">
        <f t="shared" si="9"/>
        <v>70974.133199999997</v>
      </c>
      <c r="R248" s="55">
        <f>IF(SUMIF('GMP feeders by town'!$B$2:$B$1152, $A248, 'GMP feeders by town'!$F$2:$F$1152) = 0, "", IF(SUMIF('GMP feeders by town'!$B$2:$B$1152, $A248, 'GMP feeders by town'!$F$2:$F$1152) &lt; 0, 0, SUMIF('GMP feeders by town'!$B$2:$B$1152, $A248, 'GMP feeders by town'!$F$2:$F$1152)))</f>
        <v>10.34093704408124</v>
      </c>
      <c r="S248" s="55" t="str">
        <f>IFERROR(IF(INDEX('VEC XFMR capacity by town'!$B$41:$BR$41, MATCH($A248, 'VEC XFMR capacity by town'!$B$1:$BR$1, 0)) = 0, "", IF($L248-INDEX('VEC XFMR capacity by town'!$B$41:$BR$41, MATCH($A248, 'VEC XFMR capacity by town'!$B$1:$BR$1, 0))&lt;0, 0, $L248-INDEX('VEC XFMR capacity by town'!$B$41:$BR$41, MATCH($A248, 'VEC XFMR capacity by town'!$B$1:$BR$1, 0)))), "")</f>
        <v/>
      </c>
      <c r="T248" s="55"/>
      <c r="U248" s="55"/>
      <c r="V248" s="55"/>
      <c r="W248" s="55"/>
      <c r="X248" s="55"/>
      <c r="Y248" s="56" cm="1">
        <f t="array" ref="Y248">IF(SUMPRODUCT(--($R248:$X248&lt;&gt;""))=0, "", SUM($R248:$X248))</f>
        <v>10.34093704408124</v>
      </c>
      <c r="Z248" s="212" cm="1">
        <f t="array" ref="Z248">IFERROR(INDEX('EVT Demand'!$H$2:$H$757,MATCH(1,('EVT Demand'!$A$2:$A$757=$A248)*('EVT Demand'!$C$2:$C$757="Total"),0))/1000, "")</f>
        <v>1037.52</v>
      </c>
    </row>
    <row r="249" spans="1:26" x14ac:dyDescent="0.25">
      <c r="A249" t="s">
        <v>192</v>
      </c>
      <c r="B249" t="s">
        <v>156</v>
      </c>
      <c r="C249" t="str">
        <f>INDEX('RPC Counties'!$B$2:$B$15, MATCH($B249, 'RPC Counties'!$A$2:$A$15, 0))</f>
        <v>WRC</v>
      </c>
      <c r="D249" t="s">
        <v>157</v>
      </c>
      <c r="E249">
        <v>6</v>
      </c>
      <c r="F249" s="3">
        <f>IFERROR(INDEX(Cities!$E$2:$E$11, MATCH($A249, Cities!$A$2:$A$11, 0)), INDEX(Towns!$E$2:$E$247, MATCH($A249, Towns!$A$2:$A$247, 0)))</f>
        <v>26.1</v>
      </c>
      <c r="G249" s="3">
        <f>INDEX('VCGI Rooftop Solar'!$J$5:$J$260, MATCH($A249, 'VCGI Rooftop Solar'!$D$5:$D$260, 0))</f>
        <v>0.12379960500000001</v>
      </c>
      <c r="H249" s="57">
        <f>SUMIFS('Existing Gen'!$E$2:$E$100000, 'Existing Gen'!$B$2:$B$100000, $A249, 'Existing Gen'!$C$2:$C$100000, H$3)/1000</f>
        <v>0</v>
      </c>
      <c r="I249" s="58">
        <f>SUMIFS('Existing Gen'!$E$2:$E$100000, 'Existing Gen'!$B$2:$B$100000, $A249, 'Existing Gen'!$C$2:$C$100000, I$3)/1000</f>
        <v>0</v>
      </c>
      <c r="J249" s="58">
        <f>SUMIFS('Existing Gen'!$E$2:$E$100000, 'Existing Gen'!$B$2:$B$100000, $A249, 'Existing Gen'!$C$2:$C$100000, J$3)/1000</f>
        <v>0</v>
      </c>
      <c r="K249" s="58">
        <f>SUMIFS('Existing Gen'!$E$2:$E$100000, 'Existing Gen'!$B$2:$B$100000, $A249, 'Existing Gen'!$C$2:$C$100000, K$3)/1000</f>
        <v>0</v>
      </c>
      <c r="L249" s="59">
        <f t="shared" si="8"/>
        <v>0</v>
      </c>
      <c r="M249" s="136">
        <f>H249*INDEX(Constants!$D$2:$D$8, MATCH('Cities &amp; Towns'!M$3, Constants!$A$2:$A$8, 0))</f>
        <v>0</v>
      </c>
      <c r="N249" s="100">
        <f>I249*INDEX(Constants!$D$2:$D$8, MATCH('Cities &amp; Towns'!N$3, Constants!$A$2:$A$8, 0))</f>
        <v>0</v>
      </c>
      <c r="O249" s="100">
        <f>J249*INDEX(Constants!$D$2:$D$8, MATCH('Cities &amp; Towns'!O$3, Constants!$A$2:$A$8, 0))</f>
        <v>0</v>
      </c>
      <c r="P249" s="100">
        <f>K249*INDEX(Constants!$D$2:$D$8, MATCH('Cities &amp; Towns'!P$3, Constants!$A$2:$A$8, 0))</f>
        <v>0</v>
      </c>
      <c r="Q249" s="48">
        <f t="shared" si="9"/>
        <v>0</v>
      </c>
      <c r="R249" s="55" t="str">
        <f>IF(SUMIF('GMP feeders by town'!$B$2:$B$1152, $A249, 'GMP feeders by town'!$F$2:$F$1152) = 0, "", IF(SUMIF('GMP feeders by town'!$B$2:$B$1152, $A249, 'GMP feeders by town'!$F$2:$F$1152) &lt; 0, 0, SUMIF('GMP feeders by town'!$B$2:$B$1152, $A249, 'GMP feeders by town'!$F$2:$F$1152)))</f>
        <v/>
      </c>
      <c r="S249" s="55" t="str">
        <f>IFERROR(IF(INDEX('VEC XFMR capacity by town'!$B$41:$BR$41, MATCH($A249, 'VEC XFMR capacity by town'!$B$1:$BR$1, 0)) = 0, "", IF($L249-INDEX('VEC XFMR capacity by town'!$B$41:$BR$41, MATCH($A249, 'VEC XFMR capacity by town'!$B$1:$BR$1, 0))&lt;0, 0, $L249-INDEX('VEC XFMR capacity by town'!$B$41:$BR$41, MATCH($A249, 'VEC XFMR capacity by town'!$B$1:$BR$1, 0)))), "")</f>
        <v/>
      </c>
      <c r="T249" s="55"/>
      <c r="U249" s="55"/>
      <c r="V249" s="55"/>
      <c r="W249" s="55"/>
      <c r="X249" s="55"/>
      <c r="Y249" s="56" t="str" cm="1">
        <f t="array" ref="Y249">IF(SUMPRODUCT(--($R249:$X249&lt;&gt;""))=0, "", SUM($R249:$X249))</f>
        <v/>
      </c>
      <c r="Z249" s="212" cm="1">
        <f t="array" ref="Z249">IFERROR(INDEX('EVT Demand'!$H$2:$H$757,MATCH(1,('EVT Demand'!$A$2:$A$757=$A249)*('EVT Demand'!$C$2:$C$757="Total"),0))/1000, "")</f>
        <v>0</v>
      </c>
    </row>
    <row r="250" spans="1:26" x14ac:dyDescent="0.25">
      <c r="A250" t="s">
        <v>149</v>
      </c>
      <c r="B250" t="s">
        <v>156</v>
      </c>
      <c r="C250" t="str">
        <f>INDEX('RPC Counties'!$B$2:$B$15, MATCH($B250, 'RPC Counties'!$A$2:$A$15, 0))</f>
        <v>WRC</v>
      </c>
      <c r="D250" t="s">
        <v>157</v>
      </c>
      <c r="E250">
        <v>440</v>
      </c>
      <c r="F250" s="3">
        <f>IFERROR(INDEX(Cities!$E$2:$E$11, MATCH($A250, Cities!$A$2:$A$11, 0)), INDEX(Towns!$E$2:$E$247, MATCH($A250, Towns!$A$2:$A$247, 0)))</f>
        <v>46.4</v>
      </c>
      <c r="G250" s="3">
        <f>INDEX('VCGI Rooftop Solar'!$J$5:$J$260, MATCH($A250, 'VCGI Rooftop Solar'!$D$5:$D$260, 0))</f>
        <v>20.28435524</v>
      </c>
      <c r="H250" s="57">
        <f>SUMIFS('Existing Gen'!$E$2:$E$100000, 'Existing Gen'!$B$2:$B$100000, $A250, 'Existing Gen'!$C$2:$C$100000, H$3)/1000</f>
        <v>0.10644999999999999</v>
      </c>
      <c r="I250" s="58">
        <f>SUMIFS('Existing Gen'!$E$2:$E$100000, 'Existing Gen'!$B$2:$B$100000, $A250, 'Existing Gen'!$C$2:$C$100000, I$3)/1000</f>
        <v>0</v>
      </c>
      <c r="J250" s="58">
        <f>SUMIFS('Existing Gen'!$E$2:$E$100000, 'Existing Gen'!$B$2:$B$100000, $A250, 'Existing Gen'!$C$2:$C$100000, J$3)/1000</f>
        <v>0</v>
      </c>
      <c r="K250" s="58">
        <f>SUMIFS('Existing Gen'!$E$2:$E$100000, 'Existing Gen'!$B$2:$B$100000, $A250, 'Existing Gen'!$C$2:$C$100000, K$3)/1000</f>
        <v>0</v>
      </c>
      <c r="L250" s="59">
        <f t="shared" si="8"/>
        <v>0.10644999999999999</v>
      </c>
      <c r="M250" s="136">
        <f>H250*INDEX(Constants!$D$2:$D$8, MATCH('Cities &amp; Towns'!M$3, Constants!$A$2:$A$8, 0))</f>
        <v>139.87529999999998</v>
      </c>
      <c r="N250" s="100">
        <f>I250*INDEX(Constants!$D$2:$D$8, MATCH('Cities &amp; Towns'!N$3, Constants!$A$2:$A$8, 0))</f>
        <v>0</v>
      </c>
      <c r="O250" s="100">
        <f>J250*INDEX(Constants!$D$2:$D$8, MATCH('Cities &amp; Towns'!O$3, Constants!$A$2:$A$8, 0))</f>
        <v>0</v>
      </c>
      <c r="P250" s="100">
        <f>K250*INDEX(Constants!$D$2:$D$8, MATCH('Cities &amp; Towns'!P$3, Constants!$A$2:$A$8, 0))</f>
        <v>0</v>
      </c>
      <c r="Q250" s="48">
        <f t="shared" si="9"/>
        <v>139.87529999999998</v>
      </c>
      <c r="R250" s="55">
        <f>IF(SUMIF('GMP feeders by town'!$B$2:$B$1152, $A250, 'GMP feeders by town'!$F$2:$F$1152) = 0, "", IF(SUMIF('GMP feeders by town'!$B$2:$B$1152, $A250, 'GMP feeders by town'!$F$2:$F$1152) &lt; 0, 0, SUMIF('GMP feeders by town'!$B$2:$B$1152, $A250, 'GMP feeders by town'!$F$2:$F$1152)))</f>
        <v>44.383418806606429</v>
      </c>
      <c r="S250" s="55" t="str">
        <f>IFERROR(IF(INDEX('VEC XFMR capacity by town'!$B$41:$BR$41, MATCH($A250, 'VEC XFMR capacity by town'!$B$1:$BR$1, 0)) = 0, "", IF($L250-INDEX('VEC XFMR capacity by town'!$B$41:$BR$41, MATCH($A250, 'VEC XFMR capacity by town'!$B$1:$BR$1, 0))&lt;0, 0, $L250-INDEX('VEC XFMR capacity by town'!$B$41:$BR$41, MATCH($A250, 'VEC XFMR capacity by town'!$B$1:$BR$1, 0)))), "")</f>
        <v/>
      </c>
      <c r="T250" s="55"/>
      <c r="U250" s="55"/>
      <c r="V250" s="55"/>
      <c r="W250" s="55"/>
      <c r="X250" s="55"/>
      <c r="Y250" s="56" cm="1">
        <f t="array" ref="Y250">IF(SUMPRODUCT(--($R250:$X250&lt;&gt;""))=0, "", SUM($R250:$X250))</f>
        <v>44.383418806606429</v>
      </c>
      <c r="Z250" s="212" cm="1">
        <f t="array" ref="Z250">IFERROR(INDEX('EVT Demand'!$H$2:$H$757,MATCH(1,('EVT Demand'!$A$2:$A$757=$A250)*('EVT Demand'!$C$2:$C$757="Total"),0))/1000, "")</f>
        <v>26250.691999999999</v>
      </c>
    </row>
    <row r="251" spans="1:26" x14ac:dyDescent="0.25">
      <c r="A251" t="s">
        <v>150</v>
      </c>
      <c r="B251" t="s">
        <v>156</v>
      </c>
      <c r="C251" t="str">
        <f>INDEX('RPC Counties'!$B$2:$B$15, MATCH($B251, 'RPC Counties'!$A$2:$A$15, 0))</f>
        <v>WRC</v>
      </c>
      <c r="D251" t="s">
        <v>157</v>
      </c>
      <c r="E251" s="1">
        <v>1291</v>
      </c>
      <c r="F251" s="3">
        <f>IFERROR(INDEX(Cities!$E$2:$E$11, MATCH($A251, Cities!$A$2:$A$11, 0)), INDEX(Towns!$E$2:$E$247, MATCH($A251, Towns!$A$2:$A$247, 0)))</f>
        <v>42.7</v>
      </c>
      <c r="G251" s="3">
        <f>INDEX('VCGI Rooftop Solar'!$J$5:$J$260, MATCH($A251, 'VCGI Rooftop Solar'!$D$5:$D$260, 0))</f>
        <v>13.064688455000001</v>
      </c>
      <c r="H251" s="57">
        <f>SUMIFS('Existing Gen'!$E$2:$E$100000, 'Existing Gen'!$B$2:$B$100000, $A251, 'Existing Gen'!$C$2:$C$100000, H$3)/1000</f>
        <v>0.87775000000000003</v>
      </c>
      <c r="I251" s="58">
        <f>SUMIFS('Existing Gen'!$E$2:$E$100000, 'Existing Gen'!$B$2:$B$100000, $A251, 'Existing Gen'!$C$2:$C$100000, I$3)/1000</f>
        <v>9.4000000000000004E-3</v>
      </c>
      <c r="J251" s="58">
        <f>SUMIFS('Existing Gen'!$E$2:$E$100000, 'Existing Gen'!$B$2:$B$100000, $A251, 'Existing Gen'!$C$2:$C$100000, J$3)/1000</f>
        <v>0</v>
      </c>
      <c r="K251" s="58">
        <f>SUMIFS('Existing Gen'!$E$2:$E$100000, 'Existing Gen'!$B$2:$B$100000, $A251, 'Existing Gen'!$C$2:$C$100000, K$3)/1000</f>
        <v>0</v>
      </c>
      <c r="L251" s="59">
        <f t="shared" si="8"/>
        <v>0.88714999999999999</v>
      </c>
      <c r="M251" s="136">
        <f>H251*INDEX(Constants!$D$2:$D$8, MATCH('Cities &amp; Towns'!M$3, Constants!$A$2:$A$8, 0))</f>
        <v>1153.3634999999999</v>
      </c>
      <c r="N251" s="100">
        <f>I251*INDEX(Constants!$D$2:$D$8, MATCH('Cities &amp; Towns'!N$3, Constants!$A$2:$A$8, 0))</f>
        <v>18.5274</v>
      </c>
      <c r="O251" s="100">
        <f>J251*INDEX(Constants!$D$2:$D$8, MATCH('Cities &amp; Towns'!O$3, Constants!$A$2:$A$8, 0))</f>
        <v>0</v>
      </c>
      <c r="P251" s="100">
        <f>K251*INDEX(Constants!$D$2:$D$8, MATCH('Cities &amp; Towns'!P$3, Constants!$A$2:$A$8, 0))</f>
        <v>0</v>
      </c>
      <c r="Q251" s="48">
        <f t="shared" si="9"/>
        <v>1171.8908999999999</v>
      </c>
      <c r="R251" s="55">
        <f>IF(SUMIF('GMP feeders by town'!$B$2:$B$1152, $A251, 'GMP feeders by town'!$F$2:$F$1152) = 0, "", IF(SUMIF('GMP feeders by town'!$B$2:$B$1152, $A251, 'GMP feeders by town'!$F$2:$F$1152) &lt; 0, 0, SUMIF('GMP feeders by town'!$B$2:$B$1152, $A251, 'GMP feeders by town'!$F$2:$F$1152)))</f>
        <v>0.97972266367650374</v>
      </c>
      <c r="S251" s="55" t="str">
        <f>IFERROR(IF(INDEX('VEC XFMR capacity by town'!$B$41:$BR$41, MATCH($A251, 'VEC XFMR capacity by town'!$B$1:$BR$1, 0)) = 0, "", IF($L251-INDEX('VEC XFMR capacity by town'!$B$41:$BR$41, MATCH($A251, 'VEC XFMR capacity by town'!$B$1:$BR$1, 0))&lt;0, 0, $L251-INDEX('VEC XFMR capacity by town'!$B$41:$BR$41, MATCH($A251, 'VEC XFMR capacity by town'!$B$1:$BR$1, 0)))), "")</f>
        <v/>
      </c>
      <c r="T251" s="55"/>
      <c r="U251" s="55"/>
      <c r="V251" s="55"/>
      <c r="W251" s="55"/>
      <c r="X251" s="55"/>
      <c r="Y251" s="56" cm="1">
        <f t="array" ref="Y251">IF(SUMPRODUCT(--($R251:$X251&lt;&gt;""))=0, "", SUM($R251:$X251))</f>
        <v>0.97972266367650374</v>
      </c>
      <c r="Z251" s="212" cm="1">
        <f t="array" ref="Z251">IFERROR(INDEX('EVT Demand'!$H$2:$H$757,MATCH(1,('EVT Demand'!$A$2:$A$757=$A251)*('EVT Demand'!$C$2:$C$757="Total"),0))/1000, "")</f>
        <v>8747.5</v>
      </c>
    </row>
    <row r="252" spans="1:26" x14ac:dyDescent="0.25">
      <c r="A252" t="s">
        <v>151</v>
      </c>
      <c r="B252" t="s">
        <v>156</v>
      </c>
      <c r="C252" t="str">
        <f>INDEX('RPC Counties'!$B$2:$B$15, MATCH($B252, 'RPC Counties'!$A$2:$A$15, 0))</f>
        <v>WRC</v>
      </c>
      <c r="D252" t="s">
        <v>157</v>
      </c>
      <c r="E252" s="1">
        <v>2192</v>
      </c>
      <c r="F252" s="3">
        <f>IFERROR(INDEX(Cities!$E$2:$E$11, MATCH($A252, Cities!$A$2:$A$11, 0)), INDEX(Towns!$E$2:$E$247, MATCH($A252, Towns!$A$2:$A$247, 0)))</f>
        <v>19.399999999999999</v>
      </c>
      <c r="G252" s="3">
        <f>INDEX('VCGI Rooftop Solar'!$J$5:$J$260, MATCH($A252, 'VCGI Rooftop Solar'!$D$5:$D$260, 0))</f>
        <v>27.213920755</v>
      </c>
      <c r="H252" s="57">
        <f>SUMIFS('Existing Gen'!$E$2:$E$100000, 'Existing Gen'!$B$2:$B$100000, $A252, 'Existing Gen'!$C$2:$C$100000, H$3)/1000</f>
        <v>0.86903999999999992</v>
      </c>
      <c r="I252" s="58">
        <f>SUMIFS('Existing Gen'!$E$2:$E$100000, 'Existing Gen'!$B$2:$B$100000, $A252, 'Existing Gen'!$C$2:$C$100000, I$3)/1000</f>
        <v>0</v>
      </c>
      <c r="J252" s="58">
        <f>SUMIFS('Existing Gen'!$E$2:$E$100000, 'Existing Gen'!$B$2:$B$100000, $A252, 'Existing Gen'!$C$2:$C$100000, J$3)/1000</f>
        <v>0</v>
      </c>
      <c r="K252" s="58">
        <f>SUMIFS('Existing Gen'!$E$2:$E$100000, 'Existing Gen'!$B$2:$B$100000, $A252, 'Existing Gen'!$C$2:$C$100000, K$3)/1000</f>
        <v>32.4</v>
      </c>
      <c r="L252" s="59">
        <f t="shared" si="8"/>
        <v>33.269039999999997</v>
      </c>
      <c r="M252" s="136">
        <f>H252*INDEX(Constants!$D$2:$D$8, MATCH('Cities &amp; Towns'!M$3, Constants!$A$2:$A$8, 0))</f>
        <v>1141.9185599999998</v>
      </c>
      <c r="N252" s="100">
        <f>I252*INDEX(Constants!$D$2:$D$8, MATCH('Cities &amp; Towns'!N$3, Constants!$A$2:$A$8, 0))</f>
        <v>0</v>
      </c>
      <c r="O252" s="100">
        <f>J252*INDEX(Constants!$D$2:$D$8, MATCH('Cities &amp; Towns'!O$3, Constants!$A$2:$A$8, 0))</f>
        <v>0</v>
      </c>
      <c r="P252" s="100">
        <f>K252*INDEX(Constants!$D$2:$D$8, MATCH('Cities &amp; Towns'!P$3, Constants!$A$2:$A$8, 0))</f>
        <v>141912</v>
      </c>
      <c r="Q252" s="48">
        <f t="shared" si="9"/>
        <v>143053.91855999999</v>
      </c>
      <c r="R252" s="55">
        <f>IF(SUMIF('GMP feeders by town'!$B$2:$B$1152, $A252, 'GMP feeders by town'!$F$2:$F$1152) = 0, "", IF(SUMIF('GMP feeders by town'!$B$2:$B$1152, $A252, 'GMP feeders by town'!$F$2:$F$1152) &lt; 0, 0, SUMIF('GMP feeders by town'!$B$2:$B$1152, $A252, 'GMP feeders by town'!$F$2:$F$1152)))</f>
        <v>9.6889648298935285</v>
      </c>
      <c r="S252" s="55" t="str">
        <f>IFERROR(IF(INDEX('VEC XFMR capacity by town'!$B$41:$BR$41, MATCH($A252, 'VEC XFMR capacity by town'!$B$1:$BR$1, 0)) = 0, "", IF($L252-INDEX('VEC XFMR capacity by town'!$B$41:$BR$41, MATCH($A252, 'VEC XFMR capacity by town'!$B$1:$BR$1, 0))&lt;0, 0, $L252-INDEX('VEC XFMR capacity by town'!$B$41:$BR$41, MATCH($A252, 'VEC XFMR capacity by town'!$B$1:$BR$1, 0)))), "")</f>
        <v/>
      </c>
      <c r="T252" s="55"/>
      <c r="U252" s="55"/>
      <c r="V252" s="55"/>
      <c r="W252" s="55"/>
      <c r="X252" s="55"/>
      <c r="Y252" s="56" cm="1">
        <f t="array" ref="Y252">IF(SUMPRODUCT(--($R252:$X252&lt;&gt;""))=0, "", SUM($R252:$X252))</f>
        <v>9.6889648298935285</v>
      </c>
      <c r="Z252" s="212" cm="1">
        <f t="array" ref="Z252">IFERROR(INDEX('EVT Demand'!$H$2:$H$757,MATCH(1,('EVT Demand'!$A$2:$A$757=$A252)*('EVT Demand'!$C$2:$C$757="Total"),0))/1000, "")</f>
        <v>19469.481</v>
      </c>
    </row>
    <row r="253" spans="1:26" x14ac:dyDescent="0.25">
      <c r="A253" t="s">
        <v>152</v>
      </c>
      <c r="B253" t="s">
        <v>156</v>
      </c>
      <c r="C253" t="str">
        <f>INDEX('RPC Counties'!$B$2:$B$15, MATCH($B253, 'RPC Counties'!$A$2:$A$15, 0))</f>
        <v>WRC</v>
      </c>
      <c r="D253" t="s">
        <v>157</v>
      </c>
      <c r="E253">
        <v>869</v>
      </c>
      <c r="F253" s="3">
        <f>IFERROR(INDEX(Cities!$E$2:$E$11, MATCH($A253, Cities!$A$2:$A$11, 0)), INDEX(Towns!$E$2:$E$247, MATCH($A253, Towns!$A$2:$A$247, 0)))</f>
        <v>29.3</v>
      </c>
      <c r="G253" s="3">
        <f>INDEX('VCGI Rooftop Solar'!$J$5:$J$260, MATCH($A253, 'VCGI Rooftop Solar'!$D$5:$D$260, 0))</f>
        <v>8.2308204450000009</v>
      </c>
      <c r="H253" s="57">
        <f>SUMIFS('Existing Gen'!$E$2:$E$100000, 'Existing Gen'!$B$2:$B$100000, $A253, 'Existing Gen'!$C$2:$C$100000, H$3)/1000</f>
        <v>0.11127000000000001</v>
      </c>
      <c r="I253" s="58">
        <f>SUMIFS('Existing Gen'!$E$2:$E$100000, 'Existing Gen'!$B$2:$B$100000, $A253, 'Existing Gen'!$C$2:$C$100000, I$3)/1000</f>
        <v>0</v>
      </c>
      <c r="J253" s="58">
        <f>SUMIFS('Existing Gen'!$E$2:$E$100000, 'Existing Gen'!$B$2:$B$100000, $A253, 'Existing Gen'!$C$2:$C$100000, J$3)/1000</f>
        <v>0</v>
      </c>
      <c r="K253" s="58">
        <f>SUMIFS('Existing Gen'!$E$2:$E$100000, 'Existing Gen'!$B$2:$B$100000, $A253, 'Existing Gen'!$C$2:$C$100000, K$3)/1000</f>
        <v>0</v>
      </c>
      <c r="L253" s="59">
        <f t="shared" si="8"/>
        <v>0.11127000000000001</v>
      </c>
      <c r="M253" s="136">
        <f>H253*INDEX(Constants!$D$2:$D$8, MATCH('Cities &amp; Towns'!M$3, Constants!$A$2:$A$8, 0))</f>
        <v>146.20878000000002</v>
      </c>
      <c r="N253" s="100">
        <f>I253*INDEX(Constants!$D$2:$D$8, MATCH('Cities &amp; Towns'!N$3, Constants!$A$2:$A$8, 0))</f>
        <v>0</v>
      </c>
      <c r="O253" s="100">
        <f>J253*INDEX(Constants!$D$2:$D$8, MATCH('Cities &amp; Towns'!O$3, Constants!$A$2:$A$8, 0))</f>
        <v>0</v>
      </c>
      <c r="P253" s="100">
        <f>K253*INDEX(Constants!$D$2:$D$8, MATCH('Cities &amp; Towns'!P$3, Constants!$A$2:$A$8, 0))</f>
        <v>0</v>
      </c>
      <c r="Q253" s="48">
        <f t="shared" si="9"/>
        <v>146.20878000000002</v>
      </c>
      <c r="R253" s="55">
        <f>IF(SUMIF('GMP feeders by town'!$B$2:$B$1152, $A253, 'GMP feeders by town'!$F$2:$F$1152) = 0, "", IF(SUMIF('GMP feeders by town'!$B$2:$B$1152, $A253, 'GMP feeders by town'!$F$2:$F$1152) &lt; 0, 0, SUMIF('GMP feeders by town'!$B$2:$B$1152, $A253, 'GMP feeders by town'!$F$2:$F$1152)))</f>
        <v>0.6339194159044711</v>
      </c>
      <c r="S253" s="55" t="str">
        <f>IFERROR(IF(INDEX('VEC XFMR capacity by town'!$B$41:$BR$41, MATCH($A253, 'VEC XFMR capacity by town'!$B$1:$BR$1, 0)) = 0, "", IF($L253-INDEX('VEC XFMR capacity by town'!$B$41:$BR$41, MATCH($A253, 'VEC XFMR capacity by town'!$B$1:$BR$1, 0))&lt;0, 0, $L253-INDEX('VEC XFMR capacity by town'!$B$41:$BR$41, MATCH($A253, 'VEC XFMR capacity by town'!$B$1:$BR$1, 0)))), "")</f>
        <v/>
      </c>
      <c r="T253" s="55"/>
      <c r="U253" s="55"/>
      <c r="V253" s="55"/>
      <c r="W253" s="55"/>
      <c r="X253" s="55"/>
      <c r="Y253" s="56" cm="1">
        <f t="array" ref="Y253">IF(SUMPRODUCT(--($R253:$X253&lt;&gt;""))=0, "", SUM($R253:$X253))</f>
        <v>0.6339194159044711</v>
      </c>
      <c r="Z253" s="212" cm="1">
        <f t="array" ref="Z253">IFERROR(INDEX('EVT Demand'!$H$2:$H$757,MATCH(1,('EVT Demand'!$A$2:$A$757=$A253)*('EVT Demand'!$C$2:$C$757="Total"),0))/1000, "")</f>
        <v>5578.1559999999999</v>
      </c>
    </row>
    <row r="254" spans="1:26" x14ac:dyDescent="0.25">
      <c r="A254" t="s">
        <v>153</v>
      </c>
      <c r="B254" t="s">
        <v>156</v>
      </c>
      <c r="C254" t="str">
        <f>INDEX('RPC Counties'!$B$2:$B$15, MATCH($B254, 'RPC Counties'!$A$2:$A$15, 0))</f>
        <v>WRC</v>
      </c>
      <c r="D254" t="s">
        <v>157</v>
      </c>
      <c r="E254" s="1">
        <v>3016</v>
      </c>
      <c r="F254" s="3">
        <f>IFERROR(INDEX(Cities!$E$2:$E$11, MATCH($A254, Cities!$A$2:$A$11, 0)), INDEX(Towns!$E$2:$E$247, MATCH($A254, Towns!$A$2:$A$247, 0)))</f>
        <v>46.1</v>
      </c>
      <c r="G254" s="3">
        <f>INDEX('VCGI Rooftop Solar'!$J$5:$J$260, MATCH($A254, 'VCGI Rooftop Solar'!$D$5:$D$260, 0))</f>
        <v>38.99465163</v>
      </c>
      <c r="H254" s="57">
        <f>SUMIFS('Existing Gen'!$E$2:$E$100000, 'Existing Gen'!$B$2:$B$100000, $A254, 'Existing Gen'!$C$2:$C$100000, H$3)/1000</f>
        <v>6.2001100000000031</v>
      </c>
      <c r="I254" s="58">
        <f>SUMIFS('Existing Gen'!$E$2:$E$100000, 'Existing Gen'!$B$2:$B$100000, $A254, 'Existing Gen'!$C$2:$C$100000, I$3)/1000</f>
        <v>0</v>
      </c>
      <c r="J254" s="58">
        <f>SUMIFS('Existing Gen'!$E$2:$E$100000, 'Existing Gen'!$B$2:$B$100000, $A254, 'Existing Gen'!$C$2:$C$100000, J$3)/1000</f>
        <v>0.45</v>
      </c>
      <c r="K254" s="58">
        <f>SUMIFS('Existing Gen'!$E$2:$E$100000, 'Existing Gen'!$B$2:$B$100000, $A254, 'Existing Gen'!$C$2:$C$100000, K$3)/1000</f>
        <v>0</v>
      </c>
      <c r="L254" s="59">
        <f t="shared" si="8"/>
        <v>6.6501100000000033</v>
      </c>
      <c r="M254" s="136">
        <f>H254*INDEX(Constants!$D$2:$D$8, MATCH('Cities &amp; Towns'!M$3, Constants!$A$2:$A$8, 0))</f>
        <v>8146.9445400000041</v>
      </c>
      <c r="N254" s="100">
        <f>I254*INDEX(Constants!$D$2:$D$8, MATCH('Cities &amp; Towns'!N$3, Constants!$A$2:$A$8, 0))</f>
        <v>0</v>
      </c>
      <c r="O254" s="100">
        <f>J254*INDEX(Constants!$D$2:$D$8, MATCH('Cities &amp; Towns'!O$3, Constants!$A$2:$A$8, 0))</f>
        <v>2759.4</v>
      </c>
      <c r="P254" s="100">
        <f>K254*INDEX(Constants!$D$2:$D$8, MATCH('Cities &amp; Towns'!P$3, Constants!$A$2:$A$8, 0))</f>
        <v>0</v>
      </c>
      <c r="Q254" s="48">
        <f t="shared" si="9"/>
        <v>10906.344540000004</v>
      </c>
      <c r="R254" s="55">
        <f>IF(SUMIF('GMP feeders by town'!$B$2:$B$1152, $A254, 'GMP feeders by town'!$F$2:$F$1152) = 0, "", IF(SUMIF('GMP feeders by town'!$B$2:$B$1152, $A254, 'GMP feeders by town'!$F$2:$F$1152) &lt; 0, 0, SUMIF('GMP feeders by town'!$B$2:$B$1152, $A254, 'GMP feeders by town'!$F$2:$F$1152)))</f>
        <v>24.80550123136684</v>
      </c>
      <c r="S254" s="55" t="str">
        <f>IFERROR(IF(INDEX('VEC XFMR capacity by town'!$B$41:$BR$41, MATCH($A254, 'VEC XFMR capacity by town'!$B$1:$BR$1, 0)) = 0, "", IF($L254-INDEX('VEC XFMR capacity by town'!$B$41:$BR$41, MATCH($A254, 'VEC XFMR capacity by town'!$B$1:$BR$1, 0))&lt;0, 0, $L254-INDEX('VEC XFMR capacity by town'!$B$41:$BR$41, MATCH($A254, 'VEC XFMR capacity by town'!$B$1:$BR$1, 0)))), "")</f>
        <v/>
      </c>
      <c r="T254" s="55"/>
      <c r="U254" s="55"/>
      <c r="V254" s="55"/>
      <c r="W254" s="55"/>
      <c r="X254" s="55"/>
      <c r="Y254" s="56" cm="1">
        <f t="array" ref="Y254">IF(SUMPRODUCT(--($R254:$X254&lt;&gt;""))=0, "", SUM($R254:$X254))</f>
        <v>24.80550123136684</v>
      </c>
      <c r="Z254" s="212" cm="1">
        <f t="array" ref="Z254">IFERROR(INDEX('EVT Demand'!$H$2:$H$757,MATCH(1,('EVT Demand'!$A$2:$A$757=$A254)*('EVT Demand'!$C$2:$C$757="Total"),0))/1000, "")</f>
        <v>16607.027999999998</v>
      </c>
    </row>
    <row r="255" spans="1:26" x14ac:dyDescent="0.25">
      <c r="A255" t="s">
        <v>193</v>
      </c>
      <c r="B255" t="s">
        <v>281</v>
      </c>
      <c r="C255" t="str">
        <f>INDEX('RPC Counties'!$B$2:$B$15, MATCH($B255, 'RPC Counties'!$A$2:$A$15, 0))</f>
        <v>TRORC</v>
      </c>
      <c r="D255" t="s">
        <v>157</v>
      </c>
      <c r="E255">
        <v>623</v>
      </c>
      <c r="F255" s="3">
        <f>IFERROR(INDEX(Cities!$E$2:$E$11, MATCH($A255, Cities!$A$2:$A$11, 0)), INDEX(Towns!$E$2:$E$247, MATCH($A255, Towns!$A$2:$A$247, 0)))</f>
        <v>35</v>
      </c>
      <c r="G255" s="3">
        <f>INDEX('VCGI Rooftop Solar'!$J$5:$J$260, MATCH($A255, 'VCGI Rooftop Solar'!$D$5:$D$260, 0))</f>
        <v>10.702858865000001</v>
      </c>
      <c r="H255" s="57">
        <f>SUMIFS('Existing Gen'!$E$2:$E$100000, 'Existing Gen'!$B$2:$B$100000, $A255, 'Existing Gen'!$C$2:$C$100000, H$3)/1000</f>
        <v>0.42118999999999995</v>
      </c>
      <c r="I255" s="58">
        <f>SUMIFS('Existing Gen'!$E$2:$E$100000, 'Existing Gen'!$B$2:$B$100000, $A255, 'Existing Gen'!$C$2:$C$100000, I$3)/1000</f>
        <v>0</v>
      </c>
      <c r="J255" s="58">
        <f>SUMIFS('Existing Gen'!$E$2:$E$100000, 'Existing Gen'!$B$2:$B$100000, $A255, 'Existing Gen'!$C$2:$C$100000, J$3)/1000</f>
        <v>0</v>
      </c>
      <c r="K255" s="58">
        <f>SUMIFS('Existing Gen'!$E$2:$E$100000, 'Existing Gen'!$B$2:$B$100000, $A255, 'Existing Gen'!$C$2:$C$100000, K$3)/1000</f>
        <v>0</v>
      </c>
      <c r="L255" s="59">
        <f t="shared" si="8"/>
        <v>0.42118999999999995</v>
      </c>
      <c r="M255" s="136">
        <f>H255*INDEX(Constants!$D$2:$D$8, MATCH('Cities &amp; Towns'!M$3, Constants!$A$2:$A$8, 0))</f>
        <v>553.44365999999991</v>
      </c>
      <c r="N255" s="100">
        <f>I255*INDEX(Constants!$D$2:$D$8, MATCH('Cities &amp; Towns'!N$3, Constants!$A$2:$A$8, 0))</f>
        <v>0</v>
      </c>
      <c r="O255" s="100">
        <f>J255*INDEX(Constants!$D$2:$D$8, MATCH('Cities &amp; Towns'!O$3, Constants!$A$2:$A$8, 0))</f>
        <v>0</v>
      </c>
      <c r="P255" s="100">
        <f>K255*INDEX(Constants!$D$2:$D$8, MATCH('Cities &amp; Towns'!P$3, Constants!$A$2:$A$8, 0))</f>
        <v>0</v>
      </c>
      <c r="Q255" s="48">
        <f t="shared" si="9"/>
        <v>553.44365999999991</v>
      </c>
      <c r="R255" s="55">
        <f>IF(SUMIF('GMP feeders by town'!$B$2:$B$1152, $A255, 'GMP feeders by town'!$F$2:$F$1152) = 0, "", IF(SUMIF('GMP feeders by town'!$B$2:$B$1152, $A255, 'GMP feeders by town'!$F$2:$F$1152) &lt; 0, 0, SUMIF('GMP feeders by town'!$B$2:$B$1152, $A255, 'GMP feeders by town'!$F$2:$F$1152)))</f>
        <v>2.4551867073343359</v>
      </c>
      <c r="S255" s="55" t="str">
        <f>IFERROR(IF(INDEX('VEC XFMR capacity by town'!$B$41:$BR$41, MATCH($A255, 'VEC XFMR capacity by town'!$B$1:$BR$1, 0)) = 0, "", IF($L255-INDEX('VEC XFMR capacity by town'!$B$41:$BR$41, MATCH($A255, 'VEC XFMR capacity by town'!$B$1:$BR$1, 0))&lt;0, 0, $L255-INDEX('VEC XFMR capacity by town'!$B$41:$BR$41, MATCH($A255, 'VEC XFMR capacity by town'!$B$1:$BR$1, 0)))), "")</f>
        <v/>
      </c>
      <c r="T255" s="55"/>
      <c r="U255" s="55"/>
      <c r="V255" s="55"/>
      <c r="W255" s="55"/>
      <c r="X255" s="55"/>
      <c r="Y255" s="56" cm="1">
        <f t="array" ref="Y255">IF(SUMPRODUCT(--($R255:$X255&lt;&gt;""))=0, "", SUM($R255:$X255))</f>
        <v>2.4551867073343359</v>
      </c>
      <c r="Z255" s="212" cm="1">
        <f t="array" ref="Z255">IFERROR(INDEX('EVT Demand'!$H$2:$H$757,MATCH(1,('EVT Demand'!$A$2:$A$757=$A255)*('EVT Demand'!$C$2:$C$757="Total"),0))/1000, "")</f>
        <v>5364.6149999999998</v>
      </c>
    </row>
    <row r="256" spans="1:26" x14ac:dyDescent="0.25">
      <c r="A256" t="s">
        <v>154</v>
      </c>
      <c r="B256" t="s">
        <v>156</v>
      </c>
      <c r="C256" t="str">
        <f>INDEX('RPC Counties'!$B$2:$B$15, MATCH($B256, 'RPC Counties'!$A$2:$A$15, 0))</f>
        <v>WRC</v>
      </c>
      <c r="D256" t="s">
        <v>157</v>
      </c>
      <c r="E256" s="1">
        <v>1344</v>
      </c>
      <c r="F256" s="3">
        <f>IFERROR(INDEX(Cities!$E$2:$E$11, MATCH($A256, Cities!$A$2:$A$11, 0)), INDEX(Towns!$E$2:$E$247, MATCH($A256, Towns!$A$2:$A$247, 0)))</f>
        <v>37.1</v>
      </c>
      <c r="G256" s="3">
        <f>INDEX('VCGI Rooftop Solar'!$J$5:$J$260, MATCH($A256, 'VCGI Rooftop Solar'!$D$5:$D$260, 0))</f>
        <v>17.424114865</v>
      </c>
      <c r="H256" s="57">
        <f>SUMIFS('Existing Gen'!$E$2:$E$100000, 'Existing Gen'!$B$2:$B$100000, $A256, 'Existing Gen'!$C$2:$C$100000, H$3)/1000</f>
        <v>0.24537799999999999</v>
      </c>
      <c r="I256" s="58">
        <f>SUMIFS('Existing Gen'!$E$2:$E$100000, 'Existing Gen'!$B$2:$B$100000, $A256, 'Existing Gen'!$C$2:$C$100000, I$3)/1000</f>
        <v>6.4949999999999999E-3</v>
      </c>
      <c r="J256" s="58">
        <f>SUMIFS('Existing Gen'!$E$2:$E$100000, 'Existing Gen'!$B$2:$B$100000, $A256, 'Existing Gen'!$C$2:$C$100000, J$3)/1000</f>
        <v>0</v>
      </c>
      <c r="K256" s="58">
        <f>SUMIFS('Existing Gen'!$E$2:$E$100000, 'Existing Gen'!$B$2:$B$100000, $A256, 'Existing Gen'!$C$2:$C$100000, K$3)/1000</f>
        <v>33.6</v>
      </c>
      <c r="L256" s="59">
        <f t="shared" si="8"/>
        <v>33.851873000000005</v>
      </c>
      <c r="M256" s="136">
        <f>H256*INDEX(Constants!$D$2:$D$8, MATCH('Cities &amp; Towns'!M$3, Constants!$A$2:$A$8, 0))</f>
        <v>322.426692</v>
      </c>
      <c r="N256" s="100">
        <f>I256*INDEX(Constants!$D$2:$D$8, MATCH('Cities &amp; Towns'!N$3, Constants!$A$2:$A$8, 0))</f>
        <v>12.801645000000001</v>
      </c>
      <c r="O256" s="100">
        <f>J256*INDEX(Constants!$D$2:$D$8, MATCH('Cities &amp; Towns'!O$3, Constants!$A$2:$A$8, 0))</f>
        <v>0</v>
      </c>
      <c r="P256" s="100">
        <f>K256*INDEX(Constants!$D$2:$D$8, MATCH('Cities &amp; Towns'!P$3, Constants!$A$2:$A$8, 0))</f>
        <v>147168</v>
      </c>
      <c r="Q256" s="48">
        <f t="shared" si="9"/>
        <v>147503.22833700001</v>
      </c>
      <c r="R256" s="55">
        <f>IF(SUMIF('GMP feeders by town'!$B$2:$B$1152, $A256, 'GMP feeders by town'!$F$2:$F$1152) = 0, "", IF(SUMIF('GMP feeders by town'!$B$2:$B$1152, $A256, 'GMP feeders by town'!$F$2:$F$1152) &lt; 0, 0, SUMIF('GMP feeders by town'!$B$2:$B$1152, $A256, 'GMP feeders by town'!$F$2:$F$1152)))</f>
        <v>3.1694493225792861</v>
      </c>
      <c r="S256" s="55" t="str">
        <f>IFERROR(IF(INDEX('VEC XFMR capacity by town'!$B$41:$BR$41, MATCH($A256, 'VEC XFMR capacity by town'!$B$1:$BR$1, 0)) = 0, "", IF($L256-INDEX('VEC XFMR capacity by town'!$B$41:$BR$41, MATCH($A256, 'VEC XFMR capacity by town'!$B$1:$BR$1, 0))&lt;0, 0, $L256-INDEX('VEC XFMR capacity by town'!$B$41:$BR$41, MATCH($A256, 'VEC XFMR capacity by town'!$B$1:$BR$1, 0)))), "")</f>
        <v/>
      </c>
      <c r="T256" s="55"/>
      <c r="U256" s="55"/>
      <c r="V256" s="55"/>
      <c r="W256" s="55"/>
      <c r="X256" s="55"/>
      <c r="Y256" s="56" cm="1">
        <f t="array" ref="Y256">IF(SUMPRODUCT(--($R256:$X256&lt;&gt;""))=0, "", SUM($R256:$X256))</f>
        <v>3.1694493225792861</v>
      </c>
      <c r="Z256" s="212" cm="1">
        <f t="array" ref="Z256">IFERROR(INDEX('EVT Demand'!$H$2:$H$757,MATCH(1,('EVT Demand'!$A$2:$A$757=$A256)*('EVT Demand'!$C$2:$C$757="Total"),0))/1000, "")</f>
        <v>6824.7470000000003</v>
      </c>
    </row>
    <row r="257" spans="1:26" x14ac:dyDescent="0.25">
      <c r="A257" t="s">
        <v>155</v>
      </c>
      <c r="B257" t="s">
        <v>156</v>
      </c>
      <c r="C257" t="str">
        <f>INDEX('RPC Counties'!$B$2:$B$15, MATCH($B257, 'RPC Counties'!$A$2:$A$15, 0))</f>
        <v>WRC</v>
      </c>
      <c r="D257" t="s">
        <v>157</v>
      </c>
      <c r="E257" s="1">
        <v>2255</v>
      </c>
      <c r="F257" s="3">
        <f>IFERROR(INDEX(Cities!$E$2:$E$11, MATCH($A257, Cities!$A$2:$A$11, 0)), INDEX(Towns!$E$2:$E$247, MATCH($A257, Towns!$A$2:$A$247, 0)))</f>
        <v>39.4</v>
      </c>
      <c r="G257" s="3">
        <f>INDEX('VCGI Rooftop Solar'!$J$5:$J$260, MATCH($A257, 'VCGI Rooftop Solar'!$D$5:$D$260, 0))</f>
        <v>38.820195500000004</v>
      </c>
      <c r="H257" s="57">
        <f>SUMIFS('Existing Gen'!$E$2:$E$100000, 'Existing Gen'!$B$2:$B$100000, $A257, 'Existing Gen'!$C$2:$C$100000, H$3)/1000</f>
        <v>1.09137</v>
      </c>
      <c r="I257" s="58">
        <f>SUMIFS('Existing Gen'!$E$2:$E$100000, 'Existing Gen'!$B$2:$B$100000, $A257, 'Existing Gen'!$C$2:$C$100000, I$3)/1000</f>
        <v>2.2499999999999999E-2</v>
      </c>
      <c r="J257" s="58">
        <f>SUMIFS('Existing Gen'!$E$2:$E$100000, 'Existing Gen'!$B$2:$B$100000, $A257, 'Existing Gen'!$C$2:$C$100000, J$3)/1000</f>
        <v>0</v>
      </c>
      <c r="K257" s="58">
        <f>SUMIFS('Existing Gen'!$E$2:$E$100000, 'Existing Gen'!$B$2:$B$100000, $A257, 'Existing Gen'!$C$2:$C$100000, K$3)/1000</f>
        <v>0</v>
      </c>
      <c r="L257" s="59">
        <f t="shared" si="8"/>
        <v>1.1138699999999999</v>
      </c>
      <c r="M257" s="136">
        <f>H257*INDEX(Constants!$D$2:$D$8, MATCH('Cities &amp; Towns'!M$3, Constants!$A$2:$A$8, 0))</f>
        <v>1434.0601799999999</v>
      </c>
      <c r="N257" s="100">
        <f>I257*INDEX(Constants!$D$2:$D$8, MATCH('Cities &amp; Towns'!N$3, Constants!$A$2:$A$8, 0))</f>
        <v>44.347499999999997</v>
      </c>
      <c r="O257" s="100">
        <f>J257*INDEX(Constants!$D$2:$D$8, MATCH('Cities &amp; Towns'!O$3, Constants!$A$2:$A$8, 0))</f>
        <v>0</v>
      </c>
      <c r="P257" s="100">
        <f>K257*INDEX(Constants!$D$2:$D$8, MATCH('Cities &amp; Towns'!P$3, Constants!$A$2:$A$8, 0))</f>
        <v>0</v>
      </c>
      <c r="Q257" s="48">
        <f t="shared" si="9"/>
        <v>1478.40768</v>
      </c>
      <c r="R257" s="55">
        <f>IF(SUMIF('GMP feeders by town'!$B$2:$B$1152, $A257, 'GMP feeders by town'!$F$2:$F$1152) = 0, "", IF(SUMIF('GMP feeders by town'!$B$2:$B$1152, $A257, 'GMP feeders by town'!$F$2:$F$1152) &lt; 0, 0, SUMIF('GMP feeders by town'!$B$2:$B$1152, $A257, 'GMP feeders by town'!$F$2:$F$1152)))</f>
        <v>20.806432983947253</v>
      </c>
      <c r="S257" s="55" t="str">
        <f>IFERROR(IF(INDEX('VEC XFMR capacity by town'!$B$41:$BR$41, MATCH($A257, 'VEC XFMR capacity by town'!$B$1:$BR$1, 0)) = 0, "", IF($L257-INDEX('VEC XFMR capacity by town'!$B$41:$BR$41, MATCH($A257, 'VEC XFMR capacity by town'!$B$1:$BR$1, 0))&lt;0, 0, $L257-INDEX('VEC XFMR capacity by town'!$B$41:$BR$41, MATCH($A257, 'VEC XFMR capacity by town'!$B$1:$BR$1, 0)))), "")</f>
        <v/>
      </c>
      <c r="T257" s="55"/>
      <c r="U257" s="55"/>
      <c r="V257" s="55"/>
      <c r="W257" s="55"/>
      <c r="X257" s="55"/>
      <c r="Y257" s="56" cm="1">
        <f t="array" ref="Y257">IF(SUMPRODUCT(--($R257:$X257&lt;&gt;""))=0, "", SUM($R257:$X257))</f>
        <v>20.806432983947253</v>
      </c>
      <c r="Z257" s="212" cm="1">
        <f t="array" ref="Z257">IFERROR(INDEX('EVT Demand'!$H$2:$H$757,MATCH(1,('EVT Demand'!$A$2:$A$757=$A257)*('EVT Demand'!$C$2:$C$757="Total"),0))/1000, "")</f>
        <v>29061.24</v>
      </c>
    </row>
    <row r="258" spans="1:26" x14ac:dyDescent="0.25">
      <c r="A258" t="s">
        <v>156</v>
      </c>
      <c r="B258" t="s">
        <v>156</v>
      </c>
      <c r="C258" t="str">
        <f>INDEX('RPC Counties'!$B$2:$B$15, MATCH($B258, 'RPC Counties'!$A$2:$A$15, 0))</f>
        <v>WRC</v>
      </c>
      <c r="D258" t="s">
        <v>157</v>
      </c>
      <c r="E258">
        <v>449</v>
      </c>
      <c r="F258" s="3">
        <f>IFERROR(INDEX(Cities!$E$2:$E$11, MATCH($A258, Cities!$A$2:$A$11, 0)), INDEX(Towns!$E$2:$E$247, MATCH($A258, Towns!$A$2:$A$247, 0)))</f>
        <v>26.1</v>
      </c>
      <c r="G258" s="3">
        <f>INDEX('VCGI Rooftop Solar'!$J$5:$J$260, MATCH($A258, 'VCGI Rooftop Solar'!$D$5:$D$260, 0))</f>
        <v>4.7137749800000002</v>
      </c>
      <c r="H258" s="57">
        <f>SUMIFS('Existing Gen'!$E$2:$E$100000, 'Existing Gen'!$B$2:$B$100000, $A258, 'Existing Gen'!$C$2:$C$100000, H$3)/1000</f>
        <v>7.8949999999999992E-2</v>
      </c>
      <c r="I258" s="58">
        <f>SUMIFS('Existing Gen'!$E$2:$E$100000, 'Existing Gen'!$B$2:$B$100000, $A258, 'Existing Gen'!$C$2:$C$100000, I$3)/1000</f>
        <v>0</v>
      </c>
      <c r="J258" s="58">
        <f>SUMIFS('Existing Gen'!$E$2:$E$100000, 'Existing Gen'!$B$2:$B$100000, $A258, 'Existing Gen'!$C$2:$C$100000, J$3)/1000</f>
        <v>0</v>
      </c>
      <c r="K258" s="58">
        <f>SUMIFS('Existing Gen'!$E$2:$E$100000, 'Existing Gen'!$B$2:$B$100000, $A258, 'Existing Gen'!$C$2:$C$100000, K$3)/1000</f>
        <v>0</v>
      </c>
      <c r="L258" s="59">
        <f t="shared" si="8"/>
        <v>7.8949999999999992E-2</v>
      </c>
      <c r="M258" s="136">
        <f>H258*INDEX(Constants!$D$2:$D$8, MATCH('Cities &amp; Towns'!M$3, Constants!$A$2:$A$8, 0))</f>
        <v>103.74029999999999</v>
      </c>
      <c r="N258" s="100">
        <f>I258*INDEX(Constants!$D$2:$D$8, MATCH('Cities &amp; Towns'!N$3, Constants!$A$2:$A$8, 0))</f>
        <v>0</v>
      </c>
      <c r="O258" s="100">
        <f>J258*INDEX(Constants!$D$2:$D$8, MATCH('Cities &amp; Towns'!O$3, Constants!$A$2:$A$8, 0))</f>
        <v>0</v>
      </c>
      <c r="P258" s="100">
        <f>K258*INDEX(Constants!$D$2:$D$8, MATCH('Cities &amp; Towns'!P$3, Constants!$A$2:$A$8, 0))</f>
        <v>0</v>
      </c>
      <c r="Q258" s="48">
        <f t="shared" si="9"/>
        <v>103.74029999999999</v>
      </c>
      <c r="R258" s="55">
        <f>IF(SUMIF('GMP feeders by town'!$B$2:$B$1152, $A258, 'GMP feeders by town'!$F$2:$F$1152) = 0, "", IF(SUMIF('GMP feeders by town'!$B$2:$B$1152, $A258, 'GMP feeders by town'!$F$2:$F$1152) &lt; 0, 0, SUMIF('GMP feeders by town'!$B$2:$B$1152, $A258, 'GMP feeders by town'!$F$2:$F$1152)))</f>
        <v>3.4197846901661642</v>
      </c>
      <c r="S258" s="55" t="str">
        <f>IFERROR(IF(INDEX('VEC XFMR capacity by town'!$B$41:$BR$41, MATCH($A258, 'VEC XFMR capacity by town'!$B$1:$BR$1, 0)) = 0, "", IF($L258-INDEX('VEC XFMR capacity by town'!$B$41:$BR$41, MATCH($A258, 'VEC XFMR capacity by town'!$B$1:$BR$1, 0))&lt;0, 0, $L258-INDEX('VEC XFMR capacity by town'!$B$41:$BR$41, MATCH($A258, 'VEC XFMR capacity by town'!$B$1:$BR$1, 0)))), "")</f>
        <v/>
      </c>
      <c r="T258" s="55"/>
      <c r="U258" s="55"/>
      <c r="V258" s="55"/>
      <c r="W258" s="55"/>
      <c r="X258" s="55"/>
      <c r="Y258" s="56" cm="1">
        <f t="array" ref="Y258">IF(SUMPRODUCT(--($R258:$X258&lt;&gt;""))=0, "", SUM($R258:$X258))</f>
        <v>3.4197846901661642</v>
      </c>
      <c r="Z258" s="212" cm="1">
        <f t="array" ref="Z258">IFERROR(INDEX('EVT Demand'!$H$2:$H$757,MATCH(1,('EVT Demand'!$A$2:$A$757=$A258)*('EVT Demand'!$C$2:$C$757="Total"),0))/1000, "")</f>
        <v>2763.3040000000001</v>
      </c>
    </row>
    <row r="259" spans="1:26" x14ac:dyDescent="0.25">
      <c r="A259" t="s">
        <v>194</v>
      </c>
      <c r="B259" t="s">
        <v>199</v>
      </c>
      <c r="C259" t="str">
        <f>INDEX('RPC Counties'!$B$2:$B$15, MATCH($B259, 'RPC Counties'!$A$2:$A$15, 0))</f>
        <v>BCRC</v>
      </c>
      <c r="D259" t="s">
        <v>157</v>
      </c>
      <c r="E259" s="1">
        <v>1182</v>
      </c>
      <c r="F259" s="3">
        <f>IFERROR(INDEX(Cities!$E$2:$E$11, MATCH($A259, Cities!$A$2:$A$11, 0)), INDEX(Towns!$E$2:$E$247, MATCH($A259, Towns!$A$2:$A$247, 0)))</f>
        <v>43.6</v>
      </c>
      <c r="G259" s="3">
        <f>INDEX('VCGI Rooftop Solar'!$J$5:$J$260, MATCH($A259, 'VCGI Rooftop Solar'!$D$5:$D$260, 0))</f>
        <v>26.891695835</v>
      </c>
      <c r="H259" s="57">
        <f>SUMIFS('Existing Gen'!$E$2:$E$100000, 'Existing Gen'!$B$2:$B$100000, $A259, 'Existing Gen'!$C$2:$C$100000, H$3)/1000</f>
        <v>4.6147</v>
      </c>
      <c r="I259" s="58">
        <f>SUMIFS('Existing Gen'!$E$2:$E$100000, 'Existing Gen'!$B$2:$B$100000, $A259, 'Existing Gen'!$C$2:$C$100000, I$3)/1000</f>
        <v>1.9E-3</v>
      </c>
      <c r="J259" s="58">
        <f>SUMIFS('Existing Gen'!$E$2:$E$100000, 'Existing Gen'!$B$2:$B$100000, $A259, 'Existing Gen'!$C$2:$C$100000, J$3)/1000</f>
        <v>0</v>
      </c>
      <c r="K259" s="58">
        <f>SUMIFS('Existing Gen'!$E$2:$E$100000, 'Existing Gen'!$B$2:$B$100000, $A259, 'Existing Gen'!$C$2:$C$100000, K$3)/1000</f>
        <v>0</v>
      </c>
      <c r="L259" s="59">
        <f t="shared" si="8"/>
        <v>4.6166</v>
      </c>
      <c r="M259" s="136">
        <f>H259*INDEX(Constants!$D$2:$D$8, MATCH('Cities &amp; Towns'!M$3, Constants!$A$2:$A$8, 0))</f>
        <v>6063.7157999999999</v>
      </c>
      <c r="N259" s="100">
        <f>I259*INDEX(Constants!$D$2:$D$8, MATCH('Cities &amp; Towns'!N$3, Constants!$A$2:$A$8, 0))</f>
        <v>3.7448999999999999</v>
      </c>
      <c r="O259" s="100">
        <f>J259*INDEX(Constants!$D$2:$D$8, MATCH('Cities &amp; Towns'!O$3, Constants!$A$2:$A$8, 0))</f>
        <v>0</v>
      </c>
      <c r="P259" s="100">
        <f>K259*INDEX(Constants!$D$2:$D$8, MATCH('Cities &amp; Towns'!P$3, Constants!$A$2:$A$8, 0))</f>
        <v>0</v>
      </c>
      <c r="Q259" s="48">
        <f t="shared" si="9"/>
        <v>6067.4606999999996</v>
      </c>
      <c r="R259" s="55">
        <f>IF(SUMIF('GMP feeders by town'!$B$2:$B$1152, $A259, 'GMP feeders by town'!$F$2:$F$1152) = 0, "", IF(SUMIF('GMP feeders by town'!$B$2:$B$1152, $A259, 'GMP feeders by town'!$F$2:$F$1152) &lt; 0, 0, SUMIF('GMP feeders by town'!$B$2:$B$1152, $A259, 'GMP feeders by town'!$F$2:$F$1152)))</f>
        <v>66.710565340832318</v>
      </c>
      <c r="S259" s="55" t="str">
        <f>IFERROR(IF(INDEX('VEC XFMR capacity by town'!$B$41:$BR$41, MATCH($A259, 'VEC XFMR capacity by town'!$B$1:$BR$1, 0)) = 0, "", IF($L259-INDEX('VEC XFMR capacity by town'!$B$41:$BR$41, MATCH($A259, 'VEC XFMR capacity by town'!$B$1:$BR$1, 0))&lt;0, 0, $L259-INDEX('VEC XFMR capacity by town'!$B$41:$BR$41, MATCH($A259, 'VEC XFMR capacity by town'!$B$1:$BR$1, 0)))), "")</f>
        <v/>
      </c>
      <c r="T259" s="55"/>
      <c r="U259" s="55"/>
      <c r="V259" s="55"/>
      <c r="W259" s="55"/>
      <c r="X259" s="55"/>
      <c r="Y259" s="56" cm="1">
        <f t="array" ref="Y259">IF(SUMPRODUCT(--($R259:$X259&lt;&gt;""))=0, "", SUM($R259:$X259))</f>
        <v>66.710565340832318</v>
      </c>
      <c r="Z259" s="212" cm="1">
        <f t="array" ref="Z259">IFERROR(INDEX('EVT Demand'!$H$2:$H$757,MATCH(1,('EVT Demand'!$A$2:$A$757=$A259)*('EVT Demand'!$C$2:$C$757="Total"),0))/1000, "")</f>
        <v>18974.894</v>
      </c>
    </row>
  </sheetData>
  <sheetProtection algorithmName="SHA-512" hashValue="A2j9sr/cW7tC9+EYijqc31dCfB5Opgfa69MrNklmO0zigXizYR/dNVMHJdS+Ww5pDZuwLbxoRWGUStNVlhoVJQ==" saltValue="mSVrqpkiAtZh2jRR08sy8w==" spinCount="100000" sheet="1" autoFilter="0"/>
  <autoFilter ref="A3:Z259" xr:uid="{28F0400F-1F09-43C0-BBE6-09A160A3572B}"/>
  <sortState ref="A4:Y259">
    <sortCondition ref="A4:A259"/>
  </sortState>
  <mergeCells count="3">
    <mergeCell ref="R1:Y1"/>
    <mergeCell ref="H1:L1"/>
    <mergeCell ref="M1:Q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98563-AE6C-4994-ADAE-911B8CCD3A02}">
  <sheetPr codeName="Sheet1">
    <tabColor theme="2" tint="-9.9978637043366805E-2"/>
  </sheetPr>
  <dimension ref="A1:D8"/>
  <sheetViews>
    <sheetView workbookViewId="0"/>
  </sheetViews>
  <sheetFormatPr defaultRowHeight="15" x14ac:dyDescent="0.25"/>
  <cols>
    <col min="1" max="1" width="12.7109375" bestFit="1" customWidth="1"/>
    <col min="2" max="2" width="11.85546875" bestFit="1" customWidth="1"/>
    <col min="3" max="3" width="16" bestFit="1" customWidth="1"/>
    <col min="4" max="4" width="11.85546875" bestFit="1" customWidth="1"/>
  </cols>
  <sheetData>
    <row r="1" spans="1:4" x14ac:dyDescent="0.25">
      <c r="A1" t="s">
        <v>845</v>
      </c>
      <c r="B1" t="s">
        <v>851</v>
      </c>
      <c r="C1" t="s">
        <v>844</v>
      </c>
      <c r="D1" t="s">
        <v>843</v>
      </c>
    </row>
    <row r="2" spans="1:4" x14ac:dyDescent="0.25">
      <c r="A2" t="s">
        <v>842</v>
      </c>
      <c r="B2">
        <v>7</v>
      </c>
      <c r="C2" s="14">
        <v>0.15</v>
      </c>
      <c r="D2" s="16">
        <f t="shared" ref="D2:D3" si="0">8760*$C2</f>
        <v>1314</v>
      </c>
    </row>
    <row r="3" spans="1:4" x14ac:dyDescent="0.25">
      <c r="A3" t="s">
        <v>1138</v>
      </c>
      <c r="B3">
        <v>1.5</v>
      </c>
      <c r="C3" s="14">
        <v>0.14499999999999999</v>
      </c>
      <c r="D3" s="16">
        <f t="shared" si="0"/>
        <v>1270.1999999999998</v>
      </c>
    </row>
    <row r="4" spans="1:4" x14ac:dyDescent="0.25">
      <c r="A4" t="s">
        <v>947</v>
      </c>
      <c r="B4">
        <v>40</v>
      </c>
      <c r="C4" s="14">
        <v>0.22500000000000001</v>
      </c>
      <c r="D4" s="16">
        <f>8760*$C4</f>
        <v>1971</v>
      </c>
    </row>
    <row r="5" spans="1:4" x14ac:dyDescent="0.25">
      <c r="A5" t="s">
        <v>841</v>
      </c>
      <c r="B5">
        <v>10</v>
      </c>
      <c r="C5" s="14">
        <v>0.3</v>
      </c>
      <c r="D5" s="16">
        <f>8760*$C5</f>
        <v>2628</v>
      </c>
    </row>
    <row r="6" spans="1:4" x14ac:dyDescent="0.25">
      <c r="A6" t="s">
        <v>840</v>
      </c>
      <c r="B6">
        <v>0.34300000000000003</v>
      </c>
      <c r="C6" s="14">
        <v>0.75</v>
      </c>
      <c r="D6" s="16">
        <f>8760*$C6</f>
        <v>6570</v>
      </c>
    </row>
    <row r="7" spans="1:4" x14ac:dyDescent="0.25">
      <c r="A7" t="s">
        <v>839</v>
      </c>
      <c r="B7">
        <f>51/8</f>
        <v>6.375</v>
      </c>
      <c r="C7" s="14">
        <v>0.7</v>
      </c>
      <c r="D7" s="16">
        <f>8760*$C7</f>
        <v>6132</v>
      </c>
    </row>
    <row r="8" spans="1:4" x14ac:dyDescent="0.25">
      <c r="A8" t="s">
        <v>946</v>
      </c>
      <c r="B8">
        <v>1</v>
      </c>
      <c r="C8" s="14">
        <v>0.5</v>
      </c>
      <c r="D8" s="16">
        <f>8760*$C8</f>
        <v>4380</v>
      </c>
    </row>
  </sheetData>
  <sheetProtection algorithmName="SHA-512" hashValue="A8aQTfdZkxNXPf6WdScciP7YrmKGOFm+pmfMXJC+99xYuI+wttIZP2jkWsNAIre+KXV04Few928FVXMoavsS6g==" saltValue="03CqeZsFAo74BPWqOiptaA==" spinCount="100000" sheet="1" autoFilter="0"/>
  <autoFilter ref="A1:D1" xr:uid="{E4A98563-AE6C-4994-ADAE-911B8CCD3A02}"/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B8C1E-F0C2-4F13-8D3F-78B71BDE3054}">
  <sheetPr codeName="Sheet19"/>
  <dimension ref="A1:AL51"/>
  <sheetViews>
    <sheetView tabSelected="1" workbookViewId="0">
      <pane xSplit="1" ySplit="4" topLeftCell="B8" activePane="bottomRight" state="frozen"/>
      <selection pane="topRight" activeCell="B1" sqref="B1"/>
      <selection pane="bottomLeft" activeCell="A5" sqref="A5"/>
      <selection pane="bottomRight" activeCell="C26" sqref="C26"/>
    </sheetView>
  </sheetViews>
  <sheetFormatPr defaultRowHeight="15" outlineLevelRow="1" outlineLevelCol="1" x14ac:dyDescent="0.25"/>
  <cols>
    <col min="1" max="1" width="18.5703125" bestFit="1" customWidth="1"/>
    <col min="2" max="4" width="18.5703125" customWidth="1"/>
    <col min="6" max="11" width="8.85546875" customWidth="1" outlineLevel="1"/>
    <col min="13" max="18" width="8.85546875" customWidth="1" outlineLevel="1"/>
    <col min="20" max="25" width="8.85546875" customWidth="1" outlineLevel="1"/>
    <col min="27" max="32" width="8.85546875" customWidth="1" outlineLevel="1"/>
    <col min="33" max="33" width="12" customWidth="1"/>
    <col min="34" max="35" width="12" customWidth="1" outlineLevel="1"/>
    <col min="36" max="36" width="12" customWidth="1"/>
    <col min="37" max="38" width="12" customWidth="1" outlineLevel="1"/>
  </cols>
  <sheetData>
    <row r="1" spans="1:38" ht="14.45" customHeight="1" x14ac:dyDescent="0.25">
      <c r="A1" s="103" t="s">
        <v>1082</v>
      </c>
      <c r="B1" s="101" t="s">
        <v>195</v>
      </c>
      <c r="C1" s="125">
        <f>INDEX(RPCs!$H$2:$H$12, MATCH($B$1, RPCs!$A$2:$A$12, 0))</f>
        <v>132356.29416000002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62469.78399294347</v>
      </c>
      <c r="E1" s="266" t="s">
        <v>954</v>
      </c>
      <c r="F1" s="267"/>
      <c r="G1" s="267"/>
      <c r="H1" s="267"/>
      <c r="I1" s="267"/>
      <c r="J1" s="267"/>
      <c r="K1" s="268" t="s">
        <v>1086</v>
      </c>
      <c r="L1" s="269" t="s">
        <v>957</v>
      </c>
      <c r="M1" s="269"/>
      <c r="N1" s="269"/>
      <c r="O1" s="269"/>
      <c r="P1" s="269"/>
      <c r="Q1" s="269"/>
      <c r="R1" s="270" t="s">
        <v>1084</v>
      </c>
      <c r="S1" s="269" t="s">
        <v>1044</v>
      </c>
      <c r="T1" s="269"/>
      <c r="U1" s="269"/>
      <c r="V1" s="269"/>
      <c r="W1" s="269"/>
      <c r="X1" s="269"/>
      <c r="Y1" s="270" t="s">
        <v>1085</v>
      </c>
      <c r="Z1" s="271" t="s">
        <v>854</v>
      </c>
      <c r="AA1" s="271"/>
      <c r="AB1" s="271"/>
      <c r="AC1" s="271"/>
      <c r="AD1" s="271"/>
      <c r="AE1" s="271"/>
      <c r="AF1" s="272" t="s">
        <v>1087</v>
      </c>
      <c r="AG1" s="273" t="s">
        <v>955</v>
      </c>
      <c r="AH1" s="269"/>
      <c r="AI1" s="274"/>
      <c r="AJ1" s="275" t="s">
        <v>848</v>
      </c>
      <c r="AK1" s="275"/>
      <c r="AL1" s="276"/>
    </row>
    <row r="2" spans="1:38" ht="45" x14ac:dyDescent="0.25">
      <c r="A2" s="102" t="s">
        <v>1080</v>
      </c>
      <c r="B2" s="277" t="str">
        <f>CONCATENATE("Land Multiplier: 
", TEXT(MAX(0, 1-SUM($B$3:$D$3)),"0.0%"))</f>
        <v>Land Multiplier: 
50.0%</v>
      </c>
      <c r="C2" s="278" t="s">
        <v>1529</v>
      </c>
      <c r="D2" s="278" t="s">
        <v>1528</v>
      </c>
      <c r="E2" s="279" t="s">
        <v>1042</v>
      </c>
      <c r="F2" s="280" t="s">
        <v>842</v>
      </c>
      <c r="G2" s="280" t="s">
        <v>1138</v>
      </c>
      <c r="H2" s="280" t="s">
        <v>947</v>
      </c>
      <c r="I2" s="280" t="s">
        <v>840</v>
      </c>
      <c r="J2" s="280" t="s">
        <v>839</v>
      </c>
      <c r="K2" s="280" t="s">
        <v>946</v>
      </c>
      <c r="L2" s="281" t="s">
        <v>1043</v>
      </c>
      <c r="M2" s="282" t="s">
        <v>842</v>
      </c>
      <c r="N2" s="282" t="s">
        <v>1138</v>
      </c>
      <c r="O2" s="282" t="s">
        <v>947</v>
      </c>
      <c r="P2" s="282" t="s">
        <v>840</v>
      </c>
      <c r="Q2" s="282" t="s">
        <v>839</v>
      </c>
      <c r="R2" s="282" t="s">
        <v>946</v>
      </c>
      <c r="S2" s="281" t="s">
        <v>1044</v>
      </c>
      <c r="T2" s="283" t="s">
        <v>842</v>
      </c>
      <c r="U2" s="283" t="s">
        <v>1138</v>
      </c>
      <c r="V2" s="283" t="s">
        <v>947</v>
      </c>
      <c r="W2" s="283" t="s">
        <v>840</v>
      </c>
      <c r="X2" s="283" t="s">
        <v>839</v>
      </c>
      <c r="Y2" s="283" t="s">
        <v>946</v>
      </c>
      <c r="Z2" s="284" t="s">
        <v>854</v>
      </c>
      <c r="AA2" s="285" t="s">
        <v>842</v>
      </c>
      <c r="AB2" s="285" t="s">
        <v>1138</v>
      </c>
      <c r="AC2" s="285" t="s">
        <v>947</v>
      </c>
      <c r="AD2" s="285" t="s">
        <v>840</v>
      </c>
      <c r="AE2" s="285" t="s">
        <v>839</v>
      </c>
      <c r="AF2" s="285" t="s">
        <v>946</v>
      </c>
      <c r="AG2" s="281" t="s">
        <v>956</v>
      </c>
      <c r="AH2" s="282" t="s">
        <v>846</v>
      </c>
      <c r="AI2" s="286" t="s">
        <v>847</v>
      </c>
      <c r="AJ2" s="287" t="s">
        <v>948</v>
      </c>
      <c r="AK2" s="287" t="s">
        <v>938</v>
      </c>
      <c r="AL2" s="288" t="s">
        <v>939</v>
      </c>
    </row>
    <row r="3" spans="1:38" x14ac:dyDescent="0.25">
      <c r="A3" s="218" t="s">
        <v>1530</v>
      </c>
      <c r="B3" s="309">
        <v>0.5</v>
      </c>
      <c r="C3" s="309">
        <v>0</v>
      </c>
      <c r="D3" s="309">
        <v>0</v>
      </c>
      <c r="E3" s="104">
        <v>173491.8</v>
      </c>
      <c r="F3" s="105">
        <v>0.54500000000000004</v>
      </c>
      <c r="G3" s="105">
        <v>0.1</v>
      </c>
      <c r="H3" s="105">
        <v>0.35499999999999998</v>
      </c>
      <c r="I3" s="105">
        <v>0</v>
      </c>
      <c r="J3" s="105">
        <v>0</v>
      </c>
      <c r="K3" s="105">
        <v>0</v>
      </c>
      <c r="L3" s="289">
        <f>SUM($M3:$R3)</f>
        <v>109.3482291055827</v>
      </c>
      <c r="M3" s="290">
        <f>F$48/INDEX(Constants!$D$2:$D$8, MATCH(M$2, Constants!$A$2:$A$8, 0))</f>
        <v>65.796871636225291</v>
      </c>
      <c r="N3" s="290">
        <f>G$48/INDEX(Constants!$D$2:$D$8, MATCH(N$2, Constants!$A$2:$A$8, 0))</f>
        <v>13.142896394268622</v>
      </c>
      <c r="O3" s="290">
        <f>H$48/INDEX(Constants!$D$2:$D$8, MATCH(O$2, Constants!$A$2:$A$8, 0))</f>
        <v>28.808296321664127</v>
      </c>
      <c r="P3" s="290">
        <f>I$48/INDEX(Constants!$D$2:$D$8, MATCH(P$2, Constants!$A$2:$A$8, 0))</f>
        <v>0</v>
      </c>
      <c r="Q3" s="290">
        <f>J$48/INDEX(Constants!$D$2:$D$8, MATCH(Q$2, Constants!$A$2:$A$8, 0))</f>
        <v>0</v>
      </c>
      <c r="R3" s="290">
        <f>K$48/INDEX(Constants!$D$2:$D$8, MATCH(R$2, Constants!$A$2:$A$8, 0))</f>
        <v>1.6001647534246577</v>
      </c>
      <c r="S3" s="291">
        <f>SUM($T3:$Y3)</f>
        <v>0</v>
      </c>
      <c r="T3" s="290">
        <f>AA3/INDEX(Constants!$B$2:$B$8, MATCH(T$2, Constants!$A$2:$A$8, 0))</f>
        <v>0</v>
      </c>
      <c r="U3" s="290">
        <f>AB3/INDEX(Constants!$B$2:$B$8, MATCH(U$2, Constants!$A$2:$A$8, 0))</f>
        <v>0</v>
      </c>
      <c r="V3" s="290">
        <f>AC3/INDEX(Constants!$B$2:$B$8, MATCH(V$2, Constants!$A$2:$A$8, 0))</f>
        <v>0</v>
      </c>
      <c r="W3" s="290">
        <f>AD3/INDEX(Constants!$B$2:$B$8, MATCH(W$2, Constants!$A$2:$A$8, 0))</f>
        <v>0</v>
      </c>
      <c r="X3" s="290">
        <f>AE3/INDEX(Constants!$B$2:$B$8, MATCH(X$2, Constants!$A$2:$A$8, 0))</f>
        <v>0</v>
      </c>
      <c r="Y3" s="292">
        <f>AF3/INDEX(Constants!$B$2:$B$8, MATCH(Y$2, Constants!$A$2:$A$8, 0))</f>
        <v>0</v>
      </c>
      <c r="Z3" s="293">
        <f t="shared" ref="Z3:AF3" si="0">SUM(Z$5:Z$25)</f>
        <v>433587.20000000001</v>
      </c>
      <c r="AA3" s="294">
        <f t="shared" si="0"/>
        <v>0</v>
      </c>
      <c r="AB3" s="295">
        <f t="shared" si="0"/>
        <v>0</v>
      </c>
      <c r="AC3" s="295">
        <f t="shared" si="0"/>
        <v>0</v>
      </c>
      <c r="AD3" s="295">
        <f t="shared" si="0"/>
        <v>0</v>
      </c>
      <c r="AE3" s="295">
        <f t="shared" si="0"/>
        <v>0</v>
      </c>
      <c r="AF3" s="296">
        <f t="shared" si="0"/>
        <v>0</v>
      </c>
      <c r="AG3" s="247">
        <f>MIN($AH3:$AI3)</f>
        <v>28.723588450150455</v>
      </c>
      <c r="AH3" s="248">
        <f>INDEX(RPCs!$F$2:$F$12, MATCH($B$1, RPCs!$A$2:$A$12, 0))</f>
        <v>30.1</v>
      </c>
      <c r="AI3" s="248">
        <f>SUM($AI$27:$AI$40)</f>
        <v>28.723588450150455</v>
      </c>
      <c r="AJ3" s="297">
        <f ca="1">SUM($AK3:$AL3)*1000000</f>
        <v>177600000</v>
      </c>
      <c r="AK3" s="221">
        <f ca="1">IF($L$3&lt;$AH$3, 0, SUMIF(OFFSET(Transmission!$K$2, 0, MATCH($B$1, Transmission!$K$1:$U$1, 0)-1, 26, 1), "x", Transmission!$H$2:$H$27))</f>
        <v>164.6</v>
      </c>
      <c r="AL3" s="252">
        <f>SUM($AL$27:$AL$40)</f>
        <v>13</v>
      </c>
    </row>
    <row r="4" spans="1:38" x14ac:dyDescent="0.25">
      <c r="A4" s="219" t="s">
        <v>849</v>
      </c>
      <c r="B4" s="219" t="s">
        <v>850</v>
      </c>
      <c r="C4" s="298" t="s">
        <v>1532</v>
      </c>
      <c r="D4" s="299" t="s">
        <v>1531</v>
      </c>
      <c r="E4" s="300" t="s">
        <v>1091</v>
      </c>
      <c r="F4" s="301"/>
      <c r="G4" s="301"/>
      <c r="H4" s="301"/>
      <c r="I4" s="301"/>
      <c r="J4" s="301"/>
      <c r="K4" s="301"/>
      <c r="L4" s="300" t="s">
        <v>1091</v>
      </c>
      <c r="M4" s="301"/>
      <c r="N4" s="301"/>
      <c r="O4" s="301"/>
      <c r="P4" s="301"/>
      <c r="Q4" s="301"/>
      <c r="R4" s="301"/>
      <c r="S4" s="300" t="s">
        <v>1091</v>
      </c>
      <c r="T4" s="302"/>
      <c r="U4" s="302"/>
      <c r="V4" s="302"/>
      <c r="W4" s="302"/>
      <c r="X4" s="302"/>
      <c r="Y4" s="303"/>
      <c r="Z4" s="300" t="s">
        <v>1089</v>
      </c>
      <c r="AA4" s="300"/>
      <c r="AB4" s="302"/>
      <c r="AC4" s="301"/>
      <c r="AD4" s="301"/>
      <c r="AE4" s="301"/>
      <c r="AF4" s="304"/>
      <c r="AG4" s="305" t="s">
        <v>940</v>
      </c>
      <c r="AH4" s="306"/>
      <c r="AI4" s="306"/>
      <c r="AJ4" s="307"/>
      <c r="AK4" s="306"/>
      <c r="AL4" s="308"/>
    </row>
    <row r="5" spans="1:38" outlineLevel="1" x14ac:dyDescent="0.25">
      <c r="A5" s="220" t="s">
        <v>169</v>
      </c>
      <c r="B5" s="106"/>
      <c r="C5" s="106"/>
      <c r="D5" s="106"/>
      <c r="E5" s="174">
        <v>6443.73</v>
      </c>
      <c r="F5" s="107"/>
      <c r="G5" s="107"/>
      <c r="H5" s="107"/>
      <c r="I5" s="107"/>
      <c r="J5" s="107"/>
      <c r="K5" s="107"/>
      <c r="L5" s="108"/>
      <c r="M5" s="109"/>
      <c r="N5" s="10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>
        <f>IF(SUM($AA5, $AC5:$AF5)&lt;&gt;0, SUM($AA5, $AC5:$AF5), 640*INDEX('Cities &amp; Towns'!$F$4:$F$259, MATCH($A5, 'Cities &amp; Towns'!$A$4:$A$259, 0))+$AB5)</f>
        <v>26688</v>
      </c>
      <c r="AA5" s="181"/>
      <c r="AB5" s="181"/>
      <c r="AC5" s="181"/>
      <c r="AD5" s="181"/>
      <c r="AE5" s="181"/>
      <c r="AF5" s="182"/>
      <c r="AG5" s="110"/>
      <c r="AH5" s="111"/>
      <c r="AI5" s="122"/>
      <c r="AJ5" s="110"/>
      <c r="AK5" s="111"/>
      <c r="AL5" s="123"/>
    </row>
    <row r="6" spans="1:38" outlineLevel="1" x14ac:dyDescent="0.25">
      <c r="A6" s="221" t="s">
        <v>170</v>
      </c>
      <c r="B6" s="112"/>
      <c r="C6" s="112"/>
      <c r="D6" s="112"/>
      <c r="E6" s="175">
        <v>8369.59</v>
      </c>
      <c r="F6" s="113"/>
      <c r="G6" s="113"/>
      <c r="H6" s="113"/>
      <c r="I6" s="113"/>
      <c r="J6" s="113"/>
      <c r="K6" s="113"/>
      <c r="L6" s="114"/>
      <c r="M6" s="115"/>
      <c r="N6" s="115"/>
      <c r="O6" s="115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>
        <f>IF(SUM($AA6:$AF6)&lt;&gt;0, SUM($AA6:$AF6), 640*INDEX('Cities &amp; Towns'!$F$4:$F$259, MATCH($A6, 'Cities &amp; Towns'!$A$4:$A$259, 0)))</f>
        <v>28160</v>
      </c>
      <c r="AA6" s="183"/>
      <c r="AB6" s="183"/>
      <c r="AC6" s="183"/>
      <c r="AD6" s="183"/>
      <c r="AE6" s="183"/>
      <c r="AF6" s="184"/>
      <c r="AG6" s="116"/>
      <c r="AH6" s="117"/>
      <c r="AI6" s="117"/>
      <c r="AJ6" s="116"/>
      <c r="AK6" s="117"/>
      <c r="AL6" s="124"/>
    </row>
    <row r="7" spans="1:38" outlineLevel="1" x14ac:dyDescent="0.25">
      <c r="A7" s="220" t="s">
        <v>171</v>
      </c>
      <c r="B7" s="106"/>
      <c r="C7" s="106"/>
      <c r="D7" s="106"/>
      <c r="E7" s="174">
        <v>13524.66</v>
      </c>
      <c r="F7" s="107"/>
      <c r="G7" s="107"/>
      <c r="H7" s="107"/>
      <c r="I7" s="107"/>
      <c r="J7" s="107"/>
      <c r="K7" s="107"/>
      <c r="L7" s="118"/>
      <c r="M7" s="109"/>
      <c r="N7" s="109"/>
      <c r="O7" s="109"/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>
        <f>IF(SUM($AA7:$AF7)&lt;&gt;0, SUM($AA7:$AF7), 640*INDEX('Cities &amp; Towns'!$F$4:$F$259, MATCH($A7, 'Cities &amp; Towns'!$A$4:$A$259, 0)))</f>
        <v>26560</v>
      </c>
      <c r="AA7" s="185"/>
      <c r="AB7" s="185"/>
      <c r="AC7" s="185"/>
      <c r="AD7" s="185"/>
      <c r="AE7" s="185"/>
      <c r="AF7" s="186"/>
      <c r="AG7" s="110"/>
      <c r="AH7" s="111"/>
      <c r="AI7" s="122"/>
      <c r="AJ7" s="110"/>
      <c r="AK7" s="111"/>
      <c r="AL7" s="123"/>
    </row>
    <row r="8" spans="1:38" outlineLevel="1" x14ac:dyDescent="0.25">
      <c r="A8" s="221" t="s">
        <v>172</v>
      </c>
      <c r="B8" s="112"/>
      <c r="C8" s="112"/>
      <c r="D8" s="112"/>
      <c r="E8" s="175">
        <v>6796.62</v>
      </c>
      <c r="F8" s="113"/>
      <c r="G8" s="113"/>
      <c r="H8" s="113"/>
      <c r="I8" s="113"/>
      <c r="J8" s="113"/>
      <c r="K8" s="113"/>
      <c r="L8" s="114"/>
      <c r="M8" s="115"/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>
        <f>IF(SUM($AA8:$AF8)&lt;&gt;0, SUM($AA8:$AF8), 640*INDEX('Cities &amp; Towns'!$F$4:$F$259, MATCH($A8, 'Cities &amp; Towns'!$A$4:$A$259, 0)))</f>
        <v>18240</v>
      </c>
      <c r="AA8" s="183"/>
      <c r="AB8" s="183"/>
      <c r="AC8" s="183"/>
      <c r="AD8" s="183"/>
      <c r="AE8" s="183"/>
      <c r="AF8" s="184"/>
      <c r="AG8" s="116"/>
      <c r="AH8" s="117"/>
      <c r="AI8" s="117"/>
      <c r="AJ8" s="116"/>
      <c r="AK8" s="117"/>
      <c r="AL8" s="124"/>
    </row>
    <row r="9" spans="1:38" outlineLevel="1" x14ac:dyDescent="0.25">
      <c r="A9" s="220" t="s">
        <v>173</v>
      </c>
      <c r="B9" s="106"/>
      <c r="C9" s="106"/>
      <c r="D9" s="106"/>
      <c r="E9" s="174">
        <v>10812.06</v>
      </c>
      <c r="F9" s="107"/>
      <c r="G9" s="107"/>
      <c r="H9" s="107"/>
      <c r="I9" s="107"/>
      <c r="J9" s="107"/>
      <c r="K9" s="107"/>
      <c r="L9" s="118"/>
      <c r="M9" s="109"/>
      <c r="N9" s="10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>
        <f>IF(SUM($AA9:$AF9)&lt;&gt;0, SUM($AA9:$AF9), 640*INDEX('Cities &amp; Towns'!$F$4:$F$259, MATCH($A9, 'Cities &amp; Towns'!$A$4:$A$259, 0)))</f>
        <v>30336</v>
      </c>
      <c r="AA9" s="185"/>
      <c r="AB9" s="185"/>
      <c r="AC9" s="185"/>
      <c r="AD9" s="185"/>
      <c r="AE9" s="185"/>
      <c r="AF9" s="186"/>
      <c r="AG9" s="110"/>
      <c r="AH9" s="111"/>
      <c r="AI9" s="122"/>
      <c r="AJ9" s="110"/>
      <c r="AK9" s="111"/>
      <c r="AL9" s="123"/>
    </row>
    <row r="10" spans="1:38" outlineLevel="1" x14ac:dyDescent="0.25">
      <c r="A10" s="221" t="s">
        <v>174</v>
      </c>
      <c r="B10" s="112"/>
      <c r="C10" s="112"/>
      <c r="D10" s="112"/>
      <c r="E10" s="175">
        <v>2207.79</v>
      </c>
      <c r="F10" s="113"/>
      <c r="G10" s="113"/>
      <c r="H10" s="113"/>
      <c r="I10" s="113"/>
      <c r="J10" s="113"/>
      <c r="K10" s="113"/>
      <c r="L10" s="114"/>
      <c r="M10" s="115"/>
      <c r="N10" s="115"/>
      <c r="O10" s="115"/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>
        <f>IF(SUM($AA10:$AF10)&lt;&gt;0, SUM($AA10:$AF10), 640*INDEX('Cities &amp; Towns'!$F$4:$F$259, MATCH($A10, 'Cities &amp; Towns'!$A$4:$A$259, 0)))</f>
        <v>13248</v>
      </c>
      <c r="AA10" s="183"/>
      <c r="AB10" s="183"/>
      <c r="AC10" s="183"/>
      <c r="AD10" s="183"/>
      <c r="AE10" s="183"/>
      <c r="AF10" s="184"/>
      <c r="AG10" s="116"/>
      <c r="AH10" s="117"/>
      <c r="AI10" s="117"/>
      <c r="AJ10" s="116"/>
      <c r="AK10" s="117"/>
      <c r="AL10" s="124"/>
    </row>
    <row r="11" spans="1:38" outlineLevel="1" x14ac:dyDescent="0.25">
      <c r="A11" s="220" t="s">
        <v>175</v>
      </c>
      <c r="B11" s="106"/>
      <c r="C11" s="106"/>
      <c r="D11" s="106"/>
      <c r="E11" s="174">
        <v>8623.17</v>
      </c>
      <c r="F11" s="107">
        <v>0.28299999999999997</v>
      </c>
      <c r="G11" s="107">
        <v>0.1</v>
      </c>
      <c r="H11" s="107">
        <v>0.21099999999999999</v>
      </c>
      <c r="I11" s="107"/>
      <c r="J11" s="107"/>
      <c r="K11" s="107">
        <v>0.40600000000000003</v>
      </c>
      <c r="L11" s="118"/>
      <c r="M11" s="109"/>
      <c r="N11" s="109"/>
      <c r="O11" s="109"/>
      <c r="P11" s="109"/>
      <c r="Q11" s="109"/>
      <c r="R11" s="109">
        <v>0.8</v>
      </c>
      <c r="S11" s="110"/>
      <c r="T11" s="111"/>
      <c r="U11" s="111"/>
      <c r="V11" s="111"/>
      <c r="W11" s="111"/>
      <c r="X11" s="111"/>
      <c r="Y11" s="111">
        <v>1.6</v>
      </c>
      <c r="Z11" s="147">
        <f>IF(SUM($AA11:$AF11)&lt;&gt;0, SUM($AA11:$AF11), 640*INDEX('Cities &amp; Towns'!$F$4:$F$259, MATCH($A11, 'Cities &amp; Towns'!$A$4:$A$259, 0)))</f>
        <v>13312</v>
      </c>
      <c r="AA11" s="185"/>
      <c r="AB11" s="185"/>
      <c r="AC11" s="185"/>
      <c r="AD11" s="185"/>
      <c r="AE11" s="185"/>
      <c r="AF11" s="186"/>
      <c r="AG11" s="110"/>
      <c r="AH11" s="111"/>
      <c r="AI11" s="122"/>
      <c r="AJ11" s="110"/>
      <c r="AK11" s="111"/>
      <c r="AL11" s="123"/>
    </row>
    <row r="12" spans="1:38" outlineLevel="1" x14ac:dyDescent="0.25">
      <c r="A12" s="221" t="s">
        <v>176</v>
      </c>
      <c r="B12" s="112"/>
      <c r="C12" s="112"/>
      <c r="D12" s="112"/>
      <c r="E12" s="175">
        <v>10536.19</v>
      </c>
      <c r="F12" s="113"/>
      <c r="G12" s="113"/>
      <c r="H12" s="113"/>
      <c r="I12" s="113"/>
      <c r="J12" s="113"/>
      <c r="K12" s="113"/>
      <c r="L12" s="114"/>
      <c r="M12" s="115"/>
      <c r="N12" s="115"/>
      <c r="O12" s="115"/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>
        <f>IF(SUM($AA12:$AF12)&lt;&gt;0, SUM($AA12:$AF12), 640*INDEX('Cities &amp; Towns'!$F$4:$F$259, MATCH($A12, 'Cities &amp; Towns'!$A$4:$A$259, 0)))</f>
        <v>28416</v>
      </c>
      <c r="AA12" s="183"/>
      <c r="AB12" s="183"/>
      <c r="AC12" s="183"/>
      <c r="AD12" s="183"/>
      <c r="AE12" s="183"/>
      <c r="AF12" s="184"/>
      <c r="AG12" s="116"/>
      <c r="AH12" s="117"/>
      <c r="AI12" s="117"/>
      <c r="AJ12" s="116"/>
      <c r="AK12" s="117"/>
      <c r="AL12" s="124"/>
    </row>
    <row r="13" spans="1:38" outlineLevel="1" x14ac:dyDescent="0.25">
      <c r="A13" s="220" t="s">
        <v>177</v>
      </c>
      <c r="B13" s="106"/>
      <c r="C13" s="106"/>
      <c r="D13" s="106"/>
      <c r="E13" s="174">
        <v>25207.18</v>
      </c>
      <c r="F13" s="107"/>
      <c r="G13" s="107"/>
      <c r="H13" s="107"/>
      <c r="I13" s="107"/>
      <c r="J13" s="107"/>
      <c r="K13" s="107"/>
      <c r="L13" s="118"/>
      <c r="M13" s="109"/>
      <c r="N13" s="109"/>
      <c r="O13" s="109"/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>
        <f>IF(SUM($AA13:$AF13)&lt;&gt;0, SUM($AA13:$AF13), 640*INDEX('Cities &amp; Towns'!$F$4:$F$259, MATCH($A13, 'Cities &amp; Towns'!$A$4:$A$259, 0)))</f>
        <v>24832</v>
      </c>
      <c r="AA13" s="185"/>
      <c r="AB13" s="185"/>
      <c r="AC13" s="185"/>
      <c r="AD13" s="185"/>
      <c r="AE13" s="185"/>
      <c r="AF13" s="186"/>
      <c r="AG13" s="110"/>
      <c r="AH13" s="111"/>
      <c r="AI13" s="122"/>
      <c r="AJ13" s="110"/>
      <c r="AK13" s="111"/>
      <c r="AL13" s="123"/>
    </row>
    <row r="14" spans="1:38" outlineLevel="1" x14ac:dyDescent="0.25">
      <c r="A14" s="221" t="s">
        <v>178</v>
      </c>
      <c r="B14" s="112"/>
      <c r="C14" s="112"/>
      <c r="D14" s="112"/>
      <c r="E14" s="175">
        <v>7993.76</v>
      </c>
      <c r="F14" s="113"/>
      <c r="G14" s="113"/>
      <c r="H14" s="113"/>
      <c r="I14" s="113"/>
      <c r="J14" s="113"/>
      <c r="K14" s="113"/>
      <c r="L14" s="114"/>
      <c r="M14" s="115"/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>
        <f>IF(SUM($AA14:$AF14)&lt;&gt;0, SUM($AA14:$AF14), 640*INDEX('Cities &amp; Towns'!$F$4:$F$259, MATCH($A14, 'Cities &amp; Towns'!$A$4:$A$259, 0)))</f>
        <v>22976</v>
      </c>
      <c r="AA14" s="183"/>
      <c r="AB14" s="183"/>
      <c r="AC14" s="183"/>
      <c r="AD14" s="183"/>
      <c r="AE14" s="183"/>
      <c r="AF14" s="184"/>
      <c r="AG14" s="116"/>
      <c r="AH14" s="117"/>
      <c r="AI14" s="117"/>
      <c r="AJ14" s="116"/>
      <c r="AK14" s="117"/>
      <c r="AL14" s="124"/>
    </row>
    <row r="15" spans="1:38" outlineLevel="1" x14ac:dyDescent="0.25">
      <c r="A15" s="220" t="s">
        <v>179</v>
      </c>
      <c r="B15" s="106"/>
      <c r="C15" s="106"/>
      <c r="D15" s="106"/>
      <c r="E15" s="174">
        <v>8966.75</v>
      </c>
      <c r="F15" s="107"/>
      <c r="G15" s="107"/>
      <c r="H15" s="107"/>
      <c r="I15" s="107"/>
      <c r="J15" s="107"/>
      <c r="K15" s="107"/>
      <c r="L15" s="118"/>
      <c r="M15" s="109"/>
      <c r="N15" s="109"/>
      <c r="O15" s="109"/>
      <c r="P15" s="109"/>
      <c r="Q15" s="109"/>
      <c r="R15" s="109"/>
      <c r="S15" s="110"/>
      <c r="T15" s="111"/>
      <c r="U15" s="111"/>
      <c r="V15" s="111"/>
      <c r="W15" s="111"/>
      <c r="X15" s="111"/>
      <c r="Y15" s="111"/>
      <c r="Z15" s="147">
        <f>IF(SUM($AA15:$AF15)&lt;&gt;0, SUM($AA15:$AF15), 640*INDEX('Cities &amp; Towns'!$F$4:$F$259, MATCH($A15, 'Cities &amp; Towns'!$A$4:$A$259, 0)))</f>
        <v>26368</v>
      </c>
      <c r="AA15" s="185"/>
      <c r="AB15" s="185"/>
      <c r="AC15" s="185"/>
      <c r="AD15" s="185"/>
      <c r="AE15" s="185"/>
      <c r="AF15" s="186"/>
      <c r="AG15" s="110"/>
      <c r="AH15" s="111"/>
      <c r="AI15" s="122"/>
      <c r="AJ15" s="110"/>
      <c r="AK15" s="111"/>
      <c r="AL15" s="123"/>
    </row>
    <row r="16" spans="1:38" outlineLevel="1" x14ac:dyDescent="0.25">
      <c r="A16" s="221" t="s">
        <v>180</v>
      </c>
      <c r="B16" s="112"/>
      <c r="C16" s="112"/>
      <c r="D16" s="112"/>
      <c r="E16" s="175">
        <v>8265.5</v>
      </c>
      <c r="F16" s="113"/>
      <c r="G16" s="113"/>
      <c r="H16" s="113"/>
      <c r="I16" s="113"/>
      <c r="J16" s="113"/>
      <c r="K16" s="113"/>
      <c r="L16" s="114"/>
      <c r="M16" s="115"/>
      <c r="N16" s="115"/>
      <c r="O16" s="115"/>
      <c r="P16" s="115"/>
      <c r="Q16" s="115"/>
      <c r="R16" s="115"/>
      <c r="S16" s="116"/>
      <c r="T16" s="117"/>
      <c r="U16" s="117"/>
      <c r="V16" s="117"/>
      <c r="W16" s="117"/>
      <c r="X16" s="117"/>
      <c r="Y16" s="117"/>
      <c r="Z16" s="147">
        <f>IF(SUM($AA16:$AF16)&lt;&gt;0, SUM($AA16:$AF16), 640*INDEX('Cities &amp; Towns'!$F$4:$F$259, MATCH($A16, 'Cities &amp; Towns'!$A$4:$A$259, 0)))</f>
        <v>30208</v>
      </c>
      <c r="AA16" s="183"/>
      <c r="AB16" s="183"/>
      <c r="AC16" s="183"/>
      <c r="AD16" s="183"/>
      <c r="AE16" s="183"/>
      <c r="AF16" s="184"/>
      <c r="AG16" s="116"/>
      <c r="AH16" s="117"/>
      <c r="AI16" s="117"/>
      <c r="AJ16" s="116"/>
      <c r="AK16" s="117"/>
      <c r="AL16" s="124"/>
    </row>
    <row r="17" spans="1:38" outlineLevel="1" x14ac:dyDescent="0.25">
      <c r="A17" s="220" t="s">
        <v>181</v>
      </c>
      <c r="B17" s="106"/>
      <c r="C17" s="106"/>
      <c r="D17" s="106"/>
      <c r="E17" s="174">
        <v>3527.96</v>
      </c>
      <c r="F17" s="107"/>
      <c r="G17" s="107"/>
      <c r="H17" s="107"/>
      <c r="I17" s="107"/>
      <c r="J17" s="107"/>
      <c r="K17" s="107"/>
      <c r="L17" s="118"/>
      <c r="M17" s="119"/>
      <c r="N17" s="119"/>
      <c r="O17" s="109"/>
      <c r="P17" s="109"/>
      <c r="Q17" s="109"/>
      <c r="R17" s="109"/>
      <c r="S17" s="110"/>
      <c r="T17" s="111"/>
      <c r="U17" s="111"/>
      <c r="V17" s="111"/>
      <c r="W17" s="111"/>
      <c r="X17" s="111"/>
      <c r="Y17" s="111"/>
      <c r="Z17" s="147">
        <f>IF(SUM($AA17:$AF17)&lt;&gt;0, SUM($AA17:$AF17), 640*INDEX('Cities &amp; Towns'!$F$4:$F$259, MATCH($A17, 'Cities &amp; Towns'!$A$4:$A$259, 0)))</f>
        <v>9920</v>
      </c>
      <c r="AA17" s="185"/>
      <c r="AB17" s="185"/>
      <c r="AC17" s="185"/>
      <c r="AD17" s="185"/>
      <c r="AE17" s="185"/>
      <c r="AF17" s="186"/>
      <c r="AG17" s="110"/>
      <c r="AH17" s="111"/>
      <c r="AI17" s="122"/>
      <c r="AJ17" s="110"/>
      <c r="AK17" s="111"/>
      <c r="AL17" s="123"/>
    </row>
    <row r="18" spans="1:38" outlineLevel="1" x14ac:dyDescent="0.25">
      <c r="A18" s="221" t="s">
        <v>182</v>
      </c>
      <c r="B18" s="112"/>
      <c r="C18" s="112"/>
      <c r="D18" s="112"/>
      <c r="E18" s="175">
        <v>4316.76</v>
      </c>
      <c r="F18" s="120"/>
      <c r="G18" s="120"/>
      <c r="H18" s="120"/>
      <c r="I18" s="120"/>
      <c r="J18" s="120"/>
      <c r="K18" s="120"/>
      <c r="L18" s="114"/>
      <c r="M18" s="115"/>
      <c r="N18" s="115"/>
      <c r="O18" s="115"/>
      <c r="P18" s="115"/>
      <c r="Q18" s="115"/>
      <c r="R18" s="115"/>
      <c r="S18" s="116"/>
      <c r="T18" s="117"/>
      <c r="U18" s="117"/>
      <c r="V18" s="117"/>
      <c r="W18" s="117"/>
      <c r="X18" s="117"/>
      <c r="Y18" s="117"/>
      <c r="Z18" s="147">
        <f>IF(SUM($AA18:$AF18)&lt;&gt;0, SUM($AA18:$AF18), 640*INDEX('Cities &amp; Towns'!$F$4:$F$259, MATCH($A18, 'Cities &amp; Towns'!$A$4:$A$259, 0)))</f>
        <v>31808</v>
      </c>
      <c r="AA18" s="183"/>
      <c r="AB18" s="183"/>
      <c r="AC18" s="183"/>
      <c r="AD18" s="183"/>
      <c r="AE18" s="183"/>
      <c r="AF18" s="184"/>
      <c r="AG18" s="116"/>
      <c r="AH18" s="117"/>
      <c r="AI18" s="124"/>
      <c r="AJ18" s="116"/>
      <c r="AK18" s="117"/>
      <c r="AL18" s="124"/>
    </row>
    <row r="19" spans="1:38" outlineLevel="1" x14ac:dyDescent="0.25">
      <c r="A19" s="220" t="s">
        <v>183</v>
      </c>
      <c r="B19" s="106"/>
      <c r="C19" s="106"/>
      <c r="D19" s="106"/>
      <c r="E19" s="174">
        <v>8994.14</v>
      </c>
      <c r="F19" s="121">
        <v>0.29299999999999998</v>
      </c>
      <c r="G19" s="121">
        <v>0.1</v>
      </c>
      <c r="H19" s="121">
        <v>0.217</v>
      </c>
      <c r="I19" s="121"/>
      <c r="J19" s="121"/>
      <c r="K19" s="121">
        <v>0.39</v>
      </c>
      <c r="L19" s="118"/>
      <c r="M19" s="119"/>
      <c r="N19" s="119"/>
      <c r="O19" s="119"/>
      <c r="P19" s="119"/>
      <c r="Q19" s="119"/>
      <c r="R19" s="119">
        <v>0.8</v>
      </c>
      <c r="S19" s="110"/>
      <c r="T19" s="122"/>
      <c r="U19" s="122"/>
      <c r="V19" s="122"/>
      <c r="W19" s="122"/>
      <c r="X19" s="122"/>
      <c r="Y19" s="122">
        <v>2</v>
      </c>
      <c r="Z19" s="147">
        <f>IF(SUM($AA19:$AF19)&lt;&gt;0, SUM($AA19:$AF19), 640*INDEX('Cities &amp; Towns'!$F$4:$F$259, MATCH($A19, 'Cities &amp; Towns'!$A$4:$A$259, 0)))</f>
        <v>18496</v>
      </c>
      <c r="AA19" s="185"/>
      <c r="AB19" s="185"/>
      <c r="AC19" s="185"/>
      <c r="AD19" s="185"/>
      <c r="AE19" s="185"/>
      <c r="AF19" s="186"/>
      <c r="AG19" s="110"/>
      <c r="AH19" s="122"/>
      <c r="AI19" s="122"/>
      <c r="AJ19" s="110"/>
      <c r="AK19" s="122"/>
      <c r="AL19" s="123"/>
    </row>
    <row r="20" spans="1:38" outlineLevel="1" x14ac:dyDescent="0.25">
      <c r="A20" s="221" t="s">
        <v>184</v>
      </c>
      <c r="B20" s="112"/>
      <c r="C20" s="112"/>
      <c r="D20" s="112"/>
      <c r="E20" s="175">
        <v>10686.62</v>
      </c>
      <c r="F20" s="113"/>
      <c r="G20" s="113"/>
      <c r="H20" s="113"/>
      <c r="I20" s="113"/>
      <c r="J20" s="113"/>
      <c r="K20" s="113"/>
      <c r="L20" s="114"/>
      <c r="M20" s="115"/>
      <c r="N20" s="115"/>
      <c r="O20" s="115"/>
      <c r="P20" s="115"/>
      <c r="Q20" s="115"/>
      <c r="R20" s="115"/>
      <c r="S20" s="116"/>
      <c r="T20" s="117"/>
      <c r="U20" s="117"/>
      <c r="V20" s="117"/>
      <c r="W20" s="117"/>
      <c r="X20" s="117"/>
      <c r="Y20" s="117"/>
      <c r="Z20" s="147">
        <f>IF(SUM($AA20:$AF20)&lt;&gt;0, SUM($AA20:$AF20), 640*INDEX('Cities &amp; Towns'!$F$4:$F$259, MATCH($A20, 'Cities &amp; Towns'!$A$4:$A$259, 0)))</f>
        <v>27776</v>
      </c>
      <c r="AA20" s="183"/>
      <c r="AB20" s="183"/>
      <c r="AC20" s="183"/>
      <c r="AD20" s="183"/>
      <c r="AE20" s="183"/>
      <c r="AF20" s="184"/>
      <c r="AG20" s="116"/>
      <c r="AH20" s="117"/>
      <c r="AI20" s="117"/>
      <c r="AJ20" s="116"/>
      <c r="AK20" s="117"/>
      <c r="AL20" s="124"/>
    </row>
    <row r="21" spans="1:38" outlineLevel="1" x14ac:dyDescent="0.25">
      <c r="A21" s="220" t="s">
        <v>185</v>
      </c>
      <c r="B21" s="106"/>
      <c r="C21" s="106"/>
      <c r="D21" s="106"/>
      <c r="E21" s="174">
        <v>12150.55</v>
      </c>
      <c r="F21" s="107"/>
      <c r="G21" s="107"/>
      <c r="H21" s="107"/>
      <c r="I21" s="107"/>
      <c r="J21" s="107"/>
      <c r="K21" s="107"/>
      <c r="L21" s="118"/>
      <c r="M21" s="109"/>
      <c r="N21" s="109"/>
      <c r="O21" s="109"/>
      <c r="P21" s="109"/>
      <c r="Q21" s="109"/>
      <c r="R21" s="109"/>
      <c r="S21" s="110"/>
      <c r="T21" s="111"/>
      <c r="U21" s="111"/>
      <c r="V21" s="111"/>
      <c r="W21" s="111"/>
      <c r="X21" s="111"/>
      <c r="Y21" s="111"/>
      <c r="Z21" s="147">
        <f>IF(SUM($AA21:$AF21)&lt;&gt;0, SUM($AA21:$AF21), 640*INDEX('Cities &amp; Towns'!$F$4:$F$259, MATCH($A21, 'Cities &amp; Towns'!$A$4:$A$259, 0)))</f>
        <v>29248</v>
      </c>
      <c r="AA21" s="185"/>
      <c r="AB21" s="185"/>
      <c r="AC21" s="185"/>
      <c r="AD21" s="185"/>
      <c r="AE21" s="185"/>
      <c r="AF21" s="186"/>
      <c r="AG21" s="110"/>
      <c r="AH21" s="111"/>
      <c r="AI21" s="122"/>
      <c r="AJ21" s="110"/>
      <c r="AK21" s="111"/>
      <c r="AL21" s="123"/>
    </row>
    <row r="22" spans="1:38" outlineLevel="1" x14ac:dyDescent="0.25">
      <c r="A22" s="221" t="s">
        <v>186</v>
      </c>
      <c r="B22" s="112"/>
      <c r="C22" s="112"/>
      <c r="D22" s="112"/>
      <c r="E22" s="175" t="s">
        <v>1587</v>
      </c>
      <c r="F22" s="113"/>
      <c r="G22" s="113"/>
      <c r="H22" s="113"/>
      <c r="I22" s="113"/>
      <c r="J22" s="113"/>
      <c r="K22" s="113"/>
      <c r="L22" s="114"/>
      <c r="M22" s="115"/>
      <c r="N22" s="115"/>
      <c r="O22" s="115"/>
      <c r="P22" s="115"/>
      <c r="Q22" s="115"/>
      <c r="R22" s="115"/>
      <c r="S22" s="116"/>
      <c r="T22" s="117"/>
      <c r="U22" s="117"/>
      <c r="V22" s="117"/>
      <c r="W22" s="117"/>
      <c r="X22" s="117"/>
      <c r="Y22" s="117"/>
      <c r="Z22" s="147">
        <f>IF(SUM($AA22:$AF22)&lt;&gt;0, SUM($AA22:$AF22), 640*INDEX('Cities &amp; Towns'!$F$4:$F$259, MATCH($A22, 'Cities &amp; Towns'!$A$4:$A$259, 0)))</f>
        <v>1587.2</v>
      </c>
      <c r="AA22" s="183"/>
      <c r="AB22" s="183"/>
      <c r="AC22" s="183"/>
      <c r="AD22" s="183"/>
      <c r="AE22" s="183"/>
      <c r="AF22" s="184"/>
      <c r="AG22" s="116"/>
      <c r="AH22" s="117"/>
      <c r="AI22" s="117"/>
      <c r="AJ22" s="116"/>
      <c r="AK22" s="117"/>
      <c r="AL22" s="124"/>
    </row>
    <row r="23" spans="1:38" outlineLevel="1" x14ac:dyDescent="0.25">
      <c r="A23" s="220" t="s">
        <v>187</v>
      </c>
      <c r="B23" s="106"/>
      <c r="C23" s="106"/>
      <c r="D23" s="106"/>
      <c r="E23" s="174">
        <v>2146.98</v>
      </c>
      <c r="F23" s="107"/>
      <c r="G23" s="107"/>
      <c r="H23" s="107"/>
      <c r="I23" s="107"/>
      <c r="J23" s="107"/>
      <c r="K23" s="107"/>
      <c r="L23" s="118"/>
      <c r="M23" s="109"/>
      <c r="N23" s="109"/>
      <c r="O23" s="109"/>
      <c r="P23" s="109"/>
      <c r="Q23" s="109"/>
      <c r="R23" s="109"/>
      <c r="S23" s="110"/>
      <c r="T23" s="111"/>
      <c r="U23" s="111"/>
      <c r="V23" s="111"/>
      <c r="W23" s="111"/>
      <c r="X23" s="111"/>
      <c r="Y23" s="111"/>
      <c r="Z23" s="147">
        <f>IF(SUM($AA23:$AF23)&lt;&gt;0, SUM($AA23:$AF23), 640*INDEX('Cities &amp; Towns'!$F$4:$F$259, MATCH($A23, 'Cities &amp; Towns'!$A$4:$A$259, 0)))</f>
        <v>5760</v>
      </c>
      <c r="AA23" s="185"/>
      <c r="AB23" s="185"/>
      <c r="AC23" s="185"/>
      <c r="AD23" s="185"/>
      <c r="AE23" s="185"/>
      <c r="AF23" s="186"/>
      <c r="AG23" s="110"/>
      <c r="AH23" s="111"/>
      <c r="AI23" s="122"/>
      <c r="AJ23" s="110"/>
      <c r="AK23" s="111"/>
      <c r="AL23" s="123"/>
    </row>
    <row r="24" spans="1:38" outlineLevel="1" x14ac:dyDescent="0.25">
      <c r="A24" s="221" t="s">
        <v>188</v>
      </c>
      <c r="B24" s="112"/>
      <c r="C24" s="112"/>
      <c r="D24" s="112"/>
      <c r="E24" s="175">
        <v>4504.63</v>
      </c>
      <c r="F24" s="113"/>
      <c r="G24" s="113"/>
      <c r="H24" s="113"/>
      <c r="I24" s="113"/>
      <c r="J24" s="113"/>
      <c r="K24" s="113"/>
      <c r="L24" s="114"/>
      <c r="M24" s="115"/>
      <c r="N24" s="115"/>
      <c r="O24" s="115"/>
      <c r="P24" s="115"/>
      <c r="Q24" s="115"/>
      <c r="R24" s="115"/>
      <c r="S24" s="116"/>
      <c r="T24" s="117"/>
      <c r="U24" s="117"/>
      <c r="V24" s="117"/>
      <c r="W24" s="117"/>
      <c r="X24" s="117"/>
      <c r="Y24" s="117"/>
      <c r="Z24" s="147">
        <f>IF(SUM($AA24:$AF24)&lt;&gt;0, SUM($AA24:$AF24), 640*INDEX('Cities &amp; Towns'!$F$4:$F$259, MATCH($A24, 'Cities &amp; Towns'!$A$4:$A$259, 0)))</f>
        <v>10944</v>
      </c>
      <c r="AA24" s="183"/>
      <c r="AB24" s="183"/>
      <c r="AC24" s="183"/>
      <c r="AD24" s="183"/>
      <c r="AE24" s="183"/>
      <c r="AF24" s="184"/>
      <c r="AG24" s="116"/>
      <c r="AH24" s="117"/>
      <c r="AI24" s="117"/>
      <c r="AJ24" s="116"/>
      <c r="AK24" s="117"/>
      <c r="AL24" s="124"/>
    </row>
    <row r="25" spans="1:38" outlineLevel="1" x14ac:dyDescent="0.25">
      <c r="A25" s="220" t="s">
        <v>189</v>
      </c>
      <c r="B25" s="106"/>
      <c r="C25" s="106"/>
      <c r="D25" s="106"/>
      <c r="E25" s="174">
        <v>2866.43</v>
      </c>
      <c r="F25" s="107"/>
      <c r="G25" s="107"/>
      <c r="H25" s="107"/>
      <c r="I25" s="107"/>
      <c r="J25" s="107"/>
      <c r="K25" s="107"/>
      <c r="L25" s="118"/>
      <c r="M25" s="109"/>
      <c r="N25" s="109"/>
      <c r="O25" s="109"/>
      <c r="P25" s="109"/>
      <c r="Q25" s="109"/>
      <c r="R25" s="109"/>
      <c r="S25" s="110"/>
      <c r="T25" s="111"/>
      <c r="U25" s="111"/>
      <c r="V25" s="111"/>
      <c r="W25" s="111"/>
      <c r="X25" s="111"/>
      <c r="Y25" s="111"/>
      <c r="Z25" s="147">
        <f>IF(SUM($AA25:$AF25)&lt;&gt;0, SUM($AA25:$AF25), 640*INDEX('Cities &amp; Towns'!$F$4:$F$259, MATCH($A25, 'Cities &amp; Towns'!$A$4:$A$259, 0)))</f>
        <v>8704</v>
      </c>
      <c r="AA25" s="185"/>
      <c r="AB25" s="185"/>
      <c r="AC25" s="185"/>
      <c r="AD25" s="185"/>
      <c r="AE25" s="185"/>
      <c r="AF25" s="186"/>
      <c r="AG25" s="110"/>
      <c r="AH25" s="111"/>
      <c r="AI25" s="122"/>
      <c r="AJ25" s="110"/>
      <c r="AK25" s="111"/>
      <c r="AL25" s="123"/>
    </row>
    <row r="26" spans="1:38" x14ac:dyDescent="0.25">
      <c r="A26" s="222" t="s">
        <v>852</v>
      </c>
      <c r="B26" s="225" t="s">
        <v>1571</v>
      </c>
      <c r="C26" s="226" t="s">
        <v>1572</v>
      </c>
      <c r="D26" s="226" t="s">
        <v>1573</v>
      </c>
      <c r="E26" s="227" t="s">
        <v>853</v>
      </c>
      <c r="F26" s="228"/>
      <c r="G26" s="228"/>
      <c r="H26" s="228"/>
      <c r="I26" s="228"/>
      <c r="J26" s="228"/>
      <c r="K26" s="228"/>
      <c r="L26" s="229"/>
      <c r="M26" s="228"/>
      <c r="N26" s="228"/>
      <c r="O26" s="228"/>
      <c r="P26" s="228"/>
      <c r="Q26" s="228"/>
      <c r="R26" s="228"/>
      <c r="S26" s="230"/>
      <c r="T26" s="228"/>
      <c r="U26" s="228"/>
      <c r="V26" s="228"/>
      <c r="W26" s="228"/>
      <c r="X26" s="228"/>
      <c r="Y26" s="228"/>
      <c r="Z26" s="231"/>
      <c r="AA26" s="232"/>
      <c r="AB26" s="232"/>
      <c r="AC26" s="232"/>
      <c r="AD26" s="232"/>
      <c r="AE26" s="232"/>
      <c r="AF26" s="232"/>
      <c r="AG26" s="230"/>
      <c r="AH26" s="228"/>
      <c r="AI26" s="228"/>
      <c r="AJ26" s="230"/>
      <c r="AK26" s="228"/>
      <c r="AL26" s="233"/>
    </row>
    <row r="27" spans="1:38" outlineLevel="1" x14ac:dyDescent="0.25">
      <c r="A27" s="220" t="s">
        <v>169</v>
      </c>
      <c r="B27" s="234">
        <f>IF(ISBLANK($B5), INDEX('Cities &amp; Towns'!$E$4:$E$259, MATCH($A27, 'Cities &amp; Towns'!$A$4:$A$259, 0)), $B5)</f>
        <v>1365</v>
      </c>
      <c r="C27" s="234">
        <f>IF(ISBLANK($C5), INDEX('Cities &amp; Towns'!$Q$4:$Q$259, MATCH($A27, 'Cities &amp; Towns'!$A$4:$A$259, 0)), $C5)</f>
        <v>5597.7056999999986</v>
      </c>
      <c r="D27" s="234">
        <f>IF(ISBLANK($D5), IF(INDEX('Cities &amp; Towns'!$Z$4:$Z$259, MATCH($A27, 'Cities &amp; Towns'!$A$4:$A$259, 0)) = 0, "", INDEX('Cities &amp; Towns'!$Z$4:$Z$259, MATCH($A27, 'Cities &amp; Towns'!$A$4:$A$259, 0))), $D5)</f>
        <v>11117.243</v>
      </c>
      <c r="E27" s="235" cm="1">
        <f t="array" ref="E27">IF(ISBLANK(E5), MAX(0, ($E$3-SUM($E$5:$E$25))*(IF($B$3=0, 0, $B$3*$B27/SUM(IF(ISBLANK(E$5:E$25), B$27:B$47, 0))) + IF($C$3=0, 0, $C$3*$C27/SUM(IF(ISBLANK(E$5:E$25), C$27:C$47, 0))) + IF($D$3=0, 0, $D$3*$D27/SUM(IF(ISBLANK(E$5:E$25), D$27:D$47, 0))) + IF(1-SUM($B$3:$D$3)&lt;=0, 0, ((1-SUM($B$3:$D$3))*$Z27/SUM(IF(ISBLANK(E$5:E$25), Z$27:Z$47, 0)))))), E5)</f>
        <v>6443.73</v>
      </c>
      <c r="F27" s="236">
        <f t="shared" ref="F27:K36" si="1">IF(ISBLANK(F5),F$3,F5)</f>
        <v>0.54500000000000004</v>
      </c>
      <c r="G27" s="236">
        <f t="shared" ref="G27" si="2">IF(ISBLANK(G5),G$3,G5)</f>
        <v>0.1</v>
      </c>
      <c r="H27" s="236">
        <f t="shared" si="1"/>
        <v>0.35499999999999998</v>
      </c>
      <c r="I27" s="236">
        <f t="shared" si="1"/>
        <v>0</v>
      </c>
      <c r="J27" s="236">
        <f t="shared" si="1"/>
        <v>0</v>
      </c>
      <c r="K27" s="236">
        <f t="shared" si="1"/>
        <v>0</v>
      </c>
      <c r="L27" s="237">
        <f t="shared" ref="L27:L47" si="3">IF(ISBLANK($L5), SUM($M27:$R27), $L5)</f>
        <v>5.3848061380160397</v>
      </c>
      <c r="M27" s="238">
        <f>IF(ISBLANK(M5), IF(ISBLANK($L5), MAX(0, (M$3-SUM(M$5:M$25))*(IF($B$3=0, 0, $B$3*$B27/SUM($B$27:$B$47)) + IF($C$3=0, 0, $C$3*$C27/SUM($C$27:$C$47)) + IF($D$3=0, 0, $D$3*$D27/SUM($D$27:$D$47)) + (1-SUM($B$3:$D$3))*IF(SUM(AA$27:AA$47)=0, $Z27/SUM($Z$27:$Z$47), AA27/SUM(AA$27:AA$47)))), $L5*(M$3/$L$3)), M5)</f>
        <v>3.2488833942959587</v>
      </c>
      <c r="N27" s="238">
        <f t="shared" ref="N27:R42" si="4">IF(ISBLANK(N5), IF(ISBLANK($L5), MAX(0, (N$3-SUM(N$5:N$25))*(IF($B$3=0, 0, $B$3*$B27/SUM($B$27:$B$47)) + IF($C$3=0, 0, $C$3*$C27/SUM($C$27:$C$47)) + IF($D$3=0, 0, $D$3*$D27/SUM($D$27:$D$47)) + (1-SUM($B$3:$D$3))*IF(SUM(AB$27:AB$47)=0, $Z27/SUM($Z$27:$Z$47), AB27/SUM(AB$27:AB$47)))), $L5*(N$3/$L$3)), N5)</f>
        <v>0.71343367281800263</v>
      </c>
      <c r="O27" s="238">
        <f t="shared" si="4"/>
        <v>1.4224809357939465</v>
      </c>
      <c r="P27" s="238">
        <f t="shared" si="4"/>
        <v>0</v>
      </c>
      <c r="Q27" s="238">
        <f t="shared" si="4"/>
        <v>0</v>
      </c>
      <c r="R27" s="238">
        <f t="shared" si="4"/>
        <v>8.1351081322350344E-6</v>
      </c>
      <c r="S27" s="237">
        <f t="shared" ref="S27:S47" si="5">SUM(T27:Y27)</f>
        <v>27.122739010000004</v>
      </c>
      <c r="T27" s="238">
        <f>IF(ISBLANK(T5),AA27/INDEX(Constants!$B$2:$B$8, MATCH(T$2, Constants!$A$2:$A$8, 0)),T5)</f>
        <v>0</v>
      </c>
      <c r="U27" s="238">
        <f>IF(ISBLANK(U5),AB27/INDEX(Constants!$B$2:$B$8, MATCH(U$2, Constants!$A$2:$A$8, 0)),U5)</f>
        <v>27.122739010000004</v>
      </c>
      <c r="V27" s="238">
        <f>IF(ISBLANK(V5),AC27/INDEX(Constants!$B$2:$B$8, MATCH(V$2, Constants!$A$2:$A$8, 0)),V5)</f>
        <v>0</v>
      </c>
      <c r="W27" s="238">
        <f>IF(ISBLANK(W5),AD27/INDEX(Constants!$B$2:$B$8, MATCH(W$2, Constants!$A$2:$A$8, 0)),W5)</f>
        <v>0</v>
      </c>
      <c r="X27" s="238">
        <f>IF(ISBLANK(X5),AE27/INDEX(Constants!$B$2:$B$8, MATCH(X$2, Constants!$A$2:$A$8, 0)),X5)</f>
        <v>0</v>
      </c>
      <c r="Y27" s="238">
        <f>IF(ISBLANK(Y5),AF27/INDEX(Constants!$B$2:$B$8, MATCH(Y$2, Constants!$A$2:$A$8, 0)),Y5)</f>
        <v>0</v>
      </c>
      <c r="Z27" s="239">
        <f>IF(SUM($AA27, $AC27:$AF27)&lt;&gt;0, SUM($AA27:$AF27), $Z5+$AB27)</f>
        <v>26728.684108515001</v>
      </c>
      <c r="AA27" s="240">
        <f t="shared" ref="AA27:AF36" si="6">AA5</f>
        <v>0</v>
      </c>
      <c r="AB27" s="240">
        <f>IF(ISBLANK($AB5), INDEX('Cities &amp; Towns'!$G$4:$G$259, MATCH($A5, 'Cities &amp; Towns'!$A$4:$A$259, 0)), $AB5)</f>
        <v>40.684108515000005</v>
      </c>
      <c r="AC27" s="240">
        <f t="shared" si="6"/>
        <v>0</v>
      </c>
      <c r="AD27" s="240">
        <f t="shared" si="6"/>
        <v>0</v>
      </c>
      <c r="AE27" s="240">
        <f t="shared" si="6"/>
        <v>0</v>
      </c>
      <c r="AF27" s="240">
        <f t="shared" si="6"/>
        <v>0</v>
      </c>
      <c r="AG27" s="241"/>
      <c r="AH27" s="242"/>
      <c r="AI27" s="238">
        <f>INDEX('Cities &amp; Towns'!$Y$4:$Y$259, MATCH($A27, 'Cities &amp; Towns'!$A$4:$A$259, 0))</f>
        <v>0</v>
      </c>
      <c r="AJ27" s="241"/>
      <c r="AK27" s="242"/>
      <c r="AL27" s="243">
        <f t="shared" ref="AL27:AL47" si="7">IF($L27&gt;$AI27, 1, "")</f>
        <v>1</v>
      </c>
    </row>
    <row r="28" spans="1:38" outlineLevel="1" x14ac:dyDescent="0.25">
      <c r="A28" s="221" t="s">
        <v>170</v>
      </c>
      <c r="B28" s="244">
        <f>IF(ISBLANK($B6), INDEX('Cities &amp; Towns'!$E$4:$E$259, MATCH($A28, 'Cities &amp; Towns'!$A$4:$A$259, 0)), $B6)</f>
        <v>1225</v>
      </c>
      <c r="C28" s="244">
        <f>IF(ISBLANK($C6), INDEX('Cities &amp; Towns'!$Q$4:$Q$259, MATCH($A28, 'Cities &amp; Towns'!$A$4:$A$259, 0)), $C6)</f>
        <v>3781.2846600000003</v>
      </c>
      <c r="D28" s="244">
        <f>IF(ISBLANK($D6), IF(INDEX('Cities &amp; Towns'!$Z$4:$Z$259, MATCH($A28, 'Cities &amp; Towns'!$A$4:$A$259, 0)) = 0, "", INDEX('Cities &amp; Towns'!$Z$4:$Z$259, MATCH($A28, 'Cities &amp; Towns'!$A$4:$A$259, 0))), $D6)</f>
        <v>8363.4359999999997</v>
      </c>
      <c r="E28" s="245" cm="1">
        <f t="array" ref="E28">IF(ISBLANK(E6), MAX(0, ($E$3-SUM($E$5:$E$25))*(IF($B$3=0, 0, $B$3*$B28/SUM(IF(ISBLANK(E$5:E$25), B$27:B$47, 0))) + IF($C$3=0, 0, $C$3*$C28/SUM(IF(ISBLANK(E$5:E$25), C$27:C$47, 0))) + IF($D$3=0, 0, $D$3*$D28/SUM(IF(ISBLANK(E$5:E$25), D$27:D$47, 0))) + IF(1-SUM($B$3:$D$3)&lt;=0, 0, ((1-SUM($B$3:$D$3))*$Z28/SUM(IF(ISBLANK(E$5:E$25), Z$27:Z$47, 0)))))), E6)</f>
        <v>8369.59</v>
      </c>
      <c r="F28" s="246">
        <f t="shared" si="1"/>
        <v>0.54500000000000004</v>
      </c>
      <c r="G28" s="246">
        <f t="shared" ref="G28" si="8">IF(ISBLANK(G6),G$3,G6)</f>
        <v>0.1</v>
      </c>
      <c r="H28" s="246">
        <f t="shared" si="1"/>
        <v>0.35499999999999998</v>
      </c>
      <c r="I28" s="246">
        <f t="shared" si="1"/>
        <v>0</v>
      </c>
      <c r="J28" s="246">
        <f t="shared" si="1"/>
        <v>0</v>
      </c>
      <c r="K28" s="246">
        <f t="shared" si="1"/>
        <v>0</v>
      </c>
      <c r="L28" s="247">
        <f t="shared" si="3"/>
        <v>5.2805848779281064</v>
      </c>
      <c r="M28" s="248">
        <f t="shared" ref="M28:M47" si="9">IF(ISBLANK(M6), IF(ISBLANK($L6), MAX(0, (M$3-SUM(M$5:M$25))*(IF($B$3=0, 0, $B$3*$B28/SUM($B$27:$B$47)) + IF($C$3=0, 0, $C$3*$C28/SUM($C$27:$C$47)) + IF($D$3=0, 0, $D$3*$D28/SUM($D$27:$D$47)) + (1-SUM($B$3:$D$3))*IF(SUM(AA$27:AA$47)=0, $Z28/SUM($Z$27:$Z$47), AA28/SUM(AA$27:AA$47)))), $L6*(M$3/$L$3)), M6)</f>
        <v>3.234552095476968</v>
      </c>
      <c r="N28" s="248">
        <f t="shared" si="4"/>
        <v>0.62981851844968229</v>
      </c>
      <c r="O28" s="248">
        <f t="shared" si="4"/>
        <v>1.4162061647784734</v>
      </c>
      <c r="P28" s="248">
        <f t="shared" si="4"/>
        <v>0</v>
      </c>
      <c r="Q28" s="248">
        <f t="shared" si="4"/>
        <v>0</v>
      </c>
      <c r="R28" s="248">
        <f t="shared" si="4"/>
        <v>8.0992229829641954E-6</v>
      </c>
      <c r="S28" s="247">
        <f t="shared" si="5"/>
        <v>23.737071036666666</v>
      </c>
      <c r="T28" s="248">
        <f>IF(ISBLANK(T6),AA28/INDEX(Constants!$B$2:$B$8, MATCH(T$2, Constants!$A$2:$A$8, 0)),T6)</f>
        <v>0</v>
      </c>
      <c r="U28" s="248">
        <f>IF(ISBLANK(U6),AB28/INDEX(Constants!$B$2:$B$8, MATCH(U$2, Constants!$A$2:$A$8, 0)),U6)</f>
        <v>23.737071036666666</v>
      </c>
      <c r="V28" s="248">
        <f>IF(ISBLANK(V6),AC28/INDEX(Constants!$B$2:$B$8, MATCH(V$2, Constants!$A$2:$A$8, 0)),V6)</f>
        <v>0</v>
      </c>
      <c r="W28" s="248">
        <f>IF(ISBLANK(W6),AD28/INDEX(Constants!$B$2:$B$8, MATCH(W$2, Constants!$A$2:$A$8, 0)),W6)</f>
        <v>0</v>
      </c>
      <c r="X28" s="248">
        <f>IF(ISBLANK(X6),AE28/INDEX(Constants!$B$2:$B$8, MATCH(X$2, Constants!$A$2:$A$8, 0)),X6)</f>
        <v>0</v>
      </c>
      <c r="Y28" s="249">
        <f>IF(ISBLANK(Y6),AF28/INDEX(Constants!$B$2:$B$8, MATCH(Y$2, Constants!$A$2:$A$8, 0)),Y6)</f>
        <v>0</v>
      </c>
      <c r="Z28" s="250">
        <f t="shared" ref="Z28:Z47" si="10">IF(SUM($AA28, $AC28:$AF28)&lt;&gt;0, SUM($AA28:$AF28), $Z6+$AB28)</f>
        <v>28195.605606555</v>
      </c>
      <c r="AA28" s="244">
        <f t="shared" si="6"/>
        <v>0</v>
      </c>
      <c r="AB28" s="244">
        <f>IF(ISBLANK($AB6), INDEX('Cities &amp; Towns'!$G$4:$G$259, MATCH($A6, 'Cities &amp; Towns'!$A$4:$A$259, 0)), $AB6)</f>
        <v>35.605606555000001</v>
      </c>
      <c r="AC28" s="244">
        <f t="shared" si="6"/>
        <v>0</v>
      </c>
      <c r="AD28" s="244">
        <f t="shared" si="6"/>
        <v>0</v>
      </c>
      <c r="AE28" s="244">
        <f t="shared" si="6"/>
        <v>0</v>
      </c>
      <c r="AF28" s="244">
        <f t="shared" si="6"/>
        <v>0</v>
      </c>
      <c r="AG28" s="251"/>
      <c r="AH28" s="221"/>
      <c r="AI28" s="248">
        <f>INDEX('Cities &amp; Towns'!$Y$4:$Y$259, MATCH($A28, 'Cities &amp; Towns'!$A$4:$A$259, 0))</f>
        <v>0.7197509423531151</v>
      </c>
      <c r="AJ28" s="251"/>
      <c r="AK28" s="221"/>
      <c r="AL28" s="252">
        <f t="shared" si="7"/>
        <v>1</v>
      </c>
    </row>
    <row r="29" spans="1:38" outlineLevel="1" x14ac:dyDescent="0.25">
      <c r="A29" s="220" t="s">
        <v>171</v>
      </c>
      <c r="B29" s="234">
        <f>IF(ISBLANK($B7), INDEX('Cities &amp; Towns'!$E$4:$E$259, MATCH($A29, 'Cities &amp; Towns'!$A$4:$A$259, 0)), $B7)</f>
        <v>3782</v>
      </c>
      <c r="C29" s="234">
        <f>IF(ISBLANK($C7), INDEX('Cities &amp; Towns'!$Q$4:$Q$259, MATCH($A29, 'Cities &amp; Towns'!$A$4:$A$259, 0)), $C7)</f>
        <v>7061.0812199999964</v>
      </c>
      <c r="D29" s="234">
        <f>IF(ISBLANK($D7), IF(INDEX('Cities &amp; Towns'!$Z$4:$Z$259, MATCH($A29, 'Cities &amp; Towns'!$A$4:$A$259, 0)) = 0, "", INDEX('Cities &amp; Towns'!$Z$4:$Z$259, MATCH($A29, 'Cities &amp; Towns'!$A$4:$A$259, 0))), $D7)</f>
        <v>22847.835999999999</v>
      </c>
      <c r="E29" s="235" cm="1">
        <f t="array" ref="E29">IF(ISBLANK(E7), MAX(0, ($E$3-SUM($E$5:$E$25))*(IF($B$3=0, 0, $B$3*$B29/SUM(IF(ISBLANK(E$5:E$25), B$27:B$47, 0))) + IF($C$3=0, 0, $C$3*$C29/SUM(IF(ISBLANK(E$5:E$25), C$27:C$47, 0))) + IF($D$3=0, 0, $D$3*$D29/SUM(IF(ISBLANK(E$5:E$25), D$27:D$47, 0))) + IF(1-SUM($B$3:$D$3)&lt;=0, 0, ((1-SUM($B$3:$D$3))*$Z29/SUM(IF(ISBLANK(E$5:E$25), Z$27:Z$47, 0)))))), E7)</f>
        <v>13524.66</v>
      </c>
      <c r="F29" s="236">
        <f t="shared" si="1"/>
        <v>0.54500000000000004</v>
      </c>
      <c r="G29" s="236">
        <f t="shared" ref="G29" si="11">IF(ISBLANK(G7),G$3,G7)</f>
        <v>0.1</v>
      </c>
      <c r="H29" s="236">
        <f t="shared" si="1"/>
        <v>0.35499999999999998</v>
      </c>
      <c r="I29" s="236">
        <f t="shared" si="1"/>
        <v>0</v>
      </c>
      <c r="J29" s="236">
        <f t="shared" si="1"/>
        <v>0</v>
      </c>
      <c r="K29" s="236">
        <f t="shared" si="1"/>
        <v>0</v>
      </c>
      <c r="L29" s="237">
        <f t="shared" si="3"/>
        <v>8.8940723427187365</v>
      </c>
      <c r="M29" s="238">
        <f t="shared" si="9"/>
        <v>5.4054825652879446</v>
      </c>
      <c r="N29" s="238">
        <f t="shared" si="4"/>
        <v>1.1218566759677557</v>
      </c>
      <c r="O29" s="238">
        <f t="shared" si="4"/>
        <v>2.3667195662942304</v>
      </c>
      <c r="P29" s="238">
        <f t="shared" si="4"/>
        <v>0</v>
      </c>
      <c r="Q29" s="238">
        <f t="shared" si="4"/>
        <v>0</v>
      </c>
      <c r="R29" s="238">
        <f t="shared" si="4"/>
        <v>1.353516880683801E-5</v>
      </c>
      <c r="S29" s="237">
        <f t="shared" si="5"/>
        <v>25.716052613333336</v>
      </c>
      <c r="T29" s="238">
        <f>IF(ISBLANK(T7),AA29/INDEX(Constants!$B$2:$B$8, MATCH(T$2, Constants!$A$2:$A$8, 0)),T7)</f>
        <v>0</v>
      </c>
      <c r="U29" s="238">
        <f>IF(ISBLANK(U7),AB29/INDEX(Constants!$B$2:$B$8, MATCH(U$2, Constants!$A$2:$A$8, 0)),U7)</f>
        <v>25.716052613333336</v>
      </c>
      <c r="V29" s="238">
        <f>IF(ISBLANK(V7),AC29/INDEX(Constants!$B$2:$B$8, MATCH(V$2, Constants!$A$2:$A$8, 0)),V7)</f>
        <v>0</v>
      </c>
      <c r="W29" s="238">
        <f>IF(ISBLANK(W7),AD29/INDEX(Constants!$B$2:$B$8, MATCH(W$2, Constants!$A$2:$A$8, 0)),W7)</f>
        <v>0</v>
      </c>
      <c r="X29" s="238">
        <f>IF(ISBLANK(X7),AE29/INDEX(Constants!$B$2:$B$8, MATCH(X$2, Constants!$A$2:$A$8, 0)),X7)</f>
        <v>0</v>
      </c>
      <c r="Y29" s="238">
        <f>IF(ISBLANK(Y7),AF29/INDEX(Constants!$B$2:$B$8, MATCH(Y$2, Constants!$A$2:$A$8, 0)),Y7)</f>
        <v>0</v>
      </c>
      <c r="Z29" s="239">
        <f t="shared" si="10"/>
        <v>26598.574078919999</v>
      </c>
      <c r="AA29" s="240">
        <f t="shared" si="6"/>
        <v>0</v>
      </c>
      <c r="AB29" s="240">
        <f>IF(ISBLANK($AB7), INDEX('Cities &amp; Towns'!$G$4:$G$259, MATCH($A7, 'Cities &amp; Towns'!$A$4:$A$259, 0)), $AB7)</f>
        <v>38.574078920000005</v>
      </c>
      <c r="AC29" s="240">
        <f t="shared" si="6"/>
        <v>0</v>
      </c>
      <c r="AD29" s="240">
        <f t="shared" si="6"/>
        <v>0</v>
      </c>
      <c r="AE29" s="240">
        <f t="shared" si="6"/>
        <v>0</v>
      </c>
      <c r="AF29" s="240">
        <f t="shared" si="6"/>
        <v>0</v>
      </c>
      <c r="AG29" s="241"/>
      <c r="AH29" s="242"/>
      <c r="AI29" s="238">
        <f>INDEX('Cities &amp; Towns'!$Y$4:$Y$259, MATCH($A29, 'Cities &amp; Towns'!$A$4:$A$259, 0))</f>
        <v>0</v>
      </c>
      <c r="AJ29" s="241"/>
      <c r="AK29" s="242"/>
      <c r="AL29" s="243">
        <f t="shared" si="7"/>
        <v>1</v>
      </c>
    </row>
    <row r="30" spans="1:38" outlineLevel="1" x14ac:dyDescent="0.25">
      <c r="A30" s="221" t="s">
        <v>172</v>
      </c>
      <c r="B30" s="244">
        <f>IF(ISBLANK($B8), INDEX('Cities &amp; Towns'!$E$4:$E$259, MATCH($A30, 'Cities &amp; Towns'!$A$4:$A$259, 0)), $B8)</f>
        <v>1207</v>
      </c>
      <c r="C30" s="244">
        <f>IF(ISBLANK($C8), INDEX('Cities &amp; Towns'!$Q$4:$Q$259, MATCH($A30, 'Cities &amp; Towns'!$A$4:$A$259, 0)), $C8)</f>
        <v>1499.7470400000002</v>
      </c>
      <c r="D30" s="244">
        <f>IF(ISBLANK($D8), IF(INDEX('Cities &amp; Towns'!$Z$4:$Z$259, MATCH($A30, 'Cities &amp; Towns'!$A$4:$A$259, 0)) = 0, "", INDEX('Cities &amp; Towns'!$Z$4:$Z$259, MATCH($A30, 'Cities &amp; Towns'!$A$4:$A$259, 0))), $D8)</f>
        <v>5911.6440000000002</v>
      </c>
      <c r="E30" s="245" cm="1">
        <f t="array" ref="E30">IF(ISBLANK(E8), MAX(0, ($E$3-SUM($E$5:$E$25))*(IF($B$3=0, 0, $B$3*$B30/SUM(IF(ISBLANK(E$5:E$25), B$27:B$47, 0))) + IF($C$3=0, 0, $C$3*$C30/SUM(IF(ISBLANK(E$5:E$25), C$27:C$47, 0))) + IF($D$3=0, 0, $D$3*$D30/SUM(IF(ISBLANK(E$5:E$25), D$27:D$47, 0))) + IF(1-SUM($B$3:$D$3)&lt;=0, 0, ((1-SUM($B$3:$D$3))*$Z30/SUM(IF(ISBLANK(E$5:E$25), Z$27:Z$47, 0)))))), E8)</f>
        <v>6796.62</v>
      </c>
      <c r="F30" s="246">
        <f t="shared" si="1"/>
        <v>0.54500000000000004</v>
      </c>
      <c r="G30" s="246">
        <f t="shared" ref="G30" si="12">IF(ISBLANK(G8),G$3,G8)</f>
        <v>0.1</v>
      </c>
      <c r="H30" s="246">
        <f t="shared" si="1"/>
        <v>0.35499999999999998</v>
      </c>
      <c r="I30" s="246">
        <f t="shared" si="1"/>
        <v>0</v>
      </c>
      <c r="J30" s="246">
        <f t="shared" si="1"/>
        <v>0</v>
      </c>
      <c r="K30" s="246">
        <f t="shared" si="1"/>
        <v>0</v>
      </c>
      <c r="L30" s="247">
        <f t="shared" si="3"/>
        <v>3.9791724767683152</v>
      </c>
      <c r="M30" s="248">
        <f t="shared" si="9"/>
        <v>2.4654616384772763</v>
      </c>
      <c r="N30" s="248">
        <f t="shared" si="4"/>
        <v>0.43423465837653807</v>
      </c>
      <c r="O30" s="248">
        <f t="shared" si="4"/>
        <v>1.0794700064713232</v>
      </c>
      <c r="P30" s="248">
        <f t="shared" si="4"/>
        <v>0</v>
      </c>
      <c r="Q30" s="248">
        <f t="shared" si="4"/>
        <v>0</v>
      </c>
      <c r="R30" s="248">
        <f t="shared" si="4"/>
        <v>6.1734431774632418E-6</v>
      </c>
      <c r="S30" s="247">
        <f t="shared" si="5"/>
        <v>12.613557093333334</v>
      </c>
      <c r="T30" s="248">
        <f>IF(ISBLANK(T8),AA30/INDEX(Constants!$B$2:$B$8, MATCH(T$2, Constants!$A$2:$A$8, 0)),T8)</f>
        <v>0</v>
      </c>
      <c r="U30" s="248">
        <f>IF(ISBLANK(U8),AB30/INDEX(Constants!$B$2:$B$8, MATCH(U$2, Constants!$A$2:$A$8, 0)),U8)</f>
        <v>12.613557093333334</v>
      </c>
      <c r="V30" s="248">
        <f>IF(ISBLANK(V8),AC30/INDEX(Constants!$B$2:$B$8, MATCH(V$2, Constants!$A$2:$A$8, 0)),V8)</f>
        <v>0</v>
      </c>
      <c r="W30" s="248">
        <f>IF(ISBLANK(W8),AD30/INDEX(Constants!$B$2:$B$8, MATCH(W$2, Constants!$A$2:$A$8, 0)),W8)</f>
        <v>0</v>
      </c>
      <c r="X30" s="248">
        <f>IF(ISBLANK(X8),AE30/INDEX(Constants!$B$2:$B$8, MATCH(X$2, Constants!$A$2:$A$8, 0)),X8)</f>
        <v>0</v>
      </c>
      <c r="Y30" s="249">
        <f>IF(ISBLANK(Y8),AF30/INDEX(Constants!$B$2:$B$8, MATCH(Y$2, Constants!$A$2:$A$8, 0)),Y8)</f>
        <v>0</v>
      </c>
      <c r="Z30" s="250">
        <f t="shared" si="10"/>
        <v>18258.920335639999</v>
      </c>
      <c r="AA30" s="244">
        <f t="shared" si="6"/>
        <v>0</v>
      </c>
      <c r="AB30" s="244">
        <f>IF(ISBLANK($AB8), INDEX('Cities &amp; Towns'!$G$4:$G$259, MATCH($A8, 'Cities &amp; Towns'!$A$4:$A$259, 0)), $AB8)</f>
        <v>18.920335640000001</v>
      </c>
      <c r="AC30" s="244">
        <f t="shared" si="6"/>
        <v>0</v>
      </c>
      <c r="AD30" s="244">
        <f t="shared" si="6"/>
        <v>0</v>
      </c>
      <c r="AE30" s="244">
        <f t="shared" si="6"/>
        <v>0</v>
      </c>
      <c r="AF30" s="244">
        <f t="shared" si="6"/>
        <v>0</v>
      </c>
      <c r="AG30" s="251"/>
      <c r="AH30" s="221"/>
      <c r="AI30" s="248">
        <f>INDEX('Cities &amp; Towns'!$Y$4:$Y$259, MATCH($A30, 'Cities &amp; Towns'!$A$4:$A$259, 0))</f>
        <v>0.58671399914310696</v>
      </c>
      <c r="AJ30" s="251"/>
      <c r="AK30" s="221"/>
      <c r="AL30" s="252">
        <f t="shared" si="7"/>
        <v>1</v>
      </c>
    </row>
    <row r="31" spans="1:38" outlineLevel="1" x14ac:dyDescent="0.25">
      <c r="A31" s="220" t="s">
        <v>173</v>
      </c>
      <c r="B31" s="234">
        <f>IF(ISBLANK($B9), INDEX('Cities &amp; Towns'!$E$4:$E$259, MATCH($A31, 'Cities &amp; Towns'!$A$4:$A$259, 0)), $B9)</f>
        <v>2646</v>
      </c>
      <c r="C31" s="234">
        <f>IF(ISBLANK($C9), INDEX('Cities &amp; Towns'!$Q$4:$Q$259, MATCH($A31, 'Cities &amp; Towns'!$A$4:$A$259, 0)), $C9)</f>
        <v>14513.931540000003</v>
      </c>
      <c r="D31" s="234">
        <f>IF(ISBLANK($D9), IF(INDEX('Cities &amp; Towns'!$Z$4:$Z$259, MATCH($A31, 'Cities &amp; Towns'!$A$4:$A$259, 0)) = 0, "", INDEX('Cities &amp; Towns'!$Z$4:$Z$259, MATCH($A31, 'Cities &amp; Towns'!$A$4:$A$259, 0))), $D9)</f>
        <v>21251.671999999999</v>
      </c>
      <c r="E31" s="235" cm="1">
        <f t="array" ref="E31">IF(ISBLANK(E9), MAX(0, ($E$3-SUM($E$5:$E$25))*(IF($B$3=0, 0, $B$3*$B31/SUM(IF(ISBLANK(E$5:E$25), B$27:B$47, 0))) + IF($C$3=0, 0, $C$3*$C31/SUM(IF(ISBLANK(E$5:E$25), C$27:C$47, 0))) + IF($D$3=0, 0, $D$3*$D31/SUM(IF(ISBLANK(E$5:E$25), D$27:D$47, 0))) + IF(1-SUM($B$3:$D$3)&lt;=0, 0, ((1-SUM($B$3:$D$3))*$Z31/SUM(IF(ISBLANK(E$5:E$25), Z$27:Z$47, 0)))))), E9)</f>
        <v>10812.06</v>
      </c>
      <c r="F31" s="236">
        <f t="shared" si="1"/>
        <v>0.54500000000000004</v>
      </c>
      <c r="G31" s="236">
        <f t="shared" ref="G31" si="13">IF(ISBLANK(G9),G$3,G9)</f>
        <v>0.1</v>
      </c>
      <c r="H31" s="236">
        <f t="shared" si="1"/>
        <v>0.35499999999999998</v>
      </c>
      <c r="I31" s="236">
        <f t="shared" si="1"/>
        <v>0</v>
      </c>
      <c r="J31" s="236">
        <f t="shared" si="1"/>
        <v>0</v>
      </c>
      <c r="K31" s="236">
        <f t="shared" si="1"/>
        <v>0</v>
      </c>
      <c r="L31" s="237">
        <f t="shared" si="3"/>
        <v>7.8153713456955964</v>
      </c>
      <c r="M31" s="238">
        <f t="shared" si="9"/>
        <v>4.6745209207327019</v>
      </c>
      <c r="N31" s="238">
        <f t="shared" si="4"/>
        <v>1.094161112222465</v>
      </c>
      <c r="O31" s="238">
        <f t="shared" si="4"/>
        <v>2.0466776078780078</v>
      </c>
      <c r="P31" s="238">
        <f t="shared" si="4"/>
        <v>0</v>
      </c>
      <c r="Q31" s="238">
        <f t="shared" si="4"/>
        <v>0</v>
      </c>
      <c r="R31" s="238">
        <f t="shared" si="4"/>
        <v>1.1704862422369614E-5</v>
      </c>
      <c r="S31" s="237">
        <f t="shared" si="5"/>
        <v>35.876021793333337</v>
      </c>
      <c r="T31" s="238">
        <f>IF(ISBLANK(T9),AA31/INDEX(Constants!$B$2:$B$8, MATCH(T$2, Constants!$A$2:$A$8, 0)),T9)</f>
        <v>0</v>
      </c>
      <c r="U31" s="238">
        <f>IF(ISBLANK(U9),AB31/INDEX(Constants!$B$2:$B$8, MATCH(U$2, Constants!$A$2:$A$8, 0)),U9)</f>
        <v>35.876021793333337</v>
      </c>
      <c r="V31" s="238">
        <f>IF(ISBLANK(V9),AC31/INDEX(Constants!$B$2:$B$8, MATCH(V$2, Constants!$A$2:$A$8, 0)),V9)</f>
        <v>0</v>
      </c>
      <c r="W31" s="238">
        <f>IF(ISBLANK(W9),AD31/INDEX(Constants!$B$2:$B$8, MATCH(W$2, Constants!$A$2:$A$8, 0)),W9)</f>
        <v>0</v>
      </c>
      <c r="X31" s="238">
        <f>IF(ISBLANK(X9),AE31/INDEX(Constants!$B$2:$B$8, MATCH(X$2, Constants!$A$2:$A$8, 0)),X9)</f>
        <v>0</v>
      </c>
      <c r="Y31" s="238">
        <f>IF(ISBLANK(Y9),AF31/INDEX(Constants!$B$2:$B$8, MATCH(Y$2, Constants!$A$2:$A$8, 0)),Y9)</f>
        <v>0</v>
      </c>
      <c r="Z31" s="239">
        <f t="shared" si="10"/>
        <v>30389.814032689999</v>
      </c>
      <c r="AA31" s="240">
        <f t="shared" si="6"/>
        <v>0</v>
      </c>
      <c r="AB31" s="240">
        <f>IF(ISBLANK($AB9), INDEX('Cities &amp; Towns'!$G$4:$G$259, MATCH($A9, 'Cities &amp; Towns'!$A$4:$A$259, 0)), $AB9)</f>
        <v>53.814032690000005</v>
      </c>
      <c r="AC31" s="240">
        <f t="shared" si="6"/>
        <v>0</v>
      </c>
      <c r="AD31" s="240">
        <f t="shared" si="6"/>
        <v>0</v>
      </c>
      <c r="AE31" s="240">
        <f t="shared" si="6"/>
        <v>0</v>
      </c>
      <c r="AF31" s="240">
        <f t="shared" si="6"/>
        <v>0</v>
      </c>
      <c r="AG31" s="241"/>
      <c r="AH31" s="242"/>
      <c r="AI31" s="238">
        <f>INDEX('Cities &amp; Towns'!$Y$4:$Y$259, MATCH($A31, 'Cities &amp; Towns'!$A$4:$A$259, 0))</f>
        <v>5.1477733492001944E-2</v>
      </c>
      <c r="AJ31" s="241"/>
      <c r="AK31" s="242"/>
      <c r="AL31" s="243">
        <f t="shared" si="7"/>
        <v>1</v>
      </c>
    </row>
    <row r="32" spans="1:38" outlineLevel="1" x14ac:dyDescent="0.25">
      <c r="A32" s="221" t="s">
        <v>174</v>
      </c>
      <c r="B32" s="244">
        <f>IF(ISBLANK($B10), INDEX('Cities &amp; Towns'!$E$4:$E$259, MATCH($A32, 'Cities &amp; Towns'!$A$4:$A$259, 0)), $B10)</f>
        <v>172</v>
      </c>
      <c r="C32" s="244">
        <f>IF(ISBLANK($C10), INDEX('Cities &amp; Towns'!$Q$4:$Q$259, MATCH($A32, 'Cities &amp; Towns'!$A$4:$A$259, 0)), $C10)</f>
        <v>66.540959999999984</v>
      </c>
      <c r="D32" s="244">
        <f>IF(ISBLANK($D10), IF(INDEX('Cities &amp; Towns'!$Z$4:$Z$259, MATCH($A32, 'Cities &amp; Towns'!$A$4:$A$259, 0)) = 0, "", INDEX('Cities &amp; Towns'!$Z$4:$Z$259, MATCH($A32, 'Cities &amp; Towns'!$A$4:$A$259, 0))), $D10)</f>
        <v>814.04499999999996</v>
      </c>
      <c r="E32" s="245" cm="1">
        <f t="array" ref="E32">IF(ISBLANK(E10), MAX(0, ($E$3-SUM($E$5:$E$25))*(IF($B$3=0, 0, $B$3*$B32/SUM(IF(ISBLANK(E$5:E$25), B$27:B$47, 0))) + IF($C$3=0, 0, $C$3*$C32/SUM(IF(ISBLANK(E$5:E$25), C$27:C$47, 0))) + IF($D$3=0, 0, $D$3*$D32/SUM(IF(ISBLANK(E$5:E$25), D$27:D$47, 0))) + IF(1-SUM($B$3:$D$3)&lt;=0, 0, ((1-SUM($B$3:$D$3))*$Z32/SUM(IF(ISBLANK(E$5:E$25), Z$27:Z$47, 0)))))), E10)</f>
        <v>2207.79</v>
      </c>
      <c r="F32" s="246">
        <f t="shared" si="1"/>
        <v>0.54500000000000004</v>
      </c>
      <c r="G32" s="246">
        <f t="shared" ref="G32" si="14">IF(ISBLANK(G10),G$3,G10)</f>
        <v>0.1</v>
      </c>
      <c r="H32" s="246">
        <f t="shared" si="1"/>
        <v>0.35499999999999998</v>
      </c>
      <c r="I32" s="246">
        <f t="shared" si="1"/>
        <v>0</v>
      </c>
      <c r="J32" s="246">
        <f t="shared" si="1"/>
        <v>0</v>
      </c>
      <c r="K32" s="246">
        <f t="shared" si="1"/>
        <v>0</v>
      </c>
      <c r="L32" s="247">
        <f t="shared" si="3"/>
        <v>1.7245872554930264</v>
      </c>
      <c r="M32" s="248">
        <f t="shared" si="9"/>
        <v>1.158230249726129</v>
      </c>
      <c r="N32" s="248">
        <f t="shared" si="4"/>
        <v>5.9238198512617087E-2</v>
      </c>
      <c r="O32" s="248">
        <f t="shared" si="4"/>
        <v>0.50711590707991872</v>
      </c>
      <c r="P32" s="248">
        <f t="shared" si="4"/>
        <v>0</v>
      </c>
      <c r="Q32" s="248">
        <f t="shared" si="4"/>
        <v>0</v>
      </c>
      <c r="R32" s="248">
        <f t="shared" si="4"/>
        <v>2.9001743614715016E-6</v>
      </c>
      <c r="S32" s="247">
        <f t="shared" si="5"/>
        <v>1.64473088</v>
      </c>
      <c r="T32" s="248">
        <f>IF(ISBLANK(T10),AA32/INDEX(Constants!$B$2:$B$8, MATCH(T$2, Constants!$A$2:$A$8, 0)),T10)</f>
        <v>0</v>
      </c>
      <c r="U32" s="248">
        <f>IF(ISBLANK(U10),AB32/INDEX(Constants!$B$2:$B$8, MATCH(U$2, Constants!$A$2:$A$8, 0)),U10)</f>
        <v>1.64473088</v>
      </c>
      <c r="V32" s="248">
        <f>IF(ISBLANK(V10),AC32/INDEX(Constants!$B$2:$B$8, MATCH(V$2, Constants!$A$2:$A$8, 0)),V10)</f>
        <v>0</v>
      </c>
      <c r="W32" s="248">
        <f>IF(ISBLANK(W10),AD32/INDEX(Constants!$B$2:$B$8, MATCH(W$2, Constants!$A$2:$A$8, 0)),W10)</f>
        <v>0</v>
      </c>
      <c r="X32" s="248">
        <f>IF(ISBLANK(X10),AE32/INDEX(Constants!$B$2:$B$8, MATCH(X$2, Constants!$A$2:$A$8, 0)),X10)</f>
        <v>0</v>
      </c>
      <c r="Y32" s="249">
        <f>IF(ISBLANK(Y10),AF32/INDEX(Constants!$B$2:$B$8, MATCH(Y$2, Constants!$A$2:$A$8, 0)),Y10)</f>
        <v>0</v>
      </c>
      <c r="Z32" s="250">
        <f t="shared" si="10"/>
        <v>13250.467096320001</v>
      </c>
      <c r="AA32" s="244">
        <f t="shared" si="6"/>
        <v>0</v>
      </c>
      <c r="AB32" s="244">
        <f>IF(ISBLANK($AB10), INDEX('Cities &amp; Towns'!$G$4:$G$259, MATCH($A10, 'Cities &amp; Towns'!$A$4:$A$259, 0)), $AB10)</f>
        <v>2.46709632</v>
      </c>
      <c r="AC32" s="244">
        <f t="shared" si="6"/>
        <v>0</v>
      </c>
      <c r="AD32" s="244">
        <f t="shared" si="6"/>
        <v>0</v>
      </c>
      <c r="AE32" s="244">
        <f t="shared" si="6"/>
        <v>0</v>
      </c>
      <c r="AF32" s="244">
        <f t="shared" si="6"/>
        <v>0</v>
      </c>
      <c r="AG32" s="251"/>
      <c r="AH32" s="221"/>
      <c r="AI32" s="248">
        <f>INDEX('Cities &amp; Towns'!$Y$4:$Y$259, MATCH($A32, 'Cities &amp; Towns'!$A$4:$A$259, 0))</f>
        <v>1.5747857200328295</v>
      </c>
      <c r="AJ32" s="251"/>
      <c r="AK32" s="221"/>
      <c r="AL32" s="252">
        <f t="shared" si="7"/>
        <v>1</v>
      </c>
    </row>
    <row r="33" spans="1:38" outlineLevel="1" x14ac:dyDescent="0.25">
      <c r="A33" s="220" t="s">
        <v>175</v>
      </c>
      <c r="B33" s="234">
        <f>IF(ISBLANK($B11), INDEX('Cities &amp; Towns'!$E$4:$E$259, MATCH($A33, 'Cities &amp; Towns'!$A$4:$A$259, 0)), $B11)</f>
        <v>990</v>
      </c>
      <c r="C33" s="234">
        <f>IF(ISBLANK($C11), INDEX('Cities &amp; Towns'!$Q$4:$Q$259, MATCH($A33, 'Cities &amp; Towns'!$A$4:$A$259, 0)), $C11)</f>
        <v>626.17355999999984</v>
      </c>
      <c r="D33" s="234">
        <f>IF(ISBLANK($D11), IF(INDEX('Cities &amp; Towns'!$Z$4:$Z$259, MATCH($A33, 'Cities &amp; Towns'!$A$4:$A$259, 0)) = 0, "", INDEX('Cities &amp; Towns'!$Z$4:$Z$259, MATCH($A33, 'Cities &amp; Towns'!$A$4:$A$259, 0))), $D11)</f>
        <v>5117.7060000000001</v>
      </c>
      <c r="E33" s="235" cm="1">
        <f t="array" ref="E33">IF(ISBLANK(E11), MAX(0, ($E$3-SUM($E$5:$E$25))*(IF($B$3=0, 0, $B$3*$B33/SUM(IF(ISBLANK(E$5:E$25), B$27:B$47, 0))) + IF($C$3=0, 0, $C$3*$C33/SUM(IF(ISBLANK(E$5:E$25), C$27:C$47, 0))) + IF($D$3=0, 0, $D$3*$D33/SUM(IF(ISBLANK(E$5:E$25), D$27:D$47, 0))) + IF(1-SUM($B$3:$D$3)&lt;=0, 0, ((1-SUM($B$3:$D$3))*$Z33/SUM(IF(ISBLANK(E$5:E$25), Z$27:Z$47, 0)))))), E11)</f>
        <v>8623.17</v>
      </c>
      <c r="F33" s="236">
        <f t="shared" si="1"/>
        <v>0.28299999999999997</v>
      </c>
      <c r="G33" s="236">
        <f t="shared" ref="G33" si="15">IF(ISBLANK(G11),G$3,G11)</f>
        <v>0.1</v>
      </c>
      <c r="H33" s="236">
        <f t="shared" si="1"/>
        <v>0.21099999999999999</v>
      </c>
      <c r="I33" s="236">
        <f t="shared" si="1"/>
        <v>0</v>
      </c>
      <c r="J33" s="236">
        <f t="shared" si="1"/>
        <v>0</v>
      </c>
      <c r="K33" s="236">
        <f t="shared" si="1"/>
        <v>0.40600000000000003</v>
      </c>
      <c r="L33" s="237">
        <f t="shared" si="3"/>
        <v>3.8257415991095636</v>
      </c>
      <c r="M33" s="238">
        <f t="shared" si="9"/>
        <v>1.8968962802222649</v>
      </c>
      <c r="N33" s="238">
        <f t="shared" si="4"/>
        <v>0.29831418916685143</v>
      </c>
      <c r="O33" s="238">
        <f t="shared" si="4"/>
        <v>0.83053112972044718</v>
      </c>
      <c r="P33" s="238">
        <f t="shared" si="4"/>
        <v>0</v>
      </c>
      <c r="Q33" s="238">
        <f t="shared" si="4"/>
        <v>0</v>
      </c>
      <c r="R33" s="238">
        <f t="shared" si="4"/>
        <v>0.8</v>
      </c>
      <c r="S33" s="237">
        <f t="shared" si="5"/>
        <v>8.6004846500000003</v>
      </c>
      <c r="T33" s="238">
        <f>IF(ISBLANK(T11),AA33/INDEX(Constants!$B$2:$B$8, MATCH(T$2, Constants!$A$2:$A$8, 0)),T11)</f>
        <v>0</v>
      </c>
      <c r="U33" s="238">
        <f>IF(ISBLANK(U11),AB33/INDEX(Constants!$B$2:$B$8, MATCH(U$2, Constants!$A$2:$A$8, 0)),U11)</f>
        <v>7.0004846500000006</v>
      </c>
      <c r="V33" s="238">
        <f>IF(ISBLANK(V11),AC33/INDEX(Constants!$B$2:$B$8, MATCH(V$2, Constants!$A$2:$A$8, 0)),V11)</f>
        <v>0</v>
      </c>
      <c r="W33" s="238">
        <f>IF(ISBLANK(W11),AD33/INDEX(Constants!$B$2:$B$8, MATCH(W$2, Constants!$A$2:$A$8, 0)),W11)</f>
        <v>0</v>
      </c>
      <c r="X33" s="238">
        <f>IF(ISBLANK(X11),AE33/INDEX(Constants!$B$2:$B$8, MATCH(X$2, Constants!$A$2:$A$8, 0)),X11)</f>
        <v>0</v>
      </c>
      <c r="Y33" s="238">
        <f>IF(ISBLANK(Y11),AF33/INDEX(Constants!$B$2:$B$8, MATCH(Y$2, Constants!$A$2:$A$8, 0)),Y11)</f>
        <v>1.6</v>
      </c>
      <c r="Z33" s="239">
        <f t="shared" si="10"/>
        <v>13322.500726975</v>
      </c>
      <c r="AA33" s="240">
        <f t="shared" si="6"/>
        <v>0</v>
      </c>
      <c r="AB33" s="240">
        <f>IF(ISBLANK($AB11), INDEX('Cities &amp; Towns'!$G$4:$G$259, MATCH($A11, 'Cities &amp; Towns'!$A$4:$A$259, 0)), $AB11)</f>
        <v>10.500726975000001</v>
      </c>
      <c r="AC33" s="240">
        <f t="shared" si="6"/>
        <v>0</v>
      </c>
      <c r="AD33" s="240">
        <f t="shared" si="6"/>
        <v>0</v>
      </c>
      <c r="AE33" s="240">
        <f t="shared" si="6"/>
        <v>0</v>
      </c>
      <c r="AF33" s="240">
        <f t="shared" si="6"/>
        <v>0</v>
      </c>
      <c r="AG33" s="241"/>
      <c r="AH33" s="242"/>
      <c r="AI33" s="238">
        <f>INDEX('Cities &amp; Towns'!$Y$4:$Y$259, MATCH($A33, 'Cities &amp; Towns'!$A$4:$A$259, 0))</f>
        <v>2.8119775812036409</v>
      </c>
      <c r="AJ33" s="241"/>
      <c r="AK33" s="242"/>
      <c r="AL33" s="243">
        <f t="shared" si="7"/>
        <v>1</v>
      </c>
    </row>
    <row r="34" spans="1:38" outlineLevel="1" x14ac:dyDescent="0.25">
      <c r="A34" s="221" t="s">
        <v>176</v>
      </c>
      <c r="B34" s="244">
        <f>IF(ISBLANK($B12), INDEX('Cities &amp; Towns'!$E$4:$E$259, MATCH($A34, 'Cities &amp; Towns'!$A$4:$A$259, 0)), $B12)</f>
        <v>1323</v>
      </c>
      <c r="C34" s="244">
        <f>IF(ISBLANK($C12), INDEX('Cities &amp; Towns'!$Q$4:$Q$259, MATCH($A34, 'Cities &amp; Towns'!$A$4:$A$259, 0)), $C12)</f>
        <v>1083.5375400000003</v>
      </c>
      <c r="D34" s="244">
        <f>IF(ISBLANK($D12), IF(INDEX('Cities &amp; Towns'!$Z$4:$Z$259, MATCH($A34, 'Cities &amp; Towns'!$A$4:$A$259, 0)) = 0, "", INDEX('Cities &amp; Towns'!$Z$4:$Z$259, MATCH($A34, 'Cities &amp; Towns'!$A$4:$A$259, 0))), $D12)</f>
        <v>6419.92</v>
      </c>
      <c r="E34" s="245" cm="1">
        <f t="array" ref="E34">IF(ISBLANK(E12), MAX(0, ($E$3-SUM($E$5:$E$25))*(IF($B$3=0, 0, $B$3*$B34/SUM(IF(ISBLANK(E$5:E$25), B$27:B$47, 0))) + IF($C$3=0, 0, $C$3*$C34/SUM(IF(ISBLANK(E$5:E$25), C$27:C$47, 0))) + IF($D$3=0, 0, $D$3*$D34/SUM(IF(ISBLANK(E$5:E$25), D$27:D$47, 0))) + IF(1-SUM($B$3:$D$3)&lt;=0, 0, ((1-SUM($B$3:$D$3))*$Z34/SUM(IF(ISBLANK(E$5:E$25), Z$27:Z$47, 0)))))), E12)</f>
        <v>10536.19</v>
      </c>
      <c r="F34" s="246">
        <f t="shared" si="1"/>
        <v>0.54500000000000004</v>
      </c>
      <c r="G34" s="246">
        <f t="shared" ref="G34" si="16">IF(ISBLANK(G12),G$3,G12)</f>
        <v>0.1</v>
      </c>
      <c r="H34" s="246">
        <f t="shared" si="1"/>
        <v>0.35499999999999998</v>
      </c>
      <c r="I34" s="246">
        <f t="shared" si="1"/>
        <v>0</v>
      </c>
      <c r="J34" s="246">
        <f t="shared" si="1"/>
        <v>0</v>
      </c>
      <c r="K34" s="246">
        <f t="shared" si="1"/>
        <v>0</v>
      </c>
      <c r="L34" s="247">
        <f t="shared" si="3"/>
        <v>5.1883977689303906</v>
      </c>
      <c r="M34" s="248">
        <f t="shared" si="9"/>
        <v>3.3400736250038885</v>
      </c>
      <c r="N34" s="248">
        <f t="shared" si="4"/>
        <v>0.38590839951474604</v>
      </c>
      <c r="O34" s="248">
        <f t="shared" si="4"/>
        <v>1.4624073809659781</v>
      </c>
      <c r="P34" s="248">
        <f t="shared" si="4"/>
        <v>0</v>
      </c>
      <c r="Q34" s="248">
        <f t="shared" si="4"/>
        <v>0</v>
      </c>
      <c r="R34" s="248">
        <f t="shared" si="4"/>
        <v>8.363445778552202E-6</v>
      </c>
      <c r="S34" s="247">
        <f t="shared" si="5"/>
        <v>8.6180339800000016</v>
      </c>
      <c r="T34" s="248">
        <f>IF(ISBLANK(T12),AA34/INDEX(Constants!$B$2:$B$8, MATCH(T$2, Constants!$A$2:$A$8, 0)),T12)</f>
        <v>0</v>
      </c>
      <c r="U34" s="248">
        <f>IF(ISBLANK(U12),AB34/INDEX(Constants!$B$2:$B$8, MATCH(U$2, Constants!$A$2:$A$8, 0)),U12)</f>
        <v>8.6180339800000016</v>
      </c>
      <c r="V34" s="248">
        <f>IF(ISBLANK(V12),AC34/INDEX(Constants!$B$2:$B$8, MATCH(V$2, Constants!$A$2:$A$8, 0)),V12)</f>
        <v>0</v>
      </c>
      <c r="W34" s="248">
        <f>IF(ISBLANK(W12),AD34/INDEX(Constants!$B$2:$B$8, MATCH(W$2, Constants!$A$2:$A$8, 0)),W12)</f>
        <v>0</v>
      </c>
      <c r="X34" s="248">
        <f>IF(ISBLANK(X12),AE34/INDEX(Constants!$B$2:$B$8, MATCH(X$2, Constants!$A$2:$A$8, 0)),X12)</f>
        <v>0</v>
      </c>
      <c r="Y34" s="249">
        <f>IF(ISBLANK(Y12),AF34/INDEX(Constants!$B$2:$B$8, MATCH(Y$2, Constants!$A$2:$A$8, 0)),Y12)</f>
        <v>0</v>
      </c>
      <c r="Z34" s="250">
        <f t="shared" si="10"/>
        <v>28428.92705097</v>
      </c>
      <c r="AA34" s="244">
        <f t="shared" si="6"/>
        <v>0</v>
      </c>
      <c r="AB34" s="244">
        <f>IF(ISBLANK($AB12), INDEX('Cities &amp; Towns'!$G$4:$G$259, MATCH($A12, 'Cities &amp; Towns'!$A$4:$A$259, 0)), $AB12)</f>
        <v>12.927050970000002</v>
      </c>
      <c r="AC34" s="244">
        <f t="shared" si="6"/>
        <v>0</v>
      </c>
      <c r="AD34" s="244">
        <f t="shared" si="6"/>
        <v>0</v>
      </c>
      <c r="AE34" s="244">
        <f t="shared" si="6"/>
        <v>0</v>
      </c>
      <c r="AF34" s="244">
        <f t="shared" si="6"/>
        <v>0</v>
      </c>
      <c r="AG34" s="251"/>
      <c r="AH34" s="221"/>
      <c r="AI34" s="248">
        <f>INDEX('Cities &amp; Towns'!$Y$4:$Y$259, MATCH($A34, 'Cities &amp; Towns'!$A$4:$A$259, 0))</f>
        <v>0</v>
      </c>
      <c r="AJ34" s="251"/>
      <c r="AK34" s="221"/>
      <c r="AL34" s="252">
        <f t="shared" si="7"/>
        <v>1</v>
      </c>
    </row>
    <row r="35" spans="1:38" outlineLevel="1" x14ac:dyDescent="0.25">
      <c r="A35" s="220" t="s">
        <v>177</v>
      </c>
      <c r="B35" s="234">
        <f>IF(ISBLANK($B13), INDEX('Cities &amp; Towns'!$E$4:$E$259, MATCH($A35, 'Cities &amp; Towns'!$A$4:$A$259, 0)), $B13)</f>
        <v>9152</v>
      </c>
      <c r="C35" s="234">
        <f>IF(ISBLANK($C13), INDEX('Cities &amp; Towns'!$Q$4:$Q$259, MATCH($A35, 'Cities &amp; Towns'!$A$4:$A$259, 0)), $C13)</f>
        <v>11155.216140000002</v>
      </c>
      <c r="D35" s="234">
        <f>IF(ISBLANK($D13), IF(INDEX('Cities &amp; Towns'!$Z$4:$Z$259, MATCH($A35, 'Cities &amp; Towns'!$A$4:$A$259, 0)) = 0, "", INDEX('Cities &amp; Towns'!$Z$4:$Z$259, MATCH($A35, 'Cities &amp; Towns'!$A$4:$A$259, 0))), $D13)</f>
        <v>100488.242</v>
      </c>
      <c r="E35" s="235" cm="1">
        <f t="array" ref="E35">IF(ISBLANK(E13), MAX(0, ($E$3-SUM($E$5:$E$25))*(IF($B$3=0, 0, $B$3*$B35/SUM(IF(ISBLANK(E$5:E$25), B$27:B$47, 0))) + IF($C$3=0, 0, $C$3*$C35/SUM(IF(ISBLANK(E$5:E$25), C$27:C$47, 0))) + IF($D$3=0, 0, $D$3*$D35/SUM(IF(ISBLANK(E$5:E$25), D$27:D$47, 0))) + IF(1-SUM($B$3:$D$3)&lt;=0, 0, ((1-SUM($B$3:$D$3))*$Z35/SUM(IF(ISBLANK(E$5:E$25), Z$27:Z$47, 0)))))), E13)</f>
        <v>25207.18</v>
      </c>
      <c r="F35" s="236">
        <f t="shared" si="1"/>
        <v>0.54500000000000004</v>
      </c>
      <c r="G35" s="236">
        <f t="shared" ref="G35" si="17">IF(ISBLANK(G13),G$3,G13)</f>
        <v>0.1</v>
      </c>
      <c r="H35" s="236">
        <f t="shared" si="1"/>
        <v>0.35499999999999998</v>
      </c>
      <c r="I35" s="236">
        <f t="shared" si="1"/>
        <v>0</v>
      </c>
      <c r="J35" s="236">
        <f t="shared" si="1"/>
        <v>0</v>
      </c>
      <c r="K35" s="236">
        <f t="shared" si="1"/>
        <v>0</v>
      </c>
      <c r="L35" s="237">
        <f t="shared" si="3"/>
        <v>17.554718783618437</v>
      </c>
      <c r="M35" s="238">
        <f t="shared" si="9"/>
        <v>10.094192361635143</v>
      </c>
      <c r="N35" s="238">
        <f t="shared" si="4"/>
        <v>3.0408915593658756</v>
      </c>
      <c r="O35" s="238">
        <f t="shared" si="4"/>
        <v>4.4196095870576642</v>
      </c>
      <c r="P35" s="238">
        <f t="shared" si="4"/>
        <v>0</v>
      </c>
      <c r="Q35" s="238">
        <f t="shared" si="4"/>
        <v>0</v>
      </c>
      <c r="R35" s="238">
        <f t="shared" si="4"/>
        <v>2.5275559754977868E-5</v>
      </c>
      <c r="S35" s="237">
        <f t="shared" si="5"/>
        <v>81.08865890666668</v>
      </c>
      <c r="T35" s="238">
        <f>IF(ISBLANK(T13),AA35/INDEX(Constants!$B$2:$B$8, MATCH(T$2, Constants!$A$2:$A$8, 0)),T13)</f>
        <v>0</v>
      </c>
      <c r="U35" s="238">
        <f>IF(ISBLANK(U13),AB35/INDEX(Constants!$B$2:$B$8, MATCH(U$2, Constants!$A$2:$A$8, 0)),U13)</f>
        <v>81.08865890666668</v>
      </c>
      <c r="V35" s="238">
        <f>IF(ISBLANK(V13),AC35/INDEX(Constants!$B$2:$B$8, MATCH(V$2, Constants!$A$2:$A$8, 0)),V13)</f>
        <v>0</v>
      </c>
      <c r="W35" s="238">
        <f>IF(ISBLANK(W13),AD35/INDEX(Constants!$B$2:$B$8, MATCH(W$2, Constants!$A$2:$A$8, 0)),W13)</f>
        <v>0</v>
      </c>
      <c r="X35" s="238">
        <f>IF(ISBLANK(X13),AE35/INDEX(Constants!$B$2:$B$8, MATCH(X$2, Constants!$A$2:$A$8, 0)),X13)</f>
        <v>0</v>
      </c>
      <c r="Y35" s="238">
        <f>IF(ISBLANK(Y13),AF35/INDEX(Constants!$B$2:$B$8, MATCH(Y$2, Constants!$A$2:$A$8, 0)),Y13)</f>
        <v>0</v>
      </c>
      <c r="Z35" s="239">
        <f t="shared" si="10"/>
        <v>24953.632988360001</v>
      </c>
      <c r="AA35" s="240">
        <f t="shared" si="6"/>
        <v>0</v>
      </c>
      <c r="AB35" s="240">
        <f>IF(ISBLANK($AB13), INDEX('Cities &amp; Towns'!$G$4:$G$259, MATCH($A13, 'Cities &amp; Towns'!$A$4:$A$259, 0)), $AB13)</f>
        <v>121.63298836000001</v>
      </c>
      <c r="AC35" s="240">
        <f t="shared" si="6"/>
        <v>0</v>
      </c>
      <c r="AD35" s="240">
        <f t="shared" si="6"/>
        <v>0</v>
      </c>
      <c r="AE35" s="240">
        <f t="shared" si="6"/>
        <v>0</v>
      </c>
      <c r="AF35" s="240">
        <f t="shared" si="6"/>
        <v>0</v>
      </c>
      <c r="AG35" s="241"/>
      <c r="AH35" s="242"/>
      <c r="AI35" s="238">
        <f>INDEX('Cities &amp; Towns'!$Y$4:$Y$259, MATCH($A35, 'Cities &amp; Towns'!$A$4:$A$259, 0))</f>
        <v>19.331399154783423</v>
      </c>
      <c r="AJ35" s="241"/>
      <c r="AK35" s="242"/>
      <c r="AL35" s="243" t="str">
        <f t="shared" si="7"/>
        <v/>
      </c>
    </row>
    <row r="36" spans="1:38" outlineLevel="1" x14ac:dyDescent="0.25">
      <c r="A36" s="221" t="s">
        <v>178</v>
      </c>
      <c r="B36" s="244">
        <f>IF(ISBLANK($B14), INDEX('Cities &amp; Towns'!$E$4:$E$259, MATCH($A36, 'Cities &amp; Towns'!$A$4:$A$259, 0)), $B14)</f>
        <v>2079</v>
      </c>
      <c r="C36" s="244">
        <f>IF(ISBLANK($C14), INDEX('Cities &amp; Towns'!$Q$4:$Q$259, MATCH($A36, 'Cities &amp; Towns'!$A$4:$A$259, 0)), $C14)</f>
        <v>1592.8833600000005</v>
      </c>
      <c r="D36" s="244">
        <f>IF(ISBLANK($D14), IF(INDEX('Cities &amp; Towns'!$Z$4:$Z$259, MATCH($A36, 'Cities &amp; Towns'!$A$4:$A$259, 0)) = 0, "", INDEX('Cities &amp; Towns'!$Z$4:$Z$259, MATCH($A36, 'Cities &amp; Towns'!$A$4:$A$259, 0))), $D14)</f>
        <v>8491.3909999999996</v>
      </c>
      <c r="E36" s="245" cm="1">
        <f t="array" ref="E36">IF(ISBLANK(E14), MAX(0, ($E$3-SUM($E$5:$E$25))*(IF($B$3=0, 0, $B$3*$B36/SUM(IF(ISBLANK(E$5:E$25), B$27:B$47, 0))) + IF($C$3=0, 0, $C$3*$C36/SUM(IF(ISBLANK(E$5:E$25), C$27:C$47, 0))) + IF($D$3=0, 0, $D$3*$D36/SUM(IF(ISBLANK(E$5:E$25), D$27:D$47, 0))) + IF(1-SUM($B$3:$D$3)&lt;=0, 0, ((1-SUM($B$3:$D$3))*$Z36/SUM(IF(ISBLANK(E$5:E$25), Z$27:Z$47, 0)))))), E14)</f>
        <v>7993.76</v>
      </c>
      <c r="F36" s="246">
        <f t="shared" si="1"/>
        <v>0.54500000000000004</v>
      </c>
      <c r="G36" s="246">
        <f t="shared" ref="G36" si="18">IF(ISBLANK(G14),G$3,G14)</f>
        <v>0.1</v>
      </c>
      <c r="H36" s="246">
        <f t="shared" si="1"/>
        <v>0.35499999999999998</v>
      </c>
      <c r="I36" s="246">
        <f t="shared" si="1"/>
        <v>0</v>
      </c>
      <c r="J36" s="246">
        <f t="shared" si="1"/>
        <v>0</v>
      </c>
      <c r="K36" s="246">
        <f t="shared" si="1"/>
        <v>0</v>
      </c>
      <c r="L36" s="247">
        <f t="shared" si="3"/>
        <v>5.7822668710656266</v>
      </c>
      <c r="M36" s="248">
        <f t="shared" si="9"/>
        <v>3.6059905226017417</v>
      </c>
      <c r="N36" s="248">
        <f t="shared" si="4"/>
        <v>0.59743171612551127</v>
      </c>
      <c r="O36" s="248">
        <f t="shared" si="4"/>
        <v>1.5788356030445325</v>
      </c>
      <c r="P36" s="248">
        <f t="shared" si="4"/>
        <v>0</v>
      </c>
      <c r="Q36" s="248">
        <f t="shared" si="4"/>
        <v>0</v>
      </c>
      <c r="R36" s="248">
        <f t="shared" si="4"/>
        <v>9.0292938419037622E-6</v>
      </c>
      <c r="S36" s="247">
        <f t="shared" si="5"/>
        <v>13.0224335</v>
      </c>
      <c r="T36" s="248">
        <f>IF(ISBLANK(T14),AA36/INDEX(Constants!$B$2:$B$8, MATCH(T$2, Constants!$A$2:$A$8, 0)),T14)</f>
        <v>0</v>
      </c>
      <c r="U36" s="248">
        <f>IF(ISBLANK(U14),AB36/INDEX(Constants!$B$2:$B$8, MATCH(U$2, Constants!$A$2:$A$8, 0)),U14)</f>
        <v>13.0224335</v>
      </c>
      <c r="V36" s="248">
        <f>IF(ISBLANK(V14),AC36/INDEX(Constants!$B$2:$B$8, MATCH(V$2, Constants!$A$2:$A$8, 0)),V14)</f>
        <v>0</v>
      </c>
      <c r="W36" s="248">
        <f>IF(ISBLANK(W14),AD36/INDEX(Constants!$B$2:$B$8, MATCH(W$2, Constants!$A$2:$A$8, 0)),W14)</f>
        <v>0</v>
      </c>
      <c r="X36" s="248">
        <f>IF(ISBLANK(X14),AE36/INDEX(Constants!$B$2:$B$8, MATCH(X$2, Constants!$A$2:$A$8, 0)),X14)</f>
        <v>0</v>
      </c>
      <c r="Y36" s="249">
        <f>IF(ISBLANK(Y14),AF36/INDEX(Constants!$B$2:$B$8, MATCH(Y$2, Constants!$A$2:$A$8, 0)),Y14)</f>
        <v>0</v>
      </c>
      <c r="Z36" s="250">
        <f t="shared" si="10"/>
        <v>22995.533650249999</v>
      </c>
      <c r="AA36" s="244">
        <f t="shared" si="6"/>
        <v>0</v>
      </c>
      <c r="AB36" s="244">
        <f>IF(ISBLANK($AB14), INDEX('Cities &amp; Towns'!$G$4:$G$259, MATCH($A14, 'Cities &amp; Towns'!$A$4:$A$259, 0)), $AB14)</f>
        <v>19.533650250000001</v>
      </c>
      <c r="AC36" s="244">
        <f t="shared" si="6"/>
        <v>0</v>
      </c>
      <c r="AD36" s="244">
        <f t="shared" si="6"/>
        <v>0</v>
      </c>
      <c r="AE36" s="244">
        <f t="shared" si="6"/>
        <v>0</v>
      </c>
      <c r="AF36" s="244">
        <f t="shared" si="6"/>
        <v>0</v>
      </c>
      <c r="AG36" s="251"/>
      <c r="AH36" s="221"/>
      <c r="AI36" s="248">
        <f>INDEX('Cities &amp; Towns'!$Y$4:$Y$259, MATCH($A36, 'Cities &amp; Towns'!$A$4:$A$259, 0))</f>
        <v>1.8887365956491151</v>
      </c>
      <c r="AJ36" s="251"/>
      <c r="AK36" s="221"/>
      <c r="AL36" s="252">
        <f t="shared" si="7"/>
        <v>1</v>
      </c>
    </row>
    <row r="37" spans="1:38" outlineLevel="1" x14ac:dyDescent="0.25">
      <c r="A37" s="220" t="s">
        <v>179</v>
      </c>
      <c r="B37" s="234">
        <f>IF(ISBLANK($B15), INDEX('Cities &amp; Towns'!$E$4:$E$259, MATCH($A37, 'Cities &amp; Towns'!$A$4:$A$259, 0)), $B15)</f>
        <v>1683</v>
      </c>
      <c r="C37" s="234">
        <f>IF(ISBLANK($C15), INDEX('Cities &amp; Towns'!$Q$4:$Q$259, MATCH($A37, 'Cities &amp; Towns'!$A$4:$A$259, 0)), $C15)</f>
        <v>38124.890940000012</v>
      </c>
      <c r="D37" s="234">
        <f>IF(ISBLANK($D15), IF(INDEX('Cities &amp; Towns'!$Z$4:$Z$259, MATCH($A37, 'Cities &amp; Towns'!$A$4:$A$259, 0)) = 0, "", INDEX('Cities &amp; Towns'!$Z$4:$Z$259, MATCH($A37, 'Cities &amp; Towns'!$A$4:$A$259, 0))), $D15)</f>
        <v>12449.151</v>
      </c>
      <c r="E37" s="235" cm="1">
        <f t="array" ref="E37">IF(ISBLANK(E15), MAX(0, ($E$3-SUM($E$5:$E$25))*(IF($B$3=0, 0, $B$3*$B37/SUM(IF(ISBLANK(E$5:E$25), B$27:B$47, 0))) + IF($C$3=0, 0, $C$3*$C37/SUM(IF(ISBLANK(E$5:E$25), C$27:C$47, 0))) + IF($D$3=0, 0, $D$3*$D37/SUM(IF(ISBLANK(E$5:E$25), D$27:D$47, 0))) + IF(1-SUM($B$3:$D$3)&lt;=0, 0, ((1-SUM($B$3:$D$3))*$Z37/SUM(IF(ISBLANK(E$5:E$25), Z$27:Z$47, 0)))))), E15)</f>
        <v>8966.75</v>
      </c>
      <c r="F37" s="236">
        <f t="shared" ref="F37:K46" si="19">IF(ISBLANK(F15),F$3,F15)</f>
        <v>0.54500000000000004</v>
      </c>
      <c r="G37" s="236">
        <f t="shared" ref="G37" si="20">IF(ISBLANK(G15),G$3,G15)</f>
        <v>0.1</v>
      </c>
      <c r="H37" s="236">
        <f t="shared" si="19"/>
        <v>0.35499999999999998</v>
      </c>
      <c r="I37" s="236">
        <f t="shared" si="19"/>
        <v>0</v>
      </c>
      <c r="J37" s="236">
        <f t="shared" si="19"/>
        <v>0</v>
      </c>
      <c r="K37" s="236">
        <f t="shared" si="19"/>
        <v>0</v>
      </c>
      <c r="L37" s="237">
        <f t="shared" si="3"/>
        <v>5.7854951022671717</v>
      </c>
      <c r="M37" s="238">
        <f t="shared" si="9"/>
        <v>3.5094687093444805</v>
      </c>
      <c r="N37" s="238">
        <f t="shared" si="4"/>
        <v>0.7394428108587473</v>
      </c>
      <c r="O37" s="238">
        <f t="shared" si="4"/>
        <v>1.5365747944578731</v>
      </c>
      <c r="P37" s="238">
        <f t="shared" si="4"/>
        <v>0</v>
      </c>
      <c r="Q37" s="238">
        <f t="shared" si="4"/>
        <v>0</v>
      </c>
      <c r="R37" s="238">
        <f t="shared" si="4"/>
        <v>8.7876060702386369E-6</v>
      </c>
      <c r="S37" s="237">
        <f t="shared" si="5"/>
        <v>25.334357756666666</v>
      </c>
      <c r="T37" s="238">
        <f>IF(ISBLANK(T15),AA37/INDEX(Constants!$B$2:$B$8, MATCH(T$2, Constants!$A$2:$A$8, 0)),T15)</f>
        <v>0</v>
      </c>
      <c r="U37" s="238">
        <f>IF(ISBLANK(U15),AB37/INDEX(Constants!$B$2:$B$8, MATCH(U$2, Constants!$A$2:$A$8, 0)),U15)</f>
        <v>25.334357756666666</v>
      </c>
      <c r="V37" s="238">
        <f>IF(ISBLANK(V15),AC37/INDEX(Constants!$B$2:$B$8, MATCH(V$2, Constants!$A$2:$A$8, 0)),V15)</f>
        <v>0</v>
      </c>
      <c r="W37" s="238">
        <f>IF(ISBLANK(W15),AD37/INDEX(Constants!$B$2:$B$8, MATCH(W$2, Constants!$A$2:$A$8, 0)),W15)</f>
        <v>0</v>
      </c>
      <c r="X37" s="238">
        <f>IF(ISBLANK(X15),AE37/INDEX(Constants!$B$2:$B$8, MATCH(X$2, Constants!$A$2:$A$8, 0)),X15)</f>
        <v>0</v>
      </c>
      <c r="Y37" s="238">
        <f>IF(ISBLANK(Y15),AF37/INDEX(Constants!$B$2:$B$8, MATCH(Y$2, Constants!$A$2:$A$8, 0)),Y15)</f>
        <v>0</v>
      </c>
      <c r="Z37" s="239">
        <f t="shared" si="10"/>
        <v>26406.001536635002</v>
      </c>
      <c r="AA37" s="240">
        <f t="shared" ref="AA37:AF46" si="21">AA15</f>
        <v>0</v>
      </c>
      <c r="AB37" s="240">
        <f>IF(ISBLANK($AB15), INDEX('Cities &amp; Towns'!$G$4:$G$259, MATCH($A15, 'Cities &amp; Towns'!$A$4:$A$259, 0)), $AB15)</f>
        <v>38.001536635000001</v>
      </c>
      <c r="AC37" s="240">
        <f t="shared" si="21"/>
        <v>0</v>
      </c>
      <c r="AD37" s="240">
        <f t="shared" si="21"/>
        <v>0</v>
      </c>
      <c r="AE37" s="240">
        <f t="shared" si="21"/>
        <v>0</v>
      </c>
      <c r="AF37" s="240">
        <f t="shared" si="21"/>
        <v>0</v>
      </c>
      <c r="AG37" s="241"/>
      <c r="AH37" s="242"/>
      <c r="AI37" s="238">
        <f>INDEX('Cities &amp; Towns'!$Y$4:$Y$259, MATCH($A37, 'Cities &amp; Towns'!$A$4:$A$259, 0))</f>
        <v>1.3156678678390934</v>
      </c>
      <c r="AJ37" s="241"/>
      <c r="AK37" s="242"/>
      <c r="AL37" s="243">
        <f t="shared" si="7"/>
        <v>1</v>
      </c>
    </row>
    <row r="38" spans="1:38" outlineLevel="1" x14ac:dyDescent="0.25">
      <c r="A38" s="221" t="s">
        <v>180</v>
      </c>
      <c r="B38" s="244">
        <f>IF(ISBLANK($B16), INDEX('Cities &amp; Towns'!$E$4:$E$259, MATCH($A38, 'Cities &amp; Towns'!$A$4:$A$259, 0)), $B16)</f>
        <v>1239</v>
      </c>
      <c r="C38" s="244">
        <f>IF(ISBLANK($C16), INDEX('Cities &amp; Towns'!$Q$4:$Q$259, MATCH($A38, 'Cities &amp; Towns'!$A$4:$A$259, 0)), $C16)</f>
        <v>1911.712319999999</v>
      </c>
      <c r="D38" s="244">
        <f>IF(ISBLANK($D16), IF(INDEX('Cities &amp; Towns'!$Z$4:$Z$259, MATCH($A38, 'Cities &amp; Towns'!$A$4:$A$259, 0)) = 0, "", INDEX('Cities &amp; Towns'!$Z$4:$Z$259, MATCH($A38, 'Cities &amp; Towns'!$A$4:$A$259, 0))), $D16)</f>
        <v>6945.6229999999996</v>
      </c>
      <c r="E38" s="245" cm="1">
        <f t="array" ref="E38">IF(ISBLANK(E16), MAX(0, ($E$3-SUM($E$5:$E$25))*(IF($B$3=0, 0, $B$3*$B38/SUM(IF(ISBLANK(E$5:E$25), B$27:B$47, 0))) + IF($C$3=0, 0, $C$3*$C38/SUM(IF(ISBLANK(E$5:E$25), C$27:C$47, 0))) + IF($D$3=0, 0, $D$3*$D38/SUM(IF(ISBLANK(E$5:E$25), D$27:D$47, 0))) + IF(1-SUM($B$3:$D$3)&lt;=0, 0, ((1-SUM($B$3:$D$3))*$Z38/SUM(IF(ISBLANK(E$5:E$25), Z$27:Z$47, 0)))))), E16)</f>
        <v>8265.5</v>
      </c>
      <c r="F38" s="246">
        <f t="shared" si="19"/>
        <v>0.54500000000000004</v>
      </c>
      <c r="G38" s="246">
        <f t="shared" ref="G38" si="22">IF(ISBLANK(G16),G$3,G16)</f>
        <v>0.1</v>
      </c>
      <c r="H38" s="246">
        <f t="shared" si="19"/>
        <v>0.35499999999999998</v>
      </c>
      <c r="I38" s="246">
        <f t="shared" si="19"/>
        <v>0</v>
      </c>
      <c r="J38" s="246">
        <f t="shared" si="19"/>
        <v>0</v>
      </c>
      <c r="K38" s="246">
        <f t="shared" si="19"/>
        <v>0</v>
      </c>
      <c r="L38" s="247">
        <f t="shared" si="3"/>
        <v>5.4285134956928891</v>
      </c>
      <c r="M38" s="248">
        <f t="shared" si="9"/>
        <v>3.4016654136249445</v>
      </c>
      <c r="N38" s="248">
        <f t="shared" si="4"/>
        <v>0.53746502749523017</v>
      </c>
      <c r="O38" s="248">
        <f t="shared" si="4"/>
        <v>1.4893745369029148</v>
      </c>
      <c r="P38" s="248">
        <f t="shared" si="4"/>
        <v>0</v>
      </c>
      <c r="Q38" s="248">
        <f t="shared" si="4"/>
        <v>0</v>
      </c>
      <c r="R38" s="248">
        <f t="shared" si="4"/>
        <v>8.517669799448044E-6</v>
      </c>
      <c r="S38" s="247">
        <f t="shared" si="5"/>
        <v>18.251669510000003</v>
      </c>
      <c r="T38" s="248">
        <f>IF(ISBLANK(T16),AA38/INDEX(Constants!$B$2:$B$8, MATCH(T$2, Constants!$A$2:$A$8, 0)),T16)</f>
        <v>0</v>
      </c>
      <c r="U38" s="248">
        <f>IF(ISBLANK(U16),AB38/INDEX(Constants!$B$2:$B$8, MATCH(U$2, Constants!$A$2:$A$8, 0)),U16)</f>
        <v>18.251669510000003</v>
      </c>
      <c r="V38" s="248">
        <f>IF(ISBLANK(V16),AC38/INDEX(Constants!$B$2:$B$8, MATCH(V$2, Constants!$A$2:$A$8, 0)),V16)</f>
        <v>0</v>
      </c>
      <c r="W38" s="248">
        <f>IF(ISBLANK(W16),AD38/INDEX(Constants!$B$2:$B$8, MATCH(W$2, Constants!$A$2:$A$8, 0)),W16)</f>
        <v>0</v>
      </c>
      <c r="X38" s="248">
        <f>IF(ISBLANK(X16),AE38/INDEX(Constants!$B$2:$B$8, MATCH(X$2, Constants!$A$2:$A$8, 0)),X16)</f>
        <v>0</v>
      </c>
      <c r="Y38" s="249">
        <f>IF(ISBLANK(Y16),AF38/INDEX(Constants!$B$2:$B$8, MATCH(Y$2, Constants!$A$2:$A$8, 0)),Y16)</f>
        <v>0</v>
      </c>
      <c r="Z38" s="250">
        <f t="shared" si="10"/>
        <v>30235.377504265001</v>
      </c>
      <c r="AA38" s="244">
        <f t="shared" si="21"/>
        <v>0</v>
      </c>
      <c r="AB38" s="244">
        <f>IF(ISBLANK($AB16), INDEX('Cities &amp; Towns'!$G$4:$G$259, MATCH($A16, 'Cities &amp; Towns'!$A$4:$A$259, 0)), $AB16)</f>
        <v>27.377504265000002</v>
      </c>
      <c r="AC38" s="244">
        <f t="shared" si="21"/>
        <v>0</v>
      </c>
      <c r="AD38" s="244">
        <f t="shared" si="21"/>
        <v>0</v>
      </c>
      <c r="AE38" s="244">
        <f t="shared" si="21"/>
        <v>0</v>
      </c>
      <c r="AF38" s="244">
        <f t="shared" si="21"/>
        <v>0</v>
      </c>
      <c r="AG38" s="251"/>
      <c r="AH38" s="221"/>
      <c r="AI38" s="248">
        <f>INDEX('Cities &amp; Towns'!$Y$4:$Y$259, MATCH($A38, 'Cities &amp; Towns'!$A$4:$A$259, 0))</f>
        <v>1.8042902052118472E-2</v>
      </c>
      <c r="AJ38" s="251"/>
      <c r="AK38" s="221"/>
      <c r="AL38" s="252">
        <f t="shared" si="7"/>
        <v>1</v>
      </c>
    </row>
    <row r="39" spans="1:38" outlineLevel="1" x14ac:dyDescent="0.25">
      <c r="A39" s="220" t="s">
        <v>181</v>
      </c>
      <c r="B39" s="234">
        <f>IF(ISBLANK($B17), INDEX('Cities &amp; Towns'!$E$4:$E$259, MATCH($A39, 'Cities &amp; Towns'!$A$4:$A$259, 0)), $B17)</f>
        <v>646</v>
      </c>
      <c r="C39" s="234">
        <f>IF(ISBLANK($C17), INDEX('Cities &amp; Towns'!$Q$4:$Q$259, MATCH($A39, 'Cities &amp; Towns'!$A$4:$A$259, 0)), $C17)</f>
        <v>8138.1933000000008</v>
      </c>
      <c r="D39" s="234">
        <f>IF(ISBLANK($D17), IF(INDEX('Cities &amp; Towns'!$Z$4:$Z$259, MATCH($A39, 'Cities &amp; Towns'!$A$4:$A$259, 0)) = 0, "", INDEX('Cities &amp; Towns'!$Z$4:$Z$259, MATCH($A39, 'Cities &amp; Towns'!$A$4:$A$259, 0))), $D17)</f>
        <v>5375.9669999999996</v>
      </c>
      <c r="E39" s="235" cm="1">
        <f t="array" ref="E39">IF(ISBLANK(E17), MAX(0, ($E$3-SUM($E$5:$E$25))*(IF($B$3=0, 0, $B$3*$B39/SUM(IF(ISBLANK(E$5:E$25), B$27:B$47, 0))) + IF($C$3=0, 0, $C$3*$C39/SUM(IF(ISBLANK(E$5:E$25), C$27:C$47, 0))) + IF($D$3=0, 0, $D$3*$D39/SUM(IF(ISBLANK(E$5:E$25), D$27:D$47, 0))) + IF(1-SUM($B$3:$D$3)&lt;=0, 0, ((1-SUM($B$3:$D$3))*$Z39/SUM(IF(ISBLANK(E$5:E$25), Z$27:Z$47, 0)))))), E17)</f>
        <v>3527.96</v>
      </c>
      <c r="F39" s="236">
        <f t="shared" si="19"/>
        <v>0.54500000000000004</v>
      </c>
      <c r="G39" s="236">
        <f t="shared" ref="G39" si="23">IF(ISBLANK(G17),G$3,G17)</f>
        <v>0.1</v>
      </c>
      <c r="H39" s="236">
        <f t="shared" si="19"/>
        <v>0.35499999999999998</v>
      </c>
      <c r="I39" s="236">
        <f t="shared" si="19"/>
        <v>0</v>
      </c>
      <c r="J39" s="236">
        <f t="shared" si="19"/>
        <v>0</v>
      </c>
      <c r="K39" s="236">
        <f t="shared" si="19"/>
        <v>0</v>
      </c>
      <c r="L39" s="237">
        <f t="shared" si="3"/>
        <v>2.2367661446459413</v>
      </c>
      <c r="M39" s="238">
        <f t="shared" si="9"/>
        <v>1.3320813839083119</v>
      </c>
      <c r="N39" s="238">
        <f t="shared" si="4"/>
        <v>0.32144708175890657</v>
      </c>
      <c r="O39" s="238">
        <f t="shared" si="4"/>
        <v>0.58323434348625236</v>
      </c>
      <c r="P39" s="238">
        <f t="shared" si="4"/>
        <v>0</v>
      </c>
      <c r="Q39" s="238">
        <f t="shared" si="4"/>
        <v>0</v>
      </c>
      <c r="R39" s="238">
        <f t="shared" si="4"/>
        <v>3.3354924704460599E-6</v>
      </c>
      <c r="S39" s="237">
        <f t="shared" si="5"/>
        <v>11.899753116666666</v>
      </c>
      <c r="T39" s="238">
        <f>IF(ISBLANK(T17),AA39/INDEX(Constants!$B$2:$B$8, MATCH(T$2, Constants!$A$2:$A$8, 0)),T17)</f>
        <v>0</v>
      </c>
      <c r="U39" s="238">
        <f>IF(ISBLANK(U17),AB39/INDEX(Constants!$B$2:$B$8, MATCH(U$2, Constants!$A$2:$A$8, 0)),U17)</f>
        <v>11.899753116666666</v>
      </c>
      <c r="V39" s="238">
        <f>IF(ISBLANK(V17),AC39/INDEX(Constants!$B$2:$B$8, MATCH(V$2, Constants!$A$2:$A$8, 0)),V17)</f>
        <v>0</v>
      </c>
      <c r="W39" s="238">
        <f>IF(ISBLANK(W17),AD39/INDEX(Constants!$B$2:$B$8, MATCH(W$2, Constants!$A$2:$A$8, 0)),W17)</f>
        <v>0</v>
      </c>
      <c r="X39" s="238">
        <f>IF(ISBLANK(X17),AE39/INDEX(Constants!$B$2:$B$8, MATCH(X$2, Constants!$A$2:$A$8, 0)),X17)</f>
        <v>0</v>
      </c>
      <c r="Y39" s="238">
        <f>IF(ISBLANK(Y17),AF39/INDEX(Constants!$B$2:$B$8, MATCH(Y$2, Constants!$A$2:$A$8, 0)),Y17)</f>
        <v>0</v>
      </c>
      <c r="Z39" s="239">
        <f t="shared" si="10"/>
        <v>9937.849629675</v>
      </c>
      <c r="AA39" s="240">
        <f t="shared" si="21"/>
        <v>0</v>
      </c>
      <c r="AB39" s="240">
        <f>IF(ISBLANK($AB17), INDEX('Cities &amp; Towns'!$G$4:$G$259, MATCH($A17, 'Cities &amp; Towns'!$A$4:$A$259, 0)), $AB17)</f>
        <v>17.849629674999999</v>
      </c>
      <c r="AC39" s="240">
        <f t="shared" si="21"/>
        <v>0</v>
      </c>
      <c r="AD39" s="240">
        <f t="shared" si="21"/>
        <v>0</v>
      </c>
      <c r="AE39" s="240">
        <f t="shared" si="21"/>
        <v>0</v>
      </c>
      <c r="AF39" s="240">
        <f t="shared" si="21"/>
        <v>0</v>
      </c>
      <c r="AG39" s="241"/>
      <c r="AH39" s="242"/>
      <c r="AI39" s="238">
        <f>INDEX('Cities &amp; Towns'!$Y$4:$Y$259, MATCH($A39, 'Cities &amp; Towns'!$A$4:$A$259, 0))</f>
        <v>0</v>
      </c>
      <c r="AJ39" s="241"/>
      <c r="AK39" s="242"/>
      <c r="AL39" s="243">
        <f t="shared" si="7"/>
        <v>1</v>
      </c>
    </row>
    <row r="40" spans="1:38" outlineLevel="1" x14ac:dyDescent="0.25">
      <c r="A40" s="221" t="s">
        <v>182</v>
      </c>
      <c r="B40" s="244">
        <f>IF(ISBLANK($B18), INDEX('Cities &amp; Towns'!$E$4:$E$259, MATCH($A40, 'Cities &amp; Towns'!$A$4:$A$259, 0)), $B18)</f>
        <v>739</v>
      </c>
      <c r="C40" s="244">
        <f>IF(ISBLANK($C18), INDEX('Cities &amp; Towns'!$Q$4:$Q$259, MATCH($A40, 'Cities &amp; Towns'!$A$4:$A$259, 0)), $C18)</f>
        <v>546.82110000000011</v>
      </c>
      <c r="D40" s="244">
        <f>IF(ISBLANK($D18), IF(INDEX('Cities &amp; Towns'!$Z$4:$Z$259, MATCH($A40, 'Cities &amp; Towns'!$A$4:$A$259, 0)) = 0, "", INDEX('Cities &amp; Towns'!$Z$4:$Z$259, MATCH($A40, 'Cities &amp; Towns'!$A$4:$A$259, 0))), $D18)</f>
        <v>3753.1880000000001</v>
      </c>
      <c r="E40" s="245" cm="1">
        <f t="array" ref="E40">IF(ISBLANK(E18), MAX(0, ($E$3-SUM($E$5:$E$25))*(IF($B$3=0, 0, $B$3*$B40/SUM(IF(ISBLANK(E$5:E$25), B$27:B$47, 0))) + IF($C$3=0, 0, $C$3*$C40/SUM(IF(ISBLANK(E$5:E$25), C$27:C$47, 0))) + IF($D$3=0, 0, $D$3*$D40/SUM(IF(ISBLANK(E$5:E$25), D$27:D$47, 0))) + IF(1-SUM($B$3:$D$3)&lt;=0, 0, ((1-SUM($B$3:$D$3))*$Z40/SUM(IF(ISBLANK(E$5:E$25), Z$27:Z$47, 0)))))), E18)</f>
        <v>4316.76</v>
      </c>
      <c r="F40" s="253">
        <f t="shared" si="19"/>
        <v>0.54500000000000004</v>
      </c>
      <c r="G40" s="253">
        <f t="shared" ref="G40" si="24">IF(ISBLANK(G18),G$3,G18)</f>
        <v>0.1</v>
      </c>
      <c r="H40" s="253">
        <f t="shared" si="19"/>
        <v>0.35499999999999998</v>
      </c>
      <c r="I40" s="253">
        <f t="shared" si="19"/>
        <v>0</v>
      </c>
      <c r="J40" s="253">
        <f t="shared" si="19"/>
        <v>0</v>
      </c>
      <c r="K40" s="253">
        <f t="shared" si="19"/>
        <v>0</v>
      </c>
      <c r="L40" s="247">
        <f t="shared" si="3"/>
        <v>4.6085799095684044</v>
      </c>
      <c r="M40" s="248">
        <f t="shared" si="9"/>
        <v>3.0730400082744076</v>
      </c>
      <c r="N40" s="248">
        <f t="shared" si="4"/>
        <v>0.19004198841415781</v>
      </c>
      <c r="O40" s="248">
        <f t="shared" si="4"/>
        <v>1.3454902180783552</v>
      </c>
      <c r="P40" s="248">
        <f t="shared" si="4"/>
        <v>0</v>
      </c>
      <c r="Q40" s="248">
        <f t="shared" si="4"/>
        <v>0</v>
      </c>
      <c r="R40" s="248">
        <f t="shared" si="4"/>
        <v>7.6948014834537369E-6</v>
      </c>
      <c r="S40" s="247">
        <f t="shared" si="5"/>
        <v>3.3382238133333337</v>
      </c>
      <c r="T40" s="248">
        <f>IF(ISBLANK(T18),AA40/INDEX(Constants!$B$2:$B$8, MATCH(T$2, Constants!$A$2:$A$8, 0)),T18)</f>
        <v>0</v>
      </c>
      <c r="U40" s="248">
        <f>IF(ISBLANK(U18),AB40/INDEX(Constants!$B$2:$B$8, MATCH(U$2, Constants!$A$2:$A$8, 0)),U18)</f>
        <v>3.3382238133333337</v>
      </c>
      <c r="V40" s="248">
        <f>IF(ISBLANK(V18),AC40/INDEX(Constants!$B$2:$B$8, MATCH(V$2, Constants!$A$2:$A$8, 0)),V18)</f>
        <v>0</v>
      </c>
      <c r="W40" s="248">
        <f>IF(ISBLANK(W18),AD40/INDEX(Constants!$B$2:$B$8, MATCH(W$2, Constants!$A$2:$A$8, 0)),W18)</f>
        <v>0</v>
      </c>
      <c r="X40" s="248">
        <f>IF(ISBLANK(X18),AE40/INDEX(Constants!$B$2:$B$8, MATCH(X$2, Constants!$A$2:$A$8, 0)),X18)</f>
        <v>0</v>
      </c>
      <c r="Y40" s="249">
        <f>IF(ISBLANK(Y18),AF40/INDEX(Constants!$B$2:$B$8, MATCH(Y$2, Constants!$A$2:$A$8, 0)),Y18)</f>
        <v>0</v>
      </c>
      <c r="Z40" s="250">
        <f t="shared" si="10"/>
        <v>31813.007335720002</v>
      </c>
      <c r="AA40" s="244">
        <f t="shared" si="21"/>
        <v>0</v>
      </c>
      <c r="AB40" s="244">
        <f>IF(ISBLANK($AB18), INDEX('Cities &amp; Towns'!$G$4:$G$259, MATCH($A18, 'Cities &amp; Towns'!$A$4:$A$259, 0)), $AB18)</f>
        <v>5.0073357200000004</v>
      </c>
      <c r="AC40" s="244">
        <f t="shared" si="21"/>
        <v>0</v>
      </c>
      <c r="AD40" s="244">
        <f t="shared" si="21"/>
        <v>0</v>
      </c>
      <c r="AE40" s="244">
        <f t="shared" si="21"/>
        <v>0</v>
      </c>
      <c r="AF40" s="244">
        <f t="shared" si="21"/>
        <v>0</v>
      </c>
      <c r="AG40" s="251"/>
      <c r="AH40" s="221"/>
      <c r="AI40" s="248">
        <f>INDEX('Cities &amp; Towns'!$Y$4:$Y$259, MATCH($A40, 'Cities &amp; Towns'!$A$4:$A$259, 0))</f>
        <v>0.42503595360201263</v>
      </c>
      <c r="AJ40" s="251"/>
      <c r="AK40" s="221"/>
      <c r="AL40" s="252">
        <f t="shared" si="7"/>
        <v>1</v>
      </c>
    </row>
    <row r="41" spans="1:38" outlineLevel="1" x14ac:dyDescent="0.25">
      <c r="A41" s="220" t="s">
        <v>183</v>
      </c>
      <c r="B41" s="234">
        <f>IF(ISBLANK($B19), INDEX('Cities &amp; Towns'!$E$4:$E$259, MATCH($A41, 'Cities &amp; Towns'!$A$4:$A$259, 0)), $B19)</f>
        <v>1221</v>
      </c>
      <c r="C41" s="234">
        <f>IF(ISBLANK($C19), INDEX('Cities &amp; Towns'!$Q$4:$Q$259, MATCH($A41, 'Cities &amp; Towns'!$A$4:$A$259, 0)), $C19)</f>
        <v>1115.55972</v>
      </c>
      <c r="D41" s="234">
        <f>IF(ISBLANK($D19), IF(INDEX('Cities &amp; Towns'!$Z$4:$Z$259, MATCH($A41, 'Cities &amp; Towns'!$A$4:$A$259, 0)) = 0, "", INDEX('Cities &amp; Towns'!$Z$4:$Z$259, MATCH($A41, 'Cities &amp; Towns'!$A$4:$A$259, 0))), $D19)</f>
        <v>7548.1109999999999</v>
      </c>
      <c r="E41" s="235" cm="1">
        <f t="array" ref="E41">IF(ISBLANK(E19), MAX(0, ($E$3-SUM($E$5:$E$25))*(IF($B$3=0, 0, $B$3*$B41/SUM(IF(ISBLANK(E$5:E$25), B$27:B$47, 0))) + IF($C$3=0, 0, $C$3*$C41/SUM(IF(ISBLANK(E$5:E$25), C$27:C$47, 0))) + IF($D$3=0, 0, $D$3*$D41/SUM(IF(ISBLANK(E$5:E$25), D$27:D$47, 0))) + IF(1-SUM($B$3:$D$3)&lt;=0, 0, ((1-SUM($B$3:$D$3))*$Z41/SUM(IF(ISBLANK(E$5:E$25), Z$27:Z$47, 0)))))), E19)</f>
        <v>8994.14</v>
      </c>
      <c r="F41" s="254">
        <f t="shared" si="19"/>
        <v>0.29299999999999998</v>
      </c>
      <c r="G41" s="254">
        <f t="shared" ref="G41" si="25">IF(ISBLANK(G19),G$3,G19)</f>
        <v>0.1</v>
      </c>
      <c r="H41" s="254">
        <f t="shared" si="19"/>
        <v>0.217</v>
      </c>
      <c r="I41" s="254">
        <f t="shared" si="19"/>
        <v>0</v>
      </c>
      <c r="J41" s="254">
        <f t="shared" si="19"/>
        <v>0</v>
      </c>
      <c r="K41" s="254">
        <f t="shared" si="19"/>
        <v>0.39</v>
      </c>
      <c r="L41" s="237">
        <f t="shared" si="3"/>
        <v>4.8338511513238709</v>
      </c>
      <c r="M41" s="238">
        <f t="shared" si="9"/>
        <v>2.4974495780225219</v>
      </c>
      <c r="N41" s="238">
        <f t="shared" si="4"/>
        <v>0.44292606750729629</v>
      </c>
      <c r="O41" s="238">
        <f t="shared" si="4"/>
        <v>1.0934755057940533</v>
      </c>
      <c r="P41" s="238">
        <f t="shared" si="4"/>
        <v>0</v>
      </c>
      <c r="Q41" s="238">
        <f t="shared" si="4"/>
        <v>0</v>
      </c>
      <c r="R41" s="238">
        <f t="shared" si="4"/>
        <v>0.8</v>
      </c>
      <c r="S41" s="237">
        <f t="shared" si="5"/>
        <v>14.971200396666667</v>
      </c>
      <c r="T41" s="238">
        <f>IF(ISBLANK(T19),AA41/INDEX(Constants!$B$2:$B$8, MATCH(T$2, Constants!$A$2:$A$8, 0)),T19)</f>
        <v>0</v>
      </c>
      <c r="U41" s="238">
        <f>IF(ISBLANK(U19),AB41/INDEX(Constants!$B$2:$B$8, MATCH(U$2, Constants!$A$2:$A$8, 0)),U19)</f>
        <v>12.971200396666667</v>
      </c>
      <c r="V41" s="238">
        <f>IF(ISBLANK(V19),AC41/INDEX(Constants!$B$2:$B$8, MATCH(V$2, Constants!$A$2:$A$8, 0)),V19)</f>
        <v>0</v>
      </c>
      <c r="W41" s="238">
        <f>IF(ISBLANK(W19),AD41/INDEX(Constants!$B$2:$B$8, MATCH(W$2, Constants!$A$2:$A$8, 0)),W19)</f>
        <v>0</v>
      </c>
      <c r="X41" s="238">
        <f>IF(ISBLANK(X19),AE41/INDEX(Constants!$B$2:$B$8, MATCH(X$2, Constants!$A$2:$A$8, 0)),X19)</f>
        <v>0</v>
      </c>
      <c r="Y41" s="238">
        <f>IF(ISBLANK(Y19),AF41/INDEX(Constants!$B$2:$B$8, MATCH(Y$2, Constants!$A$2:$A$8, 0)),Y19)</f>
        <v>2</v>
      </c>
      <c r="Z41" s="239">
        <f t="shared" si="10"/>
        <v>18515.456800594999</v>
      </c>
      <c r="AA41" s="240">
        <f t="shared" si="21"/>
        <v>0</v>
      </c>
      <c r="AB41" s="240">
        <f>IF(ISBLANK($AB19), INDEX('Cities &amp; Towns'!$G$4:$G$259, MATCH($A19, 'Cities &amp; Towns'!$A$4:$A$259, 0)), $AB19)</f>
        <v>19.456800595000001</v>
      </c>
      <c r="AC41" s="240">
        <f t="shared" si="21"/>
        <v>0</v>
      </c>
      <c r="AD41" s="240">
        <f t="shared" si="21"/>
        <v>0</v>
      </c>
      <c r="AE41" s="240">
        <f t="shared" si="21"/>
        <v>0</v>
      </c>
      <c r="AF41" s="240">
        <f t="shared" si="21"/>
        <v>0</v>
      </c>
      <c r="AG41" s="241"/>
      <c r="AH41" s="220"/>
      <c r="AI41" s="255">
        <f>INDEX('Cities &amp; Towns'!$Y$4:$Y$259, MATCH($A41, 'Cities &amp; Towns'!$A$4:$A$259, 0))</f>
        <v>1.2125014028413243</v>
      </c>
      <c r="AJ41" s="241"/>
      <c r="AK41" s="220"/>
      <c r="AL41" s="243">
        <f t="shared" si="7"/>
        <v>1</v>
      </c>
    </row>
    <row r="42" spans="1:38" outlineLevel="1" x14ac:dyDescent="0.25">
      <c r="A42" s="221" t="s">
        <v>184</v>
      </c>
      <c r="B42" s="244">
        <f>IF(ISBLANK($B20), INDEX('Cities &amp; Towns'!$E$4:$E$259, MATCH($A42, 'Cities &amp; Towns'!$A$4:$A$259, 0)), $B20)</f>
        <v>1260</v>
      </c>
      <c r="C42" s="244">
        <f>IF(ISBLANK($C20), INDEX('Cities &amp; Towns'!$Q$4:$Q$259, MATCH($A42, 'Cities &amp; Towns'!$A$4:$A$259, 0)), $C20)</f>
        <v>2367.4863599999994</v>
      </c>
      <c r="D42" s="244">
        <f>IF(ISBLANK($D20), IF(INDEX('Cities &amp; Towns'!$Z$4:$Z$259, MATCH($A42, 'Cities &amp; Towns'!$A$4:$A$259, 0)) = 0, "", INDEX('Cities &amp; Towns'!$Z$4:$Z$259, MATCH($A42, 'Cities &amp; Towns'!$A$4:$A$259, 0))), $D20)</f>
        <v>9957.6640000000007</v>
      </c>
      <c r="E42" s="245" cm="1">
        <f t="array" ref="E42">IF(ISBLANK(E20), MAX(0, ($E$3-SUM($E$5:$E$25))*(IF($B$3=0, 0, $B$3*$B42/SUM(IF(ISBLANK(E$5:E$25), B$27:B$47, 0))) + IF($C$3=0, 0, $C$3*$C42/SUM(IF(ISBLANK(E$5:E$25), C$27:C$47, 0))) + IF($D$3=0, 0, $D$3*$D42/SUM(IF(ISBLANK(E$5:E$25), D$27:D$47, 0))) + IF(1-SUM($B$3:$D$3)&lt;=0, 0, ((1-SUM($B$3:$D$3))*$Z42/SUM(IF(ISBLANK(E$5:E$25), Z$27:Z$47, 0)))))), E20)</f>
        <v>10686.62</v>
      </c>
      <c r="F42" s="246">
        <f t="shared" si="19"/>
        <v>0.54500000000000004</v>
      </c>
      <c r="G42" s="246">
        <f t="shared" ref="G42" si="26">IF(ISBLANK(G20),G$3,G20)</f>
        <v>0.1</v>
      </c>
      <c r="H42" s="246">
        <f t="shared" si="19"/>
        <v>0.35499999999999998</v>
      </c>
      <c r="I42" s="246">
        <f t="shared" si="19"/>
        <v>0</v>
      </c>
      <c r="J42" s="246">
        <f t="shared" si="19"/>
        <v>0</v>
      </c>
      <c r="K42" s="246">
        <f t="shared" si="19"/>
        <v>0</v>
      </c>
      <c r="L42" s="247">
        <f t="shared" si="3"/>
        <v>5.2458693907774245</v>
      </c>
      <c r="M42" s="248">
        <f t="shared" si="9"/>
        <v>3.2365381750961544</v>
      </c>
      <c r="N42" s="248">
        <f t="shared" si="4"/>
        <v>0.59224736782303544</v>
      </c>
      <c r="O42" s="248">
        <f t="shared" si="4"/>
        <v>1.4170757436621666</v>
      </c>
      <c r="P42" s="248">
        <f t="shared" si="4"/>
        <v>0</v>
      </c>
      <c r="Q42" s="248">
        <f t="shared" si="4"/>
        <v>0</v>
      </c>
      <c r="R42" s="248">
        <f t="shared" si="4"/>
        <v>8.1041960677137672E-6</v>
      </c>
      <c r="S42" s="247">
        <f t="shared" si="5"/>
        <v>21.202103210000001</v>
      </c>
      <c r="T42" s="248">
        <f>IF(ISBLANK(T20),AA42/INDEX(Constants!$B$2:$B$8, MATCH(T$2, Constants!$A$2:$A$8, 0)),T20)</f>
        <v>0</v>
      </c>
      <c r="U42" s="248">
        <f>IF(ISBLANK(U20),AB42/INDEX(Constants!$B$2:$B$8, MATCH(U$2, Constants!$A$2:$A$8, 0)),U20)</f>
        <v>21.202103210000001</v>
      </c>
      <c r="V42" s="248">
        <f>IF(ISBLANK(V20),AC42/INDEX(Constants!$B$2:$B$8, MATCH(V$2, Constants!$A$2:$A$8, 0)),V20)</f>
        <v>0</v>
      </c>
      <c r="W42" s="248">
        <f>IF(ISBLANK(W20),AD42/INDEX(Constants!$B$2:$B$8, MATCH(W$2, Constants!$A$2:$A$8, 0)),W20)</f>
        <v>0</v>
      </c>
      <c r="X42" s="248">
        <f>IF(ISBLANK(X20),AE42/INDEX(Constants!$B$2:$B$8, MATCH(X$2, Constants!$A$2:$A$8, 0)),X20)</f>
        <v>0</v>
      </c>
      <c r="Y42" s="249">
        <f>IF(ISBLANK(Y20),AF42/INDEX(Constants!$B$2:$B$8, MATCH(Y$2, Constants!$A$2:$A$8, 0)),Y20)</f>
        <v>0</v>
      </c>
      <c r="Z42" s="250">
        <f t="shared" si="10"/>
        <v>27807.803154814999</v>
      </c>
      <c r="AA42" s="244">
        <f t="shared" si="21"/>
        <v>0</v>
      </c>
      <c r="AB42" s="244">
        <f>IF(ISBLANK($AB20), INDEX('Cities &amp; Towns'!$G$4:$G$259, MATCH($A20, 'Cities &amp; Towns'!$A$4:$A$259, 0)), $AB20)</f>
        <v>31.803154815000003</v>
      </c>
      <c r="AC42" s="244">
        <f t="shared" si="21"/>
        <v>0</v>
      </c>
      <c r="AD42" s="244">
        <f t="shared" si="21"/>
        <v>0</v>
      </c>
      <c r="AE42" s="244">
        <f t="shared" si="21"/>
        <v>0</v>
      </c>
      <c r="AF42" s="244">
        <f t="shared" si="21"/>
        <v>0</v>
      </c>
      <c r="AG42" s="251"/>
      <c r="AH42" s="221"/>
      <c r="AI42" s="248">
        <f>INDEX('Cities &amp; Towns'!$Y$4:$Y$259, MATCH($A42, 'Cities &amp; Towns'!$A$4:$A$259, 0))</f>
        <v>0.10917651086706169</v>
      </c>
      <c r="AJ42" s="251"/>
      <c r="AK42" s="221"/>
      <c r="AL42" s="252">
        <f t="shared" si="7"/>
        <v>1</v>
      </c>
    </row>
    <row r="43" spans="1:38" outlineLevel="1" x14ac:dyDescent="0.25">
      <c r="A43" s="220" t="s">
        <v>185</v>
      </c>
      <c r="B43" s="234">
        <f>IF(ISBLANK($B21), INDEX('Cities &amp; Towns'!$E$4:$E$259, MATCH($A43, 'Cities &amp; Towns'!$A$4:$A$259, 0)), $B21)</f>
        <v>1756</v>
      </c>
      <c r="C43" s="234">
        <f>IF(ISBLANK($C21), INDEX('Cities &amp; Towns'!$Q$4:$Q$259, MATCH($A43, 'Cities &amp; Towns'!$A$4:$A$259, 0)), $C21)</f>
        <v>1429.0275600000004</v>
      </c>
      <c r="D43" s="234">
        <f>IF(ISBLANK($D21), IF(INDEX('Cities &amp; Towns'!$Z$4:$Z$259, MATCH($A43, 'Cities &amp; Towns'!$A$4:$A$259, 0)) = 0, "", INDEX('Cities &amp; Towns'!$Z$4:$Z$259, MATCH($A43, 'Cities &amp; Towns'!$A$4:$A$259, 0))), $D21)</f>
        <v>7457.1149999999998</v>
      </c>
      <c r="E43" s="235" cm="1">
        <f t="array" ref="E43">IF(ISBLANK(E21), MAX(0, ($E$3-SUM($E$5:$E$25))*(IF($B$3=0, 0, $B$3*$B43/SUM(IF(ISBLANK(E$5:E$25), B$27:B$47, 0))) + IF($C$3=0, 0, $C$3*$C43/SUM(IF(ISBLANK(E$5:E$25), C$27:C$47, 0))) + IF($D$3=0, 0, $D$3*$D43/SUM(IF(ISBLANK(E$5:E$25), D$27:D$47, 0))) + IF(1-SUM($B$3:$D$3)&lt;=0, 0, ((1-SUM($B$3:$D$3))*$Z43/SUM(IF(ISBLANK(E$5:E$25), Z$27:Z$47, 0)))))), E21)</f>
        <v>12150.55</v>
      </c>
      <c r="F43" s="236">
        <f t="shared" si="19"/>
        <v>0.54500000000000004</v>
      </c>
      <c r="G43" s="236">
        <f t="shared" ref="G43" si="27">IF(ISBLANK(G21),G$3,G21)</f>
        <v>0.1</v>
      </c>
      <c r="H43" s="236">
        <f t="shared" si="19"/>
        <v>0.35499999999999998</v>
      </c>
      <c r="I43" s="236">
        <f t="shared" si="19"/>
        <v>0</v>
      </c>
      <c r="J43" s="236">
        <f t="shared" si="19"/>
        <v>0</v>
      </c>
      <c r="K43" s="236">
        <f t="shared" si="19"/>
        <v>0</v>
      </c>
      <c r="L43" s="237">
        <f t="shared" si="3"/>
        <v>5.9301961020728404</v>
      </c>
      <c r="M43" s="238">
        <f t="shared" si="9"/>
        <v>3.7913362014106271</v>
      </c>
      <c r="N43" s="238">
        <f t="shared" ref="N43:N47" si="28">IF(ISBLANK(N21), IF(ISBLANK($L21), MAX(0, (N$3-SUM(N$5:N$25))*(IF($B$3=0, 0, $B$3*$B43/SUM($B$27:$B$47)) + IF($C$3=0, 0, $C$3*$C43/SUM($C$27:$C$47)) + IF($D$3=0, 0, $D$3*$D43/SUM($D$27:$D$47)) + (1-SUM($B$3:$D$3))*IF(SUM(AB$27:AB$47)=0, $Z43/SUM($Z$27:$Z$47), AB43/SUM(AB$27:AB$47)))), $L21*(N$3/$L$3)), N21)</f>
        <v>0.47886363237794505</v>
      </c>
      <c r="O43" s="238">
        <f t="shared" ref="O43:O47" si="29">IF(ISBLANK(O21), IF(ISBLANK($L21), MAX(0, (O$3-SUM(O$5:O$25))*(IF($B$3=0, 0, $B$3*$B43/SUM($B$27:$B$47)) + IF($C$3=0, 0, $C$3*$C43/SUM($C$27:$C$47)) + IF($D$3=0, 0, $D$3*$D43/SUM($D$27:$D$47)) + (1-SUM($B$3:$D$3))*IF(SUM(AC$27:AC$47)=0, $Z43/SUM($Z$27:$Z$47), AC43/SUM(AC$27:AC$47)))), $L21*(O$3/$L$3)), O21)</f>
        <v>1.6599867748903172</v>
      </c>
      <c r="P43" s="238">
        <f t="shared" ref="P43:P47" si="30">IF(ISBLANK(P21), IF(ISBLANK($L21), MAX(0, (P$3-SUM(P$5:P$25))*(IF($B$3=0, 0, $B$3*$B43/SUM($B$27:$B$47)) + IF($C$3=0, 0, $C$3*$C43/SUM($C$27:$C$47)) + IF($D$3=0, 0, $D$3*$D43/SUM($D$27:$D$47)) + (1-SUM($B$3:$D$3))*IF(SUM(AD$27:AD$47)=0, $Z43/SUM($Z$27:$Z$47), AD43/SUM(AD$27:AD$47)))), $L21*(P$3/$L$3)), P21)</f>
        <v>0</v>
      </c>
      <c r="Q43" s="238">
        <f t="shared" ref="Q43:Q47" si="31">IF(ISBLANK(Q21), IF(ISBLANK($L21), MAX(0, (Q$3-SUM(Q$5:Q$25))*(IF($B$3=0, 0, $B$3*$B43/SUM($B$27:$B$47)) + IF($C$3=0, 0, $C$3*$C43/SUM($C$27:$C$47)) + IF($D$3=0, 0, $D$3*$D43/SUM($D$27:$D$47)) + (1-SUM($B$3:$D$3))*IF(SUM(AE$27:AE$47)=0, $Z43/SUM($Z$27:$Z$47), AE43/SUM(AE$27:AE$47)))), $L21*(Q$3/$L$3)), Q21)</f>
        <v>0</v>
      </c>
      <c r="R43" s="238">
        <f t="shared" ref="R43:R47" si="32">IF(ISBLANK(R21), IF(ISBLANK($L21), MAX(0, (R$3-SUM(R$5:R$25))*(IF($B$3=0, 0, $B$3*$B43/SUM($B$27:$B$47)) + IF($C$3=0, 0, $C$3*$C43/SUM($C$27:$C$47)) + IF($D$3=0, 0, $D$3*$D43/SUM($D$27:$D$47)) + (1-SUM($B$3:$D$3))*IF(SUM(AF$27:AF$47)=0, $Z43/SUM($Z$27:$Z$47), AF43/SUM(AF$27:AF$47)))), $L21*(R$3/$L$3)), R21)</f>
        <v>9.4933939513752299E-6</v>
      </c>
      <c r="S43" s="237">
        <f t="shared" si="5"/>
        <v>9.5102477666666676</v>
      </c>
      <c r="T43" s="238">
        <f>IF(ISBLANK(T21),AA43/INDEX(Constants!$B$2:$B$8, MATCH(T$2, Constants!$A$2:$A$8, 0)),T21)</f>
        <v>0</v>
      </c>
      <c r="U43" s="238">
        <f>IF(ISBLANK(U21),AB43/INDEX(Constants!$B$2:$B$8, MATCH(U$2, Constants!$A$2:$A$8, 0)),U21)</f>
        <v>9.5102477666666676</v>
      </c>
      <c r="V43" s="238">
        <f>IF(ISBLANK(V21),AC43/INDEX(Constants!$B$2:$B$8, MATCH(V$2, Constants!$A$2:$A$8, 0)),V21)</f>
        <v>0</v>
      </c>
      <c r="W43" s="238">
        <f>IF(ISBLANK(W21),AD43/INDEX(Constants!$B$2:$B$8, MATCH(W$2, Constants!$A$2:$A$8, 0)),W21)</f>
        <v>0</v>
      </c>
      <c r="X43" s="238">
        <f>IF(ISBLANK(X21),AE43/INDEX(Constants!$B$2:$B$8, MATCH(X$2, Constants!$A$2:$A$8, 0)),X21)</f>
        <v>0</v>
      </c>
      <c r="Y43" s="238">
        <f>IF(ISBLANK(Y21),AF43/INDEX(Constants!$B$2:$B$8, MATCH(Y$2, Constants!$A$2:$A$8, 0)),Y21)</f>
        <v>0</v>
      </c>
      <c r="Z43" s="239">
        <f t="shared" si="10"/>
        <v>29262.265371649999</v>
      </c>
      <c r="AA43" s="240">
        <f t="shared" si="21"/>
        <v>0</v>
      </c>
      <c r="AB43" s="240">
        <f>IF(ISBLANK($AB21), INDEX('Cities &amp; Towns'!$G$4:$G$259, MATCH($A21, 'Cities &amp; Towns'!$A$4:$A$259, 0)), $AB21)</f>
        <v>14.265371650000001</v>
      </c>
      <c r="AC43" s="240">
        <f t="shared" si="21"/>
        <v>0</v>
      </c>
      <c r="AD43" s="240">
        <f t="shared" si="21"/>
        <v>0</v>
      </c>
      <c r="AE43" s="240">
        <f t="shared" si="21"/>
        <v>0</v>
      </c>
      <c r="AF43" s="240">
        <f t="shared" si="21"/>
        <v>0</v>
      </c>
      <c r="AG43" s="241"/>
      <c r="AH43" s="242"/>
      <c r="AI43" s="238">
        <f>INDEX('Cities &amp; Towns'!$Y$4:$Y$259, MATCH($A43, 'Cities &amp; Towns'!$A$4:$A$259, 0))</f>
        <v>1.2462226300016903</v>
      </c>
      <c r="AJ43" s="241"/>
      <c r="AK43" s="242"/>
      <c r="AL43" s="243">
        <f t="shared" si="7"/>
        <v>1</v>
      </c>
    </row>
    <row r="44" spans="1:38" outlineLevel="1" x14ac:dyDescent="0.25">
      <c r="A44" s="221" t="s">
        <v>186</v>
      </c>
      <c r="B44" s="244">
        <f>IF(ISBLANK($B22), INDEX('Cities &amp; Towns'!$E$4:$E$259, MATCH($A44, 'Cities &amp; Towns'!$A$4:$A$259, 0)), $B22)</f>
        <v>2553</v>
      </c>
      <c r="C44" s="244">
        <f>IF(ISBLANK($C22), INDEX('Cities &amp; Towns'!$Q$4:$Q$259, MATCH($A44, 'Cities &amp; Towns'!$A$4:$A$259, 0)), $C22)</f>
        <v>3381.4607399999986</v>
      </c>
      <c r="D44" s="244">
        <f>IF(ISBLANK($D22), IF(INDEX('Cities &amp; Towns'!$Z$4:$Z$259, MATCH($A44, 'Cities &amp; Towns'!$A$4:$A$259, 0)) = 0, "", INDEX('Cities &amp; Towns'!$Z$4:$Z$259, MATCH($A44, 'Cities &amp; Towns'!$A$4:$A$259, 0))), $D22)</f>
        <v>22107.448</v>
      </c>
      <c r="E44" s="245" t="str" cm="1">
        <f t="array" ref="E44">IF(ISBLANK(E22), MAX(0, ($E$3-SUM($E$5:$E$25))*(IF($B$3=0, 0, $B$3*$B44/SUM(IF(ISBLANK(E$5:E$25), B$27:B$47, 0))) + IF($C$3=0, 0, $C$3*$C44/SUM(IF(ISBLANK(E$5:E$25), C$27:C$47, 0))) + IF($D$3=0, 0, $D$3*$D44/SUM(IF(ISBLANK(E$5:E$25), D$27:D$47, 0))) + IF(1-SUM($B$3:$D$3)&lt;=0, 0, ((1-SUM($B$3:$D$3))*$Z44/SUM(IF(ISBLANK(E$5:E$25), Z$27:Z$47, 0)))))), E22)</f>
        <v xml:space="preserve">municipal building, 20% more efficienct back up propane (they have wood pellete ystem with ancient back up boiler); lights? </v>
      </c>
      <c r="F44" s="246">
        <f t="shared" si="19"/>
        <v>0.54500000000000004</v>
      </c>
      <c r="G44" s="246">
        <f t="shared" ref="G44" si="33">IF(ISBLANK(G22),G$3,G22)</f>
        <v>0.1</v>
      </c>
      <c r="H44" s="246">
        <f t="shared" si="19"/>
        <v>0.35499999999999998</v>
      </c>
      <c r="I44" s="246">
        <f t="shared" si="19"/>
        <v>0</v>
      </c>
      <c r="J44" s="246">
        <f t="shared" si="19"/>
        <v>0</v>
      </c>
      <c r="K44" s="246">
        <f t="shared" si="19"/>
        <v>0</v>
      </c>
      <c r="L44" s="247">
        <f t="shared" si="3"/>
        <v>4.2649249184693092</v>
      </c>
      <c r="M44" s="248">
        <f t="shared" si="9"/>
        <v>2.4108752751823825</v>
      </c>
      <c r="N44" s="248">
        <f t="shared" si="28"/>
        <v>0.79847352249538617</v>
      </c>
      <c r="O44" s="248">
        <f t="shared" si="29"/>
        <v>1.0555700840310056</v>
      </c>
      <c r="P44" s="248">
        <f t="shared" si="30"/>
        <v>0</v>
      </c>
      <c r="Q44" s="248">
        <f t="shared" si="31"/>
        <v>0</v>
      </c>
      <c r="R44" s="248">
        <f t="shared" si="32"/>
        <v>6.0367605348269843E-6</v>
      </c>
      <c r="S44" s="247">
        <f t="shared" si="5"/>
        <v>19.740394766666668</v>
      </c>
      <c r="T44" s="248">
        <f>IF(ISBLANK(T22),AA44/INDEX(Constants!$B$2:$B$8, MATCH(T$2, Constants!$A$2:$A$8, 0)),T22)</f>
        <v>0</v>
      </c>
      <c r="U44" s="248">
        <f>IF(ISBLANK(U22),AB44/INDEX(Constants!$B$2:$B$8, MATCH(U$2, Constants!$A$2:$A$8, 0)),U22)</f>
        <v>19.740394766666668</v>
      </c>
      <c r="V44" s="248">
        <f>IF(ISBLANK(V22),AC44/INDEX(Constants!$B$2:$B$8, MATCH(V$2, Constants!$A$2:$A$8, 0)),V22)</f>
        <v>0</v>
      </c>
      <c r="W44" s="248">
        <f>IF(ISBLANK(W22),AD44/INDEX(Constants!$B$2:$B$8, MATCH(W$2, Constants!$A$2:$A$8, 0)),W22)</f>
        <v>0</v>
      </c>
      <c r="X44" s="248">
        <f>IF(ISBLANK(X22),AE44/INDEX(Constants!$B$2:$B$8, MATCH(X$2, Constants!$A$2:$A$8, 0)),X22)</f>
        <v>0</v>
      </c>
      <c r="Y44" s="249">
        <f>IF(ISBLANK(Y22),AF44/INDEX(Constants!$B$2:$B$8, MATCH(Y$2, Constants!$A$2:$A$8, 0)),Y22)</f>
        <v>0</v>
      </c>
      <c r="Z44" s="250">
        <f t="shared" si="10"/>
        <v>1616.81059215</v>
      </c>
      <c r="AA44" s="244">
        <f t="shared" si="21"/>
        <v>0</v>
      </c>
      <c r="AB44" s="244">
        <f>IF(ISBLANK($AB22), INDEX('Cities &amp; Towns'!$G$4:$G$259, MATCH($A22, 'Cities &amp; Towns'!$A$4:$A$259, 0)), $AB22)</f>
        <v>29.610592150000002</v>
      </c>
      <c r="AC44" s="244">
        <f t="shared" si="21"/>
        <v>0</v>
      </c>
      <c r="AD44" s="244">
        <f t="shared" si="21"/>
        <v>0</v>
      </c>
      <c r="AE44" s="244">
        <f t="shared" si="21"/>
        <v>0</v>
      </c>
      <c r="AF44" s="244">
        <f t="shared" si="21"/>
        <v>0</v>
      </c>
      <c r="AG44" s="251"/>
      <c r="AH44" s="221"/>
      <c r="AI44" s="248">
        <f>INDEX('Cities &amp; Towns'!$Y$4:$Y$259, MATCH($A44, 'Cities &amp; Towns'!$A$4:$A$259, 0))</f>
        <v>0</v>
      </c>
      <c r="AJ44" s="251"/>
      <c r="AK44" s="221"/>
      <c r="AL44" s="252">
        <f t="shared" si="7"/>
        <v>1</v>
      </c>
    </row>
    <row r="45" spans="1:38" outlineLevel="1" x14ac:dyDescent="0.25">
      <c r="A45" s="220" t="s">
        <v>187</v>
      </c>
      <c r="B45" s="234">
        <f>IF(ISBLANK($B23), INDEX('Cities &amp; Towns'!$E$4:$E$259, MATCH($A45, 'Cities &amp; Towns'!$A$4:$A$259, 0)), $B23)</f>
        <v>446</v>
      </c>
      <c r="C45" s="234">
        <f>IF(ISBLANK($C23), INDEX('Cities &amp; Towns'!$Q$4:$Q$259, MATCH($A45, 'Cities &amp; Towns'!$A$4:$A$259, 0)), $C23)</f>
        <v>1461.3125399999999</v>
      </c>
      <c r="D45" s="234">
        <f>IF(ISBLANK($D23), IF(INDEX('Cities &amp; Towns'!$Z$4:$Z$259, MATCH($A45, 'Cities &amp; Towns'!$A$4:$A$259, 0)) = 0, "", INDEX('Cities &amp; Towns'!$Z$4:$Z$259, MATCH($A45, 'Cities &amp; Towns'!$A$4:$A$259, 0))), $D23)</f>
        <v>1989.308</v>
      </c>
      <c r="E45" s="235" cm="1">
        <f t="array" ref="E45">IF(ISBLANK(E23), MAX(0, ($E$3-SUM($E$5:$E$25))*(IF($B$3=0, 0, $B$3*$B45/SUM(IF(ISBLANK(E$5:E$25), B$27:B$47, 0))) + IF($C$3=0, 0, $C$3*$C45/SUM(IF(ISBLANK(E$5:E$25), C$27:C$47, 0))) + IF($D$3=0, 0, $D$3*$D45/SUM(IF(ISBLANK(E$5:E$25), D$27:D$47, 0))) + IF(1-SUM($B$3:$D$3)&lt;=0, 0, ((1-SUM($B$3:$D$3))*$Z45/SUM(IF(ISBLANK(E$5:E$25), Z$27:Z$47, 0)))))), E23)</f>
        <v>2146.98</v>
      </c>
      <c r="F45" s="236">
        <f t="shared" si="19"/>
        <v>0.54500000000000004</v>
      </c>
      <c r="G45" s="236">
        <f t="shared" ref="G45" si="34">IF(ISBLANK(G23),G$3,G23)</f>
        <v>0.1</v>
      </c>
      <c r="H45" s="236">
        <f t="shared" si="19"/>
        <v>0.35499999999999998</v>
      </c>
      <c r="I45" s="236">
        <f t="shared" si="19"/>
        <v>0</v>
      </c>
      <c r="J45" s="236">
        <f t="shared" si="19"/>
        <v>0</v>
      </c>
      <c r="K45" s="236">
        <f t="shared" si="19"/>
        <v>0</v>
      </c>
      <c r="L45" s="237">
        <f t="shared" si="3"/>
        <v>1.365624374295042</v>
      </c>
      <c r="M45" s="238">
        <f t="shared" si="9"/>
        <v>0.83677780992389683</v>
      </c>
      <c r="N45" s="238">
        <f t="shared" si="28"/>
        <v>0.16247229206579422</v>
      </c>
      <c r="O45" s="238">
        <f t="shared" si="29"/>
        <v>0.36637217703841141</v>
      </c>
      <c r="P45" s="238">
        <f t="shared" si="30"/>
        <v>0</v>
      </c>
      <c r="Q45" s="238">
        <f t="shared" si="31"/>
        <v>0</v>
      </c>
      <c r="R45" s="238">
        <f t="shared" si="32"/>
        <v>2.0952669395082644E-6</v>
      </c>
      <c r="S45" s="237">
        <f t="shared" si="5"/>
        <v>4.7775280699999998</v>
      </c>
      <c r="T45" s="238">
        <f>IF(ISBLANK(T23),AA45/INDEX(Constants!$B$2:$B$8, MATCH(T$2, Constants!$A$2:$A$8, 0)),T23)</f>
        <v>0</v>
      </c>
      <c r="U45" s="238">
        <f>IF(ISBLANK(U23),AB45/INDEX(Constants!$B$2:$B$8, MATCH(U$2, Constants!$A$2:$A$8, 0)),U23)</f>
        <v>4.7775280699999998</v>
      </c>
      <c r="V45" s="238">
        <f>IF(ISBLANK(V23),AC45/INDEX(Constants!$B$2:$B$8, MATCH(V$2, Constants!$A$2:$A$8, 0)),V23)</f>
        <v>0</v>
      </c>
      <c r="W45" s="238">
        <f>IF(ISBLANK(W23),AD45/INDEX(Constants!$B$2:$B$8, MATCH(W$2, Constants!$A$2:$A$8, 0)),W23)</f>
        <v>0</v>
      </c>
      <c r="X45" s="238">
        <f>IF(ISBLANK(X23),AE45/INDEX(Constants!$B$2:$B$8, MATCH(X$2, Constants!$A$2:$A$8, 0)),X23)</f>
        <v>0</v>
      </c>
      <c r="Y45" s="238">
        <f>IF(ISBLANK(Y23),AF45/INDEX(Constants!$B$2:$B$8, MATCH(Y$2, Constants!$A$2:$A$8, 0)),Y23)</f>
        <v>0</v>
      </c>
      <c r="Z45" s="239">
        <f t="shared" si="10"/>
        <v>5767.1662921050001</v>
      </c>
      <c r="AA45" s="240">
        <f t="shared" si="21"/>
        <v>0</v>
      </c>
      <c r="AB45" s="240">
        <f>IF(ISBLANK($AB23), INDEX('Cities &amp; Towns'!$G$4:$G$259, MATCH($A23, 'Cities &amp; Towns'!$A$4:$A$259, 0)), $AB23)</f>
        <v>7.1662921050000001</v>
      </c>
      <c r="AC45" s="240">
        <f t="shared" si="21"/>
        <v>0</v>
      </c>
      <c r="AD45" s="240">
        <f t="shared" si="21"/>
        <v>0</v>
      </c>
      <c r="AE45" s="240">
        <f t="shared" si="21"/>
        <v>0</v>
      </c>
      <c r="AF45" s="240">
        <f t="shared" si="21"/>
        <v>0</v>
      </c>
      <c r="AG45" s="241"/>
      <c r="AH45" s="242"/>
      <c r="AI45" s="238">
        <f>INDEX('Cities &amp; Towns'!$Y$4:$Y$259, MATCH($A45, 'Cities &amp; Towns'!$A$4:$A$259, 0))</f>
        <v>0</v>
      </c>
      <c r="AJ45" s="241"/>
      <c r="AK45" s="242"/>
      <c r="AL45" s="243">
        <f t="shared" si="7"/>
        <v>1</v>
      </c>
    </row>
    <row r="46" spans="1:38" outlineLevel="1" x14ac:dyDescent="0.25">
      <c r="A46" s="221" t="s">
        <v>188</v>
      </c>
      <c r="B46" s="244">
        <f>IF(ISBLANK($B24), INDEX('Cities &amp; Towns'!$E$4:$E$259, MATCH($A46, 'Cities &amp; Towns'!$A$4:$A$259, 0)), $B24)</f>
        <v>814</v>
      </c>
      <c r="C46" s="244">
        <f>IF(ISBLANK($C24), INDEX('Cities &amp; Towns'!$Q$4:$Q$259, MATCH($A46, 'Cities &amp; Towns'!$A$4:$A$259, 0)), $C24)</f>
        <v>25691.04768</v>
      </c>
      <c r="D46" s="244">
        <f>IF(ISBLANK($D24), IF(INDEX('Cities &amp; Towns'!$Z$4:$Z$259, MATCH($A46, 'Cities &amp; Towns'!$A$4:$A$259, 0)) = 0, "", INDEX('Cities &amp; Towns'!$Z$4:$Z$259, MATCH($A46, 'Cities &amp; Towns'!$A$4:$A$259, 0))), $D24)</f>
        <v>4512.8180000000002</v>
      </c>
      <c r="E46" s="245" cm="1">
        <f t="array" ref="E46">IF(ISBLANK(E24), MAX(0, ($E$3-SUM($E$5:$E$25))*(IF($B$3=0, 0, $B$3*$B46/SUM(IF(ISBLANK(E$5:E$25), B$27:B$47, 0))) + IF($C$3=0, 0, $C$3*$C46/SUM(IF(ISBLANK(E$5:E$25), C$27:C$47, 0))) + IF($D$3=0, 0, $D$3*$D46/SUM(IF(ISBLANK(E$5:E$25), D$27:D$47, 0))) + IF(1-SUM($B$3:$D$3)&lt;=0, 0, ((1-SUM($B$3:$D$3))*$Z46/SUM(IF(ISBLANK(E$5:E$25), Z$27:Z$47, 0)))))), E24)</f>
        <v>4504.63</v>
      </c>
      <c r="F46" s="246">
        <f t="shared" si="19"/>
        <v>0.54500000000000004</v>
      </c>
      <c r="G46" s="246">
        <f t="shared" ref="G46" si="35">IF(ISBLANK(G24),G$3,G24)</f>
        <v>0.1</v>
      </c>
      <c r="H46" s="246">
        <f t="shared" si="19"/>
        <v>0.35499999999999998</v>
      </c>
      <c r="I46" s="246">
        <f t="shared" si="19"/>
        <v>0</v>
      </c>
      <c r="J46" s="246">
        <f t="shared" si="19"/>
        <v>0</v>
      </c>
      <c r="K46" s="246">
        <f t="shared" si="19"/>
        <v>0</v>
      </c>
      <c r="L46" s="247">
        <f t="shared" si="3"/>
        <v>2.5664869086302557</v>
      </c>
      <c r="M46" s="248">
        <f t="shared" si="9"/>
        <v>1.5600756248071879</v>
      </c>
      <c r="N46" s="248">
        <f t="shared" si="28"/>
        <v>0.32334874917957362</v>
      </c>
      <c r="O46" s="248">
        <f t="shared" si="29"/>
        <v>0.68305862826017361</v>
      </c>
      <c r="P46" s="248">
        <f t="shared" si="30"/>
        <v>0</v>
      </c>
      <c r="Q46" s="248">
        <f t="shared" si="31"/>
        <v>0</v>
      </c>
      <c r="R46" s="248">
        <f t="shared" si="32"/>
        <v>3.9063833206672731E-6</v>
      </c>
      <c r="S46" s="247">
        <f t="shared" si="5"/>
        <v>10.270342746666667</v>
      </c>
      <c r="T46" s="248">
        <f>IF(ISBLANK(T24),AA46/INDEX(Constants!$B$2:$B$8, MATCH(T$2, Constants!$A$2:$A$8, 0)),T24)</f>
        <v>0</v>
      </c>
      <c r="U46" s="248">
        <f>IF(ISBLANK(U24),AB46/INDEX(Constants!$B$2:$B$8, MATCH(U$2, Constants!$A$2:$A$8, 0)),U24)</f>
        <v>10.270342746666667</v>
      </c>
      <c r="V46" s="248">
        <f>IF(ISBLANK(V24),AC46/INDEX(Constants!$B$2:$B$8, MATCH(V$2, Constants!$A$2:$A$8, 0)),V24)</f>
        <v>0</v>
      </c>
      <c r="W46" s="248">
        <f>IF(ISBLANK(W24),AD46/INDEX(Constants!$B$2:$B$8, MATCH(W$2, Constants!$A$2:$A$8, 0)),W24)</f>
        <v>0</v>
      </c>
      <c r="X46" s="248">
        <f>IF(ISBLANK(X24),AE46/INDEX(Constants!$B$2:$B$8, MATCH(X$2, Constants!$A$2:$A$8, 0)),X24)</f>
        <v>0</v>
      </c>
      <c r="Y46" s="249">
        <f>IF(ISBLANK(Y24),AF46/INDEX(Constants!$B$2:$B$8, MATCH(Y$2, Constants!$A$2:$A$8, 0)),Y24)</f>
        <v>0</v>
      </c>
      <c r="Z46" s="250">
        <f t="shared" si="10"/>
        <v>10959.405514120001</v>
      </c>
      <c r="AA46" s="244">
        <f t="shared" si="21"/>
        <v>0</v>
      </c>
      <c r="AB46" s="244">
        <f>IF(ISBLANK($AB24), INDEX('Cities &amp; Towns'!$G$4:$G$259, MATCH($A24, 'Cities &amp; Towns'!$A$4:$A$259, 0)), $AB24)</f>
        <v>15.405514120000001</v>
      </c>
      <c r="AC46" s="244">
        <f t="shared" si="21"/>
        <v>0</v>
      </c>
      <c r="AD46" s="244">
        <f t="shared" si="21"/>
        <v>0</v>
      </c>
      <c r="AE46" s="244">
        <f t="shared" si="21"/>
        <v>0</v>
      </c>
      <c r="AF46" s="244">
        <f t="shared" si="21"/>
        <v>0</v>
      </c>
      <c r="AG46" s="251"/>
      <c r="AH46" s="221"/>
      <c r="AI46" s="248">
        <f>INDEX('Cities &amp; Towns'!$Y$4:$Y$259, MATCH($A46, 'Cities &amp; Towns'!$A$4:$A$259, 0))</f>
        <v>1.1354639638495816</v>
      </c>
      <c r="AJ46" s="251"/>
      <c r="AK46" s="221"/>
      <c r="AL46" s="252">
        <f t="shared" si="7"/>
        <v>1</v>
      </c>
    </row>
    <row r="47" spans="1:38" outlineLevel="1" x14ac:dyDescent="0.25">
      <c r="A47" s="220" t="s">
        <v>189</v>
      </c>
      <c r="B47" s="234">
        <f>IF(ISBLANK($B25), INDEX('Cities &amp; Towns'!$E$4:$E$259, MATCH($A47, 'Cities &amp; Towns'!$A$4:$A$259, 0)), $B25)</f>
        <v>405</v>
      </c>
      <c r="C47" s="234">
        <f>IF(ISBLANK($C25), INDEX('Cities &amp; Towns'!$Q$4:$Q$259, MATCH($A47, 'Cities &amp; Towns'!$A$4:$A$259, 0)), $C25)</f>
        <v>1210.6801800000001</v>
      </c>
      <c r="D47" s="234">
        <f>IF(ISBLANK($D25), IF(INDEX('Cities &amp; Towns'!$Z$4:$Z$259, MATCH($A47, 'Cities &amp; Towns'!$A$4:$A$259, 0)) = 0, "", INDEX('Cities &amp; Towns'!$Z$4:$Z$259, MATCH($A47, 'Cities &amp; Towns'!$A$4:$A$259, 0))), $D25)</f>
        <v>2159.9259999999999</v>
      </c>
      <c r="E47" s="235" cm="1">
        <f t="array" ref="E47">IF(ISBLANK(E25), MAX(0, ($E$3-SUM($E$5:$E$25))*(IF($B$3=0, 0, $B$3*$B47/SUM(IF(ISBLANK(E$5:E$25), B$27:B$47, 0))) + IF($C$3=0, 0, $C$3*$C47/SUM(IF(ISBLANK(E$5:E$25), C$27:C$47, 0))) + IF($D$3=0, 0, $D$3*$D47/SUM(IF(ISBLANK(E$5:E$25), D$27:D$47, 0))) + IF(1-SUM($B$3:$D$3)&lt;=0, 0, ((1-SUM($B$3:$D$3))*$Z47/SUM(IF(ISBLANK(E$5:E$25), Z$27:Z$47, 0)))))), E25)</f>
        <v>2866.43</v>
      </c>
      <c r="F47" s="236">
        <f t="shared" ref="F47:K47" si="36">IF(ISBLANK(F25),F$3,F25)</f>
        <v>0.54500000000000004</v>
      </c>
      <c r="G47" s="236">
        <f t="shared" ref="G47" si="37">IF(ISBLANK(G25),G$3,G25)</f>
        <v>0.1</v>
      </c>
      <c r="H47" s="236">
        <f t="shared" si="36"/>
        <v>0.35499999999999998</v>
      </c>
      <c r="I47" s="236">
        <f t="shared" si="36"/>
        <v>0</v>
      </c>
      <c r="J47" s="236">
        <f t="shared" si="36"/>
        <v>0</v>
      </c>
      <c r="K47" s="236">
        <f t="shared" si="36"/>
        <v>0</v>
      </c>
      <c r="L47" s="237">
        <f t="shared" si="3"/>
        <v>1.6521911451833733</v>
      </c>
      <c r="M47" s="238">
        <f t="shared" si="9"/>
        <v>1.0232798031703623</v>
      </c>
      <c r="N47" s="238">
        <f t="shared" si="28"/>
        <v>0.18087915377250213</v>
      </c>
      <c r="O47" s="238">
        <f t="shared" si="29"/>
        <v>0.44802962597808277</v>
      </c>
      <c r="P47" s="238">
        <f t="shared" si="30"/>
        <v>0</v>
      </c>
      <c r="Q47" s="238">
        <f t="shared" si="31"/>
        <v>0</v>
      </c>
      <c r="R47" s="238">
        <f t="shared" si="32"/>
        <v>2.5622624262041327E-6</v>
      </c>
      <c r="S47" s="237">
        <f t="shared" si="5"/>
        <v>6.266418063333334</v>
      </c>
      <c r="T47" s="238">
        <f>IF(ISBLANK(T25),AA47/INDEX(Constants!$B$2:$B$8, MATCH(T$2, Constants!$A$2:$A$8, 0)),T25)</f>
        <v>0</v>
      </c>
      <c r="U47" s="238">
        <f>IF(ISBLANK(U25),AB47/INDEX(Constants!$B$2:$B$8, MATCH(U$2, Constants!$A$2:$A$8, 0)),U25)</f>
        <v>6.266418063333334</v>
      </c>
      <c r="V47" s="238">
        <f>IF(ISBLANK(V25),AC47/INDEX(Constants!$B$2:$B$8, MATCH(V$2, Constants!$A$2:$A$8, 0)),V25)</f>
        <v>0</v>
      </c>
      <c r="W47" s="238">
        <f>IF(ISBLANK(W25),AD47/INDEX(Constants!$B$2:$B$8, MATCH(W$2, Constants!$A$2:$A$8, 0)),W25)</f>
        <v>0</v>
      </c>
      <c r="X47" s="238">
        <f>IF(ISBLANK(X25),AE47/INDEX(Constants!$B$2:$B$8, MATCH(X$2, Constants!$A$2:$A$8, 0)),X25)</f>
        <v>0</v>
      </c>
      <c r="Y47" s="238">
        <f>IF(ISBLANK(Y25),AF47/INDEX(Constants!$B$2:$B$8, MATCH(Y$2, Constants!$A$2:$A$8, 0)),Y25)</f>
        <v>0</v>
      </c>
      <c r="Z47" s="239">
        <f t="shared" si="10"/>
        <v>8713.3996270949992</v>
      </c>
      <c r="AA47" s="240">
        <f t="shared" ref="AA47:AF47" si="38">AA25</f>
        <v>0</v>
      </c>
      <c r="AB47" s="240">
        <f>IF(ISBLANK($AB25), INDEX('Cities &amp; Towns'!$G$4:$G$259, MATCH($A25, 'Cities &amp; Towns'!$A$4:$A$259, 0)), $AB25)</f>
        <v>9.3996270950000014</v>
      </c>
      <c r="AC47" s="240">
        <f t="shared" si="38"/>
        <v>0</v>
      </c>
      <c r="AD47" s="240">
        <f t="shared" si="38"/>
        <v>0</v>
      </c>
      <c r="AE47" s="240">
        <f t="shared" si="38"/>
        <v>0</v>
      </c>
      <c r="AF47" s="240">
        <f t="shared" si="38"/>
        <v>0</v>
      </c>
      <c r="AG47" s="241"/>
      <c r="AH47" s="242"/>
      <c r="AI47" s="238">
        <f>INDEX('Cities &amp; Towns'!$Y$4:$Y$259, MATCH($A47, 'Cities &amp; Towns'!$A$4:$A$259, 0))</f>
        <v>9.6594464427849514E-3</v>
      </c>
      <c r="AJ47" s="241"/>
      <c r="AK47" s="242"/>
      <c r="AL47" s="243">
        <f t="shared" si="7"/>
        <v>1</v>
      </c>
    </row>
    <row r="48" spans="1:38" x14ac:dyDescent="0.25">
      <c r="A48" s="223" t="s">
        <v>855</v>
      </c>
      <c r="B48" s="256">
        <f>SUM(B$27:B$47)</f>
        <v>36703</v>
      </c>
      <c r="C48" s="256">
        <f t="shared" ref="C48:D48" si="39">SUM(C$27:C$47)</f>
        <v>132356.29416000002</v>
      </c>
      <c r="D48" s="256">
        <f t="shared" si="39"/>
        <v>275079.45400000003</v>
      </c>
      <c r="E48" s="257">
        <f>SUM(E$27:E$47)</f>
        <v>166941.06999999998</v>
      </c>
      <c r="F48" s="258">
        <f t="shared" ref="F48:K48" si="40">SUMPRODUCT($E$27:$E$47, F$27:F$47)</f>
        <v>86457.089330000032</v>
      </c>
      <c r="G48" s="258">
        <f t="shared" si="40"/>
        <v>16694.107</v>
      </c>
      <c r="H48" s="258">
        <f t="shared" si="40"/>
        <v>56781.152049999997</v>
      </c>
      <c r="I48" s="258">
        <f t="shared" si="40"/>
        <v>0</v>
      </c>
      <c r="J48" s="258">
        <f t="shared" si="40"/>
        <v>0</v>
      </c>
      <c r="K48" s="259">
        <f t="shared" si="40"/>
        <v>7008.7216200000003</v>
      </c>
      <c r="L48" s="260">
        <f t="shared" ref="L48:Y48" si="41">SUM(L$27:L$47)</f>
        <v>109.34821810227037</v>
      </c>
      <c r="M48" s="261">
        <f t="shared" si="41"/>
        <v>65.796871636225305</v>
      </c>
      <c r="N48" s="261">
        <f t="shared" si="41"/>
        <v>13.142896394268618</v>
      </c>
      <c r="O48" s="261">
        <f t="shared" si="41"/>
        <v>28.808296321664134</v>
      </c>
      <c r="P48" s="261">
        <f t="shared" si="41"/>
        <v>0</v>
      </c>
      <c r="Q48" s="261">
        <f t="shared" si="41"/>
        <v>0</v>
      </c>
      <c r="R48" s="262">
        <f t="shared" si="41"/>
        <v>1.6001537501123229</v>
      </c>
      <c r="S48" s="260">
        <f t="shared" si="41"/>
        <v>383.60202268000006</v>
      </c>
      <c r="T48" s="261">
        <f t="shared" si="41"/>
        <v>0</v>
      </c>
      <c r="U48" s="261">
        <f t="shared" si="41"/>
        <v>380.0020226800001</v>
      </c>
      <c r="V48" s="261">
        <f t="shared" si="41"/>
        <v>0</v>
      </c>
      <c r="W48" s="261">
        <f t="shared" si="41"/>
        <v>0</v>
      </c>
      <c r="X48" s="261">
        <f t="shared" si="41"/>
        <v>0</v>
      </c>
      <c r="Y48" s="262">
        <f t="shared" si="41"/>
        <v>3.6</v>
      </c>
      <c r="Z48" s="263">
        <f t="shared" ref="Z48:AF48" si="42">SUM(Z$27:Z$47)</f>
        <v>434157.20303401997</v>
      </c>
      <c r="AA48" s="264">
        <f t="shared" si="42"/>
        <v>0</v>
      </c>
      <c r="AB48" s="264">
        <f t="shared" si="42"/>
        <v>570.0030340200002</v>
      </c>
      <c r="AC48" s="264">
        <f t="shared" si="42"/>
        <v>0</v>
      </c>
      <c r="AD48" s="264">
        <f t="shared" si="42"/>
        <v>0</v>
      </c>
      <c r="AE48" s="264">
        <f t="shared" si="42"/>
        <v>0</v>
      </c>
      <c r="AF48" s="265">
        <f t="shared" si="42"/>
        <v>0</v>
      </c>
      <c r="AG48" s="223"/>
      <c r="AH48" s="223"/>
      <c r="AI48" s="223"/>
      <c r="AJ48" s="223"/>
      <c r="AK48" s="223"/>
      <c r="AL48" s="223"/>
    </row>
    <row r="49" spans="1:18" x14ac:dyDescent="0.25">
      <c r="A49" s="224" t="s">
        <v>1570</v>
      </c>
    </row>
    <row r="50" spans="1:18" x14ac:dyDescent="0.25">
      <c r="L50" s="3"/>
      <c r="M50" s="3"/>
      <c r="N50" s="3"/>
    </row>
    <row r="51" spans="1:18" x14ac:dyDescent="0.25">
      <c r="R51" s="154"/>
    </row>
  </sheetData>
  <sheetProtection algorithmName="SHA-512" hashValue="bEtiLg65JCk2BG+o1W/7JpJVXr5LGap7J86Yf1L5SPuUGv3779yMjpejrmhVdZronHXQgmC0sIXuUhop1ODr/A==" saltValue="SvqZH1v0ZbpHskqdkLHg6Q==" spinCount="100000" sheet="1" autoFilter="0"/>
  <conditionalFormatting sqref="AH3 L3">
    <cfRule type="expression" dxfId="206" priority="21">
      <formula>IF($AH$3&lt;$L$3, TRUE, FALSE)</formula>
    </cfRule>
  </conditionalFormatting>
  <conditionalFormatting sqref="F3:K3 F27:K47">
    <cfRule type="expression" dxfId="205" priority="22">
      <formula>IF(SUM($F3:$K3)&lt;&gt;1, TRUE, FALSE)</formula>
    </cfRule>
  </conditionalFormatting>
  <conditionalFormatting sqref="F5:K25">
    <cfRule type="expression" dxfId="204" priority="23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AI27:AI47">
    <cfRule type="expression" dxfId="203" priority="26">
      <formula>IF($L27&gt;$AI27, TRUE, FALSE)</formula>
    </cfRule>
  </conditionalFormatting>
  <conditionalFormatting sqref="M5:R25">
    <cfRule type="expression" dxfId="202" priority="18">
      <formula>IF(COUNTBLANK($M5:$R5)&lt;5,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E3 M3:R3 E5:E25 M5:R25">
    <cfRule type="expression" dxfId="201" priority="146">
      <formula>IF(OR(SUM(E$5:E$25)&gt;E$3, AND(COUNTBLANK(E$5:E$25)=0, ABS(SUM(E$5:E$25)-E$3)&gt;=1)), IF(ISBLANK(E3), FALSE, TRUE), FALSE)</formula>
    </cfRule>
  </conditionalFormatting>
  <conditionalFormatting sqref="L3">
    <cfRule type="expression" dxfId="200" priority="153">
      <formula>IF(ABS(SUM($L$27:$L$47)-$L$3)&gt;=1, FALSE, FALSE)</formula>
    </cfRule>
  </conditionalFormatting>
  <conditionalFormatting sqref="L27:L47">
    <cfRule type="expression" dxfId="199" priority="5">
      <formula>IF(ABS(SUM($L$58:$L$109)-$L$3)&gt;=1, FALSE, FALSE)</formula>
    </cfRule>
  </conditionalFormatting>
  <conditionalFormatting sqref="L27:L47">
    <cfRule type="expression" dxfId="198" priority="2">
      <formula>IF($L27&gt;$AI27, TRUE, FALSE)</formula>
    </cfRule>
  </conditionalFormatting>
  <conditionalFormatting sqref="O27:R47 L27:M47">
    <cfRule type="expression" dxfId="197" priority="4">
      <formula>IF((L27-S27)&gt;=0.05, TRUE, FALSE)</formula>
    </cfRule>
  </conditionalFormatting>
  <conditionalFormatting sqref="O3:R3 L3:M3">
    <cfRule type="expression" dxfId="196" priority="290">
      <formula>IF(L$3&gt;S$48, TRUE, FALSE)</formula>
    </cfRule>
  </conditionalFormatting>
  <conditionalFormatting sqref="S48:U48">
    <cfRule type="expression" dxfId="195" priority="292">
      <formula>IF(S$48&lt;L$3, TRUE, FALSE)</formula>
    </cfRule>
  </conditionalFormatting>
  <conditionalFormatting sqref="S27:U47">
    <cfRule type="expression" dxfId="194" priority="295">
      <formula>IF((L27-S27)&gt;=0.05, TRUE, FALSE)</formula>
    </cfRule>
  </conditionalFormatting>
  <conditionalFormatting sqref="N3">
    <cfRule type="expression" dxfId="193" priority="299">
      <formula>IF(N$3&gt;V$48, TRUE, FALSE)</formula>
    </cfRule>
  </conditionalFormatting>
  <conditionalFormatting sqref="V48:Y48">
    <cfRule type="expression" dxfId="192" priority="301">
      <formula>IF(V$48&lt;N$3, TRUE, FALSE)</formula>
    </cfRule>
  </conditionalFormatting>
  <conditionalFormatting sqref="N27:N47">
    <cfRule type="expression" dxfId="191" priority="303">
      <formula>IF((N27-V27)&gt;=0.05, TRUE, FALSE)</formula>
    </cfRule>
  </conditionalFormatting>
  <conditionalFormatting sqref="V27:Y47">
    <cfRule type="expression" dxfId="190" priority="305">
      <formula>IF((N27-V27)&gt;=0.05, TRUE, FALSE)</formula>
    </cfRule>
  </conditionalFormatting>
  <conditionalFormatting sqref="D5:D25 D3">
    <cfRule type="expression" dxfId="189" priority="1">
      <formula>IF(AND($D$3&lt;&gt;0, ISBLANK($D$5:$D$25)), TRUE, FALSE)</formula>
    </cfRule>
  </conditionalFormatting>
  <dataValidations count="2">
    <dataValidation type="custom" allowBlank="1" showInputMessage="1" showErrorMessage="1" sqref="D3" xr:uid="{241F903B-E55B-4E8E-BB72-94743F044FC0}">
      <formula1>IF(OR(SUM($B$3:$D$3)&lt;0, SUM($B$3:$D$3)&gt;1), FALSE, TRUE)</formula1>
    </dataValidation>
    <dataValidation type="custom" allowBlank="1" showInputMessage="1" showErrorMessage="1" sqref="B3:C3" xr:uid="{36BEA07B-00C1-4B7E-A857-32CFCD1485B9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ignoredErrors>
    <ignoredError sqref="AB27:AB4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EB96AC5-36E5-4707-8F19-B532FA94AED0}">
          <x14:formula1>
            <xm:f>RPCs!$A$2:$A$12</xm:f>
          </x14:formula1>
          <xm:sqref>B1</xm:sqref>
        </x14:dataValidation>
        <x14:dataValidation type="list" allowBlank="1" showInputMessage="1" showErrorMessage="1" xr:uid="{22F27522-E65F-4E5C-8E03-5AD1993F428C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E05FA536-A344-4C6C-ACFD-F08BF7AFF3B6}">
          <x14:formula1>
            <xm:f>'VT Generation Targets'!$B$1:$D$1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D08FB-9E94-42BC-8806-C983E5DFC007}">
  <sheetPr codeName="Sheet33"/>
  <dimension ref="A1:AL3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outlineLevelRow="1" outlineLevelCol="1" x14ac:dyDescent="0.25"/>
  <cols>
    <col min="1" max="1" width="18.5703125" bestFit="1" customWidth="1"/>
    <col min="2" max="4" width="18.5703125" customWidth="1"/>
    <col min="6" max="11" width="8.85546875" customWidth="1" outlineLevel="1"/>
    <col min="13" max="18" width="8.85546875" customWidth="1" outlineLevel="1"/>
    <col min="20" max="25" width="8.85546875" customWidth="1" outlineLevel="1"/>
    <col min="27" max="32" width="8.85546875" customWidth="1" outlineLevel="1"/>
    <col min="33" max="33" width="12" customWidth="1"/>
    <col min="34" max="35" width="12" customWidth="1" outlineLevel="1"/>
    <col min="36" max="36" width="12" customWidth="1"/>
    <col min="37" max="38" width="12" customWidth="1" outlineLevel="1"/>
  </cols>
  <sheetData>
    <row r="1" spans="1:38" ht="14.45" customHeight="1" x14ac:dyDescent="0.25">
      <c r="A1" s="103" t="s">
        <v>1082</v>
      </c>
      <c r="B1" s="101" t="s">
        <v>211</v>
      </c>
      <c r="C1" s="125">
        <f>INDEX(RPCs!$H$2:$H$12, MATCH($B$1, RPCs!$A$2:$A$12, 0))</f>
        <v>35093.370299999988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139723.70832424483</v>
      </c>
      <c r="E1" s="266" t="s">
        <v>954</v>
      </c>
      <c r="F1" s="267"/>
      <c r="G1" s="267"/>
      <c r="H1" s="267"/>
      <c r="I1" s="267"/>
      <c r="J1" s="267"/>
      <c r="K1" s="268" t="s">
        <v>1086</v>
      </c>
      <c r="L1" s="269" t="s">
        <v>957</v>
      </c>
      <c r="M1" s="269"/>
      <c r="N1" s="269"/>
      <c r="O1" s="269"/>
      <c r="P1" s="269"/>
      <c r="Q1" s="269"/>
      <c r="R1" s="270" t="s">
        <v>1084</v>
      </c>
      <c r="S1" s="269" t="s">
        <v>1044</v>
      </c>
      <c r="T1" s="269"/>
      <c r="U1" s="269"/>
      <c r="V1" s="269"/>
      <c r="W1" s="269"/>
      <c r="X1" s="269"/>
      <c r="Y1" s="270" t="s">
        <v>1085</v>
      </c>
      <c r="Z1" s="271" t="s">
        <v>854</v>
      </c>
      <c r="AA1" s="271"/>
      <c r="AB1" s="271"/>
      <c r="AC1" s="271"/>
      <c r="AD1" s="271"/>
      <c r="AE1" s="271"/>
      <c r="AF1" s="272" t="s">
        <v>1087</v>
      </c>
      <c r="AG1" s="273" t="s">
        <v>955</v>
      </c>
      <c r="AH1" s="269"/>
      <c r="AI1" s="274"/>
      <c r="AJ1" s="275" t="s">
        <v>848</v>
      </c>
      <c r="AK1" s="275"/>
      <c r="AL1" s="276"/>
    </row>
    <row r="2" spans="1:38" ht="45" x14ac:dyDescent="0.25">
      <c r="A2" s="102" t="s">
        <v>1080</v>
      </c>
      <c r="B2" s="277" t="str">
        <f>CONCATENATE("Land Multiplier: 
", TEXT(MAX(0, 1-SUM($B$3:$D$3)),"0.0%"))</f>
        <v>Land Multiplier: 
50.0%</v>
      </c>
      <c r="C2" s="278" t="s">
        <v>1529</v>
      </c>
      <c r="D2" s="278" t="s">
        <v>1528</v>
      </c>
      <c r="E2" s="279" t="s">
        <v>1042</v>
      </c>
      <c r="F2" s="280" t="s">
        <v>842</v>
      </c>
      <c r="G2" s="280" t="s">
        <v>1138</v>
      </c>
      <c r="H2" s="280" t="s">
        <v>947</v>
      </c>
      <c r="I2" s="280" t="s">
        <v>840</v>
      </c>
      <c r="J2" s="280" t="s">
        <v>839</v>
      </c>
      <c r="K2" s="280" t="s">
        <v>946</v>
      </c>
      <c r="L2" s="281" t="s">
        <v>1043</v>
      </c>
      <c r="M2" s="282" t="s">
        <v>842</v>
      </c>
      <c r="N2" s="282" t="s">
        <v>1138</v>
      </c>
      <c r="O2" s="282" t="s">
        <v>947</v>
      </c>
      <c r="P2" s="282" t="s">
        <v>840</v>
      </c>
      <c r="Q2" s="282" t="s">
        <v>839</v>
      </c>
      <c r="R2" s="282" t="s">
        <v>946</v>
      </c>
      <c r="S2" s="281" t="s">
        <v>1044</v>
      </c>
      <c r="T2" s="283" t="s">
        <v>842</v>
      </c>
      <c r="U2" s="283" t="s">
        <v>1138</v>
      </c>
      <c r="V2" s="283" t="s">
        <v>947</v>
      </c>
      <c r="W2" s="283" t="s">
        <v>840</v>
      </c>
      <c r="X2" s="283" t="s">
        <v>839</v>
      </c>
      <c r="Y2" s="283" t="s">
        <v>946</v>
      </c>
      <c r="Z2" s="284" t="s">
        <v>854</v>
      </c>
      <c r="AA2" s="285" t="s">
        <v>842</v>
      </c>
      <c r="AB2" s="285" t="s">
        <v>1138</v>
      </c>
      <c r="AC2" s="285" t="s">
        <v>947</v>
      </c>
      <c r="AD2" s="285" t="s">
        <v>840</v>
      </c>
      <c r="AE2" s="285" t="s">
        <v>839</v>
      </c>
      <c r="AF2" s="285" t="s">
        <v>946</v>
      </c>
      <c r="AG2" s="281" t="s">
        <v>956</v>
      </c>
      <c r="AH2" s="282" t="s">
        <v>846</v>
      </c>
      <c r="AI2" s="286" t="s">
        <v>847</v>
      </c>
      <c r="AJ2" s="287" t="s">
        <v>948</v>
      </c>
      <c r="AK2" s="287" t="s">
        <v>938</v>
      </c>
      <c r="AL2" s="288" t="s">
        <v>939</v>
      </c>
    </row>
    <row r="3" spans="1:38" x14ac:dyDescent="0.25">
      <c r="A3" s="218" t="s">
        <v>1530</v>
      </c>
      <c r="B3" s="309">
        <v>0.5</v>
      </c>
      <c r="C3" s="309">
        <v>0</v>
      </c>
      <c r="D3" s="309">
        <v>0</v>
      </c>
      <c r="E3" s="104">
        <v>166701</v>
      </c>
      <c r="F3" s="105">
        <v>0.56999999999999995</v>
      </c>
      <c r="G3" s="105">
        <v>0.1</v>
      </c>
      <c r="H3" s="105">
        <v>0.30499999999999999</v>
      </c>
      <c r="I3" s="105">
        <v>0</v>
      </c>
      <c r="J3" s="105">
        <v>0</v>
      </c>
      <c r="K3" s="217">
        <v>2.5000000000000001E-2</v>
      </c>
      <c r="L3" s="289">
        <f>SUM($M3:$R3)</f>
        <v>112.18464880858659</v>
      </c>
      <c r="M3" s="290">
        <f>F$34/INDEX(Constants!$D$2:$D$8, MATCH(M$2, Constants!$A$2:$A$8, 0))</f>
        <v>72.313219178082193</v>
      </c>
      <c r="N3" s="290">
        <f>G$34/INDEX(Constants!$D$2:$D$8, MATCH(N$2, Constants!$A$2:$A$8, 0))</f>
        <v>13.12399622106755</v>
      </c>
      <c r="O3" s="290">
        <f>H$34/INDEX(Constants!$D$2:$D$8, MATCH(O$2, Constants!$A$2:$A$8, 0))</f>
        <v>25.795943683409433</v>
      </c>
      <c r="P3" s="290">
        <f>I$34/INDEX(Constants!$D$2:$D$8, MATCH(P$2, Constants!$A$2:$A$8, 0))</f>
        <v>0</v>
      </c>
      <c r="Q3" s="290">
        <f>J$34/INDEX(Constants!$D$2:$D$8, MATCH(Q$2, Constants!$A$2:$A$8, 0))</f>
        <v>0</v>
      </c>
      <c r="R3" s="290">
        <f>K$34/INDEX(Constants!$D$2:$D$8, MATCH(R$2, Constants!$A$2:$A$8, 0))</f>
        <v>0.95148972602739723</v>
      </c>
      <c r="S3" s="291">
        <f>SUM($T3:$Y3)</f>
        <v>1877.7142857142858</v>
      </c>
      <c r="T3" s="290">
        <f>AA3/INDEX(Constants!$B$2:$B$8, MATCH(T$2, Constants!$A$2:$A$8, 0))</f>
        <v>1827.7142857142858</v>
      </c>
      <c r="U3" s="290">
        <f>AB3/INDEX(Constants!$B$2:$B$8, MATCH(U$2, Constants!$A$2:$A$8, 0))</f>
        <v>0</v>
      </c>
      <c r="V3" s="290">
        <f>AC3/INDEX(Constants!$B$2:$B$8, MATCH(V$2, Constants!$A$2:$A$8, 0))</f>
        <v>50</v>
      </c>
      <c r="W3" s="290">
        <f>AD3/INDEX(Constants!$B$2:$B$8, MATCH(W$2, Constants!$A$2:$A$8, 0))</f>
        <v>0</v>
      </c>
      <c r="X3" s="290">
        <f>AE3/INDEX(Constants!$B$2:$B$8, MATCH(X$2, Constants!$A$2:$A$8, 0))</f>
        <v>0</v>
      </c>
      <c r="Y3" s="292">
        <f>AF3/INDEX(Constants!$B$2:$B$8, MATCH(Y$2, Constants!$A$2:$A$8, 0))</f>
        <v>0</v>
      </c>
      <c r="Z3" s="293">
        <f t="shared" ref="Z3:AF3" si="0">SUM(Z$5:Z$18)</f>
        <v>70153.999999999985</v>
      </c>
      <c r="AA3" s="294">
        <f t="shared" si="0"/>
        <v>12794</v>
      </c>
      <c r="AB3" s="295">
        <f t="shared" si="0"/>
        <v>0</v>
      </c>
      <c r="AC3" s="295">
        <f t="shared" si="0"/>
        <v>2000</v>
      </c>
      <c r="AD3" s="295">
        <f t="shared" si="0"/>
        <v>0</v>
      </c>
      <c r="AE3" s="295">
        <f t="shared" si="0"/>
        <v>0</v>
      </c>
      <c r="AF3" s="296">
        <f t="shared" si="0"/>
        <v>0</v>
      </c>
      <c r="AG3" s="247">
        <f>MIN($AH3:$AI3)</f>
        <v>66.400000000000006</v>
      </c>
      <c r="AH3" s="248">
        <f>INDEX(RPCs!$F$2:$F$12, MATCH($B$1, RPCs!$A$2:$A$12, 0))</f>
        <v>66.400000000000006</v>
      </c>
      <c r="AI3" s="248">
        <f>SUM($AI$20:$AI$33)</f>
        <v>217.79856694119388</v>
      </c>
      <c r="AJ3" s="297">
        <f ca="1">SUM($AK3:$AL3)*1000000</f>
        <v>10800000</v>
      </c>
      <c r="AK3" s="221">
        <f ca="1">IF($L$3&lt;$AH$3, 0, SUMIF(OFFSET(Transmission!$K$2, 0, MATCH($B$1, Transmission!$K$1:$U$1, 0)-1, 26, 1), "x", Transmission!$H$2:$H$27))</f>
        <v>4.8</v>
      </c>
      <c r="AL3" s="252">
        <f>SUM($AL$20:$AL$33)</f>
        <v>6</v>
      </c>
    </row>
    <row r="4" spans="1:38" x14ac:dyDescent="0.25">
      <c r="A4" s="219" t="s">
        <v>849</v>
      </c>
      <c r="B4" s="219" t="s">
        <v>850</v>
      </c>
      <c r="C4" s="298" t="s">
        <v>1532</v>
      </c>
      <c r="D4" s="299" t="s">
        <v>1531</v>
      </c>
      <c r="E4" s="300" t="s">
        <v>1091</v>
      </c>
      <c r="F4" s="301"/>
      <c r="G4" s="301"/>
      <c r="H4" s="301"/>
      <c r="I4" s="301"/>
      <c r="J4" s="301"/>
      <c r="K4" s="301"/>
      <c r="L4" s="300" t="s">
        <v>1091</v>
      </c>
      <c r="M4" s="301"/>
      <c r="N4" s="301"/>
      <c r="O4" s="301"/>
      <c r="P4" s="301"/>
      <c r="Q4" s="301"/>
      <c r="R4" s="301"/>
      <c r="S4" s="300" t="s">
        <v>1091</v>
      </c>
      <c r="T4" s="302"/>
      <c r="U4" s="302"/>
      <c r="V4" s="302"/>
      <c r="W4" s="302"/>
      <c r="X4" s="302"/>
      <c r="Y4" s="303"/>
      <c r="Z4" s="300" t="s">
        <v>1089</v>
      </c>
      <c r="AA4" s="300"/>
      <c r="AB4" s="302"/>
      <c r="AC4" s="301"/>
      <c r="AD4" s="301"/>
      <c r="AE4" s="301"/>
      <c r="AF4" s="304"/>
      <c r="AG4" s="305" t="s">
        <v>940</v>
      </c>
      <c r="AH4" s="306"/>
      <c r="AI4" s="306"/>
      <c r="AJ4" s="307"/>
      <c r="AK4" s="306"/>
      <c r="AL4" s="308"/>
    </row>
    <row r="5" spans="1:38" outlineLevel="1" x14ac:dyDescent="0.25">
      <c r="A5" s="220" t="s">
        <v>198</v>
      </c>
      <c r="B5" s="106"/>
      <c r="C5" s="106"/>
      <c r="D5" s="106"/>
      <c r="E5" s="174"/>
      <c r="F5" s="107"/>
      <c r="G5" s="107"/>
      <c r="H5" s="107"/>
      <c r="I5" s="107"/>
      <c r="J5" s="107"/>
      <c r="K5" s="107"/>
      <c r="L5" s="118"/>
      <c r="M5" s="119"/>
      <c r="N5" s="11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>
        <f>IF(SUM($AA5:$AF5)&lt;&gt;0, SUM($AA5:$AF5), 640*INDEX('Cities &amp; Towns'!$F$4:$F$259, MATCH($A5, 'Cities &amp; Towns'!$A$4:$A$259, 0)))</f>
        <v>464.84195716742221</v>
      </c>
      <c r="AA5" s="213">
        <v>402</v>
      </c>
      <c r="AB5" s="213"/>
      <c r="AC5" s="213">
        <v>62.84195716742223</v>
      </c>
      <c r="AD5" s="213"/>
      <c r="AE5" s="213"/>
      <c r="AF5" s="214"/>
      <c r="AG5" s="110"/>
      <c r="AH5" s="111"/>
      <c r="AI5" s="122"/>
      <c r="AJ5" s="110"/>
      <c r="AK5" s="111"/>
      <c r="AL5" s="123"/>
    </row>
    <row r="6" spans="1:38" outlineLevel="1" x14ac:dyDescent="0.25">
      <c r="A6" s="221" t="s">
        <v>199</v>
      </c>
      <c r="B6" s="112"/>
      <c r="C6" s="112"/>
      <c r="D6" s="112"/>
      <c r="E6" s="175"/>
      <c r="F6" s="120"/>
      <c r="G6" s="120"/>
      <c r="H6" s="120"/>
      <c r="I6" s="120"/>
      <c r="J6" s="120"/>
      <c r="K6" s="120"/>
      <c r="L6" s="114"/>
      <c r="M6" s="115"/>
      <c r="N6" s="115"/>
      <c r="O6" s="115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>
        <f>IF(SUM($AA6:$AF6)&lt;&gt;0, SUM($AA6:$AF6), 640*INDEX('Cities &amp; Towns'!$F$4:$F$259, MATCH($A6, 'Cities &amp; Towns'!$A$4:$A$259, 0)))</f>
        <v>3101.2590276692199</v>
      </c>
      <c r="AA6" s="215">
        <v>2682</v>
      </c>
      <c r="AB6" s="215"/>
      <c r="AC6" s="215">
        <v>419.25902766921996</v>
      </c>
      <c r="AD6" s="215"/>
      <c r="AE6" s="215"/>
      <c r="AF6" s="216"/>
      <c r="AG6" s="116"/>
      <c r="AH6" s="117"/>
      <c r="AI6" s="124"/>
      <c r="AJ6" s="116"/>
      <c r="AK6" s="117"/>
      <c r="AL6" s="124"/>
    </row>
    <row r="7" spans="1:38" outlineLevel="1" x14ac:dyDescent="0.25">
      <c r="A7" s="220" t="s">
        <v>200</v>
      </c>
      <c r="B7" s="106"/>
      <c r="C7" s="106"/>
      <c r="D7" s="106"/>
      <c r="E7" s="174"/>
      <c r="F7" s="107"/>
      <c r="G7" s="107"/>
      <c r="H7" s="107"/>
      <c r="I7" s="107"/>
      <c r="J7" s="107"/>
      <c r="K7" s="107"/>
      <c r="L7" s="118"/>
      <c r="M7" s="119"/>
      <c r="N7" s="119"/>
      <c r="O7" s="109"/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>
        <f>IF(SUM($AA7:$AF7)&lt;&gt;0, SUM($AA7:$AF7), 640*INDEX('Cities &amp; Towns'!$F$4:$F$259, MATCH($A7, 'Cities &amp; Towns'!$A$4:$A$259, 0)))</f>
        <v>1150.5416601531967</v>
      </c>
      <c r="AA7" s="213">
        <v>995</v>
      </c>
      <c r="AB7" s="213"/>
      <c r="AC7" s="213">
        <v>155.5416601531968</v>
      </c>
      <c r="AD7" s="213"/>
      <c r="AE7" s="213"/>
      <c r="AF7" s="214"/>
      <c r="AG7" s="110"/>
      <c r="AH7" s="111"/>
      <c r="AI7" s="122"/>
      <c r="AJ7" s="110"/>
      <c r="AK7" s="111"/>
      <c r="AL7" s="123"/>
    </row>
    <row r="8" spans="1:38" outlineLevel="1" x14ac:dyDescent="0.25">
      <c r="A8" s="221" t="s">
        <v>201</v>
      </c>
      <c r="B8" s="112"/>
      <c r="C8" s="112"/>
      <c r="D8" s="112"/>
      <c r="E8" s="175"/>
      <c r="F8" s="120"/>
      <c r="G8" s="120"/>
      <c r="H8" s="120"/>
      <c r="I8" s="120"/>
      <c r="J8" s="120"/>
      <c r="K8" s="120"/>
      <c r="L8" s="114"/>
      <c r="M8" s="115"/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>
        <f>IF(SUM($AA8:$AF8)&lt;&gt;0, SUM($AA8:$AF8), 640*INDEX('Cities &amp; Towns'!$F$4:$F$259, MATCH($A8, 'Cities &amp; Towns'!$A$4:$A$259, 0)))</f>
        <v>28416</v>
      </c>
      <c r="AA8" s="215">
        <v>0</v>
      </c>
      <c r="AB8" s="215"/>
      <c r="AC8" s="215">
        <v>0</v>
      </c>
      <c r="AD8" s="215"/>
      <c r="AE8" s="215"/>
      <c r="AF8" s="216"/>
      <c r="AG8" s="116"/>
      <c r="AH8" s="117"/>
      <c r="AI8" s="124"/>
      <c r="AJ8" s="116"/>
      <c r="AK8" s="117"/>
      <c r="AL8" s="124"/>
    </row>
    <row r="9" spans="1:38" outlineLevel="1" x14ac:dyDescent="0.25">
      <c r="A9" s="220" t="s">
        <v>202</v>
      </c>
      <c r="B9" s="106"/>
      <c r="C9" s="106"/>
      <c r="D9" s="106"/>
      <c r="E9" s="174"/>
      <c r="F9" s="107"/>
      <c r="G9" s="107"/>
      <c r="H9" s="107"/>
      <c r="I9" s="107"/>
      <c r="J9" s="107"/>
      <c r="K9" s="107"/>
      <c r="L9" s="118"/>
      <c r="M9" s="119"/>
      <c r="N9" s="11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>
        <f>IF(SUM($AA9:$AF9)&lt;&gt;0, SUM($AA9:$AF9), 640*INDEX('Cities &amp; Towns'!$F$4:$F$259, MATCH($A9, 'Cities &amp; Towns'!$A$4:$A$259, 0)))</f>
        <v>1999.2829451305299</v>
      </c>
      <c r="AA9" s="213">
        <v>1729</v>
      </c>
      <c r="AB9" s="213"/>
      <c r="AC9" s="213">
        <v>270.28294513052992</v>
      </c>
      <c r="AD9" s="213"/>
      <c r="AE9" s="213"/>
      <c r="AF9" s="214"/>
      <c r="AG9" s="110"/>
      <c r="AH9" s="111"/>
      <c r="AI9" s="122"/>
      <c r="AJ9" s="110"/>
      <c r="AK9" s="111"/>
      <c r="AL9" s="123"/>
    </row>
    <row r="10" spans="1:38" outlineLevel="1" x14ac:dyDescent="0.25">
      <c r="A10" s="221" t="s">
        <v>203</v>
      </c>
      <c r="B10" s="112"/>
      <c r="C10" s="112"/>
      <c r="D10" s="112"/>
      <c r="E10" s="175"/>
      <c r="F10" s="120"/>
      <c r="G10" s="120"/>
      <c r="H10" s="120"/>
      <c r="I10" s="120"/>
      <c r="J10" s="120"/>
      <c r="K10" s="120"/>
      <c r="L10" s="114"/>
      <c r="M10" s="115"/>
      <c r="N10" s="115"/>
      <c r="O10" s="115"/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>
        <f>IF(SUM($AA10:$AF10)&lt;&gt;0, SUM($AA10:$AF10), 640*INDEX('Cities &amp; Towns'!$F$4:$F$259, MATCH($A10, 'Cities &amp; Towns'!$A$4:$A$259, 0)))</f>
        <v>2146.1360012505861</v>
      </c>
      <c r="AA10" s="215">
        <v>1856</v>
      </c>
      <c r="AB10" s="215"/>
      <c r="AC10" s="215">
        <v>290.13600125058622</v>
      </c>
      <c r="AD10" s="215"/>
      <c r="AE10" s="215"/>
      <c r="AF10" s="216"/>
      <c r="AG10" s="116"/>
      <c r="AH10" s="117"/>
      <c r="AI10" s="124"/>
      <c r="AJ10" s="116"/>
      <c r="AK10" s="117"/>
      <c r="AL10" s="124"/>
    </row>
    <row r="11" spans="1:38" outlineLevel="1" x14ac:dyDescent="0.25">
      <c r="A11" s="220" t="s">
        <v>204</v>
      </c>
      <c r="B11" s="106"/>
      <c r="C11" s="106"/>
      <c r="D11" s="106"/>
      <c r="E11" s="174"/>
      <c r="F11" s="107"/>
      <c r="G11" s="107"/>
      <c r="H11" s="107"/>
      <c r="I11" s="107"/>
      <c r="J11" s="107"/>
      <c r="K11" s="107"/>
      <c r="L11" s="118"/>
      <c r="M11" s="119"/>
      <c r="N11" s="119"/>
      <c r="O11" s="109"/>
      <c r="P11" s="109"/>
      <c r="Q11" s="109"/>
      <c r="R11" s="109"/>
      <c r="S11" s="110"/>
      <c r="T11" s="111"/>
      <c r="U11" s="111"/>
      <c r="V11" s="111"/>
      <c r="W11" s="111"/>
      <c r="X11" s="111"/>
      <c r="Y11" s="111"/>
      <c r="Z11" s="147">
        <f>IF(SUM($AA11:$AF11)&lt;&gt;0, SUM($AA11:$AF11), 640*INDEX('Cities &amp; Towns'!$F$4:$F$259, MATCH($A11, 'Cities &amp; Towns'!$A$4:$A$259, 0)))</f>
        <v>1174.8244489604501</v>
      </c>
      <c r="AA11" s="213">
        <v>1016</v>
      </c>
      <c r="AB11" s="213"/>
      <c r="AC11" s="213">
        <v>158.82444896045021</v>
      </c>
      <c r="AD11" s="213"/>
      <c r="AE11" s="213"/>
      <c r="AF11" s="214"/>
      <c r="AG11" s="110"/>
      <c r="AH11" s="111"/>
      <c r="AI11" s="122"/>
      <c r="AJ11" s="110"/>
      <c r="AK11" s="111"/>
      <c r="AL11" s="123"/>
    </row>
    <row r="12" spans="1:38" outlineLevel="1" x14ac:dyDescent="0.25">
      <c r="A12" s="221" t="s">
        <v>205</v>
      </c>
      <c r="B12" s="112"/>
      <c r="C12" s="112"/>
      <c r="D12" s="112"/>
      <c r="E12" s="175"/>
      <c r="F12" s="120"/>
      <c r="G12" s="120"/>
      <c r="H12" s="120"/>
      <c r="I12" s="120"/>
      <c r="J12" s="120"/>
      <c r="K12" s="120"/>
      <c r="L12" s="114"/>
      <c r="M12" s="115"/>
      <c r="N12" s="115"/>
      <c r="O12" s="115"/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>
        <f>IF(SUM($AA12:$AF12)&lt;&gt;0, SUM($AA12:$AF12), 640*INDEX('Cities &amp; Towns'!$F$4:$F$259, MATCH($A12, 'Cities &amp; Towns'!$A$4:$A$259, 0)))</f>
        <v>677.60544005002339</v>
      </c>
      <c r="AA12" s="215">
        <v>586</v>
      </c>
      <c r="AB12" s="215"/>
      <c r="AC12" s="215">
        <v>91.605440050023446</v>
      </c>
      <c r="AD12" s="215"/>
      <c r="AE12" s="215"/>
      <c r="AF12" s="216"/>
      <c r="AG12" s="116"/>
      <c r="AH12" s="117"/>
      <c r="AI12" s="124"/>
      <c r="AJ12" s="116"/>
      <c r="AK12" s="117"/>
      <c r="AL12" s="124"/>
    </row>
    <row r="13" spans="1:38" outlineLevel="1" x14ac:dyDescent="0.25">
      <c r="A13" s="220" t="s">
        <v>206</v>
      </c>
      <c r="B13" s="106"/>
      <c r="C13" s="106"/>
      <c r="D13" s="106"/>
      <c r="E13" s="174"/>
      <c r="F13" s="107"/>
      <c r="G13" s="107"/>
      <c r="H13" s="107"/>
      <c r="I13" s="107"/>
      <c r="J13" s="107"/>
      <c r="K13" s="107"/>
      <c r="L13" s="118"/>
      <c r="M13" s="119"/>
      <c r="N13" s="119"/>
      <c r="O13" s="109"/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>
        <f>IF(SUM($AA13:$AF13)&lt;&gt;0, SUM($AA13:$AF13), 640*INDEX('Cities &amp; Towns'!$F$4:$F$259, MATCH($A13, 'Cities &amp; Towns'!$A$4:$A$259, 0)))</f>
        <v>529.59606065343132</v>
      </c>
      <c r="AA13" s="213">
        <v>458</v>
      </c>
      <c r="AB13" s="213"/>
      <c r="AC13" s="213">
        <v>71.596060653431294</v>
      </c>
      <c r="AD13" s="213"/>
      <c r="AE13" s="213"/>
      <c r="AF13" s="214"/>
      <c r="AG13" s="110"/>
      <c r="AH13" s="111"/>
      <c r="AI13" s="122"/>
      <c r="AJ13" s="110"/>
      <c r="AK13" s="111"/>
      <c r="AL13" s="123"/>
    </row>
    <row r="14" spans="1:38" outlineLevel="1" x14ac:dyDescent="0.25">
      <c r="A14" s="221" t="s">
        <v>207</v>
      </c>
      <c r="B14" s="112"/>
      <c r="C14" s="112"/>
      <c r="D14" s="112"/>
      <c r="E14" s="175"/>
      <c r="F14" s="120"/>
      <c r="G14" s="120"/>
      <c r="H14" s="120"/>
      <c r="I14" s="120"/>
      <c r="J14" s="120"/>
      <c r="K14" s="120"/>
      <c r="L14" s="114">
        <v>0</v>
      </c>
      <c r="M14" s="115"/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>
        <f>IF(SUM($AA14:$AF14)&lt;&gt;0, SUM($AA14:$AF14), 640*INDEX('Cities &amp; Towns'!$F$4:$F$259, MATCH($A14, 'Cities &amp; Towns'!$A$4:$A$259, 0)))</f>
        <v>26944</v>
      </c>
      <c r="AA14" s="215">
        <v>0</v>
      </c>
      <c r="AB14" s="215"/>
      <c r="AC14" s="215">
        <v>0</v>
      </c>
      <c r="AD14" s="215"/>
      <c r="AE14" s="215"/>
      <c r="AF14" s="216"/>
      <c r="AG14" s="116"/>
      <c r="AH14" s="117"/>
      <c r="AI14" s="124"/>
      <c r="AJ14" s="116"/>
      <c r="AK14" s="117"/>
      <c r="AL14" s="124"/>
    </row>
    <row r="15" spans="1:38" outlineLevel="1" x14ac:dyDescent="0.25">
      <c r="A15" s="220" t="s">
        <v>208</v>
      </c>
      <c r="B15" s="106"/>
      <c r="C15" s="106"/>
      <c r="D15" s="106"/>
      <c r="E15" s="174"/>
      <c r="F15" s="107"/>
      <c r="G15" s="107"/>
      <c r="H15" s="107"/>
      <c r="I15" s="107"/>
      <c r="J15" s="107"/>
      <c r="K15" s="107"/>
      <c r="L15" s="118"/>
      <c r="M15" s="119"/>
      <c r="N15" s="119"/>
      <c r="O15" s="109"/>
      <c r="P15" s="109"/>
      <c r="Q15" s="109"/>
      <c r="R15" s="109"/>
      <c r="S15" s="110"/>
      <c r="T15" s="111"/>
      <c r="U15" s="111"/>
      <c r="V15" s="111"/>
      <c r="W15" s="111"/>
      <c r="X15" s="111"/>
      <c r="Y15" s="111"/>
      <c r="Z15" s="147">
        <f>IF(SUM($AA15:$AF15)&lt;&gt;0, SUM($AA15:$AF15), 640*INDEX('Cities &amp; Towns'!$F$4:$F$259, MATCH($A15, 'Cities &amp; Towns'!$A$4:$A$259, 0)))</f>
        <v>2364.681100515867</v>
      </c>
      <c r="AA15" s="213">
        <v>2045</v>
      </c>
      <c r="AB15" s="213"/>
      <c r="AC15" s="213">
        <v>319.68110051586683</v>
      </c>
      <c r="AD15" s="213"/>
      <c r="AE15" s="213"/>
      <c r="AF15" s="214"/>
      <c r="AG15" s="110"/>
      <c r="AH15" s="111"/>
      <c r="AI15" s="122"/>
      <c r="AJ15" s="110"/>
      <c r="AK15" s="111"/>
      <c r="AL15" s="123"/>
    </row>
    <row r="16" spans="1:38" outlineLevel="1" x14ac:dyDescent="0.25">
      <c r="A16" s="221" t="s">
        <v>209</v>
      </c>
      <c r="B16" s="112"/>
      <c r="C16" s="112"/>
      <c r="D16" s="112"/>
      <c r="E16" s="175"/>
      <c r="F16" s="120"/>
      <c r="G16" s="120"/>
      <c r="H16" s="120"/>
      <c r="I16" s="120"/>
      <c r="J16" s="120"/>
      <c r="K16" s="120"/>
      <c r="L16" s="114"/>
      <c r="M16" s="115"/>
      <c r="N16" s="115"/>
      <c r="O16" s="115"/>
      <c r="P16" s="115"/>
      <c r="Q16" s="115"/>
      <c r="R16" s="115"/>
      <c r="S16" s="116"/>
      <c r="T16" s="117"/>
      <c r="U16" s="117"/>
      <c r="V16" s="117"/>
      <c r="W16" s="117"/>
      <c r="X16" s="117"/>
      <c r="Y16" s="117"/>
      <c r="Z16" s="147">
        <f>IF(SUM($AA16:$AF16)&lt;&gt;0, SUM($AA16:$AF16), 640*INDEX('Cities &amp; Towns'!$F$4:$F$259, MATCH($A16, 'Cities &amp; Towns'!$A$4:$A$259, 0)))</f>
        <v>293.70611224011253</v>
      </c>
      <c r="AA16" s="215">
        <v>254</v>
      </c>
      <c r="AB16" s="215"/>
      <c r="AC16" s="215">
        <v>39.706112240112553</v>
      </c>
      <c r="AD16" s="215"/>
      <c r="AE16" s="215"/>
      <c r="AF16" s="216"/>
      <c r="AG16" s="116"/>
      <c r="AH16" s="117"/>
      <c r="AI16" s="124"/>
      <c r="AJ16" s="116"/>
      <c r="AK16" s="117"/>
      <c r="AL16" s="124"/>
    </row>
    <row r="17" spans="1:38" outlineLevel="1" x14ac:dyDescent="0.25">
      <c r="A17" s="220" t="s">
        <v>210</v>
      </c>
      <c r="B17" s="106"/>
      <c r="C17" s="106"/>
      <c r="D17" s="106"/>
      <c r="E17" s="174"/>
      <c r="F17" s="107"/>
      <c r="G17" s="107"/>
      <c r="H17" s="107"/>
      <c r="I17" s="107"/>
      <c r="J17" s="107"/>
      <c r="K17" s="107"/>
      <c r="L17" s="118"/>
      <c r="M17" s="119"/>
      <c r="N17" s="119"/>
      <c r="O17" s="109"/>
      <c r="P17" s="109"/>
      <c r="Q17" s="109"/>
      <c r="R17" s="109"/>
      <c r="S17" s="110"/>
      <c r="T17" s="111"/>
      <c r="U17" s="111"/>
      <c r="V17" s="111"/>
      <c r="W17" s="111"/>
      <c r="X17" s="111"/>
      <c r="Y17" s="111"/>
      <c r="Z17" s="147">
        <f>IF(SUM($AA17:$AF17)&lt;&gt;0, SUM($AA17:$AF17), 640*INDEX('Cities &amp; Towns'!$F$4:$F$259, MATCH($A17, 'Cities &amp; Towns'!$A$4:$A$259, 0)))</f>
        <v>804.80100046896985</v>
      </c>
      <c r="AA17" s="213">
        <v>696</v>
      </c>
      <c r="AB17" s="213"/>
      <c r="AC17" s="213">
        <v>108.80100046896983</v>
      </c>
      <c r="AD17" s="213"/>
      <c r="AE17" s="213"/>
      <c r="AF17" s="214"/>
      <c r="AG17" s="110"/>
      <c r="AH17" s="111"/>
      <c r="AI17" s="122"/>
      <c r="AJ17" s="110"/>
      <c r="AK17" s="111"/>
      <c r="AL17" s="123"/>
    </row>
    <row r="18" spans="1:38" outlineLevel="1" x14ac:dyDescent="0.25">
      <c r="A18" s="221" t="s">
        <v>284</v>
      </c>
      <c r="B18" s="112"/>
      <c r="C18" s="112"/>
      <c r="D18" s="112"/>
      <c r="E18" s="175"/>
      <c r="F18" s="120"/>
      <c r="G18" s="120"/>
      <c r="H18" s="120"/>
      <c r="I18" s="120"/>
      <c r="J18" s="120"/>
      <c r="K18" s="120"/>
      <c r="L18" s="114"/>
      <c r="M18" s="115"/>
      <c r="N18" s="115"/>
      <c r="O18" s="115"/>
      <c r="P18" s="115"/>
      <c r="Q18" s="115"/>
      <c r="R18" s="115"/>
      <c r="S18" s="116"/>
      <c r="T18" s="117"/>
      <c r="U18" s="117"/>
      <c r="V18" s="117"/>
      <c r="W18" s="117"/>
      <c r="X18" s="117"/>
      <c r="Y18" s="117"/>
      <c r="Z18" s="147">
        <f>IF(SUM($AA18:$AF18)&lt;&gt;0, SUM($AA18:$AF18), 640*INDEX('Cities &amp; Towns'!$F$4:$F$259, MATCH($A18, 'Cities &amp; Towns'!$A$4:$A$259, 0)))</f>
        <v>86.72424574019071</v>
      </c>
      <c r="AA18" s="215">
        <v>75</v>
      </c>
      <c r="AB18" s="215"/>
      <c r="AC18" s="215">
        <v>11.724245740190714</v>
      </c>
      <c r="AD18" s="215"/>
      <c r="AE18" s="215"/>
      <c r="AF18" s="216"/>
      <c r="AG18" s="116"/>
      <c r="AH18" s="117"/>
      <c r="AI18" s="124"/>
      <c r="AJ18" s="116"/>
      <c r="AK18" s="117"/>
      <c r="AL18" s="124"/>
    </row>
    <row r="19" spans="1:38" x14ac:dyDescent="0.25">
      <c r="A19" s="222" t="s">
        <v>852</v>
      </c>
      <c r="B19" s="225" t="s">
        <v>1571</v>
      </c>
      <c r="C19" s="226" t="s">
        <v>1572</v>
      </c>
      <c r="D19" s="226" t="s">
        <v>1573</v>
      </c>
      <c r="E19" s="227" t="s">
        <v>853</v>
      </c>
      <c r="F19" s="228"/>
      <c r="G19" s="228"/>
      <c r="H19" s="228"/>
      <c r="I19" s="228"/>
      <c r="J19" s="228"/>
      <c r="K19" s="228"/>
      <c r="L19" s="229"/>
      <c r="M19" s="228"/>
      <c r="N19" s="228"/>
      <c r="O19" s="228"/>
      <c r="P19" s="228"/>
      <c r="Q19" s="228"/>
      <c r="R19" s="228"/>
      <c r="S19" s="230"/>
      <c r="T19" s="228"/>
      <c r="U19" s="228"/>
      <c r="V19" s="228"/>
      <c r="W19" s="228"/>
      <c r="X19" s="228"/>
      <c r="Y19" s="228"/>
      <c r="Z19" s="231"/>
      <c r="AA19" s="232"/>
      <c r="AB19" s="232"/>
      <c r="AC19" s="232"/>
      <c r="AD19" s="232"/>
      <c r="AE19" s="232"/>
      <c r="AF19" s="232"/>
      <c r="AG19" s="230"/>
      <c r="AH19" s="228"/>
      <c r="AI19" s="228"/>
      <c r="AJ19" s="230"/>
      <c r="AK19" s="228"/>
      <c r="AL19" s="233"/>
    </row>
    <row r="20" spans="1:38" outlineLevel="1" x14ac:dyDescent="0.25">
      <c r="A20" s="220" t="s">
        <v>198</v>
      </c>
      <c r="B20" s="234">
        <f>IF(ISBLANK($B5), INDEX('Cities &amp; Towns'!$E$4:$E$259, MATCH($A20, 'Cities &amp; Towns'!$A$4:$A$259, 0)), $B5)</f>
        <v>2457</v>
      </c>
      <c r="C20" s="234">
        <f>IF(ISBLANK($C5), INDEX('Cities &amp; Towns'!$Q$4:$Q$259, MATCH($A20, 'Cities &amp; Towns'!$A$4:$A$259, 0)), $C5)</f>
        <v>3379.2357000000002</v>
      </c>
      <c r="D20" s="234">
        <f xml:space="preserve"> IF(ISBLANK($D5), IF(INDEX('Cities &amp; Towns'!$Z$4:$Z$259, MATCH($A20, 'Cities &amp; Towns'!$A$4:$A$259, 0)) = 0, "", INDEX('Cities &amp; Towns'!$Z$4:$Z$259, MATCH($A20, 'Cities &amp; Towns'!$A$4:$A$259, 0))), $D5)</f>
        <v>27028.758000000002</v>
      </c>
      <c r="E20" s="235" cm="1">
        <f t="array" ref="E20">IF(ISBLANK(E5), MAX(0, ($E$3-SUM($E$5:$E$18))*(IF($B$3=0, 0, $B$3*$B20/SUM(IF(ISBLANK(E$5:E$18), B$20:B$33, 0))) + IF($C$3=0, 0, $C$3*$C20/SUM(IF(ISBLANK(E$5:E$18), C$20:C$33, 0))) + IF($D$3=0, 0, $D$3*$D20/SUM(IF(ISBLANK(E$5:E$18), D$20:D$33, 0))) + IF(1-SUM($B$3:$D$3)&lt;=0, 0, ((1-SUM($B$3:$D$3))*$Z20/SUM(IF(ISBLANK(E$5:E$18), Z$20:Z$33, 0)))))), E5)</f>
        <v>6383.0097886361118</v>
      </c>
      <c r="F20" s="236">
        <f t="shared" ref="F20:K20" si="1">IF(ISBLANK(F5),F$3,F5)</f>
        <v>0.56999999999999995</v>
      </c>
      <c r="G20" s="236">
        <f t="shared" si="1"/>
        <v>0.1</v>
      </c>
      <c r="H20" s="236">
        <f t="shared" si="1"/>
        <v>0.30499999999999999</v>
      </c>
      <c r="I20" s="236">
        <f t="shared" si="1"/>
        <v>0</v>
      </c>
      <c r="J20" s="236">
        <f t="shared" si="1"/>
        <v>0</v>
      </c>
      <c r="K20" s="236">
        <f t="shared" si="1"/>
        <v>2.5000000000000001E-2</v>
      </c>
      <c r="L20" s="237">
        <f>IF(ISBLANK($L5), SUM($M20:$R20), $L5)</f>
        <v>5.9120268985048705</v>
      </c>
      <c r="M20" s="238">
        <f t="shared" ref="M20:R20" si="2">IF(ISBLANK(M5), IF(ISBLANK($L5), MAX(0, (M$3-SUM(M$5:M$18))*(IF($B$3=0, 0, $B$3*$B20/SUM($B$20:$B$33)) + IF($C$3=0, 0, $C$3*$C20/SUM($C$20:$C$33)) + IF($D$3=0, 0, $D$3*$D20/SUM($D$20:$D$33)) + (1-SUM($B$3:$D$3))*IF(SUM(AA$20:AA$33)=0, $Z20/SUM($Z$20:$Z$33), AA20/SUM(AA$20:AA$33)))), $L5*(M$3/$L$3)), M5)</f>
        <v>3.6500639368222232</v>
      </c>
      <c r="N20" s="238">
        <f t="shared" si="2"/>
        <v>0.92346066591162423</v>
      </c>
      <c r="O20" s="238">
        <f t="shared" si="2"/>
        <v>1.3020695914979858</v>
      </c>
      <c r="P20" s="238">
        <f t="shared" si="2"/>
        <v>0</v>
      </c>
      <c r="Q20" s="238">
        <f t="shared" si="2"/>
        <v>0</v>
      </c>
      <c r="R20" s="238">
        <f t="shared" si="2"/>
        <v>3.6432704273037166E-2</v>
      </c>
      <c r="S20" s="237">
        <f t="shared" ref="S20" si="3">SUM(T20:Y20)</f>
        <v>80.998719561090311</v>
      </c>
      <c r="T20" s="238">
        <f>IF(ISBLANK(T5),AA20/INDEX(Constants!$B$2:$B$8, MATCH(T$2, Constants!$A$2:$A$8, 0)),T5)</f>
        <v>57.428571428571431</v>
      </c>
      <c r="U20" s="238">
        <f>IF(ISBLANK(U5),AB20/INDEX(Constants!$B$2:$B$8, MATCH(U$2, Constants!$A$2:$A$8, 0)),U5)</f>
        <v>21.999099203333333</v>
      </c>
      <c r="V20" s="238">
        <f>IF(ISBLANK(V5),AC20/INDEX(Constants!$B$2:$B$8, MATCH(V$2, Constants!$A$2:$A$8, 0)),V5)</f>
        <v>1.5710489291855558</v>
      </c>
      <c r="W20" s="238">
        <f>IF(ISBLANK(W5),AD20/INDEX(Constants!$B$2:$B$8, MATCH(W$2, Constants!$A$2:$A$8, 0)),W5)</f>
        <v>0</v>
      </c>
      <c r="X20" s="238">
        <f>IF(ISBLANK(X5),AE20/INDEX(Constants!$B$2:$B$8, MATCH(X$2, Constants!$A$2:$A$8, 0)),X5)</f>
        <v>0</v>
      </c>
      <c r="Y20" s="238">
        <f>IF(ISBLANK(Y5),AF20/INDEX(Constants!$B$2:$B$8, MATCH(Y$2, Constants!$A$2:$A$8, 0)),Y5)</f>
        <v>0</v>
      </c>
      <c r="Z20" s="239">
        <f>IF(SUM($AA20, $AC20:$AF20)&lt;&gt;0, SUM($AA20:$AF20), $Z5+$AB20)</f>
        <v>497.84060597242222</v>
      </c>
      <c r="AA20" s="240">
        <f>AA5</f>
        <v>402</v>
      </c>
      <c r="AB20" s="240">
        <f>IF(ISBLANK($AB5), INDEX('Cities &amp; Towns'!$G$4:$G$259, MATCH($A5, 'Cities &amp; Towns'!$A$4:$A$259, 0)), $AB5)</f>
        <v>32.998648805000002</v>
      </c>
      <c r="AC20" s="240">
        <f>AC5</f>
        <v>62.84195716742223</v>
      </c>
      <c r="AD20" s="240">
        <f>AD5</f>
        <v>0</v>
      </c>
      <c r="AE20" s="240">
        <f>AE5</f>
        <v>0</v>
      </c>
      <c r="AF20" s="240">
        <f>AF5</f>
        <v>0</v>
      </c>
      <c r="AG20" s="241"/>
      <c r="AH20" s="242"/>
      <c r="AI20" s="238">
        <f>INDEX('Cities &amp; Towns'!$Y$4:$Y$259, MATCH($A20, 'Cities &amp; Towns'!$A$4:$A$259, 0))</f>
        <v>11.524186072622321</v>
      </c>
      <c r="AJ20" s="241"/>
      <c r="AK20" s="242"/>
      <c r="AL20" s="243" t="str">
        <f t="shared" ref="AL20:AL33" si="4">IF($L20&gt;$AI20, 1, "")</f>
        <v/>
      </c>
    </row>
    <row r="21" spans="1:38" outlineLevel="1" x14ac:dyDescent="0.25">
      <c r="A21" s="221" t="s">
        <v>199</v>
      </c>
      <c r="B21" s="244">
        <f>IF(ISBLANK($B6), INDEX('Cities &amp; Towns'!$E$4:$E$259, MATCH($A21, 'Cities &amp; Towns'!$A$4:$A$259, 0)), $B6)</f>
        <v>15333</v>
      </c>
      <c r="C21" s="244">
        <f>IF(ISBLANK($C6), INDEX('Cities &amp; Towns'!$Q$4:$Q$259, MATCH($A21, 'Cities &amp; Towns'!$A$4:$A$259, 0)), $C6)</f>
        <v>11138.318099999999</v>
      </c>
      <c r="D21" s="244">
        <f xml:space="preserve"> IF(ISBLANK($D6), IF(INDEX('Cities &amp; Towns'!$Z$4:$Z$259, MATCH($A21, 'Cities &amp; Towns'!$A$4:$A$259, 0)) = 0, "", INDEX('Cities &amp; Towns'!$Z$4:$Z$259, MATCH($A21, 'Cities &amp; Towns'!$A$4:$A$259, 0))), $D6)</f>
        <v>122185.751</v>
      </c>
      <c r="E21" s="245" cm="1">
        <f t="array" ref="E21">IF(ISBLANK(E6), MAX(0, ($E$3-SUM($E$5:$E$18))*(IF($B$3=0, 0, $B$3*$B21/SUM(IF(ISBLANK(E$5:E$18), B$20:B$33, 0))) + IF($C$3=0, 0, $C$3*$C21/SUM(IF(ISBLANK(E$5:E$18), C$20:C$33, 0))) + IF($D$3=0, 0, $D$3*$D21/SUM(IF(ISBLANK(E$5:E$18), D$20:D$33, 0))) + IF(1-SUM($B$3:$D$3)&lt;=0, 0, ((1-SUM($B$3:$D$3))*$Z21/SUM(IF(ISBLANK(E$5:E$18), Z$20:Z$33, 0)))))), E6)</f>
        <v>40026.718879190899</v>
      </c>
      <c r="F21" s="246">
        <f t="shared" ref="F21:K21" si="5">IF(ISBLANK(F6),F$3,F6)</f>
        <v>0.56999999999999995</v>
      </c>
      <c r="G21" s="246">
        <f t="shared" si="5"/>
        <v>0.1</v>
      </c>
      <c r="H21" s="246">
        <f t="shared" si="5"/>
        <v>0.30499999999999999</v>
      </c>
      <c r="I21" s="246">
        <f t="shared" si="5"/>
        <v>0</v>
      </c>
      <c r="J21" s="246">
        <f t="shared" si="5"/>
        <v>0</v>
      </c>
      <c r="K21" s="246">
        <f t="shared" si="5"/>
        <v>2.5000000000000001E-2</v>
      </c>
      <c r="L21" s="247">
        <f t="shared" ref="L21:L33" si="6">IF(ISBLANK($L6), SUM($M21:$R21), $L6)</f>
        <v>37.041367336791126</v>
      </c>
      <c r="M21" s="248">
        <f t="shared" ref="M21:R21" si="7">IF(ISBLANK(M6), IF(ISBLANK($L6), MAX(0, (M$3-SUM(M$5:M$18))*(IF($B$3=0, 0, $B$3*$B21/SUM($B$20:$B$33)) + IF($C$3=0, 0, $C$3*$C21/SUM($C$20:$C$33)) + IF($D$3=0, 0, $D$3*$D21/SUM($D$20:$D$33)) + (1-SUM($B$3:$D$3))*IF(SUM(AA$20:AA$33)=0, $Z21/SUM($Z$20:$Z$33), AA21/SUM(AA$20:AA$33)))), $L6*(M$3/$L$3)), M6)</f>
        <v>23.268127485354263</v>
      </c>
      <c r="N21" s="248">
        <f t="shared" si="7"/>
        <v>5.2444506651495209</v>
      </c>
      <c r="O21" s="248">
        <f t="shared" si="7"/>
        <v>8.3003261789860225</v>
      </c>
      <c r="P21" s="248">
        <f t="shared" si="7"/>
        <v>0</v>
      </c>
      <c r="Q21" s="248">
        <f t="shared" si="7"/>
        <v>0</v>
      </c>
      <c r="R21" s="248">
        <f t="shared" si="7"/>
        <v>0.22846300730131794</v>
      </c>
      <c r="S21" s="247">
        <f t="shared" ref="S21:S33" si="8">SUM(T21:Y21)</f>
        <v>506.49876683792104</v>
      </c>
      <c r="T21" s="248">
        <f>IF(ISBLANK(T6),AA21/INDEX(Constants!$B$2:$B$8, MATCH(T$2, Constants!$A$2:$A$8, 0)),T6)</f>
        <v>383.14285714285717</v>
      </c>
      <c r="U21" s="248">
        <f>IF(ISBLANK(U6),AB21/INDEX(Constants!$B$2:$B$8, MATCH(U$2, Constants!$A$2:$A$8, 0)),U6)</f>
        <v>112.87443400333335</v>
      </c>
      <c r="V21" s="248">
        <f>IF(ISBLANK(V6),AC21/INDEX(Constants!$B$2:$B$8, MATCH(V$2, Constants!$A$2:$A$8, 0)),V6)</f>
        <v>10.481475691730498</v>
      </c>
      <c r="W21" s="248">
        <f>IF(ISBLANK(W6),AD21/INDEX(Constants!$B$2:$B$8, MATCH(W$2, Constants!$A$2:$A$8, 0)),W6)</f>
        <v>0</v>
      </c>
      <c r="X21" s="248">
        <f>IF(ISBLANK(X6),AE21/INDEX(Constants!$B$2:$B$8, MATCH(X$2, Constants!$A$2:$A$8, 0)),X6)</f>
        <v>0</v>
      </c>
      <c r="Y21" s="249">
        <f>IF(ISBLANK(Y6),AF21/INDEX(Constants!$B$2:$B$8, MATCH(Y$2, Constants!$A$2:$A$8, 0)),Y6)</f>
        <v>0</v>
      </c>
      <c r="Z21" s="250">
        <f t="shared" ref="Z21:Z33" si="9">IF(SUM($AA21, $AC21:$AF21)&lt;&gt;0, SUM($AA21:$AF21), $Z6+$AB21)</f>
        <v>3270.5706786742198</v>
      </c>
      <c r="AA21" s="244">
        <f t="shared" ref="AA21:AA33" si="10">AA6</f>
        <v>2682</v>
      </c>
      <c r="AB21" s="244">
        <f>IF(ISBLANK($AB6), INDEX('Cities &amp; Towns'!$G$4:$G$259, MATCH($A6, 'Cities &amp; Towns'!$A$4:$A$259, 0)), $AB6)</f>
        <v>169.31165100500002</v>
      </c>
      <c r="AC21" s="244">
        <f t="shared" ref="AC21:AF21" si="11">AC6</f>
        <v>419.25902766921996</v>
      </c>
      <c r="AD21" s="244">
        <f t="shared" si="11"/>
        <v>0</v>
      </c>
      <c r="AE21" s="244">
        <f t="shared" si="11"/>
        <v>0</v>
      </c>
      <c r="AF21" s="244">
        <f t="shared" si="11"/>
        <v>0</v>
      </c>
      <c r="AG21" s="251"/>
      <c r="AH21" s="221"/>
      <c r="AI21" s="248">
        <f>INDEX('Cities &amp; Towns'!$Y$4:$Y$259, MATCH($A21, 'Cities &amp; Towns'!$A$4:$A$259, 0))</f>
        <v>94.928513487983082</v>
      </c>
      <c r="AJ21" s="251"/>
      <c r="AK21" s="221"/>
      <c r="AL21" s="252" t="str">
        <f t="shared" si="4"/>
        <v/>
      </c>
    </row>
    <row r="22" spans="1:38" outlineLevel="1" x14ac:dyDescent="0.25">
      <c r="A22" s="220" t="s">
        <v>200</v>
      </c>
      <c r="B22" s="234">
        <f>IF(ISBLANK($B7), INDEX('Cities &amp; Towns'!$E$4:$E$259, MATCH($A22, 'Cities &amp; Towns'!$A$4:$A$259, 0)), $B7)</f>
        <v>2133</v>
      </c>
      <c r="C22" s="234">
        <f>IF(ISBLANK($C7), INDEX('Cities &amp; Towns'!$Q$4:$Q$259, MATCH($A22, 'Cities &amp; Towns'!$A$4:$A$259, 0)), $C7)</f>
        <v>1089.0957599999999</v>
      </c>
      <c r="D22" s="234">
        <f xml:space="preserve"> IF(ISBLANK($D7), IF(INDEX('Cities &amp; Towns'!$Z$4:$Z$259, MATCH($A22, 'Cities &amp; Towns'!$A$4:$A$259, 0)) = 0, "", INDEX('Cities &amp; Towns'!$Z$4:$Z$259, MATCH($A22, 'Cities &amp; Towns'!$A$4:$A$259, 0))), $D7)</f>
        <v>18988.78</v>
      </c>
      <c r="E22" s="235" cm="1">
        <f t="array" ref="E22">IF(ISBLANK(E7), MAX(0, ($E$3-SUM($E$5:$E$18))*(IF($B$3=0, 0, $B$3*$B22/SUM(IF(ISBLANK(E$5:E$18), B$20:B$33, 0))) + IF($C$3=0, 0, $C$3*$C22/SUM(IF(ISBLANK(E$5:E$18), C$20:C$33, 0))) + IF($D$3=0, 0, $D$3*$D22/SUM(IF(ISBLANK(E$5:E$18), D$20:D$33, 0))) + IF(1-SUM($B$3:$D$3)&lt;=0, 0, ((1-SUM($B$3:$D$3))*$Z22/SUM(IF(ISBLANK(E$5:E$18), Z$20:Z$33, 0)))))), E7)</f>
        <v>6441.1866635190327</v>
      </c>
      <c r="F22" s="236">
        <f t="shared" ref="F22:K22" si="12">IF(ISBLANK(F7),F$3,F7)</f>
        <v>0.56999999999999995</v>
      </c>
      <c r="G22" s="236">
        <f t="shared" si="12"/>
        <v>0.1</v>
      </c>
      <c r="H22" s="236">
        <f t="shared" si="12"/>
        <v>0.30499999999999999</v>
      </c>
      <c r="I22" s="236">
        <f t="shared" si="12"/>
        <v>0</v>
      </c>
      <c r="J22" s="236">
        <f t="shared" si="12"/>
        <v>0</v>
      </c>
      <c r="K22" s="236">
        <f t="shared" si="12"/>
        <v>2.5000000000000001E-2</v>
      </c>
      <c r="L22" s="237">
        <f t="shared" si="6"/>
        <v>7.8328439889374994</v>
      </c>
      <c r="M22" s="238">
        <f t="shared" ref="M22:R22" si="13">IF(ISBLANK(M7), IF(ISBLANK($L7), MAX(0, (M$3-SUM(M$5:M$18))*(IF($B$3=0, 0, $B$3*$B22/SUM($B$20:$B$33)) + IF($C$3=0, 0, $C$3*$C22/SUM($C$20:$C$33)) + IF($D$3=0, 0, $D$3*$D22/SUM($D$20:$D$33)) + (1-SUM($B$3:$D$3))*IF(SUM(AA$20:AA$33)=0, $Z22/SUM($Z$20:$Z$33), AA22/SUM(AA$20:AA$33)))), $L7*(M$3/$L$3)), M7)</f>
        <v>4.9944025363189963</v>
      </c>
      <c r="N22" s="238">
        <f t="shared" si="13"/>
        <v>1.0200477136131176</v>
      </c>
      <c r="O22" s="238">
        <f t="shared" si="13"/>
        <v>1.7816289749442031</v>
      </c>
      <c r="P22" s="238">
        <f t="shared" si="13"/>
        <v>0</v>
      </c>
      <c r="Q22" s="238">
        <f t="shared" si="13"/>
        <v>0</v>
      </c>
      <c r="R22" s="238">
        <f t="shared" si="13"/>
        <v>3.6764764061181697E-2</v>
      </c>
      <c r="S22" s="237">
        <f t="shared" si="8"/>
        <v>175.41152420002038</v>
      </c>
      <c r="T22" s="238">
        <f>IF(ISBLANK(T7),AA22/INDEX(Constants!$B$2:$B$8, MATCH(T$2, Constants!$A$2:$A$8, 0)),T7)</f>
        <v>142.14285714285714</v>
      </c>
      <c r="U22" s="238">
        <f>IF(ISBLANK(U7),AB22/INDEX(Constants!$B$2:$B$8, MATCH(U$2, Constants!$A$2:$A$8, 0)),U7)</f>
        <v>29.380125553333333</v>
      </c>
      <c r="V22" s="238">
        <f>IF(ISBLANK(V7),AC22/INDEX(Constants!$B$2:$B$8, MATCH(V$2, Constants!$A$2:$A$8, 0)),V7)</f>
        <v>3.88854150382992</v>
      </c>
      <c r="W22" s="238">
        <f>IF(ISBLANK(W7),AD22/INDEX(Constants!$B$2:$B$8, MATCH(W$2, Constants!$A$2:$A$8, 0)),W7)</f>
        <v>0</v>
      </c>
      <c r="X22" s="238">
        <f>IF(ISBLANK(X7),AE22/INDEX(Constants!$B$2:$B$8, MATCH(X$2, Constants!$A$2:$A$8, 0)),X7)</f>
        <v>0</v>
      </c>
      <c r="Y22" s="238">
        <f>IF(ISBLANK(Y7),AF22/INDEX(Constants!$B$2:$B$8, MATCH(Y$2, Constants!$A$2:$A$8, 0)),Y7)</f>
        <v>0</v>
      </c>
      <c r="Z22" s="239">
        <f t="shared" si="9"/>
        <v>1194.6118484831968</v>
      </c>
      <c r="AA22" s="240">
        <f t="shared" si="10"/>
        <v>995</v>
      </c>
      <c r="AB22" s="240">
        <f>IF(ISBLANK($AB7), INDEX('Cities &amp; Towns'!$G$4:$G$259, MATCH($A7, 'Cities &amp; Towns'!$A$4:$A$259, 0)), $AB7)</f>
        <v>44.070188330000001</v>
      </c>
      <c r="AC22" s="240">
        <f t="shared" ref="AC22:AF22" si="14">AC7</f>
        <v>155.5416601531968</v>
      </c>
      <c r="AD22" s="240">
        <f t="shared" si="14"/>
        <v>0</v>
      </c>
      <c r="AE22" s="240">
        <f t="shared" si="14"/>
        <v>0</v>
      </c>
      <c r="AF22" s="240">
        <f t="shared" si="14"/>
        <v>0</v>
      </c>
      <c r="AG22" s="241"/>
      <c r="AH22" s="242"/>
      <c r="AI22" s="238">
        <f>INDEX('Cities &amp; Towns'!$Y$4:$Y$259, MATCH($A22, 'Cities &amp; Towns'!$A$4:$A$259, 0))</f>
        <v>9.3828986402801373</v>
      </c>
      <c r="AJ22" s="241"/>
      <c r="AK22" s="242"/>
      <c r="AL22" s="243" t="str">
        <f t="shared" si="4"/>
        <v/>
      </c>
    </row>
    <row r="23" spans="1:38" outlineLevel="1" x14ac:dyDescent="0.25">
      <c r="A23" s="221" t="s">
        <v>201</v>
      </c>
      <c r="B23" s="244">
        <f>IF(ISBLANK($B8), INDEX('Cities &amp; Towns'!$E$4:$E$259, MATCH($A23, 'Cities &amp; Towns'!$A$4:$A$259, 0)), $B8)</f>
        <v>9</v>
      </c>
      <c r="C23" s="244">
        <f>IF(ISBLANK($C8), INDEX('Cities &amp; Towns'!$Q$4:$Q$259, MATCH($A23, 'Cities &amp; Towns'!$A$4:$A$259, 0)), $C8)</f>
        <v>0</v>
      </c>
      <c r="D23" s="244" t="str">
        <f xml:space="preserve"> IF(ISBLANK($D8), IF(INDEX('Cities &amp; Towns'!$Z$4:$Z$259, MATCH($A23, 'Cities &amp; Towns'!$A$4:$A$259, 0)) = 0, "", INDEX('Cities &amp; Towns'!$Z$4:$Z$259, MATCH($A23, 'Cities &amp; Towns'!$A$4:$A$259, 0))), $D8)</f>
        <v/>
      </c>
      <c r="E23" s="245" cm="1">
        <f t="array" ref="E23">IF(ISBLANK(E8), MAX(0, ($E$3-SUM($E$5:$E$18))*(IF($B$3=0, 0, $B$3*$B23/SUM(IF(ISBLANK(E$5:E$18), B$20:B$33, 0))) + IF($C$3=0, 0, $C$3*$C23/SUM(IF(ISBLANK(E$5:E$18), C$20:C$33, 0))) + IF($D$3=0, 0, $D$3*$D23/SUM(IF(ISBLANK(E$5:E$18), D$20:D$33, 0))) + IF(1-SUM($B$3:$D$3)&lt;=0, 0, ((1-SUM($B$3:$D$3))*$Z23/SUM(IF(ISBLANK(E$5:E$18), Z$20:Z$33, 0)))))), E8)</f>
        <v>33561.056261693251</v>
      </c>
      <c r="F23" s="246">
        <f t="shared" ref="F23:K23" si="15">IF(ISBLANK(F8),F$3,F8)</f>
        <v>0.56999999999999995</v>
      </c>
      <c r="G23" s="246">
        <f t="shared" si="15"/>
        <v>0.1</v>
      </c>
      <c r="H23" s="246">
        <f t="shared" si="15"/>
        <v>0.30499999999999999</v>
      </c>
      <c r="I23" s="246">
        <f t="shared" si="15"/>
        <v>0</v>
      </c>
      <c r="J23" s="246">
        <f t="shared" si="15"/>
        <v>0</v>
      </c>
      <c r="K23" s="246">
        <f t="shared" si="15"/>
        <v>2.5000000000000001E-2</v>
      </c>
      <c r="L23" s="247">
        <f t="shared" si="6"/>
        <v>0.2074553459846338</v>
      </c>
      <c r="M23" s="248">
        <f t="shared" ref="M23:R23" si="16">IF(ISBLANK(M8), IF(ISBLANK($L8), MAX(0, (M$3-SUM(M$5:M$18))*(IF($B$3=0, 0, $B$3*$B23/SUM($B$20:$B$33)) + IF($C$3=0, 0, $C$3*$C23/SUM($C$20:$C$33)) + IF($D$3=0, 0, $D$3*$D23/SUM($D$20:$D$33)) + (1-SUM($B$3:$D$3))*IF(SUM(AA$20:AA$33)=0, $Z23/SUM($Z$20:$Z$33), AA23/SUM(AA$20:AA$33)))), $L8*(M$3/$L$3)), M8)</f>
        <v>9.2087468178218262E-3</v>
      </c>
      <c r="N23" s="248">
        <f t="shared" si="16"/>
        <v>3.4030673054481508E-3</v>
      </c>
      <c r="O23" s="248">
        <f t="shared" si="16"/>
        <v>3.2849915548955047E-3</v>
      </c>
      <c r="P23" s="248">
        <f t="shared" si="16"/>
        <v>0</v>
      </c>
      <c r="Q23" s="248">
        <f t="shared" si="16"/>
        <v>0</v>
      </c>
      <c r="R23" s="248">
        <f t="shared" si="16"/>
        <v>0.19155854030646832</v>
      </c>
      <c r="S23" s="247">
        <f t="shared" si="8"/>
        <v>8.154465000000001E-2</v>
      </c>
      <c r="T23" s="248">
        <f>IF(ISBLANK(T8),AA23/INDEX(Constants!$B$2:$B$8, MATCH(T$2, Constants!$A$2:$A$8, 0)),T8)</f>
        <v>0</v>
      </c>
      <c r="U23" s="248">
        <f>IF(ISBLANK(U8),AB23/INDEX(Constants!$B$2:$B$8, MATCH(U$2, Constants!$A$2:$A$8, 0)),U8)</f>
        <v>8.154465000000001E-2</v>
      </c>
      <c r="V23" s="248">
        <f>IF(ISBLANK(V8),AC23/INDEX(Constants!$B$2:$B$8, MATCH(V$2, Constants!$A$2:$A$8, 0)),V8)</f>
        <v>0</v>
      </c>
      <c r="W23" s="248">
        <f>IF(ISBLANK(W8),AD23/INDEX(Constants!$B$2:$B$8, MATCH(W$2, Constants!$A$2:$A$8, 0)),W8)</f>
        <v>0</v>
      </c>
      <c r="X23" s="248">
        <f>IF(ISBLANK(X8),AE23/INDEX(Constants!$B$2:$B$8, MATCH(X$2, Constants!$A$2:$A$8, 0)),X8)</f>
        <v>0</v>
      </c>
      <c r="Y23" s="249">
        <f>IF(ISBLANK(Y8),AF23/INDEX(Constants!$B$2:$B$8, MATCH(Y$2, Constants!$A$2:$A$8, 0)),Y8)</f>
        <v>0</v>
      </c>
      <c r="Z23" s="250">
        <f t="shared" si="9"/>
        <v>28416.122316975001</v>
      </c>
      <c r="AA23" s="244">
        <f t="shared" si="10"/>
        <v>0</v>
      </c>
      <c r="AB23" s="244">
        <f>IF(ISBLANK($AB8), INDEX('Cities &amp; Towns'!$G$4:$G$259, MATCH($A8, 'Cities &amp; Towns'!$A$4:$A$259, 0)), $AB8)</f>
        <v>0.12231697500000001</v>
      </c>
      <c r="AC23" s="244">
        <f t="shared" ref="AC23:AF23" si="17">AC8</f>
        <v>0</v>
      </c>
      <c r="AD23" s="244">
        <f t="shared" si="17"/>
        <v>0</v>
      </c>
      <c r="AE23" s="244">
        <f t="shared" si="17"/>
        <v>0</v>
      </c>
      <c r="AF23" s="244">
        <f t="shared" si="17"/>
        <v>0</v>
      </c>
      <c r="AG23" s="251"/>
      <c r="AH23" s="221"/>
      <c r="AI23" s="248">
        <f>INDEX('Cities &amp; Towns'!$Y$4:$Y$259, MATCH($A23, 'Cities &amp; Towns'!$A$4:$A$259, 0))</f>
        <v>2.7066478259605221E-2</v>
      </c>
      <c r="AJ23" s="251"/>
      <c r="AK23" s="221"/>
      <c r="AL23" s="252">
        <f t="shared" si="4"/>
        <v>1</v>
      </c>
    </row>
    <row r="24" spans="1:38" outlineLevel="1" x14ac:dyDescent="0.25">
      <c r="A24" s="220" t="s">
        <v>202</v>
      </c>
      <c r="B24" s="234">
        <f>IF(ISBLANK($B9), INDEX('Cities &amp; Towns'!$E$4:$E$259, MATCH($A24, 'Cities &amp; Towns'!$A$4:$A$259, 0)), $B9)</f>
        <v>177</v>
      </c>
      <c r="C24" s="234">
        <f>IF(ISBLANK($C9), INDEX('Cities &amp; Towns'!$Q$4:$Q$259, MATCH($A24, 'Cities &amp; Towns'!$A$4:$A$259, 0)), $C9)</f>
        <v>228.24179999999998</v>
      </c>
      <c r="D24" s="234">
        <f xml:space="preserve"> IF(ISBLANK($D9), IF(INDEX('Cities &amp; Towns'!$Z$4:$Z$259, MATCH($A24, 'Cities &amp; Towns'!$A$4:$A$259, 0)) = 0, "", INDEX('Cities &amp; Towns'!$Z$4:$Z$259, MATCH($A24, 'Cities &amp; Towns'!$A$4:$A$259, 0))), $D9)</f>
        <v>1761.8520000000001</v>
      </c>
      <c r="E24" s="235" cm="1">
        <f t="array" ref="E24">IF(ISBLANK(E9), MAX(0, ($E$3-SUM($E$5:$E$18))*(IF($B$3=0, 0, $B$3*$B24/SUM(IF(ISBLANK(E$5:E$18), B$20:B$33, 0))) + IF($C$3=0, 0, $C$3*$C24/SUM(IF(ISBLANK(E$5:E$18), C$20:C$33, 0))) + IF($D$3=0, 0, $D$3*$D24/SUM(IF(ISBLANK(E$5:E$18), D$20:D$33, 0))) + IF(1-SUM($B$3:$D$3)&lt;=0, 0, ((1-SUM($B$3:$D$3))*$Z24/SUM(IF(ISBLANK(E$5:E$18), Z$20:Z$33, 0)))))), E9)</f>
        <v>2781.4677911086264</v>
      </c>
      <c r="F24" s="236">
        <f t="shared" ref="F24:K24" si="18">IF(ISBLANK(F9),F$3,F9)</f>
        <v>0.56999999999999995</v>
      </c>
      <c r="G24" s="236">
        <f t="shared" si="18"/>
        <v>0.1</v>
      </c>
      <c r="H24" s="236">
        <f t="shared" si="18"/>
        <v>0.30499999999999999</v>
      </c>
      <c r="I24" s="236">
        <f t="shared" si="18"/>
        <v>0</v>
      </c>
      <c r="J24" s="236">
        <f t="shared" si="18"/>
        <v>0</v>
      </c>
      <c r="K24" s="236">
        <f t="shared" si="18"/>
        <v>2.5000000000000001E-2</v>
      </c>
      <c r="L24" s="237">
        <f t="shared" si="6"/>
        <v>6.9741318046111536</v>
      </c>
      <c r="M24" s="238">
        <f t="shared" ref="M24:R24" si="19">IF(ISBLANK(M9), IF(ISBLANK($L9), MAX(0, (M$3-SUM(M$5:M$18))*(IF($B$3=0, 0, $B$3*$B24/SUM($B$20:$B$33)) + IF($C$3=0, 0, $C$3*$C24/SUM($C$20:$C$33)) + IF($D$3=0, 0, $D$3*$D24/SUM($D$20:$D$33)) + (1-SUM($B$3:$D$3))*IF(SUM(AA$20:AA$33)=0, $Z24/SUM($Z$20:$Z$33), AA24/SUM(AA$20:AA$33)))), $L9*(M$3/$L$3)), M9)</f>
        <v>5.0673628169142226</v>
      </c>
      <c r="N24" s="238">
        <f t="shared" si="19"/>
        <v>8.3237288278880869E-2</v>
      </c>
      <c r="O24" s="238">
        <f t="shared" si="19"/>
        <v>1.8076557417062427</v>
      </c>
      <c r="P24" s="238">
        <f t="shared" si="19"/>
        <v>0</v>
      </c>
      <c r="Q24" s="238">
        <f t="shared" si="19"/>
        <v>0</v>
      </c>
      <c r="R24" s="238">
        <f t="shared" si="19"/>
        <v>1.5875957711807227E-2</v>
      </c>
      <c r="S24" s="237">
        <f t="shared" si="8"/>
        <v>256.12878741826324</v>
      </c>
      <c r="T24" s="238">
        <f>IF(ISBLANK(T9),AA24/INDEX(Constants!$B$2:$B$8, MATCH(T$2, Constants!$A$2:$A$8, 0)),T9)</f>
        <v>247</v>
      </c>
      <c r="U24" s="238">
        <f>IF(ISBLANK(U9),AB24/INDEX(Constants!$B$2:$B$8, MATCH(U$2, Constants!$A$2:$A$8, 0)),U9)</f>
        <v>2.3717137900000003</v>
      </c>
      <c r="V24" s="238">
        <f>IF(ISBLANK(V9),AC24/INDEX(Constants!$B$2:$B$8, MATCH(V$2, Constants!$A$2:$A$8, 0)),V9)</f>
        <v>6.7570736282632478</v>
      </c>
      <c r="W24" s="238">
        <f>IF(ISBLANK(W9),AD24/INDEX(Constants!$B$2:$B$8, MATCH(W$2, Constants!$A$2:$A$8, 0)),W9)</f>
        <v>0</v>
      </c>
      <c r="X24" s="238">
        <f>IF(ISBLANK(X9),AE24/INDEX(Constants!$B$2:$B$8, MATCH(X$2, Constants!$A$2:$A$8, 0)),X9)</f>
        <v>0</v>
      </c>
      <c r="Y24" s="238">
        <f>IF(ISBLANK(Y9),AF24/INDEX(Constants!$B$2:$B$8, MATCH(Y$2, Constants!$A$2:$A$8, 0)),Y9)</f>
        <v>0</v>
      </c>
      <c r="Z24" s="239">
        <f t="shared" si="9"/>
        <v>2002.8405158155299</v>
      </c>
      <c r="AA24" s="240">
        <f t="shared" si="10"/>
        <v>1729</v>
      </c>
      <c r="AB24" s="240">
        <f>IF(ISBLANK($AB9), INDEX('Cities &amp; Towns'!$G$4:$G$259, MATCH($A9, 'Cities &amp; Towns'!$A$4:$A$259, 0)), $AB9)</f>
        <v>3.5575706850000004</v>
      </c>
      <c r="AC24" s="240">
        <f t="shared" ref="AC24:AF24" si="20">AC9</f>
        <v>270.28294513052992</v>
      </c>
      <c r="AD24" s="240">
        <f t="shared" si="20"/>
        <v>0</v>
      </c>
      <c r="AE24" s="240">
        <f t="shared" si="20"/>
        <v>0</v>
      </c>
      <c r="AF24" s="240">
        <f t="shared" si="20"/>
        <v>0</v>
      </c>
      <c r="AG24" s="241"/>
      <c r="AH24" s="242"/>
      <c r="AI24" s="238">
        <f>INDEX('Cities &amp; Towns'!$Y$4:$Y$259, MATCH($A24, 'Cities &amp; Towns'!$A$4:$A$259, 0))</f>
        <v>0.98593100202672679</v>
      </c>
      <c r="AJ24" s="241"/>
      <c r="AK24" s="242"/>
      <c r="AL24" s="243">
        <f t="shared" si="4"/>
        <v>1</v>
      </c>
    </row>
    <row r="25" spans="1:38" outlineLevel="1" x14ac:dyDescent="0.25">
      <c r="A25" s="221" t="s">
        <v>203</v>
      </c>
      <c r="B25" s="244">
        <f>IF(ISBLANK($B10), INDEX('Cities &amp; Towns'!$E$4:$E$259, MATCH($A25, 'Cities &amp; Towns'!$A$4:$A$259, 0)), $B10)</f>
        <v>4484</v>
      </c>
      <c r="C25" s="244">
        <f>IF(ISBLANK($C10), INDEX('Cities &amp; Towns'!$Q$4:$Q$259, MATCH($A25, 'Cities &amp; Towns'!$A$4:$A$259, 0)), $C10)</f>
        <v>4167.6532199999992</v>
      </c>
      <c r="D25" s="244">
        <f xml:space="preserve"> IF(ISBLANK($D10), IF(INDEX('Cities &amp; Towns'!$Z$4:$Z$259, MATCH($A25, 'Cities &amp; Towns'!$A$4:$A$259, 0)) = 0, "", INDEX('Cities &amp; Towns'!$Z$4:$Z$259, MATCH($A25, 'Cities &amp; Towns'!$A$4:$A$259, 0))), $D10)</f>
        <v>51147.148999999998</v>
      </c>
      <c r="E25" s="245" cm="1">
        <f t="array" ref="E25">IF(ISBLANK(E10), MAX(0, ($E$3-SUM($E$5:$E$18))*(IF($B$3=0, 0, $B$3*$B25/SUM(IF(ISBLANK(E$5:E$18), B$20:B$33, 0))) + IF($C$3=0, 0, $C$3*$C25/SUM(IF(ISBLANK(E$5:E$18), C$20:C$33, 0))) + IF($D$3=0, 0, $D$3*$D25/SUM(IF(ISBLANK(E$5:E$18), D$20:D$33, 0))) + IF(1-SUM($B$3:$D$3)&lt;=0, 0, ((1-SUM($B$3:$D$3))*$Z25/SUM(IF(ISBLANK(E$5:E$18), Z$20:Z$33, 0)))))), E10)</f>
        <v>13208.801589628873</v>
      </c>
      <c r="F25" s="246">
        <f t="shared" ref="F25:K25" si="21">IF(ISBLANK(F10),F$3,F10)</f>
        <v>0.56999999999999995</v>
      </c>
      <c r="G25" s="246">
        <f t="shared" si="21"/>
        <v>0.1</v>
      </c>
      <c r="H25" s="246">
        <f t="shared" si="21"/>
        <v>0.30499999999999999</v>
      </c>
      <c r="I25" s="246">
        <f t="shared" si="21"/>
        <v>0</v>
      </c>
      <c r="J25" s="246">
        <f t="shared" si="21"/>
        <v>0</v>
      </c>
      <c r="K25" s="246">
        <f t="shared" si="21"/>
        <v>2.5000000000000001E-2</v>
      </c>
      <c r="L25" s="247">
        <f t="shared" si="6"/>
        <v>15.438228465028166</v>
      </c>
      <c r="M25" s="248">
        <f t="shared" ref="M25:R25" si="22">IF(ISBLANK(M10), IF(ISBLANK($L10), MAX(0, (M$3-SUM(M$5:M$18))*(IF($B$3=0, 0, $B$3*$B25/SUM($B$20:$B$33)) + IF($C$3=0, 0, $C$3*$C25/SUM($C$20:$C$33)) + IF($D$3=0, 0, $D$3*$D25/SUM($D$20:$D$33)) + (1-SUM($B$3:$D$3))*IF(SUM(AA$20:AA$33)=0, $Z25/SUM($Z$20:$Z$33), AA25/SUM(AA$20:AA$33)))), $L10*(M$3/$L$3)), M10)</f>
        <v>9.8331693659284998</v>
      </c>
      <c r="N25" s="248">
        <f t="shared" si="22"/>
        <v>2.0219276163038105</v>
      </c>
      <c r="O25" s="248">
        <f t="shared" si="22"/>
        <v>3.5077387796587041</v>
      </c>
      <c r="P25" s="248">
        <f t="shared" si="22"/>
        <v>0</v>
      </c>
      <c r="Q25" s="248">
        <f t="shared" si="22"/>
        <v>0</v>
      </c>
      <c r="R25" s="248">
        <f t="shared" si="22"/>
        <v>7.5392703137151101E-2</v>
      </c>
      <c r="S25" s="247">
        <f t="shared" si="8"/>
        <v>328.39486280078853</v>
      </c>
      <c r="T25" s="248">
        <f>IF(ISBLANK(T10),AA25/INDEX(Constants!$B$2:$B$8, MATCH(T$2, Constants!$A$2:$A$8, 0)),T10)</f>
        <v>265.14285714285717</v>
      </c>
      <c r="U25" s="248">
        <f>IF(ISBLANK(U10),AB25/INDEX(Constants!$B$2:$B$8, MATCH(U$2, Constants!$A$2:$A$8, 0)),U10)</f>
        <v>55.998605626666667</v>
      </c>
      <c r="V25" s="248">
        <f>IF(ISBLANK(V10),AC25/INDEX(Constants!$B$2:$B$8, MATCH(V$2, Constants!$A$2:$A$8, 0)),V10)</f>
        <v>7.2534000312646558</v>
      </c>
      <c r="W25" s="248">
        <f>IF(ISBLANK(W10),AD25/INDEX(Constants!$B$2:$B$8, MATCH(W$2, Constants!$A$2:$A$8, 0)),W10)</f>
        <v>0</v>
      </c>
      <c r="X25" s="248">
        <f>IF(ISBLANK(X10),AE25/INDEX(Constants!$B$2:$B$8, MATCH(X$2, Constants!$A$2:$A$8, 0)),X10)</f>
        <v>0</v>
      </c>
      <c r="Y25" s="249">
        <f>IF(ISBLANK(Y10),AF25/INDEX(Constants!$B$2:$B$8, MATCH(Y$2, Constants!$A$2:$A$8, 0)),Y10)</f>
        <v>0</v>
      </c>
      <c r="Z25" s="250">
        <f t="shared" si="9"/>
        <v>2230.1339096905863</v>
      </c>
      <c r="AA25" s="244">
        <f t="shared" si="10"/>
        <v>1856</v>
      </c>
      <c r="AB25" s="244">
        <f>IF(ISBLANK($AB10), INDEX('Cities &amp; Towns'!$G$4:$G$259, MATCH($A10, 'Cities &amp; Towns'!$A$4:$A$259, 0)), $AB10)</f>
        <v>83.997908440000003</v>
      </c>
      <c r="AC25" s="244">
        <f t="shared" ref="AC25:AF25" si="23">AC10</f>
        <v>290.13600125058622</v>
      </c>
      <c r="AD25" s="244">
        <f t="shared" si="23"/>
        <v>0</v>
      </c>
      <c r="AE25" s="244">
        <f t="shared" si="23"/>
        <v>0</v>
      </c>
      <c r="AF25" s="244">
        <f t="shared" si="23"/>
        <v>0</v>
      </c>
      <c r="AG25" s="251"/>
      <c r="AH25" s="221"/>
      <c r="AI25" s="248">
        <f>INDEX('Cities &amp; Towns'!$Y$4:$Y$259, MATCH($A25, 'Cities &amp; Towns'!$A$4:$A$259, 0))</f>
        <v>24.972128547458585</v>
      </c>
      <c r="AJ25" s="251"/>
      <c r="AK25" s="221"/>
      <c r="AL25" s="252" t="str">
        <f t="shared" si="4"/>
        <v/>
      </c>
    </row>
    <row r="26" spans="1:38" outlineLevel="1" x14ac:dyDescent="0.25">
      <c r="A26" s="220" t="s">
        <v>204</v>
      </c>
      <c r="B26" s="234">
        <f>IF(ISBLANK($B11), INDEX('Cities &amp; Towns'!$E$4:$E$259, MATCH($A26, 'Cities &amp; Towns'!$A$4:$A$259, 0)), $B11)</f>
        <v>531</v>
      </c>
      <c r="C26" s="234">
        <f>IF(ISBLANK($C11), INDEX('Cities &amp; Towns'!$Q$4:$Q$259, MATCH($A26, 'Cities &amp; Towns'!$A$4:$A$259, 0)), $C11)</f>
        <v>830.11950000000013</v>
      </c>
      <c r="D26" s="234">
        <f xml:space="preserve"> IF(ISBLANK($D11), IF(INDEX('Cities &amp; Towns'!$Z$4:$Z$259, MATCH($A26, 'Cities &amp; Towns'!$A$4:$A$259, 0)) = 0, "", INDEX('Cities &amp; Towns'!$Z$4:$Z$259, MATCH($A26, 'Cities &amp; Towns'!$A$4:$A$259, 0))), $D11)</f>
        <v>9814.89</v>
      </c>
      <c r="E26" s="235" cm="1">
        <f t="array" ref="E26">IF(ISBLANK(E11), MAX(0, ($E$3-SUM($E$5:$E$18))*(IF($B$3=0, 0, $B$3*$B26/SUM(IF(ISBLANK(E$5:E$18), B$20:B$33, 0))) + IF($C$3=0, 0, $C$3*$C26/SUM(IF(ISBLANK(E$5:E$18), C$20:C$33, 0))) + IF($D$3=0, 0, $D$3*$D26/SUM(IF(ISBLANK(E$5:E$18), D$20:D$33, 0))) + IF(1-SUM($B$3:$D$3)&lt;=0, 0, ((1-SUM($B$3:$D$3))*$Z26/SUM(IF(ISBLANK(E$5:E$18), Z$20:Z$33, 0)))))), E11)</f>
        <v>2650.6046937905298</v>
      </c>
      <c r="F26" s="236">
        <f t="shared" ref="F26:K26" si="24">IF(ISBLANK(F11),F$3,F11)</f>
        <v>0.56999999999999995</v>
      </c>
      <c r="G26" s="236">
        <f t="shared" si="24"/>
        <v>0.1</v>
      </c>
      <c r="H26" s="236">
        <f t="shared" si="24"/>
        <v>0.30499999999999999</v>
      </c>
      <c r="I26" s="236">
        <f t="shared" si="24"/>
        <v>0</v>
      </c>
      <c r="J26" s="236">
        <f t="shared" si="24"/>
        <v>0</v>
      </c>
      <c r="K26" s="236">
        <f t="shared" si="24"/>
        <v>2.5000000000000001E-2</v>
      </c>
      <c r="L26" s="237">
        <f t="shared" si="6"/>
        <v>4.8838814814033409</v>
      </c>
      <c r="M26" s="238">
        <f t="shared" ref="M26:R26" si="25">IF(ISBLANK(M11), IF(ISBLANK($L11), MAX(0, (M$3-SUM(M$5:M$18))*(IF($B$3=0, 0, $B$3*$B26/SUM($B$20:$B$33)) + IF($C$3=0, 0, $C$3*$C26/SUM($C$20:$C$33)) + IF($D$3=0, 0, $D$3*$D26/SUM($D$20:$D$33)) + (1-SUM($B$3:$D$3))*IF(SUM(AA$20:AA$33)=0, $Z26/SUM($Z$20:$Z$33), AA26/SUM(AA$20:AA$33)))), $L11*(M$3/$L$3)), M11)</f>
        <v>3.4145928593802788</v>
      </c>
      <c r="N26" s="238">
        <f t="shared" si="25"/>
        <v>0.23608846282631835</v>
      </c>
      <c r="O26" s="238">
        <f t="shared" si="25"/>
        <v>1.2180711369719122</v>
      </c>
      <c r="P26" s="238">
        <f t="shared" si="25"/>
        <v>0</v>
      </c>
      <c r="Q26" s="238">
        <f t="shared" si="25"/>
        <v>0</v>
      </c>
      <c r="R26" s="238">
        <f t="shared" si="25"/>
        <v>1.5129022224831791E-2</v>
      </c>
      <c r="S26" s="237">
        <f t="shared" si="8"/>
        <v>155.58712515686841</v>
      </c>
      <c r="T26" s="238">
        <f>IF(ISBLANK(T11),AA26/INDEX(Constants!$B$2:$B$8, MATCH(T$2, Constants!$A$2:$A$8, 0)),T11)</f>
        <v>145.14285714285714</v>
      </c>
      <c r="U26" s="238">
        <f>IF(ISBLANK(U11),AB26/INDEX(Constants!$B$2:$B$8, MATCH(U$2, Constants!$A$2:$A$8, 0)),U11)</f>
        <v>6.4736567900000006</v>
      </c>
      <c r="V26" s="238">
        <f>IF(ISBLANK(V11),AC26/INDEX(Constants!$B$2:$B$8, MATCH(V$2, Constants!$A$2:$A$8, 0)),V11)</f>
        <v>3.9706112240112552</v>
      </c>
      <c r="W26" s="238">
        <f>IF(ISBLANK(W11),AD26/INDEX(Constants!$B$2:$B$8, MATCH(W$2, Constants!$A$2:$A$8, 0)),W11)</f>
        <v>0</v>
      </c>
      <c r="X26" s="238">
        <f>IF(ISBLANK(X11),AE26/INDEX(Constants!$B$2:$B$8, MATCH(X$2, Constants!$A$2:$A$8, 0)),X11)</f>
        <v>0</v>
      </c>
      <c r="Y26" s="238">
        <f>IF(ISBLANK(Y11),AF26/INDEX(Constants!$B$2:$B$8, MATCH(Y$2, Constants!$A$2:$A$8, 0)),Y11)</f>
        <v>0</v>
      </c>
      <c r="Z26" s="239">
        <f t="shared" si="9"/>
        <v>1184.5349341454501</v>
      </c>
      <c r="AA26" s="240">
        <f t="shared" si="10"/>
        <v>1016</v>
      </c>
      <c r="AB26" s="240">
        <f>IF(ISBLANK($AB11), INDEX('Cities &amp; Towns'!$G$4:$G$259, MATCH($A11, 'Cities &amp; Towns'!$A$4:$A$259, 0)), $AB11)</f>
        <v>9.7104851850000014</v>
      </c>
      <c r="AC26" s="240">
        <f t="shared" ref="AC26:AF26" si="26">AC11</f>
        <v>158.82444896045021</v>
      </c>
      <c r="AD26" s="240">
        <f t="shared" si="26"/>
        <v>0</v>
      </c>
      <c r="AE26" s="240">
        <f t="shared" si="26"/>
        <v>0</v>
      </c>
      <c r="AF26" s="240">
        <f t="shared" si="26"/>
        <v>0</v>
      </c>
      <c r="AG26" s="241"/>
      <c r="AH26" s="242"/>
      <c r="AI26" s="238">
        <f>INDEX('Cities &amp; Towns'!$Y$4:$Y$259, MATCH($A26, 'Cities &amp; Towns'!$A$4:$A$259, 0))</f>
        <v>24.946140675708165</v>
      </c>
      <c r="AJ26" s="241"/>
      <c r="AK26" s="242"/>
      <c r="AL26" s="243" t="str">
        <f t="shared" si="4"/>
        <v/>
      </c>
    </row>
    <row r="27" spans="1:38" outlineLevel="1" x14ac:dyDescent="0.25">
      <c r="A27" s="221" t="s">
        <v>205</v>
      </c>
      <c r="B27" s="244">
        <f>IF(ISBLANK($B12), INDEX('Cities &amp; Towns'!$E$4:$E$259, MATCH($A27, 'Cities &amp; Towns'!$A$4:$A$259, 0)), $B12)</f>
        <v>3258</v>
      </c>
      <c r="C27" s="244">
        <f>IF(ISBLANK($C12), INDEX('Cities &amp; Towns'!$Q$4:$Q$259, MATCH($A27, 'Cities &amp; Towns'!$A$4:$A$259, 0)), $C12)</f>
        <v>9683.9434799999999</v>
      </c>
      <c r="D27" s="244">
        <f xml:space="preserve"> IF(ISBLANK($D12), IF(INDEX('Cities &amp; Towns'!$Z$4:$Z$259, MATCH($A27, 'Cities &amp; Towns'!$A$4:$A$259, 0)) = 0, "", INDEX('Cities &amp; Towns'!$Z$4:$Z$259, MATCH($A27, 'Cities &amp; Towns'!$A$4:$A$259, 0))), $D12)</f>
        <v>14978.965</v>
      </c>
      <c r="E27" s="245" cm="1">
        <f t="array" ref="E27">IF(ISBLANK(E12), MAX(0, ($E$3-SUM($E$5:$E$18))*(IF($B$3=0, 0, $B$3*$B27/SUM(IF(ISBLANK(E$5:E$18), B$20:B$33, 0))) + IF($C$3=0, 0, $C$3*$C27/SUM(IF(ISBLANK(E$5:E$18), C$20:C$33, 0))) + IF($D$3=0, 0, $D$3*$D27/SUM(IF(ISBLANK(E$5:E$18), D$20:D$33, 0))) + IF(1-SUM($B$3:$D$3)&lt;=0, 0, ((1-SUM($B$3:$D$3))*$Z27/SUM(IF(ISBLANK(E$5:E$18), Z$20:Z$33, 0)))))), E12)</f>
        <v>8524.3480554500038</v>
      </c>
      <c r="F27" s="246">
        <f t="shared" ref="F27:K27" si="27">IF(ISBLANK(F12),F$3,F12)</f>
        <v>0.56999999999999995</v>
      </c>
      <c r="G27" s="246">
        <f t="shared" si="27"/>
        <v>0.1</v>
      </c>
      <c r="H27" s="246">
        <f t="shared" si="27"/>
        <v>0.30499999999999999</v>
      </c>
      <c r="I27" s="246">
        <f t="shared" si="27"/>
        <v>0</v>
      </c>
      <c r="J27" s="246">
        <f t="shared" si="27"/>
        <v>0</v>
      </c>
      <c r="K27" s="246">
        <f t="shared" si="27"/>
        <v>2.5000000000000001E-2</v>
      </c>
      <c r="L27" s="247">
        <f t="shared" si="6"/>
        <v>7.9008307186759312</v>
      </c>
      <c r="M27" s="248">
        <f t="shared" ref="M27:R27" si="28">IF(ISBLANK(M12), IF(ISBLANK($L12), MAX(0, (M$3-SUM(M$5:M$18))*(IF($B$3=0, 0, $B$3*$B27/SUM($B$20:$B$33)) + IF($C$3=0, 0, $C$3*$C27/SUM($C$20:$C$33)) + IF($D$3=0, 0, $D$3*$D27/SUM($D$20:$D$33)) + (1-SUM($B$3:$D$3))*IF(SUM(AA$20:AA$33)=0, $Z27/SUM($Z$20:$Z$33), AA27/SUM(AA$20:AA$33)))), $L12*(M$3/$L$3)), M12)</f>
        <v>4.9896374141120052</v>
      </c>
      <c r="N27" s="248">
        <f t="shared" si="28"/>
        <v>1.0826092138812726</v>
      </c>
      <c r="O27" s="248">
        <f t="shared" si="28"/>
        <v>1.7799291360282588</v>
      </c>
      <c r="P27" s="248">
        <f t="shared" si="28"/>
        <v>0</v>
      </c>
      <c r="Q27" s="248">
        <f t="shared" si="28"/>
        <v>0</v>
      </c>
      <c r="R27" s="248">
        <f t="shared" si="28"/>
        <v>4.8654954654394997E-2</v>
      </c>
      <c r="S27" s="247">
        <f t="shared" si="8"/>
        <v>108.4934477655363</v>
      </c>
      <c r="T27" s="248">
        <f>IF(ISBLANK(T12),AA27/INDEX(Constants!$B$2:$B$8, MATCH(T$2, Constants!$A$2:$A$8, 0)),T12)</f>
        <v>83.714285714285708</v>
      </c>
      <c r="U27" s="248">
        <f>IF(ISBLANK(U12),AB27/INDEX(Constants!$B$2:$B$8, MATCH(U$2, Constants!$A$2:$A$8, 0)),U12)</f>
        <v>22.489026050000003</v>
      </c>
      <c r="V27" s="248">
        <f>IF(ISBLANK(V12),AC27/INDEX(Constants!$B$2:$B$8, MATCH(V$2, Constants!$A$2:$A$8, 0)),V12)</f>
        <v>2.2901360012505863</v>
      </c>
      <c r="W27" s="248">
        <f>IF(ISBLANK(W12),AD27/INDEX(Constants!$B$2:$B$8, MATCH(W$2, Constants!$A$2:$A$8, 0)),W12)</f>
        <v>0</v>
      </c>
      <c r="X27" s="248">
        <f>IF(ISBLANK(X12),AE27/INDEX(Constants!$B$2:$B$8, MATCH(X$2, Constants!$A$2:$A$8, 0)),X12)</f>
        <v>0</v>
      </c>
      <c r="Y27" s="249">
        <f>IF(ISBLANK(Y12),AF27/INDEX(Constants!$B$2:$B$8, MATCH(Y$2, Constants!$A$2:$A$8, 0)),Y12)</f>
        <v>0</v>
      </c>
      <c r="Z27" s="250">
        <f t="shared" si="9"/>
        <v>711.33897912502334</v>
      </c>
      <c r="AA27" s="244">
        <f t="shared" si="10"/>
        <v>586</v>
      </c>
      <c r="AB27" s="244">
        <f>IF(ISBLANK($AB12), INDEX('Cities &amp; Towns'!$G$4:$G$259, MATCH($A12, 'Cities &amp; Towns'!$A$4:$A$259, 0)), $AB12)</f>
        <v>33.733539075000003</v>
      </c>
      <c r="AC27" s="244">
        <f t="shared" ref="AC27:AF27" si="29">AC12</f>
        <v>91.605440050023446</v>
      </c>
      <c r="AD27" s="244">
        <f t="shared" si="29"/>
        <v>0</v>
      </c>
      <c r="AE27" s="244">
        <f t="shared" si="29"/>
        <v>0</v>
      </c>
      <c r="AF27" s="244">
        <f t="shared" si="29"/>
        <v>0</v>
      </c>
      <c r="AG27" s="251"/>
      <c r="AH27" s="221"/>
      <c r="AI27" s="248">
        <f>INDEX('Cities &amp; Towns'!$Y$4:$Y$259, MATCH($A27, 'Cities &amp; Towns'!$A$4:$A$259, 0))</f>
        <v>3.871161779149022</v>
      </c>
      <c r="AJ27" s="251"/>
      <c r="AK27" s="221"/>
      <c r="AL27" s="252">
        <f t="shared" si="4"/>
        <v>1</v>
      </c>
    </row>
    <row r="28" spans="1:38" outlineLevel="1" x14ac:dyDescent="0.25">
      <c r="A28" s="220" t="s">
        <v>206</v>
      </c>
      <c r="B28" s="234">
        <f>IF(ISBLANK($B13), INDEX('Cities &amp; Towns'!$E$4:$E$259, MATCH($A28, 'Cities &amp; Towns'!$A$4:$A$259, 0)), $B13)</f>
        <v>698</v>
      </c>
      <c r="C28" s="234">
        <f>IF(ISBLANK($C13), INDEX('Cities &amp; Towns'!$Q$4:$Q$259, MATCH($A28, 'Cities &amp; Towns'!$A$4:$A$259, 0)), $C13)</f>
        <v>483.35489999999999</v>
      </c>
      <c r="D28" s="234">
        <f xml:space="preserve"> IF(ISBLANK($D13), IF(INDEX('Cities &amp; Towns'!$Z$4:$Z$259, MATCH($A28, 'Cities &amp; Towns'!$A$4:$A$259, 0)) = 0, "", INDEX('Cities &amp; Towns'!$Z$4:$Z$259, MATCH($A28, 'Cities &amp; Towns'!$A$4:$A$259, 0))), $D13)</f>
        <v>4234.9059999999999</v>
      </c>
      <c r="E28" s="235" cm="1">
        <f t="array" ref="E28">IF(ISBLANK(E13), MAX(0, ($E$3-SUM($E$5:$E$18))*(IF($B$3=0, 0, $B$3*$B28/SUM(IF(ISBLANK(E$5:E$18), B$20:B$33, 0))) + IF($C$3=0, 0, $C$3*$C28/SUM(IF(ISBLANK(E$5:E$18), C$20:C$33, 0))) + IF($D$3=0, 0, $D$3*$D28/SUM(IF(ISBLANK(E$5:E$18), D$20:D$33, 0))) + IF(1-SUM($B$3:$D$3)&lt;=0, 0, ((1-SUM($B$3:$D$3))*$Z28/SUM(IF(ISBLANK(E$5:E$18), Z$20:Z$33, 0)))))), E13)</f>
        <v>2287.2833947958216</v>
      </c>
      <c r="F28" s="236">
        <f t="shared" ref="F28:K28" si="30">IF(ISBLANK(F13),F$3,F13)</f>
        <v>0.56999999999999995</v>
      </c>
      <c r="G28" s="236">
        <f t="shared" si="30"/>
        <v>0.1</v>
      </c>
      <c r="H28" s="236">
        <f t="shared" si="30"/>
        <v>0.30499999999999999</v>
      </c>
      <c r="I28" s="236">
        <f t="shared" si="30"/>
        <v>0</v>
      </c>
      <c r="J28" s="236">
        <f t="shared" si="30"/>
        <v>0</v>
      </c>
      <c r="K28" s="236">
        <f t="shared" si="30"/>
        <v>2.5000000000000001E-2</v>
      </c>
      <c r="L28" s="237">
        <f t="shared" si="6"/>
        <v>3.0572300648782931</v>
      </c>
      <c r="M28" s="238">
        <f t="shared" ref="M28:R28" si="31">IF(ISBLANK(M13), IF(ISBLANK($L13), MAX(0, (M$3-SUM(M$5:M$18))*(IF($B$3=0, 0, $B$3*$B28/SUM($B$20:$B$33)) + IF($C$3=0, 0, $C$3*$C28/SUM($C$20:$C$33)) + IF($D$3=0, 0, $D$3*$D28/SUM($D$20:$D$33)) + (1-SUM($B$3:$D$3))*IF(SUM(AA$20:AA$33)=0, $Z28/SUM($Z$20:$Z$33), AA28/SUM(AA$20:AA$33)))), $L13*(M$3/$L$3)), M13)</f>
        <v>2.0085248820063373</v>
      </c>
      <c r="N28" s="238">
        <f t="shared" si="31"/>
        <v>0.31915858017601562</v>
      </c>
      <c r="O28" s="238">
        <f t="shared" si="31"/>
        <v>0.71649133217769911</v>
      </c>
      <c r="P28" s="238">
        <f t="shared" si="31"/>
        <v>0</v>
      </c>
      <c r="Q28" s="238">
        <f t="shared" si="31"/>
        <v>0</v>
      </c>
      <c r="R28" s="238">
        <f t="shared" si="31"/>
        <v>1.3055270518240991E-2</v>
      </c>
      <c r="S28" s="237">
        <f t="shared" si="8"/>
        <v>76.143411334907213</v>
      </c>
      <c r="T28" s="238">
        <f>IF(ISBLANK(T13),AA28/INDEX(Constants!$B$2:$B$8, MATCH(T$2, Constants!$A$2:$A$8, 0)),T13)</f>
        <v>65.428571428571431</v>
      </c>
      <c r="U28" s="238">
        <f>IF(ISBLANK(U13),AB28/INDEX(Constants!$B$2:$B$8, MATCH(U$2, Constants!$A$2:$A$8, 0)),U13)</f>
        <v>8.9249383899999994</v>
      </c>
      <c r="V28" s="238">
        <f>IF(ISBLANK(V13),AC28/INDEX(Constants!$B$2:$B$8, MATCH(V$2, Constants!$A$2:$A$8, 0)),V13)</f>
        <v>1.7899015163357823</v>
      </c>
      <c r="W28" s="238">
        <f>IF(ISBLANK(W13),AD28/INDEX(Constants!$B$2:$B$8, MATCH(W$2, Constants!$A$2:$A$8, 0)),W13)</f>
        <v>0</v>
      </c>
      <c r="X28" s="238">
        <f>IF(ISBLANK(X13),AE28/INDEX(Constants!$B$2:$B$8, MATCH(X$2, Constants!$A$2:$A$8, 0)),X13)</f>
        <v>0</v>
      </c>
      <c r="Y28" s="238">
        <f>IF(ISBLANK(Y13),AF28/INDEX(Constants!$B$2:$B$8, MATCH(Y$2, Constants!$A$2:$A$8, 0)),Y13)</f>
        <v>0</v>
      </c>
      <c r="Z28" s="239">
        <f t="shared" si="9"/>
        <v>542.98346823843133</v>
      </c>
      <c r="AA28" s="240">
        <f t="shared" si="10"/>
        <v>458</v>
      </c>
      <c r="AB28" s="240">
        <f>IF(ISBLANK($AB13), INDEX('Cities &amp; Towns'!$G$4:$G$259, MATCH($A13, 'Cities &amp; Towns'!$A$4:$A$259, 0)), $AB13)</f>
        <v>13.387407585</v>
      </c>
      <c r="AC28" s="240">
        <f t="shared" ref="AC28:AF28" si="32">AC13</f>
        <v>71.596060653431294</v>
      </c>
      <c r="AD28" s="240">
        <f t="shared" si="32"/>
        <v>0</v>
      </c>
      <c r="AE28" s="240">
        <f t="shared" si="32"/>
        <v>0</v>
      </c>
      <c r="AF28" s="240">
        <f t="shared" si="32"/>
        <v>0</v>
      </c>
      <c r="AG28" s="241"/>
      <c r="AH28" s="242"/>
      <c r="AI28" s="238">
        <f>INDEX('Cities &amp; Towns'!$Y$4:$Y$259, MATCH($A28, 'Cities &amp; Towns'!$A$4:$A$259, 0))</f>
        <v>0.57923471830816697</v>
      </c>
      <c r="AJ28" s="241"/>
      <c r="AK28" s="242"/>
      <c r="AL28" s="243">
        <f t="shared" si="4"/>
        <v>1</v>
      </c>
    </row>
    <row r="29" spans="1:38" outlineLevel="1" x14ac:dyDescent="0.25">
      <c r="A29" s="221" t="s">
        <v>207</v>
      </c>
      <c r="B29" s="244">
        <f>IF(ISBLANK($B14), INDEX('Cities &amp; Towns'!$E$4:$E$259, MATCH($A29, 'Cities &amp; Towns'!$A$4:$A$259, 0)), $B14)</f>
        <v>387</v>
      </c>
      <c r="C29" s="244">
        <f>IF(ISBLANK($C14), INDEX('Cities &amp; Towns'!$Q$4:$Q$259, MATCH($A29, 'Cities &amp; Towns'!$A$4:$A$259, 0)), $C14)</f>
        <v>123.85763999999999</v>
      </c>
      <c r="D29" s="244">
        <f xml:space="preserve"> IF(ISBLANK($D14), IF(INDEX('Cities &amp; Towns'!$Z$4:$Z$259, MATCH($A29, 'Cities &amp; Towns'!$A$4:$A$259, 0)) = 0, "", INDEX('Cities &amp; Towns'!$Z$4:$Z$259, MATCH($A29, 'Cities &amp; Towns'!$A$4:$A$259, 0))), $D14)</f>
        <v>2012.482</v>
      </c>
      <c r="E29" s="245" cm="1">
        <f t="array" ref="E29">IF(ISBLANK(E14), MAX(0, ($E$3-SUM($E$5:$E$18))*(IF($B$3=0, 0, $B$3*$B29/SUM(IF(ISBLANK(E$5:E$18), B$20:B$33, 0))) + IF($C$3=0, 0, $C$3*$C29/SUM(IF(ISBLANK(E$5:E$18), C$20:C$33, 0))) + IF($D$3=0, 0, $D$3*$D29/SUM(IF(ISBLANK(E$5:E$18), D$20:D$33, 0))) + IF(1-SUM($B$3:$D$3)&lt;=0, 0, ((1-SUM($B$3:$D$3))*$Z29/SUM(IF(ISBLANK(E$5:E$18), Z$20:Z$33, 0)))))), E14)</f>
        <v>32721.259791727971</v>
      </c>
      <c r="F29" s="246">
        <f t="shared" ref="F29:K29" si="33">IF(ISBLANK(F14),F$3,F14)</f>
        <v>0.56999999999999995</v>
      </c>
      <c r="G29" s="246">
        <f t="shared" si="33"/>
        <v>0.1</v>
      </c>
      <c r="H29" s="246">
        <f t="shared" si="33"/>
        <v>0.30499999999999999</v>
      </c>
      <c r="I29" s="246">
        <f t="shared" si="33"/>
        <v>0</v>
      </c>
      <c r="J29" s="246">
        <f t="shared" si="33"/>
        <v>0</v>
      </c>
      <c r="K29" s="246">
        <f t="shared" si="33"/>
        <v>2.5000000000000001E-2</v>
      </c>
      <c r="L29" s="247">
        <f t="shared" si="6"/>
        <v>0</v>
      </c>
      <c r="M29" s="248">
        <f t="shared" ref="M29:R29" si="34">IF(ISBLANK(M14), IF(ISBLANK($L14), MAX(0, (M$3-SUM(M$5:M$18))*(IF($B$3=0, 0, $B$3*$B29/SUM($B$20:$B$33)) + IF($C$3=0, 0, $C$3*$C29/SUM($C$20:$C$33)) + IF($D$3=0, 0, $D$3*$D29/SUM($D$20:$D$33)) + (1-SUM($B$3:$D$3))*IF(SUM(AA$20:AA$33)=0, $Z29/SUM($Z$20:$Z$33), AA29/SUM(AA$20:AA$33)))), $L14*(M$3/$L$3)), M14)</f>
        <v>0</v>
      </c>
      <c r="N29" s="248">
        <f t="shared" si="34"/>
        <v>0</v>
      </c>
      <c r="O29" s="248">
        <f t="shared" si="34"/>
        <v>0</v>
      </c>
      <c r="P29" s="248">
        <f t="shared" si="34"/>
        <v>0</v>
      </c>
      <c r="Q29" s="248">
        <f t="shared" si="34"/>
        <v>0</v>
      </c>
      <c r="R29" s="248">
        <f t="shared" si="34"/>
        <v>0</v>
      </c>
      <c r="S29" s="247">
        <f t="shared" si="8"/>
        <v>3.4812152400000005</v>
      </c>
      <c r="T29" s="248">
        <f>IF(ISBLANK(T14),AA29/INDEX(Constants!$B$2:$B$8, MATCH(T$2, Constants!$A$2:$A$8, 0)),T14)</f>
        <v>0</v>
      </c>
      <c r="U29" s="248">
        <f>IF(ISBLANK(U14),AB29/INDEX(Constants!$B$2:$B$8, MATCH(U$2, Constants!$A$2:$A$8, 0)),U14)</f>
        <v>3.4812152400000005</v>
      </c>
      <c r="V29" s="248">
        <f>IF(ISBLANK(V14),AC29/INDEX(Constants!$B$2:$B$8, MATCH(V$2, Constants!$A$2:$A$8, 0)),V14)</f>
        <v>0</v>
      </c>
      <c r="W29" s="248">
        <f>IF(ISBLANK(W14),AD29/INDEX(Constants!$B$2:$B$8, MATCH(W$2, Constants!$A$2:$A$8, 0)),W14)</f>
        <v>0</v>
      </c>
      <c r="X29" s="248">
        <f>IF(ISBLANK(X14),AE29/INDEX(Constants!$B$2:$B$8, MATCH(X$2, Constants!$A$2:$A$8, 0)),X14)</f>
        <v>0</v>
      </c>
      <c r="Y29" s="249">
        <f>IF(ISBLANK(Y14),AF29/INDEX(Constants!$B$2:$B$8, MATCH(Y$2, Constants!$A$2:$A$8, 0)),Y14)</f>
        <v>0</v>
      </c>
      <c r="Z29" s="250">
        <f t="shared" si="9"/>
        <v>26949.22182286</v>
      </c>
      <c r="AA29" s="244">
        <f t="shared" si="10"/>
        <v>0</v>
      </c>
      <c r="AB29" s="244">
        <f>IF(ISBLANK($AB14), INDEX('Cities &amp; Towns'!$G$4:$G$259, MATCH($A14, 'Cities &amp; Towns'!$A$4:$A$259, 0)), $AB14)</f>
        <v>5.2218228600000005</v>
      </c>
      <c r="AC29" s="244">
        <f t="shared" ref="AC29:AF29" si="35">AC14</f>
        <v>0</v>
      </c>
      <c r="AD29" s="244">
        <f t="shared" si="35"/>
        <v>0</v>
      </c>
      <c r="AE29" s="244">
        <f t="shared" si="35"/>
        <v>0</v>
      </c>
      <c r="AF29" s="244">
        <f t="shared" si="35"/>
        <v>0</v>
      </c>
      <c r="AG29" s="251"/>
      <c r="AH29" s="221"/>
      <c r="AI29" s="248">
        <f>INDEX('Cities &amp; Towns'!$Y$4:$Y$259, MATCH($A29, 'Cities &amp; Towns'!$A$4:$A$259, 0))</f>
        <v>1.4170683299424565</v>
      </c>
      <c r="AJ29" s="251"/>
      <c r="AK29" s="221"/>
      <c r="AL29" s="252" t="str">
        <f t="shared" si="4"/>
        <v/>
      </c>
    </row>
    <row r="30" spans="1:38" outlineLevel="1" x14ac:dyDescent="0.25">
      <c r="A30" s="220" t="s">
        <v>208</v>
      </c>
      <c r="B30" s="234">
        <f>IF(ISBLANK($B15), INDEX('Cities &amp; Towns'!$E$4:$E$259, MATCH($A30, 'Cities &amp; Towns'!$A$4:$A$259, 0)), $B15)</f>
        <v>3598</v>
      </c>
      <c r="C30" s="234">
        <f>IF(ISBLANK($C15), INDEX('Cities &amp; Towns'!$Q$4:$Q$259, MATCH($A30, 'Cities &amp; Towns'!$A$4:$A$259, 0)), $C15)</f>
        <v>2988.3907800000011</v>
      </c>
      <c r="D30" s="234">
        <f xml:space="preserve"> IF(ISBLANK($D15), IF(INDEX('Cities &amp; Towns'!$Z$4:$Z$259, MATCH($A30, 'Cities &amp; Towns'!$A$4:$A$259, 0)) = 0, "", INDEX('Cities &amp; Towns'!$Z$4:$Z$259, MATCH($A30, 'Cities &amp; Towns'!$A$4:$A$259, 0))), $D15)</f>
        <v>19422.963</v>
      </c>
      <c r="E30" s="235" cm="1">
        <f t="array" ref="E30">IF(ISBLANK(E15), MAX(0, ($E$3-SUM($E$5:$E$18))*(IF($B$3=0, 0, $B$3*$B30/SUM(IF(ISBLANK(E$5:E$18), B$20:B$33, 0))) + IF($C$3=0, 0, $C$3*$C30/SUM(IF(ISBLANK(E$5:E$18), C$20:C$33, 0))) + IF($D$3=0, 0, $D$3*$D30/SUM(IF(ISBLANK(E$5:E$18), D$20:D$33, 0))) + IF(1-SUM($B$3:$D$3)&lt;=0, 0, ((1-SUM($B$3:$D$3))*$Z30/SUM(IF(ISBLANK(E$5:E$18), Z$20:Z$33, 0)))))), E15)</f>
        <v>11327.418291072221</v>
      </c>
      <c r="F30" s="236">
        <f t="shared" ref="F30:K30" si="36">IF(ISBLANK(F15),F$3,F15)</f>
        <v>0.56999999999999995</v>
      </c>
      <c r="G30" s="236">
        <f t="shared" si="36"/>
        <v>0.1</v>
      </c>
      <c r="H30" s="236">
        <f t="shared" si="36"/>
        <v>0.30499999999999999</v>
      </c>
      <c r="I30" s="236">
        <f t="shared" si="36"/>
        <v>0</v>
      </c>
      <c r="J30" s="236">
        <f t="shared" si="36"/>
        <v>0</v>
      </c>
      <c r="K30" s="236">
        <f t="shared" si="36"/>
        <v>2.5000000000000001E-2</v>
      </c>
      <c r="L30" s="237">
        <f t="shared" si="6"/>
        <v>14.163939432864401</v>
      </c>
      <c r="M30" s="238">
        <f t="shared" ref="M30:R30" si="37">IF(ISBLANK(M15), IF(ISBLANK($L15), MAX(0, (M$3-SUM(M$5:M$18))*(IF($B$3=0, 0, $B$3*$B30/SUM($B$20:$B$33)) + IF($C$3=0, 0, $C$3*$C30/SUM($C$20:$C$33)) + IF($D$3=0, 0, $D$3*$D30/SUM($D$20:$D$33)) + (1-SUM($B$3:$D$3))*IF(SUM(AA$20:AA$33)=0, $Z30/SUM($Z$20:$Z$33), AA30/SUM(AA$20:AA$33)))), $L15*(M$3/$L$3)), M15)</f>
        <v>9.4607447111205918</v>
      </c>
      <c r="N30" s="238">
        <f t="shared" si="37"/>
        <v>1.2636549675293665</v>
      </c>
      <c r="O30" s="238">
        <f t="shared" si="37"/>
        <v>3.3748855402243048</v>
      </c>
      <c r="P30" s="238">
        <f t="shared" si="37"/>
        <v>0</v>
      </c>
      <c r="Q30" s="238">
        <f t="shared" si="37"/>
        <v>0</v>
      </c>
      <c r="R30" s="238">
        <f t="shared" si="37"/>
        <v>6.4654213990138251E-2</v>
      </c>
      <c r="S30" s="237">
        <f t="shared" si="8"/>
        <v>328.17586584575389</v>
      </c>
      <c r="T30" s="238">
        <f>IF(ISBLANK(T15),AA30/INDEX(Constants!$B$2:$B$8, MATCH(T$2, Constants!$A$2:$A$8, 0)),T15)</f>
        <v>292.14285714285717</v>
      </c>
      <c r="U30" s="238">
        <f>IF(ISBLANK(U15),AB30/INDEX(Constants!$B$2:$B$8, MATCH(U$2, Constants!$A$2:$A$8, 0)),U15)</f>
        <v>28.04098119</v>
      </c>
      <c r="V30" s="238">
        <f>IF(ISBLANK(V15),AC30/INDEX(Constants!$B$2:$B$8, MATCH(V$2, Constants!$A$2:$A$8, 0)),V15)</f>
        <v>7.9920275128966711</v>
      </c>
      <c r="W30" s="238">
        <f>IF(ISBLANK(W15),AD30/INDEX(Constants!$B$2:$B$8, MATCH(W$2, Constants!$A$2:$A$8, 0)),W15)</f>
        <v>0</v>
      </c>
      <c r="X30" s="238">
        <f>IF(ISBLANK(X15),AE30/INDEX(Constants!$B$2:$B$8, MATCH(X$2, Constants!$A$2:$A$8, 0)),X15)</f>
        <v>0</v>
      </c>
      <c r="Y30" s="238">
        <f>IF(ISBLANK(Y15),AF30/INDEX(Constants!$B$2:$B$8, MATCH(Y$2, Constants!$A$2:$A$8, 0)),Y15)</f>
        <v>0</v>
      </c>
      <c r="Z30" s="239">
        <f t="shared" si="9"/>
        <v>2406.7425723008669</v>
      </c>
      <c r="AA30" s="240">
        <f t="shared" si="10"/>
        <v>2045</v>
      </c>
      <c r="AB30" s="240">
        <f>IF(ISBLANK($AB15), INDEX('Cities &amp; Towns'!$G$4:$G$259, MATCH($A15, 'Cities &amp; Towns'!$A$4:$A$259, 0)), $AB15)</f>
        <v>42.061471785000002</v>
      </c>
      <c r="AC30" s="240">
        <f t="shared" ref="AC30:AF30" si="38">AC15</f>
        <v>319.68110051586683</v>
      </c>
      <c r="AD30" s="240">
        <f t="shared" si="38"/>
        <v>0</v>
      </c>
      <c r="AE30" s="240">
        <f t="shared" si="38"/>
        <v>0</v>
      </c>
      <c r="AF30" s="240">
        <f t="shared" si="38"/>
        <v>0</v>
      </c>
      <c r="AG30" s="241"/>
      <c r="AH30" s="242"/>
      <c r="AI30" s="238">
        <f>INDEX('Cities &amp; Towns'!$Y$4:$Y$259, MATCH($A30, 'Cities &amp; Towns'!$A$4:$A$259, 0))</f>
        <v>7.8570324561172473</v>
      </c>
      <c r="AJ30" s="241"/>
      <c r="AK30" s="242"/>
      <c r="AL30" s="243">
        <f t="shared" si="4"/>
        <v>1</v>
      </c>
    </row>
    <row r="31" spans="1:38" outlineLevel="1" x14ac:dyDescent="0.25">
      <c r="A31" s="221" t="s">
        <v>209</v>
      </c>
      <c r="B31" s="244">
        <f>IF(ISBLANK($B16), INDEX('Cities &amp; Towns'!$E$4:$E$259, MATCH($A31, 'Cities &amp; Towns'!$A$4:$A$259, 0)), $B16)</f>
        <v>861</v>
      </c>
      <c r="C31" s="244">
        <f>IF(ISBLANK($C16), INDEX('Cities &amp; Towns'!$Q$4:$Q$259, MATCH($A31, 'Cities &amp; Towns'!$A$4:$A$259, 0)), $C16)</f>
        <v>408.41747999999995</v>
      </c>
      <c r="D31" s="244">
        <f xml:space="preserve"> IF(ISBLANK($D16), IF(INDEX('Cities &amp; Towns'!$Z$4:$Z$259, MATCH($A31, 'Cities &amp; Towns'!$A$4:$A$259, 0)) = 0, "", INDEX('Cities &amp; Towns'!$Z$4:$Z$259, MATCH($A31, 'Cities &amp; Towns'!$A$4:$A$259, 0))), $D16)</f>
        <v>3548.8719999999998</v>
      </c>
      <c r="E31" s="245" cm="1">
        <f t="array" ref="E31">IF(ISBLANK(E16), MAX(0, ($E$3-SUM($E$5:$E$18))*(IF($B$3=0, 0, $B$3*$B31/SUM(IF(ISBLANK(E$5:E$18), B$20:B$33, 0))) + IF($C$3=0, 0, $C$3*$C31/SUM(IF(ISBLANK(E$5:E$18), C$20:C$33, 0))) + IF($D$3=0, 0, $D$3*$D31/SUM(IF(ISBLANK(E$5:E$18), D$20:D$33, 0))) + IF(1-SUM($B$3:$D$3)&lt;=0, 0, ((1-SUM($B$3:$D$3))*$Z31/SUM(IF(ISBLANK(E$5:E$18), Z$20:Z$33, 0)))))), E16)</f>
        <v>2388.6808666679176</v>
      </c>
      <c r="F31" s="246">
        <f t="shared" ref="F31:K31" si="39">IF(ISBLANK(F16),F$3,F16)</f>
        <v>0.56999999999999995</v>
      </c>
      <c r="G31" s="246">
        <f t="shared" si="39"/>
        <v>0.1</v>
      </c>
      <c r="H31" s="246">
        <f t="shared" si="39"/>
        <v>0.30499999999999999</v>
      </c>
      <c r="I31" s="246">
        <f t="shared" si="39"/>
        <v>0</v>
      </c>
      <c r="J31" s="246">
        <f t="shared" si="39"/>
        <v>0</v>
      </c>
      <c r="K31" s="246">
        <f t="shared" si="39"/>
        <v>2.5000000000000001E-2</v>
      </c>
      <c r="L31" s="247">
        <f t="shared" si="6"/>
        <v>2.476369916409904</v>
      </c>
      <c r="M31" s="248">
        <f t="shared" ref="M31:R31" si="40">IF(ISBLANK(M16), IF(ISBLANK($L16), MAX(0, (M$3-SUM(M$5:M$18))*(IF($B$3=0, 0, $B$3*$B31/SUM($B$20:$B$33)) + IF($C$3=0, 0, $C$3*$C31/SUM($C$20:$C$33)) + IF($D$3=0, 0, $D$3*$D31/SUM($D$20:$D$33)) + (1-SUM($B$3:$D$3))*IF(SUM(AA$20:AA$33)=0, $Z31/SUM($Z$20:$Z$33), AA31/SUM(AA$20:AA$33)))), $L16*(M$3/$L$3)), M16)</f>
        <v>1.5987893115204859</v>
      </c>
      <c r="N31" s="248">
        <f t="shared" si="40"/>
        <v>0.29361823078457033</v>
      </c>
      <c r="O31" s="248">
        <f t="shared" si="40"/>
        <v>0.57032835089327261</v>
      </c>
      <c r="P31" s="248">
        <f t="shared" si="40"/>
        <v>0</v>
      </c>
      <c r="Q31" s="248">
        <f t="shared" si="40"/>
        <v>0</v>
      </c>
      <c r="R31" s="248">
        <f t="shared" si="40"/>
        <v>1.3634023211574873E-2</v>
      </c>
      <c r="S31" s="247">
        <f t="shared" si="8"/>
        <v>43.575426175050431</v>
      </c>
      <c r="T31" s="248">
        <f>IF(ISBLANK(T16),AA31/INDEX(Constants!$B$2:$B$8, MATCH(T$2, Constants!$A$2:$A$8, 0)),T16)</f>
        <v>36.285714285714285</v>
      </c>
      <c r="U31" s="248">
        <f>IF(ISBLANK(U16),AB31/INDEX(Constants!$B$2:$B$8, MATCH(U$2, Constants!$A$2:$A$8, 0)),U16)</f>
        <v>6.297059083333334</v>
      </c>
      <c r="V31" s="248">
        <f>IF(ISBLANK(V16),AC31/INDEX(Constants!$B$2:$B$8, MATCH(V$2, Constants!$A$2:$A$8, 0)),V16)</f>
        <v>0.9926528060028138</v>
      </c>
      <c r="W31" s="248">
        <f>IF(ISBLANK(W16),AD31/INDEX(Constants!$B$2:$B$8, MATCH(W$2, Constants!$A$2:$A$8, 0)),W16)</f>
        <v>0</v>
      </c>
      <c r="X31" s="248">
        <f>IF(ISBLANK(X16),AE31/INDEX(Constants!$B$2:$B$8, MATCH(X$2, Constants!$A$2:$A$8, 0)),X16)</f>
        <v>0</v>
      </c>
      <c r="Y31" s="249">
        <f>IF(ISBLANK(Y16),AF31/INDEX(Constants!$B$2:$B$8, MATCH(Y$2, Constants!$A$2:$A$8, 0)),Y16)</f>
        <v>0</v>
      </c>
      <c r="Z31" s="250">
        <f t="shared" si="9"/>
        <v>303.15170086511256</v>
      </c>
      <c r="AA31" s="244">
        <f t="shared" si="10"/>
        <v>254</v>
      </c>
      <c r="AB31" s="244">
        <f>IF(ISBLANK($AB16), INDEX('Cities &amp; Towns'!$G$4:$G$259, MATCH($A16, 'Cities &amp; Towns'!$A$4:$A$259, 0)), $AB16)</f>
        <v>9.445588625000001</v>
      </c>
      <c r="AC31" s="244">
        <f t="shared" ref="AC31:AF31" si="41">AC16</f>
        <v>39.706112240112553</v>
      </c>
      <c r="AD31" s="244">
        <f t="shared" si="41"/>
        <v>0</v>
      </c>
      <c r="AE31" s="244">
        <f t="shared" si="41"/>
        <v>0</v>
      </c>
      <c r="AF31" s="244">
        <f t="shared" si="41"/>
        <v>0</v>
      </c>
      <c r="AG31" s="251"/>
      <c r="AH31" s="221"/>
      <c r="AI31" s="248">
        <f>INDEX('Cities &amp; Towns'!$Y$4:$Y$259, MATCH($A31, 'Cities &amp; Towns'!$A$4:$A$259, 0))</f>
        <v>31.73483035586257</v>
      </c>
      <c r="AJ31" s="251"/>
      <c r="AK31" s="221"/>
      <c r="AL31" s="252" t="str">
        <f t="shared" si="4"/>
        <v/>
      </c>
    </row>
    <row r="32" spans="1:38" outlineLevel="1" x14ac:dyDescent="0.25">
      <c r="A32" s="220" t="s">
        <v>210</v>
      </c>
      <c r="B32" s="234">
        <f>IF(ISBLANK($B17), INDEX('Cities &amp; Towns'!$E$4:$E$259, MATCH($A32, 'Cities &amp; Towns'!$A$4:$A$259, 0)), $B17)</f>
        <v>1056</v>
      </c>
      <c r="C32" s="234">
        <f>IF(ISBLANK($C17), INDEX('Cities &amp; Towns'!$Q$4:$Q$259, MATCH($A32, 'Cities &amp; Towns'!$A$4:$A$259, 0)), $C17)</f>
        <v>448.10027999999994</v>
      </c>
      <c r="D32" s="234">
        <f xml:space="preserve"> IF(ISBLANK($D17), IF(INDEX('Cities &amp; Towns'!$Z$4:$Z$259, MATCH($A32, 'Cities &amp; Towns'!$A$4:$A$259, 0)) = 0, "", INDEX('Cities &amp; Towns'!$Z$4:$Z$259, MATCH($A32, 'Cities &amp; Towns'!$A$4:$A$259, 0))), $D17)</f>
        <v>5563.0739999999996</v>
      </c>
      <c r="E32" s="235" cm="1">
        <f t="array" ref="E32">IF(ISBLANK(E17), MAX(0, ($E$3-SUM($E$5:$E$18))*(IF($B$3=0, 0, $B$3*$B32/SUM(IF(ISBLANK(E$5:E$18), B$20:B$33, 0))) + IF($C$3=0, 0, $C$3*$C32/SUM(IF(ISBLANK(E$5:E$18), C$20:C$33, 0))) + IF($D$3=0, 0, $D$3*$D32/SUM(IF(ISBLANK(E$5:E$18), D$20:D$33, 0))) + IF(1-SUM($B$3:$D$3)&lt;=0, 0, ((1-SUM($B$3:$D$3))*$Z32/SUM(IF(ISBLANK(E$5:E$18), Z$20:Z$33, 0)))))), E17)</f>
        <v>3453.7857603039365</v>
      </c>
      <c r="F32" s="236">
        <f t="shared" ref="F32:K32" si="42">IF(ISBLANK(F17),F$3,F17)</f>
        <v>0.56999999999999995</v>
      </c>
      <c r="G32" s="236">
        <f t="shared" si="42"/>
        <v>0.1</v>
      </c>
      <c r="H32" s="236">
        <f t="shared" si="42"/>
        <v>0.30499999999999999</v>
      </c>
      <c r="I32" s="236">
        <f t="shared" si="42"/>
        <v>0</v>
      </c>
      <c r="J32" s="236">
        <f t="shared" si="42"/>
        <v>0</v>
      </c>
      <c r="K32" s="236">
        <f t="shared" si="42"/>
        <v>2.5000000000000001E-2</v>
      </c>
      <c r="L32" s="237">
        <f t="shared" si="6"/>
        <v>4.5068825261138308</v>
      </c>
      <c r="M32" s="238">
        <f t="shared" ref="M32:R32" si="43">IF(ISBLANK(M17), IF(ISBLANK($L17), MAX(0, (M$3-SUM(M$5:M$18))*(IF($B$3=0, 0, $B$3*$B32/SUM($B$20:$B$33)) + IF($C$3=0, 0, $C$3*$C32/SUM($C$20:$C$33)) + IF($D$3=0, 0, $D$3*$D32/SUM($D$20:$D$33)) + (1-SUM($B$3:$D$3))*IF(SUM(AA$20:AA$33)=0, $Z32/SUM($Z$20:$Z$33), AA32/SUM(AA$20:AA$33)))), $L17*(M$3/$L$3)), M17)</f>
        <v>3.0474306083845701</v>
      </c>
      <c r="N32" s="238">
        <f t="shared" si="43"/>
        <v>0.35264339937965433</v>
      </c>
      <c r="O32" s="238">
        <f t="shared" si="43"/>
        <v>1.0870951293067763</v>
      </c>
      <c r="P32" s="238">
        <f t="shared" si="43"/>
        <v>0</v>
      </c>
      <c r="Q32" s="238">
        <f t="shared" si="43"/>
        <v>0</v>
      </c>
      <c r="R32" s="238">
        <f t="shared" si="43"/>
        <v>1.9713389042830688E-2</v>
      </c>
      <c r="S32" s="237">
        <f t="shared" si="8"/>
        <v>109.51990332696235</v>
      </c>
      <c r="T32" s="238">
        <f>IF(ISBLANK(T17),AA32/INDEX(Constants!$B$2:$B$8, MATCH(T$2, Constants!$A$2:$A$8, 0)),T17)</f>
        <v>99.428571428571431</v>
      </c>
      <c r="U32" s="238">
        <f>IF(ISBLANK(U17),AB32/INDEX(Constants!$B$2:$B$8, MATCH(U$2, Constants!$A$2:$A$8, 0)),U17)</f>
        <v>7.3713068866666669</v>
      </c>
      <c r="V32" s="238">
        <f>IF(ISBLANK(V17),AC32/INDEX(Constants!$B$2:$B$8, MATCH(V$2, Constants!$A$2:$A$8, 0)),V17)</f>
        <v>2.7200250117242457</v>
      </c>
      <c r="W32" s="238">
        <f>IF(ISBLANK(W17),AD32/INDEX(Constants!$B$2:$B$8, MATCH(W$2, Constants!$A$2:$A$8, 0)),W17)</f>
        <v>0</v>
      </c>
      <c r="X32" s="238">
        <f>IF(ISBLANK(X17),AE32/INDEX(Constants!$B$2:$B$8, MATCH(X$2, Constants!$A$2:$A$8, 0)),X17)</f>
        <v>0</v>
      </c>
      <c r="Y32" s="238">
        <f>IF(ISBLANK(Y17),AF32/INDEX(Constants!$B$2:$B$8, MATCH(Y$2, Constants!$A$2:$A$8, 0)),Y17)</f>
        <v>0</v>
      </c>
      <c r="Z32" s="239">
        <f t="shared" si="9"/>
        <v>815.85796079896988</v>
      </c>
      <c r="AA32" s="240">
        <f t="shared" si="10"/>
        <v>696</v>
      </c>
      <c r="AB32" s="240">
        <f>IF(ISBLANK($AB17), INDEX('Cities &amp; Towns'!$G$4:$G$259, MATCH($A17, 'Cities &amp; Towns'!$A$4:$A$259, 0)), $AB17)</f>
        <v>11.056960330000001</v>
      </c>
      <c r="AC32" s="240">
        <f t="shared" ref="AC32:AF32" si="44">AC17</f>
        <v>108.80100046896983</v>
      </c>
      <c r="AD32" s="240">
        <f t="shared" si="44"/>
        <v>0</v>
      </c>
      <c r="AE32" s="240">
        <f t="shared" si="44"/>
        <v>0</v>
      </c>
      <c r="AF32" s="240">
        <f t="shared" si="44"/>
        <v>0</v>
      </c>
      <c r="AG32" s="241"/>
      <c r="AH32" s="242"/>
      <c r="AI32" s="238">
        <f>INDEX('Cities &amp; Towns'!$Y$4:$Y$259, MATCH($A32, 'Cities &amp; Towns'!$A$4:$A$259, 0))</f>
        <v>1.767035562493144</v>
      </c>
      <c r="AJ32" s="241"/>
      <c r="AK32" s="242"/>
      <c r="AL32" s="243">
        <f t="shared" si="4"/>
        <v>1</v>
      </c>
    </row>
    <row r="33" spans="1:38" outlineLevel="1" x14ac:dyDescent="0.25">
      <c r="A33" s="221" t="s">
        <v>284</v>
      </c>
      <c r="B33" s="244">
        <f>IF(ISBLANK($B18), INDEX('Cities &amp; Towns'!$E$4:$E$259, MATCH($A33, 'Cities &amp; Towns'!$A$4:$A$259, 0)), $B18)</f>
        <v>355</v>
      </c>
      <c r="C33" s="244">
        <f>IF(ISBLANK($C18), INDEX('Cities &amp; Towns'!$Q$4:$Q$259, MATCH($A33, 'Cities &amp; Towns'!$A$4:$A$259, 0)), $C18)</f>
        <v>124.64166</v>
      </c>
      <c r="D33" s="244">
        <f xml:space="preserve"> IF(ISBLANK($D18), IF(INDEX('Cities &amp; Towns'!$Z$4:$Z$259, MATCH($A33, 'Cities &amp; Towns'!$A$4:$A$259, 0)) = 0, "", INDEX('Cities &amp; Towns'!$Z$4:$Z$259, MATCH($A33, 'Cities &amp; Towns'!$A$4:$A$259, 0))), $D18)</f>
        <v>2236.6170000000002</v>
      </c>
      <c r="E33" s="245" cm="1">
        <f t="array" ref="E33">IF(ISBLANK(E18), MAX(0, ($E$3-SUM($E$5:$E$18))*(IF($B$3=0, 0, $B$3*$B33/SUM(IF(ISBLANK(E$5:E$18), B$20:B$33, 0))) + IF($C$3=0, 0, $C$3*$C33/SUM(IF(ISBLANK(E$5:E$18), C$20:C$33, 0))) + IF($D$3=0, 0, $D$3*$D33/SUM(IF(ISBLANK(E$5:E$18), D$20:D$33, 0))) + IF(1-SUM($B$3:$D$3)&lt;=0, 0, ((1-SUM($B$3:$D$3))*$Z33/SUM(IF(ISBLANK(E$5:E$18), Z$20:Z$33, 0)))))), E18)</f>
        <v>945.37817241480104</v>
      </c>
      <c r="F33" s="253">
        <f t="shared" ref="F33:K33" si="45">IF(ISBLANK(F18),F$3,F18)</f>
        <v>0.56999999999999995</v>
      </c>
      <c r="G33" s="253">
        <f t="shared" si="45"/>
        <v>0.1</v>
      </c>
      <c r="H33" s="253">
        <f t="shared" si="45"/>
        <v>0.30499999999999999</v>
      </c>
      <c r="I33" s="253">
        <f t="shared" si="45"/>
        <v>0</v>
      </c>
      <c r="J33" s="253">
        <f t="shared" si="45"/>
        <v>0</v>
      </c>
      <c r="K33" s="253">
        <f t="shared" si="45"/>
        <v>2.5000000000000001E-2</v>
      </c>
      <c r="L33" s="247">
        <f t="shared" si="6"/>
        <v>0.91966828281084201</v>
      </c>
      <c r="M33" s="248">
        <f t="shared" ref="M33:R33" si="46">IF(ISBLANK(M18), IF(ISBLANK($L18), MAX(0, (M$3-SUM(M$5:M$18))*(IF($B$3=0, 0, $B$3*$B33/SUM($B$20:$B$33)) + IF($C$3=0, 0, $C$3*$C33/SUM($C$20:$C$33)) + IF($D$3=0, 0, $D$3*$D33/SUM($D$20:$D$33)) + (1-SUM($B$3:$D$3))*IF(SUM(AA$20:AA$33)=0, $Z33/SUM($Z$20:$Z$33), AA33/SUM(AA$20:AA$33)))), $L18*(M$3/$L$3)), M18)</f>
        <v>0.57518839023555457</v>
      </c>
      <c r="N33" s="248">
        <f t="shared" si="46"/>
        <v>0.13389973584185164</v>
      </c>
      <c r="O33" s="248">
        <f t="shared" si="46"/>
        <v>0.20518416259864808</v>
      </c>
      <c r="P33" s="248">
        <f t="shared" si="46"/>
        <v>0</v>
      </c>
      <c r="Q33" s="248">
        <f t="shared" si="46"/>
        <v>0</v>
      </c>
      <c r="R33" s="248">
        <f t="shared" si="46"/>
        <v>5.395994134787677E-3</v>
      </c>
      <c r="S33" s="247">
        <f t="shared" si="8"/>
        <v>14.208225291123814</v>
      </c>
      <c r="T33" s="248">
        <f>IF(ISBLANK(T18),AA33/INDEX(Constants!$B$2:$B$8, MATCH(T$2, Constants!$A$2:$A$8, 0)),T18)</f>
        <v>10.714285714285714</v>
      </c>
      <c r="U33" s="248">
        <f>IF(ISBLANK(U18),AB33/INDEX(Constants!$B$2:$B$8, MATCH(U$2, Constants!$A$2:$A$8, 0)),U18)</f>
        <v>3.2008334333333335</v>
      </c>
      <c r="V33" s="248">
        <f>IF(ISBLANK(V18),AC33/INDEX(Constants!$B$2:$B$8, MATCH(V$2, Constants!$A$2:$A$8, 0)),V18)</f>
        <v>0.29310614350476782</v>
      </c>
      <c r="W33" s="248">
        <f>IF(ISBLANK(W18),AD33/INDEX(Constants!$B$2:$B$8, MATCH(W$2, Constants!$A$2:$A$8, 0)),W18)</f>
        <v>0</v>
      </c>
      <c r="X33" s="248">
        <f>IF(ISBLANK(X18),AE33/INDEX(Constants!$B$2:$B$8, MATCH(X$2, Constants!$A$2:$A$8, 0)),X18)</f>
        <v>0</v>
      </c>
      <c r="Y33" s="249">
        <f>IF(ISBLANK(Y18),AF33/INDEX(Constants!$B$2:$B$8, MATCH(Y$2, Constants!$A$2:$A$8, 0)),Y18)</f>
        <v>0</v>
      </c>
      <c r="Z33" s="250">
        <f t="shared" si="9"/>
        <v>91.525495890190712</v>
      </c>
      <c r="AA33" s="244">
        <f t="shared" si="10"/>
        <v>75</v>
      </c>
      <c r="AB33" s="244">
        <f>IF(ISBLANK($AB18), INDEX('Cities &amp; Towns'!$G$4:$G$259, MATCH($A18, 'Cities &amp; Towns'!$A$4:$A$259, 0)), $AB18)</f>
        <v>4.8012501500000004</v>
      </c>
      <c r="AC33" s="244">
        <f t="shared" ref="AC33:AF33" si="47">AC18</f>
        <v>11.724245740190714</v>
      </c>
      <c r="AD33" s="244">
        <f t="shared" si="47"/>
        <v>0</v>
      </c>
      <c r="AE33" s="244">
        <f t="shared" si="47"/>
        <v>0</v>
      </c>
      <c r="AF33" s="244">
        <f t="shared" si="47"/>
        <v>0</v>
      </c>
      <c r="AG33" s="251"/>
      <c r="AH33" s="221"/>
      <c r="AI33" s="248">
        <f>INDEX('Cities &amp; Towns'!$Y$4:$Y$259, MATCH($A33, 'Cities &amp; Towns'!$A$4:$A$259, 0))</f>
        <v>3.8053388349826642</v>
      </c>
      <c r="AJ33" s="251"/>
      <c r="AK33" s="221"/>
      <c r="AL33" s="252" t="str">
        <f t="shared" si="4"/>
        <v/>
      </c>
    </row>
    <row r="34" spans="1:38" x14ac:dyDescent="0.25">
      <c r="A34" s="223" t="s">
        <v>855</v>
      </c>
      <c r="B34" s="256">
        <f>SUM(B$20:B$33)</f>
        <v>35337</v>
      </c>
      <c r="C34" s="256">
        <f>SUM(C$20:C$33)</f>
        <v>35093.370299999988</v>
      </c>
      <c r="D34" s="256">
        <f>SUM(D$20:D$33)</f>
        <v>282925.05900000007</v>
      </c>
      <c r="E34" s="257">
        <f>SUM(E$20:E$33)</f>
        <v>166701</v>
      </c>
      <c r="F34" s="258">
        <f t="shared" ref="F34:K34" si="48">SUMPRODUCT($E$20:$E$33, F$20:F$33)</f>
        <v>95019.57</v>
      </c>
      <c r="G34" s="258">
        <f t="shared" si="48"/>
        <v>16670.099999999999</v>
      </c>
      <c r="H34" s="258">
        <f t="shared" si="48"/>
        <v>50843.804999999993</v>
      </c>
      <c r="I34" s="258">
        <f t="shared" si="48"/>
        <v>0</v>
      </c>
      <c r="J34" s="258">
        <f t="shared" si="48"/>
        <v>0</v>
      </c>
      <c r="K34" s="259">
        <f t="shared" si="48"/>
        <v>4167.5249999999996</v>
      </c>
      <c r="L34" s="260">
        <f t="shared" ref="L34:AF34" si="49">SUM(L$20:L$33)</f>
        <v>111.31485626301399</v>
      </c>
      <c r="M34" s="261">
        <f t="shared" si="49"/>
        <v>71.917243064915851</v>
      </c>
      <c r="N34" s="261">
        <f t="shared" si="49"/>
        <v>12.978199606981452</v>
      </c>
      <c r="O34" s="261">
        <f t="shared" si="49"/>
        <v>25.654689046548928</v>
      </c>
      <c r="P34" s="261">
        <f t="shared" si="49"/>
        <v>0</v>
      </c>
      <c r="Q34" s="261">
        <f t="shared" si="49"/>
        <v>0</v>
      </c>
      <c r="R34" s="262">
        <f t="shared" si="49"/>
        <v>0.76472454456776273</v>
      </c>
      <c r="S34" s="260">
        <f t="shared" si="49"/>
        <v>2186.6988256042855</v>
      </c>
      <c r="T34" s="261">
        <f t="shared" si="49"/>
        <v>1827.7142857142856</v>
      </c>
      <c r="U34" s="261">
        <f t="shared" si="49"/>
        <v>308.98453989000006</v>
      </c>
      <c r="V34" s="261">
        <f t="shared" si="49"/>
        <v>50</v>
      </c>
      <c r="W34" s="261">
        <f t="shared" si="49"/>
        <v>0</v>
      </c>
      <c r="X34" s="261">
        <f t="shared" si="49"/>
        <v>0</v>
      </c>
      <c r="Y34" s="262">
        <f t="shared" si="49"/>
        <v>0</v>
      </c>
      <c r="Z34" s="263">
        <f t="shared" si="49"/>
        <v>70617.476809835003</v>
      </c>
      <c r="AA34" s="264">
        <f t="shared" si="49"/>
        <v>12794</v>
      </c>
      <c r="AB34" s="264">
        <f t="shared" si="49"/>
        <v>463.47680983499998</v>
      </c>
      <c r="AC34" s="264">
        <f t="shared" si="49"/>
        <v>2000</v>
      </c>
      <c r="AD34" s="264">
        <f t="shared" si="49"/>
        <v>0</v>
      </c>
      <c r="AE34" s="264">
        <f t="shared" si="49"/>
        <v>0</v>
      </c>
      <c r="AF34" s="265">
        <f t="shared" si="49"/>
        <v>0</v>
      </c>
      <c r="AG34" s="223"/>
      <c r="AH34" s="223"/>
      <c r="AI34" s="223"/>
      <c r="AJ34" s="223"/>
      <c r="AK34" s="223"/>
      <c r="AL34" s="223"/>
    </row>
    <row r="35" spans="1:38" x14ac:dyDescent="0.25">
      <c r="A35" s="224" t="s">
        <v>1570</v>
      </c>
    </row>
    <row r="36" spans="1:38" x14ac:dyDescent="0.25">
      <c r="L36" s="3"/>
      <c r="M36" s="3"/>
      <c r="N36" s="3"/>
    </row>
    <row r="37" spans="1:38" x14ac:dyDescent="0.25">
      <c r="R37" s="154"/>
    </row>
  </sheetData>
  <sheetProtection algorithmName="SHA-512" hashValue="SclHIGt0IPIQac3yUn2JZVlvEz6azbgcu/599iZOwSppUYvNP4A1Ap9ms3tghsVHuVJ9wIvPIAA1Yk5kJ9rD7A==" saltValue="wzOnVo6bcXL3VE1iqw7+gQ==" spinCount="100000" sheet="1" autoFilter="0"/>
  <conditionalFormatting sqref="AH3 L3">
    <cfRule type="expression" dxfId="188" priority="5">
      <formula>IF($AH$3&lt;$L$3, TRUE, FALSE)</formula>
    </cfRule>
  </conditionalFormatting>
  <conditionalFormatting sqref="F3:K3 F20:K33">
    <cfRule type="expression" dxfId="187" priority="6">
      <formula>IF(SUM($F3:$K3)&lt;&gt;1, TRUE, FALSE)</formula>
    </cfRule>
  </conditionalFormatting>
  <conditionalFormatting sqref="F5:K18">
    <cfRule type="expression" dxfId="186" priority="7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AI20:AI33 L20:L33">
    <cfRule type="expression" dxfId="185" priority="8">
      <formula>IF($L20&gt;$AI20, TRUE, FALSE)</formula>
    </cfRule>
  </conditionalFormatting>
  <conditionalFormatting sqref="M5:R18">
    <cfRule type="expression" dxfId="184" priority="4">
      <formula>IF(COUNTBLANK($M5:$R5)&lt;5,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O20:R33 L20:M33">
    <cfRule type="expression" dxfId="183" priority="2">
      <formula>IF((L20-S20)&gt;=0.05, TRUE, FALSE)</formula>
    </cfRule>
  </conditionalFormatting>
  <conditionalFormatting sqref="S20:U33">
    <cfRule type="expression" dxfId="182" priority="9">
      <formula>IF((L20-S20)&gt;=0.05, TRUE, FALSE)</formula>
    </cfRule>
  </conditionalFormatting>
  <conditionalFormatting sqref="N20:N33">
    <cfRule type="expression" dxfId="181" priority="10">
      <formula>IF((N20-V20)&gt;=0.05, TRUE, FALSE)</formula>
    </cfRule>
  </conditionalFormatting>
  <conditionalFormatting sqref="V20:Y33">
    <cfRule type="expression" dxfId="180" priority="11">
      <formula>IF((N20-V20)&gt;=0.05, TRUE, FALSE)</formula>
    </cfRule>
  </conditionalFormatting>
  <conditionalFormatting sqref="E3 M3:R3 E5:E18 M5:R18">
    <cfRule type="expression" dxfId="179" priority="349">
      <formula>IF(OR(SUM(E$5:E$18)&gt;E$3, AND(COUNTBLANK(E$5:E$18)=0, ABS(SUM(E$5:E$18)-E$3)&gt;=1)), IF(ISBLANK(E3), FALSE, TRUE), FALSE)</formula>
    </cfRule>
  </conditionalFormatting>
  <conditionalFormatting sqref="D3 D5:D18">
    <cfRule type="expression" dxfId="178" priority="359">
      <formula>IF(AND($D$3&lt;&gt;0, ISBLANK($D$5:$D$18)), TRUE, FALSE)</formula>
    </cfRule>
  </conditionalFormatting>
  <conditionalFormatting sqref="L20:L33">
    <cfRule type="expression" dxfId="177" priority="362">
      <formula>IF(ABS(SUM($L$44:$L$95)-$L$3)&gt;=1, FALSE, FALSE)</formula>
    </cfRule>
  </conditionalFormatting>
  <conditionalFormatting sqref="L3">
    <cfRule type="expression" dxfId="176" priority="369">
      <formula>IF(ABS(SUM($L$20:$L$33)-$L$3)&gt;=1, FALSE, FALSE)</formula>
    </cfRule>
  </conditionalFormatting>
  <conditionalFormatting sqref="O3:R3 L3:M3">
    <cfRule type="expression" dxfId="175" priority="370">
      <formula>IF(L$3&gt;S$34, TRUE, FALSE)</formula>
    </cfRule>
  </conditionalFormatting>
  <conditionalFormatting sqref="S34:U34">
    <cfRule type="expression" dxfId="174" priority="372">
      <formula>IF(S$34&lt;L$3, TRUE, FALSE)</formula>
    </cfRule>
  </conditionalFormatting>
  <conditionalFormatting sqref="N3">
    <cfRule type="expression" dxfId="173" priority="373">
      <formula>IF(N$3&gt;V$34, TRUE, FALSE)</formula>
    </cfRule>
  </conditionalFormatting>
  <conditionalFormatting sqref="V34:Y34">
    <cfRule type="expression" dxfId="172" priority="374">
      <formula>IF(V$34&lt;N$3, TRUE, FALSE)</formula>
    </cfRule>
  </conditionalFormatting>
  <dataValidations disablePrompts="1" count="2">
    <dataValidation type="custom" allowBlank="1" showInputMessage="1" showErrorMessage="1" sqref="D3" xr:uid="{618DB936-A7F7-484D-A880-90C795E6C34A}">
      <formula1>IF(OR(SUM($B$3:$D$3)&lt;0, SUM($B$3:$D$3)&gt;1), FALSE, TRUE)</formula1>
    </dataValidation>
    <dataValidation type="custom" allowBlank="1" showInputMessage="1" showErrorMessage="1" sqref="B3:C3" xr:uid="{7A568654-D468-4BCE-A98F-96C1CBB481F8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ignoredErrors>
    <ignoredError sqref="AB20:AB34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AAC9079D-E64E-4BE7-AF74-8EDD039C28A0}">
          <x14:formula1>
            <xm:f>RPCs!$A$2:$A$12</xm:f>
          </x14:formula1>
          <xm:sqref>B1</xm:sqref>
        </x14:dataValidation>
        <x14:dataValidation type="list" allowBlank="1" showInputMessage="1" showErrorMessage="1" xr:uid="{EE89087E-1163-4040-A1B4-249FA6D829A8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B48235DB-2BF4-41FE-901F-D58F6E1EE530}">
          <x14:formula1>
            <xm:f>'VT Generation Targets'!$B$1:$D$1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CBD99-ECDC-452E-9C2B-C0673809A9F8}">
  <sheetPr codeName="Sheet34"/>
  <dimension ref="A1:AL4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outlineLevelRow="1" outlineLevelCol="1" x14ac:dyDescent="0.25"/>
  <cols>
    <col min="1" max="1" width="18.5703125" bestFit="1" customWidth="1"/>
    <col min="2" max="4" width="18.5703125" customWidth="1"/>
    <col min="6" max="11" width="8.85546875" customWidth="1" outlineLevel="1"/>
    <col min="13" max="18" width="8.85546875" customWidth="1" outlineLevel="1"/>
    <col min="20" max="25" width="8.85546875" customWidth="1" outlineLevel="1"/>
    <col min="27" max="32" width="8.85546875" customWidth="1" outlineLevel="1"/>
    <col min="33" max="33" width="12" customWidth="1"/>
    <col min="34" max="35" width="12" customWidth="1" outlineLevel="1"/>
    <col min="36" max="36" width="12" customWidth="1"/>
    <col min="37" max="38" width="12" customWidth="1" outlineLevel="1"/>
  </cols>
  <sheetData>
    <row r="1" spans="1:38" ht="14.45" customHeight="1" x14ac:dyDescent="0.25">
      <c r="A1" s="103" t="s">
        <v>1082</v>
      </c>
      <c r="B1" s="101" t="s">
        <v>255</v>
      </c>
      <c r="C1" s="125">
        <f>INDEX(RPCs!$H$2:$H$12, MATCH($B$1, RPCs!$A$2:$A$12, 0))</f>
        <v>598408.86264000018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-120992.32231819473</v>
      </c>
      <c r="E1" s="266" t="s">
        <v>954</v>
      </c>
      <c r="F1" s="267"/>
      <c r="G1" s="267"/>
      <c r="H1" s="267"/>
      <c r="I1" s="267"/>
      <c r="J1" s="267"/>
      <c r="K1" s="268" t="s">
        <v>1086</v>
      </c>
      <c r="L1" s="269" t="s">
        <v>957</v>
      </c>
      <c r="M1" s="269"/>
      <c r="N1" s="269"/>
      <c r="O1" s="269"/>
      <c r="P1" s="269"/>
      <c r="Q1" s="269"/>
      <c r="R1" s="270" t="s">
        <v>1084</v>
      </c>
      <c r="S1" s="269" t="s">
        <v>1044</v>
      </c>
      <c r="T1" s="269"/>
      <c r="U1" s="269"/>
      <c r="V1" s="269"/>
      <c r="W1" s="269"/>
      <c r="X1" s="269"/>
      <c r="Y1" s="270" t="s">
        <v>1085</v>
      </c>
      <c r="Z1" s="271" t="s">
        <v>854</v>
      </c>
      <c r="AA1" s="271"/>
      <c r="AB1" s="271"/>
      <c r="AC1" s="271"/>
      <c r="AD1" s="271"/>
      <c r="AE1" s="271"/>
      <c r="AF1" s="272" t="s">
        <v>1087</v>
      </c>
      <c r="AG1" s="273" t="s">
        <v>955</v>
      </c>
      <c r="AH1" s="269"/>
      <c r="AI1" s="274"/>
      <c r="AJ1" s="275" t="s">
        <v>848</v>
      </c>
      <c r="AK1" s="275"/>
      <c r="AL1" s="276"/>
    </row>
    <row r="2" spans="1:38" ht="45" x14ac:dyDescent="0.25">
      <c r="A2" s="102" t="s">
        <v>1080</v>
      </c>
      <c r="B2" s="277" t="str">
        <f>CONCATENATE("Land Multiplier: 
", TEXT(MAX(0, 1-SUM($B$3:$D$3)),"0.0%"))</f>
        <v>Land Multiplier: 
50.0%</v>
      </c>
      <c r="C2" s="278" t="s">
        <v>1529</v>
      </c>
      <c r="D2" s="278" t="s">
        <v>1528</v>
      </c>
      <c r="E2" s="279" t="s">
        <v>1042</v>
      </c>
      <c r="F2" s="280" t="s">
        <v>842</v>
      </c>
      <c r="G2" s="280" t="s">
        <v>1138</v>
      </c>
      <c r="H2" s="280" t="s">
        <v>947</v>
      </c>
      <c r="I2" s="280" t="s">
        <v>840</v>
      </c>
      <c r="J2" s="280" t="s">
        <v>839</v>
      </c>
      <c r="K2" s="280" t="s">
        <v>946</v>
      </c>
      <c r="L2" s="281" t="s">
        <v>1043</v>
      </c>
      <c r="M2" s="282" t="s">
        <v>842</v>
      </c>
      <c r="N2" s="282" t="s">
        <v>1138</v>
      </c>
      <c r="O2" s="282" t="s">
        <v>947</v>
      </c>
      <c r="P2" s="282" t="s">
        <v>840</v>
      </c>
      <c r="Q2" s="282" t="s">
        <v>839</v>
      </c>
      <c r="R2" s="282" t="s">
        <v>946</v>
      </c>
      <c r="S2" s="281" t="s">
        <v>1044</v>
      </c>
      <c r="T2" s="283" t="s">
        <v>842</v>
      </c>
      <c r="U2" s="283" t="s">
        <v>1138</v>
      </c>
      <c r="V2" s="283" t="s">
        <v>947</v>
      </c>
      <c r="W2" s="283" t="s">
        <v>840</v>
      </c>
      <c r="X2" s="283" t="s">
        <v>839</v>
      </c>
      <c r="Y2" s="283" t="s">
        <v>946</v>
      </c>
      <c r="Z2" s="284" t="s">
        <v>854</v>
      </c>
      <c r="AA2" s="285" t="s">
        <v>842</v>
      </c>
      <c r="AB2" s="285" t="s">
        <v>1138</v>
      </c>
      <c r="AC2" s="285" t="s">
        <v>947</v>
      </c>
      <c r="AD2" s="285" t="s">
        <v>840</v>
      </c>
      <c r="AE2" s="285" t="s">
        <v>839</v>
      </c>
      <c r="AF2" s="285" t="s">
        <v>946</v>
      </c>
      <c r="AG2" s="281" t="s">
        <v>956</v>
      </c>
      <c r="AH2" s="282" t="s">
        <v>846</v>
      </c>
      <c r="AI2" s="286" t="s">
        <v>847</v>
      </c>
      <c r="AJ2" s="287" t="s">
        <v>948</v>
      </c>
      <c r="AK2" s="287" t="s">
        <v>938</v>
      </c>
      <c r="AL2" s="288" t="s">
        <v>939</v>
      </c>
    </row>
    <row r="3" spans="1:38" x14ac:dyDescent="0.25">
      <c r="A3" s="218" t="s">
        <v>1530</v>
      </c>
      <c r="B3" s="309">
        <v>0.5</v>
      </c>
      <c r="C3" s="309">
        <v>0</v>
      </c>
      <c r="D3" s="309">
        <v>0</v>
      </c>
      <c r="E3" s="104">
        <v>803605</v>
      </c>
      <c r="F3" s="105">
        <v>0.65</v>
      </c>
      <c r="G3" s="105">
        <v>0.1</v>
      </c>
      <c r="H3" s="105">
        <v>0.25</v>
      </c>
      <c r="I3" s="105">
        <v>0</v>
      </c>
      <c r="J3" s="105">
        <v>0</v>
      </c>
      <c r="K3" s="105">
        <v>0</v>
      </c>
      <c r="L3" s="289">
        <f>SUM($M3:$R3)</f>
        <v>562.71610988645716</v>
      </c>
      <c r="M3" s="290">
        <f>F$42/INDEX(Constants!$D$2:$D$8, MATCH(M$2, Constants!$A$2:$A$8, 0))</f>
        <v>397.52149923896502</v>
      </c>
      <c r="N3" s="290">
        <f>G$42/INDEX(Constants!$D$2:$D$8, MATCH(N$2, Constants!$A$2:$A$8, 0))</f>
        <v>63.266021099039541</v>
      </c>
      <c r="O3" s="290">
        <f>H$42/INDEX(Constants!$D$2:$D$8, MATCH(O$2, Constants!$A$2:$A$8, 0))</f>
        <v>101.92858954845258</v>
      </c>
      <c r="P3" s="290">
        <f>I$42/INDEX(Constants!$D$2:$D$8, MATCH(P$2, Constants!$A$2:$A$8, 0))</f>
        <v>0</v>
      </c>
      <c r="Q3" s="290">
        <f>J$42/INDEX(Constants!$D$2:$D$8, MATCH(Q$2, Constants!$A$2:$A$8, 0))</f>
        <v>0</v>
      </c>
      <c r="R3" s="290">
        <f>K$42/INDEX(Constants!$D$2:$D$8, MATCH(R$2, Constants!$A$2:$A$8, 0))</f>
        <v>0</v>
      </c>
      <c r="S3" s="291">
        <f>SUM($T3:$Y3)</f>
        <v>1537.7642857142857</v>
      </c>
      <c r="T3" s="290">
        <f>AA3/INDEX(Constants!$B$2:$B$8, MATCH(T$2, Constants!$A$2:$A$8, 0))</f>
        <v>1236.7142857142858</v>
      </c>
      <c r="U3" s="290">
        <f>AB3/INDEX(Constants!$B$2:$B$8, MATCH(U$2, Constants!$A$2:$A$8, 0))</f>
        <v>0</v>
      </c>
      <c r="V3" s="290">
        <f>AC3/INDEX(Constants!$B$2:$B$8, MATCH(V$2, Constants!$A$2:$A$8, 0))</f>
        <v>301.05</v>
      </c>
      <c r="W3" s="290">
        <f>AD3/INDEX(Constants!$B$2:$B$8, MATCH(W$2, Constants!$A$2:$A$8, 0))</f>
        <v>0</v>
      </c>
      <c r="X3" s="290">
        <f>AE3/INDEX(Constants!$B$2:$B$8, MATCH(X$2, Constants!$A$2:$A$8, 0))</f>
        <v>0</v>
      </c>
      <c r="Y3" s="292">
        <f>AF3/INDEX(Constants!$B$2:$B$8, MATCH(Y$2, Constants!$A$2:$A$8, 0))</f>
        <v>0</v>
      </c>
      <c r="Z3" s="293">
        <f t="shared" ref="Z3:AF3" si="0">SUM(Z$5:Z$22)</f>
        <v>20699.000000000007</v>
      </c>
      <c r="AA3" s="294">
        <f t="shared" si="0"/>
        <v>8657</v>
      </c>
      <c r="AB3" s="295">
        <f t="shared" si="0"/>
        <v>0</v>
      </c>
      <c r="AC3" s="295">
        <f t="shared" si="0"/>
        <v>12042</v>
      </c>
      <c r="AD3" s="295">
        <f t="shared" si="0"/>
        <v>0</v>
      </c>
      <c r="AE3" s="295">
        <f t="shared" si="0"/>
        <v>0</v>
      </c>
      <c r="AF3" s="296">
        <f t="shared" si="0"/>
        <v>0</v>
      </c>
      <c r="AG3" s="247">
        <f>MIN($AH3:$AI3)</f>
        <v>44</v>
      </c>
      <c r="AH3" s="248">
        <f>INDEX(RPCs!$F$2:$F$12, MATCH($B$1, RPCs!$A$2:$A$12, 0))</f>
        <v>44</v>
      </c>
      <c r="AI3" s="248">
        <f>SUM($AI$24:$AI$37)</f>
        <v>790.1303492420052</v>
      </c>
      <c r="AJ3" s="297">
        <f ca="1">SUM($AK3:$AL3)*1000000</f>
        <v>314500000</v>
      </c>
      <c r="AK3" s="221">
        <f ca="1">IF($L$3&lt;$AH$3, 0, SUMIF(OFFSET(Transmission!$K$2, 0, MATCH($B$1, Transmission!$K$1:$U$1, 0)-1, 26, 1), "x", Transmission!$H$2:$H$27))</f>
        <v>308.5</v>
      </c>
      <c r="AL3" s="252">
        <f>SUM($AL$24:$AL$37)</f>
        <v>6</v>
      </c>
    </row>
    <row r="4" spans="1:38" x14ac:dyDescent="0.25">
      <c r="A4" s="219" t="s">
        <v>849</v>
      </c>
      <c r="B4" s="219" t="s">
        <v>850</v>
      </c>
      <c r="C4" s="298" t="s">
        <v>1532</v>
      </c>
      <c r="D4" s="299" t="s">
        <v>1531</v>
      </c>
      <c r="E4" s="300" t="s">
        <v>1091</v>
      </c>
      <c r="F4" s="301"/>
      <c r="G4" s="301"/>
      <c r="H4" s="301"/>
      <c r="I4" s="301"/>
      <c r="J4" s="301"/>
      <c r="K4" s="301"/>
      <c r="L4" s="300" t="s">
        <v>1091</v>
      </c>
      <c r="M4" s="301"/>
      <c r="N4" s="301"/>
      <c r="O4" s="301"/>
      <c r="P4" s="301"/>
      <c r="Q4" s="301"/>
      <c r="R4" s="301"/>
      <c r="S4" s="300" t="s">
        <v>1091</v>
      </c>
      <c r="T4" s="302"/>
      <c r="U4" s="302"/>
      <c r="V4" s="302"/>
      <c r="W4" s="302"/>
      <c r="X4" s="302"/>
      <c r="Y4" s="303"/>
      <c r="Z4" s="300" t="s">
        <v>1089</v>
      </c>
      <c r="AA4" s="300"/>
      <c r="AB4" s="302"/>
      <c r="AC4" s="301"/>
      <c r="AD4" s="301"/>
      <c r="AE4" s="301"/>
      <c r="AF4" s="304"/>
      <c r="AG4" s="305" t="s">
        <v>940</v>
      </c>
      <c r="AH4" s="306"/>
      <c r="AI4" s="306"/>
      <c r="AJ4" s="307"/>
      <c r="AK4" s="306"/>
      <c r="AL4" s="308"/>
    </row>
    <row r="5" spans="1:38" outlineLevel="1" x14ac:dyDescent="0.25">
      <c r="A5" s="220" t="s">
        <v>237</v>
      </c>
      <c r="B5" s="106"/>
      <c r="C5" s="106"/>
      <c r="D5" s="106"/>
      <c r="E5" s="174"/>
      <c r="F5" s="107"/>
      <c r="G5" s="107"/>
      <c r="H5" s="107"/>
      <c r="I5" s="107"/>
      <c r="J5" s="107"/>
      <c r="K5" s="107"/>
      <c r="L5" s="118"/>
      <c r="M5" s="119"/>
      <c r="N5" s="11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>
        <f>IF(SUM($AA5:$AF5)&lt;&gt;0, SUM($AA5:$AF5), 640*INDEX('Cities &amp; Towns'!$F$4:$F$259, MATCH($A5, 'Cities &amp; Towns'!$A$4:$A$259, 0)))</f>
        <v>1149.9444444444443</v>
      </c>
      <c r="AA5" s="213">
        <f>8657/COUNTA($A$5:$A$22)</f>
        <v>480.94444444444446</v>
      </c>
      <c r="AB5" s="213"/>
      <c r="AC5" s="213">
        <f>12042/COUNTA($A$5:$A$22)</f>
        <v>669</v>
      </c>
      <c r="AD5" s="213"/>
      <c r="AE5" s="213"/>
      <c r="AF5" s="214"/>
      <c r="AG5" s="110"/>
      <c r="AH5" s="111"/>
      <c r="AI5" s="122"/>
      <c r="AJ5" s="110"/>
      <c r="AK5" s="111"/>
      <c r="AL5" s="123"/>
    </row>
    <row r="6" spans="1:38" outlineLevel="1" x14ac:dyDescent="0.25">
      <c r="A6" s="221" t="s">
        <v>238</v>
      </c>
      <c r="B6" s="112"/>
      <c r="C6" s="112"/>
      <c r="D6" s="112"/>
      <c r="E6" s="175"/>
      <c r="F6" s="120"/>
      <c r="G6" s="120"/>
      <c r="H6" s="120"/>
      <c r="I6" s="120"/>
      <c r="J6" s="120"/>
      <c r="K6" s="120"/>
      <c r="L6" s="114">
        <v>0</v>
      </c>
      <c r="M6" s="115"/>
      <c r="N6" s="115"/>
      <c r="O6" s="115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>
        <f>IF(SUM($AA6:$AF6)&lt;&gt;0, SUM($AA6:$AF6), 640*INDEX('Cities &amp; Towns'!$F$4:$F$259, MATCH($A6, 'Cities &amp; Towns'!$A$4:$A$259, 0)))</f>
        <v>1149.9444444444443</v>
      </c>
      <c r="AA6" s="215">
        <f t="shared" ref="AA6:AA22" si="1">8657/COUNTA($A$5:$A$22)</f>
        <v>480.94444444444446</v>
      </c>
      <c r="AB6" s="215"/>
      <c r="AC6" s="215">
        <f t="shared" ref="AC6:AC22" si="2">12042/COUNTA($A$5:$A$22)</f>
        <v>669</v>
      </c>
      <c r="AD6" s="215"/>
      <c r="AE6" s="215"/>
      <c r="AF6" s="216"/>
      <c r="AG6" s="116"/>
      <c r="AH6" s="117"/>
      <c r="AI6" s="124"/>
      <c r="AJ6" s="116"/>
      <c r="AK6" s="117"/>
      <c r="AL6" s="124"/>
    </row>
    <row r="7" spans="1:38" outlineLevel="1" x14ac:dyDescent="0.25">
      <c r="A7" s="220" t="s">
        <v>239</v>
      </c>
      <c r="B7" s="106"/>
      <c r="C7" s="106"/>
      <c r="D7" s="106"/>
      <c r="E7" s="174"/>
      <c r="F7" s="107"/>
      <c r="G7" s="107"/>
      <c r="H7" s="107"/>
      <c r="I7" s="107"/>
      <c r="J7" s="107"/>
      <c r="K7" s="107"/>
      <c r="L7" s="118"/>
      <c r="M7" s="119"/>
      <c r="N7" s="119"/>
      <c r="O7" s="109"/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>
        <f>IF(SUM($AA7:$AF7)&lt;&gt;0, SUM($AA7:$AF7), 640*INDEX('Cities &amp; Towns'!$F$4:$F$259, MATCH($A7, 'Cities &amp; Towns'!$A$4:$A$259, 0)))</f>
        <v>1149.9444444444443</v>
      </c>
      <c r="AA7" s="213">
        <f t="shared" si="1"/>
        <v>480.94444444444446</v>
      </c>
      <c r="AB7" s="213"/>
      <c r="AC7" s="213">
        <f t="shared" si="2"/>
        <v>669</v>
      </c>
      <c r="AD7" s="213"/>
      <c r="AE7" s="213"/>
      <c r="AF7" s="214"/>
      <c r="AG7" s="110"/>
      <c r="AH7" s="111"/>
      <c r="AI7" s="122"/>
      <c r="AJ7" s="110"/>
      <c r="AK7" s="111"/>
      <c r="AL7" s="123"/>
    </row>
    <row r="8" spans="1:38" outlineLevel="1" x14ac:dyDescent="0.25">
      <c r="A8" s="221" t="s">
        <v>240</v>
      </c>
      <c r="B8" s="112"/>
      <c r="C8" s="112"/>
      <c r="D8" s="112"/>
      <c r="E8" s="175"/>
      <c r="F8" s="120"/>
      <c r="G8" s="120"/>
      <c r="H8" s="120"/>
      <c r="I8" s="120"/>
      <c r="J8" s="120"/>
      <c r="K8" s="120"/>
      <c r="L8" s="114"/>
      <c r="M8" s="115"/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>
        <f>IF(SUM($AA8:$AF8)&lt;&gt;0, SUM($AA8:$AF8), 640*INDEX('Cities &amp; Towns'!$F$4:$F$259, MATCH($A8, 'Cities &amp; Towns'!$A$4:$A$259, 0)))</f>
        <v>1149.9444444444443</v>
      </c>
      <c r="AA8" s="215">
        <f t="shared" si="1"/>
        <v>480.94444444444446</v>
      </c>
      <c r="AB8" s="215"/>
      <c r="AC8" s="215">
        <f t="shared" si="2"/>
        <v>669</v>
      </c>
      <c r="AD8" s="215"/>
      <c r="AE8" s="215"/>
      <c r="AF8" s="216"/>
      <c r="AG8" s="116"/>
      <c r="AH8" s="117"/>
      <c r="AI8" s="124"/>
      <c r="AJ8" s="116"/>
      <c r="AK8" s="117"/>
      <c r="AL8" s="124"/>
    </row>
    <row r="9" spans="1:38" outlineLevel="1" x14ac:dyDescent="0.25">
      <c r="A9" s="220" t="s">
        <v>241</v>
      </c>
      <c r="B9" s="106"/>
      <c r="C9" s="106"/>
      <c r="D9" s="106"/>
      <c r="E9" s="174"/>
      <c r="F9" s="107"/>
      <c r="G9" s="107"/>
      <c r="H9" s="107"/>
      <c r="I9" s="107"/>
      <c r="J9" s="107"/>
      <c r="K9" s="107"/>
      <c r="L9" s="118"/>
      <c r="M9" s="119"/>
      <c r="N9" s="11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>
        <f>IF(SUM($AA9:$AF9)&lt;&gt;0, SUM($AA9:$AF9), 640*INDEX('Cities &amp; Towns'!$F$4:$F$259, MATCH($A9, 'Cities &amp; Towns'!$A$4:$A$259, 0)))</f>
        <v>1149.9444444444443</v>
      </c>
      <c r="AA9" s="213">
        <f t="shared" si="1"/>
        <v>480.94444444444446</v>
      </c>
      <c r="AB9" s="213"/>
      <c r="AC9" s="213">
        <f t="shared" si="2"/>
        <v>669</v>
      </c>
      <c r="AD9" s="213"/>
      <c r="AE9" s="213"/>
      <c r="AF9" s="214"/>
      <c r="AG9" s="110"/>
      <c r="AH9" s="111"/>
      <c r="AI9" s="122"/>
      <c r="AJ9" s="110"/>
      <c r="AK9" s="111"/>
      <c r="AL9" s="123"/>
    </row>
    <row r="10" spans="1:38" outlineLevel="1" x14ac:dyDescent="0.25">
      <c r="A10" s="221" t="s">
        <v>242</v>
      </c>
      <c r="B10" s="112"/>
      <c r="C10" s="112"/>
      <c r="D10" s="112"/>
      <c r="E10" s="175"/>
      <c r="F10" s="120"/>
      <c r="G10" s="120"/>
      <c r="H10" s="120"/>
      <c r="I10" s="120"/>
      <c r="J10" s="120"/>
      <c r="K10" s="120"/>
      <c r="L10" s="114"/>
      <c r="M10" s="115"/>
      <c r="N10" s="115"/>
      <c r="O10" s="115"/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>
        <f>IF(SUM($AA10:$AF10)&lt;&gt;0, SUM($AA10:$AF10), 640*INDEX('Cities &amp; Towns'!$F$4:$F$259, MATCH($A10, 'Cities &amp; Towns'!$A$4:$A$259, 0)))</f>
        <v>1149.9444444444443</v>
      </c>
      <c r="AA10" s="215">
        <f t="shared" si="1"/>
        <v>480.94444444444446</v>
      </c>
      <c r="AB10" s="215"/>
      <c r="AC10" s="215">
        <f t="shared" si="2"/>
        <v>669</v>
      </c>
      <c r="AD10" s="215"/>
      <c r="AE10" s="215"/>
      <c r="AF10" s="216"/>
      <c r="AG10" s="116"/>
      <c r="AH10" s="117"/>
      <c r="AI10" s="124"/>
      <c r="AJ10" s="116"/>
      <c r="AK10" s="117"/>
      <c r="AL10" s="124"/>
    </row>
    <row r="11" spans="1:38" outlineLevel="1" x14ac:dyDescent="0.25">
      <c r="A11" s="220" t="s">
        <v>243</v>
      </c>
      <c r="B11" s="106"/>
      <c r="C11" s="106"/>
      <c r="D11" s="106"/>
      <c r="E11" s="174"/>
      <c r="F11" s="107"/>
      <c r="G11" s="107"/>
      <c r="H11" s="107"/>
      <c r="I11" s="107"/>
      <c r="J11" s="107"/>
      <c r="K11" s="107"/>
      <c r="L11" s="118"/>
      <c r="M11" s="119"/>
      <c r="N11" s="119"/>
      <c r="O11" s="109"/>
      <c r="P11" s="109"/>
      <c r="Q11" s="109"/>
      <c r="R11" s="109"/>
      <c r="S11" s="110"/>
      <c r="T11" s="111"/>
      <c r="U11" s="111"/>
      <c r="V11" s="111"/>
      <c r="W11" s="111"/>
      <c r="X11" s="111"/>
      <c r="Y11" s="111"/>
      <c r="Z11" s="147">
        <f>IF(SUM($AA11:$AF11)&lt;&gt;0, SUM($AA11:$AF11), 640*INDEX('Cities &amp; Towns'!$F$4:$F$259, MATCH($A11, 'Cities &amp; Towns'!$A$4:$A$259, 0)))</f>
        <v>1149.9444444444443</v>
      </c>
      <c r="AA11" s="213">
        <f t="shared" si="1"/>
        <v>480.94444444444446</v>
      </c>
      <c r="AB11" s="213"/>
      <c r="AC11" s="213">
        <f t="shared" si="2"/>
        <v>669</v>
      </c>
      <c r="AD11" s="213"/>
      <c r="AE11" s="213"/>
      <c r="AF11" s="214"/>
      <c r="AG11" s="110"/>
      <c r="AH11" s="111"/>
      <c r="AI11" s="122"/>
      <c r="AJ11" s="110"/>
      <c r="AK11" s="111"/>
      <c r="AL11" s="123"/>
    </row>
    <row r="12" spans="1:38" outlineLevel="1" x14ac:dyDescent="0.25">
      <c r="A12" s="221" t="s">
        <v>244</v>
      </c>
      <c r="B12" s="112"/>
      <c r="C12" s="112"/>
      <c r="D12" s="112"/>
      <c r="E12" s="175"/>
      <c r="F12" s="120"/>
      <c r="G12" s="120"/>
      <c r="H12" s="120"/>
      <c r="I12" s="120"/>
      <c r="J12" s="120"/>
      <c r="K12" s="120"/>
      <c r="L12" s="114"/>
      <c r="M12" s="115"/>
      <c r="N12" s="115"/>
      <c r="O12" s="115"/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>
        <f>IF(SUM($AA12:$AF12)&lt;&gt;0, SUM($AA12:$AF12), 640*INDEX('Cities &amp; Towns'!$F$4:$F$259, MATCH($A12, 'Cities &amp; Towns'!$A$4:$A$259, 0)))</f>
        <v>1149.9444444444443</v>
      </c>
      <c r="AA12" s="215">
        <f t="shared" si="1"/>
        <v>480.94444444444446</v>
      </c>
      <c r="AB12" s="215"/>
      <c r="AC12" s="215">
        <f t="shared" si="2"/>
        <v>669</v>
      </c>
      <c r="AD12" s="215"/>
      <c r="AE12" s="215"/>
      <c r="AF12" s="216"/>
      <c r="AG12" s="116"/>
      <c r="AH12" s="117"/>
      <c r="AI12" s="124"/>
      <c r="AJ12" s="116"/>
      <c r="AK12" s="117"/>
      <c r="AL12" s="124"/>
    </row>
    <row r="13" spans="1:38" outlineLevel="1" x14ac:dyDescent="0.25">
      <c r="A13" s="220" t="s">
        <v>245</v>
      </c>
      <c r="B13" s="106"/>
      <c r="C13" s="106"/>
      <c r="D13" s="106"/>
      <c r="E13" s="174"/>
      <c r="F13" s="107"/>
      <c r="G13" s="107"/>
      <c r="H13" s="107"/>
      <c r="I13" s="107"/>
      <c r="J13" s="107"/>
      <c r="K13" s="107"/>
      <c r="L13" s="118"/>
      <c r="M13" s="119"/>
      <c r="N13" s="119"/>
      <c r="O13" s="109"/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>
        <f>IF(SUM($AA13:$AF13)&lt;&gt;0, SUM($AA13:$AF13), 640*INDEX('Cities &amp; Towns'!$F$4:$F$259, MATCH($A13, 'Cities &amp; Towns'!$A$4:$A$259, 0)))</f>
        <v>1149.9444444444443</v>
      </c>
      <c r="AA13" s="213">
        <f t="shared" si="1"/>
        <v>480.94444444444446</v>
      </c>
      <c r="AB13" s="213"/>
      <c r="AC13" s="213">
        <f t="shared" si="2"/>
        <v>669</v>
      </c>
      <c r="AD13" s="213"/>
      <c r="AE13" s="213"/>
      <c r="AF13" s="214"/>
      <c r="AG13" s="110"/>
      <c r="AH13" s="111"/>
      <c r="AI13" s="122"/>
      <c r="AJ13" s="110"/>
      <c r="AK13" s="111"/>
      <c r="AL13" s="123"/>
    </row>
    <row r="14" spans="1:38" outlineLevel="1" x14ac:dyDescent="0.25">
      <c r="A14" s="221" t="s">
        <v>246</v>
      </c>
      <c r="B14" s="112"/>
      <c r="C14" s="112"/>
      <c r="D14" s="112"/>
      <c r="E14" s="175"/>
      <c r="F14" s="120"/>
      <c r="G14" s="120"/>
      <c r="H14" s="120"/>
      <c r="I14" s="120"/>
      <c r="J14" s="120"/>
      <c r="K14" s="120"/>
      <c r="L14" s="114">
        <v>0</v>
      </c>
      <c r="M14" s="115"/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>
        <f>IF(SUM($AA14:$AF14)&lt;&gt;0, SUM($AA14:$AF14), 640*INDEX('Cities &amp; Towns'!$F$4:$F$259, MATCH($A14, 'Cities &amp; Towns'!$A$4:$A$259, 0)))</f>
        <v>1149.9444444444443</v>
      </c>
      <c r="AA14" s="215">
        <f t="shared" si="1"/>
        <v>480.94444444444446</v>
      </c>
      <c r="AB14" s="215"/>
      <c r="AC14" s="215">
        <f t="shared" si="2"/>
        <v>669</v>
      </c>
      <c r="AD14" s="215"/>
      <c r="AE14" s="215"/>
      <c r="AF14" s="216"/>
      <c r="AG14" s="116"/>
      <c r="AH14" s="117"/>
      <c r="AI14" s="124"/>
      <c r="AJ14" s="116"/>
      <c r="AK14" s="117"/>
      <c r="AL14" s="124"/>
    </row>
    <row r="15" spans="1:38" outlineLevel="1" x14ac:dyDescent="0.25">
      <c r="A15" s="220" t="s">
        <v>247</v>
      </c>
      <c r="B15" s="106"/>
      <c r="C15" s="106"/>
      <c r="D15" s="106"/>
      <c r="E15" s="174"/>
      <c r="F15" s="107"/>
      <c r="G15" s="107"/>
      <c r="H15" s="107"/>
      <c r="I15" s="107"/>
      <c r="J15" s="107"/>
      <c r="K15" s="107"/>
      <c r="L15" s="118"/>
      <c r="M15" s="119"/>
      <c r="N15" s="119"/>
      <c r="O15" s="109"/>
      <c r="P15" s="109"/>
      <c r="Q15" s="109"/>
      <c r="R15" s="109"/>
      <c r="S15" s="110"/>
      <c r="T15" s="111"/>
      <c r="U15" s="111"/>
      <c r="V15" s="111"/>
      <c r="W15" s="111"/>
      <c r="X15" s="111"/>
      <c r="Y15" s="111"/>
      <c r="Z15" s="147">
        <f>IF(SUM($AA15:$AF15)&lt;&gt;0, SUM($AA15:$AF15), 640*INDEX('Cities &amp; Towns'!$F$4:$F$259, MATCH($A15, 'Cities &amp; Towns'!$A$4:$A$259, 0)))</f>
        <v>1149.9444444444443</v>
      </c>
      <c r="AA15" s="213">
        <f t="shared" si="1"/>
        <v>480.94444444444446</v>
      </c>
      <c r="AB15" s="213"/>
      <c r="AC15" s="213">
        <f t="shared" si="2"/>
        <v>669</v>
      </c>
      <c r="AD15" s="213"/>
      <c r="AE15" s="213"/>
      <c r="AF15" s="214"/>
      <c r="AG15" s="110"/>
      <c r="AH15" s="111"/>
      <c r="AI15" s="122"/>
      <c r="AJ15" s="110"/>
      <c r="AK15" s="111"/>
      <c r="AL15" s="123"/>
    </row>
    <row r="16" spans="1:38" outlineLevel="1" x14ac:dyDescent="0.25">
      <c r="A16" s="221" t="s">
        <v>248</v>
      </c>
      <c r="B16" s="112"/>
      <c r="C16" s="112"/>
      <c r="D16" s="112"/>
      <c r="E16" s="175"/>
      <c r="F16" s="120"/>
      <c r="G16" s="120"/>
      <c r="H16" s="120"/>
      <c r="I16" s="120"/>
      <c r="J16" s="120"/>
      <c r="K16" s="120"/>
      <c r="L16" s="114"/>
      <c r="M16" s="115"/>
      <c r="N16" s="115"/>
      <c r="O16" s="115"/>
      <c r="P16" s="115"/>
      <c r="Q16" s="115"/>
      <c r="R16" s="115"/>
      <c r="S16" s="116"/>
      <c r="T16" s="117"/>
      <c r="U16" s="117"/>
      <c r="V16" s="117"/>
      <c r="W16" s="117"/>
      <c r="X16" s="117"/>
      <c r="Y16" s="117"/>
      <c r="Z16" s="147">
        <f>IF(SUM($AA16:$AF16)&lt;&gt;0, SUM($AA16:$AF16), 640*INDEX('Cities &amp; Towns'!$F$4:$F$259, MATCH($A16, 'Cities &amp; Towns'!$A$4:$A$259, 0)))</f>
        <v>1149.9444444444443</v>
      </c>
      <c r="AA16" s="215">
        <f t="shared" si="1"/>
        <v>480.94444444444446</v>
      </c>
      <c r="AB16" s="215"/>
      <c r="AC16" s="215">
        <f t="shared" si="2"/>
        <v>669</v>
      </c>
      <c r="AD16" s="215"/>
      <c r="AE16" s="215"/>
      <c r="AF16" s="216"/>
      <c r="AG16" s="116"/>
      <c r="AH16" s="117"/>
      <c r="AI16" s="124"/>
      <c r="AJ16" s="116"/>
      <c r="AK16" s="117"/>
      <c r="AL16" s="124"/>
    </row>
    <row r="17" spans="1:38" outlineLevel="1" x14ac:dyDescent="0.25">
      <c r="A17" s="220" t="s">
        <v>249</v>
      </c>
      <c r="B17" s="106"/>
      <c r="C17" s="106"/>
      <c r="D17" s="106"/>
      <c r="E17" s="174"/>
      <c r="F17" s="107"/>
      <c r="G17" s="107"/>
      <c r="H17" s="107"/>
      <c r="I17" s="107"/>
      <c r="J17" s="107"/>
      <c r="K17" s="107"/>
      <c r="L17" s="118"/>
      <c r="M17" s="119"/>
      <c r="N17" s="119"/>
      <c r="O17" s="109"/>
      <c r="P17" s="109"/>
      <c r="Q17" s="109"/>
      <c r="R17" s="109"/>
      <c r="S17" s="110"/>
      <c r="T17" s="111"/>
      <c r="U17" s="111"/>
      <c r="V17" s="111"/>
      <c r="W17" s="111"/>
      <c r="X17" s="111"/>
      <c r="Y17" s="111"/>
      <c r="Z17" s="147">
        <f>IF(SUM($AA17:$AF17)&lt;&gt;0, SUM($AA17:$AF17), 640*INDEX('Cities &amp; Towns'!$F$4:$F$259, MATCH($A17, 'Cities &amp; Towns'!$A$4:$A$259, 0)))</f>
        <v>1149.9444444444443</v>
      </c>
      <c r="AA17" s="213">
        <f t="shared" si="1"/>
        <v>480.94444444444446</v>
      </c>
      <c r="AB17" s="213"/>
      <c r="AC17" s="213">
        <f t="shared" si="2"/>
        <v>669</v>
      </c>
      <c r="AD17" s="213"/>
      <c r="AE17" s="213"/>
      <c r="AF17" s="214"/>
      <c r="AG17" s="110"/>
      <c r="AH17" s="111"/>
      <c r="AI17" s="122"/>
      <c r="AJ17" s="110"/>
      <c r="AK17" s="111"/>
      <c r="AL17" s="123"/>
    </row>
    <row r="18" spans="1:38" outlineLevel="1" x14ac:dyDescent="0.25">
      <c r="A18" s="221" t="s">
        <v>250</v>
      </c>
      <c r="B18" s="112"/>
      <c r="C18" s="112"/>
      <c r="D18" s="112"/>
      <c r="E18" s="175"/>
      <c r="F18" s="120"/>
      <c r="G18" s="120"/>
      <c r="H18" s="120"/>
      <c r="I18" s="120"/>
      <c r="J18" s="120"/>
      <c r="K18" s="120"/>
      <c r="L18" s="114"/>
      <c r="M18" s="115"/>
      <c r="N18" s="115"/>
      <c r="O18" s="115"/>
      <c r="P18" s="115"/>
      <c r="Q18" s="115"/>
      <c r="R18" s="115"/>
      <c r="S18" s="116"/>
      <c r="T18" s="117"/>
      <c r="U18" s="117"/>
      <c r="V18" s="117"/>
      <c r="W18" s="117"/>
      <c r="X18" s="117"/>
      <c r="Y18" s="117"/>
      <c r="Z18" s="147">
        <f>IF(SUM($AA18:$AF18)&lt;&gt;0, SUM($AA18:$AF18), 640*INDEX('Cities &amp; Towns'!$F$4:$F$259, MATCH($A18, 'Cities &amp; Towns'!$A$4:$A$259, 0)))</f>
        <v>1149.9444444444443</v>
      </c>
      <c r="AA18" s="215">
        <f t="shared" si="1"/>
        <v>480.94444444444446</v>
      </c>
      <c r="AB18" s="215"/>
      <c r="AC18" s="215">
        <f t="shared" si="2"/>
        <v>669</v>
      </c>
      <c r="AD18" s="215"/>
      <c r="AE18" s="215"/>
      <c r="AF18" s="216"/>
      <c r="AG18" s="116"/>
      <c r="AH18" s="117"/>
      <c r="AI18" s="124"/>
      <c r="AJ18" s="116"/>
      <c r="AK18" s="117"/>
      <c r="AL18" s="124"/>
    </row>
    <row r="19" spans="1:38" outlineLevel="1" x14ac:dyDescent="0.25">
      <c r="A19" s="220" t="s">
        <v>251</v>
      </c>
      <c r="B19" s="106"/>
      <c r="C19" s="106"/>
      <c r="D19" s="106"/>
      <c r="E19" s="174"/>
      <c r="F19" s="107"/>
      <c r="G19" s="107"/>
      <c r="H19" s="107"/>
      <c r="I19" s="107"/>
      <c r="J19" s="107"/>
      <c r="K19" s="107"/>
      <c r="L19" s="118"/>
      <c r="M19" s="119"/>
      <c r="N19" s="119"/>
      <c r="O19" s="109"/>
      <c r="P19" s="109"/>
      <c r="Q19" s="109"/>
      <c r="R19" s="109"/>
      <c r="S19" s="110"/>
      <c r="T19" s="111"/>
      <c r="U19" s="111"/>
      <c r="V19" s="111"/>
      <c r="W19" s="111"/>
      <c r="X19" s="111"/>
      <c r="Y19" s="111"/>
      <c r="Z19" s="147">
        <f>IF(SUM($AA19:$AF19)&lt;&gt;0, SUM($AA19:$AF19), 640*INDEX('Cities &amp; Towns'!$F$4:$F$259, MATCH($A19, 'Cities &amp; Towns'!$A$4:$A$259, 0)))</f>
        <v>1149.9444444444443</v>
      </c>
      <c r="AA19" s="213">
        <f t="shared" si="1"/>
        <v>480.94444444444446</v>
      </c>
      <c r="AB19" s="213"/>
      <c r="AC19" s="213">
        <f t="shared" si="2"/>
        <v>669</v>
      </c>
      <c r="AD19" s="213"/>
      <c r="AE19" s="213"/>
      <c r="AF19" s="214"/>
      <c r="AG19" s="110"/>
      <c r="AH19" s="111"/>
      <c r="AI19" s="122"/>
      <c r="AJ19" s="110"/>
      <c r="AK19" s="111"/>
      <c r="AL19" s="123"/>
    </row>
    <row r="20" spans="1:38" outlineLevel="1" x14ac:dyDescent="0.25">
      <c r="A20" s="221" t="s">
        <v>252</v>
      </c>
      <c r="B20" s="112"/>
      <c r="C20" s="112"/>
      <c r="D20" s="112"/>
      <c r="E20" s="175"/>
      <c r="F20" s="120"/>
      <c r="G20" s="120"/>
      <c r="H20" s="120"/>
      <c r="I20" s="120"/>
      <c r="J20" s="120"/>
      <c r="K20" s="120"/>
      <c r="L20" s="114"/>
      <c r="M20" s="115"/>
      <c r="N20" s="115"/>
      <c r="O20" s="115"/>
      <c r="P20" s="115"/>
      <c r="Q20" s="115"/>
      <c r="R20" s="115"/>
      <c r="S20" s="116"/>
      <c r="T20" s="117"/>
      <c r="U20" s="117"/>
      <c r="V20" s="117"/>
      <c r="W20" s="117"/>
      <c r="X20" s="117"/>
      <c r="Y20" s="117"/>
      <c r="Z20" s="147">
        <f>IF(SUM($AA20:$AF20)&lt;&gt;0, SUM($AA20:$AF20), 640*INDEX('Cities &amp; Towns'!$F$4:$F$259, MATCH($A20, 'Cities &amp; Towns'!$A$4:$A$259, 0)))</f>
        <v>1149.9444444444443</v>
      </c>
      <c r="AA20" s="215">
        <f t="shared" si="1"/>
        <v>480.94444444444446</v>
      </c>
      <c r="AB20" s="215"/>
      <c r="AC20" s="215">
        <f t="shared" si="2"/>
        <v>669</v>
      </c>
      <c r="AD20" s="215"/>
      <c r="AE20" s="215"/>
      <c r="AF20" s="216"/>
      <c r="AG20" s="116"/>
      <c r="AH20" s="117"/>
      <c r="AI20" s="124"/>
      <c r="AJ20" s="116"/>
      <c r="AK20" s="117"/>
      <c r="AL20" s="124"/>
    </row>
    <row r="21" spans="1:38" outlineLevel="1" x14ac:dyDescent="0.25">
      <c r="A21" s="220" t="s">
        <v>253</v>
      </c>
      <c r="B21" s="106"/>
      <c r="C21" s="106"/>
      <c r="D21" s="106"/>
      <c r="E21" s="174"/>
      <c r="F21" s="107"/>
      <c r="G21" s="107"/>
      <c r="H21" s="107"/>
      <c r="I21" s="107"/>
      <c r="J21" s="107"/>
      <c r="K21" s="107"/>
      <c r="L21" s="118"/>
      <c r="M21" s="119"/>
      <c r="N21" s="119"/>
      <c r="O21" s="109"/>
      <c r="P21" s="109"/>
      <c r="Q21" s="109"/>
      <c r="R21" s="109"/>
      <c r="S21" s="110"/>
      <c r="T21" s="111"/>
      <c r="U21" s="111"/>
      <c r="V21" s="111"/>
      <c r="W21" s="111"/>
      <c r="X21" s="111"/>
      <c r="Y21" s="111"/>
      <c r="Z21" s="147">
        <f>IF(SUM($AA21:$AF21)&lt;&gt;0, SUM($AA21:$AF21), 640*INDEX('Cities &amp; Towns'!$F$4:$F$259, MATCH($A21, 'Cities &amp; Towns'!$A$4:$A$259, 0)))</f>
        <v>1149.9444444444443</v>
      </c>
      <c r="AA21" s="213">
        <f t="shared" si="1"/>
        <v>480.94444444444446</v>
      </c>
      <c r="AB21" s="213"/>
      <c r="AC21" s="213">
        <f t="shared" si="2"/>
        <v>669</v>
      </c>
      <c r="AD21" s="213"/>
      <c r="AE21" s="213"/>
      <c r="AF21" s="214"/>
      <c r="AG21" s="110"/>
      <c r="AH21" s="111"/>
      <c r="AI21" s="122"/>
      <c r="AJ21" s="110"/>
      <c r="AK21" s="111"/>
      <c r="AL21" s="123"/>
    </row>
    <row r="22" spans="1:38" outlineLevel="1" x14ac:dyDescent="0.25">
      <c r="A22" s="221" t="s">
        <v>254</v>
      </c>
      <c r="B22" s="112"/>
      <c r="C22" s="112"/>
      <c r="D22" s="112"/>
      <c r="E22" s="175"/>
      <c r="F22" s="120"/>
      <c r="G22" s="120"/>
      <c r="H22" s="120"/>
      <c r="I22" s="120"/>
      <c r="J22" s="120"/>
      <c r="K22" s="120"/>
      <c r="L22" s="114"/>
      <c r="M22" s="115"/>
      <c r="N22" s="115"/>
      <c r="O22" s="115"/>
      <c r="P22" s="115"/>
      <c r="Q22" s="115"/>
      <c r="R22" s="115"/>
      <c r="S22" s="116"/>
      <c r="T22" s="117"/>
      <c r="U22" s="117"/>
      <c r="V22" s="117"/>
      <c r="W22" s="117"/>
      <c r="X22" s="117"/>
      <c r="Y22" s="117"/>
      <c r="Z22" s="147">
        <f>IF(SUM($AA22:$AF22)&lt;&gt;0, SUM($AA22:$AF22), 640*INDEX('Cities &amp; Towns'!$F$4:$F$259, MATCH($A22, 'Cities &amp; Towns'!$A$4:$A$259, 0)))</f>
        <v>1149.9444444444443</v>
      </c>
      <c r="AA22" s="215">
        <f t="shared" si="1"/>
        <v>480.94444444444446</v>
      </c>
      <c r="AB22" s="215"/>
      <c r="AC22" s="215">
        <f t="shared" si="2"/>
        <v>669</v>
      </c>
      <c r="AD22" s="215"/>
      <c r="AE22" s="215"/>
      <c r="AF22" s="216"/>
      <c r="AG22" s="116"/>
      <c r="AH22" s="117"/>
      <c r="AI22" s="124"/>
      <c r="AJ22" s="116"/>
      <c r="AK22" s="117"/>
      <c r="AL22" s="124"/>
    </row>
    <row r="23" spans="1:38" x14ac:dyDescent="0.25">
      <c r="A23" s="222" t="s">
        <v>852</v>
      </c>
      <c r="B23" s="225" t="s">
        <v>1571</v>
      </c>
      <c r="C23" s="226" t="s">
        <v>1572</v>
      </c>
      <c r="D23" s="226" t="s">
        <v>1573</v>
      </c>
      <c r="E23" s="227" t="s">
        <v>853</v>
      </c>
      <c r="F23" s="228"/>
      <c r="G23" s="228"/>
      <c r="H23" s="228"/>
      <c r="I23" s="228"/>
      <c r="J23" s="228"/>
      <c r="K23" s="228"/>
      <c r="L23" s="229"/>
      <c r="M23" s="228"/>
      <c r="N23" s="228"/>
      <c r="O23" s="228"/>
      <c r="P23" s="228"/>
      <c r="Q23" s="228"/>
      <c r="R23" s="228"/>
      <c r="S23" s="230"/>
      <c r="T23" s="228"/>
      <c r="U23" s="228"/>
      <c r="V23" s="228"/>
      <c r="W23" s="228"/>
      <c r="X23" s="228"/>
      <c r="Y23" s="228"/>
      <c r="Z23" s="231"/>
      <c r="AA23" s="232"/>
      <c r="AB23" s="232"/>
      <c r="AC23" s="232"/>
      <c r="AD23" s="232"/>
      <c r="AE23" s="232"/>
      <c r="AF23" s="232"/>
      <c r="AG23" s="230"/>
      <c r="AH23" s="228"/>
      <c r="AI23" s="228"/>
      <c r="AJ23" s="230"/>
      <c r="AK23" s="228"/>
      <c r="AL23" s="233"/>
    </row>
    <row r="24" spans="1:38" outlineLevel="1" x14ac:dyDescent="0.25">
      <c r="A24" s="220" t="s">
        <v>237</v>
      </c>
      <c r="B24" s="234">
        <f>IF(ISBLANK($B5), INDEX('Cities &amp; Towns'!$E$4:$E$259, MATCH($A24, 'Cities &amp; Towns'!$A$4:$A$259, 0)), $B5)</f>
        <v>1301</v>
      </c>
      <c r="C24" s="234">
        <f>IF(ISBLANK($C5), INDEX('Cities &amp; Towns'!$Q$4:$Q$259, MATCH($A24, 'Cities &amp; Towns'!$A$4:$A$259, 0)), $C5)</f>
        <v>794.35242000000017</v>
      </c>
      <c r="D24" s="234">
        <f xml:space="preserve"> IF(ISBLANK($D5), IF(INDEX('Cities &amp; Towns'!$Z$4:$Z$259, MATCH($A24, 'Cities &amp; Towns'!$A$4:$A$259, 0)) = 0, "", INDEX('Cities &amp; Towns'!$Z$4:$Z$259, MATCH($A24, 'Cities &amp; Towns'!$A$4:$A$259, 0))), $D5)</f>
        <v>7910.7730000000001</v>
      </c>
      <c r="E24" s="235" cm="1">
        <f t="array" ref="E24">IF(ISBLANK(E5), MAX(0, ($E$3-SUM($E$5:$E$22))*(IF($B$3=0, 0, $B$3*$B24/SUM(IF(ISBLANK(E$5:E$22), B$24:B$41, 0))) + IF($C$3=0, 0, $C$3*$C24/SUM(IF(ISBLANK(E$5:E$22), C$24:C$41, 0))) + IF($D$3=0, 0, $D$3*$D24/SUM(IF(ISBLANK(E$5:E$22), D$24:D$41, 0))) + IF(1-SUM($B$3:$D$3)&lt;=0, 0, ((1-SUM($B$3:$D$3))*$Z24/SUM(IF(ISBLANK(E$5:E$22), Z$24:Z$41, 0)))))), E5)</f>
        <v>23974.177891147632</v>
      </c>
      <c r="F24" s="236">
        <f t="shared" ref="F24:K24" si="3">IF(ISBLANK(F5),F$3,F5)</f>
        <v>0.65</v>
      </c>
      <c r="G24" s="236">
        <f t="shared" si="3"/>
        <v>0.1</v>
      </c>
      <c r="H24" s="236">
        <f t="shared" si="3"/>
        <v>0.25</v>
      </c>
      <c r="I24" s="236">
        <f t="shared" si="3"/>
        <v>0</v>
      </c>
      <c r="J24" s="236">
        <f t="shared" si="3"/>
        <v>0</v>
      </c>
      <c r="K24" s="236">
        <f t="shared" si="3"/>
        <v>0</v>
      </c>
      <c r="L24" s="237">
        <f>IF(ISBLANK($L5), SUM($M24:$R24), $L5)</f>
        <v>16.215979264219815</v>
      </c>
      <c r="M24" s="238">
        <f t="shared" ref="M24:M41" si="4">IF(ISBLANK(M5), IF(ISBLANK($L5), MAX(0, (M$3-SUM(M$5:M$22))*(IF($B$3=0, 0, $B$3*$B24/SUM($B$24:$B$41)) + IF($C$3=0, 0, $C$3*$C24/SUM($C$24:$C$41)) + IF($D$3=0, 0, $D$3*$D24/SUM($D$24:$D$41)) + (1-SUM($B$3:$D$3))*IF(SUM(AA$24:AA$41)=0, $Z24/SUM($Z$24:$Z$41), AA24/SUM(AA$24:AA$41)))), $L5*(M$3/$L$3)), M5)</f>
        <v>12.579966334106158</v>
      </c>
      <c r="N24" s="238">
        <f t="shared" ref="N24:N41" si="5">IF(ISBLANK(N5), IF(ISBLANK($L5), MAX(0, (N$3-SUM(N$5:N$22))*(IF($B$3=0, 0, $B$3*$B24/SUM($B$24:$B$41)) + IF($C$3=0, 0, $C$3*$C24/SUM($C$24:$C$41)) + IF($D$3=0, 0, $D$3*$D24/SUM($D$24:$D$41)) + (1-SUM($B$3:$D$3))*IF(SUM(AB$24:AB$41)=0, $Z24/SUM($Z$24:$Z$41), AB24/SUM(AB$24:AB$41)))), $L5*(N$3/$L$3)), N5)</f>
        <v>0.41038053675310227</v>
      </c>
      <c r="O24" s="238">
        <f t="shared" ref="O24:O41" si="6">IF(ISBLANK(O5), IF(ISBLANK($L5), MAX(0, (O$3-SUM(O$5:O$22))*(IF($B$3=0, 0, $B$3*$B24/SUM($B$24:$B$41)) + IF($C$3=0, 0, $C$3*$C24/SUM($C$24:$C$41)) + IF($D$3=0, 0, $D$3*$D24/SUM($D$24:$D$41)) + (1-SUM($B$3:$D$3))*IF(SUM(AC$24:AC$41)=0, $Z24/SUM($Z$24:$Z$41), AC24/SUM(AC$24:AC$41)))), $L5*(O$3/$L$3)), O5)</f>
        <v>3.225632393360554</v>
      </c>
      <c r="P24" s="238">
        <f t="shared" ref="P24:P41" si="7">IF(ISBLANK(P5), IF(ISBLANK($L5), MAX(0, (P$3-SUM(P$5:P$22))*(IF($B$3=0, 0, $B$3*$B24/SUM($B$24:$B$41)) + IF($C$3=0, 0, $C$3*$C24/SUM($C$24:$C$41)) + IF($D$3=0, 0, $D$3*$D24/SUM($D$24:$D$41)) + (1-SUM($B$3:$D$3))*IF(SUM(AD$24:AD$41)=0, $Z24/SUM($Z$24:$Z$41), AD24/SUM(AD$24:AD$41)))), $L5*(P$3/$L$3)), P5)</f>
        <v>0</v>
      </c>
      <c r="Q24" s="238">
        <f t="shared" ref="Q24:Q41" si="8">IF(ISBLANK(Q5), IF(ISBLANK($L5), MAX(0, (Q$3-SUM(Q$5:Q$22))*(IF($B$3=0, 0, $B$3*$B24/SUM($B$24:$B$41)) + IF($C$3=0, 0, $C$3*$C24/SUM($C$24:$C$41)) + IF($D$3=0, 0, $D$3*$D24/SUM($D$24:$D$41)) + (1-SUM($B$3:$D$3))*IF(SUM(AE$24:AE$41)=0, $Z24/SUM($Z$24:$Z$41), AE24/SUM(AE$24:AE$41)))), $L5*(Q$3/$L$3)), Q5)</f>
        <v>0</v>
      </c>
      <c r="R24" s="238">
        <f t="shared" ref="R24:R41" si="9">IF(ISBLANK(R5), IF(ISBLANK($L5), MAX(0, (R$3-SUM(R$5:R$22))*(IF($B$3=0, 0, $B$3*$B24/SUM($B$24:$B$41)) + IF($C$3=0, 0, $C$3*$C24/SUM($C$24:$C$41)) + IF($D$3=0, 0, $D$3*$D24/SUM($D$24:$D$41)) + (1-SUM($B$3:$D$3))*IF(SUM(AF$24:AF$41)=0, $Z24/SUM($Z$24:$Z$41), AF24/SUM(AF$24:AF$41)))), $L5*(R$3/$L$3)), R5)</f>
        <v>0</v>
      </c>
      <c r="S24" s="237">
        <f t="shared" ref="S24" si="10">SUM(T24:Y24)</f>
        <v>91.042115336349212</v>
      </c>
      <c r="T24" s="238">
        <f>IF(ISBLANK(T5),AA24/INDEX(Constants!$B$2:$B$8, MATCH(T$2, Constants!$A$2:$A$8, 0)),T5)</f>
        <v>68.706349206349202</v>
      </c>
      <c r="U24" s="238">
        <f>IF(ISBLANK(U5),AB24/INDEX(Constants!$B$2:$B$8, MATCH(U$2, Constants!$A$2:$A$8, 0)),U5)</f>
        <v>5.6107661300000009</v>
      </c>
      <c r="V24" s="238">
        <f>IF(ISBLANK(V5),AC24/INDEX(Constants!$B$2:$B$8, MATCH(V$2, Constants!$A$2:$A$8, 0)),V5)</f>
        <v>16.725000000000001</v>
      </c>
      <c r="W24" s="238">
        <f>IF(ISBLANK(W5),AD24/INDEX(Constants!$B$2:$B$8, MATCH(W$2, Constants!$A$2:$A$8, 0)),W5)</f>
        <v>0</v>
      </c>
      <c r="X24" s="238">
        <f>IF(ISBLANK(X5),AE24/INDEX(Constants!$B$2:$B$8, MATCH(X$2, Constants!$A$2:$A$8, 0)),X5)</f>
        <v>0</v>
      </c>
      <c r="Y24" s="238">
        <f>IF(ISBLANK(Y5),AF24/INDEX(Constants!$B$2:$B$8, MATCH(Y$2, Constants!$A$2:$A$8, 0)),Y5)</f>
        <v>0</v>
      </c>
      <c r="Z24" s="239">
        <f>IF(SUM($AA24, $AC24:$AF24)&lt;&gt;0, SUM($AA24:$AF24), $Z5+$AB24)</f>
        <v>1158.3605936394445</v>
      </c>
      <c r="AA24" s="240">
        <f>AA5</f>
        <v>480.94444444444446</v>
      </c>
      <c r="AB24" s="240">
        <f>IF(ISBLANK($AB5), INDEX('Cities &amp; Towns'!$G$4:$G$259, MATCH($A5, 'Cities &amp; Towns'!$A$4:$A$259, 0)), $AB5)</f>
        <v>8.4161491950000009</v>
      </c>
      <c r="AC24" s="240">
        <f>AC5</f>
        <v>669</v>
      </c>
      <c r="AD24" s="240">
        <f>AD5</f>
        <v>0</v>
      </c>
      <c r="AE24" s="240">
        <f>AE5</f>
        <v>0</v>
      </c>
      <c r="AF24" s="240">
        <f>AF5</f>
        <v>0</v>
      </c>
      <c r="AG24" s="241"/>
      <c r="AH24" s="242"/>
      <c r="AI24" s="238">
        <f>INDEX('Cities &amp; Towns'!$Y$4:$Y$259, MATCH($A24, 'Cities &amp; Towns'!$A$4:$A$259, 0))</f>
        <v>6.6920924674804567</v>
      </c>
      <c r="AJ24" s="241"/>
      <c r="AK24" s="242"/>
      <c r="AL24" s="243">
        <f t="shared" ref="AL24:AL41" si="11">IF($L24&gt;$AI24, 1, "")</f>
        <v>1</v>
      </c>
    </row>
    <row r="25" spans="1:38" outlineLevel="1" x14ac:dyDescent="0.25">
      <c r="A25" s="221" t="s">
        <v>238</v>
      </c>
      <c r="B25" s="244">
        <f>IF(ISBLANK($B6), INDEX('Cities &amp; Towns'!$E$4:$E$259, MATCH($A25, 'Cities &amp; Towns'!$A$4:$A$259, 0)), $B6)</f>
        <v>44743</v>
      </c>
      <c r="C25" s="244">
        <f>IF(ISBLANK($C6), INDEX('Cities &amp; Towns'!$Q$4:$Q$259, MATCH($A25, 'Cities &amp; Towns'!$A$4:$A$259, 0)), $C6)</f>
        <v>351143.64603600005</v>
      </c>
      <c r="D25" s="244" t="str">
        <f xml:space="preserve"> IF(ISBLANK($D6), IF(INDEX('Cities &amp; Towns'!$Z$4:$Z$259, MATCH($A25, 'Cities &amp; Towns'!$A$4:$A$259, 0)) = 0, "", INDEX('Cities &amp; Towns'!$Z$4:$Z$259, MATCH($A25, 'Cities &amp; Towns'!$A$4:$A$259, 0))), $D6)</f>
        <v/>
      </c>
      <c r="E25" s="245" cm="1">
        <f t="array" ref="E25">IF(ISBLANK(E6), MAX(0, ($E$3-SUM($E$5:$E$22))*(IF($B$3=0, 0, $B$3*$B25/SUM(IF(ISBLANK(E$5:E$22), B$24:B$41, 0))) + IF($C$3=0, 0, $C$3*$C25/SUM(IF(ISBLANK(E$5:E$22), C$24:C$41, 0))) + IF($D$3=0, 0, $D$3*$D25/SUM(IF(ISBLANK(E$5:E$22), D$24:D$41, 0))) + IF(1-SUM($B$3:$D$3)&lt;=0, 0, ((1-SUM($B$3:$D$3))*$Z25/SUM(IF(ISBLANK(E$5:E$22), Z$24:Z$41, 0)))))), E6)</f>
        <v>131806.3677369224</v>
      </c>
      <c r="F25" s="246">
        <f t="shared" ref="F25:K25" si="12">IF(ISBLANK(F6),F$3,F6)</f>
        <v>0.65</v>
      </c>
      <c r="G25" s="246">
        <f t="shared" si="12"/>
        <v>0.1</v>
      </c>
      <c r="H25" s="246">
        <f t="shared" si="12"/>
        <v>0.25</v>
      </c>
      <c r="I25" s="246">
        <f t="shared" si="12"/>
        <v>0</v>
      </c>
      <c r="J25" s="246">
        <f t="shared" si="12"/>
        <v>0</v>
      </c>
      <c r="K25" s="246">
        <f t="shared" si="12"/>
        <v>0</v>
      </c>
      <c r="L25" s="247">
        <f t="shared" ref="L25:L41" si="13">IF(ISBLANK($L6), SUM($M25:$R25), $L6)</f>
        <v>0</v>
      </c>
      <c r="M25" s="248">
        <f t="shared" si="4"/>
        <v>0</v>
      </c>
      <c r="N25" s="248">
        <f t="shared" si="5"/>
        <v>0</v>
      </c>
      <c r="O25" s="248">
        <f t="shared" si="6"/>
        <v>0</v>
      </c>
      <c r="P25" s="248">
        <f t="shared" si="7"/>
        <v>0</v>
      </c>
      <c r="Q25" s="248">
        <f t="shared" si="8"/>
        <v>0</v>
      </c>
      <c r="R25" s="248">
        <f t="shared" si="9"/>
        <v>0</v>
      </c>
      <c r="S25" s="247">
        <f t="shared" ref="S25:S41" si="14">SUM(T25:Y25)</f>
        <v>240.36700788968253</v>
      </c>
      <c r="T25" s="248">
        <f>IF(ISBLANK(T6),AA25/INDEX(Constants!$B$2:$B$8, MATCH(T$2, Constants!$A$2:$A$8, 0)),T6)</f>
        <v>68.706349206349202</v>
      </c>
      <c r="U25" s="248">
        <f>IF(ISBLANK(U6),AB25/INDEX(Constants!$B$2:$B$8, MATCH(U$2, Constants!$A$2:$A$8, 0)),U6)</f>
        <v>154.93565868333334</v>
      </c>
      <c r="V25" s="248">
        <f>IF(ISBLANK(V6),AC25/INDEX(Constants!$B$2:$B$8, MATCH(V$2, Constants!$A$2:$A$8, 0)),V6)</f>
        <v>16.725000000000001</v>
      </c>
      <c r="W25" s="248">
        <f>IF(ISBLANK(W6),AD25/INDEX(Constants!$B$2:$B$8, MATCH(W$2, Constants!$A$2:$A$8, 0)),W6)</f>
        <v>0</v>
      </c>
      <c r="X25" s="248">
        <f>IF(ISBLANK(X6),AE25/INDEX(Constants!$B$2:$B$8, MATCH(X$2, Constants!$A$2:$A$8, 0)),X6)</f>
        <v>0</v>
      </c>
      <c r="Y25" s="249">
        <f>IF(ISBLANK(Y6),AF25/INDEX(Constants!$B$2:$B$8, MATCH(Y$2, Constants!$A$2:$A$8, 0)),Y6)</f>
        <v>0</v>
      </c>
      <c r="Z25" s="250">
        <f t="shared" ref="Z25:Z41" si="15">IF(SUM($AA25, $AC25:$AF25)&lt;&gt;0, SUM($AA25:$AF25), $Z6+$AB25)</f>
        <v>1382.3479324694445</v>
      </c>
      <c r="AA25" s="244">
        <f t="shared" ref="AA25:AA41" si="16">AA6</f>
        <v>480.94444444444446</v>
      </c>
      <c r="AB25" s="244">
        <f>IF(ISBLANK($AB6), INDEX('Cities &amp; Towns'!$G$4:$G$259, MATCH($A6, 'Cities &amp; Towns'!$A$4:$A$259, 0)), $AB6)</f>
        <v>232.403488025</v>
      </c>
      <c r="AC25" s="244">
        <f t="shared" ref="AC25:AF25" si="17">AC6</f>
        <v>669</v>
      </c>
      <c r="AD25" s="244">
        <f t="shared" si="17"/>
        <v>0</v>
      </c>
      <c r="AE25" s="244">
        <f t="shared" si="17"/>
        <v>0</v>
      </c>
      <c r="AF25" s="244">
        <f t="shared" si="17"/>
        <v>0</v>
      </c>
      <c r="AG25" s="251"/>
      <c r="AH25" s="221"/>
      <c r="AI25" s="248">
        <f>INDEX('Cities &amp; Towns'!$Y$4:$Y$259, MATCH($A25, 'Cities &amp; Towns'!$A$4:$A$259, 0))</f>
        <v>154.78474388316306</v>
      </c>
      <c r="AJ25" s="251"/>
      <c r="AK25" s="221"/>
      <c r="AL25" s="252" t="str">
        <f t="shared" si="11"/>
        <v/>
      </c>
    </row>
    <row r="26" spans="1:38" outlineLevel="1" x14ac:dyDescent="0.25">
      <c r="A26" s="220" t="s">
        <v>239</v>
      </c>
      <c r="B26" s="234">
        <f>IF(ISBLANK($B7), INDEX('Cities &amp; Towns'!$E$4:$E$259, MATCH($A26, 'Cities &amp; Towns'!$A$4:$A$259, 0)), $B7)</f>
        <v>3783</v>
      </c>
      <c r="C26" s="234">
        <f>IF(ISBLANK($C7), INDEX('Cities &amp; Towns'!$Q$4:$Q$259, MATCH($A26, 'Cities &amp; Towns'!$A$4:$A$259, 0)), $C7)</f>
        <v>11257.011720000002</v>
      </c>
      <c r="D26" s="234">
        <f xml:space="preserve"> IF(ISBLANK($D7), IF(INDEX('Cities &amp; Towns'!$Z$4:$Z$259, MATCH($A26, 'Cities &amp; Towns'!$A$4:$A$259, 0)) = 0, "", INDEX('Cities &amp; Towns'!$Z$4:$Z$259, MATCH($A26, 'Cities &amp; Towns'!$A$4:$A$259, 0))), $D7)</f>
        <v>21586.032999999999</v>
      </c>
      <c r="E26" s="235" cm="1">
        <f t="array" ref="E26">IF(ISBLANK(E7), MAX(0, ($E$3-SUM($E$5:$E$22))*(IF($B$3=0, 0, $B$3*$B26/SUM(IF(ISBLANK(E$5:E$22), B$24:B$41, 0))) + IF($C$3=0, 0, $C$3*$C26/SUM(IF(ISBLANK(E$5:E$22), C$24:C$41, 0))) + IF($D$3=0, 0, $D$3*$D26/SUM(IF(ISBLANK(E$5:E$22), D$24:D$41, 0))) + IF(1-SUM($B$3:$D$3)&lt;=0, 0, ((1-SUM($B$3:$D$3))*$Z26/SUM(IF(ISBLANK(E$5:E$22), Z$24:Z$41, 0)))))), E7)</f>
        <v>30610.384192213947</v>
      </c>
      <c r="F26" s="236">
        <f t="shared" ref="F26:K26" si="18">IF(ISBLANK(F7),F$3,F7)</f>
        <v>0.65</v>
      </c>
      <c r="G26" s="236">
        <f t="shared" si="18"/>
        <v>0.1</v>
      </c>
      <c r="H26" s="236">
        <f t="shared" si="18"/>
        <v>0.25</v>
      </c>
      <c r="I26" s="236">
        <f t="shared" si="18"/>
        <v>0</v>
      </c>
      <c r="J26" s="236">
        <f t="shared" si="18"/>
        <v>0</v>
      </c>
      <c r="K26" s="236">
        <f t="shared" si="18"/>
        <v>0</v>
      </c>
      <c r="L26" s="237">
        <f t="shared" si="13"/>
        <v>21.139938852063349</v>
      </c>
      <c r="M26" s="238">
        <f t="shared" si="4"/>
        <v>15.513538602744434</v>
      </c>
      <c r="N26" s="238">
        <f t="shared" si="5"/>
        <v>1.6485698383588008</v>
      </c>
      <c r="O26" s="238">
        <f t="shared" si="6"/>
        <v>3.9778304109601117</v>
      </c>
      <c r="P26" s="238">
        <f t="shared" si="7"/>
        <v>0</v>
      </c>
      <c r="Q26" s="238">
        <f t="shared" si="8"/>
        <v>0</v>
      </c>
      <c r="R26" s="238">
        <f t="shared" si="9"/>
        <v>0</v>
      </c>
      <c r="S26" s="237">
        <f t="shared" si="14"/>
        <v>117.16671488301589</v>
      </c>
      <c r="T26" s="238">
        <f>IF(ISBLANK(T7),AA26/INDEX(Constants!$B$2:$B$8, MATCH(T$2, Constants!$A$2:$A$8, 0)),T7)</f>
        <v>68.706349206349202</v>
      </c>
      <c r="U26" s="238">
        <f>IF(ISBLANK(U7),AB26/INDEX(Constants!$B$2:$B$8, MATCH(U$2, Constants!$A$2:$A$8, 0)),U7)</f>
        <v>31.735365676666671</v>
      </c>
      <c r="V26" s="238">
        <f>IF(ISBLANK(V7),AC26/INDEX(Constants!$B$2:$B$8, MATCH(V$2, Constants!$A$2:$A$8, 0)),V7)</f>
        <v>16.725000000000001</v>
      </c>
      <c r="W26" s="238">
        <f>IF(ISBLANK(W7),AD26/INDEX(Constants!$B$2:$B$8, MATCH(W$2, Constants!$A$2:$A$8, 0)),W7)</f>
        <v>0</v>
      </c>
      <c r="X26" s="238">
        <f>IF(ISBLANK(X7),AE26/INDEX(Constants!$B$2:$B$8, MATCH(X$2, Constants!$A$2:$A$8, 0)),X7)</f>
        <v>0</v>
      </c>
      <c r="Y26" s="238">
        <f>IF(ISBLANK(Y7),AF26/INDEX(Constants!$B$2:$B$8, MATCH(Y$2, Constants!$A$2:$A$8, 0)),Y7)</f>
        <v>0</v>
      </c>
      <c r="Z26" s="239">
        <f t="shared" si="15"/>
        <v>1197.5474929594443</v>
      </c>
      <c r="AA26" s="240">
        <f t="shared" si="16"/>
        <v>480.94444444444446</v>
      </c>
      <c r="AB26" s="240">
        <f>IF(ISBLANK($AB7), INDEX('Cities &amp; Towns'!$G$4:$G$259, MATCH($A7, 'Cities &amp; Towns'!$A$4:$A$259, 0)), $AB7)</f>
        <v>47.603048515000005</v>
      </c>
      <c r="AC26" s="240">
        <f t="shared" ref="AC26:AF26" si="19">AC7</f>
        <v>669</v>
      </c>
      <c r="AD26" s="240">
        <f t="shared" si="19"/>
        <v>0</v>
      </c>
      <c r="AE26" s="240">
        <f t="shared" si="19"/>
        <v>0</v>
      </c>
      <c r="AF26" s="240">
        <f t="shared" si="19"/>
        <v>0</v>
      </c>
      <c r="AG26" s="241"/>
      <c r="AH26" s="242"/>
      <c r="AI26" s="238">
        <f>INDEX('Cities &amp; Towns'!$Y$4:$Y$259, MATCH($A26, 'Cities &amp; Towns'!$A$4:$A$259, 0))</f>
        <v>30.296036004270807</v>
      </c>
      <c r="AJ26" s="241"/>
      <c r="AK26" s="242"/>
      <c r="AL26" s="243" t="str">
        <f t="shared" si="11"/>
        <v/>
      </c>
    </row>
    <row r="27" spans="1:38" outlineLevel="1" x14ac:dyDescent="0.25">
      <c r="A27" s="221" t="s">
        <v>240</v>
      </c>
      <c r="B27" s="244">
        <f>IF(ISBLANK($B8), INDEX('Cities &amp; Towns'!$E$4:$E$259, MATCH($A27, 'Cities &amp; Towns'!$A$4:$A$259, 0)), $B8)</f>
        <v>17524</v>
      </c>
      <c r="C27" s="244">
        <f>IF(ISBLANK($C8), INDEX('Cities &amp; Towns'!$Q$4:$Q$259, MATCH($A27, 'Cities &amp; Towns'!$A$4:$A$259, 0)), $C8)</f>
        <v>7393.4575200000127</v>
      </c>
      <c r="D27" s="244">
        <f xml:space="preserve"> IF(ISBLANK($D8), IF(INDEX('Cities &amp; Towns'!$Z$4:$Z$259, MATCH($A27, 'Cities &amp; Towns'!$A$4:$A$259, 0)) = 0, "", INDEX('Cities &amp; Towns'!$Z$4:$Z$259, MATCH($A27, 'Cities &amp; Towns'!$A$4:$A$259, 0))), $D8)</f>
        <v>128419.586</v>
      </c>
      <c r="E27" s="245" cm="1">
        <f t="array" ref="E27">IF(ISBLANK(E8), MAX(0, ($E$3-SUM($E$5:$E$22))*(IF($B$3=0, 0, $B$3*$B27/SUM(IF(ISBLANK(E$5:E$22), B$24:B$41, 0))) + IF($C$3=0, 0, $C$3*$C27/SUM(IF(ISBLANK(E$5:E$22), C$24:C$41, 0))) + IF($D$3=0, 0, $D$3*$D27/SUM(IF(ISBLANK(E$5:E$22), D$24:D$41, 0))) + IF(1-SUM($B$3:$D$3)&lt;=0, 0, ((1-SUM($B$3:$D$3))*$Z27/SUM(IF(ISBLANK(E$5:E$22), Z$24:Z$41, 0)))))), E8)</f>
        <v>65775.701189250292</v>
      </c>
      <c r="F27" s="246">
        <f t="shared" ref="F27:K27" si="20">IF(ISBLANK(F8),F$3,F8)</f>
        <v>0.65</v>
      </c>
      <c r="G27" s="246">
        <f t="shared" si="20"/>
        <v>0.1</v>
      </c>
      <c r="H27" s="246">
        <f t="shared" si="20"/>
        <v>0.25</v>
      </c>
      <c r="I27" s="246">
        <f t="shared" si="20"/>
        <v>0</v>
      </c>
      <c r="J27" s="246">
        <f t="shared" si="20"/>
        <v>0</v>
      </c>
      <c r="K27" s="246">
        <f t="shared" si="20"/>
        <v>0</v>
      </c>
      <c r="L27" s="247">
        <f t="shared" si="13"/>
        <v>46.679868451105165</v>
      </c>
      <c r="M27" s="248">
        <f t="shared" si="4"/>
        <v>31.754560578311938</v>
      </c>
      <c r="N27" s="248">
        <f t="shared" si="5"/>
        <v>6.7831128527132423</v>
      </c>
      <c r="O27" s="248">
        <f t="shared" si="6"/>
        <v>8.1421950200799849</v>
      </c>
      <c r="P27" s="248">
        <f t="shared" si="7"/>
        <v>0</v>
      </c>
      <c r="Q27" s="248">
        <f t="shared" si="8"/>
        <v>0</v>
      </c>
      <c r="R27" s="248">
        <f t="shared" si="9"/>
        <v>0</v>
      </c>
      <c r="S27" s="247">
        <f t="shared" si="14"/>
        <v>203.52859448968255</v>
      </c>
      <c r="T27" s="248">
        <f>IF(ISBLANK(T8),AA27/INDEX(Constants!$B$2:$B$8, MATCH(T$2, Constants!$A$2:$A$8, 0)),T8)</f>
        <v>68.706349206349202</v>
      </c>
      <c r="U27" s="248">
        <f>IF(ISBLANK(U8),AB27/INDEX(Constants!$B$2:$B$8, MATCH(U$2, Constants!$A$2:$A$8, 0)),U8)</f>
        <v>118.09724528333334</v>
      </c>
      <c r="V27" s="248">
        <f>IF(ISBLANK(V8),AC27/INDEX(Constants!$B$2:$B$8, MATCH(V$2, Constants!$A$2:$A$8, 0)),V8)</f>
        <v>16.725000000000001</v>
      </c>
      <c r="W27" s="248">
        <f>IF(ISBLANK(W8),AD27/INDEX(Constants!$B$2:$B$8, MATCH(W$2, Constants!$A$2:$A$8, 0)),W8)</f>
        <v>0</v>
      </c>
      <c r="X27" s="248">
        <f>IF(ISBLANK(X8),AE27/INDEX(Constants!$B$2:$B$8, MATCH(X$2, Constants!$A$2:$A$8, 0)),X8)</f>
        <v>0</v>
      </c>
      <c r="Y27" s="249">
        <f>IF(ISBLANK(Y8),AF27/INDEX(Constants!$B$2:$B$8, MATCH(Y$2, Constants!$A$2:$A$8, 0)),Y8)</f>
        <v>0</v>
      </c>
      <c r="Z27" s="250">
        <f t="shared" si="15"/>
        <v>1327.0903123694445</v>
      </c>
      <c r="AA27" s="244">
        <f t="shared" si="16"/>
        <v>480.94444444444446</v>
      </c>
      <c r="AB27" s="244">
        <f>IF(ISBLANK($AB8), INDEX('Cities &amp; Towns'!$G$4:$G$259, MATCH($A8, 'Cities &amp; Towns'!$A$4:$A$259, 0)), $AB8)</f>
        <v>177.145867925</v>
      </c>
      <c r="AC27" s="244">
        <f t="shared" ref="AC27:AF27" si="21">AC8</f>
        <v>669</v>
      </c>
      <c r="AD27" s="244">
        <f t="shared" si="21"/>
        <v>0</v>
      </c>
      <c r="AE27" s="244">
        <f t="shared" si="21"/>
        <v>0</v>
      </c>
      <c r="AF27" s="244">
        <f t="shared" si="21"/>
        <v>0</v>
      </c>
      <c r="AG27" s="251"/>
      <c r="AH27" s="221"/>
      <c r="AI27" s="248">
        <f>INDEX('Cities &amp; Towns'!$Y$4:$Y$259, MATCH($A27, 'Cities &amp; Towns'!$A$4:$A$259, 0))</f>
        <v>139.59878587268557</v>
      </c>
      <c r="AJ27" s="251"/>
      <c r="AK27" s="221"/>
      <c r="AL27" s="252" t="str">
        <f t="shared" si="11"/>
        <v/>
      </c>
    </row>
    <row r="28" spans="1:38" outlineLevel="1" x14ac:dyDescent="0.25">
      <c r="A28" s="220" t="s">
        <v>241</v>
      </c>
      <c r="B28" s="234">
        <f>IF(ISBLANK($B9), INDEX('Cities &amp; Towns'!$E$4:$E$259, MATCH($A28, 'Cities &amp; Towns'!$A$4:$A$259, 0)), $B9)</f>
        <v>11504</v>
      </c>
      <c r="C28" s="234">
        <f>IF(ISBLANK($C9), INDEX('Cities &amp; Towns'!$Q$4:$Q$259, MATCH($A28, 'Cities &amp; Towns'!$A$4:$A$259, 0)), $C9)</f>
        <v>47252.850359999989</v>
      </c>
      <c r="D28" s="234">
        <f xml:space="preserve"> IF(ISBLANK($D9), IF(INDEX('Cities &amp; Towns'!$Z$4:$Z$259, MATCH($A28, 'Cities &amp; Towns'!$A$4:$A$259, 0)) = 0, "", INDEX('Cities &amp; Towns'!$Z$4:$Z$259, MATCH($A28, 'Cities &amp; Towns'!$A$4:$A$259, 0))), $D9)</f>
        <v>344140.05747659999</v>
      </c>
      <c r="E28" s="235" cm="1">
        <f t="array" ref="E28">IF(ISBLANK(E9), MAX(0, ($E$3-SUM($E$5:$E$22))*(IF($B$3=0, 0, $B$3*$B28/SUM(IF(ISBLANK(E$5:E$22), B$24:B$41, 0))) + IF($C$3=0, 0, $C$3*$C28/SUM(IF(ISBLANK(E$5:E$22), C$24:C$41, 0))) + IF($D$3=0, 0, $D$3*$D28/SUM(IF(ISBLANK(E$5:E$22), D$24:D$41, 0))) + IF(1-SUM($B$3:$D$3)&lt;=0, 0, ((1-SUM($B$3:$D$3))*$Z28/SUM(IF(ISBLANK(E$5:E$22), Z$24:Z$41, 0)))))), E9)</f>
        <v>50610.256592103899</v>
      </c>
      <c r="F28" s="236">
        <f t="shared" ref="F28:K28" si="22">IF(ISBLANK(F9),F$3,F9)</f>
        <v>0.65</v>
      </c>
      <c r="G28" s="236">
        <f t="shared" si="22"/>
        <v>0.1</v>
      </c>
      <c r="H28" s="236">
        <f t="shared" si="22"/>
        <v>0.25</v>
      </c>
      <c r="I28" s="236">
        <f t="shared" si="22"/>
        <v>0</v>
      </c>
      <c r="J28" s="236">
        <f t="shared" si="22"/>
        <v>0</v>
      </c>
      <c r="K28" s="236">
        <f t="shared" si="22"/>
        <v>0</v>
      </c>
      <c r="L28" s="237">
        <f t="shared" si="13"/>
        <v>35.753660891850259</v>
      </c>
      <c r="M28" s="238">
        <f t="shared" si="4"/>
        <v>24.639288597166725</v>
      </c>
      <c r="N28" s="238">
        <f t="shared" si="5"/>
        <v>4.7966059877177081</v>
      </c>
      <c r="O28" s="238">
        <f t="shared" si="6"/>
        <v>6.3177663069658276</v>
      </c>
      <c r="P28" s="238">
        <f t="shared" si="7"/>
        <v>0</v>
      </c>
      <c r="Q28" s="238">
        <f t="shared" si="8"/>
        <v>0</v>
      </c>
      <c r="R28" s="238">
        <f t="shared" si="9"/>
        <v>0</v>
      </c>
      <c r="S28" s="237">
        <f t="shared" si="14"/>
        <v>174.5996826663492</v>
      </c>
      <c r="T28" s="238">
        <f>IF(ISBLANK(T9),AA28/INDEX(Constants!$B$2:$B$8, MATCH(T$2, Constants!$A$2:$A$8, 0)),T9)</f>
        <v>68.706349206349202</v>
      </c>
      <c r="U28" s="238">
        <f>IF(ISBLANK(U9),AB28/INDEX(Constants!$B$2:$B$8, MATCH(U$2, Constants!$A$2:$A$8, 0)),U9)</f>
        <v>89.168333459999999</v>
      </c>
      <c r="V28" s="238">
        <f>IF(ISBLANK(V9),AC28/INDEX(Constants!$B$2:$B$8, MATCH(V$2, Constants!$A$2:$A$8, 0)),V9)</f>
        <v>16.725000000000001</v>
      </c>
      <c r="W28" s="238">
        <f>IF(ISBLANK(W9),AD28/INDEX(Constants!$B$2:$B$8, MATCH(W$2, Constants!$A$2:$A$8, 0)),W9)</f>
        <v>0</v>
      </c>
      <c r="X28" s="238">
        <f>IF(ISBLANK(X9),AE28/INDEX(Constants!$B$2:$B$8, MATCH(X$2, Constants!$A$2:$A$8, 0)),X9)</f>
        <v>0</v>
      </c>
      <c r="Y28" s="238">
        <f>IF(ISBLANK(Y9),AF28/INDEX(Constants!$B$2:$B$8, MATCH(Y$2, Constants!$A$2:$A$8, 0)),Y9)</f>
        <v>0</v>
      </c>
      <c r="Z28" s="239">
        <f t="shared" si="15"/>
        <v>1283.6969446344444</v>
      </c>
      <c r="AA28" s="240">
        <f t="shared" si="16"/>
        <v>480.94444444444446</v>
      </c>
      <c r="AB28" s="240">
        <f>IF(ISBLANK($AB9), INDEX('Cities &amp; Towns'!$G$4:$G$259, MATCH($A9, 'Cities &amp; Towns'!$A$4:$A$259, 0)), $AB9)</f>
        <v>133.75250019000001</v>
      </c>
      <c r="AC28" s="240">
        <f t="shared" ref="AC28:AF28" si="23">AC9</f>
        <v>669</v>
      </c>
      <c r="AD28" s="240">
        <f t="shared" si="23"/>
        <v>0</v>
      </c>
      <c r="AE28" s="240">
        <f t="shared" si="23"/>
        <v>0</v>
      </c>
      <c r="AF28" s="240">
        <f t="shared" si="23"/>
        <v>0</v>
      </c>
      <c r="AG28" s="241"/>
      <c r="AH28" s="242"/>
      <c r="AI28" s="238">
        <f>INDEX('Cities &amp; Towns'!$Y$4:$Y$259, MATCH($A28, 'Cities &amp; Towns'!$A$4:$A$259, 0))</f>
        <v>125.36145530158099</v>
      </c>
      <c r="AJ28" s="241"/>
      <c r="AK28" s="242"/>
      <c r="AL28" s="243" t="str">
        <f t="shared" si="11"/>
        <v/>
      </c>
    </row>
    <row r="29" spans="1:38" outlineLevel="1" x14ac:dyDescent="0.25">
      <c r="A29" s="221" t="s">
        <v>242</v>
      </c>
      <c r="B29" s="244">
        <f>IF(ISBLANK($B10), INDEX('Cities &amp; Towns'!$E$4:$E$259, MATCH($A29, 'Cities &amp; Towns'!$A$4:$A$259, 0)), $B10)</f>
        <v>10590</v>
      </c>
      <c r="C29" s="244">
        <f>IF(ISBLANK($C10), INDEX('Cities &amp; Towns'!$Q$4:$Q$259, MATCH($A29, 'Cities &amp; Towns'!$A$4:$A$259, 0)), $C10)</f>
        <v>8223.9974999999977</v>
      </c>
      <c r="D29" s="244">
        <f xml:space="preserve"> IF(ISBLANK($D10), IF(INDEX('Cities &amp; Towns'!$Z$4:$Z$259, MATCH($A29, 'Cities &amp; Towns'!$A$4:$A$259, 0)) = 0, "", INDEX('Cities &amp; Towns'!$Z$4:$Z$259, MATCH($A29, 'Cities &amp; Towns'!$A$4:$A$259, 0))), $D10)</f>
        <v>316797.91452340002</v>
      </c>
      <c r="E29" s="245" cm="1">
        <f t="array" ref="E29">IF(ISBLANK(E10), MAX(0, ($E$3-SUM($E$5:$E$22))*(IF($B$3=0, 0, $B$3*$B29/SUM(IF(ISBLANK(E$5:E$22), B$24:B$41, 0))) + IF($C$3=0, 0, $C$3*$C29/SUM(IF(ISBLANK(E$5:E$22), C$24:C$41, 0))) + IF($D$3=0, 0, $D$3*$D29/SUM(IF(ISBLANK(E$5:E$22), D$24:D$41, 0))) + IF(1-SUM($B$3:$D$3)&lt;=0, 0, ((1-SUM($B$3:$D$3))*$Z29/SUM(IF(ISBLANK(E$5:E$22), Z$24:Z$41, 0)))))), E10)</f>
        <v>47915.473282435421</v>
      </c>
      <c r="F29" s="246">
        <f t="shared" ref="F29:K29" si="24">IF(ISBLANK(F10),F$3,F10)</f>
        <v>0.65</v>
      </c>
      <c r="G29" s="246">
        <f t="shared" si="24"/>
        <v>0.1</v>
      </c>
      <c r="H29" s="246">
        <f t="shared" si="24"/>
        <v>0.25</v>
      </c>
      <c r="I29" s="246">
        <f t="shared" si="24"/>
        <v>0</v>
      </c>
      <c r="J29" s="246">
        <f t="shared" si="24"/>
        <v>0</v>
      </c>
      <c r="K29" s="246">
        <f t="shared" si="24"/>
        <v>0</v>
      </c>
      <c r="L29" s="247">
        <f t="shared" si="13"/>
        <v>33.666149466516124</v>
      </c>
      <c r="M29" s="248">
        <f t="shared" si="4"/>
        <v>23.558996472454645</v>
      </c>
      <c r="N29" s="248">
        <f t="shared" si="5"/>
        <v>4.0663846677910591</v>
      </c>
      <c r="O29" s="248">
        <f t="shared" si="6"/>
        <v>6.0407683262704213</v>
      </c>
      <c r="P29" s="248">
        <f t="shared" si="7"/>
        <v>0</v>
      </c>
      <c r="Q29" s="248">
        <f t="shared" si="8"/>
        <v>0</v>
      </c>
      <c r="R29" s="248">
        <f t="shared" si="9"/>
        <v>0</v>
      </c>
      <c r="S29" s="247">
        <f t="shared" si="14"/>
        <v>155.69005490968252</v>
      </c>
      <c r="T29" s="248">
        <f>IF(ISBLANK(T10),AA29/INDEX(Constants!$B$2:$B$8, MATCH(T$2, Constants!$A$2:$A$8, 0)),T10)</f>
        <v>68.706349206349202</v>
      </c>
      <c r="U29" s="248">
        <f>IF(ISBLANK(U10),AB29/INDEX(Constants!$B$2:$B$8, MATCH(U$2, Constants!$A$2:$A$8, 0)),U10)</f>
        <v>70.258705703333334</v>
      </c>
      <c r="V29" s="248">
        <f>IF(ISBLANK(V10),AC29/INDEX(Constants!$B$2:$B$8, MATCH(V$2, Constants!$A$2:$A$8, 0)),V10)</f>
        <v>16.725000000000001</v>
      </c>
      <c r="W29" s="248">
        <f>IF(ISBLANK(W10),AD29/INDEX(Constants!$B$2:$B$8, MATCH(W$2, Constants!$A$2:$A$8, 0)),W10)</f>
        <v>0</v>
      </c>
      <c r="X29" s="248">
        <f>IF(ISBLANK(X10),AE29/INDEX(Constants!$B$2:$B$8, MATCH(X$2, Constants!$A$2:$A$8, 0)),X10)</f>
        <v>0</v>
      </c>
      <c r="Y29" s="249">
        <f>IF(ISBLANK(Y10),AF29/INDEX(Constants!$B$2:$B$8, MATCH(Y$2, Constants!$A$2:$A$8, 0)),Y10)</f>
        <v>0</v>
      </c>
      <c r="Z29" s="250">
        <f t="shared" si="15"/>
        <v>1255.3325029994444</v>
      </c>
      <c r="AA29" s="244">
        <f t="shared" si="16"/>
        <v>480.94444444444446</v>
      </c>
      <c r="AB29" s="244">
        <f>IF(ISBLANK($AB10), INDEX('Cities &amp; Towns'!$G$4:$G$259, MATCH($A10, 'Cities &amp; Towns'!$A$4:$A$259, 0)), $AB10)</f>
        <v>105.388058555</v>
      </c>
      <c r="AC29" s="244">
        <f t="shared" ref="AC29:AF29" si="25">AC10</f>
        <v>669</v>
      </c>
      <c r="AD29" s="244">
        <f t="shared" si="25"/>
        <v>0</v>
      </c>
      <c r="AE29" s="244">
        <f t="shared" si="25"/>
        <v>0</v>
      </c>
      <c r="AF29" s="244">
        <f t="shared" si="25"/>
        <v>0</v>
      </c>
      <c r="AG29" s="251"/>
      <c r="AH29" s="221"/>
      <c r="AI29" s="248" t="str">
        <f>INDEX('Cities &amp; Towns'!$Y$4:$Y$259, MATCH($A29, 'Cities &amp; Towns'!$A$4:$A$259, 0))</f>
        <v/>
      </c>
      <c r="AJ29" s="251"/>
      <c r="AK29" s="221"/>
      <c r="AL29" s="252" t="str">
        <f t="shared" si="11"/>
        <v/>
      </c>
    </row>
    <row r="30" spans="1:38" outlineLevel="1" x14ac:dyDescent="0.25">
      <c r="A30" s="220" t="s">
        <v>243</v>
      </c>
      <c r="B30" s="234">
        <f>IF(ISBLANK($B11), INDEX('Cities &amp; Towns'!$E$4:$E$259, MATCH($A30, 'Cities &amp; Towns'!$A$4:$A$259, 0)), $B11)</f>
        <v>4698</v>
      </c>
      <c r="C30" s="234">
        <f>IF(ISBLANK($C11), INDEX('Cities &amp; Towns'!$Q$4:$Q$259, MATCH($A30, 'Cities &amp; Towns'!$A$4:$A$259, 0)), $C11)</f>
        <v>6153.5093039999965</v>
      </c>
      <c r="D30" s="234">
        <f xml:space="preserve"> IF(ISBLANK($D11), IF(INDEX('Cities &amp; Towns'!$Z$4:$Z$259, MATCH($A30, 'Cities &amp; Towns'!$A$4:$A$259, 0)) = 0, "", INDEX('Cities &amp; Towns'!$Z$4:$Z$259, MATCH($A30, 'Cities &amp; Towns'!$A$4:$A$259, 0))), $D11)</f>
        <v>38387.152000000002</v>
      </c>
      <c r="E30" s="235" cm="1">
        <f t="array" ref="E30">IF(ISBLANK(E11), MAX(0, ($E$3-SUM($E$5:$E$22))*(IF($B$3=0, 0, $B$3*$B30/SUM(IF(ISBLANK(E$5:E$22), B$24:B$41, 0))) + IF($C$3=0, 0, $C$3*$C30/SUM(IF(ISBLANK(E$5:E$22), C$24:C$41, 0))) + IF($D$3=0, 0, $D$3*$D30/SUM(IF(ISBLANK(E$5:E$22), D$24:D$41, 0))) + IF(1-SUM($B$3:$D$3)&lt;=0, 0, ((1-SUM($B$3:$D$3))*$Z30/SUM(IF(ISBLANK(E$5:E$22), Z$24:Z$41, 0)))))), E11)</f>
        <v>32647.637567082467</v>
      </c>
      <c r="F30" s="236">
        <f t="shared" ref="F30:K30" si="26">IF(ISBLANK(F11),F$3,F11)</f>
        <v>0.65</v>
      </c>
      <c r="G30" s="236">
        <f t="shared" si="26"/>
        <v>0.1</v>
      </c>
      <c r="H30" s="236">
        <f t="shared" si="26"/>
        <v>0.25</v>
      </c>
      <c r="I30" s="236">
        <f t="shared" si="26"/>
        <v>0</v>
      </c>
      <c r="J30" s="236">
        <f t="shared" si="26"/>
        <v>0</v>
      </c>
      <c r="K30" s="236">
        <f t="shared" si="26"/>
        <v>0</v>
      </c>
      <c r="L30" s="237">
        <f t="shared" si="13"/>
        <v>22.508033494073434</v>
      </c>
      <c r="M30" s="238">
        <f t="shared" si="4"/>
        <v>16.595012666323814</v>
      </c>
      <c r="N30" s="238">
        <f t="shared" si="5"/>
        <v>1.657889374846079</v>
      </c>
      <c r="O30" s="238">
        <f t="shared" si="6"/>
        <v>4.2551314529035418</v>
      </c>
      <c r="P30" s="238">
        <f t="shared" si="7"/>
        <v>0</v>
      </c>
      <c r="Q30" s="238">
        <f t="shared" si="8"/>
        <v>0</v>
      </c>
      <c r="R30" s="238">
        <f t="shared" si="9"/>
        <v>0</v>
      </c>
      <c r="S30" s="237">
        <f t="shared" si="14"/>
        <v>111.6526491763492</v>
      </c>
      <c r="T30" s="238">
        <f>IF(ISBLANK(T11),AA30/INDEX(Constants!$B$2:$B$8, MATCH(T$2, Constants!$A$2:$A$8, 0)),T11)</f>
        <v>68.706349206349202</v>
      </c>
      <c r="U30" s="238">
        <f>IF(ISBLANK(U11),AB30/INDEX(Constants!$B$2:$B$8, MATCH(U$2, Constants!$A$2:$A$8, 0)),U11)</f>
        <v>26.22129997</v>
      </c>
      <c r="V30" s="238">
        <f>IF(ISBLANK(V11),AC30/INDEX(Constants!$B$2:$B$8, MATCH(V$2, Constants!$A$2:$A$8, 0)),V11)</f>
        <v>16.725000000000001</v>
      </c>
      <c r="W30" s="238">
        <f>IF(ISBLANK(W11),AD30/INDEX(Constants!$B$2:$B$8, MATCH(W$2, Constants!$A$2:$A$8, 0)),W11)</f>
        <v>0</v>
      </c>
      <c r="X30" s="238">
        <f>IF(ISBLANK(X11),AE30/INDEX(Constants!$B$2:$B$8, MATCH(X$2, Constants!$A$2:$A$8, 0)),X11)</f>
        <v>0</v>
      </c>
      <c r="Y30" s="238">
        <f>IF(ISBLANK(Y11),AF30/INDEX(Constants!$B$2:$B$8, MATCH(Y$2, Constants!$A$2:$A$8, 0)),Y11)</f>
        <v>0</v>
      </c>
      <c r="Z30" s="239">
        <f t="shared" si="15"/>
        <v>1189.2763943994446</v>
      </c>
      <c r="AA30" s="240">
        <f t="shared" si="16"/>
        <v>480.94444444444446</v>
      </c>
      <c r="AB30" s="240">
        <f>IF(ISBLANK($AB11), INDEX('Cities &amp; Towns'!$G$4:$G$259, MATCH($A11, 'Cities &amp; Towns'!$A$4:$A$259, 0)), $AB11)</f>
        <v>39.331949954999999</v>
      </c>
      <c r="AC30" s="240">
        <f t="shared" ref="AC30:AF30" si="27">AC11</f>
        <v>669</v>
      </c>
      <c r="AD30" s="240">
        <f t="shared" si="27"/>
        <v>0</v>
      </c>
      <c r="AE30" s="240">
        <f t="shared" si="27"/>
        <v>0</v>
      </c>
      <c r="AF30" s="240">
        <f t="shared" si="27"/>
        <v>0</v>
      </c>
      <c r="AG30" s="241"/>
      <c r="AH30" s="242"/>
      <c r="AI30" s="238">
        <f>INDEX('Cities &amp; Towns'!$Y$4:$Y$259, MATCH($A30, 'Cities &amp; Towns'!$A$4:$A$259, 0))</f>
        <v>15.407579112827277</v>
      </c>
      <c r="AJ30" s="241"/>
      <c r="AK30" s="242"/>
      <c r="AL30" s="243">
        <f t="shared" si="11"/>
        <v>1</v>
      </c>
    </row>
    <row r="31" spans="1:38" outlineLevel="1" x14ac:dyDescent="0.25">
      <c r="A31" s="221" t="s">
        <v>244</v>
      </c>
      <c r="B31" s="244">
        <f>IF(ISBLANK($B12), INDEX('Cities &amp; Towns'!$E$4:$E$259, MATCH($A31, 'Cities &amp; Towns'!$A$4:$A$259, 0)), $B12)</f>
        <v>1934</v>
      </c>
      <c r="C31" s="244">
        <f>IF(ISBLANK($C12), INDEX('Cities &amp; Towns'!$Q$4:$Q$259, MATCH($A31, 'Cities &amp; Towns'!$A$4:$A$259, 0)), $C12)</f>
        <v>1740.8003399999982</v>
      </c>
      <c r="D31" s="244">
        <f xml:space="preserve"> IF(ISBLANK($D12), IF(INDEX('Cities &amp; Towns'!$Z$4:$Z$259, MATCH($A31, 'Cities &amp; Towns'!$A$4:$A$259, 0)) = 0, "", INDEX('Cities &amp; Towns'!$Z$4:$Z$259, MATCH($A31, 'Cities &amp; Towns'!$A$4:$A$259, 0))), $D12)</f>
        <v>7486.1440000000002</v>
      </c>
      <c r="E31" s="245" cm="1">
        <f t="array" ref="E31">IF(ISBLANK(E12), MAX(0, ($E$3-SUM($E$5:$E$22))*(IF($B$3=0, 0, $B$3*$B31/SUM(IF(ISBLANK(E$5:E$22), B$24:B$41, 0))) + IF($C$3=0, 0, $C$3*$C31/SUM(IF(ISBLANK(E$5:E$22), C$24:C$41, 0))) + IF($D$3=0, 0, $D$3*$D31/SUM(IF(ISBLANK(E$5:E$22), D$24:D$41, 0))) + IF(1-SUM($B$3:$D$3)&lt;=0, 0, ((1-SUM($B$3:$D$3))*$Z31/SUM(IF(ISBLANK(E$5:E$22), Z$24:Z$41, 0)))))), E12)</f>
        <v>25610.239048774689</v>
      </c>
      <c r="F31" s="246">
        <f t="shared" ref="F31:K31" si="28">IF(ISBLANK(F12),F$3,F12)</f>
        <v>0.65</v>
      </c>
      <c r="G31" s="246">
        <f t="shared" si="28"/>
        <v>0.1</v>
      </c>
      <c r="H31" s="246">
        <f t="shared" si="28"/>
        <v>0.25</v>
      </c>
      <c r="I31" s="246">
        <f t="shared" si="28"/>
        <v>0</v>
      </c>
      <c r="J31" s="246">
        <f t="shared" si="28"/>
        <v>0</v>
      </c>
      <c r="K31" s="246">
        <f t="shared" si="28"/>
        <v>0</v>
      </c>
      <c r="L31" s="247">
        <f t="shared" si="13"/>
        <v>17.410126354772093</v>
      </c>
      <c r="M31" s="248">
        <f t="shared" si="4"/>
        <v>13.328133637106978</v>
      </c>
      <c r="N31" s="248">
        <f t="shared" si="5"/>
        <v>0.66452255430435114</v>
      </c>
      <c r="O31" s="248">
        <f t="shared" si="6"/>
        <v>3.4174701633607629</v>
      </c>
      <c r="P31" s="248">
        <f t="shared" si="7"/>
        <v>0</v>
      </c>
      <c r="Q31" s="248">
        <f t="shared" si="8"/>
        <v>0</v>
      </c>
      <c r="R31" s="248">
        <f t="shared" si="9"/>
        <v>0</v>
      </c>
      <c r="S31" s="247">
        <f t="shared" si="14"/>
        <v>95.617017306349197</v>
      </c>
      <c r="T31" s="248">
        <f>IF(ISBLANK(T12),AA31/INDEX(Constants!$B$2:$B$8, MATCH(T$2, Constants!$A$2:$A$8, 0)),T12)</f>
        <v>68.706349206349202</v>
      </c>
      <c r="U31" s="248">
        <f>IF(ISBLANK(U12),AB31/INDEX(Constants!$B$2:$B$8, MATCH(U$2, Constants!$A$2:$A$8, 0)),U12)</f>
        <v>10.185668100000001</v>
      </c>
      <c r="V31" s="248">
        <f>IF(ISBLANK(V12),AC31/INDEX(Constants!$B$2:$B$8, MATCH(V$2, Constants!$A$2:$A$8, 0)),V12)</f>
        <v>16.725000000000001</v>
      </c>
      <c r="W31" s="248">
        <f>IF(ISBLANK(W12),AD31/INDEX(Constants!$B$2:$B$8, MATCH(W$2, Constants!$A$2:$A$8, 0)),W12)</f>
        <v>0</v>
      </c>
      <c r="X31" s="248">
        <f>IF(ISBLANK(X12),AE31/INDEX(Constants!$B$2:$B$8, MATCH(X$2, Constants!$A$2:$A$8, 0)),X12)</f>
        <v>0</v>
      </c>
      <c r="Y31" s="249">
        <f>IF(ISBLANK(Y12),AF31/INDEX(Constants!$B$2:$B$8, MATCH(Y$2, Constants!$A$2:$A$8, 0)),Y12)</f>
        <v>0</v>
      </c>
      <c r="Z31" s="250">
        <f t="shared" si="15"/>
        <v>1165.2229465944445</v>
      </c>
      <c r="AA31" s="244">
        <f t="shared" si="16"/>
        <v>480.94444444444446</v>
      </c>
      <c r="AB31" s="244">
        <f>IF(ISBLANK($AB12), INDEX('Cities &amp; Towns'!$G$4:$G$259, MATCH($A12, 'Cities &amp; Towns'!$A$4:$A$259, 0)), $AB12)</f>
        <v>15.278502150000001</v>
      </c>
      <c r="AC31" s="244">
        <f t="shared" ref="AC31:AF31" si="29">AC12</f>
        <v>669</v>
      </c>
      <c r="AD31" s="244">
        <f t="shared" si="29"/>
        <v>0</v>
      </c>
      <c r="AE31" s="244">
        <f t="shared" si="29"/>
        <v>0</v>
      </c>
      <c r="AF31" s="244">
        <f t="shared" si="29"/>
        <v>0</v>
      </c>
      <c r="AG31" s="251"/>
      <c r="AH31" s="221"/>
      <c r="AI31" s="248">
        <f>INDEX('Cities &amp; Towns'!$Y$4:$Y$259, MATCH($A31, 'Cities &amp; Towns'!$A$4:$A$259, 0))</f>
        <v>2.1958593143446219</v>
      </c>
      <c r="AJ31" s="251"/>
      <c r="AK31" s="221"/>
      <c r="AL31" s="252">
        <f t="shared" si="11"/>
        <v>1</v>
      </c>
    </row>
    <row r="32" spans="1:38" outlineLevel="1" x14ac:dyDescent="0.25">
      <c r="A32" s="220" t="s">
        <v>245</v>
      </c>
      <c r="B32" s="234">
        <f>IF(ISBLANK($B13), INDEX('Cities &amp; Towns'!$E$4:$E$259, MATCH($A32, 'Cities &amp; Towns'!$A$4:$A$259, 0)), $B13)</f>
        <v>5104</v>
      </c>
      <c r="C32" s="234">
        <f>IF(ISBLANK($C13), INDEX('Cities &amp; Towns'!$Q$4:$Q$259, MATCH($A32, 'Cities &amp; Towns'!$A$4:$A$259, 0)), $C13)</f>
        <v>8308.1329200000146</v>
      </c>
      <c r="D32" s="234">
        <f xml:space="preserve"> IF(ISBLANK($D13), IF(INDEX('Cities &amp; Towns'!$Z$4:$Z$259, MATCH($A32, 'Cities &amp; Towns'!$A$4:$A$259, 0)) = 0, "", INDEX('Cities &amp; Towns'!$Z$4:$Z$259, MATCH($A32, 'Cities &amp; Towns'!$A$4:$A$259, 0))), $D13)</f>
        <v>23333.275000000001</v>
      </c>
      <c r="E32" s="235" cm="1">
        <f t="array" ref="E32">IF(ISBLANK(E13), MAX(0, ($E$3-SUM($E$5:$E$22))*(IF($B$3=0, 0, $B$3*$B32/SUM(IF(ISBLANK(E$5:E$22), B$24:B$41, 0))) + IF($C$3=0, 0, $C$3*$C32/SUM(IF(ISBLANK(E$5:E$22), C$24:C$41, 0))) + IF($D$3=0, 0, $D$3*$D32/SUM(IF(ISBLANK(E$5:E$22), D$24:D$41, 0))) + IF(1-SUM($B$3:$D$3)&lt;=0, 0, ((1-SUM($B$3:$D$3))*$Z32/SUM(IF(ISBLANK(E$5:E$22), Z$24:Z$41, 0)))))), E13)</f>
        <v>33881.472264726443</v>
      </c>
      <c r="F32" s="236">
        <f t="shared" ref="F32:K32" si="30">IF(ISBLANK(F13),F$3,F13)</f>
        <v>0.65</v>
      </c>
      <c r="G32" s="236">
        <f t="shared" si="30"/>
        <v>0.1</v>
      </c>
      <c r="H32" s="236">
        <f t="shared" si="30"/>
        <v>0.25</v>
      </c>
      <c r="I32" s="236">
        <f t="shared" si="30"/>
        <v>0</v>
      </c>
      <c r="J32" s="236">
        <f t="shared" si="30"/>
        <v>0</v>
      </c>
      <c r="K32" s="236">
        <f t="shared" si="30"/>
        <v>0</v>
      </c>
      <c r="L32" s="237">
        <f t="shared" si="13"/>
        <v>23.475529146049137</v>
      </c>
      <c r="M32" s="238">
        <f t="shared" si="4"/>
        <v>17.074879846447562</v>
      </c>
      <c r="N32" s="238">
        <f t="shared" si="5"/>
        <v>2.0224749799996355</v>
      </c>
      <c r="O32" s="238">
        <f t="shared" si="6"/>
        <v>4.3781743196019391</v>
      </c>
      <c r="P32" s="238">
        <f t="shared" si="7"/>
        <v>0</v>
      </c>
      <c r="Q32" s="238">
        <f t="shared" si="8"/>
        <v>0</v>
      </c>
      <c r="R32" s="238">
        <f t="shared" si="9"/>
        <v>0</v>
      </c>
      <c r="S32" s="237">
        <f t="shared" si="14"/>
        <v>121.41461456968253</v>
      </c>
      <c r="T32" s="238">
        <f>IF(ISBLANK(T13),AA32/INDEX(Constants!$B$2:$B$8, MATCH(T$2, Constants!$A$2:$A$8, 0)),T13)</f>
        <v>68.706349206349202</v>
      </c>
      <c r="U32" s="238">
        <f>IF(ISBLANK(U13),AB32/INDEX(Constants!$B$2:$B$8, MATCH(U$2, Constants!$A$2:$A$8, 0)),U13)</f>
        <v>35.983265363333338</v>
      </c>
      <c r="V32" s="238">
        <f>IF(ISBLANK(V13),AC32/INDEX(Constants!$B$2:$B$8, MATCH(V$2, Constants!$A$2:$A$8, 0)),V13)</f>
        <v>16.725000000000001</v>
      </c>
      <c r="W32" s="238">
        <f>IF(ISBLANK(W13),AD32/INDEX(Constants!$B$2:$B$8, MATCH(W$2, Constants!$A$2:$A$8, 0)),W13)</f>
        <v>0</v>
      </c>
      <c r="X32" s="238">
        <f>IF(ISBLANK(X13),AE32/INDEX(Constants!$B$2:$B$8, MATCH(X$2, Constants!$A$2:$A$8, 0)),X13)</f>
        <v>0</v>
      </c>
      <c r="Y32" s="238">
        <f>IF(ISBLANK(Y13),AF32/INDEX(Constants!$B$2:$B$8, MATCH(Y$2, Constants!$A$2:$A$8, 0)),Y13)</f>
        <v>0</v>
      </c>
      <c r="Z32" s="239">
        <f t="shared" si="15"/>
        <v>1203.9193424894445</v>
      </c>
      <c r="AA32" s="240">
        <f t="shared" si="16"/>
        <v>480.94444444444446</v>
      </c>
      <c r="AB32" s="240">
        <f>IF(ISBLANK($AB13), INDEX('Cities &amp; Towns'!$G$4:$G$259, MATCH($A13, 'Cities &amp; Towns'!$A$4:$A$259, 0)), $AB13)</f>
        <v>53.974898045000003</v>
      </c>
      <c r="AC32" s="240">
        <f t="shared" ref="AC32:AF32" si="31">AC13</f>
        <v>669</v>
      </c>
      <c r="AD32" s="240">
        <f t="shared" si="31"/>
        <v>0</v>
      </c>
      <c r="AE32" s="240">
        <f t="shared" si="31"/>
        <v>0</v>
      </c>
      <c r="AF32" s="240">
        <f t="shared" si="31"/>
        <v>0</v>
      </c>
      <c r="AG32" s="241"/>
      <c r="AH32" s="242"/>
      <c r="AI32" s="238">
        <f>INDEX('Cities &amp; Towns'!$Y$4:$Y$259, MATCH($A32, 'Cities &amp; Towns'!$A$4:$A$259, 0))</f>
        <v>7.1171488374910536</v>
      </c>
      <c r="AJ32" s="241"/>
      <c r="AK32" s="242"/>
      <c r="AL32" s="243">
        <f t="shared" si="11"/>
        <v>1</v>
      </c>
    </row>
    <row r="33" spans="1:38" outlineLevel="1" x14ac:dyDescent="0.25">
      <c r="A33" s="221" t="s">
        <v>246</v>
      </c>
      <c r="B33" s="244">
        <f>IF(ISBLANK($B14), INDEX('Cities &amp; Towns'!$E$4:$E$259, MATCH($A33, 'Cities &amp; Towns'!$A$4:$A$259, 0)), $B14)</f>
        <v>10723</v>
      </c>
      <c r="C33" s="244">
        <f>IF(ISBLANK($C14), INDEX('Cities &amp; Towns'!$Q$4:$Q$259, MATCH($A33, 'Cities &amp; Towns'!$A$4:$A$259, 0)), $C14)</f>
        <v>93500.753519999998</v>
      </c>
      <c r="D33" s="244">
        <f xml:space="preserve"> IF(ISBLANK($D14), IF(INDEX('Cities &amp; Towns'!$Z$4:$Z$259, MATCH($A33, 'Cities &amp; Towns'!$A$4:$A$259, 0)) = 0, "", INDEX('Cities &amp; Towns'!$Z$4:$Z$259, MATCH($A33, 'Cities &amp; Towns'!$A$4:$A$259, 0))), $D14)</f>
        <v>77238.574999999997</v>
      </c>
      <c r="E33" s="245" cm="1">
        <f t="array" ref="E33">IF(ISBLANK(E14), MAX(0, ($E$3-SUM($E$5:$E$22))*(IF($B$3=0, 0, $B$3*$B33/SUM(IF(ISBLANK(E$5:E$22), B$24:B$41, 0))) + IF($C$3=0, 0, $C$3*$C33/SUM(IF(ISBLANK(E$5:E$22), C$24:C$41, 0))) + IF($D$3=0, 0, $D$3*$D33/SUM(IF(ISBLANK(E$5:E$22), D$24:D$41, 0))) + IF(1-SUM($B$3:$D$3)&lt;=0, 0, ((1-SUM($B$3:$D$3))*$Z33/SUM(IF(ISBLANK(E$5:E$22), Z$24:Z$41, 0)))))), E14)</f>
        <v>48254.237422370512</v>
      </c>
      <c r="F33" s="246">
        <f t="shared" ref="F33:K33" si="32">IF(ISBLANK(F14),F$3,F14)</f>
        <v>0.65</v>
      </c>
      <c r="G33" s="246">
        <f t="shared" si="32"/>
        <v>0.1</v>
      </c>
      <c r="H33" s="246">
        <f t="shared" si="32"/>
        <v>0.25</v>
      </c>
      <c r="I33" s="246">
        <f t="shared" si="32"/>
        <v>0</v>
      </c>
      <c r="J33" s="246">
        <f t="shared" si="32"/>
        <v>0</v>
      </c>
      <c r="K33" s="246">
        <f t="shared" si="32"/>
        <v>0</v>
      </c>
      <c r="L33" s="247">
        <f t="shared" si="13"/>
        <v>0</v>
      </c>
      <c r="M33" s="248">
        <f t="shared" si="4"/>
        <v>0</v>
      </c>
      <c r="N33" s="248">
        <f t="shared" si="5"/>
        <v>0</v>
      </c>
      <c r="O33" s="248">
        <f t="shared" si="6"/>
        <v>0</v>
      </c>
      <c r="P33" s="248">
        <f t="shared" si="7"/>
        <v>0</v>
      </c>
      <c r="Q33" s="248">
        <f t="shared" si="8"/>
        <v>0</v>
      </c>
      <c r="R33" s="248">
        <f t="shared" si="9"/>
        <v>0</v>
      </c>
      <c r="S33" s="247">
        <f t="shared" si="14"/>
        <v>156.46662355634919</v>
      </c>
      <c r="T33" s="248">
        <f>IF(ISBLANK(T14),AA33/INDEX(Constants!$B$2:$B$8, MATCH(T$2, Constants!$A$2:$A$8, 0)),T14)</f>
        <v>68.706349206349202</v>
      </c>
      <c r="U33" s="248">
        <f>IF(ISBLANK(U14),AB33/INDEX(Constants!$B$2:$B$8, MATCH(U$2, Constants!$A$2:$A$8, 0)),U14)</f>
        <v>71.035274349999995</v>
      </c>
      <c r="V33" s="248">
        <f>IF(ISBLANK(V14),AC33/INDEX(Constants!$B$2:$B$8, MATCH(V$2, Constants!$A$2:$A$8, 0)),V14)</f>
        <v>16.725000000000001</v>
      </c>
      <c r="W33" s="248">
        <f>IF(ISBLANK(W14),AD33/INDEX(Constants!$B$2:$B$8, MATCH(W$2, Constants!$A$2:$A$8, 0)),W14)</f>
        <v>0</v>
      </c>
      <c r="X33" s="248">
        <f>IF(ISBLANK(X14),AE33/INDEX(Constants!$B$2:$B$8, MATCH(X$2, Constants!$A$2:$A$8, 0)),X14)</f>
        <v>0</v>
      </c>
      <c r="Y33" s="249">
        <f>IF(ISBLANK(Y14),AF33/INDEX(Constants!$B$2:$B$8, MATCH(Y$2, Constants!$A$2:$A$8, 0)),Y14)</f>
        <v>0</v>
      </c>
      <c r="Z33" s="250">
        <f t="shared" si="15"/>
        <v>1256.4973559694445</v>
      </c>
      <c r="AA33" s="244">
        <f t="shared" si="16"/>
        <v>480.94444444444446</v>
      </c>
      <c r="AB33" s="244">
        <f>IF(ISBLANK($AB14), INDEX('Cities &amp; Towns'!$G$4:$G$259, MATCH($A14, 'Cities &amp; Towns'!$A$4:$A$259, 0)), $AB14)</f>
        <v>106.552911525</v>
      </c>
      <c r="AC33" s="244">
        <f t="shared" ref="AC33:AF33" si="33">AC14</f>
        <v>669</v>
      </c>
      <c r="AD33" s="244">
        <f t="shared" si="33"/>
        <v>0</v>
      </c>
      <c r="AE33" s="244">
        <f t="shared" si="33"/>
        <v>0</v>
      </c>
      <c r="AF33" s="244">
        <f t="shared" si="33"/>
        <v>0</v>
      </c>
      <c r="AG33" s="251"/>
      <c r="AH33" s="221"/>
      <c r="AI33" s="248">
        <f>INDEX('Cities &amp; Towns'!$Y$4:$Y$259, MATCH($A33, 'Cities &amp; Towns'!$A$4:$A$259, 0))</f>
        <v>50.302591013588042</v>
      </c>
      <c r="AJ33" s="251"/>
      <c r="AK33" s="221"/>
      <c r="AL33" s="252" t="str">
        <f t="shared" si="11"/>
        <v/>
      </c>
    </row>
    <row r="34" spans="1:38" outlineLevel="1" x14ac:dyDescent="0.25">
      <c r="A34" s="220" t="s">
        <v>247</v>
      </c>
      <c r="B34" s="234">
        <f>IF(ISBLANK($B15), INDEX('Cities &amp; Towns'!$E$4:$E$259, MATCH($A34, 'Cities &amp; Towns'!$A$4:$A$259, 0)), $B15)</f>
        <v>4167</v>
      </c>
      <c r="C34" s="234">
        <f>IF(ISBLANK($C15), INDEX('Cities &amp; Towns'!$Q$4:$Q$259, MATCH($A34, 'Cities &amp; Towns'!$A$4:$A$259, 0)), $C15)</f>
        <v>5973.3454499999989</v>
      </c>
      <c r="D34" s="234">
        <f xml:space="preserve"> IF(ISBLANK($D15), IF(INDEX('Cities &amp; Towns'!$Z$4:$Z$259, MATCH($A34, 'Cities &amp; Towns'!$A$4:$A$259, 0)) = 0, "", INDEX('Cities &amp; Towns'!$Z$4:$Z$259, MATCH($A34, 'Cities &amp; Towns'!$A$4:$A$259, 0))), $D15)</f>
        <v>19705.962</v>
      </c>
      <c r="E34" s="235" cm="1">
        <f t="array" ref="E34">IF(ISBLANK(E15), MAX(0, ($E$3-SUM($E$5:$E$22))*(IF($B$3=0, 0, $B$3*$B34/SUM(IF(ISBLANK(E$5:E$22), B$24:B$41, 0))) + IF($C$3=0, 0, $C$3*$C34/SUM(IF(ISBLANK(E$5:E$22), C$24:C$41, 0))) + IF($D$3=0, 0, $D$3*$D34/SUM(IF(ISBLANK(E$5:E$22), D$24:D$41, 0))) + IF(1-SUM($B$3:$D$3)&lt;=0, 0, ((1-SUM($B$3:$D$3))*$Z34/SUM(IF(ISBLANK(E$5:E$22), Z$24:Z$41, 0)))))), E15)</f>
        <v>31218.090519573972</v>
      </c>
      <c r="F34" s="236">
        <f t="shared" ref="F34:K34" si="34">IF(ISBLANK(F15),F$3,F15)</f>
        <v>0.65</v>
      </c>
      <c r="G34" s="236">
        <f t="shared" si="34"/>
        <v>0.1</v>
      </c>
      <c r="H34" s="236">
        <f t="shared" si="34"/>
        <v>0.25</v>
      </c>
      <c r="I34" s="236">
        <f t="shared" si="34"/>
        <v>0</v>
      </c>
      <c r="J34" s="236">
        <f t="shared" si="34"/>
        <v>0</v>
      </c>
      <c r="K34" s="236">
        <f t="shared" si="34"/>
        <v>0</v>
      </c>
      <c r="L34" s="237">
        <f t="shared" si="13"/>
        <v>21.443897240389177</v>
      </c>
      <c r="M34" s="238">
        <f t="shared" si="4"/>
        <v>15.967403127787586</v>
      </c>
      <c r="N34" s="238">
        <f t="shared" si="5"/>
        <v>1.382288182399646</v>
      </c>
      <c r="O34" s="238">
        <f t="shared" si="6"/>
        <v>4.0942059302019445</v>
      </c>
      <c r="P34" s="238">
        <f t="shared" si="7"/>
        <v>0</v>
      </c>
      <c r="Q34" s="238">
        <f t="shared" si="8"/>
        <v>0</v>
      </c>
      <c r="R34" s="238">
        <f t="shared" si="9"/>
        <v>0</v>
      </c>
      <c r="S34" s="237">
        <f t="shared" si="14"/>
        <v>105.70104288301587</v>
      </c>
      <c r="T34" s="238">
        <f>IF(ISBLANK(T15),AA34/INDEX(Constants!$B$2:$B$8, MATCH(T$2, Constants!$A$2:$A$8, 0)),T15)</f>
        <v>68.706349206349202</v>
      </c>
      <c r="U34" s="238">
        <f>IF(ISBLANK(U15),AB34/INDEX(Constants!$B$2:$B$8, MATCH(U$2, Constants!$A$2:$A$8, 0)),U15)</f>
        <v>20.269693676666666</v>
      </c>
      <c r="V34" s="238">
        <f>IF(ISBLANK(V15),AC34/INDEX(Constants!$B$2:$B$8, MATCH(V$2, Constants!$A$2:$A$8, 0)),V15)</f>
        <v>16.725000000000001</v>
      </c>
      <c r="W34" s="238">
        <f>IF(ISBLANK(W15),AD34/INDEX(Constants!$B$2:$B$8, MATCH(W$2, Constants!$A$2:$A$8, 0)),W15)</f>
        <v>0</v>
      </c>
      <c r="X34" s="238">
        <f>IF(ISBLANK(X15),AE34/INDEX(Constants!$B$2:$B$8, MATCH(X$2, Constants!$A$2:$A$8, 0)),X15)</f>
        <v>0</v>
      </c>
      <c r="Y34" s="238">
        <f>IF(ISBLANK(Y15),AF34/INDEX(Constants!$B$2:$B$8, MATCH(Y$2, Constants!$A$2:$A$8, 0)),Y15)</f>
        <v>0</v>
      </c>
      <c r="Z34" s="239">
        <f t="shared" si="15"/>
        <v>1180.3489849594444</v>
      </c>
      <c r="AA34" s="240">
        <f t="shared" si="16"/>
        <v>480.94444444444446</v>
      </c>
      <c r="AB34" s="240">
        <f>IF(ISBLANK($AB15), INDEX('Cities &amp; Towns'!$G$4:$G$259, MATCH($A15, 'Cities &amp; Towns'!$A$4:$A$259, 0)), $AB15)</f>
        <v>30.404540515000001</v>
      </c>
      <c r="AC34" s="240">
        <f t="shared" ref="AC34:AF34" si="35">AC15</f>
        <v>669</v>
      </c>
      <c r="AD34" s="240">
        <f t="shared" si="35"/>
        <v>0</v>
      </c>
      <c r="AE34" s="240">
        <f t="shared" si="35"/>
        <v>0</v>
      </c>
      <c r="AF34" s="240">
        <f t="shared" si="35"/>
        <v>0</v>
      </c>
      <c r="AG34" s="241"/>
      <c r="AH34" s="242"/>
      <c r="AI34" s="238">
        <f>INDEX('Cities &amp; Towns'!$Y$4:$Y$259, MATCH($A34, 'Cities &amp; Towns'!$A$4:$A$259, 0))</f>
        <v>11.654593497181732</v>
      </c>
      <c r="AJ34" s="241"/>
      <c r="AK34" s="242"/>
      <c r="AL34" s="243">
        <f t="shared" si="11"/>
        <v>1</v>
      </c>
    </row>
    <row r="35" spans="1:38" outlineLevel="1" x14ac:dyDescent="0.25">
      <c r="A35" s="221" t="s">
        <v>248</v>
      </c>
      <c r="B35" s="244">
        <f>IF(ISBLANK($B16), INDEX('Cities &amp; Towns'!$E$4:$E$259, MATCH($A35, 'Cities &amp; Towns'!$A$4:$A$259, 0)), $B16)</f>
        <v>7717</v>
      </c>
      <c r="C35" s="244">
        <f>IF(ISBLANK($C16), INDEX('Cities &amp; Towns'!$Q$4:$Q$259, MATCH($A35, 'Cities &amp; Towns'!$A$4:$A$259, 0)), $C16)</f>
        <v>8618.0266800000045</v>
      </c>
      <c r="D35" s="244">
        <f xml:space="preserve"> IF(ISBLANK($D16), IF(INDEX('Cities &amp; Towns'!$Z$4:$Z$259, MATCH($A35, 'Cities &amp; Towns'!$A$4:$A$259, 0)) = 0, "", INDEX('Cities &amp; Towns'!$Z$4:$Z$259, MATCH($A35, 'Cities &amp; Towns'!$A$4:$A$259, 0))), $D16)</f>
        <v>56692.036999999997</v>
      </c>
      <c r="E35" s="245" cm="1">
        <f t="array" ref="E35">IF(ISBLANK(E16), MAX(0, ($E$3-SUM($E$5:$E$22))*(IF($B$3=0, 0, $B$3*$B35/SUM(IF(ISBLANK(E$5:E$22), B$24:B$41, 0))) + IF($C$3=0, 0, $C$3*$C35/SUM(IF(ISBLANK(E$5:E$22), C$24:C$41, 0))) + IF($D$3=0, 0, $D$3*$D35/SUM(IF(ISBLANK(E$5:E$22), D$24:D$41, 0))) + IF(1-SUM($B$3:$D$3)&lt;=0, 0, ((1-SUM($B$3:$D$3))*$Z35/SUM(IF(ISBLANK(E$5:E$22), Z$24:Z$41, 0)))))), E16)</f>
        <v>40740.875546755378</v>
      </c>
      <c r="F35" s="246">
        <f t="shared" ref="F35:K35" si="36">IF(ISBLANK(F16),F$3,F16)</f>
        <v>0.65</v>
      </c>
      <c r="G35" s="246">
        <f t="shared" si="36"/>
        <v>0.1</v>
      </c>
      <c r="H35" s="246">
        <f t="shared" si="36"/>
        <v>0.25</v>
      </c>
      <c r="I35" s="246">
        <f t="shared" si="36"/>
        <v>0</v>
      </c>
      <c r="J35" s="246">
        <f t="shared" si="36"/>
        <v>0</v>
      </c>
      <c r="K35" s="246">
        <f t="shared" si="36"/>
        <v>0</v>
      </c>
      <c r="L35" s="247">
        <f t="shared" si="13"/>
        <v>28.520535399629331</v>
      </c>
      <c r="M35" s="248">
        <f t="shared" si="4"/>
        <v>20.16328610670212</v>
      </c>
      <c r="N35" s="248">
        <f t="shared" si="5"/>
        <v>3.1871759322343598</v>
      </c>
      <c r="O35" s="248">
        <f t="shared" si="6"/>
        <v>5.1700733606928519</v>
      </c>
      <c r="P35" s="248">
        <f t="shared" si="7"/>
        <v>0</v>
      </c>
      <c r="Q35" s="248">
        <f t="shared" si="8"/>
        <v>0</v>
      </c>
      <c r="R35" s="248">
        <f t="shared" si="9"/>
        <v>0</v>
      </c>
      <c r="S35" s="247">
        <f t="shared" si="14"/>
        <v>144.21548712968254</v>
      </c>
      <c r="T35" s="248">
        <f>IF(ISBLANK(T16),AA35/INDEX(Constants!$B$2:$B$8, MATCH(T$2, Constants!$A$2:$A$8, 0)),T16)</f>
        <v>68.706349206349202</v>
      </c>
      <c r="U35" s="248">
        <f>IF(ISBLANK(U16),AB35/INDEX(Constants!$B$2:$B$8, MATCH(U$2, Constants!$A$2:$A$8, 0)),U16)</f>
        <v>58.784137923333333</v>
      </c>
      <c r="V35" s="248">
        <f>IF(ISBLANK(V16),AC35/INDEX(Constants!$B$2:$B$8, MATCH(V$2, Constants!$A$2:$A$8, 0)),V16)</f>
        <v>16.725000000000001</v>
      </c>
      <c r="W35" s="248">
        <f>IF(ISBLANK(W16),AD35/INDEX(Constants!$B$2:$B$8, MATCH(W$2, Constants!$A$2:$A$8, 0)),W16)</f>
        <v>0</v>
      </c>
      <c r="X35" s="248">
        <f>IF(ISBLANK(X16),AE35/INDEX(Constants!$B$2:$B$8, MATCH(X$2, Constants!$A$2:$A$8, 0)),X16)</f>
        <v>0</v>
      </c>
      <c r="Y35" s="249">
        <f>IF(ISBLANK(Y16),AF35/INDEX(Constants!$B$2:$B$8, MATCH(Y$2, Constants!$A$2:$A$8, 0)),Y16)</f>
        <v>0</v>
      </c>
      <c r="Z35" s="250">
        <f t="shared" si="15"/>
        <v>1238.1206513294444</v>
      </c>
      <c r="AA35" s="244">
        <f t="shared" si="16"/>
        <v>480.94444444444446</v>
      </c>
      <c r="AB35" s="244">
        <f>IF(ISBLANK($AB16), INDEX('Cities &amp; Towns'!$G$4:$G$259, MATCH($A16, 'Cities &amp; Towns'!$A$4:$A$259, 0)), $AB16)</f>
        <v>88.176206884999999</v>
      </c>
      <c r="AC35" s="244">
        <f t="shared" ref="AC35:AF35" si="37">AC16</f>
        <v>669</v>
      </c>
      <c r="AD35" s="244">
        <f t="shared" si="37"/>
        <v>0</v>
      </c>
      <c r="AE35" s="244">
        <f t="shared" si="37"/>
        <v>0</v>
      </c>
      <c r="AF35" s="244">
        <f t="shared" si="37"/>
        <v>0</v>
      </c>
      <c r="AG35" s="251"/>
      <c r="AH35" s="221"/>
      <c r="AI35" s="248">
        <f>INDEX('Cities &amp; Towns'!$Y$4:$Y$259, MATCH($A35, 'Cities &amp; Towns'!$A$4:$A$259, 0))</f>
        <v>52.388824016005309</v>
      </c>
      <c r="AJ35" s="251"/>
      <c r="AK35" s="221"/>
      <c r="AL35" s="252" t="str">
        <f t="shared" si="11"/>
        <v/>
      </c>
    </row>
    <row r="36" spans="1:38" outlineLevel="1" x14ac:dyDescent="0.25">
      <c r="A36" s="220" t="s">
        <v>249</v>
      </c>
      <c r="B36" s="234">
        <f>IF(ISBLANK($B17), INDEX('Cities &amp; Towns'!$E$4:$E$259, MATCH($A36, 'Cities &amp; Towns'!$A$4:$A$259, 0)), $B17)</f>
        <v>20292</v>
      </c>
      <c r="C36" s="234">
        <f>IF(ISBLANK($C17), INDEX('Cities &amp; Towns'!$Q$4:$Q$259, MATCH($A36, 'Cities &amp; Towns'!$A$4:$A$259, 0)), $C17)</f>
        <v>23465.412000000004</v>
      </c>
      <c r="D36" s="234">
        <f xml:space="preserve"> IF(ISBLANK($D17), IF(INDEX('Cities &amp; Towns'!$Z$4:$Z$259, MATCH($A36, 'Cities &amp; Towns'!$A$4:$A$259, 0)) = 0, "", INDEX('Cities &amp; Towns'!$Z$4:$Z$259, MATCH($A36, 'Cities &amp; Towns'!$A$4:$A$259, 0))), $D17)</f>
        <v>200329.639</v>
      </c>
      <c r="E36" s="235" cm="1">
        <f t="array" ref="E36">IF(ISBLANK(E17), MAX(0, ($E$3-SUM($E$5:$E$22))*(IF($B$3=0, 0, $B$3*$B36/SUM(IF(ISBLANK(E$5:E$22), B$24:B$41, 0))) + IF($C$3=0, 0, $C$3*$C36/SUM(IF(ISBLANK(E$5:E$22), C$24:C$41, 0))) + IF($D$3=0, 0, $D$3*$D36/SUM(IF(ISBLANK(E$5:E$22), D$24:D$41, 0))) + IF(1-SUM($B$3:$D$3)&lt;=0, 0, ((1-SUM($B$3:$D$3))*$Z36/SUM(IF(ISBLANK(E$5:E$22), Z$24:Z$41, 0)))))), E17)</f>
        <v>74060.933180795793</v>
      </c>
      <c r="F36" s="236">
        <f t="shared" ref="F36:K36" si="38">IF(ISBLANK(F17),F$3,F17)</f>
        <v>0.65</v>
      </c>
      <c r="G36" s="236">
        <f t="shared" si="38"/>
        <v>0.1</v>
      </c>
      <c r="H36" s="236">
        <f t="shared" si="38"/>
        <v>0.25</v>
      </c>
      <c r="I36" s="236">
        <f t="shared" si="38"/>
        <v>0</v>
      </c>
      <c r="J36" s="236">
        <f t="shared" si="38"/>
        <v>0</v>
      </c>
      <c r="K36" s="236">
        <f t="shared" si="38"/>
        <v>0</v>
      </c>
      <c r="L36" s="237">
        <f t="shared" si="13"/>
        <v>53.137525040463807</v>
      </c>
      <c r="M36" s="238">
        <f t="shared" si="4"/>
        <v>35.026167362997974</v>
      </c>
      <c r="N36" s="238">
        <f t="shared" si="5"/>
        <v>9.1302891228509679</v>
      </c>
      <c r="O36" s="238">
        <f t="shared" si="6"/>
        <v>8.9810685546148665</v>
      </c>
      <c r="P36" s="238">
        <f t="shared" si="7"/>
        <v>0</v>
      </c>
      <c r="Q36" s="238">
        <f t="shared" si="8"/>
        <v>0</v>
      </c>
      <c r="R36" s="238">
        <f t="shared" si="9"/>
        <v>0</v>
      </c>
      <c r="S36" s="237">
        <f t="shared" si="14"/>
        <v>265.39297860634923</v>
      </c>
      <c r="T36" s="238">
        <f>IF(ISBLANK(T17),AA36/INDEX(Constants!$B$2:$B$8, MATCH(T$2, Constants!$A$2:$A$8, 0)),T17)</f>
        <v>68.706349206349202</v>
      </c>
      <c r="U36" s="238">
        <f>IF(ISBLANK(U17),AB36/INDEX(Constants!$B$2:$B$8, MATCH(U$2, Constants!$A$2:$A$8, 0)),U17)</f>
        <v>179.96162939999999</v>
      </c>
      <c r="V36" s="238">
        <f>IF(ISBLANK(V17),AC36/INDEX(Constants!$B$2:$B$8, MATCH(V$2, Constants!$A$2:$A$8, 0)),V17)</f>
        <v>16.725000000000001</v>
      </c>
      <c r="W36" s="238">
        <f>IF(ISBLANK(W17),AD36/INDEX(Constants!$B$2:$B$8, MATCH(W$2, Constants!$A$2:$A$8, 0)),W17)</f>
        <v>0</v>
      </c>
      <c r="X36" s="238">
        <f>IF(ISBLANK(X17),AE36/INDEX(Constants!$B$2:$B$8, MATCH(X$2, Constants!$A$2:$A$8, 0)),X17)</f>
        <v>0</v>
      </c>
      <c r="Y36" s="238">
        <f>IF(ISBLANK(Y17),AF36/INDEX(Constants!$B$2:$B$8, MATCH(Y$2, Constants!$A$2:$A$8, 0)),Y17)</f>
        <v>0</v>
      </c>
      <c r="Z36" s="239">
        <f t="shared" si="15"/>
        <v>1419.8868885444444</v>
      </c>
      <c r="AA36" s="240">
        <f t="shared" si="16"/>
        <v>480.94444444444446</v>
      </c>
      <c r="AB36" s="240">
        <f>IF(ISBLANK($AB17), INDEX('Cities &amp; Towns'!$G$4:$G$259, MATCH($A17, 'Cities &amp; Towns'!$A$4:$A$259, 0)), $AB17)</f>
        <v>269.94244409999999</v>
      </c>
      <c r="AC36" s="240">
        <f t="shared" ref="AC36:AF36" si="39">AC17</f>
        <v>669</v>
      </c>
      <c r="AD36" s="240">
        <f t="shared" si="39"/>
        <v>0</v>
      </c>
      <c r="AE36" s="240">
        <f t="shared" si="39"/>
        <v>0</v>
      </c>
      <c r="AF36" s="240">
        <f t="shared" si="39"/>
        <v>0</v>
      </c>
      <c r="AG36" s="241"/>
      <c r="AH36" s="242"/>
      <c r="AI36" s="238">
        <f>INDEX('Cities &amp; Towns'!$Y$4:$Y$259, MATCH($A36, 'Cities &amp; Towns'!$A$4:$A$259, 0))</f>
        <v>194.33063992138636</v>
      </c>
      <c r="AJ36" s="241"/>
      <c r="AK36" s="242"/>
      <c r="AL36" s="243" t="str">
        <f t="shared" si="11"/>
        <v/>
      </c>
    </row>
    <row r="37" spans="1:38" outlineLevel="1" x14ac:dyDescent="0.25">
      <c r="A37" s="221" t="s">
        <v>250</v>
      </c>
      <c r="B37" s="244">
        <f>IF(ISBLANK($B18), INDEX('Cities &amp; Towns'!$E$4:$E$259, MATCH($A37, 'Cities &amp; Towns'!$A$4:$A$259, 0)), $B18)</f>
        <v>794</v>
      </c>
      <c r="C37" s="244">
        <f>IF(ISBLANK($C18), INDEX('Cities &amp; Towns'!$Q$4:$Q$259, MATCH($A37, 'Cities &amp; Towns'!$A$4:$A$259, 0)), $C18)</f>
        <v>800.65962000000002</v>
      </c>
      <c r="D37" s="244">
        <f xml:space="preserve"> IF(ISBLANK($D18), IF(INDEX('Cities &amp; Towns'!$Z$4:$Z$259, MATCH($A37, 'Cities &amp; Towns'!$A$4:$A$259, 0)) = 0, "", INDEX('Cities &amp; Towns'!$Z$4:$Z$259, MATCH($A37, 'Cities &amp; Towns'!$A$4:$A$259, 0))), $D18)</f>
        <v>3208.8690000000001</v>
      </c>
      <c r="E37" s="245" cm="1">
        <f t="array" ref="E37">IF(ISBLANK(E18), MAX(0, ($E$3-SUM($E$5:$E$22))*(IF($B$3=0, 0, $B$3*$B37/SUM(IF(ISBLANK(E$5:E$22), B$24:B$41, 0))) + IF($C$3=0, 0, $C$3*$C37/SUM(IF(ISBLANK(E$5:E$22), C$24:C$41, 0))) + IF($D$3=0, 0, $D$3*$D37/SUM(IF(ISBLANK(E$5:E$22), D$24:D$41, 0))) + IF(1-SUM($B$3:$D$3)&lt;=0, 0, ((1-SUM($B$3:$D$3))*$Z37/SUM(IF(ISBLANK(E$5:E$22), Z$24:Z$41, 0)))))), E18)</f>
        <v>22708.792966890516</v>
      </c>
      <c r="F37" s="253">
        <f t="shared" ref="F37:K37" si="40">IF(ISBLANK(F18),F$3,F18)</f>
        <v>0.65</v>
      </c>
      <c r="G37" s="253">
        <f t="shared" si="40"/>
        <v>0.1</v>
      </c>
      <c r="H37" s="253">
        <f t="shared" si="40"/>
        <v>0.25</v>
      </c>
      <c r="I37" s="253">
        <f t="shared" si="40"/>
        <v>0</v>
      </c>
      <c r="J37" s="253">
        <f t="shared" si="40"/>
        <v>0</v>
      </c>
      <c r="K37" s="253">
        <f t="shared" si="40"/>
        <v>0</v>
      </c>
      <c r="L37" s="247">
        <f t="shared" si="13"/>
        <v>15.308717073034806</v>
      </c>
      <c r="M37" s="248">
        <f t="shared" si="4"/>
        <v>11.980723328385125</v>
      </c>
      <c r="N37" s="248">
        <f t="shared" si="5"/>
        <v>0.25601340403811029</v>
      </c>
      <c r="O37" s="248">
        <f t="shared" si="6"/>
        <v>3.0719803406115704</v>
      </c>
      <c r="P37" s="248">
        <f t="shared" si="7"/>
        <v>0</v>
      </c>
      <c r="Q37" s="248">
        <f t="shared" si="8"/>
        <v>0</v>
      </c>
      <c r="R37" s="248">
        <f t="shared" si="9"/>
        <v>0</v>
      </c>
      <c r="S37" s="247">
        <f t="shared" si="14"/>
        <v>89.043859569682525</v>
      </c>
      <c r="T37" s="248">
        <f>IF(ISBLANK(T18),AA37/INDEX(Constants!$B$2:$B$8, MATCH(T$2, Constants!$A$2:$A$8, 0)),T18)</f>
        <v>68.706349206349202</v>
      </c>
      <c r="U37" s="248">
        <f>IF(ISBLANK(U18),AB37/INDEX(Constants!$B$2:$B$8, MATCH(U$2, Constants!$A$2:$A$8, 0)),U18)</f>
        <v>3.6125103633333335</v>
      </c>
      <c r="V37" s="248">
        <f>IF(ISBLANK(V18),AC37/INDEX(Constants!$B$2:$B$8, MATCH(V$2, Constants!$A$2:$A$8, 0)),V18)</f>
        <v>16.725000000000001</v>
      </c>
      <c r="W37" s="248">
        <f>IF(ISBLANK(W18),AD37/INDEX(Constants!$B$2:$B$8, MATCH(W$2, Constants!$A$2:$A$8, 0)),W18)</f>
        <v>0</v>
      </c>
      <c r="X37" s="248">
        <f>IF(ISBLANK(X18),AE37/INDEX(Constants!$B$2:$B$8, MATCH(X$2, Constants!$A$2:$A$8, 0)),X18)</f>
        <v>0</v>
      </c>
      <c r="Y37" s="249">
        <f>IF(ISBLANK(Y18),AF37/INDEX(Constants!$B$2:$B$8, MATCH(Y$2, Constants!$A$2:$A$8, 0)),Y18)</f>
        <v>0</v>
      </c>
      <c r="Z37" s="250">
        <f t="shared" si="15"/>
        <v>1155.3632099894444</v>
      </c>
      <c r="AA37" s="244">
        <f t="shared" si="16"/>
        <v>480.94444444444446</v>
      </c>
      <c r="AB37" s="244">
        <f>IF(ISBLANK($AB18), INDEX('Cities &amp; Towns'!$G$4:$G$259, MATCH($A18, 'Cities &amp; Towns'!$A$4:$A$259, 0)), $AB18)</f>
        <v>5.4187655450000003</v>
      </c>
      <c r="AC37" s="244">
        <f t="shared" ref="AC37:AF37" si="41">AC18</f>
        <v>669</v>
      </c>
      <c r="AD37" s="244">
        <f t="shared" si="41"/>
        <v>0</v>
      </c>
      <c r="AE37" s="244">
        <f t="shared" si="41"/>
        <v>0</v>
      </c>
      <c r="AF37" s="244">
        <f t="shared" si="41"/>
        <v>0</v>
      </c>
      <c r="AG37" s="251"/>
      <c r="AH37" s="221"/>
      <c r="AI37" s="248">
        <f>INDEX('Cities &amp; Towns'!$Y$4:$Y$259, MATCH($A37, 'Cities &amp; Towns'!$A$4:$A$259, 0))</f>
        <v>0</v>
      </c>
      <c r="AJ37" s="251"/>
      <c r="AK37" s="221"/>
      <c r="AL37" s="252">
        <f t="shared" si="11"/>
        <v>1</v>
      </c>
    </row>
    <row r="38" spans="1:38" outlineLevel="1" x14ac:dyDescent="0.25">
      <c r="A38" s="220" t="s">
        <v>251</v>
      </c>
      <c r="B38" s="234">
        <f>IF(ISBLANK($B19), INDEX('Cities &amp; Towns'!$E$4:$E$259, MATCH($A38, 'Cities &amp; Towns'!$A$4:$A$259, 0)), $B19)</f>
        <v>3129</v>
      </c>
      <c r="C38" s="234">
        <f>IF(ISBLANK($C19), INDEX('Cities &amp; Towns'!$Q$4:$Q$259, MATCH($A38, 'Cities &amp; Towns'!$A$4:$A$259, 0)), $C19)</f>
        <v>2709.3628799999974</v>
      </c>
      <c r="D38" s="234">
        <f xml:space="preserve"> IF(ISBLANK($D19), IF(INDEX('Cities &amp; Towns'!$Z$4:$Z$259, MATCH($A38, 'Cities &amp; Towns'!$A$4:$A$259, 0)) = 0, "", INDEX('Cities &amp; Towns'!$Z$4:$Z$259, MATCH($A38, 'Cities &amp; Towns'!$A$4:$A$259, 0))), $D19)</f>
        <v>11998.697</v>
      </c>
      <c r="E38" s="235" cm="1">
        <f t="array" ref="E38">IF(ISBLANK(E19), MAX(0, ($E$3-SUM($E$5:$E$22))*(IF($B$3=0, 0, $B$3*$B38/SUM(IF(ISBLANK(E$5:E$22), B$24:B$41, 0))) + IF($C$3=0, 0, $C$3*$C38/SUM(IF(ISBLANK(E$5:E$22), C$24:C$41, 0))) + IF($D$3=0, 0, $D$3*$D38/SUM(IF(ISBLANK(E$5:E$22), D$24:D$41, 0))) + IF(1-SUM($B$3:$D$3)&lt;=0, 0, ((1-SUM($B$3:$D$3))*$Z38/SUM(IF(ISBLANK(E$5:E$22), Z$24:Z$41, 0)))))), E19)</f>
        <v>28647.990334871269</v>
      </c>
      <c r="F38" s="236">
        <f t="shared" ref="F38:K38" si="42">IF(ISBLANK(F19),F$3,F19)</f>
        <v>0.65</v>
      </c>
      <c r="G38" s="236">
        <f t="shared" si="42"/>
        <v>0.1</v>
      </c>
      <c r="H38" s="236">
        <f t="shared" si="42"/>
        <v>0.25</v>
      </c>
      <c r="I38" s="236">
        <f t="shared" si="42"/>
        <v>0</v>
      </c>
      <c r="J38" s="236">
        <f t="shared" si="42"/>
        <v>0</v>
      </c>
      <c r="K38" s="236">
        <f t="shared" si="42"/>
        <v>0</v>
      </c>
      <c r="L38" s="237">
        <f t="shared" si="13"/>
        <v>19.608901752351223</v>
      </c>
      <c r="M38" s="238">
        <f t="shared" si="4"/>
        <v>14.74055058353032</v>
      </c>
      <c r="N38" s="238">
        <f t="shared" si="5"/>
        <v>1.0887228140695377</v>
      </c>
      <c r="O38" s="238">
        <f t="shared" si="6"/>
        <v>3.7796283547513636</v>
      </c>
      <c r="P38" s="238">
        <f t="shared" si="7"/>
        <v>0</v>
      </c>
      <c r="Q38" s="238">
        <f t="shared" si="8"/>
        <v>0</v>
      </c>
      <c r="R38" s="238">
        <f t="shared" si="9"/>
        <v>0</v>
      </c>
      <c r="S38" s="237">
        <f t="shared" si="14"/>
        <v>102.37122063968255</v>
      </c>
      <c r="T38" s="238">
        <f>IF(ISBLANK(T19),AA38/INDEX(Constants!$B$2:$B$8, MATCH(T$2, Constants!$A$2:$A$8, 0)),T19)</f>
        <v>68.706349206349202</v>
      </c>
      <c r="U38" s="238">
        <f>IF(ISBLANK(U19),AB38/INDEX(Constants!$B$2:$B$8, MATCH(U$2, Constants!$A$2:$A$8, 0)),U19)</f>
        <v>16.939871433333334</v>
      </c>
      <c r="V38" s="238">
        <f>IF(ISBLANK(V19),AC38/INDEX(Constants!$B$2:$B$8, MATCH(V$2, Constants!$A$2:$A$8, 0)),V19)</f>
        <v>16.725000000000001</v>
      </c>
      <c r="W38" s="238">
        <f>IF(ISBLANK(W19),AD38/INDEX(Constants!$B$2:$B$8, MATCH(W$2, Constants!$A$2:$A$8, 0)),W19)</f>
        <v>0</v>
      </c>
      <c r="X38" s="238">
        <f>IF(ISBLANK(X19),AE38/INDEX(Constants!$B$2:$B$8, MATCH(X$2, Constants!$A$2:$A$8, 0)),X19)</f>
        <v>0</v>
      </c>
      <c r="Y38" s="238">
        <f>IF(ISBLANK(Y19),AF38/INDEX(Constants!$B$2:$B$8, MATCH(Y$2, Constants!$A$2:$A$8, 0)),Y19)</f>
        <v>0</v>
      </c>
      <c r="Z38" s="239">
        <f t="shared" si="15"/>
        <v>1175.3542515944446</v>
      </c>
      <c r="AA38" s="240">
        <f t="shared" si="16"/>
        <v>480.94444444444446</v>
      </c>
      <c r="AB38" s="240">
        <f>IF(ISBLANK($AB19), INDEX('Cities &amp; Towns'!$G$4:$G$259, MATCH($A19, 'Cities &amp; Towns'!$A$4:$A$259, 0)), $AB19)</f>
        <v>25.409807150000002</v>
      </c>
      <c r="AC38" s="240">
        <f t="shared" ref="AC38:AF38" si="43">AC19</f>
        <v>669</v>
      </c>
      <c r="AD38" s="240">
        <f t="shared" si="43"/>
        <v>0</v>
      </c>
      <c r="AE38" s="240">
        <f t="shared" si="43"/>
        <v>0</v>
      </c>
      <c r="AF38" s="240">
        <f t="shared" si="43"/>
        <v>0</v>
      </c>
      <c r="AG38" s="241"/>
      <c r="AH38" s="242"/>
      <c r="AI38" s="238">
        <f>INDEX('Cities &amp; Towns'!$Y$4:$Y$259, MATCH($A38, 'Cities &amp; Towns'!$A$4:$A$259, 0))</f>
        <v>3.7736142804325739</v>
      </c>
      <c r="AJ38" s="241"/>
      <c r="AK38" s="242"/>
      <c r="AL38" s="243">
        <f t="shared" si="11"/>
        <v>1</v>
      </c>
    </row>
    <row r="39" spans="1:38" outlineLevel="1" x14ac:dyDescent="0.25">
      <c r="A39" s="221" t="s">
        <v>252</v>
      </c>
      <c r="B39" s="244">
        <f>IF(ISBLANK($B20), INDEX('Cities &amp; Towns'!$E$4:$E$259, MATCH($A39, 'Cities &amp; Towns'!$A$4:$A$259, 0)), $B20)</f>
        <v>2062</v>
      </c>
      <c r="C39" s="244">
        <f>IF(ISBLANK($C20), INDEX('Cities &amp; Towns'!$Q$4:$Q$259, MATCH($A39, 'Cities &amp; Towns'!$A$4:$A$259, 0)), $C20)</f>
        <v>1406.3610600000006</v>
      </c>
      <c r="D39" s="244">
        <f xml:space="preserve"> IF(ISBLANK($D20), IF(INDEX('Cities &amp; Towns'!$Z$4:$Z$259, MATCH($A39, 'Cities &amp; Towns'!$A$4:$A$259, 0)) = 0, "", INDEX('Cities &amp; Towns'!$Z$4:$Z$259, MATCH($A39, 'Cities &amp; Towns'!$A$4:$A$259, 0))), $D20)</f>
        <v>8676.6650000000009</v>
      </c>
      <c r="E39" s="245" cm="1">
        <f t="array" ref="E39">IF(ISBLANK(E20), MAX(0, ($E$3-SUM($E$5:$E$22))*(IF($B$3=0, 0, $B$3*$B39/SUM(IF(ISBLANK(E$5:E$22), B$24:B$41, 0))) + IF($C$3=0, 0, $C$3*$C39/SUM(IF(ISBLANK(E$5:E$22), C$24:C$41, 0))) + IF($D$3=0, 0, $D$3*$D39/SUM(IF(ISBLANK(E$5:E$22), D$24:D$41, 0))) + IF(1-SUM($B$3:$D$3)&lt;=0, 0, ((1-SUM($B$3:$D$3))*$Z39/SUM(IF(ISBLANK(E$5:E$22), Z$24:Z$41, 0)))))), E20)</f>
        <v>26016.847372393902</v>
      </c>
      <c r="F39" s="246">
        <f t="shared" ref="F39:K39" si="44">IF(ISBLANK(F20),F$3,F20)</f>
        <v>0.65</v>
      </c>
      <c r="G39" s="246">
        <f t="shared" si="44"/>
        <v>0.1</v>
      </c>
      <c r="H39" s="246">
        <f t="shared" si="44"/>
        <v>0.25</v>
      </c>
      <c r="I39" s="246">
        <f t="shared" si="44"/>
        <v>0</v>
      </c>
      <c r="J39" s="246">
        <f t="shared" si="44"/>
        <v>0</v>
      </c>
      <c r="K39" s="246">
        <f t="shared" si="44"/>
        <v>0</v>
      </c>
      <c r="L39" s="247">
        <f t="shared" si="13"/>
        <v>17.734398627001728</v>
      </c>
      <c r="M39" s="248">
        <f t="shared" si="4"/>
        <v>13.479421812121359</v>
      </c>
      <c r="N39" s="248">
        <f t="shared" si="5"/>
        <v>0.79871481177232773</v>
      </c>
      <c r="O39" s="248">
        <f t="shared" si="6"/>
        <v>3.4562620031080411</v>
      </c>
      <c r="P39" s="248">
        <f t="shared" si="7"/>
        <v>0</v>
      </c>
      <c r="Q39" s="248">
        <f t="shared" si="8"/>
        <v>0</v>
      </c>
      <c r="R39" s="248">
        <f t="shared" si="9"/>
        <v>0</v>
      </c>
      <c r="S39" s="247">
        <f t="shared" si="14"/>
        <v>99.346655439682536</v>
      </c>
      <c r="T39" s="248">
        <f>IF(ISBLANK(T20),AA39/INDEX(Constants!$B$2:$B$8, MATCH(T$2, Constants!$A$2:$A$8, 0)),T20)</f>
        <v>68.706349206349202</v>
      </c>
      <c r="U39" s="248">
        <f>IF(ISBLANK(U20),AB39/INDEX(Constants!$B$2:$B$8, MATCH(U$2, Constants!$A$2:$A$8, 0)),U20)</f>
        <v>13.915306233333334</v>
      </c>
      <c r="V39" s="248">
        <f>IF(ISBLANK(V20),AC39/INDEX(Constants!$B$2:$B$8, MATCH(V$2, Constants!$A$2:$A$8, 0)),V20)</f>
        <v>16.725000000000001</v>
      </c>
      <c r="W39" s="248">
        <f>IF(ISBLANK(W20),AD39/INDEX(Constants!$B$2:$B$8, MATCH(W$2, Constants!$A$2:$A$8, 0)),W20)</f>
        <v>0</v>
      </c>
      <c r="X39" s="248">
        <f>IF(ISBLANK(X20),AE39/INDEX(Constants!$B$2:$B$8, MATCH(X$2, Constants!$A$2:$A$8, 0)),X20)</f>
        <v>0</v>
      </c>
      <c r="Y39" s="249">
        <f>IF(ISBLANK(Y20),AF39/INDEX(Constants!$B$2:$B$8, MATCH(Y$2, Constants!$A$2:$A$8, 0)),Y20)</f>
        <v>0</v>
      </c>
      <c r="Z39" s="250">
        <f t="shared" si="15"/>
        <v>1170.8174037944445</v>
      </c>
      <c r="AA39" s="244">
        <f t="shared" si="16"/>
        <v>480.94444444444446</v>
      </c>
      <c r="AB39" s="244">
        <f>IF(ISBLANK($AB20), INDEX('Cities &amp; Towns'!$G$4:$G$259, MATCH($A20, 'Cities &amp; Towns'!$A$4:$A$259, 0)), $AB20)</f>
        <v>20.872959350000002</v>
      </c>
      <c r="AC39" s="244">
        <f t="shared" ref="AC39:AF39" si="45">AC20</f>
        <v>669</v>
      </c>
      <c r="AD39" s="244">
        <f t="shared" si="45"/>
        <v>0</v>
      </c>
      <c r="AE39" s="244">
        <f t="shared" si="45"/>
        <v>0</v>
      </c>
      <c r="AF39" s="244">
        <f t="shared" si="45"/>
        <v>0</v>
      </c>
      <c r="AG39" s="251"/>
      <c r="AH39" s="221"/>
      <c r="AI39" s="248">
        <f>INDEX('Cities &amp; Towns'!$Y$4:$Y$259, MATCH($A39, 'Cities &amp; Towns'!$A$4:$A$259, 0))</f>
        <v>1.9719946778943096</v>
      </c>
      <c r="AJ39" s="251"/>
      <c r="AK39" s="221"/>
      <c r="AL39" s="252">
        <f t="shared" si="11"/>
        <v>1</v>
      </c>
    </row>
    <row r="40" spans="1:38" outlineLevel="1" x14ac:dyDescent="0.25">
      <c r="A40" s="220" t="s">
        <v>253</v>
      </c>
      <c r="B40" s="234">
        <f>IF(ISBLANK($B21), INDEX('Cities &amp; Towns'!$E$4:$E$259, MATCH($A40, 'Cities &amp; Towns'!$A$4:$A$259, 0)), $B21)</f>
        <v>10103</v>
      </c>
      <c r="C40" s="234">
        <f>IF(ISBLANK($C21), INDEX('Cities &amp; Towns'!$Q$4:$Q$259, MATCH($A40, 'Cities &amp; Towns'!$A$4:$A$259, 0)), $C21)</f>
        <v>17371.191690000011</v>
      </c>
      <c r="D40" s="234">
        <f xml:space="preserve"> IF(ISBLANK($D21), IF(INDEX('Cities &amp; Towns'!$Z$4:$Z$259, MATCH($A40, 'Cities &amp; Towns'!$A$4:$A$259, 0)) = 0, "", INDEX('Cities &amp; Towns'!$Z$4:$Z$259, MATCH($A40, 'Cities &amp; Towns'!$A$4:$A$259, 0))), $D21)</f>
        <v>120455.70600000001</v>
      </c>
      <c r="E40" s="235" cm="1">
        <f t="array" ref="E40">IF(ISBLANK(E21), MAX(0, ($E$3-SUM($E$5:$E$22))*(IF($B$3=0, 0, $B$3*$B40/SUM(IF(ISBLANK(E$5:E$22), B$24:B$41, 0))) + IF($C$3=0, 0, $C$3*$C40/SUM(IF(ISBLANK(E$5:E$22), C$24:C$41, 0))) + IF($D$3=0, 0, $D$3*$D40/SUM(IF(ISBLANK(E$5:E$22), D$24:D$41, 0))) + IF(1-SUM($B$3:$D$3)&lt;=0, 0, ((1-SUM($B$3:$D$3))*$Z40/SUM(IF(ISBLANK(E$5:E$22), Z$24:Z$41, 0)))))), E21)</f>
        <v>48573.54776911332</v>
      </c>
      <c r="F40" s="236">
        <f t="shared" ref="F40:K40" si="46">IF(ISBLANK(F21),F$3,F21)</f>
        <v>0.65</v>
      </c>
      <c r="G40" s="236">
        <f t="shared" si="46"/>
        <v>0.1</v>
      </c>
      <c r="H40" s="236">
        <f t="shared" si="46"/>
        <v>0.25</v>
      </c>
      <c r="I40" s="236">
        <f t="shared" si="46"/>
        <v>0</v>
      </c>
      <c r="J40" s="236">
        <f t="shared" si="46"/>
        <v>0</v>
      </c>
      <c r="K40" s="236">
        <f t="shared" si="46"/>
        <v>0</v>
      </c>
      <c r="L40" s="237">
        <f t="shared" si="13"/>
        <v>34.841885918891364</v>
      </c>
      <c r="M40" s="238">
        <f t="shared" si="4"/>
        <v>22.983392244079607</v>
      </c>
      <c r="N40" s="238">
        <f t="shared" si="5"/>
        <v>5.9653161763298064</v>
      </c>
      <c r="O40" s="238">
        <f t="shared" si="6"/>
        <v>5.8931774984819514</v>
      </c>
      <c r="P40" s="238">
        <f t="shared" si="7"/>
        <v>0</v>
      </c>
      <c r="Q40" s="238">
        <f t="shared" si="8"/>
        <v>0</v>
      </c>
      <c r="R40" s="238">
        <f t="shared" si="9"/>
        <v>0</v>
      </c>
      <c r="S40" s="237">
        <f t="shared" si="14"/>
        <v>223.11067731968254</v>
      </c>
      <c r="T40" s="238">
        <f>IF(ISBLANK(T21),AA40/INDEX(Constants!$B$2:$B$8, MATCH(T$2, Constants!$A$2:$A$8, 0)),T21)</f>
        <v>68.706349206349202</v>
      </c>
      <c r="U40" s="238">
        <f>IF(ISBLANK(U21),AB40/INDEX(Constants!$B$2:$B$8, MATCH(U$2, Constants!$A$2:$A$8, 0)),U21)</f>
        <v>137.67932811333336</v>
      </c>
      <c r="V40" s="238">
        <f>IF(ISBLANK(V21),AC40/INDEX(Constants!$B$2:$B$8, MATCH(V$2, Constants!$A$2:$A$8, 0)),V21)</f>
        <v>16.725000000000001</v>
      </c>
      <c r="W40" s="238">
        <f>IF(ISBLANK(W21),AD40/INDEX(Constants!$B$2:$B$8, MATCH(W$2, Constants!$A$2:$A$8, 0)),W21)</f>
        <v>0</v>
      </c>
      <c r="X40" s="238">
        <f>IF(ISBLANK(X21),AE40/INDEX(Constants!$B$2:$B$8, MATCH(X$2, Constants!$A$2:$A$8, 0)),X21)</f>
        <v>0</v>
      </c>
      <c r="Y40" s="238">
        <f>IF(ISBLANK(Y21),AF40/INDEX(Constants!$B$2:$B$8, MATCH(Y$2, Constants!$A$2:$A$8, 0)),Y21)</f>
        <v>0</v>
      </c>
      <c r="Z40" s="239">
        <f t="shared" si="15"/>
        <v>1356.4634366144446</v>
      </c>
      <c r="AA40" s="240">
        <f t="shared" si="16"/>
        <v>480.94444444444446</v>
      </c>
      <c r="AB40" s="240">
        <f>IF(ISBLANK($AB21), INDEX('Cities &amp; Towns'!$G$4:$G$259, MATCH($A21, 'Cities &amp; Towns'!$A$4:$A$259, 0)), $AB21)</f>
        <v>206.51899217000002</v>
      </c>
      <c r="AC40" s="240">
        <f t="shared" ref="AC40:AF40" si="47">AC21</f>
        <v>669</v>
      </c>
      <c r="AD40" s="240">
        <f t="shared" si="47"/>
        <v>0</v>
      </c>
      <c r="AE40" s="240">
        <f t="shared" si="47"/>
        <v>0</v>
      </c>
      <c r="AF40" s="240">
        <f t="shared" si="47"/>
        <v>0</v>
      </c>
      <c r="AG40" s="241"/>
      <c r="AH40" s="242"/>
      <c r="AI40" s="238">
        <f>INDEX('Cities &amp; Towns'!$Y$4:$Y$259, MATCH($A40, 'Cities &amp; Towns'!$A$4:$A$259, 0))</f>
        <v>165.95621513004903</v>
      </c>
      <c r="AJ40" s="241"/>
      <c r="AK40" s="242"/>
      <c r="AL40" s="243" t="str">
        <f t="shared" si="11"/>
        <v/>
      </c>
    </row>
    <row r="41" spans="1:38" outlineLevel="1" x14ac:dyDescent="0.25">
      <c r="A41" s="221" t="s">
        <v>254</v>
      </c>
      <c r="B41" s="244">
        <f>IF(ISBLANK($B22), INDEX('Cities &amp; Towns'!$E$4:$E$259, MATCH($A41, 'Cities &amp; Towns'!$A$4:$A$259, 0)), $B22)</f>
        <v>7997</v>
      </c>
      <c r="C41" s="244">
        <f>IF(ISBLANK($C22), INDEX('Cities &amp; Towns'!$Q$4:$Q$259, MATCH($A41, 'Cities &amp; Towns'!$A$4:$A$259, 0)), $C22)</f>
        <v>2286.1366199999993</v>
      </c>
      <c r="D41" s="244">
        <f xml:space="preserve"> IF(ISBLANK($D22), IF(INDEX('Cities &amp; Towns'!$Z$4:$Z$259, MATCH($A41, 'Cities &amp; Towns'!$A$4:$A$259, 0)) = 0, "", INDEX('Cities &amp; Towns'!$Z$4:$Z$259, MATCH($A41, 'Cities &amp; Towns'!$A$4:$A$259, 0))), $D22)</f>
        <v>42856.093000000001</v>
      </c>
      <c r="E41" s="245" cm="1">
        <f t="array" ref="E41">IF(ISBLANK(E22), MAX(0, ($E$3-SUM($E$5:$E$22))*(IF($B$3=0, 0, $B$3*$B41/SUM(IF(ISBLANK(E$5:E$22), B$24:B$41, 0))) + IF($C$3=0, 0, $C$3*$C41/SUM(IF(ISBLANK(E$5:E$22), C$24:C$41, 0))) + IF($D$3=0, 0, $D$3*$D41/SUM(IF(ISBLANK(E$5:E$22), D$24:D$41, 0))) + IF(1-SUM($B$3:$D$3)&lt;=0, 0, ((1-SUM($B$3:$D$3))*$Z41/SUM(IF(ISBLANK(E$5:E$22), Z$24:Z$41, 0)))))), E22)</f>
        <v>40551.975122578217</v>
      </c>
      <c r="F41" s="246">
        <f t="shared" ref="F41:K41" si="48">IF(ISBLANK(F22),F$3,F22)</f>
        <v>0.65</v>
      </c>
      <c r="G41" s="246">
        <f t="shared" si="48"/>
        <v>0.1</v>
      </c>
      <c r="H41" s="246">
        <f t="shared" si="48"/>
        <v>0.25</v>
      </c>
      <c r="I41" s="246">
        <f t="shared" si="48"/>
        <v>0</v>
      </c>
      <c r="J41" s="246">
        <f t="shared" si="48"/>
        <v>0</v>
      </c>
      <c r="K41" s="246">
        <f t="shared" si="48"/>
        <v>0</v>
      </c>
      <c r="L41" s="247">
        <f t="shared" si="13"/>
        <v>28.051567615217387</v>
      </c>
      <c r="M41" s="248">
        <f t="shared" si="4"/>
        <v>20.494228989546084</v>
      </c>
      <c r="N41" s="248">
        <f t="shared" si="5"/>
        <v>2.3024081155312834</v>
      </c>
      <c r="O41" s="248">
        <f t="shared" si="6"/>
        <v>5.2549305101400217</v>
      </c>
      <c r="P41" s="248">
        <f t="shared" si="7"/>
        <v>0</v>
      </c>
      <c r="Q41" s="248">
        <f t="shared" si="8"/>
        <v>0</v>
      </c>
      <c r="R41" s="248">
        <f t="shared" si="9"/>
        <v>0</v>
      </c>
      <c r="S41" s="247">
        <f t="shared" si="14"/>
        <v>112.46397725968254</v>
      </c>
      <c r="T41" s="248">
        <f>IF(ISBLANK(T22),AA41/INDEX(Constants!$B$2:$B$8, MATCH(T$2, Constants!$A$2:$A$8, 0)),T22)</f>
        <v>68.706349206349202</v>
      </c>
      <c r="U41" s="248">
        <f>IF(ISBLANK(U22),AB41/INDEX(Constants!$B$2:$B$8, MATCH(U$2, Constants!$A$2:$A$8, 0)),U22)</f>
        <v>27.032628053333337</v>
      </c>
      <c r="V41" s="248">
        <f>IF(ISBLANK(V22),AC41/INDEX(Constants!$B$2:$B$8, MATCH(V$2, Constants!$A$2:$A$8, 0)),V22)</f>
        <v>16.725000000000001</v>
      </c>
      <c r="W41" s="248">
        <f>IF(ISBLANK(W22),AD41/INDEX(Constants!$B$2:$B$8, MATCH(W$2, Constants!$A$2:$A$8, 0)),W22)</f>
        <v>0</v>
      </c>
      <c r="X41" s="248">
        <f>IF(ISBLANK(X22),AE41/INDEX(Constants!$B$2:$B$8, MATCH(X$2, Constants!$A$2:$A$8, 0)),X22)</f>
        <v>0</v>
      </c>
      <c r="Y41" s="249">
        <f>IF(ISBLANK(Y22),AF41/INDEX(Constants!$B$2:$B$8, MATCH(Y$2, Constants!$A$2:$A$8, 0)),Y22)</f>
        <v>0</v>
      </c>
      <c r="Z41" s="250">
        <f t="shared" si="15"/>
        <v>1190.4933865244443</v>
      </c>
      <c r="AA41" s="244">
        <f t="shared" si="16"/>
        <v>480.94444444444446</v>
      </c>
      <c r="AB41" s="244">
        <f>IF(ISBLANK($AB22), INDEX('Cities &amp; Towns'!$G$4:$G$259, MATCH($A22, 'Cities &amp; Towns'!$A$4:$A$259, 0)), $AB22)</f>
        <v>40.548942080000003</v>
      </c>
      <c r="AC41" s="244">
        <f t="shared" ref="AC41:AF41" si="49">AC22</f>
        <v>669</v>
      </c>
      <c r="AD41" s="244">
        <f t="shared" si="49"/>
        <v>0</v>
      </c>
      <c r="AE41" s="244">
        <f t="shared" si="49"/>
        <v>0</v>
      </c>
      <c r="AF41" s="244">
        <f t="shared" si="49"/>
        <v>0</v>
      </c>
      <c r="AG41" s="251"/>
      <c r="AH41" s="221"/>
      <c r="AI41" s="248">
        <f>INDEX('Cities &amp; Towns'!$Y$4:$Y$259, MATCH($A41, 'Cities &amp; Towns'!$A$4:$A$259, 0))</f>
        <v>21.23369409079184</v>
      </c>
      <c r="AJ41" s="251"/>
      <c r="AK41" s="221"/>
      <c r="AL41" s="252">
        <f t="shared" si="11"/>
        <v>1</v>
      </c>
    </row>
    <row r="42" spans="1:38" x14ac:dyDescent="0.25">
      <c r="A42" s="223" t="s">
        <v>855</v>
      </c>
      <c r="B42" s="256">
        <f>SUM(B$24:B$41)</f>
        <v>168165</v>
      </c>
      <c r="C42" s="256">
        <f>SUM(C$24:C$41)</f>
        <v>598399.0076400002</v>
      </c>
      <c r="D42" s="256">
        <f>SUM(D$24:D$41)</f>
        <v>1429223.1780000001</v>
      </c>
      <c r="E42" s="257">
        <f>SUM(E$24:E$41)</f>
        <v>803605.00000000012</v>
      </c>
      <c r="F42" s="258">
        <f t="shared" ref="F42:K42" si="50">SUMPRODUCT($E$24:$E$41, F$24:F$41)</f>
        <v>522343.25</v>
      </c>
      <c r="G42" s="258">
        <f t="shared" si="50"/>
        <v>80360.500000000015</v>
      </c>
      <c r="H42" s="258">
        <f t="shared" si="50"/>
        <v>200901.25000000003</v>
      </c>
      <c r="I42" s="258">
        <f t="shared" si="50"/>
        <v>0</v>
      </c>
      <c r="J42" s="258">
        <f t="shared" si="50"/>
        <v>0</v>
      </c>
      <c r="K42" s="259">
        <f t="shared" si="50"/>
        <v>0</v>
      </c>
      <c r="L42" s="260">
        <f t="shared" ref="L42:AF42" si="51">SUM(L$24:L$41)</f>
        <v>435.49671458762822</v>
      </c>
      <c r="M42" s="261">
        <f t="shared" si="51"/>
        <v>309.87955028981241</v>
      </c>
      <c r="N42" s="261">
        <f t="shared" si="51"/>
        <v>46.160869351710012</v>
      </c>
      <c r="O42" s="261">
        <f t="shared" si="51"/>
        <v>79.456294946105743</v>
      </c>
      <c r="P42" s="261">
        <f t="shared" si="51"/>
        <v>0</v>
      </c>
      <c r="Q42" s="261">
        <f t="shared" si="51"/>
        <v>0</v>
      </c>
      <c r="R42" s="262">
        <f t="shared" si="51"/>
        <v>0</v>
      </c>
      <c r="S42" s="260">
        <f t="shared" si="51"/>
        <v>2609.1909736309522</v>
      </c>
      <c r="T42" s="261">
        <f t="shared" si="51"/>
        <v>1236.7142857142853</v>
      </c>
      <c r="U42" s="261">
        <f t="shared" si="51"/>
        <v>1071.4266879166669</v>
      </c>
      <c r="V42" s="261">
        <f t="shared" si="51"/>
        <v>301.05</v>
      </c>
      <c r="W42" s="261">
        <f t="shared" si="51"/>
        <v>0</v>
      </c>
      <c r="X42" s="261">
        <f t="shared" si="51"/>
        <v>0</v>
      </c>
      <c r="Y42" s="262">
        <f t="shared" si="51"/>
        <v>0</v>
      </c>
      <c r="Z42" s="263">
        <f t="shared" si="51"/>
        <v>22306.140031874998</v>
      </c>
      <c r="AA42" s="264">
        <f t="shared" si="51"/>
        <v>8657</v>
      </c>
      <c r="AB42" s="264">
        <f t="shared" si="51"/>
        <v>1607.140031875</v>
      </c>
      <c r="AC42" s="264">
        <f t="shared" si="51"/>
        <v>12042</v>
      </c>
      <c r="AD42" s="264">
        <f t="shared" si="51"/>
        <v>0</v>
      </c>
      <c r="AE42" s="264">
        <f t="shared" si="51"/>
        <v>0</v>
      </c>
      <c r="AF42" s="265">
        <f t="shared" si="51"/>
        <v>0</v>
      </c>
      <c r="AG42" s="223"/>
      <c r="AH42" s="223"/>
      <c r="AI42" s="223"/>
      <c r="AJ42" s="223"/>
      <c r="AK42" s="223"/>
      <c r="AL42" s="223"/>
    </row>
    <row r="43" spans="1:38" x14ac:dyDescent="0.25">
      <c r="A43" s="224" t="s">
        <v>1570</v>
      </c>
    </row>
    <row r="44" spans="1:38" x14ac:dyDescent="0.25">
      <c r="L44" s="3"/>
      <c r="M44" s="3"/>
      <c r="N44" s="3"/>
    </row>
    <row r="45" spans="1:38" x14ac:dyDescent="0.25">
      <c r="R45" s="154"/>
    </row>
  </sheetData>
  <sheetProtection algorithmName="SHA-512" hashValue="9u8AB9OT9Xfi7V00I766eFi1s8BbYFypBJ4Xxoi1UA+6tFFEM+rkphu/ELp/M9lqqpuI/FCg/aJbhz5UCBSnHw==" saltValue="jrk1WpRJqhqrkj/jmsvSbA==" spinCount="100000" sheet="1" autoFilter="0"/>
  <conditionalFormatting sqref="AH3 L3">
    <cfRule type="expression" dxfId="171" priority="5">
      <formula>IF($AH$3&lt;$L$3, TRUE, FALSE)</formula>
    </cfRule>
  </conditionalFormatting>
  <conditionalFormatting sqref="F3:K3 F24:K41">
    <cfRule type="expression" dxfId="170" priority="6">
      <formula>IF(SUM($F3:$K3)&lt;&gt;1, TRUE, FALSE)</formula>
    </cfRule>
  </conditionalFormatting>
  <conditionalFormatting sqref="F5:K22">
    <cfRule type="expression" dxfId="169" priority="7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AI24:AI41 L24:L41">
    <cfRule type="expression" dxfId="168" priority="8">
      <formula>IF($L24&gt;$AI24, TRUE, FALSE)</formula>
    </cfRule>
  </conditionalFormatting>
  <conditionalFormatting sqref="M5:R22">
    <cfRule type="expression" dxfId="167" priority="4">
      <formula>IF(COUNTBLANK($M5:$R5)&lt;5,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O24:R41 L24:M41">
    <cfRule type="expression" dxfId="166" priority="2">
      <formula>IF((L24-S24)&gt;=0.05, TRUE, FALSE)</formula>
    </cfRule>
  </conditionalFormatting>
  <conditionalFormatting sqref="S24:U41">
    <cfRule type="expression" dxfId="165" priority="9">
      <formula>IF((L24-S24)&gt;=0.05, TRUE, FALSE)</formula>
    </cfRule>
  </conditionalFormatting>
  <conditionalFormatting sqref="N24:N41">
    <cfRule type="expression" dxfId="164" priority="10">
      <formula>IF((N24-V24)&gt;=0.05, TRUE, FALSE)</formula>
    </cfRule>
  </conditionalFormatting>
  <conditionalFormatting sqref="V24:Y41">
    <cfRule type="expression" dxfId="163" priority="11">
      <formula>IF((N24-V24)&gt;=0.05, TRUE, FALSE)</formula>
    </cfRule>
  </conditionalFormatting>
  <conditionalFormatting sqref="E3 M3:R3 E5:E22 M5:R22">
    <cfRule type="expression" dxfId="162" priority="377">
      <formula>IF(OR(SUM(E$5:E$22)&gt;E$3, AND(COUNTBLANK(E$5:E$22)=0, ABS(SUM(E$5:E$22)-E$3)&gt;=1)), IF(ISBLANK(E3), FALSE, TRUE), FALSE)</formula>
    </cfRule>
  </conditionalFormatting>
  <conditionalFormatting sqref="D3 D5:D22">
    <cfRule type="expression" dxfId="161" priority="387">
      <formula>IF(AND($D$3&lt;&gt;0, ISBLANK($D$5:$D$22)), TRUE, FALSE)</formula>
    </cfRule>
  </conditionalFormatting>
  <conditionalFormatting sqref="L24:L41">
    <cfRule type="expression" dxfId="160" priority="390">
      <formula>IF(ABS(SUM($L$52:$L$103)-$L$3)&gt;=1, FALSE, FALSE)</formula>
    </cfRule>
  </conditionalFormatting>
  <conditionalFormatting sqref="L3">
    <cfRule type="expression" dxfId="159" priority="397">
      <formula>IF(ABS(SUM($L$24:$L$41)-$L$3)&gt;=1, FALSE, FALSE)</formula>
    </cfRule>
  </conditionalFormatting>
  <conditionalFormatting sqref="O3:R3 L3:M3">
    <cfRule type="expression" dxfId="158" priority="398">
      <formula>IF(L$3&gt;S$42, TRUE, FALSE)</formula>
    </cfRule>
  </conditionalFormatting>
  <conditionalFormatting sqref="S42:U42">
    <cfRule type="expression" dxfId="157" priority="400">
      <formula>IF(S$42&lt;L$3, TRUE, FALSE)</formula>
    </cfRule>
  </conditionalFormatting>
  <conditionalFormatting sqref="N3">
    <cfRule type="expression" dxfId="156" priority="401">
      <formula>IF(N$3&gt;V$42, TRUE, FALSE)</formula>
    </cfRule>
  </conditionalFormatting>
  <conditionalFormatting sqref="V42:Y42">
    <cfRule type="expression" dxfId="155" priority="402">
      <formula>IF(V$42&lt;N$3, TRUE, FALSE)</formula>
    </cfRule>
  </conditionalFormatting>
  <dataValidations count="2">
    <dataValidation type="custom" allowBlank="1" showInputMessage="1" showErrorMessage="1" sqref="D3" xr:uid="{8B7CDF4C-9897-4704-9F78-F340A3284470}">
      <formula1>IF(OR(SUM($B$3:$D$3)&lt;0, SUM($B$3:$D$3)&gt;1), FALSE, TRUE)</formula1>
    </dataValidation>
    <dataValidation type="custom" allowBlank="1" showInputMessage="1" showErrorMessage="1" sqref="B3:C3" xr:uid="{D1C44BE5-568B-4BB0-9303-3E42AF90504E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ignoredErrors>
    <ignoredError sqref="AA5:AC22" unlocked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8737AA3-878F-4D7C-A286-9059ED05CDBC}">
          <x14:formula1>
            <xm:f>RPCs!$A$2:$A$12</xm:f>
          </x14:formula1>
          <xm:sqref>B1</xm:sqref>
        </x14:dataValidation>
        <x14:dataValidation type="list" allowBlank="1" showInputMessage="1" showErrorMessage="1" xr:uid="{F2C16632-D305-4C98-8F82-7366E66E9A96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26E30434-75BB-45DC-94F8-44F160EC0CEB}">
          <x14:formula1>
            <xm:f>'VT Generation Targets'!$B$1:$D$1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1141C-5DCE-46C7-9CE8-15CD45E8CECA}">
  <sheetPr codeName="Sheet35"/>
  <dimension ref="A1:AL5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I44" sqref="AI44"/>
    </sheetView>
  </sheetViews>
  <sheetFormatPr defaultRowHeight="15" outlineLevelRow="1" outlineLevelCol="1" x14ac:dyDescent="0.25"/>
  <cols>
    <col min="1" max="1" width="18.5703125" bestFit="1" customWidth="1"/>
    <col min="2" max="4" width="18.5703125" customWidth="1"/>
    <col min="6" max="11" width="8.85546875" customWidth="1" outlineLevel="1"/>
    <col min="13" max="18" width="8.85546875" customWidth="1" outlineLevel="1"/>
    <col min="20" max="25" width="8.85546875" customWidth="1" outlineLevel="1"/>
    <col min="27" max="32" width="8.85546875" customWidth="1" outlineLevel="1"/>
    <col min="33" max="33" width="12" customWidth="1"/>
    <col min="34" max="35" width="12" customWidth="1" outlineLevel="1"/>
    <col min="36" max="36" width="12" customWidth="1"/>
    <col min="37" max="38" width="12" customWidth="1" outlineLevel="1"/>
  </cols>
  <sheetData>
    <row r="1" spans="1:38" ht="14.45" customHeight="1" x14ac:dyDescent="0.25">
      <c r="A1" s="103" t="s">
        <v>1082</v>
      </c>
      <c r="B1" s="101" t="s">
        <v>236</v>
      </c>
      <c r="C1" s="125">
        <f>INDEX(RPCs!$H$2:$H$12, MATCH($B$1, RPCs!$A$2:$A$12, 0))</f>
        <v>119117.83789200003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163094.43403239071</v>
      </c>
      <c r="E1" s="266" t="s">
        <v>954</v>
      </c>
      <c r="F1" s="267"/>
      <c r="G1" s="267"/>
      <c r="H1" s="267"/>
      <c r="I1" s="267"/>
      <c r="J1" s="267"/>
      <c r="K1" s="268" t="s">
        <v>1086</v>
      </c>
      <c r="L1" s="269" t="s">
        <v>957</v>
      </c>
      <c r="M1" s="269"/>
      <c r="N1" s="269"/>
      <c r="O1" s="269"/>
      <c r="P1" s="269"/>
      <c r="Q1" s="269"/>
      <c r="R1" s="270" t="s">
        <v>1084</v>
      </c>
      <c r="S1" s="269" t="s">
        <v>1044</v>
      </c>
      <c r="T1" s="269"/>
      <c r="U1" s="269"/>
      <c r="V1" s="269"/>
      <c r="W1" s="269"/>
      <c r="X1" s="269"/>
      <c r="Y1" s="270" t="s">
        <v>1085</v>
      </c>
      <c r="Z1" s="271" t="s">
        <v>854</v>
      </c>
      <c r="AA1" s="271"/>
      <c r="AB1" s="271"/>
      <c r="AC1" s="271"/>
      <c r="AD1" s="271"/>
      <c r="AE1" s="271"/>
      <c r="AF1" s="272" t="s">
        <v>1087</v>
      </c>
      <c r="AG1" s="273" t="s">
        <v>955</v>
      </c>
      <c r="AH1" s="269"/>
      <c r="AI1" s="274"/>
      <c r="AJ1" s="275" t="s">
        <v>848</v>
      </c>
      <c r="AK1" s="275"/>
      <c r="AL1" s="276"/>
    </row>
    <row r="2" spans="1:38" ht="45" x14ac:dyDescent="0.25">
      <c r="A2" s="102" t="s">
        <v>1080</v>
      </c>
      <c r="B2" s="277" t="str">
        <f>CONCATENATE("Land Multiplier: 
", TEXT(MAX(0, 1-SUM($B$3:$D$3)),"0.0%"))</f>
        <v>Land Multiplier: 
50.0%</v>
      </c>
      <c r="C2" s="278" t="s">
        <v>1529</v>
      </c>
      <c r="D2" s="278" t="s">
        <v>1528</v>
      </c>
      <c r="E2" s="279" t="s">
        <v>1042</v>
      </c>
      <c r="F2" s="280" t="s">
        <v>842</v>
      </c>
      <c r="G2" s="280" t="s">
        <v>1138</v>
      </c>
      <c r="H2" s="280" t="s">
        <v>947</v>
      </c>
      <c r="I2" s="280" t="s">
        <v>840</v>
      </c>
      <c r="J2" s="280" t="s">
        <v>839</v>
      </c>
      <c r="K2" s="280" t="s">
        <v>946</v>
      </c>
      <c r="L2" s="281" t="s">
        <v>1043</v>
      </c>
      <c r="M2" s="282" t="s">
        <v>842</v>
      </c>
      <c r="N2" s="282" t="s">
        <v>1138</v>
      </c>
      <c r="O2" s="282" t="s">
        <v>947</v>
      </c>
      <c r="P2" s="282" t="s">
        <v>840</v>
      </c>
      <c r="Q2" s="282" t="s">
        <v>839</v>
      </c>
      <c r="R2" s="282" t="s">
        <v>946</v>
      </c>
      <c r="S2" s="281" t="s">
        <v>1044</v>
      </c>
      <c r="T2" s="283" t="s">
        <v>842</v>
      </c>
      <c r="U2" s="283" t="s">
        <v>1138</v>
      </c>
      <c r="V2" s="283" t="s">
        <v>947</v>
      </c>
      <c r="W2" s="283" t="s">
        <v>840</v>
      </c>
      <c r="X2" s="283" t="s">
        <v>839</v>
      </c>
      <c r="Y2" s="283" t="s">
        <v>946</v>
      </c>
      <c r="Z2" s="284" t="s">
        <v>854</v>
      </c>
      <c r="AA2" s="285" t="s">
        <v>842</v>
      </c>
      <c r="AB2" s="285" t="s">
        <v>1138</v>
      </c>
      <c r="AC2" s="285" t="s">
        <v>947</v>
      </c>
      <c r="AD2" s="285" t="s">
        <v>840</v>
      </c>
      <c r="AE2" s="285" t="s">
        <v>839</v>
      </c>
      <c r="AF2" s="285" t="s">
        <v>946</v>
      </c>
      <c r="AG2" s="281" t="s">
        <v>956</v>
      </c>
      <c r="AH2" s="282" t="s">
        <v>846</v>
      </c>
      <c r="AI2" s="286" t="s">
        <v>847</v>
      </c>
      <c r="AJ2" s="287" t="s">
        <v>948</v>
      </c>
      <c r="AK2" s="287" t="s">
        <v>938</v>
      </c>
      <c r="AL2" s="288" t="s">
        <v>939</v>
      </c>
    </row>
    <row r="3" spans="1:38" x14ac:dyDescent="0.25">
      <c r="A3" s="218" t="s">
        <v>1530</v>
      </c>
      <c r="B3" s="309">
        <v>0.5</v>
      </c>
      <c r="C3" s="309">
        <v>0</v>
      </c>
      <c r="D3" s="309">
        <v>0</v>
      </c>
      <c r="E3" s="104">
        <v>418531</v>
      </c>
      <c r="F3" s="105">
        <v>0.65</v>
      </c>
      <c r="G3" s="105">
        <v>0.1</v>
      </c>
      <c r="H3" s="105">
        <v>0.25</v>
      </c>
      <c r="I3" s="105">
        <v>0</v>
      </c>
      <c r="J3" s="105">
        <v>0</v>
      </c>
      <c r="K3" s="105">
        <v>0</v>
      </c>
      <c r="L3" s="289">
        <f>SUM($M3:$R3)</f>
        <v>293.0720144684127</v>
      </c>
      <c r="M3" s="290">
        <f>F$52/INDEX(Constants!$D$2:$D$8, MATCH(M$2, Constants!$A$2:$A$8, 0))</f>
        <v>207.03588280060885</v>
      </c>
      <c r="N3" s="290">
        <f>G$52/INDEX(Constants!$D$2:$D$8, MATCH(N$2, Constants!$A$2:$A$8, 0))</f>
        <v>32.950007872775949</v>
      </c>
      <c r="O3" s="290">
        <f>H$52/INDEX(Constants!$D$2:$D$8, MATCH(O$2, Constants!$A$2:$A$8, 0))</f>
        <v>53.086123795027902</v>
      </c>
      <c r="P3" s="290">
        <f>I$52/INDEX(Constants!$D$2:$D$8, MATCH(P$2, Constants!$A$2:$A$8, 0))</f>
        <v>0</v>
      </c>
      <c r="Q3" s="290">
        <f>J$52/INDEX(Constants!$D$2:$D$8, MATCH(Q$2, Constants!$A$2:$A$8, 0))</f>
        <v>0</v>
      </c>
      <c r="R3" s="290">
        <f>K$52/INDEX(Constants!$D$2:$D$8, MATCH(R$2, Constants!$A$2:$A$8, 0))</f>
        <v>0</v>
      </c>
      <c r="S3" s="291">
        <f>SUM($T3:$Y3)</f>
        <v>0</v>
      </c>
      <c r="T3" s="290">
        <f>AA3/INDEX(Constants!$B$2:$B$8, MATCH(T$2, Constants!$A$2:$A$8, 0))</f>
        <v>0</v>
      </c>
      <c r="U3" s="290">
        <f>AB3/INDEX(Constants!$B$2:$B$8, MATCH(U$2, Constants!$A$2:$A$8, 0))</f>
        <v>0</v>
      </c>
      <c r="V3" s="290">
        <f>AC3/INDEX(Constants!$B$2:$B$8, MATCH(V$2, Constants!$A$2:$A$8, 0))</f>
        <v>0</v>
      </c>
      <c r="W3" s="290">
        <f>AD3/INDEX(Constants!$B$2:$B$8, MATCH(W$2, Constants!$A$2:$A$8, 0))</f>
        <v>0</v>
      </c>
      <c r="X3" s="290">
        <f>AE3/INDEX(Constants!$B$2:$B$8, MATCH(X$2, Constants!$A$2:$A$8, 0))</f>
        <v>0</v>
      </c>
      <c r="Y3" s="292">
        <f>AF3/INDEX(Constants!$B$2:$B$8, MATCH(Y$2, Constants!$A$2:$A$8, 0))</f>
        <v>0</v>
      </c>
      <c r="Z3" s="293">
        <f t="shared" ref="Z3:AF3" si="0">SUM(Z$5:Z$27)</f>
        <v>515648</v>
      </c>
      <c r="AA3" s="294">
        <f t="shared" si="0"/>
        <v>0</v>
      </c>
      <c r="AB3" s="295">
        <f t="shared" si="0"/>
        <v>0</v>
      </c>
      <c r="AC3" s="295">
        <f t="shared" si="0"/>
        <v>0</v>
      </c>
      <c r="AD3" s="295">
        <f t="shared" si="0"/>
        <v>0</v>
      </c>
      <c r="AE3" s="295">
        <f t="shared" si="0"/>
        <v>0</v>
      </c>
      <c r="AF3" s="296">
        <f t="shared" si="0"/>
        <v>0</v>
      </c>
      <c r="AG3" s="247">
        <f>MIN($AH3:$AI3)</f>
        <v>41.5</v>
      </c>
      <c r="AH3" s="248">
        <f>INDEX(RPCs!$F$2:$F$12, MATCH($B$1, RPCs!$A$2:$A$12, 0))</f>
        <v>41.5</v>
      </c>
      <c r="AI3" s="248">
        <f>SUM($AI$29:$AI$42)</f>
        <v>267.5049780343644</v>
      </c>
      <c r="AJ3" s="297">
        <f ca="1">SUM($AK3:$AL3)*1000000</f>
        <v>46100000</v>
      </c>
      <c r="AK3" s="221">
        <f ca="1">IF($L$3&lt;$AH$3, 0, SUMIF(OFFSET(Transmission!$K$2, 0, MATCH($B$1, Transmission!$K$1:$U$1, 0)-1, 26, 1), "x", Transmission!$H$2:$H$27))</f>
        <v>40.1</v>
      </c>
      <c r="AL3" s="252">
        <f>SUM($AL$29:$AL$42)</f>
        <v>6</v>
      </c>
    </row>
    <row r="4" spans="1:38" x14ac:dyDescent="0.25">
      <c r="A4" s="219" t="s">
        <v>849</v>
      </c>
      <c r="B4" s="219" t="s">
        <v>850</v>
      </c>
      <c r="C4" s="298" t="s">
        <v>1532</v>
      </c>
      <c r="D4" s="299" t="s">
        <v>1531</v>
      </c>
      <c r="E4" s="300" t="s">
        <v>1091</v>
      </c>
      <c r="F4" s="301"/>
      <c r="G4" s="301"/>
      <c r="H4" s="301"/>
      <c r="I4" s="301"/>
      <c r="J4" s="301"/>
      <c r="K4" s="301"/>
      <c r="L4" s="300" t="s">
        <v>1091</v>
      </c>
      <c r="M4" s="301"/>
      <c r="N4" s="301"/>
      <c r="O4" s="301"/>
      <c r="P4" s="301"/>
      <c r="Q4" s="301"/>
      <c r="R4" s="301"/>
      <c r="S4" s="300" t="s">
        <v>1091</v>
      </c>
      <c r="T4" s="302"/>
      <c r="U4" s="302"/>
      <c r="V4" s="302"/>
      <c r="W4" s="302"/>
      <c r="X4" s="302"/>
      <c r="Y4" s="303"/>
      <c r="Z4" s="300" t="s">
        <v>1089</v>
      </c>
      <c r="AA4" s="300"/>
      <c r="AB4" s="302"/>
      <c r="AC4" s="301"/>
      <c r="AD4" s="301"/>
      <c r="AE4" s="301"/>
      <c r="AF4" s="304"/>
      <c r="AG4" s="305" t="s">
        <v>940</v>
      </c>
      <c r="AH4" s="306"/>
      <c r="AI4" s="306"/>
      <c r="AJ4" s="307"/>
      <c r="AK4" s="306"/>
      <c r="AL4" s="308"/>
    </row>
    <row r="5" spans="1:38" outlineLevel="1" x14ac:dyDescent="0.25">
      <c r="A5" s="220" t="s">
        <v>213</v>
      </c>
      <c r="B5" s="106"/>
      <c r="C5" s="106"/>
      <c r="D5" s="106"/>
      <c r="E5" s="174"/>
      <c r="F5" s="107"/>
      <c r="G5" s="107"/>
      <c r="H5" s="107"/>
      <c r="I5" s="107"/>
      <c r="J5" s="107"/>
      <c r="K5" s="107"/>
      <c r="L5" s="118"/>
      <c r="M5" s="119"/>
      <c r="N5" s="11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>
        <f>IF(SUM($AA5:$AF5)&lt;&gt;0, SUM($AA5:$AF5), 640*INDEX('Cities &amp; Towns'!$F$4:$F$259, MATCH($A5, 'Cities &amp; Towns'!$A$4:$A$259, 0)))</f>
        <v>2528</v>
      </c>
      <c r="AA5" s="213"/>
      <c r="AB5" s="213"/>
      <c r="AC5" s="213"/>
      <c r="AD5" s="213"/>
      <c r="AE5" s="213"/>
      <c r="AF5" s="214"/>
      <c r="AG5" s="110"/>
      <c r="AH5" s="111"/>
      <c r="AI5" s="122"/>
      <c r="AJ5" s="110"/>
      <c r="AK5" s="111"/>
      <c r="AL5" s="123"/>
    </row>
    <row r="6" spans="1:38" outlineLevel="1" x14ac:dyDescent="0.25">
      <c r="A6" s="221" t="s">
        <v>214</v>
      </c>
      <c r="B6" s="112"/>
      <c r="C6" s="112"/>
      <c r="D6" s="112"/>
      <c r="E6" s="175"/>
      <c r="F6" s="120"/>
      <c r="G6" s="120"/>
      <c r="H6" s="120"/>
      <c r="I6" s="120"/>
      <c r="J6" s="120"/>
      <c r="K6" s="120"/>
      <c r="L6" s="114"/>
      <c r="M6" s="115"/>
      <c r="N6" s="115"/>
      <c r="O6" s="115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>
        <f>IF(SUM($AA6:$AF6)&lt;&gt;0, SUM($AA6:$AF6), 640*INDEX('Cities &amp; Towns'!$F$4:$F$259, MATCH($A6, 'Cities &amp; Towns'!$A$4:$A$259, 0)))</f>
        <v>19584</v>
      </c>
      <c r="AA6" s="215"/>
      <c r="AB6" s="215"/>
      <c r="AC6" s="215"/>
      <c r="AD6" s="215"/>
      <c r="AE6" s="215"/>
      <c r="AF6" s="216"/>
      <c r="AG6" s="116"/>
      <c r="AH6" s="117"/>
      <c r="AI6" s="124"/>
      <c r="AJ6" s="116"/>
      <c r="AK6" s="117"/>
      <c r="AL6" s="124"/>
    </row>
    <row r="7" spans="1:38" outlineLevel="1" x14ac:dyDescent="0.25">
      <c r="A7" s="220" t="s">
        <v>215</v>
      </c>
      <c r="B7" s="106"/>
      <c r="C7" s="106"/>
      <c r="D7" s="106"/>
      <c r="E7" s="174"/>
      <c r="F7" s="107"/>
      <c r="G7" s="107"/>
      <c r="H7" s="107"/>
      <c r="I7" s="107"/>
      <c r="J7" s="107"/>
      <c r="K7" s="107"/>
      <c r="L7" s="118"/>
      <c r="M7" s="119"/>
      <c r="N7" s="119"/>
      <c r="O7" s="109"/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>
        <f>IF(SUM($AA7:$AF7)&lt;&gt;0, SUM($AA7:$AF7), 640*INDEX('Cities &amp; Towns'!$F$4:$F$259, MATCH($A7, 'Cities &amp; Towns'!$A$4:$A$259, 0)))</f>
        <v>23232</v>
      </c>
      <c r="AA7" s="213"/>
      <c r="AB7" s="213"/>
      <c r="AC7" s="213"/>
      <c r="AD7" s="213"/>
      <c r="AE7" s="213"/>
      <c r="AF7" s="214"/>
      <c r="AG7" s="110"/>
      <c r="AH7" s="111"/>
      <c r="AI7" s="122"/>
      <c r="AJ7" s="110"/>
      <c r="AK7" s="111"/>
      <c r="AL7" s="123"/>
    </row>
    <row r="8" spans="1:38" outlineLevel="1" x14ac:dyDescent="0.25">
      <c r="A8" s="221" t="s">
        <v>216</v>
      </c>
      <c r="B8" s="112"/>
      <c r="C8" s="112"/>
      <c r="D8" s="112"/>
      <c r="E8" s="175"/>
      <c r="F8" s="120"/>
      <c r="G8" s="120"/>
      <c r="H8" s="120"/>
      <c r="I8" s="120"/>
      <c r="J8" s="120"/>
      <c r="K8" s="120"/>
      <c r="L8" s="114"/>
      <c r="M8" s="115"/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>
        <f>IF(SUM($AA8:$AF8)&lt;&gt;0, SUM($AA8:$AF8), 640*INDEX('Cities &amp; Towns'!$F$4:$F$259, MATCH($A8, 'Cities &amp; Towns'!$A$4:$A$259, 0)))</f>
        <v>23872</v>
      </c>
      <c r="AA8" s="215"/>
      <c r="AB8" s="215"/>
      <c r="AC8" s="215"/>
      <c r="AD8" s="215"/>
      <c r="AE8" s="215"/>
      <c r="AF8" s="216"/>
      <c r="AG8" s="116"/>
      <c r="AH8" s="117"/>
      <c r="AI8" s="124"/>
      <c r="AJ8" s="116"/>
      <c r="AK8" s="117"/>
      <c r="AL8" s="124"/>
    </row>
    <row r="9" spans="1:38" outlineLevel="1" x14ac:dyDescent="0.25">
      <c r="A9" s="220" t="s">
        <v>217</v>
      </c>
      <c r="B9" s="106"/>
      <c r="C9" s="106"/>
      <c r="D9" s="106"/>
      <c r="E9" s="174"/>
      <c r="F9" s="107"/>
      <c r="G9" s="107"/>
      <c r="H9" s="107"/>
      <c r="I9" s="107"/>
      <c r="J9" s="107"/>
      <c r="K9" s="107"/>
      <c r="L9" s="118"/>
      <c r="M9" s="119"/>
      <c r="N9" s="11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>
        <f>IF(SUM($AA9:$AF9)&lt;&gt;0, SUM($AA9:$AF9), 640*INDEX('Cities &amp; Towns'!$F$4:$F$259, MATCH($A9, 'Cities &amp; Towns'!$A$4:$A$259, 0)))</f>
        <v>24320</v>
      </c>
      <c r="AA9" s="213"/>
      <c r="AB9" s="213"/>
      <c r="AC9" s="213"/>
      <c r="AD9" s="213"/>
      <c r="AE9" s="213"/>
      <c r="AF9" s="214"/>
      <c r="AG9" s="110"/>
      <c r="AH9" s="111"/>
      <c r="AI9" s="122"/>
      <c r="AJ9" s="110"/>
      <c r="AK9" s="111"/>
      <c r="AL9" s="123"/>
    </row>
    <row r="10" spans="1:38" outlineLevel="1" x14ac:dyDescent="0.25">
      <c r="A10" s="221" t="s">
        <v>218</v>
      </c>
      <c r="B10" s="112"/>
      <c r="C10" s="112"/>
      <c r="D10" s="112"/>
      <c r="E10" s="175"/>
      <c r="F10" s="120"/>
      <c r="G10" s="120"/>
      <c r="H10" s="120"/>
      <c r="I10" s="120"/>
      <c r="J10" s="120"/>
      <c r="K10" s="120"/>
      <c r="L10" s="114"/>
      <c r="M10" s="115"/>
      <c r="N10" s="115"/>
      <c r="O10" s="115"/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>
        <f>IF(SUM($AA10:$AF10)&lt;&gt;0, SUM($AA10:$AF10), 640*INDEX('Cities &amp; Towns'!$F$4:$F$259, MATCH($A10, 'Cities &amp; Towns'!$A$4:$A$259, 0)))</f>
        <v>27456</v>
      </c>
      <c r="AA10" s="215"/>
      <c r="AB10" s="215"/>
      <c r="AC10" s="215"/>
      <c r="AD10" s="215"/>
      <c r="AE10" s="215"/>
      <c r="AF10" s="216"/>
      <c r="AG10" s="116"/>
      <c r="AH10" s="117"/>
      <c r="AI10" s="124"/>
      <c r="AJ10" s="116"/>
      <c r="AK10" s="117"/>
      <c r="AL10" s="124"/>
    </row>
    <row r="11" spans="1:38" outlineLevel="1" x14ac:dyDescent="0.25">
      <c r="A11" s="220" t="s">
        <v>219</v>
      </c>
      <c r="B11" s="106"/>
      <c r="C11" s="106"/>
      <c r="D11" s="106"/>
      <c r="E11" s="174"/>
      <c r="F11" s="107"/>
      <c r="G11" s="107"/>
      <c r="H11" s="107"/>
      <c r="I11" s="107"/>
      <c r="J11" s="107"/>
      <c r="K11" s="107"/>
      <c r="L11" s="118"/>
      <c r="M11" s="119"/>
      <c r="N11" s="119"/>
      <c r="O11" s="109"/>
      <c r="P11" s="109"/>
      <c r="Q11" s="109"/>
      <c r="R11" s="109"/>
      <c r="S11" s="110"/>
      <c r="T11" s="111"/>
      <c r="U11" s="111"/>
      <c r="V11" s="111"/>
      <c r="W11" s="111"/>
      <c r="X11" s="111"/>
      <c r="Y11" s="111"/>
      <c r="Z11" s="147">
        <f>IF(SUM($AA11:$AF11)&lt;&gt;0, SUM($AA11:$AF11), 640*INDEX('Cities &amp; Towns'!$F$4:$F$259, MATCH($A11, 'Cities &amp; Towns'!$A$4:$A$259, 0)))</f>
        <v>20416</v>
      </c>
      <c r="AA11" s="213"/>
      <c r="AB11" s="213"/>
      <c r="AC11" s="213"/>
      <c r="AD11" s="213"/>
      <c r="AE11" s="213"/>
      <c r="AF11" s="214"/>
      <c r="AG11" s="110"/>
      <c r="AH11" s="111"/>
      <c r="AI11" s="122"/>
      <c r="AJ11" s="110"/>
      <c r="AK11" s="111"/>
      <c r="AL11" s="123"/>
    </row>
    <row r="12" spans="1:38" outlineLevel="1" x14ac:dyDescent="0.25">
      <c r="A12" s="221" t="s">
        <v>220</v>
      </c>
      <c r="B12" s="112"/>
      <c r="C12" s="112"/>
      <c r="D12" s="112"/>
      <c r="E12" s="175"/>
      <c r="F12" s="120"/>
      <c r="G12" s="120"/>
      <c r="H12" s="120"/>
      <c r="I12" s="120"/>
      <c r="J12" s="120"/>
      <c r="K12" s="120"/>
      <c r="L12" s="114"/>
      <c r="M12" s="115"/>
      <c r="N12" s="115"/>
      <c r="O12" s="115"/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>
        <f>IF(SUM($AA12:$AF12)&lt;&gt;0, SUM($AA12:$AF12), 640*INDEX('Cities &amp; Towns'!$F$4:$F$259, MATCH($A12, 'Cities &amp; Towns'!$A$4:$A$259, 0)))</f>
        <v>23360</v>
      </c>
      <c r="AA12" s="215"/>
      <c r="AB12" s="215"/>
      <c r="AC12" s="215"/>
      <c r="AD12" s="215"/>
      <c r="AE12" s="215"/>
      <c r="AF12" s="216"/>
      <c r="AG12" s="116"/>
      <c r="AH12" s="117"/>
      <c r="AI12" s="124"/>
      <c r="AJ12" s="116"/>
      <c r="AK12" s="117"/>
      <c r="AL12" s="124"/>
    </row>
    <row r="13" spans="1:38" outlineLevel="1" x14ac:dyDescent="0.25">
      <c r="A13" s="220" t="s">
        <v>221</v>
      </c>
      <c r="B13" s="106"/>
      <c r="C13" s="106"/>
      <c r="D13" s="106"/>
      <c r="E13" s="174"/>
      <c r="F13" s="107"/>
      <c r="G13" s="107"/>
      <c r="H13" s="107"/>
      <c r="I13" s="107"/>
      <c r="J13" s="107"/>
      <c r="K13" s="107"/>
      <c r="L13" s="118"/>
      <c r="M13" s="119"/>
      <c r="N13" s="119"/>
      <c r="O13" s="109"/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>
        <f>IF(SUM($AA13:$AF13)&lt;&gt;0, SUM($AA13:$AF13), 640*INDEX('Cities &amp; Towns'!$F$4:$F$259, MATCH($A13, 'Cities &amp; Towns'!$A$4:$A$259, 0)))</f>
        <v>27776</v>
      </c>
      <c r="AA13" s="213"/>
      <c r="AB13" s="213"/>
      <c r="AC13" s="213"/>
      <c r="AD13" s="213"/>
      <c r="AE13" s="213"/>
      <c r="AF13" s="214"/>
      <c r="AG13" s="110"/>
      <c r="AH13" s="111"/>
      <c r="AI13" s="122"/>
      <c r="AJ13" s="110"/>
      <c r="AK13" s="111"/>
      <c r="AL13" s="123"/>
    </row>
    <row r="14" spans="1:38" outlineLevel="1" x14ac:dyDescent="0.25">
      <c r="A14" s="221" t="s">
        <v>222</v>
      </c>
      <c r="B14" s="112"/>
      <c r="C14" s="112"/>
      <c r="D14" s="112"/>
      <c r="E14" s="175"/>
      <c r="F14" s="120"/>
      <c r="G14" s="120"/>
      <c r="H14" s="120"/>
      <c r="I14" s="120"/>
      <c r="J14" s="120"/>
      <c r="K14" s="120"/>
      <c r="L14" s="114"/>
      <c r="M14" s="115"/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>
        <f>IF(SUM($AA14:$AF14)&lt;&gt;0, SUM($AA14:$AF14), 640*INDEX('Cities &amp; Towns'!$F$4:$F$259, MATCH($A14, 'Cities &amp; Towns'!$A$4:$A$259, 0)))</f>
        <v>25408</v>
      </c>
      <c r="AA14" s="215"/>
      <c r="AB14" s="215"/>
      <c r="AC14" s="215"/>
      <c r="AD14" s="215"/>
      <c r="AE14" s="215"/>
      <c r="AF14" s="216"/>
      <c r="AG14" s="116"/>
      <c r="AH14" s="117"/>
      <c r="AI14" s="124"/>
      <c r="AJ14" s="116"/>
      <c r="AK14" s="117"/>
      <c r="AL14" s="124"/>
    </row>
    <row r="15" spans="1:38" outlineLevel="1" x14ac:dyDescent="0.25">
      <c r="A15" s="220" t="s">
        <v>223</v>
      </c>
      <c r="B15" s="106"/>
      <c r="C15" s="106"/>
      <c r="D15" s="106"/>
      <c r="E15" s="174"/>
      <c r="F15" s="107"/>
      <c r="G15" s="107"/>
      <c r="H15" s="107"/>
      <c r="I15" s="107"/>
      <c r="J15" s="107"/>
      <c r="K15" s="107"/>
      <c r="L15" s="118"/>
      <c r="M15" s="119"/>
      <c r="N15" s="119"/>
      <c r="O15" s="109"/>
      <c r="P15" s="109"/>
      <c r="Q15" s="109"/>
      <c r="R15" s="109"/>
      <c r="S15" s="110"/>
      <c r="T15" s="111"/>
      <c r="U15" s="111"/>
      <c r="V15" s="111"/>
      <c r="W15" s="111"/>
      <c r="X15" s="111"/>
      <c r="Y15" s="111"/>
      <c r="Z15" s="147">
        <f>IF(SUM($AA15:$AF15)&lt;&gt;0, SUM($AA15:$AF15), 640*INDEX('Cities &amp; Towns'!$F$4:$F$259, MATCH($A15, 'Cities &amp; Towns'!$A$4:$A$259, 0)))</f>
        <v>6432</v>
      </c>
      <c r="AA15" s="213"/>
      <c r="AB15" s="213"/>
      <c r="AC15" s="213"/>
      <c r="AD15" s="213"/>
      <c r="AE15" s="213"/>
      <c r="AF15" s="214"/>
      <c r="AG15" s="110"/>
      <c r="AH15" s="111"/>
      <c r="AI15" s="122"/>
      <c r="AJ15" s="110"/>
      <c r="AK15" s="111"/>
      <c r="AL15" s="123"/>
    </row>
    <row r="16" spans="1:38" outlineLevel="1" x14ac:dyDescent="0.25">
      <c r="A16" s="221" t="s">
        <v>224</v>
      </c>
      <c r="B16" s="112"/>
      <c r="C16" s="112"/>
      <c r="D16" s="112"/>
      <c r="E16" s="175"/>
      <c r="F16" s="120"/>
      <c r="G16" s="120"/>
      <c r="H16" s="120"/>
      <c r="I16" s="120"/>
      <c r="J16" s="120"/>
      <c r="K16" s="120"/>
      <c r="L16" s="114"/>
      <c r="M16" s="115"/>
      <c r="N16" s="115"/>
      <c r="O16" s="115"/>
      <c r="P16" s="115"/>
      <c r="Q16" s="115"/>
      <c r="R16" s="115"/>
      <c r="S16" s="116"/>
      <c r="T16" s="117"/>
      <c r="U16" s="117"/>
      <c r="V16" s="117"/>
      <c r="W16" s="117"/>
      <c r="X16" s="117"/>
      <c r="Y16" s="117"/>
      <c r="Z16" s="147">
        <f>IF(SUM($AA16:$AF16)&lt;&gt;0, SUM($AA16:$AF16), 640*INDEX('Cities &amp; Towns'!$F$4:$F$259, MATCH($A16, 'Cities &amp; Towns'!$A$4:$A$259, 0)))</f>
        <v>25536</v>
      </c>
      <c r="AA16" s="215"/>
      <c r="AB16" s="215"/>
      <c r="AC16" s="215"/>
      <c r="AD16" s="215"/>
      <c r="AE16" s="215"/>
      <c r="AF16" s="216"/>
      <c r="AG16" s="116"/>
      <c r="AH16" s="117"/>
      <c r="AI16" s="124"/>
      <c r="AJ16" s="116"/>
      <c r="AK16" s="117"/>
      <c r="AL16" s="124"/>
    </row>
    <row r="17" spans="1:38" outlineLevel="1" x14ac:dyDescent="0.25">
      <c r="A17" s="220" t="s">
        <v>225</v>
      </c>
      <c r="B17" s="106"/>
      <c r="C17" s="106"/>
      <c r="D17" s="106"/>
      <c r="E17" s="174"/>
      <c r="F17" s="107"/>
      <c r="G17" s="107"/>
      <c r="H17" s="107"/>
      <c r="I17" s="107"/>
      <c r="J17" s="107"/>
      <c r="K17" s="107"/>
      <c r="L17" s="118"/>
      <c r="M17" s="119"/>
      <c r="N17" s="119"/>
      <c r="O17" s="109"/>
      <c r="P17" s="109"/>
      <c r="Q17" s="109"/>
      <c r="R17" s="109"/>
      <c r="S17" s="110"/>
      <c r="T17" s="111"/>
      <c r="U17" s="111"/>
      <c r="V17" s="111"/>
      <c r="W17" s="111"/>
      <c r="X17" s="111"/>
      <c r="Y17" s="111"/>
      <c r="Z17" s="147">
        <f>IF(SUM($AA17:$AF17)&lt;&gt;0, SUM($AA17:$AF17), 640*INDEX('Cities &amp; Towns'!$F$4:$F$259, MATCH($A17, 'Cities &amp; Towns'!$A$4:$A$259, 0)))</f>
        <v>27840</v>
      </c>
      <c r="AA17" s="213"/>
      <c r="AB17" s="213"/>
      <c r="AC17" s="213"/>
      <c r="AD17" s="213"/>
      <c r="AE17" s="213"/>
      <c r="AF17" s="214"/>
      <c r="AG17" s="110"/>
      <c r="AH17" s="111"/>
      <c r="AI17" s="122"/>
      <c r="AJ17" s="110"/>
      <c r="AK17" s="111"/>
      <c r="AL17" s="123"/>
    </row>
    <row r="18" spans="1:38" outlineLevel="1" x14ac:dyDescent="0.25">
      <c r="A18" s="221" t="s">
        <v>226</v>
      </c>
      <c r="B18" s="112"/>
      <c r="C18" s="112"/>
      <c r="D18" s="112"/>
      <c r="E18" s="175"/>
      <c r="F18" s="120"/>
      <c r="G18" s="120"/>
      <c r="H18" s="120"/>
      <c r="I18" s="120"/>
      <c r="J18" s="120"/>
      <c r="K18" s="120"/>
      <c r="L18" s="114"/>
      <c r="M18" s="115"/>
      <c r="N18" s="115"/>
      <c r="O18" s="115"/>
      <c r="P18" s="115"/>
      <c r="Q18" s="115"/>
      <c r="R18" s="115"/>
      <c r="S18" s="116"/>
      <c r="T18" s="117"/>
      <c r="U18" s="117"/>
      <c r="V18" s="117"/>
      <c r="W18" s="117"/>
      <c r="X18" s="117"/>
      <c r="Y18" s="117"/>
      <c r="Z18" s="147">
        <f>IF(SUM($AA18:$AF18)&lt;&gt;0, SUM($AA18:$AF18), 640*INDEX('Cities &amp; Towns'!$F$4:$F$259, MATCH($A18, 'Cities &amp; Towns'!$A$4:$A$259, 0)))</f>
        <v>24832</v>
      </c>
      <c r="AA18" s="215"/>
      <c r="AB18" s="215"/>
      <c r="AC18" s="215"/>
      <c r="AD18" s="215"/>
      <c r="AE18" s="215"/>
      <c r="AF18" s="216"/>
      <c r="AG18" s="116"/>
      <c r="AH18" s="117"/>
      <c r="AI18" s="124"/>
      <c r="AJ18" s="116"/>
      <c r="AK18" s="117"/>
      <c r="AL18" s="124"/>
    </row>
    <row r="19" spans="1:38" outlineLevel="1" x14ac:dyDescent="0.25">
      <c r="A19" s="220" t="s">
        <v>227</v>
      </c>
      <c r="B19" s="106"/>
      <c r="C19" s="106"/>
      <c r="D19" s="106"/>
      <c r="E19" s="174"/>
      <c r="F19" s="107"/>
      <c r="G19" s="107"/>
      <c r="H19" s="107"/>
      <c r="I19" s="107"/>
      <c r="J19" s="107"/>
      <c r="K19" s="107"/>
      <c r="L19" s="118"/>
      <c r="M19" s="119"/>
      <c r="N19" s="119"/>
      <c r="O19" s="109"/>
      <c r="P19" s="109"/>
      <c r="Q19" s="109"/>
      <c r="R19" s="109"/>
      <c r="S19" s="110"/>
      <c r="T19" s="111"/>
      <c r="U19" s="111"/>
      <c r="V19" s="111"/>
      <c r="W19" s="111"/>
      <c r="X19" s="111"/>
      <c r="Y19" s="111"/>
      <c r="Z19" s="147">
        <f>IF(SUM($AA19:$AF19)&lt;&gt;0, SUM($AA19:$AF19), 640*INDEX('Cities &amp; Towns'!$F$4:$F$259, MATCH($A19, 'Cities &amp; Towns'!$A$4:$A$259, 0)))</f>
        <v>13440</v>
      </c>
      <c r="AA19" s="213"/>
      <c r="AB19" s="213"/>
      <c r="AC19" s="213"/>
      <c r="AD19" s="213"/>
      <c r="AE19" s="213"/>
      <c r="AF19" s="214"/>
      <c r="AG19" s="110"/>
      <c r="AH19" s="111"/>
      <c r="AI19" s="122"/>
      <c r="AJ19" s="110"/>
      <c r="AK19" s="111"/>
      <c r="AL19" s="123"/>
    </row>
    <row r="20" spans="1:38" outlineLevel="1" x14ac:dyDescent="0.25">
      <c r="A20" s="221" t="s">
        <v>228</v>
      </c>
      <c r="B20" s="112"/>
      <c r="C20" s="112"/>
      <c r="D20" s="112"/>
      <c r="E20" s="175"/>
      <c r="F20" s="120"/>
      <c r="G20" s="120"/>
      <c r="H20" s="120"/>
      <c r="I20" s="120"/>
      <c r="J20" s="120"/>
      <c r="K20" s="120"/>
      <c r="L20" s="114"/>
      <c r="M20" s="115"/>
      <c r="N20" s="115"/>
      <c r="O20" s="115"/>
      <c r="P20" s="115"/>
      <c r="Q20" s="115"/>
      <c r="R20" s="115"/>
      <c r="S20" s="116"/>
      <c r="T20" s="117"/>
      <c r="U20" s="117"/>
      <c r="V20" s="117"/>
      <c r="W20" s="117"/>
      <c r="X20" s="117"/>
      <c r="Y20" s="117"/>
      <c r="Z20" s="147">
        <f>IF(SUM($AA20:$AF20)&lt;&gt;0, SUM($AA20:$AF20), 640*INDEX('Cities &amp; Towns'!$F$4:$F$259, MATCH($A20, 'Cities &amp; Towns'!$A$4:$A$259, 0)))</f>
        <v>26752</v>
      </c>
      <c r="AA20" s="215"/>
      <c r="AB20" s="215"/>
      <c r="AC20" s="215"/>
      <c r="AD20" s="215"/>
      <c r="AE20" s="215"/>
      <c r="AF20" s="216"/>
      <c r="AG20" s="116"/>
      <c r="AH20" s="117"/>
      <c r="AI20" s="124"/>
      <c r="AJ20" s="116"/>
      <c r="AK20" s="117"/>
      <c r="AL20" s="124"/>
    </row>
    <row r="21" spans="1:38" outlineLevel="1" x14ac:dyDescent="0.25">
      <c r="A21" s="220" t="s">
        <v>229</v>
      </c>
      <c r="B21" s="106"/>
      <c r="C21" s="106"/>
      <c r="D21" s="106"/>
      <c r="E21" s="174"/>
      <c r="F21" s="107"/>
      <c r="G21" s="107"/>
      <c r="H21" s="107"/>
      <c r="I21" s="107"/>
      <c r="J21" s="107"/>
      <c r="K21" s="107"/>
      <c r="L21" s="118"/>
      <c r="M21" s="119"/>
      <c r="N21" s="119"/>
      <c r="O21" s="109"/>
      <c r="P21" s="109"/>
      <c r="Q21" s="109"/>
      <c r="R21" s="109"/>
      <c r="S21" s="110"/>
      <c r="T21" s="111"/>
      <c r="U21" s="111"/>
      <c r="V21" s="111"/>
      <c r="W21" s="111"/>
      <c r="X21" s="111"/>
      <c r="Y21" s="111"/>
      <c r="Z21" s="147">
        <f>IF(SUM($AA21:$AF21)&lt;&gt;0, SUM($AA21:$AF21), 640*INDEX('Cities &amp; Towns'!$F$4:$F$259, MATCH($A21, 'Cities &amp; Towns'!$A$4:$A$259, 0)))</f>
        <v>17088</v>
      </c>
      <c r="AA21" s="213"/>
      <c r="AB21" s="213"/>
      <c r="AC21" s="213"/>
      <c r="AD21" s="213"/>
      <c r="AE21" s="213"/>
      <c r="AF21" s="214"/>
      <c r="AG21" s="110"/>
      <c r="AH21" s="111"/>
      <c r="AI21" s="122"/>
      <c r="AJ21" s="110"/>
      <c r="AK21" s="111"/>
      <c r="AL21" s="123"/>
    </row>
    <row r="22" spans="1:38" outlineLevel="1" x14ac:dyDescent="0.25">
      <c r="A22" s="221" t="s">
        <v>230</v>
      </c>
      <c r="B22" s="112"/>
      <c r="C22" s="112"/>
      <c r="D22" s="112"/>
      <c r="E22" s="175"/>
      <c r="F22" s="120"/>
      <c r="G22" s="120"/>
      <c r="H22" s="120"/>
      <c r="I22" s="120"/>
      <c r="J22" s="120"/>
      <c r="K22" s="120"/>
      <c r="L22" s="114"/>
      <c r="M22" s="115"/>
      <c r="N22" s="115"/>
      <c r="O22" s="115"/>
      <c r="P22" s="115"/>
      <c r="Q22" s="115"/>
      <c r="R22" s="115"/>
      <c r="S22" s="116"/>
      <c r="T22" s="117"/>
      <c r="U22" s="117"/>
      <c r="V22" s="117"/>
      <c r="W22" s="117"/>
      <c r="X22" s="117"/>
      <c r="Y22" s="117"/>
      <c r="Z22" s="147">
        <f>IF(SUM($AA22:$AF22)&lt;&gt;0, SUM($AA22:$AF22), 640*INDEX('Cities &amp; Towns'!$F$4:$F$259, MATCH($A22, 'Cities &amp; Towns'!$A$4:$A$259, 0)))</f>
        <v>25536</v>
      </c>
      <c r="AA22" s="215"/>
      <c r="AB22" s="215"/>
      <c r="AC22" s="215"/>
      <c r="AD22" s="215"/>
      <c r="AE22" s="215"/>
      <c r="AF22" s="216"/>
      <c r="AG22" s="116"/>
      <c r="AH22" s="117"/>
      <c r="AI22" s="124"/>
      <c r="AJ22" s="116"/>
      <c r="AK22" s="117"/>
      <c r="AL22" s="124"/>
    </row>
    <row r="23" spans="1:38" outlineLevel="1" x14ac:dyDescent="0.25">
      <c r="A23" s="220" t="s">
        <v>231</v>
      </c>
      <c r="B23" s="106"/>
      <c r="C23" s="106"/>
      <c r="D23" s="106"/>
      <c r="E23" s="174"/>
      <c r="F23" s="107"/>
      <c r="G23" s="107"/>
      <c r="H23" s="107"/>
      <c r="I23" s="107"/>
      <c r="J23" s="107"/>
      <c r="K23" s="107"/>
      <c r="L23" s="118"/>
      <c r="M23" s="119"/>
      <c r="N23" s="119"/>
      <c r="O23" s="109"/>
      <c r="P23" s="109"/>
      <c r="Q23" s="109"/>
      <c r="R23" s="109"/>
      <c r="S23" s="110"/>
      <c r="T23" s="111"/>
      <c r="U23" s="111"/>
      <c r="V23" s="111"/>
      <c r="W23" s="111"/>
      <c r="X23" s="111"/>
      <c r="Y23" s="111"/>
      <c r="Z23" s="147">
        <f>IF(SUM($AA23:$AF23)&lt;&gt;0, SUM($AA23:$AF23), 640*INDEX('Cities &amp; Towns'!$F$4:$F$259, MATCH($A23, 'Cities &amp; Towns'!$A$4:$A$259, 0)))</f>
        <v>24896</v>
      </c>
      <c r="AA23" s="213"/>
      <c r="AB23" s="213"/>
      <c r="AC23" s="213"/>
      <c r="AD23" s="213"/>
      <c r="AE23" s="213"/>
      <c r="AF23" s="214"/>
      <c r="AG23" s="110"/>
      <c r="AH23" s="111"/>
      <c r="AI23" s="122"/>
      <c r="AJ23" s="110"/>
      <c r="AK23" s="111"/>
      <c r="AL23" s="123"/>
    </row>
    <row r="24" spans="1:38" outlineLevel="1" x14ac:dyDescent="0.25">
      <c r="A24" s="221" t="s">
        <v>232</v>
      </c>
      <c r="B24" s="112"/>
      <c r="C24" s="112"/>
      <c r="D24" s="112"/>
      <c r="E24" s="175"/>
      <c r="F24" s="120"/>
      <c r="G24" s="120"/>
      <c r="H24" s="120"/>
      <c r="I24" s="120"/>
      <c r="J24" s="120"/>
      <c r="K24" s="120"/>
      <c r="L24" s="114"/>
      <c r="M24" s="115"/>
      <c r="N24" s="115"/>
      <c r="O24" s="115"/>
      <c r="P24" s="115"/>
      <c r="Q24" s="115"/>
      <c r="R24" s="115"/>
      <c r="S24" s="116"/>
      <c r="T24" s="117"/>
      <c r="U24" s="117"/>
      <c r="V24" s="117"/>
      <c r="W24" s="117"/>
      <c r="X24" s="117"/>
      <c r="Y24" s="117"/>
      <c r="Z24" s="147">
        <f>IF(SUM($AA24:$AF24)&lt;&gt;0, SUM($AA24:$AF24), 640*INDEX('Cities &amp; Towns'!$F$4:$F$259, MATCH($A24, 'Cities &amp; Towns'!$A$4:$A$259, 0)))</f>
        <v>30848</v>
      </c>
      <c r="AA24" s="215"/>
      <c r="AB24" s="215"/>
      <c r="AC24" s="215"/>
      <c r="AD24" s="215"/>
      <c r="AE24" s="215"/>
      <c r="AF24" s="216"/>
      <c r="AG24" s="116"/>
      <c r="AH24" s="117"/>
      <c r="AI24" s="124"/>
      <c r="AJ24" s="116"/>
      <c r="AK24" s="117"/>
      <c r="AL24" s="124"/>
    </row>
    <row r="25" spans="1:38" outlineLevel="1" x14ac:dyDescent="0.25">
      <c r="A25" s="220" t="s">
        <v>233</v>
      </c>
      <c r="B25" s="106"/>
      <c r="C25" s="106"/>
      <c r="D25" s="106"/>
      <c r="E25" s="174"/>
      <c r="F25" s="107"/>
      <c r="G25" s="107"/>
      <c r="H25" s="107"/>
      <c r="I25" s="107"/>
      <c r="J25" s="107"/>
      <c r="K25" s="107"/>
      <c r="L25" s="118"/>
      <c r="M25" s="119"/>
      <c r="N25" s="119"/>
      <c r="O25" s="109"/>
      <c r="P25" s="109"/>
      <c r="Q25" s="109"/>
      <c r="R25" s="109"/>
      <c r="S25" s="110"/>
      <c r="T25" s="111"/>
      <c r="U25" s="111"/>
      <c r="V25" s="111"/>
      <c r="W25" s="111"/>
      <c r="X25" s="111"/>
      <c r="Y25" s="111"/>
      <c r="Z25" s="147">
        <f>IF(SUM($AA25:$AF25)&lt;&gt;0, SUM($AA25:$AF25), 640*INDEX('Cities &amp; Towns'!$F$4:$F$259, MATCH($A25, 'Cities &amp; Towns'!$A$4:$A$259, 0)))</f>
        <v>25728</v>
      </c>
      <c r="AA25" s="213"/>
      <c r="AB25" s="213"/>
      <c r="AC25" s="213"/>
      <c r="AD25" s="213"/>
      <c r="AE25" s="213"/>
      <c r="AF25" s="214"/>
      <c r="AG25" s="110"/>
      <c r="AH25" s="111"/>
      <c r="AI25" s="122"/>
      <c r="AJ25" s="110"/>
      <c r="AK25" s="111"/>
      <c r="AL25" s="123"/>
    </row>
    <row r="26" spans="1:38" outlineLevel="1" x14ac:dyDescent="0.25">
      <c r="A26" s="221" t="s">
        <v>234</v>
      </c>
      <c r="B26" s="112"/>
      <c r="C26" s="112"/>
      <c r="D26" s="112"/>
      <c r="E26" s="175"/>
      <c r="F26" s="120"/>
      <c r="G26" s="120"/>
      <c r="H26" s="120"/>
      <c r="I26" s="120"/>
      <c r="J26" s="120"/>
      <c r="K26" s="120"/>
      <c r="L26" s="114"/>
      <c r="M26" s="115"/>
      <c r="N26" s="115"/>
      <c r="O26" s="115"/>
      <c r="P26" s="115"/>
      <c r="Q26" s="115"/>
      <c r="R26" s="115"/>
      <c r="S26" s="116"/>
      <c r="T26" s="117"/>
      <c r="U26" s="117"/>
      <c r="V26" s="117"/>
      <c r="W26" s="117"/>
      <c r="X26" s="117"/>
      <c r="Y26" s="117"/>
      <c r="Z26" s="147">
        <f>IF(SUM($AA26:$AF26)&lt;&gt;0, SUM($AA26:$AF26), 640*INDEX('Cities &amp; Towns'!$F$4:$F$259, MATCH($A26, 'Cities &amp; Towns'!$A$4:$A$259, 0)))</f>
        <v>24000</v>
      </c>
      <c r="AA26" s="215"/>
      <c r="AB26" s="215"/>
      <c r="AC26" s="215"/>
      <c r="AD26" s="215"/>
      <c r="AE26" s="215"/>
      <c r="AF26" s="216"/>
      <c r="AG26" s="116"/>
      <c r="AH26" s="117"/>
      <c r="AI26" s="124"/>
      <c r="AJ26" s="116"/>
      <c r="AK26" s="117"/>
      <c r="AL26" s="124"/>
    </row>
    <row r="27" spans="1:38" outlineLevel="1" x14ac:dyDescent="0.25">
      <c r="A27" s="220" t="s">
        <v>235</v>
      </c>
      <c r="B27" s="106"/>
      <c r="C27" s="106"/>
      <c r="D27" s="106"/>
      <c r="E27" s="174"/>
      <c r="F27" s="107"/>
      <c r="G27" s="107"/>
      <c r="H27" s="107"/>
      <c r="I27" s="107"/>
      <c r="J27" s="107"/>
      <c r="K27" s="107"/>
      <c r="L27" s="118"/>
      <c r="M27" s="119"/>
      <c r="N27" s="119"/>
      <c r="O27" s="109"/>
      <c r="P27" s="109"/>
      <c r="Q27" s="109"/>
      <c r="R27" s="109"/>
      <c r="S27" s="110"/>
      <c r="T27" s="111"/>
      <c r="U27" s="111"/>
      <c r="V27" s="111"/>
      <c r="W27" s="111"/>
      <c r="X27" s="111"/>
      <c r="Y27" s="111"/>
      <c r="Z27" s="147">
        <f>IF(SUM($AA27:$AF27)&lt;&gt;0, SUM($AA27:$AF27), 640*INDEX('Cities &amp; Towns'!$F$4:$F$259, MATCH($A27, 'Cities &amp; Towns'!$A$4:$A$259, 0)))</f>
        <v>24768</v>
      </c>
      <c r="AA27" s="213"/>
      <c r="AB27" s="213"/>
      <c r="AC27" s="213"/>
      <c r="AD27" s="213"/>
      <c r="AE27" s="213"/>
      <c r="AF27" s="214"/>
      <c r="AG27" s="110"/>
      <c r="AH27" s="111"/>
      <c r="AI27" s="122"/>
      <c r="AJ27" s="110"/>
      <c r="AK27" s="111"/>
      <c r="AL27" s="123"/>
    </row>
    <row r="28" spans="1:38" x14ac:dyDescent="0.25">
      <c r="A28" s="222" t="s">
        <v>852</v>
      </c>
      <c r="B28" s="141" t="s">
        <v>1571</v>
      </c>
      <c r="C28" s="170" t="s">
        <v>1572</v>
      </c>
      <c r="D28" s="170" t="s">
        <v>1573</v>
      </c>
      <c r="E28" s="176" t="s">
        <v>853</v>
      </c>
      <c r="F28" s="142"/>
      <c r="G28" s="142"/>
      <c r="H28" s="142"/>
      <c r="I28" s="142"/>
      <c r="J28" s="142"/>
      <c r="K28" s="142"/>
      <c r="L28" s="143"/>
      <c r="M28" s="142"/>
      <c r="N28" s="142"/>
      <c r="O28" s="142"/>
      <c r="P28" s="142"/>
      <c r="Q28" s="142"/>
      <c r="R28" s="142"/>
      <c r="S28" s="45"/>
      <c r="T28" s="142"/>
      <c r="U28" s="142"/>
      <c r="V28" s="142"/>
      <c r="W28" s="142"/>
      <c r="X28" s="142"/>
      <c r="Y28" s="142"/>
      <c r="Z28" s="148"/>
      <c r="AA28" s="149"/>
      <c r="AB28" s="149"/>
      <c r="AC28" s="149"/>
      <c r="AD28" s="149"/>
      <c r="AE28" s="149"/>
      <c r="AF28" s="149"/>
      <c r="AG28" s="45"/>
      <c r="AH28" s="142"/>
      <c r="AI28" s="142"/>
      <c r="AJ28" s="45"/>
      <c r="AK28" s="142"/>
      <c r="AL28" s="144"/>
    </row>
    <row r="29" spans="1:38" outlineLevel="1" x14ac:dyDescent="0.25">
      <c r="A29" s="220" t="s">
        <v>213</v>
      </c>
      <c r="B29" s="38">
        <f>IF(ISBLANK($B5), INDEX('Cities &amp; Towns'!$E$4:$E$259, MATCH($A29, 'Cities &amp; Towns'!$A$4:$A$259, 0)), $B5)</f>
        <v>8491</v>
      </c>
      <c r="C29" s="38">
        <f>IF(ISBLANK($C5), INDEX('Cities &amp; Towns'!$Q$4:$Q$259, MATCH($A29, 'Cities &amp; Towns'!$A$4:$A$259, 0)), $C5)</f>
        <v>10879.125687000016</v>
      </c>
      <c r="D29" s="234">
        <f xml:space="preserve"> IF(ISBLANK($D5), IF(INDEX('Cities &amp; Towns'!$Z$4:$Z$259, MATCH($A29, 'Cities &amp; Towns'!$A$4:$A$259, 0)) = 0, "", INDEX('Cities &amp; Towns'!$Z$4:$Z$259, MATCH($A29, 'Cities &amp; Towns'!$A$4:$A$259, 0))), $D5)</f>
        <v>91943.402000000002</v>
      </c>
      <c r="E29" s="177" cm="1">
        <f t="array" ref="E29">IF(ISBLANK(E5), MAX(0, ($E$3-SUM($E$5:$E$27))*(IF($B$3=0, 0, $B$3*$B29/SUM(IF(ISBLANK(E$5:E$27), B$29:B$51, 0))) + IF($C$3=0, 0, $C$3*$C29/SUM(IF(ISBLANK(E$5:E$27), C$29:C$51, 0))) + IF($D$3=0, 0, $D$3*$D29/SUM(IF(ISBLANK(E$5:E$27), D$29:D$51, 0))) + IF(1-SUM($B$3:$D$3)&lt;=0, 0, ((1-SUM($B$3:$D$3))*$Z29/SUM(IF(ISBLANK(E$5:E$27), Z$29:Z$51, 0)))))), E5)</f>
        <v>28224.023896295676</v>
      </c>
      <c r="F29" s="40">
        <f t="shared" ref="F29:K29" si="1">IF(ISBLANK(F5),F$3,F5)</f>
        <v>0.65</v>
      </c>
      <c r="G29" s="40">
        <f t="shared" si="1"/>
        <v>0.1</v>
      </c>
      <c r="H29" s="40">
        <f t="shared" si="1"/>
        <v>0.25</v>
      </c>
      <c r="I29" s="40">
        <f t="shared" si="1"/>
        <v>0</v>
      </c>
      <c r="J29" s="40">
        <f t="shared" si="1"/>
        <v>0</v>
      </c>
      <c r="K29" s="40">
        <f t="shared" si="1"/>
        <v>0</v>
      </c>
      <c r="L29" s="44">
        <f>IF(ISBLANK($L5), SUM($M29:$R29), $L5)</f>
        <v>21.404392950007253</v>
      </c>
      <c r="M29" s="41">
        <f t="shared" ref="M29:R29" si="2">IF(ISBLANK(M5), IF(ISBLANK($L5), MAX(0, (M$3-SUM(M$5:M$27))*(IF($B$3=0, 0, $B$3*$B29/SUM($B$29:$B$51)) + IF($C$3=0, 0, $C$3*$C29/SUM($C$29:$C$51)) + IF($D$3=0, 0, $D$3*$D29/SUM($D$29:$D$51)) + (1-SUM($B$3:$D$3))*IF(SUM(AA$29:AA$51)=0, $Z29/SUM($Z$29:$Z$51), AA29/SUM(AA$29:AA$51)))), $L5*(M$3/$L$3)), M5)</f>
        <v>13.961655656462854</v>
      </c>
      <c r="N29" s="41">
        <f t="shared" si="2"/>
        <v>3.8628255867590515</v>
      </c>
      <c r="O29" s="41">
        <f t="shared" si="2"/>
        <v>3.5799117067853468</v>
      </c>
      <c r="P29" s="41">
        <f t="shared" si="2"/>
        <v>0</v>
      </c>
      <c r="Q29" s="41">
        <f t="shared" si="2"/>
        <v>0</v>
      </c>
      <c r="R29" s="41">
        <f t="shared" si="2"/>
        <v>0</v>
      </c>
      <c r="S29" s="44">
        <f t="shared" ref="S29" si="3">SUM(T29:Y29)</f>
        <v>51.085005070000001</v>
      </c>
      <c r="T29" s="41">
        <f>IF(ISBLANK(T5),AA29/INDEX(Constants!$B$2:$B$8, MATCH(T$2, Constants!$A$2:$A$8, 0)),T5)</f>
        <v>0</v>
      </c>
      <c r="U29" s="41">
        <f>IF(ISBLANK(U5),AB29/INDEX(Constants!$B$2:$B$8, MATCH(U$2, Constants!$A$2:$A$8, 0)),U5)</f>
        <v>51.085005070000001</v>
      </c>
      <c r="V29" s="41">
        <f>IF(ISBLANK(V5),AC29/INDEX(Constants!$B$2:$B$8, MATCH(V$2, Constants!$A$2:$A$8, 0)),V5)</f>
        <v>0</v>
      </c>
      <c r="W29" s="41">
        <f>IF(ISBLANK(W5),AD29/INDEX(Constants!$B$2:$B$8, MATCH(W$2, Constants!$A$2:$A$8, 0)),W5)</f>
        <v>0</v>
      </c>
      <c r="X29" s="41">
        <f>IF(ISBLANK(X5),AE29/INDEX(Constants!$B$2:$B$8, MATCH(X$2, Constants!$A$2:$A$8, 0)),X5)</f>
        <v>0</v>
      </c>
      <c r="Y29" s="41">
        <f>IF(ISBLANK(Y5),AF29/INDEX(Constants!$B$2:$B$8, MATCH(Y$2, Constants!$A$2:$A$8, 0)),Y5)</f>
        <v>0</v>
      </c>
      <c r="Z29" s="39">
        <f>IF(SUM($AA29, $AC29:$AF29)&lt;&gt;0, SUM($AA29:$AF29), $Z5+$AB29)</f>
        <v>2604.6275076050001</v>
      </c>
      <c r="AA29" s="150">
        <f>AA5</f>
        <v>0</v>
      </c>
      <c r="AB29" s="150">
        <f>IF(ISBLANK($AB5), INDEX('Cities &amp; Towns'!$G$4:$G$259, MATCH($A5, 'Cities &amp; Towns'!$A$4:$A$259, 0)), $AB5)</f>
        <v>76.627507605000005</v>
      </c>
      <c r="AC29" s="150">
        <f>AC5</f>
        <v>0</v>
      </c>
      <c r="AD29" s="150">
        <f>AD5</f>
        <v>0</v>
      </c>
      <c r="AE29" s="150">
        <f>AE5</f>
        <v>0</v>
      </c>
      <c r="AF29" s="150">
        <f>AF5</f>
        <v>0</v>
      </c>
      <c r="AG29" s="43"/>
      <c r="AH29" s="42"/>
      <c r="AI29" s="41">
        <f>INDEX('Cities &amp; Towns'!$Y$4:$Y$259, MATCH($A29, 'Cities &amp; Towns'!$A$4:$A$259, 0))</f>
        <v>53.512995958862575</v>
      </c>
      <c r="AJ29" s="43"/>
      <c r="AK29" s="42"/>
      <c r="AL29" s="66" t="str">
        <f t="shared" ref="AL29:AL51" si="4">IF($L29&gt;$AI29, 1, "")</f>
        <v/>
      </c>
    </row>
    <row r="30" spans="1:38" outlineLevel="1" x14ac:dyDescent="0.25">
      <c r="A30" s="221" t="s">
        <v>214</v>
      </c>
      <c r="B30" s="1">
        <f>IF(ISBLANK($B6), INDEX('Cities &amp; Towns'!$E$4:$E$259, MATCH($A30, 'Cities &amp; Towns'!$A$4:$A$259, 0)), $B6)</f>
        <v>7923</v>
      </c>
      <c r="C30" s="1">
        <f>IF(ISBLANK($C6), INDEX('Cities &amp; Towns'!$Q$4:$Q$259, MATCH($A30, 'Cities &amp; Towns'!$A$4:$A$259, 0)), $C6)</f>
        <v>1255.1538240000002</v>
      </c>
      <c r="D30" s="1">
        <f xml:space="preserve"> IF(ISBLANK($D6), IF(INDEX('Cities &amp; Towns'!$Z$4:$Z$259, MATCH($A30, 'Cities &amp; Towns'!$A$4:$A$259, 0)) = 0, "", INDEX('Cities &amp; Towns'!$Z$4:$Z$259, MATCH($A30, 'Cities &amp; Towns'!$A$4:$A$259, 0))), $D6)</f>
        <v>16130.737999999999</v>
      </c>
      <c r="E30" s="178" cm="1">
        <f t="array" ref="E30">IF(ISBLANK(E6), MAX(0, ($E$3-SUM($E$5:$E$27))*(IF($B$3=0, 0, $B$3*$B30/SUM(IF(ISBLANK(E$5:E$27), B$29:B$51, 0))) + IF($C$3=0, 0, $C$3*$C30/SUM(IF(ISBLANK(E$5:E$27), C$29:C$51, 0))) + IF($D$3=0, 0, $D$3*$D30/SUM(IF(ISBLANK(E$5:E$27), D$29:D$51, 0))) + IF(1-SUM($B$3:$D$3)&lt;=0, 0, ((1-SUM($B$3:$D$3))*$Z30/SUM(IF(ISBLANK(E$5:E$27), Z$29:Z$51, 0)))))), E6)</f>
        <v>33328.679487937188</v>
      </c>
      <c r="F30" s="14">
        <f t="shared" ref="F30:K30" si="5">IF(ISBLANK(F6),F$3,F6)</f>
        <v>0.65</v>
      </c>
      <c r="G30" s="14">
        <f t="shared" si="5"/>
        <v>0.1</v>
      </c>
      <c r="H30" s="14">
        <f t="shared" si="5"/>
        <v>0.25</v>
      </c>
      <c r="I30" s="14">
        <f t="shared" si="5"/>
        <v>0</v>
      </c>
      <c r="J30" s="14">
        <f t="shared" si="5"/>
        <v>0</v>
      </c>
      <c r="K30" s="14">
        <f t="shared" si="5"/>
        <v>0</v>
      </c>
      <c r="L30" s="4">
        <f t="shared" ref="L30:L51" si="6">IF(ISBLANK($L6), SUM($M30:$R30), $L6)</f>
        <v>24.991914480419709</v>
      </c>
      <c r="M30" s="3">
        <f t="shared" ref="M30:R30" si="7">IF(ISBLANK(M6), IF(ISBLANK($L6), MAX(0, (M$3-SUM(M$5:M$27))*(IF($B$3=0, 0, $B$3*$B30/SUM($B$29:$B$51)) + IF($C$3=0, 0, $C$3*$C30/SUM($C$29:$C$51)) + IF($D$3=0, 0, $D$3*$D30/SUM($D$29:$D$51)) + (1-SUM($B$3:$D$3))*IF(SUM(AA$29:AA$51)=0, $Z30/SUM($Z$29:$Z$51), AA30/SUM(AA$29:AA$51)))), $L6*(M$3/$L$3)), M6)</f>
        <v>16.486789701034379</v>
      </c>
      <c r="N30" s="3">
        <f t="shared" si="7"/>
        <v>4.2777428047611314</v>
      </c>
      <c r="O30" s="3">
        <f t="shared" si="7"/>
        <v>4.2273819746241994</v>
      </c>
      <c r="P30" s="3">
        <f t="shared" si="7"/>
        <v>0</v>
      </c>
      <c r="Q30" s="3">
        <f t="shared" si="7"/>
        <v>0</v>
      </c>
      <c r="R30" s="3">
        <f t="shared" si="7"/>
        <v>0</v>
      </c>
      <c r="S30" s="4">
        <f t="shared" ref="S30:S51" si="8">SUM(T30:Y30)</f>
        <v>67.62028325</v>
      </c>
      <c r="T30" s="3">
        <f>IF(ISBLANK(T6),AA30/INDEX(Constants!$B$2:$B$8, MATCH(T$2, Constants!$A$2:$A$8, 0)),T6)</f>
        <v>0</v>
      </c>
      <c r="U30" s="3">
        <f>IF(ISBLANK(U6),AB30/INDEX(Constants!$B$2:$B$8, MATCH(U$2, Constants!$A$2:$A$8, 0)),U6)</f>
        <v>67.62028325</v>
      </c>
      <c r="V30" s="3">
        <f>IF(ISBLANK(V6),AC30/INDEX(Constants!$B$2:$B$8, MATCH(V$2, Constants!$A$2:$A$8, 0)),V6)</f>
        <v>0</v>
      </c>
      <c r="W30" s="3">
        <f>IF(ISBLANK(W6),AD30/INDEX(Constants!$B$2:$B$8, MATCH(W$2, Constants!$A$2:$A$8, 0)),W6)</f>
        <v>0</v>
      </c>
      <c r="X30" s="3">
        <f>IF(ISBLANK(X6),AE30/INDEX(Constants!$B$2:$B$8, MATCH(X$2, Constants!$A$2:$A$8, 0)),X6)</f>
        <v>0</v>
      </c>
      <c r="Y30" s="132">
        <f>IF(ISBLANK(Y6),AF30/INDEX(Constants!$B$2:$B$8, MATCH(Y$2, Constants!$A$2:$A$8, 0)),Y6)</f>
        <v>0</v>
      </c>
      <c r="Z30" s="18">
        <f t="shared" ref="Z30:Z51" si="9">IF(SUM($AA30, $AC30:$AF30)&lt;&gt;0, SUM($AA30:$AF30), $Z6+$AB30)</f>
        <v>19685.430424875001</v>
      </c>
      <c r="AA30" s="1">
        <f t="shared" ref="AA30:AA51" si="10">AA6</f>
        <v>0</v>
      </c>
      <c r="AB30" s="1">
        <f>IF(ISBLANK($AB6), INDEX('Cities &amp; Towns'!$G$4:$G$259, MATCH($A6, 'Cities &amp; Towns'!$A$4:$A$259, 0)), $AB6)</f>
        <v>101.430424875</v>
      </c>
      <c r="AC30" s="1">
        <f t="shared" ref="AC30:AF30" si="11">AC6</f>
        <v>0</v>
      </c>
      <c r="AD30" s="1">
        <f t="shared" si="11"/>
        <v>0</v>
      </c>
      <c r="AE30" s="1">
        <f t="shared" si="11"/>
        <v>0</v>
      </c>
      <c r="AF30" s="1">
        <f t="shared" si="11"/>
        <v>0</v>
      </c>
      <c r="AG30" s="5"/>
      <c r="AI30" s="3">
        <f>INDEX('Cities &amp; Towns'!$Y$4:$Y$259, MATCH($A30, 'Cities &amp; Towns'!$A$4:$A$259, 0))</f>
        <v>40.227153160693831</v>
      </c>
      <c r="AJ30" s="5"/>
      <c r="AL30" s="11" t="str">
        <f t="shared" si="4"/>
        <v/>
      </c>
    </row>
    <row r="31" spans="1:38" outlineLevel="1" x14ac:dyDescent="0.25">
      <c r="A31" s="220" t="s">
        <v>215</v>
      </c>
      <c r="B31" s="38">
        <f>IF(ISBLANK($B7), INDEX('Cities &amp; Towns'!$E$4:$E$259, MATCH($A31, 'Cities &amp; Towns'!$A$4:$A$259, 0)), $B7)</f>
        <v>2849</v>
      </c>
      <c r="C31" s="38">
        <f>IF(ISBLANK($C7), INDEX('Cities &amp; Towns'!$Q$4:$Q$259, MATCH($A31, 'Cities &amp; Towns'!$A$4:$A$259, 0)), $C7)</f>
        <v>3851.2814399999997</v>
      </c>
      <c r="D31" s="38">
        <f xml:space="preserve"> IF(ISBLANK($D7), IF(INDEX('Cities &amp; Towns'!$Z$4:$Z$259, MATCH($A31, 'Cities &amp; Towns'!$A$4:$A$259, 0)) = 0, "", INDEX('Cities &amp; Towns'!$Z$4:$Z$259, MATCH($A31, 'Cities &amp; Towns'!$A$4:$A$259, 0))), $D7)</f>
        <v>40129.368999999999</v>
      </c>
      <c r="E31" s="177" cm="1">
        <f t="array" ref="E31">IF(ISBLANK(E7), MAX(0, ($E$3-SUM($E$5:$E$27))*(IF($B$3=0, 0, $B$3*$B31/SUM(IF(ISBLANK(E$5:E$27), B$29:B$51, 0))) + IF($C$3=0, 0, $C$3*$C31/SUM(IF(ISBLANK(E$5:E$27), C$29:C$51, 0))) + IF($D$3=0, 0, $D$3*$D31/SUM(IF(ISBLANK(E$5:E$27), D$29:D$51, 0))) + IF(1-SUM($B$3:$D$3)&lt;=0, 0, ((1-SUM($B$3:$D$3))*$Z31/SUM(IF(ISBLANK(E$5:E$27), Z$29:Z$51, 0)))))), E7)</f>
        <v>18559.122476664987</v>
      </c>
      <c r="F31" s="40">
        <f t="shared" ref="F31:K31" si="12">IF(ISBLANK(F7),F$3,F7)</f>
        <v>0.65</v>
      </c>
      <c r="G31" s="40">
        <f t="shared" si="12"/>
        <v>0.1</v>
      </c>
      <c r="H31" s="40">
        <f t="shared" si="12"/>
        <v>0.25</v>
      </c>
      <c r="I31" s="40">
        <f t="shared" si="12"/>
        <v>0</v>
      </c>
      <c r="J31" s="40">
        <f t="shared" si="12"/>
        <v>0</v>
      </c>
      <c r="K31" s="40">
        <f t="shared" si="12"/>
        <v>0</v>
      </c>
      <c r="L31" s="44">
        <f t="shared" si="6"/>
        <v>13.826647475424766</v>
      </c>
      <c r="M31" s="41">
        <f t="shared" ref="M31:R31" si="13">IF(ISBLANK(M7), IF(ISBLANK($L7), MAX(0, (M$3-SUM(M$5:M$27))*(IF($B$3=0, 0, $B$3*$B31/SUM($B$29:$B$51)) + IF($C$3=0, 0, $C$3*$C31/SUM($C$29:$C$51)) + IF($D$3=0, 0, $D$3*$D31/SUM($D$29:$D$51)) + (1-SUM($B$3:$D$3))*IF(SUM(AA$29:AA$51)=0, $Z31/SUM($Z$29:$Z$51), AA31/SUM(AA$29:AA$51)))), $L7*(M$3/$L$3)), M7)</f>
        <v>9.1806922449256021</v>
      </c>
      <c r="N31" s="41">
        <f t="shared" si="13"/>
        <v>2.2919315779541383</v>
      </c>
      <c r="O31" s="41">
        <f t="shared" si="13"/>
        <v>2.3540236525450262</v>
      </c>
      <c r="P31" s="41">
        <f t="shared" si="13"/>
        <v>0</v>
      </c>
      <c r="Q31" s="41">
        <f t="shared" si="13"/>
        <v>0</v>
      </c>
      <c r="R31" s="41">
        <f t="shared" si="13"/>
        <v>0</v>
      </c>
      <c r="S31" s="44">
        <f t="shared" si="8"/>
        <v>46.650294003333336</v>
      </c>
      <c r="T31" s="41">
        <f>IF(ISBLANK(T7),AA31/INDEX(Constants!$B$2:$B$8, MATCH(T$2, Constants!$A$2:$A$8, 0)),T7)</f>
        <v>0</v>
      </c>
      <c r="U31" s="41">
        <f>IF(ISBLANK(U7),AB31/INDEX(Constants!$B$2:$B$8, MATCH(U$2, Constants!$A$2:$A$8, 0)),U7)</f>
        <v>46.650294003333336</v>
      </c>
      <c r="V31" s="41">
        <f>IF(ISBLANK(V7),AC31/INDEX(Constants!$B$2:$B$8, MATCH(V$2, Constants!$A$2:$A$8, 0)),V7)</f>
        <v>0</v>
      </c>
      <c r="W31" s="41">
        <f>IF(ISBLANK(W7),AD31/INDEX(Constants!$B$2:$B$8, MATCH(W$2, Constants!$A$2:$A$8, 0)),W7)</f>
        <v>0</v>
      </c>
      <c r="X31" s="41">
        <f>IF(ISBLANK(X7),AE31/INDEX(Constants!$B$2:$B$8, MATCH(X$2, Constants!$A$2:$A$8, 0)),X7)</f>
        <v>0</v>
      </c>
      <c r="Y31" s="41">
        <f>IF(ISBLANK(Y7),AF31/INDEX(Constants!$B$2:$B$8, MATCH(Y$2, Constants!$A$2:$A$8, 0)),Y7)</f>
        <v>0</v>
      </c>
      <c r="Z31" s="39">
        <f t="shared" si="9"/>
        <v>23301.975441005001</v>
      </c>
      <c r="AA31" s="150">
        <f t="shared" si="10"/>
        <v>0</v>
      </c>
      <c r="AB31" s="150">
        <f>IF(ISBLANK($AB7), INDEX('Cities &amp; Towns'!$G$4:$G$259, MATCH($A7, 'Cities &amp; Towns'!$A$4:$A$259, 0)), $AB7)</f>
        <v>69.975441005000008</v>
      </c>
      <c r="AC31" s="150">
        <f t="shared" ref="AC31:AF31" si="14">AC7</f>
        <v>0</v>
      </c>
      <c r="AD31" s="150">
        <f t="shared" si="14"/>
        <v>0</v>
      </c>
      <c r="AE31" s="150">
        <f t="shared" si="14"/>
        <v>0</v>
      </c>
      <c r="AF31" s="150">
        <f t="shared" si="14"/>
        <v>0</v>
      </c>
      <c r="AG31" s="43"/>
      <c r="AH31" s="42"/>
      <c r="AI31" s="41">
        <f>INDEX('Cities &amp; Towns'!$Y$4:$Y$259, MATCH($A31, 'Cities &amp; Towns'!$A$4:$A$259, 0))</f>
        <v>41.877310299460987</v>
      </c>
      <c r="AJ31" s="43"/>
      <c r="AK31" s="42"/>
      <c r="AL31" s="66" t="str">
        <f t="shared" si="4"/>
        <v/>
      </c>
    </row>
    <row r="32" spans="1:38" outlineLevel="1" x14ac:dyDescent="0.25">
      <c r="A32" s="221" t="s">
        <v>216</v>
      </c>
      <c r="B32" s="1">
        <f>IF(ISBLANK($B8), INDEX('Cities &amp; Towns'!$E$4:$E$259, MATCH($A32, 'Cities &amp; Towns'!$A$4:$A$259, 0)), $B8)</f>
        <v>1443</v>
      </c>
      <c r="C32" s="1">
        <f>IF(ISBLANK($C8), INDEX('Cities &amp; Towns'!$Q$4:$Q$259, MATCH($A32, 'Cities &amp; Towns'!$A$4:$A$259, 0)), $C8)</f>
        <v>1152.5527619999998</v>
      </c>
      <c r="D32" s="1">
        <f xml:space="preserve"> IF(ISBLANK($D8), IF(INDEX('Cities &amp; Towns'!$Z$4:$Z$259, MATCH($A32, 'Cities &amp; Towns'!$A$4:$A$259, 0)) = 0, "", INDEX('Cities &amp; Towns'!$Z$4:$Z$259, MATCH($A32, 'Cities &amp; Towns'!$A$4:$A$259, 0))), $D8)</f>
        <v>18521.512999999999</v>
      </c>
      <c r="E32" s="178" cm="1">
        <f t="array" ref="E32">IF(ISBLANK(E8), MAX(0, ($E$3-SUM($E$5:$E$27))*(IF($B$3=0, 0, $B$3*$B32/SUM(IF(ISBLANK(E$5:E$27), B$29:B$51, 0))) + IF($C$3=0, 0, $C$3*$C32/SUM(IF(ISBLANK(E$5:E$27), C$29:C$51, 0))) + IF($D$3=0, 0, $D$3*$D32/SUM(IF(ISBLANK(E$5:E$27), D$29:D$51, 0))) + IF(1-SUM($B$3:$D$3)&lt;=0, 0, ((1-SUM($B$3:$D$3))*$Z32/SUM(IF(ISBLANK(E$5:E$27), Z$29:Z$51, 0)))))), E8)</f>
        <v>14300.213051957167</v>
      </c>
      <c r="F32" s="14">
        <f t="shared" ref="F32:K32" si="15">IF(ISBLANK(F8),F$3,F8)</f>
        <v>0.65</v>
      </c>
      <c r="G32" s="14">
        <f t="shared" si="15"/>
        <v>0.1</v>
      </c>
      <c r="H32" s="14">
        <f t="shared" si="15"/>
        <v>0.25</v>
      </c>
      <c r="I32" s="14">
        <f t="shared" si="15"/>
        <v>0</v>
      </c>
      <c r="J32" s="14">
        <f t="shared" si="15"/>
        <v>0</v>
      </c>
      <c r="K32" s="14">
        <f t="shared" si="15"/>
        <v>0</v>
      </c>
      <c r="L32" s="4">
        <f t="shared" si="6"/>
        <v>9.7417820391790677</v>
      </c>
      <c r="M32" s="3">
        <f t="shared" ref="M32:R32" si="16">IF(ISBLANK(M8), IF(ISBLANK($L8), MAX(0, (M$3-SUM(M$5:M$27))*(IF($B$3=0, 0, $B$3*$B32/SUM($B$29:$B$51)) + IF($C$3=0, 0, $C$3*$C32/SUM($C$29:$C$51)) + IF($D$3=0, 0, $D$3*$D32/SUM($D$29:$D$51)) + (1-SUM($B$3:$D$3))*IF(SUM(AA$29:AA$51)=0, $Z32/SUM($Z$29:$Z$51), AA32/SUM(AA$29:AA$51)))), $L8*(M$3/$L$3)), M8)</f>
        <v>7.0739257867368028</v>
      </c>
      <c r="N32" s="3">
        <f t="shared" si="16"/>
        <v>0.85402912763795558</v>
      </c>
      <c r="O32" s="3">
        <f t="shared" si="16"/>
        <v>1.8138271248043083</v>
      </c>
      <c r="P32" s="3">
        <f t="shared" si="16"/>
        <v>0</v>
      </c>
      <c r="Q32" s="3">
        <f t="shared" si="16"/>
        <v>0</v>
      </c>
      <c r="R32" s="3">
        <f t="shared" si="16"/>
        <v>0</v>
      </c>
      <c r="S32" s="4">
        <f t="shared" si="8"/>
        <v>14.536033993333334</v>
      </c>
      <c r="T32" s="3">
        <f>IF(ISBLANK(T8),AA32/INDEX(Constants!$B$2:$B$8, MATCH(T$2, Constants!$A$2:$A$8, 0)),T8)</f>
        <v>0</v>
      </c>
      <c r="U32" s="3">
        <f>IF(ISBLANK(U8),AB32/INDEX(Constants!$B$2:$B$8, MATCH(U$2, Constants!$A$2:$A$8, 0)),U8)</f>
        <v>14.536033993333334</v>
      </c>
      <c r="V32" s="3">
        <f>IF(ISBLANK(V8),AC32/INDEX(Constants!$B$2:$B$8, MATCH(V$2, Constants!$A$2:$A$8, 0)),V8)</f>
        <v>0</v>
      </c>
      <c r="W32" s="3">
        <f>IF(ISBLANK(W8),AD32/INDEX(Constants!$B$2:$B$8, MATCH(W$2, Constants!$A$2:$A$8, 0)),W8)</f>
        <v>0</v>
      </c>
      <c r="X32" s="3">
        <f>IF(ISBLANK(X8),AE32/INDEX(Constants!$B$2:$B$8, MATCH(X$2, Constants!$A$2:$A$8, 0)),X8)</f>
        <v>0</v>
      </c>
      <c r="Y32" s="132">
        <f>IF(ISBLANK(Y8),AF32/INDEX(Constants!$B$2:$B$8, MATCH(Y$2, Constants!$A$2:$A$8, 0)),Y8)</f>
        <v>0</v>
      </c>
      <c r="Z32" s="18">
        <f t="shared" si="9"/>
        <v>23893.804050989998</v>
      </c>
      <c r="AA32" s="1">
        <f t="shared" si="10"/>
        <v>0</v>
      </c>
      <c r="AB32" s="1">
        <f>IF(ISBLANK($AB8), INDEX('Cities &amp; Towns'!$G$4:$G$259, MATCH($A8, 'Cities &amp; Towns'!$A$4:$A$259, 0)), $AB8)</f>
        <v>21.80405099</v>
      </c>
      <c r="AC32" s="1">
        <f t="shared" ref="AC32:AF32" si="17">AC8</f>
        <v>0</v>
      </c>
      <c r="AD32" s="1">
        <f t="shared" si="17"/>
        <v>0</v>
      </c>
      <c r="AE32" s="1">
        <f t="shared" si="17"/>
        <v>0</v>
      </c>
      <c r="AF32" s="1">
        <f t="shared" si="17"/>
        <v>0</v>
      </c>
      <c r="AG32" s="5"/>
      <c r="AI32" s="3">
        <f>INDEX('Cities &amp; Towns'!$Y$4:$Y$259, MATCH($A32, 'Cities &amp; Towns'!$A$4:$A$259, 0))</f>
        <v>5.0121849005970791</v>
      </c>
      <c r="AJ32" s="5"/>
      <c r="AL32" s="11">
        <f t="shared" si="4"/>
        <v>1</v>
      </c>
    </row>
    <row r="33" spans="1:38" outlineLevel="1" x14ac:dyDescent="0.25">
      <c r="A33" s="220" t="s">
        <v>217</v>
      </c>
      <c r="B33" s="38">
        <f>IF(ISBLANK($B9), INDEX('Cities &amp; Towns'!$E$4:$E$259, MATCH($A33, 'Cities &amp; Towns'!$A$4:$A$259, 0)), $B9)</f>
        <v>1661</v>
      </c>
      <c r="C33" s="38">
        <f>IF(ISBLANK($C9), INDEX('Cities &amp; Towns'!$Q$4:$Q$259, MATCH($A33, 'Cities &amp; Towns'!$A$4:$A$259, 0)), $C9)</f>
        <v>673.75350000000037</v>
      </c>
      <c r="D33" s="38">
        <f xml:space="preserve"> IF(ISBLANK($D9), IF(INDEX('Cities &amp; Towns'!$Z$4:$Z$259, MATCH($A33, 'Cities &amp; Towns'!$A$4:$A$259, 0)) = 0, "", INDEX('Cities &amp; Towns'!$Z$4:$Z$259, MATCH($A33, 'Cities &amp; Towns'!$A$4:$A$259, 0))), $D9)</f>
        <v>4934.866</v>
      </c>
      <c r="E33" s="177" cm="1">
        <f t="array" ref="E33">IF(ISBLANK(E9), MAX(0, ($E$3-SUM($E$5:$E$27))*(IF($B$3=0, 0, $B$3*$B33/SUM(IF(ISBLANK(E$5:E$27), B$29:B$51, 0))) + IF($C$3=0, 0, $C$3*$C33/SUM(IF(ISBLANK(E$5:E$27), C$29:C$51, 0))) + IF($D$3=0, 0, $D$3*$D33/SUM(IF(ISBLANK(E$5:E$27), D$29:D$51, 0))) + IF(1-SUM($B$3:$D$3)&lt;=0, 0, ((1-SUM($B$3:$D$3))*$Z33/SUM(IF(ISBLANK(E$5:E$27), Z$29:Z$51, 0)))))), E9)</f>
        <v>15176.735959228943</v>
      </c>
      <c r="F33" s="40">
        <f t="shared" ref="F33:K33" si="18">IF(ISBLANK(F9),F$3,F9)</f>
        <v>0.65</v>
      </c>
      <c r="G33" s="40">
        <f t="shared" si="18"/>
        <v>0.1</v>
      </c>
      <c r="H33" s="40">
        <f t="shared" si="18"/>
        <v>0.25</v>
      </c>
      <c r="I33" s="40">
        <f t="shared" si="18"/>
        <v>0</v>
      </c>
      <c r="J33" s="40">
        <f t="shared" si="18"/>
        <v>0</v>
      </c>
      <c r="K33" s="40">
        <f t="shared" si="18"/>
        <v>0</v>
      </c>
      <c r="L33" s="44">
        <f t="shared" si="6"/>
        <v>10.199267862758438</v>
      </c>
      <c r="M33" s="41">
        <f t="shared" ref="M33:R33" si="19">IF(ISBLANK(M9), IF(ISBLANK($L9), MAX(0, (M$3-SUM(M$5:M$27))*(IF($B$3=0, 0, $B$3*$B33/SUM($B$29:$B$51)) + IF($C$3=0, 0, $C$3*$C33/SUM($C$29:$C$51)) + IF($D$3=0, 0, $D$3*$D33/SUM($D$29:$D$51)) + (1-SUM($B$3:$D$3))*IF(SUM(AA$29:AA$51)=0, $Z33/SUM($Z$29:$Z$51), AA33/SUM(AA$29:AA$51)))), $L9*(M$3/$L$3)), M9)</f>
        <v>7.5075177880508477</v>
      </c>
      <c r="N33" s="41">
        <f t="shared" si="19"/>
        <v>0.76674551366891275</v>
      </c>
      <c r="O33" s="41">
        <f t="shared" si="19"/>
        <v>1.9250045610386786</v>
      </c>
      <c r="P33" s="41">
        <f t="shared" si="19"/>
        <v>0</v>
      </c>
      <c r="Q33" s="41">
        <f t="shared" si="19"/>
        <v>0</v>
      </c>
      <c r="R33" s="41">
        <f t="shared" si="19"/>
        <v>0</v>
      </c>
      <c r="S33" s="44">
        <f t="shared" si="8"/>
        <v>10.322234796666667</v>
      </c>
      <c r="T33" s="41">
        <f>IF(ISBLANK(T9),AA33/INDEX(Constants!$B$2:$B$8, MATCH(T$2, Constants!$A$2:$A$8, 0)),T9)</f>
        <v>0</v>
      </c>
      <c r="U33" s="41">
        <f>IF(ISBLANK(U9),AB33/INDEX(Constants!$B$2:$B$8, MATCH(U$2, Constants!$A$2:$A$8, 0)),U9)</f>
        <v>10.322234796666667</v>
      </c>
      <c r="V33" s="41">
        <f>IF(ISBLANK(V9),AC33/INDEX(Constants!$B$2:$B$8, MATCH(V$2, Constants!$A$2:$A$8, 0)),V9)</f>
        <v>0</v>
      </c>
      <c r="W33" s="41">
        <f>IF(ISBLANK(W9),AD33/INDEX(Constants!$B$2:$B$8, MATCH(W$2, Constants!$A$2:$A$8, 0)),W9)</f>
        <v>0</v>
      </c>
      <c r="X33" s="41">
        <f>IF(ISBLANK(X9),AE33/INDEX(Constants!$B$2:$B$8, MATCH(X$2, Constants!$A$2:$A$8, 0)),X9)</f>
        <v>0</v>
      </c>
      <c r="Y33" s="41">
        <f>IF(ISBLANK(Y9),AF33/INDEX(Constants!$B$2:$B$8, MATCH(Y$2, Constants!$A$2:$A$8, 0)),Y9)</f>
        <v>0</v>
      </c>
      <c r="Z33" s="39">
        <f t="shared" si="9"/>
        <v>24335.483352194999</v>
      </c>
      <c r="AA33" s="150">
        <f t="shared" si="10"/>
        <v>0</v>
      </c>
      <c r="AB33" s="150">
        <f>IF(ISBLANK($AB9), INDEX('Cities &amp; Towns'!$G$4:$G$259, MATCH($A9, 'Cities &amp; Towns'!$A$4:$A$259, 0)), $AB9)</f>
        <v>15.483352195</v>
      </c>
      <c r="AC33" s="150">
        <f t="shared" ref="AC33:AF33" si="20">AC9</f>
        <v>0</v>
      </c>
      <c r="AD33" s="150">
        <f t="shared" si="20"/>
        <v>0</v>
      </c>
      <c r="AE33" s="150">
        <f t="shared" si="20"/>
        <v>0</v>
      </c>
      <c r="AF33" s="150">
        <f t="shared" si="20"/>
        <v>0</v>
      </c>
      <c r="AG33" s="43"/>
      <c r="AH33" s="42"/>
      <c r="AI33" s="41">
        <f>INDEX('Cities &amp; Towns'!$Y$4:$Y$259, MATCH($A33, 'Cities &amp; Towns'!$A$4:$A$259, 0))</f>
        <v>0.486044454299637</v>
      </c>
      <c r="AJ33" s="43"/>
      <c r="AK33" s="42"/>
      <c r="AL33" s="66">
        <f t="shared" si="4"/>
        <v>1</v>
      </c>
    </row>
    <row r="34" spans="1:38" outlineLevel="1" x14ac:dyDescent="0.25">
      <c r="A34" s="221" t="s">
        <v>218</v>
      </c>
      <c r="B34" s="1">
        <f>IF(ISBLANK($B10), INDEX('Cities &amp; Towns'!$E$4:$E$259, MATCH($A34, 'Cities &amp; Towns'!$A$4:$A$259, 0)), $B10)</f>
        <v>1413</v>
      </c>
      <c r="C34" s="1">
        <f>IF(ISBLANK($C10), INDEX('Cities &amp; Towns'!$Q$4:$Q$259, MATCH($A34, 'Cities &amp; Towns'!$A$4:$A$259, 0)), $C10)</f>
        <v>824.59380149999981</v>
      </c>
      <c r="D34" s="1">
        <f xml:space="preserve"> IF(ISBLANK($D10), IF(INDEX('Cities &amp; Towns'!$Z$4:$Z$259, MATCH($A34, 'Cities &amp; Towns'!$A$4:$A$259, 0)) = 0, "", INDEX('Cities &amp; Towns'!$Z$4:$Z$259, MATCH($A34, 'Cities &amp; Towns'!$A$4:$A$259, 0))), $D10)</f>
        <v>5763.8879999999999</v>
      </c>
      <c r="E34" s="178" cm="1">
        <f t="array" ref="E34">IF(ISBLANK(E10), MAX(0, ($E$3-SUM($E$5:$E$27))*(IF($B$3=0, 0, $B$3*$B34/SUM(IF(ISBLANK(E$5:E$27), B$29:B$51, 0))) + IF($C$3=0, 0, $C$3*$C34/SUM(IF(ISBLANK(E$5:E$27), C$29:C$51, 0))) + IF($D$3=0, 0, $D$3*$D34/SUM(IF(ISBLANK(E$5:E$27), D$29:D$51, 0))) + IF(1-SUM($B$3:$D$3)&lt;=0, 0, ((1-SUM($B$3:$D$3))*$Z34/SUM(IF(ISBLANK(E$5:E$27), Z$29:Z$51, 0)))))), E10)</f>
        <v>15652.807555777114</v>
      </c>
      <c r="F34" s="14">
        <f t="shared" ref="F34:K34" si="21">IF(ISBLANK(F10),F$3,F10)</f>
        <v>0.65</v>
      </c>
      <c r="G34" s="14">
        <f t="shared" si="21"/>
        <v>0.1</v>
      </c>
      <c r="H34" s="14">
        <f t="shared" si="21"/>
        <v>0.25</v>
      </c>
      <c r="I34" s="14">
        <f t="shared" si="21"/>
        <v>0</v>
      </c>
      <c r="J34" s="14">
        <f t="shared" si="21"/>
        <v>0</v>
      </c>
      <c r="K34" s="14">
        <f t="shared" si="21"/>
        <v>0</v>
      </c>
      <c r="L34" s="4">
        <f t="shared" si="6"/>
        <v>10.361283201517484</v>
      </c>
      <c r="M34" s="3">
        <f t="shared" ref="M34:R34" si="22">IF(ISBLANK(M10), IF(ISBLANK($L10), MAX(0, (M$3-SUM(M$5:M$27))*(IF($B$3=0, 0, $B$3*$B34/SUM($B$29:$B$51)) + IF($C$3=0, 0, $C$3*$C34/SUM($C$29:$C$51)) + IF($D$3=0, 0, $D$3*$D34/SUM($D$29:$D$51)) + (1-SUM($B$3:$D$3))*IF(SUM(AA$29:AA$51)=0, $Z34/SUM($Z$29:$Z$51), AA34/SUM(AA$29:AA$51)))), $L10*(M$3/$L$3)), M10)</f>
        <v>7.7430174362672179</v>
      </c>
      <c r="N34" s="3">
        <f t="shared" si="22"/>
        <v>0.63287667902790135</v>
      </c>
      <c r="O34" s="3">
        <f t="shared" si="22"/>
        <v>1.9853890862223633</v>
      </c>
      <c r="P34" s="3">
        <f t="shared" si="22"/>
        <v>0</v>
      </c>
      <c r="Q34" s="3">
        <f t="shared" si="22"/>
        <v>0</v>
      </c>
      <c r="R34" s="3">
        <f t="shared" si="22"/>
        <v>0</v>
      </c>
      <c r="S34" s="4">
        <f t="shared" si="8"/>
        <v>8.2065217866666682</v>
      </c>
      <c r="T34" s="3">
        <f>IF(ISBLANK(T10),AA34/INDEX(Constants!$B$2:$B$8, MATCH(T$2, Constants!$A$2:$A$8, 0)),T10)</f>
        <v>0</v>
      </c>
      <c r="U34" s="3">
        <f>IF(ISBLANK(U10),AB34/INDEX(Constants!$B$2:$B$8, MATCH(U$2, Constants!$A$2:$A$8, 0)),U10)</f>
        <v>8.2065217866666682</v>
      </c>
      <c r="V34" s="3">
        <f>IF(ISBLANK(V10),AC34/INDEX(Constants!$B$2:$B$8, MATCH(V$2, Constants!$A$2:$A$8, 0)),V10)</f>
        <v>0</v>
      </c>
      <c r="W34" s="3">
        <f>IF(ISBLANK(W10),AD34/INDEX(Constants!$B$2:$B$8, MATCH(W$2, Constants!$A$2:$A$8, 0)),W10)</f>
        <v>0</v>
      </c>
      <c r="X34" s="3">
        <f>IF(ISBLANK(X10),AE34/INDEX(Constants!$B$2:$B$8, MATCH(X$2, Constants!$A$2:$A$8, 0)),X10)</f>
        <v>0</v>
      </c>
      <c r="Y34" s="132">
        <f>IF(ISBLANK(Y10),AF34/INDEX(Constants!$B$2:$B$8, MATCH(Y$2, Constants!$A$2:$A$8, 0)),Y10)</f>
        <v>0</v>
      </c>
      <c r="Z34" s="18">
        <f t="shared" si="9"/>
        <v>27468.30978268</v>
      </c>
      <c r="AA34" s="1">
        <f t="shared" si="10"/>
        <v>0</v>
      </c>
      <c r="AB34" s="1">
        <f>IF(ISBLANK($AB10), INDEX('Cities &amp; Towns'!$G$4:$G$259, MATCH($A10, 'Cities &amp; Towns'!$A$4:$A$259, 0)), $AB10)</f>
        <v>12.309782680000001</v>
      </c>
      <c r="AC34" s="1">
        <f t="shared" ref="AC34:AF34" si="23">AC10</f>
        <v>0</v>
      </c>
      <c r="AD34" s="1">
        <f t="shared" si="23"/>
        <v>0</v>
      </c>
      <c r="AE34" s="1">
        <f t="shared" si="23"/>
        <v>0</v>
      </c>
      <c r="AF34" s="1">
        <f t="shared" si="23"/>
        <v>0</v>
      </c>
      <c r="AG34" s="5"/>
      <c r="AI34" s="3">
        <f>INDEX('Cities &amp; Towns'!$Y$4:$Y$259, MATCH($A34, 'Cities &amp; Towns'!$A$4:$A$259, 0))</f>
        <v>18.473441836819617</v>
      </c>
      <c r="AJ34" s="5"/>
      <c r="AL34" s="11" t="str">
        <f t="shared" si="4"/>
        <v/>
      </c>
    </row>
    <row r="35" spans="1:38" outlineLevel="1" x14ac:dyDescent="0.25">
      <c r="A35" s="220" t="s">
        <v>219</v>
      </c>
      <c r="B35" s="38">
        <f>IF(ISBLANK($B11), INDEX('Cities &amp; Towns'!$E$4:$E$259, MATCH($A35, 'Cities &amp; Towns'!$A$4:$A$259, 0)), $B11)</f>
        <v>2598</v>
      </c>
      <c r="C35" s="38">
        <f>IF(ISBLANK($C11), INDEX('Cities &amp; Towns'!$Q$4:$Q$259, MATCH($A35, 'Cities &amp; Towns'!$A$4:$A$259, 0)), $C11)</f>
        <v>3798.3767339999995</v>
      </c>
      <c r="D35" s="38">
        <f xml:space="preserve"> IF(ISBLANK($D11), IF(INDEX('Cities &amp; Towns'!$Z$4:$Z$259, MATCH($A35, 'Cities &amp; Towns'!$A$4:$A$259, 0)) = 0, "", INDEX('Cities &amp; Towns'!$Z$4:$Z$259, MATCH($A35, 'Cities &amp; Towns'!$A$4:$A$259, 0))), $D11)</f>
        <v>11458.403</v>
      </c>
      <c r="E35" s="177" cm="1">
        <f t="array" ref="E35">IF(ISBLANK(E11), MAX(0, ($E$3-SUM($E$5:$E$27))*(IF($B$3=0, 0, $B$3*$B35/SUM(IF(ISBLANK(E$5:E$27), B$29:B$51, 0))) + IF($C$3=0, 0, $C$3*$C35/SUM(IF(ISBLANK(E$5:E$27), C$29:C$51, 0))) + IF($D$3=0, 0, $D$3*$D35/SUM(IF(ISBLANK(E$5:E$27), D$29:D$51, 0))) + IF(1-SUM($B$3:$D$3)&lt;=0, 0, ((1-SUM($B$3:$D$3))*$Z35/SUM(IF(ISBLANK(E$5:E$27), Z$29:Z$51, 0)))))), E11)</f>
        <v>16602.838328908143</v>
      </c>
      <c r="F35" s="40">
        <f t="shared" ref="F35:K35" si="24">IF(ISBLANK(F11),F$3,F11)</f>
        <v>0.65</v>
      </c>
      <c r="G35" s="40">
        <f t="shared" si="24"/>
        <v>0.1</v>
      </c>
      <c r="H35" s="40">
        <f t="shared" si="24"/>
        <v>0.25</v>
      </c>
      <c r="I35" s="40">
        <f t="shared" si="24"/>
        <v>0</v>
      </c>
      <c r="J35" s="40">
        <f t="shared" si="24"/>
        <v>0</v>
      </c>
      <c r="K35" s="40">
        <f t="shared" si="24"/>
        <v>0</v>
      </c>
      <c r="L35" s="44">
        <f t="shared" si="6"/>
        <v>11.883208734995442</v>
      </c>
      <c r="M35" s="41">
        <f t="shared" ref="M35:R35" si="25">IF(ISBLANK(M11), IF(ISBLANK($L11), MAX(0, (M$3-SUM(M$5:M$27))*(IF($B$3=0, 0, $B$3*$B35/SUM($B$29:$B$51)) + IF($C$3=0, 0, $C$3*$C35/SUM($C$29:$C$51)) + IF($D$3=0, 0, $D$3*$D35/SUM($D$29:$D$51)) + (1-SUM($B$3:$D$3))*IF(SUM(AA$29:AA$51)=0, $Z35/SUM($Z$29:$Z$51), AA35/SUM(AA$29:AA$51)))), $L11*(M$3/$L$3)), M11)</f>
        <v>8.212971776096115</v>
      </c>
      <c r="N35" s="41">
        <f t="shared" si="25"/>
        <v>1.5643467599003251</v>
      </c>
      <c r="O35" s="41">
        <f t="shared" si="25"/>
        <v>2.1058901989990035</v>
      </c>
      <c r="P35" s="41">
        <f t="shared" si="25"/>
        <v>0</v>
      </c>
      <c r="Q35" s="41">
        <f t="shared" si="25"/>
        <v>0</v>
      </c>
      <c r="R35" s="41">
        <f t="shared" si="25"/>
        <v>0</v>
      </c>
      <c r="S35" s="44">
        <f t="shared" si="8"/>
        <v>26.963273916666669</v>
      </c>
      <c r="T35" s="41">
        <f>IF(ISBLANK(T11),AA35/INDEX(Constants!$B$2:$B$8, MATCH(T$2, Constants!$A$2:$A$8, 0)),T11)</f>
        <v>0</v>
      </c>
      <c r="U35" s="41">
        <f>IF(ISBLANK(U11),AB35/INDEX(Constants!$B$2:$B$8, MATCH(U$2, Constants!$A$2:$A$8, 0)),U11)</f>
        <v>26.963273916666669</v>
      </c>
      <c r="V35" s="41">
        <f>IF(ISBLANK(V11),AC35/INDEX(Constants!$B$2:$B$8, MATCH(V$2, Constants!$A$2:$A$8, 0)),V11)</f>
        <v>0</v>
      </c>
      <c r="W35" s="41">
        <f>IF(ISBLANK(W11),AD35/INDEX(Constants!$B$2:$B$8, MATCH(W$2, Constants!$A$2:$A$8, 0)),W11)</f>
        <v>0</v>
      </c>
      <c r="X35" s="41">
        <f>IF(ISBLANK(X11),AE35/INDEX(Constants!$B$2:$B$8, MATCH(X$2, Constants!$A$2:$A$8, 0)),X11)</f>
        <v>0</v>
      </c>
      <c r="Y35" s="41">
        <f>IF(ISBLANK(Y11),AF35/INDEX(Constants!$B$2:$B$8, MATCH(Y$2, Constants!$A$2:$A$8, 0)),Y11)</f>
        <v>0</v>
      </c>
      <c r="Z35" s="39">
        <f t="shared" si="9"/>
        <v>20456.444910875001</v>
      </c>
      <c r="AA35" s="150">
        <f t="shared" si="10"/>
        <v>0</v>
      </c>
      <c r="AB35" s="150">
        <f>IF(ISBLANK($AB11), INDEX('Cities &amp; Towns'!$G$4:$G$259, MATCH($A11, 'Cities &amp; Towns'!$A$4:$A$259, 0)), $AB11)</f>
        <v>40.444910875000005</v>
      </c>
      <c r="AC35" s="150">
        <f t="shared" ref="AC35:AF35" si="26">AC11</f>
        <v>0</v>
      </c>
      <c r="AD35" s="150">
        <f t="shared" si="26"/>
        <v>0</v>
      </c>
      <c r="AE35" s="150">
        <f t="shared" si="26"/>
        <v>0</v>
      </c>
      <c r="AF35" s="150">
        <f t="shared" si="26"/>
        <v>0</v>
      </c>
      <c r="AG35" s="43"/>
      <c r="AH35" s="42"/>
      <c r="AI35" s="41">
        <f>INDEX('Cities &amp; Towns'!$Y$4:$Y$259, MATCH($A35, 'Cities &amp; Towns'!$A$4:$A$259, 0))</f>
        <v>7.783505819291392</v>
      </c>
      <c r="AJ35" s="43"/>
      <c r="AK35" s="42"/>
      <c r="AL35" s="66">
        <f t="shared" si="4"/>
        <v>1</v>
      </c>
    </row>
    <row r="36" spans="1:38" outlineLevel="1" x14ac:dyDescent="0.25">
      <c r="A36" s="221" t="s">
        <v>220</v>
      </c>
      <c r="B36" s="1">
        <f>IF(ISBLANK($B12), INDEX('Cities &amp; Towns'!$E$4:$E$259, MATCH($A36, 'Cities &amp; Towns'!$A$4:$A$259, 0)), $B12)</f>
        <v>1364</v>
      </c>
      <c r="C36" s="1">
        <f>IF(ISBLANK($C12), INDEX('Cities &amp; Towns'!$Q$4:$Q$259, MATCH($A36, 'Cities &amp; Towns'!$A$4:$A$259, 0)), $C12)</f>
        <v>623.75580000000036</v>
      </c>
      <c r="D36" s="1">
        <f xml:space="preserve"> IF(ISBLANK($D12), IF(INDEX('Cities &amp; Towns'!$Z$4:$Z$259, MATCH($A36, 'Cities &amp; Towns'!$A$4:$A$259, 0)) = 0, "", INDEX('Cities &amp; Towns'!$Z$4:$Z$259, MATCH($A36, 'Cities &amp; Towns'!$A$4:$A$259, 0))), $D12)</f>
        <v>8581.9809999999998</v>
      </c>
      <c r="E36" s="178" cm="1">
        <f t="array" ref="E36">IF(ISBLANK(E12), MAX(0, ($E$3-SUM($E$5:$E$27))*(IF($B$3=0, 0, $B$3*$B36/SUM(IF(ISBLANK(E$5:E$27), B$29:B$51, 0))) + IF($C$3=0, 0, $C$3*$C36/SUM(IF(ISBLANK(E$5:E$27), C$29:C$51, 0))) + IF($D$3=0, 0, $D$3*$D36/SUM(IF(ISBLANK(E$5:E$27), D$29:D$51, 0))) + IF(1-SUM($B$3:$D$3)&lt;=0, 0, ((1-SUM($B$3:$D$3))*$Z36/SUM(IF(ISBLANK(E$5:E$27), Z$29:Z$51, 0)))))), E12)</f>
        <v>13837.001105651085</v>
      </c>
      <c r="F36" s="14">
        <f t="shared" ref="F36:K36" si="27">IF(ISBLANK(F12),F$3,F12)</f>
        <v>0.65</v>
      </c>
      <c r="G36" s="14">
        <f t="shared" si="27"/>
        <v>0.1</v>
      </c>
      <c r="H36" s="14">
        <f t="shared" si="27"/>
        <v>0.25</v>
      </c>
      <c r="I36" s="14">
        <f t="shared" si="27"/>
        <v>0</v>
      </c>
      <c r="J36" s="14">
        <f t="shared" si="27"/>
        <v>0</v>
      </c>
      <c r="K36" s="14">
        <f t="shared" si="27"/>
        <v>0</v>
      </c>
      <c r="L36" s="4">
        <f t="shared" si="6"/>
        <v>9.2703995100961443</v>
      </c>
      <c r="M36" s="3">
        <f t="shared" ref="M36:R36" si="28">IF(ISBLANK(M12), IF(ISBLANK($L12), MAX(0, (M$3-SUM(M$5:M$27))*(IF($B$3=0, 0, $B$3*$B36/SUM($B$29:$B$51)) + IF($C$3=0, 0, $C$3*$C36/SUM($C$29:$C$51)) + IF($D$3=0, 0, $D$3*$D36/SUM($D$29:$D$51)) + (1-SUM($B$3:$D$3))*IF(SUM(AA$29:AA$51)=0, $Z36/SUM($Z$29:$Z$51), AA36/SUM(AA$29:AA$51)))), $L12*(M$3/$L$3)), M12)</f>
        <v>6.8447874571333385</v>
      </c>
      <c r="N36" s="3">
        <f t="shared" si="28"/>
        <v>0.67053834600554019</v>
      </c>
      <c r="O36" s="3">
        <f t="shared" si="28"/>
        <v>1.7550737069572659</v>
      </c>
      <c r="P36" s="3">
        <f t="shared" si="28"/>
        <v>0</v>
      </c>
      <c r="Q36" s="3">
        <f t="shared" si="28"/>
        <v>0</v>
      </c>
      <c r="R36" s="3">
        <f t="shared" si="28"/>
        <v>0</v>
      </c>
      <c r="S36" s="4">
        <f t="shared" si="8"/>
        <v>9.6883281033333333</v>
      </c>
      <c r="T36" s="3">
        <f>IF(ISBLANK(T12),AA36/INDEX(Constants!$B$2:$B$8, MATCH(T$2, Constants!$A$2:$A$8, 0)),T12)</f>
        <v>0</v>
      </c>
      <c r="U36" s="3">
        <f>IF(ISBLANK(U12),AB36/INDEX(Constants!$B$2:$B$8, MATCH(U$2, Constants!$A$2:$A$8, 0)),U12)</f>
        <v>9.6883281033333333</v>
      </c>
      <c r="V36" s="3">
        <f>IF(ISBLANK(V12),AC36/INDEX(Constants!$B$2:$B$8, MATCH(V$2, Constants!$A$2:$A$8, 0)),V12)</f>
        <v>0</v>
      </c>
      <c r="W36" s="3">
        <f>IF(ISBLANK(W12),AD36/INDEX(Constants!$B$2:$B$8, MATCH(W$2, Constants!$A$2:$A$8, 0)),W12)</f>
        <v>0</v>
      </c>
      <c r="X36" s="3">
        <f>IF(ISBLANK(X12),AE36/INDEX(Constants!$B$2:$B$8, MATCH(X$2, Constants!$A$2:$A$8, 0)),X12)</f>
        <v>0</v>
      </c>
      <c r="Y36" s="132">
        <f>IF(ISBLANK(Y12),AF36/INDEX(Constants!$B$2:$B$8, MATCH(Y$2, Constants!$A$2:$A$8, 0)),Y12)</f>
        <v>0</v>
      </c>
      <c r="Z36" s="18">
        <f t="shared" si="9"/>
        <v>23374.532492154998</v>
      </c>
      <c r="AA36" s="1">
        <f t="shared" si="10"/>
        <v>0</v>
      </c>
      <c r="AB36" s="1">
        <f>IF(ISBLANK($AB12), INDEX('Cities &amp; Towns'!$G$4:$G$259, MATCH($A12, 'Cities &amp; Towns'!$A$4:$A$259, 0)), $AB12)</f>
        <v>14.532492155</v>
      </c>
      <c r="AC36" s="1">
        <f t="shared" ref="AC36:AF36" si="29">AC12</f>
        <v>0</v>
      </c>
      <c r="AD36" s="1">
        <f t="shared" si="29"/>
        <v>0</v>
      </c>
      <c r="AE36" s="1">
        <f t="shared" si="29"/>
        <v>0</v>
      </c>
      <c r="AF36" s="1">
        <f t="shared" si="29"/>
        <v>0</v>
      </c>
      <c r="AG36" s="5"/>
      <c r="AI36" s="3">
        <f>INDEX('Cities &amp; Towns'!$Y$4:$Y$259, MATCH($A36, 'Cities &amp; Towns'!$A$4:$A$259, 0))</f>
        <v>27.03322021776826</v>
      </c>
      <c r="AJ36" s="5"/>
      <c r="AL36" s="11" t="str">
        <f t="shared" si="4"/>
        <v/>
      </c>
    </row>
    <row r="37" spans="1:38" outlineLevel="1" x14ac:dyDescent="0.25">
      <c r="A37" s="220" t="s">
        <v>221</v>
      </c>
      <c r="B37" s="38">
        <f>IF(ISBLANK($B13), INDEX('Cities &amp; Towns'!$E$4:$E$259, MATCH($A37, 'Cities &amp; Towns'!$A$4:$A$259, 0)), $B13)</f>
        <v>1583</v>
      </c>
      <c r="C37" s="38">
        <f>IF(ISBLANK($C13), INDEX('Cities &amp; Towns'!$Q$4:$Q$259, MATCH($A37, 'Cities &amp; Towns'!$A$4:$A$259, 0)), $C13)</f>
        <v>973.58070599999974</v>
      </c>
      <c r="D37" s="38">
        <f xml:space="preserve"> IF(ISBLANK($D13), IF(INDEX('Cities &amp; Towns'!$Z$4:$Z$259, MATCH($A37, 'Cities &amp; Towns'!$A$4:$A$259, 0)) = 0, "", INDEX('Cities &amp; Towns'!$Z$4:$Z$259, MATCH($A37, 'Cities &amp; Towns'!$A$4:$A$259, 0))), $D13)</f>
        <v>6118.53</v>
      </c>
      <c r="E37" s="177" cm="1">
        <f t="array" ref="E37">IF(ISBLANK(E13), MAX(0, ($E$3-SUM($E$5:$E$27))*(IF($B$3=0, 0, $B$3*$B37/SUM(IF(ISBLANK(E$5:E$27), B$29:B$51, 0))) + IF($C$3=0, 0, $C$3*$C37/SUM(IF(ISBLANK(E$5:E$27), C$29:C$51, 0))) + IF($D$3=0, 0, $D$3*$D37/SUM(IF(ISBLANK(E$5:E$27), D$29:D$51, 0))) + IF(1-SUM($B$3:$D$3)&lt;=0, 0, ((1-SUM($B$3:$D$3))*$Z37/SUM(IF(ISBLANK(E$5:E$27), Z$29:Z$51, 0)))))), E13)</f>
        <v>16328.357601314721</v>
      </c>
      <c r="F37" s="40">
        <f t="shared" ref="F37:K37" si="30">IF(ISBLANK(F13),F$3,F13)</f>
        <v>0.65</v>
      </c>
      <c r="G37" s="40">
        <f t="shared" si="30"/>
        <v>0.1</v>
      </c>
      <c r="H37" s="40">
        <f t="shared" si="30"/>
        <v>0.25</v>
      </c>
      <c r="I37" s="40">
        <f t="shared" si="30"/>
        <v>0</v>
      </c>
      <c r="J37" s="40">
        <f t="shared" si="30"/>
        <v>0</v>
      </c>
      <c r="K37" s="40">
        <f t="shared" si="30"/>
        <v>0</v>
      </c>
      <c r="L37" s="44">
        <f t="shared" si="6"/>
        <v>10.930716869997784</v>
      </c>
      <c r="M37" s="41">
        <f t="shared" ref="M37:R37" si="31">IF(ISBLANK(M13), IF(ISBLANK($L13), MAX(0, (M$3-SUM(M$5:M$27))*(IF($B$3=0, 0, $B$3*$B37/SUM($B$29:$B$51)) + IF($C$3=0, 0, $C$3*$C37/SUM($C$29:$C$51)) + IF($D$3=0, 0, $D$3*$D37/SUM($D$29:$D$51)) + (1-SUM($B$3:$D$3))*IF(SUM(AA$29:AA$51)=0, $Z37/SUM($Z$29:$Z$51), AA37/SUM(AA$29:AA$51)))), $L13*(M$3/$L$3)), M13)</f>
        <v>8.0771936383976932</v>
      </c>
      <c r="N37" s="41">
        <f t="shared" si="31"/>
        <v>0.78244793970324844</v>
      </c>
      <c r="O37" s="41">
        <f t="shared" si="31"/>
        <v>2.071075291896844</v>
      </c>
      <c r="P37" s="41">
        <f t="shared" si="31"/>
        <v>0</v>
      </c>
      <c r="Q37" s="41">
        <f t="shared" si="31"/>
        <v>0</v>
      </c>
      <c r="R37" s="41">
        <f t="shared" si="31"/>
        <v>0</v>
      </c>
      <c r="S37" s="44">
        <f t="shared" si="8"/>
        <v>11.369795260000002</v>
      </c>
      <c r="T37" s="41">
        <f>IF(ISBLANK(T13),AA37/INDEX(Constants!$B$2:$B$8, MATCH(T$2, Constants!$A$2:$A$8, 0)),T13)</f>
        <v>0</v>
      </c>
      <c r="U37" s="41">
        <f>IF(ISBLANK(U13),AB37/INDEX(Constants!$B$2:$B$8, MATCH(U$2, Constants!$A$2:$A$8, 0)),U13)</f>
        <v>11.369795260000002</v>
      </c>
      <c r="V37" s="41">
        <f>IF(ISBLANK(V13),AC37/INDEX(Constants!$B$2:$B$8, MATCH(V$2, Constants!$A$2:$A$8, 0)),V13)</f>
        <v>0</v>
      </c>
      <c r="W37" s="41">
        <f>IF(ISBLANK(W13),AD37/INDEX(Constants!$B$2:$B$8, MATCH(W$2, Constants!$A$2:$A$8, 0)),W13)</f>
        <v>0</v>
      </c>
      <c r="X37" s="41">
        <f>IF(ISBLANK(X13),AE37/INDEX(Constants!$B$2:$B$8, MATCH(X$2, Constants!$A$2:$A$8, 0)),X13)</f>
        <v>0</v>
      </c>
      <c r="Y37" s="41">
        <f>IF(ISBLANK(Y13),AF37/INDEX(Constants!$B$2:$B$8, MATCH(Y$2, Constants!$A$2:$A$8, 0)),Y13)</f>
        <v>0</v>
      </c>
      <c r="Z37" s="39">
        <f t="shared" si="9"/>
        <v>27793.05469289</v>
      </c>
      <c r="AA37" s="150">
        <f t="shared" si="10"/>
        <v>0</v>
      </c>
      <c r="AB37" s="150">
        <f>IF(ISBLANK($AB13), INDEX('Cities &amp; Towns'!$G$4:$G$259, MATCH($A13, 'Cities &amp; Towns'!$A$4:$A$259, 0)), $AB13)</f>
        <v>17.054692890000002</v>
      </c>
      <c r="AC37" s="150">
        <f t="shared" ref="AC37:AF37" si="32">AC13</f>
        <v>0</v>
      </c>
      <c r="AD37" s="150">
        <f t="shared" si="32"/>
        <v>0</v>
      </c>
      <c r="AE37" s="150">
        <f t="shared" si="32"/>
        <v>0</v>
      </c>
      <c r="AF37" s="150">
        <f t="shared" si="32"/>
        <v>0</v>
      </c>
      <c r="AG37" s="43"/>
      <c r="AH37" s="42"/>
      <c r="AI37" s="41">
        <f>INDEX('Cities &amp; Towns'!$Y$4:$Y$259, MATCH($A37, 'Cities &amp; Towns'!$A$4:$A$259, 0))</f>
        <v>2.15313864959916</v>
      </c>
      <c r="AJ37" s="43"/>
      <c r="AK37" s="42"/>
      <c r="AL37" s="66">
        <f t="shared" si="4"/>
        <v>1</v>
      </c>
    </row>
    <row r="38" spans="1:38" outlineLevel="1" x14ac:dyDescent="0.25">
      <c r="A38" s="221" t="s">
        <v>222</v>
      </c>
      <c r="B38" s="1">
        <f>IF(ISBLANK($B14), INDEX('Cities &amp; Towns'!$E$4:$E$259, MATCH($A38, 'Cities &amp; Towns'!$A$4:$A$259, 0)), $B14)</f>
        <v>1779</v>
      </c>
      <c r="C38" s="1">
        <f>IF(ISBLANK($C14), INDEX('Cities &amp; Towns'!$Q$4:$Q$259, MATCH($A38, 'Cities &amp; Towns'!$A$4:$A$259, 0)), $C14)</f>
        <v>1066.4831340000005</v>
      </c>
      <c r="D38" s="1">
        <f xml:space="preserve"> IF(ISBLANK($D14), IF(INDEX('Cities &amp; Towns'!$Z$4:$Z$259, MATCH($A38, 'Cities &amp; Towns'!$A$4:$A$259, 0)) = 0, "", INDEX('Cities &amp; Towns'!$Z$4:$Z$259, MATCH($A38, 'Cities &amp; Towns'!$A$4:$A$259, 0))), $D14)</f>
        <v>8372.5339999999997</v>
      </c>
      <c r="E38" s="178" cm="1">
        <f t="array" ref="E38">IF(ISBLANK(E14), MAX(0, ($E$3-SUM($E$5:$E$27))*(IF($B$3=0, 0, $B$3*$B38/SUM(IF(ISBLANK(E$5:E$27), B$29:B$51, 0))) + IF($C$3=0, 0, $C$3*$C38/SUM(IF(ISBLANK(E$5:E$27), C$29:C$51, 0))) + IF($D$3=0, 0, $D$3*$D38/SUM(IF(ISBLANK(E$5:E$27), D$29:D$51, 0))) + IF(1-SUM($B$3:$D$3)&lt;=0, 0, ((1-SUM($B$3:$D$3))*$Z38/SUM(IF(ISBLANK(E$5:E$27), Z$29:Z$51, 0)))))), E14)</f>
        <v>15997.117331269706</v>
      </c>
      <c r="F38" s="14">
        <f t="shared" ref="F38:K38" si="33">IF(ISBLANK(F14),F$3,F14)</f>
        <v>0.65</v>
      </c>
      <c r="G38" s="14">
        <f t="shared" si="33"/>
        <v>0.1</v>
      </c>
      <c r="H38" s="14">
        <f t="shared" si="33"/>
        <v>0.25</v>
      </c>
      <c r="I38" s="14">
        <f t="shared" si="33"/>
        <v>0</v>
      </c>
      <c r="J38" s="14">
        <f t="shared" si="33"/>
        <v>0</v>
      </c>
      <c r="K38" s="14">
        <f t="shared" si="33"/>
        <v>0</v>
      </c>
      <c r="L38" s="4">
        <f t="shared" si="6"/>
        <v>10.844460624259536</v>
      </c>
      <c r="M38" s="3">
        <f t="shared" ref="M38:R38" si="34">IF(ISBLANK(M14), IF(ISBLANK($L14), MAX(0, (M$3-SUM(M$5:M$27))*(IF($B$3=0, 0, $B$3*$B38/SUM($B$29:$B$51)) + IF($C$3=0, 0, $C$3*$C38/SUM($C$29:$C$51)) + IF($D$3=0, 0, $D$3*$D38/SUM($D$29:$D$51)) + (1-SUM($B$3:$D$3))*IF(SUM(AA$29:AA$51)=0, $Z38/SUM($Z$29:$Z$51), AA38/SUM(AA$29:AA$51)))), $L14*(M$3/$L$3)), M14)</f>
        <v>7.9133381014652286</v>
      </c>
      <c r="N38" s="3">
        <f t="shared" si="34"/>
        <v>0.90206147113655732</v>
      </c>
      <c r="O38" s="3">
        <f t="shared" si="34"/>
        <v>2.0290610516577505</v>
      </c>
      <c r="P38" s="3">
        <f t="shared" si="34"/>
        <v>0</v>
      </c>
      <c r="Q38" s="3">
        <f t="shared" si="34"/>
        <v>0</v>
      </c>
      <c r="R38" s="3">
        <f t="shared" si="34"/>
        <v>0</v>
      </c>
      <c r="S38" s="4">
        <f t="shared" si="8"/>
        <v>13.451243043333335</v>
      </c>
      <c r="T38" s="3">
        <f>IF(ISBLANK(T14),AA38/INDEX(Constants!$B$2:$B$8, MATCH(T$2, Constants!$A$2:$A$8, 0)),T14)</f>
        <v>0</v>
      </c>
      <c r="U38" s="3">
        <f>IF(ISBLANK(U14),AB38/INDEX(Constants!$B$2:$B$8, MATCH(U$2, Constants!$A$2:$A$8, 0)),U14)</f>
        <v>13.451243043333335</v>
      </c>
      <c r="V38" s="3">
        <f>IF(ISBLANK(V14),AC38/INDEX(Constants!$B$2:$B$8, MATCH(V$2, Constants!$A$2:$A$8, 0)),V14)</f>
        <v>0</v>
      </c>
      <c r="W38" s="3">
        <f>IF(ISBLANK(W14),AD38/INDEX(Constants!$B$2:$B$8, MATCH(W$2, Constants!$A$2:$A$8, 0)),W14)</f>
        <v>0</v>
      </c>
      <c r="X38" s="3">
        <f>IF(ISBLANK(X14),AE38/INDEX(Constants!$B$2:$B$8, MATCH(X$2, Constants!$A$2:$A$8, 0)),X14)</f>
        <v>0</v>
      </c>
      <c r="Y38" s="132">
        <f>IF(ISBLANK(Y14),AF38/INDEX(Constants!$B$2:$B$8, MATCH(Y$2, Constants!$A$2:$A$8, 0)),Y14)</f>
        <v>0</v>
      </c>
      <c r="Z38" s="18">
        <f t="shared" si="9"/>
        <v>25428.176864565001</v>
      </c>
      <c r="AA38" s="1">
        <f t="shared" si="10"/>
        <v>0</v>
      </c>
      <c r="AB38" s="1">
        <f>IF(ISBLANK($AB14), INDEX('Cities &amp; Towns'!$G$4:$G$259, MATCH($A14, 'Cities &amp; Towns'!$A$4:$A$259, 0)), $AB14)</f>
        <v>20.176864565000002</v>
      </c>
      <c r="AC38" s="1">
        <f t="shared" ref="AC38:AF38" si="35">AC14</f>
        <v>0</v>
      </c>
      <c r="AD38" s="1">
        <f t="shared" si="35"/>
        <v>0</v>
      </c>
      <c r="AE38" s="1">
        <f t="shared" si="35"/>
        <v>0</v>
      </c>
      <c r="AF38" s="1">
        <f t="shared" si="35"/>
        <v>0</v>
      </c>
      <c r="AG38" s="5"/>
      <c r="AI38" s="3">
        <f>INDEX('Cities &amp; Towns'!$Y$4:$Y$259, MATCH($A38, 'Cities &amp; Towns'!$A$4:$A$259, 0))</f>
        <v>8.5809239350243267</v>
      </c>
      <c r="AJ38" s="5"/>
      <c r="AL38" s="11">
        <f t="shared" si="4"/>
        <v>1</v>
      </c>
    </row>
    <row r="39" spans="1:38" outlineLevel="1" x14ac:dyDescent="0.25">
      <c r="A39" s="220" t="s">
        <v>223</v>
      </c>
      <c r="B39" s="38">
        <f>IF(ISBLANK($B15), INDEX('Cities &amp; Towns'!$E$4:$E$259, MATCH($A39, 'Cities &amp; Towns'!$A$4:$A$259, 0)), $B15)</f>
        <v>8074</v>
      </c>
      <c r="C39" s="38">
        <f>IF(ISBLANK($C15), INDEX('Cities &amp; Towns'!$Q$4:$Q$259, MATCH($A39, 'Cities &amp; Towns'!$A$4:$A$259, 0)), $C15)</f>
        <v>7463.0202419999987</v>
      </c>
      <c r="D39" s="38">
        <f xml:space="preserve"> IF(ISBLANK($D15), IF(INDEX('Cities &amp; Towns'!$Z$4:$Z$259, MATCH($A39, 'Cities &amp; Towns'!$A$4:$A$259, 0)) = 0, "", INDEX('Cities &amp; Towns'!$Z$4:$Z$259, MATCH($A39, 'Cities &amp; Towns'!$A$4:$A$259, 0))), $D15)</f>
        <v>70854.216</v>
      </c>
      <c r="E39" s="177" cm="1">
        <f t="array" ref="E39">IF(ISBLANK(E15), MAX(0, ($E$3-SUM($E$5:$E$27))*(IF($B$3=0, 0, $B$3*$B39/SUM(IF(ISBLANK(E$5:E$27), B$29:B$51, 0))) + IF($C$3=0, 0, $C$3*$C39/SUM(IF(ISBLANK(E$5:E$27), C$29:C$51, 0))) + IF($D$3=0, 0, $D$3*$D39/SUM(IF(ISBLANK(E$5:E$27), D$29:D$51, 0))) + IF(1-SUM($B$3:$D$3)&lt;=0, 0, ((1-SUM($B$3:$D$3))*$Z39/SUM(IF(ISBLANK(E$5:E$27), Z$29:Z$51, 0)))))), E15)</f>
        <v>28470.502421460533</v>
      </c>
      <c r="F39" s="40">
        <f t="shared" ref="F39:K39" si="36">IF(ISBLANK(F15),F$3,F15)</f>
        <v>0.65</v>
      </c>
      <c r="G39" s="40">
        <f t="shared" si="36"/>
        <v>0.1</v>
      </c>
      <c r="H39" s="40">
        <f t="shared" si="36"/>
        <v>0.25</v>
      </c>
      <c r="I39" s="40">
        <f t="shared" si="36"/>
        <v>0</v>
      </c>
      <c r="J39" s="40">
        <f t="shared" si="36"/>
        <v>0</v>
      </c>
      <c r="K39" s="40">
        <f t="shared" si="36"/>
        <v>0</v>
      </c>
      <c r="L39" s="44">
        <f t="shared" si="6"/>
        <v>21.376555402211483</v>
      </c>
      <c r="M39" s="41">
        <f t="shared" ref="M39:R39" si="37">IF(ISBLANK(M15), IF(ISBLANK($L15), MAX(0, (M$3-SUM(M$5:M$27))*(IF($B$3=0, 0, $B$3*$B39/SUM($B$29:$B$51)) + IF($C$3=0, 0, $C$3*$C39/SUM($C$29:$C$51)) + IF($D$3=0, 0, $D$3*$D39/SUM($D$29:$D$51)) + (1-SUM($B$3:$D$3))*IF(SUM(AA$29:AA$51)=0, $Z39/SUM($Z$29:$Z$51), AA39/SUM(AA$29:AA$51)))), $L15*(M$3/$L$3)), M15)</f>
        <v>14.08358186754136</v>
      </c>
      <c r="N39" s="41">
        <f t="shared" si="37"/>
        <v>3.6817986968390066</v>
      </c>
      <c r="O39" s="41">
        <f t="shared" si="37"/>
        <v>3.6111748378311175</v>
      </c>
      <c r="P39" s="41">
        <f t="shared" si="37"/>
        <v>0</v>
      </c>
      <c r="Q39" s="41">
        <f t="shared" si="37"/>
        <v>0</v>
      </c>
      <c r="R39" s="41">
        <f t="shared" si="37"/>
        <v>0</v>
      </c>
      <c r="S39" s="44">
        <f t="shared" si="8"/>
        <v>48.833384310000007</v>
      </c>
      <c r="T39" s="41">
        <f>IF(ISBLANK(T15),AA39/INDEX(Constants!$B$2:$B$8, MATCH(T$2, Constants!$A$2:$A$8, 0)),T15)</f>
        <v>0</v>
      </c>
      <c r="U39" s="41">
        <f>IF(ISBLANK(U15),AB39/INDEX(Constants!$B$2:$B$8, MATCH(U$2, Constants!$A$2:$A$8, 0)),U15)</f>
        <v>48.833384310000007</v>
      </c>
      <c r="V39" s="41">
        <f>IF(ISBLANK(V15),AC39/INDEX(Constants!$B$2:$B$8, MATCH(V$2, Constants!$A$2:$A$8, 0)),V15)</f>
        <v>0</v>
      </c>
      <c r="W39" s="41">
        <f>IF(ISBLANK(W15),AD39/INDEX(Constants!$B$2:$B$8, MATCH(W$2, Constants!$A$2:$A$8, 0)),W15)</f>
        <v>0</v>
      </c>
      <c r="X39" s="41">
        <f>IF(ISBLANK(X15),AE39/INDEX(Constants!$B$2:$B$8, MATCH(X$2, Constants!$A$2:$A$8, 0)),X15)</f>
        <v>0</v>
      </c>
      <c r="Y39" s="41">
        <f>IF(ISBLANK(Y15),AF39/INDEX(Constants!$B$2:$B$8, MATCH(Y$2, Constants!$A$2:$A$8, 0)),Y15)</f>
        <v>0</v>
      </c>
      <c r="Z39" s="39">
        <f t="shared" si="9"/>
        <v>6505.2500764650003</v>
      </c>
      <c r="AA39" s="150">
        <f t="shared" si="10"/>
        <v>0</v>
      </c>
      <c r="AB39" s="150">
        <f>IF(ISBLANK($AB15), INDEX('Cities &amp; Towns'!$G$4:$G$259, MATCH($A15, 'Cities &amp; Towns'!$A$4:$A$259, 0)), $AB15)</f>
        <v>73.250076465000006</v>
      </c>
      <c r="AC39" s="150">
        <f t="shared" ref="AC39:AF39" si="38">AC15</f>
        <v>0</v>
      </c>
      <c r="AD39" s="150">
        <f t="shared" si="38"/>
        <v>0</v>
      </c>
      <c r="AE39" s="150">
        <f t="shared" si="38"/>
        <v>0</v>
      </c>
      <c r="AF39" s="150">
        <f t="shared" si="38"/>
        <v>0</v>
      </c>
      <c r="AG39" s="43"/>
      <c r="AH39" s="42"/>
      <c r="AI39" s="41">
        <f>INDEX('Cities &amp; Towns'!$Y$4:$Y$259, MATCH($A39, 'Cities &amp; Towns'!$A$4:$A$259, 0))</f>
        <v>34.19728342170292</v>
      </c>
      <c r="AJ39" s="43"/>
      <c r="AK39" s="42"/>
      <c r="AL39" s="66" t="str">
        <f t="shared" si="4"/>
        <v/>
      </c>
    </row>
    <row r="40" spans="1:38" outlineLevel="1" x14ac:dyDescent="0.25">
      <c r="A40" s="221" t="s">
        <v>224</v>
      </c>
      <c r="B40" s="1">
        <f>IF(ISBLANK($B16), INDEX('Cities &amp; Towns'!$E$4:$E$259, MATCH($A40, 'Cities &amp; Towns'!$A$4:$A$259, 0)), $B16)</f>
        <v>1753</v>
      </c>
      <c r="C40" s="1">
        <f>IF(ISBLANK($C16), INDEX('Cities &amp; Towns'!$Q$4:$Q$259, MATCH($A40, 'Cities &amp; Towns'!$A$4:$A$259, 0)), $C16)</f>
        <v>999.55618650000042</v>
      </c>
      <c r="D40" s="1">
        <f xml:space="preserve"> IF(ISBLANK($D16), IF(INDEX('Cities &amp; Towns'!$Z$4:$Z$259, MATCH($A40, 'Cities &amp; Towns'!$A$4:$A$259, 0)) = 0, "", INDEX('Cities &amp; Towns'!$Z$4:$Z$259, MATCH($A40, 'Cities &amp; Towns'!$A$4:$A$259, 0))), $D16)</f>
        <v>7335.3010000000004</v>
      </c>
      <c r="E40" s="178" cm="1">
        <f t="array" ref="E40">IF(ISBLANK(E16), MAX(0, ($E$3-SUM($E$5:$E$27))*(IF($B$3=0, 0, $B$3*$B40/SUM(IF(ISBLANK(E$5:E$27), B$29:B$51, 0))) + IF($C$3=0, 0, $C$3*$C40/SUM(IF(ISBLANK(E$5:E$27), C$29:C$51, 0))) + IF($D$3=0, 0, $D$3*$D40/SUM(IF(ISBLANK(E$5:E$27), D$29:D$51, 0))) + IF(1-SUM($B$3:$D$3)&lt;=0, 0, ((1-SUM($B$3:$D$3))*$Z40/SUM(IF(ISBLANK(E$5:E$27), Z$29:Z$51, 0)))))), E16)</f>
        <v>15963.899166332098</v>
      </c>
      <c r="F40" s="14">
        <f t="shared" ref="F40:K40" si="39">IF(ISBLANK(F16),F$3,F16)</f>
        <v>0.65</v>
      </c>
      <c r="G40" s="14">
        <f t="shared" si="39"/>
        <v>0.1</v>
      </c>
      <c r="H40" s="14">
        <f t="shared" si="39"/>
        <v>0.25</v>
      </c>
      <c r="I40" s="14">
        <f t="shared" si="39"/>
        <v>0</v>
      </c>
      <c r="J40" s="14">
        <f t="shared" si="39"/>
        <v>0</v>
      </c>
      <c r="K40" s="14">
        <f t="shared" si="39"/>
        <v>0</v>
      </c>
      <c r="L40" s="4">
        <f t="shared" si="6"/>
        <v>10.711841094832653</v>
      </c>
      <c r="M40" s="3">
        <f t="shared" ref="M40:R40" si="40">IF(ISBLANK(M16), IF(ISBLANK($L16), MAX(0, (M$3-SUM(M$5:M$27))*(IF($B$3=0, 0, $B$3*$B40/SUM($B$29:$B$51)) + IF($C$3=0, 0, $C$3*$C40/SUM($C$29:$C$51)) + IF($D$3=0, 0, $D$3*$D40/SUM($D$29:$D$51)) + (1-SUM($B$3:$D$3))*IF(SUM(AA$29:AA$51)=0, $Z40/SUM($Z$29:$Z$51), AA40/SUM(AA$29:AA$51)))), $L16*(M$3/$L$3)), M16)</f>
        <v>7.8969059803012662</v>
      </c>
      <c r="N40" s="3">
        <f t="shared" si="40"/>
        <v>0.79008742727465242</v>
      </c>
      <c r="O40" s="3">
        <f t="shared" si="40"/>
        <v>2.0248476872567349</v>
      </c>
      <c r="P40" s="3">
        <f t="shared" si="40"/>
        <v>0</v>
      </c>
      <c r="Q40" s="3">
        <f t="shared" si="40"/>
        <v>0</v>
      </c>
      <c r="R40" s="3">
        <f t="shared" si="40"/>
        <v>0</v>
      </c>
      <c r="S40" s="4">
        <f t="shared" si="8"/>
        <v>10.327176896666668</v>
      </c>
      <c r="T40" s="3">
        <f>IF(ISBLANK(T16),AA40/INDEX(Constants!$B$2:$B$8, MATCH(T$2, Constants!$A$2:$A$8, 0)),T16)</f>
        <v>0</v>
      </c>
      <c r="U40" s="3">
        <f>IF(ISBLANK(U16),AB40/INDEX(Constants!$B$2:$B$8, MATCH(U$2, Constants!$A$2:$A$8, 0)),U16)</f>
        <v>10.327176896666668</v>
      </c>
      <c r="V40" s="3">
        <f>IF(ISBLANK(V16),AC40/INDEX(Constants!$B$2:$B$8, MATCH(V$2, Constants!$A$2:$A$8, 0)),V16)</f>
        <v>0</v>
      </c>
      <c r="W40" s="3">
        <f>IF(ISBLANK(W16),AD40/INDEX(Constants!$B$2:$B$8, MATCH(W$2, Constants!$A$2:$A$8, 0)),W16)</f>
        <v>0</v>
      </c>
      <c r="X40" s="3">
        <f>IF(ISBLANK(X16),AE40/INDEX(Constants!$B$2:$B$8, MATCH(X$2, Constants!$A$2:$A$8, 0)),X16)</f>
        <v>0</v>
      </c>
      <c r="Y40" s="132">
        <f>IF(ISBLANK(Y16),AF40/INDEX(Constants!$B$2:$B$8, MATCH(Y$2, Constants!$A$2:$A$8, 0)),Y16)</f>
        <v>0</v>
      </c>
      <c r="Z40" s="18">
        <f t="shared" si="9"/>
        <v>25551.490765344999</v>
      </c>
      <c r="AA40" s="1">
        <f t="shared" si="10"/>
        <v>0</v>
      </c>
      <c r="AB40" s="1">
        <f>IF(ISBLANK($AB16), INDEX('Cities &amp; Towns'!$G$4:$G$259, MATCH($A16, 'Cities &amp; Towns'!$A$4:$A$259, 0)), $AB16)</f>
        <v>15.490765345000002</v>
      </c>
      <c r="AC40" s="1">
        <f t="shared" ref="AC40:AF40" si="41">AC16</f>
        <v>0</v>
      </c>
      <c r="AD40" s="1">
        <f t="shared" si="41"/>
        <v>0</v>
      </c>
      <c r="AE40" s="1">
        <f t="shared" si="41"/>
        <v>0</v>
      </c>
      <c r="AF40" s="1">
        <f t="shared" si="41"/>
        <v>0</v>
      </c>
      <c r="AG40" s="5"/>
      <c r="AI40" s="3">
        <f>INDEX('Cities &amp; Towns'!$Y$4:$Y$259, MATCH($A40, 'Cities &amp; Towns'!$A$4:$A$259, 0))</f>
        <v>27.835429743451787</v>
      </c>
      <c r="AJ40" s="5"/>
      <c r="AL40" s="11" t="str">
        <f t="shared" si="4"/>
        <v/>
      </c>
    </row>
    <row r="41" spans="1:38" outlineLevel="1" x14ac:dyDescent="0.25">
      <c r="A41" s="220" t="s">
        <v>225</v>
      </c>
      <c r="B41" s="38">
        <f>IF(ISBLANK($B17), INDEX('Cities &amp; Towns'!$E$4:$E$259, MATCH($A41, 'Cities &amp; Towns'!$A$4:$A$259, 0)), $B17)</f>
        <v>5918</v>
      </c>
      <c r="C41" s="38">
        <f>IF(ISBLANK($C17), INDEX('Cities &amp; Towns'!$Q$4:$Q$259, MATCH($A41, 'Cities &amp; Towns'!$A$4:$A$259, 0)), $C17)</f>
        <v>1637.6822190000007</v>
      </c>
      <c r="D41" s="38">
        <f xml:space="preserve"> IF(ISBLANK($D17), IF(INDEX('Cities &amp; Towns'!$Z$4:$Z$259, MATCH($A41, 'Cities &amp; Towns'!$A$4:$A$259, 0)) = 0, "", INDEX('Cities &amp; Towns'!$Z$4:$Z$259, MATCH($A41, 'Cities &amp; Towns'!$A$4:$A$259, 0))), $D17)</f>
        <v>31175.909</v>
      </c>
      <c r="E41" s="177" cm="1">
        <f t="array" ref="E41">IF(ISBLANK(E17), MAX(0, ($E$3-SUM($E$5:$E$27))*(IF($B$3=0, 0, $B$3*$B41/SUM(IF(ISBLANK(E$5:E$27), B$29:B$51, 0))) + IF($C$3=0, 0, $C$3*$C41/SUM(IF(ISBLANK(E$5:E$27), C$29:C$51, 0))) + IF($D$3=0, 0, $D$3*$D41/SUM(IF(ISBLANK(E$5:E$27), D$29:D$51, 0))) + IF(1-SUM($B$3:$D$3)&lt;=0, 0, ((1-SUM($B$3:$D$3))*$Z41/SUM(IF(ISBLANK(E$5:E$27), Z$29:Z$51, 0)))))), E17)</f>
        <v>30236.39219944556</v>
      </c>
      <c r="F41" s="40">
        <f t="shared" ref="F41:K41" si="42">IF(ISBLANK(F17),F$3,F17)</f>
        <v>0.65</v>
      </c>
      <c r="G41" s="40">
        <f t="shared" si="42"/>
        <v>0.1</v>
      </c>
      <c r="H41" s="40">
        <f t="shared" si="42"/>
        <v>0.25</v>
      </c>
      <c r="I41" s="40">
        <f t="shared" si="42"/>
        <v>0</v>
      </c>
      <c r="J41" s="40">
        <f t="shared" si="42"/>
        <v>0</v>
      </c>
      <c r="K41" s="40">
        <f t="shared" si="42"/>
        <v>0</v>
      </c>
      <c r="L41" s="44">
        <f t="shared" si="6"/>
        <v>21.304229145328616</v>
      </c>
      <c r="M41" s="41">
        <f t="shared" ref="M41:R41" si="43">IF(ISBLANK(M17), IF(ISBLANK($L17), MAX(0, (M$3-SUM(M$5:M$27))*(IF($B$3=0, 0, $B$3*$B41/SUM($B$29:$B$51)) + IF($C$3=0, 0, $C$3*$C41/SUM($C$29:$C$51)) + IF($D$3=0, 0, $D$3*$D41/SUM($D$29:$D$51)) + (1-SUM($B$3:$D$3))*IF(SUM(AA$29:AA$51)=0, $Z41/SUM($Z$29:$Z$51), AA41/SUM(AA$29:AA$51)))), $L17*(M$3/$L$3)), M17)</f>
        <v>14.957119428949477</v>
      </c>
      <c r="N41" s="41">
        <f t="shared" si="43"/>
        <v>2.5119508884433741</v>
      </c>
      <c r="O41" s="41">
        <f t="shared" si="43"/>
        <v>3.8351588279357629</v>
      </c>
      <c r="P41" s="41">
        <f t="shared" si="43"/>
        <v>0</v>
      </c>
      <c r="Q41" s="41">
        <f t="shared" si="43"/>
        <v>0</v>
      </c>
      <c r="R41" s="41">
        <f t="shared" si="43"/>
        <v>0</v>
      </c>
      <c r="S41" s="44">
        <f t="shared" si="8"/>
        <v>30.260972510000002</v>
      </c>
      <c r="T41" s="41">
        <f>IF(ISBLANK(T17),AA41/INDEX(Constants!$B$2:$B$8, MATCH(T$2, Constants!$A$2:$A$8, 0)),T17)</f>
        <v>0</v>
      </c>
      <c r="U41" s="41">
        <f>IF(ISBLANK(U17),AB41/INDEX(Constants!$B$2:$B$8, MATCH(U$2, Constants!$A$2:$A$8, 0)),U17)</f>
        <v>30.260972510000002</v>
      </c>
      <c r="V41" s="41">
        <f>IF(ISBLANK(V17),AC41/INDEX(Constants!$B$2:$B$8, MATCH(V$2, Constants!$A$2:$A$8, 0)),V17)</f>
        <v>0</v>
      </c>
      <c r="W41" s="41">
        <f>IF(ISBLANK(W17),AD41/INDEX(Constants!$B$2:$B$8, MATCH(W$2, Constants!$A$2:$A$8, 0)),W17)</f>
        <v>0</v>
      </c>
      <c r="X41" s="41">
        <f>IF(ISBLANK(X17),AE41/INDEX(Constants!$B$2:$B$8, MATCH(X$2, Constants!$A$2:$A$8, 0)),X17)</f>
        <v>0</v>
      </c>
      <c r="Y41" s="41">
        <f>IF(ISBLANK(Y17),AF41/INDEX(Constants!$B$2:$B$8, MATCH(Y$2, Constants!$A$2:$A$8, 0)),Y17)</f>
        <v>0</v>
      </c>
      <c r="Z41" s="39">
        <f t="shared" si="9"/>
        <v>27885.391458765</v>
      </c>
      <c r="AA41" s="150">
        <f t="shared" si="10"/>
        <v>0</v>
      </c>
      <c r="AB41" s="150">
        <f>IF(ISBLANK($AB17), INDEX('Cities &amp; Towns'!$G$4:$G$259, MATCH($A17, 'Cities &amp; Towns'!$A$4:$A$259, 0)), $AB17)</f>
        <v>45.391458765000003</v>
      </c>
      <c r="AC41" s="150">
        <f t="shared" ref="AC41:AF41" si="44">AC17</f>
        <v>0</v>
      </c>
      <c r="AD41" s="150">
        <f t="shared" si="44"/>
        <v>0</v>
      </c>
      <c r="AE41" s="150">
        <f t="shared" si="44"/>
        <v>0</v>
      </c>
      <c r="AF41" s="150">
        <f t="shared" si="44"/>
        <v>0</v>
      </c>
      <c r="AG41" s="43"/>
      <c r="AH41" s="42"/>
      <c r="AI41" s="41" t="str">
        <f>INDEX('Cities &amp; Towns'!$Y$4:$Y$259, MATCH($A41, 'Cities &amp; Towns'!$A$4:$A$259, 0))</f>
        <v/>
      </c>
      <c r="AJ41" s="43"/>
      <c r="AK41" s="42"/>
      <c r="AL41" s="66" t="str">
        <f t="shared" si="4"/>
        <v/>
      </c>
    </row>
    <row r="42" spans="1:38" outlineLevel="1" x14ac:dyDescent="0.25">
      <c r="A42" s="221" t="s">
        <v>226</v>
      </c>
      <c r="B42" s="1">
        <f>IF(ISBLANK($B18), INDEX('Cities &amp; Towns'!$E$4:$E$259, MATCH($A42, 'Cities &amp; Towns'!$A$4:$A$259, 0)), $B18)</f>
        <v>1048</v>
      </c>
      <c r="C42" s="1">
        <f>IF(ISBLANK($C18), INDEX('Cities &amp; Towns'!$Q$4:$Q$259, MATCH($A42, 'Cities &amp; Towns'!$A$4:$A$259, 0)), $C18)</f>
        <v>1558.9558799999998</v>
      </c>
      <c r="D42" s="1">
        <f xml:space="preserve"> IF(ISBLANK($D18), IF(INDEX('Cities &amp; Towns'!$Z$4:$Z$259, MATCH($A42, 'Cities &amp; Towns'!$A$4:$A$259, 0)) = 0, "", INDEX('Cities &amp; Towns'!$Z$4:$Z$259, MATCH($A42, 'Cities &amp; Towns'!$A$4:$A$259, 0))), $D18)</f>
        <v>4060.4929999999999</v>
      </c>
      <c r="E42" s="178" cm="1">
        <f t="array" ref="E42">IF(ISBLANK(E18), MAX(0, ($E$3-SUM($E$5:$E$27))*(IF($B$3=0, 0, $B$3*$B42/SUM(IF(ISBLANK(E$5:E$27), B$29:B$51, 0))) + IF($C$3=0, 0, $C$3*$C42/SUM(IF(ISBLANK(E$5:E$27), C$29:C$51, 0))) + IF($D$3=0, 0, $D$3*$D42/SUM(IF(ISBLANK(E$5:E$27), D$29:D$51, 0))) + IF(1-SUM($B$3:$D$3)&lt;=0, 0, ((1-SUM($B$3:$D$3))*$Z42/SUM(IF(ISBLANK(E$5:E$27), Z$29:Z$51, 0)))))), E18)</f>
        <v>13421.227973981408</v>
      </c>
      <c r="F42" s="47">
        <f t="shared" ref="F42:K42" si="45">IF(ISBLANK(F18),F$3,F18)</f>
        <v>0.65</v>
      </c>
      <c r="G42" s="47">
        <f t="shared" si="45"/>
        <v>0.1</v>
      </c>
      <c r="H42" s="47">
        <f t="shared" si="45"/>
        <v>0.25</v>
      </c>
      <c r="I42" s="47">
        <f t="shared" si="45"/>
        <v>0</v>
      </c>
      <c r="J42" s="47">
        <f t="shared" si="45"/>
        <v>0</v>
      </c>
      <c r="K42" s="47">
        <f t="shared" si="45"/>
        <v>0</v>
      </c>
      <c r="L42" s="4">
        <f t="shared" si="6"/>
        <v>8.8652794055379989</v>
      </c>
      <c r="M42" s="3">
        <f t="shared" ref="M42:R42" si="46">IF(ISBLANK(M18), IF(ISBLANK($L18), MAX(0, (M$3-SUM(M$5:M$27))*(IF($B$3=0, 0, $B$3*$B42/SUM($B$29:$B$51)) + IF($C$3=0, 0, $C$3*$C42/SUM($C$29:$C$51)) + IF($D$3=0, 0, $D$3*$D42/SUM($D$29:$D$51)) + (1-SUM($B$3:$D$3))*IF(SUM(AA$29:AA$51)=0, $Z42/SUM($Z$29:$Z$51), AA42/SUM(AA$29:AA$51)))), $L18*(M$3/$L$3)), M18)</f>
        <v>6.63911581665747</v>
      </c>
      <c r="N42" s="3">
        <f t="shared" si="46"/>
        <v>0.5238261999939986</v>
      </c>
      <c r="O42" s="3">
        <f t="shared" si="46"/>
        <v>1.7023373888865305</v>
      </c>
      <c r="P42" s="3">
        <f t="shared" si="46"/>
        <v>0</v>
      </c>
      <c r="Q42" s="3">
        <f t="shared" si="46"/>
        <v>0</v>
      </c>
      <c r="R42" s="3">
        <f t="shared" si="46"/>
        <v>0</v>
      </c>
      <c r="S42" s="4">
        <f t="shared" si="8"/>
        <v>7.6996270633333337</v>
      </c>
      <c r="T42" s="3">
        <f>IF(ISBLANK(T18),AA42/INDEX(Constants!$B$2:$B$8, MATCH(T$2, Constants!$A$2:$A$8, 0)),T18)</f>
        <v>0</v>
      </c>
      <c r="U42" s="3">
        <f>IF(ISBLANK(U18),AB42/INDEX(Constants!$B$2:$B$8, MATCH(U$2, Constants!$A$2:$A$8, 0)),U18)</f>
        <v>7.6996270633333337</v>
      </c>
      <c r="V42" s="3">
        <f>IF(ISBLANK(V18),AC42/INDEX(Constants!$B$2:$B$8, MATCH(V$2, Constants!$A$2:$A$8, 0)),V18)</f>
        <v>0</v>
      </c>
      <c r="W42" s="3">
        <f>IF(ISBLANK(W18),AD42/INDEX(Constants!$B$2:$B$8, MATCH(W$2, Constants!$A$2:$A$8, 0)),W18)</f>
        <v>0</v>
      </c>
      <c r="X42" s="3">
        <f>IF(ISBLANK(X18),AE42/INDEX(Constants!$B$2:$B$8, MATCH(X$2, Constants!$A$2:$A$8, 0)),X18)</f>
        <v>0</v>
      </c>
      <c r="Y42" s="132">
        <f>IF(ISBLANK(Y18),AF42/INDEX(Constants!$B$2:$B$8, MATCH(Y$2, Constants!$A$2:$A$8, 0)),Y18)</f>
        <v>0</v>
      </c>
      <c r="Z42" s="18">
        <f t="shared" si="9"/>
        <v>24843.549440595001</v>
      </c>
      <c r="AA42" s="1">
        <f t="shared" si="10"/>
        <v>0</v>
      </c>
      <c r="AB42" s="1">
        <f>IF(ISBLANK($AB18), INDEX('Cities &amp; Towns'!$G$4:$G$259, MATCH($A18, 'Cities &amp; Towns'!$A$4:$A$259, 0)), $AB18)</f>
        <v>11.549440595</v>
      </c>
      <c r="AC42" s="1">
        <f t="shared" ref="AC42:AF42" si="47">AC18</f>
        <v>0</v>
      </c>
      <c r="AD42" s="1">
        <f t="shared" si="47"/>
        <v>0</v>
      </c>
      <c r="AE42" s="1">
        <f t="shared" si="47"/>
        <v>0</v>
      </c>
      <c r="AF42" s="1">
        <f t="shared" si="47"/>
        <v>0</v>
      </c>
      <c r="AG42" s="5"/>
      <c r="AI42" s="3">
        <f>INDEX('Cities &amp; Towns'!$Y$4:$Y$259, MATCH($A42, 'Cities &amp; Towns'!$A$4:$A$259, 0))</f>
        <v>0.33234563679278439</v>
      </c>
      <c r="AJ42" s="5"/>
      <c r="AL42" s="11">
        <f t="shared" si="4"/>
        <v>1</v>
      </c>
    </row>
    <row r="43" spans="1:38" outlineLevel="1" x14ac:dyDescent="0.25">
      <c r="A43" s="220" t="s">
        <v>227</v>
      </c>
      <c r="B43" s="38">
        <f>IF(ISBLANK($B19), INDEX('Cities &amp; Towns'!$E$4:$E$259, MATCH($A43, 'Cities &amp; Towns'!$A$4:$A$259, 0)), $B19)</f>
        <v>1236</v>
      </c>
      <c r="C43" s="38">
        <f>IF(ISBLANK($C19), INDEX('Cities &amp; Towns'!$Q$4:$Q$259, MATCH($A43, 'Cities &amp; Towns'!$A$4:$A$259, 0)), $C19)</f>
        <v>883.36869300000012</v>
      </c>
      <c r="D43" s="38">
        <f xml:space="preserve"> IF(ISBLANK($D19), IF(INDEX('Cities &amp; Towns'!$Z$4:$Z$259, MATCH($A43, 'Cities &amp; Towns'!$A$4:$A$259, 0)) = 0, "", INDEX('Cities &amp; Towns'!$Z$4:$Z$259, MATCH($A43, 'Cities &amp; Towns'!$A$4:$A$259, 0))), $D19)</f>
        <v>6136.6109999999999</v>
      </c>
      <c r="E43" s="177" cm="1">
        <f t="array" ref="E43">IF(ISBLANK(E19), MAX(0, ($E$3-SUM($E$5:$E$27))*(IF($B$3=0, 0, $B$3*$B43/SUM(IF(ISBLANK(E$5:E$27), B$29:B$51, 0))) + IF($C$3=0, 0, $C$3*$C43/SUM(IF(ISBLANK(E$5:E$27), C$29:C$51, 0))) + IF($D$3=0, 0, $D$3*$D43/SUM(IF(ISBLANK(E$5:E$27), D$29:D$51, 0))) + IF(1-SUM($B$3:$D$3)&lt;=0, 0, ((1-SUM($B$3:$D$3))*$Z43/SUM(IF(ISBLANK(E$5:E$27), Z$29:Z$51, 0)))))), E19)</f>
        <v>9407.0805735622562</v>
      </c>
      <c r="F43" s="40">
        <f t="shared" ref="F43:K43" si="48">IF(ISBLANK(F19),F$3,F19)</f>
        <v>0.65</v>
      </c>
      <c r="G43" s="40">
        <f t="shared" si="48"/>
        <v>0.1</v>
      </c>
      <c r="H43" s="40">
        <f t="shared" si="48"/>
        <v>0.25</v>
      </c>
      <c r="I43" s="40">
        <f t="shared" si="48"/>
        <v>0</v>
      </c>
      <c r="J43" s="40">
        <f t="shared" si="48"/>
        <v>0</v>
      </c>
      <c r="K43" s="40">
        <f t="shared" si="48"/>
        <v>0</v>
      </c>
      <c r="L43" s="44">
        <f t="shared" si="6"/>
        <v>6.4718210701522985</v>
      </c>
      <c r="M43" s="41">
        <f t="shared" ref="M43:R43" si="49">IF(ISBLANK(M19), IF(ISBLANK($L19), MAX(0, (M$3-SUM(M$5:M$27))*(IF($B$3=0, 0, $B$3*$B43/SUM($B$29:$B$51)) + IF($C$3=0, 0, $C$3*$C43/SUM($C$29:$C$51)) + IF($D$3=0, 0, $D$3*$D43/SUM($D$29:$D$51)) + (1-SUM($B$3:$D$3))*IF(SUM(AA$29:AA$51)=0, $Z43/SUM($Z$29:$Z$51), AA43/SUM(AA$29:AA$51)))), $L19*(M$3/$L$3)), M19)</f>
        <v>4.6534264633298834</v>
      </c>
      <c r="N43" s="41">
        <f t="shared" si="49"/>
        <v>0.62520833417372712</v>
      </c>
      <c r="O43" s="41">
        <f t="shared" si="49"/>
        <v>1.1931862726486879</v>
      </c>
      <c r="P43" s="41">
        <f t="shared" si="49"/>
        <v>0</v>
      </c>
      <c r="Q43" s="41">
        <f t="shared" si="49"/>
        <v>0</v>
      </c>
      <c r="R43" s="41">
        <f t="shared" si="49"/>
        <v>0</v>
      </c>
      <c r="S43" s="44">
        <f t="shared" si="8"/>
        <v>9.3005379900000005</v>
      </c>
      <c r="T43" s="41">
        <f>IF(ISBLANK(T19),AA43/INDEX(Constants!$B$2:$B$8, MATCH(T$2, Constants!$A$2:$A$8, 0)),T19)</f>
        <v>0</v>
      </c>
      <c r="U43" s="41">
        <f>IF(ISBLANK(U19),AB43/INDEX(Constants!$B$2:$B$8, MATCH(U$2, Constants!$A$2:$A$8, 0)),U19)</f>
        <v>9.3005379900000005</v>
      </c>
      <c r="V43" s="41">
        <f>IF(ISBLANK(V19),AC43/INDEX(Constants!$B$2:$B$8, MATCH(V$2, Constants!$A$2:$A$8, 0)),V19)</f>
        <v>0</v>
      </c>
      <c r="W43" s="41">
        <f>IF(ISBLANK(W19),AD43/INDEX(Constants!$B$2:$B$8, MATCH(W$2, Constants!$A$2:$A$8, 0)),W19)</f>
        <v>0</v>
      </c>
      <c r="X43" s="41">
        <f>IF(ISBLANK(X19),AE43/INDEX(Constants!$B$2:$B$8, MATCH(X$2, Constants!$A$2:$A$8, 0)),X19)</f>
        <v>0</v>
      </c>
      <c r="Y43" s="41">
        <f>IF(ISBLANK(Y19),AF43/INDEX(Constants!$B$2:$B$8, MATCH(Y$2, Constants!$A$2:$A$8, 0)),Y19)</f>
        <v>0</v>
      </c>
      <c r="Z43" s="39">
        <f t="shared" si="9"/>
        <v>13453.950806985</v>
      </c>
      <c r="AA43" s="150">
        <f t="shared" si="10"/>
        <v>0</v>
      </c>
      <c r="AB43" s="150">
        <f>IF(ISBLANK($AB19), INDEX('Cities &amp; Towns'!$G$4:$G$259, MATCH($A19, 'Cities &amp; Towns'!$A$4:$A$259, 0)), $AB19)</f>
        <v>13.950806985000002</v>
      </c>
      <c r="AC43" s="150">
        <f t="shared" ref="AC43:AF43" si="50">AC19</f>
        <v>0</v>
      </c>
      <c r="AD43" s="150">
        <f t="shared" si="50"/>
        <v>0</v>
      </c>
      <c r="AE43" s="150">
        <f t="shared" si="50"/>
        <v>0</v>
      </c>
      <c r="AF43" s="150">
        <f t="shared" si="50"/>
        <v>0</v>
      </c>
      <c r="AG43" s="43"/>
      <c r="AH43" s="42"/>
      <c r="AI43" s="41">
        <f>INDEX('Cities &amp; Towns'!$Y$4:$Y$259, MATCH($A43, 'Cities &amp; Towns'!$A$4:$A$259, 0))</f>
        <v>0.85479241371418069</v>
      </c>
      <c r="AJ43" s="43"/>
      <c r="AK43" s="42"/>
      <c r="AL43" s="66">
        <f t="shared" si="4"/>
        <v>1</v>
      </c>
    </row>
    <row r="44" spans="1:38" outlineLevel="1" x14ac:dyDescent="0.25">
      <c r="A44" s="221" t="s">
        <v>228</v>
      </c>
      <c r="B44" s="1">
        <f>IF(ISBLANK($B20), INDEX('Cities &amp; Towns'!$E$4:$E$259, MATCH($A44, 'Cities &amp; Towns'!$A$4:$A$259, 0)), $B20)</f>
        <v>678</v>
      </c>
      <c r="C44" s="1">
        <f>IF(ISBLANK($C20), INDEX('Cities &amp; Towns'!$Q$4:$Q$259, MATCH($A44, 'Cities &amp; Towns'!$A$4:$A$259, 0)), $C20)</f>
        <v>340.96985999999998</v>
      </c>
      <c r="D44" s="1">
        <f xml:space="preserve"> IF(ISBLANK($D20), IF(INDEX('Cities &amp; Towns'!$Z$4:$Z$259, MATCH($A44, 'Cities &amp; Towns'!$A$4:$A$259, 0)) = 0, "", INDEX('Cities &amp; Towns'!$Z$4:$Z$259, MATCH($A44, 'Cities &amp; Towns'!$A$4:$A$259, 0))), $D20)</f>
        <v>2908.5709999999999</v>
      </c>
      <c r="E44" s="178" cm="1">
        <f t="array" ref="E44">IF(ISBLANK(E20), MAX(0, ($E$3-SUM($E$5:$E$27))*(IF($B$3=0, 0, $B$3*$B44/SUM(IF(ISBLANK(E$5:E$27), B$29:B$51, 0))) + IF($C$3=0, 0, $C$3*$C44/SUM(IF(ISBLANK(E$5:E$27), C$29:C$51, 0))) + IF($D$3=0, 0, $D$3*$D44/SUM(IF(ISBLANK(E$5:E$27), D$29:D$51, 0))) + IF(1-SUM($B$3:$D$3)&lt;=0, 0, ((1-SUM($B$3:$D$3))*$Z44/SUM(IF(ISBLANK(E$5:E$27), Z$29:Z$51, 0)))))), E20)</f>
        <v>13014.094377962731</v>
      </c>
      <c r="F44" s="14">
        <f t="shared" ref="F44:K44" si="51">IF(ISBLANK(F20),F$3,F20)</f>
        <v>0.65</v>
      </c>
      <c r="G44" s="14">
        <f t="shared" si="51"/>
        <v>0.1</v>
      </c>
      <c r="H44" s="14">
        <f t="shared" si="51"/>
        <v>0.25</v>
      </c>
      <c r="I44" s="14">
        <f t="shared" si="51"/>
        <v>0</v>
      </c>
      <c r="J44" s="14">
        <f t="shared" si="51"/>
        <v>0</v>
      </c>
      <c r="K44" s="14">
        <f t="shared" si="51"/>
        <v>0</v>
      </c>
      <c r="L44" s="4">
        <f t="shared" si="6"/>
        <v>8.4446101782786958</v>
      </c>
      <c r="M44" s="3">
        <f t="shared" ref="M44:R44" si="52">IF(ISBLANK(M20), IF(ISBLANK($L20), MAX(0, (M$3-SUM(M$5:M$27))*(IF($B$3=0, 0, $B$3*$B44/SUM($B$29:$B$51)) + IF($C$3=0, 0, $C$3*$C44/SUM($C$29:$C$51)) + IF($D$3=0, 0, $D$3*$D44/SUM($D$29:$D$51)) + (1-SUM($B$3:$D$3))*IF(SUM(AA$29:AA$51)=0, $Z44/SUM($Z$29:$Z$51), AA44/SUM(AA$29:AA$51)))), $L20*(M$3/$L$3)), M20)</f>
        <v>6.4377179190835436</v>
      </c>
      <c r="N44" s="3">
        <f t="shared" si="52"/>
        <v>0.35619535686603931</v>
      </c>
      <c r="O44" s="3">
        <f t="shared" si="52"/>
        <v>1.6506969023291134</v>
      </c>
      <c r="P44" s="3">
        <f t="shared" si="52"/>
        <v>0</v>
      </c>
      <c r="Q44" s="3">
        <f t="shared" si="52"/>
        <v>0</v>
      </c>
      <c r="R44" s="3">
        <f t="shared" si="52"/>
        <v>0</v>
      </c>
      <c r="S44" s="4">
        <f t="shared" si="8"/>
        <v>5.4941325700000005</v>
      </c>
      <c r="T44" s="3">
        <f>IF(ISBLANK(T20),AA44/INDEX(Constants!$B$2:$B$8, MATCH(T$2, Constants!$A$2:$A$8, 0)),T20)</f>
        <v>0</v>
      </c>
      <c r="U44" s="3">
        <f>IF(ISBLANK(U20),AB44/INDEX(Constants!$B$2:$B$8, MATCH(U$2, Constants!$A$2:$A$8, 0)),U20)</f>
        <v>5.4941325700000005</v>
      </c>
      <c r="V44" s="3">
        <f>IF(ISBLANK(V20),AC44/INDEX(Constants!$B$2:$B$8, MATCH(V$2, Constants!$A$2:$A$8, 0)),V20)</f>
        <v>0</v>
      </c>
      <c r="W44" s="3">
        <f>IF(ISBLANK(W20),AD44/INDEX(Constants!$B$2:$B$8, MATCH(W$2, Constants!$A$2:$A$8, 0)),W20)</f>
        <v>0</v>
      </c>
      <c r="X44" s="3">
        <f>IF(ISBLANK(X20),AE44/INDEX(Constants!$B$2:$B$8, MATCH(X$2, Constants!$A$2:$A$8, 0)),X20)</f>
        <v>0</v>
      </c>
      <c r="Y44" s="132">
        <f>IF(ISBLANK(Y20),AF44/INDEX(Constants!$B$2:$B$8, MATCH(Y$2, Constants!$A$2:$A$8, 0)),Y20)</f>
        <v>0</v>
      </c>
      <c r="Z44" s="18">
        <f t="shared" si="9"/>
        <v>26760.241198855001</v>
      </c>
      <c r="AA44" s="1">
        <f t="shared" si="10"/>
        <v>0</v>
      </c>
      <c r="AB44" s="1">
        <f>IF(ISBLANK($AB20), INDEX('Cities &amp; Towns'!$G$4:$G$259, MATCH($A20, 'Cities &amp; Towns'!$A$4:$A$259, 0)), $AB20)</f>
        <v>8.2411988550000004</v>
      </c>
      <c r="AC44" s="1">
        <f t="shared" ref="AC44:AF44" si="53">AC20</f>
        <v>0</v>
      </c>
      <c r="AD44" s="1">
        <f t="shared" si="53"/>
        <v>0</v>
      </c>
      <c r="AE44" s="1">
        <f t="shared" si="53"/>
        <v>0</v>
      </c>
      <c r="AF44" s="1">
        <f t="shared" si="53"/>
        <v>0</v>
      </c>
      <c r="AG44" s="5"/>
      <c r="AI44" s="3" t="str">
        <f>INDEX('Cities &amp; Towns'!$Y$4:$Y$259, MATCH($A44, 'Cities &amp; Towns'!$A$4:$A$259, 0))</f>
        <v/>
      </c>
      <c r="AJ44" s="5"/>
      <c r="AL44" s="11" t="str">
        <f t="shared" si="4"/>
        <v/>
      </c>
    </row>
    <row r="45" spans="1:38" outlineLevel="1" x14ac:dyDescent="0.25">
      <c r="A45" s="220" t="s">
        <v>229</v>
      </c>
      <c r="B45" s="38">
        <f>IF(ISBLANK($B21), INDEX('Cities &amp; Towns'!$E$4:$E$259, MATCH($A45, 'Cities &amp; Towns'!$A$4:$A$259, 0)), $B21)</f>
        <v>1844</v>
      </c>
      <c r="C45" s="38">
        <f>IF(ISBLANK($C21), INDEX('Cities &amp; Towns'!$Q$4:$Q$259, MATCH($A45, 'Cities &amp; Towns'!$A$4:$A$259, 0)), $C21)</f>
        <v>3477.7900799999979</v>
      </c>
      <c r="D45" s="38">
        <f xml:space="preserve"> IF(ISBLANK($D21), IF(INDEX('Cities &amp; Towns'!$Z$4:$Z$259, MATCH($A45, 'Cities &amp; Towns'!$A$4:$A$259, 0)) = 0, "", INDEX('Cities &amp; Towns'!$Z$4:$Z$259, MATCH($A45, 'Cities &amp; Towns'!$A$4:$A$259, 0))), $D21)</f>
        <v>16487.092000000001</v>
      </c>
      <c r="E45" s="177" cm="1">
        <f t="array" ref="E45">IF(ISBLANK(E21), MAX(0, ($E$3-SUM($E$5:$E$27))*(IF($B$3=0, 0, $B$3*$B45/SUM(IF(ISBLANK(E$5:E$27), B$29:B$51, 0))) + IF($C$3=0, 0, $C$3*$C45/SUM(IF(ISBLANK(E$5:E$27), C$29:C$51, 0))) + IF($D$3=0, 0, $D$3*$D45/SUM(IF(ISBLANK(E$5:E$27), D$29:D$51, 0))) + IF(1-SUM($B$3:$D$3)&lt;=0, 0, ((1-SUM($B$3:$D$3))*$Z45/SUM(IF(ISBLANK(E$5:E$27), Z$29:Z$51, 0)))))), E21)</f>
        <v>12835.082716562749</v>
      </c>
      <c r="F45" s="40">
        <f t="shared" ref="F45:K45" si="54">IF(ISBLANK(F21),F$3,F21)</f>
        <v>0.65</v>
      </c>
      <c r="G45" s="40">
        <f t="shared" si="54"/>
        <v>0.1</v>
      </c>
      <c r="H45" s="40">
        <f t="shared" si="54"/>
        <v>0.25</v>
      </c>
      <c r="I45" s="40">
        <f t="shared" si="54"/>
        <v>0</v>
      </c>
      <c r="J45" s="40">
        <f t="shared" si="54"/>
        <v>0</v>
      </c>
      <c r="K45" s="40">
        <f t="shared" si="54"/>
        <v>0</v>
      </c>
      <c r="L45" s="44">
        <f t="shared" si="6"/>
        <v>8.9902151844484592</v>
      </c>
      <c r="M45" s="41">
        <f t="shared" ref="M45:R45" si="55">IF(ISBLANK(M21), IF(ISBLANK($L21), MAX(0, (M$3-SUM(M$5:M$27))*(IF($B$3=0, 0, $B$3*$B45/SUM($B$29:$B$51)) + IF($C$3=0, 0, $C$3*$C45/SUM($C$29:$C$51)) + IF($D$3=0, 0, $D$3*$D45/SUM($D$29:$D$51)) + (1-SUM($B$3:$D$3))*IF(SUM(AA$29:AA$51)=0, $Z45/SUM($Z$29:$Z$51), AA45/SUM(AA$29:AA$51)))), $L21*(M$3/$L$3)), M21)</f>
        <v>6.349165727371223</v>
      </c>
      <c r="N45" s="41">
        <f t="shared" si="55"/>
        <v>1.0130582449307686</v>
      </c>
      <c r="O45" s="41">
        <f t="shared" si="55"/>
        <v>1.6279912121464672</v>
      </c>
      <c r="P45" s="41">
        <f t="shared" si="55"/>
        <v>0</v>
      </c>
      <c r="Q45" s="41">
        <f t="shared" si="55"/>
        <v>0</v>
      </c>
      <c r="R45" s="41">
        <f t="shared" si="55"/>
        <v>0</v>
      </c>
      <c r="S45" s="44">
        <f t="shared" si="8"/>
        <v>16.255225846666669</v>
      </c>
      <c r="T45" s="41">
        <f>IF(ISBLANK(T21),AA45/INDEX(Constants!$B$2:$B$8, MATCH(T$2, Constants!$A$2:$A$8, 0)),T21)</f>
        <v>0</v>
      </c>
      <c r="U45" s="41">
        <f>IF(ISBLANK(U21),AB45/INDEX(Constants!$B$2:$B$8, MATCH(U$2, Constants!$A$2:$A$8, 0)),U21)</f>
        <v>16.255225846666669</v>
      </c>
      <c r="V45" s="41">
        <f>IF(ISBLANK(V21),AC45/INDEX(Constants!$B$2:$B$8, MATCH(V$2, Constants!$A$2:$A$8, 0)),V21)</f>
        <v>0</v>
      </c>
      <c r="W45" s="41">
        <f>IF(ISBLANK(W21),AD45/INDEX(Constants!$B$2:$B$8, MATCH(W$2, Constants!$A$2:$A$8, 0)),W21)</f>
        <v>0</v>
      </c>
      <c r="X45" s="41">
        <f>IF(ISBLANK(X21),AE45/INDEX(Constants!$B$2:$B$8, MATCH(X$2, Constants!$A$2:$A$8, 0)),X21)</f>
        <v>0</v>
      </c>
      <c r="Y45" s="41">
        <f>IF(ISBLANK(Y21),AF45/INDEX(Constants!$B$2:$B$8, MATCH(Y$2, Constants!$A$2:$A$8, 0)),Y21)</f>
        <v>0</v>
      </c>
      <c r="Z45" s="39">
        <f t="shared" si="9"/>
        <v>17112.382838770001</v>
      </c>
      <c r="AA45" s="150">
        <f t="shared" si="10"/>
        <v>0</v>
      </c>
      <c r="AB45" s="150">
        <f>IF(ISBLANK($AB21), INDEX('Cities &amp; Towns'!$G$4:$G$259, MATCH($A21, 'Cities &amp; Towns'!$A$4:$A$259, 0)), $AB21)</f>
        <v>24.382838770000003</v>
      </c>
      <c r="AC45" s="150">
        <f t="shared" ref="AC45:AF45" si="56">AC21</f>
        <v>0</v>
      </c>
      <c r="AD45" s="150">
        <f t="shared" si="56"/>
        <v>0</v>
      </c>
      <c r="AE45" s="150">
        <f t="shared" si="56"/>
        <v>0</v>
      </c>
      <c r="AF45" s="150">
        <f t="shared" si="56"/>
        <v>0</v>
      </c>
      <c r="AG45" s="43"/>
      <c r="AH45" s="42"/>
      <c r="AI45" s="41">
        <f>INDEX('Cities &amp; Towns'!$Y$4:$Y$259, MATCH($A45, 'Cities &amp; Towns'!$A$4:$A$259, 0))</f>
        <v>6.6123324463522808</v>
      </c>
      <c r="AJ45" s="43"/>
      <c r="AK45" s="42"/>
      <c r="AL45" s="66">
        <f t="shared" si="4"/>
        <v>1</v>
      </c>
    </row>
    <row r="46" spans="1:38" outlineLevel="1" x14ac:dyDescent="0.25">
      <c r="A46" s="221" t="s">
        <v>230</v>
      </c>
      <c r="B46" s="1">
        <f>IF(ISBLANK($B22), INDEX('Cities &amp; Towns'!$E$4:$E$259, MATCH($A46, 'Cities &amp; Towns'!$A$4:$A$259, 0)), $B22)</f>
        <v>1977</v>
      </c>
      <c r="C46" s="1">
        <f>IF(ISBLANK($C22), INDEX('Cities &amp; Towns'!$Q$4:$Q$259, MATCH($A46, 'Cities &amp; Towns'!$A$4:$A$259, 0)), $C22)</f>
        <v>2189.5707600000005</v>
      </c>
      <c r="D46" s="1">
        <f xml:space="preserve"> IF(ISBLANK($D22), IF(INDEX('Cities &amp; Towns'!$Z$4:$Z$259, MATCH($A46, 'Cities &amp; Towns'!$A$4:$A$259, 0)) = 0, "", INDEX('Cities &amp; Towns'!$Z$4:$Z$259, MATCH($A46, 'Cities &amp; Towns'!$A$4:$A$259, 0))), $D22)</f>
        <v>36356.048999999999</v>
      </c>
      <c r="E46" s="178" cm="1">
        <f t="array" ref="E46">IF(ISBLANK(E22), MAX(0, ($E$3-SUM($E$5:$E$27))*(IF($B$3=0, 0, $B$3*$B46/SUM(IF(ISBLANK(E$5:E$27), B$29:B$51, 0))) + IF($C$3=0, 0, $C$3*$C46/SUM(IF(ISBLANK(E$5:E$27), C$29:C$51, 0))) + IF($D$3=0, 0, $D$3*$D46/SUM(IF(ISBLANK(E$5:E$27), D$29:D$51, 0))) + IF(1-SUM($B$3:$D$3)&lt;=0, 0, ((1-SUM($B$3:$D$3))*$Z46/SUM(IF(ISBLANK(E$5:E$27), Z$29:Z$51, 0)))))), E22)</f>
        <v>16685.695391658344</v>
      </c>
      <c r="F46" s="14">
        <f t="shared" ref="F46:K46" si="57">IF(ISBLANK(F22),F$3,F22)</f>
        <v>0.65</v>
      </c>
      <c r="G46" s="14">
        <f t="shared" si="57"/>
        <v>0.1</v>
      </c>
      <c r="H46" s="14">
        <f t="shared" si="57"/>
        <v>0.25</v>
      </c>
      <c r="I46" s="14">
        <f t="shared" si="57"/>
        <v>0</v>
      </c>
      <c r="J46" s="14">
        <f t="shared" si="57"/>
        <v>0</v>
      </c>
      <c r="K46" s="14">
        <f t="shared" si="57"/>
        <v>0</v>
      </c>
      <c r="L46" s="4">
        <f t="shared" si="6"/>
        <v>11.498206590320997</v>
      </c>
      <c r="M46" s="3">
        <f t="shared" ref="M46:R46" si="58">IF(ISBLANK(M22), IF(ISBLANK($L22), MAX(0, (M$3-SUM(M$5:M$27))*(IF($B$3=0, 0, $B$3*$B46/SUM($B$29:$B$51)) + IF($C$3=0, 0, $C$3*$C46/SUM($C$29:$C$51)) + IF($D$3=0, 0, $D$3*$D46/SUM($D$29:$D$51)) + (1-SUM($B$3:$D$3))*IF(SUM(AA$29:AA$51)=0, $Z46/SUM($Z$29:$Z$51), AA46/SUM(AA$29:AA$51)))), $L22*(M$3/$L$3)), M22)</f>
        <v>8.2539589075935513</v>
      </c>
      <c r="N46" s="3">
        <f t="shared" si="58"/>
        <v>1.1278479628316651</v>
      </c>
      <c r="O46" s="3">
        <f t="shared" si="58"/>
        <v>2.116399719895782</v>
      </c>
      <c r="P46" s="3">
        <f t="shared" si="58"/>
        <v>0</v>
      </c>
      <c r="Q46" s="3">
        <f t="shared" si="58"/>
        <v>0</v>
      </c>
      <c r="R46" s="3">
        <f t="shared" si="58"/>
        <v>0</v>
      </c>
      <c r="S46" s="4">
        <f t="shared" si="8"/>
        <v>18.66400538666667</v>
      </c>
      <c r="T46" s="3">
        <f>IF(ISBLANK(T22),AA46/INDEX(Constants!$B$2:$B$8, MATCH(T$2, Constants!$A$2:$A$8, 0)),T22)</f>
        <v>0</v>
      </c>
      <c r="U46" s="3">
        <f>IF(ISBLANK(U22),AB46/INDEX(Constants!$B$2:$B$8, MATCH(U$2, Constants!$A$2:$A$8, 0)),U22)</f>
        <v>18.66400538666667</v>
      </c>
      <c r="V46" s="3">
        <f>IF(ISBLANK(V22),AC46/INDEX(Constants!$B$2:$B$8, MATCH(V$2, Constants!$A$2:$A$8, 0)),V22)</f>
        <v>0</v>
      </c>
      <c r="W46" s="3">
        <f>IF(ISBLANK(W22),AD46/INDEX(Constants!$B$2:$B$8, MATCH(W$2, Constants!$A$2:$A$8, 0)),W22)</f>
        <v>0</v>
      </c>
      <c r="X46" s="3">
        <f>IF(ISBLANK(X22),AE46/INDEX(Constants!$B$2:$B$8, MATCH(X$2, Constants!$A$2:$A$8, 0)),X22)</f>
        <v>0</v>
      </c>
      <c r="Y46" s="132">
        <f>IF(ISBLANK(Y22),AF46/INDEX(Constants!$B$2:$B$8, MATCH(Y$2, Constants!$A$2:$A$8, 0)),Y22)</f>
        <v>0</v>
      </c>
      <c r="Z46" s="18">
        <f t="shared" si="9"/>
        <v>25563.996008080001</v>
      </c>
      <c r="AA46" s="1">
        <f t="shared" si="10"/>
        <v>0</v>
      </c>
      <c r="AB46" s="1">
        <f>IF(ISBLANK($AB22), INDEX('Cities &amp; Towns'!$G$4:$G$259, MATCH($A22, 'Cities &amp; Towns'!$A$4:$A$259, 0)), $AB22)</f>
        <v>27.996008080000003</v>
      </c>
      <c r="AC46" s="1">
        <f t="shared" ref="AC46:AF46" si="59">AC22</f>
        <v>0</v>
      </c>
      <c r="AD46" s="1">
        <f t="shared" si="59"/>
        <v>0</v>
      </c>
      <c r="AE46" s="1">
        <f t="shared" si="59"/>
        <v>0</v>
      </c>
      <c r="AF46" s="1">
        <f t="shared" si="59"/>
        <v>0</v>
      </c>
      <c r="AG46" s="5"/>
      <c r="AI46" s="3">
        <f>INDEX('Cities &amp; Towns'!$Y$4:$Y$259, MATCH($A46, 'Cities &amp; Towns'!$A$4:$A$259, 0))</f>
        <v>56.394250589910285</v>
      </c>
      <c r="AJ46" s="5"/>
      <c r="AL46" s="11" t="str">
        <f t="shared" si="4"/>
        <v/>
      </c>
    </row>
    <row r="47" spans="1:38" outlineLevel="1" x14ac:dyDescent="0.25">
      <c r="A47" s="220" t="s">
        <v>231</v>
      </c>
      <c r="B47" s="38">
        <f>IF(ISBLANK($B23), INDEX('Cities &amp; Towns'!$E$4:$E$259, MATCH($A47, 'Cities &amp; Towns'!$A$4:$A$259, 0)), $B23)</f>
        <v>1032</v>
      </c>
      <c r="C47" s="38">
        <f>IF(ISBLANK($C23), INDEX('Cities &amp; Towns'!$Q$4:$Q$259, MATCH($A47, 'Cities &amp; Towns'!$A$4:$A$259, 0)), $C23)</f>
        <v>357.61823999999996</v>
      </c>
      <c r="D47" s="38">
        <f xml:space="preserve"> IF(ISBLANK($D23), IF(INDEX('Cities &amp; Towns'!$Z$4:$Z$259, MATCH($A47, 'Cities &amp; Towns'!$A$4:$A$259, 0)) = 0, "", INDEX('Cities &amp; Towns'!$Z$4:$Z$259, MATCH($A47, 'Cities &amp; Towns'!$A$4:$A$259, 0))), $D23)</f>
        <v>4112.8680000000004</v>
      </c>
      <c r="E47" s="177" cm="1">
        <f t="array" ref="E47">IF(ISBLANK(E23), MAX(0, ($E$3-SUM($E$5:$E$27))*(IF($B$3=0, 0, $B$3*$B47/SUM(IF(ISBLANK(E$5:E$27), B$29:B$51, 0))) + IF($C$3=0, 0, $C$3*$C47/SUM(IF(ISBLANK(E$5:E$27), C$29:C$51, 0))) + IF($D$3=0, 0, $D$3*$D47/SUM(IF(ISBLANK(E$5:E$27), D$29:D$51, 0))) + IF(1-SUM($B$3:$D$3)&lt;=0, 0, ((1-SUM($B$3:$D$3))*$Z47/SUM(IF(ISBLANK(E$5:E$27), Z$29:Z$51, 0)))))), E23)</f>
        <v>13396.648434170738</v>
      </c>
      <c r="F47" s="40">
        <f t="shared" ref="F47:K47" si="60">IF(ISBLANK(F23),F$3,F23)</f>
        <v>0.65</v>
      </c>
      <c r="G47" s="40">
        <f t="shared" si="60"/>
        <v>0.1</v>
      </c>
      <c r="H47" s="40">
        <f t="shared" si="60"/>
        <v>0.25</v>
      </c>
      <c r="I47" s="40">
        <f t="shared" si="60"/>
        <v>0</v>
      </c>
      <c r="J47" s="40">
        <f t="shared" si="60"/>
        <v>0</v>
      </c>
      <c r="K47" s="40">
        <f t="shared" si="60"/>
        <v>0</v>
      </c>
      <c r="L47" s="44">
        <f t="shared" si="6"/>
        <v>8.8836693618870548</v>
      </c>
      <c r="M47" s="41">
        <f t="shared" ref="M47:R47" si="61">IF(ISBLANK(M23), IF(ISBLANK($L23), MAX(0, (M$3-SUM(M$5:M$27))*(IF($B$3=0, 0, $B$3*$B47/SUM($B$29:$B$51)) + IF($C$3=0, 0, $C$3*$C47/SUM($C$29:$C$51)) + IF($D$3=0, 0, $D$3*$D47/SUM($D$29:$D$51)) + (1-SUM($B$3:$D$3))*IF(SUM(AA$29:AA$51)=0, $Z47/SUM($Z$29:$Z$51), AA47/SUM(AA$29:AA$51)))), $L23*(M$3/$L$3)), M23)</f>
        <v>6.6269569879840038</v>
      </c>
      <c r="N47" s="41">
        <f t="shared" si="61"/>
        <v>0.55749263339433242</v>
      </c>
      <c r="O47" s="41">
        <f t="shared" si="61"/>
        <v>1.6992197405087188</v>
      </c>
      <c r="P47" s="41">
        <f t="shared" si="61"/>
        <v>0</v>
      </c>
      <c r="Q47" s="41">
        <f t="shared" si="61"/>
        <v>0</v>
      </c>
      <c r="R47" s="41">
        <f t="shared" si="61"/>
        <v>0</v>
      </c>
      <c r="S47" s="44">
        <f t="shared" si="8"/>
        <v>8.8167064000000011</v>
      </c>
      <c r="T47" s="41">
        <f>IF(ISBLANK(T23),AA47/INDEX(Constants!$B$2:$B$8, MATCH(T$2, Constants!$A$2:$A$8, 0)),T23)</f>
        <v>0</v>
      </c>
      <c r="U47" s="41">
        <f>IF(ISBLANK(U23),AB47/INDEX(Constants!$B$2:$B$8, MATCH(U$2, Constants!$A$2:$A$8, 0)),U23)</f>
        <v>8.8167064000000011</v>
      </c>
      <c r="V47" s="41">
        <f>IF(ISBLANK(V23),AC47/INDEX(Constants!$B$2:$B$8, MATCH(V$2, Constants!$A$2:$A$8, 0)),V23)</f>
        <v>0</v>
      </c>
      <c r="W47" s="41">
        <f>IF(ISBLANK(W23),AD47/INDEX(Constants!$B$2:$B$8, MATCH(W$2, Constants!$A$2:$A$8, 0)),W23)</f>
        <v>0</v>
      </c>
      <c r="X47" s="41">
        <f>IF(ISBLANK(X23),AE47/INDEX(Constants!$B$2:$B$8, MATCH(X$2, Constants!$A$2:$A$8, 0)),X23)</f>
        <v>0</v>
      </c>
      <c r="Y47" s="41">
        <f>IF(ISBLANK(Y23),AF47/INDEX(Constants!$B$2:$B$8, MATCH(Y$2, Constants!$A$2:$A$8, 0)),Y23)</f>
        <v>0</v>
      </c>
      <c r="Z47" s="39">
        <f t="shared" si="9"/>
        <v>24909.225059600001</v>
      </c>
      <c r="AA47" s="150">
        <f t="shared" si="10"/>
        <v>0</v>
      </c>
      <c r="AB47" s="150">
        <f>IF(ISBLANK($AB23), INDEX('Cities &amp; Towns'!$G$4:$G$259, MATCH($A23, 'Cities &amp; Towns'!$A$4:$A$259, 0)), $AB23)</f>
        <v>13.225059600000002</v>
      </c>
      <c r="AC47" s="150">
        <f t="shared" ref="AC47:AF47" si="62">AC23</f>
        <v>0</v>
      </c>
      <c r="AD47" s="150">
        <f t="shared" si="62"/>
        <v>0</v>
      </c>
      <c r="AE47" s="150">
        <f t="shared" si="62"/>
        <v>0</v>
      </c>
      <c r="AF47" s="150">
        <f t="shared" si="62"/>
        <v>0</v>
      </c>
      <c r="AG47" s="43"/>
      <c r="AH47" s="42"/>
      <c r="AI47" s="41">
        <f>INDEX('Cities &amp; Towns'!$Y$4:$Y$259, MATCH($A47, 'Cities &amp; Towns'!$A$4:$A$259, 0))</f>
        <v>1.1136259706478744</v>
      </c>
      <c r="AJ47" s="43"/>
      <c r="AK47" s="42"/>
      <c r="AL47" s="66">
        <f t="shared" si="4"/>
        <v>1</v>
      </c>
    </row>
    <row r="48" spans="1:38" outlineLevel="1" x14ac:dyDescent="0.25">
      <c r="A48" s="221" t="s">
        <v>232</v>
      </c>
      <c r="B48" s="1">
        <f>IF(ISBLANK($B24), INDEX('Cities &amp; Towns'!$E$4:$E$259, MATCH($A48, 'Cities &amp; Towns'!$A$4:$A$259, 0)), $B24)</f>
        <v>5331</v>
      </c>
      <c r="C48" s="1">
        <f>IF(ISBLANK($C24), INDEX('Cities &amp; Towns'!$Q$4:$Q$259, MATCH($A48, 'Cities &amp; Towns'!$A$4:$A$259, 0)), $C24)</f>
        <v>64658.597403000007</v>
      </c>
      <c r="D48" s="1">
        <f xml:space="preserve"> IF(ISBLANK($D24), IF(INDEX('Cities &amp; Towns'!$Z$4:$Z$259, MATCH($A48, 'Cities &amp; Towns'!$A$4:$A$259, 0)) = 0, "", INDEX('Cities &amp; Towns'!$Z$4:$Z$259, MATCH($A48, 'Cities &amp; Towns'!$A$4:$A$259, 0))), $D24)</f>
        <v>47901.553</v>
      </c>
      <c r="E48" s="178" cm="1">
        <f t="array" ref="E48">IF(ISBLANK(E24), MAX(0, ($E$3-SUM($E$5:$E$27))*(IF($B$3=0, 0, $B$3*$B48/SUM(IF(ISBLANK(E$5:E$27), B$29:B$51, 0))) + IF($C$3=0, 0, $C$3*$C48/SUM(IF(ISBLANK(E$5:E$27), C$29:C$51, 0))) + IF($D$3=0, 0, $D$3*$D48/SUM(IF(ISBLANK(E$5:E$27), D$29:D$51, 0))) + IF(1-SUM($B$3:$D$3)&lt;=0, 0, ((1-SUM($B$3:$D$3))*$Z48/SUM(IF(ISBLANK(E$5:E$27), Z$29:Z$51, 0)))))), E24)</f>
        <v>29581.346677016463</v>
      </c>
      <c r="F48" s="14">
        <f t="shared" ref="F48:K48" si="63">IF(ISBLANK(F24),F$3,F24)</f>
        <v>0.65</v>
      </c>
      <c r="G48" s="14">
        <f t="shared" si="63"/>
        <v>0.1</v>
      </c>
      <c r="H48" s="14">
        <f t="shared" si="63"/>
        <v>0.25</v>
      </c>
      <c r="I48" s="14">
        <f t="shared" si="63"/>
        <v>0</v>
      </c>
      <c r="J48" s="14">
        <f t="shared" si="63"/>
        <v>0</v>
      </c>
      <c r="K48" s="14">
        <f t="shared" si="63"/>
        <v>0</v>
      </c>
      <c r="L48" s="4">
        <f t="shared" si="6"/>
        <v>20.980238702408698</v>
      </c>
      <c r="M48" s="3">
        <f t="shared" ref="M48:R48" si="64">IF(ISBLANK(M24), IF(ISBLANK($L24), MAX(0, (M$3-SUM(M$5:M$27))*(IF($B$3=0, 0, $B$3*$B48/SUM($B$29:$B$51)) + IF($C$3=0, 0, $C$3*$C48/SUM($C$29:$C$51)) + IF($D$3=0, 0, $D$3*$D48/SUM($D$29:$D$51)) + (1-SUM($B$3:$D$3))*IF(SUM(AA$29:AA$51)=0, $Z48/SUM($Z$29:$Z$51), AA48/SUM(AA$29:AA$51)))), $L24*(M$3/$L$3)), M24)</f>
        <v>14.633086255753959</v>
      </c>
      <c r="N48" s="3">
        <f t="shared" si="64"/>
        <v>2.595079047743468</v>
      </c>
      <c r="O48" s="3">
        <f t="shared" si="64"/>
        <v>3.7520733989112713</v>
      </c>
      <c r="P48" s="3">
        <f t="shared" si="64"/>
        <v>0</v>
      </c>
      <c r="Q48" s="3">
        <f t="shared" si="64"/>
        <v>0</v>
      </c>
      <c r="R48" s="3">
        <f t="shared" si="64"/>
        <v>0</v>
      </c>
      <c r="S48" s="4">
        <f t="shared" si="8"/>
        <v>37.106110483333332</v>
      </c>
      <c r="T48" s="3">
        <f>IF(ISBLANK(T24),AA48/INDEX(Constants!$B$2:$B$8, MATCH(T$2, Constants!$A$2:$A$8, 0)),T24)</f>
        <v>0</v>
      </c>
      <c r="U48" s="3">
        <f>IF(ISBLANK(U24),AB48/INDEX(Constants!$B$2:$B$8, MATCH(U$2, Constants!$A$2:$A$8, 0)),U24)</f>
        <v>37.106110483333332</v>
      </c>
      <c r="V48" s="3">
        <f>IF(ISBLANK(V24),AC48/INDEX(Constants!$B$2:$B$8, MATCH(V$2, Constants!$A$2:$A$8, 0)),V24)</f>
        <v>0</v>
      </c>
      <c r="W48" s="3">
        <f>IF(ISBLANK(W24),AD48/INDEX(Constants!$B$2:$B$8, MATCH(W$2, Constants!$A$2:$A$8, 0)),W24)</f>
        <v>0</v>
      </c>
      <c r="X48" s="3">
        <f>IF(ISBLANK(X24),AE48/INDEX(Constants!$B$2:$B$8, MATCH(X$2, Constants!$A$2:$A$8, 0)),X24)</f>
        <v>0</v>
      </c>
      <c r="Y48" s="132">
        <f>IF(ISBLANK(Y24),AF48/INDEX(Constants!$B$2:$B$8, MATCH(Y$2, Constants!$A$2:$A$8, 0)),Y24)</f>
        <v>0</v>
      </c>
      <c r="Z48" s="18">
        <f t="shared" si="9"/>
        <v>30903.659165724999</v>
      </c>
      <c r="AA48" s="1">
        <f t="shared" si="10"/>
        <v>0</v>
      </c>
      <c r="AB48" s="1">
        <f>IF(ISBLANK($AB24), INDEX('Cities &amp; Towns'!$G$4:$G$259, MATCH($A24, 'Cities &amp; Towns'!$A$4:$A$259, 0)), $AB24)</f>
        <v>55.659165725000001</v>
      </c>
      <c r="AC48" s="1">
        <f t="shared" ref="AC48:AF48" si="65">AC24</f>
        <v>0</v>
      </c>
      <c r="AD48" s="1">
        <f t="shared" si="65"/>
        <v>0</v>
      </c>
      <c r="AE48" s="1">
        <f t="shared" si="65"/>
        <v>0</v>
      </c>
      <c r="AF48" s="1">
        <f t="shared" si="65"/>
        <v>0</v>
      </c>
      <c r="AG48" s="5"/>
      <c r="AI48" s="3">
        <f>INDEX('Cities &amp; Towns'!$Y$4:$Y$259, MATCH($A48, 'Cities &amp; Towns'!$A$4:$A$259, 0))</f>
        <v>60.615016828824345</v>
      </c>
      <c r="AJ48" s="5"/>
      <c r="AL48" s="11" t="str">
        <f t="shared" si="4"/>
        <v/>
      </c>
    </row>
    <row r="49" spans="1:38" outlineLevel="1" x14ac:dyDescent="0.25">
      <c r="A49" s="220" t="s">
        <v>233</v>
      </c>
      <c r="B49" s="38">
        <f>IF(ISBLANK($B25), INDEX('Cities &amp; Towns'!$E$4:$E$259, MATCH($A49, 'Cities &amp; Towns'!$A$4:$A$259, 0)), $B25)</f>
        <v>3515</v>
      </c>
      <c r="C49" s="38">
        <f>IF(ISBLANK($C25), INDEX('Cities &amp; Towns'!$Q$4:$Q$259, MATCH($A49, 'Cities &amp; Towns'!$A$4:$A$259, 0)), $C25)</f>
        <v>9186.2843760000032</v>
      </c>
      <c r="D49" s="38">
        <f xml:space="preserve"> IF(ISBLANK($D25), IF(INDEX('Cities &amp; Towns'!$Z$4:$Z$259, MATCH($A49, 'Cities &amp; Towns'!$A$4:$A$259, 0)) = 0, "", INDEX('Cities &amp; Towns'!$Z$4:$Z$259, MATCH($A49, 'Cities &amp; Towns'!$A$4:$A$259, 0))), $D25)</f>
        <v>16517.885999999999</v>
      </c>
      <c r="E49" s="177" cm="1">
        <f t="array" ref="E49">IF(ISBLANK(E25), MAX(0, ($E$3-SUM($E$5:$E$27))*(IF($B$3=0, 0, $B$3*$B49/SUM(IF(ISBLANK(E$5:E$27), B$29:B$51, 0))) + IF($C$3=0, 0, $C$3*$C49/SUM(IF(ISBLANK(E$5:E$27), C$29:C$51, 0))) + IF($D$3=0, 0, $D$3*$D49/SUM(IF(ISBLANK(E$5:E$27), D$29:D$51, 0))) + IF(1-SUM($B$3:$D$3)&lt;=0, 0, ((1-SUM($B$3:$D$3))*$Z49/SUM(IF(ISBLANK(E$5:E$27), Z$29:Z$51, 0)))))), E25)</f>
        <v>21688.864552572344</v>
      </c>
      <c r="F49" s="40">
        <f t="shared" ref="F49:K49" si="66">IF(ISBLANK(F25),F$3,F25)</f>
        <v>0.65</v>
      </c>
      <c r="G49" s="40">
        <f t="shared" si="66"/>
        <v>0.1</v>
      </c>
      <c r="H49" s="40">
        <f t="shared" si="66"/>
        <v>0.25</v>
      </c>
      <c r="I49" s="40">
        <f t="shared" si="66"/>
        <v>0</v>
      </c>
      <c r="J49" s="40">
        <f t="shared" si="66"/>
        <v>0</v>
      </c>
      <c r="K49" s="40">
        <f t="shared" si="66"/>
        <v>0</v>
      </c>
      <c r="L49" s="44">
        <f t="shared" si="6"/>
        <v>15.231195967129516</v>
      </c>
      <c r="M49" s="41">
        <f t="shared" ref="M49:R49" si="67">IF(ISBLANK(M25), IF(ISBLANK($L25), MAX(0, (M$3-SUM(M$5:M$27))*(IF($B$3=0, 0, $B$3*$B49/SUM($B$29:$B$51)) + IF($C$3=0, 0, $C$3*$C49/SUM($C$29:$C$51)) + IF($D$3=0, 0, $D$3*$D49/SUM($D$29:$D$51)) + (1-SUM($B$3:$D$3))*IF(SUM(AA$29:AA$51)=0, $Z49/SUM($Z$29:$Z$51), AA49/SUM(AA$29:AA$51)))), $L25*(M$3/$L$3)), M25)</f>
        <v>10.728890379887385</v>
      </c>
      <c r="N49" s="41">
        <f t="shared" si="67"/>
        <v>1.751308053937674</v>
      </c>
      <c r="O49" s="41">
        <f t="shared" si="67"/>
        <v>2.7509975333044574</v>
      </c>
      <c r="P49" s="41">
        <f t="shared" si="67"/>
        <v>0</v>
      </c>
      <c r="Q49" s="41">
        <f t="shared" si="67"/>
        <v>0</v>
      </c>
      <c r="R49" s="41">
        <f t="shared" si="67"/>
        <v>0</v>
      </c>
      <c r="S49" s="44">
        <f t="shared" si="8"/>
        <v>25.658394779999998</v>
      </c>
      <c r="T49" s="41">
        <f>IF(ISBLANK(T25),AA49/INDEX(Constants!$B$2:$B$8, MATCH(T$2, Constants!$A$2:$A$8, 0)),T25)</f>
        <v>0</v>
      </c>
      <c r="U49" s="41">
        <f>IF(ISBLANK(U25),AB49/INDEX(Constants!$B$2:$B$8, MATCH(U$2, Constants!$A$2:$A$8, 0)),U25)</f>
        <v>25.658394779999998</v>
      </c>
      <c r="V49" s="41">
        <f>IF(ISBLANK(V25),AC49/INDEX(Constants!$B$2:$B$8, MATCH(V$2, Constants!$A$2:$A$8, 0)),V25)</f>
        <v>0</v>
      </c>
      <c r="W49" s="41">
        <f>IF(ISBLANK(W25),AD49/INDEX(Constants!$B$2:$B$8, MATCH(W$2, Constants!$A$2:$A$8, 0)),W25)</f>
        <v>0</v>
      </c>
      <c r="X49" s="41">
        <f>IF(ISBLANK(X25),AE49/INDEX(Constants!$B$2:$B$8, MATCH(X$2, Constants!$A$2:$A$8, 0)),X25)</f>
        <v>0</v>
      </c>
      <c r="Y49" s="41">
        <f>IF(ISBLANK(Y25),AF49/INDEX(Constants!$B$2:$B$8, MATCH(Y$2, Constants!$A$2:$A$8, 0)),Y25)</f>
        <v>0</v>
      </c>
      <c r="Z49" s="39">
        <f t="shared" si="9"/>
        <v>25766.48759217</v>
      </c>
      <c r="AA49" s="150">
        <f t="shared" si="10"/>
        <v>0</v>
      </c>
      <c r="AB49" s="150">
        <f>IF(ISBLANK($AB25), INDEX('Cities &amp; Towns'!$G$4:$G$259, MATCH($A25, 'Cities &amp; Towns'!$A$4:$A$259, 0)), $AB25)</f>
        <v>38.487592169999999</v>
      </c>
      <c r="AC49" s="150">
        <f t="shared" ref="AC49:AF49" si="68">AC25</f>
        <v>0</v>
      </c>
      <c r="AD49" s="150">
        <f t="shared" si="68"/>
        <v>0</v>
      </c>
      <c r="AE49" s="150">
        <f t="shared" si="68"/>
        <v>0</v>
      </c>
      <c r="AF49" s="150">
        <f t="shared" si="68"/>
        <v>0</v>
      </c>
      <c r="AG49" s="43"/>
      <c r="AH49" s="42"/>
      <c r="AI49" s="41">
        <f>INDEX('Cities &amp; Towns'!$Y$4:$Y$259, MATCH($A49, 'Cities &amp; Towns'!$A$4:$A$259, 0))</f>
        <v>4.2149569028981366</v>
      </c>
      <c r="AJ49" s="43"/>
      <c r="AK49" s="42"/>
      <c r="AL49" s="66">
        <f t="shared" si="4"/>
        <v>1</v>
      </c>
    </row>
    <row r="50" spans="1:38" outlineLevel="1" x14ac:dyDescent="0.25">
      <c r="A50" s="221" t="s">
        <v>234</v>
      </c>
      <c r="B50" s="1">
        <f>IF(ISBLANK($B26), INDEX('Cities &amp; Towns'!$E$4:$E$259, MATCH($A50, 'Cities &amp; Towns'!$A$4:$A$259, 0)), $B26)</f>
        <v>928</v>
      </c>
      <c r="C50" s="1">
        <f>IF(ISBLANK($C26), INDEX('Cities &amp; Towns'!$Q$4:$Q$259, MATCH($A50, 'Cities &amp; Towns'!$A$4:$A$259, 0)), $C26)</f>
        <v>148.09831200000005</v>
      </c>
      <c r="D50" s="1" t="str">
        <f xml:space="preserve"> IF(ISBLANK($D26), IF(INDEX('Cities &amp; Towns'!$Z$4:$Z$259, MATCH($A50, 'Cities &amp; Towns'!$A$4:$A$259, 0)) = 0, "", INDEX('Cities &amp; Towns'!$Z$4:$Z$259, MATCH($A50, 'Cities &amp; Towns'!$A$4:$A$259, 0))), $D26)</f>
        <v/>
      </c>
      <c r="E50" s="178" cm="1">
        <f t="array" ref="E50">IF(ISBLANK(E26), MAX(0, ($E$3-SUM($E$5:$E$27))*(IF($B$3=0, 0, $B$3*$B50/SUM(IF(ISBLANK(E$5:E$27), B$29:B$51, 0))) + IF($C$3=0, 0, $C$3*$C50/SUM(IF(ISBLANK(E$5:E$27), C$29:C$51, 0))) + IF($D$3=0, 0, $D$3*$D50/SUM(IF(ISBLANK(E$5:E$27), D$29:D$51, 0))) + IF(1-SUM($B$3:$D$3)&lt;=0, 0, ((1-SUM($B$3:$D$3))*$Z50/SUM(IF(ISBLANK(E$5:E$27), Z$29:Z$51, 0)))))), E26)</f>
        <v>12698.471712246594</v>
      </c>
      <c r="F50" s="14">
        <f t="shared" ref="F50:K50" si="69">IF(ISBLANK(F26),F$3,F26)</f>
        <v>0.65</v>
      </c>
      <c r="G50" s="14">
        <f t="shared" si="69"/>
        <v>0.1</v>
      </c>
      <c r="H50" s="14">
        <f t="shared" si="69"/>
        <v>0.25</v>
      </c>
      <c r="I50" s="14">
        <f t="shared" si="69"/>
        <v>0</v>
      </c>
      <c r="J50" s="14">
        <f t="shared" si="69"/>
        <v>0</v>
      </c>
      <c r="K50" s="14">
        <f t="shared" si="69"/>
        <v>0</v>
      </c>
      <c r="L50" s="4">
        <f t="shared" si="6"/>
        <v>8.2957625978139706</v>
      </c>
      <c r="M50" s="3">
        <f t="shared" ref="M50:R50" si="70">IF(ISBLANK(M26), IF(ISBLANK($L26), MAX(0, (M$3-SUM(M$5:M$27))*(IF($B$3=0, 0, $B$3*$B50/SUM($B$29:$B$51)) + IF($C$3=0, 0, $C$3*$C50/SUM($C$29:$C$51)) + IF($D$3=0, 0, $D$3*$D50/SUM($D$29:$D$51)) + (1-SUM($B$3:$D$3))*IF(SUM(AA$29:AA$51)=0, $Z50/SUM($Z$29:$Z$51), AA50/SUM(AA$29:AA$51)))), $L26*(M$3/$L$3)), M26)</f>
        <v>6.2815879855101109</v>
      </c>
      <c r="N50" s="3">
        <f t="shared" si="70"/>
        <v>0.40351102627562574</v>
      </c>
      <c r="O50" s="3">
        <f t="shared" si="70"/>
        <v>1.6106635860282335</v>
      </c>
      <c r="P50" s="3">
        <f t="shared" si="70"/>
        <v>0</v>
      </c>
      <c r="Q50" s="3">
        <f t="shared" si="70"/>
        <v>0</v>
      </c>
      <c r="R50" s="3">
        <f t="shared" si="70"/>
        <v>0</v>
      </c>
      <c r="S50" s="4">
        <f t="shared" si="8"/>
        <v>5.0300693800000005</v>
      </c>
      <c r="T50" s="3">
        <f>IF(ISBLANK(T26),AA50/INDEX(Constants!$B$2:$B$8, MATCH(T$2, Constants!$A$2:$A$8, 0)),T26)</f>
        <v>0</v>
      </c>
      <c r="U50" s="3">
        <f>IF(ISBLANK(U26),AB50/INDEX(Constants!$B$2:$B$8, MATCH(U$2, Constants!$A$2:$A$8, 0)),U26)</f>
        <v>5.0300693800000005</v>
      </c>
      <c r="V50" s="3">
        <f>IF(ISBLANK(V26),AC50/INDEX(Constants!$B$2:$B$8, MATCH(V$2, Constants!$A$2:$A$8, 0)),V26)</f>
        <v>0</v>
      </c>
      <c r="W50" s="3">
        <f>IF(ISBLANK(W26),AD50/INDEX(Constants!$B$2:$B$8, MATCH(W$2, Constants!$A$2:$A$8, 0)),W26)</f>
        <v>0</v>
      </c>
      <c r="X50" s="3">
        <f>IF(ISBLANK(X26),AE50/INDEX(Constants!$B$2:$B$8, MATCH(X$2, Constants!$A$2:$A$8, 0)),X26)</f>
        <v>0</v>
      </c>
      <c r="Y50" s="132">
        <f>IF(ISBLANK(Y26),AF50/INDEX(Constants!$B$2:$B$8, MATCH(Y$2, Constants!$A$2:$A$8, 0)),Y26)</f>
        <v>0</v>
      </c>
      <c r="Z50" s="18">
        <f t="shared" si="9"/>
        <v>24007.545104069999</v>
      </c>
      <c r="AA50" s="1">
        <f t="shared" si="10"/>
        <v>0</v>
      </c>
      <c r="AB50" s="1">
        <f>IF(ISBLANK($AB26), INDEX('Cities &amp; Towns'!$G$4:$G$259, MATCH($A26, 'Cities &amp; Towns'!$A$4:$A$259, 0)), $AB26)</f>
        <v>7.5451040700000007</v>
      </c>
      <c r="AC50" s="1">
        <f t="shared" ref="AC50:AF50" si="71">AC26</f>
        <v>0</v>
      </c>
      <c r="AD50" s="1">
        <f t="shared" si="71"/>
        <v>0</v>
      </c>
      <c r="AE50" s="1">
        <f t="shared" si="71"/>
        <v>0</v>
      </c>
      <c r="AF50" s="1">
        <f t="shared" si="71"/>
        <v>0</v>
      </c>
      <c r="AG50" s="5"/>
      <c r="AI50" s="3" t="str">
        <f>INDEX('Cities &amp; Towns'!$Y$4:$Y$259, MATCH($A50, 'Cities &amp; Towns'!$A$4:$A$259, 0))</f>
        <v/>
      </c>
      <c r="AJ50" s="5"/>
      <c r="AL50" s="11" t="str">
        <f t="shared" si="4"/>
        <v/>
      </c>
    </row>
    <row r="51" spans="1:38" outlineLevel="1" x14ac:dyDescent="0.25">
      <c r="A51" s="220" t="s">
        <v>235</v>
      </c>
      <c r="B51" s="38">
        <f>IF(ISBLANK($B27), INDEX('Cities &amp; Towns'!$E$4:$E$259, MATCH($A51, 'Cities &amp; Towns'!$A$4:$A$259, 0)), $B27)</f>
        <v>964</v>
      </c>
      <c r="C51" s="38">
        <f>IF(ISBLANK($C27), INDEX('Cities &amp; Towns'!$Q$4:$Q$259, MATCH($A51, 'Cities &amp; Towns'!$A$4:$A$259, 0)), $C27)</f>
        <v>1117.6682519999999</v>
      </c>
      <c r="D51" s="38">
        <f xml:space="preserve"> IF(ISBLANK($D27), IF(INDEX('Cities &amp; Towns'!$Z$4:$Z$259, MATCH($A51, 'Cities &amp; Towns'!$A$4:$A$259, 0)) = 0, "", INDEX('Cities &amp; Towns'!$Z$4:$Z$259, MATCH($A51, 'Cities &amp; Towns'!$A$4:$A$259, 0))), $D27)</f>
        <v>3308.41</v>
      </c>
      <c r="E51" s="177" cm="1">
        <f t="array" ref="E51">IF(ISBLANK(E27), MAX(0, ($E$3-SUM($E$5:$E$27))*(IF($B$3=0, 0, $B$3*$B51/SUM(IF(ISBLANK(E$5:E$27), B$29:B$51, 0))) + IF($C$3=0, 0, $C$3*$C51/SUM(IF(ISBLANK(E$5:E$27), C$29:C$51, 0))) + IF($D$3=0, 0, $D$3*$D51/SUM(IF(ISBLANK(E$5:E$27), D$29:D$51, 0))) + IF(1-SUM($B$3:$D$3)&lt;=0, 0, ((1-SUM($B$3:$D$3))*$Z51/SUM(IF(ISBLANK(E$5:E$27), Z$29:Z$51, 0)))))), E27)</f>
        <v>13124.797008023439</v>
      </c>
      <c r="F51" s="40">
        <f t="shared" ref="F51:K51" si="72">IF(ISBLANK(F27),F$3,F27)</f>
        <v>0.65</v>
      </c>
      <c r="G51" s="40">
        <f t="shared" si="72"/>
        <v>0.1</v>
      </c>
      <c r="H51" s="40">
        <f t="shared" si="72"/>
        <v>0.25</v>
      </c>
      <c r="I51" s="40">
        <f t="shared" si="72"/>
        <v>0</v>
      </c>
      <c r="J51" s="40">
        <f t="shared" si="72"/>
        <v>0</v>
      </c>
      <c r="K51" s="40">
        <f t="shared" si="72"/>
        <v>0</v>
      </c>
      <c r="L51" s="44">
        <f t="shared" si="6"/>
        <v>8.564316019406613</v>
      </c>
      <c r="M51" s="41">
        <f t="shared" ref="M51:R51" si="73">IF(ISBLANK(M27), IF(ISBLANK($L27), MAX(0, (M$3-SUM(M$5:M$27))*(IF($B$3=0, 0, $B$3*$B51/SUM($B$29:$B$51)) + IF($C$3=0, 0, $C$3*$C51/SUM($C$29:$C$51)) + IF($D$3=0, 0, $D$3*$D51/SUM($D$29:$D$51)) + (1-SUM($B$3:$D$3))*IF(SUM(AA$29:AA$51)=0, $Z51/SUM($Z$29:$Z$51), AA51/SUM(AA$29:AA$51)))), $L27*(M$3/$L$3)), M27)</f>
        <v>6.4924794940755222</v>
      </c>
      <c r="N51" s="41">
        <f t="shared" si="73"/>
        <v>0.40709819351685517</v>
      </c>
      <c r="O51" s="41">
        <f t="shared" si="73"/>
        <v>1.6647383318142361</v>
      </c>
      <c r="P51" s="41">
        <f t="shared" si="73"/>
        <v>0</v>
      </c>
      <c r="Q51" s="41">
        <f t="shared" si="73"/>
        <v>0</v>
      </c>
      <c r="R51" s="41">
        <f t="shared" si="73"/>
        <v>0</v>
      </c>
      <c r="S51" s="44">
        <f t="shared" si="8"/>
        <v>4.8676390266666667</v>
      </c>
      <c r="T51" s="41">
        <f>IF(ISBLANK(T27),AA51/INDEX(Constants!$B$2:$B$8, MATCH(T$2, Constants!$A$2:$A$8, 0)),T27)</f>
        <v>0</v>
      </c>
      <c r="U51" s="41">
        <f>IF(ISBLANK(U27),AB51/INDEX(Constants!$B$2:$B$8, MATCH(U$2, Constants!$A$2:$A$8, 0)),U27)</f>
        <v>4.8676390266666667</v>
      </c>
      <c r="V51" s="41">
        <f>IF(ISBLANK(V27),AC51/INDEX(Constants!$B$2:$B$8, MATCH(V$2, Constants!$A$2:$A$8, 0)),V27)</f>
        <v>0</v>
      </c>
      <c r="W51" s="41">
        <f>IF(ISBLANK(W27),AD51/INDEX(Constants!$B$2:$B$8, MATCH(W$2, Constants!$A$2:$A$8, 0)),W27)</f>
        <v>0</v>
      </c>
      <c r="X51" s="41">
        <f>IF(ISBLANK(X27),AE51/INDEX(Constants!$B$2:$B$8, MATCH(X$2, Constants!$A$2:$A$8, 0)),X27)</f>
        <v>0</v>
      </c>
      <c r="Y51" s="41">
        <f>IF(ISBLANK(Y27),AF51/INDEX(Constants!$B$2:$B$8, MATCH(Y$2, Constants!$A$2:$A$8, 0)),Y27)</f>
        <v>0</v>
      </c>
      <c r="Z51" s="39">
        <f t="shared" si="9"/>
        <v>24775.301458540001</v>
      </c>
      <c r="AA51" s="150">
        <f t="shared" si="10"/>
        <v>0</v>
      </c>
      <c r="AB51" s="150">
        <f>IF(ISBLANK($AB27), INDEX('Cities &amp; Towns'!$G$4:$G$259, MATCH($A27, 'Cities &amp; Towns'!$A$4:$A$259, 0)), $AB27)</f>
        <v>7.3014585400000005</v>
      </c>
      <c r="AC51" s="150">
        <f t="shared" ref="AC51:AF51" si="74">AC27</f>
        <v>0</v>
      </c>
      <c r="AD51" s="150">
        <f t="shared" si="74"/>
        <v>0</v>
      </c>
      <c r="AE51" s="150">
        <f t="shared" si="74"/>
        <v>0</v>
      </c>
      <c r="AF51" s="150">
        <f t="shared" si="74"/>
        <v>0</v>
      </c>
      <c r="AG51" s="43"/>
      <c r="AH51" s="42"/>
      <c r="AI51" s="41">
        <f>INDEX('Cities &amp; Towns'!$Y$4:$Y$259, MATCH($A51, 'Cities &amp; Towns'!$A$4:$A$259, 0))</f>
        <v>5.9792440310256749</v>
      </c>
      <c r="AJ51" s="43"/>
      <c r="AK51" s="42"/>
      <c r="AL51" s="66">
        <f t="shared" si="4"/>
        <v>1</v>
      </c>
    </row>
    <row r="52" spans="1:38" x14ac:dyDescent="0.25">
      <c r="A52" s="223" t="s">
        <v>855</v>
      </c>
      <c r="B52" s="53">
        <f>SUM(B$29:B$51)</f>
        <v>65402</v>
      </c>
      <c r="C52" s="53">
        <f>SUM(C$29:C$51)</f>
        <v>119117.83789200003</v>
      </c>
      <c r="D52" s="53">
        <f>SUM(D$29:D$51)</f>
        <v>459110.18299999996</v>
      </c>
      <c r="E52" s="137">
        <f>SUM(E$29:E$51)</f>
        <v>418531</v>
      </c>
      <c r="F52" s="138">
        <f t="shared" ref="F52:K52" si="75">SUMPRODUCT($E$29:$E$51, F$29:F$51)</f>
        <v>272045.15000000002</v>
      </c>
      <c r="G52" s="138">
        <f t="shared" si="75"/>
        <v>41853.100000000006</v>
      </c>
      <c r="H52" s="138">
        <f t="shared" si="75"/>
        <v>104632.75</v>
      </c>
      <c r="I52" s="138">
        <f t="shared" si="75"/>
        <v>0</v>
      </c>
      <c r="J52" s="138">
        <f t="shared" si="75"/>
        <v>0</v>
      </c>
      <c r="K52" s="139">
        <f t="shared" si="75"/>
        <v>0</v>
      </c>
      <c r="L52" s="133">
        <f t="shared" ref="L52:AF52" si="76">SUM(L$29:L$51)</f>
        <v>293.07201446841259</v>
      </c>
      <c r="M52" s="134">
        <f t="shared" si="76"/>
        <v>207.03588280060885</v>
      </c>
      <c r="N52" s="134">
        <f t="shared" si="76"/>
        <v>32.950007872775942</v>
      </c>
      <c r="O52" s="134">
        <f t="shared" si="76"/>
        <v>53.086123795027902</v>
      </c>
      <c r="P52" s="134">
        <f t="shared" si="76"/>
        <v>0</v>
      </c>
      <c r="Q52" s="134">
        <f t="shared" si="76"/>
        <v>0</v>
      </c>
      <c r="R52" s="135">
        <f t="shared" si="76"/>
        <v>0</v>
      </c>
      <c r="S52" s="133">
        <f t="shared" si="76"/>
        <v>488.2069958666666</v>
      </c>
      <c r="T52" s="134">
        <f t="shared" si="76"/>
        <v>0</v>
      </c>
      <c r="U52" s="134">
        <f t="shared" si="76"/>
        <v>488.2069958666666</v>
      </c>
      <c r="V52" s="134">
        <f t="shared" si="76"/>
        <v>0</v>
      </c>
      <c r="W52" s="134">
        <f t="shared" si="76"/>
        <v>0</v>
      </c>
      <c r="X52" s="134">
        <f t="shared" si="76"/>
        <v>0</v>
      </c>
      <c r="Y52" s="135">
        <f t="shared" si="76"/>
        <v>0</v>
      </c>
      <c r="Z52" s="151">
        <f t="shared" si="76"/>
        <v>516380.31049380003</v>
      </c>
      <c r="AA52" s="152">
        <f t="shared" si="76"/>
        <v>0</v>
      </c>
      <c r="AB52" s="152">
        <f t="shared" si="76"/>
        <v>732.31049380000002</v>
      </c>
      <c r="AC52" s="152">
        <f t="shared" si="76"/>
        <v>0</v>
      </c>
      <c r="AD52" s="152">
        <f t="shared" si="76"/>
        <v>0</v>
      </c>
      <c r="AE52" s="152">
        <f t="shared" si="76"/>
        <v>0</v>
      </c>
      <c r="AF52" s="153">
        <f t="shared" si="76"/>
        <v>0</v>
      </c>
      <c r="AG52" s="20"/>
      <c r="AH52" s="20"/>
      <c r="AI52" s="20"/>
      <c r="AJ52" s="20"/>
      <c r="AK52" s="20"/>
      <c r="AL52" s="20"/>
    </row>
    <row r="53" spans="1:38" x14ac:dyDescent="0.25">
      <c r="A53" s="224" t="s">
        <v>1570</v>
      </c>
    </row>
    <row r="54" spans="1:38" x14ac:dyDescent="0.25">
      <c r="L54" s="3"/>
      <c r="M54" s="3"/>
      <c r="N54" s="3"/>
    </row>
    <row r="55" spans="1:38" x14ac:dyDescent="0.25">
      <c r="R55" s="154"/>
    </row>
  </sheetData>
  <sheetProtection algorithmName="SHA-512" hashValue="of6ofEROoqyGYNqeF3ROxKzgXkygkK+9gbSU9tYbm2cfP04umkEo2twGxCZ8dbHfCIYZzZxdp2T1w0gOEen3EA==" saltValue="7OTkxrqp1cl/5dyxt5YlWQ==" spinCount="100000" sheet="1" autoFilter="0"/>
  <conditionalFormatting sqref="AH3 L3">
    <cfRule type="expression" dxfId="154" priority="5">
      <formula>IF($AH$3&lt;$L$3, TRUE, FALSE)</formula>
    </cfRule>
  </conditionalFormatting>
  <conditionalFormatting sqref="F3:K3 F29:K51">
    <cfRule type="expression" dxfId="153" priority="6">
      <formula>IF(SUM($F3:$K3)&lt;&gt;1, TRUE, FALSE)</formula>
    </cfRule>
  </conditionalFormatting>
  <conditionalFormatting sqref="F5:K27">
    <cfRule type="expression" dxfId="152" priority="7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AI29:AI51 L29:L51">
    <cfRule type="expression" dxfId="151" priority="8">
      <formula>IF($L29&gt;$AI29, TRUE, FALSE)</formula>
    </cfRule>
  </conditionalFormatting>
  <conditionalFormatting sqref="M5:R27">
    <cfRule type="expression" dxfId="150" priority="4">
      <formula>IF(COUNTBLANK($M5:$R5)&lt;5,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O29:R51 L29:M51">
    <cfRule type="expression" dxfId="149" priority="2">
      <formula>IF((L29-S29)&gt;=0.05, TRUE, FALSE)</formula>
    </cfRule>
  </conditionalFormatting>
  <conditionalFormatting sqref="S29:U51">
    <cfRule type="expression" dxfId="148" priority="9">
      <formula>IF((L29-S29)&gt;=0.05, TRUE, FALSE)</formula>
    </cfRule>
  </conditionalFormatting>
  <conditionalFormatting sqref="N29:N51">
    <cfRule type="expression" dxfId="147" priority="10">
      <formula>IF((N29-V29)&gt;=0.05, TRUE, FALSE)</formula>
    </cfRule>
  </conditionalFormatting>
  <conditionalFormatting sqref="V29:Y51">
    <cfRule type="expression" dxfId="146" priority="11">
      <formula>IF((N29-V29)&gt;=0.05, TRUE, FALSE)</formula>
    </cfRule>
  </conditionalFormatting>
  <conditionalFormatting sqref="E3 M3:R3 E5:E27 M5:R27">
    <cfRule type="expression" dxfId="145" priority="405">
      <formula>IF(OR(SUM(E$5:E$27)&gt;E$3, AND(COUNTBLANK(E$5:E$27)=0, ABS(SUM(E$5:E$27)-E$3)&gt;=1)), IF(ISBLANK(E3), FALSE, TRUE), FALSE)</formula>
    </cfRule>
  </conditionalFormatting>
  <conditionalFormatting sqref="D3 D5:D27">
    <cfRule type="expression" dxfId="144" priority="415">
      <formula>IF(AND($D$3&lt;&gt;0, ISBLANK($D$5:$D$27)), TRUE, FALSE)</formula>
    </cfRule>
  </conditionalFormatting>
  <conditionalFormatting sqref="L29:L51">
    <cfRule type="expression" dxfId="143" priority="418">
      <formula>IF(ABS(SUM($L$62:$L$113)-$L$3)&gt;=1, FALSE, FALSE)</formula>
    </cfRule>
  </conditionalFormatting>
  <conditionalFormatting sqref="L3">
    <cfRule type="expression" dxfId="142" priority="425">
      <formula>IF(ABS(SUM($L$29:$L$51)-$L$3)&gt;=1, FALSE, FALSE)</formula>
    </cfRule>
  </conditionalFormatting>
  <conditionalFormatting sqref="O3:R3 L3:M3">
    <cfRule type="expression" dxfId="141" priority="426">
      <formula>IF(L$3&gt;S$52, TRUE, FALSE)</formula>
    </cfRule>
  </conditionalFormatting>
  <conditionalFormatting sqref="S52:U52">
    <cfRule type="expression" dxfId="140" priority="428">
      <formula>IF(S$52&lt;L$3, TRUE, FALSE)</formula>
    </cfRule>
  </conditionalFormatting>
  <conditionalFormatting sqref="N3">
    <cfRule type="expression" dxfId="139" priority="429">
      <formula>IF(N$3&gt;V$52, TRUE, FALSE)</formula>
    </cfRule>
  </conditionalFormatting>
  <conditionalFormatting sqref="V52:Y52">
    <cfRule type="expression" dxfId="138" priority="430">
      <formula>IF(V$52&lt;N$3, TRUE, FALSE)</formula>
    </cfRule>
  </conditionalFormatting>
  <dataValidations disablePrompts="1" count="2">
    <dataValidation type="custom" allowBlank="1" showInputMessage="1" showErrorMessage="1" sqref="D3" xr:uid="{B663199B-F416-4643-A4AC-6ED0A9ED2BCE}">
      <formula1>IF(OR(SUM($B$3:$D$3)&lt;0, SUM($B$3:$D$3)&gt;1), FALSE, TRUE)</formula1>
    </dataValidation>
    <dataValidation type="custom" allowBlank="1" showInputMessage="1" showErrorMessage="1" sqref="B3:C3" xr:uid="{F22D2E1F-3A48-4733-90E2-225F415B1845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0A0074A1-C3B3-4E9D-8015-B59D4A47F12C}">
          <x14:formula1>
            <xm:f>RPCs!$A$2:$A$12</xm:f>
          </x14:formula1>
          <xm:sqref>B1</xm:sqref>
        </x14:dataValidation>
        <x14:dataValidation type="list" allowBlank="1" showInputMessage="1" showErrorMessage="1" xr:uid="{76BBEED2-A55F-475B-B5E1-AA167CD92D84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65B3A853-4403-4350-B0E3-BD1FDFB8130E}">
          <x14:formula1>
            <xm:f>'VT Generation Targets'!$B$1:$D$1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640DE-1975-4CBC-BC95-2AD3852B5390}">
  <sheetPr codeName="Sheet36"/>
  <dimension ref="A1:AL2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outlineLevelRow="1" outlineLevelCol="1" x14ac:dyDescent="0.25"/>
  <cols>
    <col min="1" max="1" width="18.5703125" bestFit="1" customWidth="1"/>
    <col min="2" max="4" width="18.5703125" customWidth="1"/>
    <col min="6" max="11" width="8.85546875" customWidth="1" outlineLevel="1"/>
    <col min="13" max="18" width="8.85546875" customWidth="1" outlineLevel="1"/>
    <col min="20" max="25" width="8.85546875" customWidth="1" outlineLevel="1"/>
    <col min="27" max="32" width="8.85546875" customWidth="1" outlineLevel="1"/>
    <col min="33" max="33" width="12" customWidth="1"/>
    <col min="34" max="35" width="12" customWidth="1" outlineLevel="1"/>
    <col min="36" max="36" width="12" customWidth="1"/>
    <col min="37" max="38" width="12" customWidth="1" outlineLevel="1"/>
  </cols>
  <sheetData>
    <row r="1" spans="1:38" ht="14.45" customHeight="1" x14ac:dyDescent="0.25">
      <c r="A1" s="103" t="s">
        <v>1082</v>
      </c>
      <c r="B1" s="101" t="s">
        <v>265</v>
      </c>
      <c r="C1" s="125">
        <f>INDEX(RPCs!$H$2:$H$12, MATCH($B$1, RPCs!$A$2:$A$12, 0))</f>
        <v>47293.561144685998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87187.849592786006</v>
      </c>
      <c r="E1" s="266" t="s">
        <v>954</v>
      </c>
      <c r="F1" s="267"/>
      <c r="G1" s="267"/>
      <c r="H1" s="267"/>
      <c r="I1" s="267"/>
      <c r="J1" s="267"/>
      <c r="K1" s="268" t="s">
        <v>1086</v>
      </c>
      <c r="L1" s="269" t="s">
        <v>957</v>
      </c>
      <c r="M1" s="269"/>
      <c r="N1" s="269"/>
      <c r="O1" s="269"/>
      <c r="P1" s="269"/>
      <c r="Q1" s="269"/>
      <c r="R1" s="270" t="s">
        <v>1084</v>
      </c>
      <c r="S1" s="269" t="s">
        <v>1044</v>
      </c>
      <c r="T1" s="269"/>
      <c r="U1" s="269"/>
      <c r="V1" s="269"/>
      <c r="W1" s="269"/>
      <c r="X1" s="269"/>
      <c r="Y1" s="270" t="s">
        <v>1085</v>
      </c>
      <c r="Z1" s="271" t="s">
        <v>854</v>
      </c>
      <c r="AA1" s="271"/>
      <c r="AB1" s="271"/>
      <c r="AC1" s="271"/>
      <c r="AD1" s="271"/>
      <c r="AE1" s="271"/>
      <c r="AF1" s="272" t="s">
        <v>1087</v>
      </c>
      <c r="AG1" s="273" t="s">
        <v>955</v>
      </c>
      <c r="AH1" s="269"/>
      <c r="AI1" s="274"/>
      <c r="AJ1" s="275" t="s">
        <v>848</v>
      </c>
      <c r="AK1" s="145"/>
      <c r="AL1" s="146"/>
    </row>
    <row r="2" spans="1:38" ht="45" x14ac:dyDescent="0.25">
      <c r="A2" s="102" t="s">
        <v>1080</v>
      </c>
      <c r="B2" s="277" t="str">
        <f>CONCATENATE("Land Multiplier: 
", TEXT(MAX(0, 1-SUM($B$3:$D$3)),"0.0%"))</f>
        <v>Land Multiplier: 
50.0%</v>
      </c>
      <c r="C2" s="278" t="s">
        <v>1529</v>
      </c>
      <c r="D2" s="278" t="s">
        <v>1528</v>
      </c>
      <c r="E2" s="279" t="s">
        <v>1042</v>
      </c>
      <c r="F2" s="280" t="s">
        <v>842</v>
      </c>
      <c r="G2" s="280" t="s">
        <v>1138</v>
      </c>
      <c r="H2" s="280" t="s">
        <v>947</v>
      </c>
      <c r="I2" s="280" t="s">
        <v>840</v>
      </c>
      <c r="J2" s="280" t="s">
        <v>839</v>
      </c>
      <c r="K2" s="280" t="s">
        <v>946</v>
      </c>
      <c r="L2" s="281" t="s">
        <v>1043</v>
      </c>
      <c r="M2" s="282" t="s">
        <v>842</v>
      </c>
      <c r="N2" s="282" t="s">
        <v>1138</v>
      </c>
      <c r="O2" s="282" t="s">
        <v>947</v>
      </c>
      <c r="P2" s="282" t="s">
        <v>840</v>
      </c>
      <c r="Q2" s="282" t="s">
        <v>839</v>
      </c>
      <c r="R2" s="282" t="s">
        <v>946</v>
      </c>
      <c r="S2" s="281" t="s">
        <v>1044</v>
      </c>
      <c r="T2" s="283" t="s">
        <v>842</v>
      </c>
      <c r="U2" s="283" t="s">
        <v>1138</v>
      </c>
      <c r="V2" s="283" t="s">
        <v>947</v>
      </c>
      <c r="W2" s="283" t="s">
        <v>840</v>
      </c>
      <c r="X2" s="283" t="s">
        <v>839</v>
      </c>
      <c r="Y2" s="283" t="s">
        <v>946</v>
      </c>
      <c r="Z2" s="284" t="s">
        <v>854</v>
      </c>
      <c r="AA2" s="285" t="s">
        <v>842</v>
      </c>
      <c r="AB2" s="285" t="s">
        <v>1138</v>
      </c>
      <c r="AC2" s="285" t="s">
        <v>947</v>
      </c>
      <c r="AD2" s="285" t="s">
        <v>840</v>
      </c>
      <c r="AE2" s="285" t="s">
        <v>839</v>
      </c>
      <c r="AF2" s="285" t="s">
        <v>946</v>
      </c>
      <c r="AG2" s="281" t="s">
        <v>956</v>
      </c>
      <c r="AH2" s="282" t="s">
        <v>846</v>
      </c>
      <c r="AI2" s="286" t="s">
        <v>847</v>
      </c>
      <c r="AJ2" s="287" t="s">
        <v>948</v>
      </c>
      <c r="AK2" s="67" t="s">
        <v>938</v>
      </c>
      <c r="AL2" s="68" t="s">
        <v>939</v>
      </c>
    </row>
    <row r="3" spans="1:38" x14ac:dyDescent="0.25">
      <c r="A3" s="218" t="s">
        <v>1530</v>
      </c>
      <c r="B3" s="309">
        <v>0.5</v>
      </c>
      <c r="C3" s="309">
        <v>0</v>
      </c>
      <c r="D3" s="309">
        <v>0</v>
      </c>
      <c r="E3" s="104">
        <v>170144</v>
      </c>
      <c r="F3" s="105">
        <v>0.65</v>
      </c>
      <c r="G3" s="105">
        <v>0.1</v>
      </c>
      <c r="H3" s="105">
        <v>0.25</v>
      </c>
      <c r="I3" s="105">
        <v>0</v>
      </c>
      <c r="J3" s="105">
        <v>0</v>
      </c>
      <c r="K3" s="105">
        <v>0</v>
      </c>
      <c r="L3" s="289">
        <f>SUM($M3:$R3)</f>
        <v>119.14158050350777</v>
      </c>
      <c r="M3" s="290">
        <f>F$26/INDEX(Constants!$D$2:$D$8, MATCH(M$2, Constants!$A$2:$A$8, 0))</f>
        <v>84.165601217656018</v>
      </c>
      <c r="N3" s="290">
        <f>G$26/INDEX(Constants!$D$2:$D$8, MATCH(N$2, Constants!$A$2:$A$8, 0))</f>
        <v>13.395055896709179</v>
      </c>
      <c r="O3" s="290">
        <f>H$26/INDEX(Constants!$D$2:$D$8, MATCH(O$2, Constants!$A$2:$A$8, 0))</f>
        <v>21.580923389142566</v>
      </c>
      <c r="P3" s="290">
        <f>I$26/INDEX(Constants!$D$2:$D$8, MATCH(P$2, Constants!$A$2:$A$8, 0))</f>
        <v>0</v>
      </c>
      <c r="Q3" s="290">
        <f>J$26/INDEX(Constants!$D$2:$D$8, MATCH(Q$2, Constants!$A$2:$A$8, 0))</f>
        <v>0</v>
      </c>
      <c r="R3" s="290">
        <f>K$26/INDEX(Constants!$D$2:$D$8, MATCH(R$2, Constants!$A$2:$A$8, 0))</f>
        <v>0</v>
      </c>
      <c r="S3" s="291">
        <f>SUM($T3:$Y3)</f>
        <v>0</v>
      </c>
      <c r="T3" s="290">
        <f>AA3/INDEX(Constants!$B$2:$B$8, MATCH(T$2, Constants!$A$2:$A$8, 0))</f>
        <v>0</v>
      </c>
      <c r="U3" s="290">
        <f>AB3/INDEX(Constants!$B$2:$B$8, MATCH(U$2, Constants!$A$2:$A$8, 0))</f>
        <v>0</v>
      </c>
      <c r="V3" s="290">
        <f>AC3/INDEX(Constants!$B$2:$B$8, MATCH(V$2, Constants!$A$2:$A$8, 0))</f>
        <v>0</v>
      </c>
      <c r="W3" s="290">
        <f>AD3/INDEX(Constants!$B$2:$B$8, MATCH(W$2, Constants!$A$2:$A$8, 0))</f>
        <v>0</v>
      </c>
      <c r="X3" s="290">
        <f>AE3/INDEX(Constants!$B$2:$B$8, MATCH(X$2, Constants!$A$2:$A$8, 0))</f>
        <v>0</v>
      </c>
      <c r="Y3" s="292">
        <f>AF3/INDEX(Constants!$B$2:$B$8, MATCH(Y$2, Constants!$A$2:$A$8, 0))</f>
        <v>0</v>
      </c>
      <c r="Z3" s="293">
        <f t="shared" ref="Z3:AF3" si="0">SUM(Z$5:Z$14)</f>
        <v>293683.20000000001</v>
      </c>
      <c r="AA3" s="294">
        <f t="shared" si="0"/>
        <v>0</v>
      </c>
      <c r="AB3" s="295">
        <f t="shared" si="0"/>
        <v>0</v>
      </c>
      <c r="AC3" s="295">
        <f t="shared" si="0"/>
        <v>0</v>
      </c>
      <c r="AD3" s="295">
        <f t="shared" si="0"/>
        <v>0</v>
      </c>
      <c r="AE3" s="295">
        <f t="shared" si="0"/>
        <v>0</v>
      </c>
      <c r="AF3" s="296">
        <f t="shared" si="0"/>
        <v>0</v>
      </c>
      <c r="AG3" s="247">
        <f>MIN($AH3:$AI3)</f>
        <v>20.555705144339633</v>
      </c>
      <c r="AH3" s="248">
        <f>INDEX(RPCs!$F$2:$F$12, MATCH($B$1, RPCs!$A$2:$A$12, 0))</f>
        <v>25.5</v>
      </c>
      <c r="AI3" s="248">
        <f>SUM($AI$16:$AI$25)</f>
        <v>20.555705144339633</v>
      </c>
      <c r="AJ3" s="297">
        <f ca="1">SUM($AK3:$AL3)*1000000</f>
        <v>195100000.00000003</v>
      </c>
      <c r="AK3">
        <f ca="1">IF($L$3&lt;$AH$3, 0, SUMIF(OFFSET(Transmission!$K$2, 0, MATCH($B$1, Transmission!$K$1:$U$1, 0)-1, 26, 1), "x", Transmission!$H$2:$H$27))</f>
        <v>187.10000000000002</v>
      </c>
      <c r="AL3" s="11">
        <f>SUM($AL$16:$AL$25)</f>
        <v>8</v>
      </c>
    </row>
    <row r="4" spans="1:38" x14ac:dyDescent="0.25">
      <c r="A4" s="219" t="s">
        <v>849</v>
      </c>
      <c r="B4" s="219" t="s">
        <v>850</v>
      </c>
      <c r="C4" s="298" t="s">
        <v>1532</v>
      </c>
      <c r="D4" s="299" t="s">
        <v>1531</v>
      </c>
      <c r="E4" s="300" t="s">
        <v>1091</v>
      </c>
      <c r="F4" s="301"/>
      <c r="G4" s="301"/>
      <c r="H4" s="301"/>
      <c r="I4" s="301"/>
      <c r="J4" s="301"/>
      <c r="K4" s="301"/>
      <c r="L4" s="300" t="s">
        <v>1091</v>
      </c>
      <c r="M4" s="301"/>
      <c r="N4" s="301"/>
      <c r="O4" s="301"/>
      <c r="P4" s="301"/>
      <c r="Q4" s="301"/>
      <c r="R4" s="301"/>
      <c r="S4" s="300" t="s">
        <v>1091</v>
      </c>
      <c r="T4" s="302"/>
      <c r="U4" s="302"/>
      <c r="V4" s="302"/>
      <c r="W4" s="302"/>
      <c r="X4" s="302"/>
      <c r="Y4" s="303"/>
      <c r="Z4" s="300" t="s">
        <v>1089</v>
      </c>
      <c r="AA4" s="300"/>
      <c r="AB4" s="302"/>
      <c r="AC4" s="301"/>
      <c r="AD4" s="301"/>
      <c r="AE4" s="301"/>
      <c r="AF4" s="304"/>
      <c r="AG4" s="305" t="s">
        <v>940</v>
      </c>
      <c r="AH4" s="306"/>
      <c r="AI4" s="306"/>
      <c r="AJ4" s="307"/>
      <c r="AK4" s="46"/>
      <c r="AL4" s="65"/>
    </row>
    <row r="5" spans="1:38" outlineLevel="1" x14ac:dyDescent="0.25">
      <c r="A5" s="220" t="s">
        <v>256</v>
      </c>
      <c r="B5" s="106"/>
      <c r="C5" s="106"/>
      <c r="D5" s="106"/>
      <c r="E5" s="174"/>
      <c r="F5" s="107"/>
      <c r="G5" s="107"/>
      <c r="H5" s="107"/>
      <c r="I5" s="107"/>
      <c r="J5" s="107"/>
      <c r="K5" s="107"/>
      <c r="L5" s="118"/>
      <c r="M5" s="119"/>
      <c r="N5" s="11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>
        <f>IF(SUM($AA5:$AF5)&lt;&gt;0, SUM($AA5:$AF5), 640*INDEX('Cities &amp; Towns'!$F$4:$F$259, MATCH($A5, 'Cities &amp; Towns'!$A$4:$A$259, 0)))</f>
        <v>20537.600000000002</v>
      </c>
      <c r="AA5" s="213"/>
      <c r="AB5" s="213"/>
      <c r="AC5" s="213"/>
      <c r="AD5" s="213"/>
      <c r="AE5" s="213"/>
      <c r="AF5" s="214"/>
      <c r="AG5" s="110"/>
      <c r="AH5" s="111"/>
      <c r="AI5" s="122"/>
      <c r="AJ5" s="110"/>
      <c r="AK5" s="111"/>
      <c r="AL5" s="123"/>
    </row>
    <row r="6" spans="1:38" outlineLevel="1" x14ac:dyDescent="0.25">
      <c r="A6" s="221" t="s">
        <v>257</v>
      </c>
      <c r="B6" s="112"/>
      <c r="C6" s="112"/>
      <c r="D6" s="112"/>
      <c r="E6" s="175"/>
      <c r="F6" s="120"/>
      <c r="G6" s="120"/>
      <c r="H6" s="120"/>
      <c r="I6" s="120"/>
      <c r="J6" s="120"/>
      <c r="K6" s="120"/>
      <c r="L6" s="114"/>
      <c r="M6" s="115"/>
      <c r="N6" s="115"/>
      <c r="O6" s="115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>
        <f>IF(SUM($AA6:$AF6)&lt;&gt;0, SUM($AA6:$AF6), 640*INDEX('Cities &amp; Towns'!$F$4:$F$259, MATCH($A6, 'Cities &amp; Towns'!$A$4:$A$259, 0)))</f>
        <v>40441.599999999999</v>
      </c>
      <c r="AA6" s="215"/>
      <c r="AB6" s="215"/>
      <c r="AC6" s="215"/>
      <c r="AD6" s="215"/>
      <c r="AE6" s="215"/>
      <c r="AF6" s="216"/>
      <c r="AG6" s="116"/>
      <c r="AH6" s="117"/>
      <c r="AI6" s="124"/>
      <c r="AJ6" s="116"/>
      <c r="AK6" s="117"/>
      <c r="AL6" s="124"/>
    </row>
    <row r="7" spans="1:38" outlineLevel="1" x14ac:dyDescent="0.25">
      <c r="A7" s="220" t="s">
        <v>258</v>
      </c>
      <c r="B7" s="106"/>
      <c r="C7" s="106"/>
      <c r="D7" s="106"/>
      <c r="E7" s="174"/>
      <c r="F7" s="107"/>
      <c r="G7" s="107"/>
      <c r="H7" s="107"/>
      <c r="I7" s="107"/>
      <c r="J7" s="107"/>
      <c r="K7" s="107"/>
      <c r="L7" s="118"/>
      <c r="M7" s="119"/>
      <c r="N7" s="119"/>
      <c r="O7" s="109"/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>
        <f>IF(SUM($AA7:$AF7)&lt;&gt;0, SUM($AA7:$AF7), 640*INDEX('Cities &amp; Towns'!$F$4:$F$259, MATCH($A7, 'Cities &amp; Towns'!$A$4:$A$259, 0)))</f>
        <v>40512</v>
      </c>
      <c r="AA7" s="213"/>
      <c r="AB7" s="213"/>
      <c r="AC7" s="213"/>
      <c r="AD7" s="213"/>
      <c r="AE7" s="213"/>
      <c r="AF7" s="214"/>
      <c r="AG7" s="110"/>
      <c r="AH7" s="111"/>
      <c r="AI7" s="122"/>
      <c r="AJ7" s="110"/>
      <c r="AK7" s="111"/>
      <c r="AL7" s="123"/>
    </row>
    <row r="8" spans="1:38" outlineLevel="1" x14ac:dyDescent="0.25">
      <c r="A8" s="221" t="s">
        <v>291</v>
      </c>
      <c r="B8" s="112"/>
      <c r="C8" s="112"/>
      <c r="D8" s="112"/>
      <c r="E8" s="175"/>
      <c r="F8" s="120"/>
      <c r="G8" s="120"/>
      <c r="H8" s="120"/>
      <c r="I8" s="120"/>
      <c r="J8" s="120"/>
      <c r="K8" s="120"/>
      <c r="L8" s="114"/>
      <c r="M8" s="115"/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>
        <f>IF(SUM($AA8:$AF8)&lt;&gt;0, SUM($AA8:$AF8), 640*INDEX('Cities &amp; Towns'!$F$4:$F$259, MATCH($A8, 'Cities &amp; Towns'!$A$4:$A$259, 0)))</f>
        <v>25024</v>
      </c>
      <c r="AA8" s="215"/>
      <c r="AB8" s="215"/>
      <c r="AC8" s="215"/>
      <c r="AD8" s="215"/>
      <c r="AE8" s="215"/>
      <c r="AF8" s="216"/>
      <c r="AG8" s="116"/>
      <c r="AH8" s="117"/>
      <c r="AI8" s="124"/>
      <c r="AJ8" s="116"/>
      <c r="AK8" s="117"/>
      <c r="AL8" s="124"/>
    </row>
    <row r="9" spans="1:38" outlineLevel="1" x14ac:dyDescent="0.25">
      <c r="A9" s="220" t="s">
        <v>259</v>
      </c>
      <c r="B9" s="106"/>
      <c r="C9" s="106"/>
      <c r="D9" s="106"/>
      <c r="E9" s="174"/>
      <c r="F9" s="107"/>
      <c r="G9" s="107"/>
      <c r="H9" s="107"/>
      <c r="I9" s="107"/>
      <c r="J9" s="107"/>
      <c r="K9" s="107"/>
      <c r="L9" s="118"/>
      <c r="M9" s="119"/>
      <c r="N9" s="11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>
        <f>IF(SUM($AA9:$AF9)&lt;&gt;0, SUM($AA9:$AF9), 640*INDEX('Cities &amp; Towns'!$F$4:$F$259, MATCH($A9, 'Cities &amp; Towns'!$A$4:$A$259, 0)))</f>
        <v>24064</v>
      </c>
      <c r="AA9" s="213"/>
      <c r="AB9" s="213"/>
      <c r="AC9" s="213"/>
      <c r="AD9" s="213"/>
      <c r="AE9" s="213"/>
      <c r="AF9" s="214"/>
      <c r="AG9" s="110"/>
      <c r="AH9" s="111"/>
      <c r="AI9" s="122"/>
      <c r="AJ9" s="110"/>
      <c r="AK9" s="111"/>
      <c r="AL9" s="123"/>
    </row>
    <row r="10" spans="1:38" outlineLevel="1" x14ac:dyDescent="0.25">
      <c r="A10" s="221" t="s">
        <v>260</v>
      </c>
      <c r="B10" s="112"/>
      <c r="C10" s="112"/>
      <c r="D10" s="112"/>
      <c r="E10" s="175"/>
      <c r="F10" s="120"/>
      <c r="G10" s="120"/>
      <c r="H10" s="120"/>
      <c r="I10" s="120"/>
      <c r="J10" s="120"/>
      <c r="K10" s="120"/>
      <c r="L10" s="114"/>
      <c r="M10" s="115"/>
      <c r="N10" s="115"/>
      <c r="O10" s="115"/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>
        <f>IF(SUM($AA10:$AF10)&lt;&gt;0, SUM($AA10:$AF10), 640*INDEX('Cities &amp; Towns'!$F$4:$F$259, MATCH($A10, 'Cities &amp; Towns'!$A$4:$A$259, 0)))</f>
        <v>28608</v>
      </c>
      <c r="AA10" s="215"/>
      <c r="AB10" s="215"/>
      <c r="AC10" s="215"/>
      <c r="AD10" s="215"/>
      <c r="AE10" s="215"/>
      <c r="AF10" s="216"/>
      <c r="AG10" s="116"/>
      <c r="AH10" s="117"/>
      <c r="AI10" s="124"/>
      <c r="AJ10" s="116"/>
      <c r="AK10" s="117"/>
      <c r="AL10" s="124"/>
    </row>
    <row r="11" spans="1:38" outlineLevel="1" x14ac:dyDescent="0.25">
      <c r="A11" s="220" t="s">
        <v>261</v>
      </c>
      <c r="B11" s="106"/>
      <c r="C11" s="106"/>
      <c r="D11" s="106"/>
      <c r="E11" s="174"/>
      <c r="F11" s="107"/>
      <c r="G11" s="107"/>
      <c r="H11" s="107"/>
      <c r="I11" s="107"/>
      <c r="J11" s="107"/>
      <c r="K11" s="107"/>
      <c r="L11" s="118"/>
      <c r="M11" s="119"/>
      <c r="N11" s="119"/>
      <c r="O11" s="109"/>
      <c r="P11" s="109"/>
      <c r="Q11" s="109"/>
      <c r="R11" s="109"/>
      <c r="S11" s="110"/>
      <c r="T11" s="111"/>
      <c r="U11" s="111"/>
      <c r="V11" s="111"/>
      <c r="W11" s="111"/>
      <c r="X11" s="111"/>
      <c r="Y11" s="111"/>
      <c r="Z11" s="147">
        <f>IF(SUM($AA11:$AF11)&lt;&gt;0, SUM($AA11:$AF11), 640*INDEX('Cities &amp; Towns'!$F$4:$F$259, MATCH($A11, 'Cities &amp; Towns'!$A$4:$A$259, 0)))</f>
        <v>32736</v>
      </c>
      <c r="AA11" s="213"/>
      <c r="AB11" s="213"/>
      <c r="AC11" s="213"/>
      <c r="AD11" s="213"/>
      <c r="AE11" s="213"/>
      <c r="AF11" s="214"/>
      <c r="AG11" s="110"/>
      <c r="AH11" s="111"/>
      <c r="AI11" s="122"/>
      <c r="AJ11" s="110"/>
      <c r="AK11" s="111"/>
      <c r="AL11" s="123"/>
    </row>
    <row r="12" spans="1:38" outlineLevel="1" x14ac:dyDescent="0.25">
      <c r="A12" s="221" t="s">
        <v>262</v>
      </c>
      <c r="B12" s="112"/>
      <c r="C12" s="112"/>
      <c r="D12" s="112"/>
      <c r="E12" s="175"/>
      <c r="F12" s="120"/>
      <c r="G12" s="120"/>
      <c r="H12" s="120"/>
      <c r="I12" s="120"/>
      <c r="J12" s="120"/>
      <c r="K12" s="120"/>
      <c r="L12" s="114"/>
      <c r="M12" s="115"/>
      <c r="N12" s="115"/>
      <c r="O12" s="115"/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>
        <f>IF(SUM($AA12:$AF12)&lt;&gt;0, SUM($AA12:$AF12), 640*INDEX('Cities &amp; Towns'!$F$4:$F$259, MATCH($A12, 'Cities &amp; Towns'!$A$4:$A$259, 0)))</f>
        <v>46464</v>
      </c>
      <c r="AA12" s="215"/>
      <c r="AB12" s="215"/>
      <c r="AC12" s="215"/>
      <c r="AD12" s="215"/>
      <c r="AE12" s="215"/>
      <c r="AF12" s="216"/>
      <c r="AG12" s="116"/>
      <c r="AH12" s="117"/>
      <c r="AI12" s="124"/>
      <c r="AJ12" s="116"/>
      <c r="AK12" s="117"/>
      <c r="AL12" s="124"/>
    </row>
    <row r="13" spans="1:38" outlineLevel="1" x14ac:dyDescent="0.25">
      <c r="A13" s="220" t="s">
        <v>263</v>
      </c>
      <c r="B13" s="106"/>
      <c r="C13" s="106"/>
      <c r="D13" s="106"/>
      <c r="E13" s="174"/>
      <c r="F13" s="107"/>
      <c r="G13" s="107"/>
      <c r="H13" s="107"/>
      <c r="I13" s="107"/>
      <c r="J13" s="107"/>
      <c r="K13" s="107"/>
      <c r="L13" s="118"/>
      <c r="M13" s="119"/>
      <c r="N13" s="119"/>
      <c r="O13" s="109"/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>
        <f>IF(SUM($AA13:$AF13)&lt;&gt;0, SUM($AA13:$AF13), 640*INDEX('Cities &amp; Towns'!$F$4:$F$259, MATCH($A13, 'Cities &amp; Towns'!$A$4:$A$259, 0)))</f>
        <v>10464</v>
      </c>
      <c r="AA13" s="213"/>
      <c r="AB13" s="213"/>
      <c r="AC13" s="213"/>
      <c r="AD13" s="213"/>
      <c r="AE13" s="213"/>
      <c r="AF13" s="214"/>
      <c r="AG13" s="110"/>
      <c r="AH13" s="111"/>
      <c r="AI13" s="122"/>
      <c r="AJ13" s="110"/>
      <c r="AK13" s="111"/>
      <c r="AL13" s="123"/>
    </row>
    <row r="14" spans="1:38" outlineLevel="1" x14ac:dyDescent="0.25">
      <c r="A14" s="221" t="s">
        <v>264</v>
      </c>
      <c r="B14" s="112"/>
      <c r="C14" s="112"/>
      <c r="D14" s="112"/>
      <c r="E14" s="175"/>
      <c r="F14" s="120"/>
      <c r="G14" s="120"/>
      <c r="H14" s="120"/>
      <c r="I14" s="120"/>
      <c r="J14" s="120"/>
      <c r="K14" s="120"/>
      <c r="L14" s="114"/>
      <c r="M14" s="115"/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>
        <f>IF(SUM($AA14:$AF14)&lt;&gt;0, SUM($AA14:$AF14), 640*INDEX('Cities &amp; Towns'!$F$4:$F$259, MATCH($A14, 'Cities &amp; Towns'!$A$4:$A$259, 0)))</f>
        <v>24832</v>
      </c>
      <c r="AA14" s="215"/>
      <c r="AB14" s="215"/>
      <c r="AC14" s="215"/>
      <c r="AD14" s="215"/>
      <c r="AE14" s="215"/>
      <c r="AF14" s="216"/>
      <c r="AG14" s="116"/>
      <c r="AH14" s="117"/>
      <c r="AI14" s="124"/>
      <c r="AJ14" s="116"/>
      <c r="AK14" s="117"/>
      <c r="AL14" s="124"/>
    </row>
    <row r="15" spans="1:38" x14ac:dyDescent="0.25">
      <c r="A15" s="222" t="s">
        <v>852</v>
      </c>
      <c r="B15" s="141" t="s">
        <v>1571</v>
      </c>
      <c r="C15" s="170" t="s">
        <v>1572</v>
      </c>
      <c r="D15" s="170" t="s">
        <v>1573</v>
      </c>
      <c r="E15" s="176" t="s">
        <v>853</v>
      </c>
      <c r="F15" s="142"/>
      <c r="G15" s="142"/>
      <c r="H15" s="142"/>
      <c r="I15" s="142"/>
      <c r="J15" s="142"/>
      <c r="K15" s="142"/>
      <c r="L15" s="143"/>
      <c r="M15" s="142"/>
      <c r="N15" s="142"/>
      <c r="O15" s="142"/>
      <c r="P15" s="142"/>
      <c r="Q15" s="142"/>
      <c r="R15" s="142"/>
      <c r="S15" s="45"/>
      <c r="T15" s="142"/>
      <c r="U15" s="142"/>
      <c r="V15" s="142"/>
      <c r="W15" s="142"/>
      <c r="X15" s="142"/>
      <c r="Y15" s="142"/>
      <c r="Z15" s="148"/>
      <c r="AA15" s="149"/>
      <c r="AB15" s="149"/>
      <c r="AC15" s="149"/>
      <c r="AD15" s="149"/>
      <c r="AE15" s="149"/>
      <c r="AF15" s="149"/>
      <c r="AG15" s="45"/>
      <c r="AH15" s="142"/>
      <c r="AI15" s="142"/>
      <c r="AJ15" s="45"/>
      <c r="AK15" s="142"/>
      <c r="AL15" s="144"/>
    </row>
    <row r="16" spans="1:38" outlineLevel="1" x14ac:dyDescent="0.25">
      <c r="A16" s="220" t="s">
        <v>256</v>
      </c>
      <c r="B16" s="38">
        <f>IF(ISBLANK($B5), INDEX('Cities &amp; Towns'!$E$4:$E$259, MATCH($A16, 'Cities &amp; Towns'!$A$4:$A$259, 0)), $B5)</f>
        <v>358</v>
      </c>
      <c r="C16" s="38">
        <f>IF(ISBLANK($C5), INDEX('Cities &amp; Towns'!$Q$4:$Q$259, MATCH($A16, 'Cities &amp; Towns'!$A$4:$A$259, 0)), $C5)</f>
        <v>77.000399999999999</v>
      </c>
      <c r="D16" s="234">
        <f xml:space="preserve"> IF(ISBLANK($D5), IF(INDEX('Cities &amp; Towns'!$Z$4:$Z$259, MATCH($A16, 'Cities &amp; Towns'!$A$4:$A$259, 0)) = 0, "", INDEX('Cities &amp; Towns'!$Z$4:$Z$259, MATCH($A16, 'Cities &amp; Towns'!$A$4:$A$259, 0))), $D5)</f>
        <v>1469.5160000000001</v>
      </c>
      <c r="E16" s="177" cm="1">
        <f t="array" ref="E16">IF(ISBLANK(E5), MAX(0, ($E$3-SUM($E$5:$E$14))*(IF($B$3=0, 0, $B$3*$B16/SUM(IF(ISBLANK(E$5:E$14), B$16:B$25, 0))) + IF($C$3=0, 0, $C$3*$C16/SUM(IF(ISBLANK(E$5:E$14), C$16:C$25, 0))) + IF($D$3=0, 0, $D$3*$D16/SUM(IF(ISBLANK(E$5:E$14), D$16:D$25, 0))) + IF(1-SUM($B$3:$D$3)&lt;=0, 0, ((1-SUM($B$3:$D$3))*$Z16/SUM(IF(ISBLANK(E$5:E$14), Z$16:Z$25, 0)))))), E5)</f>
        <v>7116.998678021364</v>
      </c>
      <c r="F16" s="40">
        <f t="shared" ref="F16:K16" si="1">IF(ISBLANK(F5),F$3,F5)</f>
        <v>0.65</v>
      </c>
      <c r="G16" s="40">
        <f t="shared" si="1"/>
        <v>0.1</v>
      </c>
      <c r="H16" s="40">
        <f t="shared" si="1"/>
        <v>0.25</v>
      </c>
      <c r="I16" s="40">
        <f t="shared" si="1"/>
        <v>0</v>
      </c>
      <c r="J16" s="40">
        <f t="shared" si="1"/>
        <v>0</v>
      </c>
      <c r="K16" s="40">
        <f t="shared" si="1"/>
        <v>0</v>
      </c>
      <c r="L16" s="44">
        <f>IF(ISBLANK($L5), SUM($M16:$R16), $L5)</f>
        <v>4.5708820439356792</v>
      </c>
      <c r="M16" s="41">
        <f t="shared" ref="M16:M25" si="2">IF(ISBLANK(M5), IF(ISBLANK($L5), MAX(0, (M$3-SUM(M$5:M$14))*(IF($B$3=0, 0, $B$3*$B16/SUM($B$16:$B$25)) + IF($C$3=0, 0, $C$3*$C16/SUM($C$16:$C$25)) + IF($D$3=0, 0, $D$3*$D16/SUM($D$16:$D$25)) + (1-SUM($B$3:$D$3))*IF(SUM(AA$16:AA$25)=0, $Z16/SUM($Z$16:$Z$25), AA16/SUM(AA$16:AA$25)))), $L5*(M$3/$L$3)), M5)</f>
        <v>3.5205853430090461</v>
      </c>
      <c r="N16" s="41">
        <f t="shared" ref="N16:N25" si="3">IF(ISBLANK(N5), IF(ISBLANK($L5), MAX(0, (N$3-SUM(N$5:N$14))*(IF($B$3=0, 0, $B$3*$B16/SUM($B$16:$B$25)) + IF($C$3=0, 0, $C$3*$C16/SUM($C$16:$C$25)) + IF($D$3=0, 0, $D$3*$D16/SUM($D$16:$D$25)) + (1-SUM($B$3:$D$3))*IF(SUM(AB$16:AB$25)=0, $Z16/SUM($Z$16:$Z$25), AB16/SUM(AB$16:AB$25)))), $L5*(N$3/$L$3)), N5)</f>
        <v>0.14758251041149284</v>
      </c>
      <c r="O16" s="41">
        <f t="shared" ref="O16:O25" si="4">IF(ISBLANK(O5), IF(ISBLANK($L5), MAX(0, (O$3-SUM(O$5:O$14))*(IF($B$3=0, 0, $B$3*$B16/SUM($B$16:$B$25)) + IF($C$3=0, 0, $C$3*$C16/SUM($C$16:$C$25)) + IF($D$3=0, 0, $D$3*$D16/SUM($D$16:$D$25)) + (1-SUM($B$3:$D$3))*IF(SUM(AC$16:AC$25)=0, $Z16/SUM($Z$16:$Z$25), AC16/SUM(AC$16:AC$25)))), $L5*(O$3/$L$3)), O5)</f>
        <v>0.9027141905151399</v>
      </c>
      <c r="P16" s="41">
        <f t="shared" ref="P16:P25" si="5">IF(ISBLANK(P5), IF(ISBLANK($L5), MAX(0, (P$3-SUM(P$5:P$14))*(IF($B$3=0, 0, $B$3*$B16/SUM($B$16:$B$25)) + IF($C$3=0, 0, $C$3*$C16/SUM($C$16:$C$25)) + IF($D$3=0, 0, $D$3*$D16/SUM($D$16:$D$25)) + (1-SUM($B$3:$D$3))*IF(SUM(AD$16:AD$25)=0, $Z16/SUM($Z$16:$Z$25), AD16/SUM(AD$16:AD$25)))), $L5*(P$3/$L$3)), P5)</f>
        <v>0</v>
      </c>
      <c r="Q16" s="41">
        <f t="shared" ref="Q16:Q25" si="6">IF(ISBLANK(Q5), IF(ISBLANK($L5), MAX(0, (Q$3-SUM(Q$5:Q$14))*(IF($B$3=0, 0, $B$3*$B16/SUM($B$16:$B$25)) + IF($C$3=0, 0, $C$3*$C16/SUM($C$16:$C$25)) + IF($D$3=0, 0, $D$3*$D16/SUM($D$16:$D$25)) + (1-SUM($B$3:$D$3))*IF(SUM(AE$16:AE$25)=0, $Z16/SUM($Z$16:$Z$25), AE16/SUM(AE$16:AE$25)))), $L5*(Q$3/$L$3)), Q5)</f>
        <v>0</v>
      </c>
      <c r="R16" s="41">
        <f t="shared" ref="R16:R25" si="7">IF(ISBLANK(R5), IF(ISBLANK($L5), MAX(0, (R$3-SUM(R$5:R$14))*(IF($B$3=0, 0, $B$3*$B16/SUM($B$16:$B$25)) + IF($C$3=0, 0, $C$3*$C16/SUM($C$16:$C$25)) + IF($D$3=0, 0, $D$3*$D16/SUM($D$16:$D$25)) + (1-SUM($B$3:$D$3))*IF(SUM(AF$16:AF$25)=0, $Z16/SUM($Z$16:$Z$25), AF16/SUM(AF$16:AF$25)))), $L5*(R$3/$L$3)), R5)</f>
        <v>0</v>
      </c>
      <c r="S16" s="44">
        <f t="shared" ref="S16" si="8">SUM(T16:Y16)</f>
        <v>1.8587238100000001</v>
      </c>
      <c r="T16" s="41">
        <f>IF(ISBLANK(T5),AA16/INDEX(Constants!$B$2:$B$8, MATCH(T$2, Constants!$A$2:$A$8, 0)),T5)</f>
        <v>0</v>
      </c>
      <c r="U16" s="41">
        <f>IF(ISBLANK(U5),AB16/INDEX(Constants!$B$2:$B$8, MATCH(U$2, Constants!$A$2:$A$8, 0)),U5)</f>
        <v>1.8587238100000001</v>
      </c>
      <c r="V16" s="41">
        <f>IF(ISBLANK(V5),AC16/INDEX(Constants!$B$2:$B$8, MATCH(V$2, Constants!$A$2:$A$8, 0)),V5)</f>
        <v>0</v>
      </c>
      <c r="W16" s="41">
        <f>IF(ISBLANK(W5),AD16/INDEX(Constants!$B$2:$B$8, MATCH(W$2, Constants!$A$2:$A$8, 0)),W5)</f>
        <v>0</v>
      </c>
      <c r="X16" s="41">
        <f>IF(ISBLANK(X5),AE16/INDEX(Constants!$B$2:$B$8, MATCH(X$2, Constants!$A$2:$A$8, 0)),X5)</f>
        <v>0</v>
      </c>
      <c r="Y16" s="41">
        <f>IF(ISBLANK(Y5),AF16/INDEX(Constants!$B$2:$B$8, MATCH(Y$2, Constants!$A$2:$A$8, 0)),Y5)</f>
        <v>0</v>
      </c>
      <c r="Z16" s="39">
        <f>IF(SUM($AA16, $AC16:$AF16)&lt;&gt;0, SUM($AA16:$AF16), $Z5+$AB16)</f>
        <v>20540.388085715003</v>
      </c>
      <c r="AA16" s="150">
        <f>AA5</f>
        <v>0</v>
      </c>
      <c r="AB16" s="150">
        <f>IF(ISBLANK($AB5), INDEX('Cities &amp; Towns'!$G$4:$G$259, MATCH($A5, 'Cities &amp; Towns'!$A$4:$A$259, 0)), $AB5)</f>
        <v>2.7880857150000002</v>
      </c>
      <c r="AC16" s="150">
        <f>AC5</f>
        <v>0</v>
      </c>
      <c r="AD16" s="150">
        <f>AD5</f>
        <v>0</v>
      </c>
      <c r="AE16" s="150">
        <f>AE5</f>
        <v>0</v>
      </c>
      <c r="AF16" s="150">
        <f>AF5</f>
        <v>0</v>
      </c>
      <c r="AG16" s="43"/>
      <c r="AH16" s="42"/>
      <c r="AI16" s="41">
        <f>INDEX('Cities &amp; Towns'!$Y$4:$Y$259, MATCH($A16, 'Cities &amp; Towns'!$A$4:$A$259, 0))</f>
        <v>0</v>
      </c>
      <c r="AJ16" s="43"/>
      <c r="AK16" s="42"/>
      <c r="AL16" s="66">
        <f t="shared" ref="AL16:AL25" si="9">IF($L16&gt;$AI16, 1, "")</f>
        <v>1</v>
      </c>
    </row>
    <row r="17" spans="1:38" outlineLevel="1" x14ac:dyDescent="0.25">
      <c r="A17" s="221" t="s">
        <v>257</v>
      </c>
      <c r="B17" s="1">
        <f>IF(ISBLANK($B6), INDEX('Cities &amp; Towns'!$E$4:$E$259, MATCH($A17, 'Cities &amp; Towns'!$A$4:$A$259, 0)), $B6)</f>
        <v>3839</v>
      </c>
      <c r="C17" s="1">
        <f>IF(ISBLANK($C6), INDEX('Cities &amp; Towns'!$Q$4:$Q$259, MATCH($A17, 'Cities &amp; Towns'!$A$4:$A$259, 0)), $C6)</f>
        <v>3490.8315299999999</v>
      </c>
      <c r="D17" s="1">
        <f xml:space="preserve"> IF(ISBLANK($D6), IF(INDEX('Cities &amp; Towns'!$Z$4:$Z$259, MATCH($A17, 'Cities &amp; Towns'!$A$4:$A$259, 0)) = 0, "", INDEX('Cities &amp; Towns'!$Z$4:$Z$259, MATCH($A17, 'Cities &amp; Towns'!$A$4:$A$259, 0))), $D6)</f>
        <v>31539.469000000001</v>
      </c>
      <c r="E17" s="178" cm="1">
        <f t="array" ref="E17">IF(ISBLANK(E6), MAX(0, ($E$3-SUM($E$5:$E$14))*(IF($B$3=0, 0, $B$3*$B17/SUM(IF(ISBLANK(E$5:E$14), B$16:B$25, 0))) + IF($C$3=0, 0, $C$3*$C17/SUM(IF(ISBLANK(E$5:E$14), C$16:C$25, 0))) + IF($D$3=0, 0, $D$3*$D17/SUM(IF(ISBLANK(E$5:E$14), D$16:D$25, 0))) + IF(1-SUM($B$3:$D$3)&lt;=0, 0, ((1-SUM($B$3:$D$3))*$Z17/SUM(IF(ISBLANK(E$5:E$14), Z$16:Z$25, 0)))))), E6)</f>
        <v>24302.11526148234</v>
      </c>
      <c r="F17" s="14">
        <f t="shared" ref="F17:K17" si="10">IF(ISBLANK(F6),F$3,F6)</f>
        <v>0.65</v>
      </c>
      <c r="G17" s="14">
        <f t="shared" si="10"/>
        <v>0.1</v>
      </c>
      <c r="H17" s="14">
        <f t="shared" si="10"/>
        <v>0.25</v>
      </c>
      <c r="I17" s="14">
        <f t="shared" si="10"/>
        <v>0</v>
      </c>
      <c r="J17" s="14">
        <f t="shared" si="10"/>
        <v>0</v>
      </c>
      <c r="K17" s="14">
        <f t="shared" si="10"/>
        <v>0</v>
      </c>
      <c r="L17" s="4">
        <f t="shared" ref="L17:L25" si="11">IF(ISBLANK($L6), SUM($M17:$R17), $L6)</f>
        <v>16.979902976015364</v>
      </c>
      <c r="M17" s="3">
        <f t="shared" si="2"/>
        <v>12.021594307430382</v>
      </c>
      <c r="N17" s="3">
        <f t="shared" si="3"/>
        <v>1.8758485897566781</v>
      </c>
      <c r="O17" s="3">
        <f t="shared" si="4"/>
        <v>3.0824600788283028</v>
      </c>
      <c r="P17" s="3">
        <f t="shared" si="5"/>
        <v>0</v>
      </c>
      <c r="Q17" s="3">
        <f t="shared" si="6"/>
        <v>0</v>
      </c>
      <c r="R17" s="3">
        <f t="shared" si="7"/>
        <v>0</v>
      </c>
      <c r="S17" s="4">
        <f t="shared" ref="S17:S25" si="12">SUM(T17:Y17)</f>
        <v>29.812394566666669</v>
      </c>
      <c r="T17" s="3">
        <f>IF(ISBLANK(T6),AA17/INDEX(Constants!$B$2:$B$8, MATCH(T$2, Constants!$A$2:$A$8, 0)),T6)</f>
        <v>0</v>
      </c>
      <c r="U17" s="3">
        <f>IF(ISBLANK(U6),AB17/INDEX(Constants!$B$2:$B$8, MATCH(U$2, Constants!$A$2:$A$8, 0)),U6)</f>
        <v>29.812394566666669</v>
      </c>
      <c r="V17" s="3">
        <f>IF(ISBLANK(V6),AC17/INDEX(Constants!$B$2:$B$8, MATCH(V$2, Constants!$A$2:$A$8, 0)),V6)</f>
        <v>0</v>
      </c>
      <c r="W17" s="3">
        <f>IF(ISBLANK(W6),AD17/INDEX(Constants!$B$2:$B$8, MATCH(W$2, Constants!$A$2:$A$8, 0)),W6)</f>
        <v>0</v>
      </c>
      <c r="X17" s="3">
        <f>IF(ISBLANK(X6),AE17/INDEX(Constants!$B$2:$B$8, MATCH(X$2, Constants!$A$2:$A$8, 0)),X6)</f>
        <v>0</v>
      </c>
      <c r="Y17" s="132">
        <f>IF(ISBLANK(Y6),AF17/INDEX(Constants!$B$2:$B$8, MATCH(Y$2, Constants!$A$2:$A$8, 0)),Y6)</f>
        <v>0</v>
      </c>
      <c r="Z17" s="18">
        <f t="shared" ref="Z17:Z25" si="13">IF(SUM($AA17, $AC17:$AF17)&lt;&gt;0, SUM($AA17:$AF17), $Z6+$AB17)</f>
        <v>40486.318591850002</v>
      </c>
      <c r="AA17" s="1">
        <f t="shared" ref="AA17:AA25" si="14">AA6</f>
        <v>0</v>
      </c>
      <c r="AB17" s="1">
        <f>IF(ISBLANK($AB6), INDEX('Cities &amp; Towns'!$G$4:$G$259, MATCH($A6, 'Cities &amp; Towns'!$A$4:$A$259, 0)), $AB6)</f>
        <v>44.718591850000003</v>
      </c>
      <c r="AC17" s="1">
        <f t="shared" ref="AC17:AF17" si="15">AC6</f>
        <v>0</v>
      </c>
      <c r="AD17" s="1">
        <f t="shared" si="15"/>
        <v>0</v>
      </c>
      <c r="AE17" s="1">
        <f t="shared" si="15"/>
        <v>0</v>
      </c>
      <c r="AF17" s="1">
        <f t="shared" si="15"/>
        <v>0</v>
      </c>
      <c r="AG17" s="5"/>
      <c r="AI17" s="3">
        <f>INDEX('Cities &amp; Towns'!$Y$4:$Y$259, MATCH($A17, 'Cities &amp; Towns'!$A$4:$A$259, 0))</f>
        <v>4.2932773996092024</v>
      </c>
      <c r="AJ17" s="5"/>
      <c r="AL17" s="11">
        <f t="shared" si="9"/>
        <v>1</v>
      </c>
    </row>
    <row r="18" spans="1:38" outlineLevel="1" x14ac:dyDescent="0.25">
      <c r="A18" s="220" t="s">
        <v>258</v>
      </c>
      <c r="B18" s="38">
        <f>IF(ISBLANK($B7), INDEX('Cities &amp; Towns'!$E$4:$E$259, MATCH($A18, 'Cities &amp; Towns'!$A$4:$A$259, 0)), $B7)</f>
        <v>1338</v>
      </c>
      <c r="C18" s="38">
        <f>IF(ISBLANK($C7), INDEX('Cities &amp; Towns'!$Q$4:$Q$259, MATCH($A18, 'Cities &amp; Towns'!$A$4:$A$259, 0)), $C7)</f>
        <v>347.98661999999996</v>
      </c>
      <c r="D18" s="38">
        <f xml:space="preserve"> IF(ISBLANK($D7), IF(INDEX('Cities &amp; Towns'!$Z$4:$Z$259, MATCH($A18, 'Cities &amp; Towns'!$A$4:$A$259, 0)) = 0, "", INDEX('Cities &amp; Towns'!$Z$4:$Z$259, MATCH($A18, 'Cities &amp; Towns'!$A$4:$A$259, 0))), $D7)</f>
        <v>5665.4679999999998</v>
      </c>
      <c r="E18" s="177" cm="1">
        <f t="array" ref="E18">IF(ISBLANK(E7), MAX(0, ($E$3-SUM($E$5:$E$14))*(IF($B$3=0, 0, $B$3*$B18/SUM(IF(ISBLANK(E$5:E$14), B$16:B$25, 0))) + IF($C$3=0, 0, $C$3*$C18/SUM(IF(ISBLANK(E$5:E$14), C$16:C$25, 0))) + IF($D$3=0, 0, $D$3*$D18/SUM(IF(ISBLANK(E$5:E$14), D$16:D$25, 0))) + IF(1-SUM($B$3:$D$3)&lt;=0, 0, ((1-SUM($B$3:$D$3))*$Z18/SUM(IF(ISBLANK(E$5:E$14), Z$16:Z$25, 0)))))), E7)</f>
        <v>16112.398337662478</v>
      </c>
      <c r="F18" s="40">
        <f t="shared" ref="F18:K18" si="16">IF(ISBLANK(F7),F$3,F7)</f>
        <v>0.65</v>
      </c>
      <c r="G18" s="40">
        <f t="shared" si="16"/>
        <v>0.1</v>
      </c>
      <c r="H18" s="40">
        <f t="shared" si="16"/>
        <v>0.25</v>
      </c>
      <c r="I18" s="40">
        <f t="shared" si="16"/>
        <v>0</v>
      </c>
      <c r="J18" s="40">
        <f t="shared" si="16"/>
        <v>0</v>
      </c>
      <c r="K18" s="40">
        <f t="shared" si="16"/>
        <v>0</v>
      </c>
      <c r="L18" s="44">
        <f t="shared" si="11"/>
        <v>10.596873140549645</v>
      </c>
      <c r="M18" s="41">
        <f t="shared" si="2"/>
        <v>7.9703644744905722</v>
      </c>
      <c r="N18" s="41">
        <f t="shared" si="3"/>
        <v>0.58282546747174679</v>
      </c>
      <c r="O18" s="41">
        <f t="shared" si="4"/>
        <v>2.0436831985873258</v>
      </c>
      <c r="P18" s="41">
        <f t="shared" si="5"/>
        <v>0</v>
      </c>
      <c r="Q18" s="41">
        <f t="shared" si="6"/>
        <v>0</v>
      </c>
      <c r="R18" s="41">
        <f t="shared" si="7"/>
        <v>0</v>
      </c>
      <c r="S18" s="44">
        <f t="shared" si="12"/>
        <v>7.9996125333333339</v>
      </c>
      <c r="T18" s="41">
        <f>IF(ISBLANK(T7),AA18/INDEX(Constants!$B$2:$B$8, MATCH(T$2, Constants!$A$2:$A$8, 0)),T7)</f>
        <v>0</v>
      </c>
      <c r="U18" s="41">
        <f>IF(ISBLANK(U7),AB18/INDEX(Constants!$B$2:$B$8, MATCH(U$2, Constants!$A$2:$A$8, 0)),U7)</f>
        <v>7.9996125333333339</v>
      </c>
      <c r="V18" s="41">
        <f>IF(ISBLANK(V7),AC18/INDEX(Constants!$B$2:$B$8, MATCH(V$2, Constants!$A$2:$A$8, 0)),V7)</f>
        <v>0</v>
      </c>
      <c r="W18" s="41">
        <f>IF(ISBLANK(W7),AD18/INDEX(Constants!$B$2:$B$8, MATCH(W$2, Constants!$A$2:$A$8, 0)),W7)</f>
        <v>0</v>
      </c>
      <c r="X18" s="41">
        <f>IF(ISBLANK(X7),AE18/INDEX(Constants!$B$2:$B$8, MATCH(X$2, Constants!$A$2:$A$8, 0)),X7)</f>
        <v>0</v>
      </c>
      <c r="Y18" s="41">
        <f>IF(ISBLANK(Y7),AF18/INDEX(Constants!$B$2:$B$8, MATCH(Y$2, Constants!$A$2:$A$8, 0)),Y7)</f>
        <v>0</v>
      </c>
      <c r="Z18" s="39">
        <f t="shared" si="13"/>
        <v>40523.999418799998</v>
      </c>
      <c r="AA18" s="150">
        <f t="shared" si="14"/>
        <v>0</v>
      </c>
      <c r="AB18" s="150">
        <f>IF(ISBLANK($AB7), INDEX('Cities &amp; Towns'!$G$4:$G$259, MATCH($A7, 'Cities &amp; Towns'!$A$4:$A$259, 0)), $AB7)</f>
        <v>11.999418800000001</v>
      </c>
      <c r="AC18" s="150">
        <f t="shared" ref="AC18:AF18" si="17">AC7</f>
        <v>0</v>
      </c>
      <c r="AD18" s="150">
        <f t="shared" si="17"/>
        <v>0</v>
      </c>
      <c r="AE18" s="150">
        <f t="shared" si="17"/>
        <v>0</v>
      </c>
      <c r="AF18" s="150">
        <f t="shared" si="17"/>
        <v>0</v>
      </c>
      <c r="AG18" s="43"/>
      <c r="AH18" s="42"/>
      <c r="AI18" s="41">
        <f>INDEX('Cities &amp; Towns'!$Y$4:$Y$259, MATCH($A18, 'Cities &amp; Towns'!$A$4:$A$259, 0))</f>
        <v>0</v>
      </c>
      <c r="AJ18" s="43"/>
      <c r="AK18" s="42"/>
      <c r="AL18" s="66">
        <f t="shared" si="9"/>
        <v>1</v>
      </c>
    </row>
    <row r="19" spans="1:38" outlineLevel="1" x14ac:dyDescent="0.25">
      <c r="A19" s="221" t="s">
        <v>291</v>
      </c>
      <c r="B19" s="1">
        <f>IF(ISBLANK($B8), INDEX('Cities &amp; Towns'!$E$4:$E$259, MATCH($A19, 'Cities &amp; Towns'!$A$4:$A$259, 0)), $B8)</f>
        <v>886</v>
      </c>
      <c r="C19" s="1">
        <f>IF(ISBLANK($C8), INDEX('Cities &amp; Towns'!$Q$4:$Q$259, MATCH($A19, 'Cities &amp; Towns'!$A$4:$A$259, 0)), $C8)</f>
        <v>141.34566599999999</v>
      </c>
      <c r="D19" s="1">
        <f xml:space="preserve"> IF(ISBLANK($D8), IF(INDEX('Cities &amp; Towns'!$Z$4:$Z$259, MATCH($A19, 'Cities &amp; Towns'!$A$4:$A$259, 0)) = 0, "", INDEX('Cities &amp; Towns'!$Z$4:$Z$259, MATCH($A19, 'Cities &amp; Towns'!$A$4:$A$259, 0))), $D8)</f>
        <v>2742.0650000000001</v>
      </c>
      <c r="E19" s="178" cm="1">
        <f t="array" ref="E19">IF(ISBLANK(E8), MAX(0, ($E$3-SUM($E$5:$E$14))*(IF($B$3=0, 0, $B$3*$B19/SUM(IF(ISBLANK(E$5:E$14), B$16:B$25, 0))) + IF($C$3=0, 0, $C$3*$C19/SUM(IF(ISBLANK(E$5:E$14), C$16:C$25, 0))) + IF($D$3=0, 0, $D$3*$D19/SUM(IF(ISBLANK(E$5:E$14), D$16:D$25, 0))) + IF(1-SUM($B$3:$D$3)&lt;=0, 0, ((1-SUM($B$3:$D$3))*$Z19/SUM(IF(ISBLANK(E$5:E$14), Z$16:Z$25, 0)))))), E8)</f>
        <v>10148.165478300707</v>
      </c>
      <c r="F19" s="14">
        <f t="shared" ref="F19:K19" si="18">IF(ISBLANK(F8),F$3,F8)</f>
        <v>0.65</v>
      </c>
      <c r="G19" s="14">
        <f t="shared" si="18"/>
        <v>0.1</v>
      </c>
      <c r="H19" s="14">
        <f t="shared" si="18"/>
        <v>0.25</v>
      </c>
      <c r="I19" s="14">
        <f t="shared" si="18"/>
        <v>0</v>
      </c>
      <c r="J19" s="14">
        <f t="shared" si="18"/>
        <v>0</v>
      </c>
      <c r="K19" s="14">
        <f t="shared" si="18"/>
        <v>0</v>
      </c>
      <c r="L19" s="4">
        <f t="shared" si="11"/>
        <v>6.7139833240406208</v>
      </c>
      <c r="M19" s="3">
        <f t="shared" si="2"/>
        <v>5.0200209748062861</v>
      </c>
      <c r="N19" s="3">
        <f t="shared" si="3"/>
        <v>0.40677748389938961</v>
      </c>
      <c r="O19" s="3">
        <f t="shared" si="4"/>
        <v>1.2871848653349449</v>
      </c>
      <c r="P19" s="3">
        <f t="shared" si="5"/>
        <v>0</v>
      </c>
      <c r="Q19" s="3">
        <f t="shared" si="6"/>
        <v>0</v>
      </c>
      <c r="R19" s="3">
        <f t="shared" si="7"/>
        <v>0</v>
      </c>
      <c r="S19" s="4">
        <f t="shared" si="12"/>
        <v>5.9993799266666672</v>
      </c>
      <c r="T19" s="3">
        <f>IF(ISBLANK(T8),AA19/INDEX(Constants!$B$2:$B$8, MATCH(T$2, Constants!$A$2:$A$8, 0)),T8)</f>
        <v>0</v>
      </c>
      <c r="U19" s="3">
        <f>IF(ISBLANK(U8),AB19/INDEX(Constants!$B$2:$B$8, MATCH(U$2, Constants!$A$2:$A$8, 0)),U8)</f>
        <v>5.9993799266666672</v>
      </c>
      <c r="V19" s="3">
        <f>IF(ISBLANK(V8),AC19/INDEX(Constants!$B$2:$B$8, MATCH(V$2, Constants!$A$2:$A$8, 0)),V8)</f>
        <v>0</v>
      </c>
      <c r="W19" s="3">
        <f>IF(ISBLANK(W8),AD19/INDEX(Constants!$B$2:$B$8, MATCH(W$2, Constants!$A$2:$A$8, 0)),W8)</f>
        <v>0</v>
      </c>
      <c r="X19" s="3">
        <f>IF(ISBLANK(X8),AE19/INDEX(Constants!$B$2:$B$8, MATCH(X$2, Constants!$A$2:$A$8, 0)),X8)</f>
        <v>0</v>
      </c>
      <c r="Y19" s="132">
        <f>IF(ISBLANK(Y8),AF19/INDEX(Constants!$B$2:$B$8, MATCH(Y$2, Constants!$A$2:$A$8, 0)),Y8)</f>
        <v>0</v>
      </c>
      <c r="Z19" s="18">
        <f t="shared" si="13"/>
        <v>25032.99906989</v>
      </c>
      <c r="AA19" s="1">
        <f t="shared" si="14"/>
        <v>0</v>
      </c>
      <c r="AB19" s="1">
        <f>IF(ISBLANK($AB8), INDEX('Cities &amp; Towns'!$G$4:$G$259, MATCH($A8, 'Cities &amp; Towns'!$A$4:$A$259, 0)), $AB8)</f>
        <v>8.9990698900000012</v>
      </c>
      <c r="AC19" s="1">
        <f t="shared" ref="AC19:AF19" si="19">AC8</f>
        <v>0</v>
      </c>
      <c r="AD19" s="1">
        <f t="shared" si="19"/>
        <v>0</v>
      </c>
      <c r="AE19" s="1">
        <f t="shared" si="19"/>
        <v>0</v>
      </c>
      <c r="AF19" s="1">
        <f t="shared" si="19"/>
        <v>0</v>
      </c>
      <c r="AG19" s="5"/>
      <c r="AI19" s="3" t="str">
        <f>INDEX('Cities &amp; Towns'!$Y$4:$Y$259, MATCH($A19, 'Cities &amp; Towns'!$A$4:$A$259, 0))</f>
        <v/>
      </c>
      <c r="AJ19" s="5"/>
      <c r="AL19" s="11" t="str">
        <f t="shared" si="9"/>
        <v/>
      </c>
    </row>
    <row r="20" spans="1:38" outlineLevel="1" x14ac:dyDescent="0.25">
      <c r="A20" s="220" t="s">
        <v>259</v>
      </c>
      <c r="B20" s="38">
        <f>IF(ISBLANK($B9), INDEX('Cities &amp; Towns'!$E$4:$E$259, MATCH($A20, 'Cities &amp; Towns'!$A$4:$A$259, 0)), $B9)</f>
        <v>3020</v>
      </c>
      <c r="C20" s="38">
        <f>IF(ISBLANK($C9), INDEX('Cities &amp; Towns'!$Q$4:$Q$259, MATCH($A20, 'Cities &amp; Towns'!$A$4:$A$259, 0)), $C9)</f>
        <v>10485.381731285999</v>
      </c>
      <c r="D20" s="38">
        <f xml:space="preserve"> IF(ISBLANK($D9), IF(INDEX('Cities &amp; Towns'!$Z$4:$Z$259, MATCH($A20, 'Cities &amp; Towns'!$A$4:$A$259, 0)) = 0, "", INDEX('Cities &amp; Towns'!$Z$4:$Z$259, MATCH($A20, 'Cities &amp; Towns'!$A$4:$A$259, 0))), $D9)</f>
        <v>2172.1060000000002</v>
      </c>
      <c r="E20" s="177" cm="1">
        <f t="array" ref="E20">IF(ISBLANK(E9), MAX(0, ($E$3-SUM($E$5:$E$14))*(IF($B$3=0, 0, $B$3*$B20/SUM(IF(ISBLANK(E$5:E$14), B$16:B$25, 0))) + IF($C$3=0, 0, $C$3*$C20/SUM(IF(ISBLANK(E$5:E$14), C$16:C$25, 0))) + IF($D$3=0, 0, $D$3*$D20/SUM(IF(ISBLANK(E$5:E$14), D$16:D$25, 0))) + IF(1-SUM($B$3:$D$3)&lt;=0, 0, ((1-SUM($B$3:$D$3))*$Z20/SUM(IF(ISBLANK(E$5:E$14), Z$16:Z$25, 0)))))), E9)</f>
        <v>16875.997870154704</v>
      </c>
      <c r="F20" s="40">
        <f t="shared" ref="F20:K20" si="20">IF(ISBLANK(F9),F$3,F9)</f>
        <v>0.65</v>
      </c>
      <c r="G20" s="40">
        <f t="shared" si="20"/>
        <v>0.1</v>
      </c>
      <c r="H20" s="40">
        <f t="shared" si="20"/>
        <v>0.25</v>
      </c>
      <c r="I20" s="40">
        <f t="shared" si="20"/>
        <v>0</v>
      </c>
      <c r="J20" s="40">
        <f t="shared" si="20"/>
        <v>0</v>
      </c>
      <c r="K20" s="40">
        <f t="shared" si="20"/>
        <v>0</v>
      </c>
      <c r="L20" s="44">
        <f t="shared" si="11"/>
        <v>12.017186419955236</v>
      </c>
      <c r="M20" s="41">
        <f t="shared" si="2"/>
        <v>8.3480963589045363</v>
      </c>
      <c r="N20" s="41">
        <f t="shared" si="3"/>
        <v>1.52855253312646</v>
      </c>
      <c r="O20" s="41">
        <f t="shared" si="4"/>
        <v>2.1405375279242396</v>
      </c>
      <c r="P20" s="41">
        <f t="shared" si="5"/>
        <v>0</v>
      </c>
      <c r="Q20" s="41">
        <f t="shared" si="6"/>
        <v>0</v>
      </c>
      <c r="R20" s="41">
        <f t="shared" si="7"/>
        <v>0</v>
      </c>
      <c r="S20" s="44">
        <f t="shared" si="12"/>
        <v>25.234362600000001</v>
      </c>
      <c r="T20" s="41">
        <f>IF(ISBLANK(T9),AA20/INDEX(Constants!$B$2:$B$8, MATCH(T$2, Constants!$A$2:$A$8, 0)),T9)</f>
        <v>0</v>
      </c>
      <c r="U20" s="41">
        <f>IF(ISBLANK(U9),AB20/INDEX(Constants!$B$2:$B$8, MATCH(U$2, Constants!$A$2:$A$8, 0)),U9)</f>
        <v>25.234362600000001</v>
      </c>
      <c r="V20" s="41">
        <f>IF(ISBLANK(V9),AC20/INDEX(Constants!$B$2:$B$8, MATCH(V$2, Constants!$A$2:$A$8, 0)),V9)</f>
        <v>0</v>
      </c>
      <c r="W20" s="41">
        <f>IF(ISBLANK(W9),AD20/INDEX(Constants!$B$2:$B$8, MATCH(W$2, Constants!$A$2:$A$8, 0)),W9)</f>
        <v>0</v>
      </c>
      <c r="X20" s="41">
        <f>IF(ISBLANK(X9),AE20/INDEX(Constants!$B$2:$B$8, MATCH(X$2, Constants!$A$2:$A$8, 0)),X9)</f>
        <v>0</v>
      </c>
      <c r="Y20" s="41">
        <f>IF(ISBLANK(Y9),AF20/INDEX(Constants!$B$2:$B$8, MATCH(Y$2, Constants!$A$2:$A$8, 0)),Y9)</f>
        <v>0</v>
      </c>
      <c r="Z20" s="39">
        <f t="shared" si="13"/>
        <v>24101.8515439</v>
      </c>
      <c r="AA20" s="150">
        <f t="shared" si="14"/>
        <v>0</v>
      </c>
      <c r="AB20" s="150">
        <f>IF(ISBLANK($AB9), INDEX('Cities &amp; Towns'!$G$4:$G$259, MATCH($A9, 'Cities &amp; Towns'!$A$4:$A$259, 0)), $AB9)</f>
        <v>37.851543900000003</v>
      </c>
      <c r="AC20" s="150">
        <f t="shared" ref="AC20:AF20" si="21">AC9</f>
        <v>0</v>
      </c>
      <c r="AD20" s="150">
        <f t="shared" si="21"/>
        <v>0</v>
      </c>
      <c r="AE20" s="150">
        <f t="shared" si="21"/>
        <v>0</v>
      </c>
      <c r="AF20" s="150">
        <f t="shared" si="21"/>
        <v>0</v>
      </c>
      <c r="AG20" s="43"/>
      <c r="AH20" s="42"/>
      <c r="AI20" s="41">
        <f>INDEX('Cities &amp; Towns'!$Y$4:$Y$259, MATCH($A20, 'Cities &amp; Towns'!$A$4:$A$259, 0))</f>
        <v>3.1631370101111109</v>
      </c>
      <c r="AJ20" s="43"/>
      <c r="AK20" s="42"/>
      <c r="AL20" s="66">
        <f t="shared" si="9"/>
        <v>1</v>
      </c>
    </row>
    <row r="21" spans="1:38" outlineLevel="1" x14ac:dyDescent="0.25">
      <c r="A21" s="221" t="s">
        <v>260</v>
      </c>
      <c r="B21" s="1">
        <f>IF(ISBLANK($B10), INDEX('Cities &amp; Towns'!$E$4:$E$259, MATCH($A21, 'Cities &amp; Towns'!$A$4:$A$259, 0)), $B10)</f>
        <v>3491</v>
      </c>
      <c r="C21" s="1">
        <f>IF(ISBLANK($C10), INDEX('Cities &amp; Towns'!$Q$4:$Q$259, MATCH($A21, 'Cities &amp; Towns'!$A$4:$A$259, 0)), $C10)</f>
        <v>1139.6755620000001</v>
      </c>
      <c r="D21" s="1">
        <f xml:space="preserve"> IF(ISBLANK($D10), IF(INDEX('Cities &amp; Towns'!$Z$4:$Z$259, MATCH($A21, 'Cities &amp; Towns'!$A$4:$A$259, 0)) = 0, "", INDEX('Cities &amp; Towns'!$Z$4:$Z$259, MATCH($A21, 'Cities &amp; Towns'!$A$4:$A$259, 0))), $D10)</f>
        <v>17587.64</v>
      </c>
      <c r="E21" s="178" cm="1">
        <f t="array" ref="E21">IF(ISBLANK(E10), MAX(0, ($E$3-SUM($E$5:$E$14))*(IF($B$3=0, 0, $B$3*$B21/SUM(IF(ISBLANK(E$5:E$14), B$16:B$25, 0))) + IF($C$3=0, 0, $C$3*$C21/SUM(IF(ISBLANK(E$5:E$14), C$16:C$25, 0))) + IF($D$3=0, 0, $D$3*$D21/SUM(IF(ISBLANK(E$5:E$14), D$16:D$25, 0))) + IF(1-SUM($B$3:$D$3)&lt;=0, 0, ((1-SUM($B$3:$D$3))*$Z21/SUM(IF(ISBLANK(E$5:E$14), Z$16:Z$25, 0)))))), E10)</f>
        <v>19733.61506303</v>
      </c>
      <c r="F21" s="14">
        <f t="shared" ref="F21:K21" si="22">IF(ISBLANK(F10),F$3,F10)</f>
        <v>0.65</v>
      </c>
      <c r="G21" s="14">
        <f t="shared" si="22"/>
        <v>0.1</v>
      </c>
      <c r="H21" s="14">
        <f t="shared" si="22"/>
        <v>0.25</v>
      </c>
      <c r="I21" s="14">
        <f t="shared" si="22"/>
        <v>0</v>
      </c>
      <c r="J21" s="14">
        <f t="shared" si="22"/>
        <v>0</v>
      </c>
      <c r="K21" s="14">
        <f t="shared" si="22"/>
        <v>0</v>
      </c>
      <c r="L21" s="4">
        <f t="shared" si="11"/>
        <v>13.810929785274164</v>
      </c>
      <c r="M21" s="3">
        <f t="shared" si="2"/>
        <v>9.7616817282872912</v>
      </c>
      <c r="N21" s="3">
        <f t="shared" si="3"/>
        <v>1.5462527420414138</v>
      </c>
      <c r="O21" s="3">
        <f t="shared" si="4"/>
        <v>2.5029953149454589</v>
      </c>
      <c r="P21" s="3">
        <f t="shared" si="5"/>
        <v>0</v>
      </c>
      <c r="Q21" s="3">
        <f t="shared" si="6"/>
        <v>0</v>
      </c>
      <c r="R21" s="3">
        <f t="shared" si="7"/>
        <v>0</v>
      </c>
      <c r="S21" s="4">
        <f t="shared" si="12"/>
        <v>21.734202643333333</v>
      </c>
      <c r="T21" s="3">
        <f>IF(ISBLANK(T10),AA21/INDEX(Constants!$B$2:$B$8, MATCH(T$2, Constants!$A$2:$A$8, 0)),T10)</f>
        <v>0</v>
      </c>
      <c r="U21" s="3">
        <f>IF(ISBLANK(U10),AB21/INDEX(Constants!$B$2:$B$8, MATCH(U$2, Constants!$A$2:$A$8, 0)),U10)</f>
        <v>21.734202643333333</v>
      </c>
      <c r="V21" s="3">
        <f>IF(ISBLANK(V10),AC21/INDEX(Constants!$B$2:$B$8, MATCH(V$2, Constants!$A$2:$A$8, 0)),V10)</f>
        <v>0</v>
      </c>
      <c r="W21" s="3">
        <f>IF(ISBLANK(W10),AD21/INDEX(Constants!$B$2:$B$8, MATCH(W$2, Constants!$A$2:$A$8, 0)),W10)</f>
        <v>0</v>
      </c>
      <c r="X21" s="3">
        <f>IF(ISBLANK(X10),AE21/INDEX(Constants!$B$2:$B$8, MATCH(X$2, Constants!$A$2:$A$8, 0)),X10)</f>
        <v>0</v>
      </c>
      <c r="Y21" s="132">
        <f>IF(ISBLANK(Y10),AF21/INDEX(Constants!$B$2:$B$8, MATCH(Y$2, Constants!$A$2:$A$8, 0)),Y10)</f>
        <v>0</v>
      </c>
      <c r="Z21" s="18">
        <f t="shared" si="13"/>
        <v>28640.601303964999</v>
      </c>
      <c r="AA21" s="1">
        <f t="shared" si="14"/>
        <v>0</v>
      </c>
      <c r="AB21" s="1">
        <f>IF(ISBLANK($AB10), INDEX('Cities &amp; Towns'!$G$4:$G$259, MATCH($A10, 'Cities &amp; Towns'!$A$4:$A$259, 0)), $AB10)</f>
        <v>32.601303965</v>
      </c>
      <c r="AC21" s="1">
        <f t="shared" ref="AC21:AF21" si="23">AC10</f>
        <v>0</v>
      </c>
      <c r="AD21" s="1">
        <f t="shared" si="23"/>
        <v>0</v>
      </c>
      <c r="AE21" s="1">
        <f t="shared" si="23"/>
        <v>0</v>
      </c>
      <c r="AF21" s="1">
        <f t="shared" si="23"/>
        <v>0</v>
      </c>
      <c r="AG21" s="5"/>
      <c r="AI21" s="3">
        <f>INDEX('Cities &amp; Towns'!$Y$4:$Y$259, MATCH($A21, 'Cities &amp; Towns'!$A$4:$A$259, 0))</f>
        <v>0</v>
      </c>
      <c r="AJ21" s="5"/>
      <c r="AL21" s="11">
        <f t="shared" si="9"/>
        <v>1</v>
      </c>
    </row>
    <row r="22" spans="1:38" outlineLevel="1" x14ac:dyDescent="0.25">
      <c r="A22" s="220" t="s">
        <v>261</v>
      </c>
      <c r="B22" s="38">
        <f>IF(ISBLANK($B11), INDEX('Cities &amp; Towns'!$E$4:$E$259, MATCH($A22, 'Cities &amp; Towns'!$A$4:$A$259, 0)), $B11)</f>
        <v>5434</v>
      </c>
      <c r="C22" s="38">
        <f>IF(ISBLANK($C11), INDEX('Cities &amp; Towns'!$Q$4:$Q$259, MATCH($A22, 'Cities &amp; Towns'!$A$4:$A$259, 0)), $C11)</f>
        <v>23354.066049000001</v>
      </c>
      <c r="D22" s="38">
        <f xml:space="preserve"> IF(ISBLANK($D11), IF(INDEX('Cities &amp; Towns'!$Z$4:$Z$259, MATCH($A22, 'Cities &amp; Towns'!$A$4:$A$259, 0)) = 0, "", INDEX('Cities &amp; Towns'!$Z$4:$Z$259, MATCH($A22, 'Cities &amp; Towns'!$A$4:$A$259, 0))), $D11)</f>
        <v>53442.877999999997</v>
      </c>
      <c r="E22" s="177" cm="1">
        <f t="array" ref="E22">IF(ISBLANK(E11), MAX(0, ($E$3-SUM($E$5:$E$14))*(IF($B$3=0, 0, $B$3*$B22/SUM(IF(ISBLANK(E$5:E$14), B$16:B$25, 0))) + IF($C$3=0, 0, $C$3*$C22/SUM(IF(ISBLANK(E$5:E$14), C$16:C$25, 0))) + IF($D$3=0, 0, $D$3*$D22/SUM(IF(ISBLANK(E$5:E$14), D$16:D$25, 0))) + IF(1-SUM($B$3:$D$3)&lt;=0, 0, ((1-SUM($B$3:$D$3))*$Z22/SUM(IF(ISBLANK(E$5:E$14), Z$16:Z$25, 0)))))), E11)</f>
        <v>27314.906701381191</v>
      </c>
      <c r="F22" s="40">
        <f t="shared" ref="F22:K22" si="24">IF(ISBLANK(F11),F$3,F11)</f>
        <v>0.65</v>
      </c>
      <c r="G22" s="40">
        <f t="shared" si="24"/>
        <v>0.1</v>
      </c>
      <c r="H22" s="40">
        <f t="shared" si="24"/>
        <v>0.25</v>
      </c>
      <c r="I22" s="40">
        <f t="shared" si="24"/>
        <v>0</v>
      </c>
      <c r="J22" s="40">
        <f t="shared" si="24"/>
        <v>0</v>
      </c>
      <c r="K22" s="40">
        <f t="shared" si="24"/>
        <v>0</v>
      </c>
      <c r="L22" s="44">
        <f t="shared" si="11"/>
        <v>20.113505800570834</v>
      </c>
      <c r="M22" s="41">
        <f t="shared" si="2"/>
        <v>13.511940149085065</v>
      </c>
      <c r="N22" s="41">
        <f t="shared" si="3"/>
        <v>3.1369656132588286</v>
      </c>
      <c r="O22" s="41">
        <f t="shared" si="4"/>
        <v>3.4646000382269393</v>
      </c>
      <c r="P22" s="41">
        <f t="shared" si="5"/>
        <v>0</v>
      </c>
      <c r="Q22" s="41">
        <f t="shared" si="6"/>
        <v>0</v>
      </c>
      <c r="R22" s="41">
        <f t="shared" si="7"/>
        <v>0</v>
      </c>
      <c r="S22" s="44">
        <f t="shared" si="12"/>
        <v>58.430118826666671</v>
      </c>
      <c r="T22" s="41">
        <f>IF(ISBLANK(T11),AA22/INDEX(Constants!$B$2:$B$8, MATCH(T$2, Constants!$A$2:$A$8, 0)),T11)</f>
        <v>0</v>
      </c>
      <c r="U22" s="41">
        <f>IF(ISBLANK(U11),AB22/INDEX(Constants!$B$2:$B$8, MATCH(U$2, Constants!$A$2:$A$8, 0)),U11)</f>
        <v>58.430118826666671</v>
      </c>
      <c r="V22" s="41">
        <f>IF(ISBLANK(V11),AC22/INDEX(Constants!$B$2:$B$8, MATCH(V$2, Constants!$A$2:$A$8, 0)),V11)</f>
        <v>0</v>
      </c>
      <c r="W22" s="41">
        <f>IF(ISBLANK(W11),AD22/INDEX(Constants!$B$2:$B$8, MATCH(W$2, Constants!$A$2:$A$8, 0)),W11)</f>
        <v>0</v>
      </c>
      <c r="X22" s="41">
        <f>IF(ISBLANK(X11),AE22/INDEX(Constants!$B$2:$B$8, MATCH(X$2, Constants!$A$2:$A$8, 0)),X11)</f>
        <v>0</v>
      </c>
      <c r="Y22" s="41">
        <f>IF(ISBLANK(Y11),AF22/INDEX(Constants!$B$2:$B$8, MATCH(Y$2, Constants!$A$2:$A$8, 0)),Y11)</f>
        <v>0</v>
      </c>
      <c r="Z22" s="39">
        <f t="shared" si="13"/>
        <v>32823.645178240004</v>
      </c>
      <c r="AA22" s="150">
        <f t="shared" si="14"/>
        <v>0</v>
      </c>
      <c r="AB22" s="150">
        <f>IF(ISBLANK($AB11), INDEX('Cities &amp; Towns'!$G$4:$G$259, MATCH($A11, 'Cities &amp; Towns'!$A$4:$A$259, 0)), $AB11)</f>
        <v>87.645178240000007</v>
      </c>
      <c r="AC22" s="150">
        <f t="shared" ref="AC22:AF22" si="25">AC11</f>
        <v>0</v>
      </c>
      <c r="AD22" s="150">
        <f t="shared" si="25"/>
        <v>0</v>
      </c>
      <c r="AE22" s="150">
        <f t="shared" si="25"/>
        <v>0</v>
      </c>
      <c r="AF22" s="150">
        <f t="shared" si="25"/>
        <v>0</v>
      </c>
      <c r="AG22" s="43"/>
      <c r="AH22" s="42"/>
      <c r="AI22" s="41">
        <f>INDEX('Cities &amp; Towns'!$Y$4:$Y$259, MATCH($A22, 'Cities &amp; Towns'!$A$4:$A$259, 0))</f>
        <v>9.3351785000000014</v>
      </c>
      <c r="AJ22" s="43"/>
      <c r="AK22" s="42"/>
      <c r="AL22" s="66">
        <f t="shared" si="9"/>
        <v>1</v>
      </c>
    </row>
    <row r="23" spans="1:38" outlineLevel="1" x14ac:dyDescent="0.25">
      <c r="A23" s="221" t="s">
        <v>262</v>
      </c>
      <c r="B23" s="1">
        <f>IF(ISBLANK($B12), INDEX('Cities &amp; Towns'!$E$4:$E$259, MATCH($A23, 'Cities &amp; Towns'!$A$4:$A$259, 0)), $B12)</f>
        <v>5223</v>
      </c>
      <c r="C23" s="1">
        <f>IF(ISBLANK($C12), INDEX('Cities &amp; Towns'!$Q$4:$Q$259, MATCH($A23, 'Cities &amp; Towns'!$A$4:$A$259, 0)), $C12)</f>
        <v>3862.7810424000008</v>
      </c>
      <c r="D23" s="1">
        <f xml:space="preserve"> IF(ISBLANK($D12), IF(INDEX('Cities &amp; Towns'!$Z$4:$Z$259, MATCH($A23, 'Cities &amp; Towns'!$A$4:$A$259, 0)) = 0, "", INDEX('Cities &amp; Towns'!$Z$4:$Z$259, MATCH($A23, 'Cities &amp; Towns'!$A$4:$A$259, 0))), $D12)</f>
        <v>79879.676000000007</v>
      </c>
      <c r="E23" s="178" cm="1">
        <f t="array" ref="E23">IF(ISBLANK(E12), MAX(0, ($E$3-SUM($E$5:$E$14))*(IF($B$3=0, 0, $B$3*$B23/SUM(IF(ISBLANK(E$5:E$14), B$16:B$25, 0))) + IF($C$3=0, 0, $C$3*$C23/SUM(IF(ISBLANK(E$5:E$14), C$16:C$25, 0))) + IF($D$3=0, 0, $D$3*$D23/SUM(IF(ISBLANK(E$5:E$14), D$16:D$25, 0))) + IF(1-SUM($B$3:$D$3)&lt;=0, 0, ((1-SUM($B$3:$D$3))*$Z23/SUM(IF(ISBLANK(E$5:E$14), Z$16:Z$25, 0)))))), E12)</f>
        <v>30595.083292827916</v>
      </c>
      <c r="F23" s="14">
        <f t="shared" ref="F23:K23" si="26">IF(ISBLANK(F12),F$3,F12)</f>
        <v>0.65</v>
      </c>
      <c r="G23" s="14">
        <f t="shared" si="26"/>
        <v>0.1</v>
      </c>
      <c r="H23" s="14">
        <f t="shared" si="26"/>
        <v>0.25</v>
      </c>
      <c r="I23" s="14">
        <f t="shared" si="26"/>
        <v>0</v>
      </c>
      <c r="J23" s="14">
        <f t="shared" si="26"/>
        <v>0</v>
      </c>
      <c r="K23" s="14">
        <f t="shared" si="26"/>
        <v>0</v>
      </c>
      <c r="L23" s="4">
        <f t="shared" si="11"/>
        <v>22.096581860560228</v>
      </c>
      <c r="M23" s="3">
        <f t="shared" si="2"/>
        <v>15.134554140287783</v>
      </c>
      <c r="N23" s="3">
        <f t="shared" si="3"/>
        <v>3.0813728125063471</v>
      </c>
      <c r="O23" s="3">
        <f t="shared" si="4"/>
        <v>3.8806549077660977</v>
      </c>
      <c r="P23" s="3">
        <f t="shared" si="5"/>
        <v>0</v>
      </c>
      <c r="Q23" s="3">
        <f t="shared" si="6"/>
        <v>0</v>
      </c>
      <c r="R23" s="3">
        <f t="shared" si="7"/>
        <v>0</v>
      </c>
      <c r="S23" s="4">
        <f t="shared" si="12"/>
        <v>58.392229393333338</v>
      </c>
      <c r="T23" s="3">
        <f>IF(ISBLANK(T12),AA23/INDEX(Constants!$B$2:$B$8, MATCH(T$2, Constants!$A$2:$A$8, 0)),T12)</f>
        <v>0</v>
      </c>
      <c r="U23" s="3">
        <f>IF(ISBLANK(U12),AB23/INDEX(Constants!$B$2:$B$8, MATCH(U$2, Constants!$A$2:$A$8, 0)),U12)</f>
        <v>58.392229393333338</v>
      </c>
      <c r="V23" s="3">
        <f>IF(ISBLANK(V12),AC23/INDEX(Constants!$B$2:$B$8, MATCH(V$2, Constants!$A$2:$A$8, 0)),V12)</f>
        <v>0</v>
      </c>
      <c r="W23" s="3">
        <f>IF(ISBLANK(W12),AD23/INDEX(Constants!$B$2:$B$8, MATCH(W$2, Constants!$A$2:$A$8, 0)),W12)</f>
        <v>0</v>
      </c>
      <c r="X23" s="3">
        <f>IF(ISBLANK(X12),AE23/INDEX(Constants!$B$2:$B$8, MATCH(X$2, Constants!$A$2:$A$8, 0)),X12)</f>
        <v>0</v>
      </c>
      <c r="Y23" s="132">
        <f>IF(ISBLANK(Y12),AF23/INDEX(Constants!$B$2:$B$8, MATCH(Y$2, Constants!$A$2:$A$8, 0)),Y12)</f>
        <v>0</v>
      </c>
      <c r="Z23" s="18">
        <f t="shared" si="13"/>
        <v>46551.58834409</v>
      </c>
      <c r="AA23" s="1">
        <f t="shared" si="14"/>
        <v>0</v>
      </c>
      <c r="AB23" s="1">
        <f>IF(ISBLANK($AB12), INDEX('Cities &amp; Towns'!$G$4:$G$259, MATCH($A12, 'Cities &amp; Towns'!$A$4:$A$259, 0)), $AB12)</f>
        <v>87.588344090000007</v>
      </c>
      <c r="AC23" s="1">
        <f t="shared" ref="AC23:AF23" si="27">AC12</f>
        <v>0</v>
      </c>
      <c r="AD23" s="1">
        <f t="shared" si="27"/>
        <v>0</v>
      </c>
      <c r="AE23" s="1">
        <f t="shared" si="27"/>
        <v>0</v>
      </c>
      <c r="AF23" s="1">
        <f t="shared" si="27"/>
        <v>0</v>
      </c>
      <c r="AG23" s="5"/>
      <c r="AI23" s="3">
        <f>INDEX('Cities &amp; Towns'!$Y$4:$Y$259, MATCH($A23, 'Cities &amp; Towns'!$A$4:$A$259, 0))</f>
        <v>3.7641122346193168</v>
      </c>
      <c r="AJ23" s="5"/>
      <c r="AL23" s="11">
        <f t="shared" si="9"/>
        <v>1</v>
      </c>
    </row>
    <row r="24" spans="1:38" outlineLevel="1" x14ac:dyDescent="0.25">
      <c r="A24" s="220" t="s">
        <v>263</v>
      </c>
      <c r="B24" s="38">
        <f>IF(ISBLANK($B13), INDEX('Cities &amp; Towns'!$E$4:$E$259, MATCH($A24, 'Cities &amp; Towns'!$A$4:$A$259, 0)), $B13)</f>
        <v>686</v>
      </c>
      <c r="C24" s="38">
        <f>IF(ISBLANK($C13), INDEX('Cities &amp; Towns'!$Q$4:$Q$259, MATCH($A24, 'Cities &amp; Towns'!$A$4:$A$259, 0)), $C13)</f>
        <v>160.66278</v>
      </c>
      <c r="D24" s="38">
        <f xml:space="preserve"> IF(ISBLANK($D13), IF(INDEX('Cities &amp; Towns'!$Z$4:$Z$259, MATCH($A24, 'Cities &amp; Towns'!$A$4:$A$259, 0)) = 0, "", INDEX('Cities &amp; Towns'!$Z$4:$Z$259, MATCH($A24, 'Cities &amp; Towns'!$A$4:$A$259, 0))), $D13)</f>
        <v>2620.0309999999999</v>
      </c>
      <c r="E24" s="177" cm="1">
        <f t="array" ref="E24">IF(ISBLANK(E13), MAX(0, ($E$3-SUM($E$5:$E$14))*(IF($B$3=0, 0, $B$3*$B24/SUM(IF(ISBLANK(E$5:E$14), B$16:B$25, 0))) + IF($C$3=0, 0, $C$3*$C24/SUM(IF(ISBLANK(E$5:E$14), C$16:C$25, 0))) + IF($D$3=0, 0, $D$3*$D24/SUM(IF(ISBLANK(E$5:E$14), D$16:D$25, 0))) + IF(1-SUM($B$3:$D$3)&lt;=0, 0, ((1-SUM($B$3:$D$3))*$Z24/SUM(IF(ISBLANK(E$5:E$14), Z$16:Z$25, 0)))))), E13)</f>
        <v>5278.924795710589</v>
      </c>
      <c r="F24" s="40">
        <f t="shared" ref="F24:K24" si="28">IF(ISBLANK(F13),F$3,F13)</f>
        <v>0.65</v>
      </c>
      <c r="G24" s="40">
        <f t="shared" si="28"/>
        <v>0.1</v>
      </c>
      <c r="H24" s="40">
        <f t="shared" si="28"/>
        <v>0.25</v>
      </c>
      <c r="I24" s="40">
        <f t="shared" si="28"/>
        <v>0</v>
      </c>
      <c r="J24" s="40">
        <f t="shared" si="28"/>
        <v>0</v>
      </c>
      <c r="K24" s="40">
        <f t="shared" si="28"/>
        <v>0</v>
      </c>
      <c r="L24" s="44">
        <f t="shared" si="11"/>
        <v>3.5899270551448783</v>
      </c>
      <c r="M24" s="41">
        <f t="shared" si="2"/>
        <v>2.6113402718507484</v>
      </c>
      <c r="N24" s="41">
        <f t="shared" si="3"/>
        <v>0.30901235461445087</v>
      </c>
      <c r="O24" s="41">
        <f t="shared" si="4"/>
        <v>0.66957442867967898</v>
      </c>
      <c r="P24" s="41">
        <f t="shared" si="5"/>
        <v>0</v>
      </c>
      <c r="Q24" s="41">
        <f t="shared" si="6"/>
        <v>0</v>
      </c>
      <c r="R24" s="41">
        <f t="shared" si="7"/>
        <v>0</v>
      </c>
      <c r="S24" s="44">
        <f t="shared" si="12"/>
        <v>4.4449247400000003</v>
      </c>
      <c r="T24" s="41">
        <f>IF(ISBLANK(T13),AA24/INDEX(Constants!$B$2:$B$8, MATCH(T$2, Constants!$A$2:$A$8, 0)),T13)</f>
        <v>0</v>
      </c>
      <c r="U24" s="41">
        <f>IF(ISBLANK(U13),AB24/INDEX(Constants!$B$2:$B$8, MATCH(U$2, Constants!$A$2:$A$8, 0)),U13)</f>
        <v>4.4449247400000003</v>
      </c>
      <c r="V24" s="41">
        <f>IF(ISBLANK(V13),AC24/INDEX(Constants!$B$2:$B$8, MATCH(V$2, Constants!$A$2:$A$8, 0)),V13)</f>
        <v>0</v>
      </c>
      <c r="W24" s="41">
        <f>IF(ISBLANK(W13),AD24/INDEX(Constants!$B$2:$B$8, MATCH(W$2, Constants!$A$2:$A$8, 0)),W13)</f>
        <v>0</v>
      </c>
      <c r="X24" s="41">
        <f>IF(ISBLANK(X13),AE24/INDEX(Constants!$B$2:$B$8, MATCH(X$2, Constants!$A$2:$A$8, 0)),X13)</f>
        <v>0</v>
      </c>
      <c r="Y24" s="41">
        <f>IF(ISBLANK(Y13),AF24/INDEX(Constants!$B$2:$B$8, MATCH(Y$2, Constants!$A$2:$A$8, 0)),Y13)</f>
        <v>0</v>
      </c>
      <c r="Z24" s="39">
        <f t="shared" si="13"/>
        <v>10470.667387109999</v>
      </c>
      <c r="AA24" s="150">
        <f t="shared" si="14"/>
        <v>0</v>
      </c>
      <c r="AB24" s="150">
        <f>IF(ISBLANK($AB13), INDEX('Cities &amp; Towns'!$G$4:$G$259, MATCH($A13, 'Cities &amp; Towns'!$A$4:$A$259, 0)), $AB13)</f>
        <v>6.66738711</v>
      </c>
      <c r="AC24" s="150">
        <f t="shared" ref="AC24:AF24" si="29">AC13</f>
        <v>0</v>
      </c>
      <c r="AD24" s="150">
        <f t="shared" si="29"/>
        <v>0</v>
      </c>
      <c r="AE24" s="150">
        <f t="shared" si="29"/>
        <v>0</v>
      </c>
      <c r="AF24" s="150">
        <f t="shared" si="29"/>
        <v>0</v>
      </c>
      <c r="AG24" s="43"/>
      <c r="AH24" s="42"/>
      <c r="AI24" s="41">
        <f>INDEX('Cities &amp; Towns'!$Y$4:$Y$259, MATCH($A24, 'Cities &amp; Towns'!$A$4:$A$259, 0))</f>
        <v>0</v>
      </c>
      <c r="AJ24" s="43"/>
      <c r="AK24" s="42"/>
      <c r="AL24" s="66">
        <f t="shared" si="9"/>
        <v>1</v>
      </c>
    </row>
    <row r="25" spans="1:38" outlineLevel="1" x14ac:dyDescent="0.25">
      <c r="A25" s="221" t="s">
        <v>264</v>
      </c>
      <c r="B25" s="1">
        <f>IF(ISBLANK($B14), INDEX('Cities &amp; Towns'!$E$4:$E$259, MATCH($A25, 'Cities &amp; Towns'!$A$4:$A$259, 0)), $B14)</f>
        <v>1670</v>
      </c>
      <c r="C25" s="1">
        <f>IF(ISBLANK($C14), INDEX('Cities &amp; Towns'!$Q$4:$Q$259, MATCH($A25, 'Cities &amp; Towns'!$A$4:$A$259, 0)), $C14)</f>
        <v>4233.8297640000001</v>
      </c>
      <c r="D25" s="1" t="str">
        <f xml:space="preserve"> IF(ISBLANK($D14), IF(INDEX('Cities &amp; Towns'!$Z$4:$Z$259, MATCH($A25, 'Cities &amp; Towns'!$A$4:$A$259, 0)) = 0, "", INDEX('Cities &amp; Towns'!$Z$4:$Z$259, MATCH($A25, 'Cities &amp; Towns'!$A$4:$A$259, 0))), $D14)</f>
        <v/>
      </c>
      <c r="E25" s="178" cm="1">
        <f t="array" ref="E25">IF(ISBLANK(E14), MAX(0, ($E$3-SUM($E$5:$E$14))*(IF($B$3=0, 0, $B$3*$B25/SUM(IF(ISBLANK(E$5:E$14), B$16:B$25, 0))) + IF($C$3=0, 0, $C$3*$C25/SUM(IF(ISBLANK(E$5:E$14), C$16:C$25, 0))) + IF($D$3=0, 0, $D$3*$D25/SUM(IF(ISBLANK(E$5:E$14), D$16:D$25, 0))) + IF(1-SUM($B$3:$D$3)&lt;=0, 0, ((1-SUM($B$3:$D$3))*$Z25/SUM(IF(ISBLANK(E$5:E$14), Z$16:Z$25, 0)))))), E14)</f>
        <v>12665.794521428703</v>
      </c>
      <c r="F25" s="14">
        <f t="shared" ref="F25:K25" si="30">IF(ISBLANK(F14),F$3,F14)</f>
        <v>0.65</v>
      </c>
      <c r="G25" s="14">
        <f t="shared" si="30"/>
        <v>0.1</v>
      </c>
      <c r="H25" s="14">
        <f t="shared" si="30"/>
        <v>0.25</v>
      </c>
      <c r="I25" s="14">
        <f t="shared" si="30"/>
        <v>0</v>
      </c>
      <c r="J25" s="14">
        <f t="shared" si="30"/>
        <v>0</v>
      </c>
      <c r="K25" s="14">
        <f t="shared" si="30"/>
        <v>0</v>
      </c>
      <c r="L25" s="4">
        <f t="shared" si="11"/>
        <v>8.6518080974611156</v>
      </c>
      <c r="M25" s="3">
        <f t="shared" si="2"/>
        <v>6.2654234695043058</v>
      </c>
      <c r="N25" s="3">
        <f t="shared" si="3"/>
        <v>0.77986578962237185</v>
      </c>
      <c r="O25" s="3">
        <f t="shared" si="4"/>
        <v>1.6065188383344371</v>
      </c>
      <c r="P25" s="3">
        <f t="shared" si="5"/>
        <v>0</v>
      </c>
      <c r="Q25" s="3">
        <f t="shared" si="6"/>
        <v>0</v>
      </c>
      <c r="R25" s="3">
        <f t="shared" si="7"/>
        <v>0</v>
      </c>
      <c r="S25" s="4">
        <f t="shared" si="12"/>
        <v>11.75083117</v>
      </c>
      <c r="T25" s="3">
        <f>IF(ISBLANK(T14),AA25/INDEX(Constants!$B$2:$B$8, MATCH(T$2, Constants!$A$2:$A$8, 0)),T14)</f>
        <v>0</v>
      </c>
      <c r="U25" s="3">
        <f>IF(ISBLANK(U14),AB25/INDEX(Constants!$B$2:$B$8, MATCH(U$2, Constants!$A$2:$A$8, 0)),U14)</f>
        <v>11.75083117</v>
      </c>
      <c r="V25" s="3">
        <f>IF(ISBLANK(V14),AC25/INDEX(Constants!$B$2:$B$8, MATCH(V$2, Constants!$A$2:$A$8, 0)),V14)</f>
        <v>0</v>
      </c>
      <c r="W25" s="3">
        <f>IF(ISBLANK(W14),AD25/INDEX(Constants!$B$2:$B$8, MATCH(W$2, Constants!$A$2:$A$8, 0)),W14)</f>
        <v>0</v>
      </c>
      <c r="X25" s="3">
        <f>IF(ISBLANK(X14),AE25/INDEX(Constants!$B$2:$B$8, MATCH(X$2, Constants!$A$2:$A$8, 0)),X14)</f>
        <v>0</v>
      </c>
      <c r="Y25" s="132">
        <f>IF(ISBLANK(Y14),AF25/INDEX(Constants!$B$2:$B$8, MATCH(Y$2, Constants!$A$2:$A$8, 0)),Y14)</f>
        <v>0</v>
      </c>
      <c r="Z25" s="18">
        <f t="shared" si="13"/>
        <v>24849.626246755</v>
      </c>
      <c r="AA25" s="1">
        <f t="shared" si="14"/>
        <v>0</v>
      </c>
      <c r="AB25" s="1">
        <f>IF(ISBLANK($AB14), INDEX('Cities &amp; Towns'!$G$4:$G$259, MATCH($A14, 'Cities &amp; Towns'!$A$4:$A$259, 0)), $AB14)</f>
        <v>17.626246755</v>
      </c>
      <c r="AC25" s="1">
        <f t="shared" ref="AC25:AF25" si="31">AC14</f>
        <v>0</v>
      </c>
      <c r="AD25" s="1">
        <f t="shared" si="31"/>
        <v>0</v>
      </c>
      <c r="AE25" s="1">
        <f t="shared" si="31"/>
        <v>0</v>
      </c>
      <c r="AF25" s="1">
        <f t="shared" si="31"/>
        <v>0</v>
      </c>
      <c r="AG25" s="5"/>
      <c r="AI25" s="3" t="str">
        <f>INDEX('Cities &amp; Towns'!$Y$4:$Y$259, MATCH($A25, 'Cities &amp; Towns'!$A$4:$A$259, 0))</f>
        <v/>
      </c>
      <c r="AJ25" s="5"/>
      <c r="AL25" s="11" t="str">
        <f t="shared" si="9"/>
        <v/>
      </c>
    </row>
    <row r="26" spans="1:38" x14ac:dyDescent="0.25">
      <c r="A26" s="223" t="s">
        <v>855</v>
      </c>
      <c r="B26" s="53">
        <f>SUM(B$16:B$25)</f>
        <v>25945</v>
      </c>
      <c r="C26" s="53">
        <f>SUM(C$16:C$25)</f>
        <v>47293.561144685998</v>
      </c>
      <c r="D26" s="53">
        <f>SUM(D$16:D$25)</f>
        <v>197118.84899999999</v>
      </c>
      <c r="E26" s="137">
        <f>SUM(E$16:E$25)</f>
        <v>170144</v>
      </c>
      <c r="F26" s="138">
        <f t="shared" ref="F26:K26" si="32">SUMPRODUCT($E$16:$E$25, F$16:F$25)</f>
        <v>110593.60000000001</v>
      </c>
      <c r="G26" s="138">
        <f t="shared" si="32"/>
        <v>17014.399999999998</v>
      </c>
      <c r="H26" s="138">
        <f t="shared" si="32"/>
        <v>42536</v>
      </c>
      <c r="I26" s="138">
        <f t="shared" si="32"/>
        <v>0</v>
      </c>
      <c r="J26" s="138">
        <f t="shared" si="32"/>
        <v>0</v>
      </c>
      <c r="K26" s="139">
        <f t="shared" si="32"/>
        <v>0</v>
      </c>
      <c r="L26" s="133">
        <f t="shared" ref="L26:AF26" si="33">SUM(L$16:L$25)</f>
        <v>119.14158050350778</v>
      </c>
      <c r="M26" s="134">
        <f t="shared" si="33"/>
        <v>84.165601217656018</v>
      </c>
      <c r="N26" s="134">
        <f t="shared" si="33"/>
        <v>13.395055896709179</v>
      </c>
      <c r="O26" s="134">
        <f t="shared" si="33"/>
        <v>21.580923389142562</v>
      </c>
      <c r="P26" s="134">
        <f t="shared" si="33"/>
        <v>0</v>
      </c>
      <c r="Q26" s="134">
        <f t="shared" si="33"/>
        <v>0</v>
      </c>
      <c r="R26" s="135">
        <f t="shared" si="33"/>
        <v>0</v>
      </c>
      <c r="S26" s="133">
        <f t="shared" si="33"/>
        <v>225.65678021000002</v>
      </c>
      <c r="T26" s="134">
        <f t="shared" si="33"/>
        <v>0</v>
      </c>
      <c r="U26" s="134">
        <f t="shared" si="33"/>
        <v>225.65678021000002</v>
      </c>
      <c r="V26" s="134">
        <f t="shared" si="33"/>
        <v>0</v>
      </c>
      <c r="W26" s="134">
        <f t="shared" si="33"/>
        <v>0</v>
      </c>
      <c r="X26" s="134">
        <f t="shared" si="33"/>
        <v>0</v>
      </c>
      <c r="Y26" s="135">
        <f t="shared" si="33"/>
        <v>0</v>
      </c>
      <c r="Z26" s="151">
        <f t="shared" si="33"/>
        <v>294021.68517031503</v>
      </c>
      <c r="AA26" s="152">
        <f t="shared" si="33"/>
        <v>0</v>
      </c>
      <c r="AB26" s="152">
        <f t="shared" si="33"/>
        <v>338.485170315</v>
      </c>
      <c r="AC26" s="152">
        <f t="shared" si="33"/>
        <v>0</v>
      </c>
      <c r="AD26" s="152">
        <f t="shared" si="33"/>
        <v>0</v>
      </c>
      <c r="AE26" s="152">
        <f t="shared" si="33"/>
        <v>0</v>
      </c>
      <c r="AF26" s="153">
        <f t="shared" si="33"/>
        <v>0</v>
      </c>
      <c r="AG26" s="20"/>
      <c r="AH26" s="20"/>
      <c r="AI26" s="20"/>
      <c r="AJ26" s="20"/>
      <c r="AK26" s="20"/>
      <c r="AL26" s="20"/>
    </row>
    <row r="27" spans="1:38" x14ac:dyDescent="0.25">
      <c r="A27" s="224" t="s">
        <v>1570</v>
      </c>
    </row>
    <row r="28" spans="1:38" x14ac:dyDescent="0.25">
      <c r="L28" s="3"/>
      <c r="M28" s="3"/>
      <c r="N28" s="3"/>
    </row>
    <row r="29" spans="1:38" x14ac:dyDescent="0.25">
      <c r="R29" s="154"/>
    </row>
  </sheetData>
  <sheetProtection algorithmName="SHA-512" hashValue="/eZLJKtNijrBBul9CuuvXV2B5iw0qPcnKlbMExww3qdtUU8g+ag/3ycDVTDEkrMJ2bxAJiHg4dii4SQWi1FdZQ==" saltValue="W5o+vmN4Fud01kLZUYDeVQ==" spinCount="100000" sheet="1" autoFilter="0"/>
  <conditionalFormatting sqref="AH3 L3">
    <cfRule type="expression" dxfId="137" priority="5">
      <formula>IF($AH$3&lt;$L$3, TRUE, FALSE)</formula>
    </cfRule>
  </conditionalFormatting>
  <conditionalFormatting sqref="F3:K3 F16:K25">
    <cfRule type="expression" dxfId="136" priority="6">
      <formula>IF(SUM($F3:$K3)&lt;&gt;1, TRUE, FALSE)</formula>
    </cfRule>
  </conditionalFormatting>
  <conditionalFormatting sqref="F5:K14">
    <cfRule type="expression" dxfId="135" priority="7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AI16:AI25 L16:L25">
    <cfRule type="expression" dxfId="134" priority="8">
      <formula>IF($L16&gt;$AI16, TRUE, FALSE)</formula>
    </cfRule>
  </conditionalFormatting>
  <conditionalFormatting sqref="M5:R14">
    <cfRule type="expression" dxfId="133" priority="4">
      <formula>IF(COUNTBLANK($M5:$R5)&lt;5,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O16:R25 L16:M25">
    <cfRule type="expression" dxfId="132" priority="2">
      <formula>IF((L16-S16)&gt;=0.05, TRUE, FALSE)</formula>
    </cfRule>
  </conditionalFormatting>
  <conditionalFormatting sqref="S16:U25">
    <cfRule type="expression" dxfId="131" priority="9">
      <formula>IF((L16-S16)&gt;=0.05, TRUE, FALSE)</formula>
    </cfRule>
  </conditionalFormatting>
  <conditionalFormatting sqref="N16:N25">
    <cfRule type="expression" dxfId="130" priority="10">
      <formula>IF((N16-V16)&gt;=0.05, TRUE, FALSE)</formula>
    </cfRule>
  </conditionalFormatting>
  <conditionalFormatting sqref="V16:Y25">
    <cfRule type="expression" dxfId="129" priority="11">
      <formula>IF((N16-V16)&gt;=0.05, TRUE, FALSE)</formula>
    </cfRule>
  </conditionalFormatting>
  <conditionalFormatting sqref="E3 M3:R3 E5:E14 M5:R14">
    <cfRule type="expression" dxfId="128" priority="433">
      <formula>IF(OR(SUM(E$5:E$14)&gt;E$3, AND(COUNTBLANK(E$5:E$14)=0, ABS(SUM(E$5:E$14)-E$3)&gt;=1)), IF(ISBLANK(E3), FALSE, TRUE), FALSE)</formula>
    </cfRule>
  </conditionalFormatting>
  <conditionalFormatting sqref="D3 D5:D14">
    <cfRule type="expression" dxfId="127" priority="443">
      <formula>IF(AND($D$3&lt;&gt;0, ISBLANK($D$5:$D$14)), TRUE, FALSE)</formula>
    </cfRule>
  </conditionalFormatting>
  <conditionalFormatting sqref="L16:L25">
    <cfRule type="expression" dxfId="126" priority="446">
      <formula>IF(ABS(SUM($L$36:$L$87)-$L$3)&gt;=1, FALSE, FALSE)</formula>
    </cfRule>
  </conditionalFormatting>
  <conditionalFormatting sqref="L3">
    <cfRule type="expression" dxfId="125" priority="453">
      <formula>IF(ABS(SUM($L$16:$L$25)-$L$3)&gt;=1, FALSE, FALSE)</formula>
    </cfRule>
  </conditionalFormatting>
  <conditionalFormatting sqref="O3:R3 L3:M3">
    <cfRule type="expression" dxfId="124" priority="454">
      <formula>IF(L$3&gt;S$26, TRUE, FALSE)</formula>
    </cfRule>
  </conditionalFormatting>
  <conditionalFormatting sqref="S26:U26">
    <cfRule type="expression" dxfId="123" priority="456">
      <formula>IF(S$26&lt;L$3, TRUE, FALSE)</formula>
    </cfRule>
  </conditionalFormatting>
  <conditionalFormatting sqref="N3">
    <cfRule type="expression" dxfId="122" priority="457">
      <formula>IF(N$3&gt;V$26, TRUE, FALSE)</formula>
    </cfRule>
  </conditionalFormatting>
  <conditionalFormatting sqref="V26:Y26">
    <cfRule type="expression" dxfId="121" priority="458">
      <formula>IF(V$26&lt;N$3, TRUE, FALSE)</formula>
    </cfRule>
  </conditionalFormatting>
  <dataValidations count="2">
    <dataValidation type="custom" allowBlank="1" showInputMessage="1" showErrorMessage="1" sqref="D3" xr:uid="{D60D850E-A47F-4B08-9EE4-BCBA0C8A0780}">
      <formula1>IF(OR(SUM($B$3:$D$3)&lt;0, SUM($B$3:$D$3)&gt;1), FALSE, TRUE)</formula1>
    </dataValidation>
    <dataValidation type="custom" allowBlank="1" showInputMessage="1" showErrorMessage="1" sqref="B3:C3" xr:uid="{1DB72EE0-3099-4D97-BF50-D6FCB02477EF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DD2DC30-5615-42E2-828A-C2164CDCAE85}">
          <x14:formula1>
            <xm:f>RPCs!$A$2:$A$12</xm:f>
          </x14:formula1>
          <xm:sqref>B1</xm:sqref>
        </x14:dataValidation>
        <x14:dataValidation type="list" allowBlank="1" showInputMessage="1" showErrorMessage="1" xr:uid="{A0803077-11C4-41A3-BAB9-E7127315498C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8290C39C-7676-4E17-9FBA-2B9AA668029C}">
          <x14:formula1>
            <xm:f>'VT Generation Targets'!$B$1:$D$1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176D9-6A1C-46B4-95C9-2AB82A795B55}">
  <sheetPr codeName="Sheet37"/>
  <dimension ref="A1:AL2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outlineLevelRow="1" outlineLevelCol="1" x14ac:dyDescent="0.25"/>
  <cols>
    <col min="1" max="1" width="18.5703125" bestFit="1" customWidth="1"/>
    <col min="2" max="4" width="18.5703125" customWidth="1"/>
    <col min="6" max="11" width="8.85546875" customWidth="1" outlineLevel="1"/>
    <col min="13" max="18" width="8.85546875" customWidth="1" outlineLevel="1"/>
    <col min="20" max="25" width="8.85546875" customWidth="1" outlineLevel="1"/>
    <col min="27" max="32" width="8.85546875" customWidth="1" outlineLevel="1"/>
    <col min="33" max="33" width="12" customWidth="1"/>
    <col min="34" max="35" width="12" customWidth="1" outlineLevel="1"/>
    <col min="36" max="36" width="12" customWidth="1"/>
    <col min="37" max="38" width="12" customWidth="1" outlineLevel="1"/>
  </cols>
  <sheetData>
    <row r="1" spans="1:38" ht="14.45" customHeight="1" x14ac:dyDescent="0.25">
      <c r="A1" s="103" t="s">
        <v>1082</v>
      </c>
      <c r="B1" s="101" t="s">
        <v>282</v>
      </c>
      <c r="C1" s="125">
        <f>INDEX(RPCs!$H$2:$H$12, MATCH($B$1, RPCs!$A$2:$A$12, 0))</f>
        <v>44659.132620000004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68427.522836357064</v>
      </c>
      <c r="E1" s="266" t="s">
        <v>954</v>
      </c>
      <c r="F1" s="267"/>
      <c r="G1" s="267"/>
      <c r="H1" s="267"/>
      <c r="I1" s="267"/>
      <c r="J1" s="267"/>
      <c r="K1" s="268" t="s">
        <v>1086</v>
      </c>
      <c r="L1" s="269" t="s">
        <v>957</v>
      </c>
      <c r="M1" s="269"/>
      <c r="N1" s="269"/>
      <c r="O1" s="269"/>
      <c r="P1" s="269"/>
      <c r="Q1" s="269"/>
      <c r="R1" s="270" t="s">
        <v>1084</v>
      </c>
      <c r="S1" s="269" t="s">
        <v>1044</v>
      </c>
      <c r="T1" s="269"/>
      <c r="U1" s="269"/>
      <c r="V1" s="269"/>
      <c r="W1" s="269"/>
      <c r="X1" s="269"/>
      <c r="Y1" s="270" t="s">
        <v>1085</v>
      </c>
      <c r="Z1" s="271" t="s">
        <v>854</v>
      </c>
      <c r="AA1" s="271"/>
      <c r="AB1" s="271"/>
      <c r="AC1" s="271"/>
      <c r="AD1" s="271"/>
      <c r="AE1" s="271"/>
      <c r="AF1" s="272" t="s">
        <v>1087</v>
      </c>
      <c r="AG1" s="273" t="s">
        <v>955</v>
      </c>
      <c r="AH1" s="269"/>
      <c r="AI1" s="274"/>
      <c r="AJ1" s="275" t="s">
        <v>848</v>
      </c>
      <c r="AK1" s="275"/>
      <c r="AL1" s="276"/>
    </row>
    <row r="2" spans="1:38" ht="45" x14ac:dyDescent="0.25">
      <c r="A2" s="102" t="s">
        <v>1080</v>
      </c>
      <c r="B2" s="277" t="str">
        <f>CONCATENATE("Land Multiplier: 
", TEXT(MAX(0, 1-SUM($B$3:$D$3)),"0.0%"))</f>
        <v>Land Multiplier: 
50.0%</v>
      </c>
      <c r="C2" s="278" t="s">
        <v>1529</v>
      </c>
      <c r="D2" s="278" t="s">
        <v>1528</v>
      </c>
      <c r="E2" s="279" t="s">
        <v>1042</v>
      </c>
      <c r="F2" s="280" t="s">
        <v>842</v>
      </c>
      <c r="G2" s="280" t="s">
        <v>1138</v>
      </c>
      <c r="H2" s="280" t="s">
        <v>947</v>
      </c>
      <c r="I2" s="280" t="s">
        <v>840</v>
      </c>
      <c r="J2" s="280" t="s">
        <v>839</v>
      </c>
      <c r="K2" s="280" t="s">
        <v>946</v>
      </c>
      <c r="L2" s="281" t="s">
        <v>1043</v>
      </c>
      <c r="M2" s="282" t="s">
        <v>842</v>
      </c>
      <c r="N2" s="282" t="s">
        <v>1138</v>
      </c>
      <c r="O2" s="282" t="s">
        <v>947</v>
      </c>
      <c r="P2" s="282" t="s">
        <v>840</v>
      </c>
      <c r="Q2" s="282" t="s">
        <v>839</v>
      </c>
      <c r="R2" s="282" t="s">
        <v>946</v>
      </c>
      <c r="S2" s="281" t="s">
        <v>1044</v>
      </c>
      <c r="T2" s="283" t="s">
        <v>842</v>
      </c>
      <c r="U2" s="283" t="s">
        <v>1138</v>
      </c>
      <c r="V2" s="283" t="s">
        <v>947</v>
      </c>
      <c r="W2" s="283" t="s">
        <v>840</v>
      </c>
      <c r="X2" s="283" t="s">
        <v>839</v>
      </c>
      <c r="Y2" s="283" t="s">
        <v>946</v>
      </c>
      <c r="Z2" s="284" t="s">
        <v>854</v>
      </c>
      <c r="AA2" s="285" t="s">
        <v>842</v>
      </c>
      <c r="AB2" s="285" t="s">
        <v>1138</v>
      </c>
      <c r="AC2" s="285" t="s">
        <v>947</v>
      </c>
      <c r="AD2" s="285" t="s">
        <v>840</v>
      </c>
      <c r="AE2" s="285" t="s">
        <v>839</v>
      </c>
      <c r="AF2" s="285" t="s">
        <v>946</v>
      </c>
      <c r="AG2" s="281" t="s">
        <v>956</v>
      </c>
      <c r="AH2" s="282" t="s">
        <v>846</v>
      </c>
      <c r="AI2" s="286" t="s">
        <v>847</v>
      </c>
      <c r="AJ2" s="287" t="s">
        <v>948</v>
      </c>
      <c r="AK2" s="287" t="s">
        <v>938</v>
      </c>
      <c r="AL2" s="288" t="s">
        <v>939</v>
      </c>
    </row>
    <row r="3" spans="1:38" x14ac:dyDescent="0.25">
      <c r="A3" s="218" t="s">
        <v>1530</v>
      </c>
      <c r="B3" s="309">
        <v>0.5</v>
      </c>
      <c r="C3" s="309">
        <v>0</v>
      </c>
      <c r="D3" s="309">
        <v>0</v>
      </c>
      <c r="E3" s="104">
        <v>194642</v>
      </c>
      <c r="F3" s="105">
        <v>0.83799999999999997</v>
      </c>
      <c r="G3" s="105">
        <v>0.1</v>
      </c>
      <c r="H3" s="105">
        <v>3.2000000000000001E-2</v>
      </c>
      <c r="I3" s="105">
        <v>0</v>
      </c>
      <c r="J3" s="105">
        <v>0</v>
      </c>
      <c r="K3" s="105">
        <v>0.03</v>
      </c>
      <c r="L3" s="289">
        <f>SUM($M3:$R3)</f>
        <v>143.94940333105896</v>
      </c>
      <c r="M3" s="290">
        <f>F$26/INDEX(Constants!$D$2:$D$8, MATCH(M$2, Constants!$A$2:$A$8, 0))</f>
        <v>124.13241704718418</v>
      </c>
      <c r="N3" s="290">
        <f>G$26/INDEX(Constants!$D$2:$D$8, MATCH(N$2, Constants!$A$2:$A$8, 0))</f>
        <v>15.323728546685564</v>
      </c>
      <c r="O3" s="290">
        <f>H$26/INDEX(Constants!$D$2:$D$8, MATCH(O$2, Constants!$A$2:$A$8, 0))</f>
        <v>3.1600933536276004</v>
      </c>
      <c r="P3" s="290">
        <f>I$26/INDEX(Constants!$D$2:$D$8, MATCH(P$2, Constants!$A$2:$A$8, 0))</f>
        <v>0</v>
      </c>
      <c r="Q3" s="290">
        <f>J$26/INDEX(Constants!$D$2:$D$8, MATCH(Q$2, Constants!$A$2:$A$8, 0))</f>
        <v>0</v>
      </c>
      <c r="R3" s="290">
        <f>K$26/INDEX(Constants!$D$2:$D$8, MATCH(R$2, Constants!$A$2:$A$8, 0))</f>
        <v>1.3331643835616438</v>
      </c>
      <c r="S3" s="291">
        <f>SUM($T3:$Y3)</f>
        <v>0</v>
      </c>
      <c r="T3" s="290">
        <f>AA3/INDEX(Constants!$B$2:$B$8, MATCH(T$2, Constants!$A$2:$A$8, 0))</f>
        <v>0</v>
      </c>
      <c r="U3" s="290">
        <f>AB3/INDEX(Constants!$B$2:$B$8, MATCH(U$2, Constants!$A$2:$A$8, 0))</f>
        <v>0</v>
      </c>
      <c r="V3" s="290">
        <f>AC3/INDEX(Constants!$B$2:$B$8, MATCH(V$2, Constants!$A$2:$A$8, 0))</f>
        <v>0</v>
      </c>
      <c r="W3" s="290">
        <f>AD3/INDEX(Constants!$B$2:$B$8, MATCH(W$2, Constants!$A$2:$A$8, 0))</f>
        <v>0</v>
      </c>
      <c r="X3" s="290">
        <f>AE3/INDEX(Constants!$B$2:$B$8, MATCH(X$2, Constants!$A$2:$A$8, 0))</f>
        <v>0</v>
      </c>
      <c r="Y3" s="292">
        <f>AF3/INDEX(Constants!$B$2:$B$8, MATCH(Y$2, Constants!$A$2:$A$8, 0))</f>
        <v>0</v>
      </c>
      <c r="Z3" s="293">
        <f t="shared" ref="Z3:AF3" si="0">SUM(Z$5:Z$14)</f>
        <v>219008</v>
      </c>
      <c r="AA3" s="294">
        <f t="shared" si="0"/>
        <v>0</v>
      </c>
      <c r="AB3" s="295">
        <f t="shared" si="0"/>
        <v>0</v>
      </c>
      <c r="AC3" s="295">
        <f t="shared" si="0"/>
        <v>0</v>
      </c>
      <c r="AD3" s="295">
        <f t="shared" si="0"/>
        <v>0</v>
      </c>
      <c r="AE3" s="295">
        <f t="shared" si="0"/>
        <v>0</v>
      </c>
      <c r="AF3" s="296">
        <f t="shared" si="0"/>
        <v>0</v>
      </c>
      <c r="AG3" s="247">
        <f>MIN($AH3:$AI3)</f>
        <v>93.295758184452453</v>
      </c>
      <c r="AH3" s="248">
        <f>INDEX(RPCs!$F$2:$F$12, MATCH($B$1, RPCs!$A$2:$A$12, 0))</f>
        <v>126.6</v>
      </c>
      <c r="AI3" s="248">
        <f>SUM($AI$16:$AI$25)</f>
        <v>93.295758184452453</v>
      </c>
      <c r="AJ3" s="297">
        <f ca="1">SUM($AK3:$AL3)*1000000</f>
        <v>25000000</v>
      </c>
      <c r="AK3" s="221">
        <f ca="1">IF($L$3&lt;$AH$3, 0, SUMIF(OFFSET(Transmission!$K$2, 0, MATCH($B$1, Transmission!$K$1:$U$1, 0)-1, 26, 1), "x", Transmission!$H$2:$H$27))</f>
        <v>16</v>
      </c>
      <c r="AL3" s="252">
        <f>SUM($AL$16:$AL$25)</f>
        <v>9</v>
      </c>
    </row>
    <row r="4" spans="1:38" x14ac:dyDescent="0.25">
      <c r="A4" s="219" t="s">
        <v>849</v>
      </c>
      <c r="B4" s="219" t="s">
        <v>850</v>
      </c>
      <c r="C4" s="298" t="s">
        <v>1532</v>
      </c>
      <c r="D4" s="299" t="s">
        <v>1531</v>
      </c>
      <c r="E4" s="300" t="s">
        <v>1091</v>
      </c>
      <c r="F4" s="301"/>
      <c r="G4" s="301"/>
      <c r="H4" s="301"/>
      <c r="I4" s="301"/>
      <c r="J4" s="301"/>
      <c r="K4" s="301"/>
      <c r="L4" s="300" t="s">
        <v>1091</v>
      </c>
      <c r="M4" s="301"/>
      <c r="N4" s="301"/>
      <c r="O4" s="301"/>
      <c r="P4" s="301"/>
      <c r="Q4" s="301"/>
      <c r="R4" s="301"/>
      <c r="S4" s="300" t="s">
        <v>1091</v>
      </c>
      <c r="T4" s="302"/>
      <c r="U4" s="302"/>
      <c r="V4" s="302"/>
      <c r="W4" s="302"/>
      <c r="X4" s="302"/>
      <c r="Y4" s="303"/>
      <c r="Z4" s="300" t="s">
        <v>1089</v>
      </c>
      <c r="AA4" s="300"/>
      <c r="AB4" s="302"/>
      <c r="AC4" s="301"/>
      <c r="AD4" s="301"/>
      <c r="AE4" s="301"/>
      <c r="AF4" s="304"/>
      <c r="AG4" s="305" t="s">
        <v>940</v>
      </c>
      <c r="AH4" s="306"/>
      <c r="AI4" s="306"/>
      <c r="AJ4" s="307"/>
      <c r="AK4" s="306"/>
      <c r="AL4" s="308"/>
    </row>
    <row r="5" spans="1:38" outlineLevel="1" x14ac:dyDescent="0.25">
      <c r="A5" s="220" t="s">
        <v>272</v>
      </c>
      <c r="B5" s="106"/>
      <c r="C5" s="106"/>
      <c r="D5" s="106"/>
      <c r="E5" s="174"/>
      <c r="F5" s="107"/>
      <c r="G5" s="107"/>
      <c r="H5" s="107"/>
      <c r="I5" s="107"/>
      <c r="J5" s="107"/>
      <c r="K5" s="107"/>
      <c r="L5" s="118"/>
      <c r="M5" s="119"/>
      <c r="N5" s="11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>
        <f>IF(SUM($AA5:$AF5)&lt;&gt;0, SUM($AA5:$AF5), 640*INDEX('Cities &amp; Towns'!$F$4:$F$259, MATCH($A5, 'Cities &amp; Towns'!$A$4:$A$259, 0)))</f>
        <v>18304</v>
      </c>
      <c r="AA5" s="213"/>
      <c r="AB5" s="213"/>
      <c r="AC5" s="213"/>
      <c r="AD5" s="213"/>
      <c r="AE5" s="213"/>
      <c r="AF5" s="214"/>
      <c r="AG5" s="110"/>
      <c r="AH5" s="111"/>
      <c r="AI5" s="122"/>
      <c r="AJ5" s="110"/>
      <c r="AK5" s="111"/>
      <c r="AL5" s="123"/>
    </row>
    <row r="6" spans="1:38" outlineLevel="1" x14ac:dyDescent="0.25">
      <c r="A6" s="221" t="s">
        <v>273</v>
      </c>
      <c r="B6" s="112"/>
      <c r="C6" s="112"/>
      <c r="D6" s="112"/>
      <c r="E6" s="175"/>
      <c r="F6" s="120"/>
      <c r="G6" s="120"/>
      <c r="H6" s="120"/>
      <c r="I6" s="120"/>
      <c r="J6" s="120"/>
      <c r="K6" s="120"/>
      <c r="L6" s="114"/>
      <c r="M6" s="115"/>
      <c r="N6" s="115"/>
      <c r="O6" s="115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>
        <f>IF(SUM($AA6:$AF6)&lt;&gt;0, SUM($AA6:$AF6), 640*INDEX('Cities &amp; Towns'!$F$4:$F$259, MATCH($A6, 'Cities &amp; Towns'!$A$4:$A$259, 0)))</f>
        <v>3008</v>
      </c>
      <c r="AA6" s="215"/>
      <c r="AB6" s="215"/>
      <c r="AC6" s="215"/>
      <c r="AD6" s="215"/>
      <c r="AE6" s="215"/>
      <c r="AF6" s="216"/>
      <c r="AG6" s="116"/>
      <c r="AH6" s="117"/>
      <c r="AI6" s="124"/>
      <c r="AJ6" s="116"/>
      <c r="AK6" s="117"/>
      <c r="AL6" s="124"/>
    </row>
    <row r="7" spans="1:38" outlineLevel="1" x14ac:dyDescent="0.25">
      <c r="A7" s="220" t="s">
        <v>274</v>
      </c>
      <c r="B7" s="106"/>
      <c r="C7" s="106"/>
      <c r="D7" s="106"/>
      <c r="E7" s="174"/>
      <c r="F7" s="107"/>
      <c r="G7" s="107"/>
      <c r="H7" s="107"/>
      <c r="I7" s="107"/>
      <c r="J7" s="107"/>
      <c r="K7" s="107"/>
      <c r="L7" s="118"/>
      <c r="M7" s="119"/>
      <c r="N7" s="119"/>
      <c r="O7" s="109"/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>
        <f>IF(SUM($AA7:$AF7)&lt;&gt;0, SUM($AA7:$AF7), 640*INDEX('Cities &amp; Towns'!$F$4:$F$259, MATCH($A7, 'Cities &amp; Towns'!$A$4:$A$259, 0)))</f>
        <v>25280</v>
      </c>
      <c r="AA7" s="213"/>
      <c r="AB7" s="213"/>
      <c r="AC7" s="213"/>
      <c r="AD7" s="213"/>
      <c r="AE7" s="213"/>
      <c r="AF7" s="214"/>
      <c r="AG7" s="110"/>
      <c r="AH7" s="111"/>
      <c r="AI7" s="122"/>
      <c r="AJ7" s="110"/>
      <c r="AK7" s="111"/>
      <c r="AL7" s="123"/>
    </row>
    <row r="8" spans="1:38" outlineLevel="1" x14ac:dyDescent="0.25">
      <c r="A8" s="221" t="s">
        <v>275</v>
      </c>
      <c r="B8" s="112"/>
      <c r="C8" s="112"/>
      <c r="D8" s="112"/>
      <c r="E8" s="175"/>
      <c r="F8" s="120"/>
      <c r="G8" s="120"/>
      <c r="H8" s="120"/>
      <c r="I8" s="120"/>
      <c r="J8" s="120"/>
      <c r="K8" s="120"/>
      <c r="L8" s="114"/>
      <c r="M8" s="115"/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>
        <f>IF(SUM($AA8:$AF8)&lt;&gt;0, SUM($AA8:$AF8), 640*INDEX('Cities &amp; Towns'!$F$4:$F$259, MATCH($A8, 'Cities &amp; Towns'!$A$4:$A$259, 0)))</f>
        <v>35648</v>
      </c>
      <c r="AA8" s="215"/>
      <c r="AB8" s="215"/>
      <c r="AC8" s="215"/>
      <c r="AD8" s="215"/>
      <c r="AE8" s="215"/>
      <c r="AF8" s="216"/>
      <c r="AG8" s="116"/>
      <c r="AH8" s="117"/>
      <c r="AI8" s="124"/>
      <c r="AJ8" s="116"/>
      <c r="AK8" s="117"/>
      <c r="AL8" s="124"/>
    </row>
    <row r="9" spans="1:38" outlineLevel="1" x14ac:dyDescent="0.25">
      <c r="A9" s="220" t="s">
        <v>276</v>
      </c>
      <c r="B9" s="106"/>
      <c r="C9" s="106"/>
      <c r="D9" s="106"/>
      <c r="E9" s="174"/>
      <c r="F9" s="107"/>
      <c r="G9" s="107"/>
      <c r="H9" s="107"/>
      <c r="I9" s="107"/>
      <c r="J9" s="107"/>
      <c r="K9" s="107"/>
      <c r="L9" s="118"/>
      <c r="M9" s="119"/>
      <c r="N9" s="11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>
        <f>IF(SUM($AA9:$AF9)&lt;&gt;0, SUM($AA9:$AF9), 640*INDEX('Cities &amp; Towns'!$F$4:$F$259, MATCH($A9, 'Cities &amp; Towns'!$A$4:$A$259, 0)))</f>
        <v>22528</v>
      </c>
      <c r="AA9" s="213"/>
      <c r="AB9" s="213"/>
      <c r="AC9" s="213"/>
      <c r="AD9" s="213"/>
      <c r="AE9" s="213"/>
      <c r="AF9" s="214"/>
      <c r="AG9" s="110"/>
      <c r="AH9" s="111"/>
      <c r="AI9" s="122"/>
      <c r="AJ9" s="110"/>
      <c r="AK9" s="111"/>
      <c r="AL9" s="123"/>
    </row>
    <row r="10" spans="1:38" outlineLevel="1" x14ac:dyDescent="0.25">
      <c r="A10" s="221" t="s">
        <v>277</v>
      </c>
      <c r="B10" s="112"/>
      <c r="C10" s="112"/>
      <c r="D10" s="112"/>
      <c r="E10" s="175"/>
      <c r="F10" s="120"/>
      <c r="G10" s="120"/>
      <c r="H10" s="120"/>
      <c r="I10" s="120"/>
      <c r="J10" s="120"/>
      <c r="K10" s="120"/>
      <c r="L10" s="114"/>
      <c r="M10" s="115"/>
      <c r="N10" s="115"/>
      <c r="O10" s="115"/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>
        <f>IF(SUM($AA10:$AF10)&lt;&gt;0, SUM($AA10:$AF10), 640*INDEX('Cities &amp; Towns'!$F$4:$F$259, MATCH($A10, 'Cities &amp; Towns'!$A$4:$A$259, 0)))</f>
        <v>26560</v>
      </c>
      <c r="AA10" s="215"/>
      <c r="AB10" s="215"/>
      <c r="AC10" s="215"/>
      <c r="AD10" s="215"/>
      <c r="AE10" s="215"/>
      <c r="AF10" s="216"/>
      <c r="AG10" s="116"/>
      <c r="AH10" s="117"/>
      <c r="AI10" s="124"/>
      <c r="AJ10" s="116"/>
      <c r="AK10" s="117"/>
      <c r="AL10" s="124"/>
    </row>
    <row r="11" spans="1:38" outlineLevel="1" x14ac:dyDescent="0.25">
      <c r="A11" s="220" t="s">
        <v>278</v>
      </c>
      <c r="B11" s="106"/>
      <c r="C11" s="106"/>
      <c r="D11" s="106"/>
      <c r="E11" s="174"/>
      <c r="F11" s="107"/>
      <c r="G11" s="107"/>
      <c r="H11" s="107"/>
      <c r="I11" s="107"/>
      <c r="J11" s="107"/>
      <c r="K11" s="107"/>
      <c r="L11" s="118"/>
      <c r="M11" s="119"/>
      <c r="N11" s="119"/>
      <c r="O11" s="109"/>
      <c r="P11" s="109"/>
      <c r="Q11" s="109"/>
      <c r="R11" s="109"/>
      <c r="S11" s="110"/>
      <c r="T11" s="111"/>
      <c r="U11" s="111"/>
      <c r="V11" s="111"/>
      <c r="W11" s="111"/>
      <c r="X11" s="111"/>
      <c r="Y11" s="111"/>
      <c r="Z11" s="147">
        <f>IF(SUM($AA11:$AF11)&lt;&gt;0, SUM($AA11:$AF11), 640*INDEX('Cities &amp; Towns'!$F$4:$F$259, MATCH($A11, 'Cities &amp; Towns'!$A$4:$A$259, 0)))</f>
        <v>31552</v>
      </c>
      <c r="AA11" s="213"/>
      <c r="AB11" s="213"/>
      <c r="AC11" s="213"/>
      <c r="AD11" s="213"/>
      <c r="AE11" s="213"/>
      <c r="AF11" s="214"/>
      <c r="AG11" s="110"/>
      <c r="AH11" s="111"/>
      <c r="AI11" s="122"/>
      <c r="AJ11" s="110"/>
      <c r="AK11" s="111"/>
      <c r="AL11" s="123"/>
    </row>
    <row r="12" spans="1:38" outlineLevel="1" x14ac:dyDescent="0.25">
      <c r="A12" s="221" t="s">
        <v>279</v>
      </c>
      <c r="B12" s="112"/>
      <c r="C12" s="112"/>
      <c r="D12" s="112"/>
      <c r="E12" s="175"/>
      <c r="F12" s="120"/>
      <c r="G12" s="120"/>
      <c r="H12" s="120"/>
      <c r="I12" s="120"/>
      <c r="J12" s="120"/>
      <c r="K12" s="120"/>
      <c r="L12" s="114"/>
      <c r="M12" s="115"/>
      <c r="N12" s="115"/>
      <c r="O12" s="115"/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>
        <f>IF(SUM($AA12:$AF12)&lt;&gt;0, SUM($AA12:$AF12), 640*INDEX('Cities &amp; Towns'!$F$4:$F$259, MATCH($A12, 'Cities &amp; Towns'!$A$4:$A$259, 0)))</f>
        <v>27904</v>
      </c>
      <c r="AA12" s="215"/>
      <c r="AB12" s="215"/>
      <c r="AC12" s="215"/>
      <c r="AD12" s="215"/>
      <c r="AE12" s="215"/>
      <c r="AF12" s="216"/>
      <c r="AG12" s="116"/>
      <c r="AH12" s="117"/>
      <c r="AI12" s="124"/>
      <c r="AJ12" s="116"/>
      <c r="AK12" s="117"/>
      <c r="AL12" s="124"/>
    </row>
    <row r="13" spans="1:38" outlineLevel="1" x14ac:dyDescent="0.25">
      <c r="A13" s="220" t="s">
        <v>280</v>
      </c>
      <c r="B13" s="106"/>
      <c r="C13" s="106"/>
      <c r="D13" s="106"/>
      <c r="E13" s="174"/>
      <c r="F13" s="107"/>
      <c r="G13" s="107"/>
      <c r="H13" s="107"/>
      <c r="I13" s="107"/>
      <c r="J13" s="107"/>
      <c r="K13" s="107"/>
      <c r="L13" s="118"/>
      <c r="M13" s="119"/>
      <c r="N13" s="119"/>
      <c r="O13" s="109"/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>
        <f>IF(SUM($AA13:$AF13)&lt;&gt;0, SUM($AA13:$AF13), 640*INDEX('Cities &amp; Towns'!$F$4:$F$259, MATCH($A13, 'Cities &amp; Towns'!$A$4:$A$259, 0)))</f>
        <v>15744</v>
      </c>
      <c r="AA13" s="213"/>
      <c r="AB13" s="213"/>
      <c r="AC13" s="213"/>
      <c r="AD13" s="213"/>
      <c r="AE13" s="213"/>
      <c r="AF13" s="214"/>
      <c r="AG13" s="110"/>
      <c r="AH13" s="111"/>
      <c r="AI13" s="122"/>
      <c r="AJ13" s="110"/>
      <c r="AK13" s="111"/>
      <c r="AL13" s="123"/>
    </row>
    <row r="14" spans="1:38" outlineLevel="1" x14ac:dyDescent="0.25">
      <c r="A14" s="221" t="s">
        <v>281</v>
      </c>
      <c r="B14" s="112"/>
      <c r="C14" s="112"/>
      <c r="D14" s="112"/>
      <c r="E14" s="175"/>
      <c r="F14" s="120"/>
      <c r="G14" s="120"/>
      <c r="H14" s="120"/>
      <c r="I14" s="120"/>
      <c r="J14" s="120"/>
      <c r="K14" s="120"/>
      <c r="L14" s="114"/>
      <c r="M14" s="115"/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>
        <f>IF(SUM($AA14:$AF14)&lt;&gt;0, SUM($AA14:$AF14), 640*INDEX('Cities &amp; Towns'!$F$4:$F$259, MATCH($A14, 'Cities &amp; Towns'!$A$4:$A$259, 0)))</f>
        <v>12480</v>
      </c>
      <c r="AA14" s="215"/>
      <c r="AB14" s="215"/>
      <c r="AC14" s="215"/>
      <c r="AD14" s="215"/>
      <c r="AE14" s="215"/>
      <c r="AF14" s="216"/>
      <c r="AG14" s="116"/>
      <c r="AH14" s="117"/>
      <c r="AI14" s="124"/>
      <c r="AJ14" s="116"/>
      <c r="AK14" s="117"/>
      <c r="AL14" s="124"/>
    </row>
    <row r="15" spans="1:38" x14ac:dyDescent="0.25">
      <c r="A15" s="222" t="s">
        <v>852</v>
      </c>
      <c r="B15" s="141" t="s">
        <v>1571</v>
      </c>
      <c r="C15" s="170" t="s">
        <v>1572</v>
      </c>
      <c r="D15" s="170" t="s">
        <v>1573</v>
      </c>
      <c r="E15" s="176" t="s">
        <v>853</v>
      </c>
      <c r="F15" s="142"/>
      <c r="G15" s="142"/>
      <c r="H15" s="142"/>
      <c r="I15" s="142"/>
      <c r="J15" s="142"/>
      <c r="K15" s="142"/>
      <c r="L15" s="143"/>
      <c r="M15" s="142"/>
      <c r="N15" s="142"/>
      <c r="O15" s="142"/>
      <c r="P15" s="142"/>
      <c r="Q15" s="142"/>
      <c r="R15" s="142"/>
      <c r="S15" s="45"/>
      <c r="T15" s="142"/>
      <c r="U15" s="142"/>
      <c r="V15" s="142"/>
      <c r="W15" s="142"/>
      <c r="X15" s="142"/>
      <c r="Y15" s="142"/>
      <c r="Z15" s="148"/>
      <c r="AA15" s="149"/>
      <c r="AB15" s="149"/>
      <c r="AC15" s="149"/>
      <c r="AD15" s="149"/>
      <c r="AE15" s="149"/>
      <c r="AF15" s="149"/>
      <c r="AG15" s="45"/>
      <c r="AH15" s="142"/>
      <c r="AI15" s="142"/>
      <c r="AJ15" s="45"/>
      <c r="AK15" s="142"/>
      <c r="AL15" s="144"/>
    </row>
    <row r="16" spans="1:38" outlineLevel="1" x14ac:dyDescent="0.25">
      <c r="A16" s="220" t="s">
        <v>272</v>
      </c>
      <c r="B16" s="38">
        <f>IF(ISBLANK($B5), INDEX('Cities &amp; Towns'!$E$4:$E$259, MATCH($A16, 'Cities &amp; Towns'!$A$4:$A$259, 0)), $B5)</f>
        <v>568</v>
      </c>
      <c r="C16" s="38">
        <f>IF(ISBLANK($C5), INDEX('Cities &amp; Towns'!$Q$4:$Q$259, MATCH($A16, 'Cities &amp; Towns'!$A$4:$A$259, 0)), $C5)</f>
        <v>370.86336</v>
      </c>
      <c r="D16" s="234">
        <f xml:space="preserve"> IF(ISBLANK($D5), IF(INDEX('Cities &amp; Towns'!$Z$4:$Z$259, MATCH($A16, 'Cities &amp; Towns'!$A$4:$A$259, 0)) = 0, "", INDEX('Cities &amp; Towns'!$Z$4:$Z$259, MATCH($A16, 'Cities &amp; Towns'!$A$4:$A$259, 0))), $D5)</f>
        <v>3255.3420000000001</v>
      </c>
      <c r="E16" s="177" cm="1">
        <f t="array" ref="E16">IF(ISBLANK(E5), MAX(0, ($E$3-SUM($E$5:$E$14))*(IF($B$3=0, 0, $B$3*$B16/SUM(IF(ISBLANK(E$5:E$14), B$16:B$25, 0))) + IF($C$3=0, 0, $C$3*$C16/SUM(IF(ISBLANK(E$5:E$14), C$16:C$25, 0))) + IF($D$3=0, 0, $D$3*$D16/SUM(IF(ISBLANK(E$5:E$14), D$16:D$25, 0))) + IF(1-SUM($B$3:$D$3)&lt;=0, 0, ((1-SUM($B$3:$D$3))*$Z16/SUM(IF(ISBLANK(E$5:E$14), Z$16:Z$25, 0)))))), E5)</f>
        <v>10349.464760075349</v>
      </c>
      <c r="F16" s="40">
        <f t="shared" ref="F16:K16" si="1">IF(ISBLANK(F5),F$3,F5)</f>
        <v>0.83799999999999997</v>
      </c>
      <c r="G16" s="40">
        <f t="shared" si="1"/>
        <v>0.1</v>
      </c>
      <c r="H16" s="40">
        <f t="shared" si="1"/>
        <v>3.2000000000000001E-2</v>
      </c>
      <c r="I16" s="40">
        <f t="shared" si="1"/>
        <v>0</v>
      </c>
      <c r="J16" s="40">
        <f t="shared" si="1"/>
        <v>0</v>
      </c>
      <c r="K16" s="40">
        <f t="shared" si="1"/>
        <v>0.03</v>
      </c>
      <c r="L16" s="44">
        <f>IF(ISBLANK($L5), SUM($M16:$R16), $L5)</f>
        <v>7.2011461274669237</v>
      </c>
      <c r="M16" s="41">
        <f t="shared" ref="M16:R16" si="2">IF(ISBLANK(M5), IF(ISBLANK($L5), MAX(0, (M$3-SUM(M$5:M$14))*(IF($B$3=0, 0, $B$3*$B16/SUM($B$16:$B$25)) + IF($C$3=0, 0, $C$3*$C16/SUM($C$16:$C$25)) + IF($D$3=0, 0, $D$3*$D16/SUM($D$16:$D$25)) + (1-SUM($B$3:$D$3))*IF(SUM(AA$16:AA$25)=0, $Z16/SUM($Z$16:$Z$25), AA16/SUM(AA$16:AA$25)))), $L5*(M$3/$L$3)), M5)</f>
        <v>6.6003435836705799</v>
      </c>
      <c r="N16" s="41">
        <f t="shared" si="2"/>
        <v>0.36188795902545245</v>
      </c>
      <c r="O16" s="41">
        <f t="shared" si="2"/>
        <v>0.16802783983886918</v>
      </c>
      <c r="P16" s="41">
        <f t="shared" si="2"/>
        <v>0</v>
      </c>
      <c r="Q16" s="41">
        <f t="shared" si="2"/>
        <v>0</v>
      </c>
      <c r="R16" s="41">
        <f t="shared" si="2"/>
        <v>7.0886744932022933E-2</v>
      </c>
      <c r="S16" s="44">
        <f t="shared" ref="S16" si="3">SUM(T16:Y16)</f>
        <v>4.8913611066666673</v>
      </c>
      <c r="T16" s="41">
        <f>IF(ISBLANK(T5),AA16/INDEX(Constants!$B$2:$B$8, MATCH(T$2, Constants!$A$2:$A$8, 0)),T5)</f>
        <v>0</v>
      </c>
      <c r="U16" s="41">
        <f>IF(ISBLANK(U5),AB16/INDEX(Constants!$B$2:$B$8, MATCH(U$2, Constants!$A$2:$A$8, 0)),U5)</f>
        <v>4.8913611066666673</v>
      </c>
      <c r="V16" s="41">
        <f>IF(ISBLANK(V5),AC16/INDEX(Constants!$B$2:$B$8, MATCH(V$2, Constants!$A$2:$A$8, 0)),V5)</f>
        <v>0</v>
      </c>
      <c r="W16" s="41">
        <f>IF(ISBLANK(W5),AD16/INDEX(Constants!$B$2:$B$8, MATCH(W$2, Constants!$A$2:$A$8, 0)),W5)</f>
        <v>0</v>
      </c>
      <c r="X16" s="41">
        <f>IF(ISBLANK(X5),AE16/INDEX(Constants!$B$2:$B$8, MATCH(X$2, Constants!$A$2:$A$8, 0)),X5)</f>
        <v>0</v>
      </c>
      <c r="Y16" s="41">
        <f>IF(ISBLANK(Y5),AF16/INDEX(Constants!$B$2:$B$8, MATCH(Y$2, Constants!$A$2:$A$8, 0)),Y5)</f>
        <v>0</v>
      </c>
      <c r="Z16" s="39">
        <f>IF(SUM($AA16, $AC16:$AF16)&lt;&gt;0, SUM($AA16:$AF16), $Z5+$AB16)</f>
        <v>18311.337041660001</v>
      </c>
      <c r="AA16" s="150">
        <f>AA5</f>
        <v>0</v>
      </c>
      <c r="AB16" s="150">
        <f>IF(ISBLANK($AB5), INDEX('Cities &amp; Towns'!$G$4:$G$259, MATCH($A5, 'Cities &amp; Towns'!$A$4:$A$259, 0)), $AB5)</f>
        <v>7.3370416600000006</v>
      </c>
      <c r="AC16" s="150">
        <f>AC5</f>
        <v>0</v>
      </c>
      <c r="AD16" s="150">
        <f>AD5</f>
        <v>0</v>
      </c>
      <c r="AE16" s="150">
        <f>AE5</f>
        <v>0</v>
      </c>
      <c r="AF16" s="150">
        <f>AF5</f>
        <v>0</v>
      </c>
      <c r="AG16" s="43"/>
      <c r="AH16" s="42"/>
      <c r="AI16" s="41">
        <f>INDEX('Cities &amp; Towns'!$Y$4:$Y$259, MATCH($A16, 'Cities &amp; Towns'!$A$4:$A$259, 0))</f>
        <v>3.2978826471689384</v>
      </c>
      <c r="AJ16" s="43"/>
      <c r="AK16" s="42"/>
      <c r="AL16" s="66">
        <f t="shared" ref="AL16:AL25" si="4">IF($L16&gt;$AI16, 1, "")</f>
        <v>1</v>
      </c>
    </row>
    <row r="17" spans="1:38" outlineLevel="1" x14ac:dyDescent="0.25">
      <c r="A17" s="221" t="s">
        <v>273</v>
      </c>
      <c r="B17" s="1">
        <f>IF(ISBLANK($B6), INDEX('Cities &amp; Towns'!$E$4:$E$259, MATCH($A17, 'Cities &amp; Towns'!$A$4:$A$259, 0)), $B6)</f>
        <v>229</v>
      </c>
      <c r="C17" s="1">
        <f>IF(ISBLANK($C6), INDEX('Cities &amp; Towns'!$Q$4:$Q$259, MATCH($A17, 'Cities &amp; Towns'!$A$4:$A$259, 0)), $C6)</f>
        <v>73.058399999999992</v>
      </c>
      <c r="D17" s="1" t="str">
        <f xml:space="preserve"> IF(ISBLANK($D6), IF(INDEX('Cities &amp; Towns'!$Z$4:$Z$259, MATCH($A17, 'Cities &amp; Towns'!$A$4:$A$259, 0)) = 0, "", INDEX('Cities &amp; Towns'!$Z$4:$Z$259, MATCH($A17, 'Cities &amp; Towns'!$A$4:$A$259, 0))), $D6)</f>
        <v/>
      </c>
      <c r="E17" s="178" cm="1">
        <f t="array" ref="E17">IF(ISBLANK(E6), MAX(0, ($E$3-SUM($E$5:$E$14))*(IF($B$3=0, 0, $B$3*$B17/SUM(IF(ISBLANK(E$5:E$14), B$16:B$25, 0))) + IF($C$3=0, 0, $C$3*$C17/SUM(IF(ISBLANK(E$5:E$14), C$16:C$25, 0))) + IF($D$3=0, 0, $D$3*$D17/SUM(IF(ISBLANK(E$5:E$14), D$16:D$25, 0))) + IF(1-SUM($B$3:$D$3)&lt;=0, 0, ((1-SUM($B$3:$D$3))*$Z17/SUM(IF(ISBLANK(E$5:E$14), Z$16:Z$25, 0)))))), E6)</f>
        <v>2232.1124121498078</v>
      </c>
      <c r="F17" s="14">
        <f t="shared" ref="F17:K17" si="5">IF(ISBLANK(F6),F$3,F6)</f>
        <v>0.83799999999999997</v>
      </c>
      <c r="G17" s="14">
        <f t="shared" si="5"/>
        <v>0.1</v>
      </c>
      <c r="H17" s="14">
        <f t="shared" si="5"/>
        <v>3.2000000000000001E-2</v>
      </c>
      <c r="I17" s="14">
        <f t="shared" si="5"/>
        <v>0</v>
      </c>
      <c r="J17" s="14">
        <f t="shared" si="5"/>
        <v>0</v>
      </c>
      <c r="K17" s="14">
        <f t="shared" si="5"/>
        <v>0.03</v>
      </c>
      <c r="L17" s="4">
        <f t="shared" ref="L17:L25" si="6">IF(ISBLANK($L6), SUM($M17:$R17), $L6)</f>
        <v>1.5912483245140032</v>
      </c>
      <c r="M17" s="3">
        <f t="shared" ref="M17:R17" si="7">IF(ISBLANK(M6), IF(ISBLANK($L6), MAX(0, (M$3-SUM(M$5:M$14))*(IF($B$3=0, 0, $B$3*$B17/SUM($B$16:$B$25)) + IF($C$3=0, 0, $C$3*$C17/SUM($C$16:$C$25)) + IF($D$3=0, 0, $D$3*$D17/SUM($D$16:$D$25)) + (1-SUM($B$3:$D$3))*IF(SUM(AA$16:AA$25)=0, $Z17/SUM($Z$16:$Z$25), AA17/SUM(AA$16:AA$25)))), $L6*(M$3/$L$3)), M6)</f>
        <v>1.4235237453436369</v>
      </c>
      <c r="N17" s="3">
        <f t="shared" si="7"/>
        <v>0.11619687001114952</v>
      </c>
      <c r="O17" s="3">
        <f t="shared" si="7"/>
        <v>3.62392679801085E-2</v>
      </c>
      <c r="P17" s="3">
        <f t="shared" si="7"/>
        <v>0</v>
      </c>
      <c r="Q17" s="3">
        <f t="shared" si="7"/>
        <v>0</v>
      </c>
      <c r="R17" s="3">
        <f t="shared" si="7"/>
        <v>1.5288441179108271E-2</v>
      </c>
      <c r="S17" s="4">
        <f t="shared" ref="S17:S25" si="8">SUM(T17:Y17)</f>
        <v>1.1943408333333334</v>
      </c>
      <c r="T17" s="3">
        <f>IF(ISBLANK(T6),AA17/INDEX(Constants!$B$2:$B$8, MATCH(T$2, Constants!$A$2:$A$8, 0)),T6)</f>
        <v>0</v>
      </c>
      <c r="U17" s="3">
        <f>IF(ISBLANK(U6),AB17/INDEX(Constants!$B$2:$B$8, MATCH(U$2, Constants!$A$2:$A$8, 0)),U6)</f>
        <v>1.1943408333333334</v>
      </c>
      <c r="V17" s="3">
        <f>IF(ISBLANK(V6),AC17/INDEX(Constants!$B$2:$B$8, MATCH(V$2, Constants!$A$2:$A$8, 0)),V6)</f>
        <v>0</v>
      </c>
      <c r="W17" s="3">
        <f>IF(ISBLANK(W6),AD17/INDEX(Constants!$B$2:$B$8, MATCH(W$2, Constants!$A$2:$A$8, 0)),W6)</f>
        <v>0</v>
      </c>
      <c r="X17" s="3">
        <f>IF(ISBLANK(X6),AE17/INDEX(Constants!$B$2:$B$8, MATCH(X$2, Constants!$A$2:$A$8, 0)),X6)</f>
        <v>0</v>
      </c>
      <c r="Y17" s="132">
        <f>IF(ISBLANK(Y6),AF17/INDEX(Constants!$B$2:$B$8, MATCH(Y$2, Constants!$A$2:$A$8, 0)),Y6)</f>
        <v>0</v>
      </c>
      <c r="Z17" s="18">
        <f t="shared" ref="Z17:Z25" si="9">IF(SUM($AA17, $AC17:$AF17)&lt;&gt;0, SUM($AA17:$AF17), $Z6+$AB17)</f>
        <v>3009.79151125</v>
      </c>
      <c r="AA17" s="1">
        <f t="shared" ref="AA17:AA25" si="10">AA6</f>
        <v>0</v>
      </c>
      <c r="AB17" s="1">
        <f>IF(ISBLANK($AB6), INDEX('Cities &amp; Towns'!$G$4:$G$259, MATCH($A6, 'Cities &amp; Towns'!$A$4:$A$259, 0)), $AB6)</f>
        <v>1.7915112500000001</v>
      </c>
      <c r="AC17" s="1">
        <f t="shared" ref="AC17:AF17" si="11">AC6</f>
        <v>0</v>
      </c>
      <c r="AD17" s="1">
        <f t="shared" si="11"/>
        <v>0</v>
      </c>
      <c r="AE17" s="1">
        <f t="shared" si="11"/>
        <v>0</v>
      </c>
      <c r="AF17" s="1">
        <f t="shared" si="11"/>
        <v>0</v>
      </c>
      <c r="AG17" s="5"/>
      <c r="AI17" s="3">
        <f>INDEX('Cities &amp; Towns'!$Y$4:$Y$259, MATCH($A17, 'Cities &amp; Towns'!$A$4:$A$259, 0))</f>
        <v>0.49922658565227629</v>
      </c>
      <c r="AJ17" s="5"/>
      <c r="AL17" s="11">
        <f t="shared" si="4"/>
        <v>1</v>
      </c>
    </row>
    <row r="18" spans="1:38" outlineLevel="1" x14ac:dyDescent="0.25">
      <c r="A18" s="220" t="s">
        <v>274</v>
      </c>
      <c r="B18" s="38">
        <f>IF(ISBLANK($B7), INDEX('Cities &amp; Towns'!$E$4:$E$259, MATCH($A18, 'Cities &amp; Towns'!$A$4:$A$259, 0)), $B7)</f>
        <v>1392</v>
      </c>
      <c r="C18" s="38">
        <f>IF(ISBLANK($C7), INDEX('Cities &amp; Towns'!$Q$4:$Q$259, MATCH($A18, 'Cities &amp; Towns'!$A$4:$A$259, 0)), $C7)</f>
        <v>1232.1903599999998</v>
      </c>
      <c r="D18" s="38">
        <f xml:space="preserve"> IF(ISBLANK($D7), IF(INDEX('Cities &amp; Towns'!$Z$4:$Z$259, MATCH($A18, 'Cities &amp; Towns'!$A$4:$A$259, 0)) = 0, "", INDEX('Cities &amp; Towns'!$Z$4:$Z$259, MATCH($A18, 'Cities &amp; Towns'!$A$4:$A$259, 0))), $D7)</f>
        <v>7032.7740000000003</v>
      </c>
      <c r="E18" s="177" cm="1">
        <f t="array" ref="E18">IF(ISBLANK(E7), MAX(0, ($E$3-SUM($E$5:$E$14))*(IF($B$3=0, 0, $B$3*$B18/SUM(IF(ISBLANK(E$5:E$14), B$16:B$25, 0))) + IF($C$3=0, 0, $C$3*$C18/SUM(IF(ISBLANK(E$5:E$14), C$16:C$25, 0))) + IF($D$3=0, 0, $D$3*$D18/SUM(IF(ISBLANK(E$5:E$14), D$16:D$25, 0))) + IF(1-SUM($B$3:$D$3)&lt;=0, 0, ((1-SUM($B$3:$D$3))*$Z18/SUM(IF(ISBLANK(E$5:E$14), Z$16:Z$25, 0)))))), E7)</f>
        <v>16675.878782643664</v>
      </c>
      <c r="F18" s="40">
        <f t="shared" ref="F18:K18" si="12">IF(ISBLANK(F7),F$3,F7)</f>
        <v>0.83799999999999997</v>
      </c>
      <c r="G18" s="40">
        <f t="shared" si="12"/>
        <v>0.1</v>
      </c>
      <c r="H18" s="40">
        <f t="shared" si="12"/>
        <v>3.2000000000000001E-2</v>
      </c>
      <c r="I18" s="40">
        <f t="shared" si="12"/>
        <v>0</v>
      </c>
      <c r="J18" s="40">
        <f t="shared" si="12"/>
        <v>0</v>
      </c>
      <c r="K18" s="40">
        <f t="shared" si="12"/>
        <v>0.03</v>
      </c>
      <c r="L18" s="44">
        <f t="shared" si="6"/>
        <v>11.920664220515947</v>
      </c>
      <c r="M18" s="41">
        <f t="shared" ref="M18:R18" si="13">IF(ISBLANK(M7), IF(ISBLANK($L7), MAX(0, (M$3-SUM(M$5:M$14))*(IF($B$3=0, 0, $B$3*$B18/SUM($B$16:$B$25)) + IF($C$3=0, 0, $C$3*$C18/SUM($C$16:$C$25)) + IF($D$3=0, 0, $D$3*$D18/SUM($D$16:$D$25)) + (1-SUM($B$3:$D$3))*IF(SUM(AA$16:AA$25)=0, $Z18/SUM($Z$16:$Z$25), AA18/SUM(AA$16:AA$25)))), $L7*(M$3/$L$3)), M7)</f>
        <v>10.63499727538462</v>
      </c>
      <c r="N18" s="41">
        <f t="shared" si="13"/>
        <v>0.90070880986481883</v>
      </c>
      <c r="O18" s="41">
        <f t="shared" si="13"/>
        <v>0.27073978744018123</v>
      </c>
      <c r="P18" s="41">
        <f t="shared" si="13"/>
        <v>0</v>
      </c>
      <c r="Q18" s="41">
        <f t="shared" si="13"/>
        <v>0</v>
      </c>
      <c r="R18" s="41">
        <f t="shared" si="13"/>
        <v>0.11421834782632645</v>
      </c>
      <c r="S18" s="44">
        <f t="shared" si="8"/>
        <v>12.34931948</v>
      </c>
      <c r="T18" s="41">
        <f>IF(ISBLANK(T7),AA18/INDEX(Constants!$B$2:$B$8, MATCH(T$2, Constants!$A$2:$A$8, 0)),T7)</f>
        <v>0</v>
      </c>
      <c r="U18" s="41">
        <f>IF(ISBLANK(U7),AB18/INDEX(Constants!$B$2:$B$8, MATCH(U$2, Constants!$A$2:$A$8, 0)),U7)</f>
        <v>12.34931948</v>
      </c>
      <c r="V18" s="41">
        <f>IF(ISBLANK(V7),AC18/INDEX(Constants!$B$2:$B$8, MATCH(V$2, Constants!$A$2:$A$8, 0)),V7)</f>
        <v>0</v>
      </c>
      <c r="W18" s="41">
        <f>IF(ISBLANK(W7),AD18/INDEX(Constants!$B$2:$B$8, MATCH(W$2, Constants!$A$2:$A$8, 0)),W7)</f>
        <v>0</v>
      </c>
      <c r="X18" s="41">
        <f>IF(ISBLANK(X7),AE18/INDEX(Constants!$B$2:$B$8, MATCH(X$2, Constants!$A$2:$A$8, 0)),X7)</f>
        <v>0</v>
      </c>
      <c r="Y18" s="41">
        <f>IF(ISBLANK(Y7),AF18/INDEX(Constants!$B$2:$B$8, MATCH(Y$2, Constants!$A$2:$A$8, 0)),Y7)</f>
        <v>0</v>
      </c>
      <c r="Z18" s="39">
        <f t="shared" si="9"/>
        <v>25298.523979220001</v>
      </c>
      <c r="AA18" s="150">
        <f t="shared" si="10"/>
        <v>0</v>
      </c>
      <c r="AB18" s="150">
        <f>IF(ISBLANK($AB7), INDEX('Cities &amp; Towns'!$G$4:$G$259, MATCH($A7, 'Cities &amp; Towns'!$A$4:$A$259, 0)), $AB7)</f>
        <v>18.523979220000001</v>
      </c>
      <c r="AC18" s="150">
        <f t="shared" ref="AC18:AF18" si="14">AC7</f>
        <v>0</v>
      </c>
      <c r="AD18" s="150">
        <f t="shared" si="14"/>
        <v>0</v>
      </c>
      <c r="AE18" s="150">
        <f t="shared" si="14"/>
        <v>0</v>
      </c>
      <c r="AF18" s="150">
        <f t="shared" si="14"/>
        <v>0</v>
      </c>
      <c r="AG18" s="43"/>
      <c r="AH18" s="42"/>
      <c r="AI18" s="41">
        <f>INDEX('Cities &amp; Towns'!$Y$4:$Y$259, MATCH($A18, 'Cities &amp; Towns'!$A$4:$A$259, 0))</f>
        <v>4.4175195534306475</v>
      </c>
      <c r="AJ18" s="43"/>
      <c r="AK18" s="42"/>
      <c r="AL18" s="66">
        <f t="shared" si="4"/>
        <v>1</v>
      </c>
    </row>
    <row r="19" spans="1:38" outlineLevel="1" x14ac:dyDescent="0.25">
      <c r="A19" s="221" t="s">
        <v>275</v>
      </c>
      <c r="B19" s="1">
        <f>IF(ISBLANK($B8), INDEX('Cities &amp; Towns'!$E$4:$E$259, MATCH($A19, 'Cities &amp; Towns'!$A$4:$A$259, 0)), $B8)</f>
        <v>3005</v>
      </c>
      <c r="C19" s="1">
        <f>IF(ISBLANK($C8), INDEX('Cities &amp; Towns'!$Q$4:$Q$259, MATCH($A19, 'Cities &amp; Towns'!$A$4:$A$259, 0)), $C8)</f>
        <v>5501.5471799999987</v>
      </c>
      <c r="D19" s="1">
        <f xml:space="preserve"> IF(ISBLANK($D8), IF(INDEX('Cities &amp; Towns'!$Z$4:$Z$259, MATCH($A19, 'Cities &amp; Towns'!$A$4:$A$259, 0)) = 0, "", INDEX('Cities &amp; Towns'!$Z$4:$Z$259, MATCH($A19, 'Cities &amp; Towns'!$A$4:$A$259, 0))), $D8)</f>
        <v>20334.735000000001</v>
      </c>
      <c r="E19" s="178" cm="1">
        <f t="array" ref="E19">IF(ISBLANK(E8), MAX(0, ($E$3-SUM($E$5:$E$14))*(IF($B$3=0, 0, $B$3*$B19/SUM(IF(ISBLANK(E$5:E$14), B$16:B$25, 0))) + IF($C$3=0, 0, $C$3*$C19/SUM(IF(ISBLANK(E$5:E$14), C$16:C$25, 0))) + IF($D$3=0, 0, $D$3*$D19/SUM(IF(ISBLANK(E$5:E$14), D$16:D$25, 0))) + IF(1-SUM($B$3:$D$3)&lt;=0, 0, ((1-SUM($B$3:$D$3))*$Z19/SUM(IF(ISBLANK(E$5:E$14), Z$16:Z$25, 0)))))), E8)</f>
        <v>27598.673485000574</v>
      </c>
      <c r="F19" s="14">
        <f t="shared" ref="F19:K19" si="15">IF(ISBLANK(F8),F$3,F8)</f>
        <v>0.83799999999999997</v>
      </c>
      <c r="G19" s="14">
        <f t="shared" si="15"/>
        <v>0.1</v>
      </c>
      <c r="H19" s="14">
        <f t="shared" si="15"/>
        <v>3.2000000000000001E-2</v>
      </c>
      <c r="I19" s="14">
        <f t="shared" si="15"/>
        <v>0</v>
      </c>
      <c r="J19" s="14">
        <f t="shared" si="15"/>
        <v>0</v>
      </c>
      <c r="K19" s="14">
        <f t="shared" si="15"/>
        <v>0.03</v>
      </c>
      <c r="L19" s="4">
        <f t="shared" si="6"/>
        <v>20.058016353763836</v>
      </c>
      <c r="M19" s="3">
        <f t="shared" ref="M19:R19" si="16">IF(ISBLANK(M8), IF(ISBLANK($L8), MAX(0, (M$3-SUM(M$5:M$14))*(IF($B$3=0, 0, $B$3*$B19/SUM($B$16:$B$25)) + IF($C$3=0, 0, $C$3*$C19/SUM($C$16:$C$25)) + IF($D$3=0, 0, $D$3*$D19/SUM($D$16:$D$25)) + (1-SUM($B$3:$D$3))*IF(SUM(AA$16:AA$25)=0, $Z19/SUM($Z$16:$Z$25), AA19/SUM(AA$16:AA$25)))), $L8*(M$3/$L$3)), M8)</f>
        <v>17.600980502610717</v>
      </c>
      <c r="N19" s="3">
        <f t="shared" si="16"/>
        <v>1.8199279650204314</v>
      </c>
      <c r="O19" s="3">
        <f t="shared" si="16"/>
        <v>0.44807587596145021</v>
      </c>
      <c r="P19" s="3">
        <f t="shared" si="16"/>
        <v>0</v>
      </c>
      <c r="Q19" s="3">
        <f t="shared" si="16"/>
        <v>0</v>
      </c>
      <c r="R19" s="3">
        <f t="shared" si="16"/>
        <v>0.1890320101712368</v>
      </c>
      <c r="S19" s="4">
        <f t="shared" si="8"/>
        <v>23.400019816666667</v>
      </c>
      <c r="T19" s="3">
        <f>IF(ISBLANK(T8),AA19/INDEX(Constants!$B$2:$B$8, MATCH(T$2, Constants!$A$2:$A$8, 0)),T8)</f>
        <v>0</v>
      </c>
      <c r="U19" s="3">
        <f>IF(ISBLANK(U8),AB19/INDEX(Constants!$B$2:$B$8, MATCH(U$2, Constants!$A$2:$A$8, 0)),U8)</f>
        <v>23.400019816666667</v>
      </c>
      <c r="V19" s="3">
        <f>IF(ISBLANK(V8),AC19/INDEX(Constants!$B$2:$B$8, MATCH(V$2, Constants!$A$2:$A$8, 0)),V8)</f>
        <v>0</v>
      </c>
      <c r="W19" s="3">
        <f>IF(ISBLANK(W8),AD19/INDEX(Constants!$B$2:$B$8, MATCH(W$2, Constants!$A$2:$A$8, 0)),W8)</f>
        <v>0</v>
      </c>
      <c r="X19" s="3">
        <f>IF(ISBLANK(X8),AE19/INDEX(Constants!$B$2:$B$8, MATCH(X$2, Constants!$A$2:$A$8, 0)),X8)</f>
        <v>0</v>
      </c>
      <c r="Y19" s="132">
        <f>IF(ISBLANK(Y8),AF19/INDEX(Constants!$B$2:$B$8, MATCH(Y$2, Constants!$A$2:$A$8, 0)),Y8)</f>
        <v>0</v>
      </c>
      <c r="Z19" s="18">
        <f t="shared" si="9"/>
        <v>35683.100029724999</v>
      </c>
      <c r="AA19" s="1">
        <f t="shared" si="10"/>
        <v>0</v>
      </c>
      <c r="AB19" s="1">
        <f>IF(ISBLANK($AB8), INDEX('Cities &amp; Towns'!$G$4:$G$259, MATCH($A8, 'Cities &amp; Towns'!$A$4:$A$259, 0)), $AB8)</f>
        <v>35.100029724999999</v>
      </c>
      <c r="AC19" s="1">
        <f t="shared" ref="AC19:AF19" si="17">AC8</f>
        <v>0</v>
      </c>
      <c r="AD19" s="1">
        <f t="shared" si="17"/>
        <v>0</v>
      </c>
      <c r="AE19" s="1">
        <f t="shared" si="17"/>
        <v>0</v>
      </c>
      <c r="AF19" s="1">
        <f t="shared" si="17"/>
        <v>0</v>
      </c>
      <c r="AG19" s="5"/>
      <c r="AI19" s="3">
        <f>INDEX('Cities &amp; Towns'!$Y$4:$Y$259, MATCH($A19, 'Cities &amp; Towns'!$A$4:$A$259, 0))</f>
        <v>7.9525045541406145</v>
      </c>
      <c r="AJ19" s="5"/>
      <c r="AL19" s="11">
        <f t="shared" si="4"/>
        <v>1</v>
      </c>
    </row>
    <row r="20" spans="1:38" outlineLevel="1" x14ac:dyDescent="0.25">
      <c r="A20" s="220" t="s">
        <v>276</v>
      </c>
      <c r="B20" s="38">
        <f>IF(ISBLANK($B9), INDEX('Cities &amp; Towns'!$E$4:$E$259, MATCH($A20, 'Cities &amp; Towns'!$A$4:$A$259, 0)), $B9)</f>
        <v>2172</v>
      </c>
      <c r="C20" s="38">
        <f>IF(ISBLANK($C9), INDEX('Cities &amp; Towns'!$Q$4:$Q$259, MATCH($A20, 'Cities &amp; Towns'!$A$4:$A$259, 0)), $C9)</f>
        <v>678.24737999999991</v>
      </c>
      <c r="D20" s="38">
        <f xml:space="preserve"> IF(ISBLANK($D9), IF(INDEX('Cities &amp; Towns'!$Z$4:$Z$259, MATCH($A20, 'Cities &amp; Towns'!$A$4:$A$259, 0)) = 0, "", INDEX('Cities &amp; Towns'!$Z$4:$Z$259, MATCH($A20, 'Cities &amp; Towns'!$A$4:$A$259, 0))), $D9)</f>
        <v>14673.687</v>
      </c>
      <c r="E20" s="177" cm="1">
        <f t="array" ref="E20">IF(ISBLANK(E9), MAX(0, ($E$3-SUM($E$5:$E$14))*(IF($B$3=0, 0, $B$3*$B20/SUM(IF(ISBLANK(E$5:E$14), B$16:B$25, 0))) + IF($C$3=0, 0, $C$3*$C20/SUM(IF(ISBLANK(E$5:E$14), C$16:C$25, 0))) + IF($D$3=0, 0, $D$3*$D20/SUM(IF(ISBLANK(E$5:E$14), D$16:D$25, 0))) + IF(1-SUM($B$3:$D$3)&lt;=0, 0, ((1-SUM($B$3:$D$3))*$Z20/SUM(IF(ISBLANK(E$5:E$14), Z$16:Z$25, 0)))))), E9)</f>
        <v>18520.991858079215</v>
      </c>
      <c r="F20" s="40">
        <f t="shared" ref="F20:K20" si="18">IF(ISBLANK(F9),F$3,F9)</f>
        <v>0.83799999999999997</v>
      </c>
      <c r="G20" s="40">
        <f t="shared" si="18"/>
        <v>0.1</v>
      </c>
      <c r="H20" s="40">
        <f t="shared" si="18"/>
        <v>3.2000000000000001E-2</v>
      </c>
      <c r="I20" s="40">
        <f t="shared" si="18"/>
        <v>0</v>
      </c>
      <c r="J20" s="40">
        <f t="shared" si="18"/>
        <v>0</v>
      </c>
      <c r="K20" s="40">
        <f t="shared" si="18"/>
        <v>0.03</v>
      </c>
      <c r="L20" s="44">
        <f t="shared" si="6"/>
        <v>14.116685623612298</v>
      </c>
      <c r="M20" s="41">
        <f t="shared" ref="M20:R20" si="19">IF(ISBLANK(M9), IF(ISBLANK($L9), MAX(0, (M$3-SUM(M$5:M$14))*(IF($B$3=0, 0, $B$3*$B20/SUM($B$16:$B$25)) + IF($C$3=0, 0, $C$3*$C20/SUM($C$16:$C$25)) + IF($D$3=0, 0, $D$3*$D20/SUM($D$16:$D$25)) + (1-SUM($B$3:$D$3))*IF(SUM(AA$16:AA$25)=0, $Z20/SUM($Z$16:$Z$25), AA20/SUM(AA$16:AA$25)))), $L9*(M$3/$L$3)), M9)</f>
        <v>11.811713224558892</v>
      </c>
      <c r="N20" s="41">
        <f t="shared" si="19"/>
        <v>1.8774203292702494</v>
      </c>
      <c r="O20" s="41">
        <f t="shared" si="19"/>
        <v>0.30069596116617703</v>
      </c>
      <c r="P20" s="41">
        <f t="shared" si="19"/>
        <v>0</v>
      </c>
      <c r="Q20" s="41">
        <f t="shared" si="19"/>
        <v>0</v>
      </c>
      <c r="R20" s="41">
        <f t="shared" si="19"/>
        <v>0.12685610861698091</v>
      </c>
      <c r="S20" s="44">
        <f t="shared" si="8"/>
        <v>31.626639476666668</v>
      </c>
      <c r="T20" s="41">
        <f>IF(ISBLANK(T9),AA20/INDEX(Constants!$B$2:$B$8, MATCH(T$2, Constants!$A$2:$A$8, 0)),T9)</f>
        <v>0</v>
      </c>
      <c r="U20" s="41">
        <f>IF(ISBLANK(U9),AB20/INDEX(Constants!$B$2:$B$8, MATCH(U$2, Constants!$A$2:$A$8, 0)),U9)</f>
        <v>31.626639476666668</v>
      </c>
      <c r="V20" s="41">
        <f>IF(ISBLANK(V9),AC20/INDEX(Constants!$B$2:$B$8, MATCH(V$2, Constants!$A$2:$A$8, 0)),V9)</f>
        <v>0</v>
      </c>
      <c r="W20" s="41">
        <f>IF(ISBLANK(W9),AD20/INDEX(Constants!$B$2:$B$8, MATCH(W$2, Constants!$A$2:$A$8, 0)),W9)</f>
        <v>0</v>
      </c>
      <c r="X20" s="41">
        <f>IF(ISBLANK(X9),AE20/INDEX(Constants!$B$2:$B$8, MATCH(X$2, Constants!$A$2:$A$8, 0)),X9)</f>
        <v>0</v>
      </c>
      <c r="Y20" s="41">
        <f>IF(ISBLANK(Y9),AF20/INDEX(Constants!$B$2:$B$8, MATCH(Y$2, Constants!$A$2:$A$8, 0)),Y9)</f>
        <v>0</v>
      </c>
      <c r="Z20" s="39">
        <f t="shared" si="9"/>
        <v>22575.439959215</v>
      </c>
      <c r="AA20" s="150">
        <f t="shared" si="10"/>
        <v>0</v>
      </c>
      <c r="AB20" s="150">
        <f>IF(ISBLANK($AB9), INDEX('Cities &amp; Towns'!$G$4:$G$259, MATCH($A9, 'Cities &amp; Towns'!$A$4:$A$259, 0)), $AB9)</f>
        <v>47.439959215000002</v>
      </c>
      <c r="AC20" s="150">
        <f t="shared" ref="AC20:AF20" si="20">AC9</f>
        <v>0</v>
      </c>
      <c r="AD20" s="150">
        <f t="shared" si="20"/>
        <v>0</v>
      </c>
      <c r="AE20" s="150">
        <f t="shared" si="20"/>
        <v>0</v>
      </c>
      <c r="AF20" s="150">
        <f t="shared" si="20"/>
        <v>0</v>
      </c>
      <c r="AG20" s="43"/>
      <c r="AH20" s="42"/>
      <c r="AI20" s="41">
        <f>INDEX('Cities &amp; Towns'!$Y$4:$Y$259, MATCH($A20, 'Cities &amp; Towns'!$A$4:$A$259, 0))</f>
        <v>13.785395658432382</v>
      </c>
      <c r="AJ20" s="43"/>
      <c r="AK20" s="42"/>
      <c r="AL20" s="66">
        <f t="shared" si="4"/>
        <v>1</v>
      </c>
    </row>
    <row r="21" spans="1:38" outlineLevel="1" x14ac:dyDescent="0.25">
      <c r="A21" s="221" t="s">
        <v>277</v>
      </c>
      <c r="B21" s="1">
        <f>IF(ISBLANK($B10), INDEX('Cities &amp; Towns'!$E$4:$E$259, MATCH($A21, 'Cities &amp; Towns'!$A$4:$A$259, 0)), $B10)</f>
        <v>687</v>
      </c>
      <c r="C21" s="1">
        <f>IF(ISBLANK($C10), INDEX('Cities &amp; Towns'!$Q$4:$Q$259, MATCH($A21, 'Cities &amp; Towns'!$A$4:$A$259, 0)), $C10)</f>
        <v>265.92732000000001</v>
      </c>
      <c r="D21" s="1">
        <f xml:space="preserve"> IF(ISBLANK($D10), IF(INDEX('Cities &amp; Towns'!$Z$4:$Z$259, MATCH($A21, 'Cities &amp; Towns'!$A$4:$A$259, 0)) = 0, "", INDEX('Cities &amp; Towns'!$Z$4:$Z$259, MATCH($A21, 'Cities &amp; Towns'!$A$4:$A$259, 0))), $D10)</f>
        <v>4830.0959999999995</v>
      </c>
      <c r="E21" s="178" cm="1">
        <f t="array" ref="E21">IF(ISBLANK(E10), MAX(0, ($E$3-SUM($E$5:$E$14))*(IF($B$3=0, 0, $B$3*$B21/SUM(IF(ISBLANK(E$5:E$14), B$16:B$25, 0))) + IF($C$3=0, 0, $C$3*$C21/SUM(IF(ISBLANK(E$5:E$14), C$16:C$25, 0))) + IF($D$3=0, 0, $D$3*$D21/SUM(IF(ISBLANK(E$5:E$14), D$16:D$25, 0))) + IF(1-SUM($B$3:$D$3)&lt;=0, 0, ((1-SUM($B$3:$D$3))*$Z21/SUM(IF(ISBLANK(E$5:E$14), Z$16:Z$25, 0)))))), E10)</f>
        <v>14479.568595870156</v>
      </c>
      <c r="F21" s="14">
        <f t="shared" ref="F21:K21" si="21">IF(ISBLANK(F10),F$3,F10)</f>
        <v>0.83799999999999997</v>
      </c>
      <c r="G21" s="14">
        <f t="shared" si="21"/>
        <v>0.1</v>
      </c>
      <c r="H21" s="14">
        <f t="shared" si="21"/>
        <v>3.2000000000000001E-2</v>
      </c>
      <c r="I21" s="14">
        <f t="shared" si="21"/>
        <v>0</v>
      </c>
      <c r="J21" s="14">
        <f t="shared" si="21"/>
        <v>0</v>
      </c>
      <c r="K21" s="14">
        <f t="shared" si="21"/>
        <v>0.03</v>
      </c>
      <c r="L21" s="4">
        <f t="shared" si="6"/>
        <v>9.9984688289437873</v>
      </c>
      <c r="M21" s="3">
        <f t="shared" ref="M21:R21" si="22">IF(ISBLANK(M10), IF(ISBLANK($L10), MAX(0, (M$3-SUM(M$5:M$14))*(IF($B$3=0, 0, $B$3*$B21/SUM($B$16:$B$25)) + IF($C$3=0, 0, $C$3*$C21/SUM($C$16:$C$25)) + IF($D$3=0, 0, $D$3*$D21/SUM($D$16:$D$25)) + (1-SUM($B$3:$D$3))*IF(SUM(AA$16:AA$25)=0, $Z21/SUM($Z$16:$Z$25), AA21/SUM(AA$16:AA$25)))), $L10*(M$3/$L$3)), M10)</f>
        <v>9.2343063039111044</v>
      </c>
      <c r="N21" s="3">
        <f t="shared" si="22"/>
        <v>0.42990561427058871</v>
      </c>
      <c r="O21" s="3">
        <f t="shared" si="22"/>
        <v>0.23508178339312277</v>
      </c>
      <c r="P21" s="3">
        <f t="shared" si="22"/>
        <v>0</v>
      </c>
      <c r="Q21" s="3">
        <f t="shared" si="22"/>
        <v>0</v>
      </c>
      <c r="R21" s="3">
        <f t="shared" si="22"/>
        <v>9.9175127368973659E-2</v>
      </c>
      <c r="S21" s="4">
        <f t="shared" si="8"/>
        <v>5.7119144433333338</v>
      </c>
      <c r="T21" s="3">
        <f>IF(ISBLANK(T10),AA21/INDEX(Constants!$B$2:$B$8, MATCH(T$2, Constants!$A$2:$A$8, 0)),T10)</f>
        <v>0</v>
      </c>
      <c r="U21" s="3">
        <f>IF(ISBLANK(U10),AB21/INDEX(Constants!$B$2:$B$8, MATCH(U$2, Constants!$A$2:$A$8, 0)),U10)</f>
        <v>5.7119144433333338</v>
      </c>
      <c r="V21" s="3">
        <f>IF(ISBLANK(V10),AC21/INDEX(Constants!$B$2:$B$8, MATCH(V$2, Constants!$A$2:$A$8, 0)),V10)</f>
        <v>0</v>
      </c>
      <c r="W21" s="3">
        <f>IF(ISBLANK(W10),AD21/INDEX(Constants!$B$2:$B$8, MATCH(W$2, Constants!$A$2:$A$8, 0)),W10)</f>
        <v>0</v>
      </c>
      <c r="X21" s="3">
        <f>IF(ISBLANK(X10),AE21/INDEX(Constants!$B$2:$B$8, MATCH(X$2, Constants!$A$2:$A$8, 0)),X10)</f>
        <v>0</v>
      </c>
      <c r="Y21" s="132">
        <f>IF(ISBLANK(Y10),AF21/INDEX(Constants!$B$2:$B$8, MATCH(Y$2, Constants!$A$2:$A$8, 0)),Y10)</f>
        <v>0</v>
      </c>
      <c r="Z21" s="18">
        <f t="shared" si="9"/>
        <v>26568.567871665</v>
      </c>
      <c r="AA21" s="1">
        <f t="shared" si="10"/>
        <v>0</v>
      </c>
      <c r="AB21" s="1">
        <f>IF(ISBLANK($AB10), INDEX('Cities &amp; Towns'!$G$4:$G$259, MATCH($A10, 'Cities &amp; Towns'!$A$4:$A$259, 0)), $AB10)</f>
        <v>8.5678716650000002</v>
      </c>
      <c r="AC21" s="1">
        <f t="shared" ref="AC21:AF21" si="23">AC10</f>
        <v>0</v>
      </c>
      <c r="AD21" s="1">
        <f t="shared" si="23"/>
        <v>0</v>
      </c>
      <c r="AE21" s="1">
        <f t="shared" si="23"/>
        <v>0</v>
      </c>
      <c r="AF21" s="1">
        <f t="shared" si="23"/>
        <v>0</v>
      </c>
      <c r="AG21" s="5"/>
      <c r="AI21" s="3">
        <f>INDEX('Cities &amp; Towns'!$Y$4:$Y$259, MATCH($A21, 'Cities &amp; Towns'!$A$4:$A$259, 0))</f>
        <v>2.9746450346858189</v>
      </c>
      <c r="AJ21" s="5"/>
      <c r="AL21" s="11">
        <f t="shared" si="4"/>
        <v>1</v>
      </c>
    </row>
    <row r="22" spans="1:38" outlineLevel="1" x14ac:dyDescent="0.25">
      <c r="A22" s="220" t="s">
        <v>278</v>
      </c>
      <c r="B22" s="38">
        <f>IF(ISBLANK($B11), INDEX('Cities &amp; Towns'!$E$4:$E$259, MATCH($A22, 'Cities &amp; Towns'!$A$4:$A$259, 0)), $B11)</f>
        <v>9062</v>
      </c>
      <c r="C22" s="38">
        <f>IF(ISBLANK($C11), INDEX('Cities &amp; Towns'!$Q$4:$Q$259, MATCH($A22, 'Cities &amp; Towns'!$A$4:$A$259, 0)), $C11)</f>
        <v>18999.467640000003</v>
      </c>
      <c r="D22" s="38">
        <f xml:space="preserve"> IF(ISBLANK($D11), IF(INDEX('Cities &amp; Towns'!$Z$4:$Z$259, MATCH($A22, 'Cities &amp; Towns'!$A$4:$A$259, 0)) = 0, "", INDEX('Cities &amp; Towns'!$Z$4:$Z$259, MATCH($A22, 'Cities &amp; Towns'!$A$4:$A$259, 0))), $D11)</f>
        <v>64262.135000000002</v>
      </c>
      <c r="E22" s="177" cm="1">
        <f t="array" ref="E22">IF(ISBLANK(E11), MAX(0, ($E$3-SUM($E$5:$E$14))*(IF($B$3=0, 0, $B$3*$B22/SUM(IF(ISBLANK(E$5:E$14), B$16:B$25, 0))) + IF($C$3=0, 0, $C$3*$C22/SUM(IF(ISBLANK(E$5:E$14), C$16:C$25, 0))) + IF($D$3=0, 0, $D$3*$D22/SUM(IF(ISBLANK(E$5:E$14), D$16:D$25, 0))) + IF(1-SUM($B$3:$D$3)&lt;=0, 0, ((1-SUM($B$3:$D$3))*$Z22/SUM(IF(ISBLANK(E$5:E$14), Z$16:Z$25, 0)))))), E11)</f>
        <v>49522.598908632426</v>
      </c>
      <c r="F22" s="40">
        <f t="shared" ref="F22:K22" si="24">IF(ISBLANK(F11),F$3,F11)</f>
        <v>0.83799999999999997</v>
      </c>
      <c r="G22" s="40">
        <f t="shared" si="24"/>
        <v>0.1</v>
      </c>
      <c r="H22" s="40">
        <f t="shared" si="24"/>
        <v>3.2000000000000001E-2</v>
      </c>
      <c r="I22" s="40">
        <f t="shared" si="24"/>
        <v>0</v>
      </c>
      <c r="J22" s="40">
        <f t="shared" si="24"/>
        <v>0</v>
      </c>
      <c r="K22" s="40">
        <f t="shared" si="24"/>
        <v>0.03</v>
      </c>
      <c r="L22" s="44">
        <f t="shared" si="6"/>
        <v>38.12612924668246</v>
      </c>
      <c r="M22" s="41">
        <f t="shared" ref="M22:R22" si="25">IF(ISBLANK(M11), IF(ISBLANK($L11), MAX(0, (M$3-SUM(M$5:M$14))*(IF($B$3=0, 0, $B$3*$B22/SUM($B$16:$B$25)) + IF($C$3=0, 0, $C$3*$C22/SUM($C$16:$C$25)) + IF($D$3=0, 0, $D$3*$D22/SUM($D$16:$D$25)) + (1-SUM($B$3:$D$3))*IF(SUM(AA$16:AA$25)=0, $Z22/SUM($Z$16:$Z$25), AA22/SUM(AA$16:AA$25)))), $L11*(M$3/$L$3)), M11)</f>
        <v>31.582905544470304</v>
      </c>
      <c r="N22" s="41">
        <f t="shared" si="25"/>
        <v>5.4000079486135899</v>
      </c>
      <c r="O22" s="41">
        <f t="shared" si="25"/>
        <v>0.80401987066272851</v>
      </c>
      <c r="P22" s="41">
        <f t="shared" si="25"/>
        <v>0</v>
      </c>
      <c r="Q22" s="41">
        <f t="shared" si="25"/>
        <v>0</v>
      </c>
      <c r="R22" s="41">
        <f t="shared" si="25"/>
        <v>0.33919588293583852</v>
      </c>
      <c r="S22" s="44">
        <f t="shared" si="8"/>
        <v>68.255837310000004</v>
      </c>
      <c r="T22" s="41">
        <f>IF(ISBLANK(T11),AA22/INDEX(Constants!$B$2:$B$8, MATCH(T$2, Constants!$A$2:$A$8, 0)),T11)</f>
        <v>0</v>
      </c>
      <c r="U22" s="41">
        <f>IF(ISBLANK(U11),AB22/INDEX(Constants!$B$2:$B$8, MATCH(U$2, Constants!$A$2:$A$8, 0)),U11)</f>
        <v>68.255837310000004</v>
      </c>
      <c r="V22" s="41">
        <f>IF(ISBLANK(V11),AC22/INDEX(Constants!$B$2:$B$8, MATCH(V$2, Constants!$A$2:$A$8, 0)),V11)</f>
        <v>0</v>
      </c>
      <c r="W22" s="41">
        <f>IF(ISBLANK(W11),AD22/INDEX(Constants!$B$2:$B$8, MATCH(W$2, Constants!$A$2:$A$8, 0)),W11)</f>
        <v>0</v>
      </c>
      <c r="X22" s="41">
        <f>IF(ISBLANK(X11),AE22/INDEX(Constants!$B$2:$B$8, MATCH(X$2, Constants!$A$2:$A$8, 0)),X11)</f>
        <v>0</v>
      </c>
      <c r="Y22" s="41">
        <f>IF(ISBLANK(Y11),AF22/INDEX(Constants!$B$2:$B$8, MATCH(Y$2, Constants!$A$2:$A$8, 0)),Y11)</f>
        <v>0</v>
      </c>
      <c r="Z22" s="39">
        <f t="shared" si="9"/>
        <v>31654.383755964998</v>
      </c>
      <c r="AA22" s="150">
        <f t="shared" si="10"/>
        <v>0</v>
      </c>
      <c r="AB22" s="150">
        <f>IF(ISBLANK($AB11), INDEX('Cities &amp; Towns'!$G$4:$G$259, MATCH($A11, 'Cities &amp; Towns'!$A$4:$A$259, 0)), $AB11)</f>
        <v>102.38375596500001</v>
      </c>
      <c r="AC22" s="150">
        <f t="shared" ref="AC22:AF22" si="26">AC11</f>
        <v>0</v>
      </c>
      <c r="AD22" s="150">
        <f t="shared" si="26"/>
        <v>0</v>
      </c>
      <c r="AE22" s="150">
        <f t="shared" si="26"/>
        <v>0</v>
      </c>
      <c r="AF22" s="150">
        <f t="shared" si="26"/>
        <v>0</v>
      </c>
      <c r="AG22" s="43"/>
      <c r="AH22" s="42"/>
      <c r="AI22" s="41">
        <f>INDEX('Cities &amp; Towns'!$Y$4:$Y$259, MATCH($A22, 'Cities &amp; Towns'!$A$4:$A$259, 0))</f>
        <v>40.239456876875408</v>
      </c>
      <c r="AJ22" s="43"/>
      <c r="AK22" s="42"/>
      <c r="AL22" s="66" t="str">
        <f t="shared" si="4"/>
        <v/>
      </c>
    </row>
    <row r="23" spans="1:38" outlineLevel="1" x14ac:dyDescent="0.25">
      <c r="A23" s="221" t="s">
        <v>279</v>
      </c>
      <c r="B23" s="1">
        <f>IF(ISBLANK($B12), INDEX('Cities &amp; Towns'!$E$4:$E$259, MATCH($A23, 'Cities &amp; Towns'!$A$4:$A$259, 0)), $B12)</f>
        <v>2842</v>
      </c>
      <c r="C23" s="1">
        <f>IF(ISBLANK($C12), INDEX('Cities &amp; Towns'!$Q$4:$Q$259, MATCH($A23, 'Cities &amp; Towns'!$A$4:$A$259, 0)), $C12)</f>
        <v>3777.7631400000009</v>
      </c>
      <c r="D23" s="1">
        <f xml:space="preserve"> IF(ISBLANK($D12), IF(INDEX('Cities &amp; Towns'!$Z$4:$Z$259, MATCH($A23, 'Cities &amp; Towns'!$A$4:$A$259, 0)) = 0, "", INDEX('Cities &amp; Towns'!$Z$4:$Z$259, MATCH($A23, 'Cities &amp; Towns'!$A$4:$A$259, 0))), $D12)</f>
        <v>14535.066000000001</v>
      </c>
      <c r="E23" s="178" cm="1">
        <f t="array" ref="E23">IF(ISBLANK(E12), MAX(0, ($E$3-SUM($E$5:$E$14))*(IF($B$3=0, 0, $B$3*$B23/SUM(IF(ISBLANK(E$5:E$14), B$16:B$25, 0))) + IF($C$3=0, 0, $C$3*$C23/SUM(IF(ISBLANK(E$5:E$14), C$16:C$25, 0))) + IF($D$3=0, 0, $D$3*$D23/SUM(IF(ISBLANK(E$5:E$14), D$16:D$25, 0))) + IF(1-SUM($B$3:$D$3)&lt;=0, 0, ((1-SUM($B$3:$D$3))*$Z23/SUM(IF(ISBLANK(E$5:E$14), Z$16:Z$25, 0)))))), E12)</f>
        <v>23521.047138526887</v>
      </c>
      <c r="F23" s="14">
        <f t="shared" ref="F23:K23" si="27">IF(ISBLANK(F12),F$3,F12)</f>
        <v>0.83799999999999997</v>
      </c>
      <c r="G23" s="14">
        <f t="shared" si="27"/>
        <v>0.1</v>
      </c>
      <c r="H23" s="14">
        <f t="shared" si="27"/>
        <v>3.2000000000000001E-2</v>
      </c>
      <c r="I23" s="14">
        <f t="shared" si="27"/>
        <v>0</v>
      </c>
      <c r="J23" s="14">
        <f t="shared" si="27"/>
        <v>0</v>
      </c>
      <c r="K23" s="14">
        <f t="shared" si="27"/>
        <v>0.03</v>
      </c>
      <c r="L23" s="4">
        <f t="shared" si="6"/>
        <v>17.139549707467303</v>
      </c>
      <c r="M23" s="3">
        <f t="shared" ref="M23:R23" si="28">IF(ISBLANK(M12), IF(ISBLANK($L12), MAX(0, (M$3-SUM(M$5:M$14))*(IF($B$3=0, 0, $B$3*$B23/SUM($B$16:$B$25)) + IF($C$3=0, 0, $C$3*$C23/SUM($C$16:$C$25)) + IF($D$3=0, 0, $D$3*$D23/SUM($D$16:$D$25)) + (1-SUM($B$3:$D$3))*IF(SUM(AA$16:AA$25)=0, $Z23/SUM($Z$16:$Z$25), AA23/SUM(AA$16:AA$25)))), $L12*(M$3/$L$3)), M12)</f>
        <v>15.000485161404516</v>
      </c>
      <c r="N23" s="3">
        <f t="shared" si="28"/>
        <v>1.5960875573245987</v>
      </c>
      <c r="O23" s="3">
        <f t="shared" si="28"/>
        <v>0.38187392614554055</v>
      </c>
      <c r="P23" s="3">
        <f t="shared" si="28"/>
        <v>0</v>
      </c>
      <c r="Q23" s="3">
        <f t="shared" si="28"/>
        <v>0</v>
      </c>
      <c r="R23" s="3">
        <f t="shared" si="28"/>
        <v>0.16110306259264992</v>
      </c>
      <c r="S23" s="4">
        <f t="shared" si="8"/>
        <v>18.854935183333335</v>
      </c>
      <c r="T23" s="3">
        <f>IF(ISBLANK(T12),AA23/INDEX(Constants!$B$2:$B$8, MATCH(T$2, Constants!$A$2:$A$8, 0)),T12)</f>
        <v>0</v>
      </c>
      <c r="U23" s="3">
        <f>IF(ISBLANK(U12),AB23/INDEX(Constants!$B$2:$B$8, MATCH(U$2, Constants!$A$2:$A$8, 0)),U12)</f>
        <v>18.854935183333335</v>
      </c>
      <c r="V23" s="3">
        <f>IF(ISBLANK(V12),AC23/INDEX(Constants!$B$2:$B$8, MATCH(V$2, Constants!$A$2:$A$8, 0)),V12)</f>
        <v>0</v>
      </c>
      <c r="W23" s="3">
        <f>IF(ISBLANK(W12),AD23/INDEX(Constants!$B$2:$B$8, MATCH(W$2, Constants!$A$2:$A$8, 0)),W12)</f>
        <v>0</v>
      </c>
      <c r="X23" s="3">
        <f>IF(ISBLANK(X12),AE23/INDEX(Constants!$B$2:$B$8, MATCH(X$2, Constants!$A$2:$A$8, 0)),X12)</f>
        <v>0</v>
      </c>
      <c r="Y23" s="132">
        <f>IF(ISBLANK(Y12),AF23/INDEX(Constants!$B$2:$B$8, MATCH(Y$2, Constants!$A$2:$A$8, 0)),Y12)</f>
        <v>0</v>
      </c>
      <c r="Z23" s="18">
        <f t="shared" si="9"/>
        <v>27932.282402774999</v>
      </c>
      <c r="AA23" s="1">
        <f t="shared" si="10"/>
        <v>0</v>
      </c>
      <c r="AB23" s="1">
        <f>IF(ISBLANK($AB12), INDEX('Cities &amp; Towns'!$G$4:$G$259, MATCH($A12, 'Cities &amp; Towns'!$A$4:$A$259, 0)), $AB12)</f>
        <v>28.282402775000001</v>
      </c>
      <c r="AC23" s="1">
        <f t="shared" ref="AC23:AF23" si="29">AC12</f>
        <v>0</v>
      </c>
      <c r="AD23" s="1">
        <f t="shared" si="29"/>
        <v>0</v>
      </c>
      <c r="AE23" s="1">
        <f t="shared" si="29"/>
        <v>0</v>
      </c>
      <c r="AF23" s="1">
        <f t="shared" si="29"/>
        <v>0</v>
      </c>
      <c r="AG23" s="5"/>
      <c r="AI23" s="3">
        <f>INDEX('Cities &amp; Towns'!$Y$4:$Y$259, MATCH($A23, 'Cities &amp; Towns'!$A$4:$A$259, 0))</f>
        <v>10.316690864251434</v>
      </c>
      <c r="AJ23" s="5"/>
      <c r="AL23" s="11">
        <f t="shared" si="4"/>
        <v>1</v>
      </c>
    </row>
    <row r="24" spans="1:38" outlineLevel="1" x14ac:dyDescent="0.25">
      <c r="A24" s="220" t="s">
        <v>280</v>
      </c>
      <c r="B24" s="38">
        <f>IF(ISBLANK($B13), INDEX('Cities &amp; Towns'!$E$4:$E$259, MATCH($A24, 'Cities &amp; Towns'!$A$4:$A$259, 0)), $B13)</f>
        <v>1344</v>
      </c>
      <c r="C24" s="38">
        <f>IF(ISBLANK($C13), INDEX('Cities &amp; Towns'!$Q$4:$Q$259, MATCH($A24, 'Cities &amp; Towns'!$A$4:$A$259, 0)), $C13)</f>
        <v>1505.8571399999996</v>
      </c>
      <c r="D24" s="38">
        <f xml:space="preserve"> IF(ISBLANK($D13), IF(INDEX('Cities &amp; Towns'!$Z$4:$Z$259, MATCH($A24, 'Cities &amp; Towns'!$A$4:$A$259, 0)) = 0, "", INDEX('Cities &amp; Towns'!$Z$4:$Z$259, MATCH($A24, 'Cities &amp; Towns'!$A$4:$A$259, 0))), $D13)</f>
        <v>7956.5360000000001</v>
      </c>
      <c r="E24" s="177" cm="1">
        <f t="array" ref="E24">IF(ISBLANK(E13), MAX(0, ($E$3-SUM($E$5:$E$14))*(IF($B$3=0, 0, $B$3*$B24/SUM(IF(ISBLANK(E$5:E$14), B$16:B$25, 0))) + IF($C$3=0, 0, $C$3*$C24/SUM(IF(ISBLANK(E$5:E$14), C$16:C$25, 0))) + IF($D$3=0, 0, $D$3*$D24/SUM(IF(ISBLANK(E$5:E$14), D$16:D$25, 0))) + IF(1-SUM($B$3:$D$3)&lt;=0, 0, ((1-SUM($B$3:$D$3))*$Z24/SUM(IF(ISBLANK(E$5:E$14), Z$16:Z$25, 0)))))), E13)</f>
        <v>12256.195205131191</v>
      </c>
      <c r="F24" s="40">
        <f t="shared" ref="F24:K24" si="30">IF(ISBLANK(F13),F$3,F13)</f>
        <v>0.83799999999999997</v>
      </c>
      <c r="G24" s="40">
        <f t="shared" si="30"/>
        <v>0.1</v>
      </c>
      <c r="H24" s="40">
        <f t="shared" si="30"/>
        <v>3.2000000000000001E-2</v>
      </c>
      <c r="I24" s="40">
        <f t="shared" si="30"/>
        <v>0</v>
      </c>
      <c r="J24" s="40">
        <f t="shared" si="30"/>
        <v>0</v>
      </c>
      <c r="K24" s="40">
        <f t="shared" si="30"/>
        <v>0.03</v>
      </c>
      <c r="L24" s="44">
        <f t="shared" si="6"/>
        <v>8.9818481920322633</v>
      </c>
      <c r="M24" s="41">
        <f t="shared" ref="M24:R24" si="31">IF(ISBLANK(M13), IF(ISBLANK($L13), MAX(0, (M$3-SUM(M$5:M$14))*(IF($B$3=0, 0, $B$3*$B24/SUM($B$16:$B$25)) + IF($C$3=0, 0, $C$3*$C24/SUM($C$16:$C$25)) + IF($D$3=0, 0, $D$3*$D24/SUM($D$16:$D$25)) + (1-SUM($B$3:$D$3))*IF(SUM(AA$16:AA$25)=0, $Z24/SUM($Z$16:$Z$25), AA24/SUM(AA$16:AA$25)))), $L13*(M$3/$L$3)), M13)</f>
        <v>7.8163558461947789</v>
      </c>
      <c r="N24" s="41">
        <f t="shared" si="31"/>
        <v>0.88256140629741942</v>
      </c>
      <c r="O24" s="41">
        <f t="shared" si="31"/>
        <v>0.19898439703916701</v>
      </c>
      <c r="P24" s="41">
        <f t="shared" si="31"/>
        <v>0</v>
      </c>
      <c r="Q24" s="41">
        <f t="shared" si="31"/>
        <v>0</v>
      </c>
      <c r="R24" s="41">
        <f t="shared" si="31"/>
        <v>8.3946542500898572E-2</v>
      </c>
      <c r="S24" s="44">
        <f t="shared" si="8"/>
        <v>12.261514836666668</v>
      </c>
      <c r="T24" s="41">
        <f>IF(ISBLANK(T13),AA24/INDEX(Constants!$B$2:$B$8, MATCH(T$2, Constants!$A$2:$A$8, 0)),T13)</f>
        <v>0</v>
      </c>
      <c r="U24" s="41">
        <f>IF(ISBLANK(U13),AB24/INDEX(Constants!$B$2:$B$8, MATCH(U$2, Constants!$A$2:$A$8, 0)),U13)</f>
        <v>12.261514836666668</v>
      </c>
      <c r="V24" s="41">
        <f>IF(ISBLANK(V13),AC24/INDEX(Constants!$B$2:$B$8, MATCH(V$2, Constants!$A$2:$A$8, 0)),V13)</f>
        <v>0</v>
      </c>
      <c r="W24" s="41">
        <f>IF(ISBLANK(W13),AD24/INDEX(Constants!$B$2:$B$8, MATCH(W$2, Constants!$A$2:$A$8, 0)),W13)</f>
        <v>0</v>
      </c>
      <c r="X24" s="41">
        <f>IF(ISBLANK(X13),AE24/INDEX(Constants!$B$2:$B$8, MATCH(X$2, Constants!$A$2:$A$8, 0)),X13)</f>
        <v>0</v>
      </c>
      <c r="Y24" s="41">
        <f>IF(ISBLANK(Y13),AF24/INDEX(Constants!$B$2:$B$8, MATCH(Y$2, Constants!$A$2:$A$8, 0)),Y13)</f>
        <v>0</v>
      </c>
      <c r="Z24" s="39">
        <f t="shared" si="9"/>
        <v>15762.392272255</v>
      </c>
      <c r="AA24" s="150">
        <f t="shared" si="10"/>
        <v>0</v>
      </c>
      <c r="AB24" s="150">
        <f>IF(ISBLANK($AB13), INDEX('Cities &amp; Towns'!$G$4:$G$259, MATCH($A13, 'Cities &amp; Towns'!$A$4:$A$259, 0)), $AB13)</f>
        <v>18.392272255000002</v>
      </c>
      <c r="AC24" s="150">
        <f t="shared" ref="AC24:AF24" si="32">AC13</f>
        <v>0</v>
      </c>
      <c r="AD24" s="150">
        <f t="shared" si="32"/>
        <v>0</v>
      </c>
      <c r="AE24" s="150">
        <f t="shared" si="32"/>
        <v>0</v>
      </c>
      <c r="AF24" s="150">
        <f t="shared" si="32"/>
        <v>0</v>
      </c>
      <c r="AG24" s="43"/>
      <c r="AH24" s="42"/>
      <c r="AI24" s="41">
        <f>INDEX('Cities &amp; Towns'!$Y$4:$Y$259, MATCH($A24, 'Cities &amp; Towns'!$A$4:$A$259, 0))</f>
        <v>6.3236465515857558</v>
      </c>
      <c r="AJ24" s="43"/>
      <c r="AK24" s="42"/>
      <c r="AL24" s="66">
        <f t="shared" si="4"/>
        <v>1</v>
      </c>
    </row>
    <row r="25" spans="1:38" outlineLevel="1" x14ac:dyDescent="0.25">
      <c r="A25" s="221" t="s">
        <v>281</v>
      </c>
      <c r="B25" s="1">
        <f>IF(ISBLANK($B14), INDEX('Cities &amp; Towns'!$E$4:$E$259, MATCH($A25, 'Cities &amp; Towns'!$A$4:$A$259, 0)), $B14)</f>
        <v>3559</v>
      </c>
      <c r="C25" s="1">
        <f>IF(ISBLANK($C14), INDEX('Cities &amp; Towns'!$Q$4:$Q$259, MATCH($A25, 'Cities &amp; Towns'!$A$4:$A$259, 0)), $C14)</f>
        <v>12254.210700000003</v>
      </c>
      <c r="D25" s="1">
        <f xml:space="preserve"> IF(ISBLANK($D14), IF(INDEX('Cities &amp; Towns'!$Z$4:$Z$259, MATCH($A25, 'Cities &amp; Towns'!$A$4:$A$259, 0)) = 0, "", INDEX('Cities &amp; Towns'!$Z$4:$Z$259, MATCH($A25, 'Cities &amp; Towns'!$A$4:$A$259, 0))), $D14)</f>
        <v>25604.606</v>
      </c>
      <c r="E25" s="178" cm="1">
        <f t="array" ref="E25">IF(ISBLANK(E14), MAX(0, ($E$3-SUM($E$5:$E$14))*(IF($B$3=0, 0, $B$3*$B25/SUM(IF(ISBLANK(E$5:E$14), B$16:B$25, 0))) + IF($C$3=0, 0, $C$3*$C25/SUM(IF(ISBLANK(E$5:E$14), C$16:C$25, 0))) + IF($D$3=0, 0, $D$3*$D25/SUM(IF(ISBLANK(E$5:E$14), D$16:D$25, 0))) + IF(1-SUM($B$3:$D$3)&lt;=0, 0, ((1-SUM($B$3:$D$3))*$Z25/SUM(IF(ISBLANK(E$5:E$14), Z$16:Z$25, 0)))))), E14)</f>
        <v>19485.468853890736</v>
      </c>
      <c r="F25" s="14">
        <f t="shared" ref="F25:K25" si="33">IF(ISBLANK(F14),F$3,F14)</f>
        <v>0.83799999999999997</v>
      </c>
      <c r="G25" s="14">
        <f t="shared" si="33"/>
        <v>0.1</v>
      </c>
      <c r="H25" s="14">
        <f t="shared" si="33"/>
        <v>3.2000000000000001E-2</v>
      </c>
      <c r="I25" s="14">
        <f t="shared" si="33"/>
        <v>0</v>
      </c>
      <c r="J25" s="14">
        <f t="shared" si="33"/>
        <v>0</v>
      </c>
      <c r="K25" s="14">
        <f t="shared" si="33"/>
        <v>0.03</v>
      </c>
      <c r="L25" s="4">
        <f t="shared" si="6"/>
        <v>14.815646706060166</v>
      </c>
      <c r="M25" s="3">
        <f t="shared" ref="M25:R25" si="34">IF(ISBLANK(M14), IF(ISBLANK($L14), MAX(0, (M$3-SUM(M$5:M$14))*(IF($B$3=0, 0, $B$3*$B25/SUM($B$16:$B$25)) + IF($C$3=0, 0, $C$3*$C25/SUM($C$16:$C$25)) + IF($D$3=0, 0, $D$3*$D25/SUM($D$16:$D$25)) + (1-SUM($B$3:$D$3))*IF(SUM(AA$16:AA$25)=0, $Z25/SUM($Z$16:$Z$25), AA25/SUM(AA$16:AA$25)))), $L14*(M$3/$L$3)), M14)</f>
        <v>12.426805859635037</v>
      </c>
      <c r="N25" s="3">
        <f t="shared" si="34"/>
        <v>1.9390240869872661</v>
      </c>
      <c r="O25" s="3">
        <f t="shared" si="34"/>
        <v>0.31635464400025548</v>
      </c>
      <c r="P25" s="3">
        <f t="shared" si="34"/>
        <v>0</v>
      </c>
      <c r="Q25" s="3">
        <f t="shared" si="34"/>
        <v>0</v>
      </c>
      <c r="R25" s="3">
        <f t="shared" si="34"/>
        <v>0.13346211543760778</v>
      </c>
      <c r="S25" s="4">
        <f t="shared" si="8"/>
        <v>22.047861256666668</v>
      </c>
      <c r="T25" s="3">
        <f>IF(ISBLANK(T14),AA25/INDEX(Constants!$B$2:$B$8, MATCH(T$2, Constants!$A$2:$A$8, 0)),T14)</f>
        <v>0</v>
      </c>
      <c r="U25" s="3">
        <f>IF(ISBLANK(U14),AB25/INDEX(Constants!$B$2:$B$8, MATCH(U$2, Constants!$A$2:$A$8, 0)),U14)</f>
        <v>22.047861256666668</v>
      </c>
      <c r="V25" s="3">
        <f>IF(ISBLANK(V14),AC25/INDEX(Constants!$B$2:$B$8, MATCH(V$2, Constants!$A$2:$A$8, 0)),V14)</f>
        <v>0</v>
      </c>
      <c r="W25" s="3">
        <f>IF(ISBLANK(W14),AD25/INDEX(Constants!$B$2:$B$8, MATCH(W$2, Constants!$A$2:$A$8, 0)),W14)</f>
        <v>0</v>
      </c>
      <c r="X25" s="3">
        <f>IF(ISBLANK(X14),AE25/INDEX(Constants!$B$2:$B$8, MATCH(X$2, Constants!$A$2:$A$8, 0)),X14)</f>
        <v>0</v>
      </c>
      <c r="Y25" s="132">
        <f>IF(ISBLANK(Y14),AF25/INDEX(Constants!$B$2:$B$8, MATCH(Y$2, Constants!$A$2:$A$8, 0)),Y14)</f>
        <v>0</v>
      </c>
      <c r="Z25" s="18">
        <f t="shared" si="9"/>
        <v>12513.071791885</v>
      </c>
      <c r="AA25" s="1">
        <f t="shared" si="10"/>
        <v>0</v>
      </c>
      <c r="AB25" s="1">
        <f>IF(ISBLANK($AB14), INDEX('Cities &amp; Towns'!$G$4:$G$259, MATCH($A14, 'Cities &amp; Towns'!$A$4:$A$259, 0)), $AB14)</f>
        <v>33.071791885000003</v>
      </c>
      <c r="AC25" s="1">
        <f t="shared" ref="AC25:AF25" si="35">AC14</f>
        <v>0</v>
      </c>
      <c r="AD25" s="1">
        <f t="shared" si="35"/>
        <v>0</v>
      </c>
      <c r="AE25" s="1">
        <f t="shared" si="35"/>
        <v>0</v>
      </c>
      <c r="AF25" s="1">
        <f t="shared" si="35"/>
        <v>0</v>
      </c>
      <c r="AG25" s="5"/>
      <c r="AI25" s="3">
        <f>INDEX('Cities &amp; Towns'!$Y$4:$Y$259, MATCH($A25, 'Cities &amp; Towns'!$A$4:$A$259, 0))</f>
        <v>3.4887898582291781</v>
      </c>
      <c r="AJ25" s="5"/>
      <c r="AL25" s="11">
        <f t="shared" si="4"/>
        <v>1</v>
      </c>
    </row>
    <row r="26" spans="1:38" x14ac:dyDescent="0.25">
      <c r="A26" s="223" t="s">
        <v>855</v>
      </c>
      <c r="B26" s="53">
        <f>SUM(B$16:B$25)</f>
        <v>24860</v>
      </c>
      <c r="C26" s="53">
        <f>SUM(C$16:C$25)</f>
        <v>44659.132620000004</v>
      </c>
      <c r="D26" s="53">
        <f>SUM(D$16:D$25)</f>
        <v>162484.97700000001</v>
      </c>
      <c r="E26" s="137">
        <f>SUM(E$16:E$25)</f>
        <v>194642</v>
      </c>
      <c r="F26" s="138">
        <f t="shared" ref="F26:K26" si="36">SUMPRODUCT($E$16:$E$25, F$16:F$25)</f>
        <v>163109.99600000001</v>
      </c>
      <c r="G26" s="138">
        <f t="shared" si="36"/>
        <v>19464.2</v>
      </c>
      <c r="H26" s="138">
        <f t="shared" si="36"/>
        <v>6228.5439999999999</v>
      </c>
      <c r="I26" s="138">
        <f t="shared" si="36"/>
        <v>0</v>
      </c>
      <c r="J26" s="138">
        <f t="shared" si="36"/>
        <v>0</v>
      </c>
      <c r="K26" s="139">
        <f t="shared" si="36"/>
        <v>5839.26</v>
      </c>
      <c r="L26" s="133">
        <f t="shared" ref="L26:AF26" si="37">SUM(L$16:L$25)</f>
        <v>143.94940333105899</v>
      </c>
      <c r="M26" s="134">
        <f t="shared" si="37"/>
        <v>124.13241704718419</v>
      </c>
      <c r="N26" s="134">
        <f t="shared" si="37"/>
        <v>15.323728546685565</v>
      </c>
      <c r="O26" s="134">
        <f t="shared" si="37"/>
        <v>3.1600933536276004</v>
      </c>
      <c r="P26" s="134">
        <f t="shared" si="37"/>
        <v>0</v>
      </c>
      <c r="Q26" s="134">
        <f t="shared" si="37"/>
        <v>0</v>
      </c>
      <c r="R26" s="135">
        <f t="shared" si="37"/>
        <v>1.3331643835616438</v>
      </c>
      <c r="S26" s="133">
        <f t="shared" si="37"/>
        <v>200.59374374333333</v>
      </c>
      <c r="T26" s="134">
        <f t="shared" si="37"/>
        <v>0</v>
      </c>
      <c r="U26" s="134">
        <f t="shared" si="37"/>
        <v>200.59374374333333</v>
      </c>
      <c r="V26" s="134">
        <f t="shared" si="37"/>
        <v>0</v>
      </c>
      <c r="W26" s="134">
        <f t="shared" si="37"/>
        <v>0</v>
      </c>
      <c r="X26" s="134">
        <f t="shared" si="37"/>
        <v>0</v>
      </c>
      <c r="Y26" s="135">
        <f t="shared" si="37"/>
        <v>0</v>
      </c>
      <c r="Z26" s="151">
        <f t="shared" si="37"/>
        <v>219308.890615615</v>
      </c>
      <c r="AA26" s="152">
        <f t="shared" si="37"/>
        <v>0</v>
      </c>
      <c r="AB26" s="152">
        <f t="shared" si="37"/>
        <v>300.890615615</v>
      </c>
      <c r="AC26" s="152">
        <f t="shared" si="37"/>
        <v>0</v>
      </c>
      <c r="AD26" s="152">
        <f t="shared" si="37"/>
        <v>0</v>
      </c>
      <c r="AE26" s="152">
        <f t="shared" si="37"/>
        <v>0</v>
      </c>
      <c r="AF26" s="153">
        <f t="shared" si="37"/>
        <v>0</v>
      </c>
      <c r="AG26" s="20"/>
      <c r="AH26" s="20"/>
      <c r="AI26" s="20"/>
      <c r="AJ26" s="20"/>
      <c r="AK26" s="20"/>
      <c r="AL26" s="20"/>
    </row>
    <row r="27" spans="1:38" x14ac:dyDescent="0.25">
      <c r="A27" s="224" t="s">
        <v>1570</v>
      </c>
    </row>
    <row r="28" spans="1:38" x14ac:dyDescent="0.25">
      <c r="L28" s="3"/>
      <c r="M28" s="3"/>
      <c r="N28" s="3"/>
    </row>
    <row r="29" spans="1:38" x14ac:dyDescent="0.25">
      <c r="R29" s="154"/>
    </row>
  </sheetData>
  <sheetProtection algorithmName="SHA-512" hashValue="xHGt587jHeYKSfWOFeKyMcTsiNT55bcOpi+fJ8uBXt9x8kb4eGJcPmwkuqz1RGVO8dk9C5oazutMDxp7WStN/g==" saltValue="U5wo2Qjsi96mz+Pw8h8seg==" spinCount="100000" sheet="1" autoFilter="0"/>
  <conditionalFormatting sqref="AH3 L3">
    <cfRule type="expression" dxfId="120" priority="5">
      <formula>IF($AH$3&lt;$L$3, TRUE, FALSE)</formula>
    </cfRule>
  </conditionalFormatting>
  <conditionalFormatting sqref="F3:K3 F16:K25">
    <cfRule type="expression" dxfId="119" priority="6">
      <formula>IF(SUM($F3:$K3)&lt;&gt;1, TRUE, FALSE)</formula>
    </cfRule>
  </conditionalFormatting>
  <conditionalFormatting sqref="F5:K14">
    <cfRule type="expression" dxfId="118" priority="7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AI16:AI25 L16:L25">
    <cfRule type="expression" dxfId="117" priority="8">
      <formula>IF($L16&gt;$AI16, TRUE, FALSE)</formula>
    </cfRule>
  </conditionalFormatting>
  <conditionalFormatting sqref="M5:R14">
    <cfRule type="expression" dxfId="116" priority="4">
      <formula>IF(COUNTBLANK($M5:$R5)&lt;5,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O16:R25 L16:M25">
    <cfRule type="expression" dxfId="115" priority="2">
      <formula>IF((L16-S16)&gt;=0.05, TRUE, FALSE)</formula>
    </cfRule>
  </conditionalFormatting>
  <conditionalFormatting sqref="S16:U25">
    <cfRule type="expression" dxfId="114" priority="9">
      <formula>IF((L16-S16)&gt;=0.05, TRUE, FALSE)</formula>
    </cfRule>
  </conditionalFormatting>
  <conditionalFormatting sqref="N16:N25">
    <cfRule type="expression" dxfId="113" priority="10">
      <formula>IF((N16-V16)&gt;=0.05, TRUE, FALSE)</formula>
    </cfRule>
  </conditionalFormatting>
  <conditionalFormatting sqref="V16:Y25">
    <cfRule type="expression" dxfId="112" priority="11">
      <formula>IF((N16-V16)&gt;=0.05, TRUE, FALSE)</formula>
    </cfRule>
  </conditionalFormatting>
  <conditionalFormatting sqref="E3 M3:R3 E5:E14 M5:R14">
    <cfRule type="expression" dxfId="111" priority="461">
      <formula>IF(OR(SUM(E$5:E$14)&gt;E$3, AND(COUNTBLANK(E$5:E$14)=0, ABS(SUM(E$5:E$14)-E$3)&gt;=1)), IF(ISBLANK(E3), FALSE, TRUE), FALSE)</formula>
    </cfRule>
  </conditionalFormatting>
  <conditionalFormatting sqref="D3 D5:D14">
    <cfRule type="expression" dxfId="110" priority="471">
      <formula>IF(AND($D$3&lt;&gt;0, ISBLANK($D$5:$D$14)), TRUE, FALSE)</formula>
    </cfRule>
  </conditionalFormatting>
  <conditionalFormatting sqref="L16:L25">
    <cfRule type="expression" dxfId="109" priority="474">
      <formula>IF(ABS(SUM($L$36:$L$87)-$L$3)&gt;=1, FALSE, FALSE)</formula>
    </cfRule>
  </conditionalFormatting>
  <conditionalFormatting sqref="L3">
    <cfRule type="expression" dxfId="108" priority="481">
      <formula>IF(ABS(SUM($L$16:$L$25)-$L$3)&gt;=1, FALSE, FALSE)</formula>
    </cfRule>
  </conditionalFormatting>
  <conditionalFormatting sqref="O3:R3 L3:M3">
    <cfRule type="expression" dxfId="107" priority="482">
      <formula>IF(L$3&gt;S$26, TRUE, FALSE)</formula>
    </cfRule>
  </conditionalFormatting>
  <conditionalFormatting sqref="S26:U26">
    <cfRule type="expression" dxfId="106" priority="484">
      <formula>IF(S$26&lt;L$3, TRUE, FALSE)</formula>
    </cfRule>
  </conditionalFormatting>
  <conditionalFormatting sqref="N3">
    <cfRule type="expression" dxfId="105" priority="485">
      <formula>IF(N$3&gt;V$26, TRUE, FALSE)</formula>
    </cfRule>
  </conditionalFormatting>
  <conditionalFormatting sqref="V26:Y26">
    <cfRule type="expression" dxfId="104" priority="486">
      <formula>IF(V$26&lt;N$3, TRUE, FALSE)</formula>
    </cfRule>
  </conditionalFormatting>
  <dataValidations count="2">
    <dataValidation type="custom" allowBlank="1" showInputMessage="1" showErrorMessage="1" sqref="D3" xr:uid="{C72F7E7A-7C80-4905-B72D-657230CBFB69}">
      <formula1>IF(OR(SUM($B$3:$D$3)&lt;0, SUM($B$3:$D$3)&gt;1), FALSE, TRUE)</formula1>
    </dataValidation>
    <dataValidation type="custom" allowBlank="1" showInputMessage="1" showErrorMessage="1" sqref="B3:C3" xr:uid="{45A81195-0AE1-4A00-919E-AE99B82BA909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98E93F7-59EA-4BED-9FD3-8872563EE514}">
          <x14:formula1>
            <xm:f>RPCs!$A$2:$A$12</xm:f>
          </x14:formula1>
          <xm:sqref>B1</xm:sqref>
        </x14:dataValidation>
        <x14:dataValidation type="list" allowBlank="1" showInputMessage="1" showErrorMessage="1" xr:uid="{40D32C3B-D884-4725-9F05-E2BDD34850D6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C1A0456F-36FD-47BB-9148-EA5C8FD0F0DC}">
          <x14:formula1>
            <xm:f>'VT Generation Targets'!$B$1:$D$1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70265-1361-4F39-8BF6-4FC7D769C3CD}">
  <sheetPr codeName="Sheet38"/>
  <dimension ref="A1:AL4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outlineLevelRow="1" outlineLevelCol="1" x14ac:dyDescent="0.25"/>
  <cols>
    <col min="1" max="1" width="18.5703125" bestFit="1" customWidth="1"/>
    <col min="2" max="4" width="18.5703125" customWidth="1"/>
    <col min="6" max="11" width="8.85546875" customWidth="1" outlineLevel="1"/>
    <col min="13" max="18" width="8.85546875" customWidth="1" outlineLevel="1"/>
    <col min="20" max="25" width="8.85546875" customWidth="1" outlineLevel="1"/>
    <col min="27" max="32" width="8.85546875" customWidth="1" outlineLevel="1"/>
    <col min="33" max="33" width="12" customWidth="1"/>
    <col min="34" max="35" width="12" customWidth="1" outlineLevel="1"/>
    <col min="36" max="36" width="12" customWidth="1"/>
    <col min="37" max="38" width="12" customWidth="1" outlineLevel="1"/>
  </cols>
  <sheetData>
    <row r="1" spans="1:38" ht="14.45" customHeight="1" x14ac:dyDescent="0.25">
      <c r="A1" s="103" t="s">
        <v>1082</v>
      </c>
      <c r="B1" s="101" t="s">
        <v>296</v>
      </c>
      <c r="C1" s="125">
        <f>INDEX(RPCs!$H$2:$H$12, MATCH($B$1, RPCs!$A$2:$A$12, 0))</f>
        <v>287134.79031600006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-38490.466241978895</v>
      </c>
      <c r="E1" s="266" t="s">
        <v>954</v>
      </c>
      <c r="F1" s="267"/>
      <c r="G1" s="267"/>
      <c r="H1" s="267"/>
      <c r="I1" s="267"/>
      <c r="J1" s="267"/>
      <c r="K1" s="268" t="s">
        <v>1086</v>
      </c>
      <c r="L1" s="269" t="s">
        <v>957</v>
      </c>
      <c r="M1" s="269"/>
      <c r="N1" s="269"/>
      <c r="O1" s="269"/>
      <c r="P1" s="269"/>
      <c r="Q1" s="269"/>
      <c r="R1" s="270" t="s">
        <v>1084</v>
      </c>
      <c r="S1" s="269" t="s">
        <v>1044</v>
      </c>
      <c r="T1" s="269"/>
      <c r="U1" s="269"/>
      <c r="V1" s="269"/>
      <c r="W1" s="269"/>
      <c r="X1" s="269"/>
      <c r="Y1" s="270" t="s">
        <v>1085</v>
      </c>
      <c r="Z1" s="271" t="s">
        <v>854</v>
      </c>
      <c r="AA1" s="271"/>
      <c r="AB1" s="271"/>
      <c r="AC1" s="271"/>
      <c r="AD1" s="271"/>
      <c r="AE1" s="271"/>
      <c r="AF1" s="272" t="s">
        <v>1087</v>
      </c>
      <c r="AG1" s="273" t="s">
        <v>955</v>
      </c>
      <c r="AH1" s="269"/>
      <c r="AI1" s="274"/>
      <c r="AJ1" s="275" t="s">
        <v>848</v>
      </c>
      <c r="AK1" s="275"/>
      <c r="AL1" s="276"/>
    </row>
    <row r="2" spans="1:38" ht="45" x14ac:dyDescent="0.25">
      <c r="A2" s="102" t="s">
        <v>1080</v>
      </c>
      <c r="B2" s="277" t="str">
        <f>CONCATENATE("Land Multiplier: 
", TEXT(MAX(0, 1-SUM($B$3:$D$3)),"0.0%"))</f>
        <v>Land Multiplier: 
50.0%</v>
      </c>
      <c r="C2" s="278" t="s">
        <v>1529</v>
      </c>
      <c r="D2" s="278" t="s">
        <v>1528</v>
      </c>
      <c r="E2" s="279" t="s">
        <v>1042</v>
      </c>
      <c r="F2" s="280" t="s">
        <v>842</v>
      </c>
      <c r="G2" s="280" t="s">
        <v>1138</v>
      </c>
      <c r="H2" s="280" t="s">
        <v>947</v>
      </c>
      <c r="I2" s="280" t="s">
        <v>840</v>
      </c>
      <c r="J2" s="280" t="s">
        <v>839</v>
      </c>
      <c r="K2" s="280" t="s">
        <v>946</v>
      </c>
      <c r="L2" s="281" t="s">
        <v>1043</v>
      </c>
      <c r="M2" s="282" t="s">
        <v>842</v>
      </c>
      <c r="N2" s="282" t="s">
        <v>1138</v>
      </c>
      <c r="O2" s="282" t="s">
        <v>947</v>
      </c>
      <c r="P2" s="282" t="s">
        <v>840</v>
      </c>
      <c r="Q2" s="282" t="s">
        <v>839</v>
      </c>
      <c r="R2" s="282" t="s">
        <v>946</v>
      </c>
      <c r="S2" s="281" t="s">
        <v>1044</v>
      </c>
      <c r="T2" s="283" t="s">
        <v>842</v>
      </c>
      <c r="U2" s="283" t="s">
        <v>1138</v>
      </c>
      <c r="V2" s="283" t="s">
        <v>947</v>
      </c>
      <c r="W2" s="283" t="s">
        <v>840</v>
      </c>
      <c r="X2" s="283" t="s">
        <v>839</v>
      </c>
      <c r="Y2" s="283" t="s">
        <v>946</v>
      </c>
      <c r="Z2" s="284" t="s">
        <v>854</v>
      </c>
      <c r="AA2" s="285" t="s">
        <v>842</v>
      </c>
      <c r="AB2" s="285" t="s">
        <v>1138</v>
      </c>
      <c r="AC2" s="285" t="s">
        <v>947</v>
      </c>
      <c r="AD2" s="285" t="s">
        <v>840</v>
      </c>
      <c r="AE2" s="285" t="s">
        <v>839</v>
      </c>
      <c r="AF2" s="285" t="s">
        <v>946</v>
      </c>
      <c r="AG2" s="281" t="s">
        <v>956</v>
      </c>
      <c r="AH2" s="282" t="s">
        <v>846</v>
      </c>
      <c r="AI2" s="286" t="s">
        <v>847</v>
      </c>
      <c r="AJ2" s="287" t="s">
        <v>948</v>
      </c>
      <c r="AK2" s="287" t="s">
        <v>938</v>
      </c>
      <c r="AL2" s="288" t="s">
        <v>939</v>
      </c>
    </row>
    <row r="3" spans="1:38" x14ac:dyDescent="0.25">
      <c r="A3" s="218" t="s">
        <v>1530</v>
      </c>
      <c r="B3" s="309">
        <v>0.5</v>
      </c>
      <c r="C3" s="309">
        <v>0</v>
      </c>
      <c r="D3" s="309">
        <v>0</v>
      </c>
      <c r="E3" s="104">
        <v>318110.49999999994</v>
      </c>
      <c r="F3" s="105">
        <v>0.86099999999999999</v>
      </c>
      <c r="G3" s="105">
        <v>0</v>
      </c>
      <c r="H3" s="105">
        <v>8.8999999999999996E-2</v>
      </c>
      <c r="I3" s="105">
        <v>0</v>
      </c>
      <c r="J3" s="105">
        <v>0</v>
      </c>
      <c r="K3" s="105">
        <v>0.05</v>
      </c>
      <c r="L3" s="289">
        <f>SUM($M3:$R3)</f>
        <v>226.43786478944699</v>
      </c>
      <c r="M3" s="290">
        <f>F$46/INDEX(Constants!$D$2:$D$8, MATCH(M$2, Constants!$A$2:$A$8, 0))</f>
        <v>208.44226826484018</v>
      </c>
      <c r="N3" s="290">
        <f>G$46/INDEX(Constants!$D$2:$D$8, MATCH(N$2, Constants!$A$2:$A$8, 0))</f>
        <v>0</v>
      </c>
      <c r="O3" s="290">
        <f>H$46/INDEX(Constants!$D$2:$D$8, MATCH(O$2, Constants!$A$2:$A$8, 0))</f>
        <v>14.364198122780312</v>
      </c>
      <c r="P3" s="290">
        <f>I$46/INDEX(Constants!$D$2:$D$8, MATCH(P$2, Constants!$A$2:$A$8, 0))</f>
        <v>0</v>
      </c>
      <c r="Q3" s="290">
        <f>J$46/INDEX(Constants!$D$2:$D$8, MATCH(Q$2, Constants!$A$2:$A$8, 0))</f>
        <v>0</v>
      </c>
      <c r="R3" s="290">
        <f>K$46/INDEX(Constants!$D$2:$D$8, MATCH(R$2, Constants!$A$2:$A$8, 0))</f>
        <v>3.6313984018264844</v>
      </c>
      <c r="S3" s="291">
        <f>SUM($T3:$Y3)</f>
        <v>0</v>
      </c>
      <c r="T3" s="290">
        <f>AA3/INDEX(Constants!$B$2:$B$8, MATCH(T$2, Constants!$A$2:$A$8, 0))</f>
        <v>0</v>
      </c>
      <c r="U3" s="290">
        <f>AB3/INDEX(Constants!$B$2:$B$8, MATCH(U$2, Constants!$A$2:$A$8, 0))</f>
        <v>0</v>
      </c>
      <c r="V3" s="290">
        <f>AC3/INDEX(Constants!$B$2:$B$8, MATCH(V$2, Constants!$A$2:$A$8, 0))</f>
        <v>0</v>
      </c>
      <c r="W3" s="290">
        <f>AD3/INDEX(Constants!$B$2:$B$8, MATCH(W$2, Constants!$A$2:$A$8, 0))</f>
        <v>0</v>
      </c>
      <c r="X3" s="290">
        <f>AE3/INDEX(Constants!$B$2:$B$8, MATCH(X$2, Constants!$A$2:$A$8, 0))</f>
        <v>0</v>
      </c>
      <c r="Y3" s="292">
        <f>AF3/INDEX(Constants!$B$2:$B$8, MATCH(Y$2, Constants!$A$2:$A$8, 0))</f>
        <v>0</v>
      </c>
      <c r="Z3" s="293">
        <f t="shared" ref="Z3:AF3" si="0">SUM(Z$5:Z$24)</f>
        <v>457747.20000000001</v>
      </c>
      <c r="AA3" s="294">
        <f t="shared" si="0"/>
        <v>0</v>
      </c>
      <c r="AB3" s="295">
        <f t="shared" si="0"/>
        <v>0</v>
      </c>
      <c r="AC3" s="295">
        <f t="shared" si="0"/>
        <v>0</v>
      </c>
      <c r="AD3" s="295">
        <f t="shared" si="0"/>
        <v>0</v>
      </c>
      <c r="AE3" s="295">
        <f t="shared" si="0"/>
        <v>0</v>
      </c>
      <c r="AF3" s="296">
        <f t="shared" si="0"/>
        <v>0</v>
      </c>
      <c r="AG3" s="247">
        <f>MIN($AH3:$AI3)</f>
        <v>53.413027875944351</v>
      </c>
      <c r="AH3" s="248">
        <f>INDEX(RPCs!$F$2:$F$12, MATCH($B$1, RPCs!$A$2:$A$12, 0))</f>
        <v>56.7</v>
      </c>
      <c r="AI3" s="248">
        <f>SUM($AI$26:$AI$39)</f>
        <v>53.413027875944351</v>
      </c>
      <c r="AJ3" s="297">
        <f ca="1">SUM($AK3:$AL3)*1000000</f>
        <v>157800000</v>
      </c>
      <c r="AK3" s="221">
        <f ca="1">IF($L$3&lt;$AH$3, 0, SUMIF(OFFSET(Transmission!$K$2, 0, MATCH($B$1, Transmission!$K$1:$U$1, 0)-1, 26, 1), "x", Transmission!$H$2:$H$27))</f>
        <v>144.80000000000001</v>
      </c>
      <c r="AL3" s="252">
        <f>SUM($AL$26:$AL$39)</f>
        <v>13</v>
      </c>
    </row>
    <row r="4" spans="1:38" x14ac:dyDescent="0.25">
      <c r="A4" s="219" t="s">
        <v>849</v>
      </c>
      <c r="B4" s="219" t="s">
        <v>850</v>
      </c>
      <c r="C4" s="298" t="s">
        <v>1532</v>
      </c>
      <c r="D4" s="299" t="s">
        <v>1531</v>
      </c>
      <c r="E4" s="300" t="s">
        <v>1091</v>
      </c>
      <c r="F4" s="301"/>
      <c r="G4" s="301"/>
      <c r="H4" s="301"/>
      <c r="I4" s="301"/>
      <c r="J4" s="301"/>
      <c r="K4" s="301"/>
      <c r="L4" s="300" t="s">
        <v>1091</v>
      </c>
      <c r="M4" s="301"/>
      <c r="N4" s="301"/>
      <c r="O4" s="301"/>
      <c r="P4" s="301"/>
      <c r="Q4" s="301"/>
      <c r="R4" s="301"/>
      <c r="S4" s="300" t="s">
        <v>1091</v>
      </c>
      <c r="T4" s="302"/>
      <c r="U4" s="302"/>
      <c r="V4" s="302"/>
      <c r="W4" s="302"/>
      <c r="X4" s="302"/>
      <c r="Y4" s="303"/>
      <c r="Z4" s="300" t="s">
        <v>1089</v>
      </c>
      <c r="AA4" s="300"/>
      <c r="AB4" s="302"/>
      <c r="AC4" s="301"/>
      <c r="AD4" s="301"/>
      <c r="AE4" s="301"/>
      <c r="AF4" s="304"/>
      <c r="AG4" s="305" t="s">
        <v>940</v>
      </c>
      <c r="AH4" s="306"/>
      <c r="AI4" s="306"/>
      <c r="AJ4" s="307"/>
      <c r="AK4" s="306"/>
      <c r="AL4" s="308"/>
    </row>
    <row r="5" spans="1:38" outlineLevel="1" x14ac:dyDescent="0.25">
      <c r="A5" s="220" t="s">
        <v>287</v>
      </c>
      <c r="B5" s="106"/>
      <c r="C5" s="106"/>
      <c r="D5" s="106"/>
      <c r="E5" s="174">
        <v>13248.3</v>
      </c>
      <c r="F5" s="107"/>
      <c r="G5" s="107"/>
      <c r="H5" s="107"/>
      <c r="I5" s="107"/>
      <c r="J5" s="107"/>
      <c r="K5" s="107"/>
      <c r="L5" s="118"/>
      <c r="M5" s="119">
        <v>8.4</v>
      </c>
      <c r="N5" s="11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>
        <f>IF(SUM($AA5:$AF5)&lt;&gt;0, SUM($AA5:$AF5), 640*INDEX('Cities &amp; Towns'!$F$4:$F$259, MATCH($A5, 'Cities &amp; Towns'!$A$4:$A$259, 0)))</f>
        <v>18688</v>
      </c>
      <c r="AA5" s="213"/>
      <c r="AB5" s="213"/>
      <c r="AC5" s="213"/>
      <c r="AD5" s="213"/>
      <c r="AE5" s="213"/>
      <c r="AF5" s="214"/>
      <c r="AG5" s="110"/>
      <c r="AH5" s="111"/>
      <c r="AI5" s="122"/>
      <c r="AJ5" s="110"/>
      <c r="AK5" s="111"/>
      <c r="AL5" s="123"/>
    </row>
    <row r="6" spans="1:38" outlineLevel="1" x14ac:dyDescent="0.25">
      <c r="A6" s="221" t="s">
        <v>60</v>
      </c>
      <c r="B6" s="112"/>
      <c r="C6" s="112"/>
      <c r="D6" s="112"/>
      <c r="E6" s="175">
        <v>12916.6</v>
      </c>
      <c r="F6" s="120"/>
      <c r="G6" s="120"/>
      <c r="H6" s="120"/>
      <c r="I6" s="120"/>
      <c r="J6" s="120"/>
      <c r="K6" s="120"/>
      <c r="L6" s="114"/>
      <c r="M6" s="115">
        <v>8.1</v>
      </c>
      <c r="N6" s="115"/>
      <c r="O6" s="115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>
        <f>IF(SUM($AA6:$AF6)&lt;&gt;0, SUM($AA6:$AF6), 640*INDEX('Cities &amp; Towns'!$F$4:$F$259, MATCH($A6, 'Cities &amp; Towns'!$A$4:$A$259, 0)))</f>
        <v>28480</v>
      </c>
      <c r="AA6" s="215"/>
      <c r="AB6" s="215"/>
      <c r="AC6" s="215"/>
      <c r="AD6" s="215"/>
      <c r="AE6" s="215"/>
      <c r="AF6" s="216"/>
      <c r="AG6" s="116"/>
      <c r="AH6" s="117"/>
      <c r="AI6" s="124"/>
      <c r="AJ6" s="116"/>
      <c r="AK6" s="117"/>
      <c r="AL6" s="124"/>
    </row>
    <row r="7" spans="1:38" outlineLevel="1" x14ac:dyDescent="0.25">
      <c r="A7" s="220" t="s">
        <v>61</v>
      </c>
      <c r="B7" s="106"/>
      <c r="C7" s="106"/>
      <c r="D7" s="106"/>
      <c r="E7" s="174">
        <v>26685.4</v>
      </c>
      <c r="F7" s="107"/>
      <c r="G7" s="107"/>
      <c r="H7" s="107"/>
      <c r="I7" s="107"/>
      <c r="J7" s="107"/>
      <c r="K7" s="107"/>
      <c r="L7" s="118"/>
      <c r="M7" s="119">
        <v>19.399999999999999</v>
      </c>
      <c r="N7" s="119"/>
      <c r="O7" s="109"/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>
        <f>IF(SUM($AA7:$AF7)&lt;&gt;0, SUM($AA7:$AF7), 640*INDEX('Cities &amp; Towns'!$F$4:$F$259, MATCH($A7, 'Cities &amp; Towns'!$A$4:$A$259, 0)))</f>
        <v>26880</v>
      </c>
      <c r="AA7" s="213"/>
      <c r="AB7" s="213"/>
      <c r="AC7" s="213"/>
      <c r="AD7" s="213"/>
      <c r="AE7" s="213"/>
      <c r="AF7" s="214"/>
      <c r="AG7" s="110"/>
      <c r="AH7" s="111"/>
      <c r="AI7" s="122"/>
      <c r="AJ7" s="110"/>
      <c r="AK7" s="111"/>
      <c r="AL7" s="123"/>
    </row>
    <row r="8" spans="1:38" outlineLevel="1" x14ac:dyDescent="0.25">
      <c r="A8" s="221" t="s">
        <v>62</v>
      </c>
      <c r="B8" s="112"/>
      <c r="C8" s="112"/>
      <c r="D8" s="112"/>
      <c r="E8" s="175">
        <v>21783.1</v>
      </c>
      <c r="F8" s="120"/>
      <c r="G8" s="120"/>
      <c r="H8" s="120"/>
      <c r="I8" s="120"/>
      <c r="J8" s="120"/>
      <c r="K8" s="120"/>
      <c r="L8" s="114"/>
      <c r="M8" s="115">
        <v>15.4</v>
      </c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>
        <f>IF(SUM($AA8:$AF8)&lt;&gt;0, SUM($AA8:$AF8), 640*INDEX('Cities &amp; Towns'!$F$4:$F$259, MATCH($A8, 'Cities &amp; Towns'!$A$4:$A$259, 0)))</f>
        <v>30848</v>
      </c>
      <c r="AA8" s="215"/>
      <c r="AB8" s="215"/>
      <c r="AC8" s="215"/>
      <c r="AD8" s="215"/>
      <c r="AE8" s="215"/>
      <c r="AF8" s="216"/>
      <c r="AG8" s="116"/>
      <c r="AH8" s="117"/>
      <c r="AI8" s="124"/>
      <c r="AJ8" s="116"/>
      <c r="AK8" s="117"/>
      <c r="AL8" s="124"/>
    </row>
    <row r="9" spans="1:38" outlineLevel="1" x14ac:dyDescent="0.25">
      <c r="A9" s="220" t="s">
        <v>63</v>
      </c>
      <c r="B9" s="106"/>
      <c r="C9" s="106"/>
      <c r="D9" s="106"/>
      <c r="E9" s="174">
        <v>24034.799999999999</v>
      </c>
      <c r="F9" s="107"/>
      <c r="G9" s="107"/>
      <c r="H9" s="107"/>
      <c r="I9" s="107"/>
      <c r="J9" s="107"/>
      <c r="K9" s="107"/>
      <c r="L9" s="118"/>
      <c r="M9" s="119">
        <v>17.2</v>
      </c>
      <c r="N9" s="11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>
        <f>IF(SUM($AA9:$AF9)&lt;&gt;0, SUM($AA9:$AF9), 640*INDEX('Cities &amp; Towns'!$F$4:$F$259, MATCH($A9, 'Cities &amp; Towns'!$A$4:$A$259, 0)))</f>
        <v>25472</v>
      </c>
      <c r="AA9" s="213"/>
      <c r="AB9" s="213"/>
      <c r="AC9" s="213"/>
      <c r="AD9" s="213"/>
      <c r="AE9" s="213"/>
      <c r="AF9" s="214"/>
      <c r="AG9" s="110"/>
      <c r="AH9" s="111"/>
      <c r="AI9" s="122"/>
      <c r="AJ9" s="110"/>
      <c r="AK9" s="111"/>
      <c r="AL9" s="123"/>
    </row>
    <row r="10" spans="1:38" outlineLevel="1" x14ac:dyDescent="0.25">
      <c r="A10" s="221" t="s">
        <v>64</v>
      </c>
      <c r="B10" s="112"/>
      <c r="C10" s="112"/>
      <c r="D10" s="112"/>
      <c r="E10" s="175">
        <v>15258.9</v>
      </c>
      <c r="F10" s="120"/>
      <c r="G10" s="120"/>
      <c r="H10" s="120"/>
      <c r="I10" s="120"/>
      <c r="J10" s="120"/>
      <c r="K10" s="120"/>
      <c r="L10" s="114"/>
      <c r="M10" s="115">
        <v>9.9</v>
      </c>
      <c r="N10" s="115"/>
      <c r="O10" s="115"/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>
        <f>IF(SUM($AA10:$AF10)&lt;&gt;0, SUM($AA10:$AF10), 640*INDEX('Cities &amp; Towns'!$F$4:$F$259, MATCH($A10, 'Cities &amp; Towns'!$A$4:$A$259, 0)))</f>
        <v>43136</v>
      </c>
      <c r="AA10" s="215"/>
      <c r="AB10" s="215"/>
      <c r="AC10" s="215"/>
      <c r="AD10" s="215"/>
      <c r="AE10" s="215"/>
      <c r="AF10" s="216"/>
      <c r="AG10" s="116"/>
      <c r="AH10" s="117"/>
      <c r="AI10" s="124"/>
      <c r="AJ10" s="116"/>
      <c r="AK10" s="117"/>
      <c r="AL10" s="124"/>
    </row>
    <row r="11" spans="1:38" outlineLevel="1" x14ac:dyDescent="0.25">
      <c r="A11" s="220" t="s">
        <v>55</v>
      </c>
      <c r="B11" s="106"/>
      <c r="C11" s="106"/>
      <c r="D11" s="106"/>
      <c r="E11" s="174">
        <v>12147.2</v>
      </c>
      <c r="F11" s="107"/>
      <c r="G11" s="107"/>
      <c r="H11" s="107"/>
      <c r="I11" s="107"/>
      <c r="J11" s="107"/>
      <c r="K11" s="107"/>
      <c r="L11" s="118"/>
      <c r="M11" s="119">
        <v>7.5</v>
      </c>
      <c r="N11" s="119"/>
      <c r="O11" s="109"/>
      <c r="P11" s="109"/>
      <c r="Q11" s="109"/>
      <c r="R11" s="109"/>
      <c r="S11" s="110"/>
      <c r="T11" s="111"/>
      <c r="U11" s="111"/>
      <c r="V11" s="111"/>
      <c r="W11" s="111"/>
      <c r="X11" s="111"/>
      <c r="Y11" s="111"/>
      <c r="Z11" s="147">
        <f>IF(SUM($AA11:$AF11)&lt;&gt;0, SUM($AA11:$AF11), 640*INDEX('Cities &amp; Towns'!$F$4:$F$259, MATCH($A11, 'Cities &amp; Towns'!$A$4:$A$259, 0)))</f>
        <v>24128</v>
      </c>
      <c r="AA11" s="213"/>
      <c r="AB11" s="213"/>
      <c r="AC11" s="213"/>
      <c r="AD11" s="213"/>
      <c r="AE11" s="213"/>
      <c r="AF11" s="214"/>
      <c r="AG11" s="110"/>
      <c r="AH11" s="111"/>
      <c r="AI11" s="122"/>
      <c r="AJ11" s="110"/>
      <c r="AK11" s="111"/>
      <c r="AL11" s="123"/>
    </row>
    <row r="12" spans="1:38" outlineLevel="1" x14ac:dyDescent="0.25">
      <c r="A12" s="221" t="s">
        <v>65</v>
      </c>
      <c r="B12" s="112"/>
      <c r="C12" s="112"/>
      <c r="D12" s="112"/>
      <c r="E12" s="175">
        <v>19719.400000000001</v>
      </c>
      <c r="F12" s="120"/>
      <c r="G12" s="120"/>
      <c r="H12" s="120"/>
      <c r="I12" s="120"/>
      <c r="J12" s="120"/>
      <c r="K12" s="120"/>
      <c r="L12" s="114"/>
      <c r="M12" s="115">
        <v>13.6</v>
      </c>
      <c r="N12" s="115"/>
      <c r="O12" s="115"/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>
        <f>IF(SUM($AA12:$AF12)&lt;&gt;0, SUM($AA12:$AF12), 640*INDEX('Cities &amp; Towns'!$F$4:$F$259, MATCH($A12, 'Cities &amp; Towns'!$A$4:$A$259, 0)))</f>
        <v>24576</v>
      </c>
      <c r="AA12" s="215"/>
      <c r="AB12" s="215"/>
      <c r="AC12" s="215"/>
      <c r="AD12" s="215"/>
      <c r="AE12" s="215"/>
      <c r="AF12" s="216"/>
      <c r="AG12" s="116"/>
      <c r="AH12" s="117"/>
      <c r="AI12" s="124"/>
      <c r="AJ12" s="116"/>
      <c r="AK12" s="117"/>
      <c r="AL12" s="124"/>
    </row>
    <row r="13" spans="1:38" outlineLevel="1" x14ac:dyDescent="0.25">
      <c r="A13" s="220" t="s">
        <v>66</v>
      </c>
      <c r="B13" s="106"/>
      <c r="C13" s="106"/>
      <c r="D13" s="106"/>
      <c r="E13" s="174">
        <v>25334.3</v>
      </c>
      <c r="F13" s="107"/>
      <c r="G13" s="107"/>
      <c r="H13" s="107"/>
      <c r="I13" s="107"/>
      <c r="J13" s="107"/>
      <c r="K13" s="107"/>
      <c r="L13" s="118"/>
      <c r="M13" s="119">
        <v>18.3</v>
      </c>
      <c r="N13" s="119"/>
      <c r="O13" s="109"/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>
        <f>IF(SUM($AA13:$AF13)&lt;&gt;0, SUM($AA13:$AF13), 640*INDEX('Cities &amp; Towns'!$F$4:$F$259, MATCH($A13, 'Cities &amp; Towns'!$A$4:$A$259, 0)))</f>
        <v>25152</v>
      </c>
      <c r="AA13" s="213"/>
      <c r="AB13" s="213"/>
      <c r="AC13" s="213"/>
      <c r="AD13" s="213"/>
      <c r="AE13" s="213"/>
      <c r="AF13" s="214"/>
      <c r="AG13" s="110"/>
      <c r="AH13" s="111"/>
      <c r="AI13" s="122"/>
      <c r="AJ13" s="110"/>
      <c r="AK13" s="111"/>
      <c r="AL13" s="123"/>
    </row>
    <row r="14" spans="1:38" outlineLevel="1" x14ac:dyDescent="0.25">
      <c r="A14" s="221" t="s">
        <v>67</v>
      </c>
      <c r="B14" s="112"/>
      <c r="C14" s="112"/>
      <c r="D14" s="112"/>
      <c r="E14" s="175">
        <v>11061.6</v>
      </c>
      <c r="F14" s="120"/>
      <c r="G14" s="120"/>
      <c r="H14" s="120"/>
      <c r="I14" s="120"/>
      <c r="J14" s="120"/>
      <c r="K14" s="120"/>
      <c r="L14" s="114"/>
      <c r="M14" s="115">
        <v>6.6</v>
      </c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>
        <f>IF(SUM($AA14:$AF14)&lt;&gt;0, SUM($AA14:$AF14), 640*INDEX('Cities &amp; Towns'!$F$4:$F$259, MATCH($A14, 'Cities &amp; Towns'!$A$4:$A$259, 0)))</f>
        <v>10496</v>
      </c>
      <c r="AA14" s="215"/>
      <c r="AB14" s="215"/>
      <c r="AC14" s="215"/>
      <c r="AD14" s="215"/>
      <c r="AE14" s="215"/>
      <c r="AF14" s="216"/>
      <c r="AG14" s="116"/>
      <c r="AH14" s="117"/>
      <c r="AI14" s="124"/>
      <c r="AJ14" s="116"/>
      <c r="AK14" s="117"/>
      <c r="AL14" s="124"/>
    </row>
    <row r="15" spans="1:38" outlineLevel="1" x14ac:dyDescent="0.25">
      <c r="A15" s="220" t="s">
        <v>56</v>
      </c>
      <c r="B15" s="106"/>
      <c r="C15" s="106"/>
      <c r="D15" s="106"/>
      <c r="E15" s="174">
        <v>17413.599999999999</v>
      </c>
      <c r="F15" s="107"/>
      <c r="G15" s="107"/>
      <c r="H15" s="107"/>
      <c r="I15" s="107"/>
      <c r="J15" s="107"/>
      <c r="K15" s="107"/>
      <c r="L15" s="118"/>
      <c r="M15" s="119">
        <v>11.8</v>
      </c>
      <c r="N15" s="119"/>
      <c r="O15" s="109"/>
      <c r="P15" s="109"/>
      <c r="Q15" s="109"/>
      <c r="R15" s="109"/>
      <c r="S15" s="110"/>
      <c r="T15" s="111"/>
      <c r="U15" s="111"/>
      <c r="V15" s="111"/>
      <c r="W15" s="111"/>
      <c r="X15" s="111"/>
      <c r="Y15" s="111"/>
      <c r="Z15" s="147">
        <f>IF(SUM($AA15:$AF15)&lt;&gt;0, SUM($AA15:$AF15), 640*INDEX('Cities &amp; Towns'!$F$4:$F$259, MATCH($A15, 'Cities &amp; Towns'!$A$4:$A$259, 0)))</f>
        <v>32448</v>
      </c>
      <c r="AA15" s="213"/>
      <c r="AB15" s="213"/>
      <c r="AC15" s="213"/>
      <c r="AD15" s="213"/>
      <c r="AE15" s="213"/>
      <c r="AF15" s="214"/>
      <c r="AG15" s="110"/>
      <c r="AH15" s="111"/>
      <c r="AI15" s="122"/>
      <c r="AJ15" s="110"/>
      <c r="AK15" s="111"/>
      <c r="AL15" s="123"/>
    </row>
    <row r="16" spans="1:38" outlineLevel="1" x14ac:dyDescent="0.25">
      <c r="A16" s="221" t="s">
        <v>68</v>
      </c>
      <c r="B16" s="112"/>
      <c r="C16" s="112"/>
      <c r="D16" s="112"/>
      <c r="E16" s="175">
        <v>5966.6</v>
      </c>
      <c r="F16" s="120"/>
      <c r="G16" s="120"/>
      <c r="H16" s="120"/>
      <c r="I16" s="120"/>
      <c r="J16" s="120"/>
      <c r="K16" s="120"/>
      <c r="L16" s="114"/>
      <c r="M16" s="115">
        <v>2.5</v>
      </c>
      <c r="N16" s="115"/>
      <c r="O16" s="115"/>
      <c r="P16" s="115"/>
      <c r="Q16" s="115"/>
      <c r="R16" s="115"/>
      <c r="S16" s="116"/>
      <c r="T16" s="117"/>
      <c r="U16" s="117"/>
      <c r="V16" s="117"/>
      <c r="W16" s="117"/>
      <c r="X16" s="117"/>
      <c r="Y16" s="117"/>
      <c r="Z16" s="147">
        <f>IF(SUM($AA16:$AF16)&lt;&gt;0, SUM($AA16:$AF16), 640*INDEX('Cities &amp; Towns'!$F$4:$F$259, MATCH($A16, 'Cities &amp; Towns'!$A$4:$A$259, 0)))</f>
        <v>5056</v>
      </c>
      <c r="AA16" s="215"/>
      <c r="AB16" s="215"/>
      <c r="AC16" s="215"/>
      <c r="AD16" s="215"/>
      <c r="AE16" s="215"/>
      <c r="AF16" s="216"/>
      <c r="AG16" s="116"/>
      <c r="AH16" s="117"/>
      <c r="AI16" s="124"/>
      <c r="AJ16" s="116"/>
      <c r="AK16" s="117"/>
      <c r="AL16" s="124"/>
    </row>
    <row r="17" spans="1:38" outlineLevel="1" x14ac:dyDescent="0.25">
      <c r="A17" s="220" t="s">
        <v>69</v>
      </c>
      <c r="B17" s="106"/>
      <c r="C17" s="106"/>
      <c r="D17" s="106"/>
      <c r="E17" s="174">
        <v>9312.9</v>
      </c>
      <c r="F17" s="107"/>
      <c r="G17" s="107"/>
      <c r="H17" s="107"/>
      <c r="I17" s="107"/>
      <c r="J17" s="107"/>
      <c r="K17" s="107"/>
      <c r="L17" s="118"/>
      <c r="M17" s="119">
        <v>5.2</v>
      </c>
      <c r="N17" s="119"/>
      <c r="O17" s="109"/>
      <c r="P17" s="109"/>
      <c r="Q17" s="109"/>
      <c r="R17" s="109"/>
      <c r="S17" s="110"/>
      <c r="T17" s="111"/>
      <c r="U17" s="111"/>
      <c r="V17" s="111"/>
      <c r="W17" s="111"/>
      <c r="X17" s="111"/>
      <c r="Y17" s="111"/>
      <c r="Z17" s="147">
        <f>IF(SUM($AA17:$AF17)&lt;&gt;0, SUM($AA17:$AF17), 640*INDEX('Cities &amp; Towns'!$F$4:$F$259, MATCH($A17, 'Cities &amp; Towns'!$A$4:$A$259, 0)))</f>
        <v>36224</v>
      </c>
      <c r="AA17" s="213"/>
      <c r="AB17" s="213"/>
      <c r="AC17" s="213"/>
      <c r="AD17" s="213"/>
      <c r="AE17" s="213"/>
      <c r="AF17" s="214"/>
      <c r="AG17" s="110"/>
      <c r="AH17" s="111"/>
      <c r="AI17" s="122"/>
      <c r="AJ17" s="110"/>
      <c r="AK17" s="111"/>
      <c r="AL17" s="123"/>
    </row>
    <row r="18" spans="1:38" outlineLevel="1" x14ac:dyDescent="0.25">
      <c r="A18" s="221" t="s">
        <v>70</v>
      </c>
      <c r="B18" s="112"/>
      <c r="C18" s="112"/>
      <c r="D18" s="112"/>
      <c r="E18" s="175">
        <v>7020.5</v>
      </c>
      <c r="F18" s="120"/>
      <c r="G18" s="120"/>
      <c r="H18" s="120"/>
      <c r="I18" s="120"/>
      <c r="J18" s="120"/>
      <c r="K18" s="120"/>
      <c r="L18" s="114"/>
      <c r="M18" s="115">
        <v>3.3</v>
      </c>
      <c r="N18" s="115"/>
      <c r="O18" s="115"/>
      <c r="P18" s="115"/>
      <c r="Q18" s="115"/>
      <c r="R18" s="115"/>
      <c r="S18" s="116"/>
      <c r="T18" s="117"/>
      <c r="U18" s="117"/>
      <c r="V18" s="117"/>
      <c r="W18" s="117"/>
      <c r="X18" s="117"/>
      <c r="Y18" s="117"/>
      <c r="Z18" s="147">
        <f>IF(SUM($AA18:$AF18)&lt;&gt;0, SUM($AA18:$AF18), 640*INDEX('Cities &amp; Towns'!$F$4:$F$259, MATCH($A18, 'Cities &amp; Towns'!$A$4:$A$259, 0)))</f>
        <v>8576</v>
      </c>
      <c r="AA18" s="215"/>
      <c r="AB18" s="215"/>
      <c r="AC18" s="215"/>
      <c r="AD18" s="215"/>
      <c r="AE18" s="215"/>
      <c r="AF18" s="216"/>
      <c r="AG18" s="116"/>
      <c r="AH18" s="117"/>
      <c r="AI18" s="124"/>
      <c r="AJ18" s="116"/>
      <c r="AK18" s="117"/>
      <c r="AL18" s="124"/>
    </row>
    <row r="19" spans="1:38" outlineLevel="1" x14ac:dyDescent="0.25">
      <c r="A19" s="220" t="s">
        <v>57</v>
      </c>
      <c r="B19" s="106"/>
      <c r="C19" s="106"/>
      <c r="D19" s="106"/>
      <c r="E19" s="174">
        <v>12958.1</v>
      </c>
      <c r="F19" s="107"/>
      <c r="G19" s="107"/>
      <c r="H19" s="107"/>
      <c r="I19" s="107"/>
      <c r="J19" s="107"/>
      <c r="K19" s="107"/>
      <c r="L19" s="118"/>
      <c r="M19" s="119">
        <v>8.1999999999999993</v>
      </c>
      <c r="N19" s="119"/>
      <c r="O19" s="109"/>
      <c r="P19" s="109"/>
      <c r="Q19" s="109"/>
      <c r="R19" s="109"/>
      <c r="S19" s="110"/>
      <c r="T19" s="111"/>
      <c r="U19" s="111"/>
      <c r="V19" s="111"/>
      <c r="W19" s="111"/>
      <c r="X19" s="111"/>
      <c r="Y19" s="111"/>
      <c r="Z19" s="147">
        <f>IF(SUM($AA19:$AF19)&lt;&gt;0, SUM($AA19:$AF19), 640*INDEX('Cities &amp; Towns'!$F$4:$F$259, MATCH($A19, 'Cities &amp; Towns'!$A$4:$A$259, 0)))</f>
        <v>27520</v>
      </c>
      <c r="AA19" s="213"/>
      <c r="AB19" s="213"/>
      <c r="AC19" s="213"/>
      <c r="AD19" s="213"/>
      <c r="AE19" s="213"/>
      <c r="AF19" s="214"/>
      <c r="AG19" s="110"/>
      <c r="AH19" s="111"/>
      <c r="AI19" s="122"/>
      <c r="AJ19" s="110"/>
      <c r="AK19" s="111"/>
      <c r="AL19" s="123"/>
    </row>
    <row r="20" spans="1:38" outlineLevel="1" x14ac:dyDescent="0.25">
      <c r="A20" s="221" t="s">
        <v>73</v>
      </c>
      <c r="B20" s="112"/>
      <c r="C20" s="112"/>
      <c r="D20" s="112"/>
      <c r="E20" s="175">
        <v>11964.2</v>
      </c>
      <c r="F20" s="120"/>
      <c r="G20" s="120"/>
      <c r="H20" s="120"/>
      <c r="I20" s="120"/>
      <c r="J20" s="120"/>
      <c r="K20" s="120"/>
      <c r="L20" s="114"/>
      <c r="M20" s="115">
        <v>7.4</v>
      </c>
      <c r="N20" s="115"/>
      <c r="O20" s="115"/>
      <c r="P20" s="115"/>
      <c r="Q20" s="115"/>
      <c r="R20" s="115"/>
      <c r="S20" s="116"/>
      <c r="T20" s="117"/>
      <c r="U20" s="117"/>
      <c r="V20" s="117"/>
      <c r="W20" s="117"/>
      <c r="X20" s="117"/>
      <c r="Y20" s="117"/>
      <c r="Z20" s="147">
        <f>IF(SUM($AA20:$AF20)&lt;&gt;0, SUM($AA20:$AF20), 640*INDEX('Cities &amp; Towns'!$F$4:$F$259, MATCH($A20, 'Cities &amp; Towns'!$A$4:$A$259, 0)))</f>
        <v>24832</v>
      </c>
      <c r="AA20" s="215"/>
      <c r="AB20" s="215"/>
      <c r="AC20" s="215"/>
      <c r="AD20" s="215"/>
      <c r="AE20" s="215"/>
      <c r="AF20" s="216"/>
      <c r="AG20" s="116"/>
      <c r="AH20" s="117"/>
      <c r="AI20" s="124"/>
      <c r="AJ20" s="116"/>
      <c r="AK20" s="117"/>
      <c r="AL20" s="124"/>
    </row>
    <row r="21" spans="1:38" outlineLevel="1" x14ac:dyDescent="0.25">
      <c r="A21" s="220" t="s">
        <v>58</v>
      </c>
      <c r="B21" s="106"/>
      <c r="C21" s="106"/>
      <c r="D21" s="106"/>
      <c r="E21" s="174">
        <v>10927.4</v>
      </c>
      <c r="F21" s="107"/>
      <c r="G21" s="107"/>
      <c r="H21" s="107"/>
      <c r="I21" s="107"/>
      <c r="J21" s="107"/>
      <c r="K21" s="107"/>
      <c r="L21" s="118"/>
      <c r="M21" s="119">
        <v>6.5</v>
      </c>
      <c r="N21" s="119"/>
      <c r="O21" s="109"/>
      <c r="P21" s="109"/>
      <c r="Q21" s="109"/>
      <c r="R21" s="109"/>
      <c r="S21" s="110"/>
      <c r="T21" s="111"/>
      <c r="U21" s="111"/>
      <c r="V21" s="111"/>
      <c r="W21" s="111"/>
      <c r="X21" s="111"/>
      <c r="Y21" s="111"/>
      <c r="Z21" s="147">
        <f>IF(SUM($AA21:$AF21)&lt;&gt;0, SUM($AA21:$AF21), 640*INDEX('Cities &amp; Towns'!$F$4:$F$259, MATCH($A21, 'Cities &amp; Towns'!$A$4:$A$259, 0)))</f>
        <v>9536</v>
      </c>
      <c r="AA21" s="213"/>
      <c r="AB21" s="213"/>
      <c r="AC21" s="213"/>
      <c r="AD21" s="213"/>
      <c r="AE21" s="213"/>
      <c r="AF21" s="214"/>
      <c r="AG21" s="110"/>
      <c r="AH21" s="111"/>
      <c r="AI21" s="122"/>
      <c r="AJ21" s="110"/>
      <c r="AK21" s="111"/>
      <c r="AL21" s="123"/>
    </row>
    <row r="22" spans="1:38" outlineLevel="1" x14ac:dyDescent="0.25">
      <c r="A22" s="221" t="s">
        <v>71</v>
      </c>
      <c r="B22" s="112"/>
      <c r="C22" s="112"/>
      <c r="D22" s="112"/>
      <c r="E22" s="175">
        <v>9044.7000000000007</v>
      </c>
      <c r="F22" s="120"/>
      <c r="G22" s="120"/>
      <c r="H22" s="120"/>
      <c r="I22" s="120"/>
      <c r="J22" s="120"/>
      <c r="K22" s="120"/>
      <c r="L22" s="114"/>
      <c r="M22" s="115">
        <v>5</v>
      </c>
      <c r="N22" s="115"/>
      <c r="O22" s="115"/>
      <c r="P22" s="115"/>
      <c r="Q22" s="115"/>
      <c r="R22" s="115"/>
      <c r="S22" s="116"/>
      <c r="T22" s="117"/>
      <c r="U22" s="117"/>
      <c r="V22" s="117"/>
      <c r="W22" s="117"/>
      <c r="X22" s="117"/>
      <c r="Y22" s="117"/>
      <c r="Z22" s="147">
        <f>IF(SUM($AA22:$AF22)&lt;&gt;0, SUM($AA22:$AF22), 640*INDEX('Cities &amp; Towns'!$F$4:$F$259, MATCH($A22, 'Cities &amp; Towns'!$A$4:$A$259, 0)))</f>
        <v>1299.1999999999998</v>
      </c>
      <c r="AA22" s="215"/>
      <c r="AB22" s="215"/>
      <c r="AC22" s="215"/>
      <c r="AD22" s="215"/>
      <c r="AE22" s="215"/>
      <c r="AF22" s="216"/>
      <c r="AG22" s="116"/>
      <c r="AH22" s="117"/>
      <c r="AI22" s="124"/>
      <c r="AJ22" s="116"/>
      <c r="AK22" s="117"/>
      <c r="AL22" s="124"/>
    </row>
    <row r="23" spans="1:38" outlineLevel="1" x14ac:dyDescent="0.25">
      <c r="A23" s="220" t="s">
        <v>72</v>
      </c>
      <c r="B23" s="106"/>
      <c r="C23" s="106"/>
      <c r="D23" s="106"/>
      <c r="E23" s="174">
        <v>22802.799999999999</v>
      </c>
      <c r="F23" s="107"/>
      <c r="G23" s="107"/>
      <c r="H23" s="107"/>
      <c r="I23" s="107"/>
      <c r="J23" s="107"/>
      <c r="K23" s="107"/>
      <c r="L23" s="118"/>
      <c r="M23" s="119">
        <v>16.2</v>
      </c>
      <c r="N23" s="119"/>
      <c r="O23" s="109"/>
      <c r="P23" s="109"/>
      <c r="Q23" s="109"/>
      <c r="R23" s="109"/>
      <c r="S23" s="110"/>
      <c r="T23" s="111"/>
      <c r="U23" s="111"/>
      <c r="V23" s="111"/>
      <c r="W23" s="111"/>
      <c r="X23" s="111"/>
      <c r="Y23" s="111"/>
      <c r="Z23" s="147">
        <f>IF(SUM($AA23:$AF23)&lt;&gt;0, SUM($AA23:$AF23), 640*INDEX('Cities &amp; Towns'!$F$4:$F$259, MATCH($A23, 'Cities &amp; Towns'!$A$4:$A$259, 0)))</f>
        <v>23680</v>
      </c>
      <c r="AA23" s="213"/>
      <c r="AB23" s="213"/>
      <c r="AC23" s="213"/>
      <c r="AD23" s="213"/>
      <c r="AE23" s="213"/>
      <c r="AF23" s="214"/>
      <c r="AG23" s="110"/>
      <c r="AH23" s="111"/>
      <c r="AI23" s="122"/>
      <c r="AJ23" s="110"/>
      <c r="AK23" s="111"/>
      <c r="AL23" s="123"/>
    </row>
    <row r="24" spans="1:38" outlineLevel="1" x14ac:dyDescent="0.25">
      <c r="A24" s="221" t="s">
        <v>292</v>
      </c>
      <c r="B24" s="112"/>
      <c r="C24" s="112"/>
      <c r="D24" s="112"/>
      <c r="E24" s="175">
        <v>28510.1</v>
      </c>
      <c r="F24" s="120"/>
      <c r="G24" s="120"/>
      <c r="H24" s="120"/>
      <c r="I24" s="120"/>
      <c r="J24" s="120"/>
      <c r="K24" s="120"/>
      <c r="L24" s="114"/>
      <c r="M24" s="115">
        <v>17.899999999999999</v>
      </c>
      <c r="N24" s="115"/>
      <c r="O24" s="115"/>
      <c r="P24" s="115"/>
      <c r="Q24" s="115"/>
      <c r="R24" s="115"/>
      <c r="S24" s="116"/>
      <c r="T24" s="117"/>
      <c r="U24" s="117"/>
      <c r="V24" s="117"/>
      <c r="W24" s="117"/>
      <c r="X24" s="117"/>
      <c r="Y24" s="117"/>
      <c r="Z24" s="147">
        <f>IF(SUM($AA24:$AF24)&lt;&gt;0, SUM($AA24:$AF24), 640*INDEX('Cities &amp; Towns'!$F$4:$F$259, MATCH($A24, 'Cities &amp; Towns'!$A$4:$A$259, 0)))</f>
        <v>30720</v>
      </c>
      <c r="AA24" s="215"/>
      <c r="AB24" s="215"/>
      <c r="AC24" s="215"/>
      <c r="AD24" s="215"/>
      <c r="AE24" s="215"/>
      <c r="AF24" s="216"/>
      <c r="AG24" s="116"/>
      <c r="AH24" s="117"/>
      <c r="AI24" s="124"/>
      <c r="AJ24" s="116"/>
      <c r="AK24" s="117"/>
      <c r="AL24" s="124"/>
    </row>
    <row r="25" spans="1:38" x14ac:dyDescent="0.25">
      <c r="A25" s="222" t="s">
        <v>852</v>
      </c>
      <c r="B25" s="225" t="s">
        <v>1571</v>
      </c>
      <c r="C25" s="226" t="s">
        <v>1572</v>
      </c>
      <c r="D25" s="226" t="s">
        <v>1573</v>
      </c>
      <c r="E25" s="227" t="s">
        <v>853</v>
      </c>
      <c r="F25" s="228"/>
      <c r="G25" s="228"/>
      <c r="H25" s="228"/>
      <c r="I25" s="228"/>
      <c r="J25" s="228"/>
      <c r="K25" s="228"/>
      <c r="L25" s="229"/>
      <c r="M25" s="228"/>
      <c r="N25" s="228"/>
      <c r="O25" s="228"/>
      <c r="P25" s="228"/>
      <c r="Q25" s="228"/>
      <c r="R25" s="228"/>
      <c r="S25" s="230"/>
      <c r="T25" s="228"/>
      <c r="U25" s="228"/>
      <c r="V25" s="228"/>
      <c r="W25" s="228"/>
      <c r="X25" s="228"/>
      <c r="Y25" s="228"/>
      <c r="Z25" s="231"/>
      <c r="AA25" s="232"/>
      <c r="AB25" s="232"/>
      <c r="AC25" s="232"/>
      <c r="AD25" s="232"/>
      <c r="AE25" s="232"/>
      <c r="AF25" s="232"/>
      <c r="AG25" s="230"/>
      <c r="AH25" s="228"/>
      <c r="AI25" s="228"/>
      <c r="AJ25" s="230"/>
      <c r="AK25" s="228"/>
      <c r="AL25" s="233"/>
    </row>
    <row r="26" spans="1:38" outlineLevel="1" x14ac:dyDescent="0.25">
      <c r="A26" s="220" t="s">
        <v>287</v>
      </c>
      <c r="B26" s="234">
        <f>IF(ISBLANK($B5), INDEX('Cities &amp; Towns'!$E$4:$E$259, MATCH($A26, 'Cities &amp; Towns'!$A$4:$A$259, 0)), $B5)</f>
        <v>2106</v>
      </c>
      <c r="C26" s="234">
        <f>IF(ISBLANK($C5), INDEX('Cities &amp; Towns'!$Q$4:$Q$259, MATCH($A26, 'Cities &amp; Towns'!$A$4:$A$259, 0)), $C5)</f>
        <v>2509.9633799999997</v>
      </c>
      <c r="D26" s="234">
        <f xml:space="preserve"> IF(ISBLANK($D5), IF(INDEX('Cities &amp; Towns'!$Z$4:$Z$259, MATCH($A26, 'Cities &amp; Towns'!$A$4:$A$259, 0)) = 0, "", INDEX('Cities &amp; Towns'!$Z$4:$Z$259, MATCH($A26, 'Cities &amp; Towns'!$A$4:$A$259, 0))), $D5)</f>
        <v>13018.98</v>
      </c>
      <c r="E26" s="235" cm="1">
        <f t="array" ref="E26">IF(ISBLANK(E5), MAX(0, ($E$3-SUM($E$5:$E$24))*(IF($B$3=0, 0, $B$3*$B26/SUM(IF(ISBLANK(E$5:E$24), B$26:B$45, 0))) + IF($C$3=0, 0, $C$3*$C26/SUM(IF(ISBLANK(E$5:E$24), C$26:C$45, 0))) + IF($D$3=0, 0, $D$3*$D26/SUM(IF(ISBLANK(E$5:E$24), D$26:D$45, 0))) + IF(1-SUM($B$3:$D$3)&lt;=0, 0, ((1-SUM($B$3:$D$3))*$Z26/SUM(IF(ISBLANK(E$5:E$24), Z$26:Z$45, 0)))))), E5)</f>
        <v>13248.3</v>
      </c>
      <c r="F26" s="236">
        <f t="shared" ref="F26:K26" si="1">IF(ISBLANK(F5),F$3,F5)</f>
        <v>0.86099999999999999</v>
      </c>
      <c r="G26" s="236">
        <f t="shared" si="1"/>
        <v>0</v>
      </c>
      <c r="H26" s="236">
        <f t="shared" si="1"/>
        <v>8.8999999999999996E-2</v>
      </c>
      <c r="I26" s="236">
        <f t="shared" si="1"/>
        <v>0</v>
      </c>
      <c r="J26" s="236">
        <f t="shared" si="1"/>
        <v>0</v>
      </c>
      <c r="K26" s="236">
        <f t="shared" si="1"/>
        <v>0.05</v>
      </c>
      <c r="L26" s="237">
        <f>IF(ISBLANK($L5), SUM($M26:$R26), $L5)</f>
        <v>9.0983247673664298</v>
      </c>
      <c r="M26" s="238">
        <f t="shared" ref="M26:R26" si="2">IF(ISBLANK(M5), IF(ISBLANK($L5), MAX(0, (M$3-SUM(M$5:M$24))*(IF($B$3=0, 0, $B$3*$B26/SUM($B$26:$B$45)) + IF($C$3=0, 0, $C$3*$C26/SUM($C$26:$C$45)) + IF($D$3=0, 0, $D$3*$D26/SUM($D$26:$D$45)) + (1-SUM($B$3:$D$3))*IF(SUM(AA$26:AA$45)=0, $Z26/SUM($Z$26:$Z$45), AA26/SUM(AA$26:AA$45)))), $L5*(M$3/$L$3)), M5)</f>
        <v>8.4</v>
      </c>
      <c r="N26" s="238">
        <f t="shared" si="2"/>
        <v>0</v>
      </c>
      <c r="O26" s="238">
        <f t="shared" si="2"/>
        <v>0.55740721341356136</v>
      </c>
      <c r="P26" s="238">
        <f t="shared" si="2"/>
        <v>0</v>
      </c>
      <c r="Q26" s="238">
        <f t="shared" si="2"/>
        <v>0</v>
      </c>
      <c r="R26" s="238">
        <f t="shared" si="2"/>
        <v>0.1409175539528667</v>
      </c>
      <c r="S26" s="237">
        <f t="shared" ref="S26" si="3">SUM(T26:Y26)</f>
        <v>22.644702200000001</v>
      </c>
      <c r="T26" s="238">
        <f>IF(ISBLANK(T5),AA26/INDEX(Constants!$B$2:$B$8, MATCH(T$2, Constants!$A$2:$A$8, 0)),T5)</f>
        <v>0</v>
      </c>
      <c r="U26" s="238">
        <f>IF(ISBLANK(U5),AB26/INDEX(Constants!$B$2:$B$8, MATCH(U$2, Constants!$A$2:$A$8, 0)),U5)</f>
        <v>22.644702200000001</v>
      </c>
      <c r="V26" s="238">
        <f>IF(ISBLANK(V5),AC26/INDEX(Constants!$B$2:$B$8, MATCH(V$2, Constants!$A$2:$A$8, 0)),V5)</f>
        <v>0</v>
      </c>
      <c r="W26" s="238">
        <f>IF(ISBLANK(W5),AD26/INDEX(Constants!$B$2:$B$8, MATCH(W$2, Constants!$A$2:$A$8, 0)),W5)</f>
        <v>0</v>
      </c>
      <c r="X26" s="238">
        <f>IF(ISBLANK(X5),AE26/INDEX(Constants!$B$2:$B$8, MATCH(X$2, Constants!$A$2:$A$8, 0)),X5)</f>
        <v>0</v>
      </c>
      <c r="Y26" s="238">
        <f>IF(ISBLANK(Y5),AF26/INDEX(Constants!$B$2:$B$8, MATCH(Y$2, Constants!$A$2:$A$8, 0)),Y5)</f>
        <v>0</v>
      </c>
      <c r="Z26" s="239">
        <f>IF(SUM($AA26, $AC26:$AF26)&lt;&gt;0, SUM($AA26:$AF26), $Z5+$AB26)</f>
        <v>18721.967053299999</v>
      </c>
      <c r="AA26" s="240">
        <f>AA5</f>
        <v>0</v>
      </c>
      <c r="AB26" s="240">
        <f>IF(ISBLANK($AB5), INDEX('Cities &amp; Towns'!$G$4:$G$259, MATCH($A5, 'Cities &amp; Towns'!$A$4:$A$259, 0)), $AB5)</f>
        <v>33.967053300000003</v>
      </c>
      <c r="AC26" s="240">
        <f>AC5</f>
        <v>0</v>
      </c>
      <c r="AD26" s="240">
        <f>AD5</f>
        <v>0</v>
      </c>
      <c r="AE26" s="240">
        <f>AE5</f>
        <v>0</v>
      </c>
      <c r="AF26" s="240">
        <f>AF5</f>
        <v>0</v>
      </c>
      <c r="AG26" s="241"/>
      <c r="AH26" s="242"/>
      <c r="AI26" s="238">
        <f>INDEX('Cities &amp; Towns'!$Y$4:$Y$259, MATCH($A26, 'Cities &amp; Towns'!$A$4:$A$259, 0))</f>
        <v>0</v>
      </c>
      <c r="AJ26" s="241"/>
      <c r="AK26" s="242"/>
      <c r="AL26" s="243">
        <f t="shared" ref="AL26:AL45" si="4">IF($L26&gt;$AI26, 1, "")</f>
        <v>1</v>
      </c>
    </row>
    <row r="27" spans="1:38" outlineLevel="1" x14ac:dyDescent="0.25">
      <c r="A27" s="221" t="s">
        <v>60</v>
      </c>
      <c r="B27" s="244">
        <f>IF(ISBLANK($B6), INDEX('Cities &amp; Towns'!$E$4:$E$259, MATCH($A27, 'Cities &amp; Towns'!$A$4:$A$259, 0)), $B6)</f>
        <v>1273</v>
      </c>
      <c r="C27" s="244">
        <f>IF(ISBLANK($C6), INDEX('Cities &amp; Towns'!$Q$4:$Q$259, MATCH($A27, 'Cities &amp; Towns'!$A$4:$A$259, 0)), $C6)</f>
        <v>2824.9379400000003</v>
      </c>
      <c r="D27" s="244">
        <f xml:space="preserve"> IF(ISBLANK($D6), IF(INDEX('Cities &amp; Towns'!$Z$4:$Z$259, MATCH($A27, 'Cities &amp; Towns'!$A$4:$A$259, 0)) = 0, "", INDEX('Cities &amp; Towns'!$Z$4:$Z$259, MATCH($A27, 'Cities &amp; Towns'!$A$4:$A$259, 0))), $D6)</f>
        <v>4279.42</v>
      </c>
      <c r="E27" s="245" cm="1">
        <f t="array" ref="E27">IF(ISBLANK(E6), MAX(0, ($E$3-SUM($E$5:$E$24))*(IF($B$3=0, 0, $B$3*$B27/SUM(IF(ISBLANK(E$5:E$24), B$26:B$45, 0))) + IF($C$3=0, 0, $C$3*$C27/SUM(IF(ISBLANK(E$5:E$24), C$26:C$45, 0))) + IF($D$3=0, 0, $D$3*$D27/SUM(IF(ISBLANK(E$5:E$24), D$26:D$45, 0))) + IF(1-SUM($B$3:$D$3)&lt;=0, 0, ((1-SUM($B$3:$D$3))*$Z27/SUM(IF(ISBLANK(E$5:E$24), Z$26:Z$45, 0)))))), E6)</f>
        <v>12916.6</v>
      </c>
      <c r="F27" s="246">
        <f t="shared" ref="F27:K27" si="5">IF(ISBLANK(F6),F$3,F6)</f>
        <v>0.86099999999999999</v>
      </c>
      <c r="G27" s="246">
        <f t="shared" si="5"/>
        <v>0</v>
      </c>
      <c r="H27" s="246">
        <f t="shared" si="5"/>
        <v>8.8999999999999996E-2</v>
      </c>
      <c r="I27" s="246">
        <f t="shared" si="5"/>
        <v>0</v>
      </c>
      <c r="J27" s="246">
        <f t="shared" si="5"/>
        <v>0</v>
      </c>
      <c r="K27" s="246">
        <f t="shared" si="5"/>
        <v>0.05</v>
      </c>
      <c r="L27" s="247">
        <f t="shared" ref="L27:L45" si="6">IF(ISBLANK($L6), SUM($M27:$R27), $L6)</f>
        <v>8.8591713752229246</v>
      </c>
      <c r="M27" s="248">
        <f t="shared" ref="M27:R27" si="7">IF(ISBLANK(M6), IF(ISBLANK($L6), MAX(0, (M$3-SUM(M$5:M$24))*(IF($B$3=0, 0, $B$3*$B27/SUM($B$26:$B$45)) + IF($C$3=0, 0, $C$3*$C27/SUM($C$26:$C$45)) + IF($D$3=0, 0, $D$3*$D27/SUM($D$26:$D$45)) + (1-SUM($B$3:$D$3))*IF(SUM(AA$26:AA$45)=0, $Z27/SUM($Z$26:$Z$45), AA27/SUM(AA$26:AA$45)))), $L6*(M$3/$L$3)), M6)</f>
        <v>8.1</v>
      </c>
      <c r="N27" s="248">
        <f t="shared" si="7"/>
        <v>0</v>
      </c>
      <c r="O27" s="248">
        <f t="shared" si="7"/>
        <v>0.60597535780125877</v>
      </c>
      <c r="P27" s="248">
        <f t="shared" si="7"/>
        <v>0</v>
      </c>
      <c r="Q27" s="248">
        <f t="shared" si="7"/>
        <v>0</v>
      </c>
      <c r="R27" s="248">
        <f t="shared" si="7"/>
        <v>0.15319601742166658</v>
      </c>
      <c r="S27" s="247">
        <f t="shared" ref="S27:S45" si="8">SUM(T27:Y27)</f>
        <v>10.731440676666667</v>
      </c>
      <c r="T27" s="248">
        <f>IF(ISBLANK(T6),AA27/INDEX(Constants!$B$2:$B$8, MATCH(T$2, Constants!$A$2:$A$8, 0)),T6)</f>
        <v>0</v>
      </c>
      <c r="U27" s="248">
        <f>IF(ISBLANK(U6),AB27/INDEX(Constants!$B$2:$B$8, MATCH(U$2, Constants!$A$2:$A$8, 0)),U6)</f>
        <v>10.731440676666667</v>
      </c>
      <c r="V27" s="248">
        <f>IF(ISBLANK(V6),AC27/INDEX(Constants!$B$2:$B$8, MATCH(V$2, Constants!$A$2:$A$8, 0)),V6)</f>
        <v>0</v>
      </c>
      <c r="W27" s="248">
        <f>IF(ISBLANK(W6),AD27/INDEX(Constants!$B$2:$B$8, MATCH(W$2, Constants!$A$2:$A$8, 0)),W6)</f>
        <v>0</v>
      </c>
      <c r="X27" s="248">
        <f>IF(ISBLANK(X6),AE27/INDEX(Constants!$B$2:$B$8, MATCH(X$2, Constants!$A$2:$A$8, 0)),X6)</f>
        <v>0</v>
      </c>
      <c r="Y27" s="249">
        <f>IF(ISBLANK(Y6),AF27/INDEX(Constants!$B$2:$B$8, MATCH(Y$2, Constants!$A$2:$A$8, 0)),Y6)</f>
        <v>0</v>
      </c>
      <c r="Z27" s="250">
        <f t="shared" ref="Z27:Z45" si="9">IF(SUM($AA27, $AC27:$AF27)&lt;&gt;0, SUM($AA27:$AF27), $Z6+$AB27)</f>
        <v>28496.097161015001</v>
      </c>
      <c r="AA27" s="244">
        <f t="shared" ref="AA27:AA45" si="10">AA6</f>
        <v>0</v>
      </c>
      <c r="AB27" s="244">
        <f>IF(ISBLANK($AB6), INDEX('Cities &amp; Towns'!$G$4:$G$259, MATCH($A6, 'Cities &amp; Towns'!$A$4:$A$259, 0)), $AB6)</f>
        <v>16.097161015000001</v>
      </c>
      <c r="AC27" s="244">
        <f t="shared" ref="AC27:AF27" si="11">AC6</f>
        <v>0</v>
      </c>
      <c r="AD27" s="244">
        <f t="shared" si="11"/>
        <v>0</v>
      </c>
      <c r="AE27" s="244">
        <f t="shared" si="11"/>
        <v>0</v>
      </c>
      <c r="AF27" s="244">
        <f t="shared" si="11"/>
        <v>0</v>
      </c>
      <c r="AG27" s="251"/>
      <c r="AH27" s="221"/>
      <c r="AI27" s="248">
        <f>INDEX('Cities &amp; Towns'!$Y$4:$Y$259, MATCH($A27, 'Cities &amp; Towns'!$A$4:$A$259, 0))</f>
        <v>1.4926033874894409</v>
      </c>
      <c r="AJ27" s="251"/>
      <c r="AK27" s="221"/>
      <c r="AL27" s="252">
        <f t="shared" si="4"/>
        <v>1</v>
      </c>
    </row>
    <row r="28" spans="1:38" outlineLevel="1" x14ac:dyDescent="0.25">
      <c r="A28" s="220" t="s">
        <v>61</v>
      </c>
      <c r="B28" s="234">
        <f>IF(ISBLANK($B7), INDEX('Cities &amp; Towns'!$E$4:$E$259, MATCH($A28, 'Cities &amp; Towns'!$A$4:$A$259, 0)), $B7)</f>
        <v>1547</v>
      </c>
      <c r="C28" s="234">
        <f>IF(ISBLANK($C7), INDEX('Cities &amp; Towns'!$Q$4:$Q$259, MATCH($A28, 'Cities &amp; Towns'!$A$4:$A$259, 0)), $C7)</f>
        <v>179.36100000000002</v>
      </c>
      <c r="D28" s="234">
        <f xml:space="preserve"> IF(ISBLANK($D7), IF(INDEX('Cities &amp; Towns'!$Z$4:$Z$259, MATCH($A28, 'Cities &amp; Towns'!$A$4:$A$259, 0)) = 0, "", INDEX('Cities &amp; Towns'!$Z$4:$Z$259, MATCH($A28, 'Cities &amp; Towns'!$A$4:$A$259, 0))), $D7)</f>
        <v>10603.173000000001</v>
      </c>
      <c r="E28" s="235" cm="1">
        <f t="array" ref="E28">IF(ISBLANK(E7), MAX(0, ($E$3-SUM($E$5:$E$24))*(IF($B$3=0, 0, $B$3*$B28/SUM(IF(ISBLANK(E$5:E$24), B$26:B$45, 0))) + IF($C$3=0, 0, $C$3*$C28/SUM(IF(ISBLANK(E$5:E$24), C$26:C$45, 0))) + IF($D$3=0, 0, $D$3*$D28/SUM(IF(ISBLANK(E$5:E$24), D$26:D$45, 0))) + IF(1-SUM($B$3:$D$3)&lt;=0, 0, ((1-SUM($B$3:$D$3))*$Z28/SUM(IF(ISBLANK(E$5:E$24), Z$26:Z$45, 0)))))), E7)</f>
        <v>26685.4</v>
      </c>
      <c r="F28" s="236">
        <f t="shared" ref="F28:K28" si="12">IF(ISBLANK(F7),F$3,F7)</f>
        <v>0.86099999999999999</v>
      </c>
      <c r="G28" s="236">
        <f t="shared" si="12"/>
        <v>0</v>
      </c>
      <c r="H28" s="236">
        <f t="shared" si="12"/>
        <v>8.8999999999999996E-2</v>
      </c>
      <c r="I28" s="236">
        <f t="shared" si="12"/>
        <v>0</v>
      </c>
      <c r="J28" s="236">
        <f t="shared" si="12"/>
        <v>0</v>
      </c>
      <c r="K28" s="236">
        <f t="shared" si="12"/>
        <v>0.05</v>
      </c>
      <c r="L28" s="237">
        <f t="shared" si="6"/>
        <v>20.171315298523783</v>
      </c>
      <c r="M28" s="238">
        <f t="shared" ref="M28:R28" si="13">IF(ISBLANK(M7), IF(ISBLANK($L7), MAX(0, (M$3-SUM(M$5:M$24))*(IF($B$3=0, 0, $B$3*$B28/SUM($B$26:$B$45)) + IF($C$3=0, 0, $C$3*$C28/SUM($C$26:$C$45)) + IF($D$3=0, 0, $D$3*$D28/SUM($D$26:$D$45)) + (1-SUM($B$3:$D$3))*IF(SUM(AA$26:AA$45)=0, $Z28/SUM($Z$26:$Z$45), AA28/SUM(AA$26:AA$45)))), $L7*(M$3/$L$3)), M7)</f>
        <v>19.399999999999999</v>
      </c>
      <c r="N28" s="238">
        <f t="shared" si="13"/>
        <v>0</v>
      </c>
      <c r="O28" s="238">
        <f t="shared" si="13"/>
        <v>0.61566871361988429</v>
      </c>
      <c r="P28" s="238">
        <f t="shared" si="13"/>
        <v>0</v>
      </c>
      <c r="Q28" s="238">
        <f t="shared" si="13"/>
        <v>0</v>
      </c>
      <c r="R28" s="238">
        <f t="shared" si="13"/>
        <v>0.15564658490390337</v>
      </c>
      <c r="S28" s="237">
        <f t="shared" si="8"/>
        <v>26.753728876666667</v>
      </c>
      <c r="T28" s="238">
        <f>IF(ISBLANK(T7),AA28/INDEX(Constants!$B$2:$B$8, MATCH(T$2, Constants!$A$2:$A$8, 0)),T7)</f>
        <v>0</v>
      </c>
      <c r="U28" s="238">
        <f>IF(ISBLANK(U7),AB28/INDEX(Constants!$B$2:$B$8, MATCH(U$2, Constants!$A$2:$A$8, 0)),U7)</f>
        <v>26.753728876666667</v>
      </c>
      <c r="V28" s="238">
        <f>IF(ISBLANK(V7),AC28/INDEX(Constants!$B$2:$B$8, MATCH(V$2, Constants!$A$2:$A$8, 0)),V7)</f>
        <v>0</v>
      </c>
      <c r="W28" s="238">
        <f>IF(ISBLANK(W7),AD28/INDEX(Constants!$B$2:$B$8, MATCH(W$2, Constants!$A$2:$A$8, 0)),W7)</f>
        <v>0</v>
      </c>
      <c r="X28" s="238">
        <f>IF(ISBLANK(X7),AE28/INDEX(Constants!$B$2:$B$8, MATCH(X$2, Constants!$A$2:$A$8, 0)),X7)</f>
        <v>0</v>
      </c>
      <c r="Y28" s="238">
        <f>IF(ISBLANK(Y7),AF28/INDEX(Constants!$B$2:$B$8, MATCH(Y$2, Constants!$A$2:$A$8, 0)),Y7)</f>
        <v>0</v>
      </c>
      <c r="Z28" s="239">
        <f t="shared" si="9"/>
        <v>26920.130593315</v>
      </c>
      <c r="AA28" s="240">
        <f t="shared" si="10"/>
        <v>0</v>
      </c>
      <c r="AB28" s="240">
        <f>IF(ISBLANK($AB7), INDEX('Cities &amp; Towns'!$G$4:$G$259, MATCH($A7, 'Cities &amp; Towns'!$A$4:$A$259, 0)), $AB7)</f>
        <v>40.130593314999999</v>
      </c>
      <c r="AC28" s="240">
        <f t="shared" ref="AC28:AF28" si="14">AC7</f>
        <v>0</v>
      </c>
      <c r="AD28" s="240">
        <f t="shared" si="14"/>
        <v>0</v>
      </c>
      <c r="AE28" s="240">
        <f t="shared" si="14"/>
        <v>0</v>
      </c>
      <c r="AF28" s="240">
        <f t="shared" si="14"/>
        <v>0</v>
      </c>
      <c r="AG28" s="241"/>
      <c r="AH28" s="242"/>
      <c r="AI28" s="238">
        <f>INDEX('Cities &amp; Towns'!$Y$4:$Y$259, MATCH($A28, 'Cities &amp; Towns'!$A$4:$A$259, 0))</f>
        <v>0</v>
      </c>
      <c r="AJ28" s="241"/>
      <c r="AK28" s="242"/>
      <c r="AL28" s="243">
        <f t="shared" si="4"/>
        <v>1</v>
      </c>
    </row>
    <row r="29" spans="1:38" outlineLevel="1" x14ac:dyDescent="0.25">
      <c r="A29" s="221" t="s">
        <v>62</v>
      </c>
      <c r="B29" s="244">
        <f>IF(ISBLANK($B8), INDEX('Cities &amp; Towns'!$E$4:$E$259, MATCH($A29, 'Cities &amp; Towns'!$A$4:$A$259, 0)), $B8)</f>
        <v>2810</v>
      </c>
      <c r="C29" s="244">
        <f>IF(ISBLANK($C8), INDEX('Cities &amp; Towns'!$Q$4:$Q$259, MATCH($A29, 'Cities &amp; Towns'!$A$4:$A$259, 0)), $C8)</f>
        <v>5905.7861400000002</v>
      </c>
      <c r="D29" s="244">
        <f xml:space="preserve"> IF(ISBLANK($D8), IF(INDEX('Cities &amp; Towns'!$Z$4:$Z$259, MATCH($A29, 'Cities &amp; Towns'!$A$4:$A$259, 0)) = 0, "", INDEX('Cities &amp; Towns'!$Z$4:$Z$259, MATCH($A29, 'Cities &amp; Towns'!$A$4:$A$259, 0))), $D8)</f>
        <v>25793.172999999999</v>
      </c>
      <c r="E29" s="245" cm="1">
        <f t="array" ref="E29">IF(ISBLANK(E8), MAX(0, ($E$3-SUM($E$5:$E$24))*(IF($B$3=0, 0, $B$3*$B29/SUM(IF(ISBLANK(E$5:E$24), B$26:B$45, 0))) + IF($C$3=0, 0, $C$3*$C29/SUM(IF(ISBLANK(E$5:E$24), C$26:C$45, 0))) + IF($D$3=0, 0, $D$3*$D29/SUM(IF(ISBLANK(E$5:E$24), D$26:D$45, 0))) + IF(1-SUM($B$3:$D$3)&lt;=0, 0, ((1-SUM($B$3:$D$3))*$Z29/SUM(IF(ISBLANK(E$5:E$24), Z$26:Z$45, 0)))))), E8)</f>
        <v>21783.1</v>
      </c>
      <c r="F29" s="246">
        <f t="shared" ref="F29:K29" si="15">IF(ISBLANK(F8),F$3,F8)</f>
        <v>0.86099999999999999</v>
      </c>
      <c r="G29" s="246">
        <f t="shared" si="15"/>
        <v>0</v>
      </c>
      <c r="H29" s="246">
        <f t="shared" si="15"/>
        <v>8.8999999999999996E-2</v>
      </c>
      <c r="I29" s="246">
        <f t="shared" si="15"/>
        <v>0</v>
      </c>
      <c r="J29" s="246">
        <f t="shared" si="15"/>
        <v>0</v>
      </c>
      <c r="K29" s="246">
        <f t="shared" si="15"/>
        <v>0.05</v>
      </c>
      <c r="L29" s="247">
        <f t="shared" si="6"/>
        <v>16.447785741998196</v>
      </c>
      <c r="M29" s="248">
        <f t="shared" ref="M29:R29" si="16">IF(ISBLANK(M8), IF(ISBLANK($L8), MAX(0, (M$3-SUM(M$5:M$24))*(IF($B$3=0, 0, $B$3*$B29/SUM($B$26:$B$45)) + IF($C$3=0, 0, $C$3*$C29/SUM($C$26:$C$45)) + IF($D$3=0, 0, $D$3*$D29/SUM($D$26:$D$45)) + (1-SUM($B$3:$D$3))*IF(SUM(AA$26:AA$45)=0, $Z29/SUM($Z$26:$Z$45), AA29/SUM(AA$26:AA$45)))), $L8*(M$3/$L$3)), M8)</f>
        <v>15.4</v>
      </c>
      <c r="N29" s="248">
        <f t="shared" si="16"/>
        <v>0</v>
      </c>
      <c r="O29" s="248">
        <f t="shared" si="16"/>
        <v>0.83634915729003922</v>
      </c>
      <c r="P29" s="248">
        <f t="shared" si="16"/>
        <v>0</v>
      </c>
      <c r="Q29" s="248">
        <f t="shared" si="16"/>
        <v>0</v>
      </c>
      <c r="R29" s="248">
        <f t="shared" si="16"/>
        <v>0.21143658470815604</v>
      </c>
      <c r="S29" s="247">
        <f t="shared" si="8"/>
        <v>30.593740576666665</v>
      </c>
      <c r="T29" s="248">
        <f>IF(ISBLANK(T8),AA29/INDEX(Constants!$B$2:$B$8, MATCH(T$2, Constants!$A$2:$A$8, 0)),T8)</f>
        <v>0</v>
      </c>
      <c r="U29" s="248">
        <f>IF(ISBLANK(U8),AB29/INDEX(Constants!$B$2:$B$8, MATCH(U$2, Constants!$A$2:$A$8, 0)),U8)</f>
        <v>30.593740576666665</v>
      </c>
      <c r="V29" s="248">
        <f>IF(ISBLANK(V8),AC29/INDEX(Constants!$B$2:$B$8, MATCH(V$2, Constants!$A$2:$A$8, 0)),V8)</f>
        <v>0</v>
      </c>
      <c r="W29" s="248">
        <f>IF(ISBLANK(W8),AD29/INDEX(Constants!$B$2:$B$8, MATCH(W$2, Constants!$A$2:$A$8, 0)),W8)</f>
        <v>0</v>
      </c>
      <c r="X29" s="248">
        <f>IF(ISBLANK(X8),AE29/INDEX(Constants!$B$2:$B$8, MATCH(X$2, Constants!$A$2:$A$8, 0)),X8)</f>
        <v>0</v>
      </c>
      <c r="Y29" s="249">
        <f>IF(ISBLANK(Y8),AF29/INDEX(Constants!$B$2:$B$8, MATCH(Y$2, Constants!$A$2:$A$8, 0)),Y8)</f>
        <v>0</v>
      </c>
      <c r="Z29" s="250">
        <f t="shared" si="9"/>
        <v>30893.890610865001</v>
      </c>
      <c r="AA29" s="244">
        <f t="shared" si="10"/>
        <v>0</v>
      </c>
      <c r="AB29" s="244">
        <f>IF(ISBLANK($AB8), INDEX('Cities &amp; Towns'!$G$4:$G$259, MATCH($A8, 'Cities &amp; Towns'!$A$4:$A$259, 0)), $AB8)</f>
        <v>45.890610864999999</v>
      </c>
      <c r="AC29" s="244">
        <f t="shared" ref="AC29:AF29" si="17">AC8</f>
        <v>0</v>
      </c>
      <c r="AD29" s="244">
        <f t="shared" si="17"/>
        <v>0</v>
      </c>
      <c r="AE29" s="244">
        <f t="shared" si="17"/>
        <v>0</v>
      </c>
      <c r="AF29" s="244">
        <f t="shared" si="17"/>
        <v>0</v>
      </c>
      <c r="AG29" s="251"/>
      <c r="AH29" s="221"/>
      <c r="AI29" s="248">
        <f>INDEX('Cities &amp; Towns'!$Y$4:$Y$259, MATCH($A29, 'Cities &amp; Towns'!$A$4:$A$259, 0))</f>
        <v>1.5342121739130432</v>
      </c>
      <c r="AJ29" s="251"/>
      <c r="AK29" s="221"/>
      <c r="AL29" s="252">
        <f t="shared" si="4"/>
        <v>1</v>
      </c>
    </row>
    <row r="30" spans="1:38" outlineLevel="1" x14ac:dyDescent="0.25">
      <c r="A30" s="220" t="s">
        <v>63</v>
      </c>
      <c r="B30" s="234">
        <f>IF(ISBLANK($B9), INDEX('Cities &amp; Towns'!$E$4:$E$259, MATCH($A30, 'Cities &amp; Towns'!$A$4:$A$259, 0)), $B9)</f>
        <v>5014</v>
      </c>
      <c r="C30" s="234">
        <f>IF(ISBLANK($C9), INDEX('Cities &amp; Towns'!$Q$4:$Q$259, MATCH($A30, 'Cities &amp; Towns'!$A$4:$A$259, 0)), $C9)</f>
        <v>2565.4010399999988</v>
      </c>
      <c r="D30" s="234">
        <f xml:space="preserve"> IF(ISBLANK($D9), IF(INDEX('Cities &amp; Towns'!$Z$4:$Z$259, MATCH($A30, 'Cities &amp; Towns'!$A$4:$A$259, 0)) = 0, "", INDEX('Cities &amp; Towns'!$Z$4:$Z$259, MATCH($A30, 'Cities &amp; Towns'!$A$4:$A$259, 0))), $D9)</f>
        <v>21559.1</v>
      </c>
      <c r="E30" s="235" cm="1">
        <f t="array" ref="E30">IF(ISBLANK(E9), MAX(0, ($E$3-SUM($E$5:$E$24))*(IF($B$3=0, 0, $B$3*$B30/SUM(IF(ISBLANK(E$5:E$24), B$26:B$45, 0))) + IF($C$3=0, 0, $C$3*$C30/SUM(IF(ISBLANK(E$5:E$24), C$26:C$45, 0))) + IF($D$3=0, 0, $D$3*$D30/SUM(IF(ISBLANK(E$5:E$24), D$26:D$45, 0))) + IF(1-SUM($B$3:$D$3)&lt;=0, 0, ((1-SUM($B$3:$D$3))*$Z30/SUM(IF(ISBLANK(E$5:E$24), Z$26:Z$45, 0)))))), E9)</f>
        <v>24034.799999999999</v>
      </c>
      <c r="F30" s="236">
        <f t="shared" ref="F30:K30" si="18">IF(ISBLANK(F9),F$3,F9)</f>
        <v>0.86099999999999999</v>
      </c>
      <c r="G30" s="236">
        <f t="shared" si="18"/>
        <v>0</v>
      </c>
      <c r="H30" s="236">
        <f t="shared" si="18"/>
        <v>8.8999999999999996E-2</v>
      </c>
      <c r="I30" s="236">
        <f t="shared" si="18"/>
        <v>0</v>
      </c>
      <c r="J30" s="236">
        <f t="shared" si="18"/>
        <v>0</v>
      </c>
      <c r="K30" s="236">
        <f t="shared" si="18"/>
        <v>0.05</v>
      </c>
      <c r="L30" s="237">
        <f t="shared" si="6"/>
        <v>18.488753033789187</v>
      </c>
      <c r="M30" s="238">
        <f t="shared" ref="M30:R30" si="19">IF(ISBLANK(M9), IF(ISBLANK($L9), MAX(0, (M$3-SUM(M$5:M$24))*(IF($B$3=0, 0, $B$3*$B30/SUM($B$26:$B$45)) + IF($C$3=0, 0, $C$3*$C30/SUM($C$26:$C$45)) + IF($D$3=0, 0, $D$3*$D30/SUM($D$26:$D$45)) + (1-SUM($B$3:$D$3))*IF(SUM(AA$26:AA$45)=0, $Z30/SUM($Z$26:$Z$45), AA30/SUM(AA$26:AA$45)))), $L9*(M$3/$L$3)), M9)</f>
        <v>17.2</v>
      </c>
      <c r="N30" s="238">
        <f t="shared" si="19"/>
        <v>0</v>
      </c>
      <c r="O30" s="238">
        <f t="shared" si="19"/>
        <v>1.0286907623967507</v>
      </c>
      <c r="P30" s="238">
        <f t="shared" si="19"/>
        <v>0</v>
      </c>
      <c r="Q30" s="238">
        <f t="shared" si="19"/>
        <v>0</v>
      </c>
      <c r="R30" s="238">
        <f t="shared" si="19"/>
        <v>0.26006227139243704</v>
      </c>
      <c r="S30" s="237">
        <f t="shared" si="8"/>
        <v>32.054460600000006</v>
      </c>
      <c r="T30" s="238">
        <f>IF(ISBLANK(T9),AA30/INDEX(Constants!$B$2:$B$8, MATCH(T$2, Constants!$A$2:$A$8, 0)),T9)</f>
        <v>0</v>
      </c>
      <c r="U30" s="238">
        <f>IF(ISBLANK(U9),AB30/INDEX(Constants!$B$2:$B$8, MATCH(U$2, Constants!$A$2:$A$8, 0)),U9)</f>
        <v>32.054460600000006</v>
      </c>
      <c r="V30" s="238">
        <f>IF(ISBLANK(V9),AC30/INDEX(Constants!$B$2:$B$8, MATCH(V$2, Constants!$A$2:$A$8, 0)),V9)</f>
        <v>0</v>
      </c>
      <c r="W30" s="238">
        <f>IF(ISBLANK(W9),AD30/INDEX(Constants!$B$2:$B$8, MATCH(W$2, Constants!$A$2:$A$8, 0)),W9)</f>
        <v>0</v>
      </c>
      <c r="X30" s="238">
        <f>IF(ISBLANK(X9),AE30/INDEX(Constants!$B$2:$B$8, MATCH(X$2, Constants!$A$2:$A$8, 0)),X9)</f>
        <v>0</v>
      </c>
      <c r="Y30" s="238">
        <f>IF(ISBLANK(Y9),AF30/INDEX(Constants!$B$2:$B$8, MATCH(Y$2, Constants!$A$2:$A$8, 0)),Y9)</f>
        <v>0</v>
      </c>
      <c r="Z30" s="239">
        <f t="shared" si="9"/>
        <v>25520.081690899999</v>
      </c>
      <c r="AA30" s="240">
        <f t="shared" si="10"/>
        <v>0</v>
      </c>
      <c r="AB30" s="240">
        <f>IF(ISBLANK($AB9), INDEX('Cities &amp; Towns'!$G$4:$G$259, MATCH($A9, 'Cities &amp; Towns'!$A$4:$A$259, 0)), $AB9)</f>
        <v>48.081690900000005</v>
      </c>
      <c r="AC30" s="240">
        <f t="shared" ref="AC30:AF30" si="20">AC9</f>
        <v>0</v>
      </c>
      <c r="AD30" s="240">
        <f t="shared" si="20"/>
        <v>0</v>
      </c>
      <c r="AE30" s="240">
        <f t="shared" si="20"/>
        <v>0</v>
      </c>
      <c r="AF30" s="240">
        <f t="shared" si="20"/>
        <v>0</v>
      </c>
      <c r="AG30" s="241"/>
      <c r="AH30" s="242"/>
      <c r="AI30" s="238">
        <f>INDEX('Cities &amp; Towns'!$Y$4:$Y$259, MATCH($A30, 'Cities &amp; Towns'!$A$4:$A$259, 0))</f>
        <v>6.0215246646237501</v>
      </c>
      <c r="AJ30" s="241"/>
      <c r="AK30" s="242"/>
      <c r="AL30" s="243">
        <f t="shared" si="4"/>
        <v>1</v>
      </c>
    </row>
    <row r="31" spans="1:38" outlineLevel="1" x14ac:dyDescent="0.25">
      <c r="A31" s="221" t="s">
        <v>64</v>
      </c>
      <c r="B31" s="244">
        <f>IF(ISBLANK($B10), INDEX('Cities &amp; Towns'!$E$4:$E$259, MATCH($A31, 'Cities &amp; Towns'!$A$4:$A$259, 0)), $B10)</f>
        <v>2044</v>
      </c>
      <c r="C31" s="244">
        <f>IF(ISBLANK($C10), INDEX('Cities &amp; Towns'!$Q$4:$Q$259, MATCH($A31, 'Cities &amp; Towns'!$A$4:$A$259, 0)), $C10)</f>
        <v>1990.8414</v>
      </c>
      <c r="D31" s="244">
        <f xml:space="preserve"> IF(ISBLANK($D10), IF(INDEX('Cities &amp; Towns'!$Z$4:$Z$259, MATCH($A31, 'Cities &amp; Towns'!$A$4:$A$259, 0)) = 0, "", INDEX('Cities &amp; Towns'!$Z$4:$Z$259, MATCH($A31, 'Cities &amp; Towns'!$A$4:$A$259, 0))), $D10)</f>
        <v>11653.734</v>
      </c>
      <c r="E31" s="245" cm="1">
        <f t="array" ref="E31">IF(ISBLANK(E10), MAX(0, ($E$3-SUM($E$5:$E$24))*(IF($B$3=0, 0, $B$3*$B31/SUM(IF(ISBLANK(E$5:E$24), B$26:B$45, 0))) + IF($C$3=0, 0, $C$3*$C31/SUM(IF(ISBLANK(E$5:E$24), C$26:C$45, 0))) + IF($D$3=0, 0, $D$3*$D31/SUM(IF(ISBLANK(E$5:E$24), D$26:D$45, 0))) + IF(1-SUM($B$3:$D$3)&lt;=0, 0, ((1-SUM($B$3:$D$3))*$Z31/SUM(IF(ISBLANK(E$5:E$24), Z$26:Z$45, 0)))))), E10)</f>
        <v>15258.9</v>
      </c>
      <c r="F31" s="246">
        <f t="shared" ref="F31:K31" si="21">IF(ISBLANK(F10),F$3,F10)</f>
        <v>0.86099999999999999</v>
      </c>
      <c r="G31" s="246">
        <f t="shared" si="21"/>
        <v>0</v>
      </c>
      <c r="H31" s="246">
        <f t="shared" si="21"/>
        <v>8.8999999999999996E-2</v>
      </c>
      <c r="I31" s="246">
        <f t="shared" si="21"/>
        <v>0</v>
      </c>
      <c r="J31" s="246">
        <f t="shared" si="21"/>
        <v>0</v>
      </c>
      <c r="K31" s="246">
        <f t="shared" si="21"/>
        <v>0.05</v>
      </c>
      <c r="L31" s="247">
        <f t="shared" si="6"/>
        <v>11.068328775259141</v>
      </c>
      <c r="M31" s="248">
        <f t="shared" ref="M31:R31" si="22">IF(ISBLANK(M10), IF(ISBLANK($L10), MAX(0, (M$3-SUM(M$5:M$24))*(IF($B$3=0, 0, $B$3*$B31/SUM($B$26:$B$45)) + IF($C$3=0, 0, $C$3*$C31/SUM($C$26:$C$45)) + IF($D$3=0, 0, $D$3*$D31/SUM($D$26:$D$45)) + (1-SUM($B$3:$D$3))*IF(SUM(AA$26:AA$45)=0, $Z31/SUM($Z$26:$Z$45), AA31/SUM(AA$26:AA$45)))), $L10*(M$3/$L$3)), M10)</f>
        <v>9.9</v>
      </c>
      <c r="N31" s="248">
        <f t="shared" si="22"/>
        <v>0</v>
      </c>
      <c r="O31" s="248">
        <f t="shared" si="22"/>
        <v>0.93256736321133227</v>
      </c>
      <c r="P31" s="248">
        <f t="shared" si="22"/>
        <v>0</v>
      </c>
      <c r="Q31" s="248">
        <f t="shared" si="22"/>
        <v>0</v>
      </c>
      <c r="R31" s="248">
        <f t="shared" si="22"/>
        <v>0.23576141204780879</v>
      </c>
      <c r="S31" s="247">
        <f t="shared" si="8"/>
        <v>25.287572543333336</v>
      </c>
      <c r="T31" s="248">
        <f>IF(ISBLANK(T10),AA31/INDEX(Constants!$B$2:$B$8, MATCH(T$2, Constants!$A$2:$A$8, 0)),T10)</f>
        <v>0</v>
      </c>
      <c r="U31" s="248">
        <f>IF(ISBLANK(U10),AB31/INDEX(Constants!$B$2:$B$8, MATCH(U$2, Constants!$A$2:$A$8, 0)),U10)</f>
        <v>25.287572543333336</v>
      </c>
      <c r="V31" s="248">
        <f>IF(ISBLANK(V10),AC31/INDEX(Constants!$B$2:$B$8, MATCH(V$2, Constants!$A$2:$A$8, 0)),V10)</f>
        <v>0</v>
      </c>
      <c r="W31" s="248">
        <f>IF(ISBLANK(W10),AD31/INDEX(Constants!$B$2:$B$8, MATCH(W$2, Constants!$A$2:$A$8, 0)),W10)</f>
        <v>0</v>
      </c>
      <c r="X31" s="248">
        <f>IF(ISBLANK(X10),AE31/INDEX(Constants!$B$2:$B$8, MATCH(X$2, Constants!$A$2:$A$8, 0)),X10)</f>
        <v>0</v>
      </c>
      <c r="Y31" s="249">
        <f>IF(ISBLANK(Y10),AF31/INDEX(Constants!$B$2:$B$8, MATCH(Y$2, Constants!$A$2:$A$8, 0)),Y10)</f>
        <v>0</v>
      </c>
      <c r="Z31" s="250">
        <f t="shared" si="9"/>
        <v>43173.931358815003</v>
      </c>
      <c r="AA31" s="244">
        <f t="shared" si="10"/>
        <v>0</v>
      </c>
      <c r="AB31" s="244">
        <f>IF(ISBLANK($AB10), INDEX('Cities &amp; Towns'!$G$4:$G$259, MATCH($A10, 'Cities &amp; Towns'!$A$4:$A$259, 0)), $AB10)</f>
        <v>37.931358815000003</v>
      </c>
      <c r="AC31" s="244">
        <f t="shared" ref="AC31:AF31" si="23">AC10</f>
        <v>0</v>
      </c>
      <c r="AD31" s="244">
        <f t="shared" si="23"/>
        <v>0</v>
      </c>
      <c r="AE31" s="244">
        <f t="shared" si="23"/>
        <v>0</v>
      </c>
      <c r="AF31" s="244">
        <f t="shared" si="23"/>
        <v>0</v>
      </c>
      <c r="AG31" s="251"/>
      <c r="AH31" s="221"/>
      <c r="AI31" s="248">
        <f>INDEX('Cities &amp; Towns'!$Y$4:$Y$259, MATCH($A31, 'Cities &amp; Towns'!$A$4:$A$259, 0))</f>
        <v>2.9061920760276503</v>
      </c>
      <c r="AJ31" s="251"/>
      <c r="AK31" s="221"/>
      <c r="AL31" s="252">
        <f t="shared" si="4"/>
        <v>1</v>
      </c>
    </row>
    <row r="32" spans="1:38" outlineLevel="1" x14ac:dyDescent="0.25">
      <c r="A32" s="220" t="s">
        <v>55</v>
      </c>
      <c r="B32" s="234">
        <f>IF(ISBLANK($B11), INDEX('Cities &amp; Towns'!$E$4:$E$259, MATCH($A32, 'Cities &amp; Towns'!$A$4:$A$259, 0)), $B11)</f>
        <v>1346</v>
      </c>
      <c r="C32" s="234">
        <f>IF(ISBLANK($C11), INDEX('Cities &amp; Towns'!$Q$4:$Q$259, MATCH($A32, 'Cities &amp; Towns'!$A$4:$A$259, 0)), $C11)</f>
        <v>376.73693999999995</v>
      </c>
      <c r="D32" s="234">
        <f xml:space="preserve"> IF(ISBLANK($D11), IF(INDEX('Cities &amp; Towns'!$Z$4:$Z$259, MATCH($A32, 'Cities &amp; Towns'!$A$4:$A$259, 0)) = 0, "", INDEX('Cities &amp; Towns'!$Z$4:$Z$259, MATCH($A32, 'Cities &amp; Towns'!$A$4:$A$259, 0))), $D11)</f>
        <v>5889.9650000000001</v>
      </c>
      <c r="E32" s="235" cm="1">
        <f t="array" ref="E32">IF(ISBLANK(E11), MAX(0, ($E$3-SUM($E$5:$E$24))*(IF($B$3=0, 0, $B$3*$B32/SUM(IF(ISBLANK(E$5:E$24), B$26:B$45, 0))) + IF($C$3=0, 0, $C$3*$C32/SUM(IF(ISBLANK(E$5:E$24), C$26:C$45, 0))) + IF($D$3=0, 0, $D$3*$D32/SUM(IF(ISBLANK(E$5:E$24), D$26:D$45, 0))) + IF(1-SUM($B$3:$D$3)&lt;=0, 0, ((1-SUM($B$3:$D$3))*$Z32/SUM(IF(ISBLANK(E$5:E$24), Z$26:Z$45, 0)))))), E11)</f>
        <v>12147.2</v>
      </c>
      <c r="F32" s="236">
        <f t="shared" ref="F32:K32" si="24">IF(ISBLANK(F11),F$3,F11)</f>
        <v>0.86099999999999999</v>
      </c>
      <c r="G32" s="236">
        <f t="shared" si="24"/>
        <v>0</v>
      </c>
      <c r="H32" s="236">
        <f t="shared" si="24"/>
        <v>8.8999999999999996E-2</v>
      </c>
      <c r="I32" s="236">
        <f t="shared" si="24"/>
        <v>0</v>
      </c>
      <c r="J32" s="236">
        <f t="shared" si="24"/>
        <v>0</v>
      </c>
      <c r="K32" s="236">
        <f t="shared" si="24"/>
        <v>0.05</v>
      </c>
      <c r="L32" s="237">
        <f t="shared" si="6"/>
        <v>8.1852531198071006</v>
      </c>
      <c r="M32" s="238">
        <f t="shared" ref="M32:R32" si="25">IF(ISBLANK(M11), IF(ISBLANK($L11), MAX(0, (M$3-SUM(M$5:M$24))*(IF($B$3=0, 0, $B$3*$B32/SUM($B$26:$B$45)) + IF($C$3=0, 0, $C$3*$C32/SUM($C$26:$C$45)) + IF($D$3=0, 0, $D$3*$D32/SUM($D$26:$D$45)) + (1-SUM($B$3:$D$3))*IF(SUM(AA$26:AA$45)=0, $Z32/SUM($Z$26:$Z$45), AA32/SUM(AA$26:AA$45)))), $L11*(M$3/$L$3)), M11)</f>
        <v>7.5</v>
      </c>
      <c r="N32" s="238">
        <f t="shared" si="25"/>
        <v>0</v>
      </c>
      <c r="O32" s="238">
        <f t="shared" si="25"/>
        <v>0.54697334226755134</v>
      </c>
      <c r="P32" s="238">
        <f t="shared" si="25"/>
        <v>0</v>
      </c>
      <c r="Q32" s="238">
        <f t="shared" si="25"/>
        <v>0</v>
      </c>
      <c r="R32" s="238">
        <f t="shared" si="25"/>
        <v>0.13827977753954954</v>
      </c>
      <c r="S32" s="237">
        <f t="shared" si="8"/>
        <v>10.554184023333333</v>
      </c>
      <c r="T32" s="238">
        <f>IF(ISBLANK(T11),AA32/INDEX(Constants!$B$2:$B$8, MATCH(T$2, Constants!$A$2:$A$8, 0)),T11)</f>
        <v>0</v>
      </c>
      <c r="U32" s="238">
        <f>IF(ISBLANK(U11),AB32/INDEX(Constants!$B$2:$B$8, MATCH(U$2, Constants!$A$2:$A$8, 0)),U11)</f>
        <v>10.554184023333333</v>
      </c>
      <c r="V32" s="238">
        <f>IF(ISBLANK(V11),AC32/INDEX(Constants!$B$2:$B$8, MATCH(V$2, Constants!$A$2:$A$8, 0)),V11)</f>
        <v>0</v>
      </c>
      <c r="W32" s="238">
        <f>IF(ISBLANK(W11),AD32/INDEX(Constants!$B$2:$B$8, MATCH(W$2, Constants!$A$2:$A$8, 0)),W11)</f>
        <v>0</v>
      </c>
      <c r="X32" s="238">
        <f>IF(ISBLANK(X11),AE32/INDEX(Constants!$B$2:$B$8, MATCH(X$2, Constants!$A$2:$A$8, 0)),X11)</f>
        <v>0</v>
      </c>
      <c r="Y32" s="238">
        <f>IF(ISBLANK(Y11),AF32/INDEX(Constants!$B$2:$B$8, MATCH(Y$2, Constants!$A$2:$A$8, 0)),Y11)</f>
        <v>0</v>
      </c>
      <c r="Z32" s="239">
        <f t="shared" si="9"/>
        <v>24143.831276035002</v>
      </c>
      <c r="AA32" s="240">
        <f t="shared" si="10"/>
        <v>0</v>
      </c>
      <c r="AB32" s="240">
        <f>IF(ISBLANK($AB11), INDEX('Cities &amp; Towns'!$G$4:$G$259, MATCH($A11, 'Cities &amp; Towns'!$A$4:$A$259, 0)), $AB11)</f>
        <v>15.831276035</v>
      </c>
      <c r="AC32" s="240">
        <f t="shared" ref="AC32:AF32" si="26">AC11</f>
        <v>0</v>
      </c>
      <c r="AD32" s="240">
        <f t="shared" si="26"/>
        <v>0</v>
      </c>
      <c r="AE32" s="240">
        <f t="shared" si="26"/>
        <v>0</v>
      </c>
      <c r="AF32" s="240">
        <f t="shared" si="26"/>
        <v>0</v>
      </c>
      <c r="AG32" s="241"/>
      <c r="AH32" s="242"/>
      <c r="AI32" s="238">
        <f>INDEX('Cities &amp; Towns'!$Y$4:$Y$259, MATCH($A32, 'Cities &amp; Towns'!$A$4:$A$259, 0))</f>
        <v>1.6873736535529757</v>
      </c>
      <c r="AJ32" s="241"/>
      <c r="AK32" s="242"/>
      <c r="AL32" s="243">
        <f t="shared" si="4"/>
        <v>1</v>
      </c>
    </row>
    <row r="33" spans="1:38" outlineLevel="1" x14ac:dyDescent="0.25">
      <c r="A33" s="221" t="s">
        <v>65</v>
      </c>
      <c r="B33" s="244">
        <f>IF(ISBLANK($B12), INDEX('Cities &amp; Towns'!$E$4:$E$259, MATCH($A33, 'Cities &amp; Towns'!$A$4:$A$259, 0)), $B12)</f>
        <v>1363</v>
      </c>
      <c r="C33" s="244">
        <f>IF(ISBLANK($C12), INDEX('Cities &amp; Towns'!$Q$4:$Q$259, MATCH($A33, 'Cities &amp; Towns'!$A$4:$A$259, 0)), $C12)</f>
        <v>1914.3797400000001</v>
      </c>
      <c r="D33" s="244">
        <f xml:space="preserve"> IF(ISBLANK($D12), IF(INDEX('Cities &amp; Towns'!$Z$4:$Z$259, MATCH($A33, 'Cities &amp; Towns'!$A$4:$A$259, 0)) = 0, "", INDEX('Cities &amp; Towns'!$Z$4:$Z$259, MATCH($A33, 'Cities &amp; Towns'!$A$4:$A$259, 0))), $D12)</f>
        <v>7565.4709999999995</v>
      </c>
      <c r="E33" s="245" cm="1">
        <f t="array" ref="E33">IF(ISBLANK(E12), MAX(0, ($E$3-SUM($E$5:$E$24))*(IF($B$3=0, 0, $B$3*$B33/SUM(IF(ISBLANK(E$5:E$24), B$26:B$45, 0))) + IF($C$3=0, 0, $C$3*$C33/SUM(IF(ISBLANK(E$5:E$24), C$26:C$45, 0))) + IF($D$3=0, 0, $D$3*$D33/SUM(IF(ISBLANK(E$5:E$24), D$26:D$45, 0))) + IF(1-SUM($B$3:$D$3)&lt;=0, 0, ((1-SUM($B$3:$D$3))*$Z33/SUM(IF(ISBLANK(E$5:E$24), Z$26:Z$45, 0)))))), E12)</f>
        <v>19719.400000000001</v>
      </c>
      <c r="F33" s="246">
        <f t="shared" ref="F33:K33" si="27">IF(ISBLANK(F12),F$3,F12)</f>
        <v>0.86099999999999999</v>
      </c>
      <c r="G33" s="246">
        <f t="shared" si="27"/>
        <v>0</v>
      </c>
      <c r="H33" s="246">
        <f t="shared" si="27"/>
        <v>8.8999999999999996E-2</v>
      </c>
      <c r="I33" s="246">
        <f t="shared" si="27"/>
        <v>0</v>
      </c>
      <c r="J33" s="246">
        <f t="shared" si="27"/>
        <v>0</v>
      </c>
      <c r="K33" s="246">
        <f t="shared" si="27"/>
        <v>0.05</v>
      </c>
      <c r="L33" s="247">
        <f t="shared" si="6"/>
        <v>14.296952230485328</v>
      </c>
      <c r="M33" s="248">
        <f t="shared" ref="M33:R33" si="28">IF(ISBLANK(M12), IF(ISBLANK($L12), MAX(0, (M$3-SUM(M$5:M$24))*(IF($B$3=0, 0, $B$3*$B33/SUM($B$26:$B$45)) + IF($C$3=0, 0, $C$3*$C33/SUM($C$26:$C$45)) + IF($D$3=0, 0, $D$3*$D33/SUM($D$26:$D$45)) + (1-SUM($B$3:$D$3))*IF(SUM(AA$26:AA$45)=0, $Z33/SUM($Z$26:$Z$45), AA33/SUM(AA$26:AA$45)))), $L12*(M$3/$L$3)), M12)</f>
        <v>13.6</v>
      </c>
      <c r="N33" s="248">
        <f t="shared" si="28"/>
        <v>0</v>
      </c>
      <c r="O33" s="248">
        <f t="shared" si="28"/>
        <v>0.55631164585824433</v>
      </c>
      <c r="P33" s="248">
        <f t="shared" si="28"/>
        <v>0</v>
      </c>
      <c r="Q33" s="248">
        <f t="shared" si="28"/>
        <v>0</v>
      </c>
      <c r="R33" s="248">
        <f t="shared" si="28"/>
        <v>0.14064058462708429</v>
      </c>
      <c r="S33" s="247">
        <f t="shared" si="8"/>
        <v>18.622491746666668</v>
      </c>
      <c r="T33" s="248">
        <f>IF(ISBLANK(T12),AA33/INDEX(Constants!$B$2:$B$8, MATCH(T$2, Constants!$A$2:$A$8, 0)),T12)</f>
        <v>0</v>
      </c>
      <c r="U33" s="248">
        <f>IF(ISBLANK(U12),AB33/INDEX(Constants!$B$2:$B$8, MATCH(U$2, Constants!$A$2:$A$8, 0)),U12)</f>
        <v>18.622491746666668</v>
      </c>
      <c r="V33" s="248">
        <f>IF(ISBLANK(V12),AC33/INDEX(Constants!$B$2:$B$8, MATCH(V$2, Constants!$A$2:$A$8, 0)),V12)</f>
        <v>0</v>
      </c>
      <c r="W33" s="248">
        <f>IF(ISBLANK(W12),AD33/INDEX(Constants!$B$2:$B$8, MATCH(W$2, Constants!$A$2:$A$8, 0)),W12)</f>
        <v>0</v>
      </c>
      <c r="X33" s="248">
        <f>IF(ISBLANK(X12),AE33/INDEX(Constants!$B$2:$B$8, MATCH(X$2, Constants!$A$2:$A$8, 0)),X12)</f>
        <v>0</v>
      </c>
      <c r="Y33" s="249">
        <f>IF(ISBLANK(Y12),AF33/INDEX(Constants!$B$2:$B$8, MATCH(Y$2, Constants!$A$2:$A$8, 0)),Y12)</f>
        <v>0</v>
      </c>
      <c r="Z33" s="250">
        <f t="shared" si="9"/>
        <v>24603.933737619998</v>
      </c>
      <c r="AA33" s="244">
        <f t="shared" si="10"/>
        <v>0</v>
      </c>
      <c r="AB33" s="244">
        <f>IF(ISBLANK($AB12), INDEX('Cities &amp; Towns'!$G$4:$G$259, MATCH($A12, 'Cities &amp; Towns'!$A$4:$A$259, 0)), $AB12)</f>
        <v>27.933737620000002</v>
      </c>
      <c r="AC33" s="244">
        <f t="shared" ref="AC33:AF33" si="29">AC12</f>
        <v>0</v>
      </c>
      <c r="AD33" s="244">
        <f t="shared" si="29"/>
        <v>0</v>
      </c>
      <c r="AE33" s="244">
        <f t="shared" si="29"/>
        <v>0</v>
      </c>
      <c r="AF33" s="244">
        <f t="shared" si="29"/>
        <v>0</v>
      </c>
      <c r="AG33" s="251"/>
      <c r="AH33" s="221"/>
      <c r="AI33" s="248">
        <f>INDEX('Cities &amp; Towns'!$Y$4:$Y$259, MATCH($A33, 'Cities &amp; Towns'!$A$4:$A$259, 0))</f>
        <v>0</v>
      </c>
      <c r="AJ33" s="251"/>
      <c r="AK33" s="221"/>
      <c r="AL33" s="252">
        <f t="shared" si="4"/>
        <v>1</v>
      </c>
    </row>
    <row r="34" spans="1:38" outlineLevel="1" x14ac:dyDescent="0.25">
      <c r="A34" s="220" t="s">
        <v>66</v>
      </c>
      <c r="B34" s="234">
        <f>IF(ISBLANK($B13), INDEX('Cities &amp; Towns'!$E$4:$E$259, MATCH($A34, 'Cities &amp; Towns'!$A$4:$A$259, 0)), $B13)</f>
        <v>4845</v>
      </c>
      <c r="C34" s="234">
        <f>IF(ISBLANK($C13), INDEX('Cities &amp; Towns'!$Q$4:$Q$259, MATCH($A34, 'Cities &amp; Towns'!$A$4:$A$259, 0)), $C13)</f>
        <v>3706.3341000000005</v>
      </c>
      <c r="D34" s="234">
        <f xml:space="preserve"> IF(ISBLANK($D13), IF(INDEX('Cities &amp; Towns'!$Z$4:$Z$259, MATCH($A34, 'Cities &amp; Towns'!$A$4:$A$259, 0)) = 0, "", INDEX('Cities &amp; Towns'!$Z$4:$Z$259, MATCH($A34, 'Cities &amp; Towns'!$A$4:$A$259, 0))), $D13)</f>
        <v>46184.521000000001</v>
      </c>
      <c r="E34" s="235" cm="1">
        <f t="array" ref="E34">IF(ISBLANK(E13), MAX(0, ($E$3-SUM($E$5:$E$24))*(IF($B$3=0, 0, $B$3*$B34/SUM(IF(ISBLANK(E$5:E$24), B$26:B$45, 0))) + IF($C$3=0, 0, $C$3*$C34/SUM(IF(ISBLANK(E$5:E$24), C$26:C$45, 0))) + IF($D$3=0, 0, $D$3*$D34/SUM(IF(ISBLANK(E$5:E$24), D$26:D$45, 0))) + IF(1-SUM($B$3:$D$3)&lt;=0, 0, ((1-SUM($B$3:$D$3))*$Z34/SUM(IF(ISBLANK(E$5:E$24), Z$26:Z$45, 0)))))), E13)</f>
        <v>25334.3</v>
      </c>
      <c r="F34" s="236">
        <f t="shared" ref="F34:K34" si="30">IF(ISBLANK(F13),F$3,F13)</f>
        <v>0.86099999999999999</v>
      </c>
      <c r="G34" s="236">
        <f t="shared" si="30"/>
        <v>0</v>
      </c>
      <c r="H34" s="236">
        <f t="shared" si="30"/>
        <v>8.8999999999999996E-2</v>
      </c>
      <c r="I34" s="236">
        <f t="shared" si="30"/>
        <v>0</v>
      </c>
      <c r="J34" s="236">
        <f t="shared" si="30"/>
        <v>0</v>
      </c>
      <c r="K34" s="236">
        <f t="shared" si="30"/>
        <v>0.05</v>
      </c>
      <c r="L34" s="237">
        <f t="shared" si="6"/>
        <v>19.556203470777213</v>
      </c>
      <c r="M34" s="238">
        <f t="shared" ref="M34:R34" si="31">IF(ISBLANK(M13), IF(ISBLANK($L13), MAX(0, (M$3-SUM(M$5:M$24))*(IF($B$3=0, 0, $B$3*$B34/SUM($B$26:$B$45)) + IF($C$3=0, 0, $C$3*$C34/SUM($C$26:$C$45)) + IF($D$3=0, 0, $D$3*$D34/SUM($D$26:$D$45)) + (1-SUM($B$3:$D$3))*IF(SUM(AA$26:AA$45)=0, $Z34/SUM($Z$26:$Z$45), AA34/SUM(AA$26:AA$45)))), $L13*(M$3/$L$3)), M13)</f>
        <v>18.3</v>
      </c>
      <c r="N34" s="238">
        <f t="shared" si="31"/>
        <v>0</v>
      </c>
      <c r="O34" s="238">
        <f t="shared" si="31"/>
        <v>1.0027094968535597</v>
      </c>
      <c r="P34" s="238">
        <f t="shared" si="31"/>
        <v>0</v>
      </c>
      <c r="Q34" s="238">
        <f t="shared" si="31"/>
        <v>0</v>
      </c>
      <c r="R34" s="238">
        <f t="shared" si="31"/>
        <v>0.2534939739236528</v>
      </c>
      <c r="S34" s="237">
        <f t="shared" si="8"/>
        <v>41.925316930000001</v>
      </c>
      <c r="T34" s="238">
        <f>IF(ISBLANK(T13),AA34/INDEX(Constants!$B$2:$B$8, MATCH(T$2, Constants!$A$2:$A$8, 0)),T13)</f>
        <v>0</v>
      </c>
      <c r="U34" s="238">
        <f>IF(ISBLANK(U13),AB34/INDEX(Constants!$B$2:$B$8, MATCH(U$2, Constants!$A$2:$A$8, 0)),U13)</f>
        <v>41.925316930000001</v>
      </c>
      <c r="V34" s="238">
        <f>IF(ISBLANK(V13),AC34/INDEX(Constants!$B$2:$B$8, MATCH(V$2, Constants!$A$2:$A$8, 0)),V13)</f>
        <v>0</v>
      </c>
      <c r="W34" s="238">
        <f>IF(ISBLANK(W13),AD34/INDEX(Constants!$B$2:$B$8, MATCH(W$2, Constants!$A$2:$A$8, 0)),W13)</f>
        <v>0</v>
      </c>
      <c r="X34" s="238">
        <f>IF(ISBLANK(X13),AE34/INDEX(Constants!$B$2:$B$8, MATCH(X$2, Constants!$A$2:$A$8, 0)),X13)</f>
        <v>0</v>
      </c>
      <c r="Y34" s="238">
        <f>IF(ISBLANK(Y13),AF34/INDEX(Constants!$B$2:$B$8, MATCH(Y$2, Constants!$A$2:$A$8, 0)),Y13)</f>
        <v>0</v>
      </c>
      <c r="Z34" s="239">
        <f t="shared" si="9"/>
        <v>25214.887975394999</v>
      </c>
      <c r="AA34" s="240">
        <f t="shared" si="10"/>
        <v>0</v>
      </c>
      <c r="AB34" s="240">
        <f>IF(ISBLANK($AB13), INDEX('Cities &amp; Towns'!$G$4:$G$259, MATCH($A13, 'Cities &amp; Towns'!$A$4:$A$259, 0)), $AB13)</f>
        <v>62.887975395000005</v>
      </c>
      <c r="AC34" s="240">
        <f t="shared" ref="AC34:AF34" si="32">AC13</f>
        <v>0</v>
      </c>
      <c r="AD34" s="240">
        <f t="shared" si="32"/>
        <v>0</v>
      </c>
      <c r="AE34" s="240">
        <f t="shared" si="32"/>
        <v>0</v>
      </c>
      <c r="AF34" s="240">
        <f t="shared" si="32"/>
        <v>0</v>
      </c>
      <c r="AG34" s="241"/>
      <c r="AH34" s="242"/>
      <c r="AI34" s="238">
        <f>INDEX('Cities &amp; Towns'!$Y$4:$Y$259, MATCH($A34, 'Cities &amp; Towns'!$A$4:$A$259, 0))</f>
        <v>17.740709476615724</v>
      </c>
      <c r="AJ34" s="241"/>
      <c r="AK34" s="242"/>
      <c r="AL34" s="243">
        <f t="shared" si="4"/>
        <v>1</v>
      </c>
    </row>
    <row r="35" spans="1:38" outlineLevel="1" x14ac:dyDescent="0.25">
      <c r="A35" s="221" t="s">
        <v>67</v>
      </c>
      <c r="B35" s="244">
        <f>IF(ISBLANK($B14), INDEX('Cities &amp; Towns'!$E$4:$E$259, MATCH($A35, 'Cities &amp; Towns'!$A$4:$A$259, 0)), $B14)</f>
        <v>2086</v>
      </c>
      <c r="C35" s="244">
        <f>IF(ISBLANK($C14), INDEX('Cities &amp; Towns'!$Q$4:$Q$259, MATCH($A35, 'Cities &amp; Towns'!$A$4:$A$259, 0)), $C14)</f>
        <v>8659.6804799999991</v>
      </c>
      <c r="D35" s="244">
        <f xml:space="preserve"> IF(ISBLANK($D14), IF(INDEX('Cities &amp; Towns'!$Z$4:$Z$259, MATCH($A35, 'Cities &amp; Towns'!$A$4:$A$259, 0)) = 0, "", INDEX('Cities &amp; Towns'!$Z$4:$Z$259, MATCH($A35, 'Cities &amp; Towns'!$A$4:$A$259, 0))), $D14)</f>
        <v>13383.647000000001</v>
      </c>
      <c r="E35" s="245" cm="1">
        <f t="array" ref="E35">IF(ISBLANK(E14), MAX(0, ($E$3-SUM($E$5:$E$24))*(IF($B$3=0, 0, $B$3*$B35/SUM(IF(ISBLANK(E$5:E$24), B$26:B$45, 0))) + IF($C$3=0, 0, $C$3*$C35/SUM(IF(ISBLANK(E$5:E$24), C$26:C$45, 0))) + IF($D$3=0, 0, $D$3*$D35/SUM(IF(ISBLANK(E$5:E$24), D$26:D$45, 0))) + IF(1-SUM($B$3:$D$3)&lt;=0, 0, ((1-SUM($B$3:$D$3))*$Z35/SUM(IF(ISBLANK(E$5:E$24), Z$26:Z$45, 0)))))), E14)</f>
        <v>11061.6</v>
      </c>
      <c r="F35" s="246">
        <f t="shared" ref="F35:K35" si="33">IF(ISBLANK(F14),F$3,F14)</f>
        <v>0.86099999999999999</v>
      </c>
      <c r="G35" s="246">
        <f t="shared" si="33"/>
        <v>0</v>
      </c>
      <c r="H35" s="246">
        <f t="shared" si="33"/>
        <v>8.8999999999999996E-2</v>
      </c>
      <c r="I35" s="246">
        <f t="shared" si="33"/>
        <v>0</v>
      </c>
      <c r="J35" s="246">
        <f t="shared" si="33"/>
        <v>0</v>
      </c>
      <c r="K35" s="246">
        <f t="shared" si="33"/>
        <v>0.05</v>
      </c>
      <c r="L35" s="247">
        <f t="shared" si="6"/>
        <v>7.134417215800215</v>
      </c>
      <c r="M35" s="248">
        <f t="shared" ref="M35:R35" si="34">IF(ISBLANK(M14), IF(ISBLANK($L14), MAX(0, (M$3-SUM(M$5:M$24))*(IF($B$3=0, 0, $B$3*$B35/SUM($B$26:$B$45)) + IF($C$3=0, 0, $C$3*$C35/SUM($C$26:$C$45)) + IF($D$3=0, 0, $D$3*$D35/SUM($D$26:$D$45)) + (1-SUM($B$3:$D$3))*IF(SUM(AA$26:AA$45)=0, $Z35/SUM($Z$26:$Z$45), AA35/SUM(AA$26:AA$45)))), $L14*(M$3/$L$3)), M14)</f>
        <v>6.6</v>
      </c>
      <c r="N35" s="248">
        <f t="shared" si="34"/>
        <v>0</v>
      </c>
      <c r="O35" s="248">
        <f t="shared" si="34"/>
        <v>0.42657517673739132</v>
      </c>
      <c r="P35" s="248">
        <f t="shared" si="34"/>
        <v>0</v>
      </c>
      <c r="Q35" s="248">
        <f t="shared" si="34"/>
        <v>0</v>
      </c>
      <c r="R35" s="248">
        <f t="shared" si="34"/>
        <v>0.10784203906282368</v>
      </c>
      <c r="S35" s="247">
        <f t="shared" si="8"/>
        <v>21.394515636666668</v>
      </c>
      <c r="T35" s="248">
        <f>IF(ISBLANK(T14),AA35/INDEX(Constants!$B$2:$B$8, MATCH(T$2, Constants!$A$2:$A$8, 0)),T14)</f>
        <v>0</v>
      </c>
      <c r="U35" s="248">
        <f>IF(ISBLANK(U14),AB35/INDEX(Constants!$B$2:$B$8, MATCH(U$2, Constants!$A$2:$A$8, 0)),U14)</f>
        <v>21.394515636666668</v>
      </c>
      <c r="V35" s="248">
        <f>IF(ISBLANK(V14),AC35/INDEX(Constants!$B$2:$B$8, MATCH(V$2, Constants!$A$2:$A$8, 0)),V14)</f>
        <v>0</v>
      </c>
      <c r="W35" s="248">
        <f>IF(ISBLANK(W14),AD35/INDEX(Constants!$B$2:$B$8, MATCH(W$2, Constants!$A$2:$A$8, 0)),W14)</f>
        <v>0</v>
      </c>
      <c r="X35" s="248">
        <f>IF(ISBLANK(X14),AE35/INDEX(Constants!$B$2:$B$8, MATCH(X$2, Constants!$A$2:$A$8, 0)),X14)</f>
        <v>0</v>
      </c>
      <c r="Y35" s="249">
        <f>IF(ISBLANK(Y14),AF35/INDEX(Constants!$B$2:$B$8, MATCH(Y$2, Constants!$A$2:$A$8, 0)),Y14)</f>
        <v>0</v>
      </c>
      <c r="Z35" s="250">
        <f t="shared" si="9"/>
        <v>10528.091773455</v>
      </c>
      <c r="AA35" s="244">
        <f t="shared" si="10"/>
        <v>0</v>
      </c>
      <c r="AB35" s="244">
        <f>IF(ISBLANK($AB14), INDEX('Cities &amp; Towns'!$G$4:$G$259, MATCH($A14, 'Cities &amp; Towns'!$A$4:$A$259, 0)), $AB14)</f>
        <v>32.091773455000002</v>
      </c>
      <c r="AC35" s="244">
        <f t="shared" ref="AC35:AF35" si="35">AC14</f>
        <v>0</v>
      </c>
      <c r="AD35" s="244">
        <f t="shared" si="35"/>
        <v>0</v>
      </c>
      <c r="AE35" s="244">
        <f t="shared" si="35"/>
        <v>0</v>
      </c>
      <c r="AF35" s="244">
        <f t="shared" si="35"/>
        <v>0</v>
      </c>
      <c r="AG35" s="251"/>
      <c r="AH35" s="221"/>
      <c r="AI35" s="248">
        <f>INDEX('Cities &amp; Towns'!$Y$4:$Y$259, MATCH($A35, 'Cities &amp; Towns'!$A$4:$A$259, 0))</f>
        <v>0</v>
      </c>
      <c r="AJ35" s="251"/>
      <c r="AK35" s="221"/>
      <c r="AL35" s="252">
        <f t="shared" si="4"/>
        <v>1</v>
      </c>
    </row>
    <row r="36" spans="1:38" outlineLevel="1" x14ac:dyDescent="0.25">
      <c r="A36" s="220" t="s">
        <v>56</v>
      </c>
      <c r="B36" s="234">
        <f>IF(ISBLANK($B15), INDEX('Cities &amp; Towns'!$E$4:$E$259, MATCH($A36, 'Cities &amp; Towns'!$A$4:$A$259, 0)), $B15)</f>
        <v>3472</v>
      </c>
      <c r="C36" s="234">
        <f>IF(ISBLANK($C15), INDEX('Cities &amp; Towns'!$Q$4:$Q$259, MATCH($A36, 'Cities &amp; Towns'!$A$4:$A$259, 0)), $C15)</f>
        <v>104708.62164</v>
      </c>
      <c r="D36" s="234">
        <f xml:space="preserve"> IF(ISBLANK($D15), IF(INDEX('Cities &amp; Towns'!$Z$4:$Z$259, MATCH($A36, 'Cities &amp; Towns'!$A$4:$A$259, 0)) = 0, "", INDEX('Cities &amp; Towns'!$Z$4:$Z$259, MATCH($A36, 'Cities &amp; Towns'!$A$4:$A$259, 0))), $D15)</f>
        <v>20956.876</v>
      </c>
      <c r="E36" s="235" cm="1">
        <f t="array" ref="E36">IF(ISBLANK(E15), MAX(0, ($E$3-SUM($E$5:$E$24))*(IF($B$3=0, 0, $B$3*$B36/SUM(IF(ISBLANK(E$5:E$24), B$26:B$45, 0))) + IF($C$3=0, 0, $C$3*$C36/SUM(IF(ISBLANK(E$5:E$24), C$26:C$45, 0))) + IF($D$3=0, 0, $D$3*$D36/SUM(IF(ISBLANK(E$5:E$24), D$26:D$45, 0))) + IF(1-SUM($B$3:$D$3)&lt;=0, 0, ((1-SUM($B$3:$D$3))*$Z36/SUM(IF(ISBLANK(E$5:E$24), Z$26:Z$45, 0)))))), E15)</f>
        <v>17413.599999999999</v>
      </c>
      <c r="F36" s="236">
        <f t="shared" ref="F36:K36" si="36">IF(ISBLANK(F15),F$3,F15)</f>
        <v>0.86099999999999999</v>
      </c>
      <c r="G36" s="236">
        <f t="shared" si="36"/>
        <v>0</v>
      </c>
      <c r="H36" s="236">
        <f t="shared" si="36"/>
        <v>8.8999999999999996E-2</v>
      </c>
      <c r="I36" s="236">
        <f t="shared" si="36"/>
        <v>0</v>
      </c>
      <c r="J36" s="236">
        <f t="shared" si="36"/>
        <v>0</v>
      </c>
      <c r="K36" s="236">
        <f t="shared" si="36"/>
        <v>0.05</v>
      </c>
      <c r="L36" s="237">
        <f t="shared" si="6"/>
        <v>12.983554031315721</v>
      </c>
      <c r="M36" s="238">
        <f t="shared" ref="M36:R36" si="37">IF(ISBLANK(M15), IF(ISBLANK($L15), MAX(0, (M$3-SUM(M$5:M$24))*(IF($B$3=0, 0, $B$3*$B36/SUM($B$26:$B$45)) + IF($C$3=0, 0, $C$3*$C36/SUM($C$26:$C$45)) + IF($D$3=0, 0, $D$3*$D36/SUM($D$26:$D$45)) + (1-SUM($B$3:$D$3))*IF(SUM(AA$26:AA$45)=0, $Z36/SUM($Z$26:$Z$45), AA36/SUM(AA$26:AA$45)))), $L15*(M$3/$L$3)), M15)</f>
        <v>11.8</v>
      </c>
      <c r="N36" s="238">
        <f t="shared" si="37"/>
        <v>0</v>
      </c>
      <c r="O36" s="238">
        <f t="shared" si="37"/>
        <v>0.94472025818026151</v>
      </c>
      <c r="P36" s="238">
        <f t="shared" si="37"/>
        <v>0</v>
      </c>
      <c r="Q36" s="238">
        <f t="shared" si="37"/>
        <v>0</v>
      </c>
      <c r="R36" s="238">
        <f t="shared" si="37"/>
        <v>0.23883377313545945</v>
      </c>
      <c r="S36" s="237">
        <f t="shared" si="8"/>
        <v>41.806706530000007</v>
      </c>
      <c r="T36" s="238">
        <f>IF(ISBLANK(T15),AA36/INDEX(Constants!$B$2:$B$8, MATCH(T$2, Constants!$A$2:$A$8, 0)),T15)</f>
        <v>0</v>
      </c>
      <c r="U36" s="238">
        <f>IF(ISBLANK(U15),AB36/INDEX(Constants!$B$2:$B$8, MATCH(U$2, Constants!$A$2:$A$8, 0)),U15)</f>
        <v>41.806706530000007</v>
      </c>
      <c r="V36" s="238">
        <f>IF(ISBLANK(V15),AC36/INDEX(Constants!$B$2:$B$8, MATCH(V$2, Constants!$A$2:$A$8, 0)),V15)</f>
        <v>0</v>
      </c>
      <c r="W36" s="238">
        <f>IF(ISBLANK(W15),AD36/INDEX(Constants!$B$2:$B$8, MATCH(W$2, Constants!$A$2:$A$8, 0)),W15)</f>
        <v>0</v>
      </c>
      <c r="X36" s="238">
        <f>IF(ISBLANK(X15),AE36/INDEX(Constants!$B$2:$B$8, MATCH(X$2, Constants!$A$2:$A$8, 0)),X15)</f>
        <v>0</v>
      </c>
      <c r="Y36" s="238">
        <f>IF(ISBLANK(Y15),AF36/INDEX(Constants!$B$2:$B$8, MATCH(Y$2, Constants!$A$2:$A$8, 0)),Y15)</f>
        <v>0</v>
      </c>
      <c r="Z36" s="239">
        <f t="shared" si="9"/>
        <v>32510.710059795001</v>
      </c>
      <c r="AA36" s="240">
        <f t="shared" si="10"/>
        <v>0</v>
      </c>
      <c r="AB36" s="240">
        <f>IF(ISBLANK($AB15), INDEX('Cities &amp; Towns'!$G$4:$G$259, MATCH($A15, 'Cities &amp; Towns'!$A$4:$A$259, 0)), $AB15)</f>
        <v>62.710059795000006</v>
      </c>
      <c r="AC36" s="240">
        <f t="shared" ref="AC36:AF36" si="38">AC15</f>
        <v>0</v>
      </c>
      <c r="AD36" s="240">
        <f t="shared" si="38"/>
        <v>0</v>
      </c>
      <c r="AE36" s="240">
        <f t="shared" si="38"/>
        <v>0</v>
      </c>
      <c r="AF36" s="240">
        <f t="shared" si="38"/>
        <v>0</v>
      </c>
      <c r="AG36" s="241"/>
      <c r="AH36" s="242"/>
      <c r="AI36" s="238">
        <f>INDEX('Cities &amp; Towns'!$Y$4:$Y$259, MATCH($A36, 'Cities &amp; Towns'!$A$4:$A$259, 0))</f>
        <v>22.030412443721769</v>
      </c>
      <c r="AJ36" s="241"/>
      <c r="AK36" s="242"/>
      <c r="AL36" s="243" t="str">
        <f t="shared" si="4"/>
        <v/>
      </c>
    </row>
    <row r="37" spans="1:38" outlineLevel="1" x14ac:dyDescent="0.25">
      <c r="A37" s="221" t="s">
        <v>68</v>
      </c>
      <c r="B37" s="244">
        <f>IF(ISBLANK($B16), INDEX('Cities &amp; Towns'!$E$4:$E$259, MATCH($A37, 'Cities &amp; Towns'!$A$4:$A$259, 0)), $B16)</f>
        <v>488</v>
      </c>
      <c r="C37" s="244">
        <f>IF(ISBLANK($C16), INDEX('Cities &amp; Towns'!$Q$4:$Q$259, MATCH($A37, 'Cities &amp; Towns'!$A$4:$A$259, 0)), $C16)</f>
        <v>314.93952000000007</v>
      </c>
      <c r="D37" s="244">
        <f xml:space="preserve"> IF(ISBLANK($D16), IF(INDEX('Cities &amp; Towns'!$Z$4:$Z$259, MATCH($A37, 'Cities &amp; Towns'!$A$4:$A$259, 0)) = 0, "", INDEX('Cities &amp; Towns'!$Z$4:$Z$259, MATCH($A37, 'Cities &amp; Towns'!$A$4:$A$259, 0))), $D16)</f>
        <v>3479.9059999999999</v>
      </c>
      <c r="E37" s="245" cm="1">
        <f t="array" ref="E37">IF(ISBLANK(E16), MAX(0, ($E$3-SUM($E$5:$E$24))*(IF($B$3=0, 0, $B$3*$B37/SUM(IF(ISBLANK(E$5:E$24), B$26:B$45, 0))) + IF($C$3=0, 0, $C$3*$C37/SUM(IF(ISBLANK(E$5:E$24), C$26:C$45, 0))) + IF($D$3=0, 0, $D$3*$D37/SUM(IF(ISBLANK(E$5:E$24), D$26:D$45, 0))) + IF(1-SUM($B$3:$D$3)&lt;=0, 0, ((1-SUM($B$3:$D$3))*$Z37/SUM(IF(ISBLANK(E$5:E$24), Z$26:Z$45, 0)))))), E16)</f>
        <v>5966.6</v>
      </c>
      <c r="F37" s="246">
        <f t="shared" ref="F37:K37" si="39">IF(ISBLANK(F16),F$3,F16)</f>
        <v>0.86099999999999999</v>
      </c>
      <c r="G37" s="246">
        <f t="shared" si="39"/>
        <v>0</v>
      </c>
      <c r="H37" s="246">
        <f t="shared" si="39"/>
        <v>8.8999999999999996E-2</v>
      </c>
      <c r="I37" s="246">
        <f t="shared" si="39"/>
        <v>0</v>
      </c>
      <c r="J37" s="246">
        <f t="shared" si="39"/>
        <v>0</v>
      </c>
      <c r="K37" s="246">
        <f t="shared" si="39"/>
        <v>0.05</v>
      </c>
      <c r="L37" s="247">
        <f t="shared" si="6"/>
        <v>2.6761058289701021</v>
      </c>
      <c r="M37" s="248">
        <f t="shared" ref="M37:R37" si="40">IF(ISBLANK(M16), IF(ISBLANK($L16), MAX(0, (M$3-SUM(M$5:M$24))*(IF($B$3=0, 0, $B$3*$B37/SUM($B$26:$B$45)) + IF($C$3=0, 0, $C$3*$C37/SUM($C$26:$C$45)) + IF($D$3=0, 0, $D$3*$D37/SUM($D$26:$D$45)) + (1-SUM($B$3:$D$3))*IF(SUM(AA$26:AA$45)=0, $Z37/SUM($Z$26:$Z$45), AA37/SUM(AA$26:AA$45)))), $L16*(M$3/$L$3)), M16)</f>
        <v>2.5</v>
      </c>
      <c r="N37" s="248">
        <f t="shared" si="40"/>
        <v>0</v>
      </c>
      <c r="O37" s="248">
        <f t="shared" si="40"/>
        <v>0.14056877828106815</v>
      </c>
      <c r="P37" s="248">
        <f t="shared" si="40"/>
        <v>0</v>
      </c>
      <c r="Q37" s="248">
        <f t="shared" si="40"/>
        <v>0</v>
      </c>
      <c r="R37" s="248">
        <f t="shared" si="40"/>
        <v>3.5537050689034094E-2</v>
      </c>
      <c r="S37" s="247">
        <f t="shared" si="8"/>
        <v>7.073627730000001</v>
      </c>
      <c r="T37" s="248">
        <f>IF(ISBLANK(T16),AA37/INDEX(Constants!$B$2:$B$8, MATCH(T$2, Constants!$A$2:$A$8, 0)),T16)</f>
        <v>0</v>
      </c>
      <c r="U37" s="248">
        <f>IF(ISBLANK(U16),AB37/INDEX(Constants!$B$2:$B$8, MATCH(U$2, Constants!$A$2:$A$8, 0)),U16)</f>
        <v>7.073627730000001</v>
      </c>
      <c r="V37" s="248">
        <f>IF(ISBLANK(V16),AC37/INDEX(Constants!$B$2:$B$8, MATCH(V$2, Constants!$A$2:$A$8, 0)),V16)</f>
        <v>0</v>
      </c>
      <c r="W37" s="248">
        <f>IF(ISBLANK(W16),AD37/INDEX(Constants!$B$2:$B$8, MATCH(W$2, Constants!$A$2:$A$8, 0)),W16)</f>
        <v>0</v>
      </c>
      <c r="X37" s="248">
        <f>IF(ISBLANK(X16),AE37/INDEX(Constants!$B$2:$B$8, MATCH(X$2, Constants!$A$2:$A$8, 0)),X16)</f>
        <v>0</v>
      </c>
      <c r="Y37" s="249">
        <f>IF(ISBLANK(Y16),AF37/INDEX(Constants!$B$2:$B$8, MATCH(Y$2, Constants!$A$2:$A$8, 0)),Y16)</f>
        <v>0</v>
      </c>
      <c r="Z37" s="250">
        <f t="shared" si="9"/>
        <v>5066.6104415950003</v>
      </c>
      <c r="AA37" s="244">
        <f t="shared" si="10"/>
        <v>0</v>
      </c>
      <c r="AB37" s="244">
        <f>IF(ISBLANK($AB16), INDEX('Cities &amp; Towns'!$G$4:$G$259, MATCH($A16, 'Cities &amp; Towns'!$A$4:$A$259, 0)), $AB16)</f>
        <v>10.610441595000001</v>
      </c>
      <c r="AC37" s="244">
        <f t="shared" ref="AC37:AF37" si="41">AC16</f>
        <v>0</v>
      </c>
      <c r="AD37" s="244">
        <f t="shared" si="41"/>
        <v>0</v>
      </c>
      <c r="AE37" s="244">
        <f t="shared" si="41"/>
        <v>0</v>
      </c>
      <c r="AF37" s="244">
        <f t="shared" si="41"/>
        <v>0</v>
      </c>
      <c r="AG37" s="251"/>
      <c r="AH37" s="221"/>
      <c r="AI37" s="248">
        <f>INDEX('Cities &amp; Towns'!$Y$4:$Y$259, MATCH($A37, 'Cities &amp; Towns'!$A$4:$A$259, 0))</f>
        <v>0</v>
      </c>
      <c r="AJ37" s="251"/>
      <c r="AK37" s="221"/>
      <c r="AL37" s="252">
        <f t="shared" si="4"/>
        <v>1</v>
      </c>
    </row>
    <row r="38" spans="1:38" outlineLevel="1" x14ac:dyDescent="0.25">
      <c r="A38" s="220" t="s">
        <v>69</v>
      </c>
      <c r="B38" s="234">
        <f>IF(ISBLANK($B17), INDEX('Cities &amp; Towns'!$E$4:$E$259, MATCH($A38, 'Cities &amp; Towns'!$A$4:$A$259, 0)), $B17)</f>
        <v>1184</v>
      </c>
      <c r="C38" s="234">
        <f>IF(ISBLANK($C17), INDEX('Cities &amp; Towns'!$Q$4:$Q$259, MATCH($A38, 'Cities &amp; Towns'!$A$4:$A$259, 0)), $C17)</f>
        <v>339.36678000000006</v>
      </c>
      <c r="D38" s="234">
        <f xml:space="preserve"> IF(ISBLANK($D17), IF(INDEX('Cities &amp; Towns'!$Z$4:$Z$259, MATCH($A38, 'Cities &amp; Towns'!$A$4:$A$259, 0)) = 0, "", INDEX('Cities &amp; Towns'!$Z$4:$Z$259, MATCH($A38, 'Cities &amp; Towns'!$A$4:$A$259, 0))), $D17)</f>
        <v>6385.1719999999996</v>
      </c>
      <c r="E38" s="235" cm="1">
        <f t="array" ref="E38">IF(ISBLANK(E17), MAX(0, ($E$3-SUM($E$5:$E$24))*(IF($B$3=0, 0, $B$3*$B38/SUM(IF(ISBLANK(E$5:E$24), B$26:B$45, 0))) + IF($C$3=0, 0, $C$3*$C38/SUM(IF(ISBLANK(E$5:E$24), C$26:C$45, 0))) + IF($D$3=0, 0, $D$3*$D38/SUM(IF(ISBLANK(E$5:E$24), D$26:D$45, 0))) + IF(1-SUM($B$3:$D$3)&lt;=0, 0, ((1-SUM($B$3:$D$3))*$Z38/SUM(IF(ISBLANK(E$5:E$24), Z$26:Z$45, 0)))))), E17)</f>
        <v>9312.9</v>
      </c>
      <c r="F38" s="236">
        <f t="shared" ref="F38:K38" si="42">IF(ISBLANK(F17),F$3,F17)</f>
        <v>0.86099999999999999</v>
      </c>
      <c r="G38" s="236">
        <f t="shared" si="42"/>
        <v>0</v>
      </c>
      <c r="H38" s="236">
        <f t="shared" si="42"/>
        <v>8.8999999999999996E-2</v>
      </c>
      <c r="I38" s="236">
        <f t="shared" si="42"/>
        <v>0</v>
      </c>
      <c r="J38" s="236">
        <f t="shared" si="42"/>
        <v>0</v>
      </c>
      <c r="K38" s="236">
        <f t="shared" si="42"/>
        <v>0.05</v>
      </c>
      <c r="L38" s="237">
        <f t="shared" si="6"/>
        <v>6.0970839630533931</v>
      </c>
      <c r="M38" s="238">
        <f t="shared" ref="M38:R38" si="43">IF(ISBLANK(M17), IF(ISBLANK($L17), MAX(0, (M$3-SUM(M$5:M$24))*(IF($B$3=0, 0, $B$3*$B38/SUM($B$26:$B$45)) + IF($C$3=0, 0, $C$3*$C38/SUM($C$26:$C$45)) + IF($D$3=0, 0, $D$3*$D38/SUM($D$26:$D$45)) + (1-SUM($B$3:$D$3))*IF(SUM(AA$26:AA$45)=0, $Z38/SUM($Z$26:$Z$45), AA38/SUM(AA$26:AA$45)))), $L17*(M$3/$L$3)), M17)</f>
        <v>5.2</v>
      </c>
      <c r="N38" s="238">
        <f t="shared" si="43"/>
        <v>0</v>
      </c>
      <c r="O38" s="238">
        <f t="shared" si="43"/>
        <v>0.7160580512264747</v>
      </c>
      <c r="P38" s="238">
        <f t="shared" si="43"/>
        <v>0</v>
      </c>
      <c r="Q38" s="238">
        <f t="shared" si="43"/>
        <v>0</v>
      </c>
      <c r="R38" s="238">
        <f t="shared" si="43"/>
        <v>0.1810259118269178</v>
      </c>
      <c r="S38" s="237">
        <f t="shared" si="8"/>
        <v>9.4771356966666662</v>
      </c>
      <c r="T38" s="238">
        <f>IF(ISBLANK(T17),AA38/INDEX(Constants!$B$2:$B$8, MATCH(T$2, Constants!$A$2:$A$8, 0)),T17)</f>
        <v>0</v>
      </c>
      <c r="U38" s="238">
        <f>IF(ISBLANK(U17),AB38/INDEX(Constants!$B$2:$B$8, MATCH(U$2, Constants!$A$2:$A$8, 0)),U17)</f>
        <v>9.4771356966666662</v>
      </c>
      <c r="V38" s="238">
        <f>IF(ISBLANK(V17),AC38/INDEX(Constants!$B$2:$B$8, MATCH(V$2, Constants!$A$2:$A$8, 0)),V17)</f>
        <v>0</v>
      </c>
      <c r="W38" s="238">
        <f>IF(ISBLANK(W17),AD38/INDEX(Constants!$B$2:$B$8, MATCH(W$2, Constants!$A$2:$A$8, 0)),W17)</f>
        <v>0</v>
      </c>
      <c r="X38" s="238">
        <f>IF(ISBLANK(X17),AE38/INDEX(Constants!$B$2:$B$8, MATCH(X$2, Constants!$A$2:$A$8, 0)),X17)</f>
        <v>0</v>
      </c>
      <c r="Y38" s="238">
        <f>IF(ISBLANK(Y17),AF38/INDEX(Constants!$B$2:$B$8, MATCH(Y$2, Constants!$A$2:$A$8, 0)),Y17)</f>
        <v>0</v>
      </c>
      <c r="Z38" s="239">
        <f t="shared" si="9"/>
        <v>36238.215703545</v>
      </c>
      <c r="AA38" s="240">
        <f t="shared" si="10"/>
        <v>0</v>
      </c>
      <c r="AB38" s="240">
        <f>IF(ISBLANK($AB17), INDEX('Cities &amp; Towns'!$G$4:$G$259, MATCH($A17, 'Cities &amp; Towns'!$A$4:$A$259, 0)), $AB17)</f>
        <v>14.215703545</v>
      </c>
      <c r="AC38" s="240">
        <f t="shared" ref="AC38:AF38" si="44">AC17</f>
        <v>0</v>
      </c>
      <c r="AD38" s="240">
        <f t="shared" si="44"/>
        <v>0</v>
      </c>
      <c r="AE38" s="240">
        <f t="shared" si="44"/>
        <v>0</v>
      </c>
      <c r="AF38" s="240">
        <f t="shared" si="44"/>
        <v>0</v>
      </c>
      <c r="AG38" s="241"/>
      <c r="AH38" s="242"/>
      <c r="AI38" s="238">
        <f>INDEX('Cities &amp; Towns'!$Y$4:$Y$259, MATCH($A38, 'Cities &amp; Towns'!$A$4:$A$259, 0))</f>
        <v>0</v>
      </c>
      <c r="AJ38" s="241"/>
      <c r="AK38" s="242"/>
      <c r="AL38" s="243">
        <f t="shared" si="4"/>
        <v>1</v>
      </c>
    </row>
    <row r="39" spans="1:38" outlineLevel="1" x14ac:dyDescent="0.25">
      <c r="A39" s="221" t="s">
        <v>70</v>
      </c>
      <c r="B39" s="244">
        <f>IF(ISBLANK($B18), INDEX('Cities &amp; Towns'!$E$4:$E$259, MATCH($A39, 'Cities &amp; Towns'!$A$4:$A$259, 0)), $B18)</f>
        <v>939</v>
      </c>
      <c r="C39" s="244">
        <f>IF(ISBLANK($C18), INDEX('Cities &amp; Towns'!$Q$4:$Q$259, MATCH($A39, 'Cities &amp; Towns'!$A$4:$A$259, 0)), $C18)</f>
        <v>430.45982999999995</v>
      </c>
      <c r="D39" s="244">
        <f xml:space="preserve"> IF(ISBLANK($D18), IF(INDEX('Cities &amp; Towns'!$Z$4:$Z$259, MATCH($A39, 'Cities &amp; Towns'!$A$4:$A$259, 0)) = 0, "", INDEX('Cities &amp; Towns'!$Z$4:$Z$259, MATCH($A39, 'Cities &amp; Towns'!$A$4:$A$259, 0))), $D18)</f>
        <v>6480.0820000000003</v>
      </c>
      <c r="E39" s="245" cm="1">
        <f t="array" ref="E39">IF(ISBLANK(E18), MAX(0, ($E$3-SUM($E$5:$E$24))*(IF($B$3=0, 0, $B$3*$B39/SUM(IF(ISBLANK(E$5:E$24), B$26:B$45, 0))) + IF($C$3=0, 0, $C$3*$C39/SUM(IF(ISBLANK(E$5:E$24), C$26:C$45, 0))) + IF($D$3=0, 0, $D$3*$D39/SUM(IF(ISBLANK(E$5:E$24), D$26:D$45, 0))) + IF(1-SUM($B$3:$D$3)&lt;=0, 0, ((1-SUM($B$3:$D$3))*$Z39/SUM(IF(ISBLANK(E$5:E$24), Z$26:Z$45, 0)))))), E18)</f>
        <v>7020.5</v>
      </c>
      <c r="F39" s="253">
        <f t="shared" ref="F39:K39" si="45">IF(ISBLANK(F18),F$3,F18)</f>
        <v>0.86099999999999999</v>
      </c>
      <c r="G39" s="253">
        <f t="shared" si="45"/>
        <v>0</v>
      </c>
      <c r="H39" s="253">
        <f t="shared" si="45"/>
        <v>8.8999999999999996E-2</v>
      </c>
      <c r="I39" s="253">
        <f t="shared" si="45"/>
        <v>0</v>
      </c>
      <c r="J39" s="253">
        <f t="shared" si="45"/>
        <v>0</v>
      </c>
      <c r="K39" s="253">
        <f t="shared" si="45"/>
        <v>0.05</v>
      </c>
      <c r="L39" s="247">
        <f t="shared" si="6"/>
        <v>3.6162436024477556</v>
      </c>
      <c r="M39" s="248">
        <f t="shared" ref="M39:R39" si="46">IF(ISBLANK(M18), IF(ISBLANK($L18), MAX(0, (M$3-SUM(M$5:M$24))*(IF($B$3=0, 0, $B$3*$B39/SUM($B$26:$B$45)) + IF($C$3=0, 0, $C$3*$C39/SUM($C$26:$C$45)) + IF($D$3=0, 0, $D$3*$D39/SUM($D$26:$D$45)) + (1-SUM($B$3:$D$3))*IF(SUM(AA$26:AA$45)=0, $Z39/SUM($Z$26:$Z$45), AA39/SUM(AA$26:AA$45)))), $L18*(M$3/$L$3)), M18)</f>
        <v>3.3</v>
      </c>
      <c r="N39" s="248">
        <f t="shared" si="46"/>
        <v>0</v>
      </c>
      <c r="O39" s="248">
        <f t="shared" si="46"/>
        <v>0.25242762885964343</v>
      </c>
      <c r="P39" s="248">
        <f t="shared" si="46"/>
        <v>0</v>
      </c>
      <c r="Q39" s="248">
        <f t="shared" si="46"/>
        <v>0</v>
      </c>
      <c r="R39" s="248">
        <f t="shared" si="46"/>
        <v>6.3815973588112127E-2</v>
      </c>
      <c r="S39" s="247">
        <f t="shared" si="8"/>
        <v>13.589951316666669</v>
      </c>
      <c r="T39" s="248">
        <f>IF(ISBLANK(T18),AA39/INDEX(Constants!$B$2:$B$8, MATCH(T$2, Constants!$A$2:$A$8, 0)),T18)</f>
        <v>0</v>
      </c>
      <c r="U39" s="248">
        <f>IF(ISBLANK(U18),AB39/INDEX(Constants!$B$2:$B$8, MATCH(U$2, Constants!$A$2:$A$8, 0)),U18)</f>
        <v>13.589951316666669</v>
      </c>
      <c r="V39" s="248">
        <f>IF(ISBLANK(V18),AC39/INDEX(Constants!$B$2:$B$8, MATCH(V$2, Constants!$A$2:$A$8, 0)),V18)</f>
        <v>0</v>
      </c>
      <c r="W39" s="248">
        <f>IF(ISBLANK(W18),AD39/INDEX(Constants!$B$2:$B$8, MATCH(W$2, Constants!$A$2:$A$8, 0)),W18)</f>
        <v>0</v>
      </c>
      <c r="X39" s="248">
        <f>IF(ISBLANK(X18),AE39/INDEX(Constants!$B$2:$B$8, MATCH(X$2, Constants!$A$2:$A$8, 0)),X18)</f>
        <v>0</v>
      </c>
      <c r="Y39" s="249">
        <f>IF(ISBLANK(Y18),AF39/INDEX(Constants!$B$2:$B$8, MATCH(Y$2, Constants!$A$2:$A$8, 0)),Y18)</f>
        <v>0</v>
      </c>
      <c r="Z39" s="250">
        <f t="shared" si="9"/>
        <v>8596.3849269750008</v>
      </c>
      <c r="AA39" s="244">
        <f t="shared" si="10"/>
        <v>0</v>
      </c>
      <c r="AB39" s="244">
        <f>IF(ISBLANK($AB18), INDEX('Cities &amp; Towns'!$G$4:$G$259, MATCH($A18, 'Cities &amp; Towns'!$A$4:$A$259, 0)), $AB18)</f>
        <v>20.384926975000003</v>
      </c>
      <c r="AC39" s="244">
        <f t="shared" ref="AC39:AF39" si="47">AC18</f>
        <v>0</v>
      </c>
      <c r="AD39" s="244">
        <f t="shared" si="47"/>
        <v>0</v>
      </c>
      <c r="AE39" s="244">
        <f t="shared" si="47"/>
        <v>0</v>
      </c>
      <c r="AF39" s="244">
        <f t="shared" si="47"/>
        <v>0</v>
      </c>
      <c r="AG39" s="251"/>
      <c r="AH39" s="221"/>
      <c r="AI39" s="248">
        <f>INDEX('Cities &amp; Towns'!$Y$4:$Y$259, MATCH($A39, 'Cities &amp; Towns'!$A$4:$A$259, 0))</f>
        <v>0</v>
      </c>
      <c r="AJ39" s="251"/>
      <c r="AK39" s="221"/>
      <c r="AL39" s="252">
        <f t="shared" si="4"/>
        <v>1</v>
      </c>
    </row>
    <row r="40" spans="1:38" outlineLevel="1" x14ac:dyDescent="0.25">
      <c r="A40" s="220" t="s">
        <v>57</v>
      </c>
      <c r="B40" s="234">
        <f>IF(ISBLANK($B19), INDEX('Cities &amp; Towns'!$E$4:$E$259, MATCH($A40, 'Cities &amp; Towns'!$A$4:$A$259, 0)), $B19)</f>
        <v>2346</v>
      </c>
      <c r="C40" s="234">
        <f>IF(ISBLANK($C19), INDEX('Cities &amp; Towns'!$Q$4:$Q$259, MATCH($A40, 'Cities &amp; Towns'!$A$4:$A$259, 0)), $C19)</f>
        <v>4189.3342199999997</v>
      </c>
      <c r="D40" s="234">
        <f xml:space="preserve"> IF(ISBLANK($D19), IF(INDEX('Cities &amp; Towns'!$Z$4:$Z$259, MATCH($A40, 'Cities &amp; Towns'!$A$4:$A$259, 0)) = 0, "", INDEX('Cities &amp; Towns'!$Z$4:$Z$259, MATCH($A40, 'Cities &amp; Towns'!$A$4:$A$259, 0))), $D19)</f>
        <v>19308.555</v>
      </c>
      <c r="E40" s="235" cm="1">
        <f t="array" ref="E40">IF(ISBLANK(E19), MAX(0, ($E$3-SUM($E$5:$E$24))*(IF($B$3=0, 0, $B$3*$B40/SUM(IF(ISBLANK(E$5:E$24), B$26:B$45, 0))) + IF($C$3=0, 0, $C$3*$C40/SUM(IF(ISBLANK(E$5:E$24), C$26:C$45, 0))) + IF($D$3=0, 0, $D$3*$D40/SUM(IF(ISBLANK(E$5:E$24), D$26:D$45, 0))) + IF(1-SUM($B$3:$D$3)&lt;=0, 0, ((1-SUM($B$3:$D$3))*$Z40/SUM(IF(ISBLANK(E$5:E$24), Z$26:Z$45, 0)))))), E19)</f>
        <v>12958.1</v>
      </c>
      <c r="F40" s="236">
        <f t="shared" ref="F40:K40" si="48">IF(ISBLANK(F19),F$3,F19)</f>
        <v>0.86099999999999999</v>
      </c>
      <c r="G40" s="236">
        <f t="shared" si="48"/>
        <v>0</v>
      </c>
      <c r="H40" s="236">
        <f t="shared" si="48"/>
        <v>8.8999999999999996E-2</v>
      </c>
      <c r="I40" s="236">
        <f t="shared" si="48"/>
        <v>0</v>
      </c>
      <c r="J40" s="236">
        <f t="shared" si="48"/>
        <v>0</v>
      </c>
      <c r="K40" s="236">
        <f t="shared" si="48"/>
        <v>0.05</v>
      </c>
      <c r="L40" s="237">
        <f t="shared" si="6"/>
        <v>9.1092327075124029</v>
      </c>
      <c r="M40" s="238">
        <f t="shared" ref="M40:R40" si="49">IF(ISBLANK(M19), IF(ISBLANK($L19), MAX(0, (M$3-SUM(M$5:M$24))*(IF($B$3=0, 0, $B$3*$B40/SUM($B$26:$B$45)) + IF($C$3=0, 0, $C$3*$C40/SUM($C$26:$C$45)) + IF($D$3=0, 0, $D$3*$D40/SUM($D$26:$D$45)) + (1-SUM($B$3:$D$3))*IF(SUM(AA$26:AA$45)=0, $Z40/SUM($Z$26:$Z$45), AA40/SUM(AA$26:AA$45)))), $L19*(M$3/$L$3)), M19)</f>
        <v>8.1999999999999993</v>
      </c>
      <c r="N40" s="238">
        <f t="shared" si="49"/>
        <v>0</v>
      </c>
      <c r="O40" s="238">
        <f t="shared" si="49"/>
        <v>0.72575525532380292</v>
      </c>
      <c r="P40" s="238">
        <f t="shared" si="49"/>
        <v>0</v>
      </c>
      <c r="Q40" s="238">
        <f t="shared" si="49"/>
        <v>0</v>
      </c>
      <c r="R40" s="238">
        <f t="shared" si="49"/>
        <v>0.18347745218860192</v>
      </c>
      <c r="S40" s="237">
        <f t="shared" si="8"/>
        <v>19.350792550000001</v>
      </c>
      <c r="T40" s="238">
        <f>IF(ISBLANK(T19),AA40/INDEX(Constants!$B$2:$B$8, MATCH(T$2, Constants!$A$2:$A$8, 0)),T19)</f>
        <v>0</v>
      </c>
      <c r="U40" s="238">
        <f>IF(ISBLANK(U19),AB40/INDEX(Constants!$B$2:$B$8, MATCH(U$2, Constants!$A$2:$A$8, 0)),U19)</f>
        <v>19.350792550000001</v>
      </c>
      <c r="V40" s="238">
        <f>IF(ISBLANK(V19),AC40/INDEX(Constants!$B$2:$B$8, MATCH(V$2, Constants!$A$2:$A$8, 0)),V19)</f>
        <v>0</v>
      </c>
      <c r="W40" s="238">
        <f>IF(ISBLANK(W19),AD40/INDEX(Constants!$B$2:$B$8, MATCH(W$2, Constants!$A$2:$A$8, 0)),W19)</f>
        <v>0</v>
      </c>
      <c r="X40" s="238">
        <f>IF(ISBLANK(X19),AE40/INDEX(Constants!$B$2:$B$8, MATCH(X$2, Constants!$A$2:$A$8, 0)),X19)</f>
        <v>0</v>
      </c>
      <c r="Y40" s="238">
        <f>IF(ISBLANK(Y19),AF40/INDEX(Constants!$B$2:$B$8, MATCH(Y$2, Constants!$A$2:$A$8, 0)),Y19)</f>
        <v>0</v>
      </c>
      <c r="Z40" s="239">
        <f t="shared" si="9"/>
        <v>27549.026188824999</v>
      </c>
      <c r="AA40" s="240">
        <f t="shared" si="10"/>
        <v>0</v>
      </c>
      <c r="AB40" s="240">
        <f>IF(ISBLANK($AB19), INDEX('Cities &amp; Towns'!$G$4:$G$259, MATCH($A19, 'Cities &amp; Towns'!$A$4:$A$259, 0)), $AB19)</f>
        <v>29.026188825000002</v>
      </c>
      <c r="AC40" s="240">
        <f t="shared" ref="AC40:AF40" si="50">AC19</f>
        <v>0</v>
      </c>
      <c r="AD40" s="240">
        <f t="shared" si="50"/>
        <v>0</v>
      </c>
      <c r="AE40" s="240">
        <f t="shared" si="50"/>
        <v>0</v>
      </c>
      <c r="AF40" s="240">
        <f t="shared" si="50"/>
        <v>0</v>
      </c>
      <c r="AG40" s="241"/>
      <c r="AH40" s="242"/>
      <c r="AI40" s="238">
        <f>INDEX('Cities &amp; Towns'!$Y$4:$Y$259, MATCH($A40, 'Cities &amp; Towns'!$A$4:$A$259, 0))</f>
        <v>0</v>
      </c>
      <c r="AJ40" s="241"/>
      <c r="AK40" s="242"/>
      <c r="AL40" s="243">
        <f t="shared" si="4"/>
        <v>1</v>
      </c>
    </row>
    <row r="41" spans="1:38" outlineLevel="1" x14ac:dyDescent="0.25">
      <c r="A41" s="221" t="s">
        <v>73</v>
      </c>
      <c r="B41" s="244">
        <f>IF(ISBLANK($B20), INDEX('Cities &amp; Towns'!$E$4:$E$259, MATCH($A41, 'Cities &amp; Towns'!$A$4:$A$259, 0)), $B20)</f>
        <v>2136</v>
      </c>
      <c r="C41" s="244">
        <f>IF(ISBLANK($C20), INDEX('Cities &amp; Towns'!$Q$4:$Q$259, MATCH($A41, 'Cities &amp; Towns'!$A$4:$A$259, 0)), $C20)</f>
        <v>122090.27058</v>
      </c>
      <c r="D41" s="244">
        <f xml:space="preserve"> IF(ISBLANK($D20), IF(INDEX('Cities &amp; Towns'!$Z$4:$Z$259, MATCH($A41, 'Cities &amp; Towns'!$A$4:$A$259, 0)) = 0, "", INDEX('Cities &amp; Towns'!$Z$4:$Z$259, MATCH($A41, 'Cities &amp; Towns'!$A$4:$A$259, 0))), $D20)</f>
        <v>66861.657000000007</v>
      </c>
      <c r="E41" s="245" cm="1">
        <f t="array" ref="E41">IF(ISBLANK(E20), MAX(0, ($E$3-SUM($E$5:$E$24))*(IF($B$3=0, 0, $B$3*$B41/SUM(IF(ISBLANK(E$5:E$24), B$26:B$45, 0))) + IF($C$3=0, 0, $C$3*$C41/SUM(IF(ISBLANK(E$5:E$24), C$26:C$45, 0))) + IF($D$3=0, 0, $D$3*$D41/SUM(IF(ISBLANK(E$5:E$24), D$26:D$45, 0))) + IF(1-SUM($B$3:$D$3)&lt;=0, 0, ((1-SUM($B$3:$D$3))*$Z41/SUM(IF(ISBLANK(E$5:E$24), Z$26:Z$45, 0)))))), E20)</f>
        <v>11964.2</v>
      </c>
      <c r="F41" s="246">
        <f t="shared" ref="F41:K41" si="51">IF(ISBLANK(F20),F$3,F20)</f>
        <v>0.86099999999999999</v>
      </c>
      <c r="G41" s="246">
        <f t="shared" si="51"/>
        <v>0</v>
      </c>
      <c r="H41" s="246">
        <f t="shared" si="51"/>
        <v>8.8999999999999996E-2</v>
      </c>
      <c r="I41" s="246">
        <f t="shared" si="51"/>
        <v>0</v>
      </c>
      <c r="J41" s="246">
        <f t="shared" si="51"/>
        <v>0</v>
      </c>
      <c r="K41" s="246">
        <f t="shared" si="51"/>
        <v>0.05</v>
      </c>
      <c r="L41" s="247">
        <f t="shared" si="6"/>
        <v>8.2237984725235691</v>
      </c>
      <c r="M41" s="248">
        <f t="shared" ref="M41:R41" si="52">IF(ISBLANK(M20), IF(ISBLANK($L20), MAX(0, (M$3-SUM(M$5:M$24))*(IF($B$3=0, 0, $B$3*$B41/SUM($B$26:$B$45)) + IF($C$3=0, 0, $C$3*$C41/SUM($C$26:$C$45)) + IF($D$3=0, 0, $D$3*$D41/SUM($D$26:$D$45)) + (1-SUM($B$3:$D$3))*IF(SUM(AA$26:AA$45)=0, $Z41/SUM($Z$26:$Z$45), AA41/SUM(AA$26:AA$45)))), $L20*(M$3/$L$3)), M20)</f>
        <v>7.4</v>
      </c>
      <c r="N41" s="248">
        <f t="shared" si="52"/>
        <v>0</v>
      </c>
      <c r="O41" s="248">
        <f t="shared" si="52"/>
        <v>0.65756111259728767</v>
      </c>
      <c r="P41" s="248">
        <f t="shared" si="52"/>
        <v>0</v>
      </c>
      <c r="Q41" s="248">
        <f t="shared" si="52"/>
        <v>0</v>
      </c>
      <c r="R41" s="248">
        <f t="shared" si="52"/>
        <v>0.16623735992628064</v>
      </c>
      <c r="S41" s="247">
        <f t="shared" si="8"/>
        <v>29.885372910000001</v>
      </c>
      <c r="T41" s="248">
        <f>IF(ISBLANK(T20),AA41/INDEX(Constants!$B$2:$B$8, MATCH(T$2, Constants!$A$2:$A$8, 0)),T20)</f>
        <v>0</v>
      </c>
      <c r="U41" s="248">
        <f>IF(ISBLANK(U20),AB41/INDEX(Constants!$B$2:$B$8, MATCH(U$2, Constants!$A$2:$A$8, 0)),U20)</f>
        <v>29.885372910000001</v>
      </c>
      <c r="V41" s="248">
        <f>IF(ISBLANK(V20),AC41/INDEX(Constants!$B$2:$B$8, MATCH(V$2, Constants!$A$2:$A$8, 0)),V20)</f>
        <v>0</v>
      </c>
      <c r="W41" s="248">
        <f>IF(ISBLANK(W20),AD41/INDEX(Constants!$B$2:$B$8, MATCH(W$2, Constants!$A$2:$A$8, 0)),W20)</f>
        <v>0</v>
      </c>
      <c r="X41" s="248">
        <f>IF(ISBLANK(X20),AE41/INDEX(Constants!$B$2:$B$8, MATCH(X$2, Constants!$A$2:$A$8, 0)),X20)</f>
        <v>0</v>
      </c>
      <c r="Y41" s="249">
        <f>IF(ISBLANK(Y20),AF41/INDEX(Constants!$B$2:$B$8, MATCH(Y$2, Constants!$A$2:$A$8, 0)),Y20)</f>
        <v>0</v>
      </c>
      <c r="Z41" s="250">
        <f t="shared" si="9"/>
        <v>24876.828059365002</v>
      </c>
      <c r="AA41" s="244">
        <f t="shared" si="10"/>
        <v>0</v>
      </c>
      <c r="AB41" s="244">
        <f>IF(ISBLANK($AB20), INDEX('Cities &amp; Towns'!$G$4:$G$259, MATCH($A20, 'Cities &amp; Towns'!$A$4:$A$259, 0)), $AB20)</f>
        <v>44.828059365000001</v>
      </c>
      <c r="AC41" s="244">
        <f t="shared" ref="AC41:AF41" si="53">AC20</f>
        <v>0</v>
      </c>
      <c r="AD41" s="244">
        <f t="shared" si="53"/>
        <v>0</v>
      </c>
      <c r="AE41" s="244">
        <f t="shared" si="53"/>
        <v>0</v>
      </c>
      <c r="AF41" s="244">
        <f t="shared" si="53"/>
        <v>0</v>
      </c>
      <c r="AG41" s="251"/>
      <c r="AH41" s="221"/>
      <c r="AI41" s="248">
        <f>INDEX('Cities &amp; Towns'!$Y$4:$Y$259, MATCH($A41, 'Cities &amp; Towns'!$A$4:$A$259, 0))</f>
        <v>31.473223438652642</v>
      </c>
      <c r="AJ41" s="251"/>
      <c r="AK41" s="221"/>
      <c r="AL41" s="252" t="str">
        <f t="shared" si="4"/>
        <v/>
      </c>
    </row>
    <row r="42" spans="1:38" outlineLevel="1" x14ac:dyDescent="0.25">
      <c r="A42" s="220" t="s">
        <v>58</v>
      </c>
      <c r="B42" s="234">
        <f>IF(ISBLANK($B21), INDEX('Cities &amp; Towns'!$E$4:$E$259, MATCH($A42, 'Cities &amp; Towns'!$A$4:$A$259, 0)), $B21)</f>
        <v>1674</v>
      </c>
      <c r="C42" s="234">
        <f>IF(ISBLANK($C21), INDEX('Cities &amp; Towns'!$Q$4:$Q$259, MATCH($A42, 'Cities &amp; Towns'!$A$4:$A$259, 0)), $C21)</f>
        <v>1255.5467100000003</v>
      </c>
      <c r="D42" s="234">
        <f xml:space="preserve"> IF(ISBLANK($D21), IF(INDEX('Cities &amp; Towns'!$Z$4:$Z$259, MATCH($A42, 'Cities &amp; Towns'!$A$4:$A$259, 0)) = 0, "", INDEX('Cities &amp; Towns'!$Z$4:$Z$259, MATCH($A42, 'Cities &amp; Towns'!$A$4:$A$259, 0))), $D21)</f>
        <v>11623.135</v>
      </c>
      <c r="E42" s="235" cm="1">
        <f t="array" ref="E42">IF(ISBLANK(E21), MAX(0, ($E$3-SUM($E$5:$E$24))*(IF($B$3=0, 0, $B$3*$B42/SUM(IF(ISBLANK(E$5:E$24), B$26:B$45, 0))) + IF($C$3=0, 0, $C$3*$C42/SUM(IF(ISBLANK(E$5:E$24), C$26:C$45, 0))) + IF($D$3=0, 0, $D$3*$D42/SUM(IF(ISBLANK(E$5:E$24), D$26:D$45, 0))) + IF(1-SUM($B$3:$D$3)&lt;=0, 0, ((1-SUM($B$3:$D$3))*$Z42/SUM(IF(ISBLANK(E$5:E$24), Z$26:Z$45, 0)))))), E21)</f>
        <v>10927.4</v>
      </c>
      <c r="F42" s="236">
        <f t="shared" ref="F42:K42" si="54">IF(ISBLANK(F21),F$3,F21)</f>
        <v>0.86099999999999999</v>
      </c>
      <c r="G42" s="236">
        <f t="shared" si="54"/>
        <v>0</v>
      </c>
      <c r="H42" s="236">
        <f t="shared" si="54"/>
        <v>8.8999999999999996E-2</v>
      </c>
      <c r="I42" s="236">
        <f t="shared" si="54"/>
        <v>0</v>
      </c>
      <c r="J42" s="236">
        <f t="shared" si="54"/>
        <v>0</v>
      </c>
      <c r="K42" s="236">
        <f t="shared" si="54"/>
        <v>0.05</v>
      </c>
      <c r="L42" s="237">
        <f t="shared" si="6"/>
        <v>6.9507396862691522</v>
      </c>
      <c r="M42" s="238">
        <f t="shared" ref="M42:R42" si="55">IF(ISBLANK(M21), IF(ISBLANK($L21), MAX(0, (M$3-SUM(M$5:M$24))*(IF($B$3=0, 0, $B$3*$B42/SUM($B$26:$B$45)) + IF($C$3=0, 0, $C$3*$C42/SUM($C$26:$C$45)) + IF($D$3=0, 0, $D$3*$D42/SUM($D$26:$D$45)) + (1-SUM($B$3:$D$3))*IF(SUM(AA$26:AA$45)=0, $Z42/SUM($Z$26:$Z$45), AA42/SUM(AA$26:AA$45)))), $L21*(M$3/$L$3)), M21)</f>
        <v>6.5</v>
      </c>
      <c r="N42" s="238">
        <f t="shared" si="55"/>
        <v>0</v>
      </c>
      <c r="O42" s="238">
        <f t="shared" si="55"/>
        <v>0.35978324733591555</v>
      </c>
      <c r="P42" s="238">
        <f t="shared" si="55"/>
        <v>0</v>
      </c>
      <c r="Q42" s="238">
        <f t="shared" si="55"/>
        <v>0</v>
      </c>
      <c r="R42" s="238">
        <f t="shared" si="55"/>
        <v>9.0956438933237099E-2</v>
      </c>
      <c r="S42" s="237">
        <f t="shared" si="8"/>
        <v>18.389224626666667</v>
      </c>
      <c r="T42" s="238">
        <f>IF(ISBLANK(T21),AA42/INDEX(Constants!$B$2:$B$8, MATCH(T$2, Constants!$A$2:$A$8, 0)),T21)</f>
        <v>0</v>
      </c>
      <c r="U42" s="238">
        <f>IF(ISBLANK(U21),AB42/INDEX(Constants!$B$2:$B$8, MATCH(U$2, Constants!$A$2:$A$8, 0)),U21)</f>
        <v>18.389224626666667</v>
      </c>
      <c r="V42" s="238">
        <f>IF(ISBLANK(V21),AC42/INDEX(Constants!$B$2:$B$8, MATCH(V$2, Constants!$A$2:$A$8, 0)),V21)</f>
        <v>0</v>
      </c>
      <c r="W42" s="238">
        <f>IF(ISBLANK(W21),AD42/INDEX(Constants!$B$2:$B$8, MATCH(W$2, Constants!$A$2:$A$8, 0)),W21)</f>
        <v>0</v>
      </c>
      <c r="X42" s="238">
        <f>IF(ISBLANK(X21),AE42/INDEX(Constants!$B$2:$B$8, MATCH(X$2, Constants!$A$2:$A$8, 0)),X21)</f>
        <v>0</v>
      </c>
      <c r="Y42" s="238">
        <f>IF(ISBLANK(Y21),AF42/INDEX(Constants!$B$2:$B$8, MATCH(Y$2, Constants!$A$2:$A$8, 0)),Y21)</f>
        <v>0</v>
      </c>
      <c r="Z42" s="239">
        <f t="shared" si="9"/>
        <v>9563.5838369400008</v>
      </c>
      <c r="AA42" s="240">
        <f t="shared" si="10"/>
        <v>0</v>
      </c>
      <c r="AB42" s="240">
        <f>IF(ISBLANK($AB21), INDEX('Cities &amp; Towns'!$G$4:$G$259, MATCH($A21, 'Cities &amp; Towns'!$A$4:$A$259, 0)), $AB21)</f>
        <v>27.583836940000001</v>
      </c>
      <c r="AC42" s="240">
        <f t="shared" ref="AC42:AF42" si="56">AC21</f>
        <v>0</v>
      </c>
      <c r="AD42" s="240">
        <f t="shared" si="56"/>
        <v>0</v>
      </c>
      <c r="AE42" s="240">
        <f t="shared" si="56"/>
        <v>0</v>
      </c>
      <c r="AF42" s="240">
        <f t="shared" si="56"/>
        <v>0</v>
      </c>
      <c r="AG42" s="241"/>
      <c r="AH42" s="242"/>
      <c r="AI42" s="238">
        <f>INDEX('Cities &amp; Towns'!$Y$4:$Y$259, MATCH($A42, 'Cities &amp; Towns'!$A$4:$A$259, 0))</f>
        <v>0</v>
      </c>
      <c r="AJ42" s="241"/>
      <c r="AK42" s="242"/>
      <c r="AL42" s="243">
        <f t="shared" si="4"/>
        <v>1</v>
      </c>
    </row>
    <row r="43" spans="1:38" outlineLevel="1" x14ac:dyDescent="0.25">
      <c r="A43" s="221" t="s">
        <v>71</v>
      </c>
      <c r="B43" s="244">
        <f>IF(ISBLANK($B22), INDEX('Cities &amp; Towns'!$E$4:$E$259, MATCH($A43, 'Cities &amp; Towns'!$A$4:$A$259, 0)), $B22)</f>
        <v>6887</v>
      </c>
      <c r="C43" s="244">
        <f>IF(ISBLANK($C22), INDEX('Cities &amp; Towns'!$Q$4:$Q$259, MATCH($A43, 'Cities &amp; Towns'!$A$4:$A$259, 0)), $C22)</f>
        <v>20136.182759999996</v>
      </c>
      <c r="D43" s="244" t="str">
        <f xml:space="preserve"> IF(ISBLANK($D22), IF(INDEX('Cities &amp; Towns'!$Z$4:$Z$259, MATCH($A43, 'Cities &amp; Towns'!$A$4:$A$259, 0)) = 0, "", INDEX('Cities &amp; Towns'!$Z$4:$Z$259, MATCH($A43, 'Cities &amp; Towns'!$A$4:$A$259, 0))), $D22)</f>
        <v/>
      </c>
      <c r="E43" s="245" cm="1">
        <f t="array" ref="E43">IF(ISBLANK(E22), MAX(0, ($E$3-SUM($E$5:$E$24))*(IF($B$3=0, 0, $B$3*$B43/SUM(IF(ISBLANK(E$5:E$24), B$26:B$45, 0))) + IF($C$3=0, 0, $C$3*$C43/SUM(IF(ISBLANK(E$5:E$24), C$26:C$45, 0))) + IF($D$3=0, 0, $D$3*$D43/SUM(IF(ISBLANK(E$5:E$24), D$26:D$45, 0))) + IF(1-SUM($B$3:$D$3)&lt;=0, 0, ((1-SUM($B$3:$D$3))*$Z43/SUM(IF(ISBLANK(E$5:E$24), Z$26:Z$45, 0)))))), E22)</f>
        <v>9044.7000000000007</v>
      </c>
      <c r="F43" s="246">
        <f t="shared" ref="F43:K43" si="57">IF(ISBLANK(F22),F$3,F22)</f>
        <v>0.86099999999999999</v>
      </c>
      <c r="G43" s="246">
        <f t="shared" si="57"/>
        <v>0</v>
      </c>
      <c r="H43" s="246">
        <f t="shared" si="57"/>
        <v>8.8999999999999996E-2</v>
      </c>
      <c r="I43" s="246">
        <f t="shared" si="57"/>
        <v>0</v>
      </c>
      <c r="J43" s="246">
        <f t="shared" si="57"/>
        <v>0</v>
      </c>
      <c r="K43" s="246">
        <f t="shared" si="57"/>
        <v>0.05</v>
      </c>
      <c r="L43" s="247">
        <f t="shared" si="6"/>
        <v>6.1090544883311262</v>
      </c>
      <c r="M43" s="248">
        <f t="shared" ref="M43:R43" si="58">IF(ISBLANK(M22), IF(ISBLANK($L22), MAX(0, (M$3-SUM(M$5:M$24))*(IF($B$3=0, 0, $B$3*$B43/SUM($B$26:$B$45)) + IF($C$3=0, 0, $C$3*$C43/SUM($C$26:$C$45)) + IF($D$3=0, 0, $D$3*$D43/SUM($D$26:$D$45)) + (1-SUM($B$3:$D$3))*IF(SUM(AA$26:AA$45)=0, $Z43/SUM($Z$26:$Z$45), AA43/SUM(AA$26:AA$45)))), $L22*(M$3/$L$3)), M22)</f>
        <v>5</v>
      </c>
      <c r="N43" s="248">
        <f t="shared" si="58"/>
        <v>0</v>
      </c>
      <c r="O43" s="248">
        <f t="shared" si="58"/>
        <v>0.88525425525982304</v>
      </c>
      <c r="P43" s="248">
        <f t="shared" si="58"/>
        <v>0</v>
      </c>
      <c r="Q43" s="248">
        <f t="shared" si="58"/>
        <v>0</v>
      </c>
      <c r="R43" s="248">
        <f t="shared" si="58"/>
        <v>0.22380023307130364</v>
      </c>
      <c r="S43" s="247">
        <f t="shared" si="8"/>
        <v>38.654305676666667</v>
      </c>
      <c r="T43" s="248">
        <f>IF(ISBLANK(T22),AA43/INDEX(Constants!$B$2:$B$8, MATCH(T$2, Constants!$A$2:$A$8, 0)),T22)</f>
        <v>0</v>
      </c>
      <c r="U43" s="248">
        <f>IF(ISBLANK(U22),AB43/INDEX(Constants!$B$2:$B$8, MATCH(U$2, Constants!$A$2:$A$8, 0)),U22)</f>
        <v>38.654305676666667</v>
      </c>
      <c r="V43" s="248">
        <f>IF(ISBLANK(V22),AC43/INDEX(Constants!$B$2:$B$8, MATCH(V$2, Constants!$A$2:$A$8, 0)),V22)</f>
        <v>0</v>
      </c>
      <c r="W43" s="248">
        <f>IF(ISBLANK(W22),AD43/INDEX(Constants!$B$2:$B$8, MATCH(W$2, Constants!$A$2:$A$8, 0)),W22)</f>
        <v>0</v>
      </c>
      <c r="X43" s="248">
        <f>IF(ISBLANK(X22),AE43/INDEX(Constants!$B$2:$B$8, MATCH(X$2, Constants!$A$2:$A$8, 0)),X22)</f>
        <v>0</v>
      </c>
      <c r="Y43" s="249">
        <f>IF(ISBLANK(Y22),AF43/INDEX(Constants!$B$2:$B$8, MATCH(Y$2, Constants!$A$2:$A$8, 0)),Y22)</f>
        <v>0</v>
      </c>
      <c r="Z43" s="250">
        <f t="shared" si="9"/>
        <v>1357.1814585149998</v>
      </c>
      <c r="AA43" s="244">
        <f t="shared" si="10"/>
        <v>0</v>
      </c>
      <c r="AB43" s="244">
        <f>IF(ISBLANK($AB22), INDEX('Cities &amp; Towns'!$G$4:$G$259, MATCH($A22, 'Cities &amp; Towns'!$A$4:$A$259, 0)), $AB22)</f>
        <v>57.981458515</v>
      </c>
      <c r="AC43" s="244">
        <f t="shared" ref="AC43:AF43" si="59">AC22</f>
        <v>0</v>
      </c>
      <c r="AD43" s="244">
        <f t="shared" si="59"/>
        <v>0</v>
      </c>
      <c r="AE43" s="244">
        <f t="shared" si="59"/>
        <v>0</v>
      </c>
      <c r="AF43" s="244">
        <f t="shared" si="59"/>
        <v>0</v>
      </c>
      <c r="AG43" s="251"/>
      <c r="AH43" s="221"/>
      <c r="AI43" s="248">
        <f>INDEX('Cities &amp; Towns'!$Y$4:$Y$259, MATCH($A43, 'Cities &amp; Towns'!$A$4:$A$259, 0))</f>
        <v>31.428132744541404</v>
      </c>
      <c r="AJ43" s="251"/>
      <c r="AK43" s="221"/>
      <c r="AL43" s="252" t="str">
        <f t="shared" si="4"/>
        <v/>
      </c>
    </row>
    <row r="44" spans="1:38" outlineLevel="1" x14ac:dyDescent="0.25">
      <c r="A44" s="220" t="s">
        <v>72</v>
      </c>
      <c r="B44" s="234">
        <f>IF(ISBLANK($B23), INDEX('Cities &amp; Towns'!$E$4:$E$259, MATCH($A44, 'Cities &amp; Towns'!$A$4:$A$259, 0)), $B23)</f>
        <v>6988</v>
      </c>
      <c r="C44" s="234">
        <f>IF(ISBLANK($C23), INDEX('Cities &amp; Towns'!$Q$4:$Q$259, MATCH($A44, 'Cities &amp; Towns'!$A$4:$A$259, 0)), $C23)</f>
        <v>576.85914000000002</v>
      </c>
      <c r="D44" s="234">
        <f xml:space="preserve"> IF(ISBLANK($D23), IF(INDEX('Cities &amp; Towns'!$Z$4:$Z$259, MATCH($A44, 'Cities &amp; Towns'!$A$4:$A$259, 0)) = 0, "", INDEX('Cities &amp; Towns'!$Z$4:$Z$259, MATCH($A44, 'Cities &amp; Towns'!$A$4:$A$259, 0))), $D23)</f>
        <v>161689.34700000001</v>
      </c>
      <c r="E44" s="235" cm="1">
        <f t="array" ref="E44">IF(ISBLANK(E23), MAX(0, ($E$3-SUM($E$5:$E$24))*(IF($B$3=0, 0, $B$3*$B44/SUM(IF(ISBLANK(E$5:E$24), B$26:B$45, 0))) + IF($C$3=0, 0, $C$3*$C44/SUM(IF(ISBLANK(E$5:E$24), C$26:C$45, 0))) + IF($D$3=0, 0, $D$3*$D44/SUM(IF(ISBLANK(E$5:E$24), D$26:D$45, 0))) + IF(1-SUM($B$3:$D$3)&lt;=0, 0, ((1-SUM($B$3:$D$3))*$Z44/SUM(IF(ISBLANK(E$5:E$24), Z$26:Z$45, 0)))))), E23)</f>
        <v>22802.799999999999</v>
      </c>
      <c r="F44" s="236">
        <f t="shared" ref="F44:K44" si="60">IF(ISBLANK(F23),F$3,F23)</f>
        <v>0.86099999999999999</v>
      </c>
      <c r="G44" s="236">
        <f t="shared" si="60"/>
        <v>0</v>
      </c>
      <c r="H44" s="236">
        <f t="shared" si="60"/>
        <v>8.8999999999999996E-2</v>
      </c>
      <c r="I44" s="236">
        <f t="shared" si="60"/>
        <v>0</v>
      </c>
      <c r="J44" s="236">
        <f t="shared" si="60"/>
        <v>0</v>
      </c>
      <c r="K44" s="236">
        <f t="shared" si="60"/>
        <v>0.05</v>
      </c>
      <c r="L44" s="237">
        <f t="shared" si="6"/>
        <v>17.76554450883231</v>
      </c>
      <c r="M44" s="238">
        <f t="shared" ref="M44:R44" si="61">IF(ISBLANK(M23), IF(ISBLANK($L23), MAX(0, (M$3-SUM(M$5:M$24))*(IF($B$3=0, 0, $B$3*$B44/SUM($B$26:$B$45)) + IF($C$3=0, 0, $C$3*$C44/SUM($C$26:$C$45)) + IF($D$3=0, 0, $D$3*$D44/SUM($D$26:$D$45)) + (1-SUM($B$3:$D$3))*IF(SUM(AA$26:AA$45)=0, $Z44/SUM($Z$26:$Z$45), AA44/SUM(AA$26:AA$45)))), $L23*(M$3/$L$3)), M23)</f>
        <v>16.2</v>
      </c>
      <c r="N44" s="238">
        <f t="shared" si="61"/>
        <v>0</v>
      </c>
      <c r="O44" s="238">
        <f t="shared" si="61"/>
        <v>1.2496274554804985</v>
      </c>
      <c r="P44" s="238">
        <f t="shared" si="61"/>
        <v>0</v>
      </c>
      <c r="Q44" s="238">
        <f t="shared" si="61"/>
        <v>0</v>
      </c>
      <c r="R44" s="238">
        <f t="shared" si="61"/>
        <v>0.31591705335181153</v>
      </c>
      <c r="S44" s="237">
        <f t="shared" si="8"/>
        <v>89.748536000000001</v>
      </c>
      <c r="T44" s="238">
        <f>IF(ISBLANK(T23),AA44/INDEX(Constants!$B$2:$B$8, MATCH(T$2, Constants!$A$2:$A$8, 0)),T23)</f>
        <v>0</v>
      </c>
      <c r="U44" s="238">
        <f>IF(ISBLANK(U23),AB44/INDEX(Constants!$B$2:$B$8, MATCH(U$2, Constants!$A$2:$A$8, 0)),U23)</f>
        <v>89.748536000000001</v>
      </c>
      <c r="V44" s="238">
        <f>IF(ISBLANK(V23),AC44/INDEX(Constants!$B$2:$B$8, MATCH(V$2, Constants!$A$2:$A$8, 0)),V23)</f>
        <v>0</v>
      </c>
      <c r="W44" s="238">
        <f>IF(ISBLANK(W23),AD44/INDEX(Constants!$B$2:$B$8, MATCH(W$2, Constants!$A$2:$A$8, 0)),W23)</f>
        <v>0</v>
      </c>
      <c r="X44" s="238">
        <f>IF(ISBLANK(X23),AE44/INDEX(Constants!$B$2:$B$8, MATCH(X$2, Constants!$A$2:$A$8, 0)),X23)</f>
        <v>0</v>
      </c>
      <c r="Y44" s="238">
        <f>IF(ISBLANK(Y23),AF44/INDEX(Constants!$B$2:$B$8, MATCH(Y$2, Constants!$A$2:$A$8, 0)),Y23)</f>
        <v>0</v>
      </c>
      <c r="Z44" s="239">
        <f t="shared" si="9"/>
        <v>23814.622803999999</v>
      </c>
      <c r="AA44" s="240">
        <f t="shared" si="10"/>
        <v>0</v>
      </c>
      <c r="AB44" s="240">
        <f>IF(ISBLANK($AB23), INDEX('Cities &amp; Towns'!$G$4:$G$259, MATCH($A23, 'Cities &amp; Towns'!$A$4:$A$259, 0)), $AB23)</f>
        <v>134.622804</v>
      </c>
      <c r="AC44" s="240">
        <f t="shared" ref="AC44:AF44" si="62">AC23</f>
        <v>0</v>
      </c>
      <c r="AD44" s="240">
        <f t="shared" si="62"/>
        <v>0</v>
      </c>
      <c r="AE44" s="240">
        <f t="shared" si="62"/>
        <v>0</v>
      </c>
      <c r="AF44" s="240">
        <f t="shared" si="62"/>
        <v>0</v>
      </c>
      <c r="AG44" s="241"/>
      <c r="AH44" s="242"/>
      <c r="AI44" s="238">
        <f>INDEX('Cities &amp; Towns'!$Y$4:$Y$259, MATCH($A44, 'Cities &amp; Towns'!$A$4:$A$259, 0))</f>
        <v>49.79328460188183</v>
      </c>
      <c r="AJ44" s="241"/>
      <c r="AK44" s="242"/>
      <c r="AL44" s="243" t="str">
        <f t="shared" si="4"/>
        <v/>
      </c>
    </row>
    <row r="45" spans="1:38" outlineLevel="1" x14ac:dyDescent="0.25">
      <c r="A45" s="221" t="s">
        <v>292</v>
      </c>
      <c r="B45" s="244">
        <f>IF(ISBLANK($B24), INDEX('Cities &amp; Towns'!$E$4:$E$259, MATCH($A45, 'Cities &amp; Towns'!$A$4:$A$259, 0)), $B24)</f>
        <v>6701</v>
      </c>
      <c r="C45" s="244">
        <f>IF(ISBLANK($C24), INDEX('Cities &amp; Towns'!$Q$4:$Q$259, MATCH($A45, 'Cities &amp; Towns'!$A$4:$A$259, 0)), $C24)</f>
        <v>2459.7869760000003</v>
      </c>
      <c r="D45" s="244">
        <f xml:space="preserve"> IF(ISBLANK($D24), IF(INDEX('Cities &amp; Towns'!$Z$4:$Z$259, MATCH($A45, 'Cities &amp; Towns'!$A$4:$A$259, 0)) = 0, "", INDEX('Cities &amp; Towns'!$Z$4:$Z$259, MATCH($A45, 'Cities &amp; Towns'!$A$4:$A$259, 0))), $D24)</f>
        <v>47843.866999999998</v>
      </c>
      <c r="E45" s="245" cm="1">
        <f t="array" ref="E45">IF(ISBLANK(E24), MAX(0, ($E$3-SUM($E$5:$E$24))*(IF($B$3=0, 0, $B$3*$B45/SUM(IF(ISBLANK(E$5:E$24), B$26:B$45, 0))) + IF($C$3=0, 0, $C$3*$C45/SUM(IF(ISBLANK(E$5:E$24), C$26:C$45, 0))) + IF($D$3=0, 0, $D$3*$D45/SUM(IF(ISBLANK(E$5:E$24), D$26:D$45, 0))) + IF(1-SUM($B$3:$D$3)&lt;=0, 0, ((1-SUM($B$3:$D$3))*$Z45/SUM(IF(ISBLANK(E$5:E$24), Z$26:Z$45, 0)))))), E24)</f>
        <v>28510.1</v>
      </c>
      <c r="F45" s="246">
        <f t="shared" ref="F45:K45" si="63">IF(ISBLANK(F24),F$3,F24)</f>
        <v>0.86099999999999999</v>
      </c>
      <c r="G45" s="246">
        <f t="shared" si="63"/>
        <v>0</v>
      </c>
      <c r="H45" s="246">
        <f t="shared" si="63"/>
        <v>8.8999999999999996E-2</v>
      </c>
      <c r="I45" s="246">
        <f t="shared" si="63"/>
        <v>0</v>
      </c>
      <c r="J45" s="246">
        <f t="shared" si="63"/>
        <v>0</v>
      </c>
      <c r="K45" s="246">
        <f t="shared" si="63"/>
        <v>0.05</v>
      </c>
      <c r="L45" s="247">
        <f t="shared" si="6"/>
        <v>19.557734206321737</v>
      </c>
      <c r="M45" s="248">
        <f t="shared" ref="M45:R45" si="64">IF(ISBLANK(M24), IF(ISBLANK($L24), MAX(0, (M$3-SUM(M$5:M$24))*(IF($B$3=0, 0, $B$3*$B45/SUM($B$26:$B$45)) + IF($C$3=0, 0, $C$3*$C45/SUM($C$26:$C$45)) + IF($D$3=0, 0, $D$3*$D45/SUM($D$26:$D$45)) + (1-SUM($B$3:$D$3))*IF(SUM(AA$26:AA$45)=0, $Z45/SUM($Z$26:$Z$45), AA45/SUM(AA$26:AA$45)))), $L24*(M$3/$L$3)), M24)</f>
        <v>17.899999999999999</v>
      </c>
      <c r="N45" s="248">
        <f t="shared" si="64"/>
        <v>0</v>
      </c>
      <c r="O45" s="248">
        <f t="shared" si="64"/>
        <v>1.3232138507859634</v>
      </c>
      <c r="P45" s="248">
        <f t="shared" si="64"/>
        <v>0</v>
      </c>
      <c r="Q45" s="248">
        <f t="shared" si="64"/>
        <v>0</v>
      </c>
      <c r="R45" s="248">
        <f t="shared" si="64"/>
        <v>0.33452035553577736</v>
      </c>
      <c r="S45" s="247">
        <f t="shared" si="8"/>
        <v>61.623209636666672</v>
      </c>
      <c r="T45" s="248">
        <f>IF(ISBLANK(T24),AA45/INDEX(Constants!$B$2:$B$8, MATCH(T$2, Constants!$A$2:$A$8, 0)),T24)</f>
        <v>0</v>
      </c>
      <c r="U45" s="248">
        <f>IF(ISBLANK(U24),AB45/INDEX(Constants!$B$2:$B$8, MATCH(U$2, Constants!$A$2:$A$8, 0)),U24)</f>
        <v>61.623209636666672</v>
      </c>
      <c r="V45" s="248">
        <f>IF(ISBLANK(V24),AC45/INDEX(Constants!$B$2:$B$8, MATCH(V$2, Constants!$A$2:$A$8, 0)),V24)</f>
        <v>0</v>
      </c>
      <c r="W45" s="248">
        <f>IF(ISBLANK(W24),AD45/INDEX(Constants!$B$2:$B$8, MATCH(W$2, Constants!$A$2:$A$8, 0)),W24)</f>
        <v>0</v>
      </c>
      <c r="X45" s="248">
        <f>IF(ISBLANK(X24),AE45/INDEX(Constants!$B$2:$B$8, MATCH(X$2, Constants!$A$2:$A$8, 0)),X24)</f>
        <v>0</v>
      </c>
      <c r="Y45" s="249">
        <f>IF(ISBLANK(Y24),AF45/INDEX(Constants!$B$2:$B$8, MATCH(Y$2, Constants!$A$2:$A$8, 0)),Y24)</f>
        <v>0</v>
      </c>
      <c r="Z45" s="250">
        <f t="shared" si="9"/>
        <v>30812.434814454999</v>
      </c>
      <c r="AA45" s="244">
        <f t="shared" si="10"/>
        <v>0</v>
      </c>
      <c r="AB45" s="244">
        <f>IF(ISBLANK($AB24), INDEX('Cities &amp; Towns'!$G$4:$G$259, MATCH($A24, 'Cities &amp; Towns'!$A$4:$A$259, 0)), $AB24)</f>
        <v>92.434814455000009</v>
      </c>
      <c r="AC45" s="244">
        <f t="shared" ref="AC45:AF45" si="65">AC24</f>
        <v>0</v>
      </c>
      <c r="AD45" s="244">
        <f t="shared" si="65"/>
        <v>0</v>
      </c>
      <c r="AE45" s="244">
        <f t="shared" si="65"/>
        <v>0</v>
      </c>
      <c r="AF45" s="244">
        <f t="shared" si="65"/>
        <v>0</v>
      </c>
      <c r="AG45" s="251"/>
      <c r="AH45" s="221"/>
      <c r="AI45" s="248">
        <f>INDEX('Cities &amp; Towns'!$Y$4:$Y$259, MATCH($A45, 'Cities &amp; Towns'!$A$4:$A$259, 0))</f>
        <v>1.6946628423153582</v>
      </c>
      <c r="AJ45" s="251"/>
      <c r="AK45" s="221"/>
      <c r="AL45" s="252">
        <f t="shared" si="4"/>
        <v>1</v>
      </c>
    </row>
    <row r="46" spans="1:38" x14ac:dyDescent="0.25">
      <c r="A46" s="223" t="s">
        <v>855</v>
      </c>
      <c r="B46" s="256">
        <f>SUM(B$26:B$45)</f>
        <v>57249</v>
      </c>
      <c r="C46" s="256">
        <f>SUM(C$26:C$45)</f>
        <v>287134.79031600006</v>
      </c>
      <c r="D46" s="256">
        <f>SUM(D$26:D$45)</f>
        <v>504559.78099999996</v>
      </c>
      <c r="E46" s="257">
        <f>SUM(E$26:E$45)</f>
        <v>318110.49999999994</v>
      </c>
      <c r="F46" s="258">
        <f t="shared" ref="F46:K46" si="66">SUMPRODUCT($E$26:$E$45, F$26:F$45)</f>
        <v>273893.14049999998</v>
      </c>
      <c r="G46" s="258">
        <f t="shared" si="66"/>
        <v>0</v>
      </c>
      <c r="H46" s="258">
        <f t="shared" si="66"/>
        <v>28311.834499999994</v>
      </c>
      <c r="I46" s="258">
        <f t="shared" si="66"/>
        <v>0</v>
      </c>
      <c r="J46" s="258">
        <f t="shared" si="66"/>
        <v>0</v>
      </c>
      <c r="K46" s="259">
        <f t="shared" si="66"/>
        <v>15905.525000000001</v>
      </c>
      <c r="L46" s="260">
        <f t="shared" ref="L46:AF46" si="67">SUM(L$26:L$45)</f>
        <v>226.39559652460679</v>
      </c>
      <c r="M46" s="261">
        <f t="shared" si="67"/>
        <v>208.39999999999998</v>
      </c>
      <c r="N46" s="261">
        <f t="shared" si="67"/>
        <v>0</v>
      </c>
      <c r="O46" s="261">
        <f t="shared" si="67"/>
        <v>14.364198122780312</v>
      </c>
      <c r="P46" s="261">
        <f t="shared" si="67"/>
        <v>0</v>
      </c>
      <c r="Q46" s="261">
        <f t="shared" si="67"/>
        <v>0</v>
      </c>
      <c r="R46" s="262">
        <f t="shared" si="67"/>
        <v>3.6313984018264849</v>
      </c>
      <c r="S46" s="260">
        <f t="shared" si="67"/>
        <v>570.16101648333336</v>
      </c>
      <c r="T46" s="261">
        <f t="shared" si="67"/>
        <v>0</v>
      </c>
      <c r="U46" s="261">
        <f t="shared" si="67"/>
        <v>570.16101648333336</v>
      </c>
      <c r="V46" s="261">
        <f t="shared" si="67"/>
        <v>0</v>
      </c>
      <c r="W46" s="261">
        <f t="shared" si="67"/>
        <v>0</v>
      </c>
      <c r="X46" s="261">
        <f t="shared" si="67"/>
        <v>0</v>
      </c>
      <c r="Y46" s="262">
        <f t="shared" si="67"/>
        <v>0</v>
      </c>
      <c r="Z46" s="263">
        <f t="shared" si="67"/>
        <v>458602.441524725</v>
      </c>
      <c r="AA46" s="264">
        <f t="shared" si="67"/>
        <v>0</v>
      </c>
      <c r="AB46" s="264">
        <f t="shared" si="67"/>
        <v>855.24152472499998</v>
      </c>
      <c r="AC46" s="264">
        <f t="shared" si="67"/>
        <v>0</v>
      </c>
      <c r="AD46" s="264">
        <f t="shared" si="67"/>
        <v>0</v>
      </c>
      <c r="AE46" s="264">
        <f t="shared" si="67"/>
        <v>0</v>
      </c>
      <c r="AF46" s="265">
        <f t="shared" si="67"/>
        <v>0</v>
      </c>
      <c r="AG46" s="223"/>
      <c r="AH46" s="223"/>
      <c r="AI46" s="223"/>
      <c r="AJ46" s="223"/>
      <c r="AK46" s="223"/>
      <c r="AL46" s="223"/>
    </row>
    <row r="47" spans="1:38" x14ac:dyDescent="0.25">
      <c r="A47" s="224" t="s">
        <v>1570</v>
      </c>
    </row>
    <row r="48" spans="1:38" x14ac:dyDescent="0.25">
      <c r="L48" s="3"/>
      <c r="M48" s="3"/>
      <c r="N48" s="3"/>
    </row>
    <row r="49" spans="18:18" x14ac:dyDescent="0.25">
      <c r="R49" s="154"/>
    </row>
  </sheetData>
  <sheetProtection algorithmName="SHA-512" hashValue="6fVP/Uj4k7J+NLFk85+7HE73sYUVywtfZX4AMw20Z19ILN7sMpDbXNV7qECQJIKY2zAT0klohCPSWp5sPqOIcA==" saltValue="A9qT99Yfe476rcDJpRVSaA==" spinCount="100000" sheet="1" autoFilter="0"/>
  <conditionalFormatting sqref="AH3 L3">
    <cfRule type="expression" dxfId="103" priority="5">
      <formula>IF($AH$3&lt;$L$3, TRUE, FALSE)</formula>
    </cfRule>
  </conditionalFormatting>
  <conditionalFormatting sqref="F3:K3 F26:K45">
    <cfRule type="expression" dxfId="102" priority="6">
      <formula>IF(SUM($F3:$K3)&lt;&gt;1, TRUE, FALSE)</formula>
    </cfRule>
  </conditionalFormatting>
  <conditionalFormatting sqref="F5:K24">
    <cfRule type="expression" dxfId="101" priority="7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AI26:AI45 L26:L45">
    <cfRule type="expression" dxfId="100" priority="8">
      <formula>IF($L26&gt;$AI26, TRUE, FALSE)</formula>
    </cfRule>
  </conditionalFormatting>
  <conditionalFormatting sqref="M5:R24">
    <cfRule type="expression" dxfId="99" priority="4">
      <formula>IF(COUNTBLANK($M5:$R5)&lt;5,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O26:R45 L26:M45">
    <cfRule type="expression" dxfId="98" priority="2">
      <formula>IF((L26-S26)&gt;=0.05, TRUE, FALSE)</formula>
    </cfRule>
  </conditionalFormatting>
  <conditionalFormatting sqref="S26:U45">
    <cfRule type="expression" dxfId="97" priority="9">
      <formula>IF((L26-S26)&gt;=0.05, TRUE, FALSE)</formula>
    </cfRule>
  </conditionalFormatting>
  <conditionalFormatting sqref="N26:N45">
    <cfRule type="expression" dxfId="96" priority="10">
      <formula>IF((N26-V26)&gt;=0.05, TRUE, FALSE)</formula>
    </cfRule>
  </conditionalFormatting>
  <conditionalFormatting sqref="V26:Y45">
    <cfRule type="expression" dxfId="95" priority="11">
      <formula>IF((N26-V26)&gt;=0.05, TRUE, FALSE)</formula>
    </cfRule>
  </conditionalFormatting>
  <conditionalFormatting sqref="E3 M3:R3 E5:E24 M5:R24">
    <cfRule type="expression" dxfId="94" priority="489">
      <formula>IF(OR(SUM(E$5:E$24)&gt;E$3, AND(COUNTBLANK(E$5:E$24)=0, ABS(SUM(E$5:E$24)-E$3)&gt;=1)), IF(ISBLANK(E3), FALSE, TRUE), FALSE)</formula>
    </cfRule>
  </conditionalFormatting>
  <conditionalFormatting sqref="D3 D5:D24">
    <cfRule type="expression" dxfId="93" priority="499">
      <formula>IF(AND($D$3&lt;&gt;0, ISBLANK($D$5:$D$24)), TRUE, FALSE)</formula>
    </cfRule>
  </conditionalFormatting>
  <conditionalFormatting sqref="L26:L45">
    <cfRule type="expression" dxfId="92" priority="502">
      <formula>IF(ABS(SUM($L$56:$L$107)-$L$3)&gt;=1, FALSE, FALSE)</formula>
    </cfRule>
  </conditionalFormatting>
  <conditionalFormatting sqref="L3">
    <cfRule type="expression" dxfId="91" priority="509">
      <formula>IF(ABS(SUM($L$26:$L$45)-$L$3)&gt;=1, FALSE, FALSE)</formula>
    </cfRule>
  </conditionalFormatting>
  <conditionalFormatting sqref="O3:R3 L3:M3">
    <cfRule type="expression" dxfId="90" priority="510">
      <formula>IF(L$3&gt;S$46, TRUE, FALSE)</formula>
    </cfRule>
  </conditionalFormatting>
  <conditionalFormatting sqref="S46:U46">
    <cfRule type="expression" dxfId="89" priority="512">
      <formula>IF(S$46&lt;L$3, TRUE, FALSE)</formula>
    </cfRule>
  </conditionalFormatting>
  <conditionalFormatting sqref="N3">
    <cfRule type="expression" dxfId="88" priority="513">
      <formula>IF(N$3&gt;V$46, TRUE, FALSE)</formula>
    </cfRule>
  </conditionalFormatting>
  <conditionalFormatting sqref="V46:Y46">
    <cfRule type="expression" dxfId="87" priority="514">
      <formula>IF(V$46&lt;N$3, TRUE, FALSE)</formula>
    </cfRule>
  </conditionalFormatting>
  <dataValidations count="2">
    <dataValidation type="custom" allowBlank="1" showInputMessage="1" showErrorMessage="1" sqref="D3" xr:uid="{69F8D088-031C-4ECE-9E4B-57FF206043C6}">
      <formula1>IF(OR(SUM($B$3:$D$3)&lt;0, SUM($B$3:$D$3)&gt;1), FALSE, TRUE)</formula1>
    </dataValidation>
    <dataValidation type="custom" allowBlank="1" showInputMessage="1" showErrorMessage="1" sqref="B3:C3" xr:uid="{434ADC62-59E8-488D-ADC5-F37F061758D6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FB3D2DC-EC1E-49A7-B0C1-FA904854D64B}">
          <x14:formula1>
            <xm:f>RPCs!$A$2:$A$12</xm:f>
          </x14:formula1>
          <xm:sqref>B1</xm:sqref>
        </x14:dataValidation>
        <x14:dataValidation type="list" allowBlank="1" showInputMessage="1" showErrorMessage="1" xr:uid="{509A44FB-E447-423D-9F8C-12D138E7BD66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C59DEC87-1C76-43AC-91B7-8F9DAF3F2886}">
          <x14:formula1>
            <xm:f>'VT Generation Targets'!$B$1:$D$1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68872-2337-41FE-8C61-8F147F068570}">
  <sheetPr codeName="Sheet39"/>
  <dimension ref="A1:AL11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outlineLevelRow="1" outlineLevelCol="1" x14ac:dyDescent="0.25"/>
  <cols>
    <col min="1" max="1" width="18.5703125" bestFit="1" customWidth="1"/>
    <col min="2" max="4" width="18.5703125" customWidth="1"/>
    <col min="6" max="11" width="8.85546875" customWidth="1" outlineLevel="1"/>
    <col min="13" max="18" width="8.85546875" customWidth="1" outlineLevel="1"/>
    <col min="20" max="25" width="8.85546875" customWidth="1" outlineLevel="1"/>
    <col min="27" max="32" width="8.85546875" customWidth="1" outlineLevel="1"/>
    <col min="33" max="33" width="12" customWidth="1"/>
    <col min="34" max="35" width="12" customWidth="1" outlineLevel="1"/>
    <col min="36" max="36" width="12" customWidth="1"/>
    <col min="37" max="38" width="12" customWidth="1" outlineLevel="1"/>
  </cols>
  <sheetData>
    <row r="1" spans="1:38" ht="14.45" customHeight="1" x14ac:dyDescent="0.25">
      <c r="A1" s="103" t="s">
        <v>1082</v>
      </c>
      <c r="B1" s="101" t="s">
        <v>76</v>
      </c>
      <c r="C1" s="125">
        <f>INDEX(RPCs!$H$2:$H$12, MATCH($B$1, RPCs!$A$2:$A$12, 0))</f>
        <v>1757881.6488360006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-1285314.1408249985</v>
      </c>
      <c r="E1" s="266" t="s">
        <v>954</v>
      </c>
      <c r="F1" s="267"/>
      <c r="G1" s="267"/>
      <c r="H1" s="267"/>
      <c r="I1" s="267"/>
      <c r="J1" s="267"/>
      <c r="K1" s="268" t="s">
        <v>1086</v>
      </c>
      <c r="L1" s="269" t="s">
        <v>957</v>
      </c>
      <c r="M1" s="269"/>
      <c r="N1" s="269"/>
      <c r="O1" s="269"/>
      <c r="P1" s="269"/>
      <c r="Q1" s="269"/>
      <c r="R1" s="270" t="s">
        <v>1084</v>
      </c>
      <c r="S1" s="269" t="s">
        <v>1044</v>
      </c>
      <c r="T1" s="269"/>
      <c r="U1" s="269"/>
      <c r="V1" s="269"/>
      <c r="W1" s="269"/>
      <c r="X1" s="269"/>
      <c r="Y1" s="270" t="s">
        <v>1085</v>
      </c>
      <c r="Z1" s="271" t="s">
        <v>854</v>
      </c>
      <c r="AA1" s="271"/>
      <c r="AB1" s="271"/>
      <c r="AC1" s="271"/>
      <c r="AD1" s="271"/>
      <c r="AE1" s="271"/>
      <c r="AF1" s="272" t="s">
        <v>1087</v>
      </c>
      <c r="AG1" s="273" t="s">
        <v>955</v>
      </c>
      <c r="AH1" s="269"/>
      <c r="AI1" s="274"/>
      <c r="AJ1" s="275" t="s">
        <v>848</v>
      </c>
      <c r="AK1" s="275"/>
      <c r="AL1" s="276"/>
    </row>
    <row r="2" spans="1:38" ht="45" x14ac:dyDescent="0.25">
      <c r="A2" s="102" t="s">
        <v>1080</v>
      </c>
      <c r="B2" s="277" t="str">
        <f>CONCATENATE("Land Multiplier: 
", TEXT(MAX(0, 1-SUM($B$3:$D$3)),"0.0%"))</f>
        <v>Land Multiplier: 
50.0%</v>
      </c>
      <c r="C2" s="278" t="s">
        <v>1529</v>
      </c>
      <c r="D2" s="278" t="s">
        <v>1528</v>
      </c>
      <c r="E2" s="279" t="s">
        <v>1042</v>
      </c>
      <c r="F2" s="280" t="s">
        <v>842</v>
      </c>
      <c r="G2" s="280" t="s">
        <v>1138</v>
      </c>
      <c r="H2" s="280" t="s">
        <v>947</v>
      </c>
      <c r="I2" s="280" t="s">
        <v>840</v>
      </c>
      <c r="J2" s="280" t="s">
        <v>839</v>
      </c>
      <c r="K2" s="280" t="s">
        <v>946</v>
      </c>
      <c r="L2" s="281" t="s">
        <v>1043</v>
      </c>
      <c r="M2" s="282" t="s">
        <v>842</v>
      </c>
      <c r="N2" s="282" t="s">
        <v>1138</v>
      </c>
      <c r="O2" s="282" t="s">
        <v>947</v>
      </c>
      <c r="P2" s="282" t="s">
        <v>840</v>
      </c>
      <c r="Q2" s="282" t="s">
        <v>839</v>
      </c>
      <c r="R2" s="282" t="s">
        <v>946</v>
      </c>
      <c r="S2" s="281" t="s">
        <v>1044</v>
      </c>
      <c r="T2" s="283" t="s">
        <v>842</v>
      </c>
      <c r="U2" s="283" t="s">
        <v>1138</v>
      </c>
      <c r="V2" s="283" t="s">
        <v>947</v>
      </c>
      <c r="W2" s="283" t="s">
        <v>840</v>
      </c>
      <c r="X2" s="283" t="s">
        <v>839</v>
      </c>
      <c r="Y2" s="283" t="s">
        <v>946</v>
      </c>
      <c r="Z2" s="284" t="s">
        <v>854</v>
      </c>
      <c r="AA2" s="285" t="s">
        <v>842</v>
      </c>
      <c r="AB2" s="285" t="s">
        <v>1138</v>
      </c>
      <c r="AC2" s="285" t="s">
        <v>947</v>
      </c>
      <c r="AD2" s="285" t="s">
        <v>840</v>
      </c>
      <c r="AE2" s="285" t="s">
        <v>839</v>
      </c>
      <c r="AF2" s="285" t="s">
        <v>946</v>
      </c>
      <c r="AG2" s="281" t="s">
        <v>956</v>
      </c>
      <c r="AH2" s="282" t="s">
        <v>846</v>
      </c>
      <c r="AI2" s="286" t="s">
        <v>847</v>
      </c>
      <c r="AJ2" s="287" t="s">
        <v>948</v>
      </c>
      <c r="AK2" s="287" t="s">
        <v>938</v>
      </c>
      <c r="AL2" s="288" t="s">
        <v>939</v>
      </c>
    </row>
    <row r="3" spans="1:38" x14ac:dyDescent="0.25">
      <c r="A3" s="218" t="s">
        <v>1530</v>
      </c>
      <c r="B3" s="309">
        <v>0.5</v>
      </c>
      <c r="C3" s="309">
        <v>0</v>
      </c>
      <c r="D3" s="309">
        <v>0</v>
      </c>
      <c r="E3" s="104">
        <v>18680</v>
      </c>
      <c r="F3" s="105">
        <v>0.6</v>
      </c>
      <c r="G3" s="105">
        <v>0.1</v>
      </c>
      <c r="H3" s="105">
        <v>0.25</v>
      </c>
      <c r="I3" s="105">
        <v>0</v>
      </c>
      <c r="J3" s="105">
        <v>0</v>
      </c>
      <c r="K3" s="105">
        <v>0.05</v>
      </c>
      <c r="L3" s="289">
        <f>SUM($M3:$R3)</f>
        <v>12.576145653479024</v>
      </c>
      <c r="M3" s="290">
        <f>F$110/INDEX(Constants!$D$2:$D$8, MATCH(M$2, Constants!$A$2:$A$8, 0))</f>
        <v>8.5250932161756392</v>
      </c>
      <c r="N3" s="290">
        <f>G$110/INDEX(Constants!$D$2:$D$8, MATCH(N$2, Constants!$A$2:$A$8, 0))</f>
        <v>1.4698436579613172</v>
      </c>
      <c r="O3" s="290">
        <f>H$110/INDEX(Constants!$D$2:$D$8, MATCH(O$2, Constants!$A$2:$A$8, 0))</f>
        <v>2.3680814489376774</v>
      </c>
      <c r="P3" s="290">
        <f>I$110/INDEX(Constants!$D$2:$D$8, MATCH(P$2, Constants!$A$2:$A$8, 0))</f>
        <v>0</v>
      </c>
      <c r="Q3" s="290">
        <f>J$110/INDEX(Constants!$D$2:$D$8, MATCH(Q$2, Constants!$A$2:$A$8, 0))</f>
        <v>0</v>
      </c>
      <c r="R3" s="290">
        <f>K$110/INDEX(Constants!$D$2:$D$8, MATCH(R$2, Constants!$A$2:$A$8, 0))</f>
        <v>0.21312733040439094</v>
      </c>
      <c r="S3" s="291">
        <f>SUM($T3:$Y3)</f>
        <v>0</v>
      </c>
      <c r="T3" s="290">
        <f>AA3/INDEX(Constants!$B$2:$B$8, MATCH(T$2, Constants!$A$2:$A$8, 0))</f>
        <v>0</v>
      </c>
      <c r="U3" s="290">
        <f>AB3/INDEX(Constants!$B$2:$B$8, MATCH(U$2, Constants!$A$2:$A$8, 0))</f>
        <v>0</v>
      </c>
      <c r="V3" s="290">
        <f>AC3/INDEX(Constants!$B$2:$B$8, MATCH(V$2, Constants!$A$2:$A$8, 0))</f>
        <v>0</v>
      </c>
      <c r="W3" s="290">
        <f>AD3/INDEX(Constants!$B$2:$B$8, MATCH(W$2, Constants!$A$2:$A$8, 0))</f>
        <v>0</v>
      </c>
      <c r="X3" s="290">
        <f>AE3/INDEX(Constants!$B$2:$B$8, MATCH(X$2, Constants!$A$2:$A$8, 0))</f>
        <v>0</v>
      </c>
      <c r="Y3" s="292">
        <f>AF3/INDEX(Constants!$B$2:$B$8, MATCH(Y$2, Constants!$A$2:$A$8, 0))</f>
        <v>0</v>
      </c>
      <c r="Z3" s="293">
        <f t="shared" ref="Z3:AF3" si="0">SUM(Z$5:Z$56)</f>
        <v>1266643.2</v>
      </c>
      <c r="AA3" s="294">
        <f t="shared" si="0"/>
        <v>0</v>
      </c>
      <c r="AB3" s="295">
        <f t="shared" si="0"/>
        <v>0</v>
      </c>
      <c r="AC3" s="295">
        <f t="shared" si="0"/>
        <v>0</v>
      </c>
      <c r="AD3" s="295">
        <f t="shared" si="0"/>
        <v>0</v>
      </c>
      <c r="AE3" s="295">
        <f t="shared" si="0"/>
        <v>0</v>
      </c>
      <c r="AF3" s="296">
        <f t="shared" si="0"/>
        <v>0</v>
      </c>
      <c r="AG3" s="247">
        <f>MIN($AH3:$AI3)</f>
        <v>17.629503590132551</v>
      </c>
      <c r="AH3" s="248">
        <f>INDEX(RPCs!$F$2:$F$12, MATCH($B$1, RPCs!$A$2:$A$12, 0))</f>
        <v>28</v>
      </c>
      <c r="AI3" s="248">
        <f>SUM($AI$58:$AI$71)</f>
        <v>17.629503590132551</v>
      </c>
      <c r="AJ3" s="297">
        <f ca="1">SUM($AK3:$AL3)*1000000</f>
        <v>5000000</v>
      </c>
      <c r="AK3" s="221">
        <f ca="1">IF($L$3&lt;$AH$3, 0, SUMIF(OFFSET(Transmission!$K$2, 0, MATCH($B$1, Transmission!$K$1:$U$1, 0)-1, 26, 1), "x", Transmission!$H$2:$H$27))</f>
        <v>0</v>
      </c>
      <c r="AL3" s="252">
        <f>SUM($AL$58:$AL$71)</f>
        <v>5</v>
      </c>
    </row>
    <row r="4" spans="1:38" x14ac:dyDescent="0.25">
      <c r="A4" s="219" t="s">
        <v>849</v>
      </c>
      <c r="B4" s="219" t="s">
        <v>850</v>
      </c>
      <c r="C4" s="298" t="s">
        <v>1532</v>
      </c>
      <c r="D4" s="299" t="s">
        <v>1531</v>
      </c>
      <c r="E4" s="300" t="s">
        <v>1091</v>
      </c>
      <c r="F4" s="301"/>
      <c r="G4" s="301"/>
      <c r="H4" s="301"/>
      <c r="I4" s="301"/>
      <c r="J4" s="301"/>
      <c r="K4" s="301"/>
      <c r="L4" s="300" t="s">
        <v>1091</v>
      </c>
      <c r="M4" s="301"/>
      <c r="N4" s="301"/>
      <c r="O4" s="301"/>
      <c r="P4" s="301"/>
      <c r="Q4" s="301"/>
      <c r="R4" s="301"/>
      <c r="S4" s="300" t="s">
        <v>1091</v>
      </c>
      <c r="T4" s="302"/>
      <c r="U4" s="302"/>
      <c r="V4" s="302"/>
      <c r="W4" s="302"/>
      <c r="X4" s="302"/>
      <c r="Y4" s="303"/>
      <c r="Z4" s="300" t="s">
        <v>1089</v>
      </c>
      <c r="AA4" s="300"/>
      <c r="AB4" s="302"/>
      <c r="AC4" s="301"/>
      <c r="AD4" s="301"/>
      <c r="AE4" s="301"/>
      <c r="AF4" s="304"/>
      <c r="AG4" s="305" t="s">
        <v>940</v>
      </c>
      <c r="AH4" s="306"/>
      <c r="AI4" s="306"/>
      <c r="AJ4" s="307"/>
      <c r="AK4" s="306"/>
      <c r="AL4" s="308"/>
    </row>
    <row r="5" spans="1:38" outlineLevel="1" x14ac:dyDescent="0.25">
      <c r="A5" s="220" t="s">
        <v>34</v>
      </c>
      <c r="B5" s="106"/>
      <c r="C5" s="106"/>
      <c r="D5" s="106"/>
      <c r="E5" s="174"/>
      <c r="F5" s="107"/>
      <c r="G5" s="107"/>
      <c r="H5" s="107"/>
      <c r="I5" s="107"/>
      <c r="J5" s="107"/>
      <c r="K5" s="107"/>
      <c r="L5" s="118"/>
      <c r="M5" s="119"/>
      <c r="N5" s="11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>
        <f>IF(SUM($AA5:$AF5)&lt;&gt;0, SUM($AA5:$AF5), 640*INDEX('Cities &amp; Towns'!$F$4:$F$259, MATCH($A5, 'Cities &amp; Towns'!$A$4:$A$259, 0)))</f>
        <v>24640</v>
      </c>
      <c r="AA5" s="213"/>
      <c r="AB5" s="213"/>
      <c r="AC5" s="213"/>
      <c r="AD5" s="213"/>
      <c r="AE5" s="213"/>
      <c r="AF5" s="214"/>
      <c r="AG5" s="110"/>
      <c r="AH5" s="111"/>
      <c r="AI5" s="122"/>
      <c r="AJ5" s="110"/>
      <c r="AK5" s="111"/>
      <c r="AL5" s="123"/>
    </row>
    <row r="6" spans="1:38" outlineLevel="1" x14ac:dyDescent="0.25">
      <c r="A6" s="221" t="s">
        <v>17</v>
      </c>
      <c r="B6" s="112"/>
      <c r="C6" s="112"/>
      <c r="D6" s="112"/>
      <c r="E6" s="175"/>
      <c r="F6" s="120"/>
      <c r="G6" s="120"/>
      <c r="H6" s="120"/>
      <c r="I6" s="120"/>
      <c r="J6" s="120"/>
      <c r="K6" s="120"/>
      <c r="L6" s="114"/>
      <c r="M6" s="115"/>
      <c r="N6" s="115"/>
      <c r="O6" s="115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>
        <f>IF(SUM($AA6:$AF6)&lt;&gt;0, SUM($AA6:$AF6), 640*INDEX('Cities &amp; Towns'!$F$4:$F$259, MATCH($A6, 'Cities &amp; Towns'!$A$4:$A$259, 0)))</f>
        <v>23040</v>
      </c>
      <c r="AA6" s="215"/>
      <c r="AB6" s="215"/>
      <c r="AC6" s="215"/>
      <c r="AD6" s="215"/>
      <c r="AE6" s="215"/>
      <c r="AF6" s="216"/>
      <c r="AG6" s="116"/>
      <c r="AH6" s="117"/>
      <c r="AI6" s="124"/>
      <c r="AJ6" s="116"/>
      <c r="AK6" s="117"/>
      <c r="AL6" s="124"/>
    </row>
    <row r="7" spans="1:38" outlineLevel="1" x14ac:dyDescent="0.25">
      <c r="A7" s="220" t="s">
        <v>0</v>
      </c>
      <c r="B7" s="106"/>
      <c r="C7" s="106"/>
      <c r="D7" s="106"/>
      <c r="E7" s="174"/>
      <c r="F7" s="107"/>
      <c r="G7" s="107"/>
      <c r="H7" s="107"/>
      <c r="I7" s="107"/>
      <c r="J7" s="107"/>
      <c r="K7" s="107"/>
      <c r="L7" s="118"/>
      <c r="M7" s="119"/>
      <c r="N7" s="119"/>
      <c r="O7" s="109"/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>
        <f>IF(SUM($AA7:$AF7)&lt;&gt;0, SUM($AA7:$AF7), 640*INDEX('Cities &amp; Towns'!$F$4:$F$259, MATCH($A7, 'Cities &amp; Towns'!$A$4:$A$259, 0)))</f>
        <v>27008</v>
      </c>
      <c r="AA7" s="213"/>
      <c r="AB7" s="213"/>
      <c r="AC7" s="213"/>
      <c r="AD7" s="213"/>
      <c r="AE7" s="213"/>
      <c r="AF7" s="214"/>
      <c r="AG7" s="110"/>
      <c r="AH7" s="111"/>
      <c r="AI7" s="122"/>
      <c r="AJ7" s="110"/>
      <c r="AK7" s="111"/>
      <c r="AL7" s="123"/>
    </row>
    <row r="8" spans="1:38" outlineLevel="1" x14ac:dyDescent="0.25">
      <c r="A8" s="221" t="s">
        <v>35</v>
      </c>
      <c r="B8" s="112"/>
      <c r="C8" s="112"/>
      <c r="D8" s="112"/>
      <c r="E8" s="175"/>
      <c r="F8" s="120"/>
      <c r="G8" s="120"/>
      <c r="H8" s="120"/>
      <c r="I8" s="120"/>
      <c r="J8" s="120"/>
      <c r="K8" s="120"/>
      <c r="L8" s="114"/>
      <c r="M8" s="115"/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>
        <f>IF(SUM($AA8:$AF8)&lt;&gt;0, SUM($AA8:$AF8), 640*INDEX('Cities &amp; Towns'!$F$4:$F$259, MATCH($A8, 'Cities &amp; Towns'!$A$4:$A$259, 0)))</f>
        <v>27968</v>
      </c>
      <c r="AA8" s="215"/>
      <c r="AB8" s="215"/>
      <c r="AC8" s="215"/>
      <c r="AD8" s="215"/>
      <c r="AE8" s="215"/>
      <c r="AF8" s="216"/>
      <c r="AG8" s="116"/>
      <c r="AH8" s="117"/>
      <c r="AI8" s="124"/>
      <c r="AJ8" s="116"/>
      <c r="AK8" s="117"/>
      <c r="AL8" s="124"/>
    </row>
    <row r="9" spans="1:38" outlineLevel="1" x14ac:dyDescent="0.25">
      <c r="A9" s="220" t="s">
        <v>19</v>
      </c>
      <c r="B9" s="106"/>
      <c r="C9" s="106"/>
      <c r="D9" s="106"/>
      <c r="E9" s="174"/>
      <c r="F9" s="107"/>
      <c r="G9" s="107"/>
      <c r="H9" s="107"/>
      <c r="I9" s="107"/>
      <c r="J9" s="107"/>
      <c r="K9" s="107"/>
      <c r="L9" s="118"/>
      <c r="M9" s="119"/>
      <c r="N9" s="11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>
        <f>IF(SUM($AA9:$AF9)&lt;&gt;0, SUM($AA9:$AF9), 640*INDEX('Cities &amp; Towns'!$F$4:$F$259, MATCH($A9, 'Cities &amp; Towns'!$A$4:$A$259, 0)))</f>
        <v>25792</v>
      </c>
      <c r="AA9" s="213"/>
      <c r="AB9" s="213"/>
      <c r="AC9" s="213"/>
      <c r="AD9" s="213"/>
      <c r="AE9" s="213"/>
      <c r="AF9" s="214"/>
      <c r="AG9" s="110"/>
      <c r="AH9" s="111"/>
      <c r="AI9" s="122"/>
      <c r="AJ9" s="110"/>
      <c r="AK9" s="111"/>
      <c r="AL9" s="123"/>
    </row>
    <row r="10" spans="1:38" outlineLevel="1" x14ac:dyDescent="0.25">
      <c r="A10" s="221" t="s">
        <v>20</v>
      </c>
      <c r="B10" s="112"/>
      <c r="C10" s="112"/>
      <c r="D10" s="112"/>
      <c r="E10" s="175"/>
      <c r="F10" s="120"/>
      <c r="G10" s="120"/>
      <c r="H10" s="120"/>
      <c r="I10" s="120"/>
      <c r="J10" s="120"/>
      <c r="K10" s="120"/>
      <c r="L10" s="114"/>
      <c r="M10" s="115"/>
      <c r="N10" s="115"/>
      <c r="O10" s="115"/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>
        <f>IF(SUM($AA10:$AF10)&lt;&gt;0, SUM($AA10:$AF10), 640*INDEX('Cities &amp; Towns'!$F$4:$F$259, MATCH($A10, 'Cities &amp; Towns'!$A$4:$A$259, 0)))</f>
        <v>33216</v>
      </c>
      <c r="AA10" s="215"/>
      <c r="AB10" s="215"/>
      <c r="AC10" s="215"/>
      <c r="AD10" s="215"/>
      <c r="AE10" s="215"/>
      <c r="AF10" s="216"/>
      <c r="AG10" s="116"/>
      <c r="AH10" s="117"/>
      <c r="AI10" s="124"/>
      <c r="AJ10" s="116"/>
      <c r="AK10" s="117"/>
      <c r="AL10" s="124"/>
    </row>
    <row r="11" spans="1:38" outlineLevel="1" x14ac:dyDescent="0.25">
      <c r="A11" s="220" t="s">
        <v>36</v>
      </c>
      <c r="B11" s="106"/>
      <c r="C11" s="106"/>
      <c r="D11" s="106"/>
      <c r="E11" s="174"/>
      <c r="F11" s="107"/>
      <c r="G11" s="107"/>
      <c r="H11" s="107"/>
      <c r="I11" s="107"/>
      <c r="J11" s="107"/>
      <c r="K11" s="107"/>
      <c r="L11" s="118"/>
      <c r="M11" s="119"/>
      <c r="N11" s="119"/>
      <c r="O11" s="109"/>
      <c r="P11" s="109"/>
      <c r="Q11" s="109"/>
      <c r="R11" s="109"/>
      <c r="S11" s="110"/>
      <c r="T11" s="111"/>
      <c r="U11" s="111"/>
      <c r="V11" s="111"/>
      <c r="W11" s="111"/>
      <c r="X11" s="111"/>
      <c r="Y11" s="111"/>
      <c r="Z11" s="147">
        <f>IF(SUM($AA11:$AF11)&lt;&gt;0, SUM($AA11:$AF11), 640*INDEX('Cities &amp; Towns'!$F$4:$F$259, MATCH($A11, 'Cities &amp; Towns'!$A$4:$A$259, 0)))</f>
        <v>18112</v>
      </c>
      <c r="AA11" s="213"/>
      <c r="AB11" s="213"/>
      <c r="AC11" s="213"/>
      <c r="AD11" s="213"/>
      <c r="AE11" s="213"/>
      <c r="AF11" s="214"/>
      <c r="AG11" s="110"/>
      <c r="AH11" s="111"/>
      <c r="AI11" s="122"/>
      <c r="AJ11" s="110"/>
      <c r="AK11" s="111"/>
      <c r="AL11" s="123"/>
    </row>
    <row r="12" spans="1:38" outlineLevel="1" x14ac:dyDescent="0.25">
      <c r="A12" s="221" t="s">
        <v>21</v>
      </c>
      <c r="B12" s="112"/>
      <c r="C12" s="112"/>
      <c r="D12" s="112"/>
      <c r="E12" s="175"/>
      <c r="F12" s="120"/>
      <c r="G12" s="120"/>
      <c r="H12" s="120"/>
      <c r="I12" s="120"/>
      <c r="J12" s="120"/>
      <c r="K12" s="120"/>
      <c r="L12" s="114"/>
      <c r="M12" s="115"/>
      <c r="N12" s="115"/>
      <c r="O12" s="115"/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>
        <f>IF(SUM($AA12:$AF12)&lt;&gt;0, SUM($AA12:$AF12), 640*INDEX('Cities &amp; Towns'!$F$4:$F$259, MATCH($A12, 'Cities &amp; Towns'!$A$4:$A$259, 0)))</f>
        <v>16320</v>
      </c>
      <c r="AA12" s="215"/>
      <c r="AB12" s="215"/>
      <c r="AC12" s="215"/>
      <c r="AD12" s="215"/>
      <c r="AE12" s="215"/>
      <c r="AF12" s="216"/>
      <c r="AG12" s="116"/>
      <c r="AH12" s="117"/>
      <c r="AI12" s="124"/>
      <c r="AJ12" s="116"/>
      <c r="AK12" s="117"/>
      <c r="AL12" s="124"/>
    </row>
    <row r="13" spans="1:38" outlineLevel="1" x14ac:dyDescent="0.25">
      <c r="A13" s="220" t="s">
        <v>1</v>
      </c>
      <c r="B13" s="106"/>
      <c r="C13" s="106"/>
      <c r="D13" s="106"/>
      <c r="E13" s="174"/>
      <c r="F13" s="107"/>
      <c r="G13" s="107"/>
      <c r="H13" s="107"/>
      <c r="I13" s="107"/>
      <c r="J13" s="107"/>
      <c r="K13" s="107"/>
      <c r="L13" s="118"/>
      <c r="M13" s="119"/>
      <c r="N13" s="119"/>
      <c r="O13" s="109"/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>
        <f>IF(SUM($AA13:$AF13)&lt;&gt;0, SUM($AA13:$AF13), 640*INDEX('Cities &amp; Towns'!$F$4:$F$259, MATCH($A13, 'Cities &amp; Towns'!$A$4:$A$259, 0)))</f>
        <v>21696</v>
      </c>
      <c r="AA13" s="213"/>
      <c r="AB13" s="213"/>
      <c r="AC13" s="213"/>
      <c r="AD13" s="213"/>
      <c r="AE13" s="213"/>
      <c r="AF13" s="214"/>
      <c r="AG13" s="110"/>
      <c r="AH13" s="111"/>
      <c r="AI13" s="122"/>
      <c r="AJ13" s="110"/>
      <c r="AK13" s="111"/>
      <c r="AL13" s="123"/>
    </row>
    <row r="14" spans="1:38" outlineLevel="1" x14ac:dyDescent="0.25">
      <c r="A14" s="221" t="s">
        <v>22</v>
      </c>
      <c r="B14" s="112"/>
      <c r="C14" s="112"/>
      <c r="D14" s="112"/>
      <c r="E14" s="175"/>
      <c r="F14" s="120"/>
      <c r="G14" s="120"/>
      <c r="H14" s="120"/>
      <c r="I14" s="120"/>
      <c r="J14" s="120"/>
      <c r="K14" s="120"/>
      <c r="L14" s="114"/>
      <c r="M14" s="115"/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>
        <f>IF(SUM($AA14:$AF14)&lt;&gt;0, SUM($AA14:$AF14), 640*INDEX('Cities &amp; Towns'!$F$4:$F$259, MATCH($A14, 'Cities &amp; Towns'!$A$4:$A$259, 0)))</f>
        <v>21120</v>
      </c>
      <c r="AA14" s="215"/>
      <c r="AB14" s="215"/>
      <c r="AC14" s="215"/>
      <c r="AD14" s="215"/>
      <c r="AE14" s="215"/>
      <c r="AF14" s="216"/>
      <c r="AG14" s="116"/>
      <c r="AH14" s="117"/>
      <c r="AI14" s="124"/>
      <c r="AJ14" s="116"/>
      <c r="AK14" s="117"/>
      <c r="AL14" s="124"/>
    </row>
    <row r="15" spans="1:38" outlineLevel="1" x14ac:dyDescent="0.25">
      <c r="A15" s="220" t="s">
        <v>37</v>
      </c>
      <c r="B15" s="106"/>
      <c r="C15" s="106"/>
      <c r="D15" s="106"/>
      <c r="E15" s="174"/>
      <c r="F15" s="107"/>
      <c r="G15" s="107"/>
      <c r="H15" s="107"/>
      <c r="I15" s="107"/>
      <c r="J15" s="107"/>
      <c r="K15" s="107"/>
      <c r="L15" s="118"/>
      <c r="M15" s="119"/>
      <c r="N15" s="119"/>
      <c r="O15" s="109"/>
      <c r="P15" s="109"/>
      <c r="Q15" s="109"/>
      <c r="R15" s="109"/>
      <c r="S15" s="110"/>
      <c r="T15" s="111"/>
      <c r="U15" s="111"/>
      <c r="V15" s="111"/>
      <c r="W15" s="111"/>
      <c r="X15" s="111"/>
      <c r="Y15" s="111"/>
      <c r="Z15" s="147">
        <f>IF(SUM($AA15:$AF15)&lt;&gt;0, SUM($AA15:$AF15), 640*INDEX('Cities &amp; Towns'!$F$4:$F$259, MATCH($A15, 'Cities &amp; Towns'!$A$4:$A$259, 0)))</f>
        <v>24000</v>
      </c>
      <c r="AA15" s="213"/>
      <c r="AB15" s="213"/>
      <c r="AC15" s="213"/>
      <c r="AD15" s="213"/>
      <c r="AE15" s="213"/>
      <c r="AF15" s="214"/>
      <c r="AG15" s="110"/>
      <c r="AH15" s="111"/>
      <c r="AI15" s="122"/>
      <c r="AJ15" s="110"/>
      <c r="AK15" s="111"/>
      <c r="AL15" s="123"/>
    </row>
    <row r="16" spans="1:38" outlineLevel="1" x14ac:dyDescent="0.25">
      <c r="A16" s="221" t="s">
        <v>23</v>
      </c>
      <c r="B16" s="112"/>
      <c r="C16" s="112"/>
      <c r="D16" s="112"/>
      <c r="E16" s="175"/>
      <c r="F16" s="120"/>
      <c r="G16" s="120"/>
      <c r="H16" s="120"/>
      <c r="I16" s="120"/>
      <c r="J16" s="120"/>
      <c r="K16" s="120"/>
      <c r="L16" s="114"/>
      <c r="M16" s="115"/>
      <c r="N16" s="115"/>
      <c r="O16" s="115"/>
      <c r="P16" s="115"/>
      <c r="Q16" s="115"/>
      <c r="R16" s="115"/>
      <c r="S16" s="116"/>
      <c r="T16" s="117"/>
      <c r="U16" s="117"/>
      <c r="V16" s="117"/>
      <c r="W16" s="117"/>
      <c r="X16" s="117"/>
      <c r="Y16" s="117"/>
      <c r="Z16" s="147">
        <f>IF(SUM($AA16:$AF16)&lt;&gt;0, SUM($AA16:$AF16), 640*INDEX('Cities &amp; Towns'!$F$4:$F$259, MATCH($A16, 'Cities &amp; Towns'!$A$4:$A$259, 0)))</f>
        <v>32832</v>
      </c>
      <c r="AA16" s="215"/>
      <c r="AB16" s="215"/>
      <c r="AC16" s="215"/>
      <c r="AD16" s="215"/>
      <c r="AE16" s="215"/>
      <c r="AF16" s="216"/>
      <c r="AG16" s="116"/>
      <c r="AH16" s="117"/>
      <c r="AI16" s="124"/>
      <c r="AJ16" s="116"/>
      <c r="AK16" s="117"/>
      <c r="AL16" s="124"/>
    </row>
    <row r="17" spans="1:38" outlineLevel="1" x14ac:dyDescent="0.25">
      <c r="A17" s="220" t="s">
        <v>38</v>
      </c>
      <c r="B17" s="106"/>
      <c r="C17" s="106"/>
      <c r="D17" s="106"/>
      <c r="E17" s="174"/>
      <c r="F17" s="107"/>
      <c r="G17" s="107"/>
      <c r="H17" s="107"/>
      <c r="I17" s="107"/>
      <c r="J17" s="107"/>
      <c r="K17" s="107"/>
      <c r="L17" s="118"/>
      <c r="M17" s="119"/>
      <c r="N17" s="119"/>
      <c r="O17" s="109"/>
      <c r="P17" s="109"/>
      <c r="Q17" s="109"/>
      <c r="R17" s="109"/>
      <c r="S17" s="110"/>
      <c r="T17" s="111"/>
      <c r="U17" s="111"/>
      <c r="V17" s="111"/>
      <c r="W17" s="111"/>
      <c r="X17" s="111"/>
      <c r="Y17" s="111"/>
      <c r="Z17" s="147">
        <f>IF(SUM($AA17:$AF17)&lt;&gt;0, SUM($AA17:$AF17), 640*INDEX('Cities &amp; Towns'!$F$4:$F$259, MATCH($A17, 'Cities &amp; Towns'!$A$4:$A$259, 0)))</f>
        <v>17600</v>
      </c>
      <c r="AA17" s="213"/>
      <c r="AB17" s="213"/>
      <c r="AC17" s="213"/>
      <c r="AD17" s="213"/>
      <c r="AE17" s="213"/>
      <c r="AF17" s="214"/>
      <c r="AG17" s="110"/>
      <c r="AH17" s="111"/>
      <c r="AI17" s="122"/>
      <c r="AJ17" s="110"/>
      <c r="AK17" s="111"/>
      <c r="AL17" s="123"/>
    </row>
    <row r="18" spans="1:38" outlineLevel="1" x14ac:dyDescent="0.25">
      <c r="A18" s="221" t="s">
        <v>39</v>
      </c>
      <c r="B18" s="112"/>
      <c r="C18" s="112"/>
      <c r="D18" s="112"/>
      <c r="E18" s="175"/>
      <c r="F18" s="120"/>
      <c r="G18" s="120"/>
      <c r="H18" s="120"/>
      <c r="I18" s="120"/>
      <c r="J18" s="120"/>
      <c r="K18" s="120"/>
      <c r="L18" s="114"/>
      <c r="M18" s="115"/>
      <c r="N18" s="115"/>
      <c r="O18" s="115"/>
      <c r="P18" s="115"/>
      <c r="Q18" s="115"/>
      <c r="R18" s="115"/>
      <c r="S18" s="116"/>
      <c r="T18" s="117"/>
      <c r="U18" s="117"/>
      <c r="V18" s="117"/>
      <c r="W18" s="117"/>
      <c r="X18" s="117"/>
      <c r="Y18" s="117"/>
      <c r="Z18" s="147">
        <f>IF(SUM($AA18:$AF18)&lt;&gt;0, SUM($AA18:$AF18), 640*INDEX('Cities &amp; Towns'!$F$4:$F$259, MATCH($A18, 'Cities &amp; Towns'!$A$4:$A$259, 0)))</f>
        <v>25152</v>
      </c>
      <c r="AA18" s="215"/>
      <c r="AB18" s="215"/>
      <c r="AC18" s="215"/>
      <c r="AD18" s="215"/>
      <c r="AE18" s="215"/>
      <c r="AF18" s="216"/>
      <c r="AG18" s="116"/>
      <c r="AH18" s="117"/>
      <c r="AI18" s="124"/>
      <c r="AJ18" s="116"/>
      <c r="AK18" s="117"/>
      <c r="AL18" s="124"/>
    </row>
    <row r="19" spans="1:38" outlineLevel="1" x14ac:dyDescent="0.25">
      <c r="A19" s="220" t="s">
        <v>2</v>
      </c>
      <c r="B19" s="106"/>
      <c r="C19" s="106"/>
      <c r="D19" s="106"/>
      <c r="E19" s="174"/>
      <c r="F19" s="107"/>
      <c r="G19" s="107"/>
      <c r="H19" s="107"/>
      <c r="I19" s="107"/>
      <c r="J19" s="107"/>
      <c r="K19" s="107"/>
      <c r="L19" s="118"/>
      <c r="M19" s="119"/>
      <c r="N19" s="119"/>
      <c r="O19" s="109"/>
      <c r="P19" s="109"/>
      <c r="Q19" s="109"/>
      <c r="R19" s="109"/>
      <c r="S19" s="110"/>
      <c r="T19" s="111"/>
      <c r="U19" s="111"/>
      <c r="V19" s="111"/>
      <c r="W19" s="111"/>
      <c r="X19" s="111"/>
      <c r="Y19" s="111"/>
      <c r="Z19" s="147">
        <f>IF(SUM($AA19:$AF19)&lt;&gt;0, SUM($AA19:$AF19), 640*INDEX('Cities &amp; Towns'!$F$4:$F$259, MATCH($A19, 'Cities &amp; Towns'!$A$4:$A$259, 0)))</f>
        <v>38848</v>
      </c>
      <c r="AA19" s="213"/>
      <c r="AB19" s="213"/>
      <c r="AC19" s="213"/>
      <c r="AD19" s="213"/>
      <c r="AE19" s="213"/>
      <c r="AF19" s="214"/>
      <c r="AG19" s="110"/>
      <c r="AH19" s="111"/>
      <c r="AI19" s="122"/>
      <c r="AJ19" s="110"/>
      <c r="AK19" s="111"/>
      <c r="AL19" s="123"/>
    </row>
    <row r="20" spans="1:38" outlineLevel="1" x14ac:dyDescent="0.25">
      <c r="A20" s="221" t="s">
        <v>40</v>
      </c>
      <c r="B20" s="112"/>
      <c r="C20" s="112"/>
      <c r="D20" s="112"/>
      <c r="E20" s="175"/>
      <c r="F20" s="120"/>
      <c r="G20" s="120"/>
      <c r="H20" s="120"/>
      <c r="I20" s="120"/>
      <c r="J20" s="120"/>
      <c r="K20" s="120"/>
      <c r="L20" s="114"/>
      <c r="M20" s="115"/>
      <c r="N20" s="115"/>
      <c r="O20" s="115"/>
      <c r="P20" s="115"/>
      <c r="Q20" s="115"/>
      <c r="R20" s="115"/>
      <c r="S20" s="116"/>
      <c r="T20" s="117"/>
      <c r="U20" s="117"/>
      <c r="V20" s="117"/>
      <c r="W20" s="117"/>
      <c r="X20" s="117"/>
      <c r="Y20" s="117"/>
      <c r="Z20" s="147">
        <f>IF(SUM($AA20:$AF20)&lt;&gt;0, SUM($AA20:$AF20), 640*INDEX('Cities &amp; Towns'!$F$4:$F$259, MATCH($A20, 'Cities &amp; Towns'!$A$4:$A$259, 0)))</f>
        <v>31744</v>
      </c>
      <c r="AA20" s="215"/>
      <c r="AB20" s="215"/>
      <c r="AC20" s="215"/>
      <c r="AD20" s="215"/>
      <c r="AE20" s="215"/>
      <c r="AF20" s="216"/>
      <c r="AG20" s="116"/>
      <c r="AH20" s="117"/>
      <c r="AI20" s="124"/>
      <c r="AJ20" s="116"/>
      <c r="AK20" s="117"/>
      <c r="AL20" s="124"/>
    </row>
    <row r="21" spans="1:38" outlineLevel="1" x14ac:dyDescent="0.25">
      <c r="A21" s="220" t="s">
        <v>24</v>
      </c>
      <c r="B21" s="106"/>
      <c r="C21" s="106"/>
      <c r="D21" s="106"/>
      <c r="E21" s="174"/>
      <c r="F21" s="107"/>
      <c r="G21" s="107"/>
      <c r="H21" s="107"/>
      <c r="I21" s="107"/>
      <c r="J21" s="107"/>
      <c r="K21" s="107"/>
      <c r="L21" s="118"/>
      <c r="M21" s="119"/>
      <c r="N21" s="119"/>
      <c r="O21" s="109"/>
      <c r="P21" s="109"/>
      <c r="Q21" s="109"/>
      <c r="R21" s="109"/>
      <c r="S21" s="110"/>
      <c r="T21" s="111"/>
      <c r="U21" s="111"/>
      <c r="V21" s="111"/>
      <c r="W21" s="111"/>
      <c r="X21" s="111"/>
      <c r="Y21" s="111"/>
      <c r="Z21" s="147">
        <f>IF(SUM($AA21:$AF21)&lt;&gt;0, SUM($AA21:$AF21), 640*INDEX('Cities &amp; Towns'!$F$4:$F$259, MATCH($A21, 'Cities &amp; Towns'!$A$4:$A$259, 0)))</f>
        <v>23936</v>
      </c>
      <c r="AA21" s="213"/>
      <c r="AB21" s="213"/>
      <c r="AC21" s="213"/>
      <c r="AD21" s="213"/>
      <c r="AE21" s="213"/>
      <c r="AF21" s="214"/>
      <c r="AG21" s="110"/>
      <c r="AH21" s="111"/>
      <c r="AI21" s="122"/>
      <c r="AJ21" s="110"/>
      <c r="AK21" s="111"/>
      <c r="AL21" s="123"/>
    </row>
    <row r="22" spans="1:38" outlineLevel="1" x14ac:dyDescent="0.25">
      <c r="A22" s="221" t="s">
        <v>25</v>
      </c>
      <c r="B22" s="112"/>
      <c r="C22" s="112"/>
      <c r="D22" s="112"/>
      <c r="E22" s="175"/>
      <c r="F22" s="120"/>
      <c r="G22" s="120"/>
      <c r="H22" s="120"/>
      <c r="I22" s="120"/>
      <c r="J22" s="120"/>
      <c r="K22" s="120"/>
      <c r="L22" s="114"/>
      <c r="M22" s="115"/>
      <c r="N22" s="115"/>
      <c r="O22" s="115"/>
      <c r="P22" s="115"/>
      <c r="Q22" s="115"/>
      <c r="R22" s="115"/>
      <c r="S22" s="116"/>
      <c r="T22" s="117"/>
      <c r="U22" s="117"/>
      <c r="V22" s="117"/>
      <c r="W22" s="117"/>
      <c r="X22" s="117"/>
      <c r="Y22" s="117"/>
      <c r="Z22" s="147">
        <f>IF(SUM($AA22:$AF22)&lt;&gt;0, SUM($AA22:$AF22), 640*INDEX('Cities &amp; Towns'!$F$4:$F$259, MATCH($A22, 'Cities &amp; Towns'!$A$4:$A$259, 0)))</f>
        <v>33664</v>
      </c>
      <c r="AA22" s="215"/>
      <c r="AB22" s="215"/>
      <c r="AC22" s="215"/>
      <c r="AD22" s="215"/>
      <c r="AE22" s="215"/>
      <c r="AF22" s="216"/>
      <c r="AG22" s="116"/>
      <c r="AH22" s="117"/>
      <c r="AI22" s="124"/>
      <c r="AJ22" s="116"/>
      <c r="AK22" s="117"/>
      <c r="AL22" s="124"/>
    </row>
    <row r="23" spans="1:38" outlineLevel="1" x14ac:dyDescent="0.25">
      <c r="A23" s="220" t="s">
        <v>41</v>
      </c>
      <c r="B23" s="106"/>
      <c r="C23" s="106"/>
      <c r="D23" s="106"/>
      <c r="E23" s="174"/>
      <c r="F23" s="107"/>
      <c r="G23" s="107"/>
      <c r="H23" s="107"/>
      <c r="I23" s="107"/>
      <c r="J23" s="107"/>
      <c r="K23" s="107"/>
      <c r="L23" s="118"/>
      <c r="M23" s="119"/>
      <c r="N23" s="119"/>
      <c r="O23" s="109"/>
      <c r="P23" s="109"/>
      <c r="Q23" s="109"/>
      <c r="R23" s="109"/>
      <c r="S23" s="110"/>
      <c r="T23" s="111"/>
      <c r="U23" s="111"/>
      <c r="V23" s="111"/>
      <c r="W23" s="111"/>
      <c r="X23" s="111"/>
      <c r="Y23" s="111"/>
      <c r="Z23" s="147">
        <f>IF(SUM($AA23:$AF23)&lt;&gt;0, SUM($AA23:$AF23), 640*INDEX('Cities &amp; Towns'!$F$4:$F$259, MATCH($A23, 'Cities &amp; Towns'!$A$4:$A$259, 0)))</f>
        <v>24256</v>
      </c>
      <c r="AA23" s="213"/>
      <c r="AB23" s="213"/>
      <c r="AC23" s="213"/>
      <c r="AD23" s="213"/>
      <c r="AE23" s="213"/>
      <c r="AF23" s="214"/>
      <c r="AG23" s="110"/>
      <c r="AH23" s="111"/>
      <c r="AI23" s="122"/>
      <c r="AJ23" s="110"/>
      <c r="AK23" s="111"/>
      <c r="AL23" s="123"/>
    </row>
    <row r="24" spans="1:38" outlineLevel="1" x14ac:dyDescent="0.25">
      <c r="A24" s="221" t="s">
        <v>26</v>
      </c>
      <c r="B24" s="112"/>
      <c r="C24" s="112"/>
      <c r="D24" s="112"/>
      <c r="E24" s="175"/>
      <c r="F24" s="120"/>
      <c r="G24" s="120"/>
      <c r="H24" s="120"/>
      <c r="I24" s="120"/>
      <c r="J24" s="120"/>
      <c r="K24" s="120"/>
      <c r="L24" s="114"/>
      <c r="M24" s="115"/>
      <c r="N24" s="115"/>
      <c r="O24" s="115"/>
      <c r="P24" s="115"/>
      <c r="Q24" s="115"/>
      <c r="R24" s="115"/>
      <c r="S24" s="116"/>
      <c r="T24" s="117"/>
      <c r="U24" s="117"/>
      <c r="V24" s="117"/>
      <c r="W24" s="117"/>
      <c r="X24" s="117"/>
      <c r="Y24" s="117"/>
      <c r="Z24" s="147">
        <f>IF(SUM($AA24:$AF24)&lt;&gt;0, SUM($AA24:$AF24), 640*INDEX('Cities &amp; Towns'!$F$4:$F$259, MATCH($A24, 'Cities &amp; Towns'!$A$4:$A$259, 0)))</f>
        <v>24960</v>
      </c>
      <c r="AA24" s="215"/>
      <c r="AB24" s="215"/>
      <c r="AC24" s="215"/>
      <c r="AD24" s="215"/>
      <c r="AE24" s="215"/>
      <c r="AF24" s="216"/>
      <c r="AG24" s="116"/>
      <c r="AH24" s="117"/>
      <c r="AI24" s="124"/>
      <c r="AJ24" s="116"/>
      <c r="AK24" s="117"/>
      <c r="AL24" s="124"/>
    </row>
    <row r="25" spans="1:38" outlineLevel="1" x14ac:dyDescent="0.25">
      <c r="A25" s="220" t="s">
        <v>42</v>
      </c>
      <c r="B25" s="106"/>
      <c r="C25" s="106"/>
      <c r="D25" s="106"/>
      <c r="E25" s="174"/>
      <c r="F25" s="107"/>
      <c r="G25" s="107"/>
      <c r="H25" s="107"/>
      <c r="I25" s="107"/>
      <c r="J25" s="107"/>
      <c r="K25" s="107"/>
      <c r="L25" s="118"/>
      <c r="M25" s="119"/>
      <c r="N25" s="119"/>
      <c r="O25" s="109"/>
      <c r="P25" s="109"/>
      <c r="Q25" s="109"/>
      <c r="R25" s="109"/>
      <c r="S25" s="110"/>
      <c r="T25" s="111"/>
      <c r="U25" s="111"/>
      <c r="V25" s="111"/>
      <c r="W25" s="111"/>
      <c r="X25" s="111"/>
      <c r="Y25" s="111"/>
      <c r="Z25" s="147">
        <f>IF(SUM($AA25:$AF25)&lt;&gt;0, SUM($AA25:$AF25), 640*INDEX('Cities &amp; Towns'!$F$4:$F$259, MATCH($A25, 'Cities &amp; Towns'!$A$4:$A$259, 0)))</f>
        <v>24192</v>
      </c>
      <c r="AA25" s="213"/>
      <c r="AB25" s="213"/>
      <c r="AC25" s="213"/>
      <c r="AD25" s="213"/>
      <c r="AE25" s="213"/>
      <c r="AF25" s="214"/>
      <c r="AG25" s="110"/>
      <c r="AH25" s="111"/>
      <c r="AI25" s="122"/>
      <c r="AJ25" s="110"/>
      <c r="AK25" s="111"/>
      <c r="AL25" s="123"/>
    </row>
    <row r="26" spans="1:38" outlineLevel="1" x14ac:dyDescent="0.25">
      <c r="A26" s="221" t="s">
        <v>3</v>
      </c>
      <c r="B26" s="112"/>
      <c r="C26" s="112"/>
      <c r="D26" s="112"/>
      <c r="E26" s="175"/>
      <c r="F26" s="120"/>
      <c r="G26" s="120"/>
      <c r="H26" s="120"/>
      <c r="I26" s="120"/>
      <c r="J26" s="120"/>
      <c r="K26" s="120"/>
      <c r="L26" s="114"/>
      <c r="M26" s="115"/>
      <c r="N26" s="115"/>
      <c r="O26" s="115"/>
      <c r="P26" s="115"/>
      <c r="Q26" s="115"/>
      <c r="R26" s="115"/>
      <c r="S26" s="116"/>
      <c r="T26" s="117"/>
      <c r="U26" s="117"/>
      <c r="V26" s="117"/>
      <c r="W26" s="117"/>
      <c r="X26" s="117"/>
      <c r="Y26" s="117"/>
      <c r="Z26" s="147">
        <f>IF(SUM($AA26:$AF26)&lt;&gt;0, SUM($AA26:$AF26), 640*INDEX('Cities &amp; Towns'!$F$4:$F$259, MATCH($A26, 'Cities &amp; Towns'!$A$4:$A$259, 0)))</f>
        <v>34368</v>
      </c>
      <c r="AA26" s="215"/>
      <c r="AB26" s="215"/>
      <c r="AC26" s="215"/>
      <c r="AD26" s="215"/>
      <c r="AE26" s="215"/>
      <c r="AF26" s="216"/>
      <c r="AG26" s="116"/>
      <c r="AH26" s="117"/>
      <c r="AI26" s="124"/>
      <c r="AJ26" s="116"/>
      <c r="AK26" s="117"/>
      <c r="AL26" s="124"/>
    </row>
    <row r="27" spans="1:38" outlineLevel="1" x14ac:dyDescent="0.25">
      <c r="A27" s="220" t="s">
        <v>27</v>
      </c>
      <c r="B27" s="106"/>
      <c r="C27" s="106"/>
      <c r="D27" s="106"/>
      <c r="E27" s="174"/>
      <c r="F27" s="107"/>
      <c r="G27" s="107"/>
      <c r="H27" s="107"/>
      <c r="I27" s="107"/>
      <c r="J27" s="107"/>
      <c r="K27" s="107"/>
      <c r="L27" s="118"/>
      <c r="M27" s="119"/>
      <c r="N27" s="119"/>
      <c r="O27" s="109"/>
      <c r="P27" s="109"/>
      <c r="Q27" s="109"/>
      <c r="R27" s="109"/>
      <c r="S27" s="110"/>
      <c r="T27" s="111"/>
      <c r="U27" s="111"/>
      <c r="V27" s="111"/>
      <c r="W27" s="111"/>
      <c r="X27" s="111"/>
      <c r="Y27" s="111"/>
      <c r="Z27" s="147">
        <f>IF(SUM($AA27:$AF27)&lt;&gt;0, SUM($AA27:$AF27), 640*INDEX('Cities &amp; Towns'!$F$4:$F$259, MATCH($A27, 'Cities &amp; Towns'!$A$4:$A$259, 0)))</f>
        <v>20992</v>
      </c>
      <c r="AA27" s="213"/>
      <c r="AB27" s="213"/>
      <c r="AC27" s="213"/>
      <c r="AD27" s="213"/>
      <c r="AE27" s="213"/>
      <c r="AF27" s="214"/>
      <c r="AG27" s="110"/>
      <c r="AH27" s="111"/>
      <c r="AI27" s="122"/>
      <c r="AJ27" s="110"/>
      <c r="AK27" s="111"/>
      <c r="AL27" s="123"/>
    </row>
    <row r="28" spans="1:38" outlineLevel="1" x14ac:dyDescent="0.25">
      <c r="A28" s="221" t="s">
        <v>4</v>
      </c>
      <c r="B28" s="112"/>
      <c r="C28" s="112"/>
      <c r="D28" s="112"/>
      <c r="E28" s="175"/>
      <c r="F28" s="120"/>
      <c r="G28" s="120"/>
      <c r="H28" s="120"/>
      <c r="I28" s="120"/>
      <c r="J28" s="120"/>
      <c r="K28" s="120"/>
      <c r="L28" s="114"/>
      <c r="M28" s="115"/>
      <c r="N28" s="115"/>
      <c r="O28" s="115"/>
      <c r="P28" s="115"/>
      <c r="Q28" s="115"/>
      <c r="R28" s="115"/>
      <c r="S28" s="116"/>
      <c r="T28" s="117"/>
      <c r="U28" s="117"/>
      <c r="V28" s="117"/>
      <c r="W28" s="117"/>
      <c r="X28" s="117"/>
      <c r="Y28" s="117"/>
      <c r="Z28" s="147">
        <f>IF(SUM($AA28:$AF28)&lt;&gt;0, SUM($AA28:$AF28), 640*INDEX('Cities &amp; Towns'!$F$4:$F$259, MATCH($A28, 'Cities &amp; Towns'!$A$4:$A$259, 0)))</f>
        <v>24704</v>
      </c>
      <c r="AA28" s="215"/>
      <c r="AB28" s="215"/>
      <c r="AC28" s="215"/>
      <c r="AD28" s="215"/>
      <c r="AE28" s="215"/>
      <c r="AF28" s="216"/>
      <c r="AG28" s="116"/>
      <c r="AH28" s="117"/>
      <c r="AI28" s="124"/>
      <c r="AJ28" s="116"/>
      <c r="AK28" s="117"/>
      <c r="AL28" s="124"/>
    </row>
    <row r="29" spans="1:38" outlineLevel="1" x14ac:dyDescent="0.25">
      <c r="A29" s="220" t="s">
        <v>43</v>
      </c>
      <c r="B29" s="106"/>
      <c r="C29" s="106"/>
      <c r="D29" s="106"/>
      <c r="E29" s="174"/>
      <c r="F29" s="107"/>
      <c r="G29" s="107"/>
      <c r="H29" s="107"/>
      <c r="I29" s="107"/>
      <c r="J29" s="107"/>
      <c r="K29" s="107"/>
      <c r="L29" s="118"/>
      <c r="M29" s="119"/>
      <c r="N29" s="119"/>
      <c r="O29" s="109"/>
      <c r="P29" s="109"/>
      <c r="Q29" s="109"/>
      <c r="R29" s="109"/>
      <c r="S29" s="110"/>
      <c r="T29" s="111"/>
      <c r="U29" s="111"/>
      <c r="V29" s="111"/>
      <c r="W29" s="111"/>
      <c r="X29" s="111"/>
      <c r="Y29" s="111"/>
      <c r="Z29" s="147">
        <f>IF(SUM($AA29:$AF29)&lt;&gt;0, SUM($AA29:$AF29), 640*INDEX('Cities &amp; Towns'!$F$4:$F$259, MATCH($A29, 'Cities &amp; Towns'!$A$4:$A$259, 0)))</f>
        <v>24064</v>
      </c>
      <c r="AA29" s="213"/>
      <c r="AB29" s="213"/>
      <c r="AC29" s="213"/>
      <c r="AD29" s="213"/>
      <c r="AE29" s="213"/>
      <c r="AF29" s="214"/>
      <c r="AG29" s="110"/>
      <c r="AH29" s="111"/>
      <c r="AI29" s="122"/>
      <c r="AJ29" s="110"/>
      <c r="AK29" s="111"/>
      <c r="AL29" s="123"/>
    </row>
    <row r="30" spans="1:38" outlineLevel="1" x14ac:dyDescent="0.25">
      <c r="A30" s="221" t="s">
        <v>44</v>
      </c>
      <c r="B30" s="112"/>
      <c r="C30" s="112"/>
      <c r="D30" s="112"/>
      <c r="E30" s="175"/>
      <c r="F30" s="120"/>
      <c r="G30" s="120"/>
      <c r="H30" s="120"/>
      <c r="I30" s="120"/>
      <c r="J30" s="120"/>
      <c r="K30" s="120"/>
      <c r="L30" s="114"/>
      <c r="M30" s="115"/>
      <c r="N30" s="115"/>
      <c r="O30" s="115"/>
      <c r="P30" s="115"/>
      <c r="Q30" s="115"/>
      <c r="R30" s="115"/>
      <c r="S30" s="116"/>
      <c r="T30" s="117"/>
      <c r="U30" s="117"/>
      <c r="V30" s="117"/>
      <c r="W30" s="117"/>
      <c r="X30" s="117"/>
      <c r="Y30" s="117"/>
      <c r="Z30" s="147">
        <f>IF(SUM($AA30:$AF30)&lt;&gt;0, SUM($AA30:$AF30), 640*INDEX('Cities &amp; Towns'!$F$4:$F$259, MATCH($A30, 'Cities &amp; Towns'!$A$4:$A$259, 0)))</f>
        <v>25920</v>
      </c>
      <c r="AA30" s="215"/>
      <c r="AB30" s="215"/>
      <c r="AC30" s="215"/>
      <c r="AD30" s="215"/>
      <c r="AE30" s="215"/>
      <c r="AF30" s="216"/>
      <c r="AG30" s="116"/>
      <c r="AH30" s="117"/>
      <c r="AI30" s="124"/>
      <c r="AJ30" s="116"/>
      <c r="AK30" s="117"/>
      <c r="AL30" s="124"/>
    </row>
    <row r="31" spans="1:38" outlineLevel="1" x14ac:dyDescent="0.25">
      <c r="A31" s="220" t="s">
        <v>45</v>
      </c>
      <c r="B31" s="106"/>
      <c r="C31" s="106"/>
      <c r="D31" s="106"/>
      <c r="E31" s="174"/>
      <c r="F31" s="107"/>
      <c r="G31" s="107"/>
      <c r="H31" s="107"/>
      <c r="I31" s="107"/>
      <c r="J31" s="107"/>
      <c r="K31" s="107"/>
      <c r="L31" s="118"/>
      <c r="M31" s="119"/>
      <c r="N31" s="119"/>
      <c r="O31" s="109"/>
      <c r="P31" s="109"/>
      <c r="Q31" s="109"/>
      <c r="R31" s="109"/>
      <c r="S31" s="110"/>
      <c r="T31" s="111"/>
      <c r="U31" s="111"/>
      <c r="V31" s="111"/>
      <c r="W31" s="111"/>
      <c r="X31" s="111"/>
      <c r="Y31" s="111"/>
      <c r="Z31" s="147">
        <f>IF(SUM($AA31:$AF31)&lt;&gt;0, SUM($AA31:$AF31), 640*INDEX('Cities &amp; Towns'!$F$4:$F$259, MATCH($A31, 'Cities &amp; Towns'!$A$4:$A$259, 0)))</f>
        <v>21696</v>
      </c>
      <c r="AA31" s="213"/>
      <c r="AB31" s="213"/>
      <c r="AC31" s="213"/>
      <c r="AD31" s="213"/>
      <c r="AE31" s="213"/>
      <c r="AF31" s="214"/>
      <c r="AG31" s="110"/>
      <c r="AH31" s="111"/>
      <c r="AI31" s="122"/>
      <c r="AJ31" s="110"/>
      <c r="AK31" s="111"/>
      <c r="AL31" s="123"/>
    </row>
    <row r="32" spans="1:38" outlineLevel="1" x14ac:dyDescent="0.25">
      <c r="A32" s="221" t="s">
        <v>5</v>
      </c>
      <c r="B32" s="112"/>
      <c r="C32" s="112"/>
      <c r="D32" s="112"/>
      <c r="E32" s="175"/>
      <c r="F32" s="120"/>
      <c r="G32" s="120"/>
      <c r="H32" s="120"/>
      <c r="I32" s="120"/>
      <c r="J32" s="120"/>
      <c r="K32" s="120"/>
      <c r="L32" s="114"/>
      <c r="M32" s="115"/>
      <c r="N32" s="115"/>
      <c r="O32" s="115"/>
      <c r="P32" s="115"/>
      <c r="Q32" s="115"/>
      <c r="R32" s="115"/>
      <c r="S32" s="116"/>
      <c r="T32" s="117"/>
      <c r="U32" s="117"/>
      <c r="V32" s="117"/>
      <c r="W32" s="117"/>
      <c r="X32" s="117"/>
      <c r="Y32" s="117"/>
      <c r="Z32" s="147">
        <f>IF(SUM($AA32:$AF32)&lt;&gt;0, SUM($AA32:$AF32), 640*INDEX('Cities &amp; Towns'!$F$4:$F$259, MATCH($A32, 'Cities &amp; Towns'!$A$4:$A$259, 0)))</f>
        <v>15616</v>
      </c>
      <c r="AA32" s="215"/>
      <c r="AB32" s="215"/>
      <c r="AC32" s="215"/>
      <c r="AD32" s="215"/>
      <c r="AE32" s="215"/>
      <c r="AF32" s="216"/>
      <c r="AG32" s="116"/>
      <c r="AH32" s="117"/>
      <c r="AI32" s="124"/>
      <c r="AJ32" s="116"/>
      <c r="AK32" s="117"/>
      <c r="AL32" s="124"/>
    </row>
    <row r="33" spans="1:38" outlineLevel="1" x14ac:dyDescent="0.25">
      <c r="A33" s="220" t="s">
        <v>28</v>
      </c>
      <c r="B33" s="106"/>
      <c r="C33" s="106"/>
      <c r="D33" s="106"/>
      <c r="E33" s="174"/>
      <c r="F33" s="107"/>
      <c r="G33" s="107"/>
      <c r="H33" s="107"/>
      <c r="I33" s="107"/>
      <c r="J33" s="107"/>
      <c r="K33" s="107"/>
      <c r="L33" s="118"/>
      <c r="M33" s="119"/>
      <c r="N33" s="119"/>
      <c r="O33" s="109"/>
      <c r="P33" s="109"/>
      <c r="Q33" s="109"/>
      <c r="R33" s="109"/>
      <c r="S33" s="110"/>
      <c r="T33" s="111"/>
      <c r="U33" s="111"/>
      <c r="V33" s="111"/>
      <c r="W33" s="111"/>
      <c r="X33" s="111"/>
      <c r="Y33" s="111"/>
      <c r="Z33" s="147">
        <f>IF(SUM($AA33:$AF33)&lt;&gt;0, SUM($AA33:$AF33), 640*INDEX('Cities &amp; Towns'!$F$4:$F$259, MATCH($A33, 'Cities &amp; Towns'!$A$4:$A$259, 0)))</f>
        <v>22656</v>
      </c>
      <c r="AA33" s="213"/>
      <c r="AB33" s="213"/>
      <c r="AC33" s="213"/>
      <c r="AD33" s="213"/>
      <c r="AE33" s="213"/>
      <c r="AF33" s="214"/>
      <c r="AG33" s="110"/>
      <c r="AH33" s="111"/>
      <c r="AI33" s="122"/>
      <c r="AJ33" s="110"/>
      <c r="AK33" s="111"/>
      <c r="AL33" s="123"/>
    </row>
    <row r="34" spans="1:38" outlineLevel="1" x14ac:dyDescent="0.25">
      <c r="A34" s="221" t="s">
        <v>29</v>
      </c>
      <c r="B34" s="112"/>
      <c r="C34" s="112"/>
      <c r="D34" s="112"/>
      <c r="E34" s="175"/>
      <c r="F34" s="120"/>
      <c r="G34" s="120"/>
      <c r="H34" s="120"/>
      <c r="I34" s="120"/>
      <c r="J34" s="120"/>
      <c r="K34" s="120"/>
      <c r="L34" s="114"/>
      <c r="M34" s="115"/>
      <c r="N34" s="115"/>
      <c r="O34" s="115"/>
      <c r="P34" s="115"/>
      <c r="Q34" s="115"/>
      <c r="R34" s="115"/>
      <c r="S34" s="116"/>
      <c r="T34" s="117"/>
      <c r="U34" s="117"/>
      <c r="V34" s="117"/>
      <c r="W34" s="117"/>
      <c r="X34" s="117"/>
      <c r="Y34" s="117"/>
      <c r="Z34" s="147">
        <f>IF(SUM($AA34:$AF34)&lt;&gt;0, SUM($AA34:$AF34), 640*INDEX('Cities &amp; Towns'!$F$4:$F$259, MATCH($A34, 'Cities &amp; Towns'!$A$4:$A$259, 0)))</f>
        <v>25344</v>
      </c>
      <c r="AA34" s="215"/>
      <c r="AB34" s="215"/>
      <c r="AC34" s="215"/>
      <c r="AD34" s="215"/>
      <c r="AE34" s="215"/>
      <c r="AF34" s="216"/>
      <c r="AG34" s="116"/>
      <c r="AH34" s="117"/>
      <c r="AI34" s="124"/>
      <c r="AJ34" s="116"/>
      <c r="AK34" s="117"/>
      <c r="AL34" s="124"/>
    </row>
    <row r="35" spans="1:38" outlineLevel="1" x14ac:dyDescent="0.25">
      <c r="A35" s="220" t="s">
        <v>46</v>
      </c>
      <c r="B35" s="106"/>
      <c r="C35" s="106"/>
      <c r="D35" s="106"/>
      <c r="E35" s="174"/>
      <c r="F35" s="107"/>
      <c r="G35" s="107"/>
      <c r="H35" s="107"/>
      <c r="I35" s="107"/>
      <c r="J35" s="107"/>
      <c r="K35" s="107"/>
      <c r="L35" s="118"/>
      <c r="M35" s="119"/>
      <c r="N35" s="119"/>
      <c r="O35" s="109"/>
      <c r="P35" s="109"/>
      <c r="Q35" s="109"/>
      <c r="R35" s="109"/>
      <c r="S35" s="110"/>
      <c r="T35" s="111"/>
      <c r="U35" s="111"/>
      <c r="V35" s="111"/>
      <c r="W35" s="111"/>
      <c r="X35" s="111"/>
      <c r="Y35" s="111"/>
      <c r="Z35" s="147">
        <f>IF(SUM($AA35:$AF35)&lt;&gt;0, SUM($AA35:$AF35), 640*INDEX('Cities &amp; Towns'!$F$4:$F$259, MATCH($A35, 'Cities &amp; Towns'!$A$4:$A$259, 0)))</f>
        <v>35840</v>
      </c>
      <c r="AA35" s="213"/>
      <c r="AB35" s="213"/>
      <c r="AC35" s="213"/>
      <c r="AD35" s="213"/>
      <c r="AE35" s="213"/>
      <c r="AF35" s="214"/>
      <c r="AG35" s="110"/>
      <c r="AH35" s="111"/>
      <c r="AI35" s="122"/>
      <c r="AJ35" s="110"/>
      <c r="AK35" s="111"/>
      <c r="AL35" s="123"/>
    </row>
    <row r="36" spans="1:38" outlineLevel="1" x14ac:dyDescent="0.25">
      <c r="A36" s="221" t="s">
        <v>30</v>
      </c>
      <c r="B36" s="112"/>
      <c r="C36" s="112"/>
      <c r="D36" s="112"/>
      <c r="E36" s="175"/>
      <c r="F36" s="120"/>
      <c r="G36" s="120"/>
      <c r="H36" s="120"/>
      <c r="I36" s="120"/>
      <c r="J36" s="120"/>
      <c r="K36" s="120"/>
      <c r="L36" s="114"/>
      <c r="M36" s="115"/>
      <c r="N36" s="115"/>
      <c r="O36" s="115"/>
      <c r="P36" s="115"/>
      <c r="Q36" s="115"/>
      <c r="R36" s="115"/>
      <c r="S36" s="116"/>
      <c r="T36" s="117"/>
      <c r="U36" s="117"/>
      <c r="V36" s="117"/>
      <c r="W36" s="117"/>
      <c r="X36" s="117"/>
      <c r="Y36" s="117"/>
      <c r="Z36" s="147">
        <f>IF(SUM($AA36:$AF36)&lt;&gt;0, SUM($AA36:$AF36), 640*INDEX('Cities &amp; Towns'!$F$4:$F$259, MATCH($A36, 'Cities &amp; Towns'!$A$4:$A$259, 0)))</f>
        <v>28864</v>
      </c>
      <c r="AA36" s="215"/>
      <c r="AB36" s="215"/>
      <c r="AC36" s="215"/>
      <c r="AD36" s="215"/>
      <c r="AE36" s="215"/>
      <c r="AF36" s="216"/>
      <c r="AG36" s="116"/>
      <c r="AH36" s="117"/>
      <c r="AI36" s="124"/>
      <c r="AJ36" s="116"/>
      <c r="AK36" s="117"/>
      <c r="AL36" s="124"/>
    </row>
    <row r="37" spans="1:38" outlineLevel="1" x14ac:dyDescent="0.25">
      <c r="A37" s="220" t="s">
        <v>6</v>
      </c>
      <c r="B37" s="106"/>
      <c r="C37" s="106"/>
      <c r="D37" s="106"/>
      <c r="E37" s="174"/>
      <c r="F37" s="107"/>
      <c r="G37" s="107"/>
      <c r="H37" s="107"/>
      <c r="I37" s="107"/>
      <c r="J37" s="107"/>
      <c r="K37" s="107"/>
      <c r="L37" s="118"/>
      <c r="M37" s="119"/>
      <c r="N37" s="119"/>
      <c r="O37" s="109"/>
      <c r="P37" s="109"/>
      <c r="Q37" s="109"/>
      <c r="R37" s="109"/>
      <c r="S37" s="110"/>
      <c r="T37" s="111"/>
      <c r="U37" s="111"/>
      <c r="V37" s="111"/>
      <c r="W37" s="111"/>
      <c r="X37" s="111"/>
      <c r="Y37" s="111"/>
      <c r="Z37" s="147">
        <f>IF(SUM($AA37:$AF37)&lt;&gt;0, SUM($AA37:$AF37), 640*INDEX('Cities &amp; Towns'!$F$4:$F$259, MATCH($A37, 'Cities &amp; Towns'!$A$4:$A$259, 0)))</f>
        <v>25280</v>
      </c>
      <c r="AA37" s="213"/>
      <c r="AB37" s="213"/>
      <c r="AC37" s="213"/>
      <c r="AD37" s="213"/>
      <c r="AE37" s="213"/>
      <c r="AF37" s="214"/>
      <c r="AG37" s="110"/>
      <c r="AH37" s="111"/>
      <c r="AI37" s="122"/>
      <c r="AJ37" s="110"/>
      <c r="AK37" s="111"/>
      <c r="AL37" s="123"/>
    </row>
    <row r="38" spans="1:38" outlineLevel="1" x14ac:dyDescent="0.25">
      <c r="A38" s="221" t="s">
        <v>31</v>
      </c>
      <c r="B38" s="112"/>
      <c r="C38" s="112"/>
      <c r="D38" s="112"/>
      <c r="E38" s="175"/>
      <c r="F38" s="120"/>
      <c r="G38" s="120"/>
      <c r="H38" s="120"/>
      <c r="I38" s="120"/>
      <c r="J38" s="120"/>
      <c r="K38" s="120"/>
      <c r="L38" s="114"/>
      <c r="M38" s="115"/>
      <c r="N38" s="115"/>
      <c r="O38" s="115"/>
      <c r="P38" s="115"/>
      <c r="Q38" s="115"/>
      <c r="R38" s="115"/>
      <c r="S38" s="116"/>
      <c r="T38" s="117"/>
      <c r="U38" s="117"/>
      <c r="V38" s="117"/>
      <c r="W38" s="117"/>
      <c r="X38" s="117"/>
      <c r="Y38" s="117"/>
      <c r="Z38" s="147">
        <f>IF(SUM($AA38:$AF38)&lt;&gt;0, SUM($AA38:$AF38), 640*INDEX('Cities &amp; Towns'!$F$4:$F$259, MATCH($A38, 'Cities &amp; Towns'!$A$4:$A$259, 0)))</f>
        <v>19520</v>
      </c>
      <c r="AA38" s="215"/>
      <c r="AB38" s="215"/>
      <c r="AC38" s="215"/>
      <c r="AD38" s="215"/>
      <c r="AE38" s="215"/>
      <c r="AF38" s="216"/>
      <c r="AG38" s="116"/>
      <c r="AH38" s="117"/>
      <c r="AI38" s="124"/>
      <c r="AJ38" s="116"/>
      <c r="AK38" s="117"/>
      <c r="AL38" s="124"/>
    </row>
    <row r="39" spans="1:38" outlineLevel="1" x14ac:dyDescent="0.25">
      <c r="A39" s="220" t="s">
        <v>47</v>
      </c>
      <c r="B39" s="106"/>
      <c r="C39" s="106"/>
      <c r="D39" s="106"/>
      <c r="E39" s="174"/>
      <c r="F39" s="107"/>
      <c r="G39" s="107"/>
      <c r="H39" s="107"/>
      <c r="I39" s="107"/>
      <c r="J39" s="107"/>
      <c r="K39" s="107"/>
      <c r="L39" s="118"/>
      <c r="M39" s="119"/>
      <c r="N39" s="119"/>
      <c r="O39" s="109"/>
      <c r="P39" s="109"/>
      <c r="Q39" s="109"/>
      <c r="R39" s="109"/>
      <c r="S39" s="110"/>
      <c r="T39" s="111"/>
      <c r="U39" s="111"/>
      <c r="V39" s="111"/>
      <c r="W39" s="111"/>
      <c r="X39" s="111"/>
      <c r="Y39" s="111"/>
      <c r="Z39" s="147">
        <f>IF(SUM($AA39:$AF39)&lt;&gt;0, SUM($AA39:$AF39), 640*INDEX('Cities &amp; Towns'!$F$4:$F$259, MATCH($A39, 'Cities &amp; Towns'!$A$4:$A$259, 0)))</f>
        <v>20032</v>
      </c>
      <c r="AA39" s="213"/>
      <c r="AB39" s="213"/>
      <c r="AC39" s="213"/>
      <c r="AD39" s="213"/>
      <c r="AE39" s="213"/>
      <c r="AF39" s="214"/>
      <c r="AG39" s="110"/>
      <c r="AH39" s="111"/>
      <c r="AI39" s="122"/>
      <c r="AJ39" s="110"/>
      <c r="AK39" s="111"/>
      <c r="AL39" s="123"/>
    </row>
    <row r="40" spans="1:38" outlineLevel="1" x14ac:dyDescent="0.25">
      <c r="A40" s="221" t="s">
        <v>7</v>
      </c>
      <c r="B40" s="112"/>
      <c r="C40" s="112"/>
      <c r="D40" s="112"/>
      <c r="E40" s="175"/>
      <c r="F40" s="120"/>
      <c r="G40" s="120"/>
      <c r="H40" s="120"/>
      <c r="I40" s="120"/>
      <c r="J40" s="120"/>
      <c r="K40" s="120"/>
      <c r="L40" s="114"/>
      <c r="M40" s="115"/>
      <c r="N40" s="115"/>
      <c r="O40" s="115"/>
      <c r="P40" s="115"/>
      <c r="Q40" s="115"/>
      <c r="R40" s="115"/>
      <c r="S40" s="116"/>
      <c r="T40" s="117"/>
      <c r="U40" s="117"/>
      <c r="V40" s="117"/>
      <c r="W40" s="117"/>
      <c r="X40" s="117"/>
      <c r="Y40" s="117"/>
      <c r="Z40" s="147">
        <f>IF(SUM($AA40:$AF40)&lt;&gt;0, SUM($AA40:$AF40), 640*INDEX('Cities &amp; Towns'!$F$4:$F$259, MATCH($A40, 'Cities &amp; Towns'!$A$4:$A$259, 0)))</f>
        <v>23552</v>
      </c>
      <c r="AA40" s="215"/>
      <c r="AB40" s="215"/>
      <c r="AC40" s="215"/>
      <c r="AD40" s="215"/>
      <c r="AE40" s="215"/>
      <c r="AF40" s="216"/>
      <c r="AG40" s="116"/>
      <c r="AH40" s="117"/>
      <c r="AI40" s="124"/>
      <c r="AJ40" s="116"/>
      <c r="AK40" s="117"/>
      <c r="AL40" s="124"/>
    </row>
    <row r="41" spans="1:38" outlineLevel="1" x14ac:dyDescent="0.25">
      <c r="A41" s="220" t="s">
        <v>48</v>
      </c>
      <c r="B41" s="106"/>
      <c r="C41" s="106"/>
      <c r="D41" s="106"/>
      <c r="E41" s="174"/>
      <c r="F41" s="107"/>
      <c r="G41" s="107"/>
      <c r="H41" s="107"/>
      <c r="I41" s="107"/>
      <c r="J41" s="107"/>
      <c r="K41" s="107"/>
      <c r="L41" s="118"/>
      <c r="M41" s="119"/>
      <c r="N41" s="119"/>
      <c r="O41" s="109"/>
      <c r="P41" s="109"/>
      <c r="Q41" s="109"/>
      <c r="R41" s="109"/>
      <c r="S41" s="110"/>
      <c r="T41" s="111"/>
      <c r="U41" s="111"/>
      <c r="V41" s="111"/>
      <c r="W41" s="111"/>
      <c r="X41" s="111"/>
      <c r="Y41" s="111"/>
      <c r="Z41" s="147">
        <f>IF(SUM($AA41:$AF41)&lt;&gt;0, SUM($AA41:$AF41), 640*INDEX('Cities &amp; Towns'!$F$4:$F$259, MATCH($A41, 'Cities &amp; Towns'!$A$4:$A$259, 0)))</f>
        <v>3731.2</v>
      </c>
      <c r="AA41" s="213"/>
      <c r="AB41" s="213"/>
      <c r="AC41" s="213"/>
      <c r="AD41" s="213"/>
      <c r="AE41" s="213"/>
      <c r="AF41" s="214"/>
      <c r="AG41" s="110"/>
      <c r="AH41" s="111"/>
      <c r="AI41" s="122"/>
      <c r="AJ41" s="110"/>
      <c r="AK41" s="111"/>
      <c r="AL41" s="123"/>
    </row>
    <row r="42" spans="1:38" outlineLevel="1" x14ac:dyDescent="0.25">
      <c r="A42" s="221" t="s">
        <v>49</v>
      </c>
      <c r="B42" s="112"/>
      <c r="C42" s="112"/>
      <c r="D42" s="112"/>
      <c r="E42" s="175"/>
      <c r="F42" s="120"/>
      <c r="G42" s="120"/>
      <c r="H42" s="120"/>
      <c r="I42" s="120"/>
      <c r="J42" s="120"/>
      <c r="K42" s="120"/>
      <c r="L42" s="114"/>
      <c r="M42" s="115"/>
      <c r="N42" s="115"/>
      <c r="O42" s="115"/>
      <c r="P42" s="115"/>
      <c r="Q42" s="115"/>
      <c r="R42" s="115"/>
      <c r="S42" s="116"/>
      <c r="T42" s="117"/>
      <c r="U42" s="117"/>
      <c r="V42" s="117"/>
      <c r="W42" s="117"/>
      <c r="X42" s="117"/>
      <c r="Y42" s="117"/>
      <c r="Z42" s="147">
        <f>IF(SUM($AA42:$AF42)&lt;&gt;0, SUM($AA42:$AF42), 640*INDEX('Cities &amp; Towns'!$F$4:$F$259, MATCH($A42, 'Cities &amp; Towns'!$A$4:$A$259, 0)))</f>
        <v>26688</v>
      </c>
      <c r="AA42" s="215"/>
      <c r="AB42" s="215"/>
      <c r="AC42" s="215"/>
      <c r="AD42" s="215"/>
      <c r="AE42" s="215"/>
      <c r="AF42" s="216"/>
      <c r="AG42" s="116"/>
      <c r="AH42" s="117"/>
      <c r="AI42" s="124"/>
      <c r="AJ42" s="116"/>
      <c r="AK42" s="117"/>
      <c r="AL42" s="124"/>
    </row>
    <row r="43" spans="1:38" outlineLevel="1" x14ac:dyDescent="0.25">
      <c r="A43" s="220" t="s">
        <v>32</v>
      </c>
      <c r="B43" s="106"/>
      <c r="C43" s="106"/>
      <c r="D43" s="106"/>
      <c r="E43" s="174"/>
      <c r="F43" s="107"/>
      <c r="G43" s="107"/>
      <c r="H43" s="107"/>
      <c r="I43" s="107"/>
      <c r="J43" s="107"/>
      <c r="K43" s="107"/>
      <c r="L43" s="118"/>
      <c r="M43" s="119"/>
      <c r="N43" s="119"/>
      <c r="O43" s="109"/>
      <c r="P43" s="109"/>
      <c r="Q43" s="109"/>
      <c r="R43" s="109"/>
      <c r="S43" s="110"/>
      <c r="T43" s="111"/>
      <c r="U43" s="111"/>
      <c r="V43" s="111"/>
      <c r="W43" s="111"/>
      <c r="X43" s="111"/>
      <c r="Y43" s="111"/>
      <c r="Z43" s="147">
        <f>IF(SUM($AA43:$AF43)&lt;&gt;0, SUM($AA43:$AF43), 640*INDEX('Cities &amp; Towns'!$F$4:$F$259, MATCH($A43, 'Cities &amp; Towns'!$A$4:$A$259, 0)))</f>
        <v>25088</v>
      </c>
      <c r="AA43" s="213"/>
      <c r="AB43" s="213"/>
      <c r="AC43" s="213"/>
      <c r="AD43" s="213"/>
      <c r="AE43" s="213"/>
      <c r="AF43" s="214"/>
      <c r="AG43" s="110"/>
      <c r="AH43" s="111"/>
      <c r="AI43" s="122"/>
      <c r="AJ43" s="110"/>
      <c r="AK43" s="111"/>
      <c r="AL43" s="123"/>
    </row>
    <row r="44" spans="1:38" outlineLevel="1" x14ac:dyDescent="0.25">
      <c r="A44" s="221" t="s">
        <v>8</v>
      </c>
      <c r="B44" s="112"/>
      <c r="C44" s="112"/>
      <c r="D44" s="112"/>
      <c r="E44" s="175"/>
      <c r="F44" s="120"/>
      <c r="G44" s="120"/>
      <c r="H44" s="120"/>
      <c r="I44" s="120"/>
      <c r="J44" s="120"/>
      <c r="K44" s="120"/>
      <c r="L44" s="114"/>
      <c r="M44" s="115"/>
      <c r="N44" s="115"/>
      <c r="O44" s="115"/>
      <c r="P44" s="115"/>
      <c r="Q44" s="115"/>
      <c r="R44" s="115"/>
      <c r="S44" s="116"/>
      <c r="T44" s="117"/>
      <c r="U44" s="117"/>
      <c r="V44" s="117"/>
      <c r="W44" s="117"/>
      <c r="X44" s="117"/>
      <c r="Y44" s="117"/>
      <c r="Z44" s="147">
        <f>IF(SUM($AA44:$AF44)&lt;&gt;0, SUM($AA44:$AF44), 640*INDEX('Cities &amp; Towns'!$F$4:$F$259, MATCH($A44, 'Cities &amp; Towns'!$A$4:$A$259, 0)))</f>
        <v>29824</v>
      </c>
      <c r="AA44" s="215"/>
      <c r="AB44" s="215"/>
      <c r="AC44" s="215"/>
      <c r="AD44" s="215"/>
      <c r="AE44" s="215"/>
      <c r="AF44" s="216"/>
      <c r="AG44" s="116"/>
      <c r="AH44" s="117"/>
      <c r="AI44" s="124"/>
      <c r="AJ44" s="116"/>
      <c r="AK44" s="117"/>
      <c r="AL44" s="124"/>
    </row>
    <row r="45" spans="1:38" outlineLevel="1" x14ac:dyDescent="0.25">
      <c r="A45" s="220" t="s">
        <v>9</v>
      </c>
      <c r="B45" s="106"/>
      <c r="C45" s="106"/>
      <c r="D45" s="106"/>
      <c r="E45" s="174"/>
      <c r="F45" s="107"/>
      <c r="G45" s="107"/>
      <c r="H45" s="107"/>
      <c r="I45" s="107"/>
      <c r="J45" s="107"/>
      <c r="K45" s="107"/>
      <c r="L45" s="118"/>
      <c r="M45" s="119"/>
      <c r="N45" s="119"/>
      <c r="O45" s="109"/>
      <c r="P45" s="109"/>
      <c r="Q45" s="109"/>
      <c r="R45" s="109"/>
      <c r="S45" s="110"/>
      <c r="T45" s="111"/>
      <c r="U45" s="111"/>
      <c r="V45" s="111"/>
      <c r="W45" s="111"/>
      <c r="X45" s="111"/>
      <c r="Y45" s="111"/>
      <c r="Z45" s="147">
        <f>IF(SUM($AA45:$AF45)&lt;&gt;0, SUM($AA45:$AF45), 640*INDEX('Cities &amp; Towns'!$F$4:$F$259, MATCH($A45, 'Cities &amp; Towns'!$A$4:$A$259, 0)))</f>
        <v>23360</v>
      </c>
      <c r="AA45" s="213"/>
      <c r="AB45" s="213"/>
      <c r="AC45" s="213"/>
      <c r="AD45" s="213"/>
      <c r="AE45" s="213"/>
      <c r="AF45" s="214"/>
      <c r="AG45" s="110"/>
      <c r="AH45" s="111"/>
      <c r="AI45" s="122"/>
      <c r="AJ45" s="110"/>
      <c r="AK45" s="111"/>
      <c r="AL45" s="123"/>
    </row>
    <row r="46" spans="1:38" outlineLevel="1" x14ac:dyDescent="0.25">
      <c r="A46" s="221" t="s">
        <v>10</v>
      </c>
      <c r="B46" s="112"/>
      <c r="C46" s="112"/>
      <c r="D46" s="112"/>
      <c r="E46" s="175"/>
      <c r="F46" s="120"/>
      <c r="G46" s="120"/>
      <c r="H46" s="120"/>
      <c r="I46" s="120"/>
      <c r="J46" s="120"/>
      <c r="K46" s="120"/>
      <c r="L46" s="114"/>
      <c r="M46" s="115"/>
      <c r="N46" s="115"/>
      <c r="O46" s="115"/>
      <c r="P46" s="115"/>
      <c r="Q46" s="115"/>
      <c r="R46" s="115"/>
      <c r="S46" s="116"/>
      <c r="T46" s="117"/>
      <c r="U46" s="117"/>
      <c r="V46" s="117"/>
      <c r="W46" s="117"/>
      <c r="X46" s="117"/>
      <c r="Y46" s="117"/>
      <c r="Z46" s="147">
        <f>IF(SUM($AA46:$AF46)&lt;&gt;0, SUM($AA46:$AF46), 640*INDEX('Cities &amp; Towns'!$F$4:$F$259, MATCH($A46, 'Cities &amp; Towns'!$A$4:$A$259, 0)))</f>
        <v>20800</v>
      </c>
      <c r="AA46" s="215"/>
      <c r="AB46" s="215"/>
      <c r="AC46" s="215"/>
      <c r="AD46" s="215"/>
      <c r="AE46" s="215"/>
      <c r="AF46" s="216"/>
      <c r="AG46" s="116"/>
      <c r="AH46" s="117"/>
      <c r="AI46" s="124"/>
      <c r="AJ46" s="116"/>
      <c r="AK46" s="117"/>
      <c r="AL46" s="124"/>
    </row>
    <row r="47" spans="1:38" outlineLevel="1" x14ac:dyDescent="0.25">
      <c r="A47" s="220" t="s">
        <v>11</v>
      </c>
      <c r="B47" s="106"/>
      <c r="C47" s="106"/>
      <c r="D47" s="106"/>
      <c r="E47" s="174"/>
      <c r="F47" s="107"/>
      <c r="G47" s="107"/>
      <c r="H47" s="107"/>
      <c r="I47" s="107"/>
      <c r="J47" s="107"/>
      <c r="K47" s="107"/>
      <c r="L47" s="118"/>
      <c r="M47" s="119"/>
      <c r="N47" s="119"/>
      <c r="O47" s="109"/>
      <c r="P47" s="109"/>
      <c r="Q47" s="109"/>
      <c r="R47" s="109"/>
      <c r="S47" s="110"/>
      <c r="T47" s="111"/>
      <c r="U47" s="111"/>
      <c r="V47" s="111"/>
      <c r="W47" s="111"/>
      <c r="X47" s="111"/>
      <c r="Y47" s="111"/>
      <c r="Z47" s="147">
        <f>IF(SUM($AA47:$AF47)&lt;&gt;0, SUM($AA47:$AF47), 640*INDEX('Cities &amp; Towns'!$F$4:$F$259, MATCH($A47, 'Cities &amp; Towns'!$A$4:$A$259, 0)))</f>
        <v>23296</v>
      </c>
      <c r="AA47" s="213"/>
      <c r="AB47" s="213"/>
      <c r="AC47" s="213"/>
      <c r="AD47" s="213"/>
      <c r="AE47" s="213"/>
      <c r="AF47" s="214"/>
      <c r="AG47" s="110"/>
      <c r="AH47" s="111"/>
      <c r="AI47" s="122"/>
      <c r="AJ47" s="110"/>
      <c r="AK47" s="111"/>
      <c r="AL47" s="123"/>
    </row>
    <row r="48" spans="1:38" outlineLevel="1" x14ac:dyDescent="0.25">
      <c r="A48" s="221" t="s">
        <v>12</v>
      </c>
      <c r="B48" s="112"/>
      <c r="C48" s="112"/>
      <c r="D48" s="112"/>
      <c r="E48" s="175"/>
      <c r="F48" s="120"/>
      <c r="G48" s="120"/>
      <c r="H48" s="120"/>
      <c r="I48" s="120"/>
      <c r="J48" s="120"/>
      <c r="K48" s="120"/>
      <c r="L48" s="114"/>
      <c r="M48" s="115"/>
      <c r="N48" s="115"/>
      <c r="O48" s="115"/>
      <c r="P48" s="115"/>
      <c r="Q48" s="115"/>
      <c r="R48" s="115"/>
      <c r="S48" s="116"/>
      <c r="T48" s="117"/>
      <c r="U48" s="117"/>
      <c r="V48" s="117"/>
      <c r="W48" s="117"/>
      <c r="X48" s="117"/>
      <c r="Y48" s="117"/>
      <c r="Z48" s="147">
        <f>IF(SUM($AA48:$AF48)&lt;&gt;0, SUM($AA48:$AF48), 640*INDEX('Cities &amp; Towns'!$F$4:$F$259, MATCH($A48, 'Cities &amp; Towns'!$A$4:$A$259, 0)))</f>
        <v>7936</v>
      </c>
      <c r="AA48" s="215"/>
      <c r="AB48" s="215"/>
      <c r="AC48" s="215"/>
      <c r="AD48" s="215"/>
      <c r="AE48" s="215"/>
      <c r="AF48" s="216"/>
      <c r="AG48" s="116"/>
      <c r="AH48" s="117"/>
      <c r="AI48" s="124"/>
      <c r="AJ48" s="116"/>
      <c r="AK48" s="117"/>
      <c r="AL48" s="124"/>
    </row>
    <row r="49" spans="1:38" outlineLevel="1" x14ac:dyDescent="0.25">
      <c r="A49" s="220" t="s">
        <v>13</v>
      </c>
      <c r="B49" s="106"/>
      <c r="C49" s="106"/>
      <c r="D49" s="106"/>
      <c r="E49" s="174"/>
      <c r="F49" s="107"/>
      <c r="G49" s="107"/>
      <c r="H49" s="107"/>
      <c r="I49" s="107"/>
      <c r="J49" s="107"/>
      <c r="K49" s="107"/>
      <c r="L49" s="118"/>
      <c r="M49" s="119"/>
      <c r="N49" s="119"/>
      <c r="O49" s="109"/>
      <c r="P49" s="109"/>
      <c r="Q49" s="109"/>
      <c r="R49" s="109"/>
      <c r="S49" s="110"/>
      <c r="T49" s="111"/>
      <c r="U49" s="111"/>
      <c r="V49" s="111"/>
      <c r="W49" s="111"/>
      <c r="X49" s="111"/>
      <c r="Y49" s="111"/>
      <c r="Z49" s="147">
        <f>IF(SUM($AA49:$AF49)&lt;&gt;0, SUM($AA49:$AF49), 640*INDEX('Cities &amp; Towns'!$F$4:$F$259, MATCH($A49, 'Cities &amp; Towns'!$A$4:$A$259, 0)))</f>
        <v>24448</v>
      </c>
      <c r="AA49" s="213"/>
      <c r="AB49" s="213"/>
      <c r="AC49" s="213"/>
      <c r="AD49" s="213"/>
      <c r="AE49" s="213"/>
      <c r="AF49" s="214"/>
      <c r="AG49" s="110"/>
      <c r="AH49" s="111"/>
      <c r="AI49" s="122"/>
      <c r="AJ49" s="110"/>
      <c r="AK49" s="111"/>
      <c r="AL49" s="123"/>
    </row>
    <row r="50" spans="1:38" outlineLevel="1" x14ac:dyDescent="0.25">
      <c r="A50" s="221" t="s">
        <v>50</v>
      </c>
      <c r="B50" s="112"/>
      <c r="C50" s="112"/>
      <c r="D50" s="112"/>
      <c r="E50" s="175"/>
      <c r="F50" s="120"/>
      <c r="G50" s="120"/>
      <c r="H50" s="120"/>
      <c r="I50" s="120"/>
      <c r="J50" s="120"/>
      <c r="K50" s="120"/>
      <c r="L50" s="114"/>
      <c r="M50" s="115"/>
      <c r="N50" s="115"/>
      <c r="O50" s="115"/>
      <c r="P50" s="115"/>
      <c r="Q50" s="115"/>
      <c r="R50" s="115"/>
      <c r="S50" s="116"/>
      <c r="T50" s="117"/>
      <c r="U50" s="117"/>
      <c r="V50" s="117"/>
      <c r="W50" s="117"/>
      <c r="X50" s="117"/>
      <c r="Y50" s="117"/>
      <c r="Z50" s="147">
        <f>IF(SUM($AA50:$AF50)&lt;&gt;0, SUM($AA50:$AF50), 640*INDEX('Cities &amp; Towns'!$F$4:$F$259, MATCH($A50, 'Cities &amp; Towns'!$A$4:$A$259, 0)))</f>
        <v>23104</v>
      </c>
      <c r="AA50" s="215"/>
      <c r="AB50" s="215"/>
      <c r="AC50" s="215"/>
      <c r="AD50" s="215"/>
      <c r="AE50" s="215"/>
      <c r="AF50" s="216"/>
      <c r="AG50" s="116"/>
      <c r="AH50" s="117"/>
      <c r="AI50" s="124"/>
      <c r="AJ50" s="116"/>
      <c r="AK50" s="117"/>
      <c r="AL50" s="124"/>
    </row>
    <row r="51" spans="1:38" outlineLevel="1" x14ac:dyDescent="0.25">
      <c r="A51" s="220" t="s">
        <v>33</v>
      </c>
      <c r="B51" s="106"/>
      <c r="C51" s="106"/>
      <c r="D51" s="106"/>
      <c r="E51" s="174"/>
      <c r="F51" s="107"/>
      <c r="G51" s="107"/>
      <c r="H51" s="107"/>
      <c r="I51" s="107"/>
      <c r="J51" s="107"/>
      <c r="K51" s="107"/>
      <c r="L51" s="118"/>
      <c r="M51" s="119"/>
      <c r="N51" s="119"/>
      <c r="O51" s="109"/>
      <c r="P51" s="109"/>
      <c r="Q51" s="109"/>
      <c r="R51" s="109"/>
      <c r="S51" s="110"/>
      <c r="T51" s="111"/>
      <c r="U51" s="111"/>
      <c r="V51" s="111"/>
      <c r="W51" s="111"/>
      <c r="X51" s="111"/>
      <c r="Y51" s="111"/>
      <c r="Z51" s="147">
        <f>IF(SUM($AA51:$AF51)&lt;&gt;0, SUM($AA51:$AF51), 640*INDEX('Cities &amp; Towns'!$F$4:$F$259, MATCH($A51, 'Cities &amp; Towns'!$A$4:$A$259, 0)))</f>
        <v>27520</v>
      </c>
      <c r="AA51" s="213"/>
      <c r="AB51" s="213"/>
      <c r="AC51" s="213"/>
      <c r="AD51" s="213"/>
      <c r="AE51" s="213"/>
      <c r="AF51" s="214"/>
      <c r="AG51" s="110"/>
      <c r="AH51" s="111"/>
      <c r="AI51" s="122"/>
      <c r="AJ51" s="110"/>
      <c r="AK51" s="111"/>
      <c r="AL51" s="123"/>
    </row>
    <row r="52" spans="1:38" outlineLevel="1" x14ac:dyDescent="0.25">
      <c r="A52" s="221" t="s">
        <v>14</v>
      </c>
      <c r="B52" s="112"/>
      <c r="C52" s="112"/>
      <c r="D52" s="112"/>
      <c r="E52" s="175"/>
      <c r="F52" s="120"/>
      <c r="G52" s="120"/>
      <c r="H52" s="120"/>
      <c r="I52" s="120"/>
      <c r="J52" s="120"/>
      <c r="K52" s="120"/>
      <c r="L52" s="114"/>
      <c r="M52" s="115"/>
      <c r="N52" s="115"/>
      <c r="O52" s="115"/>
      <c r="P52" s="115"/>
      <c r="Q52" s="115"/>
      <c r="R52" s="115"/>
      <c r="S52" s="116"/>
      <c r="T52" s="117"/>
      <c r="U52" s="117"/>
      <c r="V52" s="117"/>
      <c r="W52" s="117"/>
      <c r="X52" s="117"/>
      <c r="Y52" s="117"/>
      <c r="Z52" s="147">
        <f>IF(SUM($AA52:$AF52)&lt;&gt;0, SUM($AA52:$AF52), 640*INDEX('Cities &amp; Towns'!$F$4:$F$259, MATCH($A52, 'Cities &amp; Towns'!$A$4:$A$259, 0)))</f>
        <v>24704</v>
      </c>
      <c r="AA52" s="215"/>
      <c r="AB52" s="215"/>
      <c r="AC52" s="215"/>
      <c r="AD52" s="215"/>
      <c r="AE52" s="215"/>
      <c r="AF52" s="216"/>
      <c r="AG52" s="116"/>
      <c r="AH52" s="117"/>
      <c r="AI52" s="124"/>
      <c r="AJ52" s="116"/>
      <c r="AK52" s="117"/>
      <c r="AL52" s="124"/>
    </row>
    <row r="53" spans="1:38" outlineLevel="1" x14ac:dyDescent="0.25">
      <c r="A53" s="220" t="s">
        <v>15</v>
      </c>
      <c r="B53" s="106"/>
      <c r="C53" s="106"/>
      <c r="D53" s="106"/>
      <c r="E53" s="174"/>
      <c r="F53" s="107"/>
      <c r="G53" s="107"/>
      <c r="H53" s="107"/>
      <c r="I53" s="107"/>
      <c r="J53" s="107"/>
      <c r="K53" s="107"/>
      <c r="L53" s="118"/>
      <c r="M53" s="119"/>
      <c r="N53" s="119"/>
      <c r="O53" s="109"/>
      <c r="P53" s="109"/>
      <c r="Q53" s="109"/>
      <c r="R53" s="109"/>
      <c r="S53" s="110"/>
      <c r="T53" s="111"/>
      <c r="U53" s="111"/>
      <c r="V53" s="111"/>
      <c r="W53" s="111"/>
      <c r="X53" s="111"/>
      <c r="Y53" s="111"/>
      <c r="Z53" s="147">
        <f>IF(SUM($AA53:$AF53)&lt;&gt;0, SUM($AA53:$AF53), 640*INDEX('Cities &amp; Towns'!$F$4:$F$259, MATCH($A53, 'Cities &amp; Towns'!$A$4:$A$259, 0)))</f>
        <v>24512</v>
      </c>
      <c r="AA53" s="213"/>
      <c r="AB53" s="213"/>
      <c r="AC53" s="213"/>
      <c r="AD53" s="213"/>
      <c r="AE53" s="213"/>
      <c r="AF53" s="214"/>
      <c r="AG53" s="110"/>
      <c r="AH53" s="111"/>
      <c r="AI53" s="122"/>
      <c r="AJ53" s="110"/>
      <c r="AK53" s="111"/>
      <c r="AL53" s="123"/>
    </row>
    <row r="54" spans="1:38" outlineLevel="1" x14ac:dyDescent="0.25">
      <c r="A54" s="221" t="s">
        <v>51</v>
      </c>
      <c r="B54" s="112"/>
      <c r="C54" s="112"/>
      <c r="D54" s="112"/>
      <c r="E54" s="175"/>
      <c r="F54" s="120"/>
      <c r="G54" s="120"/>
      <c r="H54" s="120"/>
      <c r="I54" s="120"/>
      <c r="J54" s="120"/>
      <c r="K54" s="120"/>
      <c r="L54" s="114"/>
      <c r="M54" s="115"/>
      <c r="N54" s="115"/>
      <c r="O54" s="115"/>
      <c r="P54" s="115"/>
      <c r="Q54" s="115"/>
      <c r="R54" s="115"/>
      <c r="S54" s="116"/>
      <c r="T54" s="117"/>
      <c r="U54" s="117"/>
      <c r="V54" s="117"/>
      <c r="W54" s="117"/>
      <c r="X54" s="117"/>
      <c r="Y54" s="117"/>
      <c r="Z54" s="147">
        <f>IF(SUM($AA54:$AF54)&lt;&gt;0, SUM($AA54:$AF54), 640*INDEX('Cities &amp; Towns'!$F$4:$F$259, MATCH($A54, 'Cities &amp; Towns'!$A$4:$A$259, 0)))</f>
        <v>25728</v>
      </c>
      <c r="AA54" s="215"/>
      <c r="AB54" s="215"/>
      <c r="AC54" s="215"/>
      <c r="AD54" s="215"/>
      <c r="AE54" s="215"/>
      <c r="AF54" s="216"/>
      <c r="AG54" s="116"/>
      <c r="AH54" s="117"/>
      <c r="AI54" s="124"/>
      <c r="AJ54" s="116"/>
      <c r="AK54" s="117"/>
      <c r="AL54" s="124"/>
    </row>
    <row r="55" spans="1:38" outlineLevel="1" x14ac:dyDescent="0.25">
      <c r="A55" s="220" t="s">
        <v>52</v>
      </c>
      <c r="B55" s="106"/>
      <c r="C55" s="106"/>
      <c r="D55" s="106"/>
      <c r="E55" s="174"/>
      <c r="F55" s="107"/>
      <c r="G55" s="107"/>
      <c r="H55" s="107"/>
      <c r="I55" s="107"/>
      <c r="J55" s="107"/>
      <c r="K55" s="107"/>
      <c r="L55" s="118"/>
      <c r="M55" s="119"/>
      <c r="N55" s="119"/>
      <c r="O55" s="109"/>
      <c r="P55" s="109"/>
      <c r="Q55" s="109"/>
      <c r="R55" s="109"/>
      <c r="S55" s="110"/>
      <c r="T55" s="111"/>
      <c r="U55" s="111"/>
      <c r="V55" s="111"/>
      <c r="W55" s="111"/>
      <c r="X55" s="111"/>
      <c r="Y55" s="111"/>
      <c r="Z55" s="147">
        <f>IF(SUM($AA55:$AF55)&lt;&gt;0, SUM($AA55:$AF55), 640*INDEX('Cities &amp; Towns'!$F$4:$F$259, MATCH($A55, 'Cities &amp; Towns'!$A$4:$A$259, 0)))</f>
        <v>22080</v>
      </c>
      <c r="AA55" s="213"/>
      <c r="AB55" s="213"/>
      <c r="AC55" s="213"/>
      <c r="AD55" s="213"/>
      <c r="AE55" s="213"/>
      <c r="AF55" s="214"/>
      <c r="AG55" s="110"/>
      <c r="AH55" s="111"/>
      <c r="AI55" s="122"/>
      <c r="AJ55" s="110"/>
      <c r="AK55" s="111"/>
      <c r="AL55" s="123"/>
    </row>
    <row r="56" spans="1:38" outlineLevel="1" x14ac:dyDescent="0.25">
      <c r="A56" s="221" t="s">
        <v>16</v>
      </c>
      <c r="B56" s="112"/>
      <c r="C56" s="112"/>
      <c r="D56" s="112"/>
      <c r="E56" s="175"/>
      <c r="F56" s="120"/>
      <c r="G56" s="120"/>
      <c r="H56" s="120"/>
      <c r="I56" s="120"/>
      <c r="J56" s="120"/>
      <c r="K56" s="120"/>
      <c r="L56" s="114"/>
      <c r="M56" s="115"/>
      <c r="N56" s="115"/>
      <c r="O56" s="115"/>
      <c r="P56" s="115"/>
      <c r="Q56" s="115"/>
      <c r="R56" s="115"/>
      <c r="S56" s="116"/>
      <c r="T56" s="117"/>
      <c r="U56" s="117"/>
      <c r="V56" s="117"/>
      <c r="W56" s="117"/>
      <c r="X56" s="117"/>
      <c r="Y56" s="117"/>
      <c r="Z56" s="147">
        <f>IF(SUM($AA56:$AF56)&lt;&gt;0, SUM($AA56:$AF56), 640*INDEX('Cities &amp; Towns'!$F$4:$F$259, MATCH($A56, 'Cities &amp; Towns'!$A$4:$A$259, 0)))</f>
        <v>25280</v>
      </c>
      <c r="AA56" s="215"/>
      <c r="AB56" s="215"/>
      <c r="AC56" s="215"/>
      <c r="AD56" s="215"/>
      <c r="AE56" s="215"/>
      <c r="AF56" s="216"/>
      <c r="AG56" s="116"/>
      <c r="AH56" s="117"/>
      <c r="AI56" s="124"/>
      <c r="AJ56" s="116"/>
      <c r="AK56" s="117"/>
      <c r="AL56" s="124"/>
    </row>
    <row r="57" spans="1:38" x14ac:dyDescent="0.25">
      <c r="A57" s="222" t="s">
        <v>852</v>
      </c>
      <c r="B57" s="141" t="s">
        <v>1571</v>
      </c>
      <c r="C57" s="170" t="s">
        <v>1572</v>
      </c>
      <c r="D57" s="170" t="s">
        <v>1573</v>
      </c>
      <c r="E57" s="176" t="s">
        <v>853</v>
      </c>
      <c r="F57" s="142"/>
      <c r="G57" s="142"/>
      <c r="H57" s="142"/>
      <c r="I57" s="142"/>
      <c r="J57" s="142"/>
      <c r="K57" s="142"/>
      <c r="L57" s="143"/>
      <c r="M57" s="142"/>
      <c r="N57" s="142"/>
      <c r="O57" s="142"/>
      <c r="P57" s="142"/>
      <c r="Q57" s="142"/>
      <c r="R57" s="142"/>
      <c r="S57" s="45"/>
      <c r="T57" s="142"/>
      <c r="U57" s="142"/>
      <c r="V57" s="142"/>
      <c r="W57" s="142"/>
      <c r="X57" s="142"/>
      <c r="Y57" s="142"/>
      <c r="Z57" s="148"/>
      <c r="AA57" s="149"/>
      <c r="AB57" s="149"/>
      <c r="AC57" s="149"/>
      <c r="AD57" s="149"/>
      <c r="AE57" s="149"/>
      <c r="AF57" s="149"/>
      <c r="AG57" s="45"/>
      <c r="AH57" s="142"/>
      <c r="AI57" s="142"/>
      <c r="AJ57" s="45"/>
      <c r="AK57" s="142"/>
      <c r="AL57" s="144"/>
    </row>
    <row r="58" spans="1:38" outlineLevel="1" x14ac:dyDescent="0.25">
      <c r="A58" s="220" t="s">
        <v>34</v>
      </c>
      <c r="B58" s="38">
        <f>IF(ISBLANK($B5), INDEX('Cities &amp; Towns'!$E$4:$E$259, MATCH($A58, 'Cities &amp; Towns'!$A$4:$A$259, 0)), $B5)</f>
        <v>976</v>
      </c>
      <c r="C58" s="38">
        <f>IF(ISBLANK($C5), INDEX('Cities &amp; Towns'!$Q$4:$Q$259, MATCH($A58, 'Cities &amp; Towns'!$A$4:$A$259, 0)), $C5)</f>
        <v>357.49997999999999</v>
      </c>
      <c r="D58" s="234">
        <f xml:space="preserve"> IF(ISBLANK($D5), IF(INDEX('Cities &amp; Towns'!$Z$4:$Z$259, MATCH($A58, 'Cities &amp; Towns'!$A$4:$A$259, 0)) = 0, "", INDEX('Cities &amp; Towns'!$Z$4:$Z$259, MATCH($A58, 'Cities &amp; Towns'!$A$4:$A$259, 0))), $D5)</f>
        <v>3866.3389999999999</v>
      </c>
      <c r="E58" s="177" cm="1">
        <f t="array" ref="E58">IF(ISBLANK(E5), MAX(0, ($E$3-SUM($E$5:$E$56))*(IF($B$3=0, 0, $B$3*$B58/SUM(IF(ISBLANK(E$5:E$56), B$58:B$109, 0))) + IF($C$3=0, 0, $C$3*$C58/SUM(IF(ISBLANK(E$5:E$56), C$58:C$109, 0))) + IF($D$3=0, 0, $D$3*$D58/SUM(IF(ISBLANK(E$5:E$56), D$58:D$109, 0))) + IF(1-SUM($B$3:$D$3)&lt;=0, 0, ((1-SUM($B$3:$D$3))*$Z58/SUM(IF(ISBLANK(E$5:E$56), Z$58:Z$109, 0)))))), E5)</f>
        <v>323.65462962638043</v>
      </c>
      <c r="F58" s="40">
        <f t="shared" ref="F58:K58" si="1">IF(ISBLANK(F5),F$3,F5)</f>
        <v>0.6</v>
      </c>
      <c r="G58" s="40">
        <f t="shared" si="1"/>
        <v>0.1</v>
      </c>
      <c r="H58" s="40">
        <f t="shared" si="1"/>
        <v>0.25</v>
      </c>
      <c r="I58" s="40">
        <f t="shared" si="1"/>
        <v>0</v>
      </c>
      <c r="J58" s="40">
        <f t="shared" si="1"/>
        <v>0</v>
      </c>
      <c r="K58" s="40">
        <f t="shared" si="1"/>
        <v>0.05</v>
      </c>
      <c r="L58" s="44">
        <f>IF(ISBLANK($L5), SUM($M58:$R58), $L5)</f>
        <v>0.21101523376798076</v>
      </c>
      <c r="M58" s="41">
        <f t="shared" ref="M58:R58" si="2">IF(ISBLANK(M5), IF(ISBLANK($L5), MAX(0, (M$3-SUM(M$5:M$56))*(IF($B$3=0, 0, $B$3*$B58/SUM($B$58:$B$109)) + IF($C$3=0, 0, $C$3*$C58/SUM($C$58:$C$109)) + IF($D$3=0, 0, $D$3*$D58/SUM($D$58:$D$109)) + (1-SUM($B$3:$D$3))*IF(SUM(AA$58:AA$109)=0, $Z58/SUM($Z$58:$Z$109), AA58/SUM(AA$58:AA$109)))), $L5*(M$3/$L$3)), M5)</f>
        <v>0.14770802395137553</v>
      </c>
      <c r="N58" s="41">
        <f t="shared" si="2"/>
        <v>1.858450256466098E-2</v>
      </c>
      <c r="O58" s="41">
        <f t="shared" si="2"/>
        <v>4.1030006653159867E-2</v>
      </c>
      <c r="P58" s="41">
        <f t="shared" si="2"/>
        <v>0</v>
      </c>
      <c r="Q58" s="41">
        <f t="shared" si="2"/>
        <v>0</v>
      </c>
      <c r="R58" s="41">
        <f t="shared" si="2"/>
        <v>3.6927005987843877E-3</v>
      </c>
      <c r="S58" s="44">
        <f t="shared" ref="S58:S109" si="3">SUM(T58:Y58)</f>
        <v>9.1735260200000006</v>
      </c>
      <c r="T58" s="41">
        <f>IF(ISBLANK(T5),AA58/INDEX(Constants!$B$2:$B$8, MATCH(T$2, Constants!$A$2:$A$8, 0)),T5)</f>
        <v>0</v>
      </c>
      <c r="U58" s="41">
        <f>IF(ISBLANK(U5),AB58/INDEX(Constants!$B$2:$B$8, MATCH(U$2, Constants!$A$2:$A$8, 0)),U5)</f>
        <v>9.1735260200000006</v>
      </c>
      <c r="V58" s="41">
        <f>IF(ISBLANK(V5),AC58/INDEX(Constants!$B$2:$B$8, MATCH(V$2, Constants!$A$2:$A$8, 0)),V5)</f>
        <v>0</v>
      </c>
      <c r="W58" s="41">
        <f>IF(ISBLANK(W5),AD58/INDEX(Constants!$B$2:$B$8, MATCH(W$2, Constants!$A$2:$A$8, 0)),W5)</f>
        <v>0</v>
      </c>
      <c r="X58" s="41">
        <f>IF(ISBLANK(X5),AE58/INDEX(Constants!$B$2:$B$8, MATCH(X$2, Constants!$A$2:$A$8, 0)),X5)</f>
        <v>0</v>
      </c>
      <c r="Y58" s="41">
        <f>IF(ISBLANK(Y5),AF58/INDEX(Constants!$B$2:$B$8, MATCH(Y$2, Constants!$A$2:$A$8, 0)),Y5)</f>
        <v>0</v>
      </c>
      <c r="Z58" s="39">
        <f>IF(SUM($AA58, $AC58:$AF58)&lt;&gt;0, SUM($AA58:$AF58), $Z5+$AB58)</f>
        <v>24653.76028903</v>
      </c>
      <c r="AA58" s="150">
        <f>AA5</f>
        <v>0</v>
      </c>
      <c r="AB58" s="150">
        <f>IF(ISBLANK($AB5), INDEX('Cities &amp; Towns'!$G$4:$G$259, MATCH($A5, 'Cities &amp; Towns'!$A$4:$A$259, 0)), $AB5)</f>
        <v>13.760289030000001</v>
      </c>
      <c r="AC58" s="150">
        <f>AC5</f>
        <v>0</v>
      </c>
      <c r="AD58" s="150">
        <f>AD5</f>
        <v>0</v>
      </c>
      <c r="AE58" s="150">
        <f>AE5</f>
        <v>0</v>
      </c>
      <c r="AF58" s="150">
        <f>AF5</f>
        <v>0</v>
      </c>
      <c r="AG58" s="43"/>
      <c r="AH58" s="42"/>
      <c r="AI58" s="41">
        <f>INDEX('Cities &amp; Towns'!$Y$4:$Y$259, MATCH($A58, 'Cities &amp; Towns'!$A$4:$A$259, 0))</f>
        <v>0</v>
      </c>
      <c r="AJ58" s="43"/>
      <c r="AK58" s="42"/>
      <c r="AL58" s="66">
        <f t="shared" ref="AL58:AL109" si="4">IF($L58&gt;$AI58, 1, "")</f>
        <v>1</v>
      </c>
    </row>
    <row r="59" spans="1:38" outlineLevel="1" x14ac:dyDescent="0.25">
      <c r="A59" s="221" t="s">
        <v>17</v>
      </c>
      <c r="B59" s="1">
        <f>IF(ISBLANK($B26), INDEX('Cities &amp; Towns'!$E$4:$E$259, MATCH($A59, 'Cities &amp; Towns'!$A$4:$A$259, 0)), $B26)</f>
        <v>21</v>
      </c>
      <c r="C59" s="1">
        <f>IF(ISBLANK($C26), INDEX('Cities &amp; Towns'!$Q$4:$Q$259, MATCH($A59, 'Cities &amp; Towns'!$A$4:$A$259, 0)), $C26)</f>
        <v>0</v>
      </c>
      <c r="D59" s="1" t="str">
        <f xml:space="preserve"> IF(ISBLANK($D6), IF(INDEX('Cities &amp; Towns'!$Z$4:$Z$259, MATCH($A59, 'Cities &amp; Towns'!$A$4:$A$259, 0)) = 0, "", INDEX('Cities &amp; Towns'!$Z$4:$Z$259, MATCH($A59, 'Cities &amp; Towns'!$A$4:$A$259, 0))), $D6)</f>
        <v/>
      </c>
      <c r="E59" s="178" cm="1">
        <f t="array" ref="E59">IF(ISBLANK(E26), MAX(0, ($E$3-SUM($E$5:$E$56))*(IF($B$3=0, 0, $B$3*$B59/SUM(IF(ISBLANK(E$5:E$56), B$58:B$109, 0))) + IF($C$3=0, 0, $C$3*$C59/SUM(IF(ISBLANK(E$5:E$56), C$58:C$109, 0))) + IF($D$3=0, 0, $D$3*$D59/SUM(IF(ISBLANK(E$5:E$56), D$58:D$109, 0))) + IF(1-SUM($B$3:$D$3)&lt;=0, 0, ((1-SUM($B$3:$D$3))*$Z59/SUM(IF(ISBLANK(E$5:E$56), Z$58:Z$109, 0)))))), E26)</f>
        <v>271.49247749710611</v>
      </c>
      <c r="F59" s="14">
        <f t="shared" ref="F59:K61" si="5">IF(ISBLANK(F26),F$3,F26)</f>
        <v>0.6</v>
      </c>
      <c r="G59" s="14">
        <f t="shared" si="5"/>
        <v>0.1</v>
      </c>
      <c r="H59" s="14">
        <f t="shared" si="5"/>
        <v>0.25</v>
      </c>
      <c r="I59" s="14">
        <f t="shared" si="5"/>
        <v>0</v>
      </c>
      <c r="J59" s="14">
        <f t="shared" si="5"/>
        <v>0</v>
      </c>
      <c r="K59" s="14">
        <f t="shared" si="5"/>
        <v>0.05</v>
      </c>
      <c r="L59" s="4">
        <f>IF(ISBLANK($L26), SUM($M59:$R59), $L26)</f>
        <v>0.16848429431506134</v>
      </c>
      <c r="M59" s="3">
        <f t="shared" ref="M59:R61" si="6">IF(ISBLANK(M26), IF(ISBLANK($L26), MAX(0, (M$3-SUM(M$5:M$56))*(IF($B$3=0, 0, $B$3*$B59/SUM($B$58:$B$109)) + IF($C$3=0, 0, $C$3*$C59/SUM($C$58:$C$109)) + IF($D$3=0, 0, $D$3*$D59/SUM($D$58:$D$109)) + (1-SUM($B$3:$D$3))*IF(SUM(AA$58:AA$109)=0, $Z59/SUM($Z$58:$Z$109), AA59/SUM(AA$58:AA$109)))), $L26*(M$3/$L$3)), M26)</f>
        <v>0.12390249883047627</v>
      </c>
      <c r="N59" s="3">
        <f t="shared" si="6"/>
        <v>7.0668722275797581E-3</v>
      </c>
      <c r="O59" s="3">
        <f t="shared" si="6"/>
        <v>3.4417360786243405E-2</v>
      </c>
      <c r="P59" s="3">
        <f t="shared" si="6"/>
        <v>0</v>
      </c>
      <c r="Q59" s="3">
        <f t="shared" si="6"/>
        <v>0</v>
      </c>
      <c r="R59" s="3">
        <f t="shared" si="6"/>
        <v>3.0975624707619059E-3</v>
      </c>
      <c r="S59" s="4">
        <f t="shared" si="3"/>
        <v>7.5857940266666679</v>
      </c>
      <c r="T59" s="3">
        <f>IF(ISBLANK(T26),AA59/INDEX(Constants!$B$2:$B$8, MATCH(T$2, Constants!$A$2:$A$8, 0)),T26)</f>
        <v>0</v>
      </c>
      <c r="U59" s="3">
        <f>IF(ISBLANK(U26),AB59/INDEX(Constants!$B$2:$B$8, MATCH(U$2, Constants!$A$2:$A$8, 0)),U26)</f>
        <v>7.5857940266666679</v>
      </c>
      <c r="V59" s="3">
        <f>IF(ISBLANK(V26),AC59/INDEX(Constants!$B$2:$B$8, MATCH(V$2, Constants!$A$2:$A$8, 0)),V26)</f>
        <v>0</v>
      </c>
      <c r="W59" s="3">
        <f>IF(ISBLANK(W26),AD59/INDEX(Constants!$B$2:$B$8, MATCH(W$2, Constants!$A$2:$A$8, 0)),W26)</f>
        <v>0</v>
      </c>
      <c r="X59" s="3">
        <f>IF(ISBLANK(X26),AE59/INDEX(Constants!$B$2:$B$8, MATCH(X$2, Constants!$A$2:$A$8, 0)),X26)</f>
        <v>0</v>
      </c>
      <c r="Y59" s="132">
        <f>IF(ISBLANK(Y26),AF59/INDEX(Constants!$B$2:$B$8, MATCH(Y$2, Constants!$A$2:$A$8, 0)),Y26)</f>
        <v>0</v>
      </c>
      <c r="Z59" s="18">
        <f>IF(SUM($AA59, $AC59:$AF59)&lt;&gt;0, SUM($AA59:$AF59), $Z26+$AB59)</f>
        <v>34379.378691040001</v>
      </c>
      <c r="AA59" s="1">
        <f>AA26</f>
        <v>0</v>
      </c>
      <c r="AB59" s="1">
        <f>IF(ISBLANK($AB26), INDEX('Cities &amp; Towns'!$G$4:$G$259, MATCH($A26, 'Cities &amp; Towns'!$A$4:$A$259, 0)), $AB26)</f>
        <v>11.378691040000001</v>
      </c>
      <c r="AC59" s="1">
        <f t="shared" ref="AC59:AF61" si="7">AC26</f>
        <v>0</v>
      </c>
      <c r="AD59" s="1">
        <f t="shared" si="7"/>
        <v>0</v>
      </c>
      <c r="AE59" s="1">
        <f t="shared" si="7"/>
        <v>0</v>
      </c>
      <c r="AF59" s="1">
        <f t="shared" si="7"/>
        <v>0</v>
      </c>
      <c r="AG59" s="5"/>
      <c r="AI59" s="3" t="str">
        <f>INDEX('Cities &amp; Towns'!$Y$4:$Y$259, MATCH($A59, 'Cities &amp; Towns'!$A$4:$A$259, 0))</f>
        <v/>
      </c>
      <c r="AJ59" s="5"/>
      <c r="AL59" s="11" t="str">
        <f t="shared" si="4"/>
        <v/>
      </c>
    </row>
    <row r="60" spans="1:38" outlineLevel="1" x14ac:dyDescent="0.25">
      <c r="A60" s="220" t="s">
        <v>0</v>
      </c>
      <c r="B60" s="38">
        <f>IF(ISBLANK($B27), INDEX('Cities &amp; Towns'!$E$4:$E$259, MATCH($A60, 'Cities &amp; Towns'!$A$4:$A$259, 0)), $B27)</f>
        <v>1663</v>
      </c>
      <c r="C60" s="38">
        <f>IF(ISBLANK($C27), INDEX('Cities &amp; Towns'!$Q$4:$Q$259, MATCH($A60, 'Cities &amp; Towns'!$A$4:$A$259, 0)), $C27)</f>
        <v>662557.74696000002</v>
      </c>
      <c r="D60" s="38">
        <f xml:space="preserve"> IF(ISBLANK($D7), IF(INDEX('Cities &amp; Towns'!$Z$4:$Z$259, MATCH($A60, 'Cities &amp; Towns'!$A$4:$A$259, 0)) = 0, "", INDEX('Cities &amp; Towns'!$Z$4:$Z$259, MATCH($A60, 'Cities &amp; Towns'!$A$4:$A$259, 0))), $D7)</f>
        <v>7981.9040000000005</v>
      </c>
      <c r="E60" s="177" cm="1">
        <f t="array" ref="E60">IF(ISBLANK(E27), MAX(0, ($E$3-SUM($E$5:$E$56))*(IF($B$3=0, 0, $B$3*$B60/SUM(IF(ISBLANK(E$5:E$56), B$58:B$109, 0))) + IF($C$3=0, 0, $C$3*$C60/SUM(IF(ISBLANK(E$5:E$56), C$58:C$109, 0))) + IF($D$3=0, 0, $D$3*$D60/SUM(IF(ISBLANK(E$5:E$56), D$58:D$109, 0))) + IF(1-SUM($B$3:$D$3)&lt;=0, 0, ((1-SUM($B$3:$D$3))*$Z60/SUM(IF(ISBLANK(E$5:E$56), Z$58:Z$109, 0)))))), E27)</f>
        <v>387.2775272672763</v>
      </c>
      <c r="F60" s="40">
        <f t="shared" si="5"/>
        <v>0.6</v>
      </c>
      <c r="G60" s="40">
        <f t="shared" si="5"/>
        <v>0.1</v>
      </c>
      <c r="H60" s="40">
        <f t="shared" si="5"/>
        <v>0.25</v>
      </c>
      <c r="I60" s="40">
        <f t="shared" si="5"/>
        <v>0</v>
      </c>
      <c r="J60" s="40">
        <f t="shared" si="5"/>
        <v>0</v>
      </c>
      <c r="K60" s="40">
        <f t="shared" si="5"/>
        <v>0.05</v>
      </c>
      <c r="L60" s="44">
        <f>IF(ISBLANK($L27), SUM($M60:$R60), $L27)</f>
        <v>0.25084390945646212</v>
      </c>
      <c r="M60" s="41">
        <f t="shared" si="6"/>
        <v>0.17674395184601358</v>
      </c>
      <c r="N60" s="41">
        <f t="shared" si="6"/>
        <v>2.0585816634849975E-2</v>
      </c>
      <c r="O60" s="41">
        <f t="shared" si="6"/>
        <v>4.9095542179448205E-2</v>
      </c>
      <c r="P60" s="41">
        <f t="shared" si="6"/>
        <v>0</v>
      </c>
      <c r="Q60" s="41">
        <f t="shared" si="6"/>
        <v>0</v>
      </c>
      <c r="R60" s="41">
        <f t="shared" si="6"/>
        <v>4.4185987961503385E-3</v>
      </c>
      <c r="S60" s="44">
        <f t="shared" si="3"/>
        <v>3.3515674833333335</v>
      </c>
      <c r="T60" s="41">
        <f>IF(ISBLANK(T27),AA60/INDEX(Constants!$B$2:$B$8, MATCH(T$2, Constants!$A$2:$A$8, 0)),T27)</f>
        <v>0</v>
      </c>
      <c r="U60" s="41">
        <f>IF(ISBLANK(U27),AB60/INDEX(Constants!$B$2:$B$8, MATCH(U$2, Constants!$A$2:$A$8, 0)),U27)</f>
        <v>3.3515674833333335</v>
      </c>
      <c r="V60" s="41">
        <f>IF(ISBLANK(V27),AC60/INDEX(Constants!$B$2:$B$8, MATCH(V$2, Constants!$A$2:$A$8, 0)),V27)</f>
        <v>0</v>
      </c>
      <c r="W60" s="41">
        <f>IF(ISBLANK(W27),AD60/INDEX(Constants!$B$2:$B$8, MATCH(W$2, Constants!$A$2:$A$8, 0)),W27)</f>
        <v>0</v>
      </c>
      <c r="X60" s="41">
        <f>IF(ISBLANK(X27),AE60/INDEX(Constants!$B$2:$B$8, MATCH(X$2, Constants!$A$2:$A$8, 0)),X27)</f>
        <v>0</v>
      </c>
      <c r="Y60" s="41">
        <f>IF(ISBLANK(Y27),AF60/INDEX(Constants!$B$2:$B$8, MATCH(Y$2, Constants!$A$2:$A$8, 0)),Y27)</f>
        <v>0</v>
      </c>
      <c r="Z60" s="39">
        <f>IF(SUM($AA60, $AC60:$AF60)&lt;&gt;0, SUM($AA60:$AF60), $Z27+$AB60)</f>
        <v>20997.027351224999</v>
      </c>
      <c r="AA60" s="150">
        <f>AA27</f>
        <v>0</v>
      </c>
      <c r="AB60" s="150">
        <f>IF(ISBLANK($AB27), INDEX('Cities &amp; Towns'!$G$4:$G$259, MATCH($A27, 'Cities &amp; Towns'!$A$4:$A$259, 0)), $AB27)</f>
        <v>5.0273512250000003</v>
      </c>
      <c r="AC60" s="150">
        <f t="shared" si="7"/>
        <v>0</v>
      </c>
      <c r="AD60" s="150">
        <f t="shared" si="7"/>
        <v>0</v>
      </c>
      <c r="AE60" s="150">
        <f t="shared" si="7"/>
        <v>0</v>
      </c>
      <c r="AF60" s="150">
        <f t="shared" si="7"/>
        <v>0</v>
      </c>
      <c r="AG60" s="43"/>
      <c r="AH60" s="42"/>
      <c r="AI60" s="41">
        <f>INDEX('Cities &amp; Towns'!$Y$4:$Y$259, MATCH($A60, 'Cities &amp; Towns'!$A$4:$A$259, 0))</f>
        <v>7.8362128475136661</v>
      </c>
      <c r="AJ60" s="43"/>
      <c r="AK60" s="42"/>
      <c r="AL60" s="66" t="str">
        <f t="shared" si="4"/>
        <v/>
      </c>
    </row>
    <row r="61" spans="1:38" outlineLevel="1" x14ac:dyDescent="0.25">
      <c r="A61" s="221" t="s">
        <v>35</v>
      </c>
      <c r="B61" s="1">
        <f>IF(ISBLANK($B28), INDEX('Cities &amp; Towns'!$E$4:$E$259, MATCH($A61, 'Cities &amp; Towns'!$A$4:$A$259, 0)), $B28)</f>
        <v>2872</v>
      </c>
      <c r="C61" s="1">
        <f>IF(ISBLANK($C28), INDEX('Cities &amp; Towns'!$Q$4:$Q$259, MATCH($A61, 'Cities &amp; Towns'!$A$4:$A$259, 0)), $C28)</f>
        <v>2783.1111299999998</v>
      </c>
      <c r="D61" s="1">
        <f xml:space="preserve"> IF(ISBLANK($D8), IF(INDEX('Cities &amp; Towns'!$Z$4:$Z$259, MATCH($A61, 'Cities &amp; Towns'!$A$4:$A$259, 0)) = 0, "", INDEX('Cities &amp; Towns'!$Z$4:$Z$259, MATCH($A61, 'Cities &amp; Towns'!$A$4:$A$259, 0))), $D8)</f>
        <v>21747.248</v>
      </c>
      <c r="E61" s="178" cm="1">
        <f t="array" ref="E61">IF(ISBLANK(E28), MAX(0, ($E$3-SUM($E$5:$E$56))*(IF($B$3=0, 0, $B$3*$B61/SUM(IF(ISBLANK(E$5:E$56), B$58:B$109, 0))) + IF($C$3=0, 0, $C$3*$C61/SUM(IF(ISBLANK(E$5:E$56), C$58:C$109, 0))) + IF($D$3=0, 0, $D$3*$D61/SUM(IF(ISBLANK(E$5:E$56), D$58:D$109, 0))) + IF(1-SUM($B$3:$D$3)&lt;=0, 0, ((1-SUM($B$3:$D$3))*$Z61/SUM(IF(ISBLANK(E$5:E$56), Z$58:Z$109, 0)))))), E28)</f>
        <v>578.81188706092507</v>
      </c>
      <c r="F61" s="14">
        <f t="shared" si="5"/>
        <v>0.6</v>
      </c>
      <c r="G61" s="14">
        <f t="shared" si="5"/>
        <v>0.1</v>
      </c>
      <c r="H61" s="14">
        <f t="shared" si="5"/>
        <v>0.25</v>
      </c>
      <c r="I61" s="14">
        <f t="shared" si="5"/>
        <v>0</v>
      </c>
      <c r="J61" s="14">
        <f t="shared" si="5"/>
        <v>0</v>
      </c>
      <c r="K61" s="14">
        <f t="shared" si="5"/>
        <v>0.05</v>
      </c>
      <c r="L61" s="4">
        <f>IF(ISBLANK($L28), SUM($M61:$R61), $L28)</f>
        <v>0.39819019359462998</v>
      </c>
      <c r="M61" s="3">
        <f t="shared" si="6"/>
        <v>0.26415552954094823</v>
      </c>
      <c r="N61" s="3">
        <f t="shared" si="6"/>
        <v>5.4054239831561303E-2</v>
      </c>
      <c r="O61" s="3">
        <f t="shared" si="6"/>
        <v>7.3376535983596725E-2</v>
      </c>
      <c r="P61" s="3">
        <f t="shared" si="6"/>
        <v>0</v>
      </c>
      <c r="Q61" s="3">
        <f t="shared" si="6"/>
        <v>0</v>
      </c>
      <c r="R61" s="3">
        <f t="shared" si="6"/>
        <v>6.6038882385237039E-3</v>
      </c>
      <c r="S61" s="4">
        <f t="shared" si="3"/>
        <v>26.292795683333335</v>
      </c>
      <c r="T61" s="3">
        <f>IF(ISBLANK(T28),AA61/INDEX(Constants!$B$2:$B$8, MATCH(T$2, Constants!$A$2:$A$8, 0)),T28)</f>
        <v>0</v>
      </c>
      <c r="U61" s="3">
        <f>IF(ISBLANK(U28),AB61/INDEX(Constants!$B$2:$B$8, MATCH(U$2, Constants!$A$2:$A$8, 0)),U28)</f>
        <v>26.292795683333335</v>
      </c>
      <c r="V61" s="3">
        <f>IF(ISBLANK(V28),AC61/INDEX(Constants!$B$2:$B$8, MATCH(V$2, Constants!$A$2:$A$8, 0)),V28)</f>
        <v>0</v>
      </c>
      <c r="W61" s="3">
        <f>IF(ISBLANK(W28),AD61/INDEX(Constants!$B$2:$B$8, MATCH(W$2, Constants!$A$2:$A$8, 0)),W28)</f>
        <v>0</v>
      </c>
      <c r="X61" s="3">
        <f>IF(ISBLANK(X28),AE61/INDEX(Constants!$B$2:$B$8, MATCH(X$2, Constants!$A$2:$A$8, 0)),X28)</f>
        <v>0</v>
      </c>
      <c r="Y61" s="132">
        <f>IF(ISBLANK(Y28),AF61/INDEX(Constants!$B$2:$B$8, MATCH(Y$2, Constants!$A$2:$A$8, 0)),Y28)</f>
        <v>0</v>
      </c>
      <c r="Z61" s="18">
        <f>IF(SUM($AA61, $AC61:$AF61)&lt;&gt;0, SUM($AA61:$AF61), $Z28+$AB61)</f>
        <v>24743.439193524999</v>
      </c>
      <c r="AA61" s="1">
        <f>AA28</f>
        <v>0</v>
      </c>
      <c r="AB61" s="1">
        <f>IF(ISBLANK($AB28), INDEX('Cities &amp; Towns'!$G$4:$G$259, MATCH($A28, 'Cities &amp; Towns'!$A$4:$A$259, 0)), $AB28)</f>
        <v>39.439193525</v>
      </c>
      <c r="AC61" s="1">
        <f t="shared" si="7"/>
        <v>0</v>
      </c>
      <c r="AD61" s="1">
        <f t="shared" si="7"/>
        <v>0</v>
      </c>
      <c r="AE61" s="1">
        <f t="shared" si="7"/>
        <v>0</v>
      </c>
      <c r="AF61" s="1">
        <f t="shared" si="7"/>
        <v>0</v>
      </c>
      <c r="AG61" s="5"/>
      <c r="AI61" s="3">
        <f>INDEX('Cities &amp; Towns'!$Y$4:$Y$259, MATCH($A61, 'Cities &amp; Towns'!$A$4:$A$259, 0))</f>
        <v>1.218045</v>
      </c>
      <c r="AJ61" s="5"/>
      <c r="AL61" s="11" t="str">
        <f t="shared" si="4"/>
        <v/>
      </c>
    </row>
    <row r="62" spans="1:38" outlineLevel="1" x14ac:dyDescent="0.25">
      <c r="A62" s="220" t="s">
        <v>19</v>
      </c>
      <c r="B62" s="38">
        <f>IF(ISBLANK($B46), INDEX('Cities &amp; Towns'!$E$4:$E$259, MATCH($A62, 'Cities &amp; Towns'!$A$4:$A$259, 0)), $B46)</f>
        <v>217</v>
      </c>
      <c r="C62" s="38">
        <f>IF(ISBLANK($C46), INDEX('Cities &amp; Towns'!$Q$4:$Q$259, MATCH($A62, 'Cities &amp; Towns'!$A$4:$A$259, 0)), $C46)</f>
        <v>15.413220000000001</v>
      </c>
      <c r="D62" s="38" t="str">
        <f xml:space="preserve"> IF(ISBLANK($D9), IF(INDEX('Cities &amp; Towns'!$Z$4:$Z$259, MATCH($A62, 'Cities &amp; Towns'!$A$4:$A$259, 0)) = 0, "", INDEX('Cities &amp; Towns'!$Z$4:$Z$259, MATCH($A62, 'Cities &amp; Towns'!$A$4:$A$259, 0))), $D9)</f>
        <v/>
      </c>
      <c r="E62" s="177" cm="1">
        <f t="array" ref="E62">IF(ISBLANK(E46), MAX(0, ($E$3-SUM($E$5:$E$56))*(IF($B$3=0, 0, $B$3*$B62/SUM(IF(ISBLANK(E$5:E$56), B$58:B$109, 0))) + IF($C$3=0, 0, $C$3*$C62/SUM(IF(ISBLANK(E$5:E$56), C$58:C$109, 0))) + IF($D$3=0, 0, $D$3*$D62/SUM(IF(ISBLANK(E$5:E$56), D$58:D$109, 0))) + IF(1-SUM($B$3:$D$3)&lt;=0, 0, ((1-SUM($B$3:$D$3))*$Z62/SUM(IF(ISBLANK(E$5:E$56), Z$58:Z$109, 0)))))), E46)</f>
        <v>191.74017800609911</v>
      </c>
      <c r="F62" s="40">
        <f t="shared" ref="F62:K71" si="8">IF(ISBLANK(F46),F$3,F46)</f>
        <v>0.6</v>
      </c>
      <c r="G62" s="40">
        <f t="shared" si="8"/>
        <v>0.1</v>
      </c>
      <c r="H62" s="40">
        <f t="shared" si="8"/>
        <v>0.25</v>
      </c>
      <c r="I62" s="40">
        <f t="shared" si="8"/>
        <v>0</v>
      </c>
      <c r="J62" s="40">
        <f t="shared" si="8"/>
        <v>0</v>
      </c>
      <c r="K62" s="40">
        <f t="shared" si="8"/>
        <v>0.05</v>
      </c>
      <c r="L62" s="44">
        <f t="shared" ref="L62:L71" si="9">IF(ISBLANK($L46), SUM($M62:$R62), $L46)</f>
        <v>0.12134890786062232</v>
      </c>
      <c r="M62" s="41">
        <f t="shared" ref="M62:M71" si="10">IF(ISBLANK(M46), IF(ISBLANK($L46), MAX(0, (M$3-SUM(M$5:M$56))*(IF($B$3=0, 0, $B$3*$B62/SUM($B$58:$B$109)) + IF($C$3=0, 0, $C$3*$C62/SUM($C$58:$C$109)) + IF($D$3=0, 0, $D$3*$D62/SUM($D$58:$D$109)) + (1-SUM($B$3:$D$3))*IF(SUM(AA$58:AA$109)=0, $Z62/SUM($Z$58:$Z$109), AA62/SUM(AA$58:AA$109)))), $L46*(M$3/$L$3)), M46)</f>
        <v>8.7505508072168364E-2</v>
      </c>
      <c r="N62" s="41">
        <f t="shared" ref="N62:N71" si="11">IF(ISBLANK(N46), IF(ISBLANK($L46), MAX(0, (N$3-SUM(N$5:N$56))*(IF($B$3=0, 0, $B$3*$B62/SUM($B$58:$B$109)) + IF($C$3=0, 0, $C$3*$C62/SUM($C$58:$C$109)) + IF($D$3=0, 0, $D$3*$D62/SUM($D$58:$D$109)) + (1-SUM($B$3:$D$3))*IF(SUM(AB$58:AB$109)=0, $Z62/SUM($Z$58:$Z$109), AB62/SUM(AB$58:AB$109)))), $L46*(N$3/$L$3)), N46)</f>
        <v>7.3486765110474285E-3</v>
      </c>
      <c r="O62" s="41">
        <f t="shared" ref="O62:O71" si="12">IF(ISBLANK(O46), IF(ISBLANK($L46), MAX(0, (O$3-SUM(O$5:O$56))*(IF($B$3=0, 0, $B$3*$B62/SUM($B$58:$B$109)) + IF($C$3=0, 0, $C$3*$C62/SUM($C$58:$C$109)) + IF($D$3=0, 0, $D$3*$D62/SUM($D$58:$D$109)) + (1-SUM($B$3:$D$3))*IF(SUM(AC$58:AC$109)=0, $Z62/SUM($Z$58:$Z$109), AC62/SUM(AC$58:AC$109)))), $L46*(O$3/$L$3)), O46)</f>
        <v>2.4307085575602322E-2</v>
      </c>
      <c r="P62" s="41">
        <f t="shared" ref="P62:P71" si="13">IF(ISBLANK(P46), IF(ISBLANK($L46), MAX(0, (P$3-SUM(P$5:P$56))*(IF($B$3=0, 0, $B$3*$B62/SUM($B$58:$B$109)) + IF($C$3=0, 0, $C$3*$C62/SUM($C$58:$C$109)) + IF($D$3=0, 0, $D$3*$D62/SUM($D$58:$D$109)) + (1-SUM($B$3:$D$3))*IF(SUM(AD$58:AD$109)=0, $Z62/SUM($Z$58:$Z$109), AD62/SUM(AD$58:AD$109)))), $L46*(P$3/$L$3)), P46)</f>
        <v>0</v>
      </c>
      <c r="Q62" s="41">
        <f t="shared" ref="Q62:Q71" si="14">IF(ISBLANK(Q46), IF(ISBLANK($L46), MAX(0, (Q$3-SUM(Q$5:Q$56))*(IF($B$3=0, 0, $B$3*$B62/SUM($B$58:$B$109)) + IF($C$3=0, 0, $C$3*$C62/SUM($C$58:$C$109)) + IF($D$3=0, 0, $D$3*$D62/SUM($D$58:$D$109)) + (1-SUM($B$3:$D$3))*IF(SUM(AE$58:AE$109)=0, $Z62/SUM($Z$58:$Z$109), AE62/SUM(AE$58:AE$109)))), $L46*(Q$3/$L$3)), Q46)</f>
        <v>0</v>
      </c>
      <c r="R62" s="41">
        <f t="shared" ref="R62:R71" si="15">IF(ISBLANK(R46), IF(ISBLANK($L46), MAX(0, (R$3-SUM(R$5:R$56))*(IF($B$3=0, 0, $B$3*$B62/SUM($B$58:$B$109)) + IF($C$3=0, 0, $C$3*$C62/SUM($C$58:$C$109)) + IF($D$3=0, 0, $D$3*$D62/SUM($D$58:$D$109)) + (1-SUM($B$3:$D$3))*IF(SUM(AF$58:AF$109)=0, $Z62/SUM($Z$58:$Z$109), AF62/SUM(AF$58:AF$109)))), $L46*(R$3/$L$3)), R46)</f>
        <v>2.187637701804209E-3</v>
      </c>
      <c r="S62" s="44">
        <f t="shared" si="3"/>
        <v>5.6043414</v>
      </c>
      <c r="T62" s="41">
        <f>IF(ISBLANK(T46),AA62/INDEX(Constants!$B$2:$B$8, MATCH(T$2, Constants!$A$2:$A$8, 0)),T46)</f>
        <v>0</v>
      </c>
      <c r="U62" s="41">
        <f>IF(ISBLANK(U46),AB62/INDEX(Constants!$B$2:$B$8, MATCH(U$2, Constants!$A$2:$A$8, 0)),U46)</f>
        <v>5.6043414</v>
      </c>
      <c r="V62" s="41">
        <f>IF(ISBLANK(V46),AC62/INDEX(Constants!$B$2:$B$8, MATCH(V$2, Constants!$A$2:$A$8, 0)),V46)</f>
        <v>0</v>
      </c>
      <c r="W62" s="41">
        <f>IF(ISBLANK(W46),AD62/INDEX(Constants!$B$2:$B$8, MATCH(W$2, Constants!$A$2:$A$8, 0)),W46)</f>
        <v>0</v>
      </c>
      <c r="X62" s="41">
        <f>IF(ISBLANK(X46),AE62/INDEX(Constants!$B$2:$B$8, MATCH(X$2, Constants!$A$2:$A$8, 0)),X46)</f>
        <v>0</v>
      </c>
      <c r="Y62" s="41">
        <f>IF(ISBLANK(Y46),AF62/INDEX(Constants!$B$2:$B$8, MATCH(Y$2, Constants!$A$2:$A$8, 0)),Y46)</f>
        <v>0</v>
      </c>
      <c r="Z62" s="39">
        <f t="shared" ref="Z62:Z71" si="16">IF(SUM($AA62, $AC62:$AF62)&lt;&gt;0, SUM($AA62:$AF62), $Z46+$AB62)</f>
        <v>20808.406512099999</v>
      </c>
      <c r="AA62" s="150">
        <f t="shared" ref="AA62:AA71" si="17">AA46</f>
        <v>0</v>
      </c>
      <c r="AB62" s="150">
        <f>IF(ISBLANK($AB46), INDEX('Cities &amp; Towns'!$G$4:$G$259, MATCH($A46, 'Cities &amp; Towns'!$A$4:$A$259, 0)), $AB46)</f>
        <v>8.4065121000000005</v>
      </c>
      <c r="AC62" s="150">
        <f t="shared" ref="AC62:AF71" si="18">AC46</f>
        <v>0</v>
      </c>
      <c r="AD62" s="150">
        <f t="shared" si="18"/>
        <v>0</v>
      </c>
      <c r="AE62" s="150">
        <f t="shared" si="18"/>
        <v>0</v>
      </c>
      <c r="AF62" s="150">
        <f t="shared" si="18"/>
        <v>0</v>
      </c>
      <c r="AG62" s="43"/>
      <c r="AH62" s="42"/>
      <c r="AI62" s="41" t="str">
        <f>INDEX('Cities &amp; Towns'!$Y$4:$Y$259, MATCH($A62, 'Cities &amp; Towns'!$A$4:$A$259, 0))</f>
        <v/>
      </c>
      <c r="AJ62" s="43"/>
      <c r="AK62" s="42"/>
      <c r="AL62" s="66" t="str">
        <f t="shared" si="4"/>
        <v/>
      </c>
    </row>
    <row r="63" spans="1:38" outlineLevel="1" x14ac:dyDescent="0.25">
      <c r="A63" s="221" t="s">
        <v>20</v>
      </c>
      <c r="B63" s="1">
        <f>IF(ISBLANK($B47), INDEX('Cities &amp; Towns'!$E$4:$E$259, MATCH($A63, 'Cities &amp; Towns'!$A$4:$A$259, 0)), $B47)</f>
        <v>1157</v>
      </c>
      <c r="C63" s="1">
        <f>IF(ISBLANK($C47), INDEX('Cities &amp; Towns'!$Q$4:$Q$259, MATCH($A63, 'Cities &amp; Towns'!$A$4:$A$259, 0)), $C47)</f>
        <v>180.46475999999996</v>
      </c>
      <c r="D63" s="1">
        <f xml:space="preserve"> IF(ISBLANK($D10), IF(INDEX('Cities &amp; Towns'!$Z$4:$Z$259, MATCH($A63, 'Cities &amp; Towns'!$A$4:$A$259, 0)) = 0, "", INDEX('Cities &amp; Towns'!$Z$4:$Z$259, MATCH($A63, 'Cities &amp; Towns'!$A$4:$A$259, 0))), $D10)</f>
        <v>7039.6130000000003</v>
      </c>
      <c r="E63" s="178" cm="1">
        <f t="array" ref="E63">IF(ISBLANK(E47), MAX(0, ($E$3-SUM($E$5:$E$56))*(IF($B$3=0, 0, $B$3*$B63/SUM(IF(ISBLANK(E$5:E$56), B$58:B$109, 0))) + IF($C$3=0, 0, $C$3*$C63/SUM(IF(ISBLANK(E$5:E$56), C$58:C$109, 0))) + IF($D$3=0, 0, $D$3*$D63/SUM(IF(ISBLANK(E$5:E$56), D$58:D$109, 0))) + IF(1-SUM($B$3:$D$3)&lt;=0, 0, ((1-SUM($B$3:$D$3))*$Z63/SUM(IF(ISBLANK(E$5:E$56), Z$58:Z$109, 0)))))), E47)</f>
        <v>338.1583863133755</v>
      </c>
      <c r="F63" s="14">
        <f t="shared" si="8"/>
        <v>0.6</v>
      </c>
      <c r="G63" s="14">
        <f t="shared" si="8"/>
        <v>0.1</v>
      </c>
      <c r="H63" s="14">
        <f t="shared" si="8"/>
        <v>0.25</v>
      </c>
      <c r="I63" s="14">
        <f t="shared" si="8"/>
        <v>0</v>
      </c>
      <c r="J63" s="14">
        <f t="shared" si="8"/>
        <v>0</v>
      </c>
      <c r="K63" s="14">
        <f t="shared" si="8"/>
        <v>0.05</v>
      </c>
      <c r="L63" s="4">
        <f t="shared" si="9"/>
        <v>0.27663663002928252</v>
      </c>
      <c r="M63" s="3">
        <f t="shared" si="10"/>
        <v>0.15432718228870762</v>
      </c>
      <c r="N63" s="3">
        <f t="shared" si="11"/>
        <v>7.5582606436494018E-2</v>
      </c>
      <c r="O63" s="3">
        <f t="shared" si="12"/>
        <v>4.2868661746863226E-2</v>
      </c>
      <c r="P63" s="3">
        <f t="shared" si="13"/>
        <v>0</v>
      </c>
      <c r="Q63" s="3">
        <f t="shared" si="14"/>
        <v>0</v>
      </c>
      <c r="R63" s="3">
        <f t="shared" si="15"/>
        <v>3.8581795572176897E-3</v>
      </c>
      <c r="S63" s="4">
        <f t="shared" si="3"/>
        <v>70.220981006666662</v>
      </c>
      <c r="T63" s="3">
        <f>IF(ISBLANK(T47),AA63/INDEX(Constants!$B$2:$B$8, MATCH(T$2, Constants!$A$2:$A$8, 0)),T47)</f>
        <v>0</v>
      </c>
      <c r="U63" s="3">
        <f>IF(ISBLANK(U47),AB63/INDEX(Constants!$B$2:$B$8, MATCH(U$2, Constants!$A$2:$A$8, 0)),U47)</f>
        <v>70.220981006666662</v>
      </c>
      <c r="V63" s="3">
        <f>IF(ISBLANK(V47),AC63/INDEX(Constants!$B$2:$B$8, MATCH(V$2, Constants!$A$2:$A$8, 0)),V47)</f>
        <v>0</v>
      </c>
      <c r="W63" s="3">
        <f>IF(ISBLANK(W47),AD63/INDEX(Constants!$B$2:$B$8, MATCH(W$2, Constants!$A$2:$A$8, 0)),W47)</f>
        <v>0</v>
      </c>
      <c r="X63" s="3">
        <f>IF(ISBLANK(X47),AE63/INDEX(Constants!$B$2:$B$8, MATCH(X$2, Constants!$A$2:$A$8, 0)),X47)</f>
        <v>0</v>
      </c>
      <c r="Y63" s="132">
        <f>IF(ISBLANK(Y47),AF63/INDEX(Constants!$B$2:$B$8, MATCH(Y$2, Constants!$A$2:$A$8, 0)),Y47)</f>
        <v>0</v>
      </c>
      <c r="Z63" s="18">
        <f t="shared" si="16"/>
        <v>23401.331471509999</v>
      </c>
      <c r="AA63" s="1">
        <f t="shared" si="17"/>
        <v>0</v>
      </c>
      <c r="AB63" s="1">
        <f>IF(ISBLANK($AB47), INDEX('Cities &amp; Towns'!$G$4:$G$259, MATCH($A47, 'Cities &amp; Towns'!$A$4:$A$259, 0)), $AB47)</f>
        <v>105.33147151</v>
      </c>
      <c r="AC63" s="1">
        <f t="shared" si="18"/>
        <v>0</v>
      </c>
      <c r="AD63" s="1">
        <f t="shared" si="18"/>
        <v>0</v>
      </c>
      <c r="AE63" s="1">
        <f t="shared" si="18"/>
        <v>0</v>
      </c>
      <c r="AF63" s="1">
        <f t="shared" si="18"/>
        <v>0</v>
      </c>
      <c r="AG63" s="5"/>
      <c r="AI63" s="3" t="str">
        <f>INDEX('Cities &amp; Towns'!$Y$4:$Y$259, MATCH($A63, 'Cities &amp; Towns'!$A$4:$A$259, 0))</f>
        <v/>
      </c>
      <c r="AJ63" s="5"/>
      <c r="AL63" s="11" t="str">
        <f t="shared" si="4"/>
        <v/>
      </c>
    </row>
    <row r="64" spans="1:38" outlineLevel="1" x14ac:dyDescent="0.25">
      <c r="A64" s="220" t="s">
        <v>36</v>
      </c>
      <c r="B64" s="38">
        <f>IF(ISBLANK($B48), INDEX('Cities &amp; Towns'!$E$4:$E$259, MATCH($A64, 'Cities &amp; Towns'!$A$4:$A$259, 0)), $B48)</f>
        <v>1042</v>
      </c>
      <c r="C64" s="38">
        <f>IF(ISBLANK($C48), INDEX('Cities &amp; Towns'!$Q$4:$Q$259, MATCH($A64, 'Cities &amp; Towns'!$A$4:$A$259, 0)), $C48)</f>
        <v>145.43351999999999</v>
      </c>
      <c r="D64" s="38">
        <f xml:space="preserve"> IF(ISBLANK($D11), IF(INDEX('Cities &amp; Towns'!$Z$4:$Z$259, MATCH($A64, 'Cities &amp; Towns'!$A$4:$A$259, 0)) = 0, "", INDEX('Cities &amp; Towns'!$Z$4:$Z$259, MATCH($A64, 'Cities &amp; Towns'!$A$4:$A$259, 0))), $D11)</f>
        <v>3216.4180000000001</v>
      </c>
      <c r="E64" s="177" cm="1">
        <f t="array" ref="E64">IF(ISBLANK(E48), MAX(0, ($E$3-SUM($E$5:$E$56))*(IF($B$3=0, 0, $B$3*$B64/SUM(IF(ISBLANK(E$5:E$56), B$58:B$109, 0))) + IF($C$3=0, 0, $C$3*$C64/SUM(IF(ISBLANK(E$5:E$56), C$58:C$109, 0))) + IF($D$3=0, 0, $D$3*$D64/SUM(IF(ISBLANK(E$5:E$56), D$58:D$109, 0))) + IF(1-SUM($B$3:$D$3)&lt;=0, 0, ((1-SUM($B$3:$D$3))*$Z64/SUM(IF(ISBLANK(E$5:E$56), Z$58:Z$109, 0)))))), E48)</f>
        <v>201.88372491677165</v>
      </c>
      <c r="F64" s="40">
        <f t="shared" si="8"/>
        <v>0.6</v>
      </c>
      <c r="G64" s="40">
        <f t="shared" si="8"/>
        <v>0.1</v>
      </c>
      <c r="H64" s="40">
        <f t="shared" si="8"/>
        <v>0.25</v>
      </c>
      <c r="I64" s="40">
        <f t="shared" si="8"/>
        <v>0</v>
      </c>
      <c r="J64" s="40">
        <f t="shared" si="8"/>
        <v>0</v>
      </c>
      <c r="K64" s="40">
        <f t="shared" si="8"/>
        <v>0.05</v>
      </c>
      <c r="L64" s="44">
        <f t="shared" si="9"/>
        <v>0.13260395981327597</v>
      </c>
      <c r="M64" s="41">
        <f t="shared" si="10"/>
        <v>9.2134773755044905E-2</v>
      </c>
      <c r="N64" s="41">
        <f t="shared" si="11"/>
        <v>1.257282400462024E-2</v>
      </c>
      <c r="O64" s="41">
        <f t="shared" si="12"/>
        <v>2.5592992709734697E-2</v>
      </c>
      <c r="P64" s="41">
        <f t="shared" si="13"/>
        <v>0</v>
      </c>
      <c r="Q64" s="41">
        <f t="shared" si="14"/>
        <v>0</v>
      </c>
      <c r="R64" s="41">
        <f t="shared" si="15"/>
        <v>2.3033693438761224E-3</v>
      </c>
      <c r="S64" s="44">
        <f t="shared" si="3"/>
        <v>1.7389602533333335</v>
      </c>
      <c r="T64" s="41">
        <f>IF(ISBLANK(T48),AA64/INDEX(Constants!$B$2:$B$8, MATCH(T$2, Constants!$A$2:$A$8, 0)),T48)</f>
        <v>0</v>
      </c>
      <c r="U64" s="41">
        <f>IF(ISBLANK(U48),AB64/INDEX(Constants!$B$2:$B$8, MATCH(U$2, Constants!$A$2:$A$8, 0)),U48)</f>
        <v>1.7389602533333335</v>
      </c>
      <c r="V64" s="41">
        <f>IF(ISBLANK(V48),AC64/INDEX(Constants!$B$2:$B$8, MATCH(V$2, Constants!$A$2:$A$8, 0)),V48)</f>
        <v>0</v>
      </c>
      <c r="W64" s="41">
        <f>IF(ISBLANK(W48),AD64/INDEX(Constants!$B$2:$B$8, MATCH(W$2, Constants!$A$2:$A$8, 0)),W48)</f>
        <v>0</v>
      </c>
      <c r="X64" s="41">
        <f>IF(ISBLANK(X48),AE64/INDEX(Constants!$B$2:$B$8, MATCH(X$2, Constants!$A$2:$A$8, 0)),X48)</f>
        <v>0</v>
      </c>
      <c r="Y64" s="41">
        <f>IF(ISBLANK(Y48),AF64/INDEX(Constants!$B$2:$B$8, MATCH(Y$2, Constants!$A$2:$A$8, 0)),Y48)</f>
        <v>0</v>
      </c>
      <c r="Z64" s="39">
        <f t="shared" si="16"/>
        <v>7938.6084403799996</v>
      </c>
      <c r="AA64" s="150">
        <f t="shared" si="17"/>
        <v>0</v>
      </c>
      <c r="AB64" s="150">
        <f>IF(ISBLANK($AB48), INDEX('Cities &amp; Towns'!$G$4:$G$259, MATCH($A48, 'Cities &amp; Towns'!$A$4:$A$259, 0)), $AB48)</f>
        <v>2.6084403800000002</v>
      </c>
      <c r="AC64" s="150">
        <f t="shared" si="18"/>
        <v>0</v>
      </c>
      <c r="AD64" s="150">
        <f t="shared" si="18"/>
        <v>0</v>
      </c>
      <c r="AE64" s="150">
        <f t="shared" si="18"/>
        <v>0</v>
      </c>
      <c r="AF64" s="150">
        <f t="shared" si="18"/>
        <v>0</v>
      </c>
      <c r="AG64" s="43"/>
      <c r="AH64" s="42"/>
      <c r="AI64" s="41">
        <f>INDEX('Cities &amp; Towns'!$Y$4:$Y$259, MATCH($A64, 'Cities &amp; Towns'!$A$4:$A$259, 0))</f>
        <v>0</v>
      </c>
      <c r="AJ64" s="43"/>
      <c r="AK64" s="42"/>
      <c r="AL64" s="66">
        <f t="shared" si="4"/>
        <v>1</v>
      </c>
    </row>
    <row r="65" spans="1:38" outlineLevel="1" x14ac:dyDescent="0.25">
      <c r="A65" s="221" t="s">
        <v>21</v>
      </c>
      <c r="B65" s="1">
        <f>IF(ISBLANK($B49), INDEX('Cities &amp; Towns'!$E$4:$E$259, MATCH($A65, 'Cities &amp; Towns'!$A$4:$A$259, 0)), $B49)</f>
        <v>88</v>
      </c>
      <c r="C65" s="1">
        <f>IF(ISBLANK($C49), INDEX('Cities &amp; Towns'!$Q$4:$Q$259, MATCH($A65, 'Cities &amp; Towns'!$A$4:$A$259, 0)), $C49)</f>
        <v>15.097860000000001</v>
      </c>
      <c r="D65" s="1" t="str">
        <f xml:space="preserve"> IF(ISBLANK($D12), IF(INDEX('Cities &amp; Towns'!$Z$4:$Z$259, MATCH($A65, 'Cities &amp; Towns'!$A$4:$A$259, 0)) = 0, "", INDEX('Cities &amp; Towns'!$Z$4:$Z$259, MATCH($A65, 'Cities &amp; Towns'!$A$4:$A$259, 0))), $D12)</f>
        <v/>
      </c>
      <c r="E65" s="178" cm="1">
        <f t="array" ref="E65">IF(ISBLANK(E49), MAX(0, ($E$3-SUM($E$5:$E$56))*(IF($B$3=0, 0, $B$3*$B65/SUM(IF(ISBLANK(E$5:E$56), B$58:B$109, 0))) + IF($C$3=0, 0, $C$3*$C65/SUM(IF(ISBLANK(E$5:E$56), C$58:C$109, 0))) + IF($D$3=0, 0, $D$3*$D65/SUM(IF(ISBLANK(E$5:E$56), D$58:D$109, 0))) + IF(1-SUM($B$3:$D$3)&lt;=0, 0, ((1-SUM($B$3:$D$3))*$Z65/SUM(IF(ISBLANK(E$5:E$56), Z$58:Z$109, 0)))))), E49)</f>
        <v>202.9920136844151</v>
      </c>
      <c r="F65" s="14">
        <f t="shared" si="8"/>
        <v>0.6</v>
      </c>
      <c r="G65" s="14">
        <f t="shared" si="8"/>
        <v>0.1</v>
      </c>
      <c r="H65" s="14">
        <f t="shared" si="8"/>
        <v>0.25</v>
      </c>
      <c r="I65" s="14">
        <f t="shared" si="8"/>
        <v>0</v>
      </c>
      <c r="J65" s="14">
        <f t="shared" si="8"/>
        <v>0</v>
      </c>
      <c r="K65" s="14">
        <f t="shared" si="8"/>
        <v>0.05</v>
      </c>
      <c r="L65" s="4">
        <f t="shared" si="9"/>
        <v>0.13094799886782349</v>
      </c>
      <c r="M65" s="3">
        <f t="shared" si="10"/>
        <v>9.2640569528845806E-2</v>
      </c>
      <c r="N65" s="3">
        <f t="shared" si="11"/>
        <v>1.025792356496604E-2</v>
      </c>
      <c r="O65" s="3">
        <f t="shared" si="12"/>
        <v>2.5733491535790499E-2</v>
      </c>
      <c r="P65" s="3">
        <f t="shared" si="13"/>
        <v>0</v>
      </c>
      <c r="Q65" s="3">
        <f t="shared" si="14"/>
        <v>0</v>
      </c>
      <c r="R65" s="3">
        <f t="shared" si="15"/>
        <v>2.3160142382211446E-3</v>
      </c>
      <c r="S65" s="4">
        <f t="shared" si="3"/>
        <v>10.338049516666667</v>
      </c>
      <c r="T65" s="3">
        <f>IF(ISBLANK(T49),AA65/INDEX(Constants!$B$2:$B$8, MATCH(T$2, Constants!$A$2:$A$8, 0)),T49)</f>
        <v>0</v>
      </c>
      <c r="U65" s="3">
        <f>IF(ISBLANK(U49),AB65/INDEX(Constants!$B$2:$B$8, MATCH(U$2, Constants!$A$2:$A$8, 0)),U49)</f>
        <v>10.338049516666667</v>
      </c>
      <c r="V65" s="3">
        <f>IF(ISBLANK(V49),AC65/INDEX(Constants!$B$2:$B$8, MATCH(V$2, Constants!$A$2:$A$8, 0)),V49)</f>
        <v>0</v>
      </c>
      <c r="W65" s="3">
        <f>IF(ISBLANK(W49),AD65/INDEX(Constants!$B$2:$B$8, MATCH(W$2, Constants!$A$2:$A$8, 0)),W49)</f>
        <v>0</v>
      </c>
      <c r="X65" s="3">
        <f>IF(ISBLANK(X49),AE65/INDEX(Constants!$B$2:$B$8, MATCH(X$2, Constants!$A$2:$A$8, 0)),X49)</f>
        <v>0</v>
      </c>
      <c r="Y65" s="132">
        <f>IF(ISBLANK(Y49),AF65/INDEX(Constants!$B$2:$B$8, MATCH(Y$2, Constants!$A$2:$A$8, 0)),Y49)</f>
        <v>0</v>
      </c>
      <c r="Z65" s="18">
        <f t="shared" si="16"/>
        <v>24463.507074274999</v>
      </c>
      <c r="AA65" s="1">
        <f t="shared" si="17"/>
        <v>0</v>
      </c>
      <c r="AB65" s="1">
        <f>IF(ISBLANK($AB49), INDEX('Cities &amp; Towns'!$G$4:$G$259, MATCH($A49, 'Cities &amp; Towns'!$A$4:$A$259, 0)), $AB49)</f>
        <v>15.507074275000001</v>
      </c>
      <c r="AC65" s="1">
        <f t="shared" si="18"/>
        <v>0</v>
      </c>
      <c r="AD65" s="1">
        <f t="shared" si="18"/>
        <v>0</v>
      </c>
      <c r="AE65" s="1">
        <f t="shared" si="18"/>
        <v>0</v>
      </c>
      <c r="AF65" s="1">
        <f t="shared" si="18"/>
        <v>0</v>
      </c>
      <c r="AG65" s="5"/>
      <c r="AI65" s="3" t="str">
        <f>INDEX('Cities &amp; Towns'!$Y$4:$Y$259, MATCH($A65, 'Cities &amp; Towns'!$A$4:$A$259, 0))</f>
        <v/>
      </c>
      <c r="AJ65" s="5"/>
      <c r="AL65" s="11" t="str">
        <f t="shared" si="4"/>
        <v/>
      </c>
    </row>
    <row r="66" spans="1:38" outlineLevel="1" x14ac:dyDescent="0.25">
      <c r="A66" s="220" t="s">
        <v>1</v>
      </c>
      <c r="B66" s="38">
        <f>IF(ISBLANK($B50), INDEX('Cities &amp; Towns'!$E$4:$E$259, MATCH($A66, 'Cities &amp; Towns'!$A$4:$A$259, 0)), $B50)</f>
        <v>1651</v>
      </c>
      <c r="C66" s="38">
        <f>IF(ISBLANK($C50), INDEX('Cities &amp; Towns'!$Q$4:$Q$259, MATCH($A66, 'Cities &amp; Towns'!$A$4:$A$259, 0)), $C50)</f>
        <v>2873.2449599999991</v>
      </c>
      <c r="D66" s="38">
        <f xml:space="preserve"> IF(ISBLANK($D13), IF(INDEX('Cities &amp; Towns'!$Z$4:$Z$259, MATCH($A66, 'Cities &amp; Towns'!$A$4:$A$259, 0)) = 0, "", INDEX('Cities &amp; Towns'!$Z$4:$Z$259, MATCH($A66, 'Cities &amp; Towns'!$A$4:$A$259, 0))), $D13)</f>
        <v>16747.491000000002</v>
      </c>
      <c r="E66" s="177" cm="1">
        <f t="array" ref="E66">IF(ISBLANK(E50), MAX(0, ($E$3-SUM($E$5:$E$56))*(IF($B$3=0, 0, $B$3*$B66/SUM(IF(ISBLANK(E$5:E$56), B$58:B$109, 0))) + IF($C$3=0, 0, $C$3*$C66/SUM(IF(ISBLANK(E$5:E$56), C$58:C$109, 0))) + IF($D$3=0, 0, $D$3*$D66/SUM(IF(ISBLANK(E$5:E$56), D$58:D$109, 0))) + IF(1-SUM($B$3:$D$3)&lt;=0, 0, ((1-SUM($B$3:$D$3))*$Z66/SUM(IF(ISBLANK(E$5:E$56), Z$58:Z$109, 0)))))), E50)</f>
        <v>402.35958880805532</v>
      </c>
      <c r="F66" s="40">
        <f t="shared" si="8"/>
        <v>0.6</v>
      </c>
      <c r="G66" s="40">
        <f t="shared" si="8"/>
        <v>0.1</v>
      </c>
      <c r="H66" s="40">
        <f t="shared" si="8"/>
        <v>0.25</v>
      </c>
      <c r="I66" s="40">
        <f t="shared" si="8"/>
        <v>0</v>
      </c>
      <c r="J66" s="40">
        <f t="shared" si="8"/>
        <v>0</v>
      </c>
      <c r="K66" s="40">
        <f t="shared" si="8"/>
        <v>0.05</v>
      </c>
      <c r="L66" s="44">
        <f t="shared" si="9"/>
        <v>0.27410277791518428</v>
      </c>
      <c r="M66" s="41">
        <f t="shared" si="10"/>
        <v>0.18362703431535182</v>
      </c>
      <c r="N66" s="41">
        <f t="shared" si="11"/>
        <v>3.4877558209906491E-2</v>
      </c>
      <c r="O66" s="41">
        <f t="shared" si="12"/>
        <v>5.1007509532042167E-2</v>
      </c>
      <c r="P66" s="41">
        <f t="shared" si="13"/>
        <v>0</v>
      </c>
      <c r="Q66" s="41">
        <f t="shared" si="14"/>
        <v>0</v>
      </c>
      <c r="R66" s="41">
        <f t="shared" si="15"/>
        <v>4.5906758578837942E-3</v>
      </c>
      <c r="S66" s="44">
        <f t="shared" si="3"/>
        <v>19.330200466666668</v>
      </c>
      <c r="T66" s="41">
        <f>IF(ISBLANK(T50),AA66/INDEX(Constants!$B$2:$B$8, MATCH(T$2, Constants!$A$2:$A$8, 0)),T50)</f>
        <v>0</v>
      </c>
      <c r="U66" s="41">
        <f>IF(ISBLANK(U50),AB66/INDEX(Constants!$B$2:$B$8, MATCH(U$2, Constants!$A$2:$A$8, 0)),U50)</f>
        <v>19.330200466666668</v>
      </c>
      <c r="V66" s="41">
        <f>IF(ISBLANK(V50),AC66/INDEX(Constants!$B$2:$B$8, MATCH(V$2, Constants!$A$2:$A$8, 0)),V50)</f>
        <v>0</v>
      </c>
      <c r="W66" s="41">
        <f>IF(ISBLANK(W50),AD66/INDEX(Constants!$B$2:$B$8, MATCH(W$2, Constants!$A$2:$A$8, 0)),W50)</f>
        <v>0</v>
      </c>
      <c r="X66" s="41">
        <f>IF(ISBLANK(X50),AE66/INDEX(Constants!$B$2:$B$8, MATCH(X$2, Constants!$A$2:$A$8, 0)),X50)</f>
        <v>0</v>
      </c>
      <c r="Y66" s="41">
        <f>IF(ISBLANK(Y50),AF66/INDEX(Constants!$B$2:$B$8, MATCH(Y$2, Constants!$A$2:$A$8, 0)),Y50)</f>
        <v>0</v>
      </c>
      <c r="Z66" s="39">
        <f t="shared" si="16"/>
        <v>23132.9953007</v>
      </c>
      <c r="AA66" s="150">
        <f t="shared" si="17"/>
        <v>0</v>
      </c>
      <c r="AB66" s="150">
        <f>IF(ISBLANK($AB50), INDEX('Cities &amp; Towns'!$G$4:$G$259, MATCH($A50, 'Cities &amp; Towns'!$A$4:$A$259, 0)), $AB50)</f>
        <v>28.995300700000001</v>
      </c>
      <c r="AC66" s="150">
        <f t="shared" si="18"/>
        <v>0</v>
      </c>
      <c r="AD66" s="150">
        <f t="shared" si="18"/>
        <v>0</v>
      </c>
      <c r="AE66" s="150">
        <f t="shared" si="18"/>
        <v>0</v>
      </c>
      <c r="AF66" s="150">
        <f t="shared" si="18"/>
        <v>0</v>
      </c>
      <c r="AG66" s="43"/>
      <c r="AH66" s="42"/>
      <c r="AI66" s="41" t="str">
        <f>INDEX('Cities &amp; Towns'!$Y$4:$Y$259, MATCH($A66, 'Cities &amp; Towns'!$A$4:$A$259, 0))</f>
        <v/>
      </c>
      <c r="AJ66" s="43"/>
      <c r="AK66" s="42"/>
      <c r="AL66" s="66" t="str">
        <f t="shared" si="4"/>
        <v/>
      </c>
    </row>
    <row r="67" spans="1:38" outlineLevel="1" x14ac:dyDescent="0.25">
      <c r="A67" s="221" t="s">
        <v>22</v>
      </c>
      <c r="B67" s="1">
        <f>IF(ISBLANK($B51), INDEX('Cities &amp; Towns'!$E$4:$E$259, MATCH($A67, 'Cities &amp; Towns'!$A$4:$A$259, 0)), $B51)</f>
        <v>896</v>
      </c>
      <c r="C67" s="1">
        <f>IF(ISBLANK($C51), INDEX('Cities &amp; Towns'!$Q$4:$Q$259, MATCH($A67, 'Cities &amp; Towns'!$A$4:$A$259, 0)), $C51)</f>
        <v>239.21370000000002</v>
      </c>
      <c r="D67" s="1">
        <f xml:space="preserve"> IF(ISBLANK($D14), IF(INDEX('Cities &amp; Towns'!$Z$4:$Z$259, MATCH($A67, 'Cities &amp; Towns'!$A$4:$A$259, 0)) = 0, "", INDEX('Cities &amp; Towns'!$Z$4:$Z$259, MATCH($A67, 'Cities &amp; Towns'!$A$4:$A$259, 0))), $D14)</f>
        <v>10527.161</v>
      </c>
      <c r="E67" s="178" cm="1">
        <f t="array" ref="E67">IF(ISBLANK(E51), MAX(0, ($E$3-SUM($E$5:$E$56))*(IF($B$3=0, 0, $B$3*$B67/SUM(IF(ISBLANK(E$5:E$56), B$58:B$109, 0))) + IF($C$3=0, 0, $C$3*$C67/SUM(IF(ISBLANK(E$5:E$56), C$58:C$109, 0))) + IF($D$3=0, 0, $D$3*$D67/SUM(IF(ISBLANK(E$5:E$56), D$58:D$109, 0))) + IF(1-SUM($B$3:$D$3)&lt;=0, 0, ((1-SUM($B$3:$D$3))*$Z67/SUM(IF(ISBLANK(E$5:E$56), Z$58:Z$109, 0)))))), E51)</f>
        <v>335.32755535524495</v>
      </c>
      <c r="F67" s="14">
        <f t="shared" si="8"/>
        <v>0.6</v>
      </c>
      <c r="G67" s="14">
        <f t="shared" si="8"/>
        <v>0.1</v>
      </c>
      <c r="H67" s="14">
        <f t="shared" si="8"/>
        <v>0.25</v>
      </c>
      <c r="I67" s="14">
        <f t="shared" si="8"/>
        <v>0</v>
      </c>
      <c r="J67" s="14">
        <f t="shared" si="8"/>
        <v>0</v>
      </c>
      <c r="K67" s="14">
        <f t="shared" si="8"/>
        <v>0.05</v>
      </c>
      <c r="L67" s="4">
        <f t="shared" si="9"/>
        <v>0.2095933166355618</v>
      </c>
      <c r="M67" s="3">
        <f t="shared" si="10"/>
        <v>0.15303526056508349</v>
      </c>
      <c r="N67" s="3">
        <f t="shared" si="11"/>
        <v>1.0222379954939166E-2</v>
      </c>
      <c r="O67" s="3">
        <f t="shared" si="12"/>
        <v>4.2509794601412076E-2</v>
      </c>
      <c r="P67" s="3">
        <f t="shared" si="13"/>
        <v>0</v>
      </c>
      <c r="Q67" s="3">
        <f t="shared" si="14"/>
        <v>0</v>
      </c>
      <c r="R67" s="3">
        <f t="shared" si="15"/>
        <v>3.8258815141270866E-3</v>
      </c>
      <c r="S67" s="4">
        <f t="shared" si="3"/>
        <v>0.84279278666666668</v>
      </c>
      <c r="T67" s="3">
        <f>IF(ISBLANK(T51),AA67/INDEX(Constants!$B$2:$B$8, MATCH(T$2, Constants!$A$2:$A$8, 0)),T51)</f>
        <v>0</v>
      </c>
      <c r="U67" s="3">
        <f>IF(ISBLANK(U51),AB67/INDEX(Constants!$B$2:$B$8, MATCH(U$2, Constants!$A$2:$A$8, 0)),U51)</f>
        <v>0.84279278666666668</v>
      </c>
      <c r="V67" s="3">
        <f>IF(ISBLANK(V51),AC67/INDEX(Constants!$B$2:$B$8, MATCH(V$2, Constants!$A$2:$A$8, 0)),V51)</f>
        <v>0</v>
      </c>
      <c r="W67" s="3">
        <f>IF(ISBLANK(W51),AD67/INDEX(Constants!$B$2:$B$8, MATCH(W$2, Constants!$A$2:$A$8, 0)),W51)</f>
        <v>0</v>
      </c>
      <c r="X67" s="3">
        <f>IF(ISBLANK(X51),AE67/INDEX(Constants!$B$2:$B$8, MATCH(X$2, Constants!$A$2:$A$8, 0)),X51)</f>
        <v>0</v>
      </c>
      <c r="Y67" s="132">
        <f>IF(ISBLANK(Y51),AF67/INDEX(Constants!$B$2:$B$8, MATCH(Y$2, Constants!$A$2:$A$8, 0)),Y51)</f>
        <v>0</v>
      </c>
      <c r="Z67" s="18">
        <f t="shared" si="16"/>
        <v>27521.264189180001</v>
      </c>
      <c r="AA67" s="1">
        <f t="shared" si="17"/>
        <v>0</v>
      </c>
      <c r="AB67" s="1">
        <f>IF(ISBLANK($AB51), INDEX('Cities &amp; Towns'!$G$4:$G$259, MATCH($A51, 'Cities &amp; Towns'!$A$4:$A$259, 0)), $AB51)</f>
        <v>1.26418918</v>
      </c>
      <c r="AC67" s="1">
        <f t="shared" si="18"/>
        <v>0</v>
      </c>
      <c r="AD67" s="1">
        <f t="shared" si="18"/>
        <v>0</v>
      </c>
      <c r="AE67" s="1">
        <f t="shared" si="18"/>
        <v>0</v>
      </c>
      <c r="AF67" s="1">
        <f t="shared" si="18"/>
        <v>0</v>
      </c>
      <c r="AG67" s="5"/>
      <c r="AI67" s="3">
        <f>INDEX('Cities &amp; Towns'!$Y$4:$Y$259, MATCH($A67, 'Cities &amp; Towns'!$A$4:$A$259, 0))</f>
        <v>0</v>
      </c>
      <c r="AJ67" s="5"/>
      <c r="AL67" s="11">
        <f t="shared" si="4"/>
        <v>1</v>
      </c>
    </row>
    <row r="68" spans="1:38" outlineLevel="1" x14ac:dyDescent="0.25">
      <c r="A68" s="220" t="s">
        <v>37</v>
      </c>
      <c r="B68" s="38">
        <f>IF(ISBLANK($B52), INDEX('Cities &amp; Towns'!$E$4:$E$259, MATCH($A68, 'Cities &amp; Towns'!$A$4:$A$259, 0)), $B52)</f>
        <v>984</v>
      </c>
      <c r="C68" s="38">
        <f>IF(ISBLANK($C52), INDEX('Cities &amp; Towns'!$Q$4:$Q$259, MATCH($A68, 'Cities &amp; Towns'!$A$4:$A$259, 0)), $C52)</f>
        <v>9447.9315600000009</v>
      </c>
      <c r="D68" s="38">
        <f xml:space="preserve"> IF(ISBLANK($D15), IF(INDEX('Cities &amp; Towns'!$Z$4:$Z$259, MATCH($A68, 'Cities &amp; Towns'!$A$4:$A$259, 0)) = 0, "", INDEX('Cities &amp; Towns'!$Z$4:$Z$259, MATCH($A68, 'Cities &amp; Towns'!$A$4:$A$259, 0))), $D15)</f>
        <v>5094.4290000000001</v>
      </c>
      <c r="E68" s="177" cm="1">
        <f t="array" ref="E68">IF(ISBLANK(E52), MAX(0, ($E$3-SUM($E$5:$E$56))*(IF($B$3=0, 0, $B$3*$B68/SUM(IF(ISBLANK(E$5:E$56), B$58:B$109, 0))) + IF($C$3=0, 0, $C$3*$C68/SUM(IF(ISBLANK(E$5:E$56), C$58:C$109, 0))) + IF($D$3=0, 0, $D$3*$D68/SUM(IF(ISBLANK(E$5:E$56), D$58:D$109, 0))) + IF(1-SUM($B$3:$D$3)&lt;=0, 0, ((1-SUM($B$3:$D$3))*$Z68/SUM(IF(ISBLANK(E$5:E$56), Z$58:Z$109, 0)))))), E52)</f>
        <v>325.22760789813032</v>
      </c>
      <c r="F68" s="40">
        <f t="shared" si="8"/>
        <v>0.6</v>
      </c>
      <c r="G68" s="40">
        <f t="shared" si="8"/>
        <v>0.1</v>
      </c>
      <c r="H68" s="40">
        <f t="shared" si="8"/>
        <v>0.25</v>
      </c>
      <c r="I68" s="40">
        <f t="shared" si="8"/>
        <v>0</v>
      </c>
      <c r="J68" s="40">
        <f t="shared" si="8"/>
        <v>0</v>
      </c>
      <c r="K68" s="40">
        <f t="shared" si="8"/>
        <v>0.05</v>
      </c>
      <c r="L68" s="44">
        <f t="shared" si="9"/>
        <v>0.21197057200143982</v>
      </c>
      <c r="M68" s="41">
        <f t="shared" si="10"/>
        <v>0.14842589260200117</v>
      </c>
      <c r="N68" s="41">
        <f t="shared" si="11"/>
        <v>1.8604617472721616E-2</v>
      </c>
      <c r="O68" s="41">
        <f t="shared" si="12"/>
        <v>4.1229414611666987E-2</v>
      </c>
      <c r="P68" s="41">
        <f t="shared" si="13"/>
        <v>0</v>
      </c>
      <c r="Q68" s="41">
        <f t="shared" si="14"/>
        <v>0</v>
      </c>
      <c r="R68" s="41">
        <f t="shared" si="15"/>
        <v>3.7106473150500282E-3</v>
      </c>
      <c r="S68" s="44">
        <f t="shared" si="3"/>
        <v>9.1021950433333334</v>
      </c>
      <c r="T68" s="41">
        <f>IF(ISBLANK(T52),AA68/INDEX(Constants!$B$2:$B$8, MATCH(T$2, Constants!$A$2:$A$8, 0)),T52)</f>
        <v>0</v>
      </c>
      <c r="U68" s="41">
        <f>IF(ISBLANK(U52),AB68/INDEX(Constants!$B$2:$B$8, MATCH(U$2, Constants!$A$2:$A$8, 0)),U52)</f>
        <v>9.1021950433333334</v>
      </c>
      <c r="V68" s="41">
        <f>IF(ISBLANK(V52),AC68/INDEX(Constants!$B$2:$B$8, MATCH(V$2, Constants!$A$2:$A$8, 0)),V52)</f>
        <v>0</v>
      </c>
      <c r="W68" s="41">
        <f>IF(ISBLANK(W52),AD68/INDEX(Constants!$B$2:$B$8, MATCH(W$2, Constants!$A$2:$A$8, 0)),W52)</f>
        <v>0</v>
      </c>
      <c r="X68" s="41">
        <f>IF(ISBLANK(X52),AE68/INDEX(Constants!$B$2:$B$8, MATCH(X$2, Constants!$A$2:$A$8, 0)),X52)</f>
        <v>0</v>
      </c>
      <c r="Y68" s="41">
        <f>IF(ISBLANK(Y52),AF68/INDEX(Constants!$B$2:$B$8, MATCH(Y$2, Constants!$A$2:$A$8, 0)),Y52)</f>
        <v>0</v>
      </c>
      <c r="Z68" s="39">
        <f t="shared" si="16"/>
        <v>24717.653292564999</v>
      </c>
      <c r="AA68" s="150">
        <f t="shared" si="17"/>
        <v>0</v>
      </c>
      <c r="AB68" s="150">
        <f>IF(ISBLANK($AB52), INDEX('Cities &amp; Towns'!$G$4:$G$259, MATCH($A52, 'Cities &amp; Towns'!$A$4:$A$259, 0)), $AB52)</f>
        <v>13.653292565000001</v>
      </c>
      <c r="AC68" s="150">
        <f t="shared" si="18"/>
        <v>0</v>
      </c>
      <c r="AD68" s="150">
        <f t="shared" si="18"/>
        <v>0</v>
      </c>
      <c r="AE68" s="150">
        <f t="shared" si="18"/>
        <v>0</v>
      </c>
      <c r="AF68" s="150">
        <f t="shared" si="18"/>
        <v>0</v>
      </c>
      <c r="AG68" s="43"/>
      <c r="AH68" s="42"/>
      <c r="AI68" s="41">
        <f>INDEX('Cities &amp; Towns'!$Y$4:$Y$259, MATCH($A68, 'Cities &amp; Towns'!$A$4:$A$259, 0))</f>
        <v>0.79298444444444494</v>
      </c>
      <c r="AJ68" s="43"/>
      <c r="AK68" s="42"/>
      <c r="AL68" s="66" t="str">
        <f t="shared" si="4"/>
        <v/>
      </c>
    </row>
    <row r="69" spans="1:38" outlineLevel="1" x14ac:dyDescent="0.25">
      <c r="A69" s="221" t="s">
        <v>23</v>
      </c>
      <c r="B69" s="1">
        <f>IF(ISBLANK($B53), INDEX('Cities &amp; Towns'!$E$4:$E$259, MATCH($A69, 'Cities &amp; Towns'!$A$4:$A$259, 0)), $B53)</f>
        <v>1141</v>
      </c>
      <c r="C69" s="1">
        <f>IF(ISBLANK($C53), INDEX('Cities &amp; Towns'!$Q$4:$Q$259, MATCH($A69, 'Cities &amp; Towns'!$A$4:$A$259, 0)), $C53)</f>
        <v>595.26828</v>
      </c>
      <c r="D69" s="1">
        <f xml:space="preserve"> IF(ISBLANK($D16), IF(INDEX('Cities &amp; Towns'!$Z$4:$Z$259, MATCH($A69, 'Cities &amp; Towns'!$A$4:$A$259, 0)) = 0, "", INDEX('Cities &amp; Towns'!$Z$4:$Z$259, MATCH($A69, 'Cities &amp; Towns'!$A$4:$A$259, 0))), $D16)</f>
        <v>5265.9679999999998</v>
      </c>
      <c r="E69" s="178" cm="1">
        <f t="array" ref="E69">IF(ISBLANK(E53), MAX(0, ($E$3-SUM($E$5:$E$56))*(IF($B$3=0, 0, $B$3*$B69/SUM(IF(ISBLANK(E$5:E$56), B$58:B$109, 0))) + IF($C$3=0, 0, $C$3*$C69/SUM(IF(ISBLANK(E$5:E$56), C$58:C$109, 0))) + IF($D$3=0, 0, $D$3*$D69/SUM(IF(ISBLANK(E$5:E$56), D$58:D$109, 0))) + IF(1-SUM($B$3:$D$3)&lt;=0, 0, ((1-SUM($B$3:$D$3))*$Z69/SUM(IF(ISBLANK(E$5:E$56), Z$58:Z$109, 0)))))), E53)</f>
        <v>344.82783305109467</v>
      </c>
      <c r="F69" s="14">
        <f t="shared" si="8"/>
        <v>0.6</v>
      </c>
      <c r="G69" s="14">
        <f t="shared" si="8"/>
        <v>0.1</v>
      </c>
      <c r="H69" s="14">
        <f t="shared" si="8"/>
        <v>0.25</v>
      </c>
      <c r="I69" s="14">
        <f t="shared" si="8"/>
        <v>0</v>
      </c>
      <c r="J69" s="14">
        <f t="shared" si="8"/>
        <v>0</v>
      </c>
      <c r="K69" s="14">
        <f t="shared" si="8"/>
        <v>0.05</v>
      </c>
      <c r="L69" s="4">
        <f t="shared" si="9"/>
        <v>0.22760714843513638</v>
      </c>
      <c r="M69" s="3">
        <f t="shared" si="10"/>
        <v>0.15737095397711098</v>
      </c>
      <c r="N69" s="3">
        <f t="shared" si="11"/>
        <v>2.2587766726066806E-2</v>
      </c>
      <c r="O69" s="3">
        <f t="shared" si="12"/>
        <v>4.3714153882530825E-2</v>
      </c>
      <c r="P69" s="3">
        <f t="shared" si="13"/>
        <v>0</v>
      </c>
      <c r="Q69" s="3">
        <f t="shared" si="14"/>
        <v>0</v>
      </c>
      <c r="R69" s="3">
        <f t="shared" si="15"/>
        <v>3.9342738494277741E-3</v>
      </c>
      <c r="S69" s="4">
        <f t="shared" si="3"/>
        <v>11.679005983333333</v>
      </c>
      <c r="T69" s="3">
        <f>IF(ISBLANK(T53),AA69/INDEX(Constants!$B$2:$B$8, MATCH(T$2, Constants!$A$2:$A$8, 0)),T53)</f>
        <v>0</v>
      </c>
      <c r="U69" s="3">
        <f>IF(ISBLANK(U53),AB69/INDEX(Constants!$B$2:$B$8, MATCH(U$2, Constants!$A$2:$A$8, 0)),U53)</f>
        <v>11.679005983333333</v>
      </c>
      <c r="V69" s="3">
        <f>IF(ISBLANK(V53),AC69/INDEX(Constants!$B$2:$B$8, MATCH(V$2, Constants!$A$2:$A$8, 0)),V53)</f>
        <v>0</v>
      </c>
      <c r="W69" s="3">
        <f>IF(ISBLANK(W53),AD69/INDEX(Constants!$B$2:$B$8, MATCH(W$2, Constants!$A$2:$A$8, 0)),W53)</f>
        <v>0</v>
      </c>
      <c r="X69" s="3">
        <f>IF(ISBLANK(X53),AE69/INDEX(Constants!$B$2:$B$8, MATCH(X$2, Constants!$A$2:$A$8, 0)),X53)</f>
        <v>0</v>
      </c>
      <c r="Y69" s="132">
        <f>IF(ISBLANK(Y53),AF69/INDEX(Constants!$B$2:$B$8, MATCH(Y$2, Constants!$A$2:$A$8, 0)),Y53)</f>
        <v>0</v>
      </c>
      <c r="Z69" s="18">
        <f t="shared" si="16"/>
        <v>24529.518508975001</v>
      </c>
      <c r="AA69" s="1">
        <f t="shared" si="17"/>
        <v>0</v>
      </c>
      <c r="AB69" s="1">
        <f>IF(ISBLANK($AB53), INDEX('Cities &amp; Towns'!$G$4:$G$259, MATCH($A53, 'Cities &amp; Towns'!$A$4:$A$259, 0)), $AB53)</f>
        <v>17.518508975</v>
      </c>
      <c r="AC69" s="1">
        <f t="shared" si="18"/>
        <v>0</v>
      </c>
      <c r="AD69" s="1">
        <f t="shared" si="18"/>
        <v>0</v>
      </c>
      <c r="AE69" s="1">
        <f t="shared" si="18"/>
        <v>0</v>
      </c>
      <c r="AF69" s="1">
        <f t="shared" si="18"/>
        <v>0</v>
      </c>
      <c r="AG69" s="5"/>
      <c r="AI69" s="3">
        <f>INDEX('Cities &amp; Towns'!$Y$4:$Y$259, MATCH($A69, 'Cities &amp; Towns'!$A$4:$A$259, 0))</f>
        <v>0</v>
      </c>
      <c r="AJ69" s="5"/>
      <c r="AL69" s="11">
        <f t="shared" si="4"/>
        <v>1</v>
      </c>
    </row>
    <row r="70" spans="1:38" outlineLevel="1" x14ac:dyDescent="0.25">
      <c r="A70" s="220" t="s">
        <v>38</v>
      </c>
      <c r="B70" s="38">
        <f>IF(ISBLANK($B54), INDEX('Cities &amp; Towns'!$E$4:$E$259, MATCH($A70, 'Cities &amp; Towns'!$A$4:$A$259, 0)), $B54)</f>
        <v>1100</v>
      </c>
      <c r="C70" s="38">
        <f>IF(ISBLANK($C54), INDEX('Cities &amp; Towns'!$Q$4:$Q$259, MATCH($A70, 'Cities &amp; Towns'!$A$4:$A$259, 0)), $C54)</f>
        <v>52184.292359999999</v>
      </c>
      <c r="D70" s="38">
        <f xml:space="preserve"> IF(ISBLANK($D17), IF(INDEX('Cities &amp; Towns'!$Z$4:$Z$259, MATCH($A70, 'Cities &amp; Towns'!$A$4:$A$259, 0)) = 0, "", INDEX('Cities &amp; Towns'!$Z$4:$Z$259, MATCH($A70, 'Cities &amp; Towns'!$A$4:$A$259, 0))), $D17)</f>
        <v>6563.3019999999997</v>
      </c>
      <c r="E70" s="177" cm="1">
        <f t="array" ref="E70">IF(ISBLANK(E54), MAX(0, ($E$3-SUM($E$5:$E$56))*(IF($B$3=0, 0, $B$3*$B70/SUM(IF(ISBLANK(E$5:E$56), B$58:B$109, 0))) + IF($C$3=0, 0, $C$3*$C70/SUM(IF(ISBLANK(E$5:E$56), C$58:C$109, 0))) + IF($D$3=0, 0, $D$3*$D70/SUM(IF(ISBLANK(E$5:E$56), D$58:D$109, 0))) + IF(1-SUM($B$3:$D$3)&lt;=0, 0, ((1-SUM($B$3:$D$3))*$Z70/SUM(IF(ISBLANK(E$5:E$56), Z$58:Z$109, 0)))))), E54)</f>
        <v>348.77356256730593</v>
      </c>
      <c r="F70" s="40">
        <f t="shared" si="8"/>
        <v>0.6</v>
      </c>
      <c r="G70" s="40">
        <f t="shared" si="8"/>
        <v>0.1</v>
      </c>
      <c r="H70" s="40">
        <f t="shared" si="8"/>
        <v>0.25</v>
      </c>
      <c r="I70" s="40">
        <f t="shared" si="8"/>
        <v>0</v>
      </c>
      <c r="J70" s="40">
        <f t="shared" si="8"/>
        <v>0</v>
      </c>
      <c r="K70" s="40">
        <f t="shared" si="8"/>
        <v>0.05</v>
      </c>
      <c r="L70" s="44">
        <f t="shared" si="9"/>
        <v>0.22530185250771267</v>
      </c>
      <c r="M70" s="41">
        <f t="shared" si="10"/>
        <v>0.15917168802055404</v>
      </c>
      <c r="N70" s="41">
        <f t="shared" si="11"/>
        <v>1.7936514503157551E-2</v>
      </c>
      <c r="O70" s="41">
        <f t="shared" si="12"/>
        <v>4.4214357783487229E-2</v>
      </c>
      <c r="P70" s="41">
        <f t="shared" si="13"/>
        <v>0</v>
      </c>
      <c r="Q70" s="41">
        <f t="shared" si="14"/>
        <v>0</v>
      </c>
      <c r="R70" s="41">
        <f t="shared" si="15"/>
        <v>3.97929220051385E-3</v>
      </c>
      <c r="S70" s="44">
        <f t="shared" si="3"/>
        <v>7.004273593333334</v>
      </c>
      <c r="T70" s="41">
        <f>IF(ISBLANK(T54),AA70/INDEX(Constants!$B$2:$B$8, MATCH(T$2, Constants!$A$2:$A$8, 0)),T54)</f>
        <v>0</v>
      </c>
      <c r="U70" s="41">
        <f>IF(ISBLANK(U54),AB70/INDEX(Constants!$B$2:$B$8, MATCH(U$2, Constants!$A$2:$A$8, 0)),U54)</f>
        <v>7.004273593333334</v>
      </c>
      <c r="V70" s="41">
        <f>IF(ISBLANK(V54),AC70/INDEX(Constants!$B$2:$B$8, MATCH(V$2, Constants!$A$2:$A$8, 0)),V54)</f>
        <v>0</v>
      </c>
      <c r="W70" s="41">
        <f>IF(ISBLANK(W54),AD70/INDEX(Constants!$B$2:$B$8, MATCH(W$2, Constants!$A$2:$A$8, 0)),W54)</f>
        <v>0</v>
      </c>
      <c r="X70" s="41">
        <f>IF(ISBLANK(X54),AE70/INDEX(Constants!$B$2:$B$8, MATCH(X$2, Constants!$A$2:$A$8, 0)),X54)</f>
        <v>0</v>
      </c>
      <c r="Y70" s="41">
        <f>IF(ISBLANK(Y54),AF70/INDEX(Constants!$B$2:$B$8, MATCH(Y$2, Constants!$A$2:$A$8, 0)),Y54)</f>
        <v>0</v>
      </c>
      <c r="Z70" s="39">
        <f t="shared" si="16"/>
        <v>25738.50641039</v>
      </c>
      <c r="AA70" s="150">
        <f t="shared" si="17"/>
        <v>0</v>
      </c>
      <c r="AB70" s="150">
        <f>IF(ISBLANK($AB54), INDEX('Cities &amp; Towns'!$G$4:$G$259, MATCH($A54, 'Cities &amp; Towns'!$A$4:$A$259, 0)), $AB54)</f>
        <v>10.506410390000001</v>
      </c>
      <c r="AC70" s="150">
        <f t="shared" si="18"/>
        <v>0</v>
      </c>
      <c r="AD70" s="150">
        <f t="shared" si="18"/>
        <v>0</v>
      </c>
      <c r="AE70" s="150">
        <f t="shared" si="18"/>
        <v>0</v>
      </c>
      <c r="AF70" s="150">
        <f t="shared" si="18"/>
        <v>0</v>
      </c>
      <c r="AG70" s="43"/>
      <c r="AH70" s="42"/>
      <c r="AI70" s="41">
        <f>INDEX('Cities &amp; Towns'!$Y$4:$Y$259, MATCH($A70, 'Cities &amp; Towns'!$A$4:$A$259, 0))</f>
        <v>7.7822612981744417</v>
      </c>
      <c r="AJ70" s="43"/>
      <c r="AK70" s="42"/>
      <c r="AL70" s="66" t="str">
        <f t="shared" si="4"/>
        <v/>
      </c>
    </row>
    <row r="71" spans="1:38" outlineLevel="1" x14ac:dyDescent="0.25">
      <c r="A71" s="221" t="s">
        <v>39</v>
      </c>
      <c r="B71" s="1">
        <f>IF(ISBLANK($B55), INDEX('Cities &amp; Towns'!$E$4:$E$259, MATCH($A71, 'Cities &amp; Towns'!$A$4:$A$259, 0)), $B55)</f>
        <v>1343</v>
      </c>
      <c r="C71" s="1">
        <f>IF(ISBLANK($C55), INDEX('Cities &amp; Towns'!$Q$4:$Q$259, MATCH($A71, 'Cities &amp; Towns'!$A$4:$A$259, 0)), $C55)</f>
        <v>1464.6336750000005</v>
      </c>
      <c r="D71" s="1">
        <f xml:space="preserve"> IF(ISBLANK($D18), IF(INDEX('Cities &amp; Towns'!$Z$4:$Z$259, MATCH($A71, 'Cities &amp; Towns'!$A$4:$A$259, 0)) = 0, "", INDEX('Cities &amp; Towns'!$Z$4:$Z$259, MATCH($A71, 'Cities &amp; Towns'!$A$4:$A$259, 0))), $D18)</f>
        <v>1430.2860000000001</v>
      </c>
      <c r="E71" s="178" cm="1">
        <f t="array" ref="E71">IF(ISBLANK(E55), MAX(0, ($E$3-SUM($E$5:$E$56))*(IF($B$3=0, 0, $B$3*$B71/SUM(IF(ISBLANK(E$5:E$56), B$58:B$109, 0))) + IF($C$3=0, 0, $C$3*$C71/SUM(IF(ISBLANK(E$5:E$56), C$58:C$109, 0))) + IF($D$3=0, 0, $D$3*$D71/SUM(IF(ISBLANK(E$5:E$56), D$58:D$109, 0))) + IF(1-SUM($B$3:$D$3)&lt;=0, 0, ((1-SUM($B$3:$D$3))*$Z71/SUM(IF(ISBLANK(E$5:E$56), Z$58:Z$109, 0)))))), E55)</f>
        <v>352.8575224655533</v>
      </c>
      <c r="F71" s="47">
        <f t="shared" si="8"/>
        <v>0.6</v>
      </c>
      <c r="G71" s="47">
        <f t="shared" si="8"/>
        <v>0.1</v>
      </c>
      <c r="H71" s="47">
        <f t="shared" si="8"/>
        <v>0.25</v>
      </c>
      <c r="I71" s="47">
        <f t="shared" si="8"/>
        <v>0</v>
      </c>
      <c r="J71" s="47">
        <f t="shared" si="8"/>
        <v>0</v>
      </c>
      <c r="K71" s="47">
        <f t="shared" si="8"/>
        <v>0.05</v>
      </c>
      <c r="L71" s="4">
        <f t="shared" si="9"/>
        <v>0.22881122560319431</v>
      </c>
      <c r="M71" s="3">
        <f t="shared" si="10"/>
        <v>0.16103550701539784</v>
      </c>
      <c r="N71" s="3">
        <f t="shared" si="11"/>
        <v>1.9017745630356579E-2</v>
      </c>
      <c r="O71" s="3">
        <f t="shared" si="12"/>
        <v>4.4732085282054954E-2</v>
      </c>
      <c r="P71" s="3">
        <f t="shared" si="13"/>
        <v>0</v>
      </c>
      <c r="Q71" s="3">
        <f t="shared" si="14"/>
        <v>0</v>
      </c>
      <c r="R71" s="3">
        <f t="shared" si="15"/>
        <v>4.0258876753849456E-3</v>
      </c>
      <c r="S71" s="4">
        <f t="shared" si="3"/>
        <v>5.3587190300000005</v>
      </c>
      <c r="T71" s="3">
        <f>IF(ISBLANK(T55),AA71/INDEX(Constants!$B$2:$B$8, MATCH(T$2, Constants!$A$2:$A$8, 0)),T55)</f>
        <v>0</v>
      </c>
      <c r="U71" s="3">
        <f>IF(ISBLANK(U55),AB71/INDEX(Constants!$B$2:$B$8, MATCH(U$2, Constants!$A$2:$A$8, 0)),U55)</f>
        <v>5.3587190300000005</v>
      </c>
      <c r="V71" s="3">
        <f>IF(ISBLANK(V55),AC71/INDEX(Constants!$B$2:$B$8, MATCH(V$2, Constants!$A$2:$A$8, 0)),V55)</f>
        <v>0</v>
      </c>
      <c r="W71" s="3">
        <f>IF(ISBLANK(W55),AD71/INDEX(Constants!$B$2:$B$8, MATCH(W$2, Constants!$A$2:$A$8, 0)),W55)</f>
        <v>0</v>
      </c>
      <c r="X71" s="3">
        <f>IF(ISBLANK(X55),AE71/INDEX(Constants!$B$2:$B$8, MATCH(X$2, Constants!$A$2:$A$8, 0)),X55)</f>
        <v>0</v>
      </c>
      <c r="Y71" s="132">
        <f>IF(ISBLANK(Y55),AF71/INDEX(Constants!$B$2:$B$8, MATCH(Y$2, Constants!$A$2:$A$8, 0)),Y55)</f>
        <v>0</v>
      </c>
      <c r="Z71" s="18">
        <f t="shared" si="16"/>
        <v>22088.038078545</v>
      </c>
      <c r="AA71" s="1">
        <f t="shared" si="17"/>
        <v>0</v>
      </c>
      <c r="AB71" s="1">
        <f>IF(ISBLANK($AB55), INDEX('Cities &amp; Towns'!$G$4:$G$259, MATCH($A55, 'Cities &amp; Towns'!$A$4:$A$259, 0)), $AB55)</f>
        <v>8.0380785450000012</v>
      </c>
      <c r="AC71" s="1">
        <f t="shared" si="18"/>
        <v>0</v>
      </c>
      <c r="AD71" s="1">
        <f t="shared" si="18"/>
        <v>0</v>
      </c>
      <c r="AE71" s="1">
        <f t="shared" si="18"/>
        <v>0</v>
      </c>
      <c r="AF71" s="1">
        <f t="shared" si="18"/>
        <v>0</v>
      </c>
      <c r="AG71" s="5"/>
      <c r="AI71" s="3">
        <f>INDEX('Cities &amp; Towns'!$Y$4:$Y$259, MATCH($A71, 'Cities &amp; Towns'!$A$4:$A$259, 0))</f>
        <v>0</v>
      </c>
      <c r="AJ71" s="5"/>
      <c r="AL71" s="11">
        <f t="shared" si="4"/>
        <v>1</v>
      </c>
    </row>
    <row r="72" spans="1:38" outlineLevel="1" x14ac:dyDescent="0.25">
      <c r="A72" s="220" t="s">
        <v>2</v>
      </c>
      <c r="B72" s="38">
        <f>IF(ISBLANK($B19), INDEX('Cities &amp; Towns'!$E$4:$E$259, MATCH($A72, 'Cities &amp; Towns'!$A$4:$A$259, 0)), $B19)</f>
        <v>2335</v>
      </c>
      <c r="C72" s="38">
        <f>IF(ISBLANK($C19), INDEX('Cities &amp; Towns'!$Q$4:$Q$259, MATCH($A72, 'Cities &amp; Towns'!$A$4:$A$259, 0)), $C19)</f>
        <v>5363.4935220000007</v>
      </c>
      <c r="D72" s="38">
        <f xml:space="preserve"> IF(ISBLANK($D19), IF(INDEX('Cities &amp; Towns'!$Z$4:$Z$259, MATCH($A72, 'Cities &amp; Towns'!$A$4:$A$259, 0)) = 0, "", INDEX('Cities &amp; Towns'!$Z$4:$Z$259, MATCH($A72, 'Cities &amp; Towns'!$A$4:$A$259, 0))), $D19)</f>
        <v>11892.616</v>
      </c>
      <c r="E72" s="177" cm="1">
        <f t="array" ref="E72">IF(ISBLANK(E19), MAX(0, ($E$3-SUM($E$5:$E$56))*(IF($B$3=0, 0, $B$3*$B72/SUM(IF(ISBLANK(E$5:E$56), B$58:B$109, 0))) + IF($C$3=0, 0, $C$3*$C72/SUM(IF(ISBLANK(E$5:E$56), C$58:C$109, 0))) + IF($D$3=0, 0, $D$3*$D72/SUM(IF(ISBLANK(E$5:E$56), D$58:D$109, 0))) + IF(1-SUM($B$3:$D$3)&lt;=0, 0, ((1-SUM($B$3:$D$3))*$Z72/SUM(IF(ISBLANK(E$5:E$56), Z$58:Z$109, 0)))))), E19)</f>
        <v>617.25577559261058</v>
      </c>
      <c r="F72" s="40">
        <f t="shared" ref="F72:K72" si="19">IF(ISBLANK(F19),F$3,F19)</f>
        <v>0.6</v>
      </c>
      <c r="G72" s="40">
        <f t="shared" si="19"/>
        <v>0.1</v>
      </c>
      <c r="H72" s="40">
        <f t="shared" si="19"/>
        <v>0.25</v>
      </c>
      <c r="I72" s="40">
        <f t="shared" si="19"/>
        <v>0</v>
      </c>
      <c r="J72" s="40">
        <f t="shared" si="19"/>
        <v>0</v>
      </c>
      <c r="K72" s="40">
        <f t="shared" si="19"/>
        <v>0.05</v>
      </c>
      <c r="L72" s="44">
        <f>IF(ISBLANK($L19), SUM($M72:$R72), $L19)</f>
        <v>0.41368032397544047</v>
      </c>
      <c r="M72" s="41">
        <f t="shared" ref="M72:R72" si="20">IF(ISBLANK(M19), IF(ISBLANK($L19), MAX(0, (M$3-SUM(M$5:M$56))*(IF($B$3=0, 0, $B$3*$B72/SUM($B$58:$B$109)) + IF($C$3=0, 0, $C$3*$C72/SUM($C$58:$C$109)) + IF($D$3=0, 0, $D$3*$D72/SUM($D$58:$D$109)) + (1-SUM($B$3:$D$3))*IF(SUM(AA$58:AA$109)=0, $Z72/SUM($Z$58:$Z$109), AA72/SUM(AA$58:AA$109)))), $L19*(M$3/$L$3)), M19)</f>
        <v>0.28170037607868292</v>
      </c>
      <c r="N72" s="41">
        <f t="shared" si="20"/>
        <v>4.6687334028489659E-2</v>
      </c>
      <c r="O72" s="41">
        <f t="shared" si="20"/>
        <v>7.8250104466300804E-2</v>
      </c>
      <c r="P72" s="41">
        <f t="shared" si="20"/>
        <v>0</v>
      </c>
      <c r="Q72" s="41">
        <f t="shared" si="20"/>
        <v>0</v>
      </c>
      <c r="R72" s="41">
        <f t="shared" si="20"/>
        <v>7.0425094019670722E-3</v>
      </c>
      <c r="S72" s="44">
        <f t="shared" si="3"/>
        <v>24.41315031666667</v>
      </c>
      <c r="T72" s="41">
        <f>IF(ISBLANK(T19),AA72/INDEX(Constants!$B$2:$B$8, MATCH(T$2, Constants!$A$2:$A$8, 0)),T19)</f>
        <v>0</v>
      </c>
      <c r="U72" s="41">
        <f>IF(ISBLANK(U19),AB72/INDEX(Constants!$B$2:$B$8, MATCH(U$2, Constants!$A$2:$A$8, 0)),U19)</f>
        <v>24.41315031666667</v>
      </c>
      <c r="V72" s="41">
        <f>IF(ISBLANK(V19),AC72/INDEX(Constants!$B$2:$B$8, MATCH(V$2, Constants!$A$2:$A$8, 0)),V19)</f>
        <v>0</v>
      </c>
      <c r="W72" s="41">
        <f>IF(ISBLANK(W19),AD72/INDEX(Constants!$B$2:$B$8, MATCH(W$2, Constants!$A$2:$A$8, 0)),W19)</f>
        <v>0</v>
      </c>
      <c r="X72" s="41">
        <f>IF(ISBLANK(X19),AE72/INDEX(Constants!$B$2:$B$8, MATCH(X$2, Constants!$A$2:$A$8, 0)),X19)</f>
        <v>0</v>
      </c>
      <c r="Y72" s="41">
        <f>IF(ISBLANK(Y19),AF72/INDEX(Constants!$B$2:$B$8, MATCH(Y$2, Constants!$A$2:$A$8, 0)),Y19)</f>
        <v>0</v>
      </c>
      <c r="Z72" s="39">
        <f>IF(SUM($AA72, $AC72:$AF72)&lt;&gt;0, SUM($AA72:$AF72), $Z19+$AB72)</f>
        <v>38884.619725475</v>
      </c>
      <c r="AA72" s="150">
        <f>AA19</f>
        <v>0</v>
      </c>
      <c r="AB72" s="150">
        <f>IF(ISBLANK($AB19), INDEX('Cities &amp; Towns'!$G$4:$G$259, MATCH($A19, 'Cities &amp; Towns'!$A$4:$A$259, 0)), $AB19)</f>
        <v>36.619725475000003</v>
      </c>
      <c r="AC72" s="150">
        <f>AC19</f>
        <v>0</v>
      </c>
      <c r="AD72" s="150">
        <f>AD19</f>
        <v>0</v>
      </c>
      <c r="AE72" s="150">
        <f>AE19</f>
        <v>0</v>
      </c>
      <c r="AF72" s="150">
        <f>AF19</f>
        <v>0</v>
      </c>
      <c r="AG72" s="43"/>
      <c r="AH72" s="42"/>
      <c r="AI72" s="41">
        <f>INDEX('Cities &amp; Towns'!$Y$4:$Y$259, MATCH($A72, 'Cities &amp; Towns'!$A$4:$A$259, 0))</f>
        <v>2.243641686073043</v>
      </c>
      <c r="AJ72" s="43"/>
      <c r="AK72" s="42"/>
      <c r="AL72" s="66" t="str">
        <f t="shared" si="4"/>
        <v/>
      </c>
    </row>
    <row r="73" spans="1:38" outlineLevel="1" x14ac:dyDescent="0.25">
      <c r="A73" s="221" t="s">
        <v>40</v>
      </c>
      <c r="B73" s="1">
        <f>IF(ISBLANK($B40), INDEX('Cities &amp; Towns'!$E$4:$E$259, MATCH($A73, 'Cities &amp; Towns'!$A$4:$A$259, 0)), $B40)</f>
        <v>4579</v>
      </c>
      <c r="C73" s="1">
        <f>IF(ISBLANK($C40), INDEX('Cities &amp; Towns'!$Q$4:$Q$259, MATCH($A73, 'Cities &amp; Towns'!$A$4:$A$259, 0)), $C40)</f>
        <v>1861.5438000000006</v>
      </c>
      <c r="D73" s="1">
        <f xml:space="preserve"> IF(ISBLANK($D20), IF(INDEX('Cities &amp; Towns'!$Z$4:$Z$259, MATCH($A73, 'Cities &amp; Towns'!$A$4:$A$259, 0)) = 0, "", INDEX('Cities &amp; Towns'!$Z$4:$Z$259, MATCH($A73, 'Cities &amp; Towns'!$A$4:$A$259, 0))), $D20)</f>
        <v>39342.466999999997</v>
      </c>
      <c r="E73" s="178" cm="1">
        <f t="array" ref="E73">IF(ISBLANK(E40), MAX(0, ($E$3-SUM($E$5:$E$56))*(IF($B$3=0, 0, $B$3*$B73/SUM(IF(ISBLANK(E$5:E$56), B$58:B$109, 0))) + IF($C$3=0, 0, $C$3*$C73/SUM(IF(ISBLANK(E$5:E$56), C$58:C$109, 0))) + IF($D$3=0, 0, $D$3*$D73/SUM(IF(ISBLANK(E$5:E$56), D$58:D$109, 0))) + IF(1-SUM($B$3:$D$3)&lt;=0, 0, ((1-SUM($B$3:$D$3))*$Z73/SUM(IF(ISBLANK(E$5:E$56), Z$58:Z$109, 0)))))), E40)</f>
        <v>798.64278419877542</v>
      </c>
      <c r="F73" s="14">
        <f t="shared" ref="F73:K75" si="21">IF(ISBLANK(F40),F$3,F40)</f>
        <v>0.6</v>
      </c>
      <c r="G73" s="14">
        <f t="shared" si="21"/>
        <v>0.1</v>
      </c>
      <c r="H73" s="14">
        <f t="shared" si="21"/>
        <v>0.25</v>
      </c>
      <c r="I73" s="14">
        <f t="shared" si="21"/>
        <v>0</v>
      </c>
      <c r="J73" s="14">
        <f t="shared" si="21"/>
        <v>0</v>
      </c>
      <c r="K73" s="14">
        <f t="shared" si="21"/>
        <v>0.05</v>
      </c>
      <c r="L73" s="4">
        <f>IF(ISBLANK($L40), SUM($M73:$R73), $L40)</f>
        <v>0.52709285018196939</v>
      </c>
      <c r="M73" s="3">
        <f t="shared" ref="M73:R75" si="22">IF(ISBLANK(M40), IF(ISBLANK($L40), MAX(0, (M$3-SUM(M$5:M$56))*(IF($B$3=0, 0, $B$3*$B73/SUM($B$58:$B$109)) + IF($C$3=0, 0, $C$3*$C73/SUM($C$58:$C$109)) + IF($D$3=0, 0, $D$3*$D73/SUM($D$58:$D$109)) + (1-SUM($B$3:$D$3))*IF(SUM(AA$58:AA$109)=0, $Z73/SUM($Z$58:$Z$109), AA73/SUM(AA$58:AA$109)))), $L40*(M$3/$L$3)), M40)</f>
        <v>0.364480951912238</v>
      </c>
      <c r="N73" s="3">
        <f t="shared" si="22"/>
        <v>5.2255165607414875E-2</v>
      </c>
      <c r="O73" s="3">
        <f t="shared" si="22"/>
        <v>0.10124470886451055</v>
      </c>
      <c r="P73" s="3">
        <f t="shared" si="22"/>
        <v>0</v>
      </c>
      <c r="Q73" s="3">
        <f t="shared" si="22"/>
        <v>0</v>
      </c>
      <c r="R73" s="3">
        <f t="shared" si="22"/>
        <v>9.1120237978059484E-3</v>
      </c>
      <c r="S73" s="4">
        <f t="shared" si="3"/>
        <v>4.3223606600000002</v>
      </c>
      <c r="T73" s="3">
        <f>IF(ISBLANK(T40),AA73/INDEX(Constants!$B$2:$B$8, MATCH(T$2, Constants!$A$2:$A$8, 0)),T40)</f>
        <v>0</v>
      </c>
      <c r="U73" s="3">
        <f>IF(ISBLANK(U40),AB73/INDEX(Constants!$B$2:$B$8, MATCH(U$2, Constants!$A$2:$A$8, 0)),U40)</f>
        <v>4.3223606600000002</v>
      </c>
      <c r="V73" s="3">
        <f>IF(ISBLANK(V40),AC73/INDEX(Constants!$B$2:$B$8, MATCH(V$2, Constants!$A$2:$A$8, 0)),V40)</f>
        <v>0</v>
      </c>
      <c r="W73" s="3">
        <f>IF(ISBLANK(W40),AD73/INDEX(Constants!$B$2:$B$8, MATCH(W$2, Constants!$A$2:$A$8, 0)),W40)</f>
        <v>0</v>
      </c>
      <c r="X73" s="3">
        <f>IF(ISBLANK(X40),AE73/INDEX(Constants!$B$2:$B$8, MATCH(X$2, Constants!$A$2:$A$8, 0)),X40)</f>
        <v>0</v>
      </c>
      <c r="Y73" s="132">
        <f>IF(ISBLANK(Y40),AF73/INDEX(Constants!$B$2:$B$8, MATCH(Y$2, Constants!$A$2:$A$8, 0)),Y40)</f>
        <v>0</v>
      </c>
      <c r="Z73" s="18">
        <f>IF(SUM($AA73, $AC73:$AF73)&lt;&gt;0, SUM($AA73:$AF73), $Z40+$AB73)</f>
        <v>23558.483540990001</v>
      </c>
      <c r="AA73" s="1">
        <f>AA40</f>
        <v>0</v>
      </c>
      <c r="AB73" s="1">
        <f>IF(ISBLANK($AB40), INDEX('Cities &amp; Towns'!$G$4:$G$259, MATCH($A40, 'Cities &amp; Towns'!$A$4:$A$259, 0)), $AB40)</f>
        <v>6.4835409900000007</v>
      </c>
      <c r="AC73" s="1">
        <f t="shared" ref="AC73:AF75" si="23">AC40</f>
        <v>0</v>
      </c>
      <c r="AD73" s="1">
        <f t="shared" si="23"/>
        <v>0</v>
      </c>
      <c r="AE73" s="1">
        <f t="shared" si="23"/>
        <v>0</v>
      </c>
      <c r="AF73" s="1">
        <f t="shared" si="23"/>
        <v>0</v>
      </c>
      <c r="AG73" s="5"/>
      <c r="AI73" s="3">
        <f>INDEX('Cities &amp; Towns'!$Y$4:$Y$259, MATCH($A73, 'Cities &amp; Towns'!$A$4:$A$259, 0))</f>
        <v>0</v>
      </c>
      <c r="AJ73" s="5"/>
      <c r="AL73" s="11">
        <f t="shared" si="4"/>
        <v>1</v>
      </c>
    </row>
    <row r="74" spans="1:38" outlineLevel="1" x14ac:dyDescent="0.25">
      <c r="A74" s="220" t="s">
        <v>24</v>
      </c>
      <c r="B74" s="38">
        <f>IF(ISBLANK($B41), INDEX('Cities &amp; Towns'!$E$4:$E$259, MATCH($A74, 'Cities &amp; Towns'!$A$4:$A$259, 0)), $B41)</f>
        <v>270</v>
      </c>
      <c r="C74" s="38">
        <f>IF(ISBLANK($C41), INDEX('Cities &amp; Towns'!$Q$4:$Q$259, MATCH($A74, 'Cities &amp; Towns'!$A$4:$A$259, 0)), $C41)</f>
        <v>22.260473999999999</v>
      </c>
      <c r="D74" s="38" t="str">
        <f xml:space="preserve"> IF(ISBLANK($D21), IF(INDEX('Cities &amp; Towns'!$Z$4:$Z$259, MATCH($A74, 'Cities &amp; Towns'!$A$4:$A$259, 0)) = 0, "", INDEX('Cities &amp; Towns'!$Z$4:$Z$259, MATCH($A74, 'Cities &amp; Towns'!$A$4:$A$259, 0))), $D21)</f>
        <v/>
      </c>
      <c r="E74" s="177" cm="1">
        <f t="array" ref="E74">IF(ISBLANK(E41), MAX(0, ($E$3-SUM($E$5:$E$56))*(IF($B$3=0, 0, $B$3*$B74/SUM(IF(ISBLANK(E$5:E$56), B$58:B$109, 0))) + IF($C$3=0, 0, $C$3*$C74/SUM(IF(ISBLANK(E$5:E$56), C$58:C$109, 0))) + IF($D$3=0, 0, $D$3*$D74/SUM(IF(ISBLANK(E$5:E$56), D$58:D$109, 0))) + IF(1-SUM($B$3:$D$3)&lt;=0, 0, ((1-SUM($B$3:$D$3))*$Z74/SUM(IF(ISBLANK(E$5:E$56), Z$58:Z$109, 0)))))), E41)</f>
        <v>65.827862312238622</v>
      </c>
      <c r="F74" s="40">
        <f t="shared" si="21"/>
        <v>0.6</v>
      </c>
      <c r="G74" s="40">
        <f t="shared" si="21"/>
        <v>0.1</v>
      </c>
      <c r="H74" s="40">
        <f t="shared" si="21"/>
        <v>0.25</v>
      </c>
      <c r="I74" s="40">
        <f t="shared" si="21"/>
        <v>0</v>
      </c>
      <c r="J74" s="40">
        <f t="shared" si="21"/>
        <v>0</v>
      </c>
      <c r="K74" s="40">
        <f t="shared" si="21"/>
        <v>0.05</v>
      </c>
      <c r="L74" s="44">
        <f>IF(ISBLANK($L41), SUM($M74:$R74), $L41)</f>
        <v>7.5299722405201691E-2</v>
      </c>
      <c r="M74" s="41">
        <f t="shared" si="22"/>
        <v>3.0042219616349546E-2</v>
      </c>
      <c r="N74" s="41">
        <f t="shared" si="22"/>
        <v>3.6161386293901865E-2</v>
      </c>
      <c r="O74" s="41">
        <f t="shared" si="22"/>
        <v>8.3450610045415399E-3</v>
      </c>
      <c r="P74" s="41">
        <f t="shared" si="22"/>
        <v>0</v>
      </c>
      <c r="Q74" s="41">
        <f t="shared" si="22"/>
        <v>0</v>
      </c>
      <c r="R74" s="41">
        <f t="shared" si="22"/>
        <v>7.510554904087385E-4</v>
      </c>
      <c r="S74" s="44">
        <f t="shared" si="3"/>
        <v>36.914521740000005</v>
      </c>
      <c r="T74" s="41">
        <f>IF(ISBLANK(T41),AA74/INDEX(Constants!$B$2:$B$8, MATCH(T$2, Constants!$A$2:$A$8, 0)),T41)</f>
        <v>0</v>
      </c>
      <c r="U74" s="41">
        <f>IF(ISBLANK(U41),AB74/INDEX(Constants!$B$2:$B$8, MATCH(U$2, Constants!$A$2:$A$8, 0)),U41)</f>
        <v>36.914521740000005</v>
      </c>
      <c r="V74" s="41">
        <f>IF(ISBLANK(V41),AC74/INDEX(Constants!$B$2:$B$8, MATCH(V$2, Constants!$A$2:$A$8, 0)),V41)</f>
        <v>0</v>
      </c>
      <c r="W74" s="41">
        <f>IF(ISBLANK(W41),AD74/INDEX(Constants!$B$2:$B$8, MATCH(W$2, Constants!$A$2:$A$8, 0)),W41)</f>
        <v>0</v>
      </c>
      <c r="X74" s="41">
        <f>IF(ISBLANK(X41),AE74/INDEX(Constants!$B$2:$B$8, MATCH(X$2, Constants!$A$2:$A$8, 0)),X41)</f>
        <v>0</v>
      </c>
      <c r="Y74" s="41">
        <f>IF(ISBLANK(Y41),AF74/INDEX(Constants!$B$2:$B$8, MATCH(Y$2, Constants!$A$2:$A$8, 0)),Y41)</f>
        <v>0</v>
      </c>
      <c r="Z74" s="39">
        <f>IF(SUM($AA74, $AC74:$AF74)&lt;&gt;0, SUM($AA74:$AF74), $Z41+$AB74)</f>
        <v>3786.5717826099999</v>
      </c>
      <c r="AA74" s="150">
        <f>AA41</f>
        <v>0</v>
      </c>
      <c r="AB74" s="150">
        <f>IF(ISBLANK($AB41), INDEX('Cities &amp; Towns'!$G$4:$G$259, MATCH($A41, 'Cities &amp; Towns'!$A$4:$A$259, 0)), $AB41)</f>
        <v>55.371782610000004</v>
      </c>
      <c r="AC74" s="150">
        <f t="shared" si="23"/>
        <v>0</v>
      </c>
      <c r="AD74" s="150">
        <f t="shared" si="23"/>
        <v>0</v>
      </c>
      <c r="AE74" s="150">
        <f t="shared" si="23"/>
        <v>0</v>
      </c>
      <c r="AF74" s="150">
        <f t="shared" si="23"/>
        <v>0</v>
      </c>
      <c r="AG74" s="43"/>
      <c r="AH74" s="42"/>
      <c r="AI74" s="41" t="str">
        <f>INDEX('Cities &amp; Towns'!$Y$4:$Y$259, MATCH($A74, 'Cities &amp; Towns'!$A$4:$A$259, 0))</f>
        <v/>
      </c>
      <c r="AJ74" s="43"/>
      <c r="AK74" s="42"/>
      <c r="AL74" s="66" t="str">
        <f t="shared" si="4"/>
        <v/>
      </c>
    </row>
    <row r="75" spans="1:38" outlineLevel="1" x14ac:dyDescent="0.25">
      <c r="A75" s="221" t="s">
        <v>25</v>
      </c>
      <c r="B75" s="1">
        <f>IF(ISBLANK($B42), INDEX('Cities &amp; Towns'!$E$4:$E$259, MATCH($A75, 'Cities &amp; Towns'!$A$4:$A$259, 0)), $B42)</f>
        <v>16</v>
      </c>
      <c r="C75" s="1">
        <f>IF(ISBLANK($C42), INDEX('Cities &amp; Towns'!$Q$4:$Q$259, MATCH($A75, 'Cities &amp; Towns'!$A$4:$A$259, 0)), $C42)</f>
        <v>0</v>
      </c>
      <c r="D75" s="1" t="str">
        <f xml:space="preserve"> IF(ISBLANK($D22), IF(INDEX('Cities &amp; Towns'!$Z$4:$Z$259, MATCH($A75, 'Cities &amp; Towns'!$A$4:$A$259, 0)) = 0, "", INDEX('Cities &amp; Towns'!$Z$4:$Z$259, MATCH($A75, 'Cities &amp; Towns'!$A$4:$A$259, 0))), $D22)</f>
        <v/>
      </c>
      <c r="E75" s="178" cm="1">
        <f t="array" ref="E75">IF(ISBLANK(E42), MAX(0, ($E$3-SUM($E$5:$E$56))*(IF($B$3=0, 0, $B$3*$B75/SUM(IF(ISBLANK(E$5:E$56), B$58:B$109, 0))) + IF($C$3=0, 0, $C$3*$C75/SUM(IF(ISBLANK(E$5:E$56), C$58:C$109, 0))) + IF($D$3=0, 0, $D$3*$D75/SUM(IF(ISBLANK(E$5:E$56), D$58:D$109, 0))) + IF(1-SUM($B$3:$D$3)&lt;=0, 0, ((1-SUM($B$3:$D$3))*$Z75/SUM(IF(ISBLANK(E$5:E$56), Z$58:Z$109, 0)))))), E42)</f>
        <v>210.94206449311443</v>
      </c>
      <c r="F75" s="14">
        <f t="shared" si="21"/>
        <v>0.6</v>
      </c>
      <c r="G75" s="14">
        <f t="shared" si="21"/>
        <v>0.1</v>
      </c>
      <c r="H75" s="14">
        <f t="shared" si="21"/>
        <v>0.25</v>
      </c>
      <c r="I75" s="14">
        <f t="shared" si="21"/>
        <v>0</v>
      </c>
      <c r="J75" s="14">
        <f t="shared" si="21"/>
        <v>0</v>
      </c>
      <c r="K75" s="14">
        <f t="shared" si="21"/>
        <v>0.05</v>
      </c>
      <c r="L75" s="4">
        <f>IF(ISBLANK($L42), SUM($M75:$R75), $L42)</f>
        <v>0.14318167746354793</v>
      </c>
      <c r="M75" s="3">
        <f t="shared" si="22"/>
        <v>9.6268777463401178E-2</v>
      </c>
      <c r="N75" s="3">
        <f t="shared" si="22"/>
        <v>1.7764853490394743E-2</v>
      </c>
      <c r="O75" s="3">
        <f t="shared" si="22"/>
        <v>2.6741327073166992E-2</v>
      </c>
      <c r="P75" s="3">
        <f t="shared" si="22"/>
        <v>0</v>
      </c>
      <c r="Q75" s="3">
        <f t="shared" si="22"/>
        <v>0</v>
      </c>
      <c r="R75" s="3">
        <f t="shared" si="22"/>
        <v>2.4067194365850289E-3</v>
      </c>
      <c r="S75" s="4">
        <f t="shared" si="3"/>
        <v>19.499879233333335</v>
      </c>
      <c r="T75" s="3">
        <f>IF(ISBLANK(T42),AA75/INDEX(Constants!$B$2:$B$8, MATCH(T$2, Constants!$A$2:$A$8, 0)),T42)</f>
        <v>0</v>
      </c>
      <c r="U75" s="3">
        <f>IF(ISBLANK(U42),AB75/INDEX(Constants!$B$2:$B$8, MATCH(U$2, Constants!$A$2:$A$8, 0)),U42)</f>
        <v>19.499879233333335</v>
      </c>
      <c r="V75" s="3">
        <f>IF(ISBLANK(V42),AC75/INDEX(Constants!$B$2:$B$8, MATCH(V$2, Constants!$A$2:$A$8, 0)),V42)</f>
        <v>0</v>
      </c>
      <c r="W75" s="3">
        <f>IF(ISBLANK(W42),AD75/INDEX(Constants!$B$2:$B$8, MATCH(W$2, Constants!$A$2:$A$8, 0)),W42)</f>
        <v>0</v>
      </c>
      <c r="X75" s="3">
        <f>IF(ISBLANK(X42),AE75/INDEX(Constants!$B$2:$B$8, MATCH(X$2, Constants!$A$2:$A$8, 0)),X42)</f>
        <v>0</v>
      </c>
      <c r="Y75" s="132">
        <f>IF(ISBLANK(Y42),AF75/INDEX(Constants!$B$2:$B$8, MATCH(Y$2, Constants!$A$2:$A$8, 0)),Y42)</f>
        <v>0</v>
      </c>
      <c r="Z75" s="18">
        <f>IF(SUM($AA75, $AC75:$AF75)&lt;&gt;0, SUM($AA75:$AF75), $Z42+$AB75)</f>
        <v>26717.249818849999</v>
      </c>
      <c r="AA75" s="1">
        <f>AA42</f>
        <v>0</v>
      </c>
      <c r="AB75" s="1">
        <f>IF(ISBLANK($AB42), INDEX('Cities &amp; Towns'!$G$4:$G$259, MATCH($A42, 'Cities &amp; Towns'!$A$4:$A$259, 0)), $AB42)</f>
        <v>29.24981885</v>
      </c>
      <c r="AC75" s="1">
        <f t="shared" si="23"/>
        <v>0</v>
      </c>
      <c r="AD75" s="1">
        <f t="shared" si="23"/>
        <v>0</v>
      </c>
      <c r="AE75" s="1">
        <f t="shared" si="23"/>
        <v>0</v>
      </c>
      <c r="AF75" s="1">
        <f t="shared" si="23"/>
        <v>0</v>
      </c>
      <c r="AG75" s="5"/>
      <c r="AI75" s="3" t="str">
        <f>INDEX('Cities &amp; Towns'!$Y$4:$Y$259, MATCH($A75, 'Cities &amp; Towns'!$A$4:$A$259, 0))</f>
        <v/>
      </c>
      <c r="AJ75" s="5"/>
      <c r="AL75" s="11" t="str">
        <f t="shared" si="4"/>
        <v/>
      </c>
    </row>
    <row r="76" spans="1:38" outlineLevel="1" x14ac:dyDescent="0.25">
      <c r="A76" s="220" t="s">
        <v>41</v>
      </c>
      <c r="B76" s="38">
        <f>IF(ISBLANK($B60), INDEX('Cities &amp; Towns'!$E$4:$E$259, MATCH($A76, 'Cities &amp; Towns'!$A$4:$A$259, 0)), $B60)</f>
        <v>1663</v>
      </c>
      <c r="C76" s="38">
        <f>IF(ISBLANK($C60), INDEX('Cities &amp; Towns'!$Q$4:$Q$259, MATCH($A76, 'Cities &amp; Towns'!$A$4:$A$259, 0)), $C60)</f>
        <v>662557.74696000002</v>
      </c>
      <c r="D76" s="38">
        <f xml:space="preserve"> IF(ISBLANK($D23), IF(INDEX('Cities &amp; Towns'!$Z$4:$Z$259, MATCH($A76, 'Cities &amp; Towns'!$A$4:$A$259, 0)) = 0, "", INDEX('Cities &amp; Towns'!$Z$4:$Z$259, MATCH($A76, 'Cities &amp; Towns'!$A$4:$A$259, 0))), $D23)</f>
        <v>5421.8580000000002</v>
      </c>
      <c r="E76" s="177" cm="1">
        <f t="array" ref="E76">IF(ISBLANK(E60), MAX(0, ($E$3-SUM($E$5:$E$56))*(IF($B$3=0, 0, $B$3*$B76/SUM(IF(ISBLANK(E$5:E$56), B$58:B$109, 0))) + IF($C$3=0, 0, $C$3*$C76/SUM(IF(ISBLANK(E$5:E$56), C$58:C$109, 0))) + IF($D$3=0, 0, $D$3*$D76/SUM(IF(ISBLANK(E$5:E$56), D$58:D$109, 0))) + IF(1-SUM($B$3:$D$3)&lt;=0, 0, ((1-SUM($B$3:$D$3))*$Z76/SUM(IF(ISBLANK(E$5:E$56), Z$58:Z$109, 0)))))), E60)</f>
        <v>387.2775272672763</v>
      </c>
      <c r="F76" s="40">
        <f t="shared" ref="F76:K85" si="24">IF(ISBLANK(F60),F$3,F60)</f>
        <v>0.6</v>
      </c>
      <c r="G76" s="40">
        <f t="shared" si="24"/>
        <v>0.1</v>
      </c>
      <c r="H76" s="40">
        <f t="shared" si="24"/>
        <v>0.25</v>
      </c>
      <c r="I76" s="40">
        <f t="shared" si="24"/>
        <v>0</v>
      </c>
      <c r="J76" s="40">
        <f t="shared" si="24"/>
        <v>0</v>
      </c>
      <c r="K76" s="40">
        <f t="shared" si="24"/>
        <v>0.05</v>
      </c>
      <c r="L76" s="44">
        <f t="shared" ref="L76:L109" si="25">IF(ISBLANK($L60), SUM($M76:$R76), $L60)</f>
        <v>0.25084390945646212</v>
      </c>
      <c r="M76" s="41">
        <f t="shared" ref="M76:M109" si="26">IF(ISBLANK(M60), IF(ISBLANK($L60), MAX(0, (M$3-SUM(M$5:M$56))*(IF($B$3=0, 0, $B$3*$B76/SUM($B$58:$B$109)) + IF($C$3=0, 0, $C$3*$C76/SUM($C$58:$C$109)) + IF($D$3=0, 0, $D$3*$D76/SUM($D$58:$D$109)) + (1-SUM($B$3:$D$3))*IF(SUM(AA$58:AA$109)=0, $Z76/SUM($Z$58:$Z$109), AA76/SUM(AA$58:AA$109)))), $L60*(M$3/$L$3)), M60)</f>
        <v>0.17674395184601358</v>
      </c>
      <c r="N76" s="41">
        <f t="shared" ref="N76:N109" si="27">IF(ISBLANK(N60), IF(ISBLANK($L60), MAX(0, (N$3-SUM(N$5:N$56))*(IF($B$3=0, 0, $B$3*$B76/SUM($B$58:$B$109)) + IF($C$3=0, 0, $C$3*$C76/SUM($C$58:$C$109)) + IF($D$3=0, 0, $D$3*$D76/SUM($D$58:$D$109)) + (1-SUM($B$3:$D$3))*IF(SUM(AB$58:AB$109)=0, $Z76/SUM($Z$58:$Z$109), AB76/SUM(AB$58:AB$109)))), $L60*(N$3/$L$3)), N60)</f>
        <v>2.0585816634849975E-2</v>
      </c>
      <c r="O76" s="41">
        <f t="shared" ref="O76:O109" si="28">IF(ISBLANK(O60), IF(ISBLANK($L60), MAX(0, (O$3-SUM(O$5:O$56))*(IF($B$3=0, 0, $B$3*$B76/SUM($B$58:$B$109)) + IF($C$3=0, 0, $C$3*$C76/SUM($C$58:$C$109)) + IF($D$3=0, 0, $D$3*$D76/SUM($D$58:$D$109)) + (1-SUM($B$3:$D$3))*IF(SUM(AC$58:AC$109)=0, $Z76/SUM($Z$58:$Z$109), AC76/SUM(AC$58:AC$109)))), $L60*(O$3/$L$3)), O60)</f>
        <v>4.9095542179448205E-2</v>
      </c>
      <c r="P76" s="41">
        <f t="shared" ref="P76:P109" si="29">IF(ISBLANK(P60), IF(ISBLANK($L60), MAX(0, (P$3-SUM(P$5:P$56))*(IF($B$3=0, 0, $B$3*$B76/SUM($B$58:$B$109)) + IF($C$3=0, 0, $C$3*$C76/SUM($C$58:$C$109)) + IF($D$3=0, 0, $D$3*$D76/SUM($D$58:$D$109)) + (1-SUM($B$3:$D$3))*IF(SUM(AD$58:AD$109)=0, $Z76/SUM($Z$58:$Z$109), AD76/SUM(AD$58:AD$109)))), $L60*(P$3/$L$3)), P60)</f>
        <v>0</v>
      </c>
      <c r="Q76" s="41">
        <f t="shared" ref="Q76:Q109" si="30">IF(ISBLANK(Q60), IF(ISBLANK($L60), MAX(0, (Q$3-SUM(Q$5:Q$56))*(IF($B$3=0, 0, $B$3*$B76/SUM($B$58:$B$109)) + IF($C$3=0, 0, $C$3*$C76/SUM($C$58:$C$109)) + IF($D$3=0, 0, $D$3*$D76/SUM($D$58:$D$109)) + (1-SUM($B$3:$D$3))*IF(SUM(AE$58:AE$109)=0, $Z76/SUM($Z$58:$Z$109), AE76/SUM(AE$58:AE$109)))), $L60*(Q$3/$L$3)), Q60)</f>
        <v>0</v>
      </c>
      <c r="R76" s="41">
        <f t="shared" ref="R76:R109" si="31">IF(ISBLANK(R60), IF(ISBLANK($L60), MAX(0, (R$3-SUM(R$5:R$56))*(IF($B$3=0, 0, $B$3*$B76/SUM($B$58:$B$109)) + IF($C$3=0, 0, $C$3*$C76/SUM($C$58:$C$109)) + IF($D$3=0, 0, $D$3*$D76/SUM($D$58:$D$109)) + (1-SUM($B$3:$D$3))*IF(SUM(AF$58:AF$109)=0, $Z76/SUM($Z$58:$Z$109), AF76/SUM(AF$58:AF$109)))), $L60*(R$3/$L$3)), R60)</f>
        <v>4.4185987961503385E-3</v>
      </c>
      <c r="S76" s="44">
        <f t="shared" si="3"/>
        <v>3.3515674833333335</v>
      </c>
      <c r="T76" s="41">
        <f>IF(ISBLANK(T60),AA76/INDEX(Constants!$B$2:$B$8, MATCH(T$2, Constants!$A$2:$A$8, 0)),T60)</f>
        <v>0</v>
      </c>
      <c r="U76" s="41">
        <f>IF(ISBLANK(U60),AB76/INDEX(Constants!$B$2:$B$8, MATCH(U$2, Constants!$A$2:$A$8, 0)),U60)</f>
        <v>3.3515674833333335</v>
      </c>
      <c r="V76" s="41">
        <f>IF(ISBLANK(V60),AC76/INDEX(Constants!$B$2:$B$8, MATCH(V$2, Constants!$A$2:$A$8, 0)),V60)</f>
        <v>0</v>
      </c>
      <c r="W76" s="41">
        <f>IF(ISBLANK(W60),AD76/INDEX(Constants!$B$2:$B$8, MATCH(W$2, Constants!$A$2:$A$8, 0)),W60)</f>
        <v>0</v>
      </c>
      <c r="X76" s="41">
        <f>IF(ISBLANK(X60),AE76/INDEX(Constants!$B$2:$B$8, MATCH(X$2, Constants!$A$2:$A$8, 0)),X60)</f>
        <v>0</v>
      </c>
      <c r="Y76" s="41">
        <f>IF(ISBLANK(Y60),AF76/INDEX(Constants!$B$2:$B$8, MATCH(Y$2, Constants!$A$2:$A$8, 0)),Y60)</f>
        <v>0</v>
      </c>
      <c r="Z76" s="39">
        <f t="shared" ref="Z76:Z109" si="32">IF(SUM($AA76, $AC76:$AF76)&lt;&gt;0, SUM($AA76:$AF76), $Z60+$AB76)</f>
        <v>21002.054702449997</v>
      </c>
      <c r="AA76" s="150">
        <f t="shared" ref="AA76:AA109" si="33">AA60</f>
        <v>0</v>
      </c>
      <c r="AB76" s="150">
        <f>IF(ISBLANK($AB60), INDEX('Cities &amp; Towns'!$G$4:$G$259, MATCH($A60, 'Cities &amp; Towns'!$A$4:$A$259, 0)), $AB60)</f>
        <v>5.0273512250000003</v>
      </c>
      <c r="AC76" s="150">
        <f t="shared" ref="AC76:AF95" si="34">AC60</f>
        <v>0</v>
      </c>
      <c r="AD76" s="150">
        <f t="shared" si="34"/>
        <v>0</v>
      </c>
      <c r="AE76" s="150">
        <f t="shared" si="34"/>
        <v>0</v>
      </c>
      <c r="AF76" s="150">
        <f t="shared" si="34"/>
        <v>0</v>
      </c>
      <c r="AG76" s="43"/>
      <c r="AH76" s="42"/>
      <c r="AI76" s="41">
        <f>INDEX('Cities &amp; Towns'!$Y$4:$Y$259, MATCH($A76, 'Cities &amp; Towns'!$A$4:$A$259, 0))</f>
        <v>0</v>
      </c>
      <c r="AJ76" s="43"/>
      <c r="AK76" s="42"/>
      <c r="AL76" s="66">
        <f t="shared" si="4"/>
        <v>1</v>
      </c>
    </row>
    <row r="77" spans="1:38" outlineLevel="1" x14ac:dyDescent="0.25">
      <c r="A77" s="221" t="s">
        <v>26</v>
      </c>
      <c r="B77" s="1">
        <f>IF(ISBLANK($B61), INDEX('Cities &amp; Towns'!$E$4:$E$259, MATCH($A77, 'Cities &amp; Towns'!$A$4:$A$259, 0)), $B61)</f>
        <v>2872</v>
      </c>
      <c r="C77" s="1">
        <f>IF(ISBLANK($C61), INDEX('Cities &amp; Towns'!$Q$4:$Q$259, MATCH($A77, 'Cities &amp; Towns'!$A$4:$A$259, 0)), $C61)</f>
        <v>2783.1111299999998</v>
      </c>
      <c r="D77" s="1" t="str">
        <f xml:space="preserve"> IF(ISBLANK($D24), IF(INDEX('Cities &amp; Towns'!$Z$4:$Z$259, MATCH($A77, 'Cities &amp; Towns'!$A$4:$A$259, 0)) = 0, "", INDEX('Cities &amp; Towns'!$Z$4:$Z$259, MATCH($A77, 'Cities &amp; Towns'!$A$4:$A$259, 0))), $D24)</f>
        <v/>
      </c>
      <c r="E77" s="178" cm="1">
        <f t="array" ref="E77">IF(ISBLANK(E61), MAX(0, ($E$3-SUM($E$5:$E$56))*(IF($B$3=0, 0, $B$3*$B77/SUM(IF(ISBLANK(E$5:E$56), B$58:B$109, 0))) + IF($C$3=0, 0, $C$3*$C77/SUM(IF(ISBLANK(E$5:E$56), C$58:C$109, 0))) + IF($D$3=0, 0, $D$3*$D77/SUM(IF(ISBLANK(E$5:E$56), D$58:D$109, 0))) + IF(1-SUM($B$3:$D$3)&lt;=0, 0, ((1-SUM($B$3:$D$3))*$Z77/SUM(IF(ISBLANK(E$5:E$56), Z$58:Z$109, 0)))))), E61)</f>
        <v>578.81188706092507</v>
      </c>
      <c r="F77" s="14">
        <f t="shared" si="24"/>
        <v>0.6</v>
      </c>
      <c r="G77" s="14">
        <f t="shared" si="24"/>
        <v>0.1</v>
      </c>
      <c r="H77" s="14">
        <f t="shared" si="24"/>
        <v>0.25</v>
      </c>
      <c r="I77" s="14">
        <f t="shared" si="24"/>
        <v>0</v>
      </c>
      <c r="J77" s="14">
        <f t="shared" si="24"/>
        <v>0</v>
      </c>
      <c r="K77" s="14">
        <f t="shared" si="24"/>
        <v>0.05</v>
      </c>
      <c r="L77" s="4">
        <f t="shared" si="25"/>
        <v>0.39819019359462998</v>
      </c>
      <c r="M77" s="3">
        <f t="shared" si="26"/>
        <v>0.26415552954094823</v>
      </c>
      <c r="N77" s="3">
        <f t="shared" si="27"/>
        <v>5.4054239831561303E-2</v>
      </c>
      <c r="O77" s="3">
        <f t="shared" si="28"/>
        <v>7.3376535983596725E-2</v>
      </c>
      <c r="P77" s="3">
        <f t="shared" si="29"/>
        <v>0</v>
      </c>
      <c r="Q77" s="3">
        <f t="shared" si="30"/>
        <v>0</v>
      </c>
      <c r="R77" s="3">
        <f t="shared" si="31"/>
        <v>6.6038882385237039E-3</v>
      </c>
      <c r="S77" s="4">
        <f t="shared" si="3"/>
        <v>26.292795683333335</v>
      </c>
      <c r="T77" s="3">
        <f>IF(ISBLANK(T61),AA77/INDEX(Constants!$B$2:$B$8, MATCH(T$2, Constants!$A$2:$A$8, 0)),T61)</f>
        <v>0</v>
      </c>
      <c r="U77" s="3">
        <f>IF(ISBLANK(U61),AB77/INDEX(Constants!$B$2:$B$8, MATCH(U$2, Constants!$A$2:$A$8, 0)),U61)</f>
        <v>26.292795683333335</v>
      </c>
      <c r="V77" s="3">
        <f>IF(ISBLANK(V61),AC77/INDEX(Constants!$B$2:$B$8, MATCH(V$2, Constants!$A$2:$A$8, 0)),V61)</f>
        <v>0</v>
      </c>
      <c r="W77" s="3">
        <f>IF(ISBLANK(W61),AD77/INDEX(Constants!$B$2:$B$8, MATCH(W$2, Constants!$A$2:$A$8, 0)),W61)</f>
        <v>0</v>
      </c>
      <c r="X77" s="3">
        <f>IF(ISBLANK(X61),AE77/INDEX(Constants!$B$2:$B$8, MATCH(X$2, Constants!$A$2:$A$8, 0)),X61)</f>
        <v>0</v>
      </c>
      <c r="Y77" s="132">
        <f>IF(ISBLANK(Y61),AF77/INDEX(Constants!$B$2:$B$8, MATCH(Y$2, Constants!$A$2:$A$8, 0)),Y61)</f>
        <v>0</v>
      </c>
      <c r="Z77" s="18">
        <f t="shared" si="32"/>
        <v>24782.878387049997</v>
      </c>
      <c r="AA77" s="1">
        <f t="shared" si="33"/>
        <v>0</v>
      </c>
      <c r="AB77" s="1">
        <f>IF(ISBLANK($AB61), INDEX('Cities &amp; Towns'!$G$4:$G$259, MATCH($A61, 'Cities &amp; Towns'!$A$4:$A$259, 0)), $AB61)</f>
        <v>39.439193525</v>
      </c>
      <c r="AC77" s="1">
        <f t="shared" si="34"/>
        <v>0</v>
      </c>
      <c r="AD77" s="1">
        <f t="shared" si="34"/>
        <v>0</v>
      </c>
      <c r="AE77" s="1">
        <f t="shared" si="34"/>
        <v>0</v>
      </c>
      <c r="AF77" s="1">
        <f t="shared" si="34"/>
        <v>0</v>
      </c>
      <c r="AG77" s="5"/>
      <c r="AI77" s="3">
        <f>INDEX('Cities &amp; Towns'!$Y$4:$Y$259, MATCH($A77, 'Cities &amp; Towns'!$A$4:$A$259, 0))</f>
        <v>0</v>
      </c>
      <c r="AJ77" s="5"/>
      <c r="AL77" s="11">
        <f t="shared" si="4"/>
        <v>1</v>
      </c>
    </row>
    <row r="78" spans="1:38" outlineLevel="1" x14ac:dyDescent="0.25">
      <c r="A78" s="220" t="s">
        <v>42</v>
      </c>
      <c r="B78" s="38">
        <f>IF(ISBLANK($B62), INDEX('Cities &amp; Towns'!$E$4:$E$259, MATCH($A78, 'Cities &amp; Towns'!$A$4:$A$259, 0)), $B62)</f>
        <v>217</v>
      </c>
      <c r="C78" s="38">
        <f>IF(ISBLANK($C62), INDEX('Cities &amp; Towns'!$Q$4:$Q$259, MATCH($A78, 'Cities &amp; Towns'!$A$4:$A$259, 0)), $C62)</f>
        <v>15.413220000000001</v>
      </c>
      <c r="D78" s="38" t="str">
        <f xml:space="preserve"> IF(ISBLANK($D25), IF(INDEX('Cities &amp; Towns'!$Z$4:$Z$259, MATCH($A78, 'Cities &amp; Towns'!$A$4:$A$259, 0)) = 0, "", INDEX('Cities &amp; Towns'!$Z$4:$Z$259, MATCH($A78, 'Cities &amp; Towns'!$A$4:$A$259, 0))), $D25)</f>
        <v/>
      </c>
      <c r="E78" s="177" cm="1">
        <f t="array" ref="E78">IF(ISBLANK(E62), MAX(0, ($E$3-SUM($E$5:$E$56))*(IF($B$3=0, 0, $B$3*$B78/SUM(IF(ISBLANK(E$5:E$56), B$58:B$109, 0))) + IF($C$3=0, 0, $C$3*$C78/SUM(IF(ISBLANK(E$5:E$56), C$58:C$109, 0))) + IF($D$3=0, 0, $D$3*$D78/SUM(IF(ISBLANK(E$5:E$56), D$58:D$109, 0))) + IF(1-SUM($B$3:$D$3)&lt;=0, 0, ((1-SUM($B$3:$D$3))*$Z78/SUM(IF(ISBLANK(E$5:E$56), Z$58:Z$109, 0)))))), E62)</f>
        <v>191.74017800609911</v>
      </c>
      <c r="F78" s="40">
        <f t="shared" si="24"/>
        <v>0.6</v>
      </c>
      <c r="G78" s="40">
        <f t="shared" si="24"/>
        <v>0.1</v>
      </c>
      <c r="H78" s="40">
        <f t="shared" si="24"/>
        <v>0.25</v>
      </c>
      <c r="I78" s="40">
        <f t="shared" si="24"/>
        <v>0</v>
      </c>
      <c r="J78" s="40">
        <f t="shared" si="24"/>
        <v>0</v>
      </c>
      <c r="K78" s="40">
        <f t="shared" si="24"/>
        <v>0.05</v>
      </c>
      <c r="L78" s="44">
        <f t="shared" si="25"/>
        <v>0.12134890786062232</v>
      </c>
      <c r="M78" s="41">
        <f t="shared" si="26"/>
        <v>8.7505508072168364E-2</v>
      </c>
      <c r="N78" s="41">
        <f t="shared" si="27"/>
        <v>7.3486765110474285E-3</v>
      </c>
      <c r="O78" s="41">
        <f t="shared" si="28"/>
        <v>2.4307085575602322E-2</v>
      </c>
      <c r="P78" s="41">
        <f t="shared" si="29"/>
        <v>0</v>
      </c>
      <c r="Q78" s="41">
        <f t="shared" si="30"/>
        <v>0</v>
      </c>
      <c r="R78" s="41">
        <f t="shared" si="31"/>
        <v>2.187637701804209E-3</v>
      </c>
      <c r="S78" s="44">
        <f t="shared" si="3"/>
        <v>5.6043414</v>
      </c>
      <c r="T78" s="41">
        <f>IF(ISBLANK(T62),AA78/INDEX(Constants!$B$2:$B$8, MATCH(T$2, Constants!$A$2:$A$8, 0)),T62)</f>
        <v>0</v>
      </c>
      <c r="U78" s="41">
        <f>IF(ISBLANK(U62),AB78/INDEX(Constants!$B$2:$B$8, MATCH(U$2, Constants!$A$2:$A$8, 0)),U62)</f>
        <v>5.6043414</v>
      </c>
      <c r="V78" s="41">
        <f>IF(ISBLANK(V62),AC78/INDEX(Constants!$B$2:$B$8, MATCH(V$2, Constants!$A$2:$A$8, 0)),V62)</f>
        <v>0</v>
      </c>
      <c r="W78" s="41">
        <f>IF(ISBLANK(W62),AD78/INDEX(Constants!$B$2:$B$8, MATCH(W$2, Constants!$A$2:$A$8, 0)),W62)</f>
        <v>0</v>
      </c>
      <c r="X78" s="41">
        <f>IF(ISBLANK(X62),AE78/INDEX(Constants!$B$2:$B$8, MATCH(X$2, Constants!$A$2:$A$8, 0)),X62)</f>
        <v>0</v>
      </c>
      <c r="Y78" s="41">
        <f>IF(ISBLANK(Y62),AF78/INDEX(Constants!$B$2:$B$8, MATCH(Y$2, Constants!$A$2:$A$8, 0)),Y62)</f>
        <v>0</v>
      </c>
      <c r="Z78" s="39">
        <f t="shared" si="32"/>
        <v>20816.813024199997</v>
      </c>
      <c r="AA78" s="150">
        <f t="shared" si="33"/>
        <v>0</v>
      </c>
      <c r="AB78" s="150">
        <f>IF(ISBLANK($AB62), INDEX('Cities &amp; Towns'!$G$4:$G$259, MATCH($A62, 'Cities &amp; Towns'!$A$4:$A$259, 0)), $AB62)</f>
        <v>8.4065121000000005</v>
      </c>
      <c r="AC78" s="150">
        <f t="shared" si="34"/>
        <v>0</v>
      </c>
      <c r="AD78" s="150">
        <f t="shared" si="34"/>
        <v>0</v>
      </c>
      <c r="AE78" s="150">
        <f t="shared" si="34"/>
        <v>0</v>
      </c>
      <c r="AF78" s="150">
        <f t="shared" si="34"/>
        <v>0</v>
      </c>
      <c r="AG78" s="43"/>
      <c r="AH78" s="42"/>
      <c r="AI78" s="41">
        <f>INDEX('Cities &amp; Towns'!$Y$4:$Y$259, MATCH($A78, 'Cities &amp; Towns'!$A$4:$A$259, 0))</f>
        <v>0.25009700000000001</v>
      </c>
      <c r="AJ78" s="43"/>
      <c r="AK78" s="42"/>
      <c r="AL78" s="66" t="str">
        <f t="shared" si="4"/>
        <v/>
      </c>
    </row>
    <row r="79" spans="1:38" outlineLevel="1" x14ac:dyDescent="0.25">
      <c r="A79" s="221" t="s">
        <v>3</v>
      </c>
      <c r="B79" s="1">
        <f>IF(ISBLANK($B63), INDEX('Cities &amp; Towns'!$E$4:$E$259, MATCH($A79, 'Cities &amp; Towns'!$A$4:$A$259, 0)), $B63)</f>
        <v>1157</v>
      </c>
      <c r="C79" s="1">
        <f>IF(ISBLANK($C63), INDEX('Cities &amp; Towns'!$Q$4:$Q$259, MATCH($A79, 'Cities &amp; Towns'!$A$4:$A$259, 0)), $C63)</f>
        <v>180.46475999999996</v>
      </c>
      <c r="D79" s="1">
        <f xml:space="preserve"> IF(ISBLANK($D26), IF(INDEX('Cities &amp; Towns'!$Z$4:$Z$259, MATCH($A79, 'Cities &amp; Towns'!$A$4:$A$259, 0)) = 0, "", INDEX('Cities &amp; Towns'!$Z$4:$Z$259, MATCH($A79, 'Cities &amp; Towns'!$A$4:$A$259, 0))), $D26)</f>
        <v>3972.6239999999998</v>
      </c>
      <c r="E79" s="178" cm="1">
        <f t="array" ref="E79">IF(ISBLANK(E63), MAX(0, ($E$3-SUM($E$5:$E$56))*(IF($B$3=0, 0, $B$3*$B79/SUM(IF(ISBLANK(E$5:E$56), B$58:B$109, 0))) + IF($C$3=0, 0, $C$3*$C79/SUM(IF(ISBLANK(E$5:E$56), C$58:C$109, 0))) + IF($D$3=0, 0, $D$3*$D79/SUM(IF(ISBLANK(E$5:E$56), D$58:D$109, 0))) + IF(1-SUM($B$3:$D$3)&lt;=0, 0, ((1-SUM($B$3:$D$3))*$Z79/SUM(IF(ISBLANK(E$5:E$56), Z$58:Z$109, 0)))))), E63)</f>
        <v>338.1583863133755</v>
      </c>
      <c r="F79" s="14">
        <f t="shared" si="24"/>
        <v>0.6</v>
      </c>
      <c r="G79" s="14">
        <f t="shared" si="24"/>
        <v>0.1</v>
      </c>
      <c r="H79" s="14">
        <f t="shared" si="24"/>
        <v>0.25</v>
      </c>
      <c r="I79" s="14">
        <f t="shared" si="24"/>
        <v>0</v>
      </c>
      <c r="J79" s="14">
        <f t="shared" si="24"/>
        <v>0</v>
      </c>
      <c r="K79" s="14">
        <f t="shared" si="24"/>
        <v>0.05</v>
      </c>
      <c r="L79" s="4">
        <f t="shared" si="25"/>
        <v>0.27663663002928252</v>
      </c>
      <c r="M79" s="3">
        <f t="shared" si="26"/>
        <v>0.15432718228870762</v>
      </c>
      <c r="N79" s="3">
        <f t="shared" si="27"/>
        <v>7.5582606436494018E-2</v>
      </c>
      <c r="O79" s="3">
        <f t="shared" si="28"/>
        <v>4.2868661746863226E-2</v>
      </c>
      <c r="P79" s="3">
        <f t="shared" si="29"/>
        <v>0</v>
      </c>
      <c r="Q79" s="3">
        <f t="shared" si="30"/>
        <v>0</v>
      </c>
      <c r="R79" s="3">
        <f t="shared" si="31"/>
        <v>3.8581795572176897E-3</v>
      </c>
      <c r="S79" s="4">
        <f t="shared" si="3"/>
        <v>70.220981006666662</v>
      </c>
      <c r="T79" s="3">
        <f>IF(ISBLANK(T63),AA79/INDEX(Constants!$B$2:$B$8, MATCH(T$2, Constants!$A$2:$A$8, 0)),T63)</f>
        <v>0</v>
      </c>
      <c r="U79" s="3">
        <f>IF(ISBLANK(U63),AB79/INDEX(Constants!$B$2:$B$8, MATCH(U$2, Constants!$A$2:$A$8, 0)),U63)</f>
        <v>70.220981006666662</v>
      </c>
      <c r="V79" s="3">
        <f>IF(ISBLANK(V63),AC79/INDEX(Constants!$B$2:$B$8, MATCH(V$2, Constants!$A$2:$A$8, 0)),V63)</f>
        <v>0</v>
      </c>
      <c r="W79" s="3">
        <f>IF(ISBLANK(W63),AD79/INDEX(Constants!$B$2:$B$8, MATCH(W$2, Constants!$A$2:$A$8, 0)),W63)</f>
        <v>0</v>
      </c>
      <c r="X79" s="3">
        <f>IF(ISBLANK(X63),AE79/INDEX(Constants!$B$2:$B$8, MATCH(X$2, Constants!$A$2:$A$8, 0)),X63)</f>
        <v>0</v>
      </c>
      <c r="Y79" s="132">
        <f>IF(ISBLANK(Y63),AF79/INDEX(Constants!$B$2:$B$8, MATCH(Y$2, Constants!$A$2:$A$8, 0)),Y63)</f>
        <v>0</v>
      </c>
      <c r="Z79" s="18">
        <f t="shared" si="32"/>
        <v>23506.662943019997</v>
      </c>
      <c r="AA79" s="1">
        <f t="shared" si="33"/>
        <v>0</v>
      </c>
      <c r="AB79" s="1">
        <f>IF(ISBLANK($AB63), INDEX('Cities &amp; Towns'!$G$4:$G$259, MATCH($A63, 'Cities &amp; Towns'!$A$4:$A$259, 0)), $AB63)</f>
        <v>105.33147151</v>
      </c>
      <c r="AC79" s="1">
        <f t="shared" si="34"/>
        <v>0</v>
      </c>
      <c r="AD79" s="1">
        <f t="shared" si="34"/>
        <v>0</v>
      </c>
      <c r="AE79" s="1">
        <f t="shared" si="34"/>
        <v>0</v>
      </c>
      <c r="AF79" s="1">
        <f t="shared" si="34"/>
        <v>0</v>
      </c>
      <c r="AG79" s="5"/>
      <c r="AI79" s="3">
        <f>INDEX('Cities &amp; Towns'!$Y$4:$Y$259, MATCH($A79, 'Cities &amp; Towns'!$A$4:$A$259, 0))</f>
        <v>1.4006971295966673</v>
      </c>
      <c r="AJ79" s="5"/>
      <c r="AL79" s="11" t="str">
        <f t="shared" si="4"/>
        <v/>
      </c>
    </row>
    <row r="80" spans="1:38" outlineLevel="1" x14ac:dyDescent="0.25">
      <c r="A80" s="220" t="s">
        <v>27</v>
      </c>
      <c r="B80" s="38">
        <f>IF(ISBLANK($B64), INDEX('Cities &amp; Towns'!$E$4:$E$259, MATCH($A80, 'Cities &amp; Towns'!$A$4:$A$259, 0)), $B64)</f>
        <v>1042</v>
      </c>
      <c r="C80" s="38">
        <f>IF(ISBLANK($C64), INDEX('Cities &amp; Towns'!$Q$4:$Q$259, MATCH($A80, 'Cities &amp; Towns'!$A$4:$A$259, 0)), $C64)</f>
        <v>145.43351999999999</v>
      </c>
      <c r="D80" s="38">
        <f xml:space="preserve"> IF(ISBLANK($D27), IF(INDEX('Cities &amp; Towns'!$Z$4:$Z$259, MATCH($A80, 'Cities &amp; Towns'!$A$4:$A$259, 0)) = 0, "", INDEX('Cities &amp; Towns'!$Z$4:$Z$259, MATCH($A80, 'Cities &amp; Towns'!$A$4:$A$259, 0))), $D27)</f>
        <v>1047.9490000000001</v>
      </c>
      <c r="E80" s="177" cm="1">
        <f t="array" ref="E80">IF(ISBLANK(E64), MAX(0, ($E$3-SUM($E$5:$E$56))*(IF($B$3=0, 0, $B$3*$B80/SUM(IF(ISBLANK(E$5:E$56), B$58:B$109, 0))) + IF($C$3=0, 0, $C$3*$C80/SUM(IF(ISBLANK(E$5:E$56), C$58:C$109, 0))) + IF($D$3=0, 0, $D$3*$D80/SUM(IF(ISBLANK(E$5:E$56), D$58:D$109, 0))) + IF(1-SUM($B$3:$D$3)&lt;=0, 0, ((1-SUM($B$3:$D$3))*$Z80/SUM(IF(ISBLANK(E$5:E$56), Z$58:Z$109, 0)))))), E64)</f>
        <v>201.88372491677165</v>
      </c>
      <c r="F80" s="40">
        <f t="shared" si="24"/>
        <v>0.6</v>
      </c>
      <c r="G80" s="40">
        <f t="shared" si="24"/>
        <v>0.1</v>
      </c>
      <c r="H80" s="40">
        <f t="shared" si="24"/>
        <v>0.25</v>
      </c>
      <c r="I80" s="40">
        <f t="shared" si="24"/>
        <v>0</v>
      </c>
      <c r="J80" s="40">
        <f t="shared" si="24"/>
        <v>0</v>
      </c>
      <c r="K80" s="40">
        <f t="shared" si="24"/>
        <v>0.05</v>
      </c>
      <c r="L80" s="44">
        <f t="shared" si="25"/>
        <v>0.13260395981327597</v>
      </c>
      <c r="M80" s="41">
        <f t="shared" si="26"/>
        <v>9.2134773755044905E-2</v>
      </c>
      <c r="N80" s="41">
        <f t="shared" si="27"/>
        <v>1.257282400462024E-2</v>
      </c>
      <c r="O80" s="41">
        <f t="shared" si="28"/>
        <v>2.5592992709734697E-2</v>
      </c>
      <c r="P80" s="41">
        <f t="shared" si="29"/>
        <v>0</v>
      </c>
      <c r="Q80" s="41">
        <f t="shared" si="30"/>
        <v>0</v>
      </c>
      <c r="R80" s="41">
        <f t="shared" si="31"/>
        <v>2.3033693438761224E-3</v>
      </c>
      <c r="S80" s="44">
        <f t="shared" si="3"/>
        <v>1.7389602533333335</v>
      </c>
      <c r="T80" s="41">
        <f>IF(ISBLANK(T64),AA80/INDEX(Constants!$B$2:$B$8, MATCH(T$2, Constants!$A$2:$A$8, 0)),T64)</f>
        <v>0</v>
      </c>
      <c r="U80" s="41">
        <f>IF(ISBLANK(U64),AB80/INDEX(Constants!$B$2:$B$8, MATCH(U$2, Constants!$A$2:$A$8, 0)),U64)</f>
        <v>1.7389602533333335</v>
      </c>
      <c r="V80" s="41">
        <f>IF(ISBLANK(V64),AC80/INDEX(Constants!$B$2:$B$8, MATCH(V$2, Constants!$A$2:$A$8, 0)),V64)</f>
        <v>0</v>
      </c>
      <c r="W80" s="41">
        <f>IF(ISBLANK(W64),AD80/INDEX(Constants!$B$2:$B$8, MATCH(W$2, Constants!$A$2:$A$8, 0)),W64)</f>
        <v>0</v>
      </c>
      <c r="X80" s="41">
        <f>IF(ISBLANK(X64),AE80/INDEX(Constants!$B$2:$B$8, MATCH(X$2, Constants!$A$2:$A$8, 0)),X64)</f>
        <v>0</v>
      </c>
      <c r="Y80" s="41">
        <f>IF(ISBLANK(Y64),AF80/INDEX(Constants!$B$2:$B$8, MATCH(Y$2, Constants!$A$2:$A$8, 0)),Y64)</f>
        <v>0</v>
      </c>
      <c r="Z80" s="39">
        <f t="shared" si="32"/>
        <v>7941.2168807599992</v>
      </c>
      <c r="AA80" s="150">
        <f t="shared" si="33"/>
        <v>0</v>
      </c>
      <c r="AB80" s="150">
        <f>IF(ISBLANK($AB64), INDEX('Cities &amp; Towns'!$G$4:$G$259, MATCH($A64, 'Cities &amp; Towns'!$A$4:$A$259, 0)), $AB64)</f>
        <v>2.6084403800000002</v>
      </c>
      <c r="AC80" s="150">
        <f t="shared" si="34"/>
        <v>0</v>
      </c>
      <c r="AD80" s="150">
        <f t="shared" si="34"/>
        <v>0</v>
      </c>
      <c r="AE80" s="150">
        <f t="shared" si="34"/>
        <v>0</v>
      </c>
      <c r="AF80" s="150">
        <f t="shared" si="34"/>
        <v>0</v>
      </c>
      <c r="AG80" s="43"/>
      <c r="AH80" s="42"/>
      <c r="AI80" s="41">
        <f>INDEX('Cities &amp; Towns'!$Y$4:$Y$259, MATCH($A80, 'Cities &amp; Towns'!$A$4:$A$259, 0))</f>
        <v>0</v>
      </c>
      <c r="AJ80" s="43"/>
      <c r="AK80" s="42"/>
      <c r="AL80" s="66">
        <f t="shared" si="4"/>
        <v>1</v>
      </c>
    </row>
    <row r="81" spans="1:38" outlineLevel="1" x14ac:dyDescent="0.25">
      <c r="A81" s="221" t="s">
        <v>4</v>
      </c>
      <c r="B81" s="1">
        <f>IF(ISBLANK($B65), INDEX('Cities &amp; Towns'!$E$4:$E$259, MATCH($A81, 'Cities &amp; Towns'!$A$4:$A$259, 0)), $B65)</f>
        <v>88</v>
      </c>
      <c r="C81" s="1">
        <f>IF(ISBLANK($C65), INDEX('Cities &amp; Towns'!$Q$4:$Q$259, MATCH($A81, 'Cities &amp; Towns'!$A$4:$A$259, 0)), $C65)</f>
        <v>15.097860000000001</v>
      </c>
      <c r="D81" s="1">
        <f xml:space="preserve"> IF(ISBLANK($D28), IF(INDEX('Cities &amp; Towns'!$Z$4:$Z$259, MATCH($A81, 'Cities &amp; Towns'!$A$4:$A$259, 0)) = 0, "", INDEX('Cities &amp; Towns'!$Z$4:$Z$259, MATCH($A81, 'Cities &amp; Towns'!$A$4:$A$259, 0))), $D28)</f>
        <v>231.64699999999999</v>
      </c>
      <c r="E81" s="178" cm="1">
        <f t="array" ref="E81">IF(ISBLANK(E65), MAX(0, ($E$3-SUM($E$5:$E$56))*(IF($B$3=0, 0, $B$3*$B81/SUM(IF(ISBLANK(E$5:E$56), B$58:B$109, 0))) + IF($C$3=0, 0, $C$3*$C81/SUM(IF(ISBLANK(E$5:E$56), C$58:C$109, 0))) + IF($D$3=0, 0, $D$3*$D81/SUM(IF(ISBLANK(E$5:E$56), D$58:D$109, 0))) + IF(1-SUM($B$3:$D$3)&lt;=0, 0, ((1-SUM($B$3:$D$3))*$Z81/SUM(IF(ISBLANK(E$5:E$56), Z$58:Z$109, 0)))))), E65)</f>
        <v>202.9920136844151</v>
      </c>
      <c r="F81" s="14">
        <f t="shared" si="24"/>
        <v>0.6</v>
      </c>
      <c r="G81" s="14">
        <f t="shared" si="24"/>
        <v>0.1</v>
      </c>
      <c r="H81" s="14">
        <f t="shared" si="24"/>
        <v>0.25</v>
      </c>
      <c r="I81" s="14">
        <f t="shared" si="24"/>
        <v>0</v>
      </c>
      <c r="J81" s="14">
        <f t="shared" si="24"/>
        <v>0</v>
      </c>
      <c r="K81" s="14">
        <f t="shared" si="24"/>
        <v>0.05</v>
      </c>
      <c r="L81" s="4">
        <f t="shared" si="25"/>
        <v>0.13094799886782349</v>
      </c>
      <c r="M81" s="3">
        <f t="shared" si="26"/>
        <v>9.2640569528845806E-2</v>
      </c>
      <c r="N81" s="3">
        <f t="shared" si="27"/>
        <v>1.025792356496604E-2</v>
      </c>
      <c r="O81" s="3">
        <f t="shared" si="28"/>
        <v>2.5733491535790499E-2</v>
      </c>
      <c r="P81" s="3">
        <f t="shared" si="29"/>
        <v>0</v>
      </c>
      <c r="Q81" s="3">
        <f t="shared" si="30"/>
        <v>0</v>
      </c>
      <c r="R81" s="3">
        <f t="shared" si="31"/>
        <v>2.3160142382211446E-3</v>
      </c>
      <c r="S81" s="4">
        <f t="shared" si="3"/>
        <v>10.338049516666667</v>
      </c>
      <c r="T81" s="3">
        <f>IF(ISBLANK(T65),AA81/INDEX(Constants!$B$2:$B$8, MATCH(T$2, Constants!$A$2:$A$8, 0)),T65)</f>
        <v>0</v>
      </c>
      <c r="U81" s="3">
        <f>IF(ISBLANK(U65),AB81/INDEX(Constants!$B$2:$B$8, MATCH(U$2, Constants!$A$2:$A$8, 0)),U65)</f>
        <v>10.338049516666667</v>
      </c>
      <c r="V81" s="3">
        <f>IF(ISBLANK(V65),AC81/INDEX(Constants!$B$2:$B$8, MATCH(V$2, Constants!$A$2:$A$8, 0)),V65)</f>
        <v>0</v>
      </c>
      <c r="W81" s="3">
        <f>IF(ISBLANK(W65),AD81/INDEX(Constants!$B$2:$B$8, MATCH(W$2, Constants!$A$2:$A$8, 0)),W65)</f>
        <v>0</v>
      </c>
      <c r="X81" s="3">
        <f>IF(ISBLANK(X65),AE81/INDEX(Constants!$B$2:$B$8, MATCH(X$2, Constants!$A$2:$A$8, 0)),X65)</f>
        <v>0</v>
      </c>
      <c r="Y81" s="132">
        <f>IF(ISBLANK(Y65),AF81/INDEX(Constants!$B$2:$B$8, MATCH(Y$2, Constants!$A$2:$A$8, 0)),Y65)</f>
        <v>0</v>
      </c>
      <c r="Z81" s="18">
        <f t="shared" si="32"/>
        <v>24479.014148549999</v>
      </c>
      <c r="AA81" s="1">
        <f t="shared" si="33"/>
        <v>0</v>
      </c>
      <c r="AB81" s="1">
        <f>IF(ISBLANK($AB65), INDEX('Cities &amp; Towns'!$G$4:$G$259, MATCH($A65, 'Cities &amp; Towns'!$A$4:$A$259, 0)), $AB65)</f>
        <v>15.507074275000001</v>
      </c>
      <c r="AC81" s="1">
        <f t="shared" si="34"/>
        <v>0</v>
      </c>
      <c r="AD81" s="1">
        <f t="shared" si="34"/>
        <v>0</v>
      </c>
      <c r="AE81" s="1">
        <f t="shared" si="34"/>
        <v>0</v>
      </c>
      <c r="AF81" s="1">
        <f t="shared" si="34"/>
        <v>0</v>
      </c>
      <c r="AG81" s="5"/>
      <c r="AI81" s="3" t="str">
        <f>INDEX('Cities &amp; Towns'!$Y$4:$Y$259, MATCH($A81, 'Cities &amp; Towns'!$A$4:$A$259, 0))</f>
        <v/>
      </c>
      <c r="AJ81" s="5"/>
      <c r="AL81" s="11" t="str">
        <f t="shared" si="4"/>
        <v/>
      </c>
    </row>
    <row r="82" spans="1:38" outlineLevel="1" x14ac:dyDescent="0.25">
      <c r="A82" s="220" t="s">
        <v>43</v>
      </c>
      <c r="B82" s="38">
        <f>IF(ISBLANK($B66), INDEX('Cities &amp; Towns'!$E$4:$E$259, MATCH($A82, 'Cities &amp; Towns'!$A$4:$A$259, 0)), $B66)</f>
        <v>1651</v>
      </c>
      <c r="C82" s="38">
        <f>IF(ISBLANK($C66), INDEX('Cities &amp; Towns'!$Q$4:$Q$259, MATCH($A82, 'Cities &amp; Towns'!$A$4:$A$259, 0)), $C66)</f>
        <v>2873.2449599999991</v>
      </c>
      <c r="D82" s="38">
        <f xml:space="preserve"> IF(ISBLANK($D29), IF(INDEX('Cities &amp; Towns'!$Z$4:$Z$259, MATCH($A82, 'Cities &amp; Towns'!$A$4:$A$259, 0)) = 0, "", INDEX('Cities &amp; Towns'!$Z$4:$Z$259, MATCH($A82, 'Cities &amp; Towns'!$A$4:$A$259, 0))), $D29)</f>
        <v>4231.1130000000003</v>
      </c>
      <c r="E82" s="177" cm="1">
        <f t="array" ref="E82">IF(ISBLANK(E66), MAX(0, ($E$3-SUM($E$5:$E$56))*(IF($B$3=0, 0, $B$3*$B82/SUM(IF(ISBLANK(E$5:E$56), B$58:B$109, 0))) + IF($C$3=0, 0, $C$3*$C82/SUM(IF(ISBLANK(E$5:E$56), C$58:C$109, 0))) + IF($D$3=0, 0, $D$3*$D82/SUM(IF(ISBLANK(E$5:E$56), D$58:D$109, 0))) + IF(1-SUM($B$3:$D$3)&lt;=0, 0, ((1-SUM($B$3:$D$3))*$Z82/SUM(IF(ISBLANK(E$5:E$56), Z$58:Z$109, 0)))))), E66)</f>
        <v>402.35958880805532</v>
      </c>
      <c r="F82" s="40">
        <f t="shared" si="24"/>
        <v>0.6</v>
      </c>
      <c r="G82" s="40">
        <f t="shared" si="24"/>
        <v>0.1</v>
      </c>
      <c r="H82" s="40">
        <f t="shared" si="24"/>
        <v>0.25</v>
      </c>
      <c r="I82" s="40">
        <f t="shared" si="24"/>
        <v>0</v>
      </c>
      <c r="J82" s="40">
        <f t="shared" si="24"/>
        <v>0</v>
      </c>
      <c r="K82" s="40">
        <f t="shared" si="24"/>
        <v>0.05</v>
      </c>
      <c r="L82" s="44">
        <f t="shared" si="25"/>
        <v>0.27410277791518428</v>
      </c>
      <c r="M82" s="41">
        <f t="shared" si="26"/>
        <v>0.18362703431535182</v>
      </c>
      <c r="N82" s="41">
        <f t="shared" si="27"/>
        <v>3.4877558209906491E-2</v>
      </c>
      <c r="O82" s="41">
        <f t="shared" si="28"/>
        <v>5.1007509532042167E-2</v>
      </c>
      <c r="P82" s="41">
        <f t="shared" si="29"/>
        <v>0</v>
      </c>
      <c r="Q82" s="41">
        <f t="shared" si="30"/>
        <v>0</v>
      </c>
      <c r="R82" s="41">
        <f t="shared" si="31"/>
        <v>4.5906758578837942E-3</v>
      </c>
      <c r="S82" s="44">
        <f t="shared" si="3"/>
        <v>19.330200466666668</v>
      </c>
      <c r="T82" s="41">
        <f>IF(ISBLANK(T66),AA82/INDEX(Constants!$B$2:$B$8, MATCH(T$2, Constants!$A$2:$A$8, 0)),T66)</f>
        <v>0</v>
      </c>
      <c r="U82" s="41">
        <f>IF(ISBLANK(U66),AB82/INDEX(Constants!$B$2:$B$8, MATCH(U$2, Constants!$A$2:$A$8, 0)),U66)</f>
        <v>19.330200466666668</v>
      </c>
      <c r="V82" s="41">
        <f>IF(ISBLANK(V66),AC82/INDEX(Constants!$B$2:$B$8, MATCH(V$2, Constants!$A$2:$A$8, 0)),V66)</f>
        <v>0</v>
      </c>
      <c r="W82" s="41">
        <f>IF(ISBLANK(W66),AD82/INDEX(Constants!$B$2:$B$8, MATCH(W$2, Constants!$A$2:$A$8, 0)),W66)</f>
        <v>0</v>
      </c>
      <c r="X82" s="41">
        <f>IF(ISBLANK(X66),AE82/INDEX(Constants!$B$2:$B$8, MATCH(X$2, Constants!$A$2:$A$8, 0)),X66)</f>
        <v>0</v>
      </c>
      <c r="Y82" s="41">
        <f>IF(ISBLANK(Y66),AF82/INDEX(Constants!$B$2:$B$8, MATCH(Y$2, Constants!$A$2:$A$8, 0)),Y66)</f>
        <v>0</v>
      </c>
      <c r="Z82" s="39">
        <f t="shared" si="32"/>
        <v>23161.990601400001</v>
      </c>
      <c r="AA82" s="150">
        <f t="shared" si="33"/>
        <v>0</v>
      </c>
      <c r="AB82" s="150">
        <f>IF(ISBLANK($AB66), INDEX('Cities &amp; Towns'!$G$4:$G$259, MATCH($A66, 'Cities &amp; Towns'!$A$4:$A$259, 0)), $AB66)</f>
        <v>28.995300700000001</v>
      </c>
      <c r="AC82" s="150">
        <f t="shared" si="34"/>
        <v>0</v>
      </c>
      <c r="AD82" s="150">
        <f t="shared" si="34"/>
        <v>0</v>
      </c>
      <c r="AE82" s="150">
        <f t="shared" si="34"/>
        <v>0</v>
      </c>
      <c r="AF82" s="150">
        <f t="shared" si="34"/>
        <v>0</v>
      </c>
      <c r="AG82" s="43"/>
      <c r="AH82" s="42"/>
      <c r="AI82" s="41">
        <f>INDEX('Cities &amp; Towns'!$Y$4:$Y$259, MATCH($A82, 'Cities &amp; Towns'!$A$4:$A$259, 0))</f>
        <v>0</v>
      </c>
      <c r="AJ82" s="43"/>
      <c r="AK82" s="42"/>
      <c r="AL82" s="66">
        <f t="shared" si="4"/>
        <v>1</v>
      </c>
    </row>
    <row r="83" spans="1:38" outlineLevel="1" x14ac:dyDescent="0.25">
      <c r="A83" s="221" t="s">
        <v>44</v>
      </c>
      <c r="B83" s="1">
        <f>IF(ISBLANK($B67), INDEX('Cities &amp; Towns'!$E$4:$E$259, MATCH($A83, 'Cities &amp; Towns'!$A$4:$A$259, 0)), $B67)</f>
        <v>896</v>
      </c>
      <c r="C83" s="1">
        <f>IF(ISBLANK($C67), INDEX('Cities &amp; Towns'!$Q$4:$Q$259, MATCH($A83, 'Cities &amp; Towns'!$A$4:$A$259, 0)), $C67)</f>
        <v>239.21370000000002</v>
      </c>
      <c r="D83" s="1">
        <f xml:space="preserve"> IF(ISBLANK($D30), IF(INDEX('Cities &amp; Towns'!$Z$4:$Z$259, MATCH($A83, 'Cities &amp; Towns'!$A$4:$A$259, 0)) = 0, "", INDEX('Cities &amp; Towns'!$Z$4:$Z$259, MATCH($A83, 'Cities &amp; Towns'!$A$4:$A$259, 0))), $D30)</f>
        <v>9376.1589999999997</v>
      </c>
      <c r="E83" s="178" cm="1">
        <f t="array" ref="E83">IF(ISBLANK(E67), MAX(0, ($E$3-SUM($E$5:$E$56))*(IF($B$3=0, 0, $B$3*$B83/SUM(IF(ISBLANK(E$5:E$56), B$58:B$109, 0))) + IF($C$3=0, 0, $C$3*$C83/SUM(IF(ISBLANK(E$5:E$56), C$58:C$109, 0))) + IF($D$3=0, 0, $D$3*$D83/SUM(IF(ISBLANK(E$5:E$56), D$58:D$109, 0))) + IF(1-SUM($B$3:$D$3)&lt;=0, 0, ((1-SUM($B$3:$D$3))*$Z83/SUM(IF(ISBLANK(E$5:E$56), Z$58:Z$109, 0)))))), E67)</f>
        <v>335.32755535524495</v>
      </c>
      <c r="F83" s="14">
        <f t="shared" si="24"/>
        <v>0.6</v>
      </c>
      <c r="G83" s="14">
        <f t="shared" si="24"/>
        <v>0.1</v>
      </c>
      <c r="H83" s="14">
        <f t="shared" si="24"/>
        <v>0.25</v>
      </c>
      <c r="I83" s="14">
        <f t="shared" si="24"/>
        <v>0</v>
      </c>
      <c r="J83" s="14">
        <f t="shared" si="24"/>
        <v>0</v>
      </c>
      <c r="K83" s="14">
        <f t="shared" si="24"/>
        <v>0.05</v>
      </c>
      <c r="L83" s="4">
        <f t="shared" si="25"/>
        <v>0.2095933166355618</v>
      </c>
      <c r="M83" s="3">
        <f t="shared" si="26"/>
        <v>0.15303526056508349</v>
      </c>
      <c r="N83" s="3">
        <f t="shared" si="27"/>
        <v>1.0222379954939166E-2</v>
      </c>
      <c r="O83" s="3">
        <f t="shared" si="28"/>
        <v>4.2509794601412076E-2</v>
      </c>
      <c r="P83" s="3">
        <f t="shared" si="29"/>
        <v>0</v>
      </c>
      <c r="Q83" s="3">
        <f t="shared" si="30"/>
        <v>0</v>
      </c>
      <c r="R83" s="3">
        <f t="shared" si="31"/>
        <v>3.8258815141270866E-3</v>
      </c>
      <c r="S83" s="4">
        <f t="shared" si="3"/>
        <v>0.84279278666666668</v>
      </c>
      <c r="T83" s="3">
        <f>IF(ISBLANK(T67),AA83/INDEX(Constants!$B$2:$B$8, MATCH(T$2, Constants!$A$2:$A$8, 0)),T67)</f>
        <v>0</v>
      </c>
      <c r="U83" s="3">
        <f>IF(ISBLANK(U67),AB83/INDEX(Constants!$B$2:$B$8, MATCH(U$2, Constants!$A$2:$A$8, 0)),U67)</f>
        <v>0.84279278666666668</v>
      </c>
      <c r="V83" s="3">
        <f>IF(ISBLANK(V67),AC83/INDEX(Constants!$B$2:$B$8, MATCH(V$2, Constants!$A$2:$A$8, 0)),V67)</f>
        <v>0</v>
      </c>
      <c r="W83" s="3">
        <f>IF(ISBLANK(W67),AD83/INDEX(Constants!$B$2:$B$8, MATCH(W$2, Constants!$A$2:$A$8, 0)),W67)</f>
        <v>0</v>
      </c>
      <c r="X83" s="3">
        <f>IF(ISBLANK(X67),AE83/INDEX(Constants!$B$2:$B$8, MATCH(X$2, Constants!$A$2:$A$8, 0)),X67)</f>
        <v>0</v>
      </c>
      <c r="Y83" s="132">
        <f>IF(ISBLANK(Y67),AF83/INDEX(Constants!$B$2:$B$8, MATCH(Y$2, Constants!$A$2:$A$8, 0)),Y67)</f>
        <v>0</v>
      </c>
      <c r="Z83" s="18">
        <f t="shared" si="32"/>
        <v>27522.528378360003</v>
      </c>
      <c r="AA83" s="1">
        <f t="shared" si="33"/>
        <v>0</v>
      </c>
      <c r="AB83" s="1">
        <f>IF(ISBLANK($AB67), INDEX('Cities &amp; Towns'!$G$4:$G$259, MATCH($A67, 'Cities &amp; Towns'!$A$4:$A$259, 0)), $AB67)</f>
        <v>1.26418918</v>
      </c>
      <c r="AC83" s="1">
        <f t="shared" si="34"/>
        <v>0</v>
      </c>
      <c r="AD83" s="1">
        <f t="shared" si="34"/>
        <v>0</v>
      </c>
      <c r="AE83" s="1">
        <f t="shared" si="34"/>
        <v>0</v>
      </c>
      <c r="AF83" s="1">
        <f t="shared" si="34"/>
        <v>0</v>
      </c>
      <c r="AG83" s="5"/>
      <c r="AI83" s="3">
        <f>INDEX('Cities &amp; Towns'!$Y$4:$Y$259, MATCH($A83, 'Cities &amp; Towns'!$A$4:$A$259, 0))</f>
        <v>0</v>
      </c>
      <c r="AJ83" s="5"/>
      <c r="AL83" s="11">
        <f t="shared" si="4"/>
        <v>1</v>
      </c>
    </row>
    <row r="84" spans="1:38" outlineLevel="1" x14ac:dyDescent="0.25">
      <c r="A84" s="220" t="s">
        <v>45</v>
      </c>
      <c r="B84" s="38">
        <f>IF(ISBLANK($B68), INDEX('Cities &amp; Towns'!$E$4:$E$259, MATCH($A84, 'Cities &amp; Towns'!$A$4:$A$259, 0)), $B68)</f>
        <v>984</v>
      </c>
      <c r="C84" s="38">
        <f>IF(ISBLANK($C68), INDEX('Cities &amp; Towns'!$Q$4:$Q$259, MATCH($A84, 'Cities &amp; Towns'!$A$4:$A$259, 0)), $C68)</f>
        <v>9447.9315600000009</v>
      </c>
      <c r="D84" s="38">
        <f xml:space="preserve"> IF(ISBLANK($D31), IF(INDEX('Cities &amp; Towns'!$Z$4:$Z$259, MATCH($A84, 'Cities &amp; Towns'!$A$4:$A$259, 0)) = 0, "", INDEX('Cities &amp; Towns'!$Z$4:$Z$259, MATCH($A84, 'Cities &amp; Towns'!$A$4:$A$259, 0))), $D31)</f>
        <v>21701.694</v>
      </c>
      <c r="E84" s="177" cm="1">
        <f t="array" ref="E84">IF(ISBLANK(E68), MAX(0, ($E$3-SUM($E$5:$E$56))*(IF($B$3=0, 0, $B$3*$B84/SUM(IF(ISBLANK(E$5:E$56), B$58:B$109, 0))) + IF($C$3=0, 0, $C$3*$C84/SUM(IF(ISBLANK(E$5:E$56), C$58:C$109, 0))) + IF($D$3=0, 0, $D$3*$D84/SUM(IF(ISBLANK(E$5:E$56), D$58:D$109, 0))) + IF(1-SUM($B$3:$D$3)&lt;=0, 0, ((1-SUM($B$3:$D$3))*$Z84/SUM(IF(ISBLANK(E$5:E$56), Z$58:Z$109, 0)))))), E68)</f>
        <v>325.22760789813032</v>
      </c>
      <c r="F84" s="40">
        <f t="shared" si="24"/>
        <v>0.6</v>
      </c>
      <c r="G84" s="40">
        <f t="shared" si="24"/>
        <v>0.1</v>
      </c>
      <c r="H84" s="40">
        <f t="shared" si="24"/>
        <v>0.25</v>
      </c>
      <c r="I84" s="40">
        <f t="shared" si="24"/>
        <v>0</v>
      </c>
      <c r="J84" s="40">
        <f t="shared" si="24"/>
        <v>0</v>
      </c>
      <c r="K84" s="40">
        <f t="shared" si="24"/>
        <v>0.05</v>
      </c>
      <c r="L84" s="44">
        <f t="shared" si="25"/>
        <v>0.21197057200143982</v>
      </c>
      <c r="M84" s="41">
        <f t="shared" si="26"/>
        <v>0.14842589260200117</v>
      </c>
      <c r="N84" s="41">
        <f t="shared" si="27"/>
        <v>1.8604617472721616E-2</v>
      </c>
      <c r="O84" s="41">
        <f t="shared" si="28"/>
        <v>4.1229414611666987E-2</v>
      </c>
      <c r="P84" s="41">
        <f t="shared" si="29"/>
        <v>0</v>
      </c>
      <c r="Q84" s="41">
        <f t="shared" si="30"/>
        <v>0</v>
      </c>
      <c r="R84" s="41">
        <f t="shared" si="31"/>
        <v>3.7106473150500282E-3</v>
      </c>
      <c r="S84" s="44">
        <f t="shared" si="3"/>
        <v>9.1021950433333334</v>
      </c>
      <c r="T84" s="41">
        <f>IF(ISBLANK(T68),AA84/INDEX(Constants!$B$2:$B$8, MATCH(T$2, Constants!$A$2:$A$8, 0)),T68)</f>
        <v>0</v>
      </c>
      <c r="U84" s="41">
        <f>IF(ISBLANK(U68),AB84/INDEX(Constants!$B$2:$B$8, MATCH(U$2, Constants!$A$2:$A$8, 0)),U68)</f>
        <v>9.1021950433333334</v>
      </c>
      <c r="V84" s="41">
        <f>IF(ISBLANK(V68),AC84/INDEX(Constants!$B$2:$B$8, MATCH(V$2, Constants!$A$2:$A$8, 0)),V68)</f>
        <v>0</v>
      </c>
      <c r="W84" s="41">
        <f>IF(ISBLANK(W68),AD84/INDEX(Constants!$B$2:$B$8, MATCH(W$2, Constants!$A$2:$A$8, 0)),W68)</f>
        <v>0</v>
      </c>
      <c r="X84" s="41">
        <f>IF(ISBLANK(X68),AE84/INDEX(Constants!$B$2:$B$8, MATCH(X$2, Constants!$A$2:$A$8, 0)),X68)</f>
        <v>0</v>
      </c>
      <c r="Y84" s="41">
        <f>IF(ISBLANK(Y68),AF84/INDEX(Constants!$B$2:$B$8, MATCH(Y$2, Constants!$A$2:$A$8, 0)),Y68)</f>
        <v>0</v>
      </c>
      <c r="Z84" s="39">
        <f t="shared" si="32"/>
        <v>24731.306585129998</v>
      </c>
      <c r="AA84" s="150">
        <f t="shared" si="33"/>
        <v>0</v>
      </c>
      <c r="AB84" s="150">
        <f>IF(ISBLANK($AB68), INDEX('Cities &amp; Towns'!$G$4:$G$259, MATCH($A68, 'Cities &amp; Towns'!$A$4:$A$259, 0)), $AB68)</f>
        <v>13.653292565000001</v>
      </c>
      <c r="AC84" s="150">
        <f t="shared" si="34"/>
        <v>0</v>
      </c>
      <c r="AD84" s="150">
        <f t="shared" si="34"/>
        <v>0</v>
      </c>
      <c r="AE84" s="150">
        <f t="shared" si="34"/>
        <v>0</v>
      </c>
      <c r="AF84" s="150">
        <f t="shared" si="34"/>
        <v>0</v>
      </c>
      <c r="AG84" s="43"/>
      <c r="AH84" s="42"/>
      <c r="AI84" s="41">
        <f>INDEX('Cities &amp; Towns'!$Y$4:$Y$259, MATCH($A84, 'Cities &amp; Towns'!$A$4:$A$259, 0))</f>
        <v>0</v>
      </c>
      <c r="AJ84" s="43"/>
      <c r="AK84" s="42"/>
      <c r="AL84" s="66">
        <f t="shared" si="4"/>
        <v>1</v>
      </c>
    </row>
    <row r="85" spans="1:38" outlineLevel="1" x14ac:dyDescent="0.25">
      <c r="A85" s="221" t="s">
        <v>5</v>
      </c>
      <c r="B85" s="1">
        <f>IF(ISBLANK($B69), INDEX('Cities &amp; Towns'!$E$4:$E$259, MATCH($A85, 'Cities &amp; Towns'!$A$4:$A$259, 0)), $B69)</f>
        <v>1141</v>
      </c>
      <c r="C85" s="1">
        <f>IF(ISBLANK($C69), INDEX('Cities &amp; Towns'!$Q$4:$Q$259, MATCH($A85, 'Cities &amp; Towns'!$A$4:$A$259, 0)), $C69)</f>
        <v>595.26828</v>
      </c>
      <c r="D85" s="1">
        <f xml:space="preserve"> IF(ISBLANK($D32), IF(INDEX('Cities &amp; Towns'!$Z$4:$Z$259, MATCH($A85, 'Cities &amp; Towns'!$A$4:$A$259, 0)) = 0, "", INDEX('Cities &amp; Towns'!$Z$4:$Z$259, MATCH($A85, 'Cities &amp; Towns'!$A$4:$A$259, 0))), $D32)</f>
        <v>2403.2440000000001</v>
      </c>
      <c r="E85" s="178" cm="1">
        <f t="array" ref="E85">IF(ISBLANK(E69), MAX(0, ($E$3-SUM($E$5:$E$56))*(IF($B$3=0, 0, $B$3*$B85/SUM(IF(ISBLANK(E$5:E$56), B$58:B$109, 0))) + IF($C$3=0, 0, $C$3*$C85/SUM(IF(ISBLANK(E$5:E$56), C$58:C$109, 0))) + IF($D$3=0, 0, $D$3*$D85/SUM(IF(ISBLANK(E$5:E$56), D$58:D$109, 0))) + IF(1-SUM($B$3:$D$3)&lt;=0, 0, ((1-SUM($B$3:$D$3))*$Z85/SUM(IF(ISBLANK(E$5:E$56), Z$58:Z$109, 0)))))), E69)</f>
        <v>344.82783305109467</v>
      </c>
      <c r="F85" s="47">
        <f t="shared" si="24"/>
        <v>0.6</v>
      </c>
      <c r="G85" s="47">
        <f t="shared" si="24"/>
        <v>0.1</v>
      </c>
      <c r="H85" s="47">
        <f t="shared" si="24"/>
        <v>0.25</v>
      </c>
      <c r="I85" s="47">
        <f t="shared" si="24"/>
        <v>0</v>
      </c>
      <c r="J85" s="47">
        <f t="shared" si="24"/>
        <v>0</v>
      </c>
      <c r="K85" s="47">
        <f t="shared" si="24"/>
        <v>0.05</v>
      </c>
      <c r="L85" s="4">
        <f t="shared" si="25"/>
        <v>0.22760714843513638</v>
      </c>
      <c r="M85" s="3">
        <f t="shared" si="26"/>
        <v>0.15737095397711098</v>
      </c>
      <c r="N85" s="3">
        <f t="shared" si="27"/>
        <v>2.2587766726066806E-2</v>
      </c>
      <c r="O85" s="3">
        <f t="shared" si="28"/>
        <v>4.3714153882530825E-2</v>
      </c>
      <c r="P85" s="3">
        <f t="shared" si="29"/>
        <v>0</v>
      </c>
      <c r="Q85" s="3">
        <f t="shared" si="30"/>
        <v>0</v>
      </c>
      <c r="R85" s="3">
        <f t="shared" si="31"/>
        <v>3.9342738494277741E-3</v>
      </c>
      <c r="S85" s="4">
        <f t="shared" si="3"/>
        <v>11.679005983333333</v>
      </c>
      <c r="T85" s="3">
        <f>IF(ISBLANK(T69),AA85/INDEX(Constants!$B$2:$B$8, MATCH(T$2, Constants!$A$2:$A$8, 0)),T69)</f>
        <v>0</v>
      </c>
      <c r="U85" s="3">
        <f>IF(ISBLANK(U69),AB85/INDEX(Constants!$B$2:$B$8, MATCH(U$2, Constants!$A$2:$A$8, 0)),U69)</f>
        <v>11.679005983333333</v>
      </c>
      <c r="V85" s="3">
        <f>IF(ISBLANK(V69),AC85/INDEX(Constants!$B$2:$B$8, MATCH(V$2, Constants!$A$2:$A$8, 0)),V69)</f>
        <v>0</v>
      </c>
      <c r="W85" s="3">
        <f>IF(ISBLANK(W69),AD85/INDEX(Constants!$B$2:$B$8, MATCH(W$2, Constants!$A$2:$A$8, 0)),W69)</f>
        <v>0</v>
      </c>
      <c r="X85" s="3">
        <f>IF(ISBLANK(X69),AE85/INDEX(Constants!$B$2:$B$8, MATCH(X$2, Constants!$A$2:$A$8, 0)),X69)</f>
        <v>0</v>
      </c>
      <c r="Y85" s="132">
        <f>IF(ISBLANK(Y69),AF85/INDEX(Constants!$B$2:$B$8, MATCH(Y$2, Constants!$A$2:$A$8, 0)),Y69)</f>
        <v>0</v>
      </c>
      <c r="Z85" s="18">
        <f t="shared" si="32"/>
        <v>24547.037017950002</v>
      </c>
      <c r="AA85" s="1">
        <f t="shared" si="33"/>
        <v>0</v>
      </c>
      <c r="AB85" s="1">
        <f>IF(ISBLANK($AB69), INDEX('Cities &amp; Towns'!$G$4:$G$259, MATCH($A69, 'Cities &amp; Towns'!$A$4:$A$259, 0)), $AB69)</f>
        <v>17.518508975</v>
      </c>
      <c r="AC85" s="1">
        <f t="shared" si="34"/>
        <v>0</v>
      </c>
      <c r="AD85" s="1">
        <f t="shared" si="34"/>
        <v>0</v>
      </c>
      <c r="AE85" s="1">
        <f t="shared" si="34"/>
        <v>0</v>
      </c>
      <c r="AF85" s="1">
        <f t="shared" si="34"/>
        <v>0</v>
      </c>
      <c r="AG85" s="5"/>
      <c r="AI85" s="3">
        <f>INDEX('Cities &amp; Towns'!$Y$4:$Y$259, MATCH($A85, 'Cities &amp; Towns'!$A$4:$A$259, 0))</f>
        <v>0</v>
      </c>
      <c r="AJ85" s="5"/>
      <c r="AL85" s="11">
        <f t="shared" si="4"/>
        <v>1</v>
      </c>
    </row>
    <row r="86" spans="1:38" outlineLevel="1" x14ac:dyDescent="0.25">
      <c r="A86" s="220" t="s">
        <v>28</v>
      </c>
      <c r="B86" s="38">
        <f>IF(ISBLANK($B70), INDEX('Cities &amp; Towns'!$E$4:$E$259, MATCH($A86, 'Cities &amp; Towns'!$A$4:$A$259, 0)), $B70)</f>
        <v>1100</v>
      </c>
      <c r="C86" s="38">
        <f>IF(ISBLANK($C70), INDEX('Cities &amp; Towns'!$Q$4:$Q$259, MATCH($A86, 'Cities &amp; Towns'!$A$4:$A$259, 0)), $C70)</f>
        <v>52184.292359999999</v>
      </c>
      <c r="D86" s="38" t="str">
        <f xml:space="preserve"> IF(ISBLANK($D33), IF(INDEX('Cities &amp; Towns'!$Z$4:$Z$259, MATCH($A86, 'Cities &amp; Towns'!$A$4:$A$259, 0)) = 0, "", INDEX('Cities &amp; Towns'!$Z$4:$Z$259, MATCH($A86, 'Cities &amp; Towns'!$A$4:$A$259, 0))), $D33)</f>
        <v/>
      </c>
      <c r="E86" s="177" cm="1">
        <f t="array" ref="E86">IF(ISBLANK(E70), MAX(0, ($E$3-SUM($E$5:$E$56))*(IF($B$3=0, 0, $B$3*$B86/SUM(IF(ISBLANK(E$5:E$56), B$58:B$109, 0))) + IF($C$3=0, 0, $C$3*$C86/SUM(IF(ISBLANK(E$5:E$56), C$58:C$109, 0))) + IF($D$3=0, 0, $D$3*$D86/SUM(IF(ISBLANK(E$5:E$56), D$58:D$109, 0))) + IF(1-SUM($B$3:$D$3)&lt;=0, 0, ((1-SUM($B$3:$D$3))*$Z86/SUM(IF(ISBLANK(E$5:E$56), Z$58:Z$109, 0)))))), E70)</f>
        <v>348.77356256730593</v>
      </c>
      <c r="F86" s="40">
        <f t="shared" ref="F86:K95" si="35">IF(ISBLANK(F70),F$3,F70)</f>
        <v>0.6</v>
      </c>
      <c r="G86" s="40">
        <f t="shared" si="35"/>
        <v>0.1</v>
      </c>
      <c r="H86" s="40">
        <f t="shared" si="35"/>
        <v>0.25</v>
      </c>
      <c r="I86" s="40">
        <f t="shared" si="35"/>
        <v>0</v>
      </c>
      <c r="J86" s="40">
        <f t="shared" si="35"/>
        <v>0</v>
      </c>
      <c r="K86" s="40">
        <f t="shared" si="35"/>
        <v>0.05</v>
      </c>
      <c r="L86" s="44">
        <f t="shared" si="25"/>
        <v>0.22530185250771267</v>
      </c>
      <c r="M86" s="41">
        <f t="shared" si="26"/>
        <v>0.15917168802055404</v>
      </c>
      <c r="N86" s="41">
        <f t="shared" si="27"/>
        <v>1.7936514503157551E-2</v>
      </c>
      <c r="O86" s="41">
        <f t="shared" si="28"/>
        <v>4.4214357783487229E-2</v>
      </c>
      <c r="P86" s="41">
        <f t="shared" si="29"/>
        <v>0</v>
      </c>
      <c r="Q86" s="41">
        <f t="shared" si="30"/>
        <v>0</v>
      </c>
      <c r="R86" s="41">
        <f t="shared" si="31"/>
        <v>3.97929220051385E-3</v>
      </c>
      <c r="S86" s="44">
        <f t="shared" si="3"/>
        <v>7.004273593333334</v>
      </c>
      <c r="T86" s="41">
        <f>IF(ISBLANK(T70),AA86/INDEX(Constants!$B$2:$B$8, MATCH(T$2, Constants!$A$2:$A$8, 0)),T70)</f>
        <v>0</v>
      </c>
      <c r="U86" s="41">
        <f>IF(ISBLANK(U70),AB86/INDEX(Constants!$B$2:$B$8, MATCH(U$2, Constants!$A$2:$A$8, 0)),U70)</f>
        <v>7.004273593333334</v>
      </c>
      <c r="V86" s="41">
        <f>IF(ISBLANK(V70),AC86/INDEX(Constants!$B$2:$B$8, MATCH(V$2, Constants!$A$2:$A$8, 0)),V70)</f>
        <v>0</v>
      </c>
      <c r="W86" s="41">
        <f>IF(ISBLANK(W70),AD86/INDEX(Constants!$B$2:$B$8, MATCH(W$2, Constants!$A$2:$A$8, 0)),W70)</f>
        <v>0</v>
      </c>
      <c r="X86" s="41">
        <f>IF(ISBLANK(X70),AE86/INDEX(Constants!$B$2:$B$8, MATCH(X$2, Constants!$A$2:$A$8, 0)),X70)</f>
        <v>0</v>
      </c>
      <c r="Y86" s="41">
        <f>IF(ISBLANK(Y70),AF86/INDEX(Constants!$B$2:$B$8, MATCH(Y$2, Constants!$A$2:$A$8, 0)),Y70)</f>
        <v>0</v>
      </c>
      <c r="Z86" s="39">
        <f t="shared" si="32"/>
        <v>25749.012820780001</v>
      </c>
      <c r="AA86" s="150">
        <f t="shared" si="33"/>
        <v>0</v>
      </c>
      <c r="AB86" s="150">
        <f>IF(ISBLANK($AB70), INDEX('Cities &amp; Towns'!$G$4:$G$259, MATCH($A70, 'Cities &amp; Towns'!$A$4:$A$259, 0)), $AB70)</f>
        <v>10.506410390000001</v>
      </c>
      <c r="AC86" s="150">
        <f t="shared" si="34"/>
        <v>0</v>
      </c>
      <c r="AD86" s="150">
        <f t="shared" si="34"/>
        <v>0</v>
      </c>
      <c r="AE86" s="150">
        <f t="shared" si="34"/>
        <v>0</v>
      </c>
      <c r="AF86" s="150">
        <f t="shared" si="34"/>
        <v>0</v>
      </c>
      <c r="AG86" s="43"/>
      <c r="AH86" s="42"/>
      <c r="AI86" s="41">
        <f>INDEX('Cities &amp; Towns'!$Y$4:$Y$259, MATCH($A86, 'Cities &amp; Towns'!$A$4:$A$259, 0))</f>
        <v>0</v>
      </c>
      <c r="AJ86" s="43"/>
      <c r="AK86" s="42"/>
      <c r="AL86" s="66">
        <f t="shared" si="4"/>
        <v>1</v>
      </c>
    </row>
    <row r="87" spans="1:38" outlineLevel="1" x14ac:dyDescent="0.25">
      <c r="A87" s="221" t="s">
        <v>29</v>
      </c>
      <c r="B87" s="1">
        <f>IF(ISBLANK($B71), INDEX('Cities &amp; Towns'!$E$4:$E$259, MATCH($A87, 'Cities &amp; Towns'!$A$4:$A$259, 0)), $B71)</f>
        <v>1343</v>
      </c>
      <c r="C87" s="1">
        <f>IF(ISBLANK($C71), INDEX('Cities &amp; Towns'!$Q$4:$Q$259, MATCH($A87, 'Cities &amp; Towns'!$A$4:$A$259, 0)), $C71)</f>
        <v>1464.6336750000005</v>
      </c>
      <c r="D87" s="1" t="str">
        <f xml:space="preserve"> IF(ISBLANK($D34), IF(INDEX('Cities &amp; Towns'!$Z$4:$Z$259, MATCH($A87, 'Cities &amp; Towns'!$A$4:$A$259, 0)) = 0, "", INDEX('Cities &amp; Towns'!$Z$4:$Z$259, MATCH($A87, 'Cities &amp; Towns'!$A$4:$A$259, 0))), $D34)</f>
        <v/>
      </c>
      <c r="E87" s="178" cm="1">
        <f t="array" ref="E87">IF(ISBLANK(E71), MAX(0, ($E$3-SUM($E$5:$E$56))*(IF($B$3=0, 0, $B$3*$B87/SUM(IF(ISBLANK(E$5:E$56), B$58:B$109, 0))) + IF($C$3=0, 0, $C$3*$C87/SUM(IF(ISBLANK(E$5:E$56), C$58:C$109, 0))) + IF($D$3=0, 0, $D$3*$D87/SUM(IF(ISBLANK(E$5:E$56), D$58:D$109, 0))) + IF(1-SUM($B$3:$D$3)&lt;=0, 0, ((1-SUM($B$3:$D$3))*$Z87/SUM(IF(ISBLANK(E$5:E$56), Z$58:Z$109, 0)))))), E71)</f>
        <v>352.8575224655533</v>
      </c>
      <c r="F87" s="14">
        <f t="shared" si="35"/>
        <v>0.6</v>
      </c>
      <c r="G87" s="14">
        <f t="shared" si="35"/>
        <v>0.1</v>
      </c>
      <c r="H87" s="14">
        <f t="shared" si="35"/>
        <v>0.25</v>
      </c>
      <c r="I87" s="14">
        <f t="shared" si="35"/>
        <v>0</v>
      </c>
      <c r="J87" s="14">
        <f t="shared" si="35"/>
        <v>0</v>
      </c>
      <c r="K87" s="14">
        <f t="shared" si="35"/>
        <v>0.05</v>
      </c>
      <c r="L87" s="4">
        <f t="shared" si="25"/>
        <v>0.22881122560319431</v>
      </c>
      <c r="M87" s="3">
        <f t="shared" si="26"/>
        <v>0.16103550701539784</v>
      </c>
      <c r="N87" s="3">
        <f t="shared" si="27"/>
        <v>1.9017745630356579E-2</v>
      </c>
      <c r="O87" s="3">
        <f t="shared" si="28"/>
        <v>4.4732085282054954E-2</v>
      </c>
      <c r="P87" s="3">
        <f t="shared" si="29"/>
        <v>0</v>
      </c>
      <c r="Q87" s="3">
        <f t="shared" si="30"/>
        <v>0</v>
      </c>
      <c r="R87" s="3">
        <f t="shared" si="31"/>
        <v>4.0258876753849456E-3</v>
      </c>
      <c r="S87" s="4">
        <f t="shared" si="3"/>
        <v>5.3587190300000005</v>
      </c>
      <c r="T87" s="3">
        <f>IF(ISBLANK(T71),AA87/INDEX(Constants!$B$2:$B$8, MATCH(T$2, Constants!$A$2:$A$8, 0)),T71)</f>
        <v>0</v>
      </c>
      <c r="U87" s="3">
        <f>IF(ISBLANK(U71),AB87/INDEX(Constants!$B$2:$B$8, MATCH(U$2, Constants!$A$2:$A$8, 0)),U71)</f>
        <v>5.3587190300000005</v>
      </c>
      <c r="V87" s="3">
        <f>IF(ISBLANK(V71),AC87/INDEX(Constants!$B$2:$B$8, MATCH(V$2, Constants!$A$2:$A$8, 0)),V71)</f>
        <v>0</v>
      </c>
      <c r="W87" s="3">
        <f>IF(ISBLANK(W71),AD87/INDEX(Constants!$B$2:$B$8, MATCH(W$2, Constants!$A$2:$A$8, 0)),W71)</f>
        <v>0</v>
      </c>
      <c r="X87" s="3">
        <f>IF(ISBLANK(X71),AE87/INDEX(Constants!$B$2:$B$8, MATCH(X$2, Constants!$A$2:$A$8, 0)),X71)</f>
        <v>0</v>
      </c>
      <c r="Y87" s="132">
        <f>IF(ISBLANK(Y71),AF87/INDEX(Constants!$B$2:$B$8, MATCH(Y$2, Constants!$A$2:$A$8, 0)),Y71)</f>
        <v>0</v>
      </c>
      <c r="Z87" s="18">
        <f t="shared" si="32"/>
        <v>22096.076157089999</v>
      </c>
      <c r="AA87" s="1">
        <f t="shared" si="33"/>
        <v>0</v>
      </c>
      <c r="AB87" s="1">
        <f>IF(ISBLANK($AB71), INDEX('Cities &amp; Towns'!$G$4:$G$259, MATCH($A71, 'Cities &amp; Towns'!$A$4:$A$259, 0)), $AB71)</f>
        <v>8.0380785450000012</v>
      </c>
      <c r="AC87" s="1">
        <f t="shared" si="34"/>
        <v>0</v>
      </c>
      <c r="AD87" s="1">
        <f t="shared" si="34"/>
        <v>0</v>
      </c>
      <c r="AE87" s="1">
        <f t="shared" si="34"/>
        <v>0</v>
      </c>
      <c r="AF87" s="1">
        <f t="shared" si="34"/>
        <v>0</v>
      </c>
      <c r="AG87" s="5"/>
      <c r="AI87" s="3" t="str">
        <f>INDEX('Cities &amp; Towns'!$Y$4:$Y$259, MATCH($A87, 'Cities &amp; Towns'!$A$4:$A$259, 0))</f>
        <v/>
      </c>
      <c r="AJ87" s="5"/>
      <c r="AL87" s="11" t="str">
        <f t="shared" si="4"/>
        <v/>
      </c>
    </row>
    <row r="88" spans="1:38" outlineLevel="1" x14ac:dyDescent="0.25">
      <c r="A88" s="220" t="s">
        <v>46</v>
      </c>
      <c r="B88" s="38">
        <f>IF(ISBLANK($B72), INDEX('Cities &amp; Towns'!$E$4:$E$259, MATCH($A88, 'Cities &amp; Towns'!$A$4:$A$259, 0)), $B72)</f>
        <v>2335</v>
      </c>
      <c r="C88" s="38">
        <f>IF(ISBLANK($C72), INDEX('Cities &amp; Towns'!$Q$4:$Q$259, MATCH($A88, 'Cities &amp; Towns'!$A$4:$A$259, 0)), $C72)</f>
        <v>5363.4935220000007</v>
      </c>
      <c r="D88" s="38">
        <f xml:space="preserve"> IF(ISBLANK($D35), IF(INDEX('Cities &amp; Towns'!$Z$4:$Z$259, MATCH($A88, 'Cities &amp; Towns'!$A$4:$A$259, 0)) = 0, "", INDEX('Cities &amp; Towns'!$Z$4:$Z$259, MATCH($A88, 'Cities &amp; Towns'!$A$4:$A$259, 0))), $D35)</f>
        <v>4500.9949999999999</v>
      </c>
      <c r="E88" s="177" cm="1">
        <f t="array" ref="E88">IF(ISBLANK(E72), MAX(0, ($E$3-SUM($E$5:$E$56))*(IF($B$3=0, 0, $B$3*$B88/SUM(IF(ISBLANK(E$5:E$56), B$58:B$109, 0))) + IF($C$3=0, 0, $C$3*$C88/SUM(IF(ISBLANK(E$5:E$56), C$58:C$109, 0))) + IF($D$3=0, 0, $D$3*$D88/SUM(IF(ISBLANK(E$5:E$56), D$58:D$109, 0))) + IF(1-SUM($B$3:$D$3)&lt;=0, 0, ((1-SUM($B$3:$D$3))*$Z88/SUM(IF(ISBLANK(E$5:E$56), Z$58:Z$109, 0)))))), E72)</f>
        <v>617.25577559261058</v>
      </c>
      <c r="F88" s="40">
        <f t="shared" si="35"/>
        <v>0.6</v>
      </c>
      <c r="G88" s="40">
        <f t="shared" si="35"/>
        <v>0.1</v>
      </c>
      <c r="H88" s="40">
        <f t="shared" si="35"/>
        <v>0.25</v>
      </c>
      <c r="I88" s="40">
        <f t="shared" si="35"/>
        <v>0</v>
      </c>
      <c r="J88" s="40">
        <f t="shared" si="35"/>
        <v>0</v>
      </c>
      <c r="K88" s="40">
        <f t="shared" si="35"/>
        <v>0.05</v>
      </c>
      <c r="L88" s="44">
        <f t="shared" si="25"/>
        <v>0.41368032397544047</v>
      </c>
      <c r="M88" s="41">
        <f t="shared" si="26"/>
        <v>0.28170037607868292</v>
      </c>
      <c r="N88" s="41">
        <f t="shared" si="27"/>
        <v>4.6687334028489659E-2</v>
      </c>
      <c r="O88" s="41">
        <f t="shared" si="28"/>
        <v>7.8250104466300804E-2</v>
      </c>
      <c r="P88" s="41">
        <f t="shared" si="29"/>
        <v>0</v>
      </c>
      <c r="Q88" s="41">
        <f t="shared" si="30"/>
        <v>0</v>
      </c>
      <c r="R88" s="41">
        <f t="shared" si="31"/>
        <v>7.0425094019670722E-3</v>
      </c>
      <c r="S88" s="44">
        <f t="shared" si="3"/>
        <v>24.41315031666667</v>
      </c>
      <c r="T88" s="41">
        <f>IF(ISBLANK(T72),AA88/INDEX(Constants!$B$2:$B$8, MATCH(T$2, Constants!$A$2:$A$8, 0)),T72)</f>
        <v>0</v>
      </c>
      <c r="U88" s="41">
        <f>IF(ISBLANK(U72),AB88/INDEX(Constants!$B$2:$B$8, MATCH(U$2, Constants!$A$2:$A$8, 0)),U72)</f>
        <v>24.41315031666667</v>
      </c>
      <c r="V88" s="41">
        <f>IF(ISBLANK(V72),AC88/INDEX(Constants!$B$2:$B$8, MATCH(V$2, Constants!$A$2:$A$8, 0)),V72)</f>
        <v>0</v>
      </c>
      <c r="W88" s="41">
        <f>IF(ISBLANK(W72),AD88/INDEX(Constants!$B$2:$B$8, MATCH(W$2, Constants!$A$2:$A$8, 0)),W72)</f>
        <v>0</v>
      </c>
      <c r="X88" s="41">
        <f>IF(ISBLANK(X72),AE88/INDEX(Constants!$B$2:$B$8, MATCH(X$2, Constants!$A$2:$A$8, 0)),X72)</f>
        <v>0</v>
      </c>
      <c r="Y88" s="41">
        <f>IF(ISBLANK(Y72),AF88/INDEX(Constants!$B$2:$B$8, MATCH(Y$2, Constants!$A$2:$A$8, 0)),Y72)</f>
        <v>0</v>
      </c>
      <c r="Z88" s="39">
        <f t="shared" si="32"/>
        <v>38921.239450950001</v>
      </c>
      <c r="AA88" s="150">
        <f t="shared" si="33"/>
        <v>0</v>
      </c>
      <c r="AB88" s="150">
        <f>IF(ISBLANK($AB72), INDEX('Cities &amp; Towns'!$G$4:$G$259, MATCH($A72, 'Cities &amp; Towns'!$A$4:$A$259, 0)), $AB72)</f>
        <v>36.619725475000003</v>
      </c>
      <c r="AC88" s="150">
        <f t="shared" si="34"/>
        <v>0</v>
      </c>
      <c r="AD88" s="150">
        <f t="shared" si="34"/>
        <v>0</v>
      </c>
      <c r="AE88" s="150">
        <f t="shared" si="34"/>
        <v>0</v>
      </c>
      <c r="AF88" s="150">
        <f t="shared" si="34"/>
        <v>0</v>
      </c>
      <c r="AG88" s="43"/>
      <c r="AH88" s="42"/>
      <c r="AI88" s="41">
        <f>INDEX('Cities &amp; Towns'!$Y$4:$Y$259, MATCH($A88, 'Cities &amp; Towns'!$A$4:$A$259, 0))</f>
        <v>60.341570000000004</v>
      </c>
      <c r="AJ88" s="43"/>
      <c r="AK88" s="42"/>
      <c r="AL88" s="66" t="str">
        <f t="shared" si="4"/>
        <v/>
      </c>
    </row>
    <row r="89" spans="1:38" outlineLevel="1" x14ac:dyDescent="0.25">
      <c r="A89" s="221" t="s">
        <v>30</v>
      </c>
      <c r="B89" s="1">
        <f>IF(ISBLANK($B73), INDEX('Cities &amp; Towns'!$E$4:$E$259, MATCH($A89, 'Cities &amp; Towns'!$A$4:$A$259, 0)), $B73)</f>
        <v>4579</v>
      </c>
      <c r="C89" s="1">
        <f>IF(ISBLANK($C73), INDEX('Cities &amp; Towns'!$Q$4:$Q$259, MATCH($A89, 'Cities &amp; Towns'!$A$4:$A$259, 0)), $C73)</f>
        <v>1861.5438000000006</v>
      </c>
      <c r="D89" s="1">
        <f xml:space="preserve"> IF(ISBLANK($D36), IF(INDEX('Cities &amp; Towns'!$Z$4:$Z$259, MATCH($A89, 'Cities &amp; Towns'!$A$4:$A$259, 0)) = 0, "", INDEX('Cities &amp; Towns'!$Z$4:$Z$259, MATCH($A89, 'Cities &amp; Towns'!$A$4:$A$259, 0))), $D36)</f>
        <v>5235.2020000000002</v>
      </c>
      <c r="E89" s="178" cm="1">
        <f t="array" ref="E89">IF(ISBLANK(E73), MAX(0, ($E$3-SUM($E$5:$E$56))*(IF($B$3=0, 0, $B$3*$B89/SUM(IF(ISBLANK(E$5:E$56), B$58:B$109, 0))) + IF($C$3=0, 0, $C$3*$C89/SUM(IF(ISBLANK(E$5:E$56), C$58:C$109, 0))) + IF($D$3=0, 0, $D$3*$D89/SUM(IF(ISBLANK(E$5:E$56), D$58:D$109, 0))) + IF(1-SUM($B$3:$D$3)&lt;=0, 0, ((1-SUM($B$3:$D$3))*$Z89/SUM(IF(ISBLANK(E$5:E$56), Z$58:Z$109, 0)))))), E73)</f>
        <v>798.64278419877542</v>
      </c>
      <c r="F89" s="14">
        <f t="shared" si="35"/>
        <v>0.6</v>
      </c>
      <c r="G89" s="14">
        <f t="shared" si="35"/>
        <v>0.1</v>
      </c>
      <c r="H89" s="14">
        <f t="shared" si="35"/>
        <v>0.25</v>
      </c>
      <c r="I89" s="14">
        <f t="shared" si="35"/>
        <v>0</v>
      </c>
      <c r="J89" s="14">
        <f t="shared" si="35"/>
        <v>0</v>
      </c>
      <c r="K89" s="14">
        <f t="shared" si="35"/>
        <v>0.05</v>
      </c>
      <c r="L89" s="4">
        <f t="shared" si="25"/>
        <v>0.52709285018196939</v>
      </c>
      <c r="M89" s="3">
        <f t="shared" si="26"/>
        <v>0.364480951912238</v>
      </c>
      <c r="N89" s="3">
        <f t="shared" si="27"/>
        <v>5.2255165607414875E-2</v>
      </c>
      <c r="O89" s="3">
        <f t="shared" si="28"/>
        <v>0.10124470886451055</v>
      </c>
      <c r="P89" s="3">
        <f t="shared" si="29"/>
        <v>0</v>
      </c>
      <c r="Q89" s="3">
        <f t="shared" si="30"/>
        <v>0</v>
      </c>
      <c r="R89" s="3">
        <f t="shared" si="31"/>
        <v>9.1120237978059484E-3</v>
      </c>
      <c r="S89" s="4">
        <f t="shared" si="3"/>
        <v>4.3223606600000002</v>
      </c>
      <c r="T89" s="3">
        <f>IF(ISBLANK(T73),AA89/INDEX(Constants!$B$2:$B$8, MATCH(T$2, Constants!$A$2:$A$8, 0)),T73)</f>
        <v>0</v>
      </c>
      <c r="U89" s="3">
        <f>IF(ISBLANK(U73),AB89/INDEX(Constants!$B$2:$B$8, MATCH(U$2, Constants!$A$2:$A$8, 0)),U73)</f>
        <v>4.3223606600000002</v>
      </c>
      <c r="V89" s="3">
        <f>IF(ISBLANK(V73),AC89/INDEX(Constants!$B$2:$B$8, MATCH(V$2, Constants!$A$2:$A$8, 0)),V73)</f>
        <v>0</v>
      </c>
      <c r="W89" s="3">
        <f>IF(ISBLANK(W73),AD89/INDEX(Constants!$B$2:$B$8, MATCH(W$2, Constants!$A$2:$A$8, 0)),W73)</f>
        <v>0</v>
      </c>
      <c r="X89" s="3">
        <f>IF(ISBLANK(X73),AE89/INDEX(Constants!$B$2:$B$8, MATCH(X$2, Constants!$A$2:$A$8, 0)),X73)</f>
        <v>0</v>
      </c>
      <c r="Y89" s="132">
        <f>IF(ISBLANK(Y73),AF89/INDEX(Constants!$B$2:$B$8, MATCH(Y$2, Constants!$A$2:$A$8, 0)),Y73)</f>
        <v>0</v>
      </c>
      <c r="Z89" s="18">
        <f t="shared" si="32"/>
        <v>23564.967081980001</v>
      </c>
      <c r="AA89" s="1">
        <f t="shared" si="33"/>
        <v>0</v>
      </c>
      <c r="AB89" s="1">
        <f>IF(ISBLANK($AB73), INDEX('Cities &amp; Towns'!$G$4:$G$259, MATCH($A73, 'Cities &amp; Towns'!$A$4:$A$259, 0)), $AB73)</f>
        <v>6.4835409900000007</v>
      </c>
      <c r="AC89" s="1">
        <f t="shared" si="34"/>
        <v>0</v>
      </c>
      <c r="AD89" s="1">
        <f t="shared" si="34"/>
        <v>0</v>
      </c>
      <c r="AE89" s="1">
        <f t="shared" si="34"/>
        <v>0</v>
      </c>
      <c r="AF89" s="1">
        <f t="shared" si="34"/>
        <v>0</v>
      </c>
      <c r="AG89" s="5"/>
      <c r="AI89" s="3">
        <f>INDEX('Cities &amp; Towns'!$Y$4:$Y$259, MATCH($A89, 'Cities &amp; Towns'!$A$4:$A$259, 0))</f>
        <v>0</v>
      </c>
      <c r="AJ89" s="5"/>
      <c r="AL89" s="11">
        <f t="shared" si="4"/>
        <v>1</v>
      </c>
    </row>
    <row r="90" spans="1:38" outlineLevel="1" x14ac:dyDescent="0.25">
      <c r="A90" s="220" t="s">
        <v>6</v>
      </c>
      <c r="B90" s="38">
        <f>IF(ISBLANK($B74), INDEX('Cities &amp; Towns'!$E$4:$E$259, MATCH($A90, 'Cities &amp; Towns'!$A$4:$A$259, 0)), $B74)</f>
        <v>270</v>
      </c>
      <c r="C90" s="38">
        <f>IF(ISBLANK($C74), INDEX('Cities &amp; Towns'!$Q$4:$Q$259, MATCH($A90, 'Cities &amp; Towns'!$A$4:$A$259, 0)), $C74)</f>
        <v>22.260473999999999</v>
      </c>
      <c r="D90" s="38">
        <f xml:space="preserve"> IF(ISBLANK($D37), IF(INDEX('Cities &amp; Towns'!$Z$4:$Z$259, MATCH($A90, 'Cities &amp; Towns'!$A$4:$A$259, 0)) = 0, "", INDEX('Cities &amp; Towns'!$Z$4:$Z$259, MATCH($A90, 'Cities &amp; Towns'!$A$4:$A$259, 0))), $D37)</f>
        <v>34816.220999999998</v>
      </c>
      <c r="E90" s="177" cm="1">
        <f t="array" ref="E90">IF(ISBLANK(E74), MAX(0, ($E$3-SUM($E$5:$E$56))*(IF($B$3=0, 0, $B$3*$B90/SUM(IF(ISBLANK(E$5:E$56), B$58:B$109, 0))) + IF($C$3=0, 0, $C$3*$C90/SUM(IF(ISBLANK(E$5:E$56), C$58:C$109, 0))) + IF($D$3=0, 0, $D$3*$D90/SUM(IF(ISBLANK(E$5:E$56), D$58:D$109, 0))) + IF(1-SUM($B$3:$D$3)&lt;=0, 0, ((1-SUM($B$3:$D$3))*$Z90/SUM(IF(ISBLANK(E$5:E$56), Z$58:Z$109, 0)))))), E74)</f>
        <v>65.827862312238622</v>
      </c>
      <c r="F90" s="40">
        <f t="shared" si="35"/>
        <v>0.6</v>
      </c>
      <c r="G90" s="40">
        <f t="shared" si="35"/>
        <v>0.1</v>
      </c>
      <c r="H90" s="40">
        <f t="shared" si="35"/>
        <v>0.25</v>
      </c>
      <c r="I90" s="40">
        <f t="shared" si="35"/>
        <v>0</v>
      </c>
      <c r="J90" s="40">
        <f t="shared" si="35"/>
        <v>0</v>
      </c>
      <c r="K90" s="40">
        <f t="shared" si="35"/>
        <v>0.05</v>
      </c>
      <c r="L90" s="44">
        <f t="shared" si="25"/>
        <v>7.5299722405201691E-2</v>
      </c>
      <c r="M90" s="41">
        <f t="shared" si="26"/>
        <v>3.0042219616349546E-2</v>
      </c>
      <c r="N90" s="41">
        <f t="shared" si="27"/>
        <v>3.6161386293901865E-2</v>
      </c>
      <c r="O90" s="41">
        <f t="shared" si="28"/>
        <v>8.3450610045415399E-3</v>
      </c>
      <c r="P90" s="41">
        <f t="shared" si="29"/>
        <v>0</v>
      </c>
      <c r="Q90" s="41">
        <f t="shared" si="30"/>
        <v>0</v>
      </c>
      <c r="R90" s="41">
        <f t="shared" si="31"/>
        <v>7.510554904087385E-4</v>
      </c>
      <c r="S90" s="44">
        <f t="shared" si="3"/>
        <v>36.914521740000005</v>
      </c>
      <c r="T90" s="41">
        <f>IF(ISBLANK(T74),AA90/INDEX(Constants!$B$2:$B$8, MATCH(T$2, Constants!$A$2:$A$8, 0)),T74)</f>
        <v>0</v>
      </c>
      <c r="U90" s="41">
        <f>IF(ISBLANK(U74),AB90/INDEX(Constants!$B$2:$B$8, MATCH(U$2, Constants!$A$2:$A$8, 0)),U74)</f>
        <v>36.914521740000005</v>
      </c>
      <c r="V90" s="41">
        <f>IF(ISBLANK(V74),AC90/INDEX(Constants!$B$2:$B$8, MATCH(V$2, Constants!$A$2:$A$8, 0)),V74)</f>
        <v>0</v>
      </c>
      <c r="W90" s="41">
        <f>IF(ISBLANK(W74),AD90/INDEX(Constants!$B$2:$B$8, MATCH(W$2, Constants!$A$2:$A$8, 0)),W74)</f>
        <v>0</v>
      </c>
      <c r="X90" s="41">
        <f>IF(ISBLANK(X74),AE90/INDEX(Constants!$B$2:$B$8, MATCH(X$2, Constants!$A$2:$A$8, 0)),X74)</f>
        <v>0</v>
      </c>
      <c r="Y90" s="41">
        <f>IF(ISBLANK(Y74),AF90/INDEX(Constants!$B$2:$B$8, MATCH(Y$2, Constants!$A$2:$A$8, 0)),Y74)</f>
        <v>0</v>
      </c>
      <c r="Z90" s="39">
        <f t="shared" si="32"/>
        <v>3841.94356522</v>
      </c>
      <c r="AA90" s="150">
        <f t="shared" si="33"/>
        <v>0</v>
      </c>
      <c r="AB90" s="150">
        <f>IF(ISBLANK($AB74), INDEX('Cities &amp; Towns'!$G$4:$G$259, MATCH($A74, 'Cities &amp; Towns'!$A$4:$A$259, 0)), $AB74)</f>
        <v>55.371782610000004</v>
      </c>
      <c r="AC90" s="150">
        <f t="shared" si="34"/>
        <v>0</v>
      </c>
      <c r="AD90" s="150">
        <f t="shared" si="34"/>
        <v>0</v>
      </c>
      <c r="AE90" s="150">
        <f t="shared" si="34"/>
        <v>0</v>
      </c>
      <c r="AF90" s="150">
        <f t="shared" si="34"/>
        <v>0</v>
      </c>
      <c r="AG90" s="43"/>
      <c r="AH90" s="42"/>
      <c r="AI90" s="41">
        <f>INDEX('Cities &amp; Towns'!$Y$4:$Y$259, MATCH($A90, 'Cities &amp; Towns'!$A$4:$A$259, 0))</f>
        <v>1.5871434026720047E-2</v>
      </c>
      <c r="AJ90" s="43"/>
      <c r="AK90" s="42"/>
      <c r="AL90" s="66">
        <f t="shared" si="4"/>
        <v>1</v>
      </c>
    </row>
    <row r="91" spans="1:38" outlineLevel="1" x14ac:dyDescent="0.25">
      <c r="A91" s="221" t="s">
        <v>31</v>
      </c>
      <c r="B91" s="1">
        <f>IF(ISBLANK($B75), INDEX('Cities &amp; Towns'!$E$4:$E$259, MATCH($A91, 'Cities &amp; Towns'!$A$4:$A$259, 0)), $B75)</f>
        <v>16</v>
      </c>
      <c r="C91" s="1">
        <f>IF(ISBLANK($C75), INDEX('Cities &amp; Towns'!$Q$4:$Q$259, MATCH($A91, 'Cities &amp; Towns'!$A$4:$A$259, 0)), $C75)</f>
        <v>0</v>
      </c>
      <c r="D91" s="1">
        <f xml:space="preserve"> IF(ISBLANK($D38), IF(INDEX('Cities &amp; Towns'!$Z$4:$Z$259, MATCH($A91, 'Cities &amp; Towns'!$A$4:$A$259, 0)) = 0, "", INDEX('Cities &amp; Towns'!$Z$4:$Z$259, MATCH($A91, 'Cities &amp; Towns'!$A$4:$A$259, 0))), $D38)</f>
        <v>1403.9110000000001</v>
      </c>
      <c r="E91" s="178" cm="1">
        <f t="array" ref="E91">IF(ISBLANK(E75), MAX(0, ($E$3-SUM($E$5:$E$56))*(IF($B$3=0, 0, $B$3*$B91/SUM(IF(ISBLANK(E$5:E$56), B$58:B$109, 0))) + IF($C$3=0, 0, $C$3*$C91/SUM(IF(ISBLANK(E$5:E$56), C$58:C$109, 0))) + IF($D$3=0, 0, $D$3*$D91/SUM(IF(ISBLANK(E$5:E$56), D$58:D$109, 0))) + IF(1-SUM($B$3:$D$3)&lt;=0, 0, ((1-SUM($B$3:$D$3))*$Z91/SUM(IF(ISBLANK(E$5:E$56), Z$58:Z$109, 0)))))), E75)</f>
        <v>210.94206449311443</v>
      </c>
      <c r="F91" s="14">
        <f t="shared" si="35"/>
        <v>0.6</v>
      </c>
      <c r="G91" s="14">
        <f t="shared" si="35"/>
        <v>0.1</v>
      </c>
      <c r="H91" s="14">
        <f t="shared" si="35"/>
        <v>0.25</v>
      </c>
      <c r="I91" s="14">
        <f t="shared" si="35"/>
        <v>0</v>
      </c>
      <c r="J91" s="14">
        <f t="shared" si="35"/>
        <v>0</v>
      </c>
      <c r="K91" s="14">
        <f t="shared" si="35"/>
        <v>0.05</v>
      </c>
      <c r="L91" s="4">
        <f t="shared" si="25"/>
        <v>0.14318167746354793</v>
      </c>
      <c r="M91" s="3">
        <f t="shared" si="26"/>
        <v>9.6268777463401178E-2</v>
      </c>
      <c r="N91" s="3">
        <f t="shared" si="27"/>
        <v>1.7764853490394743E-2</v>
      </c>
      <c r="O91" s="3">
        <f t="shared" si="28"/>
        <v>2.6741327073166992E-2</v>
      </c>
      <c r="P91" s="3">
        <f t="shared" si="29"/>
        <v>0</v>
      </c>
      <c r="Q91" s="3">
        <f t="shared" si="30"/>
        <v>0</v>
      </c>
      <c r="R91" s="3">
        <f t="shared" si="31"/>
        <v>2.4067194365850289E-3</v>
      </c>
      <c r="S91" s="4">
        <f t="shared" si="3"/>
        <v>19.499879233333335</v>
      </c>
      <c r="T91" s="3">
        <f>IF(ISBLANK(T75),AA91/INDEX(Constants!$B$2:$B$8, MATCH(T$2, Constants!$A$2:$A$8, 0)),T75)</f>
        <v>0</v>
      </c>
      <c r="U91" s="3">
        <f>IF(ISBLANK(U75),AB91/INDEX(Constants!$B$2:$B$8, MATCH(U$2, Constants!$A$2:$A$8, 0)),U75)</f>
        <v>19.499879233333335</v>
      </c>
      <c r="V91" s="3">
        <f>IF(ISBLANK(V75),AC91/INDEX(Constants!$B$2:$B$8, MATCH(V$2, Constants!$A$2:$A$8, 0)),V75)</f>
        <v>0</v>
      </c>
      <c r="W91" s="3">
        <f>IF(ISBLANK(W75),AD91/INDEX(Constants!$B$2:$B$8, MATCH(W$2, Constants!$A$2:$A$8, 0)),W75)</f>
        <v>0</v>
      </c>
      <c r="X91" s="3">
        <f>IF(ISBLANK(X75),AE91/INDEX(Constants!$B$2:$B$8, MATCH(X$2, Constants!$A$2:$A$8, 0)),X75)</f>
        <v>0</v>
      </c>
      <c r="Y91" s="132">
        <f>IF(ISBLANK(Y75),AF91/INDEX(Constants!$B$2:$B$8, MATCH(Y$2, Constants!$A$2:$A$8, 0)),Y75)</f>
        <v>0</v>
      </c>
      <c r="Z91" s="18">
        <f t="shared" si="32"/>
        <v>26746.499637699999</v>
      </c>
      <c r="AA91" s="1">
        <f t="shared" si="33"/>
        <v>0</v>
      </c>
      <c r="AB91" s="1">
        <f>IF(ISBLANK($AB75), INDEX('Cities &amp; Towns'!$G$4:$G$259, MATCH($A75, 'Cities &amp; Towns'!$A$4:$A$259, 0)), $AB75)</f>
        <v>29.24981885</v>
      </c>
      <c r="AC91" s="1">
        <f t="shared" si="34"/>
        <v>0</v>
      </c>
      <c r="AD91" s="1">
        <f t="shared" si="34"/>
        <v>0</v>
      </c>
      <c r="AE91" s="1">
        <f t="shared" si="34"/>
        <v>0</v>
      </c>
      <c r="AF91" s="1">
        <f t="shared" si="34"/>
        <v>0</v>
      </c>
      <c r="AG91" s="5"/>
      <c r="AI91" s="3" t="str">
        <f>INDEX('Cities &amp; Towns'!$Y$4:$Y$259, MATCH($A91, 'Cities &amp; Towns'!$A$4:$A$259, 0))</f>
        <v/>
      </c>
      <c r="AJ91" s="5"/>
      <c r="AL91" s="11" t="str">
        <f t="shared" si="4"/>
        <v/>
      </c>
    </row>
    <row r="92" spans="1:38" outlineLevel="1" x14ac:dyDescent="0.25">
      <c r="A92" s="220" t="s">
        <v>47</v>
      </c>
      <c r="B92" s="38">
        <f>IF(ISBLANK($B76), INDEX('Cities &amp; Towns'!$E$4:$E$259, MATCH($A92, 'Cities &amp; Towns'!$A$4:$A$259, 0)), $B76)</f>
        <v>1663</v>
      </c>
      <c r="C92" s="38">
        <f>IF(ISBLANK($C76), INDEX('Cities &amp; Towns'!$Q$4:$Q$259, MATCH($A92, 'Cities &amp; Towns'!$A$4:$A$259, 0)), $C76)</f>
        <v>662557.74696000002</v>
      </c>
      <c r="D92" s="38">
        <f xml:space="preserve"> IF(ISBLANK($D39), IF(INDEX('Cities &amp; Towns'!$Z$4:$Z$259, MATCH($A92, 'Cities &amp; Towns'!$A$4:$A$259, 0)) = 0, "", INDEX('Cities &amp; Towns'!$Z$4:$Z$259, MATCH($A92, 'Cities &amp; Towns'!$A$4:$A$259, 0))), $D39)</f>
        <v>3468.8240000000001</v>
      </c>
      <c r="E92" s="177" cm="1">
        <f t="array" ref="E92">IF(ISBLANK(E76), MAX(0, ($E$3-SUM($E$5:$E$56))*(IF($B$3=0, 0, $B$3*$B92/SUM(IF(ISBLANK(E$5:E$56), B$58:B$109, 0))) + IF($C$3=0, 0, $C$3*$C92/SUM(IF(ISBLANK(E$5:E$56), C$58:C$109, 0))) + IF($D$3=0, 0, $D$3*$D92/SUM(IF(ISBLANK(E$5:E$56), D$58:D$109, 0))) + IF(1-SUM($B$3:$D$3)&lt;=0, 0, ((1-SUM($B$3:$D$3))*$Z92/SUM(IF(ISBLANK(E$5:E$56), Z$58:Z$109, 0)))))), E76)</f>
        <v>387.2775272672763</v>
      </c>
      <c r="F92" s="40">
        <f t="shared" si="35"/>
        <v>0.6</v>
      </c>
      <c r="G92" s="40">
        <f t="shared" si="35"/>
        <v>0.1</v>
      </c>
      <c r="H92" s="40">
        <f t="shared" si="35"/>
        <v>0.25</v>
      </c>
      <c r="I92" s="40">
        <f t="shared" si="35"/>
        <v>0</v>
      </c>
      <c r="J92" s="40">
        <f t="shared" si="35"/>
        <v>0</v>
      </c>
      <c r="K92" s="40">
        <f t="shared" si="35"/>
        <v>0.05</v>
      </c>
      <c r="L92" s="44">
        <f t="shared" si="25"/>
        <v>0.25084390945646212</v>
      </c>
      <c r="M92" s="41">
        <f t="shared" si="26"/>
        <v>0.17674395184601358</v>
      </c>
      <c r="N92" s="41">
        <f t="shared" si="27"/>
        <v>2.0585816634849975E-2</v>
      </c>
      <c r="O92" s="41">
        <f t="shared" si="28"/>
        <v>4.9095542179448205E-2</v>
      </c>
      <c r="P92" s="41">
        <f t="shared" si="29"/>
        <v>0</v>
      </c>
      <c r="Q92" s="41">
        <f t="shared" si="30"/>
        <v>0</v>
      </c>
      <c r="R92" s="41">
        <f t="shared" si="31"/>
        <v>4.4185987961503385E-3</v>
      </c>
      <c r="S92" s="44">
        <f t="shared" si="3"/>
        <v>3.3515674833333335</v>
      </c>
      <c r="T92" s="41">
        <f>IF(ISBLANK(T76),AA92/INDEX(Constants!$B$2:$B$8, MATCH(T$2, Constants!$A$2:$A$8, 0)),T76)</f>
        <v>0</v>
      </c>
      <c r="U92" s="41">
        <f>IF(ISBLANK(U76),AB92/INDEX(Constants!$B$2:$B$8, MATCH(U$2, Constants!$A$2:$A$8, 0)),U76)</f>
        <v>3.3515674833333335</v>
      </c>
      <c r="V92" s="41">
        <f>IF(ISBLANK(V76),AC92/INDEX(Constants!$B$2:$B$8, MATCH(V$2, Constants!$A$2:$A$8, 0)),V76)</f>
        <v>0</v>
      </c>
      <c r="W92" s="41">
        <f>IF(ISBLANK(W76),AD92/INDEX(Constants!$B$2:$B$8, MATCH(W$2, Constants!$A$2:$A$8, 0)),W76)</f>
        <v>0</v>
      </c>
      <c r="X92" s="41">
        <f>IF(ISBLANK(X76),AE92/INDEX(Constants!$B$2:$B$8, MATCH(X$2, Constants!$A$2:$A$8, 0)),X76)</f>
        <v>0</v>
      </c>
      <c r="Y92" s="41">
        <f>IF(ISBLANK(Y76),AF92/INDEX(Constants!$B$2:$B$8, MATCH(Y$2, Constants!$A$2:$A$8, 0)),Y76)</f>
        <v>0</v>
      </c>
      <c r="Z92" s="39">
        <f t="shared" si="32"/>
        <v>21007.082053674996</v>
      </c>
      <c r="AA92" s="150">
        <f t="shared" si="33"/>
        <v>0</v>
      </c>
      <c r="AB92" s="150">
        <f>IF(ISBLANK($AB76), INDEX('Cities &amp; Towns'!$G$4:$G$259, MATCH($A76, 'Cities &amp; Towns'!$A$4:$A$259, 0)), $AB76)</f>
        <v>5.0273512250000003</v>
      </c>
      <c r="AC92" s="150">
        <f t="shared" si="34"/>
        <v>0</v>
      </c>
      <c r="AD92" s="150">
        <f t="shared" si="34"/>
        <v>0</v>
      </c>
      <c r="AE92" s="150">
        <f t="shared" si="34"/>
        <v>0</v>
      </c>
      <c r="AF92" s="150">
        <f t="shared" si="34"/>
        <v>0</v>
      </c>
      <c r="AG92" s="43"/>
      <c r="AH92" s="42"/>
      <c r="AI92" s="41">
        <f>INDEX('Cities &amp; Towns'!$Y$4:$Y$259, MATCH($A92, 'Cities &amp; Towns'!$A$4:$A$259, 0))</f>
        <v>0</v>
      </c>
      <c r="AJ92" s="43"/>
      <c r="AK92" s="42"/>
      <c r="AL92" s="66">
        <f t="shared" si="4"/>
        <v>1</v>
      </c>
    </row>
    <row r="93" spans="1:38" outlineLevel="1" x14ac:dyDescent="0.25">
      <c r="A93" s="221" t="s">
        <v>7</v>
      </c>
      <c r="B93" s="1">
        <f>IF(ISBLANK($B77), INDEX('Cities &amp; Towns'!$E$4:$E$259, MATCH($A93, 'Cities &amp; Towns'!$A$4:$A$259, 0)), $B77)</f>
        <v>2872</v>
      </c>
      <c r="C93" s="1">
        <f>IF(ISBLANK($C77), INDEX('Cities &amp; Towns'!$Q$4:$Q$259, MATCH($A93, 'Cities &amp; Towns'!$A$4:$A$259, 0)), $C77)</f>
        <v>2783.1111299999998</v>
      </c>
      <c r="D93" s="1">
        <f xml:space="preserve"> IF(ISBLANK($D40), IF(INDEX('Cities &amp; Towns'!$Z$4:$Z$259, MATCH($A93, 'Cities &amp; Towns'!$A$4:$A$259, 0)) = 0, "", INDEX('Cities &amp; Towns'!$Z$4:$Z$259, MATCH($A93, 'Cities &amp; Towns'!$A$4:$A$259, 0))), $D40)</f>
        <v>2792.2350000000001</v>
      </c>
      <c r="E93" s="178" cm="1">
        <f t="array" ref="E93">IF(ISBLANK(E77), MAX(0, ($E$3-SUM($E$5:$E$56))*(IF($B$3=0, 0, $B$3*$B93/SUM(IF(ISBLANK(E$5:E$56), B$58:B$109, 0))) + IF($C$3=0, 0, $C$3*$C93/SUM(IF(ISBLANK(E$5:E$56), C$58:C$109, 0))) + IF($D$3=0, 0, $D$3*$D93/SUM(IF(ISBLANK(E$5:E$56), D$58:D$109, 0))) + IF(1-SUM($B$3:$D$3)&lt;=0, 0, ((1-SUM($B$3:$D$3))*$Z93/SUM(IF(ISBLANK(E$5:E$56), Z$58:Z$109, 0)))))), E77)</f>
        <v>578.81188706092507</v>
      </c>
      <c r="F93" s="47">
        <f t="shared" si="35"/>
        <v>0.6</v>
      </c>
      <c r="G93" s="47">
        <f t="shared" si="35"/>
        <v>0.1</v>
      </c>
      <c r="H93" s="47">
        <f t="shared" si="35"/>
        <v>0.25</v>
      </c>
      <c r="I93" s="47">
        <f t="shared" si="35"/>
        <v>0</v>
      </c>
      <c r="J93" s="47">
        <f t="shared" si="35"/>
        <v>0</v>
      </c>
      <c r="K93" s="47">
        <f t="shared" si="35"/>
        <v>0.05</v>
      </c>
      <c r="L93" s="4">
        <f t="shared" si="25"/>
        <v>0.39819019359462998</v>
      </c>
      <c r="M93" s="3">
        <f t="shared" si="26"/>
        <v>0.26415552954094823</v>
      </c>
      <c r="N93" s="3">
        <f t="shared" si="27"/>
        <v>5.4054239831561303E-2</v>
      </c>
      <c r="O93" s="3">
        <f t="shared" si="28"/>
        <v>7.3376535983596725E-2</v>
      </c>
      <c r="P93" s="3">
        <f t="shared" si="29"/>
        <v>0</v>
      </c>
      <c r="Q93" s="3">
        <f t="shared" si="30"/>
        <v>0</v>
      </c>
      <c r="R93" s="3">
        <f t="shared" si="31"/>
        <v>6.6038882385237039E-3</v>
      </c>
      <c r="S93" s="4">
        <f t="shared" si="3"/>
        <v>26.292795683333335</v>
      </c>
      <c r="T93" s="3">
        <f>IF(ISBLANK(T77),AA93/INDEX(Constants!$B$2:$B$8, MATCH(T$2, Constants!$A$2:$A$8, 0)),T77)</f>
        <v>0</v>
      </c>
      <c r="U93" s="3">
        <f>IF(ISBLANK(U77),AB93/INDEX(Constants!$B$2:$B$8, MATCH(U$2, Constants!$A$2:$A$8, 0)),U77)</f>
        <v>26.292795683333335</v>
      </c>
      <c r="V93" s="3">
        <f>IF(ISBLANK(V77),AC93/INDEX(Constants!$B$2:$B$8, MATCH(V$2, Constants!$A$2:$A$8, 0)),V77)</f>
        <v>0</v>
      </c>
      <c r="W93" s="3">
        <f>IF(ISBLANK(W77),AD93/INDEX(Constants!$B$2:$B$8, MATCH(W$2, Constants!$A$2:$A$8, 0)),W77)</f>
        <v>0</v>
      </c>
      <c r="X93" s="3">
        <f>IF(ISBLANK(X77),AE93/INDEX(Constants!$B$2:$B$8, MATCH(X$2, Constants!$A$2:$A$8, 0)),X77)</f>
        <v>0</v>
      </c>
      <c r="Y93" s="132">
        <f>IF(ISBLANK(Y77),AF93/INDEX(Constants!$B$2:$B$8, MATCH(Y$2, Constants!$A$2:$A$8, 0)),Y77)</f>
        <v>0</v>
      </c>
      <c r="Z93" s="18">
        <f t="shared" si="32"/>
        <v>24822.317580574996</v>
      </c>
      <c r="AA93" s="1">
        <f t="shared" si="33"/>
        <v>0</v>
      </c>
      <c r="AB93" s="1">
        <f>IF(ISBLANK($AB77), INDEX('Cities &amp; Towns'!$G$4:$G$259, MATCH($A77, 'Cities &amp; Towns'!$A$4:$A$259, 0)), $AB77)</f>
        <v>39.439193525</v>
      </c>
      <c r="AC93" s="1">
        <f t="shared" si="34"/>
        <v>0</v>
      </c>
      <c r="AD93" s="1">
        <f t="shared" si="34"/>
        <v>0</v>
      </c>
      <c r="AE93" s="1">
        <f t="shared" si="34"/>
        <v>0</v>
      </c>
      <c r="AF93" s="1">
        <f t="shared" si="34"/>
        <v>0</v>
      </c>
      <c r="AG93" s="5"/>
      <c r="AI93" s="3" t="str">
        <f>INDEX('Cities &amp; Towns'!$Y$4:$Y$259, MATCH($A93, 'Cities &amp; Towns'!$A$4:$A$259, 0))</f>
        <v/>
      </c>
      <c r="AJ93" s="5"/>
      <c r="AL93" s="11" t="str">
        <f t="shared" si="4"/>
        <v/>
      </c>
    </row>
    <row r="94" spans="1:38" outlineLevel="1" x14ac:dyDescent="0.25">
      <c r="A94" s="220" t="s">
        <v>48</v>
      </c>
      <c r="B94" s="38">
        <f>IF(ISBLANK($B78), INDEX('Cities &amp; Towns'!$E$4:$E$259, MATCH($A94, 'Cities &amp; Towns'!$A$4:$A$259, 0)), $B78)</f>
        <v>217</v>
      </c>
      <c r="C94" s="38">
        <f>IF(ISBLANK($C78), INDEX('Cities &amp; Towns'!$Q$4:$Q$259, MATCH($A94, 'Cities &amp; Towns'!$A$4:$A$259, 0)), $C78)</f>
        <v>15.413220000000001</v>
      </c>
      <c r="D94" s="38">
        <f xml:space="preserve"> IF(ISBLANK($D41), IF(INDEX('Cities &amp; Towns'!$Z$4:$Z$259, MATCH($A94, 'Cities &amp; Towns'!$A$4:$A$259, 0)) = 0, "", INDEX('Cities &amp; Towns'!$Z$4:$Z$259, MATCH($A94, 'Cities &amp; Towns'!$A$4:$A$259, 0))), $D41)</f>
        <v>233.15799999999999</v>
      </c>
      <c r="E94" s="177" cm="1">
        <f t="array" ref="E94">IF(ISBLANK(E78), MAX(0, ($E$3-SUM($E$5:$E$56))*(IF($B$3=0, 0, $B$3*$B94/SUM(IF(ISBLANK(E$5:E$56), B$58:B$109, 0))) + IF($C$3=0, 0, $C$3*$C94/SUM(IF(ISBLANK(E$5:E$56), C$58:C$109, 0))) + IF($D$3=0, 0, $D$3*$D94/SUM(IF(ISBLANK(E$5:E$56), D$58:D$109, 0))) + IF(1-SUM($B$3:$D$3)&lt;=0, 0, ((1-SUM($B$3:$D$3))*$Z94/SUM(IF(ISBLANK(E$5:E$56), Z$58:Z$109, 0)))))), E78)</f>
        <v>191.74017800609911</v>
      </c>
      <c r="F94" s="40">
        <f t="shared" si="35"/>
        <v>0.6</v>
      </c>
      <c r="G94" s="40">
        <f t="shared" si="35"/>
        <v>0.1</v>
      </c>
      <c r="H94" s="40">
        <f t="shared" si="35"/>
        <v>0.25</v>
      </c>
      <c r="I94" s="40">
        <f t="shared" si="35"/>
        <v>0</v>
      </c>
      <c r="J94" s="40">
        <f t="shared" si="35"/>
        <v>0</v>
      </c>
      <c r="K94" s="40">
        <f t="shared" si="35"/>
        <v>0.05</v>
      </c>
      <c r="L94" s="44">
        <f t="shared" si="25"/>
        <v>0.12134890786062232</v>
      </c>
      <c r="M94" s="41">
        <f t="shared" si="26"/>
        <v>8.7505508072168364E-2</v>
      </c>
      <c r="N94" s="41">
        <f t="shared" si="27"/>
        <v>7.3486765110474285E-3</v>
      </c>
      <c r="O94" s="41">
        <f t="shared" si="28"/>
        <v>2.4307085575602322E-2</v>
      </c>
      <c r="P94" s="41">
        <f t="shared" si="29"/>
        <v>0</v>
      </c>
      <c r="Q94" s="41">
        <f t="shared" si="30"/>
        <v>0</v>
      </c>
      <c r="R94" s="41">
        <f t="shared" si="31"/>
        <v>2.187637701804209E-3</v>
      </c>
      <c r="S94" s="44">
        <f t="shared" si="3"/>
        <v>5.6043414</v>
      </c>
      <c r="T94" s="41">
        <f>IF(ISBLANK(T78),AA94/INDEX(Constants!$B$2:$B$8, MATCH(T$2, Constants!$A$2:$A$8, 0)),T78)</f>
        <v>0</v>
      </c>
      <c r="U94" s="41">
        <f>IF(ISBLANK(U78),AB94/INDEX(Constants!$B$2:$B$8, MATCH(U$2, Constants!$A$2:$A$8, 0)),U78)</f>
        <v>5.6043414</v>
      </c>
      <c r="V94" s="41">
        <f>IF(ISBLANK(V78),AC94/INDEX(Constants!$B$2:$B$8, MATCH(V$2, Constants!$A$2:$A$8, 0)),V78)</f>
        <v>0</v>
      </c>
      <c r="W94" s="41">
        <f>IF(ISBLANK(W78),AD94/INDEX(Constants!$B$2:$B$8, MATCH(W$2, Constants!$A$2:$A$8, 0)),W78)</f>
        <v>0</v>
      </c>
      <c r="X94" s="41">
        <f>IF(ISBLANK(X78),AE94/INDEX(Constants!$B$2:$B$8, MATCH(X$2, Constants!$A$2:$A$8, 0)),X78)</f>
        <v>0</v>
      </c>
      <c r="Y94" s="41">
        <f>IF(ISBLANK(Y78),AF94/INDEX(Constants!$B$2:$B$8, MATCH(Y$2, Constants!$A$2:$A$8, 0)),Y78)</f>
        <v>0</v>
      </c>
      <c r="Z94" s="39">
        <f t="shared" si="32"/>
        <v>20825.219536299996</v>
      </c>
      <c r="AA94" s="150">
        <f t="shared" si="33"/>
        <v>0</v>
      </c>
      <c r="AB94" s="150">
        <f>IF(ISBLANK($AB78), INDEX('Cities &amp; Towns'!$G$4:$G$259, MATCH($A78, 'Cities &amp; Towns'!$A$4:$A$259, 0)), $AB78)</f>
        <v>8.4065121000000005</v>
      </c>
      <c r="AC94" s="150">
        <f t="shared" si="34"/>
        <v>0</v>
      </c>
      <c r="AD94" s="150">
        <f t="shared" si="34"/>
        <v>0</v>
      </c>
      <c r="AE94" s="150">
        <f t="shared" si="34"/>
        <v>0</v>
      </c>
      <c r="AF94" s="150">
        <f t="shared" si="34"/>
        <v>0</v>
      </c>
      <c r="AG94" s="43"/>
      <c r="AH94" s="42"/>
      <c r="AI94" s="41">
        <f>INDEX('Cities &amp; Towns'!$Y$4:$Y$259, MATCH($A94, 'Cities &amp; Towns'!$A$4:$A$259, 0))</f>
        <v>0</v>
      </c>
      <c r="AJ94" s="43"/>
      <c r="AK94" s="42"/>
      <c r="AL94" s="66">
        <f t="shared" si="4"/>
        <v>1</v>
      </c>
    </row>
    <row r="95" spans="1:38" outlineLevel="1" x14ac:dyDescent="0.25">
      <c r="A95" s="221" t="s">
        <v>49</v>
      </c>
      <c r="B95" s="1">
        <f>IF(ISBLANK($B79), INDEX('Cities &amp; Towns'!$E$4:$E$259, MATCH($A95, 'Cities &amp; Towns'!$A$4:$A$259, 0)), $B79)</f>
        <v>1157</v>
      </c>
      <c r="C95" s="1">
        <f>IF(ISBLANK($C79), INDEX('Cities &amp; Towns'!$Q$4:$Q$259, MATCH($A95, 'Cities &amp; Towns'!$A$4:$A$259, 0)), $C79)</f>
        <v>180.46475999999996</v>
      </c>
      <c r="D95" s="1">
        <f xml:space="preserve"> IF(ISBLANK($D42), IF(INDEX('Cities &amp; Towns'!$Z$4:$Z$259, MATCH($A95, 'Cities &amp; Towns'!$A$4:$A$259, 0)) = 0, "", INDEX('Cities &amp; Towns'!$Z$4:$Z$259, MATCH($A95, 'Cities &amp; Towns'!$A$4:$A$259, 0))), $D42)</f>
        <v>52112.447999999997</v>
      </c>
      <c r="E95" s="178" cm="1">
        <f t="array" ref="E95">IF(ISBLANK(E79), MAX(0, ($E$3-SUM($E$5:$E$56))*(IF($B$3=0, 0, $B$3*$B95/SUM(IF(ISBLANK(E$5:E$56), B$58:B$109, 0))) + IF($C$3=0, 0, $C$3*$C95/SUM(IF(ISBLANK(E$5:E$56), C$58:C$109, 0))) + IF($D$3=0, 0, $D$3*$D95/SUM(IF(ISBLANK(E$5:E$56), D$58:D$109, 0))) + IF(1-SUM($B$3:$D$3)&lt;=0, 0, ((1-SUM($B$3:$D$3))*$Z95/SUM(IF(ISBLANK(E$5:E$56), Z$58:Z$109, 0)))))), E79)</f>
        <v>338.1583863133755</v>
      </c>
      <c r="F95" s="14">
        <f t="shared" si="35"/>
        <v>0.6</v>
      </c>
      <c r="G95" s="14">
        <f t="shared" si="35"/>
        <v>0.1</v>
      </c>
      <c r="H95" s="14">
        <f t="shared" si="35"/>
        <v>0.25</v>
      </c>
      <c r="I95" s="14">
        <f t="shared" si="35"/>
        <v>0</v>
      </c>
      <c r="J95" s="14">
        <f t="shared" si="35"/>
        <v>0</v>
      </c>
      <c r="K95" s="14">
        <f t="shared" si="35"/>
        <v>0.05</v>
      </c>
      <c r="L95" s="4">
        <f t="shared" si="25"/>
        <v>0.27663663002928252</v>
      </c>
      <c r="M95" s="3">
        <f t="shared" si="26"/>
        <v>0.15432718228870762</v>
      </c>
      <c r="N95" s="3">
        <f t="shared" si="27"/>
        <v>7.5582606436494018E-2</v>
      </c>
      <c r="O95" s="3">
        <f t="shared" si="28"/>
        <v>4.2868661746863226E-2</v>
      </c>
      <c r="P95" s="3">
        <f t="shared" si="29"/>
        <v>0</v>
      </c>
      <c r="Q95" s="3">
        <f t="shared" si="30"/>
        <v>0</v>
      </c>
      <c r="R95" s="3">
        <f t="shared" si="31"/>
        <v>3.8581795572176897E-3</v>
      </c>
      <c r="S95" s="4">
        <f t="shared" si="3"/>
        <v>70.220981006666662</v>
      </c>
      <c r="T95" s="3">
        <f>IF(ISBLANK(T79),AA95/INDEX(Constants!$B$2:$B$8, MATCH(T$2, Constants!$A$2:$A$8, 0)),T79)</f>
        <v>0</v>
      </c>
      <c r="U95" s="3">
        <f>IF(ISBLANK(U79),AB95/INDEX(Constants!$B$2:$B$8, MATCH(U$2, Constants!$A$2:$A$8, 0)),U79)</f>
        <v>70.220981006666662</v>
      </c>
      <c r="V95" s="3">
        <f>IF(ISBLANK(V79),AC95/INDEX(Constants!$B$2:$B$8, MATCH(V$2, Constants!$A$2:$A$8, 0)),V79)</f>
        <v>0</v>
      </c>
      <c r="W95" s="3">
        <f>IF(ISBLANK(W79),AD95/INDEX(Constants!$B$2:$B$8, MATCH(W$2, Constants!$A$2:$A$8, 0)),W79)</f>
        <v>0</v>
      </c>
      <c r="X95" s="3">
        <f>IF(ISBLANK(X79),AE95/INDEX(Constants!$B$2:$B$8, MATCH(X$2, Constants!$A$2:$A$8, 0)),X79)</f>
        <v>0</v>
      </c>
      <c r="Y95" s="132">
        <f>IF(ISBLANK(Y79),AF95/INDEX(Constants!$B$2:$B$8, MATCH(Y$2, Constants!$A$2:$A$8, 0)),Y79)</f>
        <v>0</v>
      </c>
      <c r="Z95" s="18">
        <f t="shared" si="32"/>
        <v>23611.994414529996</v>
      </c>
      <c r="AA95" s="1">
        <f t="shared" si="33"/>
        <v>0</v>
      </c>
      <c r="AB95" s="1">
        <f>IF(ISBLANK($AB79), INDEX('Cities &amp; Towns'!$G$4:$G$259, MATCH($A79, 'Cities &amp; Towns'!$A$4:$A$259, 0)), $AB79)</f>
        <v>105.33147151</v>
      </c>
      <c r="AC95" s="1">
        <f t="shared" si="34"/>
        <v>0</v>
      </c>
      <c r="AD95" s="1">
        <f t="shared" si="34"/>
        <v>0</v>
      </c>
      <c r="AE95" s="1">
        <f t="shared" si="34"/>
        <v>0</v>
      </c>
      <c r="AF95" s="1">
        <f t="shared" si="34"/>
        <v>0</v>
      </c>
      <c r="AG95" s="5"/>
      <c r="AI95" s="3">
        <f>INDEX('Cities &amp; Towns'!$Y$4:$Y$259, MATCH($A95, 'Cities &amp; Towns'!$A$4:$A$259, 0))</f>
        <v>0</v>
      </c>
      <c r="AJ95" s="5"/>
      <c r="AL95" s="11">
        <f t="shared" si="4"/>
        <v>1</v>
      </c>
    </row>
    <row r="96" spans="1:38" outlineLevel="1" x14ac:dyDescent="0.25">
      <c r="A96" s="220" t="s">
        <v>32</v>
      </c>
      <c r="B96" s="38">
        <f>IF(ISBLANK($B80), INDEX('Cities &amp; Towns'!$E$4:$E$259, MATCH($A96, 'Cities &amp; Towns'!$A$4:$A$259, 0)), $B80)</f>
        <v>1042</v>
      </c>
      <c r="C96" s="38">
        <f>IF(ISBLANK($C80), INDEX('Cities &amp; Towns'!$Q$4:$Q$259, MATCH($A96, 'Cities &amp; Towns'!$A$4:$A$259, 0)), $C80)</f>
        <v>145.43351999999999</v>
      </c>
      <c r="D96" s="38">
        <f xml:space="preserve"> IF(ISBLANK($D43), IF(INDEX('Cities &amp; Towns'!$Z$4:$Z$259, MATCH($A96, 'Cities &amp; Towns'!$A$4:$A$259, 0)) = 0, "", INDEX('Cities &amp; Towns'!$Z$4:$Z$259, MATCH($A96, 'Cities &amp; Towns'!$A$4:$A$259, 0))), $D43)</f>
        <v>1191.1780000000001</v>
      </c>
      <c r="E96" s="177" cm="1">
        <f t="array" ref="E96">IF(ISBLANK(E80), MAX(0, ($E$3-SUM($E$5:$E$56))*(IF($B$3=0, 0, $B$3*$B96/SUM(IF(ISBLANK(E$5:E$56), B$58:B$109, 0))) + IF($C$3=0, 0, $C$3*$C96/SUM(IF(ISBLANK(E$5:E$56), C$58:C$109, 0))) + IF($D$3=0, 0, $D$3*$D96/SUM(IF(ISBLANK(E$5:E$56), D$58:D$109, 0))) + IF(1-SUM($B$3:$D$3)&lt;=0, 0, ((1-SUM($B$3:$D$3))*$Z96/SUM(IF(ISBLANK(E$5:E$56), Z$58:Z$109, 0)))))), E80)</f>
        <v>201.88372491677165</v>
      </c>
      <c r="F96" s="40">
        <f t="shared" ref="F96:K105" si="36">IF(ISBLANK(F80),F$3,F80)</f>
        <v>0.6</v>
      </c>
      <c r="G96" s="40">
        <f t="shared" si="36"/>
        <v>0.1</v>
      </c>
      <c r="H96" s="40">
        <f t="shared" si="36"/>
        <v>0.25</v>
      </c>
      <c r="I96" s="40">
        <f t="shared" si="36"/>
        <v>0</v>
      </c>
      <c r="J96" s="40">
        <f t="shared" si="36"/>
        <v>0</v>
      </c>
      <c r="K96" s="40">
        <f t="shared" si="36"/>
        <v>0.05</v>
      </c>
      <c r="L96" s="44">
        <f t="shared" si="25"/>
        <v>0.13260395981327597</v>
      </c>
      <c r="M96" s="41">
        <f t="shared" si="26"/>
        <v>9.2134773755044905E-2</v>
      </c>
      <c r="N96" s="41">
        <f t="shared" si="27"/>
        <v>1.257282400462024E-2</v>
      </c>
      <c r="O96" s="41">
        <f t="shared" si="28"/>
        <v>2.5592992709734697E-2</v>
      </c>
      <c r="P96" s="41">
        <f t="shared" si="29"/>
        <v>0</v>
      </c>
      <c r="Q96" s="41">
        <f t="shared" si="30"/>
        <v>0</v>
      </c>
      <c r="R96" s="41">
        <f t="shared" si="31"/>
        <v>2.3033693438761224E-3</v>
      </c>
      <c r="S96" s="44">
        <f t="shared" si="3"/>
        <v>1.7389602533333335</v>
      </c>
      <c r="T96" s="41">
        <f>IF(ISBLANK(T80),AA96/INDEX(Constants!$B$2:$B$8, MATCH(T$2, Constants!$A$2:$A$8, 0)),T80)</f>
        <v>0</v>
      </c>
      <c r="U96" s="41">
        <f>IF(ISBLANK(U80),AB96/INDEX(Constants!$B$2:$B$8, MATCH(U$2, Constants!$A$2:$A$8, 0)),U80)</f>
        <v>1.7389602533333335</v>
      </c>
      <c r="V96" s="41">
        <f>IF(ISBLANK(V80),AC96/INDEX(Constants!$B$2:$B$8, MATCH(V$2, Constants!$A$2:$A$8, 0)),V80)</f>
        <v>0</v>
      </c>
      <c r="W96" s="41">
        <f>IF(ISBLANK(W80),AD96/INDEX(Constants!$B$2:$B$8, MATCH(W$2, Constants!$A$2:$A$8, 0)),W80)</f>
        <v>0</v>
      </c>
      <c r="X96" s="41">
        <f>IF(ISBLANK(X80),AE96/INDEX(Constants!$B$2:$B$8, MATCH(X$2, Constants!$A$2:$A$8, 0)),X80)</f>
        <v>0</v>
      </c>
      <c r="Y96" s="41">
        <f>IF(ISBLANK(Y80),AF96/INDEX(Constants!$B$2:$B$8, MATCH(Y$2, Constants!$A$2:$A$8, 0)),Y80)</f>
        <v>0</v>
      </c>
      <c r="Z96" s="39">
        <f t="shared" si="32"/>
        <v>7943.8253211399988</v>
      </c>
      <c r="AA96" s="150">
        <f t="shared" si="33"/>
        <v>0</v>
      </c>
      <c r="AB96" s="150">
        <f>IF(ISBLANK($AB80), INDEX('Cities &amp; Towns'!$G$4:$G$259, MATCH($A80, 'Cities &amp; Towns'!$A$4:$A$259, 0)), $AB80)</f>
        <v>2.6084403800000002</v>
      </c>
      <c r="AC96" s="150">
        <f t="shared" ref="AC96:AF115" si="37">AC80</f>
        <v>0</v>
      </c>
      <c r="AD96" s="150">
        <f t="shared" si="37"/>
        <v>0</v>
      </c>
      <c r="AE96" s="150">
        <f t="shared" si="37"/>
        <v>0</v>
      </c>
      <c r="AF96" s="150">
        <f t="shared" si="37"/>
        <v>0</v>
      </c>
      <c r="AG96" s="43"/>
      <c r="AH96" s="42"/>
      <c r="AI96" s="41">
        <f>INDEX('Cities &amp; Towns'!$Y$4:$Y$259, MATCH($A96, 'Cities &amp; Towns'!$A$4:$A$259, 0))</f>
        <v>0</v>
      </c>
      <c r="AJ96" s="43"/>
      <c r="AK96" s="42"/>
      <c r="AL96" s="66">
        <f t="shared" si="4"/>
        <v>1</v>
      </c>
    </row>
    <row r="97" spans="1:38" outlineLevel="1" x14ac:dyDescent="0.25">
      <c r="A97" s="221" t="s">
        <v>8</v>
      </c>
      <c r="B97" s="1">
        <f>IF(ISBLANK($B81), INDEX('Cities &amp; Towns'!$E$4:$E$259, MATCH($A97, 'Cities &amp; Towns'!$A$4:$A$259, 0)), $B81)</f>
        <v>88</v>
      </c>
      <c r="C97" s="1">
        <f>IF(ISBLANK($C81), INDEX('Cities &amp; Towns'!$Q$4:$Q$259, MATCH($A97, 'Cities &amp; Towns'!$A$4:$A$259, 0)), $C81)</f>
        <v>15.097860000000001</v>
      </c>
      <c r="D97" s="1">
        <f xml:space="preserve"> IF(ISBLANK($D44), IF(INDEX('Cities &amp; Towns'!$Z$4:$Z$259, MATCH($A97, 'Cities &amp; Towns'!$A$4:$A$259, 0)) = 0, "", INDEX('Cities &amp; Towns'!$Z$4:$Z$259, MATCH($A97, 'Cities &amp; Towns'!$A$4:$A$259, 0))), $D44)</f>
        <v>3430.3319999999999</v>
      </c>
      <c r="E97" s="178" cm="1">
        <f t="array" ref="E97">IF(ISBLANK(E81), MAX(0, ($E$3-SUM($E$5:$E$56))*(IF($B$3=0, 0, $B$3*$B97/SUM(IF(ISBLANK(E$5:E$56), B$58:B$109, 0))) + IF($C$3=0, 0, $C$3*$C97/SUM(IF(ISBLANK(E$5:E$56), C$58:C$109, 0))) + IF($D$3=0, 0, $D$3*$D97/SUM(IF(ISBLANK(E$5:E$56), D$58:D$109, 0))) + IF(1-SUM($B$3:$D$3)&lt;=0, 0, ((1-SUM($B$3:$D$3))*$Z97/SUM(IF(ISBLANK(E$5:E$56), Z$58:Z$109, 0)))))), E81)</f>
        <v>202.9920136844151</v>
      </c>
      <c r="F97" s="14">
        <f t="shared" si="36"/>
        <v>0.6</v>
      </c>
      <c r="G97" s="14">
        <f t="shared" si="36"/>
        <v>0.1</v>
      </c>
      <c r="H97" s="14">
        <f t="shared" si="36"/>
        <v>0.25</v>
      </c>
      <c r="I97" s="14">
        <f t="shared" si="36"/>
        <v>0</v>
      </c>
      <c r="J97" s="14">
        <f t="shared" si="36"/>
        <v>0</v>
      </c>
      <c r="K97" s="14">
        <f t="shared" si="36"/>
        <v>0.05</v>
      </c>
      <c r="L97" s="4">
        <f t="shared" si="25"/>
        <v>0.13094799886782349</v>
      </c>
      <c r="M97" s="3">
        <f t="shared" si="26"/>
        <v>9.2640569528845806E-2</v>
      </c>
      <c r="N97" s="3">
        <f t="shared" si="27"/>
        <v>1.025792356496604E-2</v>
      </c>
      <c r="O97" s="3">
        <f t="shared" si="28"/>
        <v>2.5733491535790499E-2</v>
      </c>
      <c r="P97" s="3">
        <f t="shared" si="29"/>
        <v>0</v>
      </c>
      <c r="Q97" s="3">
        <f t="shared" si="30"/>
        <v>0</v>
      </c>
      <c r="R97" s="3">
        <f t="shared" si="31"/>
        <v>2.3160142382211446E-3</v>
      </c>
      <c r="S97" s="4">
        <f t="shared" si="3"/>
        <v>10.338049516666667</v>
      </c>
      <c r="T97" s="3">
        <f>IF(ISBLANK(T81),AA97/INDEX(Constants!$B$2:$B$8, MATCH(T$2, Constants!$A$2:$A$8, 0)),T81)</f>
        <v>0</v>
      </c>
      <c r="U97" s="3">
        <f>IF(ISBLANK(U81),AB97/INDEX(Constants!$B$2:$B$8, MATCH(U$2, Constants!$A$2:$A$8, 0)),U81)</f>
        <v>10.338049516666667</v>
      </c>
      <c r="V97" s="3">
        <f>IF(ISBLANK(V81),AC97/INDEX(Constants!$B$2:$B$8, MATCH(V$2, Constants!$A$2:$A$8, 0)),V81)</f>
        <v>0</v>
      </c>
      <c r="W97" s="3">
        <f>IF(ISBLANK(W81),AD97/INDEX(Constants!$B$2:$B$8, MATCH(W$2, Constants!$A$2:$A$8, 0)),W81)</f>
        <v>0</v>
      </c>
      <c r="X97" s="3">
        <f>IF(ISBLANK(X81),AE97/INDEX(Constants!$B$2:$B$8, MATCH(X$2, Constants!$A$2:$A$8, 0)),X81)</f>
        <v>0</v>
      </c>
      <c r="Y97" s="132">
        <f>IF(ISBLANK(Y81),AF97/INDEX(Constants!$B$2:$B$8, MATCH(Y$2, Constants!$A$2:$A$8, 0)),Y81)</f>
        <v>0</v>
      </c>
      <c r="Z97" s="18">
        <f t="shared" si="32"/>
        <v>24494.521222824998</v>
      </c>
      <c r="AA97" s="1">
        <f t="shared" si="33"/>
        <v>0</v>
      </c>
      <c r="AB97" s="1">
        <f>IF(ISBLANK($AB81), INDEX('Cities &amp; Towns'!$G$4:$G$259, MATCH($A81, 'Cities &amp; Towns'!$A$4:$A$259, 0)), $AB81)</f>
        <v>15.507074275000001</v>
      </c>
      <c r="AC97" s="1">
        <f t="shared" si="37"/>
        <v>0</v>
      </c>
      <c r="AD97" s="1">
        <f t="shared" si="37"/>
        <v>0</v>
      </c>
      <c r="AE97" s="1">
        <f t="shared" si="37"/>
        <v>0</v>
      </c>
      <c r="AF97" s="1">
        <f t="shared" si="37"/>
        <v>0</v>
      </c>
      <c r="AG97" s="5"/>
      <c r="AI97" s="3">
        <f>INDEX('Cities &amp; Towns'!$Y$4:$Y$259, MATCH($A97, 'Cities &amp; Towns'!$A$4:$A$259, 0))</f>
        <v>2.4747271894163245</v>
      </c>
      <c r="AJ97" s="5"/>
      <c r="AL97" s="11" t="str">
        <f t="shared" si="4"/>
        <v/>
      </c>
    </row>
    <row r="98" spans="1:38" outlineLevel="1" x14ac:dyDescent="0.25">
      <c r="A98" s="220" t="s">
        <v>9</v>
      </c>
      <c r="B98" s="38">
        <f>IF(ISBLANK($B82), INDEX('Cities &amp; Towns'!$E$4:$E$259, MATCH($A98, 'Cities &amp; Towns'!$A$4:$A$259, 0)), $B82)</f>
        <v>1651</v>
      </c>
      <c r="C98" s="38">
        <f>IF(ISBLANK($C82), INDEX('Cities &amp; Towns'!$Q$4:$Q$259, MATCH($A98, 'Cities &amp; Towns'!$A$4:$A$259, 0)), $C82)</f>
        <v>2873.2449599999991</v>
      </c>
      <c r="D98" s="38">
        <f xml:space="preserve"> IF(ISBLANK($D45), IF(INDEX('Cities &amp; Towns'!$Z$4:$Z$259, MATCH($A98, 'Cities &amp; Towns'!$A$4:$A$259, 0)) = 0, "", INDEX('Cities &amp; Towns'!$Z$4:$Z$259, MATCH($A98, 'Cities &amp; Towns'!$A$4:$A$259, 0))), $D45)</f>
        <v>5521.0770000000002</v>
      </c>
      <c r="E98" s="177" cm="1">
        <f t="array" ref="E98">IF(ISBLANK(E82), MAX(0, ($E$3-SUM($E$5:$E$56))*(IF($B$3=0, 0, $B$3*$B98/SUM(IF(ISBLANK(E$5:E$56), B$58:B$109, 0))) + IF($C$3=0, 0, $C$3*$C98/SUM(IF(ISBLANK(E$5:E$56), C$58:C$109, 0))) + IF($D$3=0, 0, $D$3*$D98/SUM(IF(ISBLANK(E$5:E$56), D$58:D$109, 0))) + IF(1-SUM($B$3:$D$3)&lt;=0, 0, ((1-SUM($B$3:$D$3))*$Z98/SUM(IF(ISBLANK(E$5:E$56), Z$58:Z$109, 0)))))), E82)</f>
        <v>402.35958880805532</v>
      </c>
      <c r="F98" s="40">
        <f t="shared" si="36"/>
        <v>0.6</v>
      </c>
      <c r="G98" s="40">
        <f t="shared" si="36"/>
        <v>0.1</v>
      </c>
      <c r="H98" s="40">
        <f t="shared" si="36"/>
        <v>0.25</v>
      </c>
      <c r="I98" s="40">
        <f t="shared" si="36"/>
        <v>0</v>
      </c>
      <c r="J98" s="40">
        <f t="shared" si="36"/>
        <v>0</v>
      </c>
      <c r="K98" s="40">
        <f t="shared" si="36"/>
        <v>0.05</v>
      </c>
      <c r="L98" s="44">
        <f t="shared" si="25"/>
        <v>0.27410277791518428</v>
      </c>
      <c r="M98" s="41">
        <f t="shared" si="26"/>
        <v>0.18362703431535182</v>
      </c>
      <c r="N98" s="41">
        <f t="shared" si="27"/>
        <v>3.4877558209906491E-2</v>
      </c>
      <c r="O98" s="41">
        <f t="shared" si="28"/>
        <v>5.1007509532042167E-2</v>
      </c>
      <c r="P98" s="41">
        <f t="shared" si="29"/>
        <v>0</v>
      </c>
      <c r="Q98" s="41">
        <f t="shared" si="30"/>
        <v>0</v>
      </c>
      <c r="R98" s="41">
        <f t="shared" si="31"/>
        <v>4.5906758578837942E-3</v>
      </c>
      <c r="S98" s="44">
        <f t="shared" si="3"/>
        <v>19.330200466666668</v>
      </c>
      <c r="T98" s="41">
        <f>IF(ISBLANK(T82),AA98/INDEX(Constants!$B$2:$B$8, MATCH(T$2, Constants!$A$2:$A$8, 0)),T82)</f>
        <v>0</v>
      </c>
      <c r="U98" s="41">
        <f>IF(ISBLANK(U82),AB98/INDEX(Constants!$B$2:$B$8, MATCH(U$2, Constants!$A$2:$A$8, 0)),U82)</f>
        <v>19.330200466666668</v>
      </c>
      <c r="V98" s="41">
        <f>IF(ISBLANK(V82),AC98/INDEX(Constants!$B$2:$B$8, MATCH(V$2, Constants!$A$2:$A$8, 0)),V82)</f>
        <v>0</v>
      </c>
      <c r="W98" s="41">
        <f>IF(ISBLANK(W82),AD98/INDEX(Constants!$B$2:$B$8, MATCH(W$2, Constants!$A$2:$A$8, 0)),W82)</f>
        <v>0</v>
      </c>
      <c r="X98" s="41">
        <f>IF(ISBLANK(X82),AE98/INDEX(Constants!$B$2:$B$8, MATCH(X$2, Constants!$A$2:$A$8, 0)),X82)</f>
        <v>0</v>
      </c>
      <c r="Y98" s="41">
        <f>IF(ISBLANK(Y82),AF98/INDEX(Constants!$B$2:$B$8, MATCH(Y$2, Constants!$A$2:$A$8, 0)),Y82)</f>
        <v>0</v>
      </c>
      <c r="Z98" s="39">
        <f t="shared" si="32"/>
        <v>23190.985902100001</v>
      </c>
      <c r="AA98" s="150">
        <f t="shared" si="33"/>
        <v>0</v>
      </c>
      <c r="AB98" s="150">
        <f>IF(ISBLANK($AB82), INDEX('Cities &amp; Towns'!$G$4:$G$259, MATCH($A82, 'Cities &amp; Towns'!$A$4:$A$259, 0)), $AB82)</f>
        <v>28.995300700000001</v>
      </c>
      <c r="AC98" s="150">
        <f t="shared" si="37"/>
        <v>0</v>
      </c>
      <c r="AD98" s="150">
        <f t="shared" si="37"/>
        <v>0</v>
      </c>
      <c r="AE98" s="150">
        <f t="shared" si="37"/>
        <v>0</v>
      </c>
      <c r="AF98" s="150">
        <f t="shared" si="37"/>
        <v>0</v>
      </c>
      <c r="AG98" s="43"/>
      <c r="AH98" s="42"/>
      <c r="AI98" s="41">
        <f>INDEX('Cities &amp; Towns'!$Y$4:$Y$259, MATCH($A98, 'Cities &amp; Towns'!$A$4:$A$259, 0))</f>
        <v>7.7967813884952823</v>
      </c>
      <c r="AJ98" s="43"/>
      <c r="AK98" s="42"/>
      <c r="AL98" s="66" t="str">
        <f t="shared" si="4"/>
        <v/>
      </c>
    </row>
    <row r="99" spans="1:38" outlineLevel="1" x14ac:dyDescent="0.25">
      <c r="A99" s="221" t="s">
        <v>10</v>
      </c>
      <c r="B99" s="1">
        <f>IF(ISBLANK($B83), INDEX('Cities &amp; Towns'!$E$4:$E$259, MATCH($A99, 'Cities &amp; Towns'!$A$4:$A$259, 0)), $B83)</f>
        <v>896</v>
      </c>
      <c r="C99" s="1">
        <f>IF(ISBLANK($C83), INDEX('Cities &amp; Towns'!$Q$4:$Q$259, MATCH($A99, 'Cities &amp; Towns'!$A$4:$A$259, 0)), $C83)</f>
        <v>239.21370000000002</v>
      </c>
      <c r="D99" s="1">
        <f xml:space="preserve"> IF(ISBLANK($D46), IF(INDEX('Cities &amp; Towns'!$Z$4:$Z$259, MATCH($A99, 'Cities &amp; Towns'!$A$4:$A$259, 0)) = 0, "", INDEX('Cities &amp; Towns'!$Z$4:$Z$259, MATCH($A99, 'Cities &amp; Towns'!$A$4:$A$259, 0))), $D46)</f>
        <v>2725.2020000000002</v>
      </c>
      <c r="E99" s="178" cm="1">
        <f t="array" ref="E99">IF(ISBLANK(E83), MAX(0, ($E$3-SUM($E$5:$E$56))*(IF($B$3=0, 0, $B$3*$B99/SUM(IF(ISBLANK(E$5:E$56), B$58:B$109, 0))) + IF($C$3=0, 0, $C$3*$C99/SUM(IF(ISBLANK(E$5:E$56), C$58:C$109, 0))) + IF($D$3=0, 0, $D$3*$D99/SUM(IF(ISBLANK(E$5:E$56), D$58:D$109, 0))) + IF(1-SUM($B$3:$D$3)&lt;=0, 0, ((1-SUM($B$3:$D$3))*$Z99/SUM(IF(ISBLANK(E$5:E$56), Z$58:Z$109, 0)))))), E83)</f>
        <v>335.32755535524495</v>
      </c>
      <c r="F99" s="14">
        <f t="shared" si="36"/>
        <v>0.6</v>
      </c>
      <c r="G99" s="14">
        <f t="shared" si="36"/>
        <v>0.1</v>
      </c>
      <c r="H99" s="14">
        <f t="shared" si="36"/>
        <v>0.25</v>
      </c>
      <c r="I99" s="14">
        <f t="shared" si="36"/>
        <v>0</v>
      </c>
      <c r="J99" s="14">
        <f t="shared" si="36"/>
        <v>0</v>
      </c>
      <c r="K99" s="14">
        <f t="shared" si="36"/>
        <v>0.05</v>
      </c>
      <c r="L99" s="4">
        <f t="shared" si="25"/>
        <v>0.2095933166355618</v>
      </c>
      <c r="M99" s="3">
        <f t="shared" si="26"/>
        <v>0.15303526056508349</v>
      </c>
      <c r="N99" s="3">
        <f t="shared" si="27"/>
        <v>1.0222379954939166E-2</v>
      </c>
      <c r="O99" s="3">
        <f t="shared" si="28"/>
        <v>4.2509794601412076E-2</v>
      </c>
      <c r="P99" s="3">
        <f t="shared" si="29"/>
        <v>0</v>
      </c>
      <c r="Q99" s="3">
        <f t="shared" si="30"/>
        <v>0</v>
      </c>
      <c r="R99" s="3">
        <f t="shared" si="31"/>
        <v>3.8258815141270866E-3</v>
      </c>
      <c r="S99" s="4">
        <f t="shared" si="3"/>
        <v>0.84279278666666668</v>
      </c>
      <c r="T99" s="3">
        <f>IF(ISBLANK(T83),AA99/INDEX(Constants!$B$2:$B$8, MATCH(T$2, Constants!$A$2:$A$8, 0)),T83)</f>
        <v>0</v>
      </c>
      <c r="U99" s="3">
        <f>IF(ISBLANK(U83),AB99/INDEX(Constants!$B$2:$B$8, MATCH(U$2, Constants!$A$2:$A$8, 0)),U83)</f>
        <v>0.84279278666666668</v>
      </c>
      <c r="V99" s="3">
        <f>IF(ISBLANK(V83),AC99/INDEX(Constants!$B$2:$B$8, MATCH(V$2, Constants!$A$2:$A$8, 0)),V83)</f>
        <v>0</v>
      </c>
      <c r="W99" s="3">
        <f>IF(ISBLANK(W83),AD99/INDEX(Constants!$B$2:$B$8, MATCH(W$2, Constants!$A$2:$A$8, 0)),W83)</f>
        <v>0</v>
      </c>
      <c r="X99" s="3">
        <f>IF(ISBLANK(X83),AE99/INDEX(Constants!$B$2:$B$8, MATCH(X$2, Constants!$A$2:$A$8, 0)),X83)</f>
        <v>0</v>
      </c>
      <c r="Y99" s="132">
        <f>IF(ISBLANK(Y83),AF99/INDEX(Constants!$B$2:$B$8, MATCH(Y$2, Constants!$A$2:$A$8, 0)),Y83)</f>
        <v>0</v>
      </c>
      <c r="Z99" s="18">
        <f t="shared" si="32"/>
        <v>27523.792567540004</v>
      </c>
      <c r="AA99" s="1">
        <f t="shared" si="33"/>
        <v>0</v>
      </c>
      <c r="AB99" s="1">
        <f>IF(ISBLANK($AB83), INDEX('Cities &amp; Towns'!$G$4:$G$259, MATCH($A83, 'Cities &amp; Towns'!$A$4:$A$259, 0)), $AB83)</f>
        <v>1.26418918</v>
      </c>
      <c r="AC99" s="1">
        <f t="shared" si="37"/>
        <v>0</v>
      </c>
      <c r="AD99" s="1">
        <f t="shared" si="37"/>
        <v>0</v>
      </c>
      <c r="AE99" s="1">
        <f t="shared" si="37"/>
        <v>0</v>
      </c>
      <c r="AF99" s="1">
        <f t="shared" si="37"/>
        <v>0</v>
      </c>
      <c r="AG99" s="5"/>
      <c r="AI99" s="3">
        <f>INDEX('Cities &amp; Towns'!$Y$4:$Y$259, MATCH($A99, 'Cities &amp; Towns'!$A$4:$A$259, 0))</f>
        <v>39.367311000000001</v>
      </c>
      <c r="AJ99" s="5"/>
      <c r="AL99" s="11" t="str">
        <f t="shared" si="4"/>
        <v/>
      </c>
    </row>
    <row r="100" spans="1:38" outlineLevel="1" x14ac:dyDescent="0.25">
      <c r="A100" s="220" t="s">
        <v>11</v>
      </c>
      <c r="B100" s="38">
        <f>IF(ISBLANK($B84), INDEX('Cities &amp; Towns'!$E$4:$E$259, MATCH($A100, 'Cities &amp; Towns'!$A$4:$A$259, 0)), $B84)</f>
        <v>984</v>
      </c>
      <c r="C100" s="38">
        <f>IF(ISBLANK($C84), INDEX('Cities &amp; Towns'!$Q$4:$Q$259, MATCH($A100, 'Cities &amp; Towns'!$A$4:$A$259, 0)), $C84)</f>
        <v>9447.9315600000009</v>
      </c>
      <c r="D100" s="38">
        <f xml:space="preserve"> IF(ISBLANK($D47), IF(INDEX('Cities &amp; Towns'!$Z$4:$Z$259, MATCH($A100, 'Cities &amp; Towns'!$A$4:$A$259, 0)) = 0, "", INDEX('Cities &amp; Towns'!$Z$4:$Z$259, MATCH($A100, 'Cities &amp; Towns'!$A$4:$A$259, 0))), $D47)</f>
        <v>78730.816000000006</v>
      </c>
      <c r="E100" s="177" cm="1">
        <f t="array" ref="E100">IF(ISBLANK(E84), MAX(0, ($E$3-SUM($E$5:$E$56))*(IF($B$3=0, 0, $B$3*$B100/SUM(IF(ISBLANK(E$5:E$56), B$58:B$109, 0))) + IF($C$3=0, 0, $C$3*$C100/SUM(IF(ISBLANK(E$5:E$56), C$58:C$109, 0))) + IF($D$3=0, 0, $D$3*$D100/SUM(IF(ISBLANK(E$5:E$56), D$58:D$109, 0))) + IF(1-SUM($B$3:$D$3)&lt;=0, 0, ((1-SUM($B$3:$D$3))*$Z100/SUM(IF(ISBLANK(E$5:E$56), Z$58:Z$109, 0)))))), E84)</f>
        <v>325.22760789813032</v>
      </c>
      <c r="F100" s="40">
        <f t="shared" si="36"/>
        <v>0.6</v>
      </c>
      <c r="G100" s="40">
        <f t="shared" si="36"/>
        <v>0.1</v>
      </c>
      <c r="H100" s="40">
        <f t="shared" si="36"/>
        <v>0.25</v>
      </c>
      <c r="I100" s="40">
        <f t="shared" si="36"/>
        <v>0</v>
      </c>
      <c r="J100" s="40">
        <f t="shared" si="36"/>
        <v>0</v>
      </c>
      <c r="K100" s="40">
        <f t="shared" si="36"/>
        <v>0.05</v>
      </c>
      <c r="L100" s="44">
        <f t="shared" si="25"/>
        <v>0.21197057200143982</v>
      </c>
      <c r="M100" s="41">
        <f t="shared" si="26"/>
        <v>0.14842589260200117</v>
      </c>
      <c r="N100" s="41">
        <f t="shared" si="27"/>
        <v>1.8604617472721616E-2</v>
      </c>
      <c r="O100" s="41">
        <f t="shared" si="28"/>
        <v>4.1229414611666987E-2</v>
      </c>
      <c r="P100" s="41">
        <f t="shared" si="29"/>
        <v>0</v>
      </c>
      <c r="Q100" s="41">
        <f t="shared" si="30"/>
        <v>0</v>
      </c>
      <c r="R100" s="41">
        <f t="shared" si="31"/>
        <v>3.7106473150500282E-3</v>
      </c>
      <c r="S100" s="44">
        <f t="shared" si="3"/>
        <v>9.1021950433333334</v>
      </c>
      <c r="T100" s="41">
        <f>IF(ISBLANK(T84),AA100/INDEX(Constants!$B$2:$B$8, MATCH(T$2, Constants!$A$2:$A$8, 0)),T84)</f>
        <v>0</v>
      </c>
      <c r="U100" s="41">
        <f>IF(ISBLANK(U84),AB100/INDEX(Constants!$B$2:$B$8, MATCH(U$2, Constants!$A$2:$A$8, 0)),U84)</f>
        <v>9.1021950433333334</v>
      </c>
      <c r="V100" s="41">
        <f>IF(ISBLANK(V84),AC100/INDEX(Constants!$B$2:$B$8, MATCH(V$2, Constants!$A$2:$A$8, 0)),V84)</f>
        <v>0</v>
      </c>
      <c r="W100" s="41">
        <f>IF(ISBLANK(W84),AD100/INDEX(Constants!$B$2:$B$8, MATCH(W$2, Constants!$A$2:$A$8, 0)),W84)</f>
        <v>0</v>
      </c>
      <c r="X100" s="41">
        <f>IF(ISBLANK(X84),AE100/INDEX(Constants!$B$2:$B$8, MATCH(X$2, Constants!$A$2:$A$8, 0)),X84)</f>
        <v>0</v>
      </c>
      <c r="Y100" s="41">
        <f>IF(ISBLANK(Y84),AF100/INDEX(Constants!$B$2:$B$8, MATCH(Y$2, Constants!$A$2:$A$8, 0)),Y84)</f>
        <v>0</v>
      </c>
      <c r="Z100" s="39">
        <f t="shared" si="32"/>
        <v>24744.959877694997</v>
      </c>
      <c r="AA100" s="150">
        <f t="shared" si="33"/>
        <v>0</v>
      </c>
      <c r="AB100" s="150">
        <f>IF(ISBLANK($AB84), INDEX('Cities &amp; Towns'!$G$4:$G$259, MATCH($A84, 'Cities &amp; Towns'!$A$4:$A$259, 0)), $AB84)</f>
        <v>13.653292565000001</v>
      </c>
      <c r="AC100" s="150">
        <f t="shared" si="37"/>
        <v>0</v>
      </c>
      <c r="AD100" s="150">
        <f t="shared" si="37"/>
        <v>0</v>
      </c>
      <c r="AE100" s="150">
        <f t="shared" si="37"/>
        <v>0</v>
      </c>
      <c r="AF100" s="150">
        <f t="shared" si="37"/>
        <v>0</v>
      </c>
      <c r="AG100" s="43"/>
      <c r="AH100" s="42"/>
      <c r="AI100" s="41">
        <f>INDEX('Cities &amp; Towns'!$Y$4:$Y$259, MATCH($A100, 'Cities &amp; Towns'!$A$4:$A$259, 0))</f>
        <v>27.719380166492243</v>
      </c>
      <c r="AJ100" s="43"/>
      <c r="AK100" s="42"/>
      <c r="AL100" s="66" t="str">
        <f t="shared" si="4"/>
        <v/>
      </c>
    </row>
    <row r="101" spans="1:38" outlineLevel="1" x14ac:dyDescent="0.25">
      <c r="A101" s="221" t="s">
        <v>12</v>
      </c>
      <c r="B101" s="1">
        <f>IF(ISBLANK($B85), INDEX('Cities &amp; Towns'!$E$4:$E$259, MATCH($A101, 'Cities &amp; Towns'!$A$4:$A$259, 0)), $B85)</f>
        <v>1141</v>
      </c>
      <c r="C101" s="1">
        <f>IF(ISBLANK($C85), INDEX('Cities &amp; Towns'!$Q$4:$Q$259, MATCH($A101, 'Cities &amp; Towns'!$A$4:$A$259, 0)), $C85)</f>
        <v>595.26828</v>
      </c>
      <c r="D101" s="1" t="str">
        <f xml:space="preserve"> IF(ISBLANK($D48), IF(INDEX('Cities &amp; Towns'!$Z$4:$Z$259, MATCH($A101, 'Cities &amp; Towns'!$A$4:$A$259, 0)) = 0, "", INDEX('Cities &amp; Towns'!$Z$4:$Z$259, MATCH($A101, 'Cities &amp; Towns'!$A$4:$A$259, 0))), $D48)</f>
        <v/>
      </c>
      <c r="E101" s="178" cm="1">
        <f t="array" ref="E101">IF(ISBLANK(E85), MAX(0, ($E$3-SUM($E$5:$E$56))*(IF($B$3=0, 0, $B$3*$B101/SUM(IF(ISBLANK(E$5:E$56), B$58:B$109, 0))) + IF($C$3=0, 0, $C$3*$C101/SUM(IF(ISBLANK(E$5:E$56), C$58:C$109, 0))) + IF($D$3=0, 0, $D$3*$D101/SUM(IF(ISBLANK(E$5:E$56), D$58:D$109, 0))) + IF(1-SUM($B$3:$D$3)&lt;=0, 0, ((1-SUM($B$3:$D$3))*$Z101/SUM(IF(ISBLANK(E$5:E$56), Z$58:Z$109, 0)))))), E85)</f>
        <v>344.82783305109467</v>
      </c>
      <c r="F101" s="14">
        <f t="shared" si="36"/>
        <v>0.6</v>
      </c>
      <c r="G101" s="14">
        <f t="shared" si="36"/>
        <v>0.1</v>
      </c>
      <c r="H101" s="14">
        <f t="shared" si="36"/>
        <v>0.25</v>
      </c>
      <c r="I101" s="14">
        <f t="shared" si="36"/>
        <v>0</v>
      </c>
      <c r="J101" s="14">
        <f t="shared" si="36"/>
        <v>0</v>
      </c>
      <c r="K101" s="14">
        <f t="shared" si="36"/>
        <v>0.05</v>
      </c>
      <c r="L101" s="4">
        <f t="shared" si="25"/>
        <v>0.22760714843513638</v>
      </c>
      <c r="M101" s="3">
        <f t="shared" si="26"/>
        <v>0.15737095397711098</v>
      </c>
      <c r="N101" s="3">
        <f t="shared" si="27"/>
        <v>2.2587766726066806E-2</v>
      </c>
      <c r="O101" s="3">
        <f t="shared" si="28"/>
        <v>4.3714153882530825E-2</v>
      </c>
      <c r="P101" s="3">
        <f t="shared" si="29"/>
        <v>0</v>
      </c>
      <c r="Q101" s="3">
        <f t="shared" si="30"/>
        <v>0</v>
      </c>
      <c r="R101" s="3">
        <f t="shared" si="31"/>
        <v>3.9342738494277741E-3</v>
      </c>
      <c r="S101" s="4">
        <f t="shared" si="3"/>
        <v>11.679005983333333</v>
      </c>
      <c r="T101" s="3">
        <f>IF(ISBLANK(T85),AA101/INDEX(Constants!$B$2:$B$8, MATCH(T$2, Constants!$A$2:$A$8, 0)),T85)</f>
        <v>0</v>
      </c>
      <c r="U101" s="3">
        <f>IF(ISBLANK(U85),AB101/INDEX(Constants!$B$2:$B$8, MATCH(U$2, Constants!$A$2:$A$8, 0)),U85)</f>
        <v>11.679005983333333</v>
      </c>
      <c r="V101" s="3">
        <f>IF(ISBLANK(V85),AC101/INDEX(Constants!$B$2:$B$8, MATCH(V$2, Constants!$A$2:$A$8, 0)),V85)</f>
        <v>0</v>
      </c>
      <c r="W101" s="3">
        <f>IF(ISBLANK(W85),AD101/INDEX(Constants!$B$2:$B$8, MATCH(W$2, Constants!$A$2:$A$8, 0)),W85)</f>
        <v>0</v>
      </c>
      <c r="X101" s="3">
        <f>IF(ISBLANK(X85),AE101/INDEX(Constants!$B$2:$B$8, MATCH(X$2, Constants!$A$2:$A$8, 0)),X85)</f>
        <v>0</v>
      </c>
      <c r="Y101" s="132">
        <f>IF(ISBLANK(Y85),AF101/INDEX(Constants!$B$2:$B$8, MATCH(Y$2, Constants!$A$2:$A$8, 0)),Y85)</f>
        <v>0</v>
      </c>
      <c r="Z101" s="18">
        <f t="shared" si="32"/>
        <v>24564.555526925004</v>
      </c>
      <c r="AA101" s="1">
        <f t="shared" si="33"/>
        <v>0</v>
      </c>
      <c r="AB101" s="1">
        <f>IF(ISBLANK($AB85), INDEX('Cities &amp; Towns'!$G$4:$G$259, MATCH($A85, 'Cities &amp; Towns'!$A$4:$A$259, 0)), $AB85)</f>
        <v>17.518508975</v>
      </c>
      <c r="AC101" s="1">
        <f t="shared" si="37"/>
        <v>0</v>
      </c>
      <c r="AD101" s="1">
        <f t="shared" si="37"/>
        <v>0</v>
      </c>
      <c r="AE101" s="1">
        <f t="shared" si="37"/>
        <v>0</v>
      </c>
      <c r="AF101" s="1">
        <f t="shared" si="37"/>
        <v>0</v>
      </c>
      <c r="AG101" s="5"/>
      <c r="AI101" s="3" t="str">
        <f>INDEX('Cities &amp; Towns'!$Y$4:$Y$259, MATCH($A101, 'Cities &amp; Towns'!$A$4:$A$259, 0))</f>
        <v/>
      </c>
      <c r="AJ101" s="5"/>
      <c r="AL101" s="11" t="str">
        <f t="shared" si="4"/>
        <v/>
      </c>
    </row>
    <row r="102" spans="1:38" outlineLevel="1" x14ac:dyDescent="0.25">
      <c r="A102" s="220" t="s">
        <v>13</v>
      </c>
      <c r="B102" s="38">
        <f>IF(ISBLANK($B86), INDEX('Cities &amp; Towns'!$E$4:$E$259, MATCH($A102, 'Cities &amp; Towns'!$A$4:$A$259, 0)), $B86)</f>
        <v>1100</v>
      </c>
      <c r="C102" s="38">
        <f>IF(ISBLANK($C86), INDEX('Cities &amp; Towns'!$Q$4:$Q$259, MATCH($A102, 'Cities &amp; Towns'!$A$4:$A$259, 0)), $C86)</f>
        <v>52184.292359999999</v>
      </c>
      <c r="D102" s="38">
        <f xml:space="preserve"> IF(ISBLANK($D49), IF(INDEX('Cities &amp; Towns'!$Z$4:$Z$259, MATCH($A102, 'Cities &amp; Towns'!$A$4:$A$259, 0)) = 0, "", INDEX('Cities &amp; Towns'!$Z$4:$Z$259, MATCH($A102, 'Cities &amp; Towns'!$A$4:$A$259, 0))), $D49)</f>
        <v>5110.41</v>
      </c>
      <c r="E102" s="177" cm="1">
        <f t="array" ref="E102">IF(ISBLANK(E86), MAX(0, ($E$3-SUM($E$5:$E$56))*(IF($B$3=0, 0, $B$3*$B102/SUM(IF(ISBLANK(E$5:E$56), B$58:B$109, 0))) + IF($C$3=0, 0, $C$3*$C102/SUM(IF(ISBLANK(E$5:E$56), C$58:C$109, 0))) + IF($D$3=0, 0, $D$3*$D102/SUM(IF(ISBLANK(E$5:E$56), D$58:D$109, 0))) + IF(1-SUM($B$3:$D$3)&lt;=0, 0, ((1-SUM($B$3:$D$3))*$Z102/SUM(IF(ISBLANK(E$5:E$56), Z$58:Z$109, 0)))))), E86)</f>
        <v>348.77356256730593</v>
      </c>
      <c r="F102" s="40">
        <f t="shared" si="36"/>
        <v>0.6</v>
      </c>
      <c r="G102" s="40">
        <f t="shared" si="36"/>
        <v>0.1</v>
      </c>
      <c r="H102" s="40">
        <f t="shared" si="36"/>
        <v>0.25</v>
      </c>
      <c r="I102" s="40">
        <f t="shared" si="36"/>
        <v>0</v>
      </c>
      <c r="J102" s="40">
        <f t="shared" si="36"/>
        <v>0</v>
      </c>
      <c r="K102" s="40">
        <f t="shared" si="36"/>
        <v>0.05</v>
      </c>
      <c r="L102" s="44">
        <f t="shared" si="25"/>
        <v>0.22530185250771267</v>
      </c>
      <c r="M102" s="41">
        <f t="shared" si="26"/>
        <v>0.15917168802055404</v>
      </c>
      <c r="N102" s="41">
        <f t="shared" si="27"/>
        <v>1.7936514503157551E-2</v>
      </c>
      <c r="O102" s="41">
        <f t="shared" si="28"/>
        <v>4.4214357783487229E-2</v>
      </c>
      <c r="P102" s="41">
        <f t="shared" si="29"/>
        <v>0</v>
      </c>
      <c r="Q102" s="41">
        <f t="shared" si="30"/>
        <v>0</v>
      </c>
      <c r="R102" s="41">
        <f t="shared" si="31"/>
        <v>3.97929220051385E-3</v>
      </c>
      <c r="S102" s="44">
        <f t="shared" si="3"/>
        <v>7.004273593333334</v>
      </c>
      <c r="T102" s="41">
        <f>IF(ISBLANK(T86),AA102/INDEX(Constants!$B$2:$B$8, MATCH(T$2, Constants!$A$2:$A$8, 0)),T86)</f>
        <v>0</v>
      </c>
      <c r="U102" s="41">
        <f>IF(ISBLANK(U86),AB102/INDEX(Constants!$B$2:$B$8, MATCH(U$2, Constants!$A$2:$A$8, 0)),U86)</f>
        <v>7.004273593333334</v>
      </c>
      <c r="V102" s="41">
        <f>IF(ISBLANK(V86),AC102/INDEX(Constants!$B$2:$B$8, MATCH(V$2, Constants!$A$2:$A$8, 0)),V86)</f>
        <v>0</v>
      </c>
      <c r="W102" s="41">
        <f>IF(ISBLANK(W86),AD102/INDEX(Constants!$B$2:$B$8, MATCH(W$2, Constants!$A$2:$A$8, 0)),W86)</f>
        <v>0</v>
      </c>
      <c r="X102" s="41">
        <f>IF(ISBLANK(X86),AE102/INDEX(Constants!$B$2:$B$8, MATCH(X$2, Constants!$A$2:$A$8, 0)),X86)</f>
        <v>0</v>
      </c>
      <c r="Y102" s="41">
        <f>IF(ISBLANK(Y86),AF102/INDEX(Constants!$B$2:$B$8, MATCH(Y$2, Constants!$A$2:$A$8, 0)),Y86)</f>
        <v>0</v>
      </c>
      <c r="Z102" s="39">
        <f t="shared" si="32"/>
        <v>25759.519231170001</v>
      </c>
      <c r="AA102" s="150">
        <f t="shared" si="33"/>
        <v>0</v>
      </c>
      <c r="AB102" s="150">
        <f>IF(ISBLANK($AB86), INDEX('Cities &amp; Towns'!$G$4:$G$259, MATCH($A86, 'Cities &amp; Towns'!$A$4:$A$259, 0)), $AB86)</f>
        <v>10.506410390000001</v>
      </c>
      <c r="AC102" s="150">
        <f t="shared" si="37"/>
        <v>0</v>
      </c>
      <c r="AD102" s="150">
        <f t="shared" si="37"/>
        <v>0</v>
      </c>
      <c r="AE102" s="150">
        <f t="shared" si="37"/>
        <v>0</v>
      </c>
      <c r="AF102" s="150">
        <f t="shared" si="37"/>
        <v>0</v>
      </c>
      <c r="AG102" s="43"/>
      <c r="AH102" s="42"/>
      <c r="AI102" s="41" t="str">
        <f>INDEX('Cities &amp; Towns'!$Y$4:$Y$259, MATCH($A102, 'Cities &amp; Towns'!$A$4:$A$259, 0))</f>
        <v/>
      </c>
      <c r="AJ102" s="43"/>
      <c r="AK102" s="42"/>
      <c r="AL102" s="66" t="str">
        <f t="shared" si="4"/>
        <v/>
      </c>
    </row>
    <row r="103" spans="1:38" outlineLevel="1" x14ac:dyDescent="0.25">
      <c r="A103" s="221" t="s">
        <v>50</v>
      </c>
      <c r="B103" s="1">
        <f>IF(ISBLANK($B87), INDEX('Cities &amp; Towns'!$E$4:$E$259, MATCH($A103, 'Cities &amp; Towns'!$A$4:$A$259, 0)), $B87)</f>
        <v>1343</v>
      </c>
      <c r="C103" s="1">
        <f>IF(ISBLANK($C87), INDEX('Cities &amp; Towns'!$Q$4:$Q$259, MATCH($A103, 'Cities &amp; Towns'!$A$4:$A$259, 0)), $C87)</f>
        <v>1464.6336750000005</v>
      </c>
      <c r="D103" s="1">
        <f xml:space="preserve"> IF(ISBLANK($D50), IF(INDEX('Cities &amp; Towns'!$Z$4:$Z$259, MATCH($A103, 'Cities &amp; Towns'!$A$4:$A$259, 0)) = 0, "", INDEX('Cities &amp; Towns'!$Z$4:$Z$259, MATCH($A103, 'Cities &amp; Towns'!$A$4:$A$259, 0))), $D50)</f>
        <v>10207.218999999999</v>
      </c>
      <c r="E103" s="178" cm="1">
        <f t="array" ref="E103">IF(ISBLANK(E87), MAX(0, ($E$3-SUM($E$5:$E$56))*(IF($B$3=0, 0, $B$3*$B103/SUM(IF(ISBLANK(E$5:E$56), B$58:B$109, 0))) + IF($C$3=0, 0, $C$3*$C103/SUM(IF(ISBLANK(E$5:E$56), C$58:C$109, 0))) + IF($D$3=0, 0, $D$3*$D103/SUM(IF(ISBLANK(E$5:E$56), D$58:D$109, 0))) + IF(1-SUM($B$3:$D$3)&lt;=0, 0, ((1-SUM($B$3:$D$3))*$Z103/SUM(IF(ISBLANK(E$5:E$56), Z$58:Z$109, 0)))))), E87)</f>
        <v>352.8575224655533</v>
      </c>
      <c r="F103" s="14">
        <f t="shared" si="36"/>
        <v>0.6</v>
      </c>
      <c r="G103" s="14">
        <f t="shared" si="36"/>
        <v>0.1</v>
      </c>
      <c r="H103" s="14">
        <f t="shared" si="36"/>
        <v>0.25</v>
      </c>
      <c r="I103" s="14">
        <f t="shared" si="36"/>
        <v>0</v>
      </c>
      <c r="J103" s="14">
        <f t="shared" si="36"/>
        <v>0</v>
      </c>
      <c r="K103" s="14">
        <f t="shared" si="36"/>
        <v>0.05</v>
      </c>
      <c r="L103" s="4">
        <f t="shared" si="25"/>
        <v>0.22881122560319431</v>
      </c>
      <c r="M103" s="3">
        <f t="shared" si="26"/>
        <v>0.16103550701539784</v>
      </c>
      <c r="N103" s="3">
        <f t="shared" si="27"/>
        <v>1.9017745630356579E-2</v>
      </c>
      <c r="O103" s="3">
        <f t="shared" si="28"/>
        <v>4.4732085282054954E-2</v>
      </c>
      <c r="P103" s="3">
        <f t="shared" si="29"/>
        <v>0</v>
      </c>
      <c r="Q103" s="3">
        <f t="shared" si="30"/>
        <v>0</v>
      </c>
      <c r="R103" s="3">
        <f t="shared" si="31"/>
        <v>4.0258876753849456E-3</v>
      </c>
      <c r="S103" s="4">
        <f t="shared" si="3"/>
        <v>5.3587190300000005</v>
      </c>
      <c r="T103" s="3">
        <f>IF(ISBLANK(T87),AA103/INDEX(Constants!$B$2:$B$8, MATCH(T$2, Constants!$A$2:$A$8, 0)),T87)</f>
        <v>0</v>
      </c>
      <c r="U103" s="3">
        <f>IF(ISBLANK(U87),AB103/INDEX(Constants!$B$2:$B$8, MATCH(U$2, Constants!$A$2:$A$8, 0)),U87)</f>
        <v>5.3587190300000005</v>
      </c>
      <c r="V103" s="3">
        <f>IF(ISBLANK(V87),AC103/INDEX(Constants!$B$2:$B$8, MATCH(V$2, Constants!$A$2:$A$8, 0)),V87)</f>
        <v>0</v>
      </c>
      <c r="W103" s="3">
        <f>IF(ISBLANK(W87),AD103/INDEX(Constants!$B$2:$B$8, MATCH(W$2, Constants!$A$2:$A$8, 0)),W87)</f>
        <v>0</v>
      </c>
      <c r="X103" s="3">
        <f>IF(ISBLANK(X87),AE103/INDEX(Constants!$B$2:$B$8, MATCH(X$2, Constants!$A$2:$A$8, 0)),X87)</f>
        <v>0</v>
      </c>
      <c r="Y103" s="132">
        <f>IF(ISBLANK(Y87),AF103/INDEX(Constants!$B$2:$B$8, MATCH(Y$2, Constants!$A$2:$A$8, 0)),Y87)</f>
        <v>0</v>
      </c>
      <c r="Z103" s="18">
        <f t="shared" si="32"/>
        <v>22104.114235634999</v>
      </c>
      <c r="AA103" s="1">
        <f t="shared" si="33"/>
        <v>0</v>
      </c>
      <c r="AB103" s="1">
        <f>IF(ISBLANK($AB87), INDEX('Cities &amp; Towns'!$G$4:$G$259, MATCH($A87, 'Cities &amp; Towns'!$A$4:$A$259, 0)), $AB87)</f>
        <v>8.0380785450000012</v>
      </c>
      <c r="AC103" s="1">
        <f t="shared" si="37"/>
        <v>0</v>
      </c>
      <c r="AD103" s="1">
        <f t="shared" si="37"/>
        <v>0</v>
      </c>
      <c r="AE103" s="1">
        <f t="shared" si="37"/>
        <v>0</v>
      </c>
      <c r="AF103" s="1">
        <f t="shared" si="37"/>
        <v>0</v>
      </c>
      <c r="AG103" s="5"/>
      <c r="AI103" s="3">
        <f>INDEX('Cities &amp; Towns'!$Y$4:$Y$259, MATCH($A103, 'Cities &amp; Towns'!$A$4:$A$259, 0))</f>
        <v>0</v>
      </c>
      <c r="AJ103" s="5"/>
      <c r="AL103" s="11">
        <f t="shared" si="4"/>
        <v>1</v>
      </c>
    </row>
    <row r="104" spans="1:38" outlineLevel="1" x14ac:dyDescent="0.25">
      <c r="A104" s="220" t="s">
        <v>33</v>
      </c>
      <c r="B104" s="38">
        <f>IF(ISBLANK($B88), INDEX('Cities &amp; Towns'!$E$4:$E$259, MATCH($A104, 'Cities &amp; Towns'!$A$4:$A$259, 0)), $B88)</f>
        <v>2335</v>
      </c>
      <c r="C104" s="38">
        <f>IF(ISBLANK($C88), INDEX('Cities &amp; Towns'!$Q$4:$Q$259, MATCH($A104, 'Cities &amp; Towns'!$A$4:$A$259, 0)), $C88)</f>
        <v>5363.4935220000007</v>
      </c>
      <c r="D104" s="38" t="str">
        <f xml:space="preserve"> IF(ISBLANK($D51), IF(INDEX('Cities &amp; Towns'!$Z$4:$Z$259, MATCH($A104, 'Cities &amp; Towns'!$A$4:$A$259, 0)) = 0, "", INDEX('Cities &amp; Towns'!$Z$4:$Z$259, MATCH($A104, 'Cities &amp; Towns'!$A$4:$A$259, 0))), $D51)</f>
        <v/>
      </c>
      <c r="E104" s="177" cm="1">
        <f t="array" ref="E104">IF(ISBLANK(E88), MAX(0, ($E$3-SUM($E$5:$E$56))*(IF($B$3=0, 0, $B$3*$B104/SUM(IF(ISBLANK(E$5:E$56), B$58:B$109, 0))) + IF($C$3=0, 0, $C$3*$C104/SUM(IF(ISBLANK(E$5:E$56), C$58:C$109, 0))) + IF($D$3=0, 0, $D$3*$D104/SUM(IF(ISBLANK(E$5:E$56), D$58:D$109, 0))) + IF(1-SUM($B$3:$D$3)&lt;=0, 0, ((1-SUM($B$3:$D$3))*$Z104/SUM(IF(ISBLANK(E$5:E$56), Z$58:Z$109, 0)))))), E88)</f>
        <v>617.25577559261058</v>
      </c>
      <c r="F104" s="40">
        <f t="shared" si="36"/>
        <v>0.6</v>
      </c>
      <c r="G104" s="40">
        <f t="shared" si="36"/>
        <v>0.1</v>
      </c>
      <c r="H104" s="40">
        <f t="shared" si="36"/>
        <v>0.25</v>
      </c>
      <c r="I104" s="40">
        <f t="shared" si="36"/>
        <v>0</v>
      </c>
      <c r="J104" s="40">
        <f t="shared" si="36"/>
        <v>0</v>
      </c>
      <c r="K104" s="40">
        <f t="shared" si="36"/>
        <v>0.05</v>
      </c>
      <c r="L104" s="44">
        <f t="shared" si="25"/>
        <v>0.41368032397544047</v>
      </c>
      <c r="M104" s="41">
        <f t="shared" si="26"/>
        <v>0.28170037607868292</v>
      </c>
      <c r="N104" s="41">
        <f t="shared" si="27"/>
        <v>4.6687334028489659E-2</v>
      </c>
      <c r="O104" s="41">
        <f t="shared" si="28"/>
        <v>7.8250104466300804E-2</v>
      </c>
      <c r="P104" s="41">
        <f t="shared" si="29"/>
        <v>0</v>
      </c>
      <c r="Q104" s="41">
        <f t="shared" si="30"/>
        <v>0</v>
      </c>
      <c r="R104" s="41">
        <f t="shared" si="31"/>
        <v>7.0425094019670722E-3</v>
      </c>
      <c r="S104" s="44">
        <f t="shared" si="3"/>
        <v>24.41315031666667</v>
      </c>
      <c r="T104" s="41">
        <f>IF(ISBLANK(T88),AA104/INDEX(Constants!$B$2:$B$8, MATCH(T$2, Constants!$A$2:$A$8, 0)),T88)</f>
        <v>0</v>
      </c>
      <c r="U104" s="41">
        <f>IF(ISBLANK(U88),AB104/INDEX(Constants!$B$2:$B$8, MATCH(U$2, Constants!$A$2:$A$8, 0)),U88)</f>
        <v>24.41315031666667</v>
      </c>
      <c r="V104" s="41">
        <f>IF(ISBLANK(V88),AC104/INDEX(Constants!$B$2:$B$8, MATCH(V$2, Constants!$A$2:$A$8, 0)),V88)</f>
        <v>0</v>
      </c>
      <c r="W104" s="41">
        <f>IF(ISBLANK(W88),AD104/INDEX(Constants!$B$2:$B$8, MATCH(W$2, Constants!$A$2:$A$8, 0)),W88)</f>
        <v>0</v>
      </c>
      <c r="X104" s="41">
        <f>IF(ISBLANK(X88),AE104/INDEX(Constants!$B$2:$B$8, MATCH(X$2, Constants!$A$2:$A$8, 0)),X88)</f>
        <v>0</v>
      </c>
      <c r="Y104" s="41">
        <f>IF(ISBLANK(Y88),AF104/INDEX(Constants!$B$2:$B$8, MATCH(Y$2, Constants!$A$2:$A$8, 0)),Y88)</f>
        <v>0</v>
      </c>
      <c r="Z104" s="39">
        <f t="shared" si="32"/>
        <v>38957.859176425001</v>
      </c>
      <c r="AA104" s="150">
        <f t="shared" si="33"/>
        <v>0</v>
      </c>
      <c r="AB104" s="150">
        <f>IF(ISBLANK($AB88), INDEX('Cities &amp; Towns'!$G$4:$G$259, MATCH($A88, 'Cities &amp; Towns'!$A$4:$A$259, 0)), $AB88)</f>
        <v>36.619725475000003</v>
      </c>
      <c r="AC104" s="150">
        <f t="shared" si="37"/>
        <v>0</v>
      </c>
      <c r="AD104" s="150">
        <f t="shared" si="37"/>
        <v>0</v>
      </c>
      <c r="AE104" s="150">
        <f t="shared" si="37"/>
        <v>0</v>
      </c>
      <c r="AF104" s="150">
        <f t="shared" si="37"/>
        <v>0</v>
      </c>
      <c r="AG104" s="43"/>
      <c r="AH104" s="42"/>
      <c r="AI104" s="41">
        <f>INDEX('Cities &amp; Towns'!$Y$4:$Y$259, MATCH($A104, 'Cities &amp; Towns'!$A$4:$A$259, 0))</f>
        <v>0</v>
      </c>
      <c r="AJ104" s="43"/>
      <c r="AK104" s="42"/>
      <c r="AL104" s="66">
        <f t="shared" si="4"/>
        <v>1</v>
      </c>
    </row>
    <row r="105" spans="1:38" outlineLevel="1" x14ac:dyDescent="0.25">
      <c r="A105" s="221" t="s">
        <v>14</v>
      </c>
      <c r="B105" s="1">
        <f>IF(ISBLANK($B89), INDEX('Cities &amp; Towns'!$E$4:$E$259, MATCH($A105, 'Cities &amp; Towns'!$A$4:$A$259, 0)), $B89)</f>
        <v>4579</v>
      </c>
      <c r="C105" s="1">
        <f>IF(ISBLANK($C89), INDEX('Cities &amp; Towns'!$Q$4:$Q$259, MATCH($A105, 'Cities &amp; Towns'!$A$4:$A$259, 0)), $C89)</f>
        <v>1861.5438000000006</v>
      </c>
      <c r="D105" s="1">
        <f xml:space="preserve"> IF(ISBLANK($D52), IF(INDEX('Cities &amp; Towns'!$Z$4:$Z$259, MATCH($A105, 'Cities &amp; Towns'!$A$4:$A$259, 0)) = 0, "", INDEX('Cities &amp; Towns'!$Z$4:$Z$259, MATCH($A105, 'Cities &amp; Towns'!$A$4:$A$259, 0))), $D52)</f>
        <v>3328.41</v>
      </c>
      <c r="E105" s="178" cm="1">
        <f t="array" ref="E105">IF(ISBLANK(E89), MAX(0, ($E$3-SUM($E$5:$E$56))*(IF($B$3=0, 0, $B$3*$B105/SUM(IF(ISBLANK(E$5:E$56), B$58:B$109, 0))) + IF($C$3=0, 0, $C$3*$C105/SUM(IF(ISBLANK(E$5:E$56), C$58:C$109, 0))) + IF($D$3=0, 0, $D$3*$D105/SUM(IF(ISBLANK(E$5:E$56), D$58:D$109, 0))) + IF(1-SUM($B$3:$D$3)&lt;=0, 0, ((1-SUM($B$3:$D$3))*$Z105/SUM(IF(ISBLANK(E$5:E$56), Z$58:Z$109, 0)))))), E89)</f>
        <v>798.64278419877542</v>
      </c>
      <c r="F105" s="14">
        <f t="shared" si="36"/>
        <v>0.6</v>
      </c>
      <c r="G105" s="14">
        <f t="shared" si="36"/>
        <v>0.1</v>
      </c>
      <c r="H105" s="14">
        <f t="shared" si="36"/>
        <v>0.25</v>
      </c>
      <c r="I105" s="14">
        <f t="shared" si="36"/>
        <v>0</v>
      </c>
      <c r="J105" s="14">
        <f t="shared" si="36"/>
        <v>0</v>
      </c>
      <c r="K105" s="14">
        <f t="shared" si="36"/>
        <v>0.05</v>
      </c>
      <c r="L105" s="4">
        <f t="shared" si="25"/>
        <v>0.52709285018196939</v>
      </c>
      <c r="M105" s="3">
        <f t="shared" si="26"/>
        <v>0.364480951912238</v>
      </c>
      <c r="N105" s="3">
        <f t="shared" si="27"/>
        <v>5.2255165607414875E-2</v>
      </c>
      <c r="O105" s="3">
        <f t="shared" si="28"/>
        <v>0.10124470886451055</v>
      </c>
      <c r="P105" s="3">
        <f t="shared" si="29"/>
        <v>0</v>
      </c>
      <c r="Q105" s="3">
        <f t="shared" si="30"/>
        <v>0</v>
      </c>
      <c r="R105" s="3">
        <f t="shared" si="31"/>
        <v>9.1120237978059484E-3</v>
      </c>
      <c r="S105" s="4">
        <f t="shared" si="3"/>
        <v>4.3223606600000002</v>
      </c>
      <c r="T105" s="3">
        <f>IF(ISBLANK(T89),AA105/INDEX(Constants!$B$2:$B$8, MATCH(T$2, Constants!$A$2:$A$8, 0)),T89)</f>
        <v>0</v>
      </c>
      <c r="U105" s="3">
        <f>IF(ISBLANK(U89),AB105/INDEX(Constants!$B$2:$B$8, MATCH(U$2, Constants!$A$2:$A$8, 0)),U89)</f>
        <v>4.3223606600000002</v>
      </c>
      <c r="V105" s="3">
        <f>IF(ISBLANK(V89),AC105/INDEX(Constants!$B$2:$B$8, MATCH(V$2, Constants!$A$2:$A$8, 0)),V89)</f>
        <v>0</v>
      </c>
      <c r="W105" s="3">
        <f>IF(ISBLANK(W89),AD105/INDEX(Constants!$B$2:$B$8, MATCH(W$2, Constants!$A$2:$A$8, 0)),W89)</f>
        <v>0</v>
      </c>
      <c r="X105" s="3">
        <f>IF(ISBLANK(X89),AE105/INDEX(Constants!$B$2:$B$8, MATCH(X$2, Constants!$A$2:$A$8, 0)),X89)</f>
        <v>0</v>
      </c>
      <c r="Y105" s="132">
        <f>IF(ISBLANK(Y89),AF105/INDEX(Constants!$B$2:$B$8, MATCH(Y$2, Constants!$A$2:$A$8, 0)),Y89)</f>
        <v>0</v>
      </c>
      <c r="Z105" s="18">
        <f t="shared" si="32"/>
        <v>23571.450622970002</v>
      </c>
      <c r="AA105" s="1">
        <f t="shared" si="33"/>
        <v>0</v>
      </c>
      <c r="AB105" s="1">
        <f>IF(ISBLANK($AB89), INDEX('Cities &amp; Towns'!$G$4:$G$259, MATCH($A89, 'Cities &amp; Towns'!$A$4:$A$259, 0)), $AB89)</f>
        <v>6.4835409900000007</v>
      </c>
      <c r="AC105" s="1">
        <f t="shared" si="37"/>
        <v>0</v>
      </c>
      <c r="AD105" s="1">
        <f t="shared" si="37"/>
        <v>0</v>
      </c>
      <c r="AE105" s="1">
        <f t="shared" si="37"/>
        <v>0</v>
      </c>
      <c r="AF105" s="1">
        <f t="shared" si="37"/>
        <v>0</v>
      </c>
      <c r="AG105" s="5"/>
      <c r="AI105" s="3">
        <f>INDEX('Cities &amp; Towns'!$Y$4:$Y$259, MATCH($A105, 'Cities &amp; Towns'!$A$4:$A$259, 0))</f>
        <v>1.2811849592899594E-2</v>
      </c>
      <c r="AJ105" s="5"/>
      <c r="AL105" s="11">
        <f t="shared" si="4"/>
        <v>1</v>
      </c>
    </row>
    <row r="106" spans="1:38" outlineLevel="1" x14ac:dyDescent="0.25">
      <c r="A106" s="220" t="s">
        <v>15</v>
      </c>
      <c r="B106" s="38">
        <f>IF(ISBLANK($B90), INDEX('Cities &amp; Towns'!$E$4:$E$259, MATCH($A106, 'Cities &amp; Towns'!$A$4:$A$259, 0)), $B90)</f>
        <v>270</v>
      </c>
      <c r="C106" s="38">
        <f>IF(ISBLANK($C90), INDEX('Cities &amp; Towns'!$Q$4:$Q$259, MATCH($A106, 'Cities &amp; Towns'!$A$4:$A$259, 0)), $C90)</f>
        <v>22.260473999999999</v>
      </c>
      <c r="D106" s="38">
        <f xml:space="preserve"> IF(ISBLANK($D53), IF(INDEX('Cities &amp; Towns'!$Z$4:$Z$259, MATCH($A106, 'Cities &amp; Towns'!$A$4:$A$259, 0)) = 0, "", INDEX('Cities &amp; Towns'!$Z$4:$Z$259, MATCH($A106, 'Cities &amp; Towns'!$A$4:$A$259, 0))), $D53)</f>
        <v>7120.1019999999999</v>
      </c>
      <c r="E106" s="177" cm="1">
        <f t="array" ref="E106">IF(ISBLANK(E90), MAX(0, ($E$3-SUM($E$5:$E$56))*(IF($B$3=0, 0, $B$3*$B106/SUM(IF(ISBLANK(E$5:E$56), B$58:B$109, 0))) + IF($C$3=0, 0, $C$3*$C106/SUM(IF(ISBLANK(E$5:E$56), C$58:C$109, 0))) + IF($D$3=0, 0, $D$3*$D106/SUM(IF(ISBLANK(E$5:E$56), D$58:D$109, 0))) + IF(1-SUM($B$3:$D$3)&lt;=0, 0, ((1-SUM($B$3:$D$3))*$Z106/SUM(IF(ISBLANK(E$5:E$56), Z$58:Z$109, 0)))))), E90)</f>
        <v>65.827862312238622</v>
      </c>
      <c r="F106" s="40">
        <f t="shared" ref="F106:K115" si="38">IF(ISBLANK(F90),F$3,F90)</f>
        <v>0.6</v>
      </c>
      <c r="G106" s="40">
        <f t="shared" si="38"/>
        <v>0.1</v>
      </c>
      <c r="H106" s="40">
        <f t="shared" si="38"/>
        <v>0.25</v>
      </c>
      <c r="I106" s="40">
        <f t="shared" si="38"/>
        <v>0</v>
      </c>
      <c r="J106" s="40">
        <f t="shared" si="38"/>
        <v>0</v>
      </c>
      <c r="K106" s="40">
        <f t="shared" si="38"/>
        <v>0.05</v>
      </c>
      <c r="L106" s="44">
        <f t="shared" si="25"/>
        <v>7.5299722405201691E-2</v>
      </c>
      <c r="M106" s="41">
        <f t="shared" si="26"/>
        <v>3.0042219616349546E-2</v>
      </c>
      <c r="N106" s="41">
        <f t="shared" si="27"/>
        <v>3.6161386293901865E-2</v>
      </c>
      <c r="O106" s="41">
        <f t="shared" si="28"/>
        <v>8.3450610045415399E-3</v>
      </c>
      <c r="P106" s="41">
        <f t="shared" si="29"/>
        <v>0</v>
      </c>
      <c r="Q106" s="41">
        <f t="shared" si="30"/>
        <v>0</v>
      </c>
      <c r="R106" s="41">
        <f t="shared" si="31"/>
        <v>7.510554904087385E-4</v>
      </c>
      <c r="S106" s="44">
        <f t="shared" si="3"/>
        <v>36.914521740000005</v>
      </c>
      <c r="T106" s="41">
        <f>IF(ISBLANK(T90),AA106/INDEX(Constants!$B$2:$B$8, MATCH(T$2, Constants!$A$2:$A$8, 0)),T90)</f>
        <v>0</v>
      </c>
      <c r="U106" s="41">
        <f>IF(ISBLANK(U90),AB106/INDEX(Constants!$B$2:$B$8, MATCH(U$2, Constants!$A$2:$A$8, 0)),U90)</f>
        <v>36.914521740000005</v>
      </c>
      <c r="V106" s="41">
        <f>IF(ISBLANK(V90),AC106/INDEX(Constants!$B$2:$B$8, MATCH(V$2, Constants!$A$2:$A$8, 0)),V90)</f>
        <v>0</v>
      </c>
      <c r="W106" s="41">
        <f>IF(ISBLANK(W90),AD106/INDEX(Constants!$B$2:$B$8, MATCH(W$2, Constants!$A$2:$A$8, 0)),W90)</f>
        <v>0</v>
      </c>
      <c r="X106" s="41">
        <f>IF(ISBLANK(X90),AE106/INDEX(Constants!$B$2:$B$8, MATCH(X$2, Constants!$A$2:$A$8, 0)),X90)</f>
        <v>0</v>
      </c>
      <c r="Y106" s="41">
        <f>IF(ISBLANK(Y90),AF106/INDEX(Constants!$B$2:$B$8, MATCH(Y$2, Constants!$A$2:$A$8, 0)),Y90)</f>
        <v>0</v>
      </c>
      <c r="Z106" s="39">
        <f t="shared" si="32"/>
        <v>3897.3153478300001</v>
      </c>
      <c r="AA106" s="150">
        <f t="shared" si="33"/>
        <v>0</v>
      </c>
      <c r="AB106" s="150">
        <f>IF(ISBLANK($AB90), INDEX('Cities &amp; Towns'!$G$4:$G$259, MATCH($A90, 'Cities &amp; Towns'!$A$4:$A$259, 0)), $AB90)</f>
        <v>55.371782610000004</v>
      </c>
      <c r="AC106" s="150">
        <f t="shared" si="37"/>
        <v>0</v>
      </c>
      <c r="AD106" s="150">
        <f t="shared" si="37"/>
        <v>0</v>
      </c>
      <c r="AE106" s="150">
        <f t="shared" si="37"/>
        <v>0</v>
      </c>
      <c r="AF106" s="150">
        <f t="shared" si="37"/>
        <v>0</v>
      </c>
      <c r="AG106" s="43"/>
      <c r="AH106" s="42"/>
      <c r="AI106" s="41">
        <f>INDEX('Cities &amp; Towns'!$Y$4:$Y$259, MATCH($A106, 'Cities &amp; Towns'!$A$4:$A$259, 0))</f>
        <v>0</v>
      </c>
      <c r="AJ106" s="43"/>
      <c r="AK106" s="42"/>
      <c r="AL106" s="66">
        <f t="shared" si="4"/>
        <v>1</v>
      </c>
    </row>
    <row r="107" spans="1:38" outlineLevel="1" x14ac:dyDescent="0.25">
      <c r="A107" s="221" t="s">
        <v>51</v>
      </c>
      <c r="B107" s="1">
        <f>IF(ISBLANK($B91), INDEX('Cities &amp; Towns'!$E$4:$E$259, MATCH($A107, 'Cities &amp; Towns'!$A$4:$A$259, 0)), $B91)</f>
        <v>16</v>
      </c>
      <c r="C107" s="1">
        <f>IF(ISBLANK($C91), INDEX('Cities &amp; Towns'!$Q$4:$Q$259, MATCH($A107, 'Cities &amp; Towns'!$A$4:$A$259, 0)), $C91)</f>
        <v>0</v>
      </c>
      <c r="D107" s="1">
        <f xml:space="preserve"> IF(ISBLANK($D54), IF(INDEX('Cities &amp; Towns'!$Z$4:$Z$259, MATCH($A107, 'Cities &amp; Towns'!$A$4:$A$259, 0)) = 0, "", INDEX('Cities &amp; Towns'!$Z$4:$Z$259, MATCH($A107, 'Cities &amp; Towns'!$A$4:$A$259, 0))), $D54)</f>
        <v>3067.6819999999998</v>
      </c>
      <c r="E107" s="178" cm="1">
        <f t="array" ref="E107">IF(ISBLANK(E91), MAX(0, ($E$3-SUM($E$5:$E$56))*(IF($B$3=0, 0, $B$3*$B107/SUM(IF(ISBLANK(E$5:E$56), B$58:B$109, 0))) + IF($C$3=0, 0, $C$3*$C107/SUM(IF(ISBLANK(E$5:E$56), C$58:C$109, 0))) + IF($D$3=0, 0, $D$3*$D107/SUM(IF(ISBLANK(E$5:E$56), D$58:D$109, 0))) + IF(1-SUM($B$3:$D$3)&lt;=0, 0, ((1-SUM($B$3:$D$3))*$Z107/SUM(IF(ISBLANK(E$5:E$56), Z$58:Z$109, 0)))))), E91)</f>
        <v>210.94206449311443</v>
      </c>
      <c r="F107" s="47">
        <f t="shared" si="38"/>
        <v>0.6</v>
      </c>
      <c r="G107" s="47">
        <f t="shared" si="38"/>
        <v>0.1</v>
      </c>
      <c r="H107" s="47">
        <f t="shared" si="38"/>
        <v>0.25</v>
      </c>
      <c r="I107" s="47">
        <f t="shared" si="38"/>
        <v>0</v>
      </c>
      <c r="J107" s="47">
        <f t="shared" si="38"/>
        <v>0</v>
      </c>
      <c r="K107" s="47">
        <f t="shared" si="38"/>
        <v>0.05</v>
      </c>
      <c r="L107" s="4">
        <f t="shared" si="25"/>
        <v>0.14318167746354793</v>
      </c>
      <c r="M107" s="3">
        <f t="shared" si="26"/>
        <v>9.6268777463401178E-2</v>
      </c>
      <c r="N107" s="3">
        <f t="shared" si="27"/>
        <v>1.7764853490394743E-2</v>
      </c>
      <c r="O107" s="3">
        <f t="shared" si="28"/>
        <v>2.6741327073166992E-2</v>
      </c>
      <c r="P107" s="3">
        <f t="shared" si="29"/>
        <v>0</v>
      </c>
      <c r="Q107" s="3">
        <f t="shared" si="30"/>
        <v>0</v>
      </c>
      <c r="R107" s="3">
        <f t="shared" si="31"/>
        <v>2.4067194365850289E-3</v>
      </c>
      <c r="S107" s="4">
        <f t="shared" si="3"/>
        <v>19.499879233333335</v>
      </c>
      <c r="T107" s="3">
        <f>IF(ISBLANK(T91),AA107/INDEX(Constants!$B$2:$B$8, MATCH(T$2, Constants!$A$2:$A$8, 0)),T91)</f>
        <v>0</v>
      </c>
      <c r="U107" s="3">
        <f>IF(ISBLANK(U91),AB107/INDEX(Constants!$B$2:$B$8, MATCH(U$2, Constants!$A$2:$A$8, 0)),U91)</f>
        <v>19.499879233333335</v>
      </c>
      <c r="V107" s="3">
        <f>IF(ISBLANK(V91),AC107/INDEX(Constants!$B$2:$B$8, MATCH(V$2, Constants!$A$2:$A$8, 0)),V91)</f>
        <v>0</v>
      </c>
      <c r="W107" s="3">
        <f>IF(ISBLANK(W91),AD107/INDEX(Constants!$B$2:$B$8, MATCH(W$2, Constants!$A$2:$A$8, 0)),W91)</f>
        <v>0</v>
      </c>
      <c r="X107" s="3">
        <f>IF(ISBLANK(X91),AE107/INDEX(Constants!$B$2:$B$8, MATCH(X$2, Constants!$A$2:$A$8, 0)),X91)</f>
        <v>0</v>
      </c>
      <c r="Y107" s="132">
        <f>IF(ISBLANK(Y91),AF107/INDEX(Constants!$B$2:$B$8, MATCH(Y$2, Constants!$A$2:$A$8, 0)),Y91)</f>
        <v>0</v>
      </c>
      <c r="Z107" s="18">
        <f t="shared" si="32"/>
        <v>26775.749456549998</v>
      </c>
      <c r="AA107" s="1">
        <f t="shared" si="33"/>
        <v>0</v>
      </c>
      <c r="AB107" s="1">
        <f>IF(ISBLANK($AB91), INDEX('Cities &amp; Towns'!$G$4:$G$259, MATCH($A91, 'Cities &amp; Towns'!$A$4:$A$259, 0)), $AB91)</f>
        <v>29.24981885</v>
      </c>
      <c r="AC107" s="1">
        <f t="shared" si="37"/>
        <v>0</v>
      </c>
      <c r="AD107" s="1">
        <f t="shared" si="37"/>
        <v>0</v>
      </c>
      <c r="AE107" s="1">
        <f t="shared" si="37"/>
        <v>0</v>
      </c>
      <c r="AF107" s="1">
        <f t="shared" si="37"/>
        <v>0</v>
      </c>
      <c r="AG107" s="5"/>
      <c r="AI107" s="3">
        <f>INDEX('Cities &amp; Towns'!$Y$4:$Y$259, MATCH($A107, 'Cities &amp; Towns'!$A$4:$A$259, 0))</f>
        <v>0</v>
      </c>
      <c r="AJ107" s="5"/>
      <c r="AL107" s="11">
        <f t="shared" si="4"/>
        <v>1</v>
      </c>
    </row>
    <row r="108" spans="1:38" outlineLevel="1" x14ac:dyDescent="0.25">
      <c r="A108" s="220" t="s">
        <v>52</v>
      </c>
      <c r="B108" s="38">
        <f>IF(ISBLANK($B92), INDEX('Cities &amp; Towns'!$E$4:$E$259, MATCH($A108, 'Cities &amp; Towns'!$A$4:$A$259, 0)), $B92)</f>
        <v>1663</v>
      </c>
      <c r="C108" s="38">
        <f>IF(ISBLANK($C92), INDEX('Cities &amp; Towns'!$Q$4:$Q$259, MATCH($A108, 'Cities &amp; Towns'!$A$4:$A$259, 0)), $C92)</f>
        <v>662557.74696000002</v>
      </c>
      <c r="D108" s="38">
        <f xml:space="preserve"> IF(ISBLANK($D55), IF(INDEX('Cities &amp; Towns'!$Z$4:$Z$259, MATCH($A108, 'Cities &amp; Towns'!$A$4:$A$259, 0)) = 0, "", INDEX('Cities &amp; Towns'!$Z$4:$Z$259, MATCH($A108, 'Cities &amp; Towns'!$A$4:$A$259, 0))), $D55)</f>
        <v>1975.9069999999999</v>
      </c>
      <c r="E108" s="177" cm="1">
        <f t="array" ref="E108">IF(ISBLANK(E92), MAX(0, ($E$3-SUM($E$5:$E$56))*(IF($B$3=0, 0, $B$3*$B108/SUM(IF(ISBLANK(E$5:E$56), B$58:B$109, 0))) + IF($C$3=0, 0, $C$3*$C108/SUM(IF(ISBLANK(E$5:E$56), C$58:C$109, 0))) + IF($D$3=0, 0, $D$3*$D108/SUM(IF(ISBLANK(E$5:E$56), D$58:D$109, 0))) + IF(1-SUM($B$3:$D$3)&lt;=0, 0, ((1-SUM($B$3:$D$3))*$Z108/SUM(IF(ISBLANK(E$5:E$56), Z$58:Z$109, 0)))))), E92)</f>
        <v>387.2775272672763</v>
      </c>
      <c r="F108" s="40">
        <f t="shared" si="38"/>
        <v>0.6</v>
      </c>
      <c r="G108" s="40">
        <f t="shared" si="38"/>
        <v>0.1</v>
      </c>
      <c r="H108" s="40">
        <f t="shared" si="38"/>
        <v>0.25</v>
      </c>
      <c r="I108" s="40">
        <f t="shared" si="38"/>
        <v>0</v>
      </c>
      <c r="J108" s="40">
        <f t="shared" si="38"/>
        <v>0</v>
      </c>
      <c r="K108" s="40">
        <f t="shared" si="38"/>
        <v>0.05</v>
      </c>
      <c r="L108" s="44">
        <f t="shared" si="25"/>
        <v>0.25084390945646212</v>
      </c>
      <c r="M108" s="41">
        <f t="shared" si="26"/>
        <v>0.17674395184601358</v>
      </c>
      <c r="N108" s="41">
        <f t="shared" si="27"/>
        <v>2.0585816634849975E-2</v>
      </c>
      <c r="O108" s="41">
        <f t="shared" si="28"/>
        <v>4.9095542179448205E-2</v>
      </c>
      <c r="P108" s="41">
        <f t="shared" si="29"/>
        <v>0</v>
      </c>
      <c r="Q108" s="41">
        <f t="shared" si="30"/>
        <v>0</v>
      </c>
      <c r="R108" s="41">
        <f t="shared" si="31"/>
        <v>4.4185987961503385E-3</v>
      </c>
      <c r="S108" s="44">
        <f t="shared" si="3"/>
        <v>3.3515674833333335</v>
      </c>
      <c r="T108" s="41">
        <f>IF(ISBLANK(T92),AA108/INDEX(Constants!$B$2:$B$8, MATCH(T$2, Constants!$A$2:$A$8, 0)),T92)</f>
        <v>0</v>
      </c>
      <c r="U108" s="41">
        <f>IF(ISBLANK(U92),AB108/INDEX(Constants!$B$2:$B$8, MATCH(U$2, Constants!$A$2:$A$8, 0)),U92)</f>
        <v>3.3515674833333335</v>
      </c>
      <c r="V108" s="41">
        <f>IF(ISBLANK(V92),AC108/INDEX(Constants!$B$2:$B$8, MATCH(V$2, Constants!$A$2:$A$8, 0)),V92)</f>
        <v>0</v>
      </c>
      <c r="W108" s="41">
        <f>IF(ISBLANK(W92),AD108/INDEX(Constants!$B$2:$B$8, MATCH(W$2, Constants!$A$2:$A$8, 0)),W92)</f>
        <v>0</v>
      </c>
      <c r="X108" s="41">
        <f>IF(ISBLANK(X92),AE108/INDEX(Constants!$B$2:$B$8, MATCH(X$2, Constants!$A$2:$A$8, 0)),X92)</f>
        <v>0</v>
      </c>
      <c r="Y108" s="41">
        <f>IF(ISBLANK(Y92),AF108/INDEX(Constants!$B$2:$B$8, MATCH(Y$2, Constants!$A$2:$A$8, 0)),Y92)</f>
        <v>0</v>
      </c>
      <c r="Z108" s="39">
        <f t="shared" si="32"/>
        <v>21012.109404899995</v>
      </c>
      <c r="AA108" s="150">
        <f t="shared" si="33"/>
        <v>0</v>
      </c>
      <c r="AB108" s="150">
        <f>IF(ISBLANK($AB92), INDEX('Cities &amp; Towns'!$G$4:$G$259, MATCH($A92, 'Cities &amp; Towns'!$A$4:$A$259, 0)), $AB92)</f>
        <v>5.0273512250000003</v>
      </c>
      <c r="AC108" s="150">
        <f t="shared" si="37"/>
        <v>0</v>
      </c>
      <c r="AD108" s="150">
        <f t="shared" si="37"/>
        <v>0</v>
      </c>
      <c r="AE108" s="150">
        <f t="shared" si="37"/>
        <v>0</v>
      </c>
      <c r="AF108" s="150">
        <f t="shared" si="37"/>
        <v>0</v>
      </c>
      <c r="AG108" s="43"/>
      <c r="AH108" s="42"/>
      <c r="AI108" s="41" t="str">
        <f>INDEX('Cities &amp; Towns'!$Y$4:$Y$259, MATCH($A108, 'Cities &amp; Towns'!$A$4:$A$259, 0))</f>
        <v/>
      </c>
      <c r="AJ108" s="43"/>
      <c r="AK108" s="42"/>
      <c r="AL108" s="66" t="str">
        <f t="shared" si="4"/>
        <v/>
      </c>
    </row>
    <row r="109" spans="1:38" outlineLevel="1" x14ac:dyDescent="0.25">
      <c r="A109" s="221" t="s">
        <v>16</v>
      </c>
      <c r="B109" s="1">
        <f>IF(ISBLANK($B93), INDEX('Cities &amp; Towns'!$E$4:$E$259, MATCH($A109, 'Cities &amp; Towns'!$A$4:$A$259, 0)), $B93)</f>
        <v>2872</v>
      </c>
      <c r="C109" s="1">
        <f>IF(ISBLANK($C93), INDEX('Cities &amp; Towns'!$Q$4:$Q$259, MATCH($A109, 'Cities &amp; Towns'!$A$4:$A$259, 0)), $C93)</f>
        <v>2783.1111299999998</v>
      </c>
      <c r="D109" s="1">
        <f xml:space="preserve"> IF(ISBLANK($D56), IF(INDEX('Cities &amp; Towns'!$Z$4:$Z$259, MATCH($A109, 'Cities &amp; Towns'!$A$4:$A$259, 0)) = 0, "", INDEX('Cities &amp; Towns'!$Z$4:$Z$259, MATCH($A109, 'Cities &amp; Towns'!$A$4:$A$259, 0))), $D56)</f>
        <v>2932.4650000000001</v>
      </c>
      <c r="E109" s="178" cm="1">
        <f t="array" ref="E109">IF(ISBLANK(E93), MAX(0, ($E$3-SUM($E$5:$E$56))*(IF($B$3=0, 0, $B$3*$B109/SUM(IF(ISBLANK(E$5:E$56), B$58:B$109, 0))) + IF($C$3=0, 0, $C$3*$C109/SUM(IF(ISBLANK(E$5:E$56), C$58:C$109, 0))) + IF($D$3=0, 0, $D$3*$D109/SUM(IF(ISBLANK(E$5:E$56), D$58:D$109, 0))) + IF(1-SUM($B$3:$D$3)&lt;=0, 0, ((1-SUM($B$3:$D$3))*$Z109/SUM(IF(ISBLANK(E$5:E$56), Z$58:Z$109, 0)))))), E93)</f>
        <v>578.81188706092507</v>
      </c>
      <c r="F109" s="47">
        <f t="shared" si="38"/>
        <v>0.6</v>
      </c>
      <c r="G109" s="47">
        <f t="shared" si="38"/>
        <v>0.1</v>
      </c>
      <c r="H109" s="47">
        <f t="shared" si="38"/>
        <v>0.25</v>
      </c>
      <c r="I109" s="47">
        <f t="shared" si="38"/>
        <v>0</v>
      </c>
      <c r="J109" s="47">
        <f t="shared" si="38"/>
        <v>0</v>
      </c>
      <c r="K109" s="47">
        <f t="shared" si="38"/>
        <v>0.05</v>
      </c>
      <c r="L109" s="4">
        <f t="shared" si="25"/>
        <v>0.39819019359462998</v>
      </c>
      <c r="M109" s="3">
        <f t="shared" si="26"/>
        <v>0.26415552954094823</v>
      </c>
      <c r="N109" s="3">
        <f t="shared" si="27"/>
        <v>5.4054239831561303E-2</v>
      </c>
      <c r="O109" s="3">
        <f t="shared" si="28"/>
        <v>7.3376535983596725E-2</v>
      </c>
      <c r="P109" s="3">
        <f t="shared" si="29"/>
        <v>0</v>
      </c>
      <c r="Q109" s="3">
        <f t="shared" si="30"/>
        <v>0</v>
      </c>
      <c r="R109" s="3">
        <f t="shared" si="31"/>
        <v>6.6038882385237039E-3</v>
      </c>
      <c r="S109" s="4">
        <f t="shared" si="3"/>
        <v>26.292795683333335</v>
      </c>
      <c r="T109" s="3">
        <f>IF(ISBLANK(T93),AA109/INDEX(Constants!$B$2:$B$8, MATCH(T$2, Constants!$A$2:$A$8, 0)),T93)</f>
        <v>0</v>
      </c>
      <c r="U109" s="3">
        <f>IF(ISBLANK(U93),AB109/INDEX(Constants!$B$2:$B$8, MATCH(U$2, Constants!$A$2:$A$8, 0)),U93)</f>
        <v>26.292795683333335</v>
      </c>
      <c r="V109" s="3">
        <f>IF(ISBLANK(V93),AC109/INDEX(Constants!$B$2:$B$8, MATCH(V$2, Constants!$A$2:$A$8, 0)),V93)</f>
        <v>0</v>
      </c>
      <c r="W109" s="3">
        <f>IF(ISBLANK(W93),AD109/INDEX(Constants!$B$2:$B$8, MATCH(W$2, Constants!$A$2:$A$8, 0)),W93)</f>
        <v>0</v>
      </c>
      <c r="X109" s="3">
        <f>IF(ISBLANK(X93),AE109/INDEX(Constants!$B$2:$B$8, MATCH(X$2, Constants!$A$2:$A$8, 0)),X93)</f>
        <v>0</v>
      </c>
      <c r="Y109" s="132">
        <f>IF(ISBLANK(Y93),AF109/INDEX(Constants!$B$2:$B$8, MATCH(Y$2, Constants!$A$2:$A$8, 0)),Y93)</f>
        <v>0</v>
      </c>
      <c r="Z109" s="18">
        <f t="shared" si="32"/>
        <v>24861.756774099995</v>
      </c>
      <c r="AA109" s="1">
        <f t="shared" si="33"/>
        <v>0</v>
      </c>
      <c r="AB109" s="1">
        <f>IF(ISBLANK($AB93), INDEX('Cities &amp; Towns'!$G$4:$G$259, MATCH($A93, 'Cities &amp; Towns'!$A$4:$A$259, 0)), $AB93)</f>
        <v>39.439193525</v>
      </c>
      <c r="AC109" s="1">
        <f t="shared" si="37"/>
        <v>0</v>
      </c>
      <c r="AD109" s="1">
        <f t="shared" si="37"/>
        <v>0</v>
      </c>
      <c r="AE109" s="1">
        <f t="shared" si="37"/>
        <v>0</v>
      </c>
      <c r="AF109" s="1">
        <f t="shared" si="37"/>
        <v>0</v>
      </c>
      <c r="AG109" s="5"/>
      <c r="AI109" s="3">
        <f>INDEX('Cities &amp; Towns'!$Y$4:$Y$259, MATCH($A109, 'Cities &amp; Towns'!$A$4:$A$259, 0))</f>
        <v>5.1396030120046165E-3</v>
      </c>
      <c r="AJ109" s="5"/>
      <c r="AL109" s="11">
        <f t="shared" si="4"/>
        <v>1</v>
      </c>
    </row>
    <row r="110" spans="1:38" x14ac:dyDescent="0.25">
      <c r="A110" s="223" t="s">
        <v>855</v>
      </c>
      <c r="B110" s="53">
        <f>SUM(B$58:B$109)</f>
        <v>69594</v>
      </c>
      <c r="C110" s="53">
        <f t="shared" ref="C110:D110" si="39">SUM(C$58:C$109)</f>
        <v>2884945.8074130001</v>
      </c>
      <c r="D110" s="53">
        <f t="shared" si="39"/>
        <v>419005.32399999985</v>
      </c>
      <c r="E110" s="137">
        <f>SUM(E$58:E$109)</f>
        <v>18669.954143424649</v>
      </c>
      <c r="F110" s="138">
        <f t="shared" ref="F110:K110" si="40">SUMPRODUCT($E$58:$E$109, F$58:F$109)</f>
        <v>11201.97248605479</v>
      </c>
      <c r="G110" s="138">
        <f t="shared" si="40"/>
        <v>1866.9954143424648</v>
      </c>
      <c r="H110" s="138">
        <f t="shared" si="40"/>
        <v>4667.4885358561623</v>
      </c>
      <c r="I110" s="138">
        <f t="shared" si="40"/>
        <v>0</v>
      </c>
      <c r="J110" s="138">
        <f t="shared" si="40"/>
        <v>0</v>
      </c>
      <c r="K110" s="139">
        <f t="shared" si="40"/>
        <v>933.49770717123238</v>
      </c>
      <c r="L110" s="133">
        <f t="shared" ref="L110:Y110" si="41">SUM(L$58:L$109)</f>
        <v>12.570172831373586</v>
      </c>
      <c r="M110" s="134">
        <f t="shared" si="41"/>
        <v>8.5205085339625128</v>
      </c>
      <c r="N110" s="134">
        <f t="shared" si="41"/>
        <v>1.4698436579613174</v>
      </c>
      <c r="O110" s="134">
        <f t="shared" si="41"/>
        <v>2.3668079261006976</v>
      </c>
      <c r="P110" s="134">
        <f t="shared" si="41"/>
        <v>0</v>
      </c>
      <c r="Q110" s="134">
        <f t="shared" si="41"/>
        <v>0</v>
      </c>
      <c r="R110" s="135">
        <f t="shared" si="41"/>
        <v>0.21301271334906274</v>
      </c>
      <c r="S110" s="133">
        <f t="shared" si="41"/>
        <v>814.44506580333336</v>
      </c>
      <c r="T110" s="134">
        <f t="shared" si="41"/>
        <v>0</v>
      </c>
      <c r="U110" s="134">
        <f t="shared" si="41"/>
        <v>814.44506580333336</v>
      </c>
      <c r="V110" s="134">
        <f t="shared" si="41"/>
        <v>0</v>
      </c>
      <c r="W110" s="134">
        <f t="shared" si="41"/>
        <v>0</v>
      </c>
      <c r="X110" s="134">
        <f t="shared" si="41"/>
        <v>0</v>
      </c>
      <c r="Y110" s="135">
        <f t="shared" si="41"/>
        <v>0</v>
      </c>
      <c r="Z110" s="151">
        <f t="shared" ref="Z110:AF110" si="42">SUM(Z$58:Z$109)</f>
        <v>1195140.7293068399</v>
      </c>
      <c r="AA110" s="152">
        <f t="shared" si="42"/>
        <v>0</v>
      </c>
      <c r="AB110" s="152">
        <f t="shared" si="42"/>
        <v>1221.6675987050003</v>
      </c>
      <c r="AC110" s="152">
        <f t="shared" si="42"/>
        <v>0</v>
      </c>
      <c r="AD110" s="152">
        <f t="shared" si="42"/>
        <v>0</v>
      </c>
      <c r="AE110" s="152">
        <f t="shared" si="42"/>
        <v>0</v>
      </c>
      <c r="AF110" s="153">
        <f t="shared" si="42"/>
        <v>0</v>
      </c>
      <c r="AG110" s="20"/>
      <c r="AH110" s="20"/>
      <c r="AI110" s="20"/>
      <c r="AJ110" s="20"/>
      <c r="AK110" s="20"/>
      <c r="AL110" s="20"/>
    </row>
    <row r="111" spans="1:38" x14ac:dyDescent="0.25">
      <c r="A111" s="224" t="s">
        <v>1570</v>
      </c>
    </row>
    <row r="112" spans="1:38" x14ac:dyDescent="0.25">
      <c r="L112" s="3"/>
      <c r="M112" s="3"/>
      <c r="N112" s="3"/>
    </row>
    <row r="113" spans="18:18" x14ac:dyDescent="0.25">
      <c r="R113" s="154"/>
    </row>
  </sheetData>
  <sheetProtection algorithmName="SHA-512" hashValue="jv4xULLzTLILDcSa88850IyRPSE4OJ+E3RdIKWpmxUBgPg8HpDRvJ5iM8YNtnz5YTlHQYsgD5F+lpHeg06VupA==" saltValue="hNDAKAI/RPK8/brug1+LOQ==" spinCount="100000" sheet="1" autoFilter="0"/>
  <conditionalFormatting sqref="AH3 L3">
    <cfRule type="expression" dxfId="86" priority="5">
      <formula>IF($AH$3&lt;$L$3, TRUE, FALSE)</formula>
    </cfRule>
  </conditionalFormatting>
  <conditionalFormatting sqref="F3:K3 F58:K109">
    <cfRule type="expression" dxfId="85" priority="6">
      <formula>IF(SUM($F3:$K3)&lt;&gt;1, TRUE, FALSE)</formula>
    </cfRule>
  </conditionalFormatting>
  <conditionalFormatting sqref="F5:K56">
    <cfRule type="expression" dxfId="84" priority="7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AI58:AI109">
    <cfRule type="expression" dxfId="83" priority="8">
      <formula>IF($L58&gt;$AI58, TRUE, FALSE)</formula>
    </cfRule>
  </conditionalFormatting>
  <conditionalFormatting sqref="M5:R56">
    <cfRule type="expression" dxfId="82" priority="4">
      <formula>IF(COUNTBLANK($M5:$R5)&lt;5,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L58:L109">
    <cfRule type="expression" dxfId="81" priority="3">
      <formula>IF(ABS(SUM($L$120:$L$171)-$L$3)&gt;=1, FALSE, FALSE)</formula>
    </cfRule>
  </conditionalFormatting>
  <conditionalFormatting sqref="L58:L109">
    <cfRule type="expression" dxfId="80" priority="1">
      <formula>IF($L58&gt;$AI58, TRUE, FALSE)</formula>
    </cfRule>
  </conditionalFormatting>
  <conditionalFormatting sqref="O58:R109 L58:M109">
    <cfRule type="expression" dxfId="79" priority="2">
      <formula>IF((L58-S58)&gt;=0.05, TRUE, FALSE)</formula>
    </cfRule>
  </conditionalFormatting>
  <conditionalFormatting sqref="S58:U109">
    <cfRule type="expression" dxfId="78" priority="9">
      <formula>IF((L58-S58)&gt;=0.05, TRUE, FALSE)</formula>
    </cfRule>
  </conditionalFormatting>
  <conditionalFormatting sqref="N58:N109">
    <cfRule type="expression" dxfId="77" priority="10">
      <formula>IF((N58-V58)&gt;=0.05, TRUE, FALSE)</formula>
    </cfRule>
  </conditionalFormatting>
  <conditionalFormatting sqref="V58:Y109">
    <cfRule type="expression" dxfId="76" priority="11">
      <formula>IF((N58-V58)&gt;=0.05, TRUE, FALSE)</formula>
    </cfRule>
  </conditionalFormatting>
  <conditionalFormatting sqref="E3 M3:R3 E5:E56 M5:R56">
    <cfRule type="expression" dxfId="75" priority="12">
      <formula>IF(OR(SUM(E$5:E$56)&gt;E$3, AND(COUNTBLANK(E$5:E$56)=0, ABS(SUM(E$5:E$56)-E$3)&gt;=1)), IF(ISBLANK(E3), FALSE, TRUE), FALSE)</formula>
    </cfRule>
  </conditionalFormatting>
  <conditionalFormatting sqref="L3">
    <cfRule type="expression" dxfId="74" priority="13">
      <formula>IF(ABS(SUM($L$58:$L$109)-$L$3)&gt;=1, FALSE, FALSE)</formula>
    </cfRule>
  </conditionalFormatting>
  <conditionalFormatting sqref="O3:R3 L3:M3">
    <cfRule type="expression" dxfId="73" priority="14">
      <formula>IF(L$3&gt;S$110, TRUE, FALSE)</formula>
    </cfRule>
  </conditionalFormatting>
  <conditionalFormatting sqref="S110:U110">
    <cfRule type="expression" dxfId="72" priority="15">
      <formula>IF(S$110&lt;L$3, TRUE, FALSE)</formula>
    </cfRule>
  </conditionalFormatting>
  <conditionalFormatting sqref="N3">
    <cfRule type="expression" dxfId="71" priority="16">
      <formula>IF(N$3&gt;V$110, TRUE, FALSE)</formula>
    </cfRule>
  </conditionalFormatting>
  <conditionalFormatting sqref="V110:Y110">
    <cfRule type="expression" dxfId="70" priority="17">
      <formula>IF(V$110&lt;N$3, TRUE, FALSE)</formula>
    </cfRule>
  </conditionalFormatting>
  <conditionalFormatting sqref="D3 D5:D56">
    <cfRule type="expression" dxfId="69" priority="18">
      <formula>IF(AND($D$3&lt;&gt;0, ISBLANK($D$5:$D$56)), TRUE, FALSE)</formula>
    </cfRule>
  </conditionalFormatting>
  <dataValidations count="2">
    <dataValidation type="custom" allowBlank="1" showInputMessage="1" showErrorMessage="1" sqref="D3" xr:uid="{E88D0966-74FA-4752-B72D-11E489DE09BA}">
      <formula1>IF(OR(SUM($B$3:$D$3)&lt;0, SUM($B$3:$D$3)&gt;1), FALSE, TRUE)</formula1>
    </dataValidation>
    <dataValidation type="custom" allowBlank="1" showInputMessage="1" showErrorMessage="1" sqref="B3:C3" xr:uid="{6CFE0CB0-AFCC-427C-8BAB-873089B8AECB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5F42539-C297-4346-947F-5EEF103F1C25}">
          <x14:formula1>
            <xm:f>RPCs!$A$2:$A$12</xm:f>
          </x14:formula1>
          <xm:sqref>B1</xm:sqref>
        </x14:dataValidation>
        <x14:dataValidation type="list" allowBlank="1" showInputMessage="1" showErrorMessage="1" xr:uid="{957CB387-4E51-4B57-BC15-84EE7D3067AC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D4BB0C3F-A8A4-4905-ADEE-657416F94988}">
          <x14:formula1>
            <xm:f>'VT Generation Targets'!$B$1:$D$1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20800-E826-4E9B-BBAD-17C5671DD552}">
  <sheetPr codeName="Sheet40"/>
  <dimension ref="A1:AL6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outlineLevelRow="1" outlineLevelCol="1" x14ac:dyDescent="0.25"/>
  <cols>
    <col min="1" max="1" width="18.5703125" bestFit="1" customWidth="1"/>
    <col min="2" max="4" width="18.5703125" customWidth="1"/>
    <col min="6" max="11" width="8.85546875" customWidth="1" outlineLevel="1"/>
    <col min="13" max="18" width="8.85546875" customWidth="1" outlineLevel="1"/>
    <col min="20" max="25" width="8.85546875" customWidth="1" outlineLevel="1"/>
    <col min="27" max="32" width="8.85546875" customWidth="1" outlineLevel="1"/>
    <col min="33" max="33" width="12" customWidth="1"/>
    <col min="34" max="35" width="12" customWidth="1" outlineLevel="1"/>
    <col min="36" max="36" width="12" customWidth="1"/>
    <col min="37" max="38" width="12" customWidth="1" outlineLevel="1"/>
  </cols>
  <sheetData>
    <row r="1" spans="1:38" ht="14.45" customHeight="1" x14ac:dyDescent="0.25">
      <c r="A1" s="103" t="s">
        <v>1082</v>
      </c>
      <c r="B1" s="101" t="s">
        <v>283</v>
      </c>
      <c r="C1" s="125">
        <f>INDEX(RPCs!$H$2:$H$12, MATCH($B$1, RPCs!$A$2:$A$12, 0))</f>
        <v>115201.96721999999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171833.42653124378</v>
      </c>
      <c r="E1" s="266" t="s">
        <v>954</v>
      </c>
      <c r="F1" s="267"/>
      <c r="G1" s="267"/>
      <c r="H1" s="267"/>
      <c r="I1" s="267"/>
      <c r="J1" s="267"/>
      <c r="K1" s="268" t="s">
        <v>1086</v>
      </c>
      <c r="L1" s="269" t="s">
        <v>957</v>
      </c>
      <c r="M1" s="269"/>
      <c r="N1" s="269"/>
      <c r="O1" s="269"/>
      <c r="P1" s="269"/>
      <c r="Q1" s="269"/>
      <c r="R1" s="270" t="s">
        <v>1084</v>
      </c>
      <c r="S1" s="269" t="s">
        <v>1044</v>
      </c>
      <c r="T1" s="269"/>
      <c r="U1" s="269"/>
      <c r="V1" s="269"/>
      <c r="W1" s="269"/>
      <c r="X1" s="269"/>
      <c r="Y1" s="270" t="s">
        <v>1085</v>
      </c>
      <c r="Z1" s="271" t="s">
        <v>854</v>
      </c>
      <c r="AA1" s="271"/>
      <c r="AB1" s="271"/>
      <c r="AC1" s="271"/>
      <c r="AD1" s="271"/>
      <c r="AE1" s="271"/>
      <c r="AF1" s="272" t="s">
        <v>1087</v>
      </c>
      <c r="AG1" s="273" t="s">
        <v>955</v>
      </c>
      <c r="AH1" s="269"/>
      <c r="AI1" s="274"/>
      <c r="AJ1" s="275" t="s">
        <v>848</v>
      </c>
      <c r="AK1" s="275"/>
      <c r="AL1" s="276"/>
    </row>
    <row r="2" spans="1:38" ht="45" x14ac:dyDescent="0.25">
      <c r="A2" s="102" t="s">
        <v>1080</v>
      </c>
      <c r="B2" s="277" t="str">
        <f>CONCATENATE("Land Multiplier: 
", TEXT(MAX(0, 1-SUM($B$3:$D$3)),"0.0%"))</f>
        <v>Land Multiplier: 
50.0%</v>
      </c>
      <c r="C2" s="278" t="s">
        <v>1529</v>
      </c>
      <c r="D2" s="278" t="s">
        <v>1528</v>
      </c>
      <c r="E2" s="279" t="s">
        <v>1042</v>
      </c>
      <c r="F2" s="280" t="s">
        <v>842</v>
      </c>
      <c r="G2" s="280" t="s">
        <v>1138</v>
      </c>
      <c r="H2" s="280" t="s">
        <v>947</v>
      </c>
      <c r="I2" s="280" t="s">
        <v>840</v>
      </c>
      <c r="J2" s="280" t="s">
        <v>839</v>
      </c>
      <c r="K2" s="280" t="s">
        <v>946</v>
      </c>
      <c r="L2" s="281" t="s">
        <v>1043</v>
      </c>
      <c r="M2" s="282" t="s">
        <v>842</v>
      </c>
      <c r="N2" s="282" t="s">
        <v>1138</v>
      </c>
      <c r="O2" s="282" t="s">
        <v>947</v>
      </c>
      <c r="P2" s="282" t="s">
        <v>840</v>
      </c>
      <c r="Q2" s="282" t="s">
        <v>839</v>
      </c>
      <c r="R2" s="282" t="s">
        <v>946</v>
      </c>
      <c r="S2" s="281" t="s">
        <v>1044</v>
      </c>
      <c r="T2" s="283" t="s">
        <v>842</v>
      </c>
      <c r="U2" s="283" t="s">
        <v>1138</v>
      </c>
      <c r="V2" s="283" t="s">
        <v>947</v>
      </c>
      <c r="W2" s="283" t="s">
        <v>840</v>
      </c>
      <c r="X2" s="283" t="s">
        <v>839</v>
      </c>
      <c r="Y2" s="283" t="s">
        <v>946</v>
      </c>
      <c r="Z2" s="284" t="s">
        <v>854</v>
      </c>
      <c r="AA2" s="285" t="s">
        <v>842</v>
      </c>
      <c r="AB2" s="285" t="s">
        <v>1138</v>
      </c>
      <c r="AC2" s="285" t="s">
        <v>947</v>
      </c>
      <c r="AD2" s="285" t="s">
        <v>840</v>
      </c>
      <c r="AE2" s="285" t="s">
        <v>839</v>
      </c>
      <c r="AF2" s="285" t="s">
        <v>946</v>
      </c>
      <c r="AG2" s="281" t="s">
        <v>956</v>
      </c>
      <c r="AH2" s="282" t="s">
        <v>846</v>
      </c>
      <c r="AI2" s="286" t="s">
        <v>847</v>
      </c>
      <c r="AJ2" s="287" t="s">
        <v>948</v>
      </c>
      <c r="AK2" s="287" t="s">
        <v>938</v>
      </c>
      <c r="AL2" s="288" t="s">
        <v>939</v>
      </c>
    </row>
    <row r="3" spans="1:38" x14ac:dyDescent="0.25">
      <c r="A3" s="218" t="s">
        <v>1530</v>
      </c>
      <c r="B3" s="309">
        <v>0.5</v>
      </c>
      <c r="C3" s="309">
        <v>0</v>
      </c>
      <c r="D3" s="309">
        <v>0</v>
      </c>
      <c r="E3" s="104">
        <v>387962</v>
      </c>
      <c r="F3" s="105">
        <v>0.80100000000000005</v>
      </c>
      <c r="G3" s="105">
        <v>0.1</v>
      </c>
      <c r="H3" s="105">
        <v>2.1000000000000001E-2</v>
      </c>
      <c r="I3" s="105">
        <v>0</v>
      </c>
      <c r="J3" s="105">
        <v>7.8E-2</v>
      </c>
      <c r="K3" s="105">
        <v>0</v>
      </c>
      <c r="L3" s="289">
        <f>SUM($M3:$R3)</f>
        <v>276.10923722548387</v>
      </c>
      <c r="M3" s="290">
        <f>F$60/INDEX(Constants!$D$2:$D$8, MATCH(M$2, Constants!$A$2:$A$8, 0))</f>
        <v>236.49738356164391</v>
      </c>
      <c r="N3" s="290">
        <f>G$60/INDEX(Constants!$D$2:$D$8, MATCH(N$2, Constants!$A$2:$A$8, 0))</f>
        <v>30.543378995433798</v>
      </c>
      <c r="O3" s="290">
        <f>H$60/INDEX(Constants!$D$2:$D$8, MATCH(O$2, Constants!$A$2:$A$8, 0))</f>
        <v>4.1335372907153731</v>
      </c>
      <c r="P3" s="290">
        <f>I$60/INDEX(Constants!$D$2:$D$8, MATCH(P$2, Constants!$A$2:$A$8, 0))</f>
        <v>0</v>
      </c>
      <c r="Q3" s="290">
        <f>J$60/INDEX(Constants!$D$2:$D$8, MATCH(Q$2, Constants!$A$2:$A$8, 0))</f>
        <v>4.934937377690801</v>
      </c>
      <c r="R3" s="290">
        <f>K$60/INDEX(Constants!$D$2:$D$8, MATCH(R$2, Constants!$A$2:$A$8, 0))</f>
        <v>0</v>
      </c>
      <c r="S3" s="291">
        <f>SUM($T3:$Y3)</f>
        <v>0</v>
      </c>
      <c r="T3" s="290">
        <f>AA3/INDEX(Constants!$B$2:$B$8, MATCH(T$2, Constants!$A$2:$A$8, 0))</f>
        <v>0</v>
      </c>
      <c r="U3" s="290">
        <f>AB3/INDEX(Constants!$B$2:$B$8, MATCH(U$2, Constants!$A$2:$A$8, 0))</f>
        <v>0</v>
      </c>
      <c r="V3" s="290">
        <f>AC3/INDEX(Constants!$B$2:$B$8, MATCH(V$2, Constants!$A$2:$A$8, 0))</f>
        <v>0</v>
      </c>
      <c r="W3" s="290">
        <f>AD3/INDEX(Constants!$B$2:$B$8, MATCH(W$2, Constants!$A$2:$A$8, 0))</f>
        <v>0</v>
      </c>
      <c r="X3" s="290">
        <f>AE3/INDEX(Constants!$B$2:$B$8, MATCH(X$2, Constants!$A$2:$A$8, 0))</f>
        <v>0</v>
      </c>
      <c r="Y3" s="292">
        <f>AF3/INDEX(Constants!$B$2:$B$8, MATCH(Y$2, Constants!$A$2:$A$8, 0))</f>
        <v>0</v>
      </c>
      <c r="Z3" s="293">
        <f t="shared" ref="Z3:AF3" si="0">SUM(Z$5:Z$31)</f>
        <v>583733.76000000001</v>
      </c>
      <c r="AA3" s="294">
        <f t="shared" si="0"/>
        <v>0</v>
      </c>
      <c r="AB3" s="295">
        <f t="shared" si="0"/>
        <v>0</v>
      </c>
      <c r="AC3" s="295">
        <f t="shared" si="0"/>
        <v>0</v>
      </c>
      <c r="AD3" s="295">
        <f t="shared" si="0"/>
        <v>0</v>
      </c>
      <c r="AE3" s="295">
        <f t="shared" si="0"/>
        <v>0</v>
      </c>
      <c r="AF3" s="296">
        <f t="shared" si="0"/>
        <v>0</v>
      </c>
      <c r="AG3" s="247">
        <f>MIN($AH3:$AI3)</f>
        <v>8.6</v>
      </c>
      <c r="AH3" s="248">
        <f>INDEX(RPCs!$F$2:$F$12, MATCH($B$1, RPCs!$A$2:$A$12, 0))</f>
        <v>8.6</v>
      </c>
      <c r="AI3" s="248">
        <f>SUM($AI$33:$AI$46)</f>
        <v>133.68345402423236</v>
      </c>
      <c r="AJ3" s="297">
        <f ca="1">SUM($AK3:$AL3)*1000000</f>
        <v>105200000</v>
      </c>
      <c r="AK3" s="221">
        <f ca="1">IF($L$3&lt;$AH$3, 0, SUMIF(OFFSET(Transmission!$K$2, 0, MATCH($B$1, Transmission!$K$1:$U$1, 0)-1, 26, 1), "x", Transmission!$H$2:$H$27))</f>
        <v>93.2</v>
      </c>
      <c r="AL3" s="252">
        <f>SUM($AL$33:$AL$46)</f>
        <v>12</v>
      </c>
    </row>
    <row r="4" spans="1:38" x14ac:dyDescent="0.25">
      <c r="A4" s="219" t="s">
        <v>849</v>
      </c>
      <c r="B4" s="219" t="s">
        <v>850</v>
      </c>
      <c r="C4" s="298" t="s">
        <v>1532</v>
      </c>
      <c r="D4" s="299" t="s">
        <v>1531</v>
      </c>
      <c r="E4" s="300" t="s">
        <v>1091</v>
      </c>
      <c r="F4" s="301"/>
      <c r="G4" s="301"/>
      <c r="H4" s="301"/>
      <c r="I4" s="301"/>
      <c r="J4" s="301"/>
      <c r="K4" s="301"/>
      <c r="L4" s="300" t="s">
        <v>1091</v>
      </c>
      <c r="M4" s="301"/>
      <c r="N4" s="301"/>
      <c r="O4" s="301"/>
      <c r="P4" s="301"/>
      <c r="Q4" s="301"/>
      <c r="R4" s="301"/>
      <c r="S4" s="300" t="s">
        <v>1091</v>
      </c>
      <c r="T4" s="302"/>
      <c r="U4" s="302"/>
      <c r="V4" s="302"/>
      <c r="W4" s="302"/>
      <c r="X4" s="302"/>
      <c r="Y4" s="303"/>
      <c r="Z4" s="300" t="s">
        <v>1089</v>
      </c>
      <c r="AA4" s="300"/>
      <c r="AB4" s="302"/>
      <c r="AC4" s="301"/>
      <c r="AD4" s="301"/>
      <c r="AE4" s="301"/>
      <c r="AF4" s="304"/>
      <c r="AG4" s="305" t="s">
        <v>940</v>
      </c>
      <c r="AH4" s="306"/>
      <c r="AI4" s="306"/>
      <c r="AJ4" s="307"/>
      <c r="AK4" s="306"/>
      <c r="AL4" s="308"/>
    </row>
    <row r="5" spans="1:38" outlineLevel="1" x14ac:dyDescent="0.25">
      <c r="A5" s="220" t="s">
        <v>77</v>
      </c>
      <c r="B5" s="106"/>
      <c r="C5" s="106"/>
      <c r="D5" s="106"/>
      <c r="E5" s="174"/>
      <c r="F5" s="107"/>
      <c r="G5" s="107"/>
      <c r="H5" s="107"/>
      <c r="I5" s="107"/>
      <c r="J5" s="107"/>
      <c r="K5" s="107"/>
      <c r="L5" s="118"/>
      <c r="M5" s="119"/>
      <c r="N5" s="11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>
        <f>IF(SUM($AA5:$AF5)&lt;&gt;0, SUM($AA5:$AF5), 640*INDEX('Cities &amp; Towns'!$F$4:$F$259, MATCH($A5, 'Cities &amp; Towns'!$A$4:$A$259, 0)))</f>
        <v>28160</v>
      </c>
      <c r="AA5" s="213"/>
      <c r="AB5" s="213"/>
      <c r="AC5" s="213"/>
      <c r="AD5" s="213"/>
      <c r="AE5" s="213"/>
      <c r="AF5" s="214"/>
      <c r="AG5" s="110"/>
      <c r="AH5" s="111"/>
      <c r="AI5" s="122"/>
      <c r="AJ5" s="110"/>
      <c r="AK5" s="111"/>
      <c r="AL5" s="123"/>
    </row>
    <row r="6" spans="1:38" outlineLevel="1" x14ac:dyDescent="0.25">
      <c r="A6" s="221" t="s">
        <v>78</v>
      </c>
      <c r="B6" s="112"/>
      <c r="C6" s="112"/>
      <c r="D6" s="112"/>
      <c r="E6" s="175"/>
      <c r="F6" s="120"/>
      <c r="G6" s="120"/>
      <c r="H6" s="120"/>
      <c r="I6" s="120"/>
      <c r="J6" s="120"/>
      <c r="K6" s="120"/>
      <c r="L6" s="114"/>
      <c r="M6" s="115"/>
      <c r="N6" s="115"/>
      <c r="O6" s="115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>
        <f>IF(SUM($AA6:$AF6)&lt;&gt;0, SUM($AA6:$AF6), 640*INDEX('Cities &amp; Towns'!$F$4:$F$259, MATCH($A6, 'Cities &amp; Towns'!$A$4:$A$259, 0)))</f>
        <v>25664</v>
      </c>
      <c r="AA6" s="215"/>
      <c r="AB6" s="215"/>
      <c r="AC6" s="215"/>
      <c r="AD6" s="215"/>
      <c r="AE6" s="215"/>
      <c r="AF6" s="216"/>
      <c r="AG6" s="116"/>
      <c r="AH6" s="117"/>
      <c r="AI6" s="124"/>
      <c r="AJ6" s="116"/>
      <c r="AK6" s="117"/>
      <c r="AL6" s="124"/>
    </row>
    <row r="7" spans="1:38" outlineLevel="1" x14ac:dyDescent="0.25">
      <c r="A7" s="220" t="s">
        <v>79</v>
      </c>
      <c r="B7" s="106"/>
      <c r="C7" s="106"/>
      <c r="D7" s="106"/>
      <c r="E7" s="174"/>
      <c r="F7" s="107"/>
      <c r="G7" s="107"/>
      <c r="H7" s="107"/>
      <c r="I7" s="107"/>
      <c r="J7" s="107"/>
      <c r="K7" s="107"/>
      <c r="L7" s="118"/>
      <c r="M7" s="119"/>
      <c r="N7" s="119"/>
      <c r="O7" s="109"/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>
        <f>IF(SUM($AA7:$AF7)&lt;&gt;0, SUM($AA7:$AF7), 640*INDEX('Cities &amp; Towns'!$F$4:$F$259, MATCH($A7, 'Cities &amp; Towns'!$A$4:$A$259, 0)))</f>
        <v>24960</v>
      </c>
      <c r="AA7" s="213"/>
      <c r="AB7" s="213"/>
      <c r="AC7" s="213"/>
      <c r="AD7" s="213"/>
      <c r="AE7" s="213"/>
      <c r="AF7" s="214"/>
      <c r="AG7" s="110"/>
      <c r="AH7" s="111"/>
      <c r="AI7" s="122"/>
      <c r="AJ7" s="110"/>
      <c r="AK7" s="111"/>
      <c r="AL7" s="123"/>
    </row>
    <row r="8" spans="1:38" outlineLevel="1" x14ac:dyDescent="0.25">
      <c r="A8" s="221" t="s">
        <v>80</v>
      </c>
      <c r="B8" s="112"/>
      <c r="C8" s="112"/>
      <c r="D8" s="112"/>
      <c r="E8" s="175"/>
      <c r="F8" s="120"/>
      <c r="G8" s="120"/>
      <c r="H8" s="120"/>
      <c r="I8" s="120"/>
      <c r="J8" s="120"/>
      <c r="K8" s="120"/>
      <c r="L8" s="114"/>
      <c r="M8" s="115"/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>
        <f>IF(SUM($AA8:$AF8)&lt;&gt;0, SUM($AA8:$AF8), 640*INDEX('Cities &amp; Towns'!$F$4:$F$259, MATCH($A8, 'Cities &amp; Towns'!$A$4:$A$259, 0)))</f>
        <v>46720</v>
      </c>
      <c r="AA8" s="215"/>
      <c r="AB8" s="215"/>
      <c r="AC8" s="215"/>
      <c r="AD8" s="215"/>
      <c r="AE8" s="215"/>
      <c r="AF8" s="216"/>
      <c r="AG8" s="116"/>
      <c r="AH8" s="117"/>
      <c r="AI8" s="124"/>
      <c r="AJ8" s="116"/>
      <c r="AK8" s="117"/>
      <c r="AL8" s="124"/>
    </row>
    <row r="9" spans="1:38" outlineLevel="1" x14ac:dyDescent="0.25">
      <c r="A9" s="220" t="s">
        <v>81</v>
      </c>
      <c r="B9" s="106"/>
      <c r="C9" s="106"/>
      <c r="D9" s="106"/>
      <c r="E9" s="174"/>
      <c r="F9" s="107"/>
      <c r="G9" s="107"/>
      <c r="H9" s="107"/>
      <c r="I9" s="107"/>
      <c r="J9" s="107"/>
      <c r="K9" s="107"/>
      <c r="L9" s="118"/>
      <c r="M9" s="119"/>
      <c r="N9" s="11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>
        <f>IF(SUM($AA9:$AF9)&lt;&gt;0, SUM($AA9:$AF9), 640*INDEX('Cities &amp; Towns'!$F$4:$F$259, MATCH($A9, 'Cities &amp; Towns'!$A$4:$A$259, 0)))</f>
        <v>20224</v>
      </c>
      <c r="AA9" s="213"/>
      <c r="AB9" s="213"/>
      <c r="AC9" s="213"/>
      <c r="AD9" s="213"/>
      <c r="AE9" s="213"/>
      <c r="AF9" s="214"/>
      <c r="AG9" s="110"/>
      <c r="AH9" s="111"/>
      <c r="AI9" s="122"/>
      <c r="AJ9" s="110"/>
      <c r="AK9" s="111"/>
      <c r="AL9" s="123"/>
    </row>
    <row r="10" spans="1:38" outlineLevel="1" x14ac:dyDescent="0.25">
      <c r="A10" s="221" t="s">
        <v>82</v>
      </c>
      <c r="B10" s="112"/>
      <c r="C10" s="112"/>
      <c r="D10" s="112"/>
      <c r="E10" s="175"/>
      <c r="F10" s="120"/>
      <c r="G10" s="120"/>
      <c r="H10" s="120"/>
      <c r="I10" s="120"/>
      <c r="J10" s="120"/>
      <c r="K10" s="120"/>
      <c r="L10" s="114"/>
      <c r="M10" s="115"/>
      <c r="N10" s="115"/>
      <c r="O10" s="115"/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>
        <f>IF(SUM($AA10:$AF10)&lt;&gt;0, SUM($AA10:$AF10), 640*INDEX('Cities &amp; Towns'!$F$4:$F$259, MATCH($A10, 'Cities &amp; Towns'!$A$4:$A$259, 0)))</f>
        <v>26496</v>
      </c>
      <c r="AA10" s="215"/>
      <c r="AB10" s="215"/>
      <c r="AC10" s="215"/>
      <c r="AD10" s="215"/>
      <c r="AE10" s="215"/>
      <c r="AF10" s="216"/>
      <c r="AG10" s="116"/>
      <c r="AH10" s="117"/>
      <c r="AI10" s="124"/>
      <c r="AJ10" s="116"/>
      <c r="AK10" s="117"/>
      <c r="AL10" s="124"/>
    </row>
    <row r="11" spans="1:38" outlineLevel="1" x14ac:dyDescent="0.25">
      <c r="A11" s="220" t="s">
        <v>83</v>
      </c>
      <c r="B11" s="106"/>
      <c r="C11" s="106"/>
      <c r="D11" s="106"/>
      <c r="E11" s="174"/>
      <c r="F11" s="107"/>
      <c r="G11" s="107"/>
      <c r="H11" s="107"/>
      <c r="I11" s="107"/>
      <c r="J11" s="107"/>
      <c r="K11" s="107"/>
      <c r="L11" s="118"/>
      <c r="M11" s="119"/>
      <c r="N11" s="119"/>
      <c r="O11" s="109"/>
      <c r="P11" s="109"/>
      <c r="Q11" s="109"/>
      <c r="R11" s="109"/>
      <c r="S11" s="110"/>
      <c r="T11" s="111"/>
      <c r="U11" s="111"/>
      <c r="V11" s="111"/>
      <c r="W11" s="111"/>
      <c r="X11" s="111"/>
      <c r="Y11" s="111"/>
      <c r="Z11" s="147">
        <f>IF(SUM($AA11:$AF11)&lt;&gt;0, SUM($AA11:$AF11), 640*INDEX('Cities &amp; Towns'!$F$4:$F$259, MATCH($A11, 'Cities &amp; Towns'!$A$4:$A$259, 0)))</f>
        <v>11164.16</v>
      </c>
      <c r="AA11" s="213"/>
      <c r="AB11" s="213"/>
      <c r="AC11" s="213"/>
      <c r="AD11" s="213"/>
      <c r="AE11" s="213"/>
      <c r="AF11" s="214"/>
      <c r="AG11" s="110"/>
      <c r="AH11" s="111"/>
      <c r="AI11" s="122"/>
      <c r="AJ11" s="110"/>
      <c r="AK11" s="111"/>
      <c r="AL11" s="123"/>
    </row>
    <row r="12" spans="1:38" outlineLevel="1" x14ac:dyDescent="0.25">
      <c r="A12" s="221" t="s">
        <v>84</v>
      </c>
      <c r="B12" s="112"/>
      <c r="C12" s="112"/>
      <c r="D12" s="112"/>
      <c r="E12" s="175"/>
      <c r="F12" s="120"/>
      <c r="G12" s="120"/>
      <c r="H12" s="120"/>
      <c r="I12" s="120"/>
      <c r="J12" s="120"/>
      <c r="K12" s="120"/>
      <c r="L12" s="114"/>
      <c r="M12" s="115"/>
      <c r="N12" s="115"/>
      <c r="O12" s="115"/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>
        <f>IF(SUM($AA12:$AF12)&lt;&gt;0, SUM($AA12:$AF12), 640*INDEX('Cities &amp; Towns'!$F$4:$F$259, MATCH($A12, 'Cities &amp; Towns'!$A$4:$A$259, 0)))</f>
        <v>17600</v>
      </c>
      <c r="AA12" s="215"/>
      <c r="AB12" s="215"/>
      <c r="AC12" s="215"/>
      <c r="AD12" s="215"/>
      <c r="AE12" s="215"/>
      <c r="AF12" s="216"/>
      <c r="AG12" s="116"/>
      <c r="AH12" s="117"/>
      <c r="AI12" s="124"/>
      <c r="AJ12" s="116"/>
      <c r="AK12" s="117"/>
      <c r="AL12" s="124"/>
    </row>
    <row r="13" spans="1:38" outlineLevel="1" x14ac:dyDescent="0.25">
      <c r="A13" s="220" t="s">
        <v>85</v>
      </c>
      <c r="B13" s="106"/>
      <c r="C13" s="106"/>
      <c r="D13" s="106"/>
      <c r="E13" s="174"/>
      <c r="F13" s="107"/>
      <c r="G13" s="107"/>
      <c r="H13" s="107"/>
      <c r="I13" s="107"/>
      <c r="J13" s="107"/>
      <c r="K13" s="107"/>
      <c r="L13" s="118"/>
      <c r="M13" s="119"/>
      <c r="N13" s="119"/>
      <c r="O13" s="109"/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>
        <f>IF(SUM($AA13:$AF13)&lt;&gt;0, SUM($AA13:$AF13), 640*INDEX('Cities &amp; Towns'!$F$4:$F$259, MATCH($A13, 'Cities &amp; Towns'!$A$4:$A$259, 0)))</f>
        <v>13632</v>
      </c>
      <c r="AA13" s="213"/>
      <c r="AB13" s="213"/>
      <c r="AC13" s="213"/>
      <c r="AD13" s="213"/>
      <c r="AE13" s="213"/>
      <c r="AF13" s="214"/>
      <c r="AG13" s="110"/>
      <c r="AH13" s="111"/>
      <c r="AI13" s="122"/>
      <c r="AJ13" s="110"/>
      <c r="AK13" s="111"/>
      <c r="AL13" s="123"/>
    </row>
    <row r="14" spans="1:38" outlineLevel="1" x14ac:dyDescent="0.25">
      <c r="A14" s="221" t="s">
        <v>86</v>
      </c>
      <c r="B14" s="112"/>
      <c r="C14" s="112"/>
      <c r="D14" s="112"/>
      <c r="E14" s="175"/>
      <c r="F14" s="120"/>
      <c r="G14" s="120"/>
      <c r="H14" s="120"/>
      <c r="I14" s="120"/>
      <c r="J14" s="120"/>
      <c r="K14" s="120"/>
      <c r="L14" s="114"/>
      <c r="M14" s="115"/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>
        <f>IF(SUM($AA14:$AF14)&lt;&gt;0, SUM($AA14:$AF14), 640*INDEX('Cities &amp; Towns'!$F$4:$F$259, MATCH($A14, 'Cities &amp; Towns'!$A$4:$A$259, 0)))</f>
        <v>29824</v>
      </c>
      <c r="AA14" s="215"/>
      <c r="AB14" s="215"/>
      <c r="AC14" s="215"/>
      <c r="AD14" s="215"/>
      <c r="AE14" s="215"/>
      <c r="AF14" s="216"/>
      <c r="AG14" s="116"/>
      <c r="AH14" s="117"/>
      <c r="AI14" s="124"/>
      <c r="AJ14" s="116"/>
      <c r="AK14" s="117"/>
      <c r="AL14" s="124"/>
    </row>
    <row r="15" spans="1:38" outlineLevel="1" x14ac:dyDescent="0.25">
      <c r="A15" s="220" t="s">
        <v>87</v>
      </c>
      <c r="B15" s="106"/>
      <c r="C15" s="106"/>
      <c r="D15" s="106"/>
      <c r="E15" s="174"/>
      <c r="F15" s="107"/>
      <c r="G15" s="107"/>
      <c r="H15" s="107"/>
      <c r="I15" s="107"/>
      <c r="J15" s="107"/>
      <c r="K15" s="107"/>
      <c r="L15" s="118"/>
      <c r="M15" s="119"/>
      <c r="N15" s="119"/>
      <c r="O15" s="109"/>
      <c r="P15" s="109"/>
      <c r="Q15" s="109"/>
      <c r="R15" s="109"/>
      <c r="S15" s="110"/>
      <c r="T15" s="111"/>
      <c r="U15" s="111"/>
      <c r="V15" s="111"/>
      <c r="W15" s="111"/>
      <c r="X15" s="111"/>
      <c r="Y15" s="111"/>
      <c r="Z15" s="147">
        <f>IF(SUM($AA15:$AF15)&lt;&gt;0, SUM($AA15:$AF15), 640*INDEX('Cities &amp; Towns'!$F$4:$F$259, MATCH($A15, 'Cities &amp; Towns'!$A$4:$A$259, 0)))</f>
        <v>24384</v>
      </c>
      <c r="AA15" s="213"/>
      <c r="AB15" s="213"/>
      <c r="AC15" s="213"/>
      <c r="AD15" s="213"/>
      <c r="AE15" s="213"/>
      <c r="AF15" s="214"/>
      <c r="AG15" s="110"/>
      <c r="AH15" s="111"/>
      <c r="AI15" s="122"/>
      <c r="AJ15" s="110"/>
      <c r="AK15" s="111"/>
      <c r="AL15" s="123"/>
    </row>
    <row r="16" spans="1:38" outlineLevel="1" x14ac:dyDescent="0.25">
      <c r="A16" s="221" t="s">
        <v>88</v>
      </c>
      <c r="B16" s="112"/>
      <c r="C16" s="112"/>
      <c r="D16" s="112"/>
      <c r="E16" s="175"/>
      <c r="F16" s="120"/>
      <c r="G16" s="120"/>
      <c r="H16" s="120"/>
      <c r="I16" s="120"/>
      <c r="J16" s="120"/>
      <c r="K16" s="120"/>
      <c r="L16" s="114"/>
      <c r="M16" s="115"/>
      <c r="N16" s="115"/>
      <c r="O16" s="115"/>
      <c r="P16" s="115"/>
      <c r="Q16" s="115"/>
      <c r="R16" s="115"/>
      <c r="S16" s="116"/>
      <c r="T16" s="117"/>
      <c r="U16" s="117"/>
      <c r="V16" s="117"/>
      <c r="W16" s="117"/>
      <c r="X16" s="117"/>
      <c r="Y16" s="117"/>
      <c r="Z16" s="147">
        <f>IF(SUM($AA16:$AF16)&lt;&gt;0, SUM($AA16:$AF16), 640*INDEX('Cities &amp; Towns'!$F$4:$F$259, MATCH($A16, 'Cities &amp; Towns'!$A$4:$A$259, 0)))</f>
        <v>14592</v>
      </c>
      <c r="AA16" s="215"/>
      <c r="AB16" s="215"/>
      <c r="AC16" s="215"/>
      <c r="AD16" s="215"/>
      <c r="AE16" s="215"/>
      <c r="AF16" s="216"/>
      <c r="AG16" s="116"/>
      <c r="AH16" s="117"/>
      <c r="AI16" s="124"/>
      <c r="AJ16" s="116"/>
      <c r="AK16" s="117"/>
      <c r="AL16" s="124"/>
    </row>
    <row r="17" spans="1:38" outlineLevel="1" x14ac:dyDescent="0.25">
      <c r="A17" s="220" t="s">
        <v>89</v>
      </c>
      <c r="B17" s="106"/>
      <c r="C17" s="106"/>
      <c r="D17" s="106"/>
      <c r="E17" s="174"/>
      <c r="F17" s="107"/>
      <c r="G17" s="107"/>
      <c r="H17" s="107"/>
      <c r="I17" s="107"/>
      <c r="J17" s="107"/>
      <c r="K17" s="107"/>
      <c r="L17" s="118"/>
      <c r="M17" s="119"/>
      <c r="N17" s="119"/>
      <c r="O17" s="109"/>
      <c r="P17" s="109"/>
      <c r="Q17" s="109"/>
      <c r="R17" s="109"/>
      <c r="S17" s="110"/>
      <c r="T17" s="111"/>
      <c r="U17" s="111"/>
      <c r="V17" s="111"/>
      <c r="W17" s="111"/>
      <c r="X17" s="111"/>
      <c r="Y17" s="111"/>
      <c r="Z17" s="147">
        <f>IF(SUM($AA17:$AF17)&lt;&gt;0, SUM($AA17:$AF17), 640*INDEX('Cities &amp; Towns'!$F$4:$F$259, MATCH($A17, 'Cities &amp; Towns'!$A$4:$A$259, 0)))</f>
        <v>31488</v>
      </c>
      <c r="AA17" s="213"/>
      <c r="AB17" s="213"/>
      <c r="AC17" s="213"/>
      <c r="AD17" s="213"/>
      <c r="AE17" s="213"/>
      <c r="AF17" s="214"/>
      <c r="AG17" s="110"/>
      <c r="AH17" s="111"/>
      <c r="AI17" s="122"/>
      <c r="AJ17" s="110"/>
      <c r="AK17" s="111"/>
      <c r="AL17" s="123"/>
    </row>
    <row r="18" spans="1:38" outlineLevel="1" x14ac:dyDescent="0.25">
      <c r="A18" s="221" t="s">
        <v>90</v>
      </c>
      <c r="B18" s="112"/>
      <c r="C18" s="112"/>
      <c r="D18" s="112"/>
      <c r="E18" s="175"/>
      <c r="F18" s="120"/>
      <c r="G18" s="120"/>
      <c r="H18" s="120"/>
      <c r="I18" s="120"/>
      <c r="J18" s="120"/>
      <c r="K18" s="120"/>
      <c r="L18" s="114"/>
      <c r="M18" s="115"/>
      <c r="N18" s="115"/>
      <c r="O18" s="115"/>
      <c r="P18" s="115"/>
      <c r="Q18" s="115"/>
      <c r="R18" s="115"/>
      <c r="S18" s="116"/>
      <c r="T18" s="117"/>
      <c r="U18" s="117"/>
      <c r="V18" s="117"/>
      <c r="W18" s="117"/>
      <c r="X18" s="117"/>
      <c r="Y18" s="117"/>
      <c r="Z18" s="147">
        <f>IF(SUM($AA18:$AF18)&lt;&gt;0, SUM($AA18:$AF18), 640*INDEX('Cities &amp; Towns'!$F$4:$F$259, MATCH($A18, 'Cities &amp; Towns'!$A$4:$A$259, 0)))</f>
        <v>27968</v>
      </c>
      <c r="AA18" s="215"/>
      <c r="AB18" s="215"/>
      <c r="AC18" s="215"/>
      <c r="AD18" s="215"/>
      <c r="AE18" s="215"/>
      <c r="AF18" s="216"/>
      <c r="AG18" s="116"/>
      <c r="AH18" s="117"/>
      <c r="AI18" s="124"/>
      <c r="AJ18" s="116"/>
      <c r="AK18" s="117"/>
      <c r="AL18" s="124"/>
    </row>
    <row r="19" spans="1:38" outlineLevel="1" x14ac:dyDescent="0.25">
      <c r="A19" s="220" t="s">
        <v>91</v>
      </c>
      <c r="B19" s="106"/>
      <c r="C19" s="106"/>
      <c r="D19" s="106"/>
      <c r="E19" s="174"/>
      <c r="F19" s="107"/>
      <c r="G19" s="107"/>
      <c r="H19" s="107"/>
      <c r="I19" s="107"/>
      <c r="J19" s="107"/>
      <c r="K19" s="107"/>
      <c r="L19" s="118"/>
      <c r="M19" s="119"/>
      <c r="N19" s="119"/>
      <c r="O19" s="109"/>
      <c r="P19" s="109"/>
      <c r="Q19" s="109"/>
      <c r="R19" s="109"/>
      <c r="S19" s="110"/>
      <c r="T19" s="111"/>
      <c r="U19" s="111"/>
      <c r="V19" s="111"/>
      <c r="W19" s="111"/>
      <c r="X19" s="111"/>
      <c r="Y19" s="111"/>
      <c r="Z19" s="147">
        <f>IF(SUM($AA19:$AF19)&lt;&gt;0, SUM($AA19:$AF19), 640*INDEX('Cities &amp; Towns'!$F$4:$F$259, MATCH($A19, 'Cities &amp; Towns'!$A$4:$A$259, 0)))</f>
        <v>27456</v>
      </c>
      <c r="AA19" s="213"/>
      <c r="AB19" s="213"/>
      <c r="AC19" s="213"/>
      <c r="AD19" s="213"/>
      <c r="AE19" s="213"/>
      <c r="AF19" s="214"/>
      <c r="AG19" s="110"/>
      <c r="AH19" s="111"/>
      <c r="AI19" s="122"/>
      <c r="AJ19" s="110"/>
      <c r="AK19" s="111"/>
      <c r="AL19" s="123"/>
    </row>
    <row r="20" spans="1:38" outlineLevel="1" x14ac:dyDescent="0.25">
      <c r="A20" s="221" t="s">
        <v>92</v>
      </c>
      <c r="B20" s="112"/>
      <c r="C20" s="112"/>
      <c r="D20" s="112"/>
      <c r="E20" s="175"/>
      <c r="F20" s="120"/>
      <c r="G20" s="120"/>
      <c r="H20" s="120"/>
      <c r="I20" s="120"/>
      <c r="J20" s="120"/>
      <c r="K20" s="120"/>
      <c r="L20" s="114"/>
      <c r="M20" s="115"/>
      <c r="N20" s="115"/>
      <c r="O20" s="115"/>
      <c r="P20" s="115"/>
      <c r="Q20" s="115"/>
      <c r="R20" s="115"/>
      <c r="S20" s="116"/>
      <c r="T20" s="117"/>
      <c r="U20" s="117"/>
      <c r="V20" s="117"/>
      <c r="W20" s="117"/>
      <c r="X20" s="117"/>
      <c r="Y20" s="117"/>
      <c r="Z20" s="147">
        <f>IF(SUM($AA20:$AF20)&lt;&gt;0, SUM($AA20:$AF20), 640*INDEX('Cities &amp; Towns'!$F$4:$F$259, MATCH($A20, 'Cities &amp; Towns'!$A$4:$A$259, 0)))</f>
        <v>27840</v>
      </c>
      <c r="AA20" s="215"/>
      <c r="AB20" s="215"/>
      <c r="AC20" s="215"/>
      <c r="AD20" s="215"/>
      <c r="AE20" s="215"/>
      <c r="AF20" s="216"/>
      <c r="AG20" s="116"/>
      <c r="AH20" s="117"/>
      <c r="AI20" s="124"/>
      <c r="AJ20" s="116"/>
      <c r="AK20" s="117"/>
      <c r="AL20" s="124"/>
    </row>
    <row r="21" spans="1:38" outlineLevel="1" x14ac:dyDescent="0.25">
      <c r="A21" s="220" t="s">
        <v>93</v>
      </c>
      <c r="B21" s="106"/>
      <c r="C21" s="106"/>
      <c r="D21" s="106"/>
      <c r="E21" s="174"/>
      <c r="F21" s="107"/>
      <c r="G21" s="107"/>
      <c r="H21" s="107"/>
      <c r="I21" s="107"/>
      <c r="J21" s="107"/>
      <c r="K21" s="107"/>
      <c r="L21" s="118"/>
      <c r="M21" s="119"/>
      <c r="N21" s="119"/>
      <c r="O21" s="109"/>
      <c r="P21" s="109"/>
      <c r="Q21" s="109"/>
      <c r="R21" s="109"/>
      <c r="S21" s="110"/>
      <c r="T21" s="111"/>
      <c r="U21" s="111"/>
      <c r="V21" s="111"/>
      <c r="W21" s="111"/>
      <c r="X21" s="111"/>
      <c r="Y21" s="111"/>
      <c r="Z21" s="147">
        <f>IF(SUM($AA21:$AF21)&lt;&gt;0, SUM($AA21:$AF21), 640*INDEX('Cities &amp; Towns'!$F$4:$F$259, MATCH($A21, 'Cities &amp; Towns'!$A$4:$A$259, 0)))</f>
        <v>28096</v>
      </c>
      <c r="AA21" s="213"/>
      <c r="AB21" s="213"/>
      <c r="AC21" s="213"/>
      <c r="AD21" s="213"/>
      <c r="AE21" s="213"/>
      <c r="AF21" s="214"/>
      <c r="AG21" s="110"/>
      <c r="AH21" s="111"/>
      <c r="AI21" s="122"/>
      <c r="AJ21" s="110"/>
      <c r="AK21" s="111"/>
      <c r="AL21" s="123"/>
    </row>
    <row r="22" spans="1:38" outlineLevel="1" x14ac:dyDescent="0.25">
      <c r="A22" s="221" t="s">
        <v>94</v>
      </c>
      <c r="B22" s="112"/>
      <c r="C22" s="112"/>
      <c r="D22" s="112"/>
      <c r="E22" s="175"/>
      <c r="F22" s="120"/>
      <c r="G22" s="120"/>
      <c r="H22" s="120"/>
      <c r="I22" s="120"/>
      <c r="J22" s="120"/>
      <c r="K22" s="120"/>
      <c r="L22" s="114"/>
      <c r="M22" s="115"/>
      <c r="N22" s="115"/>
      <c r="O22" s="115"/>
      <c r="P22" s="115"/>
      <c r="Q22" s="115"/>
      <c r="R22" s="115"/>
      <c r="S22" s="116"/>
      <c r="T22" s="117"/>
      <c r="U22" s="117"/>
      <c r="V22" s="117"/>
      <c r="W22" s="117"/>
      <c r="X22" s="117"/>
      <c r="Y22" s="117"/>
      <c r="Z22" s="147">
        <f>IF(SUM($AA22:$AF22)&lt;&gt;0, SUM($AA22:$AF22), 640*INDEX('Cities &amp; Towns'!$F$4:$F$259, MATCH($A22, 'Cities &amp; Towns'!$A$4:$A$259, 0)))</f>
        <v>4864</v>
      </c>
      <c r="AA22" s="215"/>
      <c r="AB22" s="215"/>
      <c r="AC22" s="215"/>
      <c r="AD22" s="215"/>
      <c r="AE22" s="215"/>
      <c r="AF22" s="216"/>
      <c r="AG22" s="116"/>
      <c r="AH22" s="117"/>
      <c r="AI22" s="124"/>
      <c r="AJ22" s="116"/>
      <c r="AK22" s="117"/>
      <c r="AL22" s="124"/>
    </row>
    <row r="23" spans="1:38" outlineLevel="1" x14ac:dyDescent="0.25">
      <c r="A23" s="220" t="s">
        <v>95</v>
      </c>
      <c r="B23" s="106"/>
      <c r="C23" s="106"/>
      <c r="D23" s="106"/>
      <c r="E23" s="174"/>
      <c r="F23" s="107"/>
      <c r="G23" s="107"/>
      <c r="H23" s="107"/>
      <c r="I23" s="107"/>
      <c r="J23" s="107"/>
      <c r="K23" s="107"/>
      <c r="L23" s="118"/>
      <c r="M23" s="119"/>
      <c r="N23" s="119"/>
      <c r="O23" s="109"/>
      <c r="P23" s="109"/>
      <c r="Q23" s="109"/>
      <c r="R23" s="109"/>
      <c r="S23" s="110"/>
      <c r="T23" s="111"/>
      <c r="U23" s="111"/>
      <c r="V23" s="111"/>
      <c r="W23" s="111"/>
      <c r="X23" s="111"/>
      <c r="Y23" s="111"/>
      <c r="Z23" s="147">
        <f>IF(SUM($AA23:$AF23)&lt;&gt;0, SUM($AA23:$AF23), 640*INDEX('Cities &amp; Towns'!$F$4:$F$259, MATCH($A23, 'Cities &amp; Towns'!$A$4:$A$259, 0)))</f>
        <v>4825.6000000000004</v>
      </c>
      <c r="AA23" s="213"/>
      <c r="AB23" s="213"/>
      <c r="AC23" s="213"/>
      <c r="AD23" s="213"/>
      <c r="AE23" s="213"/>
      <c r="AF23" s="214"/>
      <c r="AG23" s="110"/>
      <c r="AH23" s="111"/>
      <c r="AI23" s="122"/>
      <c r="AJ23" s="110"/>
      <c r="AK23" s="111"/>
      <c r="AL23" s="123"/>
    </row>
    <row r="24" spans="1:38" outlineLevel="1" x14ac:dyDescent="0.25">
      <c r="A24" s="221" t="s">
        <v>96</v>
      </c>
      <c r="B24" s="112"/>
      <c r="C24" s="112"/>
      <c r="D24" s="112"/>
      <c r="E24" s="175"/>
      <c r="F24" s="120"/>
      <c r="G24" s="120"/>
      <c r="H24" s="120"/>
      <c r="I24" s="120"/>
      <c r="J24" s="120"/>
      <c r="K24" s="120"/>
      <c r="L24" s="114"/>
      <c r="M24" s="115"/>
      <c r="N24" s="115"/>
      <c r="O24" s="115"/>
      <c r="P24" s="115"/>
      <c r="Q24" s="115"/>
      <c r="R24" s="115"/>
      <c r="S24" s="116"/>
      <c r="T24" s="117"/>
      <c r="U24" s="117"/>
      <c r="V24" s="117"/>
      <c r="W24" s="117"/>
      <c r="X24" s="117"/>
      <c r="Y24" s="117"/>
      <c r="Z24" s="147">
        <f>IF(SUM($AA24:$AF24)&lt;&gt;0, SUM($AA24:$AF24), 640*INDEX('Cities &amp; Towns'!$F$4:$F$259, MATCH($A24, 'Cities &amp; Towns'!$A$4:$A$259, 0)))</f>
        <v>12288</v>
      </c>
      <c r="AA24" s="215"/>
      <c r="AB24" s="215"/>
      <c r="AC24" s="215"/>
      <c r="AD24" s="215"/>
      <c r="AE24" s="215"/>
      <c r="AF24" s="216"/>
      <c r="AG24" s="116"/>
      <c r="AH24" s="117"/>
      <c r="AI24" s="124"/>
      <c r="AJ24" s="116"/>
      <c r="AK24" s="117"/>
      <c r="AL24" s="124"/>
    </row>
    <row r="25" spans="1:38" outlineLevel="1" x14ac:dyDescent="0.25">
      <c r="A25" s="220" t="s">
        <v>97</v>
      </c>
      <c r="B25" s="106"/>
      <c r="C25" s="106"/>
      <c r="D25" s="106"/>
      <c r="E25" s="174"/>
      <c r="F25" s="107"/>
      <c r="G25" s="107"/>
      <c r="H25" s="107"/>
      <c r="I25" s="107"/>
      <c r="J25" s="107"/>
      <c r="K25" s="107"/>
      <c r="L25" s="118"/>
      <c r="M25" s="119"/>
      <c r="N25" s="119"/>
      <c r="O25" s="109"/>
      <c r="P25" s="109"/>
      <c r="Q25" s="109"/>
      <c r="R25" s="109"/>
      <c r="S25" s="110"/>
      <c r="T25" s="111"/>
      <c r="U25" s="111"/>
      <c r="V25" s="111"/>
      <c r="W25" s="111"/>
      <c r="X25" s="111"/>
      <c r="Y25" s="111"/>
      <c r="Z25" s="147">
        <f>IF(SUM($AA25:$AF25)&lt;&gt;0, SUM($AA25:$AF25), 640*INDEX('Cities &amp; Towns'!$F$4:$F$259, MATCH($A25, 'Cities &amp; Towns'!$A$4:$A$259, 0)))</f>
        <v>32064</v>
      </c>
      <c r="AA25" s="213"/>
      <c r="AB25" s="213"/>
      <c r="AC25" s="213"/>
      <c r="AD25" s="213"/>
      <c r="AE25" s="213"/>
      <c r="AF25" s="214"/>
      <c r="AG25" s="110"/>
      <c r="AH25" s="111"/>
      <c r="AI25" s="122"/>
      <c r="AJ25" s="110"/>
      <c r="AK25" s="111"/>
      <c r="AL25" s="123"/>
    </row>
    <row r="26" spans="1:38" outlineLevel="1" x14ac:dyDescent="0.25">
      <c r="A26" s="221" t="s">
        <v>98</v>
      </c>
      <c r="B26" s="112"/>
      <c r="C26" s="112"/>
      <c r="D26" s="112"/>
      <c r="E26" s="175"/>
      <c r="F26" s="120"/>
      <c r="G26" s="120"/>
      <c r="H26" s="120"/>
      <c r="I26" s="120"/>
      <c r="J26" s="120"/>
      <c r="K26" s="120"/>
      <c r="L26" s="114"/>
      <c r="M26" s="115"/>
      <c r="N26" s="115"/>
      <c r="O26" s="115"/>
      <c r="P26" s="115"/>
      <c r="Q26" s="115"/>
      <c r="R26" s="115"/>
      <c r="S26" s="116"/>
      <c r="T26" s="117"/>
      <c r="U26" s="117"/>
      <c r="V26" s="117"/>
      <c r="W26" s="117"/>
      <c r="X26" s="117"/>
      <c r="Y26" s="117"/>
      <c r="Z26" s="147">
        <f>IF(SUM($AA26:$AF26)&lt;&gt;0, SUM($AA26:$AF26), 640*INDEX('Cities &amp; Towns'!$F$4:$F$259, MATCH($A26, 'Cities &amp; Towns'!$A$4:$A$259, 0)))</f>
        <v>13760</v>
      </c>
      <c r="AA26" s="215"/>
      <c r="AB26" s="215"/>
      <c r="AC26" s="215"/>
      <c r="AD26" s="215"/>
      <c r="AE26" s="215"/>
      <c r="AF26" s="216"/>
      <c r="AG26" s="116"/>
      <c r="AH26" s="117"/>
      <c r="AI26" s="124"/>
      <c r="AJ26" s="116"/>
      <c r="AK26" s="117"/>
      <c r="AL26" s="124"/>
    </row>
    <row r="27" spans="1:38" outlineLevel="1" x14ac:dyDescent="0.25">
      <c r="A27" s="220" t="s">
        <v>99</v>
      </c>
      <c r="B27" s="106"/>
      <c r="C27" s="106"/>
      <c r="D27" s="106"/>
      <c r="E27" s="174"/>
      <c r="F27" s="107"/>
      <c r="G27" s="107"/>
      <c r="H27" s="107"/>
      <c r="I27" s="107"/>
      <c r="J27" s="107"/>
      <c r="K27" s="107"/>
      <c r="L27" s="118"/>
      <c r="M27" s="119"/>
      <c r="N27" s="119"/>
      <c r="O27" s="109"/>
      <c r="P27" s="109"/>
      <c r="Q27" s="109"/>
      <c r="R27" s="109"/>
      <c r="S27" s="110"/>
      <c r="T27" s="111"/>
      <c r="U27" s="111"/>
      <c r="V27" s="111"/>
      <c r="W27" s="111"/>
      <c r="X27" s="111"/>
      <c r="Y27" s="111"/>
      <c r="Z27" s="147">
        <f>IF(SUM($AA27:$AF27)&lt;&gt;0, SUM($AA27:$AF27), 640*INDEX('Cities &amp; Towns'!$F$4:$F$259, MATCH($A27, 'Cities &amp; Towns'!$A$4:$A$259, 0)))</f>
        <v>18112</v>
      </c>
      <c r="AA27" s="213"/>
      <c r="AB27" s="213"/>
      <c r="AC27" s="213"/>
      <c r="AD27" s="213"/>
      <c r="AE27" s="213"/>
      <c r="AF27" s="214"/>
      <c r="AG27" s="110"/>
      <c r="AH27" s="111"/>
      <c r="AI27" s="122"/>
      <c r="AJ27" s="110"/>
      <c r="AK27" s="111"/>
      <c r="AL27" s="123"/>
    </row>
    <row r="28" spans="1:38" outlineLevel="1" x14ac:dyDescent="0.25">
      <c r="A28" s="221" t="s">
        <v>100</v>
      </c>
      <c r="B28" s="112"/>
      <c r="C28" s="112"/>
      <c r="D28" s="112"/>
      <c r="E28" s="175"/>
      <c r="F28" s="120"/>
      <c r="G28" s="120"/>
      <c r="H28" s="120"/>
      <c r="I28" s="120"/>
      <c r="J28" s="120"/>
      <c r="K28" s="120"/>
      <c r="L28" s="114"/>
      <c r="M28" s="115"/>
      <c r="N28" s="115"/>
      <c r="O28" s="115"/>
      <c r="P28" s="115"/>
      <c r="Q28" s="115"/>
      <c r="R28" s="115"/>
      <c r="S28" s="116"/>
      <c r="T28" s="117"/>
      <c r="U28" s="117"/>
      <c r="V28" s="117"/>
      <c r="W28" s="117"/>
      <c r="X28" s="117"/>
      <c r="Y28" s="117"/>
      <c r="Z28" s="147">
        <f>IF(SUM($AA28:$AF28)&lt;&gt;0, SUM($AA28:$AF28), 640*INDEX('Cities &amp; Towns'!$F$4:$F$259, MATCH($A28, 'Cities &amp; Towns'!$A$4:$A$259, 0)))</f>
        <v>27648</v>
      </c>
      <c r="AA28" s="215"/>
      <c r="AB28" s="215"/>
      <c r="AC28" s="215"/>
      <c r="AD28" s="215"/>
      <c r="AE28" s="215"/>
      <c r="AF28" s="216"/>
      <c r="AG28" s="116"/>
      <c r="AH28" s="117"/>
      <c r="AI28" s="124"/>
      <c r="AJ28" s="116"/>
      <c r="AK28" s="117"/>
      <c r="AL28" s="124"/>
    </row>
    <row r="29" spans="1:38" outlineLevel="1" x14ac:dyDescent="0.25">
      <c r="A29" s="220" t="s">
        <v>101</v>
      </c>
      <c r="B29" s="106"/>
      <c r="C29" s="106"/>
      <c r="D29" s="106"/>
      <c r="E29" s="174"/>
      <c r="F29" s="107"/>
      <c r="G29" s="107"/>
      <c r="H29" s="107"/>
      <c r="I29" s="107"/>
      <c r="J29" s="107"/>
      <c r="K29" s="107"/>
      <c r="L29" s="118"/>
      <c r="M29" s="119"/>
      <c r="N29" s="119"/>
      <c r="O29" s="109"/>
      <c r="P29" s="109"/>
      <c r="Q29" s="109"/>
      <c r="R29" s="109"/>
      <c r="S29" s="110"/>
      <c r="T29" s="111"/>
      <c r="U29" s="111"/>
      <c r="V29" s="111"/>
      <c r="W29" s="111"/>
      <c r="X29" s="111"/>
      <c r="Y29" s="111"/>
      <c r="Z29" s="147">
        <f>IF(SUM($AA29:$AF29)&lt;&gt;0, SUM($AA29:$AF29), 640*INDEX('Cities &amp; Towns'!$F$4:$F$259, MATCH($A29, 'Cities &amp; Towns'!$A$4:$A$259, 0)))</f>
        <v>14464</v>
      </c>
      <c r="AA29" s="213"/>
      <c r="AB29" s="213"/>
      <c r="AC29" s="213"/>
      <c r="AD29" s="213"/>
      <c r="AE29" s="213"/>
      <c r="AF29" s="214"/>
      <c r="AG29" s="110"/>
      <c r="AH29" s="111"/>
      <c r="AI29" s="122"/>
      <c r="AJ29" s="110"/>
      <c r="AK29" s="111"/>
      <c r="AL29" s="123"/>
    </row>
    <row r="30" spans="1:38" outlineLevel="1" x14ac:dyDescent="0.25">
      <c r="A30" s="221" t="s">
        <v>102</v>
      </c>
      <c r="B30" s="112"/>
      <c r="C30" s="112"/>
      <c r="D30" s="112"/>
      <c r="E30" s="175"/>
      <c r="F30" s="120"/>
      <c r="G30" s="120"/>
      <c r="H30" s="120"/>
      <c r="I30" s="120"/>
      <c r="J30" s="120"/>
      <c r="K30" s="120"/>
      <c r="L30" s="114"/>
      <c r="M30" s="115"/>
      <c r="N30" s="115"/>
      <c r="O30" s="115"/>
      <c r="P30" s="115"/>
      <c r="Q30" s="115"/>
      <c r="R30" s="115"/>
      <c r="S30" s="116"/>
      <c r="T30" s="117"/>
      <c r="U30" s="117"/>
      <c r="V30" s="117"/>
      <c r="W30" s="117"/>
      <c r="X30" s="117"/>
      <c r="Y30" s="117"/>
      <c r="Z30" s="147">
        <f>IF(SUM($AA30:$AF30)&lt;&gt;0, SUM($AA30:$AF30), 640*INDEX('Cities &amp; Towns'!$F$4:$F$259, MATCH($A30, 'Cities &amp; Towns'!$A$4:$A$259, 0)))</f>
        <v>17920</v>
      </c>
      <c r="AA30" s="215"/>
      <c r="AB30" s="215"/>
      <c r="AC30" s="215"/>
      <c r="AD30" s="215"/>
      <c r="AE30" s="215"/>
      <c r="AF30" s="216"/>
      <c r="AG30" s="116"/>
      <c r="AH30" s="117"/>
      <c r="AI30" s="124"/>
      <c r="AJ30" s="116"/>
      <c r="AK30" s="117"/>
      <c r="AL30" s="124"/>
    </row>
    <row r="31" spans="1:38" outlineLevel="1" x14ac:dyDescent="0.25">
      <c r="A31" s="220" t="s">
        <v>103</v>
      </c>
      <c r="B31" s="106"/>
      <c r="C31" s="106"/>
      <c r="D31" s="106"/>
      <c r="E31" s="174"/>
      <c r="F31" s="107"/>
      <c r="G31" s="107"/>
      <c r="H31" s="107"/>
      <c r="I31" s="107"/>
      <c r="J31" s="107"/>
      <c r="K31" s="107"/>
      <c r="L31" s="118"/>
      <c r="M31" s="119"/>
      <c r="N31" s="119"/>
      <c r="O31" s="109"/>
      <c r="P31" s="109"/>
      <c r="Q31" s="109"/>
      <c r="R31" s="109"/>
      <c r="S31" s="110"/>
      <c r="T31" s="111"/>
      <c r="U31" s="111"/>
      <c r="V31" s="111"/>
      <c r="W31" s="111"/>
      <c r="X31" s="111"/>
      <c r="Y31" s="111"/>
      <c r="Z31" s="147">
        <f>IF(SUM($AA31:$AF31)&lt;&gt;0, SUM($AA31:$AF31), 640*INDEX('Cities &amp; Towns'!$F$4:$F$259, MATCH($A31, 'Cities &amp; Towns'!$A$4:$A$259, 0)))</f>
        <v>11520</v>
      </c>
      <c r="AA31" s="213"/>
      <c r="AB31" s="213"/>
      <c r="AC31" s="213"/>
      <c r="AD31" s="213"/>
      <c r="AE31" s="213"/>
      <c r="AF31" s="214"/>
      <c r="AG31" s="110"/>
      <c r="AH31" s="111"/>
      <c r="AI31" s="122"/>
      <c r="AJ31" s="110"/>
      <c r="AK31" s="111"/>
      <c r="AL31" s="123"/>
    </row>
    <row r="32" spans="1:38" x14ac:dyDescent="0.25">
      <c r="A32" s="222" t="s">
        <v>852</v>
      </c>
      <c r="B32" s="141" t="s">
        <v>1571</v>
      </c>
      <c r="C32" s="170" t="s">
        <v>1572</v>
      </c>
      <c r="D32" s="170" t="s">
        <v>1573</v>
      </c>
      <c r="E32" s="176" t="s">
        <v>853</v>
      </c>
      <c r="F32" s="142"/>
      <c r="G32" s="142"/>
      <c r="H32" s="142"/>
      <c r="I32" s="142"/>
      <c r="J32" s="142"/>
      <c r="K32" s="142"/>
      <c r="L32" s="143"/>
      <c r="M32" s="142"/>
      <c r="N32" s="142"/>
      <c r="O32" s="142"/>
      <c r="P32" s="142"/>
      <c r="Q32" s="142"/>
      <c r="R32" s="142"/>
      <c r="S32" s="45"/>
      <c r="T32" s="142"/>
      <c r="U32" s="142"/>
      <c r="V32" s="142"/>
      <c r="W32" s="142"/>
      <c r="X32" s="142"/>
      <c r="Y32" s="142"/>
      <c r="Z32" s="148"/>
      <c r="AA32" s="149"/>
      <c r="AB32" s="149"/>
      <c r="AC32" s="149"/>
      <c r="AD32" s="149"/>
      <c r="AE32" s="149"/>
      <c r="AF32" s="149"/>
      <c r="AG32" s="45"/>
      <c r="AH32" s="142"/>
      <c r="AI32" s="142"/>
      <c r="AJ32" s="45"/>
      <c r="AK32" s="142"/>
      <c r="AL32" s="144"/>
    </row>
    <row r="33" spans="1:38" outlineLevel="1" x14ac:dyDescent="0.25">
      <c r="A33" s="220" t="s">
        <v>77</v>
      </c>
      <c r="B33" s="38">
        <f>IF(ISBLANK($B5), INDEX('Cities &amp; Towns'!$E$4:$E$259, MATCH($A33, 'Cities &amp; Towns'!$A$4:$A$259, 0)), $B5)</f>
        <v>974</v>
      </c>
      <c r="C33" s="38">
        <f>IF(ISBLANK($C5), INDEX('Cities &amp; Towns'!$Q$4:$Q$259, MATCH($A33, 'Cities &amp; Towns'!$A$4:$A$259, 0)), $C5)</f>
        <v>2241.8153999999995</v>
      </c>
      <c r="D33" s="38">
        <f xml:space="preserve"> IF(ISBLANK($D5), IF(INDEX('Cities &amp; Towns'!$Z$4:$Z$259, MATCH($A33, 'Cities &amp; Towns'!$A$4:$A$259, 0)) = 0, "", INDEX('Cities &amp; Towns'!$Z$4:$Z$259, MATCH($A33, 'Cities &amp; Towns'!$A$4:$A$259, 0))), $D5)</f>
        <v>5552.0029999999997</v>
      </c>
      <c r="E33" s="177" cm="1">
        <f t="array" ref="E33">IF(ISBLANK(E5), MAX(0, ($E$3-SUM($E$5:$E$31))*(IF($B$3=0, 0, $B$3*$B33/SUM(IF(ISBLANK(E$5:E$31), B$33:B$59, 0))) + IF($C$3=0, 0, $C$3*$C33/SUM(IF(ISBLANK(E$5:E$31), C$33:C$59, 0))) + IF($D$3=0, 0, $D$3*$D33/SUM(IF(ISBLANK(E$5:E$31), D$33:D$59, 0))) + IF(1-SUM($B$3:$D$3)&lt;=0, 0, ((1-SUM($B$3:$D$3))*$Z33/SUM(IF(ISBLANK(E$5:E$31), Z$33:Z$59, 0)))))), E5)</f>
        <v>12496.964142113789</v>
      </c>
      <c r="F33" s="40">
        <f t="shared" ref="F33:K33" si="1">IF(ISBLANK(F5),F$3,F5)</f>
        <v>0.80100000000000005</v>
      </c>
      <c r="G33" s="40">
        <f t="shared" si="1"/>
        <v>0.1</v>
      </c>
      <c r="H33" s="40">
        <f t="shared" si="1"/>
        <v>2.1000000000000001E-2</v>
      </c>
      <c r="I33" s="40">
        <f t="shared" si="1"/>
        <v>0</v>
      </c>
      <c r="J33" s="40">
        <f t="shared" si="1"/>
        <v>7.8E-2</v>
      </c>
      <c r="K33" s="40">
        <f t="shared" si="1"/>
        <v>0</v>
      </c>
      <c r="L33" s="44">
        <f>IF(ISBLANK($L5), SUM($M33:$R33), $L5)</f>
        <v>8.5187860848222687</v>
      </c>
      <c r="M33" s="41">
        <f t="shared" ref="M33:R33" si="2">IF(ISBLANK(M5), IF(ISBLANK($L5), MAX(0, (M$3-SUM(M$5:M$31))*(IF($B$3=0, 0, $B$3*$B33/SUM($B$33:$B$59)) + IF($C$3=0, 0, $C$3*$C33/SUM($C$33:$C$59)) + IF($D$3=0, 0, $D$3*$D33/SUM($D$33:$D$59)) + (1-SUM($B$3:$D$3))*IF(SUM(AA$33:AA$59)=0, $Z33/SUM($Z$33:$Z$59), AA33/SUM(AA$33:AA$59)))), $L5*(M$3/$L$3)), M5)</f>
        <v>7.6180123880008743</v>
      </c>
      <c r="N33" s="41">
        <f t="shared" si="2"/>
        <v>0.60866157564782764</v>
      </c>
      <c r="O33" s="41">
        <f t="shared" si="2"/>
        <v>0.13314878081399775</v>
      </c>
      <c r="P33" s="41">
        <f t="shared" si="2"/>
        <v>0</v>
      </c>
      <c r="Q33" s="41">
        <f t="shared" si="2"/>
        <v>0.15896334035956872</v>
      </c>
      <c r="R33" s="41">
        <f t="shared" si="2"/>
        <v>0</v>
      </c>
      <c r="S33" s="44">
        <f t="shared" ref="S33" si="3">SUM(T33:Y33)</f>
        <v>12.161354943333334</v>
      </c>
      <c r="T33" s="41">
        <f>IF(ISBLANK(T5),AA33/INDEX(Constants!$B$2:$B$8, MATCH(T$2, Constants!$A$2:$A$8, 0)),T5)</f>
        <v>0</v>
      </c>
      <c r="U33" s="41">
        <f>IF(ISBLANK(U5),AB33/INDEX(Constants!$B$2:$B$8, MATCH(U$2, Constants!$A$2:$A$8, 0)),U5)</f>
        <v>12.161354943333334</v>
      </c>
      <c r="V33" s="41">
        <f>IF(ISBLANK(V5),AC33/INDEX(Constants!$B$2:$B$8, MATCH(V$2, Constants!$A$2:$A$8, 0)),V5)</f>
        <v>0</v>
      </c>
      <c r="W33" s="41">
        <f>IF(ISBLANK(W5),AD33/INDEX(Constants!$B$2:$B$8, MATCH(W$2, Constants!$A$2:$A$8, 0)),W5)</f>
        <v>0</v>
      </c>
      <c r="X33" s="41">
        <f>IF(ISBLANK(X5),AE33/INDEX(Constants!$B$2:$B$8, MATCH(X$2, Constants!$A$2:$A$8, 0)),X5)</f>
        <v>0</v>
      </c>
      <c r="Y33" s="41">
        <f>IF(ISBLANK(Y5),AF33/INDEX(Constants!$B$2:$B$8, MATCH(Y$2, Constants!$A$2:$A$8, 0)),Y5)</f>
        <v>0</v>
      </c>
      <c r="Z33" s="39">
        <f>IF(SUM($AA33, $AC33:$AF33)&lt;&gt;0, SUM($AA33:$AF33), $Z5+$AB33)</f>
        <v>28178.242032415001</v>
      </c>
      <c r="AA33" s="150">
        <f>AA5</f>
        <v>0</v>
      </c>
      <c r="AB33" s="150">
        <f>IF(ISBLANK($AB5), INDEX('Cities &amp; Towns'!$G$4:$G$259, MATCH($A5, 'Cities &amp; Towns'!$A$4:$A$259, 0)), $AB5)</f>
        <v>18.242032415000001</v>
      </c>
      <c r="AC33" s="150">
        <f>AC5</f>
        <v>0</v>
      </c>
      <c r="AD33" s="150">
        <f>AD5</f>
        <v>0</v>
      </c>
      <c r="AE33" s="150">
        <f>AE5</f>
        <v>0</v>
      </c>
      <c r="AF33" s="150">
        <f>AF5</f>
        <v>0</v>
      </c>
      <c r="AG33" s="43"/>
      <c r="AH33" s="42"/>
      <c r="AI33" s="41">
        <f>INDEX('Cities &amp; Towns'!$Y$4:$Y$259, MATCH($A33, 'Cities &amp; Towns'!$A$4:$A$259, 0))</f>
        <v>0</v>
      </c>
      <c r="AJ33" s="43"/>
      <c r="AK33" s="42"/>
      <c r="AL33" s="66">
        <f t="shared" ref="AL33:AL59" si="4">IF($L33&gt;$AI33, 1, "")</f>
        <v>1</v>
      </c>
    </row>
    <row r="34" spans="1:38" outlineLevel="1" x14ac:dyDescent="0.25">
      <c r="A34" s="221" t="s">
        <v>78</v>
      </c>
      <c r="B34" s="1">
        <f>IF(ISBLANK($B6), INDEX('Cities &amp; Towns'!$E$4:$E$259, MATCH($A34, 'Cities &amp; Towns'!$A$4:$A$259, 0)), $B6)</f>
        <v>4129</v>
      </c>
      <c r="C34" s="1">
        <f>IF(ISBLANK($C6), INDEX('Cities &amp; Towns'!$Q$4:$Q$259, MATCH($A34, 'Cities &amp; Towns'!$A$4:$A$259, 0)), $C6)</f>
        <v>4475.7336599999999</v>
      </c>
      <c r="D34" s="1">
        <f xml:space="preserve"> IF(ISBLANK($D6), IF(INDEX('Cities &amp; Towns'!$Z$4:$Z$259, MATCH($A34, 'Cities &amp; Towns'!$A$4:$A$259, 0)) = 0, "", INDEX('Cities &amp; Towns'!$Z$4:$Z$259, MATCH($A34, 'Cities &amp; Towns'!$A$4:$A$259, 0))), $D6)</f>
        <v>23979.731</v>
      </c>
      <c r="E34" s="178" cm="1">
        <f t="array" ref="E34">IF(ISBLANK(E6), MAX(0, ($E$3-SUM($E$5:$E$31))*(IF($B$3=0, 0, $B$3*$B34/SUM(IF(ISBLANK(E$5:E$31), B$33:B$59, 0))) + IF($C$3=0, 0, $C$3*$C34/SUM(IF(ISBLANK(E$5:E$31), C$33:C$59, 0))) + IF($D$3=0, 0, $D$3*$D34/SUM(IF(ISBLANK(E$5:E$31), D$33:D$59, 0))) + IF(1-SUM($B$3:$D$3)&lt;=0, 0, ((1-SUM($B$3:$D$3))*$Z34/SUM(IF(ISBLANK(E$5:E$31), Z$33:Z$59, 0)))))), E6)</f>
        <v>21866.6913797179</v>
      </c>
      <c r="F34" s="14">
        <f t="shared" ref="F34:K34" si="5">IF(ISBLANK(F6),F$3,F6)</f>
        <v>0.80100000000000005</v>
      </c>
      <c r="G34" s="14">
        <f t="shared" si="5"/>
        <v>0.1</v>
      </c>
      <c r="H34" s="14">
        <f t="shared" si="5"/>
        <v>2.1000000000000001E-2</v>
      </c>
      <c r="I34" s="14">
        <f t="shared" si="5"/>
        <v>0</v>
      </c>
      <c r="J34" s="14">
        <f t="shared" si="5"/>
        <v>7.8E-2</v>
      </c>
      <c r="K34" s="14">
        <f t="shared" si="5"/>
        <v>0</v>
      </c>
      <c r="L34" s="4">
        <f t="shared" ref="L34:L59" si="6">IF(ISBLANK($L6), SUM($M34:$R34), $L6)</f>
        <v>15.815720494797912</v>
      </c>
      <c r="M34" s="3">
        <f t="shared" ref="M34:R34" si="7">IF(ISBLANK(M6), IF(ISBLANK($L6), MAX(0, (M$3-SUM(M$5:M$31))*(IF($B$3=0, 0, $B$3*$B34/SUM($B$33:$B$59)) + IF($C$3=0, 0, $C$3*$C34/SUM($C$33:$C$59)) + IF($D$3=0, 0, $D$3*$D34/SUM($D$33:$D$59)) + (1-SUM($B$3:$D$3))*IF(SUM(AA$33:AA$59)=0, $Z34/SUM($Z$33:$Z$59), AA34/SUM(AA$33:AA$59)))), $L6*(M$3/$L$3)), M6)</f>
        <v>13.329695430102012</v>
      </c>
      <c r="N34" s="3">
        <f t="shared" si="7"/>
        <v>1.9748988800210414</v>
      </c>
      <c r="O34" s="3">
        <f t="shared" si="7"/>
        <v>0.23297844696807504</v>
      </c>
      <c r="P34" s="3">
        <f t="shared" si="7"/>
        <v>0</v>
      </c>
      <c r="Q34" s="3">
        <f t="shared" si="7"/>
        <v>0.27814773770678342</v>
      </c>
      <c r="R34" s="3">
        <f t="shared" si="7"/>
        <v>0</v>
      </c>
      <c r="S34" s="4">
        <f t="shared" ref="S34:S59" si="8">SUM(T34:Y34)</f>
        <v>31.16339997</v>
      </c>
      <c r="T34" s="3">
        <f>IF(ISBLANK(T6),AA34/INDEX(Constants!$B$2:$B$8, MATCH(T$2, Constants!$A$2:$A$8, 0)),T6)</f>
        <v>0</v>
      </c>
      <c r="U34" s="3">
        <f>IF(ISBLANK(U6),AB34/INDEX(Constants!$B$2:$B$8, MATCH(U$2, Constants!$A$2:$A$8, 0)),U6)</f>
        <v>31.16339997</v>
      </c>
      <c r="V34" s="3">
        <f>IF(ISBLANK(V6),AC34/INDEX(Constants!$B$2:$B$8, MATCH(V$2, Constants!$A$2:$A$8, 0)),V6)</f>
        <v>0</v>
      </c>
      <c r="W34" s="3">
        <f>IF(ISBLANK(W6),AD34/INDEX(Constants!$B$2:$B$8, MATCH(W$2, Constants!$A$2:$A$8, 0)),W6)</f>
        <v>0</v>
      </c>
      <c r="X34" s="3">
        <f>IF(ISBLANK(X6),AE34/INDEX(Constants!$B$2:$B$8, MATCH(X$2, Constants!$A$2:$A$8, 0)),X6)</f>
        <v>0</v>
      </c>
      <c r="Y34" s="132">
        <f>IF(ISBLANK(Y6),AF34/INDEX(Constants!$B$2:$B$8, MATCH(Y$2, Constants!$A$2:$A$8, 0)),Y6)</f>
        <v>0</v>
      </c>
      <c r="Z34" s="18">
        <f t="shared" ref="Z34:Z59" si="9">IF(SUM($AA34, $AC34:$AF34)&lt;&gt;0, SUM($AA34:$AF34), $Z6+$AB34)</f>
        <v>25710.745099954998</v>
      </c>
      <c r="AA34" s="1">
        <f t="shared" ref="AA34:AA59" si="10">AA6</f>
        <v>0</v>
      </c>
      <c r="AB34" s="1">
        <f>IF(ISBLANK($AB6), INDEX('Cities &amp; Towns'!$G$4:$G$259, MATCH($A6, 'Cities &amp; Towns'!$A$4:$A$259, 0)), $AB6)</f>
        <v>46.745099955000001</v>
      </c>
      <c r="AC34" s="1">
        <f t="shared" ref="AC34:AF34" si="11">AC6</f>
        <v>0</v>
      </c>
      <c r="AD34" s="1">
        <f t="shared" si="11"/>
        <v>0</v>
      </c>
      <c r="AE34" s="1">
        <f t="shared" si="11"/>
        <v>0</v>
      </c>
      <c r="AF34" s="1">
        <f t="shared" si="11"/>
        <v>0</v>
      </c>
      <c r="AG34" s="5"/>
      <c r="AI34" s="3">
        <f>INDEX('Cities &amp; Towns'!$Y$4:$Y$259, MATCH($A34, 'Cities &amp; Towns'!$A$4:$A$259, 0))</f>
        <v>9.4593241742291063</v>
      </c>
      <c r="AJ34" s="5"/>
      <c r="AL34" s="11">
        <f t="shared" si="4"/>
        <v>1</v>
      </c>
    </row>
    <row r="35" spans="1:38" outlineLevel="1" x14ac:dyDescent="0.25">
      <c r="A35" s="220" t="s">
        <v>79</v>
      </c>
      <c r="B35" s="38">
        <f>IF(ISBLANK($B7), INDEX('Cities &amp; Towns'!$E$4:$E$259, MATCH($A35, 'Cities &amp; Towns'!$A$4:$A$259, 0)), $B7)</f>
        <v>4458</v>
      </c>
      <c r="C35" s="38">
        <f>IF(ISBLANK($C7), INDEX('Cities &amp; Towns'!$Q$4:$Q$259, MATCH($A35, 'Cities &amp; Towns'!$A$4:$A$259, 0)), $C7)</f>
        <v>5415.9663599999994</v>
      </c>
      <c r="D35" s="38">
        <f xml:space="preserve"> IF(ISBLANK($D7), IF(INDEX('Cities &amp; Towns'!$Z$4:$Z$259, MATCH($A35, 'Cities &amp; Towns'!$A$4:$A$259, 0)) = 0, "", INDEX('Cities &amp; Towns'!$Z$4:$Z$259, MATCH($A35, 'Cities &amp; Towns'!$A$4:$A$259, 0))), $D7)</f>
        <v>27909.348999999998</v>
      </c>
      <c r="E35" s="177" cm="1">
        <f t="array" ref="E35">IF(ISBLANK(E7), MAX(0, ($E$3-SUM($E$5:$E$31))*(IF($B$3=0, 0, $B$3*$B35/SUM(IF(ISBLANK(E$5:E$31), B$33:B$59, 0))) + IF($C$3=0, 0, $C$3*$C35/SUM(IF(ISBLANK(E$5:E$31), C$33:C$59, 0))) + IF($D$3=0, 0, $D$3*$D35/SUM(IF(ISBLANK(E$5:E$31), D$33:D$59, 0))) + IF(1-SUM($B$3:$D$3)&lt;=0, 0, ((1-SUM($B$3:$D$3))*$Z35/SUM(IF(ISBLANK(E$5:E$31), Z$33:Z$59, 0)))))), E7)</f>
        <v>22695.554470649742</v>
      </c>
      <c r="F35" s="40">
        <f t="shared" ref="F35:K35" si="12">IF(ISBLANK(F7),F$3,F7)</f>
        <v>0.80100000000000005</v>
      </c>
      <c r="G35" s="40">
        <f t="shared" si="12"/>
        <v>0.1</v>
      </c>
      <c r="H35" s="40">
        <f t="shared" si="12"/>
        <v>2.1000000000000001E-2</v>
      </c>
      <c r="I35" s="40">
        <f t="shared" si="12"/>
        <v>0</v>
      </c>
      <c r="J35" s="40">
        <f t="shared" si="12"/>
        <v>7.8E-2</v>
      </c>
      <c r="K35" s="40">
        <f t="shared" si="12"/>
        <v>0</v>
      </c>
      <c r="L35" s="44">
        <f t="shared" si="6"/>
        <v>16.426548762854871</v>
      </c>
      <c r="M35" s="41">
        <f t="shared" ref="M35:R35" si="13">IF(ISBLANK(M7), IF(ISBLANK($L7), MAX(0, (M$3-SUM(M$5:M$31))*(IF($B$3=0, 0, $B$3*$B35/SUM($B$33:$B$59)) + IF($C$3=0, 0, $C$3*$C35/SUM($C$33:$C$59)) + IF($D$3=0, 0, $D$3*$D35/SUM($D$33:$D$59)) + (1-SUM($B$3:$D$3))*IF(SUM(AA$33:AA$59)=0, $Z35/SUM($Z$33:$Z$59), AA35/SUM(AA$33:AA$59)))), $L7*(M$3/$L$3)), M7)</f>
        <v>13.83496128690293</v>
      </c>
      <c r="N35" s="41">
        <f t="shared" si="13"/>
        <v>2.0610869093951143</v>
      </c>
      <c r="O35" s="41">
        <f t="shared" si="13"/>
        <v>0.24180956057008859</v>
      </c>
      <c r="P35" s="41">
        <f t="shared" si="13"/>
        <v>0</v>
      </c>
      <c r="Q35" s="41">
        <f t="shared" si="13"/>
        <v>0.2886910059867383</v>
      </c>
      <c r="R35" s="41">
        <f t="shared" si="13"/>
        <v>0</v>
      </c>
      <c r="S35" s="44">
        <f t="shared" si="8"/>
        <v>31.249063036666669</v>
      </c>
      <c r="T35" s="41">
        <f>IF(ISBLANK(T7),AA35/INDEX(Constants!$B$2:$B$8, MATCH(T$2, Constants!$A$2:$A$8, 0)),T7)</f>
        <v>0</v>
      </c>
      <c r="U35" s="41">
        <f>IF(ISBLANK(U7),AB35/INDEX(Constants!$B$2:$B$8, MATCH(U$2, Constants!$A$2:$A$8, 0)),U7)</f>
        <v>31.249063036666669</v>
      </c>
      <c r="V35" s="41">
        <f>IF(ISBLANK(V7),AC35/INDEX(Constants!$B$2:$B$8, MATCH(V$2, Constants!$A$2:$A$8, 0)),V7)</f>
        <v>0</v>
      </c>
      <c r="W35" s="41">
        <f>IF(ISBLANK(W7),AD35/INDEX(Constants!$B$2:$B$8, MATCH(W$2, Constants!$A$2:$A$8, 0)),W7)</f>
        <v>0</v>
      </c>
      <c r="X35" s="41">
        <f>IF(ISBLANK(X7),AE35/INDEX(Constants!$B$2:$B$8, MATCH(X$2, Constants!$A$2:$A$8, 0)),X7)</f>
        <v>0</v>
      </c>
      <c r="Y35" s="41">
        <f>IF(ISBLANK(Y7),AF35/INDEX(Constants!$B$2:$B$8, MATCH(Y$2, Constants!$A$2:$A$8, 0)),Y7)</f>
        <v>0</v>
      </c>
      <c r="Z35" s="39">
        <f t="shared" si="9"/>
        <v>25006.873594555</v>
      </c>
      <c r="AA35" s="150">
        <f t="shared" si="10"/>
        <v>0</v>
      </c>
      <c r="AB35" s="150">
        <f>IF(ISBLANK($AB7), INDEX('Cities &amp; Towns'!$G$4:$G$259, MATCH($A7, 'Cities &amp; Towns'!$A$4:$A$259, 0)), $AB7)</f>
        <v>46.873594555000004</v>
      </c>
      <c r="AC35" s="150">
        <f t="shared" ref="AC35:AF35" si="14">AC7</f>
        <v>0</v>
      </c>
      <c r="AD35" s="150">
        <f t="shared" si="14"/>
        <v>0</v>
      </c>
      <c r="AE35" s="150">
        <f t="shared" si="14"/>
        <v>0</v>
      </c>
      <c r="AF35" s="150">
        <f t="shared" si="14"/>
        <v>0</v>
      </c>
      <c r="AG35" s="43"/>
      <c r="AH35" s="42"/>
      <c r="AI35" s="41">
        <f>INDEX('Cities &amp; Towns'!$Y$4:$Y$259, MATCH($A35, 'Cities &amp; Towns'!$A$4:$A$259, 0))</f>
        <v>0</v>
      </c>
      <c r="AJ35" s="43"/>
      <c r="AK35" s="42"/>
      <c r="AL35" s="66">
        <f t="shared" si="4"/>
        <v>1</v>
      </c>
    </row>
    <row r="36" spans="1:38" outlineLevel="1" x14ac:dyDescent="0.25">
      <c r="A36" s="221" t="s">
        <v>80</v>
      </c>
      <c r="B36" s="1">
        <f>IF(ISBLANK($B8), INDEX('Cities &amp; Towns'!$E$4:$E$259, MATCH($A36, 'Cities &amp; Towns'!$A$4:$A$259, 0)), $B8)</f>
        <v>1237</v>
      </c>
      <c r="C36" s="1">
        <f>IF(ISBLANK($C8), INDEX('Cities &amp; Towns'!$Q$4:$Q$259, MATCH($A36, 'Cities &amp; Towns'!$A$4:$A$259, 0)), $C8)</f>
        <v>500.77854000000008</v>
      </c>
      <c r="D36" s="1">
        <f xml:space="preserve"> IF(ISBLANK($D8), IF(INDEX('Cities &amp; Towns'!$Z$4:$Z$259, MATCH($A36, 'Cities &amp; Towns'!$A$4:$A$259, 0)) = 0, "", INDEX('Cities &amp; Towns'!$Z$4:$Z$259, MATCH($A36, 'Cities &amp; Towns'!$A$4:$A$259, 0))), $D8)</f>
        <v>6646.5609999999997</v>
      </c>
      <c r="E36" s="178" cm="1">
        <f t="array" ref="E36">IF(ISBLANK(E8), MAX(0, ($E$3-SUM($E$5:$E$31))*(IF($B$3=0, 0, $B$3*$B36/SUM(IF(ISBLANK(E$5:E$31), B$33:B$59, 0))) + IF($C$3=0, 0, $C$3*$C36/SUM(IF(ISBLANK(E$5:E$31), C$33:C$59, 0))) + IF($D$3=0, 0, $D$3*$D36/SUM(IF(ISBLANK(E$5:E$31), D$33:D$59, 0))) + IF(1-SUM($B$3:$D$3)&lt;=0, 0, ((1-SUM($B$3:$D$3))*$Z36/SUM(IF(ISBLANK(E$5:E$31), Z$33:Z$59, 0)))))), E8)</f>
        <v>19503.965767559272</v>
      </c>
      <c r="F36" s="14">
        <f t="shared" ref="F36:K36" si="15">IF(ISBLANK(F8),F$3,F8)</f>
        <v>0.80100000000000005</v>
      </c>
      <c r="G36" s="14">
        <f t="shared" si="15"/>
        <v>0.1</v>
      </c>
      <c r="H36" s="14">
        <f t="shared" si="15"/>
        <v>2.1000000000000001E-2</v>
      </c>
      <c r="I36" s="14">
        <f t="shared" si="15"/>
        <v>0</v>
      </c>
      <c r="J36" s="14">
        <f t="shared" si="15"/>
        <v>7.8E-2</v>
      </c>
      <c r="K36" s="14">
        <f t="shared" si="15"/>
        <v>0</v>
      </c>
      <c r="L36" s="4">
        <f t="shared" si="6"/>
        <v>12.909652934637926</v>
      </c>
      <c r="M36" s="3">
        <f t="shared" ref="M36:R36" si="16">IF(ISBLANK(M8), IF(ISBLANK($L8), MAX(0, (M$3-SUM(M$5:M$31))*(IF($B$3=0, 0, $B$3*$B36/SUM($B$33:$B$59)) + IF($C$3=0, 0, $C$3*$C36/SUM($C$33:$C$59)) + IF($D$3=0, 0, $D$3*$D36/SUM($D$33:$D$59)) + (1-SUM($B$3:$D$3))*IF(SUM(AA$33:AA$59)=0, $Z36/SUM($Z$33:$Z$59), AA36/SUM(AA$33:AA$59)))), $L8*(M$3/$L$3)), M8)</f>
        <v>11.889403789813533</v>
      </c>
      <c r="N36" s="3">
        <f t="shared" si="16"/>
        <v>0.56435083649375006</v>
      </c>
      <c r="O36" s="3">
        <f t="shared" si="16"/>
        <v>0.2078048103088507</v>
      </c>
      <c r="P36" s="3">
        <f t="shared" si="16"/>
        <v>0</v>
      </c>
      <c r="Q36" s="3">
        <f t="shared" si="16"/>
        <v>0.24809349802179106</v>
      </c>
      <c r="R36" s="3">
        <f t="shared" si="16"/>
        <v>0</v>
      </c>
      <c r="S36" s="4">
        <f t="shared" si="8"/>
        <v>8.4163963000000006</v>
      </c>
      <c r="T36" s="3">
        <f>IF(ISBLANK(T8),AA36/INDEX(Constants!$B$2:$B$8, MATCH(T$2, Constants!$A$2:$A$8, 0)),T8)</f>
        <v>0</v>
      </c>
      <c r="U36" s="3">
        <f>IF(ISBLANK(U8),AB36/INDEX(Constants!$B$2:$B$8, MATCH(U$2, Constants!$A$2:$A$8, 0)),U8)</f>
        <v>8.4163963000000006</v>
      </c>
      <c r="V36" s="3">
        <f>IF(ISBLANK(V8),AC36/INDEX(Constants!$B$2:$B$8, MATCH(V$2, Constants!$A$2:$A$8, 0)),V8)</f>
        <v>0</v>
      </c>
      <c r="W36" s="3">
        <f>IF(ISBLANK(W8),AD36/INDEX(Constants!$B$2:$B$8, MATCH(W$2, Constants!$A$2:$A$8, 0)),W8)</f>
        <v>0</v>
      </c>
      <c r="X36" s="3">
        <f>IF(ISBLANK(X8),AE36/INDEX(Constants!$B$2:$B$8, MATCH(X$2, Constants!$A$2:$A$8, 0)),X8)</f>
        <v>0</v>
      </c>
      <c r="Y36" s="132">
        <f>IF(ISBLANK(Y8),AF36/INDEX(Constants!$B$2:$B$8, MATCH(Y$2, Constants!$A$2:$A$8, 0)),Y8)</f>
        <v>0</v>
      </c>
      <c r="Z36" s="18">
        <f t="shared" si="9"/>
        <v>46732.624594449997</v>
      </c>
      <c r="AA36" s="1">
        <f t="shared" si="10"/>
        <v>0</v>
      </c>
      <c r="AB36" s="1">
        <f>IF(ISBLANK($AB8), INDEX('Cities &amp; Towns'!$G$4:$G$259, MATCH($A8, 'Cities &amp; Towns'!$A$4:$A$259, 0)), $AB8)</f>
        <v>12.62459445</v>
      </c>
      <c r="AC36" s="1">
        <f t="shared" ref="AC36:AF36" si="17">AC8</f>
        <v>0</v>
      </c>
      <c r="AD36" s="1">
        <f t="shared" si="17"/>
        <v>0</v>
      </c>
      <c r="AE36" s="1">
        <f t="shared" si="17"/>
        <v>0</v>
      </c>
      <c r="AF36" s="1">
        <f t="shared" si="17"/>
        <v>0</v>
      </c>
      <c r="AG36" s="5"/>
      <c r="AI36" s="3">
        <f>INDEX('Cities &amp; Towns'!$Y$4:$Y$259, MATCH($A36, 'Cities &amp; Towns'!$A$4:$A$259, 0))</f>
        <v>4.394982870778918</v>
      </c>
      <c r="AJ36" s="5"/>
      <c r="AL36" s="11">
        <f t="shared" si="4"/>
        <v>1</v>
      </c>
    </row>
    <row r="37" spans="1:38" outlineLevel="1" x14ac:dyDescent="0.25">
      <c r="A37" s="220" t="s">
        <v>81</v>
      </c>
      <c r="B37" s="38">
        <f>IF(ISBLANK($B9), INDEX('Cities &amp; Towns'!$E$4:$E$259, MATCH($A37, 'Cities &amp; Towns'!$A$4:$A$259, 0)), $B9)</f>
        <v>2412</v>
      </c>
      <c r="C37" s="38">
        <f>IF(ISBLANK($C9), INDEX('Cities &amp; Towns'!$Q$4:$Q$259, MATCH($A37, 'Cities &amp; Towns'!$A$4:$A$259, 0)), $C9)</f>
        <v>7956.3357000000005</v>
      </c>
      <c r="D37" s="38">
        <f xml:space="preserve"> IF(ISBLANK($D9), IF(INDEX('Cities &amp; Towns'!$Z$4:$Z$259, MATCH($A37, 'Cities &amp; Towns'!$A$4:$A$259, 0)) = 0, "", INDEX('Cities &amp; Towns'!$Z$4:$Z$259, MATCH($A37, 'Cities &amp; Towns'!$A$4:$A$259, 0))), $D9)</f>
        <v>21167.398000000001</v>
      </c>
      <c r="E37" s="177" cm="1">
        <f t="array" ref="E37">IF(ISBLANK(E9), MAX(0, ($E$3-SUM($E$5:$E$31))*(IF($B$3=0, 0, $B$3*$B37/SUM(IF(ISBLANK(E$5:E$31), B$33:B$59, 0))) + IF($C$3=0, 0, $C$3*$C37/SUM(IF(ISBLANK(E$5:E$31), C$33:C$59, 0))) + IF($D$3=0, 0, $D$3*$D37/SUM(IF(ISBLANK(E$5:E$31), D$33:D$59, 0))) + IF(1-SUM($B$3:$D$3)&lt;=0, 0, ((1-SUM($B$3:$D$3))*$Z37/SUM(IF(ISBLANK(E$5:E$31), Z$33:Z$59, 0)))))), E9)</f>
        <v>14515.082346936164</v>
      </c>
      <c r="F37" s="40">
        <f t="shared" ref="F37:K37" si="18">IF(ISBLANK(F9),F$3,F9)</f>
        <v>0.80100000000000005</v>
      </c>
      <c r="G37" s="40">
        <f t="shared" si="18"/>
        <v>0.1</v>
      </c>
      <c r="H37" s="40">
        <f t="shared" si="18"/>
        <v>2.1000000000000001E-2</v>
      </c>
      <c r="I37" s="40">
        <f t="shared" si="18"/>
        <v>0</v>
      </c>
      <c r="J37" s="40">
        <f t="shared" si="18"/>
        <v>7.8E-2</v>
      </c>
      <c r="K37" s="40">
        <f t="shared" si="18"/>
        <v>0</v>
      </c>
      <c r="L37" s="44">
        <f t="shared" si="6"/>
        <v>10.641229273960917</v>
      </c>
      <c r="M37" s="41">
        <f t="shared" ref="M37:R37" si="19">IF(ISBLANK(M9), IF(ISBLANK($L9), MAX(0, (M$3-SUM(M$5:M$31))*(IF($B$3=0, 0, $B$3*$B37/SUM($B$33:$B$59)) + IF($C$3=0, 0, $C$3*$C37/SUM($C$33:$C$59)) + IF($D$3=0, 0, $D$3*$D37/SUM($D$33:$D$59)) + (1-SUM($B$3:$D$3))*IF(SUM(AA$33:AA$59)=0, $Z37/SUM($Z$33:$Z$59), AA37/SUM(AA$33:AA$59)))), $L9*(M$3/$L$3)), M9)</f>
        <v>8.8482351292967056</v>
      </c>
      <c r="N37" s="41">
        <f t="shared" si="19"/>
        <v>1.4537092235301305</v>
      </c>
      <c r="O37" s="41">
        <f t="shared" si="19"/>
        <v>0.15465080126111591</v>
      </c>
      <c r="P37" s="41">
        <f t="shared" si="19"/>
        <v>0</v>
      </c>
      <c r="Q37" s="41">
        <f t="shared" si="19"/>
        <v>0.18463411987296485</v>
      </c>
      <c r="R37" s="41">
        <f t="shared" si="19"/>
        <v>0</v>
      </c>
      <c r="S37" s="44">
        <f t="shared" si="8"/>
        <v>28.311643533333335</v>
      </c>
      <c r="T37" s="41">
        <f>IF(ISBLANK(T9),AA37/INDEX(Constants!$B$2:$B$8, MATCH(T$2, Constants!$A$2:$A$8, 0)),T9)</f>
        <v>0</v>
      </c>
      <c r="U37" s="41">
        <f>IF(ISBLANK(U9),AB37/INDEX(Constants!$B$2:$B$8, MATCH(U$2, Constants!$A$2:$A$8, 0)),U9)</f>
        <v>28.311643533333335</v>
      </c>
      <c r="V37" s="41">
        <f>IF(ISBLANK(V9),AC37/INDEX(Constants!$B$2:$B$8, MATCH(V$2, Constants!$A$2:$A$8, 0)),V9)</f>
        <v>0</v>
      </c>
      <c r="W37" s="41">
        <f>IF(ISBLANK(W9),AD37/INDEX(Constants!$B$2:$B$8, MATCH(W$2, Constants!$A$2:$A$8, 0)),W9)</f>
        <v>0</v>
      </c>
      <c r="X37" s="41">
        <f>IF(ISBLANK(X9),AE37/INDEX(Constants!$B$2:$B$8, MATCH(X$2, Constants!$A$2:$A$8, 0)),X9)</f>
        <v>0</v>
      </c>
      <c r="Y37" s="41">
        <f>IF(ISBLANK(Y9),AF37/INDEX(Constants!$B$2:$B$8, MATCH(Y$2, Constants!$A$2:$A$8, 0)),Y9)</f>
        <v>0</v>
      </c>
      <c r="Z37" s="39">
        <f t="shared" si="9"/>
        <v>20266.4674653</v>
      </c>
      <c r="AA37" s="150">
        <f t="shared" si="10"/>
        <v>0</v>
      </c>
      <c r="AB37" s="150">
        <f>IF(ISBLANK($AB9), INDEX('Cities &amp; Towns'!$G$4:$G$259, MATCH($A9, 'Cities &amp; Towns'!$A$4:$A$259, 0)), $AB9)</f>
        <v>42.467465300000001</v>
      </c>
      <c r="AC37" s="150">
        <f t="shared" ref="AC37:AF37" si="20">AC9</f>
        <v>0</v>
      </c>
      <c r="AD37" s="150">
        <f t="shared" si="20"/>
        <v>0</v>
      </c>
      <c r="AE37" s="150">
        <f t="shared" si="20"/>
        <v>0</v>
      </c>
      <c r="AF37" s="150">
        <f t="shared" si="20"/>
        <v>0</v>
      </c>
      <c r="AG37" s="43"/>
      <c r="AH37" s="42"/>
      <c r="AI37" s="41">
        <f>INDEX('Cities &amp; Towns'!$Y$4:$Y$259, MATCH($A37, 'Cities &amp; Towns'!$A$4:$A$259, 0))</f>
        <v>5.4334357485991394</v>
      </c>
      <c r="AJ37" s="43"/>
      <c r="AK37" s="42"/>
      <c r="AL37" s="66">
        <f t="shared" si="4"/>
        <v>1</v>
      </c>
    </row>
    <row r="38" spans="1:38" outlineLevel="1" x14ac:dyDescent="0.25">
      <c r="A38" s="221" t="s">
        <v>82</v>
      </c>
      <c r="B38" s="1">
        <f>IF(ISBLANK($B10), INDEX('Cities &amp; Towns'!$E$4:$E$259, MATCH($A38, 'Cities &amp; Towns'!$A$4:$A$259, 0)), $B10)</f>
        <v>1284</v>
      </c>
      <c r="C38" s="1">
        <f>IF(ISBLANK($C10), INDEX('Cities &amp; Towns'!$Q$4:$Q$259, MATCH($A38, 'Cities &amp; Towns'!$A$4:$A$259, 0)), $C10)</f>
        <v>478.79532000000006</v>
      </c>
      <c r="D38" s="1">
        <f xml:space="preserve"> IF(ISBLANK($D10), IF(INDEX('Cities &amp; Towns'!$Z$4:$Z$259, MATCH($A38, 'Cities &amp; Towns'!$A$4:$A$259, 0)) = 0, "", INDEX('Cities &amp; Towns'!$Z$4:$Z$259, MATCH($A38, 'Cities &amp; Towns'!$A$4:$A$259, 0))), $D10)</f>
        <v>8937.8359999999993</v>
      </c>
      <c r="E38" s="178" cm="1">
        <f t="array" ref="E38">IF(ISBLANK(E10), MAX(0, ($E$3-SUM($E$5:$E$31))*(IF($B$3=0, 0, $B$3*$B38/SUM(IF(ISBLANK(E$5:E$31), B$33:B$59, 0))) + IF($C$3=0, 0, $C$3*$C38/SUM(IF(ISBLANK(E$5:E$31), C$33:C$59, 0))) + IF($D$3=0, 0, $D$3*$D38/SUM(IF(ISBLANK(E$5:E$31), D$33:D$59, 0))) + IF(1-SUM($B$3:$D$3)&lt;=0, 0, ((1-SUM($B$3:$D$3))*$Z38/SUM(IF(ISBLANK(E$5:E$31), Z$33:Z$59, 0)))))), E10)</f>
        <v>12945.322027489801</v>
      </c>
      <c r="F38" s="14">
        <f t="shared" ref="F38:K38" si="21">IF(ISBLANK(F10),F$3,F10)</f>
        <v>0.80100000000000005</v>
      </c>
      <c r="G38" s="14">
        <f t="shared" si="21"/>
        <v>0.1</v>
      </c>
      <c r="H38" s="14">
        <f t="shared" si="21"/>
        <v>2.1000000000000001E-2</v>
      </c>
      <c r="I38" s="14">
        <f t="shared" si="21"/>
        <v>0</v>
      </c>
      <c r="J38" s="14">
        <f t="shared" si="21"/>
        <v>7.8E-2</v>
      </c>
      <c r="K38" s="14">
        <f t="shared" si="21"/>
        <v>0</v>
      </c>
      <c r="L38" s="4">
        <f t="shared" si="6"/>
        <v>8.8511225216616101</v>
      </c>
      <c r="M38" s="3">
        <f t="shared" ref="M38:R38" si="22">IF(ISBLANK(M10), IF(ISBLANK($L10), MAX(0, (M$3-SUM(M$5:M$31))*(IF($B$3=0, 0, $B$3*$B38/SUM($B$33:$B$59)) + IF($C$3=0, 0, $C$3*$C38/SUM($C$33:$C$59)) + IF($D$3=0, 0, $D$3*$D38/SUM($D$33:$D$59)) + (1-SUM($B$3:$D$3))*IF(SUM(AA$33:AA$59)=0, $Z38/SUM($Z$33:$Z$59), AA38/SUM(AA$33:AA$59)))), $L10*(M$3/$L$3)), M10)</f>
        <v>7.8913264414150186</v>
      </c>
      <c r="N38" s="3">
        <f t="shared" si="22"/>
        <v>0.65720375192409608</v>
      </c>
      <c r="O38" s="3">
        <f t="shared" si="22"/>
        <v>0.13792580546792788</v>
      </c>
      <c r="P38" s="3">
        <f t="shared" si="22"/>
        <v>0</v>
      </c>
      <c r="Q38" s="3">
        <f t="shared" si="22"/>
        <v>0.1646665228545669</v>
      </c>
      <c r="R38" s="3">
        <f t="shared" si="22"/>
        <v>0</v>
      </c>
      <c r="S38" s="4">
        <f t="shared" si="8"/>
        <v>11.141634976666667</v>
      </c>
      <c r="T38" s="3">
        <f>IF(ISBLANK(T10),AA38/INDEX(Constants!$B$2:$B$8, MATCH(T$2, Constants!$A$2:$A$8, 0)),T10)</f>
        <v>0</v>
      </c>
      <c r="U38" s="3">
        <f>IF(ISBLANK(U10),AB38/INDEX(Constants!$B$2:$B$8, MATCH(U$2, Constants!$A$2:$A$8, 0)),U10)</f>
        <v>11.141634976666667</v>
      </c>
      <c r="V38" s="3">
        <f>IF(ISBLANK(V10),AC38/INDEX(Constants!$B$2:$B$8, MATCH(V$2, Constants!$A$2:$A$8, 0)),V10)</f>
        <v>0</v>
      </c>
      <c r="W38" s="3">
        <f>IF(ISBLANK(W10),AD38/INDEX(Constants!$B$2:$B$8, MATCH(W$2, Constants!$A$2:$A$8, 0)),W10)</f>
        <v>0</v>
      </c>
      <c r="X38" s="3">
        <f>IF(ISBLANK(X10),AE38/INDEX(Constants!$B$2:$B$8, MATCH(X$2, Constants!$A$2:$A$8, 0)),X10)</f>
        <v>0</v>
      </c>
      <c r="Y38" s="132">
        <f>IF(ISBLANK(Y10),AF38/INDEX(Constants!$B$2:$B$8, MATCH(Y$2, Constants!$A$2:$A$8, 0)),Y10)</f>
        <v>0</v>
      </c>
      <c r="Z38" s="18">
        <f t="shared" si="9"/>
        <v>26512.712452464999</v>
      </c>
      <c r="AA38" s="1">
        <f t="shared" si="10"/>
        <v>0</v>
      </c>
      <c r="AB38" s="1">
        <f>IF(ISBLANK($AB10), INDEX('Cities &amp; Towns'!$G$4:$G$259, MATCH($A10, 'Cities &amp; Towns'!$A$4:$A$259, 0)), $AB10)</f>
        <v>16.712452465000002</v>
      </c>
      <c r="AC38" s="1">
        <f t="shared" ref="AC38:AF38" si="23">AC10</f>
        <v>0</v>
      </c>
      <c r="AD38" s="1">
        <f t="shared" si="23"/>
        <v>0</v>
      </c>
      <c r="AE38" s="1">
        <f t="shared" si="23"/>
        <v>0</v>
      </c>
      <c r="AF38" s="1">
        <f t="shared" si="23"/>
        <v>0</v>
      </c>
      <c r="AG38" s="5"/>
      <c r="AI38" s="3">
        <f>INDEX('Cities &amp; Towns'!$Y$4:$Y$259, MATCH($A38, 'Cities &amp; Towns'!$A$4:$A$259, 0))</f>
        <v>2.3145501678287967</v>
      </c>
      <c r="AJ38" s="5"/>
      <c r="AL38" s="11">
        <f t="shared" si="4"/>
        <v>1</v>
      </c>
    </row>
    <row r="39" spans="1:38" outlineLevel="1" x14ac:dyDescent="0.25">
      <c r="A39" s="220" t="s">
        <v>83</v>
      </c>
      <c r="B39" s="38">
        <f>IF(ISBLANK($B11), INDEX('Cities &amp; Towns'!$E$4:$E$259, MATCH($A39, 'Cities &amp; Towns'!$A$4:$A$259, 0)), $B11)</f>
        <v>2736</v>
      </c>
      <c r="C39" s="38">
        <f>IF(ISBLANK($C11), INDEX('Cities &amp; Towns'!$Q$4:$Q$259, MATCH($A39, 'Cities &amp; Towns'!$A$4:$A$259, 0)), $C11)</f>
        <v>1860.0327000000002</v>
      </c>
      <c r="D39" s="38">
        <f xml:space="preserve"> IF(ISBLANK($D11), IF(INDEX('Cities &amp; Towns'!$Z$4:$Z$259, MATCH($A39, 'Cities &amp; Towns'!$A$4:$A$259, 0)) = 0, "", INDEX('Cities &amp; Towns'!$Z$4:$Z$259, MATCH($A39, 'Cities &amp; Towns'!$A$4:$A$259, 0))), $D11)</f>
        <v>15818.297</v>
      </c>
      <c r="E39" s="177" cm="1">
        <f t="array" ref="E39">IF(ISBLANK(E11), MAX(0, ($E$3-SUM($E$5:$E$31))*(IF($B$3=0, 0, $B$3*$B39/SUM(IF(ISBLANK(E$5:E$31), B$33:B$59, 0))) + IF($C$3=0, 0, $C$3*$C39/SUM(IF(ISBLANK(E$5:E$31), C$33:C$59, 0))) + IF($D$3=0, 0, $D$3*$D39/SUM(IF(ISBLANK(E$5:E$31), D$33:D$59, 0))) + IF(1-SUM($B$3:$D$3)&lt;=0, 0, ((1-SUM($B$3:$D$3))*$Z39/SUM(IF(ISBLANK(E$5:E$31), Z$33:Z$59, 0)))))), E11)</f>
        <v>12549.129198828103</v>
      </c>
      <c r="F39" s="40">
        <f t="shared" ref="F39:K39" si="24">IF(ISBLANK(F11),F$3,F11)</f>
        <v>0.80100000000000005</v>
      </c>
      <c r="G39" s="40">
        <f t="shared" si="24"/>
        <v>0.1</v>
      </c>
      <c r="H39" s="40">
        <f t="shared" si="24"/>
        <v>2.1000000000000001E-2</v>
      </c>
      <c r="I39" s="40">
        <f t="shared" si="24"/>
        <v>0</v>
      </c>
      <c r="J39" s="40">
        <f t="shared" si="24"/>
        <v>7.8E-2</v>
      </c>
      <c r="K39" s="40">
        <f t="shared" si="24"/>
        <v>0</v>
      </c>
      <c r="L39" s="44">
        <f t="shared" si="6"/>
        <v>9.1478258627410511</v>
      </c>
      <c r="M39" s="41">
        <f t="shared" ref="M39:R39" si="25">IF(ISBLANK(M11), IF(ISBLANK($L11), MAX(0, (M$3-SUM(M$5:M$31))*(IF($B$3=0, 0, $B$3*$B39/SUM($B$33:$B$59)) + IF($C$3=0, 0, $C$3*$C39/SUM($C$33:$C$59)) + IF($D$3=0, 0, $D$3*$D39/SUM($D$33:$D$59)) + (1-SUM($B$3:$D$3))*IF(SUM(AA$33:AA$59)=0, $Z39/SUM($Z$33:$Z$59), AA39/SUM(AA$33:AA$59)))), $L11*(M$3/$L$3)), M11)</f>
        <v>7.6498116349020648</v>
      </c>
      <c r="N39" s="41">
        <f t="shared" si="25"/>
        <v>1.2046827668966023</v>
      </c>
      <c r="O39" s="41">
        <f t="shared" si="25"/>
        <v>0.13370457289466775</v>
      </c>
      <c r="P39" s="41">
        <f t="shared" si="25"/>
        <v>0</v>
      </c>
      <c r="Q39" s="41">
        <f t="shared" si="25"/>
        <v>0.15962688804771555</v>
      </c>
      <c r="R39" s="41">
        <f t="shared" si="25"/>
        <v>0</v>
      </c>
      <c r="S39" s="44">
        <f t="shared" si="8"/>
        <v>17.148428053333333</v>
      </c>
      <c r="T39" s="41">
        <f>IF(ISBLANK(T11),AA39/INDEX(Constants!$B$2:$B$8, MATCH(T$2, Constants!$A$2:$A$8, 0)),T11)</f>
        <v>0</v>
      </c>
      <c r="U39" s="41">
        <f>IF(ISBLANK(U11),AB39/INDEX(Constants!$B$2:$B$8, MATCH(U$2, Constants!$A$2:$A$8, 0)),U11)</f>
        <v>17.148428053333333</v>
      </c>
      <c r="V39" s="41">
        <f>IF(ISBLANK(V11),AC39/INDEX(Constants!$B$2:$B$8, MATCH(V$2, Constants!$A$2:$A$8, 0)),V11)</f>
        <v>0</v>
      </c>
      <c r="W39" s="41">
        <f>IF(ISBLANK(W11),AD39/INDEX(Constants!$B$2:$B$8, MATCH(W$2, Constants!$A$2:$A$8, 0)),W11)</f>
        <v>0</v>
      </c>
      <c r="X39" s="41">
        <f>IF(ISBLANK(X11),AE39/INDEX(Constants!$B$2:$B$8, MATCH(X$2, Constants!$A$2:$A$8, 0)),X11)</f>
        <v>0</v>
      </c>
      <c r="Y39" s="41">
        <f>IF(ISBLANK(Y11),AF39/INDEX(Constants!$B$2:$B$8, MATCH(Y$2, Constants!$A$2:$A$8, 0)),Y11)</f>
        <v>0</v>
      </c>
      <c r="Z39" s="39">
        <f t="shared" si="9"/>
        <v>11189.88264208</v>
      </c>
      <c r="AA39" s="150">
        <f t="shared" si="10"/>
        <v>0</v>
      </c>
      <c r="AB39" s="150">
        <f>IF(ISBLANK($AB11), INDEX('Cities &amp; Towns'!$G$4:$G$259, MATCH($A11, 'Cities &amp; Towns'!$A$4:$A$259, 0)), $AB11)</f>
        <v>25.72264208</v>
      </c>
      <c r="AC39" s="150">
        <f t="shared" ref="AC39:AF39" si="26">AC11</f>
        <v>0</v>
      </c>
      <c r="AD39" s="150">
        <f t="shared" si="26"/>
        <v>0</v>
      </c>
      <c r="AE39" s="150">
        <f t="shared" si="26"/>
        <v>0</v>
      </c>
      <c r="AF39" s="150">
        <f t="shared" si="26"/>
        <v>0</v>
      </c>
      <c r="AG39" s="43"/>
      <c r="AH39" s="42"/>
      <c r="AI39" s="41">
        <f>INDEX('Cities &amp; Towns'!$Y$4:$Y$259, MATCH($A39, 'Cities &amp; Towns'!$A$4:$A$259, 0))</f>
        <v>7.8323291614438144</v>
      </c>
      <c r="AJ39" s="43"/>
      <c r="AK39" s="42"/>
      <c r="AL39" s="66">
        <f t="shared" si="4"/>
        <v>1</v>
      </c>
    </row>
    <row r="40" spans="1:38" outlineLevel="1" x14ac:dyDescent="0.25">
      <c r="A40" s="221" t="s">
        <v>84</v>
      </c>
      <c r="B40" s="1">
        <f>IF(ISBLANK($B12), INDEX('Cities &amp; Towns'!$E$4:$E$259, MATCH($A40, 'Cities &amp; Towns'!$A$4:$A$259, 0)), $B12)</f>
        <v>735</v>
      </c>
      <c r="C40" s="1">
        <f>IF(ISBLANK($C12), INDEX('Cities &amp; Towns'!$Q$4:$Q$259, MATCH($A40, 'Cities &amp; Towns'!$A$4:$A$259, 0)), $C12)</f>
        <v>164.92014000000003</v>
      </c>
      <c r="D40" s="1">
        <f xml:space="preserve"> IF(ISBLANK($D12), IF(INDEX('Cities &amp; Towns'!$Z$4:$Z$259, MATCH($A40, 'Cities &amp; Towns'!$A$4:$A$259, 0)) = 0, "", INDEX('Cities &amp; Towns'!$Z$4:$Z$259, MATCH($A40, 'Cities &amp; Towns'!$A$4:$A$259, 0))), $D12)</f>
        <v>3355.5219999999999</v>
      </c>
      <c r="E40" s="178" cm="1">
        <f t="array" ref="E40">IF(ISBLANK(E12), MAX(0, ($E$3-SUM($E$5:$E$31))*(IF($B$3=0, 0, $B$3*$B40/SUM(IF(ISBLANK(E$5:E$31), B$33:B$59, 0))) + IF($C$3=0, 0, $C$3*$C40/SUM(IF(ISBLANK(E$5:E$31), C$33:C$59, 0))) + IF($D$3=0, 0, $D$3*$D40/SUM(IF(ISBLANK(E$5:E$31), D$33:D$59, 0))) + IF(1-SUM($B$3:$D$3)&lt;=0, 0, ((1-SUM($B$3:$D$3))*$Z40/SUM(IF(ISBLANK(E$5:E$31), Z$33:Z$59, 0)))))), E12)</f>
        <v>8216.5527420589169</v>
      </c>
      <c r="F40" s="14">
        <f t="shared" ref="F40:K40" si="27">IF(ISBLANK(F12),F$3,F12)</f>
        <v>0.80100000000000005</v>
      </c>
      <c r="G40" s="14">
        <f t="shared" si="27"/>
        <v>0.1</v>
      </c>
      <c r="H40" s="14">
        <f t="shared" si="27"/>
        <v>2.1000000000000001E-2</v>
      </c>
      <c r="I40" s="14">
        <f t="shared" si="27"/>
        <v>0</v>
      </c>
      <c r="J40" s="14">
        <f t="shared" si="27"/>
        <v>7.8E-2</v>
      </c>
      <c r="K40" s="14">
        <f t="shared" si="27"/>
        <v>0</v>
      </c>
      <c r="L40" s="4">
        <f t="shared" si="6"/>
        <v>5.508563690194209</v>
      </c>
      <c r="M40" s="3">
        <f t="shared" ref="M40:R40" si="28">IF(ISBLANK(M12), IF(ISBLANK($L12), MAX(0, (M$3-SUM(M$5:M$31))*(IF($B$3=0, 0, $B$3*$B40/SUM($B$33:$B$59)) + IF($C$3=0, 0, $C$3*$C40/SUM($C$33:$C$59)) + IF($D$3=0, 0, $D$3*$D40/SUM($D$33:$D$59)) + (1-SUM($B$3:$D$3))*IF(SUM(AA$33:AA$59)=0, $Z40/SUM($Z$33:$Z$59), AA40/SUM(AA$33:AA$59)))), $L12*(M$3/$L$3)), M12)</f>
        <v>5.0087205071455054</v>
      </c>
      <c r="N40" s="3">
        <f t="shared" si="28"/>
        <v>0.30778416592077679</v>
      </c>
      <c r="O40" s="3">
        <f t="shared" si="28"/>
        <v>8.7543179900171103E-2</v>
      </c>
      <c r="P40" s="3">
        <f t="shared" si="28"/>
        <v>0</v>
      </c>
      <c r="Q40" s="3">
        <f t="shared" si="28"/>
        <v>0.10451583722775527</v>
      </c>
      <c r="R40" s="3">
        <f t="shared" si="28"/>
        <v>0</v>
      </c>
      <c r="S40" s="4">
        <f t="shared" si="8"/>
        <v>4.0731140833333335</v>
      </c>
      <c r="T40" s="3">
        <f>IF(ISBLANK(T12),AA40/INDEX(Constants!$B$2:$B$8, MATCH(T$2, Constants!$A$2:$A$8, 0)),T12)</f>
        <v>0</v>
      </c>
      <c r="U40" s="3">
        <f>IF(ISBLANK(U12),AB40/INDEX(Constants!$B$2:$B$8, MATCH(U$2, Constants!$A$2:$A$8, 0)),U12)</f>
        <v>4.0731140833333335</v>
      </c>
      <c r="V40" s="3">
        <f>IF(ISBLANK(V12),AC40/INDEX(Constants!$B$2:$B$8, MATCH(V$2, Constants!$A$2:$A$8, 0)),V12)</f>
        <v>0</v>
      </c>
      <c r="W40" s="3">
        <f>IF(ISBLANK(W12),AD40/INDEX(Constants!$B$2:$B$8, MATCH(W$2, Constants!$A$2:$A$8, 0)),W12)</f>
        <v>0</v>
      </c>
      <c r="X40" s="3">
        <f>IF(ISBLANK(X12),AE40/INDEX(Constants!$B$2:$B$8, MATCH(X$2, Constants!$A$2:$A$8, 0)),X12)</f>
        <v>0</v>
      </c>
      <c r="Y40" s="132">
        <f>IF(ISBLANK(Y12),AF40/INDEX(Constants!$B$2:$B$8, MATCH(Y$2, Constants!$A$2:$A$8, 0)),Y12)</f>
        <v>0</v>
      </c>
      <c r="Z40" s="18">
        <f t="shared" si="9"/>
        <v>17606.109671124999</v>
      </c>
      <c r="AA40" s="1">
        <f t="shared" si="10"/>
        <v>0</v>
      </c>
      <c r="AB40" s="1">
        <f>IF(ISBLANK($AB12), INDEX('Cities &amp; Towns'!$G$4:$G$259, MATCH($A12, 'Cities &amp; Towns'!$A$4:$A$259, 0)), $AB12)</f>
        <v>6.1096711250000002</v>
      </c>
      <c r="AC40" s="1">
        <f t="shared" ref="AC40:AF40" si="29">AC12</f>
        <v>0</v>
      </c>
      <c r="AD40" s="1">
        <f t="shared" si="29"/>
        <v>0</v>
      </c>
      <c r="AE40" s="1">
        <f t="shared" si="29"/>
        <v>0</v>
      </c>
      <c r="AF40" s="1">
        <f t="shared" si="29"/>
        <v>0</v>
      </c>
      <c r="AG40" s="5"/>
      <c r="AI40" s="3">
        <f>INDEX('Cities &amp; Towns'!$Y$4:$Y$259, MATCH($A40, 'Cities &amp; Towns'!$A$4:$A$259, 0))</f>
        <v>0</v>
      </c>
      <c r="AJ40" s="5"/>
      <c r="AL40" s="11">
        <f t="shared" si="4"/>
        <v>1</v>
      </c>
    </row>
    <row r="41" spans="1:38" outlineLevel="1" x14ac:dyDescent="0.25">
      <c r="A41" s="220" t="s">
        <v>85</v>
      </c>
      <c r="B41" s="38">
        <f>IF(ISBLANK($B13), INDEX('Cities &amp; Towns'!$E$4:$E$259, MATCH($A41, 'Cities &amp; Towns'!$A$4:$A$259, 0)), $B13)</f>
        <v>368</v>
      </c>
      <c r="C41" s="38">
        <f>IF(ISBLANK($C13), INDEX('Cities &amp; Towns'!$Q$4:$Q$259, MATCH($A41, 'Cities &amp; Towns'!$A$4:$A$259, 0)), $C13)</f>
        <v>42.810119999999998</v>
      </c>
      <c r="D41" s="38">
        <f xml:space="preserve"> IF(ISBLANK($D13), IF(INDEX('Cities &amp; Towns'!$Z$4:$Z$259, MATCH($A41, 'Cities &amp; Towns'!$A$4:$A$259, 0)) = 0, "", INDEX('Cities &amp; Towns'!$Z$4:$Z$259, MATCH($A41, 'Cities &amp; Towns'!$A$4:$A$259, 0))), $D13)</f>
        <v>1516.45</v>
      </c>
      <c r="E41" s="177" cm="1">
        <f t="array" ref="E41">IF(ISBLANK(E13), MAX(0, ($E$3-SUM($E$5:$E$31))*(IF($B$3=0, 0, $B$3*$B41/SUM(IF(ISBLANK(E$5:E$31), B$33:B$59, 0))) + IF($C$3=0, 0, $C$3*$C41/SUM(IF(ISBLANK(E$5:E$31), C$33:C$59, 0))) + IF($D$3=0, 0, $D$3*$D41/SUM(IF(ISBLANK(E$5:E$31), D$33:D$59, 0))) + IF(1-SUM($B$3:$D$3)&lt;=0, 0, ((1-SUM($B$3:$D$3))*$Z41/SUM(IF(ISBLANK(E$5:E$31), Z$33:Z$59, 0)))))), E13)</f>
        <v>5714.1170940668771</v>
      </c>
      <c r="F41" s="40">
        <f t="shared" ref="F41:K41" si="30">IF(ISBLANK(F13),F$3,F13)</f>
        <v>0.80100000000000005</v>
      </c>
      <c r="G41" s="40">
        <f t="shared" si="30"/>
        <v>0.1</v>
      </c>
      <c r="H41" s="40">
        <f t="shared" si="30"/>
        <v>2.1000000000000001E-2</v>
      </c>
      <c r="I41" s="40">
        <f t="shared" si="30"/>
        <v>0</v>
      </c>
      <c r="J41" s="40">
        <f t="shared" si="30"/>
        <v>7.8E-2</v>
      </c>
      <c r="K41" s="40">
        <f t="shared" si="30"/>
        <v>0</v>
      </c>
      <c r="L41" s="44">
        <f t="shared" si="6"/>
        <v>3.8078420608924737</v>
      </c>
      <c r="M41" s="41">
        <f t="shared" ref="M41:R41" si="31">IF(ISBLANK(M13), IF(ISBLANK($L13), MAX(0, (M$3-SUM(M$5:M$31))*(IF($B$3=0, 0, $B$3*$B41/SUM($B$33:$B$59)) + IF($C$3=0, 0, $C$3*$C41/SUM($C$33:$C$59)) + IF($D$3=0, 0, $D$3*$D41/SUM($D$33:$D$59)) + (1-SUM($B$3:$D$3))*IF(SUM(AA$33:AA$59)=0, $Z41/SUM($Z$33:$Z$59), AA41/SUM(AA$33:AA$59)))), $L13*(M$3/$L$3)), M13)</f>
        <v>3.4832631600818647</v>
      </c>
      <c r="N41" s="41">
        <f t="shared" si="31"/>
        <v>0.19101343274968507</v>
      </c>
      <c r="O41" s="41">
        <f t="shared" si="31"/>
        <v>6.088100404637465E-2</v>
      </c>
      <c r="P41" s="41">
        <f t="shared" si="31"/>
        <v>0</v>
      </c>
      <c r="Q41" s="41">
        <f t="shared" si="31"/>
        <v>7.2684464014549297E-2</v>
      </c>
      <c r="R41" s="41">
        <f t="shared" si="31"/>
        <v>0</v>
      </c>
      <c r="S41" s="44">
        <f t="shared" si="8"/>
        <v>3.2827075566666668</v>
      </c>
      <c r="T41" s="41">
        <f>IF(ISBLANK(T13),AA41/INDEX(Constants!$B$2:$B$8, MATCH(T$2, Constants!$A$2:$A$8, 0)),T13)</f>
        <v>0</v>
      </c>
      <c r="U41" s="41">
        <f>IF(ISBLANK(U13),AB41/INDEX(Constants!$B$2:$B$8, MATCH(U$2, Constants!$A$2:$A$8, 0)),U13)</f>
        <v>3.2827075566666668</v>
      </c>
      <c r="V41" s="41">
        <f>IF(ISBLANK(V13),AC41/INDEX(Constants!$B$2:$B$8, MATCH(V$2, Constants!$A$2:$A$8, 0)),V13)</f>
        <v>0</v>
      </c>
      <c r="W41" s="41">
        <f>IF(ISBLANK(W13),AD41/INDEX(Constants!$B$2:$B$8, MATCH(W$2, Constants!$A$2:$A$8, 0)),W13)</f>
        <v>0</v>
      </c>
      <c r="X41" s="41">
        <f>IF(ISBLANK(X13),AE41/INDEX(Constants!$B$2:$B$8, MATCH(X$2, Constants!$A$2:$A$8, 0)),X13)</f>
        <v>0</v>
      </c>
      <c r="Y41" s="41">
        <f>IF(ISBLANK(Y13),AF41/INDEX(Constants!$B$2:$B$8, MATCH(Y$2, Constants!$A$2:$A$8, 0)),Y13)</f>
        <v>0</v>
      </c>
      <c r="Z41" s="39">
        <f t="shared" si="9"/>
        <v>13636.924061334999</v>
      </c>
      <c r="AA41" s="150">
        <f t="shared" si="10"/>
        <v>0</v>
      </c>
      <c r="AB41" s="150">
        <f>IF(ISBLANK($AB13), INDEX('Cities &amp; Towns'!$G$4:$G$259, MATCH($A13, 'Cities &amp; Towns'!$A$4:$A$259, 0)), $AB13)</f>
        <v>4.9240613350000002</v>
      </c>
      <c r="AC41" s="150">
        <f t="shared" ref="AC41:AF41" si="32">AC13</f>
        <v>0</v>
      </c>
      <c r="AD41" s="150">
        <f t="shared" si="32"/>
        <v>0</v>
      </c>
      <c r="AE41" s="150">
        <f t="shared" si="32"/>
        <v>0</v>
      </c>
      <c r="AF41" s="150">
        <f t="shared" si="32"/>
        <v>0</v>
      </c>
      <c r="AG41" s="43"/>
      <c r="AH41" s="42"/>
      <c r="AI41" s="41">
        <f>INDEX('Cities &amp; Towns'!$Y$4:$Y$259, MATCH($A41, 'Cities &amp; Towns'!$A$4:$A$259, 0))</f>
        <v>0.89947426068204639</v>
      </c>
      <c r="AJ41" s="43"/>
      <c r="AK41" s="42"/>
      <c r="AL41" s="66">
        <f t="shared" si="4"/>
        <v>1</v>
      </c>
    </row>
    <row r="42" spans="1:38" outlineLevel="1" x14ac:dyDescent="0.25">
      <c r="A42" s="221" t="s">
        <v>86</v>
      </c>
      <c r="B42" s="1">
        <f>IF(ISBLANK($B14), INDEX('Cities &amp; Towns'!$E$4:$E$259, MATCH($A42, 'Cities &amp; Towns'!$A$4:$A$259, 0)), $B14)</f>
        <v>1407</v>
      </c>
      <c r="C42" s="1">
        <f>IF(ISBLANK($C14), INDEX('Cities &amp; Towns'!$Q$4:$Q$259, MATCH($A42, 'Cities &amp; Towns'!$A$4:$A$259, 0)), $C14)</f>
        <v>994.10670000000005</v>
      </c>
      <c r="D42" s="1">
        <f xml:space="preserve"> IF(ISBLANK($D14), IF(INDEX('Cities &amp; Towns'!$Z$4:$Z$259, MATCH($A42, 'Cities &amp; Towns'!$A$4:$A$259, 0)) = 0, "", INDEX('Cities &amp; Towns'!$Z$4:$Z$259, MATCH($A42, 'Cities &amp; Towns'!$A$4:$A$259, 0))), $D14)</f>
        <v>67403.235000000001</v>
      </c>
      <c r="E42" s="178" cm="1">
        <f t="array" ref="E42">IF(ISBLANK(E14), MAX(0, ($E$3-SUM($E$5:$E$31))*(IF($B$3=0, 0, $B$3*$B42/SUM(IF(ISBLANK(E$5:E$31), B$33:B$59, 0))) + IF($C$3=0, 0, $C$3*$C42/SUM(IF(ISBLANK(E$5:E$31), C$33:C$59, 0))) + IF($D$3=0, 0, $D$3*$D42/SUM(IF(ISBLANK(E$5:E$31), D$33:D$59, 0))) + IF(1-SUM($B$3:$D$3)&lt;=0, 0, ((1-SUM($B$3:$D$3))*$Z42/SUM(IF(ISBLANK(E$5:E$31), Z$33:Z$59, 0)))))), E14)</f>
        <v>14452.714287034967</v>
      </c>
      <c r="F42" s="14">
        <f t="shared" ref="F42:K42" si="33">IF(ISBLANK(F14),F$3,F14)</f>
        <v>0.80100000000000005</v>
      </c>
      <c r="G42" s="14">
        <f t="shared" si="33"/>
        <v>0.1</v>
      </c>
      <c r="H42" s="14">
        <f t="shared" si="33"/>
        <v>2.1000000000000001E-2</v>
      </c>
      <c r="I42" s="14">
        <f t="shared" si="33"/>
        <v>0</v>
      </c>
      <c r="J42" s="14">
        <f t="shared" si="33"/>
        <v>7.8E-2</v>
      </c>
      <c r="K42" s="14">
        <f t="shared" si="33"/>
        <v>0</v>
      </c>
      <c r="L42" s="4">
        <f t="shared" si="6"/>
        <v>10.177108090623285</v>
      </c>
      <c r="M42" s="3">
        <f t="shared" ref="M42:R42" si="34">IF(ISBLANK(M14), IF(ISBLANK($L14), MAX(0, (M$3-SUM(M$5:M$31))*(IF($B$3=0, 0, $B$3*$B42/SUM($B$33:$B$59)) + IF($C$3=0, 0, $C$3*$C42/SUM($C$33:$C$59)) + IF($D$3=0, 0, $D$3*$D42/SUM($D$33:$D$59)) + (1-SUM($B$3:$D$3))*IF(SUM(AA$33:AA$59)=0, $Z42/SUM($Z$33:$Z$59), AA42/SUM(AA$33:AA$59)))), $L14*(M$3/$L$3)), M14)</f>
        <v>8.8102162434665239</v>
      </c>
      <c r="N42" s="3">
        <f t="shared" si="34"/>
        <v>1.0290647573858862</v>
      </c>
      <c r="O42" s="3">
        <f t="shared" si="34"/>
        <v>0.15398630138393421</v>
      </c>
      <c r="P42" s="3">
        <f t="shared" si="34"/>
        <v>0</v>
      </c>
      <c r="Q42" s="3">
        <f t="shared" si="34"/>
        <v>0.18384078838694179</v>
      </c>
      <c r="R42" s="3">
        <f t="shared" si="34"/>
        <v>0</v>
      </c>
      <c r="S42" s="4">
        <f t="shared" si="8"/>
        <v>22.614390653333334</v>
      </c>
      <c r="T42" s="3">
        <f>IF(ISBLANK(T14),AA42/INDEX(Constants!$B$2:$B$8, MATCH(T$2, Constants!$A$2:$A$8, 0)),T14)</f>
        <v>0</v>
      </c>
      <c r="U42" s="3">
        <f>IF(ISBLANK(U14),AB42/INDEX(Constants!$B$2:$B$8, MATCH(U$2, Constants!$A$2:$A$8, 0)),U14)</f>
        <v>22.614390653333334</v>
      </c>
      <c r="V42" s="3">
        <f>IF(ISBLANK(V14),AC42/INDEX(Constants!$B$2:$B$8, MATCH(V$2, Constants!$A$2:$A$8, 0)),V14)</f>
        <v>0</v>
      </c>
      <c r="W42" s="3">
        <f>IF(ISBLANK(W14),AD42/INDEX(Constants!$B$2:$B$8, MATCH(W$2, Constants!$A$2:$A$8, 0)),W14)</f>
        <v>0</v>
      </c>
      <c r="X42" s="3">
        <f>IF(ISBLANK(X14),AE42/INDEX(Constants!$B$2:$B$8, MATCH(X$2, Constants!$A$2:$A$8, 0)),X14)</f>
        <v>0</v>
      </c>
      <c r="Y42" s="132">
        <f>IF(ISBLANK(Y14),AF42/INDEX(Constants!$B$2:$B$8, MATCH(Y$2, Constants!$A$2:$A$8, 0)),Y14)</f>
        <v>0</v>
      </c>
      <c r="Z42" s="18">
        <f t="shared" si="9"/>
        <v>29857.921585979999</v>
      </c>
      <c r="AA42" s="1">
        <f t="shared" si="10"/>
        <v>0</v>
      </c>
      <c r="AB42" s="1">
        <f>IF(ISBLANK($AB14), INDEX('Cities &amp; Towns'!$G$4:$G$259, MATCH($A14, 'Cities &amp; Towns'!$A$4:$A$259, 0)), $AB14)</f>
        <v>33.921585980000003</v>
      </c>
      <c r="AC42" s="1">
        <f t="shared" ref="AC42:AF42" si="35">AC14</f>
        <v>0</v>
      </c>
      <c r="AD42" s="1">
        <f t="shared" si="35"/>
        <v>0</v>
      </c>
      <c r="AE42" s="1">
        <f t="shared" si="35"/>
        <v>0</v>
      </c>
      <c r="AF42" s="1">
        <f t="shared" si="35"/>
        <v>0</v>
      </c>
      <c r="AG42" s="5"/>
      <c r="AI42" s="3">
        <f>INDEX('Cities &amp; Towns'!$Y$4:$Y$259, MATCH($A42, 'Cities &amp; Towns'!$A$4:$A$259, 0))</f>
        <v>88.916194521317337</v>
      </c>
      <c r="AJ42" s="5"/>
      <c r="AL42" s="11" t="str">
        <f t="shared" si="4"/>
        <v/>
      </c>
    </row>
    <row r="43" spans="1:38" outlineLevel="1" x14ac:dyDescent="0.25">
      <c r="A43" s="220" t="s">
        <v>87</v>
      </c>
      <c r="B43" s="38">
        <f>IF(ISBLANK($B15), INDEX('Cities &amp; Towns'!$E$4:$E$259, MATCH($A43, 'Cities &amp; Towns'!$A$4:$A$259, 0)), $B15)</f>
        <v>1149</v>
      </c>
      <c r="C43" s="38">
        <f>IF(ISBLANK($C15), INDEX('Cities &amp; Towns'!$Q$4:$Q$259, MATCH($A43, 'Cities &amp; Towns'!$A$4:$A$259, 0)), $C15)</f>
        <v>379.31238000000008</v>
      </c>
      <c r="D43" s="38">
        <f xml:space="preserve"> IF(ISBLANK($D15), IF(INDEX('Cities &amp; Towns'!$Z$4:$Z$259, MATCH($A43, 'Cities &amp; Towns'!$A$4:$A$259, 0)) = 0, "", INDEX('Cities &amp; Towns'!$Z$4:$Z$259, MATCH($A43, 'Cities &amp; Towns'!$A$4:$A$259, 0))), $D15)</f>
        <v>7280.5739999999996</v>
      </c>
      <c r="E43" s="177" cm="1">
        <f t="array" ref="E43">IF(ISBLANK(E15), MAX(0, ($E$3-SUM($E$5:$E$31))*(IF($B$3=0, 0, $B$3*$B43/SUM(IF(ISBLANK(E$5:E$31), B$33:B$59, 0))) + IF($C$3=0, 0, $C$3*$C43/SUM(IF(ISBLANK(E$5:E$31), C$33:C$59, 0))) + IF($D$3=0, 0, $D$3*$D43/SUM(IF(ISBLANK(E$5:E$31), D$33:D$59, 0))) + IF(1-SUM($B$3:$D$3)&lt;=0, 0, ((1-SUM($B$3:$D$3))*$Z43/SUM(IF(ISBLANK(E$5:E$31), Z$33:Z$59, 0)))))), E15)</f>
        <v>11807.791603306012</v>
      </c>
      <c r="F43" s="40">
        <f t="shared" ref="F43:K43" si="36">IF(ISBLANK(F15),F$3,F15)</f>
        <v>0.80100000000000005</v>
      </c>
      <c r="G43" s="40">
        <f t="shared" si="36"/>
        <v>0.1</v>
      </c>
      <c r="H43" s="40">
        <f t="shared" si="36"/>
        <v>2.1000000000000001E-2</v>
      </c>
      <c r="I43" s="40">
        <f t="shared" si="36"/>
        <v>0</v>
      </c>
      <c r="J43" s="40">
        <f t="shared" si="36"/>
        <v>7.8E-2</v>
      </c>
      <c r="K43" s="40">
        <f t="shared" si="36"/>
        <v>0</v>
      </c>
      <c r="L43" s="44">
        <f t="shared" si="6"/>
        <v>8.0578122274825219</v>
      </c>
      <c r="M43" s="41">
        <f t="shared" ref="M43:R43" si="37">IF(ISBLANK(M15), IF(ISBLANK($L15), MAX(0, (M$3-SUM(M$5:M$31))*(IF($B$3=0, 0, $B$3*$B43/SUM($B$33:$B$59)) + IF($C$3=0, 0, $C$3*$C43/SUM($C$33:$C$59)) + IF($D$3=0, 0, $D$3*$D43/SUM($D$33:$D$59)) + (1-SUM($B$3:$D$3))*IF(SUM(AA$33:AA$59)=0, $Z43/SUM($Z$33:$Z$59), AA43/SUM(AA$33:AA$59)))), $L15*(M$3/$L$3)), M15)</f>
        <v>7.1979003609194203</v>
      </c>
      <c r="N43" s="41">
        <f t="shared" si="37"/>
        <v>0.58390890997353995</v>
      </c>
      <c r="O43" s="41">
        <f t="shared" si="37"/>
        <v>0.12580599881756785</v>
      </c>
      <c r="P43" s="41">
        <f t="shared" si="37"/>
        <v>0</v>
      </c>
      <c r="Q43" s="41">
        <f t="shared" si="37"/>
        <v>0.15019695777199424</v>
      </c>
      <c r="R43" s="41">
        <f t="shared" si="37"/>
        <v>0</v>
      </c>
      <c r="S43" s="44">
        <f t="shared" si="8"/>
        <v>9.8288484799999996</v>
      </c>
      <c r="T43" s="41">
        <f>IF(ISBLANK(T15),AA43/INDEX(Constants!$B$2:$B$8, MATCH(T$2, Constants!$A$2:$A$8, 0)),T15)</f>
        <v>0</v>
      </c>
      <c r="U43" s="41">
        <f>IF(ISBLANK(U15),AB43/INDEX(Constants!$B$2:$B$8, MATCH(U$2, Constants!$A$2:$A$8, 0)),U15)</f>
        <v>9.8288484799999996</v>
      </c>
      <c r="V43" s="41">
        <f>IF(ISBLANK(V15),AC43/INDEX(Constants!$B$2:$B$8, MATCH(V$2, Constants!$A$2:$A$8, 0)),V15)</f>
        <v>0</v>
      </c>
      <c r="W43" s="41">
        <f>IF(ISBLANK(W15),AD43/INDEX(Constants!$B$2:$B$8, MATCH(W$2, Constants!$A$2:$A$8, 0)),W15)</f>
        <v>0</v>
      </c>
      <c r="X43" s="41">
        <f>IF(ISBLANK(X15),AE43/INDEX(Constants!$B$2:$B$8, MATCH(X$2, Constants!$A$2:$A$8, 0)),X15)</f>
        <v>0</v>
      </c>
      <c r="Y43" s="41">
        <f>IF(ISBLANK(Y15),AF43/INDEX(Constants!$B$2:$B$8, MATCH(Y$2, Constants!$A$2:$A$8, 0)),Y15)</f>
        <v>0</v>
      </c>
      <c r="Z43" s="39">
        <f t="shared" si="9"/>
        <v>24398.743272719999</v>
      </c>
      <c r="AA43" s="150">
        <f t="shared" si="10"/>
        <v>0</v>
      </c>
      <c r="AB43" s="150">
        <f>IF(ISBLANK($AB15), INDEX('Cities &amp; Towns'!$G$4:$G$259, MATCH($A15, 'Cities &amp; Towns'!$A$4:$A$259, 0)), $AB15)</f>
        <v>14.74327272</v>
      </c>
      <c r="AC43" s="150">
        <f t="shared" ref="AC43:AF43" si="38">AC15</f>
        <v>0</v>
      </c>
      <c r="AD43" s="150">
        <f t="shared" si="38"/>
        <v>0</v>
      </c>
      <c r="AE43" s="150">
        <f t="shared" si="38"/>
        <v>0</v>
      </c>
      <c r="AF43" s="150">
        <f t="shared" si="38"/>
        <v>0</v>
      </c>
      <c r="AG43" s="43"/>
      <c r="AH43" s="42"/>
      <c r="AI43" s="41">
        <f>INDEX('Cities &amp; Towns'!$Y$4:$Y$259, MATCH($A43, 'Cities &amp; Towns'!$A$4:$A$259, 0))</f>
        <v>10.938408232107623</v>
      </c>
      <c r="AJ43" s="43"/>
      <c r="AK43" s="42"/>
      <c r="AL43" s="66" t="str">
        <f t="shared" si="4"/>
        <v/>
      </c>
    </row>
    <row r="44" spans="1:38" outlineLevel="1" x14ac:dyDescent="0.25">
      <c r="A44" s="221" t="s">
        <v>88</v>
      </c>
      <c r="B44" s="1">
        <f>IF(ISBLANK($B16), INDEX('Cities &amp; Towns'!$E$4:$E$259, MATCH($A44, 'Cities &amp; Towns'!$A$4:$A$259, 0)), $B16)</f>
        <v>794</v>
      </c>
      <c r="C44" s="1">
        <f>IF(ISBLANK($C16), INDEX('Cities &amp; Towns'!$Q$4:$Q$259, MATCH($A44, 'Cities &amp; Towns'!$A$4:$A$259, 0)), $C16)</f>
        <v>1004.5398599999999</v>
      </c>
      <c r="D44" s="1">
        <f xml:space="preserve"> IF(ISBLANK($D16), IF(INDEX('Cities &amp; Towns'!$Z$4:$Z$259, MATCH($A44, 'Cities &amp; Towns'!$A$4:$A$259, 0)) = 0, "", INDEX('Cities &amp; Towns'!$Z$4:$Z$259, MATCH($A44, 'Cities &amp; Towns'!$A$4:$A$259, 0))), $D16)</f>
        <v>3379.7840000000001</v>
      </c>
      <c r="E44" s="178" cm="1">
        <f t="array" ref="E44">IF(ISBLANK(E16), MAX(0, ($E$3-SUM($E$5:$E$31))*(IF($B$3=0, 0, $B$3*$B44/SUM(IF(ISBLANK(E$5:E$31), B$33:B$59, 0))) + IF($C$3=0, 0, $C$3*$C44/SUM(IF(ISBLANK(E$5:E$31), C$33:C$59, 0))) + IF($D$3=0, 0, $D$3*$D44/SUM(IF(ISBLANK(E$5:E$31), D$33:D$59, 0))) + IF(1-SUM($B$3:$D$3)&lt;=0, 0, ((1-SUM($B$3:$D$3))*$Z44/SUM(IF(ISBLANK(E$5:E$31), Z$33:Z$59, 0)))))), E16)</f>
        <v>7409.5083738334424</v>
      </c>
      <c r="F44" s="14">
        <f t="shared" ref="F44:K44" si="39">IF(ISBLANK(F16),F$3,F16)</f>
        <v>0.80100000000000005</v>
      </c>
      <c r="G44" s="14">
        <f t="shared" si="39"/>
        <v>0.1</v>
      </c>
      <c r="H44" s="14">
        <f t="shared" si="39"/>
        <v>2.1000000000000001E-2</v>
      </c>
      <c r="I44" s="14">
        <f t="shared" si="39"/>
        <v>0</v>
      </c>
      <c r="J44" s="14">
        <f t="shared" si="39"/>
        <v>7.8E-2</v>
      </c>
      <c r="K44" s="14">
        <f t="shared" si="39"/>
        <v>0</v>
      </c>
      <c r="L44" s="4">
        <f t="shared" si="6"/>
        <v>5.0541615449805581</v>
      </c>
      <c r="M44" s="3">
        <f t="shared" ref="M44:R44" si="40">IF(ISBLANK(M16), IF(ISBLANK($L16), MAX(0, (M$3-SUM(M$5:M$31))*(IF($B$3=0, 0, $B$3*$B44/SUM($B$33:$B$59)) + IF($C$3=0, 0, $C$3*$C44/SUM($C$33:$C$59)) + IF($D$3=0, 0, $D$3*$D44/SUM($D$33:$D$59)) + (1-SUM($B$3:$D$3))*IF(SUM(AA$33:AA$59)=0, $Z44/SUM($Z$33:$Z$59), AA44/SUM(AA$33:AA$59)))), $L16*(M$3/$L$3)), M16)</f>
        <v>4.5167551045970997</v>
      </c>
      <c r="N44" s="3">
        <f t="shared" si="40"/>
        <v>0.36421180020361521</v>
      </c>
      <c r="O44" s="3">
        <f t="shared" si="40"/>
        <v>7.8944533663370023E-2</v>
      </c>
      <c r="P44" s="3">
        <f t="shared" si="40"/>
        <v>0</v>
      </c>
      <c r="Q44" s="3">
        <f t="shared" si="40"/>
        <v>9.4250106516472337E-2</v>
      </c>
      <c r="R44" s="3">
        <f t="shared" si="40"/>
        <v>0</v>
      </c>
      <c r="S44" s="4">
        <f t="shared" si="8"/>
        <v>5.4685983866666668</v>
      </c>
      <c r="T44" s="3">
        <f>IF(ISBLANK(T16),AA44/INDEX(Constants!$B$2:$B$8, MATCH(T$2, Constants!$A$2:$A$8, 0)),T16)</f>
        <v>0</v>
      </c>
      <c r="U44" s="3">
        <f>IF(ISBLANK(U16),AB44/INDEX(Constants!$B$2:$B$8, MATCH(U$2, Constants!$A$2:$A$8, 0)),U16)</f>
        <v>5.4685983866666668</v>
      </c>
      <c r="V44" s="3">
        <f>IF(ISBLANK(V16),AC44/INDEX(Constants!$B$2:$B$8, MATCH(V$2, Constants!$A$2:$A$8, 0)),V16)</f>
        <v>0</v>
      </c>
      <c r="W44" s="3">
        <f>IF(ISBLANK(W16),AD44/INDEX(Constants!$B$2:$B$8, MATCH(W$2, Constants!$A$2:$A$8, 0)),W16)</f>
        <v>0</v>
      </c>
      <c r="X44" s="3">
        <f>IF(ISBLANK(X16),AE44/INDEX(Constants!$B$2:$B$8, MATCH(X$2, Constants!$A$2:$A$8, 0)),X16)</f>
        <v>0</v>
      </c>
      <c r="Y44" s="132">
        <f>IF(ISBLANK(Y16),AF44/INDEX(Constants!$B$2:$B$8, MATCH(Y$2, Constants!$A$2:$A$8, 0)),Y16)</f>
        <v>0</v>
      </c>
      <c r="Z44" s="18">
        <f t="shared" si="9"/>
        <v>14600.20289758</v>
      </c>
      <c r="AA44" s="1">
        <f t="shared" si="10"/>
        <v>0</v>
      </c>
      <c r="AB44" s="1">
        <f>IF(ISBLANK($AB16), INDEX('Cities &amp; Towns'!$G$4:$G$259, MATCH($A16, 'Cities &amp; Towns'!$A$4:$A$259, 0)), $AB16)</f>
        <v>8.2028975800000001</v>
      </c>
      <c r="AC44" s="1">
        <f t="shared" ref="AC44:AF44" si="41">AC16</f>
        <v>0</v>
      </c>
      <c r="AD44" s="1">
        <f t="shared" si="41"/>
        <v>0</v>
      </c>
      <c r="AE44" s="1">
        <f t="shared" si="41"/>
        <v>0</v>
      </c>
      <c r="AF44" s="1">
        <f t="shared" si="41"/>
        <v>0</v>
      </c>
      <c r="AG44" s="5"/>
      <c r="AI44" s="3">
        <f>INDEX('Cities &amp; Towns'!$Y$4:$Y$259, MATCH($A44, 'Cities &amp; Towns'!$A$4:$A$259, 0))</f>
        <v>0</v>
      </c>
      <c r="AJ44" s="5"/>
      <c r="AL44" s="11">
        <f t="shared" si="4"/>
        <v>1</v>
      </c>
    </row>
    <row r="45" spans="1:38" outlineLevel="1" x14ac:dyDescent="0.25">
      <c r="A45" s="220" t="s">
        <v>89</v>
      </c>
      <c r="B45" s="38">
        <f>IF(ISBLANK($B17), INDEX('Cities &amp; Towns'!$E$4:$E$259, MATCH($A45, 'Cities &amp; Towns'!$A$4:$A$259, 0)), $B17)</f>
        <v>1385</v>
      </c>
      <c r="C45" s="38">
        <f>IF(ISBLANK($C17), INDEX('Cities &amp; Towns'!$Q$4:$Q$259, MATCH($A45, 'Cities &amp; Towns'!$A$4:$A$259, 0)), $C17)</f>
        <v>809.6211000000003</v>
      </c>
      <c r="D45" s="38">
        <f xml:space="preserve"> IF(ISBLANK($D17), IF(INDEX('Cities &amp; Towns'!$Z$4:$Z$259, MATCH($A45, 'Cities &amp; Towns'!$A$4:$A$259, 0)) = 0, "", INDEX('Cities &amp; Towns'!$Z$4:$Z$259, MATCH($A45, 'Cities &amp; Towns'!$A$4:$A$259, 0))), $D17)</f>
        <v>7751.2420000000002</v>
      </c>
      <c r="E45" s="177" cm="1">
        <f t="array" ref="E45">IF(ISBLANK(E17), MAX(0, ($E$3-SUM($E$5:$E$31))*(IF($B$3=0, 0, $B$3*$B45/SUM(IF(ISBLANK(E$5:E$31), B$33:B$59, 0))) + IF($C$3=0, 0, $C$3*$C45/SUM(IF(ISBLANK(E$5:E$31), C$33:C$59, 0))) + IF($D$3=0, 0, $D$3*$D45/SUM(IF(ISBLANK(E$5:E$31), D$33:D$59, 0))) + IF(1-SUM($B$3:$D$3)&lt;=0, 0, ((1-SUM($B$3:$D$3))*$Z45/SUM(IF(ISBLANK(E$5:E$31), Z$33:Z$59, 0)))))), E17)</f>
        <v>14927.988660565465</v>
      </c>
      <c r="F45" s="40">
        <f t="shared" ref="F45:K45" si="42">IF(ISBLANK(F17),F$3,F17)</f>
        <v>0.80100000000000005</v>
      </c>
      <c r="G45" s="40">
        <f t="shared" si="42"/>
        <v>0.1</v>
      </c>
      <c r="H45" s="40">
        <f t="shared" si="42"/>
        <v>2.1000000000000001E-2</v>
      </c>
      <c r="I45" s="40">
        <f t="shared" si="42"/>
        <v>0</v>
      </c>
      <c r="J45" s="40">
        <f t="shared" si="42"/>
        <v>7.8E-2</v>
      </c>
      <c r="K45" s="40">
        <f t="shared" si="42"/>
        <v>0</v>
      </c>
      <c r="L45" s="44">
        <f t="shared" si="6"/>
        <v>10.119613621848536</v>
      </c>
      <c r="M45" s="41">
        <f t="shared" ref="M45:R45" si="43">IF(ISBLANK(M17), IF(ISBLANK($L17), MAX(0, (M$3-SUM(M$5:M$31))*(IF($B$3=0, 0, $B$3*$B45/SUM($B$33:$B$59)) + IF($C$3=0, 0, $C$3*$C45/SUM($C$33:$C$59)) + IF($D$3=0, 0, $D$3*$D45/SUM($D$33:$D$59)) + (1-SUM($B$3:$D$3))*IF(SUM(AA$33:AA$59)=0, $Z45/SUM($Z$33:$Z$59), AA45/SUM(AA$33:AA$59)))), $L17*(M$3/$L$3)), M17)</f>
        <v>9.0999382930844295</v>
      </c>
      <c r="N45" s="41">
        <f t="shared" si="43"/>
        <v>0.67073886844430064</v>
      </c>
      <c r="O45" s="41">
        <f t="shared" si="43"/>
        <v>0.15905010749460921</v>
      </c>
      <c r="P45" s="41">
        <f t="shared" si="43"/>
        <v>0</v>
      </c>
      <c r="Q45" s="41">
        <f t="shared" si="43"/>
        <v>0.18988635282519667</v>
      </c>
      <c r="R45" s="41">
        <f t="shared" si="43"/>
        <v>0</v>
      </c>
      <c r="S45" s="44">
        <f t="shared" si="8"/>
        <v>10.732593833333334</v>
      </c>
      <c r="T45" s="41">
        <f>IF(ISBLANK(T17),AA45/INDEX(Constants!$B$2:$B$8, MATCH(T$2, Constants!$A$2:$A$8, 0)),T17)</f>
        <v>0</v>
      </c>
      <c r="U45" s="41">
        <f>IF(ISBLANK(U17),AB45/INDEX(Constants!$B$2:$B$8, MATCH(U$2, Constants!$A$2:$A$8, 0)),U17)</f>
        <v>10.732593833333334</v>
      </c>
      <c r="V45" s="41">
        <f>IF(ISBLANK(V17),AC45/INDEX(Constants!$B$2:$B$8, MATCH(V$2, Constants!$A$2:$A$8, 0)),V17)</f>
        <v>0</v>
      </c>
      <c r="W45" s="41">
        <f>IF(ISBLANK(W17),AD45/INDEX(Constants!$B$2:$B$8, MATCH(W$2, Constants!$A$2:$A$8, 0)),W17)</f>
        <v>0</v>
      </c>
      <c r="X45" s="41">
        <f>IF(ISBLANK(X17),AE45/INDEX(Constants!$B$2:$B$8, MATCH(X$2, Constants!$A$2:$A$8, 0)),X17)</f>
        <v>0</v>
      </c>
      <c r="Y45" s="41">
        <f>IF(ISBLANK(Y17),AF45/INDEX(Constants!$B$2:$B$8, MATCH(Y$2, Constants!$A$2:$A$8, 0)),Y17)</f>
        <v>0</v>
      </c>
      <c r="Z45" s="39">
        <f t="shared" si="9"/>
        <v>31504.09889075</v>
      </c>
      <c r="AA45" s="150">
        <f t="shared" si="10"/>
        <v>0</v>
      </c>
      <c r="AB45" s="150">
        <f>IF(ISBLANK($AB17), INDEX('Cities &amp; Towns'!$G$4:$G$259, MATCH($A17, 'Cities &amp; Towns'!$A$4:$A$259, 0)), $AB17)</f>
        <v>16.098890750000002</v>
      </c>
      <c r="AC45" s="150">
        <f t="shared" ref="AC45:AF45" si="44">AC17</f>
        <v>0</v>
      </c>
      <c r="AD45" s="150">
        <f t="shared" si="44"/>
        <v>0</v>
      </c>
      <c r="AE45" s="150">
        <f t="shared" si="44"/>
        <v>0</v>
      </c>
      <c r="AF45" s="150">
        <f t="shared" si="44"/>
        <v>0</v>
      </c>
      <c r="AG45" s="43"/>
      <c r="AH45" s="42"/>
      <c r="AI45" s="41">
        <f>INDEX('Cities &amp; Towns'!$Y$4:$Y$259, MATCH($A45, 'Cities &amp; Towns'!$A$4:$A$259, 0))</f>
        <v>3.2431857773130397</v>
      </c>
      <c r="AJ45" s="43"/>
      <c r="AK45" s="42"/>
      <c r="AL45" s="66">
        <f t="shared" si="4"/>
        <v>1</v>
      </c>
    </row>
    <row r="46" spans="1:38" outlineLevel="1" x14ac:dyDescent="0.25">
      <c r="A46" s="221" t="s">
        <v>90</v>
      </c>
      <c r="B46" s="1">
        <f>IF(ISBLANK($B18), INDEX('Cities &amp; Towns'!$E$4:$E$259, MATCH($A46, 'Cities &amp; Towns'!$A$4:$A$259, 0)), $B18)</f>
        <v>210</v>
      </c>
      <c r="C46" s="1">
        <f>IF(ISBLANK($C18), INDEX('Cities &amp; Towns'!$Q$4:$Q$259, MATCH($A46, 'Cities &amp; Towns'!$A$4:$A$259, 0)), $C18)</f>
        <v>37.212479999999999</v>
      </c>
      <c r="D46" s="1">
        <f xml:space="preserve"> IF(ISBLANK($D18), IF(INDEX('Cities &amp; Towns'!$Z$4:$Z$259, MATCH($A46, 'Cities &amp; Towns'!$A$4:$A$259, 0)) = 0, "", INDEX('Cities &amp; Towns'!$Z$4:$Z$259, MATCH($A46, 'Cities &amp; Towns'!$A$4:$A$259, 0))), $D18)</f>
        <v>1116.9359999999999</v>
      </c>
      <c r="E46" s="178" cm="1">
        <f t="array" ref="E46">IF(ISBLANK(E18), MAX(0, ($E$3-SUM($E$5:$E$31))*(IF($B$3=0, 0, $B$3*$B46/SUM(IF(ISBLANK(E$5:E$31), B$33:B$59, 0))) + IF($C$3=0, 0, $C$3*$C46/SUM(IF(ISBLANK(E$5:E$31), C$33:C$59, 0))) + IF($D$3=0, 0, $D$3*$D46/SUM(IF(ISBLANK(E$5:E$31), D$33:D$59, 0))) + IF(1-SUM($B$3:$D$3)&lt;=0, 0, ((1-SUM($B$3:$D$3))*$Z46/SUM(IF(ISBLANK(E$5:E$31), Z$33:Z$59, 0)))))), E18)</f>
        <v>9960.8455307740969</v>
      </c>
      <c r="F46" s="47">
        <f t="shared" ref="F46:K46" si="45">IF(ISBLANK(F18),F$3,F18)</f>
        <v>0.80100000000000005</v>
      </c>
      <c r="G46" s="47">
        <f t="shared" si="45"/>
        <v>0.1</v>
      </c>
      <c r="H46" s="47">
        <f t="shared" si="45"/>
        <v>2.1000000000000001E-2</v>
      </c>
      <c r="I46" s="47">
        <f t="shared" si="45"/>
        <v>0</v>
      </c>
      <c r="J46" s="47">
        <f t="shared" si="45"/>
        <v>7.8E-2</v>
      </c>
      <c r="K46" s="47">
        <f t="shared" si="45"/>
        <v>0</v>
      </c>
      <c r="L46" s="4">
        <f t="shared" si="6"/>
        <v>6.410924451028837</v>
      </c>
      <c r="M46" s="3">
        <f t="shared" ref="M46:R46" si="46">IF(ISBLANK(M18), IF(ISBLANK($L18), MAX(0, (M$3-SUM(M$5:M$31))*(IF($B$3=0, 0, $B$3*$B46/SUM($B$33:$B$59)) + IF($C$3=0, 0, $C$3*$C46/SUM($C$33:$C$59)) + IF($D$3=0, 0, $D$3*$D46/SUM($D$33:$D$59)) + (1-SUM($B$3:$D$3))*IF(SUM(AA$33:AA$59)=0, $Z46/SUM($Z$33:$Z$59), AA46/SUM(AA$33:AA$59)))), $L18*(M$3/$L$3)), M18)</f>
        <v>6.0720222756088686</v>
      </c>
      <c r="N46" s="3">
        <f t="shared" si="46"/>
        <v>0.10607093068019614</v>
      </c>
      <c r="O46" s="3">
        <f t="shared" si="46"/>
        <v>0.10612773016045461</v>
      </c>
      <c r="P46" s="3">
        <f t="shared" si="46"/>
        <v>0</v>
      </c>
      <c r="Q46" s="3">
        <f t="shared" si="46"/>
        <v>0.12670351457931822</v>
      </c>
      <c r="R46" s="3">
        <f t="shared" si="46"/>
        <v>0</v>
      </c>
      <c r="S46" s="4">
        <f t="shared" si="8"/>
        <v>1.7745433733333336</v>
      </c>
      <c r="T46" s="3">
        <f>IF(ISBLANK(T18),AA46/INDEX(Constants!$B$2:$B$8, MATCH(T$2, Constants!$A$2:$A$8, 0)),T18)</f>
        <v>0</v>
      </c>
      <c r="U46" s="3">
        <f>IF(ISBLANK(U18),AB46/INDEX(Constants!$B$2:$B$8, MATCH(U$2, Constants!$A$2:$A$8, 0)),U18)</f>
        <v>1.7745433733333336</v>
      </c>
      <c r="V46" s="3">
        <f>IF(ISBLANK(V18),AC46/INDEX(Constants!$B$2:$B$8, MATCH(V$2, Constants!$A$2:$A$8, 0)),V18)</f>
        <v>0</v>
      </c>
      <c r="W46" s="3">
        <f>IF(ISBLANK(W18),AD46/INDEX(Constants!$B$2:$B$8, MATCH(W$2, Constants!$A$2:$A$8, 0)),W18)</f>
        <v>0</v>
      </c>
      <c r="X46" s="3">
        <f>IF(ISBLANK(X18),AE46/INDEX(Constants!$B$2:$B$8, MATCH(X$2, Constants!$A$2:$A$8, 0)),X18)</f>
        <v>0</v>
      </c>
      <c r="Y46" s="132">
        <f>IF(ISBLANK(Y18),AF46/INDEX(Constants!$B$2:$B$8, MATCH(Y$2, Constants!$A$2:$A$8, 0)),Y18)</f>
        <v>0</v>
      </c>
      <c r="Z46" s="18">
        <f t="shared" si="9"/>
        <v>27970.661815060001</v>
      </c>
      <c r="AA46" s="1">
        <f t="shared" si="10"/>
        <v>0</v>
      </c>
      <c r="AB46" s="1">
        <f>IF(ISBLANK($AB18), INDEX('Cities &amp; Towns'!$G$4:$G$259, MATCH($A18, 'Cities &amp; Towns'!$A$4:$A$259, 0)), $AB18)</f>
        <v>2.6618150600000003</v>
      </c>
      <c r="AC46" s="1">
        <f t="shared" ref="AC46:AF46" si="47">AC18</f>
        <v>0</v>
      </c>
      <c r="AD46" s="1">
        <f t="shared" si="47"/>
        <v>0</v>
      </c>
      <c r="AE46" s="1">
        <f t="shared" si="47"/>
        <v>0</v>
      </c>
      <c r="AF46" s="1">
        <f t="shared" si="47"/>
        <v>0</v>
      </c>
      <c r="AG46" s="5"/>
      <c r="AI46" s="3">
        <f>INDEX('Cities &amp; Towns'!$Y$4:$Y$259, MATCH($A46, 'Cities &amp; Towns'!$A$4:$A$259, 0))</f>
        <v>0.25156910993251685</v>
      </c>
      <c r="AJ46" s="5"/>
      <c r="AL46" s="11">
        <f t="shared" si="4"/>
        <v>1</v>
      </c>
    </row>
    <row r="47" spans="1:38" outlineLevel="1" x14ac:dyDescent="0.25">
      <c r="A47" s="220" t="s">
        <v>91</v>
      </c>
      <c r="B47" s="38">
        <f>IF(ISBLANK($B19), INDEX('Cities &amp; Towns'!$E$4:$E$259, MATCH($A47, 'Cities &amp; Towns'!$A$4:$A$259, 0)), $B19)</f>
        <v>1424</v>
      </c>
      <c r="C47" s="38">
        <f>IF(ISBLANK($C19), INDEX('Cities &amp; Towns'!$Q$4:$Q$259, MATCH($A47, 'Cities &amp; Towns'!$A$4:$A$259, 0)), $C19)</f>
        <v>2832.5897999999997</v>
      </c>
      <c r="D47" s="38">
        <f xml:space="preserve"> IF(ISBLANK($D19), IF(INDEX('Cities &amp; Towns'!$Z$4:$Z$259, MATCH($A47, 'Cities &amp; Towns'!$A$4:$A$259, 0)) = 0, "", INDEX('Cities &amp; Towns'!$Z$4:$Z$259, MATCH($A47, 'Cities &amp; Towns'!$A$4:$A$259, 0))), $D19)</f>
        <v>8371.9419999999991</v>
      </c>
      <c r="E47" s="177" cm="1">
        <f t="array" ref="E47">IF(ISBLANK(E19), MAX(0, ($E$3-SUM($E$5:$E$31))*(IF($B$3=0, 0, $B$3*$B47/SUM(IF(ISBLANK(E$5:E$31), B$33:B$59, 0))) + IF($C$3=0, 0, $C$3*$C47/SUM(IF(ISBLANK(E$5:E$31), C$33:C$59, 0))) + IF($D$3=0, 0, $D$3*$D47/SUM(IF(ISBLANK(E$5:E$31), D$33:D$59, 0))) + IF(1-SUM($B$3:$D$3)&lt;=0, 0, ((1-SUM($B$3:$D$3))*$Z47/SUM(IF(ISBLANK(E$5:E$31), Z$33:Z$59, 0)))))), E19)</f>
        <v>13719.443828167461</v>
      </c>
      <c r="F47" s="40">
        <f t="shared" ref="F47:K47" si="48">IF(ISBLANK(F19),F$3,F19)</f>
        <v>0.80100000000000005</v>
      </c>
      <c r="G47" s="40">
        <f t="shared" si="48"/>
        <v>0.1</v>
      </c>
      <c r="H47" s="40">
        <f t="shared" si="48"/>
        <v>2.1000000000000001E-2</v>
      </c>
      <c r="I47" s="40">
        <f t="shared" si="48"/>
        <v>0</v>
      </c>
      <c r="J47" s="40">
        <f t="shared" si="48"/>
        <v>7.8E-2</v>
      </c>
      <c r="K47" s="40">
        <f t="shared" si="48"/>
        <v>0</v>
      </c>
      <c r="L47" s="44">
        <f t="shared" si="6"/>
        <v>9.5803428777422379</v>
      </c>
      <c r="M47" s="41">
        <f t="shared" ref="M47:R47" si="49">IF(ISBLANK(M19), IF(ISBLANK($L19), MAX(0, (M$3-SUM(M$5:M$31))*(IF($B$3=0, 0, $B$3*$B47/SUM($B$33:$B$59)) + IF($C$3=0, 0, $C$3*$C47/SUM($C$33:$C$59)) + IF($D$3=0, 0, $D$3*$D47/SUM($D$33:$D$59)) + (1-SUM($B$3:$D$3))*IF(SUM(AA$33:AA$59)=0, $Z47/SUM($Z$33:$Z$59), AA47/SUM(AA$33:AA$59)))), $L19*(M$3/$L$3)), M19)</f>
        <v>8.3632226075815375</v>
      </c>
      <c r="N47" s="41">
        <f t="shared" si="49"/>
        <v>0.89643311827376759</v>
      </c>
      <c r="O47" s="41">
        <f t="shared" si="49"/>
        <v>0.14617367853450872</v>
      </c>
      <c r="P47" s="41">
        <f t="shared" si="49"/>
        <v>0</v>
      </c>
      <c r="Q47" s="41">
        <f t="shared" si="49"/>
        <v>0.17451347335242362</v>
      </c>
      <c r="R47" s="41">
        <f t="shared" si="49"/>
        <v>0</v>
      </c>
      <c r="S47" s="44">
        <f t="shared" si="8"/>
        <v>18.001105040000002</v>
      </c>
      <c r="T47" s="41">
        <f>IF(ISBLANK(T19),AA47/INDEX(Constants!$B$2:$B$8, MATCH(T$2, Constants!$A$2:$A$8, 0)),T19)</f>
        <v>0</v>
      </c>
      <c r="U47" s="41">
        <f>IF(ISBLANK(U19),AB47/INDEX(Constants!$B$2:$B$8, MATCH(U$2, Constants!$A$2:$A$8, 0)),U19)</f>
        <v>18.001105040000002</v>
      </c>
      <c r="V47" s="41">
        <f>IF(ISBLANK(V19),AC47/INDEX(Constants!$B$2:$B$8, MATCH(V$2, Constants!$A$2:$A$8, 0)),V19)</f>
        <v>0</v>
      </c>
      <c r="W47" s="41">
        <f>IF(ISBLANK(W19),AD47/INDEX(Constants!$B$2:$B$8, MATCH(W$2, Constants!$A$2:$A$8, 0)),W19)</f>
        <v>0</v>
      </c>
      <c r="X47" s="41">
        <f>IF(ISBLANK(X19),AE47/INDEX(Constants!$B$2:$B$8, MATCH(X$2, Constants!$A$2:$A$8, 0)),X19)</f>
        <v>0</v>
      </c>
      <c r="Y47" s="41">
        <f>IF(ISBLANK(Y19),AF47/INDEX(Constants!$B$2:$B$8, MATCH(Y$2, Constants!$A$2:$A$8, 0)),Y19)</f>
        <v>0</v>
      </c>
      <c r="Z47" s="39">
        <f t="shared" si="9"/>
        <v>27483.001657559998</v>
      </c>
      <c r="AA47" s="150">
        <f t="shared" si="10"/>
        <v>0</v>
      </c>
      <c r="AB47" s="150">
        <f>IF(ISBLANK($AB19), INDEX('Cities &amp; Towns'!$G$4:$G$259, MATCH($A19, 'Cities &amp; Towns'!$A$4:$A$259, 0)), $AB19)</f>
        <v>27.001657560000002</v>
      </c>
      <c r="AC47" s="150">
        <f t="shared" ref="AC47:AF47" si="50">AC19</f>
        <v>0</v>
      </c>
      <c r="AD47" s="150">
        <f t="shared" si="50"/>
        <v>0</v>
      </c>
      <c r="AE47" s="150">
        <f t="shared" si="50"/>
        <v>0</v>
      </c>
      <c r="AF47" s="150">
        <f t="shared" si="50"/>
        <v>0</v>
      </c>
      <c r="AG47" s="43"/>
      <c r="AH47" s="42"/>
      <c r="AI47" s="41">
        <f>INDEX('Cities &amp; Towns'!$Y$4:$Y$259, MATCH($A47, 'Cities &amp; Towns'!$A$4:$A$259, 0))</f>
        <v>0</v>
      </c>
      <c r="AJ47" s="43"/>
      <c r="AK47" s="42"/>
      <c r="AL47" s="66">
        <f t="shared" si="4"/>
        <v>1</v>
      </c>
    </row>
    <row r="48" spans="1:38" outlineLevel="1" x14ac:dyDescent="0.25">
      <c r="A48" s="221" t="s">
        <v>92</v>
      </c>
      <c r="B48" s="1">
        <f>IF(ISBLANK($B20), INDEX('Cities &amp; Towns'!$E$4:$E$259, MATCH($A48, 'Cities &amp; Towns'!$A$4:$A$259, 0)), $B20)</f>
        <v>2862</v>
      </c>
      <c r="C48" s="1">
        <f>IF(ISBLANK($C20), INDEX('Cities &amp; Towns'!$Q$4:$Q$259, MATCH($A48, 'Cities &amp; Towns'!$A$4:$A$259, 0)), $C20)</f>
        <v>7487.7764399999996</v>
      </c>
      <c r="D48" s="1">
        <f xml:space="preserve"> IF(ISBLANK($D20), IF(INDEX('Cities &amp; Towns'!$Z$4:$Z$259, MATCH($A48, 'Cities &amp; Towns'!$A$4:$A$259, 0)) = 0, "", INDEX('Cities &amp; Towns'!$Z$4:$Z$259, MATCH($A48, 'Cities &amp; Towns'!$A$4:$A$259, 0))), $D20)</f>
        <v>189881.35399999999</v>
      </c>
      <c r="E48" s="178" cm="1">
        <f t="array" ref="E48">IF(ISBLANK(E20), MAX(0, ($E$3-SUM($E$5:$E$31))*(IF($B$3=0, 0, $B$3*$B48/SUM(IF(ISBLANK(E$5:E$31), B$33:B$59, 0))) + IF($C$3=0, 0, $C$3*$C48/SUM(IF(ISBLANK(E$5:E$31), C$33:C$59, 0))) + IF($D$3=0, 0, $D$3*$D48/SUM(IF(ISBLANK(E$5:E$31), D$33:D$59, 0))) + IF(1-SUM($B$3:$D$3)&lt;=0, 0, ((1-SUM($B$3:$D$3))*$Z48/SUM(IF(ISBLANK(E$5:E$31), Z$33:Z$59, 0)))))), E20)</f>
        <v>18493.894392422335</v>
      </c>
      <c r="F48" s="14">
        <f t="shared" ref="F48:K48" si="51">IF(ISBLANK(F20),F$3,F20)</f>
        <v>0.80100000000000005</v>
      </c>
      <c r="G48" s="14">
        <f t="shared" si="51"/>
        <v>0.1</v>
      </c>
      <c r="H48" s="14">
        <f t="shared" si="51"/>
        <v>2.1000000000000001E-2</v>
      </c>
      <c r="I48" s="14">
        <f t="shared" si="51"/>
        <v>0</v>
      </c>
      <c r="J48" s="14">
        <f t="shared" si="51"/>
        <v>7.8E-2</v>
      </c>
      <c r="K48" s="14">
        <f t="shared" si="51"/>
        <v>0</v>
      </c>
      <c r="L48" s="4">
        <f t="shared" si="6"/>
        <v>13.158630661767099</v>
      </c>
      <c r="M48" s="3">
        <f t="shared" ref="M48:R48" si="52">IF(ISBLANK(M20), IF(ISBLANK($L20), MAX(0, (M$3-SUM(M$5:M$31))*(IF($B$3=0, 0, $B$3*$B48/SUM($B$33:$B$59)) + IF($C$3=0, 0, $C$3*$C48/SUM($C$33:$C$59)) + IF($D$3=0, 0, $D$3*$D48/SUM($D$33:$D$59)) + (1-SUM($B$3:$D$3))*IF(SUM(AA$33:AA$59)=0, $Z48/SUM($Z$33:$Z$59), AA48/SUM(AA$33:AA$59)))), $L20*(M$3/$L$3)), M20)</f>
        <v>11.2736753488054</v>
      </c>
      <c r="N48" s="3">
        <f t="shared" si="52"/>
        <v>1.4526670661286041</v>
      </c>
      <c r="O48" s="3">
        <f t="shared" si="52"/>
        <v>0.19704301483555001</v>
      </c>
      <c r="P48" s="3">
        <f t="shared" si="52"/>
        <v>0</v>
      </c>
      <c r="Q48" s="3">
        <f t="shared" si="52"/>
        <v>0.23524523199754432</v>
      </c>
      <c r="R48" s="3">
        <f t="shared" si="52"/>
        <v>0</v>
      </c>
      <c r="S48" s="4">
        <f t="shared" si="8"/>
        <v>24.422705043333334</v>
      </c>
      <c r="T48" s="3">
        <f>IF(ISBLANK(T20),AA48/INDEX(Constants!$B$2:$B$8, MATCH(T$2, Constants!$A$2:$A$8, 0)),T20)</f>
        <v>0</v>
      </c>
      <c r="U48" s="3">
        <f>IF(ISBLANK(U20),AB48/INDEX(Constants!$B$2:$B$8, MATCH(U$2, Constants!$A$2:$A$8, 0)),U20)</f>
        <v>24.422705043333334</v>
      </c>
      <c r="V48" s="3">
        <f>IF(ISBLANK(V20),AC48/INDEX(Constants!$B$2:$B$8, MATCH(V$2, Constants!$A$2:$A$8, 0)),V20)</f>
        <v>0</v>
      </c>
      <c r="W48" s="3">
        <f>IF(ISBLANK(W20),AD48/INDEX(Constants!$B$2:$B$8, MATCH(W$2, Constants!$A$2:$A$8, 0)),W20)</f>
        <v>0</v>
      </c>
      <c r="X48" s="3">
        <f>IF(ISBLANK(X20),AE48/INDEX(Constants!$B$2:$B$8, MATCH(X$2, Constants!$A$2:$A$8, 0)),X20)</f>
        <v>0</v>
      </c>
      <c r="Y48" s="132">
        <f>IF(ISBLANK(Y20),AF48/INDEX(Constants!$B$2:$B$8, MATCH(Y$2, Constants!$A$2:$A$8, 0)),Y20)</f>
        <v>0</v>
      </c>
      <c r="Z48" s="18">
        <f t="shared" si="9"/>
        <v>27876.634057564999</v>
      </c>
      <c r="AA48" s="1">
        <f t="shared" si="10"/>
        <v>0</v>
      </c>
      <c r="AB48" s="1">
        <f>IF(ISBLANK($AB20), INDEX('Cities &amp; Towns'!$G$4:$G$259, MATCH($A20, 'Cities &amp; Towns'!$A$4:$A$259, 0)), $AB20)</f>
        <v>36.634057564999999</v>
      </c>
      <c r="AC48" s="1">
        <f t="shared" ref="AC48:AF48" si="53">AC20</f>
        <v>0</v>
      </c>
      <c r="AD48" s="1">
        <f t="shared" si="53"/>
        <v>0</v>
      </c>
      <c r="AE48" s="1">
        <f t="shared" si="53"/>
        <v>0</v>
      </c>
      <c r="AF48" s="1">
        <f t="shared" si="53"/>
        <v>0</v>
      </c>
      <c r="AG48" s="5"/>
      <c r="AI48" s="3">
        <f>INDEX('Cities &amp; Towns'!$Y$4:$Y$259, MATCH($A48, 'Cities &amp; Towns'!$A$4:$A$259, 0))</f>
        <v>5.0702358286637166</v>
      </c>
      <c r="AJ48" s="5"/>
      <c r="AL48" s="11">
        <f t="shared" si="4"/>
        <v>1</v>
      </c>
    </row>
    <row r="49" spans="1:38" outlineLevel="1" x14ac:dyDescent="0.25">
      <c r="A49" s="220" t="s">
        <v>93</v>
      </c>
      <c r="B49" s="38">
        <f>IF(ISBLANK($B21), INDEX('Cities &amp; Towns'!$E$4:$E$259, MATCH($A49, 'Cities &amp; Towns'!$A$4:$A$259, 0)), $B21)</f>
        <v>3020</v>
      </c>
      <c r="C49" s="38">
        <f>IF(ISBLANK($C21), INDEX('Cities &amp; Towns'!$Q$4:$Q$259, MATCH($A49, 'Cities &amp; Towns'!$A$4:$A$259, 0)), $C21)</f>
        <v>5121.1704599999975</v>
      </c>
      <c r="D49" s="38">
        <f xml:space="preserve"> IF(ISBLANK($D21), IF(INDEX('Cities &amp; Towns'!$Z$4:$Z$259, MATCH($A49, 'Cities &amp; Towns'!$A$4:$A$259, 0)) = 0, "", INDEX('Cities &amp; Towns'!$Z$4:$Z$259, MATCH($A49, 'Cities &amp; Towns'!$A$4:$A$259, 0))), $D21)</f>
        <v>18266.469000000001</v>
      </c>
      <c r="E49" s="177" cm="1">
        <f t="array" ref="E49">IF(ISBLANK(E21), MAX(0, ($E$3-SUM($E$5:$E$31))*(IF($B$3=0, 0, $B$3*$B49/SUM(IF(ISBLANK(E$5:E$31), B$33:B$59, 0))) + IF($C$3=0, 0, $C$3*$C49/SUM(IF(ISBLANK(E$5:E$31), C$33:C$59, 0))) + IF($D$3=0, 0, $D$3*$D49/SUM(IF(ISBLANK(E$5:E$31), D$33:D$59, 0))) + IF(1-SUM($B$3:$D$3)&lt;=0, 0, ((1-SUM($B$3:$D$3))*$Z49/SUM(IF(ISBLANK(E$5:E$31), Z$33:Z$59, 0)))))), E21)</f>
        <v>19089.547630271511</v>
      </c>
      <c r="F49" s="40">
        <f t="shared" ref="F49:K49" si="54">IF(ISBLANK(F21),F$3,F21)</f>
        <v>0.80100000000000005</v>
      </c>
      <c r="G49" s="40">
        <f t="shared" si="54"/>
        <v>0.1</v>
      </c>
      <c r="H49" s="40">
        <f t="shared" si="54"/>
        <v>2.1000000000000001E-2</v>
      </c>
      <c r="I49" s="40">
        <f t="shared" si="54"/>
        <v>0</v>
      </c>
      <c r="J49" s="40">
        <f t="shared" si="54"/>
        <v>7.8E-2</v>
      </c>
      <c r="K49" s="40">
        <f t="shared" si="54"/>
        <v>0</v>
      </c>
      <c r="L49" s="44">
        <f t="shared" si="6"/>
        <v>13.602999104156249</v>
      </c>
      <c r="M49" s="41">
        <f t="shared" ref="M49:R49" si="55">IF(ISBLANK(M21), IF(ISBLANK($L21), MAX(0, (M$3-SUM(M$5:M$31))*(IF($B$3=0, 0, $B$3*$B49/SUM($B$33:$B$59)) + IF($C$3=0, 0, $C$3*$C49/SUM($C$33:$C$59)) + IF($D$3=0, 0, $D$3*$D49/SUM($D$33:$D$59)) + (1-SUM($B$3:$D$3))*IF(SUM(AA$33:AA$59)=0, $Z49/SUM($Z$33:$Z$59), AA49/SUM(AA$33:AA$59)))), $L21*(M$3/$L$3)), M21)</f>
        <v>11.636779034891541</v>
      </c>
      <c r="N49" s="41">
        <f t="shared" si="55"/>
        <v>1.5200086384636233</v>
      </c>
      <c r="O49" s="41">
        <f t="shared" si="55"/>
        <v>0.20338939636514547</v>
      </c>
      <c r="P49" s="41">
        <f t="shared" si="55"/>
        <v>0</v>
      </c>
      <c r="Q49" s="41">
        <f t="shared" si="55"/>
        <v>0.24282203443593892</v>
      </c>
      <c r="R49" s="41">
        <f t="shared" si="55"/>
        <v>0</v>
      </c>
      <c r="S49" s="44">
        <f t="shared" si="8"/>
        <v>25.337981963333334</v>
      </c>
      <c r="T49" s="41">
        <f>IF(ISBLANK(T21),AA49/INDEX(Constants!$B$2:$B$8, MATCH(T$2, Constants!$A$2:$A$8, 0)),T21)</f>
        <v>0</v>
      </c>
      <c r="U49" s="41">
        <f>IF(ISBLANK(U21),AB49/INDEX(Constants!$B$2:$B$8, MATCH(U$2, Constants!$A$2:$A$8, 0)),U21)</f>
        <v>25.337981963333334</v>
      </c>
      <c r="V49" s="41">
        <f>IF(ISBLANK(V21),AC49/INDEX(Constants!$B$2:$B$8, MATCH(V$2, Constants!$A$2:$A$8, 0)),V21)</f>
        <v>0</v>
      </c>
      <c r="W49" s="41">
        <f>IF(ISBLANK(W21),AD49/INDEX(Constants!$B$2:$B$8, MATCH(W$2, Constants!$A$2:$A$8, 0)),W21)</f>
        <v>0</v>
      </c>
      <c r="X49" s="41">
        <f>IF(ISBLANK(X21),AE49/INDEX(Constants!$B$2:$B$8, MATCH(X$2, Constants!$A$2:$A$8, 0)),X21)</f>
        <v>0</v>
      </c>
      <c r="Y49" s="41">
        <f>IF(ISBLANK(Y21),AF49/INDEX(Constants!$B$2:$B$8, MATCH(Y$2, Constants!$A$2:$A$8, 0)),Y21)</f>
        <v>0</v>
      </c>
      <c r="Z49" s="39">
        <f t="shared" si="9"/>
        <v>28134.006972945001</v>
      </c>
      <c r="AA49" s="150">
        <f t="shared" si="10"/>
        <v>0</v>
      </c>
      <c r="AB49" s="150">
        <f>IF(ISBLANK($AB21), INDEX('Cities &amp; Towns'!$G$4:$G$259, MATCH($A21, 'Cities &amp; Towns'!$A$4:$A$259, 0)), $AB21)</f>
        <v>38.006972945000001</v>
      </c>
      <c r="AC49" s="150">
        <f t="shared" ref="AC49:AF49" si="56">AC21</f>
        <v>0</v>
      </c>
      <c r="AD49" s="150">
        <f t="shared" si="56"/>
        <v>0</v>
      </c>
      <c r="AE49" s="150">
        <f t="shared" si="56"/>
        <v>0</v>
      </c>
      <c r="AF49" s="150">
        <f t="shared" si="56"/>
        <v>0</v>
      </c>
      <c r="AG49" s="43"/>
      <c r="AH49" s="42"/>
      <c r="AI49" s="41">
        <f>INDEX('Cities &amp; Towns'!$Y$4:$Y$259, MATCH($A49, 'Cities &amp; Towns'!$A$4:$A$259, 0))</f>
        <v>3.2535781334280802</v>
      </c>
      <c r="AJ49" s="43"/>
      <c r="AK49" s="42"/>
      <c r="AL49" s="66">
        <f t="shared" si="4"/>
        <v>1</v>
      </c>
    </row>
    <row r="50" spans="1:38" outlineLevel="1" x14ac:dyDescent="0.25">
      <c r="A50" s="221" t="s">
        <v>94</v>
      </c>
      <c r="B50" s="1">
        <f>IF(ISBLANK($B22), INDEX('Cities &amp; Towns'!$E$4:$E$259, MATCH($A50, 'Cities &amp; Towns'!$A$4:$A$259, 0)), $B22)</f>
        <v>1763</v>
      </c>
      <c r="C50" s="1">
        <f>IF(ISBLANK($C22), INDEX('Cities &amp; Towns'!$Q$4:$Q$259, MATCH($A50, 'Cities &amp; Towns'!$A$4:$A$259, 0)), $C22)</f>
        <v>32028.605459999999</v>
      </c>
      <c r="D50" s="1">
        <f xml:space="preserve"> IF(ISBLANK($D22), IF(INDEX('Cities &amp; Towns'!$Z$4:$Z$259, MATCH($A50, 'Cities &amp; Towns'!$A$4:$A$259, 0)) = 0, "", INDEX('Cities &amp; Towns'!$Z$4:$Z$259, MATCH($A50, 'Cities &amp; Towns'!$A$4:$A$259, 0))), $D22)</f>
        <v>7989.9279999999999</v>
      </c>
      <c r="E50" s="178" cm="1">
        <f t="array" ref="E50">IF(ISBLANK(E22), MAX(0, ($E$3-SUM($E$5:$E$31))*(IF($B$3=0, 0, $B$3*$B50/SUM(IF(ISBLANK(E$5:E$31), B$33:B$59, 0))) + IF($C$3=0, 0, $C$3*$C50/SUM(IF(ISBLANK(E$5:E$31), C$33:C$59, 0))) + IF($D$3=0, 0, $D$3*$D50/SUM(IF(ISBLANK(E$5:E$31), D$33:D$59, 0))) + IF(1-SUM($B$3:$D$3)&lt;=0, 0, ((1-SUM($B$3:$D$3))*$Z50/SUM(IF(ISBLANK(E$5:E$31), Z$33:Z$59, 0)))))), E22)</f>
        <v>7311.6143075685914</v>
      </c>
      <c r="F50" s="14">
        <f t="shared" ref="F50:K50" si="57">IF(ISBLANK(F22),F$3,F22)</f>
        <v>0.80100000000000005</v>
      </c>
      <c r="G50" s="14">
        <f t="shared" si="57"/>
        <v>0.1</v>
      </c>
      <c r="H50" s="14">
        <f t="shared" si="57"/>
        <v>2.1000000000000001E-2</v>
      </c>
      <c r="I50" s="14">
        <f t="shared" si="57"/>
        <v>0</v>
      </c>
      <c r="J50" s="14">
        <f t="shared" si="57"/>
        <v>7.8E-2</v>
      </c>
      <c r="K50" s="14">
        <f t="shared" si="57"/>
        <v>0</v>
      </c>
      <c r="L50" s="4">
        <f t="shared" si="6"/>
        <v>5.3167070146300262</v>
      </c>
      <c r="M50" s="3">
        <f t="shared" ref="M50:R50" si="58">IF(ISBLANK(M22), IF(ISBLANK($L22), MAX(0, (M$3-SUM(M$5:M$31))*(IF($B$3=0, 0, $B$3*$B50/SUM($B$33:$B$59)) + IF($C$3=0, 0, $C$3*$C50/SUM($C$33:$C$59)) + IF($D$3=0, 0, $D$3*$D50/SUM($D$33:$D$59)) + (1-SUM($B$3:$D$3))*IF(SUM(AA$33:AA$59)=0, $Z50/SUM($Z$33:$Z$59), AA50/SUM(AA$33:AA$59)))), $L22*(M$3/$L$3)), M22)</f>
        <v>4.4570799546137314</v>
      </c>
      <c r="N50" s="3">
        <f t="shared" si="58"/>
        <v>0.68872065904573121</v>
      </c>
      <c r="O50" s="3">
        <f t="shared" si="58"/>
        <v>7.7901522302861709E-2</v>
      </c>
      <c r="P50" s="3">
        <f t="shared" si="58"/>
        <v>0</v>
      </c>
      <c r="Q50" s="3">
        <f t="shared" si="58"/>
        <v>9.3004878667702212E-2</v>
      </c>
      <c r="R50" s="3">
        <f t="shared" si="58"/>
        <v>0</v>
      </c>
      <c r="S50" s="4">
        <f t="shared" si="8"/>
        <v>8.1010903200000008</v>
      </c>
      <c r="T50" s="3">
        <f>IF(ISBLANK(T22),AA50/INDEX(Constants!$B$2:$B$8, MATCH(T$2, Constants!$A$2:$A$8, 0)),T22)</f>
        <v>0</v>
      </c>
      <c r="U50" s="3">
        <f>IF(ISBLANK(U22),AB50/INDEX(Constants!$B$2:$B$8, MATCH(U$2, Constants!$A$2:$A$8, 0)),U22)</f>
        <v>8.1010903200000008</v>
      </c>
      <c r="V50" s="3">
        <f>IF(ISBLANK(V22),AC50/INDEX(Constants!$B$2:$B$8, MATCH(V$2, Constants!$A$2:$A$8, 0)),V22)</f>
        <v>0</v>
      </c>
      <c r="W50" s="3">
        <f>IF(ISBLANK(W22),AD50/INDEX(Constants!$B$2:$B$8, MATCH(W$2, Constants!$A$2:$A$8, 0)),W22)</f>
        <v>0</v>
      </c>
      <c r="X50" s="3">
        <f>IF(ISBLANK(X22),AE50/INDEX(Constants!$B$2:$B$8, MATCH(X$2, Constants!$A$2:$A$8, 0)),X22)</f>
        <v>0</v>
      </c>
      <c r="Y50" s="132">
        <f>IF(ISBLANK(Y22),AF50/INDEX(Constants!$B$2:$B$8, MATCH(Y$2, Constants!$A$2:$A$8, 0)),Y22)</f>
        <v>0</v>
      </c>
      <c r="Z50" s="18">
        <f t="shared" si="9"/>
        <v>4876.1516354799996</v>
      </c>
      <c r="AA50" s="1">
        <f t="shared" si="10"/>
        <v>0</v>
      </c>
      <c r="AB50" s="1">
        <f>IF(ISBLANK($AB22), INDEX('Cities &amp; Towns'!$G$4:$G$259, MATCH($A22, 'Cities &amp; Towns'!$A$4:$A$259, 0)), $AB22)</f>
        <v>12.151635480000001</v>
      </c>
      <c r="AC50" s="1">
        <f t="shared" ref="AC50:AF50" si="59">AC22</f>
        <v>0</v>
      </c>
      <c r="AD50" s="1">
        <f t="shared" si="59"/>
        <v>0</v>
      </c>
      <c r="AE50" s="1">
        <f t="shared" si="59"/>
        <v>0</v>
      </c>
      <c r="AF50" s="1">
        <f t="shared" si="59"/>
        <v>0</v>
      </c>
      <c r="AG50" s="5"/>
      <c r="AI50" s="3">
        <f>INDEX('Cities &amp; Towns'!$Y$4:$Y$259, MATCH($A50, 'Cities &amp; Towns'!$A$4:$A$259, 0))</f>
        <v>12.094999854516068</v>
      </c>
      <c r="AJ50" s="5"/>
      <c r="AL50" s="11" t="str">
        <f t="shared" si="4"/>
        <v/>
      </c>
    </row>
    <row r="51" spans="1:38" outlineLevel="1" x14ac:dyDescent="0.25">
      <c r="A51" s="220" t="s">
        <v>95</v>
      </c>
      <c r="B51" s="38">
        <f>IF(ISBLANK($B23), INDEX('Cities &amp; Towns'!$E$4:$E$259, MATCH($A51, 'Cities &amp; Towns'!$A$4:$A$259, 0)), $B23)</f>
        <v>15807</v>
      </c>
      <c r="C51" s="38">
        <f>IF(ISBLANK($C23), INDEX('Cities &amp; Towns'!$Q$4:$Q$259, MATCH($A51, 'Cities &amp; Towns'!$A$4:$A$259, 0)), $C23)</f>
        <v>19746.752580000022</v>
      </c>
      <c r="D51" s="38">
        <f xml:space="preserve"> IF(ISBLANK($D23), IF(INDEX('Cities &amp; Towns'!$Z$4:$Z$259, MATCH($A51, 'Cities &amp; Towns'!$A$4:$A$259, 0)) = 0, "", INDEX('Cities &amp; Towns'!$Z$4:$Z$259, MATCH($A51, 'Cities &amp; Towns'!$A$4:$A$259, 0))), $D23)</f>
        <v>207557.23300000001</v>
      </c>
      <c r="E51" s="177" cm="1">
        <f t="array" ref="E51">IF(ISBLANK(E23), MAX(0, ($E$3-SUM($E$5:$E$31))*(IF($B$3=0, 0, $B$3*$B51/SUM(IF(ISBLANK(E$5:E$31), B$33:B$59, 0))) + IF($C$3=0, 0, $C$3*$C51/SUM(IF(ISBLANK(E$5:E$31), C$33:C$59, 0))) + IF($D$3=0, 0, $D$3*$D51/SUM(IF(ISBLANK(E$5:E$31), D$33:D$59, 0))) + IF(1-SUM($B$3:$D$3)&lt;=0, 0, ((1-SUM($B$3:$D$3))*$Z51/SUM(IF(ISBLANK(E$5:E$31), Z$33:Z$59, 0)))))), E23)</f>
        <v>52701.126799234735</v>
      </c>
      <c r="F51" s="40">
        <f t="shared" ref="F51:K51" si="60">IF(ISBLANK(F23),F$3,F23)</f>
        <v>0.80100000000000005</v>
      </c>
      <c r="G51" s="40">
        <f t="shared" si="60"/>
        <v>0.1</v>
      </c>
      <c r="H51" s="40">
        <f t="shared" si="60"/>
        <v>2.1000000000000001E-2</v>
      </c>
      <c r="I51" s="40">
        <f t="shared" si="60"/>
        <v>0</v>
      </c>
      <c r="J51" s="40">
        <f t="shared" si="60"/>
        <v>7.8E-2</v>
      </c>
      <c r="K51" s="40">
        <f t="shared" si="60"/>
        <v>0</v>
      </c>
      <c r="L51" s="44">
        <f t="shared" si="6"/>
        <v>40.549450656781197</v>
      </c>
      <c r="M51" s="41">
        <f t="shared" ref="M51:R51" si="61">IF(ISBLANK(M23), IF(ISBLANK($L23), MAX(0, (M$3-SUM(M$5:M$31))*(IF($B$3=0, 0, $B$3*$B51/SUM($B$33:$B$59)) + IF($C$3=0, 0, $C$3*$C51/SUM($C$33:$C$59)) + IF($D$3=0, 0, $D$3*$D51/SUM($D$33:$D$59)) + (1-SUM($B$3:$D$3))*IF(SUM(AA$33:AA$59)=0, $Z51/SUM($Z$33:$Z$59), AA51/SUM(AA$33:AA$59)))), $L23*(M$3/$L$3)), M23)</f>
        <v>32.126029350218445</v>
      </c>
      <c r="N51" s="41">
        <f t="shared" si="61"/>
        <v>7.1915510889246272</v>
      </c>
      <c r="O51" s="41">
        <f t="shared" si="61"/>
        <v>0.56150363408621484</v>
      </c>
      <c r="P51" s="41">
        <f t="shared" si="61"/>
        <v>0</v>
      </c>
      <c r="Q51" s="41">
        <f t="shared" si="61"/>
        <v>0.67036658355190937</v>
      </c>
      <c r="R51" s="41">
        <f t="shared" si="61"/>
        <v>0</v>
      </c>
      <c r="S51" s="44">
        <f t="shared" si="8"/>
        <v>106.87505407666667</v>
      </c>
      <c r="T51" s="41">
        <f>IF(ISBLANK(T23),AA51/INDEX(Constants!$B$2:$B$8, MATCH(T$2, Constants!$A$2:$A$8, 0)),T23)</f>
        <v>0</v>
      </c>
      <c r="U51" s="41">
        <f>IF(ISBLANK(U23),AB51/INDEX(Constants!$B$2:$B$8, MATCH(U$2, Constants!$A$2:$A$8, 0)),U23)</f>
        <v>106.87505407666667</v>
      </c>
      <c r="V51" s="41">
        <f>IF(ISBLANK(V23),AC51/INDEX(Constants!$B$2:$B$8, MATCH(V$2, Constants!$A$2:$A$8, 0)),V23)</f>
        <v>0</v>
      </c>
      <c r="W51" s="41">
        <f>IF(ISBLANK(W23),AD51/INDEX(Constants!$B$2:$B$8, MATCH(W$2, Constants!$A$2:$A$8, 0)),W23)</f>
        <v>0</v>
      </c>
      <c r="X51" s="41">
        <f>IF(ISBLANK(X23),AE51/INDEX(Constants!$B$2:$B$8, MATCH(X$2, Constants!$A$2:$A$8, 0)),X23)</f>
        <v>0</v>
      </c>
      <c r="Y51" s="41">
        <f>IF(ISBLANK(Y23),AF51/INDEX(Constants!$B$2:$B$8, MATCH(Y$2, Constants!$A$2:$A$8, 0)),Y23)</f>
        <v>0</v>
      </c>
      <c r="Z51" s="39">
        <f t="shared" si="9"/>
        <v>4985.9125811150006</v>
      </c>
      <c r="AA51" s="150">
        <f t="shared" si="10"/>
        <v>0</v>
      </c>
      <c r="AB51" s="150">
        <f>IF(ISBLANK($AB23), INDEX('Cities &amp; Towns'!$G$4:$G$259, MATCH($A23, 'Cities &amp; Towns'!$A$4:$A$259, 0)), $AB23)</f>
        <v>160.312581115</v>
      </c>
      <c r="AC51" s="150">
        <f t="shared" ref="AC51:AF51" si="62">AC23</f>
        <v>0</v>
      </c>
      <c r="AD51" s="150">
        <f t="shared" si="62"/>
        <v>0</v>
      </c>
      <c r="AE51" s="150">
        <f t="shared" si="62"/>
        <v>0</v>
      </c>
      <c r="AF51" s="150">
        <f t="shared" si="62"/>
        <v>0</v>
      </c>
      <c r="AG51" s="43"/>
      <c r="AH51" s="42"/>
      <c r="AI51" s="41">
        <f>INDEX('Cities &amp; Towns'!$Y$4:$Y$259, MATCH($A51, 'Cities &amp; Towns'!$A$4:$A$259, 0))</f>
        <v>49.227760783774357</v>
      </c>
      <c r="AJ51" s="43"/>
      <c r="AK51" s="42"/>
      <c r="AL51" s="66" t="str">
        <f t="shared" si="4"/>
        <v/>
      </c>
    </row>
    <row r="52" spans="1:38" outlineLevel="1" x14ac:dyDescent="0.25">
      <c r="A52" s="221" t="s">
        <v>96</v>
      </c>
      <c r="B52" s="1">
        <f>IF(ISBLANK($B24), INDEX('Cities &amp; Towns'!$E$4:$E$259, MATCH($A52, 'Cities &amp; Towns'!$A$4:$A$259, 0)), $B24)</f>
        <v>3924</v>
      </c>
      <c r="C52" s="1">
        <f>IF(ISBLANK($C24), INDEX('Cities &amp; Towns'!$Q$4:$Q$259, MATCH($A52, 'Cities &amp; Towns'!$A$4:$A$259, 0)), $C24)</f>
        <v>9114.3770399999976</v>
      </c>
      <c r="D52" s="1">
        <f xml:space="preserve"> IF(ISBLANK($D24), IF(INDEX('Cities &amp; Towns'!$Z$4:$Z$259, MATCH($A52, 'Cities &amp; Towns'!$A$4:$A$259, 0)) = 0, "", INDEX('Cities &amp; Towns'!$Z$4:$Z$259, MATCH($A52, 'Cities &amp; Towns'!$A$4:$A$259, 0))), $D24)</f>
        <v>4991.8590000000004</v>
      </c>
      <c r="E52" s="178" cm="1">
        <f t="array" ref="E52">IF(ISBLANK(E24), MAX(0, ($E$3-SUM($E$5:$E$31))*(IF($B$3=0, 0, $B$3*$B52/SUM(IF(ISBLANK(E$5:E$31), B$33:B$59, 0))) + IF($C$3=0, 0, $C$3*$C52/SUM(IF(ISBLANK(E$5:E$31), C$33:C$59, 0))) + IF($D$3=0, 0, $D$3*$D52/SUM(IF(ISBLANK(E$5:E$31), D$33:D$59, 0))) + IF(1-SUM($B$3:$D$3)&lt;=0, 0, ((1-SUM($B$3:$D$3))*$Z52/SUM(IF(ISBLANK(E$5:E$31), Z$33:Z$59, 0)))))), E24)</f>
        <v>16785.95828485009</v>
      </c>
      <c r="F52" s="14">
        <f t="shared" ref="F52:K52" si="63">IF(ISBLANK(F24),F$3,F24)</f>
        <v>0.80100000000000005</v>
      </c>
      <c r="G52" s="14">
        <f t="shared" si="63"/>
        <v>0.1</v>
      </c>
      <c r="H52" s="14">
        <f t="shared" si="63"/>
        <v>2.1000000000000001E-2</v>
      </c>
      <c r="I52" s="14">
        <f t="shared" si="63"/>
        <v>0</v>
      </c>
      <c r="J52" s="14">
        <f t="shared" si="63"/>
        <v>7.8E-2</v>
      </c>
      <c r="K52" s="14">
        <f t="shared" si="63"/>
        <v>0</v>
      </c>
      <c r="L52" s="4">
        <f t="shared" si="6"/>
        <v>13.764561795991709</v>
      </c>
      <c r="M52" s="3">
        <f t="shared" ref="M52:R52" si="64">IF(ISBLANK(M24), IF(ISBLANK($L24), MAX(0, (M$3-SUM(M$5:M$31))*(IF($B$3=0, 0, $B$3*$B52/SUM($B$33:$B$59)) + IF($C$3=0, 0, $C$3*$C52/SUM($C$33:$C$59)) + IF($D$3=0, 0, $D$3*$D52/SUM($D$33:$D$59)) + (1-SUM($B$3:$D$3))*IF(SUM(AA$33:AA$59)=0, $Z52/SUM($Z$33:$Z$59), AA52/SUM(AA$33:AA$59)))), $L24*(M$3/$L$3)), M24)</f>
        <v>10.232536214737388</v>
      </c>
      <c r="N52" s="3">
        <f t="shared" si="64"/>
        <v>3.1396597374575399</v>
      </c>
      <c r="O52" s="3">
        <f t="shared" si="64"/>
        <v>0.17884582647481073</v>
      </c>
      <c r="P52" s="3">
        <f t="shared" si="64"/>
        <v>0</v>
      </c>
      <c r="Q52" s="3">
        <f t="shared" si="64"/>
        <v>0.21352001732196782</v>
      </c>
      <c r="R52" s="3">
        <f t="shared" si="64"/>
        <v>0</v>
      </c>
      <c r="S52" s="4">
        <f t="shared" si="8"/>
        <v>72.154001053333346</v>
      </c>
      <c r="T52" s="3">
        <f>IF(ISBLANK(T24),AA52/INDEX(Constants!$B$2:$B$8, MATCH(T$2, Constants!$A$2:$A$8, 0)),T24)</f>
        <v>0</v>
      </c>
      <c r="U52" s="3">
        <f>IF(ISBLANK(U24),AB52/INDEX(Constants!$B$2:$B$8, MATCH(U$2, Constants!$A$2:$A$8, 0)),U24)</f>
        <v>72.154001053333346</v>
      </c>
      <c r="V52" s="3">
        <f>IF(ISBLANK(V24),AC52/INDEX(Constants!$B$2:$B$8, MATCH(V$2, Constants!$A$2:$A$8, 0)),V24)</f>
        <v>0</v>
      </c>
      <c r="W52" s="3">
        <f>IF(ISBLANK(W24),AD52/INDEX(Constants!$B$2:$B$8, MATCH(W$2, Constants!$A$2:$A$8, 0)),W24)</f>
        <v>0</v>
      </c>
      <c r="X52" s="3">
        <f>IF(ISBLANK(X24),AE52/INDEX(Constants!$B$2:$B$8, MATCH(X$2, Constants!$A$2:$A$8, 0)),X24)</f>
        <v>0</v>
      </c>
      <c r="Y52" s="132">
        <f>IF(ISBLANK(Y24),AF52/INDEX(Constants!$B$2:$B$8, MATCH(Y$2, Constants!$A$2:$A$8, 0)),Y24)</f>
        <v>0</v>
      </c>
      <c r="Z52" s="18">
        <f t="shared" si="9"/>
        <v>12396.231001579999</v>
      </c>
      <c r="AA52" s="1">
        <f t="shared" si="10"/>
        <v>0</v>
      </c>
      <c r="AB52" s="1">
        <f>IF(ISBLANK($AB24), INDEX('Cities &amp; Towns'!$G$4:$G$259, MATCH($A24, 'Cities &amp; Towns'!$A$4:$A$259, 0)), $AB24)</f>
        <v>108.23100158000001</v>
      </c>
      <c r="AC52" s="1">
        <f t="shared" ref="AC52:AF52" si="65">AC24</f>
        <v>0</v>
      </c>
      <c r="AD52" s="1">
        <f t="shared" si="65"/>
        <v>0</v>
      </c>
      <c r="AE52" s="1">
        <f t="shared" si="65"/>
        <v>0</v>
      </c>
      <c r="AF52" s="1">
        <f t="shared" si="65"/>
        <v>0</v>
      </c>
      <c r="AG52" s="5"/>
      <c r="AI52" s="3">
        <f>INDEX('Cities &amp; Towns'!$Y$4:$Y$259, MATCH($A52, 'Cities &amp; Towns'!$A$4:$A$259, 0))</f>
        <v>12.095304183593941</v>
      </c>
      <c r="AJ52" s="5"/>
      <c r="AL52" s="11">
        <f t="shared" si="4"/>
        <v>1</v>
      </c>
    </row>
    <row r="53" spans="1:38" outlineLevel="1" x14ac:dyDescent="0.25">
      <c r="A53" s="220" t="s">
        <v>97</v>
      </c>
      <c r="B53" s="38">
        <f>IF(ISBLANK($B25), INDEX('Cities &amp; Towns'!$E$4:$E$259, MATCH($A53, 'Cities &amp; Towns'!$A$4:$A$259, 0)), $B25)</f>
        <v>1096</v>
      </c>
      <c r="C53" s="38">
        <f>IF(ISBLANK($C25), INDEX('Cities &amp; Towns'!$Q$4:$Q$259, MATCH($A53, 'Cities &amp; Towns'!$A$4:$A$259, 0)), $C25)</f>
        <v>595.17629999999997</v>
      </c>
      <c r="D53" s="38">
        <f xml:space="preserve"> IF(ISBLANK($D25), IF(INDEX('Cities &amp; Towns'!$Z$4:$Z$259, MATCH($A53, 'Cities &amp; Towns'!$A$4:$A$259, 0)) = 0, "", INDEX('Cities &amp; Towns'!$Z$4:$Z$259, MATCH($A53, 'Cities &amp; Towns'!$A$4:$A$259, 0))), $D25)</f>
        <v>5022.8230000000003</v>
      </c>
      <c r="E53" s="177" cm="1">
        <f t="array" ref="E53">IF(ISBLANK(E25), MAX(0, ($E$3-SUM($E$5:$E$31))*(IF($B$3=0, 0, $B$3*$B53/SUM(IF(ISBLANK(E$5:E$31), B$33:B$59, 0))) + IF($C$3=0, 0, $C$3*$C53/SUM(IF(ISBLANK(E$5:E$31), C$33:C$59, 0))) + IF($D$3=0, 0, $D$3*$D53/SUM(IF(ISBLANK(E$5:E$31), D$33:D$59, 0))) + IF(1-SUM($B$3:$D$3)&lt;=0, 0, ((1-SUM($B$3:$D$3))*$Z53/SUM(IF(ISBLANK(E$5:E$31), Z$33:Z$59, 0)))))), E25)</f>
        <v>14184.886975180954</v>
      </c>
      <c r="F53" s="40">
        <f t="shared" ref="F53:K53" si="66">IF(ISBLANK(F25),F$3,F25)</f>
        <v>0.80100000000000005</v>
      </c>
      <c r="G53" s="40">
        <f t="shared" si="66"/>
        <v>0.1</v>
      </c>
      <c r="H53" s="40">
        <f t="shared" si="66"/>
        <v>2.1000000000000001E-2</v>
      </c>
      <c r="I53" s="40">
        <f t="shared" si="66"/>
        <v>0</v>
      </c>
      <c r="J53" s="40">
        <f t="shared" si="66"/>
        <v>7.8E-2</v>
      </c>
      <c r="K53" s="40">
        <f t="shared" si="66"/>
        <v>0</v>
      </c>
      <c r="L53" s="44">
        <f t="shared" si="6"/>
        <v>9.5175848561172209</v>
      </c>
      <c r="M53" s="41">
        <f t="shared" ref="M53:R53" si="67">IF(ISBLANK(M25), IF(ISBLANK($L25), MAX(0, (M$3-SUM(M$5:M$31))*(IF($B$3=0, 0, $B$3*$B53/SUM($B$33:$B$59)) + IF($C$3=0, 0, $C$3*$C53/SUM($C$33:$C$59)) + IF($D$3=0, 0, $D$3*$D53/SUM($D$33:$D$59)) + (1-SUM($B$3:$D$3))*IF(SUM(AA$33:AA$59)=0, $Z53/SUM($Z$33:$Z$59), AA53/SUM(AA$33:AA$59)))), $L25*(M$3/$L$3)), M25)</f>
        <v>8.6469516492541469</v>
      </c>
      <c r="N53" s="41">
        <f t="shared" si="67"/>
        <v>0.53906648587330375</v>
      </c>
      <c r="O53" s="41">
        <f t="shared" si="67"/>
        <v>0.15113273793952312</v>
      </c>
      <c r="P53" s="41">
        <f t="shared" si="67"/>
        <v>0</v>
      </c>
      <c r="Q53" s="41">
        <f t="shared" si="67"/>
        <v>0.18043398305024691</v>
      </c>
      <c r="R53" s="41">
        <f t="shared" si="67"/>
        <v>0</v>
      </c>
      <c r="S53" s="44">
        <f t="shared" si="8"/>
        <v>8.7722275000000014</v>
      </c>
      <c r="T53" s="41">
        <f>IF(ISBLANK(T25),AA53/INDEX(Constants!$B$2:$B$8, MATCH(T$2, Constants!$A$2:$A$8, 0)),T25)</f>
        <v>0</v>
      </c>
      <c r="U53" s="41">
        <f>IF(ISBLANK(U25),AB53/INDEX(Constants!$B$2:$B$8, MATCH(U$2, Constants!$A$2:$A$8, 0)),U25)</f>
        <v>8.7722275000000014</v>
      </c>
      <c r="V53" s="41">
        <f>IF(ISBLANK(V25),AC53/INDEX(Constants!$B$2:$B$8, MATCH(V$2, Constants!$A$2:$A$8, 0)),V25)</f>
        <v>0</v>
      </c>
      <c r="W53" s="41">
        <f>IF(ISBLANK(W25),AD53/INDEX(Constants!$B$2:$B$8, MATCH(W$2, Constants!$A$2:$A$8, 0)),W25)</f>
        <v>0</v>
      </c>
      <c r="X53" s="41">
        <f>IF(ISBLANK(X25),AE53/INDEX(Constants!$B$2:$B$8, MATCH(X$2, Constants!$A$2:$A$8, 0)),X25)</f>
        <v>0</v>
      </c>
      <c r="Y53" s="41">
        <f>IF(ISBLANK(Y25),AF53/INDEX(Constants!$B$2:$B$8, MATCH(Y$2, Constants!$A$2:$A$8, 0)),Y25)</f>
        <v>0</v>
      </c>
      <c r="Z53" s="39">
        <f t="shared" si="9"/>
        <v>32077.15834125</v>
      </c>
      <c r="AA53" s="150">
        <f t="shared" si="10"/>
        <v>0</v>
      </c>
      <c r="AB53" s="150">
        <f>IF(ISBLANK($AB25), INDEX('Cities &amp; Towns'!$G$4:$G$259, MATCH($A25, 'Cities &amp; Towns'!$A$4:$A$259, 0)), $AB25)</f>
        <v>13.158341250000001</v>
      </c>
      <c r="AC53" s="150">
        <f t="shared" ref="AC53:AF53" si="68">AC25</f>
        <v>0</v>
      </c>
      <c r="AD53" s="150">
        <f t="shared" si="68"/>
        <v>0</v>
      </c>
      <c r="AE53" s="150">
        <f t="shared" si="68"/>
        <v>0</v>
      </c>
      <c r="AF53" s="150">
        <f t="shared" si="68"/>
        <v>0</v>
      </c>
      <c r="AG53" s="43"/>
      <c r="AH53" s="42"/>
      <c r="AI53" s="41">
        <f>INDEX('Cities &amp; Towns'!$Y$4:$Y$259, MATCH($A53, 'Cities &amp; Towns'!$A$4:$A$259, 0))</f>
        <v>4.2938413243843847</v>
      </c>
      <c r="AJ53" s="43"/>
      <c r="AK53" s="42"/>
      <c r="AL53" s="66">
        <f t="shared" si="4"/>
        <v>1</v>
      </c>
    </row>
    <row r="54" spans="1:38" outlineLevel="1" x14ac:dyDescent="0.25">
      <c r="A54" s="221" t="s">
        <v>98</v>
      </c>
      <c r="B54" s="1">
        <f>IF(ISBLANK($B26), INDEX('Cities &amp; Towns'!$E$4:$E$259, MATCH($A54, 'Cities &amp; Towns'!$A$4:$A$259, 0)), $B26)</f>
        <v>545</v>
      </c>
      <c r="C54" s="1">
        <f>IF(ISBLANK($C26), INDEX('Cities &amp; Towns'!$Q$4:$Q$259, MATCH($A54, 'Cities &amp; Towns'!$A$4:$A$259, 0)), $C26)</f>
        <v>4221.0935999999992</v>
      </c>
      <c r="D54" s="1">
        <f xml:space="preserve"> IF(ISBLANK($D26), IF(INDEX('Cities &amp; Towns'!$Z$4:$Z$259, MATCH($A54, 'Cities &amp; Towns'!$A$4:$A$259, 0)) = 0, "", INDEX('Cities &amp; Towns'!$Z$4:$Z$259, MATCH($A54, 'Cities &amp; Towns'!$A$4:$A$259, 0))), $D26)</f>
        <v>2594.616</v>
      </c>
      <c r="E54" s="178" cm="1">
        <f t="array" ref="E54">IF(ISBLANK(E26), MAX(0, ($E$3-SUM($E$5:$E$31))*(IF($B$3=0, 0, $B$3*$B54/SUM(IF(ISBLANK(E$5:E$31), B$33:B$59, 0))) + IF($C$3=0, 0, $C$3*$C54/SUM(IF(ISBLANK(E$5:E$31), C$33:C$59, 0))) + IF($D$3=0, 0, $D$3*$D54/SUM(IF(ISBLANK(E$5:E$31), D$33:D$59, 0))) + IF(1-SUM($B$3:$D$3)&lt;=0, 0, ((1-SUM($B$3:$D$3))*$Z54/SUM(IF(ISBLANK(E$5:E$31), Z$33:Z$59, 0)))))), E26)</f>
        <v>6328.924442916612</v>
      </c>
      <c r="F54" s="14">
        <f t="shared" ref="F54:K54" si="69">IF(ISBLANK(F26),F$3,F26)</f>
        <v>0.80100000000000005</v>
      </c>
      <c r="G54" s="14">
        <f t="shared" si="69"/>
        <v>0.1</v>
      </c>
      <c r="H54" s="14">
        <f t="shared" si="69"/>
        <v>2.1000000000000001E-2</v>
      </c>
      <c r="I54" s="14">
        <f t="shared" si="69"/>
        <v>0</v>
      </c>
      <c r="J54" s="14">
        <f t="shared" si="69"/>
        <v>7.8E-2</v>
      </c>
      <c r="K54" s="14">
        <f t="shared" si="69"/>
        <v>0</v>
      </c>
      <c r="L54" s="4">
        <f t="shared" si="6"/>
        <v>4.2856214718076533</v>
      </c>
      <c r="M54" s="3">
        <f t="shared" ref="M54:R54" si="70">IF(ISBLANK(M26), IF(ISBLANK($L26), MAX(0, (M$3-SUM(M$5:M$31))*(IF($B$3=0, 0, $B$3*$B54/SUM($B$33:$B$59)) + IF($C$3=0, 0, $C$3*$C54/SUM($C$33:$C$59)) + IF($D$3=0, 0, $D$3*$D54/SUM($D$33:$D$59)) + (1-SUM($B$3:$D$3))*IF(SUM(AA$33:AA$59)=0, $Z54/SUM($Z$33:$Z$59), AA54/SUM(AA$33:AA$59)))), $L26*(M$3/$L$3)), M26)</f>
        <v>3.8580429823258813</v>
      </c>
      <c r="N54" s="3">
        <f t="shared" si="70"/>
        <v>0.27964211687608953</v>
      </c>
      <c r="O54" s="3">
        <f t="shared" si="70"/>
        <v>6.7431462862125244E-2</v>
      </c>
      <c r="P54" s="3">
        <f t="shared" si="70"/>
        <v>0</v>
      </c>
      <c r="Q54" s="3">
        <f t="shared" si="70"/>
        <v>8.0504909743557673E-2</v>
      </c>
      <c r="R54" s="3">
        <f t="shared" si="70"/>
        <v>0</v>
      </c>
      <c r="S54" s="4">
        <f t="shared" si="8"/>
        <v>4.7523233600000001</v>
      </c>
      <c r="T54" s="3">
        <f>IF(ISBLANK(T26),AA54/INDEX(Constants!$B$2:$B$8, MATCH(T$2, Constants!$A$2:$A$8, 0)),T26)</f>
        <v>0</v>
      </c>
      <c r="U54" s="3">
        <f>IF(ISBLANK(U26),AB54/INDEX(Constants!$B$2:$B$8, MATCH(U$2, Constants!$A$2:$A$8, 0)),U26)</f>
        <v>4.7523233600000001</v>
      </c>
      <c r="V54" s="3">
        <f>IF(ISBLANK(V26),AC54/INDEX(Constants!$B$2:$B$8, MATCH(V$2, Constants!$A$2:$A$8, 0)),V26)</f>
        <v>0</v>
      </c>
      <c r="W54" s="3">
        <f>IF(ISBLANK(W26),AD54/INDEX(Constants!$B$2:$B$8, MATCH(W$2, Constants!$A$2:$A$8, 0)),W26)</f>
        <v>0</v>
      </c>
      <c r="X54" s="3">
        <f>IF(ISBLANK(X26),AE54/INDEX(Constants!$B$2:$B$8, MATCH(X$2, Constants!$A$2:$A$8, 0)),X26)</f>
        <v>0</v>
      </c>
      <c r="Y54" s="132">
        <f>IF(ISBLANK(Y26),AF54/INDEX(Constants!$B$2:$B$8, MATCH(Y$2, Constants!$A$2:$A$8, 0)),Y26)</f>
        <v>0</v>
      </c>
      <c r="Z54" s="18">
        <f t="shared" si="9"/>
        <v>13767.128485040001</v>
      </c>
      <c r="AA54" s="1">
        <f t="shared" si="10"/>
        <v>0</v>
      </c>
      <c r="AB54" s="1">
        <f>IF(ISBLANK($AB26), INDEX('Cities &amp; Towns'!$G$4:$G$259, MATCH($A26, 'Cities &amp; Towns'!$A$4:$A$259, 0)), $AB26)</f>
        <v>7.1284850400000002</v>
      </c>
      <c r="AC54" s="1">
        <f t="shared" ref="AC54:AF54" si="71">AC26</f>
        <v>0</v>
      </c>
      <c r="AD54" s="1">
        <f t="shared" si="71"/>
        <v>0</v>
      </c>
      <c r="AE54" s="1">
        <f t="shared" si="71"/>
        <v>0</v>
      </c>
      <c r="AF54" s="1">
        <f t="shared" si="71"/>
        <v>0</v>
      </c>
      <c r="AG54" s="5"/>
      <c r="AI54" s="3">
        <f>INDEX('Cities &amp; Towns'!$Y$4:$Y$259, MATCH($A54, 'Cities &amp; Towns'!$A$4:$A$259, 0))</f>
        <v>7.5553980873304866E-2</v>
      </c>
      <c r="AJ54" s="5"/>
      <c r="AL54" s="11">
        <f t="shared" si="4"/>
        <v>1</v>
      </c>
    </row>
    <row r="55" spans="1:38" outlineLevel="1" x14ac:dyDescent="0.25">
      <c r="A55" s="220" t="s">
        <v>99</v>
      </c>
      <c r="B55" s="38">
        <f>IF(ISBLANK($B27), INDEX('Cities &amp; Towns'!$E$4:$E$259, MATCH($A55, 'Cities &amp; Towns'!$A$4:$A$259, 0)), $B27)</f>
        <v>553</v>
      </c>
      <c r="C55" s="38">
        <f>IF(ISBLANK($C27), INDEX('Cities &amp; Towns'!$Q$4:$Q$259, MATCH($A55, 'Cities &amp; Towns'!$A$4:$A$259, 0)), $C27)</f>
        <v>173.31660000000002</v>
      </c>
      <c r="D55" s="38">
        <f xml:space="preserve"> IF(ISBLANK($D27), IF(INDEX('Cities &amp; Towns'!$Z$4:$Z$259, MATCH($A55, 'Cities &amp; Towns'!$A$4:$A$259, 0)) = 0, "", INDEX('Cities &amp; Towns'!$Z$4:$Z$259, MATCH($A55, 'Cities &amp; Towns'!$A$4:$A$259, 0))), $D27)</f>
        <v>2721.0309999999999</v>
      </c>
      <c r="E55" s="177" cm="1">
        <f t="array" ref="E55">IF(ISBLANK(E27), MAX(0, ($E$3-SUM($E$5:$E$31))*(IF($B$3=0, 0, $B$3*$B55/SUM(IF(ISBLANK(E$5:E$31), B$33:B$59, 0))) + IF($C$3=0, 0, $C$3*$C55/SUM(IF(ISBLANK(E$5:E$31), C$33:C$59, 0))) + IF($D$3=0, 0, $D$3*$D55/SUM(IF(ISBLANK(E$5:E$31), D$33:D$59, 0))) + IF(1-SUM($B$3:$D$3)&lt;=0, 0, ((1-SUM($B$3:$D$3))*$Z55/SUM(IF(ISBLANK(E$5:E$31), Z$33:Z$59, 0)))))), E27)</f>
        <v>7799.4914616185579</v>
      </c>
      <c r="F55" s="40">
        <f t="shared" ref="F55:K55" si="72">IF(ISBLANK(F27),F$3,F27)</f>
        <v>0.80100000000000005</v>
      </c>
      <c r="G55" s="40">
        <f t="shared" si="72"/>
        <v>0.1</v>
      </c>
      <c r="H55" s="40">
        <f t="shared" si="72"/>
        <v>2.1000000000000001E-2</v>
      </c>
      <c r="I55" s="40">
        <f t="shared" si="72"/>
        <v>0</v>
      </c>
      <c r="J55" s="40">
        <f t="shared" si="72"/>
        <v>7.8E-2</v>
      </c>
      <c r="K55" s="40">
        <f t="shared" si="72"/>
        <v>0</v>
      </c>
      <c r="L55" s="44">
        <f t="shared" si="6"/>
        <v>5.2438184058577928</v>
      </c>
      <c r="M55" s="41">
        <f t="shared" ref="M55:R55" si="73">IF(ISBLANK(M27), IF(ISBLANK($L27), MAX(0, (M$3-SUM(M$5:M$31))*(IF($B$3=0, 0, $B$3*$B55/SUM($B$33:$B$59)) + IF($C$3=0, 0, $C$3*$C55/SUM($C$33:$C$59)) + IF($D$3=0, 0, $D$3*$D55/SUM($D$33:$D$59)) + (1-SUM($B$3:$D$3))*IF(SUM(AA$33:AA$59)=0, $Z55/SUM($Z$33:$Z$59), AA55/SUM(AA$33:AA$59)))), $L27*(M$3/$L$3)), M27)</f>
        <v>4.7544845211236426</v>
      </c>
      <c r="N55" s="41">
        <f t="shared" si="73"/>
        <v>0.30702352767305108</v>
      </c>
      <c r="O55" s="41">
        <f t="shared" si="73"/>
        <v>8.3099604613896358E-2</v>
      </c>
      <c r="P55" s="41">
        <f t="shared" si="73"/>
        <v>0</v>
      </c>
      <c r="Q55" s="41">
        <f t="shared" si="73"/>
        <v>9.921075244720276E-2</v>
      </c>
      <c r="R55" s="41">
        <f t="shared" si="73"/>
        <v>0</v>
      </c>
      <c r="S55" s="44">
        <f t="shared" si="8"/>
        <v>5.6061535033333341</v>
      </c>
      <c r="T55" s="41">
        <f>IF(ISBLANK(T27),AA55/INDEX(Constants!$B$2:$B$8, MATCH(T$2, Constants!$A$2:$A$8, 0)),T27)</f>
        <v>0</v>
      </c>
      <c r="U55" s="41">
        <f>IF(ISBLANK(U27),AB55/INDEX(Constants!$B$2:$B$8, MATCH(U$2, Constants!$A$2:$A$8, 0)),U27)</f>
        <v>5.6061535033333341</v>
      </c>
      <c r="V55" s="41">
        <f>IF(ISBLANK(V27),AC55/INDEX(Constants!$B$2:$B$8, MATCH(V$2, Constants!$A$2:$A$8, 0)),V27)</f>
        <v>0</v>
      </c>
      <c r="W55" s="41">
        <f>IF(ISBLANK(W27),AD55/INDEX(Constants!$B$2:$B$8, MATCH(W$2, Constants!$A$2:$A$8, 0)),W27)</f>
        <v>0</v>
      </c>
      <c r="X55" s="41">
        <f>IF(ISBLANK(X27),AE55/INDEX(Constants!$B$2:$B$8, MATCH(X$2, Constants!$A$2:$A$8, 0)),X27)</f>
        <v>0</v>
      </c>
      <c r="Y55" s="41">
        <f>IF(ISBLANK(Y27),AF55/INDEX(Constants!$B$2:$B$8, MATCH(Y$2, Constants!$A$2:$A$8, 0)),Y27)</f>
        <v>0</v>
      </c>
      <c r="Z55" s="39">
        <f t="shared" si="9"/>
        <v>18120.409230255002</v>
      </c>
      <c r="AA55" s="150">
        <f t="shared" si="10"/>
        <v>0</v>
      </c>
      <c r="AB55" s="150">
        <f>IF(ISBLANK($AB27), INDEX('Cities &amp; Towns'!$G$4:$G$259, MATCH($A27, 'Cities &amp; Towns'!$A$4:$A$259, 0)), $AB27)</f>
        <v>8.4092302550000007</v>
      </c>
      <c r="AC55" s="150">
        <f t="shared" ref="AC55:AF55" si="74">AC27</f>
        <v>0</v>
      </c>
      <c r="AD55" s="150">
        <f t="shared" si="74"/>
        <v>0</v>
      </c>
      <c r="AE55" s="150">
        <f t="shared" si="74"/>
        <v>0</v>
      </c>
      <c r="AF55" s="150">
        <f t="shared" si="74"/>
        <v>0</v>
      </c>
      <c r="AG55" s="43"/>
      <c r="AH55" s="42"/>
      <c r="AI55" s="41">
        <f>INDEX('Cities &amp; Towns'!$Y$4:$Y$259, MATCH($A55, 'Cities &amp; Towns'!$A$4:$A$259, 0))</f>
        <v>1.2087580409448127</v>
      </c>
      <c r="AJ55" s="43"/>
      <c r="AK55" s="42"/>
      <c r="AL55" s="66">
        <f t="shared" si="4"/>
        <v>1</v>
      </c>
    </row>
    <row r="56" spans="1:38" outlineLevel="1" x14ac:dyDescent="0.25">
      <c r="A56" s="221" t="s">
        <v>100</v>
      </c>
      <c r="B56" s="1">
        <f>IF(ISBLANK($B28), INDEX('Cities &amp; Towns'!$E$4:$E$259, MATCH($A56, 'Cities &amp; Towns'!$A$4:$A$259, 0)), $B28)</f>
        <v>2129</v>
      </c>
      <c r="C56" s="1">
        <f>IF(ISBLANK($C28), INDEX('Cities &amp; Towns'!$Q$4:$Q$259, MATCH($A56, 'Cities &amp; Towns'!$A$4:$A$259, 0)), $C28)</f>
        <v>4984.6327199999996</v>
      </c>
      <c r="D56" s="1">
        <f xml:space="preserve"> IF(ISBLANK($D28), IF(INDEX('Cities &amp; Towns'!$Z$4:$Z$259, MATCH($A56, 'Cities &amp; Towns'!$A$4:$A$259, 0)) = 0, "", INDEX('Cities &amp; Towns'!$Z$4:$Z$259, MATCH($A56, 'Cities &amp; Towns'!$A$4:$A$259, 0))), $D28)</f>
        <v>12063.065000000001</v>
      </c>
      <c r="E56" s="178" cm="1">
        <f t="array" ref="E56">IF(ISBLANK(E28), MAX(0, ($E$3-SUM($E$5:$E$31))*(IF($B$3=0, 0, $B$3*$B56/SUM(IF(ISBLANK(E$5:E$31), B$33:B$59, 0))) + IF($C$3=0, 0, $C$3*$C56/SUM(IF(ISBLANK(E$5:E$31), C$33:C$59, 0))) + IF($D$3=0, 0, $D$3*$D56/SUM(IF(ISBLANK(E$5:E$31), D$33:D$59, 0))) + IF(1-SUM($B$3:$D$3)&lt;=0, 0, ((1-SUM($B$3:$D$3))*$Z56/SUM(IF(ISBLANK(E$5:E$31), Z$33:Z$59, 0)))))), E28)</f>
        <v>16057.729861911219</v>
      </c>
      <c r="F56" s="14">
        <f t="shared" ref="F56:K56" si="75">IF(ISBLANK(F28),F$3,F28)</f>
        <v>0.80100000000000005</v>
      </c>
      <c r="G56" s="14">
        <f t="shared" si="75"/>
        <v>0.1</v>
      </c>
      <c r="H56" s="14">
        <f t="shared" si="75"/>
        <v>2.1000000000000001E-2</v>
      </c>
      <c r="I56" s="14">
        <f t="shared" si="75"/>
        <v>0</v>
      </c>
      <c r="J56" s="14">
        <f t="shared" si="75"/>
        <v>7.8E-2</v>
      </c>
      <c r="K56" s="14">
        <f t="shared" si="75"/>
        <v>0</v>
      </c>
      <c r="L56" s="4">
        <f t="shared" si="6"/>
        <v>11.112616030495689</v>
      </c>
      <c r="M56" s="3">
        <f t="shared" ref="M56:R56" si="76">IF(ISBLANK(M28), IF(ISBLANK($L28), MAX(0, (M$3-SUM(M$5:M$31))*(IF($B$3=0, 0, $B$3*$B56/SUM($B$33:$B$59)) + IF($C$3=0, 0, $C$3*$C56/SUM($C$33:$C$59)) + IF($D$3=0, 0, $D$3*$D56/SUM($D$33:$D$59)) + (1-SUM($B$3:$D$3))*IF(SUM(AA$33:AA$59)=0, $Z56/SUM($Z$33:$Z$59), AA56/SUM(AA$33:AA$59)))), $L28*(M$3/$L$3)), M28)</f>
        <v>9.7886161486993082</v>
      </c>
      <c r="N56" s="3">
        <f t="shared" si="76"/>
        <v>0.94865612007525546</v>
      </c>
      <c r="O56" s="3">
        <f t="shared" si="76"/>
        <v>0.17108692394730371</v>
      </c>
      <c r="P56" s="3">
        <f t="shared" si="76"/>
        <v>0</v>
      </c>
      <c r="Q56" s="3">
        <f t="shared" si="76"/>
        <v>0.2042568377738217</v>
      </c>
      <c r="R56" s="3">
        <f t="shared" si="76"/>
        <v>0</v>
      </c>
      <c r="S56" s="4">
        <f t="shared" si="8"/>
        <v>13.722564333333333</v>
      </c>
      <c r="T56" s="3">
        <f>IF(ISBLANK(T28),AA56/INDEX(Constants!$B$2:$B$8, MATCH(T$2, Constants!$A$2:$A$8, 0)),T28)</f>
        <v>0</v>
      </c>
      <c r="U56" s="3">
        <f>IF(ISBLANK(U28),AB56/INDEX(Constants!$B$2:$B$8, MATCH(U$2, Constants!$A$2:$A$8, 0)),U28)</f>
        <v>13.722564333333333</v>
      </c>
      <c r="V56" s="3">
        <f>IF(ISBLANK(V28),AC56/INDEX(Constants!$B$2:$B$8, MATCH(V$2, Constants!$A$2:$A$8, 0)),V28)</f>
        <v>0</v>
      </c>
      <c r="W56" s="3">
        <f>IF(ISBLANK(W28),AD56/INDEX(Constants!$B$2:$B$8, MATCH(W$2, Constants!$A$2:$A$8, 0)),W28)</f>
        <v>0</v>
      </c>
      <c r="X56" s="3">
        <f>IF(ISBLANK(X28),AE56/INDEX(Constants!$B$2:$B$8, MATCH(X$2, Constants!$A$2:$A$8, 0)),X28)</f>
        <v>0</v>
      </c>
      <c r="Y56" s="132">
        <f>IF(ISBLANK(Y28),AF56/INDEX(Constants!$B$2:$B$8, MATCH(Y$2, Constants!$A$2:$A$8, 0)),Y28)</f>
        <v>0</v>
      </c>
      <c r="Z56" s="18">
        <f t="shared" si="9"/>
        <v>27668.583846500002</v>
      </c>
      <c r="AA56" s="1">
        <f t="shared" si="10"/>
        <v>0</v>
      </c>
      <c r="AB56" s="1">
        <f>IF(ISBLANK($AB28), INDEX('Cities &amp; Towns'!$G$4:$G$259, MATCH($A28, 'Cities &amp; Towns'!$A$4:$A$259, 0)), $AB28)</f>
        <v>20.5838465</v>
      </c>
      <c r="AC56" s="1">
        <f t="shared" ref="AC56:AF56" si="77">AC28</f>
        <v>0</v>
      </c>
      <c r="AD56" s="1">
        <f t="shared" si="77"/>
        <v>0</v>
      </c>
      <c r="AE56" s="1">
        <f t="shared" si="77"/>
        <v>0</v>
      </c>
      <c r="AF56" s="1">
        <f t="shared" si="77"/>
        <v>0</v>
      </c>
      <c r="AG56" s="5"/>
      <c r="AI56" s="3">
        <f>INDEX('Cities &amp; Towns'!$Y$4:$Y$259, MATCH($A56, 'Cities &amp; Towns'!$A$4:$A$259, 0))</f>
        <v>2.5380960082827517</v>
      </c>
      <c r="AJ56" s="5"/>
      <c r="AL56" s="11">
        <f t="shared" si="4"/>
        <v>1</v>
      </c>
    </row>
    <row r="57" spans="1:38" outlineLevel="1" x14ac:dyDescent="0.25">
      <c r="A57" s="220" t="s">
        <v>101</v>
      </c>
      <c r="B57" s="38">
        <f>IF(ISBLANK($B29), INDEX('Cities &amp; Towns'!$E$4:$E$259, MATCH($A57, 'Cities &amp; Towns'!$A$4:$A$259, 0)), $B29)</f>
        <v>1214</v>
      </c>
      <c r="C57" s="38">
        <f>IF(ISBLANK($C29), INDEX('Cities &amp; Towns'!$Q$4:$Q$259, MATCH($A57, 'Cities &amp; Towns'!$A$4:$A$259, 0)), $C29)</f>
        <v>234.04968</v>
      </c>
      <c r="D57" s="38">
        <f xml:space="preserve"> IF(ISBLANK($D29), IF(INDEX('Cities &amp; Towns'!$Z$4:$Z$259, MATCH($A57, 'Cities &amp; Towns'!$A$4:$A$259, 0)) = 0, "", INDEX('Cities &amp; Towns'!$Z$4:$Z$259, MATCH($A57, 'Cities &amp; Towns'!$A$4:$A$259, 0))), $D29)</f>
        <v>6451.4059999999999</v>
      </c>
      <c r="E57" s="177" cm="1">
        <f t="array" ref="E57">IF(ISBLANK(E29), MAX(0, ($E$3-SUM($E$5:$E$31))*(IF($B$3=0, 0, $B$3*$B57/SUM(IF(ISBLANK(E$5:E$31), B$33:B$59, 0))) + IF($C$3=0, 0, $C$3*$C57/SUM(IF(ISBLANK(E$5:E$31), C$33:C$59, 0))) + IF($D$3=0, 0, $D$3*$D57/SUM(IF(ISBLANK(E$5:E$31), D$33:D$59, 0))) + IF(1-SUM($B$3:$D$3)&lt;=0, 0, ((1-SUM($B$3:$D$3))*$Z57/SUM(IF(ISBLANK(E$5:E$31), Z$33:Z$59, 0)))))), E29)</f>
        <v>8724.8268364507239</v>
      </c>
      <c r="F57" s="40">
        <f t="shared" ref="F57:K57" si="78">IF(ISBLANK(F29),F$3,F29)</f>
        <v>0.80100000000000005</v>
      </c>
      <c r="G57" s="40">
        <f t="shared" si="78"/>
        <v>0.1</v>
      </c>
      <c r="H57" s="40">
        <f t="shared" si="78"/>
        <v>2.1000000000000001E-2</v>
      </c>
      <c r="I57" s="40">
        <f t="shared" si="78"/>
        <v>0</v>
      </c>
      <c r="J57" s="40">
        <f t="shared" si="78"/>
        <v>7.8E-2</v>
      </c>
      <c r="K57" s="40">
        <f t="shared" si="78"/>
        <v>0</v>
      </c>
      <c r="L57" s="44">
        <f t="shared" si="6"/>
        <v>6.0810507905506599</v>
      </c>
      <c r="M57" s="41">
        <f t="shared" ref="M57:R57" si="79">IF(ISBLANK(M29), IF(ISBLANK($L29), MAX(0, (M$3-SUM(M$5:M$31))*(IF($B$3=0, 0, $B$3*$B57/SUM($B$33:$B$59)) + IF($C$3=0, 0, $C$3*$C57/SUM($C$33:$C$59)) + IF($D$3=0, 0, $D$3*$D57/SUM($D$33:$D$59)) + (1-SUM($B$3:$D$3))*IF(SUM(AA$33:AA$59)=0, $Z57/SUM($Z$33:$Z$59), AA57/SUM(AA$33:AA$59)))), $L29*(M$3/$L$3)), M29)</f>
        <v>5.3185588249596893</v>
      </c>
      <c r="N57" s="41">
        <f t="shared" si="79"/>
        <v>0.55855222109902547</v>
      </c>
      <c r="O57" s="41">
        <f t="shared" si="79"/>
        <v>9.2958581210281679E-2</v>
      </c>
      <c r="P57" s="41">
        <f t="shared" si="79"/>
        <v>0</v>
      </c>
      <c r="Q57" s="41">
        <f t="shared" si="79"/>
        <v>0.11098116328166278</v>
      </c>
      <c r="R57" s="41">
        <f t="shared" si="79"/>
        <v>0</v>
      </c>
      <c r="S57" s="44">
        <f t="shared" si="8"/>
        <v>8.4180436666666676</v>
      </c>
      <c r="T57" s="41">
        <f>IF(ISBLANK(T29),AA57/INDEX(Constants!$B$2:$B$8, MATCH(T$2, Constants!$A$2:$A$8, 0)),T29)</f>
        <v>0</v>
      </c>
      <c r="U57" s="41">
        <f>IF(ISBLANK(U29),AB57/INDEX(Constants!$B$2:$B$8, MATCH(U$2, Constants!$A$2:$A$8, 0)),U29)</f>
        <v>8.4180436666666676</v>
      </c>
      <c r="V57" s="41">
        <f>IF(ISBLANK(V29),AC57/INDEX(Constants!$B$2:$B$8, MATCH(V$2, Constants!$A$2:$A$8, 0)),V29)</f>
        <v>0</v>
      </c>
      <c r="W57" s="41">
        <f>IF(ISBLANK(W29),AD57/INDEX(Constants!$B$2:$B$8, MATCH(W$2, Constants!$A$2:$A$8, 0)),W29)</f>
        <v>0</v>
      </c>
      <c r="X57" s="41">
        <f>IF(ISBLANK(X29),AE57/INDEX(Constants!$B$2:$B$8, MATCH(X$2, Constants!$A$2:$A$8, 0)),X29)</f>
        <v>0</v>
      </c>
      <c r="Y57" s="41">
        <f>IF(ISBLANK(Y29),AF57/INDEX(Constants!$B$2:$B$8, MATCH(Y$2, Constants!$A$2:$A$8, 0)),Y29)</f>
        <v>0</v>
      </c>
      <c r="Z57" s="39">
        <f t="shared" si="9"/>
        <v>14476.627065500001</v>
      </c>
      <c r="AA57" s="150">
        <f t="shared" si="10"/>
        <v>0</v>
      </c>
      <c r="AB57" s="150">
        <f>IF(ISBLANK($AB29), INDEX('Cities &amp; Towns'!$G$4:$G$259, MATCH($A29, 'Cities &amp; Towns'!$A$4:$A$259, 0)), $AB29)</f>
        <v>12.6270655</v>
      </c>
      <c r="AC57" s="150">
        <f t="shared" ref="AC57:AF57" si="80">AC29</f>
        <v>0</v>
      </c>
      <c r="AD57" s="150">
        <f t="shared" si="80"/>
        <v>0</v>
      </c>
      <c r="AE57" s="150">
        <f t="shared" si="80"/>
        <v>0</v>
      </c>
      <c r="AF57" s="150">
        <f t="shared" si="80"/>
        <v>0</v>
      </c>
      <c r="AG57" s="43"/>
      <c r="AH57" s="42"/>
      <c r="AI57" s="41">
        <f>INDEX('Cities &amp; Towns'!$Y$4:$Y$259, MATCH($A57, 'Cities &amp; Towns'!$A$4:$A$259, 0))</f>
        <v>0.48728756453846978</v>
      </c>
      <c r="AJ57" s="43"/>
      <c r="AK57" s="42"/>
      <c r="AL57" s="66">
        <f t="shared" si="4"/>
        <v>1</v>
      </c>
    </row>
    <row r="58" spans="1:38" outlineLevel="1" x14ac:dyDescent="0.25">
      <c r="A58" s="221" t="s">
        <v>102</v>
      </c>
      <c r="B58" s="1">
        <f>IF(ISBLANK($B30), INDEX('Cities &amp; Towns'!$E$4:$E$259, MATCH($A58, 'Cities &amp; Towns'!$A$4:$A$259, 0)), $B30)</f>
        <v>239</v>
      </c>
      <c r="C58" s="1">
        <f>IF(ISBLANK($C30), INDEX('Cities &amp; Towns'!$Q$4:$Q$259, MATCH($A58, 'Cities &amp; Towns'!$A$4:$A$259, 0)), $C30)</f>
        <v>555.9665399999999</v>
      </c>
      <c r="D58" s="1">
        <f xml:space="preserve"> IF(ISBLANK($D30), IF(INDEX('Cities &amp; Towns'!$Z$4:$Z$259, MATCH($A58, 'Cities &amp; Towns'!$A$4:$A$259, 0)) = 0, "", INDEX('Cities &amp; Towns'!$Z$4:$Z$259, MATCH($A58, 'Cities &amp; Towns'!$A$4:$A$259, 0))), $D30)</f>
        <v>1254.056</v>
      </c>
      <c r="E58" s="178" cm="1">
        <f t="array" ref="E58">IF(ISBLANK(E30), MAX(0, ($E$3-SUM($E$5:$E$31))*(IF($B$3=0, 0, $B$3*$B58/SUM(IF(ISBLANK(E$5:E$31), B$33:B$59, 0))) + IF($C$3=0, 0, $C$3*$C58/SUM(IF(ISBLANK(E$5:E$31), C$33:C$59, 0))) + IF($D$3=0, 0, $D$3*$D58/SUM(IF(ISBLANK(E$5:E$31), D$33:D$59, 0))) + IF(1-SUM($B$3:$D$3)&lt;=0, 0, ((1-SUM($B$3:$D$3))*$Z58/SUM(IF(ISBLANK(E$5:E$31), Z$33:Z$59, 0)))))), E30)</f>
        <v>6721.3211006526953</v>
      </c>
      <c r="F58" s="14">
        <f t="shared" ref="F58:K58" si="81">IF(ISBLANK(F30),F$3,F30)</f>
        <v>0.80100000000000005</v>
      </c>
      <c r="G58" s="14">
        <f t="shared" si="81"/>
        <v>0.1</v>
      </c>
      <c r="H58" s="14">
        <f t="shared" si="81"/>
        <v>2.1000000000000001E-2</v>
      </c>
      <c r="I58" s="14">
        <f t="shared" si="81"/>
        <v>0</v>
      </c>
      <c r="J58" s="14">
        <f t="shared" si="81"/>
        <v>7.8E-2</v>
      </c>
      <c r="K58" s="14">
        <f t="shared" si="81"/>
        <v>0</v>
      </c>
      <c r="L58" s="4">
        <f t="shared" si="6"/>
        <v>4.455727372812988</v>
      </c>
      <c r="M58" s="3">
        <f t="shared" ref="M58:R58" si="82">IF(ISBLANK(M30), IF(ISBLANK($L30), MAX(0, (M$3-SUM(M$5:M$31))*(IF($B$3=0, 0, $B$3*$B58/SUM($B$33:$B$59)) + IF($C$3=0, 0, $C$3*$C58/SUM($C$33:$C$59)) + IF($D$3=0, 0, $D$3*$D58/SUM($D$33:$D$59)) + (1-SUM($B$3:$D$3))*IF(SUM(AA$33:AA$59)=0, $Z58/SUM($Z$33:$Z$59), AA58/SUM(AA$33:AA$59)))), $L30*(M$3/$L$3)), M30)</f>
        <v>4.0972436846444529</v>
      </c>
      <c r="N58" s="3">
        <f t="shared" si="82"/>
        <v>0.20137518233679705</v>
      </c>
      <c r="O58" s="3">
        <f t="shared" si="82"/>
        <v>7.1612249169815637E-2</v>
      </c>
      <c r="P58" s="3">
        <f t="shared" si="82"/>
        <v>0</v>
      </c>
      <c r="Q58" s="3">
        <f t="shared" si="82"/>
        <v>8.5496256661922718E-2</v>
      </c>
      <c r="R58" s="3">
        <f t="shared" si="82"/>
        <v>0</v>
      </c>
      <c r="S58" s="4">
        <f t="shared" si="8"/>
        <v>4.7365086400000003</v>
      </c>
      <c r="T58" s="3">
        <f>IF(ISBLANK(T30),AA58/INDEX(Constants!$B$2:$B$8, MATCH(T$2, Constants!$A$2:$A$8, 0)),T30)</f>
        <v>0</v>
      </c>
      <c r="U58" s="3">
        <f>IF(ISBLANK(U30),AB58/INDEX(Constants!$B$2:$B$8, MATCH(U$2, Constants!$A$2:$A$8, 0)),U30)</f>
        <v>4.7365086400000003</v>
      </c>
      <c r="V58" s="3">
        <f>IF(ISBLANK(V30),AC58/INDEX(Constants!$B$2:$B$8, MATCH(V$2, Constants!$A$2:$A$8, 0)),V30)</f>
        <v>0</v>
      </c>
      <c r="W58" s="3">
        <f>IF(ISBLANK(W30),AD58/INDEX(Constants!$B$2:$B$8, MATCH(W$2, Constants!$A$2:$A$8, 0)),W30)</f>
        <v>0</v>
      </c>
      <c r="X58" s="3">
        <f>IF(ISBLANK(X30),AE58/INDEX(Constants!$B$2:$B$8, MATCH(X$2, Constants!$A$2:$A$8, 0)),X30)</f>
        <v>0</v>
      </c>
      <c r="Y58" s="132">
        <f>IF(ISBLANK(Y30),AF58/INDEX(Constants!$B$2:$B$8, MATCH(Y$2, Constants!$A$2:$A$8, 0)),Y30)</f>
        <v>0</v>
      </c>
      <c r="Z58" s="18">
        <f t="shared" si="9"/>
        <v>17927.10476296</v>
      </c>
      <c r="AA58" s="1">
        <f t="shared" si="10"/>
        <v>0</v>
      </c>
      <c r="AB58" s="1">
        <f>IF(ISBLANK($AB30), INDEX('Cities &amp; Towns'!$G$4:$G$259, MATCH($A30, 'Cities &amp; Towns'!$A$4:$A$259, 0)), $AB30)</f>
        <v>7.1047629600000004</v>
      </c>
      <c r="AC58" s="1">
        <f t="shared" ref="AC58:AF58" si="83">AC30</f>
        <v>0</v>
      </c>
      <c r="AD58" s="1">
        <f t="shared" si="83"/>
        <v>0</v>
      </c>
      <c r="AE58" s="1">
        <f t="shared" si="83"/>
        <v>0</v>
      </c>
      <c r="AF58" s="1">
        <f t="shared" si="83"/>
        <v>0</v>
      </c>
      <c r="AG58" s="5"/>
      <c r="AI58" s="3">
        <f>INDEX('Cities &amp; Towns'!$Y$4:$Y$259, MATCH($A58, 'Cities &amp; Towns'!$A$4:$A$259, 0))</f>
        <v>0</v>
      </c>
      <c r="AJ58" s="5"/>
      <c r="AL58" s="11">
        <f t="shared" si="4"/>
        <v>1</v>
      </c>
    </row>
    <row r="59" spans="1:38" outlineLevel="1" x14ac:dyDescent="0.25">
      <c r="A59" s="220" t="s">
        <v>103</v>
      </c>
      <c r="B59" s="38">
        <f>IF(ISBLANK($B31), INDEX('Cities &amp; Towns'!$E$4:$E$259, MATCH($A59, 'Cities &amp; Towns'!$A$4:$A$259, 0)), $B31)</f>
        <v>2214</v>
      </c>
      <c r="C59" s="38">
        <f>IF(ISBLANK($C31), INDEX('Cities &amp; Towns'!$Q$4:$Q$259, MATCH($A59, 'Cities &amp; Towns'!$A$4:$A$259, 0)), $C31)</f>
        <v>1744.47954</v>
      </c>
      <c r="D59" s="38">
        <f xml:space="preserve"> IF(ISBLANK($D31), IF(INDEX('Cities &amp; Towns'!$Z$4:$Z$259, MATCH($A59, 'Cities &amp; Towns'!$A$4:$A$259, 0)) = 0, "", INDEX('Cities &amp; Towns'!$Z$4:$Z$259, MATCH($A59, 'Cities &amp; Towns'!$A$4:$A$259, 0))), $D31)</f>
        <v>12694.921</v>
      </c>
      <c r="E59" s="177" cm="1">
        <f t="array" ref="E59">IF(ISBLANK(E31), MAX(0, ($E$3-SUM($E$5:$E$31))*(IF($B$3=0, 0, $B$3*$B59/SUM(IF(ISBLANK(E$5:E$31), B$33:B$59, 0))) + IF($C$3=0, 0, $C$3*$C59/SUM(IF(ISBLANK(E$5:E$31), C$33:C$59, 0))) + IF($D$3=0, 0, $D$3*$D59/SUM(IF(ISBLANK(E$5:E$31), D$33:D$59, 0))) + IF(1-SUM($B$3:$D$3)&lt;=0, 0, ((1-SUM($B$3:$D$3))*$Z59/SUM(IF(ISBLANK(E$5:E$31), Z$33:Z$59, 0)))))), E31)</f>
        <v>10981.006453819977</v>
      </c>
      <c r="F59" s="40">
        <f t="shared" ref="F59:K59" si="84">IF(ISBLANK(F31),F$3,F31)</f>
        <v>0.80100000000000005</v>
      </c>
      <c r="G59" s="40">
        <f t="shared" si="84"/>
        <v>0.1</v>
      </c>
      <c r="H59" s="40">
        <f t="shared" si="84"/>
        <v>2.1000000000000001E-2</v>
      </c>
      <c r="I59" s="40">
        <f t="shared" si="84"/>
        <v>0</v>
      </c>
      <c r="J59" s="40">
        <f t="shared" si="84"/>
        <v>7.8E-2</v>
      </c>
      <c r="K59" s="40">
        <f t="shared" si="84"/>
        <v>0</v>
      </c>
      <c r="L59" s="44">
        <f t="shared" si="6"/>
        <v>7.9932145642464016</v>
      </c>
      <c r="M59" s="41">
        <f t="shared" ref="M59:R59" si="85">IF(ISBLANK(M31), IF(ISBLANK($L31), MAX(0, (M$3-SUM(M$5:M$31))*(IF($B$3=0, 0, $B$3*$B59/SUM($B$33:$B$59)) + IF($C$3=0, 0, $C$3*$C59/SUM($C$33:$C$59)) + IF($D$3=0, 0, $D$3*$D59/SUM($D$33:$D$59)) + (1-SUM($B$3:$D$3))*IF(SUM(AA$33:AA$59)=0, $Z59/SUM($Z$33:$Z$59), AA59/SUM(AA$33:AA$59)))), $L31*(M$3/$L$3)), M31)</f>
        <v>6.6939011944519056</v>
      </c>
      <c r="N59" s="41">
        <f t="shared" si="85"/>
        <v>1.0426362239398219</v>
      </c>
      <c r="O59" s="41">
        <f t="shared" si="85"/>
        <v>0.11699702462213066</v>
      </c>
      <c r="P59" s="41">
        <f t="shared" si="85"/>
        <v>0</v>
      </c>
      <c r="Q59" s="41">
        <f t="shared" si="85"/>
        <v>0.1396801212325437</v>
      </c>
      <c r="R59" s="41">
        <f t="shared" si="85"/>
        <v>0</v>
      </c>
      <c r="S59" s="44">
        <f t="shared" si="8"/>
        <v>16.16033752666667</v>
      </c>
      <c r="T59" s="41">
        <f>IF(ISBLANK(T31),AA59/INDEX(Constants!$B$2:$B$8, MATCH(T$2, Constants!$A$2:$A$8, 0)),T31)</f>
        <v>0</v>
      </c>
      <c r="U59" s="41">
        <f>IF(ISBLANK(U31),AB59/INDEX(Constants!$B$2:$B$8, MATCH(U$2, Constants!$A$2:$A$8, 0)),U31)</f>
        <v>16.16033752666667</v>
      </c>
      <c r="V59" s="41">
        <f>IF(ISBLANK(V31),AC59/INDEX(Constants!$B$2:$B$8, MATCH(V$2, Constants!$A$2:$A$8, 0)),V31)</f>
        <v>0</v>
      </c>
      <c r="W59" s="41">
        <f>IF(ISBLANK(W31),AD59/INDEX(Constants!$B$2:$B$8, MATCH(W$2, Constants!$A$2:$A$8, 0)),W31)</f>
        <v>0</v>
      </c>
      <c r="X59" s="41">
        <f>IF(ISBLANK(X31),AE59/INDEX(Constants!$B$2:$B$8, MATCH(X$2, Constants!$A$2:$A$8, 0)),X31)</f>
        <v>0</v>
      </c>
      <c r="Y59" s="41">
        <f>IF(ISBLANK(Y31),AF59/INDEX(Constants!$B$2:$B$8, MATCH(Y$2, Constants!$A$2:$A$8, 0)),Y31)</f>
        <v>0</v>
      </c>
      <c r="Z59" s="39">
        <f t="shared" si="9"/>
        <v>11544.24050629</v>
      </c>
      <c r="AA59" s="150">
        <f t="shared" si="10"/>
        <v>0</v>
      </c>
      <c r="AB59" s="150">
        <f>IF(ISBLANK($AB31), INDEX('Cities &amp; Towns'!$G$4:$G$259, MATCH($A31, 'Cities &amp; Towns'!$A$4:$A$259, 0)), $AB31)</f>
        <v>24.240506290000003</v>
      </c>
      <c r="AC59" s="150">
        <f t="shared" ref="AC59:AF59" si="86">AC31</f>
        <v>0</v>
      </c>
      <c r="AD59" s="150">
        <f t="shared" si="86"/>
        <v>0</v>
      </c>
      <c r="AE59" s="150">
        <f t="shared" si="86"/>
        <v>0</v>
      </c>
      <c r="AF59" s="150">
        <f t="shared" si="86"/>
        <v>0</v>
      </c>
      <c r="AG59" s="43"/>
      <c r="AH59" s="42"/>
      <c r="AI59" s="41">
        <f>INDEX('Cities &amp; Towns'!$Y$4:$Y$259, MATCH($A59, 'Cities &amp; Towns'!$A$4:$A$259, 0))</f>
        <v>2.0239252316193879</v>
      </c>
      <c r="AJ59" s="43"/>
      <c r="AK59" s="42"/>
      <c r="AL59" s="66">
        <f t="shared" si="4"/>
        <v>1</v>
      </c>
    </row>
    <row r="60" spans="1:38" x14ac:dyDescent="0.25">
      <c r="A60" s="223" t="s">
        <v>855</v>
      </c>
      <c r="B60" s="53">
        <f>SUM(B$33:B$59)</f>
        <v>60068</v>
      </c>
      <c r="C60" s="53">
        <f>SUM(C$33:C$59)</f>
        <v>115201.96721999999</v>
      </c>
      <c r="D60" s="53">
        <f>SUM(D$33:D$59)</f>
        <v>681675.62099999993</v>
      </c>
      <c r="E60" s="137">
        <f>SUM(E$33:E$59)</f>
        <v>387962</v>
      </c>
      <c r="F60" s="138">
        <f t="shared" ref="F60:K60" si="87">SUMPRODUCT($E$33:$E$59, F$33:F$59)</f>
        <v>310757.56200000009</v>
      </c>
      <c r="G60" s="138">
        <f t="shared" si="87"/>
        <v>38796.200000000004</v>
      </c>
      <c r="H60" s="138">
        <f t="shared" si="87"/>
        <v>8147.2020000000011</v>
      </c>
      <c r="I60" s="138">
        <f t="shared" si="87"/>
        <v>0</v>
      </c>
      <c r="J60" s="138">
        <f t="shared" si="87"/>
        <v>30261.035999999993</v>
      </c>
      <c r="K60" s="139">
        <f t="shared" si="87"/>
        <v>0</v>
      </c>
      <c r="L60" s="133">
        <f t="shared" ref="L60:AF60" si="88">SUM(L$33:L$59)</f>
        <v>276.10923722548387</v>
      </c>
      <c r="M60" s="134">
        <f t="shared" si="88"/>
        <v>236.49738356164391</v>
      </c>
      <c r="N60" s="134">
        <f t="shared" si="88"/>
        <v>30.543378995433802</v>
      </c>
      <c r="O60" s="134">
        <f t="shared" si="88"/>
        <v>4.1335372907153731</v>
      </c>
      <c r="P60" s="134">
        <f t="shared" si="88"/>
        <v>0</v>
      </c>
      <c r="Q60" s="134">
        <f t="shared" si="88"/>
        <v>4.934937377690801</v>
      </c>
      <c r="R60" s="135">
        <f t="shared" si="88"/>
        <v>0</v>
      </c>
      <c r="S60" s="133">
        <f t="shared" si="88"/>
        <v>514.42681320666668</v>
      </c>
      <c r="T60" s="134">
        <f t="shared" si="88"/>
        <v>0</v>
      </c>
      <c r="U60" s="134">
        <f t="shared" si="88"/>
        <v>514.42681320666668</v>
      </c>
      <c r="V60" s="134">
        <f t="shared" si="88"/>
        <v>0</v>
      </c>
      <c r="W60" s="134">
        <f t="shared" si="88"/>
        <v>0</v>
      </c>
      <c r="X60" s="134">
        <f t="shared" si="88"/>
        <v>0</v>
      </c>
      <c r="Y60" s="135">
        <f t="shared" si="88"/>
        <v>0</v>
      </c>
      <c r="Z60" s="151">
        <f t="shared" si="88"/>
        <v>584505.40021980996</v>
      </c>
      <c r="AA60" s="152">
        <f t="shared" si="88"/>
        <v>0</v>
      </c>
      <c r="AB60" s="152">
        <f t="shared" si="88"/>
        <v>771.64021980999996</v>
      </c>
      <c r="AC60" s="152">
        <f t="shared" si="88"/>
        <v>0</v>
      </c>
      <c r="AD60" s="152">
        <f t="shared" si="88"/>
        <v>0</v>
      </c>
      <c r="AE60" s="152">
        <f t="shared" si="88"/>
        <v>0</v>
      </c>
      <c r="AF60" s="153">
        <f t="shared" si="88"/>
        <v>0</v>
      </c>
      <c r="AG60" s="20"/>
      <c r="AH60" s="20"/>
      <c r="AI60" s="20"/>
      <c r="AJ60" s="20"/>
      <c r="AK60" s="20"/>
      <c r="AL60" s="20"/>
    </row>
    <row r="61" spans="1:38" x14ac:dyDescent="0.25">
      <c r="A61" s="224" t="s">
        <v>1570</v>
      </c>
    </row>
    <row r="62" spans="1:38" x14ac:dyDescent="0.25">
      <c r="L62" s="3"/>
      <c r="M62" s="3"/>
      <c r="N62" s="3"/>
    </row>
    <row r="63" spans="1:38" x14ac:dyDescent="0.25">
      <c r="R63" s="154"/>
    </row>
  </sheetData>
  <sheetProtection algorithmName="SHA-512" hashValue="OsE3Is0NCRIj/ZZrR/WGt9bUq5fyBpX6MVVk2/YK9j2cqeAjswDWu2RVRfjn327rfX6bWe3M6AiYF1Fe8J1gzQ==" saltValue="pDU8IdqgwZY/kcPHOJXE3Q==" spinCount="100000" sheet="1" autoFilter="0"/>
  <conditionalFormatting sqref="AH3 L3">
    <cfRule type="expression" dxfId="68" priority="5">
      <formula>IF($AH$3&lt;$L$3, TRUE, FALSE)</formula>
    </cfRule>
  </conditionalFormatting>
  <conditionalFormatting sqref="F3:K3 F33:K59">
    <cfRule type="expression" dxfId="67" priority="6">
      <formula>IF(SUM($F3:$K3)&lt;&gt;1, TRUE, FALSE)</formula>
    </cfRule>
  </conditionalFormatting>
  <conditionalFormatting sqref="F5:K31">
    <cfRule type="expression" dxfId="66" priority="7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AI33:AI59 L33:L59">
    <cfRule type="expression" dxfId="65" priority="8">
      <formula>IF($L33&gt;$AI33, TRUE, FALSE)</formula>
    </cfRule>
  </conditionalFormatting>
  <conditionalFormatting sqref="M5:R31">
    <cfRule type="expression" dxfId="64" priority="4">
      <formula>IF(COUNTBLANK($M5:$R5)&lt;5,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O33:R59 L33:M59">
    <cfRule type="expression" dxfId="63" priority="2">
      <formula>IF((L33-S33)&gt;=0.05, TRUE, FALSE)</formula>
    </cfRule>
  </conditionalFormatting>
  <conditionalFormatting sqref="S33:U59">
    <cfRule type="expression" dxfId="62" priority="9">
      <formula>IF((L33-S33)&gt;=0.05, TRUE, FALSE)</formula>
    </cfRule>
  </conditionalFormatting>
  <conditionalFormatting sqref="N33:N59">
    <cfRule type="expression" dxfId="61" priority="10">
      <formula>IF((N33-V33)&gt;=0.05, TRUE, FALSE)</formula>
    </cfRule>
  </conditionalFormatting>
  <conditionalFormatting sqref="V33:Y59">
    <cfRule type="expression" dxfId="60" priority="11">
      <formula>IF((N33-V33)&gt;=0.05, TRUE, FALSE)</formula>
    </cfRule>
  </conditionalFormatting>
  <conditionalFormatting sqref="E3 M3:R3 E5:E31 M5:R31">
    <cfRule type="expression" dxfId="59" priority="517">
      <formula>IF(OR(SUM(E$5:E$31)&gt;E$3, AND(COUNTBLANK(E$5:E$31)=0, ABS(SUM(E$5:E$31)-E$3)&gt;=1)), IF(ISBLANK(E3), FALSE, TRUE), FALSE)</formula>
    </cfRule>
  </conditionalFormatting>
  <conditionalFormatting sqref="D3 D5:D31">
    <cfRule type="expression" dxfId="58" priority="529">
      <formula>IF(AND($D$3&lt;&gt;0, ISBLANK($D$5:$D$31)), TRUE, FALSE)</formula>
    </cfRule>
  </conditionalFormatting>
  <conditionalFormatting sqref="L33:L59">
    <cfRule type="expression" dxfId="57" priority="532">
      <formula>IF(ABS(SUM($L$70:$L$121)-$L$3)&gt;=1, FALSE, FALSE)</formula>
    </cfRule>
  </conditionalFormatting>
  <conditionalFormatting sqref="L3">
    <cfRule type="expression" dxfId="56" priority="539">
      <formula>IF(ABS(SUM($L$33:$L$59)-$L$3)&gt;=1, FALSE, FALSE)</formula>
    </cfRule>
  </conditionalFormatting>
  <conditionalFormatting sqref="O3:R3 L3:M3">
    <cfRule type="expression" dxfId="55" priority="540">
      <formula>IF(L$3&gt;S$60, TRUE, FALSE)</formula>
    </cfRule>
  </conditionalFormatting>
  <conditionalFormatting sqref="S60:U60">
    <cfRule type="expression" dxfId="54" priority="542">
      <formula>IF(S$60&lt;L$3, TRUE, FALSE)</formula>
    </cfRule>
  </conditionalFormatting>
  <conditionalFormatting sqref="N3">
    <cfRule type="expression" dxfId="53" priority="543">
      <formula>IF(N$3&gt;V$60, TRUE, FALSE)</formula>
    </cfRule>
  </conditionalFormatting>
  <conditionalFormatting sqref="V60:Y60">
    <cfRule type="expression" dxfId="52" priority="544">
      <formula>IF(V$60&lt;N$3, TRUE, FALSE)</formula>
    </cfRule>
  </conditionalFormatting>
  <dataValidations disablePrompts="1" count="2">
    <dataValidation type="custom" allowBlank="1" showInputMessage="1" showErrorMessage="1" sqref="D3" xr:uid="{F30ED875-FED0-4FD2-BB8F-FC0E74303520}">
      <formula1>IF(OR(SUM($B$3:$D$3)&lt;0, SUM($B$3:$D$3)&gt;1), FALSE, TRUE)</formula1>
    </dataValidation>
    <dataValidation type="custom" allowBlank="1" showInputMessage="1" showErrorMessage="1" sqref="B3:C3" xr:uid="{73A09F4E-7FAD-471E-9F14-51480B314015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9B48E532-E922-4C58-A89C-B5F66FE0B47E}">
          <x14:formula1>
            <xm:f>RPCs!$A$2:$A$12</xm:f>
          </x14:formula1>
          <xm:sqref>B1</xm:sqref>
        </x14:dataValidation>
        <x14:dataValidation type="list" allowBlank="1" showInputMessage="1" showErrorMessage="1" xr:uid="{53BC9E81-C4E3-4FA6-A8CE-07F430C91CA1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EC4F2E4F-A50E-43E7-B257-F92CB395C760}">
          <x14:formula1>
            <xm:f>'VT Generation Targets'!$B$1:$D$1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3A844-7413-41D1-AA90-F062AA4854DB}">
  <sheetPr codeName="Sheet41"/>
  <dimension ref="A1:AL6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outlineLevelRow="1" outlineLevelCol="1" x14ac:dyDescent="0.25"/>
  <cols>
    <col min="1" max="1" width="18.5703125" bestFit="1" customWidth="1"/>
    <col min="2" max="4" width="18.5703125" customWidth="1"/>
    <col min="6" max="11" width="8.85546875" customWidth="1" outlineLevel="1"/>
    <col min="13" max="18" width="8.85546875" customWidth="1" outlineLevel="1"/>
    <col min="20" max="25" width="8.85546875" customWidth="1" outlineLevel="1"/>
    <col min="27" max="32" width="8.85546875" customWidth="1" outlineLevel="1"/>
    <col min="33" max="33" width="12" customWidth="1"/>
    <col min="34" max="35" width="12" customWidth="1" outlineLevel="1"/>
    <col min="36" max="36" width="12" customWidth="1"/>
    <col min="37" max="38" width="12" customWidth="1" outlineLevel="1"/>
  </cols>
  <sheetData>
    <row r="1" spans="1:38" ht="14.45" customHeight="1" x14ac:dyDescent="0.25">
      <c r="A1" s="103" t="s">
        <v>1082</v>
      </c>
      <c r="B1" s="101" t="s">
        <v>134</v>
      </c>
      <c r="C1" s="125">
        <f>INDEX(RPCs!$H$2:$H$12, MATCH($B$1, RPCs!$A$2:$A$12, 0))</f>
        <v>252080.25594299997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86452.688748256303</v>
      </c>
      <c r="E1" s="266" t="s">
        <v>954</v>
      </c>
      <c r="F1" s="267"/>
      <c r="G1" s="267"/>
      <c r="H1" s="267"/>
      <c r="I1" s="267"/>
      <c r="J1" s="267"/>
      <c r="K1" s="268" t="s">
        <v>1086</v>
      </c>
      <c r="L1" s="269" t="s">
        <v>957</v>
      </c>
      <c r="M1" s="269"/>
      <c r="N1" s="269"/>
      <c r="O1" s="269"/>
      <c r="P1" s="269"/>
      <c r="Q1" s="269"/>
      <c r="R1" s="270" t="s">
        <v>1084</v>
      </c>
      <c r="S1" s="269" t="s">
        <v>1044</v>
      </c>
      <c r="T1" s="269"/>
      <c r="U1" s="269"/>
      <c r="V1" s="269"/>
      <c r="W1" s="269"/>
      <c r="X1" s="269"/>
      <c r="Y1" s="270" t="s">
        <v>1085</v>
      </c>
      <c r="Z1" s="271" t="s">
        <v>854</v>
      </c>
      <c r="AA1" s="271"/>
      <c r="AB1" s="271"/>
      <c r="AC1" s="271"/>
      <c r="AD1" s="271"/>
      <c r="AE1" s="271"/>
      <c r="AF1" s="272" t="s">
        <v>1087</v>
      </c>
      <c r="AG1" s="273" t="s">
        <v>955</v>
      </c>
      <c r="AH1" s="269"/>
      <c r="AI1" s="274"/>
      <c r="AJ1" s="275" t="s">
        <v>848</v>
      </c>
      <c r="AK1" s="275"/>
      <c r="AL1" s="276"/>
    </row>
    <row r="2" spans="1:38" ht="45" x14ac:dyDescent="0.25">
      <c r="A2" s="102" t="s">
        <v>1080</v>
      </c>
      <c r="B2" s="277" t="str">
        <f>CONCATENATE("Land Multiplier: 
", TEXT(MAX(0, 1-SUM($B$3:$D$3)),"0.0%"))</f>
        <v>Land Multiplier: 
50.0%</v>
      </c>
      <c r="C2" s="278" t="s">
        <v>1529</v>
      </c>
      <c r="D2" s="278" t="s">
        <v>1528</v>
      </c>
      <c r="E2" s="279" t="s">
        <v>1042</v>
      </c>
      <c r="F2" s="280" t="s">
        <v>842</v>
      </c>
      <c r="G2" s="280" t="s">
        <v>1138</v>
      </c>
      <c r="H2" s="280" t="s">
        <v>947</v>
      </c>
      <c r="I2" s="280" t="s">
        <v>840</v>
      </c>
      <c r="J2" s="280" t="s">
        <v>839</v>
      </c>
      <c r="K2" s="280" t="s">
        <v>946</v>
      </c>
      <c r="L2" s="281" t="s">
        <v>1043</v>
      </c>
      <c r="M2" s="282" t="s">
        <v>842</v>
      </c>
      <c r="N2" s="282" t="s">
        <v>1138</v>
      </c>
      <c r="O2" s="282" t="s">
        <v>947</v>
      </c>
      <c r="P2" s="282" t="s">
        <v>840</v>
      </c>
      <c r="Q2" s="282" t="s">
        <v>839</v>
      </c>
      <c r="R2" s="282" t="s">
        <v>946</v>
      </c>
      <c r="S2" s="281" t="s">
        <v>1044</v>
      </c>
      <c r="T2" s="283" t="s">
        <v>842</v>
      </c>
      <c r="U2" s="283" t="s">
        <v>1138</v>
      </c>
      <c r="V2" s="283" t="s">
        <v>947</v>
      </c>
      <c r="W2" s="283" t="s">
        <v>840</v>
      </c>
      <c r="X2" s="283" t="s">
        <v>839</v>
      </c>
      <c r="Y2" s="283" t="s">
        <v>946</v>
      </c>
      <c r="Z2" s="284" t="s">
        <v>854</v>
      </c>
      <c r="AA2" s="285" t="s">
        <v>842</v>
      </c>
      <c r="AB2" s="285" t="s">
        <v>1138</v>
      </c>
      <c r="AC2" s="285" t="s">
        <v>947</v>
      </c>
      <c r="AD2" s="285" t="s">
        <v>840</v>
      </c>
      <c r="AE2" s="285" t="s">
        <v>839</v>
      </c>
      <c r="AF2" s="285" t="s">
        <v>946</v>
      </c>
      <c r="AG2" s="281" t="s">
        <v>956</v>
      </c>
      <c r="AH2" s="282" t="s">
        <v>846</v>
      </c>
      <c r="AI2" s="286" t="s">
        <v>847</v>
      </c>
      <c r="AJ2" s="287" t="s">
        <v>948</v>
      </c>
      <c r="AK2" s="287" t="s">
        <v>938</v>
      </c>
      <c r="AL2" s="288" t="s">
        <v>939</v>
      </c>
    </row>
    <row r="3" spans="1:38" x14ac:dyDescent="0.25">
      <c r="A3" s="218" t="s">
        <v>1530</v>
      </c>
      <c r="B3" s="309">
        <v>0.5</v>
      </c>
      <c r="C3" s="309">
        <v>0</v>
      </c>
      <c r="D3" s="309">
        <v>0</v>
      </c>
      <c r="E3" s="104">
        <v>349307</v>
      </c>
      <c r="F3" s="105">
        <v>0.8</v>
      </c>
      <c r="G3" s="105">
        <v>0.1</v>
      </c>
      <c r="H3" s="105">
        <v>0.05</v>
      </c>
      <c r="I3" s="105">
        <v>0</v>
      </c>
      <c r="J3" s="105">
        <v>0</v>
      </c>
      <c r="K3" s="105">
        <v>0.05</v>
      </c>
      <c r="L3" s="289">
        <f>SUM($M3:$R3)</f>
        <v>253.01672645602622</v>
      </c>
      <c r="M3" s="290">
        <f>F$66/INDEX(Constants!$D$2:$D$8, MATCH(M$2, Constants!$A$2:$A$8, 0))</f>
        <v>212.66788432267887</v>
      </c>
      <c r="N3" s="290">
        <f>G$66/INDEX(Constants!$D$2:$D$8, MATCH(N$2, Constants!$A$2:$A$8, 0))</f>
        <v>27.500157455518824</v>
      </c>
      <c r="O3" s="290">
        <f>H$66/INDEX(Constants!$D$2:$D$8, MATCH(O$2, Constants!$A$2:$A$8, 0))</f>
        <v>8.8611618467782858</v>
      </c>
      <c r="P3" s="290">
        <f>I$66/INDEX(Constants!$D$2:$D$8, MATCH(P$2, Constants!$A$2:$A$8, 0))</f>
        <v>0</v>
      </c>
      <c r="Q3" s="290">
        <f>J$66/INDEX(Constants!$D$2:$D$8, MATCH(Q$2, Constants!$A$2:$A$8, 0))</f>
        <v>0</v>
      </c>
      <c r="R3" s="290">
        <f>K$66/INDEX(Constants!$D$2:$D$8, MATCH(R$2, Constants!$A$2:$A$8, 0))</f>
        <v>3.9875228310502289</v>
      </c>
      <c r="S3" s="291">
        <f>SUM($T3:$Y3)</f>
        <v>2045.6453571428572</v>
      </c>
      <c r="T3" s="290">
        <f>AA3/INDEX(Constants!$B$2:$B$8, MATCH(T$2, Constants!$A$2:$A$8, 0))</f>
        <v>1924.1428571428571</v>
      </c>
      <c r="U3" s="290">
        <f>AB3/INDEX(Constants!$B$2:$B$8, MATCH(U$2, Constants!$A$2:$A$8, 0))</f>
        <v>0</v>
      </c>
      <c r="V3" s="290">
        <f>AC3/INDEX(Constants!$B$2:$B$8, MATCH(V$2, Constants!$A$2:$A$8, 0))</f>
        <v>121.50250000000001</v>
      </c>
      <c r="W3" s="290">
        <f>AD3/INDEX(Constants!$B$2:$B$8, MATCH(W$2, Constants!$A$2:$A$8, 0))</f>
        <v>0</v>
      </c>
      <c r="X3" s="290">
        <f>AE3/INDEX(Constants!$B$2:$B$8, MATCH(X$2, Constants!$A$2:$A$8, 0))</f>
        <v>0</v>
      </c>
      <c r="Y3" s="292">
        <f>AF3/INDEX(Constants!$B$2:$B$8, MATCH(Y$2, Constants!$A$2:$A$8, 0))</f>
        <v>0</v>
      </c>
      <c r="Z3" s="293">
        <f t="shared" ref="Z3:AF3" si="0">SUM(Z$5:Z$34)</f>
        <v>46617.1</v>
      </c>
      <c r="AA3" s="294">
        <f t="shared" si="0"/>
        <v>13469</v>
      </c>
      <c r="AB3" s="295">
        <f t="shared" si="0"/>
        <v>0</v>
      </c>
      <c r="AC3" s="295">
        <f t="shared" si="0"/>
        <v>4860.1000000000004</v>
      </c>
      <c r="AD3" s="295">
        <f t="shared" si="0"/>
        <v>0</v>
      </c>
      <c r="AE3" s="295">
        <f t="shared" si="0"/>
        <v>0</v>
      </c>
      <c r="AF3" s="296">
        <f t="shared" si="0"/>
        <v>0</v>
      </c>
      <c r="AG3" s="247">
        <f>MIN($AH3:$AI3)</f>
        <v>59.3</v>
      </c>
      <c r="AH3" s="248">
        <f>INDEX(RPCs!$F$2:$F$12, MATCH($B$1, RPCs!$A$2:$A$12, 0))</f>
        <v>59.3</v>
      </c>
      <c r="AI3" s="248">
        <f>SUM($AI$36:$AI$49)</f>
        <v>128.67465639098353</v>
      </c>
      <c r="AJ3" s="297">
        <f ca="1">SUM($AK3:$AL3)*1000000</f>
        <v>10000000</v>
      </c>
      <c r="AK3" s="221">
        <f ca="1">IF($L$3&lt;$AH$3, 0, SUMIF(OFFSET(Transmission!$K$2, 0, MATCH($B$1, Transmission!$K$1:$U$1, 0)-1, 26, 1), "x", Transmission!$H$2:$H$27))</f>
        <v>0</v>
      </c>
      <c r="AL3" s="252">
        <f>SUM($AL$36:$AL$49)</f>
        <v>10</v>
      </c>
    </row>
    <row r="4" spans="1:38" x14ac:dyDescent="0.25">
      <c r="A4" s="219" t="s">
        <v>849</v>
      </c>
      <c r="B4" s="219" t="s">
        <v>850</v>
      </c>
      <c r="C4" s="298" t="s">
        <v>1532</v>
      </c>
      <c r="D4" s="299" t="s">
        <v>1531</v>
      </c>
      <c r="E4" s="300" t="s">
        <v>1091</v>
      </c>
      <c r="F4" s="301"/>
      <c r="G4" s="301"/>
      <c r="H4" s="301"/>
      <c r="I4" s="301"/>
      <c r="J4" s="301"/>
      <c r="K4" s="301"/>
      <c r="L4" s="300" t="s">
        <v>1091</v>
      </c>
      <c r="M4" s="301"/>
      <c r="N4" s="301"/>
      <c r="O4" s="301"/>
      <c r="P4" s="301"/>
      <c r="Q4" s="301"/>
      <c r="R4" s="301"/>
      <c r="S4" s="300" t="s">
        <v>1091</v>
      </c>
      <c r="T4" s="302"/>
      <c r="U4" s="302"/>
      <c r="V4" s="302"/>
      <c r="W4" s="302"/>
      <c r="X4" s="302"/>
      <c r="Y4" s="303"/>
      <c r="Z4" s="300" t="s">
        <v>1089</v>
      </c>
      <c r="AA4" s="300"/>
      <c r="AB4" s="302"/>
      <c r="AC4" s="301"/>
      <c r="AD4" s="301"/>
      <c r="AE4" s="301"/>
      <c r="AF4" s="304"/>
      <c r="AG4" s="305" t="s">
        <v>940</v>
      </c>
      <c r="AH4" s="306"/>
      <c r="AI4" s="306"/>
      <c r="AJ4" s="307"/>
      <c r="AK4" s="306"/>
      <c r="AL4" s="308"/>
    </row>
    <row r="5" spans="1:38" outlineLevel="1" x14ac:dyDescent="0.25">
      <c r="A5" s="220" t="s">
        <v>104</v>
      </c>
      <c r="B5" s="106"/>
      <c r="C5" s="106"/>
      <c r="D5" s="106"/>
      <c r="E5" s="174"/>
      <c r="F5" s="107"/>
      <c r="G5" s="107"/>
      <c r="H5" s="107"/>
      <c r="I5" s="107"/>
      <c r="J5" s="107"/>
      <c r="K5" s="107"/>
      <c r="L5" s="118"/>
      <c r="M5" s="119"/>
      <c r="N5" s="11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>
        <f>IF(SUM($AA5:$AF5)&lt;&gt;0, SUM($AA5:$AF5), 640*INDEX('Cities &amp; Towns'!$F$4:$F$259, MATCH($A5, 'Cities &amp; Towns'!$A$4:$A$259, 0)))</f>
        <v>599</v>
      </c>
      <c r="AA5" s="213">
        <v>296</v>
      </c>
      <c r="AB5" s="213"/>
      <c r="AC5" s="213">
        <v>303</v>
      </c>
      <c r="AD5" s="213"/>
      <c r="AE5" s="213"/>
      <c r="AF5" s="214"/>
      <c r="AG5" s="110"/>
      <c r="AH5" s="111"/>
      <c r="AI5" s="122"/>
      <c r="AJ5" s="110"/>
      <c r="AK5" s="111"/>
      <c r="AL5" s="123"/>
    </row>
    <row r="6" spans="1:38" outlineLevel="1" x14ac:dyDescent="0.25">
      <c r="A6" s="221" t="s">
        <v>105</v>
      </c>
      <c r="B6" s="112"/>
      <c r="C6" s="112"/>
      <c r="D6" s="112"/>
      <c r="E6" s="175"/>
      <c r="F6" s="120"/>
      <c r="G6" s="120"/>
      <c r="H6" s="120"/>
      <c r="I6" s="120"/>
      <c r="J6" s="120"/>
      <c r="K6" s="120"/>
      <c r="L6" s="114"/>
      <c r="M6" s="115"/>
      <c r="N6" s="115"/>
      <c r="O6" s="115">
        <v>0</v>
      </c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>
        <f>IF(SUM($AA6:$AF6)&lt;&gt;0, SUM($AA6:$AF6), 640*INDEX('Cities &amp; Towns'!$F$4:$F$259, MATCH($A6, 'Cities &amp; Towns'!$A$4:$A$259, 0)))</f>
        <v>798</v>
      </c>
      <c r="AA6" s="215">
        <v>798</v>
      </c>
      <c r="AB6" s="215"/>
      <c r="AC6" s="215">
        <v>0</v>
      </c>
      <c r="AD6" s="215"/>
      <c r="AE6" s="215"/>
      <c r="AF6" s="216"/>
      <c r="AG6" s="116"/>
      <c r="AH6" s="117"/>
      <c r="AI6" s="124"/>
      <c r="AJ6" s="116"/>
      <c r="AK6" s="117"/>
      <c r="AL6" s="124"/>
    </row>
    <row r="7" spans="1:38" outlineLevel="1" x14ac:dyDescent="0.25">
      <c r="A7" s="220" t="s">
        <v>106</v>
      </c>
      <c r="B7" s="106"/>
      <c r="C7" s="106"/>
      <c r="D7" s="106"/>
      <c r="E7" s="174"/>
      <c r="F7" s="107"/>
      <c r="G7" s="107"/>
      <c r="H7" s="107"/>
      <c r="I7" s="107"/>
      <c r="J7" s="107"/>
      <c r="K7" s="107"/>
      <c r="L7" s="118"/>
      <c r="M7" s="119"/>
      <c r="N7" s="119"/>
      <c r="O7" s="109">
        <v>0</v>
      </c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>
        <f>IF(SUM($AA7:$AF7)&lt;&gt;0, SUM($AA7:$AF7), 640*INDEX('Cities &amp; Towns'!$F$4:$F$259, MATCH($A7, 'Cities &amp; Towns'!$A$4:$A$259, 0)))</f>
        <v>436</v>
      </c>
      <c r="AA7" s="213">
        <v>436</v>
      </c>
      <c r="AB7" s="213"/>
      <c r="AC7" s="213">
        <v>0</v>
      </c>
      <c r="AD7" s="213"/>
      <c r="AE7" s="213"/>
      <c r="AF7" s="214"/>
      <c r="AG7" s="110"/>
      <c r="AH7" s="111"/>
      <c r="AI7" s="122"/>
      <c r="AJ7" s="110"/>
      <c r="AK7" s="111"/>
      <c r="AL7" s="123"/>
    </row>
    <row r="8" spans="1:38" outlineLevel="1" x14ac:dyDescent="0.25">
      <c r="A8" s="221" t="s">
        <v>107</v>
      </c>
      <c r="B8" s="112"/>
      <c r="C8" s="112"/>
      <c r="D8" s="112"/>
      <c r="E8" s="175"/>
      <c r="F8" s="120"/>
      <c r="G8" s="120"/>
      <c r="H8" s="120"/>
      <c r="I8" s="120"/>
      <c r="J8" s="120"/>
      <c r="K8" s="120"/>
      <c r="L8" s="114"/>
      <c r="M8" s="115"/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>
        <f>IF(SUM($AA8:$AF8)&lt;&gt;0, SUM($AA8:$AF8), 640*INDEX('Cities &amp; Towns'!$F$4:$F$259, MATCH($A8, 'Cities &amp; Towns'!$A$4:$A$259, 0)))</f>
        <v>451</v>
      </c>
      <c r="AA8" s="215">
        <v>441</v>
      </c>
      <c r="AB8" s="215"/>
      <c r="AC8" s="215">
        <v>10</v>
      </c>
      <c r="AD8" s="215"/>
      <c r="AE8" s="215"/>
      <c r="AF8" s="216"/>
      <c r="AG8" s="116"/>
      <c r="AH8" s="117"/>
      <c r="AI8" s="124"/>
      <c r="AJ8" s="116"/>
      <c r="AK8" s="117"/>
      <c r="AL8" s="124"/>
    </row>
    <row r="9" spans="1:38" outlineLevel="1" x14ac:dyDescent="0.25">
      <c r="A9" s="220" t="s">
        <v>108</v>
      </c>
      <c r="B9" s="106"/>
      <c r="C9" s="106"/>
      <c r="D9" s="106"/>
      <c r="E9" s="174"/>
      <c r="F9" s="107"/>
      <c r="G9" s="107"/>
      <c r="H9" s="107"/>
      <c r="I9" s="107"/>
      <c r="J9" s="107"/>
      <c r="K9" s="107"/>
      <c r="L9" s="118"/>
      <c r="M9" s="119"/>
      <c r="N9" s="11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>
        <f>IF(SUM($AA9:$AF9)&lt;&gt;0, SUM($AA9:$AF9), 640*INDEX('Cities &amp; Towns'!$F$4:$F$259, MATCH($A9, 'Cities &amp; Towns'!$A$4:$A$259, 0)))</f>
        <v>204</v>
      </c>
      <c r="AA9" s="213">
        <v>174</v>
      </c>
      <c r="AB9" s="213"/>
      <c r="AC9" s="213">
        <v>30</v>
      </c>
      <c r="AD9" s="213"/>
      <c r="AE9" s="213"/>
      <c r="AF9" s="214"/>
      <c r="AG9" s="110"/>
      <c r="AH9" s="111"/>
      <c r="AI9" s="122"/>
      <c r="AJ9" s="110"/>
      <c r="AK9" s="111"/>
      <c r="AL9" s="123"/>
    </row>
    <row r="10" spans="1:38" outlineLevel="1" x14ac:dyDescent="0.25">
      <c r="A10" s="221" t="s">
        <v>109</v>
      </c>
      <c r="B10" s="112"/>
      <c r="C10" s="112"/>
      <c r="D10" s="112"/>
      <c r="E10" s="175"/>
      <c r="F10" s="120"/>
      <c r="G10" s="120"/>
      <c r="H10" s="120"/>
      <c r="I10" s="120"/>
      <c r="J10" s="120"/>
      <c r="K10" s="120"/>
      <c r="L10" s="114"/>
      <c r="M10" s="115">
        <v>4</v>
      </c>
      <c r="N10" s="115"/>
      <c r="O10" s="115">
        <v>0.57999999999999996</v>
      </c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>
        <f>IF(SUM($AA10:$AF10)&lt;&gt;0, SUM($AA10:$AF10), 640*INDEX('Cities &amp; Towns'!$F$4:$F$259, MATCH($A10, 'Cities &amp; Towns'!$A$4:$A$259, 0)))</f>
        <v>520</v>
      </c>
      <c r="AA10" s="215">
        <v>232</v>
      </c>
      <c r="AB10" s="215"/>
      <c r="AC10" s="215">
        <v>288</v>
      </c>
      <c r="AD10" s="215"/>
      <c r="AE10" s="215"/>
      <c r="AF10" s="216"/>
      <c r="AG10" s="116"/>
      <c r="AH10" s="117"/>
      <c r="AI10" s="124"/>
      <c r="AJ10" s="116"/>
      <c r="AK10" s="117"/>
      <c r="AL10" s="124"/>
    </row>
    <row r="11" spans="1:38" outlineLevel="1" x14ac:dyDescent="0.25">
      <c r="A11" s="220" t="s">
        <v>110</v>
      </c>
      <c r="B11" s="106"/>
      <c r="C11" s="106"/>
      <c r="D11" s="106"/>
      <c r="E11" s="174"/>
      <c r="F11" s="107"/>
      <c r="G11" s="107"/>
      <c r="H11" s="107"/>
      <c r="I11" s="107"/>
      <c r="J11" s="107"/>
      <c r="K11" s="107"/>
      <c r="L11" s="118"/>
      <c r="M11" s="119"/>
      <c r="N11" s="119"/>
      <c r="O11" s="109"/>
      <c r="P11" s="109"/>
      <c r="Q11" s="109"/>
      <c r="R11" s="109"/>
      <c r="S11" s="110"/>
      <c r="T11" s="111"/>
      <c r="U11" s="111"/>
      <c r="V11" s="111"/>
      <c r="W11" s="111"/>
      <c r="X11" s="111"/>
      <c r="Y11" s="111"/>
      <c r="Z11" s="147">
        <f>IF(SUM($AA11:$AF11)&lt;&gt;0, SUM($AA11:$AF11), 640*INDEX('Cities &amp; Towns'!$F$4:$F$259, MATCH($A11, 'Cities &amp; Towns'!$A$4:$A$259, 0)))</f>
        <v>1452</v>
      </c>
      <c r="AA11" s="213">
        <v>649</v>
      </c>
      <c r="AB11" s="213"/>
      <c r="AC11" s="213">
        <v>803</v>
      </c>
      <c r="AD11" s="213"/>
      <c r="AE11" s="213"/>
      <c r="AF11" s="214"/>
      <c r="AG11" s="110"/>
      <c r="AH11" s="111"/>
      <c r="AI11" s="122"/>
      <c r="AJ11" s="110"/>
      <c r="AK11" s="111"/>
      <c r="AL11" s="123"/>
    </row>
    <row r="12" spans="1:38" outlineLevel="1" x14ac:dyDescent="0.25">
      <c r="A12" s="221" t="s">
        <v>111</v>
      </c>
      <c r="B12" s="112"/>
      <c r="C12" s="112"/>
      <c r="D12" s="112"/>
      <c r="E12" s="175"/>
      <c r="F12" s="120"/>
      <c r="G12" s="120"/>
      <c r="H12" s="120"/>
      <c r="I12" s="120"/>
      <c r="J12" s="120"/>
      <c r="K12" s="120"/>
      <c r="L12" s="114"/>
      <c r="M12" s="115"/>
      <c r="N12" s="115"/>
      <c r="O12" s="115">
        <v>0</v>
      </c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>
        <f>IF(SUM($AA12:$AF12)&lt;&gt;0, SUM($AA12:$AF12), 640*INDEX('Cities &amp; Towns'!$F$4:$F$259, MATCH($A12, 'Cities &amp; Towns'!$A$4:$A$259, 0)))</f>
        <v>140</v>
      </c>
      <c r="AA12" s="215">
        <v>139</v>
      </c>
      <c r="AB12" s="215"/>
      <c r="AC12" s="215">
        <v>1</v>
      </c>
      <c r="AD12" s="215"/>
      <c r="AE12" s="215"/>
      <c r="AF12" s="216"/>
      <c r="AG12" s="116"/>
      <c r="AH12" s="117"/>
      <c r="AI12" s="124"/>
      <c r="AJ12" s="116"/>
      <c r="AK12" s="117"/>
      <c r="AL12" s="124"/>
    </row>
    <row r="13" spans="1:38" outlineLevel="1" x14ac:dyDescent="0.25">
      <c r="A13" s="220" t="s">
        <v>112</v>
      </c>
      <c r="B13" s="106"/>
      <c r="C13" s="106"/>
      <c r="D13" s="106"/>
      <c r="E13" s="174"/>
      <c r="F13" s="107"/>
      <c r="G13" s="107"/>
      <c r="H13" s="107"/>
      <c r="I13" s="107"/>
      <c r="J13" s="107"/>
      <c r="K13" s="107"/>
      <c r="L13" s="118"/>
      <c r="M13" s="119"/>
      <c r="N13" s="119"/>
      <c r="O13" s="109">
        <v>0</v>
      </c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>
        <f>IF(SUM($AA13:$AF13)&lt;&gt;0, SUM($AA13:$AF13), 640*INDEX('Cities &amp; Towns'!$F$4:$F$259, MATCH($A13, 'Cities &amp; Towns'!$A$4:$A$259, 0)))</f>
        <v>240</v>
      </c>
      <c r="AA13" s="213">
        <v>240</v>
      </c>
      <c r="AB13" s="213"/>
      <c r="AC13" s="213">
        <v>0</v>
      </c>
      <c r="AD13" s="213"/>
      <c r="AE13" s="213"/>
      <c r="AF13" s="214"/>
      <c r="AG13" s="110"/>
      <c r="AH13" s="111"/>
      <c r="AI13" s="122"/>
      <c r="AJ13" s="110"/>
      <c r="AK13" s="111"/>
      <c r="AL13" s="123"/>
    </row>
    <row r="14" spans="1:38" outlineLevel="1" x14ac:dyDescent="0.25">
      <c r="A14" s="221" t="s">
        <v>113</v>
      </c>
      <c r="B14" s="112"/>
      <c r="C14" s="112"/>
      <c r="D14" s="112"/>
      <c r="E14" s="175"/>
      <c r="F14" s="120"/>
      <c r="G14" s="120"/>
      <c r="H14" s="120"/>
      <c r="I14" s="120"/>
      <c r="J14" s="120"/>
      <c r="K14" s="120"/>
      <c r="L14" s="114"/>
      <c r="M14" s="115"/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>
        <f>IF(SUM($AA14:$AF14)&lt;&gt;0, SUM($AA14:$AF14), 640*INDEX('Cities &amp; Towns'!$F$4:$F$259, MATCH($A14, 'Cities &amp; Towns'!$A$4:$A$259, 0)))</f>
        <v>390</v>
      </c>
      <c r="AA14" s="215">
        <v>315</v>
      </c>
      <c r="AB14" s="215"/>
      <c r="AC14" s="215">
        <v>75</v>
      </c>
      <c r="AD14" s="215"/>
      <c r="AE14" s="215"/>
      <c r="AF14" s="216"/>
      <c r="AG14" s="116"/>
      <c r="AH14" s="117"/>
      <c r="AI14" s="124"/>
      <c r="AJ14" s="116"/>
      <c r="AK14" s="117"/>
      <c r="AL14" s="124"/>
    </row>
    <row r="15" spans="1:38" outlineLevel="1" x14ac:dyDescent="0.25">
      <c r="A15" s="220" t="s">
        <v>114</v>
      </c>
      <c r="B15" s="106"/>
      <c r="C15" s="106"/>
      <c r="D15" s="106"/>
      <c r="E15" s="174"/>
      <c r="F15" s="107"/>
      <c r="G15" s="107"/>
      <c r="H15" s="107"/>
      <c r="I15" s="107"/>
      <c r="J15" s="107"/>
      <c r="K15" s="107"/>
      <c r="L15" s="118"/>
      <c r="M15" s="119"/>
      <c r="N15" s="119"/>
      <c r="O15" s="109"/>
      <c r="P15" s="109"/>
      <c r="Q15" s="109"/>
      <c r="R15" s="109"/>
      <c r="S15" s="110"/>
      <c r="T15" s="111"/>
      <c r="U15" s="111"/>
      <c r="V15" s="111"/>
      <c r="W15" s="111"/>
      <c r="X15" s="111"/>
      <c r="Y15" s="111"/>
      <c r="Z15" s="147">
        <f>IF(SUM($AA15:$AF15)&lt;&gt;0, SUM($AA15:$AF15), 640*INDEX('Cities &amp; Towns'!$F$4:$F$259, MATCH($A15, 'Cities &amp; Towns'!$A$4:$A$259, 0)))</f>
        <v>169</v>
      </c>
      <c r="AA15" s="213">
        <v>64</v>
      </c>
      <c r="AB15" s="213"/>
      <c r="AC15" s="213">
        <v>105</v>
      </c>
      <c r="AD15" s="213"/>
      <c r="AE15" s="213"/>
      <c r="AF15" s="214"/>
      <c r="AG15" s="110"/>
      <c r="AH15" s="111"/>
      <c r="AI15" s="122"/>
      <c r="AJ15" s="110"/>
      <c r="AK15" s="111"/>
      <c r="AL15" s="123"/>
    </row>
    <row r="16" spans="1:38" outlineLevel="1" x14ac:dyDescent="0.25">
      <c r="A16" s="221" t="s">
        <v>115</v>
      </c>
      <c r="B16" s="112"/>
      <c r="C16" s="112"/>
      <c r="D16" s="112"/>
      <c r="E16" s="175"/>
      <c r="F16" s="120"/>
      <c r="G16" s="120"/>
      <c r="H16" s="120"/>
      <c r="I16" s="120"/>
      <c r="J16" s="120"/>
      <c r="K16" s="120"/>
      <c r="L16" s="114"/>
      <c r="M16" s="115"/>
      <c r="N16" s="115"/>
      <c r="O16" s="115">
        <v>0</v>
      </c>
      <c r="P16" s="115"/>
      <c r="Q16" s="115"/>
      <c r="R16" s="115"/>
      <c r="S16" s="116"/>
      <c r="T16" s="117"/>
      <c r="U16" s="117"/>
      <c r="V16" s="117"/>
      <c r="W16" s="117"/>
      <c r="X16" s="117"/>
      <c r="Y16" s="117"/>
      <c r="Z16" s="147">
        <f>IF(SUM($AA16:$AF16)&lt;&gt;0, SUM($AA16:$AF16), 640*INDEX('Cities &amp; Towns'!$F$4:$F$259, MATCH($A16, 'Cities &amp; Towns'!$A$4:$A$259, 0)))</f>
        <v>2004</v>
      </c>
      <c r="AA16" s="215">
        <v>2004</v>
      </c>
      <c r="AB16" s="215"/>
      <c r="AC16" s="215">
        <v>0</v>
      </c>
      <c r="AD16" s="215"/>
      <c r="AE16" s="215"/>
      <c r="AF16" s="216"/>
      <c r="AG16" s="116"/>
      <c r="AH16" s="117"/>
      <c r="AI16" s="124"/>
      <c r="AJ16" s="116"/>
      <c r="AK16" s="117"/>
      <c r="AL16" s="124"/>
    </row>
    <row r="17" spans="1:38" outlineLevel="1" x14ac:dyDescent="0.25">
      <c r="A17" s="220" t="s">
        <v>116</v>
      </c>
      <c r="B17" s="106"/>
      <c r="C17" s="106"/>
      <c r="D17" s="106"/>
      <c r="E17" s="174"/>
      <c r="F17" s="107"/>
      <c r="G17" s="107"/>
      <c r="H17" s="107"/>
      <c r="I17" s="107"/>
      <c r="J17" s="107"/>
      <c r="K17" s="107"/>
      <c r="L17" s="118"/>
      <c r="M17" s="119">
        <v>11</v>
      </c>
      <c r="N17" s="119"/>
      <c r="O17" s="109">
        <v>1.51</v>
      </c>
      <c r="P17" s="109"/>
      <c r="Q17" s="109"/>
      <c r="R17" s="109"/>
      <c r="S17" s="110"/>
      <c r="T17" s="111"/>
      <c r="U17" s="111"/>
      <c r="V17" s="111"/>
      <c r="W17" s="111"/>
      <c r="X17" s="111"/>
      <c r="Y17" s="111"/>
      <c r="Z17" s="147">
        <f>IF(SUM($AA17:$AF17)&lt;&gt;0, SUM($AA17:$AF17), 640*INDEX('Cities &amp; Towns'!$F$4:$F$259, MATCH($A17, 'Cities &amp; Towns'!$A$4:$A$259, 0)))</f>
        <v>645</v>
      </c>
      <c r="AA17" s="213">
        <v>542</v>
      </c>
      <c r="AB17" s="213"/>
      <c r="AC17" s="213">
        <v>103</v>
      </c>
      <c r="AD17" s="213"/>
      <c r="AE17" s="213"/>
      <c r="AF17" s="214"/>
      <c r="AG17" s="110"/>
      <c r="AH17" s="111"/>
      <c r="AI17" s="122"/>
      <c r="AJ17" s="110"/>
      <c r="AK17" s="111"/>
      <c r="AL17" s="123"/>
    </row>
    <row r="18" spans="1:38" outlineLevel="1" x14ac:dyDescent="0.25">
      <c r="A18" s="221" t="s">
        <v>117</v>
      </c>
      <c r="B18" s="112"/>
      <c r="C18" s="112"/>
      <c r="D18" s="112"/>
      <c r="E18" s="175"/>
      <c r="F18" s="120"/>
      <c r="G18" s="120"/>
      <c r="H18" s="120"/>
      <c r="I18" s="120"/>
      <c r="J18" s="120"/>
      <c r="K18" s="120"/>
      <c r="L18" s="114"/>
      <c r="M18" s="115"/>
      <c r="N18" s="115"/>
      <c r="O18" s="115"/>
      <c r="P18" s="115"/>
      <c r="Q18" s="115"/>
      <c r="R18" s="115"/>
      <c r="S18" s="116"/>
      <c r="T18" s="117"/>
      <c r="U18" s="117"/>
      <c r="V18" s="117"/>
      <c r="W18" s="117"/>
      <c r="X18" s="117"/>
      <c r="Y18" s="117"/>
      <c r="Z18" s="147">
        <f>IF(SUM($AA18:$AF18)&lt;&gt;0, SUM($AA18:$AF18), 640*INDEX('Cities &amp; Towns'!$F$4:$F$259, MATCH($A18, 'Cities &amp; Towns'!$A$4:$A$259, 0)))</f>
        <v>1003</v>
      </c>
      <c r="AA18" s="215">
        <v>938</v>
      </c>
      <c r="AB18" s="215"/>
      <c r="AC18" s="215">
        <v>65</v>
      </c>
      <c r="AD18" s="215"/>
      <c r="AE18" s="215"/>
      <c r="AF18" s="216"/>
      <c r="AG18" s="116"/>
      <c r="AH18" s="117"/>
      <c r="AI18" s="124"/>
      <c r="AJ18" s="116"/>
      <c r="AK18" s="117"/>
      <c r="AL18" s="124"/>
    </row>
    <row r="19" spans="1:38" outlineLevel="1" x14ac:dyDescent="0.25">
      <c r="A19" s="220" t="s">
        <v>118</v>
      </c>
      <c r="B19" s="106"/>
      <c r="C19" s="106"/>
      <c r="D19" s="106"/>
      <c r="E19" s="174"/>
      <c r="F19" s="107"/>
      <c r="G19" s="107"/>
      <c r="H19" s="107"/>
      <c r="I19" s="107"/>
      <c r="J19" s="107"/>
      <c r="K19" s="107"/>
      <c r="L19" s="118"/>
      <c r="M19" s="119"/>
      <c r="N19" s="119"/>
      <c r="O19" s="109">
        <v>0</v>
      </c>
      <c r="P19" s="109"/>
      <c r="Q19" s="109"/>
      <c r="R19" s="109"/>
      <c r="S19" s="110"/>
      <c r="T19" s="111"/>
      <c r="U19" s="111"/>
      <c r="V19" s="111"/>
      <c r="W19" s="111"/>
      <c r="X19" s="111"/>
      <c r="Y19" s="111"/>
      <c r="Z19" s="147">
        <f>IF(SUM($AA19:$AF19)&lt;&gt;0, SUM($AA19:$AF19), 640*INDEX('Cities &amp; Towns'!$F$4:$F$259, MATCH($A19, 'Cities &amp; Towns'!$A$4:$A$259, 0)))</f>
        <v>620</v>
      </c>
      <c r="AA19" s="213">
        <v>620</v>
      </c>
      <c r="AB19" s="213"/>
      <c r="AC19" s="213">
        <v>0</v>
      </c>
      <c r="AD19" s="213"/>
      <c r="AE19" s="213"/>
      <c r="AF19" s="214"/>
      <c r="AG19" s="110"/>
      <c r="AH19" s="111"/>
      <c r="AI19" s="122"/>
      <c r="AJ19" s="110"/>
      <c r="AK19" s="111"/>
      <c r="AL19" s="123"/>
    </row>
    <row r="20" spans="1:38" outlineLevel="1" x14ac:dyDescent="0.25">
      <c r="A20" s="221" t="s">
        <v>119</v>
      </c>
      <c r="B20" s="112"/>
      <c r="C20" s="112"/>
      <c r="D20" s="112"/>
      <c r="E20" s="175"/>
      <c r="F20" s="120"/>
      <c r="G20" s="120"/>
      <c r="H20" s="120"/>
      <c r="I20" s="120"/>
      <c r="J20" s="120"/>
      <c r="K20" s="120"/>
      <c r="L20" s="114"/>
      <c r="M20" s="115"/>
      <c r="N20" s="115"/>
      <c r="O20" s="115"/>
      <c r="P20" s="115"/>
      <c r="Q20" s="115"/>
      <c r="R20" s="115"/>
      <c r="S20" s="116"/>
      <c r="T20" s="117"/>
      <c r="U20" s="117"/>
      <c r="V20" s="117"/>
      <c r="W20" s="117"/>
      <c r="X20" s="117"/>
      <c r="Y20" s="117"/>
      <c r="Z20" s="147">
        <f>IF(SUM($AA20:$AF20)&lt;&gt;0, SUM($AA20:$AF20), 640*INDEX('Cities &amp; Towns'!$F$4:$F$259, MATCH($A20, 'Cities &amp; Towns'!$A$4:$A$259, 0)))</f>
        <v>98.1</v>
      </c>
      <c r="AA20" s="215">
        <v>80</v>
      </c>
      <c r="AB20" s="215"/>
      <c r="AC20" s="215">
        <v>18.100000000000001</v>
      </c>
      <c r="AD20" s="215"/>
      <c r="AE20" s="215"/>
      <c r="AF20" s="216"/>
      <c r="AG20" s="116"/>
      <c r="AH20" s="117"/>
      <c r="AI20" s="124"/>
      <c r="AJ20" s="116"/>
      <c r="AK20" s="117"/>
      <c r="AL20" s="124"/>
    </row>
    <row r="21" spans="1:38" outlineLevel="1" x14ac:dyDescent="0.25">
      <c r="A21" s="220" t="s">
        <v>120</v>
      </c>
      <c r="B21" s="106"/>
      <c r="C21" s="106"/>
      <c r="D21" s="106"/>
      <c r="E21" s="174"/>
      <c r="F21" s="107"/>
      <c r="G21" s="107"/>
      <c r="H21" s="107"/>
      <c r="I21" s="107"/>
      <c r="J21" s="107"/>
      <c r="K21" s="107"/>
      <c r="L21" s="118"/>
      <c r="M21" s="119"/>
      <c r="N21" s="119"/>
      <c r="O21" s="109"/>
      <c r="P21" s="109"/>
      <c r="Q21" s="109"/>
      <c r="R21" s="109"/>
      <c r="S21" s="110"/>
      <c r="T21" s="111"/>
      <c r="U21" s="111"/>
      <c r="V21" s="111"/>
      <c r="W21" s="111"/>
      <c r="X21" s="111"/>
      <c r="Y21" s="111"/>
      <c r="Z21" s="147">
        <f>IF(SUM($AA21:$AF21)&lt;&gt;0, SUM($AA21:$AF21), 640*INDEX('Cities &amp; Towns'!$F$4:$F$259, MATCH($A21, 'Cities &amp; Towns'!$A$4:$A$259, 0)))</f>
        <v>328</v>
      </c>
      <c r="AA21" s="213">
        <v>126</v>
      </c>
      <c r="AB21" s="213"/>
      <c r="AC21" s="213">
        <v>202</v>
      </c>
      <c r="AD21" s="213"/>
      <c r="AE21" s="213"/>
      <c r="AF21" s="214"/>
      <c r="AG21" s="110"/>
      <c r="AH21" s="111"/>
      <c r="AI21" s="122"/>
      <c r="AJ21" s="110"/>
      <c r="AK21" s="111"/>
      <c r="AL21" s="123"/>
    </row>
    <row r="22" spans="1:38" outlineLevel="1" x14ac:dyDescent="0.25">
      <c r="A22" s="221" t="s">
        <v>121</v>
      </c>
      <c r="B22" s="112"/>
      <c r="C22" s="112"/>
      <c r="D22" s="112"/>
      <c r="E22" s="175"/>
      <c r="F22" s="120"/>
      <c r="G22" s="120"/>
      <c r="H22" s="120"/>
      <c r="I22" s="120"/>
      <c r="J22" s="120"/>
      <c r="K22" s="120"/>
      <c r="L22" s="114"/>
      <c r="M22" s="115"/>
      <c r="N22" s="115"/>
      <c r="O22" s="115"/>
      <c r="P22" s="115"/>
      <c r="Q22" s="115"/>
      <c r="R22" s="115"/>
      <c r="S22" s="116"/>
      <c r="T22" s="117"/>
      <c r="U22" s="117"/>
      <c r="V22" s="117"/>
      <c r="W22" s="117"/>
      <c r="X22" s="117"/>
      <c r="Y22" s="117"/>
      <c r="Z22" s="147">
        <f>IF(SUM($AA22:$AF22)&lt;&gt;0, SUM($AA22:$AF22), 640*INDEX('Cities &amp; Towns'!$F$4:$F$259, MATCH($A22, 'Cities &amp; Towns'!$A$4:$A$259, 0)))</f>
        <v>190</v>
      </c>
      <c r="AA22" s="215">
        <v>131</v>
      </c>
      <c r="AB22" s="215"/>
      <c r="AC22" s="215">
        <v>59</v>
      </c>
      <c r="AD22" s="215"/>
      <c r="AE22" s="215"/>
      <c r="AF22" s="216"/>
      <c r="AG22" s="116"/>
      <c r="AH22" s="117"/>
      <c r="AI22" s="124"/>
      <c r="AJ22" s="116"/>
      <c r="AK22" s="117"/>
      <c r="AL22" s="124"/>
    </row>
    <row r="23" spans="1:38" outlineLevel="1" x14ac:dyDescent="0.25">
      <c r="A23" s="220" t="s">
        <v>122</v>
      </c>
      <c r="B23" s="106"/>
      <c r="C23" s="106"/>
      <c r="D23" s="106"/>
      <c r="E23" s="174"/>
      <c r="F23" s="107"/>
      <c r="G23" s="107"/>
      <c r="H23" s="107"/>
      <c r="I23" s="107"/>
      <c r="J23" s="107"/>
      <c r="K23" s="107"/>
      <c r="L23" s="118"/>
      <c r="M23" s="119"/>
      <c r="N23" s="119"/>
      <c r="O23" s="109"/>
      <c r="P23" s="109"/>
      <c r="Q23" s="109"/>
      <c r="R23" s="109"/>
      <c r="S23" s="110"/>
      <c r="T23" s="111"/>
      <c r="U23" s="111"/>
      <c r="V23" s="111"/>
      <c r="W23" s="111"/>
      <c r="X23" s="111"/>
      <c r="Y23" s="111"/>
      <c r="Z23" s="147">
        <f>IF(SUM($AA23:$AF23)&lt;&gt;0, SUM($AA23:$AF23), 640*INDEX('Cities &amp; Towns'!$F$4:$F$259, MATCH($A23, 'Cities &amp; Towns'!$A$4:$A$259, 0)))</f>
        <v>993</v>
      </c>
      <c r="AA23" s="213">
        <v>973</v>
      </c>
      <c r="AB23" s="213"/>
      <c r="AC23" s="213">
        <v>20</v>
      </c>
      <c r="AD23" s="213"/>
      <c r="AE23" s="213"/>
      <c r="AF23" s="214"/>
      <c r="AG23" s="110"/>
      <c r="AH23" s="111"/>
      <c r="AI23" s="122"/>
      <c r="AJ23" s="110"/>
      <c r="AK23" s="111"/>
      <c r="AL23" s="123"/>
    </row>
    <row r="24" spans="1:38" outlineLevel="1" x14ac:dyDescent="0.25">
      <c r="A24" s="221" t="s">
        <v>123</v>
      </c>
      <c r="B24" s="112"/>
      <c r="C24" s="112"/>
      <c r="D24" s="112"/>
      <c r="E24" s="175"/>
      <c r="F24" s="120"/>
      <c r="G24" s="120"/>
      <c r="H24" s="120"/>
      <c r="I24" s="120"/>
      <c r="J24" s="120"/>
      <c r="K24" s="120"/>
      <c r="L24" s="114"/>
      <c r="M24" s="115"/>
      <c r="N24" s="115"/>
      <c r="O24" s="115"/>
      <c r="P24" s="115"/>
      <c r="Q24" s="115"/>
      <c r="R24" s="115"/>
      <c r="S24" s="116"/>
      <c r="T24" s="117"/>
      <c r="U24" s="117"/>
      <c r="V24" s="117"/>
      <c r="W24" s="117"/>
      <c r="X24" s="117"/>
      <c r="Y24" s="117"/>
      <c r="Z24" s="147">
        <f>IF(SUM($AA24:$AF24)&lt;&gt;0, SUM($AA24:$AF24), 640*INDEX('Cities &amp; Towns'!$F$4:$F$259, MATCH($A24, 'Cities &amp; Towns'!$A$4:$A$259, 0)))</f>
        <v>669</v>
      </c>
      <c r="AA24" s="215">
        <v>506</v>
      </c>
      <c r="AB24" s="215"/>
      <c r="AC24" s="215">
        <v>163</v>
      </c>
      <c r="AD24" s="215"/>
      <c r="AE24" s="215"/>
      <c r="AF24" s="216"/>
      <c r="AG24" s="116"/>
      <c r="AH24" s="117"/>
      <c r="AI24" s="124"/>
      <c r="AJ24" s="116"/>
      <c r="AK24" s="117"/>
      <c r="AL24" s="124"/>
    </row>
    <row r="25" spans="1:38" outlineLevel="1" x14ac:dyDescent="0.25">
      <c r="A25" s="220" t="s">
        <v>124</v>
      </c>
      <c r="B25" s="106"/>
      <c r="C25" s="106"/>
      <c r="D25" s="106"/>
      <c r="E25" s="174"/>
      <c r="F25" s="107"/>
      <c r="G25" s="107"/>
      <c r="H25" s="107"/>
      <c r="I25" s="107"/>
      <c r="J25" s="107"/>
      <c r="K25" s="107"/>
      <c r="L25" s="118"/>
      <c r="M25" s="119"/>
      <c r="N25" s="119"/>
      <c r="O25" s="109"/>
      <c r="P25" s="109"/>
      <c r="Q25" s="109"/>
      <c r="R25" s="109"/>
      <c r="S25" s="110"/>
      <c r="T25" s="111"/>
      <c r="U25" s="111"/>
      <c r="V25" s="111"/>
      <c r="W25" s="111"/>
      <c r="X25" s="111"/>
      <c r="Y25" s="111"/>
      <c r="Z25" s="147">
        <f>IF(SUM($AA25:$AF25)&lt;&gt;0, SUM($AA25:$AF25), 640*INDEX('Cities &amp; Towns'!$F$4:$F$259, MATCH($A25, 'Cities &amp; Towns'!$A$4:$A$259, 0)))</f>
        <v>679</v>
      </c>
      <c r="AA25" s="213">
        <v>636</v>
      </c>
      <c r="AB25" s="213"/>
      <c r="AC25" s="213">
        <v>43</v>
      </c>
      <c r="AD25" s="213"/>
      <c r="AE25" s="213"/>
      <c r="AF25" s="214"/>
      <c r="AG25" s="110"/>
      <c r="AH25" s="111"/>
      <c r="AI25" s="122"/>
      <c r="AJ25" s="110"/>
      <c r="AK25" s="111"/>
      <c r="AL25" s="123"/>
    </row>
    <row r="26" spans="1:38" outlineLevel="1" x14ac:dyDescent="0.25">
      <c r="A26" s="221" t="s">
        <v>125</v>
      </c>
      <c r="B26" s="112"/>
      <c r="C26" s="112"/>
      <c r="D26" s="112"/>
      <c r="E26" s="175"/>
      <c r="F26" s="120"/>
      <c r="G26" s="120"/>
      <c r="H26" s="120"/>
      <c r="I26" s="120"/>
      <c r="J26" s="120"/>
      <c r="K26" s="120"/>
      <c r="L26" s="114"/>
      <c r="M26" s="115"/>
      <c r="N26" s="115"/>
      <c r="O26" s="115"/>
      <c r="P26" s="115"/>
      <c r="Q26" s="115"/>
      <c r="R26" s="115"/>
      <c r="S26" s="116"/>
      <c r="T26" s="117"/>
      <c r="U26" s="117"/>
      <c r="V26" s="117"/>
      <c r="W26" s="117"/>
      <c r="X26" s="117"/>
      <c r="Y26" s="117"/>
      <c r="Z26" s="147">
        <f>IF(SUM($AA26:$AF26)&lt;&gt;0, SUM($AA26:$AF26), 640*INDEX('Cities &amp; Towns'!$F$4:$F$259, MATCH($A26, 'Cities &amp; Towns'!$A$4:$A$259, 0)))</f>
        <v>405</v>
      </c>
      <c r="AA26" s="215">
        <v>339</v>
      </c>
      <c r="AB26" s="215"/>
      <c r="AC26" s="215">
        <v>66</v>
      </c>
      <c r="AD26" s="215"/>
      <c r="AE26" s="215"/>
      <c r="AF26" s="216"/>
      <c r="AG26" s="116"/>
      <c r="AH26" s="117"/>
      <c r="AI26" s="124"/>
      <c r="AJ26" s="116"/>
      <c r="AK26" s="117"/>
      <c r="AL26" s="124"/>
    </row>
    <row r="27" spans="1:38" outlineLevel="1" x14ac:dyDescent="0.25">
      <c r="A27" s="220" t="s">
        <v>126</v>
      </c>
      <c r="B27" s="106"/>
      <c r="C27" s="106"/>
      <c r="D27" s="106"/>
      <c r="E27" s="174"/>
      <c r="F27" s="107"/>
      <c r="G27" s="107"/>
      <c r="H27" s="107"/>
      <c r="I27" s="107"/>
      <c r="J27" s="107"/>
      <c r="K27" s="107"/>
      <c r="L27" s="118"/>
      <c r="M27" s="119"/>
      <c r="N27" s="119"/>
      <c r="O27" s="109"/>
      <c r="P27" s="109"/>
      <c r="Q27" s="109"/>
      <c r="R27" s="109"/>
      <c r="S27" s="110"/>
      <c r="T27" s="111"/>
      <c r="U27" s="111"/>
      <c r="V27" s="111"/>
      <c r="W27" s="111"/>
      <c r="X27" s="111"/>
      <c r="Y27" s="111"/>
      <c r="Z27" s="147">
        <f>IF(SUM($AA27:$AF27)&lt;&gt;0, SUM($AA27:$AF27), 640*INDEX('Cities &amp; Towns'!$F$4:$F$259, MATCH($A27, 'Cities &amp; Towns'!$A$4:$A$259, 0)))</f>
        <v>519</v>
      </c>
      <c r="AA27" s="213">
        <v>80</v>
      </c>
      <c r="AB27" s="213"/>
      <c r="AC27" s="213">
        <v>439</v>
      </c>
      <c r="AD27" s="213"/>
      <c r="AE27" s="213"/>
      <c r="AF27" s="214"/>
      <c r="AG27" s="110"/>
      <c r="AH27" s="111"/>
      <c r="AI27" s="122"/>
      <c r="AJ27" s="110"/>
      <c r="AK27" s="111"/>
      <c r="AL27" s="123"/>
    </row>
    <row r="28" spans="1:38" outlineLevel="1" x14ac:dyDescent="0.25">
      <c r="A28" s="221" t="s">
        <v>127</v>
      </c>
      <c r="B28" s="112"/>
      <c r="C28" s="112"/>
      <c r="D28" s="112"/>
      <c r="E28" s="175"/>
      <c r="F28" s="120"/>
      <c r="G28" s="120"/>
      <c r="H28" s="120"/>
      <c r="I28" s="120"/>
      <c r="J28" s="120"/>
      <c r="K28" s="120"/>
      <c r="L28" s="114">
        <v>0</v>
      </c>
      <c r="M28" s="115"/>
      <c r="N28" s="115"/>
      <c r="O28" s="115"/>
      <c r="P28" s="115"/>
      <c r="Q28" s="115"/>
      <c r="R28" s="115"/>
      <c r="S28" s="116"/>
      <c r="T28" s="117"/>
      <c r="U28" s="117"/>
      <c r="V28" s="117"/>
      <c r="W28" s="117"/>
      <c r="X28" s="117"/>
      <c r="Y28" s="117"/>
      <c r="Z28" s="147">
        <f>IF(SUM($AA28:$AF28)&lt;&gt;0, SUM($AA28:$AF28), 640*INDEX('Cities &amp; Towns'!$F$4:$F$259, MATCH($A28, 'Cities &amp; Towns'!$A$4:$A$259, 0)))</f>
        <v>28288</v>
      </c>
      <c r="AA28" s="215">
        <v>0</v>
      </c>
      <c r="AB28" s="215"/>
      <c r="AC28" s="215">
        <v>0</v>
      </c>
      <c r="AD28" s="215"/>
      <c r="AE28" s="215"/>
      <c r="AF28" s="216"/>
      <c r="AG28" s="116"/>
      <c r="AH28" s="117"/>
      <c r="AI28" s="124"/>
      <c r="AJ28" s="116"/>
      <c r="AK28" s="117"/>
      <c r="AL28" s="124"/>
    </row>
    <row r="29" spans="1:38" outlineLevel="1" x14ac:dyDescent="0.25">
      <c r="A29" s="220" t="s">
        <v>128</v>
      </c>
      <c r="B29" s="106"/>
      <c r="C29" s="106"/>
      <c r="D29" s="106"/>
      <c r="E29" s="174"/>
      <c r="F29" s="107"/>
      <c r="G29" s="107"/>
      <c r="H29" s="107"/>
      <c r="I29" s="107"/>
      <c r="J29" s="107"/>
      <c r="K29" s="107"/>
      <c r="L29" s="118"/>
      <c r="M29" s="119"/>
      <c r="N29" s="119"/>
      <c r="O29" s="109">
        <v>0</v>
      </c>
      <c r="P29" s="109"/>
      <c r="Q29" s="109"/>
      <c r="R29" s="109"/>
      <c r="S29" s="110"/>
      <c r="T29" s="111"/>
      <c r="U29" s="111"/>
      <c r="V29" s="111"/>
      <c r="W29" s="111"/>
      <c r="X29" s="111"/>
      <c r="Y29" s="111"/>
      <c r="Z29" s="147">
        <f>IF(SUM($AA29:$AF29)&lt;&gt;0, SUM($AA29:$AF29), 640*INDEX('Cities &amp; Towns'!$F$4:$F$259, MATCH($A29, 'Cities &amp; Towns'!$A$4:$A$259, 0)))</f>
        <v>762</v>
      </c>
      <c r="AA29" s="213">
        <v>762</v>
      </c>
      <c r="AB29" s="213"/>
      <c r="AC29" s="213">
        <v>0</v>
      </c>
      <c r="AD29" s="213"/>
      <c r="AE29" s="213"/>
      <c r="AF29" s="214"/>
      <c r="AG29" s="110"/>
      <c r="AH29" s="111"/>
      <c r="AI29" s="122"/>
      <c r="AJ29" s="110"/>
      <c r="AK29" s="111"/>
      <c r="AL29" s="123"/>
    </row>
    <row r="30" spans="1:38" outlineLevel="1" x14ac:dyDescent="0.25">
      <c r="A30" s="221" t="s">
        <v>129</v>
      </c>
      <c r="B30" s="112"/>
      <c r="C30" s="112"/>
      <c r="D30" s="112"/>
      <c r="E30" s="175"/>
      <c r="F30" s="120"/>
      <c r="G30" s="120"/>
      <c r="H30" s="120"/>
      <c r="I30" s="120"/>
      <c r="J30" s="120"/>
      <c r="K30" s="120"/>
      <c r="L30" s="114"/>
      <c r="M30" s="115"/>
      <c r="N30" s="115"/>
      <c r="O30" s="115"/>
      <c r="P30" s="115"/>
      <c r="Q30" s="115"/>
      <c r="R30" s="115"/>
      <c r="S30" s="116"/>
      <c r="T30" s="117"/>
      <c r="U30" s="117"/>
      <c r="V30" s="117"/>
      <c r="W30" s="117"/>
      <c r="X30" s="117"/>
      <c r="Y30" s="117"/>
      <c r="Z30" s="147">
        <f>IF(SUM($AA30:$AF30)&lt;&gt;0, SUM($AA30:$AF30), 640*INDEX('Cities &amp; Towns'!$F$4:$F$259, MATCH($A30, 'Cities &amp; Towns'!$A$4:$A$259, 0)))</f>
        <v>1485</v>
      </c>
      <c r="AA30" s="215">
        <v>487</v>
      </c>
      <c r="AB30" s="215"/>
      <c r="AC30" s="215">
        <v>998</v>
      </c>
      <c r="AD30" s="215"/>
      <c r="AE30" s="215"/>
      <c r="AF30" s="216"/>
      <c r="AG30" s="116"/>
      <c r="AH30" s="117"/>
      <c r="AI30" s="124"/>
      <c r="AJ30" s="116"/>
      <c r="AK30" s="117"/>
      <c r="AL30" s="124"/>
    </row>
    <row r="31" spans="1:38" outlineLevel="1" x14ac:dyDescent="0.25">
      <c r="A31" s="220" t="s">
        <v>130</v>
      </c>
      <c r="B31" s="106"/>
      <c r="C31" s="106"/>
      <c r="D31" s="106"/>
      <c r="E31" s="174"/>
      <c r="F31" s="107"/>
      <c r="G31" s="107"/>
      <c r="H31" s="107"/>
      <c r="I31" s="107"/>
      <c r="J31" s="107"/>
      <c r="K31" s="107"/>
      <c r="L31" s="118"/>
      <c r="M31" s="119"/>
      <c r="N31" s="119"/>
      <c r="O31" s="109"/>
      <c r="P31" s="109"/>
      <c r="Q31" s="109"/>
      <c r="R31" s="109"/>
      <c r="S31" s="110"/>
      <c r="T31" s="111"/>
      <c r="U31" s="111"/>
      <c r="V31" s="111"/>
      <c r="W31" s="111"/>
      <c r="X31" s="111"/>
      <c r="Y31" s="111"/>
      <c r="Z31" s="147">
        <f>IF(SUM($AA31:$AF31)&lt;&gt;0, SUM($AA31:$AF31), 640*INDEX('Cities &amp; Towns'!$F$4:$F$259, MATCH($A31, 'Cities &amp; Towns'!$A$4:$A$259, 0)))</f>
        <v>895</v>
      </c>
      <c r="AA31" s="213">
        <v>384</v>
      </c>
      <c r="AB31" s="213"/>
      <c r="AC31" s="213">
        <v>511</v>
      </c>
      <c r="AD31" s="213"/>
      <c r="AE31" s="213"/>
      <c r="AF31" s="214"/>
      <c r="AG31" s="110"/>
      <c r="AH31" s="111"/>
      <c r="AI31" s="122"/>
      <c r="AJ31" s="110"/>
      <c r="AK31" s="111"/>
      <c r="AL31" s="123"/>
    </row>
    <row r="32" spans="1:38" outlineLevel="1" x14ac:dyDescent="0.25">
      <c r="A32" s="221" t="s">
        <v>131</v>
      </c>
      <c r="B32" s="112"/>
      <c r="C32" s="112"/>
      <c r="D32" s="112"/>
      <c r="E32" s="175"/>
      <c r="F32" s="120"/>
      <c r="G32" s="120"/>
      <c r="H32" s="120"/>
      <c r="I32" s="120"/>
      <c r="J32" s="120"/>
      <c r="K32" s="120"/>
      <c r="L32" s="114"/>
      <c r="M32" s="115"/>
      <c r="N32" s="115"/>
      <c r="O32" s="115"/>
      <c r="P32" s="115"/>
      <c r="Q32" s="115"/>
      <c r="R32" s="115"/>
      <c r="S32" s="116"/>
      <c r="T32" s="117"/>
      <c r="U32" s="117"/>
      <c r="V32" s="117"/>
      <c r="W32" s="117"/>
      <c r="X32" s="117"/>
      <c r="Y32" s="117"/>
      <c r="Z32" s="147">
        <f>IF(SUM($AA32:$AF32)&lt;&gt;0, SUM($AA32:$AF32), 640*INDEX('Cities &amp; Towns'!$F$4:$F$259, MATCH($A32, 'Cities &amp; Towns'!$A$4:$A$259, 0)))</f>
        <v>600</v>
      </c>
      <c r="AA32" s="215">
        <v>199</v>
      </c>
      <c r="AB32" s="215"/>
      <c r="AC32" s="215">
        <v>401</v>
      </c>
      <c r="AD32" s="215"/>
      <c r="AE32" s="215"/>
      <c r="AF32" s="216"/>
      <c r="AG32" s="116"/>
      <c r="AH32" s="117"/>
      <c r="AI32" s="124"/>
      <c r="AJ32" s="116"/>
      <c r="AK32" s="117"/>
      <c r="AL32" s="124"/>
    </row>
    <row r="33" spans="1:38" outlineLevel="1" x14ac:dyDescent="0.25">
      <c r="A33" s="220" t="s">
        <v>132</v>
      </c>
      <c r="B33" s="106"/>
      <c r="C33" s="106"/>
      <c r="D33" s="106"/>
      <c r="E33" s="174"/>
      <c r="F33" s="107"/>
      <c r="G33" s="107"/>
      <c r="H33" s="107"/>
      <c r="I33" s="107"/>
      <c r="J33" s="107"/>
      <c r="K33" s="107"/>
      <c r="L33" s="118"/>
      <c r="M33" s="119"/>
      <c r="N33" s="119"/>
      <c r="O33" s="109">
        <v>0</v>
      </c>
      <c r="P33" s="109"/>
      <c r="Q33" s="109"/>
      <c r="R33" s="109"/>
      <c r="S33" s="110"/>
      <c r="T33" s="111"/>
      <c r="U33" s="111"/>
      <c r="V33" s="111"/>
      <c r="W33" s="111"/>
      <c r="X33" s="111"/>
      <c r="Y33" s="111"/>
      <c r="Z33" s="147">
        <f>IF(SUM($AA33:$AF33)&lt;&gt;0, SUM($AA33:$AF33), 640*INDEX('Cities &amp; Towns'!$F$4:$F$259, MATCH($A33, 'Cities &amp; Towns'!$A$4:$A$259, 0)))</f>
        <v>50</v>
      </c>
      <c r="AA33" s="213">
        <v>50</v>
      </c>
      <c r="AB33" s="213"/>
      <c r="AC33" s="213">
        <v>0</v>
      </c>
      <c r="AD33" s="213"/>
      <c r="AE33" s="213"/>
      <c r="AF33" s="214"/>
      <c r="AG33" s="110"/>
      <c r="AH33" s="111"/>
      <c r="AI33" s="122"/>
      <c r="AJ33" s="110"/>
      <c r="AK33" s="111"/>
      <c r="AL33" s="123"/>
    </row>
    <row r="34" spans="1:38" outlineLevel="1" x14ac:dyDescent="0.25">
      <c r="A34" s="221" t="s">
        <v>133</v>
      </c>
      <c r="B34" s="112"/>
      <c r="C34" s="112"/>
      <c r="D34" s="112"/>
      <c r="E34" s="175"/>
      <c r="F34" s="120"/>
      <c r="G34" s="120"/>
      <c r="H34" s="120"/>
      <c r="I34" s="120"/>
      <c r="J34" s="120"/>
      <c r="K34" s="120"/>
      <c r="L34" s="114"/>
      <c r="M34" s="115"/>
      <c r="N34" s="115"/>
      <c r="O34" s="115"/>
      <c r="P34" s="115"/>
      <c r="Q34" s="115"/>
      <c r="R34" s="115"/>
      <c r="S34" s="116"/>
      <c r="T34" s="117"/>
      <c r="U34" s="117"/>
      <c r="V34" s="117"/>
      <c r="W34" s="117"/>
      <c r="X34" s="117"/>
      <c r="Y34" s="117"/>
      <c r="Z34" s="147">
        <f>IF(SUM($AA34:$AF34)&lt;&gt;0, SUM($AA34:$AF34), 640*INDEX('Cities &amp; Towns'!$F$4:$F$259, MATCH($A34, 'Cities &amp; Towns'!$A$4:$A$259, 0)))</f>
        <v>985</v>
      </c>
      <c r="AA34" s="215">
        <v>828</v>
      </c>
      <c r="AB34" s="215"/>
      <c r="AC34" s="215">
        <v>157</v>
      </c>
      <c r="AD34" s="215"/>
      <c r="AE34" s="215"/>
      <c r="AF34" s="216"/>
      <c r="AG34" s="116"/>
      <c r="AH34" s="117"/>
      <c r="AI34" s="124"/>
      <c r="AJ34" s="116"/>
      <c r="AK34" s="117"/>
      <c r="AL34" s="124"/>
    </row>
    <row r="35" spans="1:38" x14ac:dyDescent="0.25">
      <c r="A35" s="222" t="s">
        <v>852</v>
      </c>
      <c r="B35" s="141" t="s">
        <v>1571</v>
      </c>
      <c r="C35" s="170" t="s">
        <v>1572</v>
      </c>
      <c r="D35" s="170" t="s">
        <v>1573</v>
      </c>
      <c r="E35" s="176" t="s">
        <v>853</v>
      </c>
      <c r="F35" s="142"/>
      <c r="G35" s="142"/>
      <c r="H35" s="142"/>
      <c r="I35" s="142"/>
      <c r="J35" s="142"/>
      <c r="K35" s="142"/>
      <c r="L35" s="143"/>
      <c r="M35" s="142"/>
      <c r="N35" s="142"/>
      <c r="O35" s="142"/>
      <c r="P35" s="142"/>
      <c r="Q35" s="142"/>
      <c r="R35" s="142"/>
      <c r="S35" s="45"/>
      <c r="T35" s="142"/>
      <c r="U35" s="142"/>
      <c r="V35" s="142"/>
      <c r="W35" s="142"/>
      <c r="X35" s="142"/>
      <c r="Y35" s="142"/>
      <c r="Z35" s="148"/>
      <c r="AA35" s="149"/>
      <c r="AB35" s="149"/>
      <c r="AC35" s="149"/>
      <c r="AD35" s="149"/>
      <c r="AE35" s="149"/>
      <c r="AF35" s="149"/>
      <c r="AG35" s="45"/>
      <c r="AH35" s="142"/>
      <c r="AI35" s="142"/>
      <c r="AJ35" s="45"/>
      <c r="AK35" s="142"/>
      <c r="AL35" s="144"/>
    </row>
    <row r="36" spans="1:38" outlineLevel="1" x14ac:dyDescent="0.25">
      <c r="A36" s="220" t="s">
        <v>104</v>
      </c>
      <c r="B36" s="38">
        <f>IF(ISBLANK($B5), INDEX('Cities &amp; Towns'!$E$4:$E$259, MATCH($A36, 'Cities &amp; Towns'!$A$4:$A$259, 0)), $B5)</f>
        <v>992</v>
      </c>
      <c r="C36" s="38">
        <f>IF(ISBLANK($C5), INDEX('Cities &amp; Towns'!$Q$4:$Q$259, MATCH($A36, 'Cities &amp; Towns'!$A$4:$A$259, 0)), $C5)</f>
        <v>539.09478000000013</v>
      </c>
      <c r="D36" s="38">
        <f xml:space="preserve"> IF(ISBLANK($D5), IF(INDEX('Cities &amp; Towns'!$Z$4:$Z$259, MATCH($A36, 'Cities &amp; Towns'!$A$4:$A$259, 0)) = 0, "", INDEX('Cities &amp; Towns'!$Z$4:$Z$259, MATCH($A36, 'Cities &amp; Towns'!$A$4:$A$259, 0))), $D5)</f>
        <v>6711.1480000000001</v>
      </c>
      <c r="E36" s="177" cm="1">
        <f t="array" ref="E36">IF(ISBLANK(E5), MAX(0, ($E$3-SUM($E$5:$E$34))*(IF($B$3=0, 0, $B$3*$B36/SUM(IF(ISBLANK(E$5:E$34), B$36:B$65, 0))) + IF($C$3=0, 0, $C$3*$C36/SUM(IF(ISBLANK(E$5:E$34), C$36:C$65, 0))) + IF($D$3=0, 0, $D$3*$D36/SUM(IF(ISBLANK(E$5:E$34), D$36:D$65, 0))) + IF(1-SUM($B$3:$D$3)&lt;=0, 0, ((1-SUM($B$3:$D$3))*$Z36/SUM(IF(ISBLANK(E$5:E$34), Z$36:Z$65, 0)))))), E5)</f>
        <v>5289.7677589464556</v>
      </c>
      <c r="F36" s="40">
        <f t="shared" ref="F36:K36" si="1">IF(ISBLANK(F5),F$3,F5)</f>
        <v>0.8</v>
      </c>
      <c r="G36" s="40">
        <f t="shared" si="1"/>
        <v>0.1</v>
      </c>
      <c r="H36" s="40">
        <f t="shared" si="1"/>
        <v>0.05</v>
      </c>
      <c r="I36" s="40">
        <f t="shared" si="1"/>
        <v>0</v>
      </c>
      <c r="J36" s="40">
        <f t="shared" si="1"/>
        <v>0</v>
      </c>
      <c r="K36" s="40">
        <f t="shared" si="1"/>
        <v>0.05</v>
      </c>
      <c r="L36" s="44">
        <f>IF(ISBLANK($L5), SUM($M36:$R36), $L5)</f>
        <v>4.6996493151205128</v>
      </c>
      <c r="M36" s="41">
        <f t="shared" ref="M36:R36" si="2">IF(ISBLANK(M5), IF(ISBLANK($L5), MAX(0, (M$3-SUM(M$5:M$34))*(IF($B$3=0, 0, $B$3*$B36/SUM($B$36:$B$65)) + IF($C$3=0, 0, $C$3*$C36/SUM($C$36:$C$65)) + IF($D$3=0, 0, $D$3*$D36/SUM($D$36:$D$65)) + (1-SUM($B$3:$D$3))*IF(SUM(AA$36:AA$65)=0, $Z36/SUM($Z$36:$Z$65), AA36/SUM(AA$36:AA$65)))), $L5*(M$3/$L$3)), M5)</f>
        <v>3.888577301859824</v>
      </c>
      <c r="N36" s="41">
        <f t="shared" si="2"/>
        <v>0.48081321663456539</v>
      </c>
      <c r="O36" s="41">
        <f t="shared" si="2"/>
        <v>0.26987331992582181</v>
      </c>
      <c r="P36" s="41">
        <f t="shared" si="2"/>
        <v>0</v>
      </c>
      <c r="Q36" s="41">
        <f t="shared" si="2"/>
        <v>0</v>
      </c>
      <c r="R36" s="41">
        <f t="shared" si="2"/>
        <v>6.0385476700302018E-2</v>
      </c>
      <c r="S36" s="44">
        <f t="shared" ref="S36" si="3">SUM(T36:Y36)</f>
        <v>58.003977192380958</v>
      </c>
      <c r="T36" s="41">
        <f>IF(ISBLANK(T5),AA36/INDEX(Constants!$B$2:$B$8, MATCH(T$2, Constants!$A$2:$A$8, 0)),T5)</f>
        <v>42.285714285714285</v>
      </c>
      <c r="U36" s="41">
        <f>IF(ISBLANK(U5),AB36/INDEX(Constants!$B$2:$B$8, MATCH(U$2, Constants!$A$2:$A$8, 0)),U5)</f>
        <v>8.1432629066666671</v>
      </c>
      <c r="V36" s="41">
        <f>IF(ISBLANK(V5),AC36/INDEX(Constants!$B$2:$B$8, MATCH(V$2, Constants!$A$2:$A$8, 0)),V5)</f>
        <v>7.5750000000000002</v>
      </c>
      <c r="W36" s="41">
        <f>IF(ISBLANK(W5),AD36/INDEX(Constants!$B$2:$B$8, MATCH(W$2, Constants!$A$2:$A$8, 0)),W5)</f>
        <v>0</v>
      </c>
      <c r="X36" s="41">
        <f>IF(ISBLANK(X5),AE36/INDEX(Constants!$B$2:$B$8, MATCH(X$2, Constants!$A$2:$A$8, 0)),X5)</f>
        <v>0</v>
      </c>
      <c r="Y36" s="41">
        <f>IF(ISBLANK(Y5),AF36/INDEX(Constants!$B$2:$B$8, MATCH(Y$2, Constants!$A$2:$A$8, 0)),Y5)</f>
        <v>0</v>
      </c>
      <c r="Z36" s="39">
        <f>IF(SUM($AA36, $AC36:$AF36)&lt;&gt;0, SUM($AA36:$AF36), $Z5+$AB36)</f>
        <v>611.21489436000002</v>
      </c>
      <c r="AA36" s="150">
        <f>AA5</f>
        <v>296</v>
      </c>
      <c r="AB36" s="150">
        <f>IF(ISBLANK($AB5), INDEX('Cities &amp; Towns'!$G$4:$G$259, MATCH($A5, 'Cities &amp; Towns'!$A$4:$A$259, 0)), $AB5)</f>
        <v>12.214894360000001</v>
      </c>
      <c r="AC36" s="150">
        <f>AC5</f>
        <v>303</v>
      </c>
      <c r="AD36" s="150">
        <f>AD5</f>
        <v>0</v>
      </c>
      <c r="AE36" s="150">
        <f>AE5</f>
        <v>0</v>
      </c>
      <c r="AF36" s="150">
        <f>AF5</f>
        <v>0</v>
      </c>
      <c r="AG36" s="43"/>
      <c r="AH36" s="42"/>
      <c r="AI36" s="41">
        <f>INDEX('Cities &amp; Towns'!$Y$4:$Y$259, MATCH($A36, 'Cities &amp; Towns'!$A$4:$A$259, 0))</f>
        <v>11.204905429493538</v>
      </c>
      <c r="AJ36" s="43"/>
      <c r="AK36" s="42"/>
      <c r="AL36" s="66" t="str">
        <f t="shared" ref="AL36:AL65" si="4">IF($L36&gt;$AI36, 1, "")</f>
        <v/>
      </c>
    </row>
    <row r="37" spans="1:38" outlineLevel="1" x14ac:dyDescent="0.25">
      <c r="A37" s="221" t="s">
        <v>105</v>
      </c>
      <c r="B37" s="1">
        <f>IF(ISBLANK($B6), INDEX('Cities &amp; Towns'!$E$4:$E$259, MATCH($A37, 'Cities &amp; Towns'!$A$4:$A$259, 0)), $B6)</f>
        <v>1942</v>
      </c>
      <c r="C37" s="1">
        <f>IF(ISBLANK($C6), INDEX('Cities &amp; Towns'!$Q$4:$Q$259, MATCH($A37, 'Cities &amp; Towns'!$A$4:$A$259, 0)), $C6)</f>
        <v>2862.0847199999998</v>
      </c>
      <c r="D37" s="1">
        <f xml:space="preserve"> IF(ISBLANK($D6), IF(INDEX('Cities &amp; Towns'!$Z$4:$Z$259, MATCH($A37, 'Cities &amp; Towns'!$A$4:$A$259, 0)) = 0, "", INDEX('Cities &amp; Towns'!$Z$4:$Z$259, MATCH($A37, 'Cities &amp; Towns'!$A$4:$A$259, 0))), $D6)</f>
        <v>33294.654000000002</v>
      </c>
      <c r="E37" s="178" cm="1">
        <f t="array" ref="E37">IF(ISBLANK(E6), MAX(0, ($E$3-SUM($E$5:$E$34))*(IF($B$3=0, 0, $B$3*$B37/SUM(IF(ISBLANK(E$5:E$34), B$36:B$65, 0))) + IF($C$3=0, 0, $C$3*$C37/SUM(IF(ISBLANK(E$5:E$34), C$36:C$65, 0))) + IF($D$3=0, 0, $D$3*$D37/SUM(IF(ISBLANK(E$5:E$34), D$36:D$65, 0))) + IF(1-SUM($B$3:$D$3)&lt;=0, 0, ((1-SUM($B$3:$D$3))*$Z37/SUM(IF(ISBLANK(E$5:E$34), Z$36:Z$65, 0)))))), E6)</f>
        <v>8974.5976403881668</v>
      </c>
      <c r="F37" s="14">
        <f t="shared" ref="F37:K37" si="5">IF(ISBLANK(F6),F$3,F6)</f>
        <v>0.8</v>
      </c>
      <c r="G37" s="14">
        <f t="shared" si="5"/>
        <v>0.1</v>
      </c>
      <c r="H37" s="14">
        <f t="shared" si="5"/>
        <v>0.05</v>
      </c>
      <c r="I37" s="14">
        <f t="shared" si="5"/>
        <v>0</v>
      </c>
      <c r="J37" s="14">
        <f t="shared" si="5"/>
        <v>0</v>
      </c>
      <c r="K37" s="14">
        <f t="shared" si="5"/>
        <v>0.05</v>
      </c>
      <c r="L37" s="4">
        <f t="shared" ref="L37:L65" si="6">IF(ISBLANK($L6), SUM($M37:$R37), $L6)</f>
        <v>10.270746524990281</v>
      </c>
      <c r="M37" s="3">
        <f t="shared" ref="M37:R37" si="7">IF(ISBLANK(M6), IF(ISBLANK($L6), MAX(0, (M$3-SUM(M$5:M$34))*(IF($B$3=0, 0, $B$3*$B37/SUM($B$36:$B$65)) + IF($C$3=0, 0, $C$3*$C37/SUM($C$36:$C$65)) + IF($D$3=0, 0, $D$3*$D37/SUM($D$36:$D$65)) + (1-SUM($B$3:$D$3))*IF(SUM(AA$36:AA$65)=0, $Z37/SUM($Z$36:$Z$65), AA37/SUM(AA$36:AA$65)))), $L6*(M$3/$L$3)), M6)</f>
        <v>9.2160813353390534</v>
      </c>
      <c r="N37" s="3">
        <f t="shared" si="7"/>
        <v>0.95221544489793808</v>
      </c>
      <c r="O37" s="3">
        <f t="shared" si="7"/>
        <v>0</v>
      </c>
      <c r="P37" s="3">
        <f t="shared" si="7"/>
        <v>0</v>
      </c>
      <c r="Q37" s="3">
        <f t="shared" si="7"/>
        <v>0</v>
      </c>
      <c r="R37" s="3">
        <f t="shared" si="7"/>
        <v>0.10244974475328959</v>
      </c>
      <c r="S37" s="4">
        <f t="shared" ref="S37:S65" si="8">SUM(T37:Y37)</f>
        <v>130.31008315666668</v>
      </c>
      <c r="T37" s="3">
        <f>IF(ISBLANK(T6),AA37/INDEX(Constants!$B$2:$B$8, MATCH(T$2, Constants!$A$2:$A$8, 0)),T6)</f>
        <v>114</v>
      </c>
      <c r="U37" s="3">
        <f>IF(ISBLANK(U6),AB37/INDEX(Constants!$B$2:$B$8, MATCH(U$2, Constants!$A$2:$A$8, 0)),U6)</f>
        <v>16.310083156666668</v>
      </c>
      <c r="V37" s="3">
        <f>IF(ISBLANK(V6),AC37/INDEX(Constants!$B$2:$B$8, MATCH(V$2, Constants!$A$2:$A$8, 0)),V6)</f>
        <v>0</v>
      </c>
      <c r="W37" s="3">
        <f>IF(ISBLANK(W6),AD37/INDEX(Constants!$B$2:$B$8, MATCH(W$2, Constants!$A$2:$A$8, 0)),W6)</f>
        <v>0</v>
      </c>
      <c r="X37" s="3">
        <f>IF(ISBLANK(X6),AE37/INDEX(Constants!$B$2:$B$8, MATCH(X$2, Constants!$A$2:$A$8, 0)),X6)</f>
        <v>0</v>
      </c>
      <c r="Y37" s="132">
        <f>IF(ISBLANK(Y6),AF37/INDEX(Constants!$B$2:$B$8, MATCH(Y$2, Constants!$A$2:$A$8, 0)),Y6)</f>
        <v>0</v>
      </c>
      <c r="Z37" s="18">
        <f t="shared" ref="Z37:Z65" si="9">IF(SUM($AA37, $AC37:$AF37)&lt;&gt;0, SUM($AA37:$AF37), $Z6+$AB37)</f>
        <v>822.46512473500002</v>
      </c>
      <c r="AA37" s="1">
        <f t="shared" ref="AA37:AA65" si="10">AA6</f>
        <v>798</v>
      </c>
      <c r="AB37" s="1">
        <f>IF(ISBLANK($AB6), INDEX('Cities &amp; Towns'!$G$4:$G$259, MATCH($A6, 'Cities &amp; Towns'!$A$4:$A$259, 0)), $AB6)</f>
        <v>24.465124735</v>
      </c>
      <c r="AC37" s="1">
        <f t="shared" ref="AC37:AF37" si="11">AC6</f>
        <v>0</v>
      </c>
      <c r="AD37" s="1">
        <f t="shared" si="11"/>
        <v>0</v>
      </c>
      <c r="AE37" s="1">
        <f t="shared" si="11"/>
        <v>0</v>
      </c>
      <c r="AF37" s="1">
        <f t="shared" si="11"/>
        <v>0</v>
      </c>
      <c r="AG37" s="5"/>
      <c r="AI37" s="3">
        <f>INDEX('Cities &amp; Towns'!$Y$4:$Y$259, MATCH($A37, 'Cities &amp; Towns'!$A$4:$A$259, 0))</f>
        <v>3.4279620042087742</v>
      </c>
      <c r="AJ37" s="5"/>
      <c r="AL37" s="11">
        <f t="shared" si="4"/>
        <v>1</v>
      </c>
    </row>
    <row r="38" spans="1:38" outlineLevel="1" x14ac:dyDescent="0.25">
      <c r="A38" s="220" t="s">
        <v>106</v>
      </c>
      <c r="B38" s="38">
        <f>IF(ISBLANK($B7), INDEX('Cities &amp; Towns'!$E$4:$E$259, MATCH($A38, 'Cities &amp; Towns'!$A$4:$A$259, 0)), $B7)</f>
        <v>2790</v>
      </c>
      <c r="C38" s="38">
        <f>IF(ISBLANK($C7), INDEX('Cities &amp; Towns'!$Q$4:$Q$259, MATCH($A38, 'Cities &amp; Towns'!$A$4:$A$259, 0)), $C7)</f>
        <v>2893.1914799999995</v>
      </c>
      <c r="D38" s="38">
        <f xml:space="preserve"> IF(ISBLANK($D7), IF(INDEX('Cities &amp; Towns'!$Z$4:$Z$259, MATCH($A38, 'Cities &amp; Towns'!$A$4:$A$259, 0)) = 0, "", INDEX('Cities &amp; Towns'!$Z$4:$Z$259, MATCH($A38, 'Cities &amp; Towns'!$A$4:$A$259, 0))), $D7)</f>
        <v>17368.013999999999</v>
      </c>
      <c r="E38" s="177" cm="1">
        <f t="array" ref="E38">IF(ISBLANK(E7), MAX(0, ($E$3-SUM($E$5:$E$34))*(IF($B$3=0, 0, $B$3*$B38/SUM(IF(ISBLANK(E$5:E$34), B$36:B$65, 0))) + IF($C$3=0, 0, $C$3*$C38/SUM(IF(ISBLANK(E$5:E$34), C$36:C$65, 0))) + IF($D$3=0, 0, $D$3*$D38/SUM(IF(ISBLANK(E$5:E$34), D$36:D$65, 0))) + IF(1-SUM($B$3:$D$3)&lt;=0, 0, ((1-SUM($B$3:$D$3))*$Z38/SUM(IF(ISBLANK(E$5:E$34), Z$36:Z$65, 0)))))), E7)</f>
        <v>10283.037822962138</v>
      </c>
      <c r="F38" s="40">
        <f t="shared" ref="F38:K38" si="12">IF(ISBLANK(F7),F$3,F7)</f>
        <v>0.8</v>
      </c>
      <c r="G38" s="40">
        <f t="shared" si="12"/>
        <v>0.1</v>
      </c>
      <c r="H38" s="40">
        <f t="shared" si="12"/>
        <v>0.05</v>
      </c>
      <c r="I38" s="40">
        <f t="shared" si="12"/>
        <v>0</v>
      </c>
      <c r="J38" s="40">
        <f t="shared" si="12"/>
        <v>0</v>
      </c>
      <c r="K38" s="40">
        <f t="shared" si="12"/>
        <v>0.05</v>
      </c>
      <c r="L38" s="44">
        <f t="shared" si="6"/>
        <v>9.578473090047595</v>
      </c>
      <c r="M38" s="41">
        <f t="shared" ref="M38:R38" si="13">IF(ISBLANK(M7), IF(ISBLANK($L7), MAX(0, (M$3-SUM(M$5:M$34))*(IF($B$3=0, 0, $B$3*$B38/SUM($B$36:$B$65)) + IF($C$3=0, 0, $C$3*$C38/SUM($C$36:$C$65)) + IF($D$3=0, 0, $D$3*$D38/SUM($D$36:$D$65)) + (1-SUM($B$3:$D$3))*IF(SUM(AA$36:AA$65)=0, $Z38/SUM($Z$36:$Z$65), AA38/SUM(AA$36:AA$65)))), $L7*(M$3/$L$3)), M7)</f>
        <v>8.0271531687217461</v>
      </c>
      <c r="N38" s="41">
        <f t="shared" si="13"/>
        <v>1.4339336448080169</v>
      </c>
      <c r="O38" s="41">
        <f t="shared" si="13"/>
        <v>0</v>
      </c>
      <c r="P38" s="41">
        <f t="shared" si="13"/>
        <v>0</v>
      </c>
      <c r="Q38" s="41">
        <f t="shared" si="13"/>
        <v>0</v>
      </c>
      <c r="R38" s="41">
        <f t="shared" si="13"/>
        <v>0.11738627651783265</v>
      </c>
      <c r="S38" s="44">
        <f t="shared" si="8"/>
        <v>87.93603696904762</v>
      </c>
      <c r="T38" s="41">
        <f>IF(ISBLANK(T7),AA38/INDEX(Constants!$B$2:$B$8, MATCH(T$2, Constants!$A$2:$A$8, 0)),T7)</f>
        <v>62.285714285714285</v>
      </c>
      <c r="U38" s="41">
        <f>IF(ISBLANK(U7),AB38/INDEX(Constants!$B$2:$B$8, MATCH(U$2, Constants!$A$2:$A$8, 0)),U7)</f>
        <v>25.650322683333332</v>
      </c>
      <c r="V38" s="41">
        <f>IF(ISBLANK(V7),AC38/INDEX(Constants!$B$2:$B$8, MATCH(V$2, Constants!$A$2:$A$8, 0)),V7)</f>
        <v>0</v>
      </c>
      <c r="W38" s="41">
        <f>IF(ISBLANK(W7),AD38/INDEX(Constants!$B$2:$B$8, MATCH(W$2, Constants!$A$2:$A$8, 0)),W7)</f>
        <v>0</v>
      </c>
      <c r="X38" s="41">
        <f>IF(ISBLANK(X7),AE38/INDEX(Constants!$B$2:$B$8, MATCH(X$2, Constants!$A$2:$A$8, 0)),X7)</f>
        <v>0</v>
      </c>
      <c r="Y38" s="41">
        <f>IF(ISBLANK(Y7),AF38/INDEX(Constants!$B$2:$B$8, MATCH(Y$2, Constants!$A$2:$A$8, 0)),Y7)</f>
        <v>0</v>
      </c>
      <c r="Z38" s="39">
        <f t="shared" si="9"/>
        <v>474.47548402500001</v>
      </c>
      <c r="AA38" s="150">
        <f t="shared" si="10"/>
        <v>436</v>
      </c>
      <c r="AB38" s="150">
        <f>IF(ISBLANK($AB7), INDEX('Cities &amp; Towns'!$G$4:$G$259, MATCH($A7, 'Cities &amp; Towns'!$A$4:$A$259, 0)), $AB7)</f>
        <v>38.475484025</v>
      </c>
      <c r="AC38" s="150">
        <f t="shared" ref="AC38:AF38" si="14">AC7</f>
        <v>0</v>
      </c>
      <c r="AD38" s="150">
        <f t="shared" si="14"/>
        <v>0</v>
      </c>
      <c r="AE38" s="150">
        <f t="shared" si="14"/>
        <v>0</v>
      </c>
      <c r="AF38" s="150">
        <f t="shared" si="14"/>
        <v>0</v>
      </c>
      <c r="AG38" s="43"/>
      <c r="AH38" s="42"/>
      <c r="AI38" s="41">
        <f>INDEX('Cities &amp; Towns'!$Y$4:$Y$259, MATCH($A38, 'Cities &amp; Towns'!$A$4:$A$259, 0))</f>
        <v>7.5530928911131587</v>
      </c>
      <c r="AJ38" s="43"/>
      <c r="AK38" s="42"/>
      <c r="AL38" s="66">
        <f t="shared" si="4"/>
        <v>1</v>
      </c>
    </row>
    <row r="39" spans="1:38" outlineLevel="1" x14ac:dyDescent="0.25">
      <c r="A39" s="221" t="s">
        <v>107</v>
      </c>
      <c r="B39" s="1">
        <f>IF(ISBLANK($B8), INDEX('Cities &amp; Towns'!$E$4:$E$259, MATCH($A39, 'Cities &amp; Towns'!$A$4:$A$259, 0)), $B8)</f>
        <v>1207</v>
      </c>
      <c r="C39" s="1">
        <f>IF(ISBLANK($C8), INDEX('Cities &amp; Towns'!$Q$4:$Q$259, MATCH($A39, 'Cities &amp; Towns'!$A$4:$A$259, 0)), $C8)</f>
        <v>466.0232400000001</v>
      </c>
      <c r="D39" s="1">
        <f xml:space="preserve"> IF(ISBLANK($D8), IF(INDEX('Cities &amp; Towns'!$Z$4:$Z$259, MATCH($A39, 'Cities &amp; Towns'!$A$4:$A$259, 0)) = 0, "", INDEX('Cities &amp; Towns'!$Z$4:$Z$259, MATCH($A39, 'Cities &amp; Towns'!$A$4:$A$259, 0))), $D8)</f>
        <v>5048.1369999999997</v>
      </c>
      <c r="E39" s="178" cm="1">
        <f t="array" ref="E39">IF(ISBLANK(E8), MAX(0, ($E$3-SUM($E$5:$E$34))*(IF($B$3=0, 0, $B$3*$B39/SUM(IF(ISBLANK(E$5:E$34), B$36:B$65, 0))) + IF($C$3=0, 0, $C$3*$C39/SUM(IF(ISBLANK(E$5:E$34), C$36:C$65, 0))) + IF($D$3=0, 0, $D$3*$D39/SUM(IF(ISBLANK(E$5:E$34), D$36:D$65, 0))) + IF(1-SUM($B$3:$D$3)&lt;=0, 0, ((1-SUM($B$3:$D$3))*$Z39/SUM(IF(ISBLANK(E$5:E$34), Z$36:Z$65, 0)))))), E8)</f>
        <v>5404.0856770847558</v>
      </c>
      <c r="F39" s="14">
        <f t="shared" ref="F39:K39" si="15">IF(ISBLANK(F8),F$3,F8)</f>
        <v>0.8</v>
      </c>
      <c r="G39" s="14">
        <f t="shared" si="15"/>
        <v>0.1</v>
      </c>
      <c r="H39" s="14">
        <f t="shared" si="15"/>
        <v>0.05</v>
      </c>
      <c r="I39" s="14">
        <f t="shared" si="15"/>
        <v>0</v>
      </c>
      <c r="J39" s="14">
        <f t="shared" si="15"/>
        <v>0</v>
      </c>
      <c r="K39" s="14">
        <f t="shared" si="15"/>
        <v>0.05</v>
      </c>
      <c r="L39" s="4">
        <f t="shared" si="6"/>
        <v>6.0147224188646966</v>
      </c>
      <c r="M39" s="3">
        <f t="shared" ref="M39:R39" si="16">IF(ISBLANK(M8), IF(ISBLANK($L8), MAX(0, (M$3-SUM(M$5:M$34))*(IF($B$3=0, 0, $B$3*$B39/SUM($B$36:$B$65)) + IF($C$3=0, 0, $C$3*$C39/SUM($C$36:$C$65)) + IF($D$3=0, 0, $D$3*$D39/SUM($D$36:$D$65)) + (1-SUM($B$3:$D$3))*IF(SUM(AA$36:AA$65)=0, $Z39/SUM($Z$36:$Z$65), AA39/SUM(AA$36:AA$65)))), $L8*(M$3/$L$3)), M8)</f>
        <v>5.3246078592052655</v>
      </c>
      <c r="N39" s="3">
        <f t="shared" si="16"/>
        <v>0.54991245186946491</v>
      </c>
      <c r="O39" s="3">
        <f t="shared" si="16"/>
        <v>7.8511632024157701E-2</v>
      </c>
      <c r="P39" s="3">
        <f t="shared" si="16"/>
        <v>0</v>
      </c>
      <c r="Q39" s="3">
        <f t="shared" si="16"/>
        <v>0</v>
      </c>
      <c r="R39" s="3">
        <f t="shared" si="16"/>
        <v>6.1690475765807717E-2</v>
      </c>
      <c r="S39" s="4">
        <f t="shared" si="8"/>
        <v>71.976760179999999</v>
      </c>
      <c r="T39" s="3">
        <f>IF(ISBLANK(T8),AA39/INDEX(Constants!$B$2:$B$8, MATCH(T$2, Constants!$A$2:$A$8, 0)),T8)</f>
        <v>63</v>
      </c>
      <c r="U39" s="3">
        <f>IF(ISBLANK(U8),AB39/INDEX(Constants!$B$2:$B$8, MATCH(U$2, Constants!$A$2:$A$8, 0)),U8)</f>
        <v>8.7267601800000012</v>
      </c>
      <c r="V39" s="3">
        <f>IF(ISBLANK(V8),AC39/INDEX(Constants!$B$2:$B$8, MATCH(V$2, Constants!$A$2:$A$8, 0)),V8)</f>
        <v>0.25</v>
      </c>
      <c r="W39" s="3">
        <f>IF(ISBLANK(W8),AD39/INDEX(Constants!$B$2:$B$8, MATCH(W$2, Constants!$A$2:$A$8, 0)),W8)</f>
        <v>0</v>
      </c>
      <c r="X39" s="3">
        <f>IF(ISBLANK(X8),AE39/INDEX(Constants!$B$2:$B$8, MATCH(X$2, Constants!$A$2:$A$8, 0)),X8)</f>
        <v>0</v>
      </c>
      <c r="Y39" s="132">
        <f>IF(ISBLANK(Y8),AF39/INDEX(Constants!$B$2:$B$8, MATCH(Y$2, Constants!$A$2:$A$8, 0)),Y8)</f>
        <v>0</v>
      </c>
      <c r="Z39" s="18">
        <f t="shared" si="9"/>
        <v>464.09014027000001</v>
      </c>
      <c r="AA39" s="1">
        <f t="shared" si="10"/>
        <v>441</v>
      </c>
      <c r="AB39" s="1">
        <f>IF(ISBLANK($AB8), INDEX('Cities &amp; Towns'!$G$4:$G$259, MATCH($A8, 'Cities &amp; Towns'!$A$4:$A$259, 0)), $AB8)</f>
        <v>13.090140270000001</v>
      </c>
      <c r="AC39" s="1">
        <f t="shared" ref="AC39:AF39" si="17">AC8</f>
        <v>10</v>
      </c>
      <c r="AD39" s="1">
        <f t="shared" si="17"/>
        <v>0</v>
      </c>
      <c r="AE39" s="1">
        <f t="shared" si="17"/>
        <v>0</v>
      </c>
      <c r="AF39" s="1">
        <f t="shared" si="17"/>
        <v>0</v>
      </c>
      <c r="AG39" s="5"/>
      <c r="AI39" s="3" t="str">
        <f>INDEX('Cities &amp; Towns'!$Y$4:$Y$259, MATCH($A39, 'Cities &amp; Towns'!$A$4:$A$259, 0))</f>
        <v/>
      </c>
      <c r="AJ39" s="5"/>
      <c r="AL39" s="11" t="str">
        <f t="shared" si="4"/>
        <v/>
      </c>
    </row>
    <row r="40" spans="1:38" outlineLevel="1" x14ac:dyDescent="0.25">
      <c r="A40" s="220" t="s">
        <v>108</v>
      </c>
      <c r="B40" s="38">
        <f>IF(ISBLANK($B9), INDEX('Cities &amp; Towns'!$E$4:$E$259, MATCH($A40, 'Cities &amp; Towns'!$A$4:$A$259, 0)), $B9)</f>
        <v>903</v>
      </c>
      <c r="C40" s="38">
        <f>IF(ISBLANK($C9), INDEX('Cities &amp; Towns'!$Q$4:$Q$259, MATCH($A40, 'Cities &amp; Towns'!$A$4:$A$259, 0)), $C9)</f>
        <v>365.96213999999998</v>
      </c>
      <c r="D40" s="38">
        <f xml:space="preserve"> IF(ISBLANK($D9), IF(INDEX('Cities &amp; Towns'!$Z$4:$Z$259, MATCH($A40, 'Cities &amp; Towns'!$A$4:$A$259, 0)) = 0, "", INDEX('Cities &amp; Towns'!$Z$4:$Z$259, MATCH($A40, 'Cities &amp; Towns'!$A$4:$A$259, 0))), $D9)</f>
        <v>5866.8419999999996</v>
      </c>
      <c r="E40" s="177" cm="1">
        <f t="array" ref="E40">IF(ISBLANK(E9), MAX(0, ($E$3-SUM($E$5:$E$34))*(IF($B$3=0, 0, $B$3*$B40/SUM(IF(ISBLANK(E$5:E$34), B$36:B$65, 0))) + IF($C$3=0, 0, $C$3*$C40/SUM(IF(ISBLANK(E$5:E$34), C$36:C$65, 0))) + IF($D$3=0, 0, $D$3*$D40/SUM(IF(ISBLANK(E$5:E$34), D$36:D$65, 0))) + IF(1-SUM($B$3:$D$3)&lt;=0, 0, ((1-SUM($B$3:$D$3))*$Z40/SUM(IF(ISBLANK(E$5:E$34), Z$36:Z$65, 0)))))), E9)</f>
        <v>3556.0457516938523</v>
      </c>
      <c r="F40" s="40">
        <f t="shared" ref="F40:K40" si="18">IF(ISBLANK(F9),F$3,F9)</f>
        <v>0.8</v>
      </c>
      <c r="G40" s="40">
        <f t="shared" si="18"/>
        <v>0.1</v>
      </c>
      <c r="H40" s="40">
        <f t="shared" si="18"/>
        <v>0.05</v>
      </c>
      <c r="I40" s="40">
        <f t="shared" si="18"/>
        <v>0</v>
      </c>
      <c r="J40" s="40">
        <f t="shared" si="18"/>
        <v>0</v>
      </c>
      <c r="K40" s="40">
        <f t="shared" si="18"/>
        <v>0.05</v>
      </c>
      <c r="L40" s="44">
        <f t="shared" si="6"/>
        <v>3.3955530457426537</v>
      </c>
      <c r="M40" s="41">
        <f t="shared" ref="M40:R40" si="19">IF(ISBLANK(M9), IF(ISBLANK($L9), MAX(0, (M$3-SUM(M$5:M$34))*(IF($B$3=0, 0, $B$3*$B40/SUM($B$36:$B$65)) + IF($C$3=0, 0, $C$3*$C40/SUM($C$36:$C$65)) + IF($D$3=0, 0, $D$3*$D40/SUM($D$36:$D$65)) + (1-SUM($B$3:$D$3))*IF(SUM(AA$36:AA$65)=0, $Z40/SUM($Z$36:$Z$65), AA40/SUM(AA$36:AA$65)))), $L9*(M$3/$L$3)), M9)</f>
        <v>2.8393493639273517</v>
      </c>
      <c r="N40" s="41">
        <f t="shared" si="19"/>
        <v>0.44118553489129192</v>
      </c>
      <c r="O40" s="41">
        <f t="shared" si="19"/>
        <v>7.4424017338463544E-2</v>
      </c>
      <c r="P40" s="41">
        <f t="shared" si="19"/>
        <v>0</v>
      </c>
      <c r="Q40" s="41">
        <f t="shared" si="19"/>
        <v>0</v>
      </c>
      <c r="R40" s="41">
        <f t="shared" si="19"/>
        <v>4.0594129585546264E-2</v>
      </c>
      <c r="S40" s="44">
        <f t="shared" si="8"/>
        <v>33.137914837142858</v>
      </c>
      <c r="T40" s="41">
        <f>IF(ISBLANK(T9),AA40/INDEX(Constants!$B$2:$B$8, MATCH(T$2, Constants!$A$2:$A$8, 0)),T9)</f>
        <v>24.857142857142858</v>
      </c>
      <c r="U40" s="41">
        <f>IF(ISBLANK(U9),AB40/INDEX(Constants!$B$2:$B$8, MATCH(U$2, Constants!$A$2:$A$8, 0)),U9)</f>
        <v>7.5307719800000008</v>
      </c>
      <c r="V40" s="41">
        <f>IF(ISBLANK(V9),AC40/INDEX(Constants!$B$2:$B$8, MATCH(V$2, Constants!$A$2:$A$8, 0)),V9)</f>
        <v>0.75</v>
      </c>
      <c r="W40" s="41">
        <f>IF(ISBLANK(W9),AD40/INDEX(Constants!$B$2:$B$8, MATCH(W$2, Constants!$A$2:$A$8, 0)),W9)</f>
        <v>0</v>
      </c>
      <c r="X40" s="41">
        <f>IF(ISBLANK(X9),AE40/INDEX(Constants!$B$2:$B$8, MATCH(X$2, Constants!$A$2:$A$8, 0)),X9)</f>
        <v>0</v>
      </c>
      <c r="Y40" s="41">
        <f>IF(ISBLANK(Y9),AF40/INDEX(Constants!$B$2:$B$8, MATCH(Y$2, Constants!$A$2:$A$8, 0)),Y9)</f>
        <v>0</v>
      </c>
      <c r="Z40" s="39">
        <f t="shared" si="9"/>
        <v>215.29615797</v>
      </c>
      <c r="AA40" s="150">
        <f t="shared" si="10"/>
        <v>174</v>
      </c>
      <c r="AB40" s="150">
        <f>IF(ISBLANK($AB9), INDEX('Cities &amp; Towns'!$G$4:$G$259, MATCH($A9, 'Cities &amp; Towns'!$A$4:$A$259, 0)), $AB9)</f>
        <v>11.296157970000001</v>
      </c>
      <c r="AC40" s="150">
        <f t="shared" ref="AC40:AF40" si="20">AC9</f>
        <v>30</v>
      </c>
      <c r="AD40" s="150">
        <f t="shared" si="20"/>
        <v>0</v>
      </c>
      <c r="AE40" s="150">
        <f t="shared" si="20"/>
        <v>0</v>
      </c>
      <c r="AF40" s="150">
        <f t="shared" si="20"/>
        <v>0</v>
      </c>
      <c r="AG40" s="43"/>
      <c r="AH40" s="42"/>
      <c r="AI40" s="41">
        <f>INDEX('Cities &amp; Towns'!$Y$4:$Y$259, MATCH($A40, 'Cities &amp; Towns'!$A$4:$A$259, 0))</f>
        <v>7.2343542788433606</v>
      </c>
      <c r="AJ40" s="43"/>
      <c r="AK40" s="42"/>
      <c r="AL40" s="66" t="str">
        <f t="shared" si="4"/>
        <v/>
      </c>
    </row>
    <row r="41" spans="1:38" outlineLevel="1" x14ac:dyDescent="0.25">
      <c r="A41" s="221" t="s">
        <v>109</v>
      </c>
      <c r="B41" s="1">
        <f>IF(ISBLANK($B10), INDEX('Cities &amp; Towns'!$E$4:$E$259, MATCH($A41, 'Cities &amp; Towns'!$A$4:$A$259, 0)), $B10)</f>
        <v>1244</v>
      </c>
      <c r="C41" s="1">
        <f>IF(ISBLANK($C10), INDEX('Cities &amp; Towns'!$Q$4:$Q$259, MATCH($A41, 'Cities &amp; Towns'!$A$4:$A$259, 0)), $C10)</f>
        <v>838.50282000000016</v>
      </c>
      <c r="D41" s="1">
        <f xml:space="preserve"> IF(ISBLANK($D10), IF(INDEX('Cities &amp; Towns'!$Z$4:$Z$259, MATCH($A41, 'Cities &amp; Towns'!$A$4:$A$259, 0)) = 0, "", INDEX('Cities &amp; Towns'!$Z$4:$Z$259, MATCH($A41, 'Cities &amp; Towns'!$A$4:$A$259, 0))), $D10)</f>
        <v>5592.6120000000001</v>
      </c>
      <c r="E41" s="178" cm="1">
        <f t="array" ref="E41">IF(ISBLANK(E10), MAX(0, ($E$3-SUM($E$5:$E$34))*(IF($B$3=0, 0, $B$3*$B41/SUM(IF(ISBLANK(E$5:E$34), B$36:B$65, 0))) + IF($C$3=0, 0, $C$3*$C41/SUM(IF(ISBLANK(E$5:E$34), C$36:C$65, 0))) + IF($D$3=0, 0, $D$3*$D41/SUM(IF(ISBLANK(E$5:E$34), D$36:D$65, 0))) + IF(1-SUM($B$3:$D$3)&lt;=0, 0, ((1-SUM($B$3:$D$3))*$Z41/SUM(IF(ISBLANK(E$5:E$34), Z$36:Z$65, 0)))))), E10)</f>
        <v>5788.3211813485241</v>
      </c>
      <c r="F41" s="14">
        <f t="shared" ref="F41:K41" si="21">IF(ISBLANK(F10),F$3,F10)</f>
        <v>0.8</v>
      </c>
      <c r="G41" s="14">
        <f t="shared" si="21"/>
        <v>0.1</v>
      </c>
      <c r="H41" s="14">
        <f t="shared" si="21"/>
        <v>0.05</v>
      </c>
      <c r="I41" s="14">
        <f t="shared" si="21"/>
        <v>0</v>
      </c>
      <c r="J41" s="14">
        <f t="shared" si="21"/>
        <v>0</v>
      </c>
      <c r="K41" s="14">
        <f t="shared" si="21"/>
        <v>0.05</v>
      </c>
      <c r="L41" s="4">
        <f t="shared" si="6"/>
        <v>5.2927726720808375</v>
      </c>
      <c r="M41" s="3">
        <f t="shared" ref="M41:R41" si="22">IF(ISBLANK(M10), IF(ISBLANK($L10), MAX(0, (M$3-SUM(M$5:M$34))*(IF($B$3=0, 0, $B$3*$B41/SUM($B$36:$B$65)) + IF($C$3=0, 0, $C$3*$C41/SUM($C$36:$C$65)) + IF($D$3=0, 0, $D$3*$D41/SUM($D$36:$D$65)) + (1-SUM($B$3:$D$3))*IF(SUM(AA$36:AA$65)=0, $Z41/SUM($Z$36:$Z$65), AA41/SUM(AA$36:AA$65)))), $L10*(M$3/$L$3)), M10)</f>
        <v>4</v>
      </c>
      <c r="N41" s="3">
        <f t="shared" si="22"/>
        <v>0.64669594626635607</v>
      </c>
      <c r="O41" s="3">
        <f t="shared" si="22"/>
        <v>0.57999999999999996</v>
      </c>
      <c r="P41" s="3">
        <f t="shared" si="22"/>
        <v>0</v>
      </c>
      <c r="Q41" s="3">
        <f t="shared" si="22"/>
        <v>0</v>
      </c>
      <c r="R41" s="3">
        <f t="shared" si="22"/>
        <v>6.6076725814480874E-2</v>
      </c>
      <c r="S41" s="4">
        <f t="shared" si="8"/>
        <v>52.026640489523814</v>
      </c>
      <c r="T41" s="3">
        <f>IF(ISBLANK(T10),AA41/INDEX(Constants!$B$2:$B$8, MATCH(T$2, Constants!$A$2:$A$8, 0)),T10)</f>
        <v>33.142857142857146</v>
      </c>
      <c r="U41" s="3">
        <f>IF(ISBLANK(U10),AB41/INDEX(Constants!$B$2:$B$8, MATCH(U$2, Constants!$A$2:$A$8, 0)),U10)</f>
        <v>11.683783346666667</v>
      </c>
      <c r="V41" s="3">
        <f>IF(ISBLANK(V10),AC41/INDEX(Constants!$B$2:$B$8, MATCH(V$2, Constants!$A$2:$A$8, 0)),V10)</f>
        <v>7.2</v>
      </c>
      <c r="W41" s="3">
        <f>IF(ISBLANK(W10),AD41/INDEX(Constants!$B$2:$B$8, MATCH(W$2, Constants!$A$2:$A$8, 0)),W10)</f>
        <v>0</v>
      </c>
      <c r="X41" s="3">
        <f>IF(ISBLANK(X10),AE41/INDEX(Constants!$B$2:$B$8, MATCH(X$2, Constants!$A$2:$A$8, 0)),X10)</f>
        <v>0</v>
      </c>
      <c r="Y41" s="132">
        <f>IF(ISBLANK(Y10),AF41/INDEX(Constants!$B$2:$B$8, MATCH(Y$2, Constants!$A$2:$A$8, 0)),Y10)</f>
        <v>0</v>
      </c>
      <c r="Z41" s="18">
        <f t="shared" si="9"/>
        <v>537.52567501999999</v>
      </c>
      <c r="AA41" s="1">
        <f t="shared" si="10"/>
        <v>232</v>
      </c>
      <c r="AB41" s="1">
        <f>IF(ISBLANK($AB10), INDEX('Cities &amp; Towns'!$G$4:$G$259, MATCH($A10, 'Cities &amp; Towns'!$A$4:$A$259, 0)), $AB10)</f>
        <v>17.525675020000001</v>
      </c>
      <c r="AC41" s="1">
        <f t="shared" ref="AC41:AF41" si="23">AC10</f>
        <v>288</v>
      </c>
      <c r="AD41" s="1">
        <f t="shared" si="23"/>
        <v>0</v>
      </c>
      <c r="AE41" s="1">
        <f t="shared" si="23"/>
        <v>0</v>
      </c>
      <c r="AF41" s="1">
        <f t="shared" si="23"/>
        <v>0</v>
      </c>
      <c r="AG41" s="5"/>
      <c r="AI41" s="3">
        <f>INDEX('Cities &amp; Towns'!$Y$4:$Y$259, MATCH($A41, 'Cities &amp; Towns'!$A$4:$A$259, 0))</f>
        <v>2.5471948740760588</v>
      </c>
      <c r="AJ41" s="5"/>
      <c r="AL41" s="11">
        <f t="shared" si="4"/>
        <v>1</v>
      </c>
    </row>
    <row r="42" spans="1:38" outlineLevel="1" x14ac:dyDescent="0.25">
      <c r="A42" s="220" t="s">
        <v>110</v>
      </c>
      <c r="B42" s="38">
        <f>IF(ISBLANK($B11), INDEX('Cities &amp; Towns'!$E$4:$E$259, MATCH($A42, 'Cities &amp; Towns'!$A$4:$A$259, 0)), $B11)</f>
        <v>1233</v>
      </c>
      <c r="C42" s="38">
        <f>IF(ISBLANK($C11), INDEX('Cities &amp; Towns'!$Q$4:$Q$259, MATCH($A42, 'Cities &amp; Towns'!$A$4:$A$259, 0)), $C11)</f>
        <v>280.68222599999996</v>
      </c>
      <c r="D42" s="38">
        <f xml:space="preserve"> IF(ISBLANK($D11), IF(INDEX('Cities &amp; Towns'!$Z$4:$Z$259, MATCH($A42, 'Cities &amp; Towns'!$A$4:$A$259, 0)) = 0, "", INDEX('Cities &amp; Towns'!$Z$4:$Z$259, MATCH($A42, 'Cities &amp; Towns'!$A$4:$A$259, 0))), $D11)</f>
        <v>5598.8040000000001</v>
      </c>
      <c r="E42" s="177" cm="1">
        <f t="array" ref="E42">IF(ISBLANK(E11), MAX(0, ($E$3-SUM($E$5:$E$34))*(IF($B$3=0, 0, $B$3*$B42/SUM(IF(ISBLANK(E$5:E$34), B$36:B$65, 0))) + IF($C$3=0, 0, $C$3*$C42/SUM(IF(ISBLANK(E$5:E$34), C$36:C$65, 0))) + IF($D$3=0, 0, $D$3*$D42/SUM(IF(ISBLANK(E$5:E$34), D$36:D$65, 0))) + IF(1-SUM($B$3:$D$3)&lt;=0, 0, ((1-SUM($B$3:$D$3))*$Z42/SUM(IF(ISBLANK(E$5:E$34), Z$36:Z$65, 0)))))), E11)</f>
        <v>9195.2812869998215</v>
      </c>
      <c r="F42" s="40">
        <f t="shared" ref="F42:K42" si="24">IF(ISBLANK(F11),F$3,F11)</f>
        <v>0.8</v>
      </c>
      <c r="G42" s="40">
        <f t="shared" si="24"/>
        <v>0.1</v>
      </c>
      <c r="H42" s="40">
        <f t="shared" si="24"/>
        <v>0.05</v>
      </c>
      <c r="I42" s="40">
        <f t="shared" si="24"/>
        <v>0</v>
      </c>
      <c r="J42" s="40">
        <f t="shared" si="24"/>
        <v>0</v>
      </c>
      <c r="K42" s="40">
        <f t="shared" si="24"/>
        <v>0.05</v>
      </c>
      <c r="L42" s="44">
        <f t="shared" si="6"/>
        <v>8.2775236272429602</v>
      </c>
      <c r="M42" s="41">
        <f t="shared" ref="M42:R42" si="25">IF(ISBLANK(M11), IF(ISBLANK($L11), MAX(0, (M$3-SUM(M$5:M$34))*(IF($B$3=0, 0, $B$3*$B42/SUM($B$36:$B$65)) + IF($C$3=0, 0, $C$3*$C42/SUM($C$36:$C$65)) + IF($D$3=0, 0, $D$3*$D42/SUM($D$36:$D$65)) + (1-SUM($B$3:$D$3))*IF(SUM(AA$36:AA$65)=0, $Z42/SUM($Z$36:$Z$65), AA42/SUM(AA$36:AA$65)))), $L11*(M$3/$L$3)), M11)</f>
        <v>6.895878051224452</v>
      </c>
      <c r="N42" s="41">
        <f t="shared" si="25"/>
        <v>0.64421426209998622</v>
      </c>
      <c r="O42" s="41">
        <f t="shared" si="25"/>
        <v>0.6324623494550532</v>
      </c>
      <c r="P42" s="41">
        <f t="shared" si="25"/>
        <v>0</v>
      </c>
      <c r="Q42" s="41">
        <f t="shared" si="25"/>
        <v>0</v>
      </c>
      <c r="R42" s="41">
        <f t="shared" si="25"/>
        <v>0.1049689644634683</v>
      </c>
      <c r="S42" s="44">
        <f t="shared" si="8"/>
        <v>124.47867010761904</v>
      </c>
      <c r="T42" s="41">
        <f>IF(ISBLANK(T11),AA42/INDEX(Constants!$B$2:$B$8, MATCH(T$2, Constants!$A$2:$A$8, 0)),T11)</f>
        <v>92.714285714285708</v>
      </c>
      <c r="U42" s="41">
        <f>IF(ISBLANK(U11),AB42/INDEX(Constants!$B$2:$B$8, MATCH(U$2, Constants!$A$2:$A$8, 0)),U11)</f>
        <v>11.689384393333334</v>
      </c>
      <c r="V42" s="41">
        <f>IF(ISBLANK(V11),AC42/INDEX(Constants!$B$2:$B$8, MATCH(V$2, Constants!$A$2:$A$8, 0)),V11)</f>
        <v>20.074999999999999</v>
      </c>
      <c r="W42" s="41">
        <f>IF(ISBLANK(W11),AD42/INDEX(Constants!$B$2:$B$8, MATCH(W$2, Constants!$A$2:$A$8, 0)),W11)</f>
        <v>0</v>
      </c>
      <c r="X42" s="41">
        <f>IF(ISBLANK(X11),AE42/INDEX(Constants!$B$2:$B$8, MATCH(X$2, Constants!$A$2:$A$8, 0)),X11)</f>
        <v>0</v>
      </c>
      <c r="Y42" s="41">
        <f>IF(ISBLANK(Y11),AF42/INDEX(Constants!$B$2:$B$8, MATCH(Y$2, Constants!$A$2:$A$8, 0)),Y11)</f>
        <v>0</v>
      </c>
      <c r="Z42" s="39">
        <f t="shared" si="9"/>
        <v>1469.53407659</v>
      </c>
      <c r="AA42" s="150">
        <f t="shared" si="10"/>
        <v>649</v>
      </c>
      <c r="AB42" s="150">
        <f>IF(ISBLANK($AB11), INDEX('Cities &amp; Towns'!$G$4:$G$259, MATCH($A11, 'Cities &amp; Towns'!$A$4:$A$259, 0)), $AB11)</f>
        <v>17.534076590000002</v>
      </c>
      <c r="AC42" s="150">
        <f t="shared" ref="AC42:AF42" si="26">AC11</f>
        <v>803</v>
      </c>
      <c r="AD42" s="150">
        <f t="shared" si="26"/>
        <v>0</v>
      </c>
      <c r="AE42" s="150">
        <f t="shared" si="26"/>
        <v>0</v>
      </c>
      <c r="AF42" s="150">
        <f t="shared" si="26"/>
        <v>0</v>
      </c>
      <c r="AG42" s="43"/>
      <c r="AH42" s="42"/>
      <c r="AI42" s="41">
        <f>INDEX('Cities &amp; Towns'!$Y$4:$Y$259, MATCH($A42, 'Cities &amp; Towns'!$A$4:$A$259, 0))</f>
        <v>0.34100700697852165</v>
      </c>
      <c r="AJ42" s="43"/>
      <c r="AK42" s="42"/>
      <c r="AL42" s="66">
        <f t="shared" si="4"/>
        <v>1</v>
      </c>
    </row>
    <row r="43" spans="1:38" outlineLevel="1" x14ac:dyDescent="0.25">
      <c r="A43" s="221" t="s">
        <v>111</v>
      </c>
      <c r="B43" s="1">
        <f>IF(ISBLANK($B12), INDEX('Cities &amp; Towns'!$E$4:$E$259, MATCH($A43, 'Cities &amp; Towns'!$A$4:$A$259, 0)), $B12)</f>
        <v>1455</v>
      </c>
      <c r="C43" s="1">
        <f>IF(ISBLANK($C12), INDEX('Cities &amp; Towns'!$Q$4:$Q$259, MATCH($A43, 'Cities &amp; Towns'!$A$4:$A$259, 0)), $C12)</f>
        <v>584.64064799999994</v>
      </c>
      <c r="D43" s="1">
        <f xml:space="preserve"> IF(ISBLANK($D12), IF(INDEX('Cities &amp; Towns'!$Z$4:$Z$259, MATCH($A43, 'Cities &amp; Towns'!$A$4:$A$259, 0)) = 0, "", INDEX('Cities &amp; Towns'!$Z$4:$Z$259, MATCH($A43, 'Cities &amp; Towns'!$A$4:$A$259, 0))), $D12)</f>
        <v>5144.6049999999996</v>
      </c>
      <c r="E43" s="178" cm="1">
        <f t="array" ref="E43">IF(ISBLANK(E12), MAX(0, ($E$3-SUM($E$5:$E$34))*(IF($B$3=0, 0, $B$3*$B43/SUM(IF(ISBLANK(E$5:E$34), B$36:B$65, 0))) + IF($C$3=0, 0, $C$3*$C43/SUM(IF(ISBLANK(E$5:E$34), C$36:C$65, 0))) + IF($D$3=0, 0, $D$3*$D43/SUM(IF(ISBLANK(E$5:E$34), D$36:D$65, 0))) + IF(1-SUM($B$3:$D$3)&lt;=0, 0, ((1-SUM($B$3:$D$3))*$Z43/SUM(IF(ISBLANK(E$5:E$34), Z$36:Z$65, 0)))))), E12)</f>
        <v>5026.8698929144493</v>
      </c>
      <c r="F43" s="14">
        <f t="shared" ref="F43:K43" si="27">IF(ISBLANK(F12),F$3,F12)</f>
        <v>0.8</v>
      </c>
      <c r="G43" s="14">
        <f t="shared" si="27"/>
        <v>0.1</v>
      </c>
      <c r="H43" s="14">
        <f t="shared" si="27"/>
        <v>0.05</v>
      </c>
      <c r="I43" s="14">
        <f t="shared" si="27"/>
        <v>0</v>
      </c>
      <c r="J43" s="14">
        <f t="shared" si="27"/>
        <v>0</v>
      </c>
      <c r="K43" s="14">
        <f t="shared" si="27"/>
        <v>0.05</v>
      </c>
      <c r="L43" s="4">
        <f t="shared" si="6"/>
        <v>4.271886009819422</v>
      </c>
      <c r="M43" s="3">
        <f t="shared" ref="M43:R43" si="28">IF(ISBLANK(M12), IF(ISBLANK($L12), MAX(0, (M$3-SUM(M$5:M$34))*(IF($B$3=0, 0, $B$3*$B43/SUM($B$36:$B$65)) + IF($C$3=0, 0, $C$3*$C43/SUM($C$36:$C$65)) + IF($D$3=0, 0, $D$3*$D43/SUM($D$36:$D$65)) + (1-SUM($B$3:$D$3))*IF(SUM(AA$36:AA$65)=0, $Z43/SUM($Z$36:$Z$65), AA43/SUM(AA$36:AA$65)))), $L12*(M$3/$L$3)), M12)</f>
        <v>3.5377082873754233</v>
      </c>
      <c r="N43" s="3">
        <f t="shared" si="28"/>
        <v>0.67679336293584325</v>
      </c>
      <c r="O43" s="3">
        <f t="shared" si="28"/>
        <v>0</v>
      </c>
      <c r="P43" s="3">
        <f t="shared" si="28"/>
        <v>0</v>
      </c>
      <c r="Q43" s="3">
        <f t="shared" si="28"/>
        <v>0</v>
      </c>
      <c r="R43" s="3">
        <f t="shared" si="28"/>
        <v>5.7384359508155826E-2</v>
      </c>
      <c r="S43" s="4">
        <f t="shared" si="8"/>
        <v>30.869419577142857</v>
      </c>
      <c r="T43" s="3">
        <f>IF(ISBLANK(T12),AA43/INDEX(Constants!$B$2:$B$8, MATCH(T$2, Constants!$A$2:$A$8, 0)),T12)</f>
        <v>19.857142857142858</v>
      </c>
      <c r="U43" s="3">
        <f>IF(ISBLANK(U12),AB43/INDEX(Constants!$B$2:$B$8, MATCH(U$2, Constants!$A$2:$A$8, 0)),U12)</f>
        <v>10.987276720000002</v>
      </c>
      <c r="V43" s="3">
        <f>IF(ISBLANK(V12),AC43/INDEX(Constants!$B$2:$B$8, MATCH(V$2, Constants!$A$2:$A$8, 0)),V12)</f>
        <v>2.5000000000000001E-2</v>
      </c>
      <c r="W43" s="3">
        <f>IF(ISBLANK(W12),AD43/INDEX(Constants!$B$2:$B$8, MATCH(W$2, Constants!$A$2:$A$8, 0)),W12)</f>
        <v>0</v>
      </c>
      <c r="X43" s="3">
        <f>IF(ISBLANK(X12),AE43/INDEX(Constants!$B$2:$B$8, MATCH(X$2, Constants!$A$2:$A$8, 0)),X12)</f>
        <v>0</v>
      </c>
      <c r="Y43" s="132">
        <f>IF(ISBLANK(Y12),AF43/INDEX(Constants!$B$2:$B$8, MATCH(Y$2, Constants!$A$2:$A$8, 0)),Y12)</f>
        <v>0</v>
      </c>
      <c r="Z43" s="18">
        <f t="shared" si="9"/>
        <v>156.48091507999999</v>
      </c>
      <c r="AA43" s="1">
        <f t="shared" si="10"/>
        <v>139</v>
      </c>
      <c r="AB43" s="1">
        <f>IF(ISBLANK($AB12), INDEX('Cities &amp; Towns'!$G$4:$G$259, MATCH($A12, 'Cities &amp; Towns'!$A$4:$A$259, 0)), $AB12)</f>
        <v>16.480915080000003</v>
      </c>
      <c r="AC43" s="1">
        <f t="shared" ref="AC43:AF43" si="29">AC12</f>
        <v>1</v>
      </c>
      <c r="AD43" s="1">
        <f t="shared" si="29"/>
        <v>0</v>
      </c>
      <c r="AE43" s="1">
        <f t="shared" si="29"/>
        <v>0</v>
      </c>
      <c r="AF43" s="1">
        <f t="shared" si="29"/>
        <v>0</v>
      </c>
      <c r="AG43" s="5"/>
      <c r="AI43" s="3">
        <f>INDEX('Cities &amp; Towns'!$Y$4:$Y$259, MATCH($A43, 'Cities &amp; Towns'!$A$4:$A$259, 0))</f>
        <v>0.30227355937061023</v>
      </c>
      <c r="AJ43" s="5"/>
      <c r="AL43" s="11">
        <f t="shared" si="4"/>
        <v>1</v>
      </c>
    </row>
    <row r="44" spans="1:38" outlineLevel="1" x14ac:dyDescent="0.25">
      <c r="A44" s="220" t="s">
        <v>112</v>
      </c>
      <c r="B44" s="38">
        <f>IF(ISBLANK($B13), INDEX('Cities &amp; Towns'!$E$4:$E$259, MATCH($A44, 'Cities &amp; Towns'!$A$4:$A$259, 0)), $B13)</f>
        <v>988</v>
      </c>
      <c r="C44" s="38">
        <f>IF(ISBLANK($C13), INDEX('Cities &amp; Towns'!$Q$4:$Q$259, MATCH($A44, 'Cities &amp; Towns'!$A$4:$A$259, 0)), $C13)</f>
        <v>2035.26774</v>
      </c>
      <c r="D44" s="38">
        <f xml:space="preserve"> IF(ISBLANK($D13), IF(INDEX('Cities &amp; Towns'!$Z$4:$Z$259, MATCH($A44, 'Cities &amp; Towns'!$A$4:$A$259, 0)) = 0, "", INDEX('Cities &amp; Towns'!$Z$4:$Z$259, MATCH($A44, 'Cities &amp; Towns'!$A$4:$A$259, 0))), $D13)</f>
        <v>8444.2780000000002</v>
      </c>
      <c r="E44" s="177" cm="1">
        <f t="array" ref="E44">IF(ISBLANK(E13), MAX(0, ($E$3-SUM($E$5:$E$34))*(IF($B$3=0, 0, $B$3*$B44/SUM(IF(ISBLANK(E$5:E$34), B$36:B$65, 0))) + IF($C$3=0, 0, $C$3*$C44/SUM(IF(ISBLANK(E$5:E$34), C$36:C$65, 0))) + IF($D$3=0, 0, $D$3*$D44/SUM(IF(ISBLANK(E$5:E$34), D$36:D$65, 0))) + IF(1-SUM($B$3:$D$3)&lt;=0, 0, ((1-SUM($B$3:$D$3))*$Z44/SUM(IF(ISBLANK(E$5:E$34), Z$36:Z$65, 0)))))), E13)</f>
        <v>3989.1210064027637</v>
      </c>
      <c r="F44" s="40">
        <f t="shared" ref="F44:K44" si="30">IF(ISBLANK(F13),F$3,F13)</f>
        <v>0.8</v>
      </c>
      <c r="G44" s="40">
        <f t="shared" si="30"/>
        <v>0.1</v>
      </c>
      <c r="H44" s="40">
        <f t="shared" si="30"/>
        <v>0.05</v>
      </c>
      <c r="I44" s="40">
        <f t="shared" si="30"/>
        <v>0</v>
      </c>
      <c r="J44" s="40">
        <f t="shared" si="30"/>
        <v>0</v>
      </c>
      <c r="K44" s="40">
        <f t="shared" si="30"/>
        <v>0.05</v>
      </c>
      <c r="L44" s="44">
        <f t="shared" si="6"/>
        <v>4.1939783368784145</v>
      </c>
      <c r="M44" s="41">
        <f t="shared" ref="M44:R44" si="31">IF(ISBLANK(M13), IF(ISBLANK($L13), MAX(0, (M$3-SUM(M$5:M$34))*(IF($B$3=0, 0, $B$3*$B44/SUM($B$36:$B$65)) + IF($C$3=0, 0, $C$3*$C44/SUM($C$36:$C$65)) + IF($D$3=0, 0, $D$3*$D44/SUM($D$36:$D$65)) + (1-SUM($B$3:$D$3))*IF(SUM(AA$36:AA$65)=0, $Z44/SUM($Z$36:$Z$65), AA44/SUM(AA$36:AA$65)))), $L13*(M$3/$L$3)), M13)</f>
        <v>3.4707342412308537</v>
      </c>
      <c r="N44" s="41">
        <f t="shared" si="31"/>
        <v>0.67770618461556564</v>
      </c>
      <c r="O44" s="41">
        <f t="shared" si="31"/>
        <v>0</v>
      </c>
      <c r="P44" s="41">
        <f t="shared" si="31"/>
        <v>0</v>
      </c>
      <c r="Q44" s="41">
        <f t="shared" si="31"/>
        <v>0</v>
      </c>
      <c r="R44" s="41">
        <f t="shared" si="31"/>
        <v>4.5537911031995025E-2</v>
      </c>
      <c r="S44" s="44">
        <f t="shared" si="8"/>
        <v>49.086809575714284</v>
      </c>
      <c r="T44" s="41">
        <f>IF(ISBLANK(T13),AA44/INDEX(Constants!$B$2:$B$8, MATCH(T$2, Constants!$A$2:$A$8, 0)),T13)</f>
        <v>34.285714285714285</v>
      </c>
      <c r="U44" s="41">
        <f>IF(ISBLANK(U13),AB44/INDEX(Constants!$B$2:$B$8, MATCH(U$2, Constants!$A$2:$A$8, 0)),U13)</f>
        <v>14.801095290000001</v>
      </c>
      <c r="V44" s="41">
        <f>IF(ISBLANK(V13),AC44/INDEX(Constants!$B$2:$B$8, MATCH(V$2, Constants!$A$2:$A$8, 0)),V13)</f>
        <v>0</v>
      </c>
      <c r="W44" s="41">
        <f>IF(ISBLANK(W13),AD44/INDEX(Constants!$B$2:$B$8, MATCH(W$2, Constants!$A$2:$A$8, 0)),W13)</f>
        <v>0</v>
      </c>
      <c r="X44" s="41">
        <f>IF(ISBLANK(X13),AE44/INDEX(Constants!$B$2:$B$8, MATCH(X$2, Constants!$A$2:$A$8, 0)),X13)</f>
        <v>0</v>
      </c>
      <c r="Y44" s="41">
        <f>IF(ISBLANK(Y13),AF44/INDEX(Constants!$B$2:$B$8, MATCH(Y$2, Constants!$A$2:$A$8, 0)),Y13)</f>
        <v>0</v>
      </c>
      <c r="Z44" s="39">
        <f t="shared" si="9"/>
        <v>262.201642935</v>
      </c>
      <c r="AA44" s="150">
        <f t="shared" si="10"/>
        <v>240</v>
      </c>
      <c r="AB44" s="150">
        <f>IF(ISBLANK($AB13), INDEX('Cities &amp; Towns'!$G$4:$G$259, MATCH($A13, 'Cities &amp; Towns'!$A$4:$A$259, 0)), $AB13)</f>
        <v>22.201642935000002</v>
      </c>
      <c r="AC44" s="150">
        <f t="shared" ref="AC44:AF44" si="32">AC13</f>
        <v>0</v>
      </c>
      <c r="AD44" s="150">
        <f t="shared" si="32"/>
        <v>0</v>
      </c>
      <c r="AE44" s="150">
        <f t="shared" si="32"/>
        <v>0</v>
      </c>
      <c r="AF44" s="150">
        <f t="shared" si="32"/>
        <v>0</v>
      </c>
      <c r="AG44" s="43"/>
      <c r="AH44" s="42"/>
      <c r="AI44" s="41">
        <f>INDEX('Cities &amp; Towns'!$Y$4:$Y$259, MATCH($A44, 'Cities &amp; Towns'!$A$4:$A$259, 0))</f>
        <v>1.745213371100736</v>
      </c>
      <c r="AJ44" s="43"/>
      <c r="AK44" s="42"/>
      <c r="AL44" s="66">
        <f t="shared" si="4"/>
        <v>1</v>
      </c>
    </row>
    <row r="45" spans="1:38" outlineLevel="1" x14ac:dyDescent="0.25">
      <c r="A45" s="221" t="s">
        <v>113</v>
      </c>
      <c r="B45" s="1">
        <f>IF(ISBLANK($B14), INDEX('Cities &amp; Towns'!$E$4:$E$259, MATCH($A45, 'Cities &amp; Towns'!$A$4:$A$259, 0)), $B14)</f>
        <v>301</v>
      </c>
      <c r="C45" s="1">
        <f>IF(ISBLANK($C14), INDEX('Cities &amp; Towns'!$Q$4:$Q$259, MATCH($A45, 'Cities &amp; Towns'!$A$4:$A$259, 0)), $C14)</f>
        <v>174.82769999999996</v>
      </c>
      <c r="D45" s="1">
        <f xml:space="preserve"> IF(ISBLANK($D14), IF(INDEX('Cities &amp; Towns'!$Z$4:$Z$259, MATCH($A45, 'Cities &amp; Towns'!$A$4:$A$259, 0)) = 0, "", INDEX('Cities &amp; Towns'!$Z$4:$Z$259, MATCH($A45, 'Cities &amp; Towns'!$A$4:$A$259, 0))), $D14)</f>
        <v>1627.3230000000001</v>
      </c>
      <c r="E45" s="178" cm="1">
        <f t="array" ref="E45">IF(ISBLANK(E14), MAX(0, ($E$3-SUM($E$5:$E$34))*(IF($B$3=0, 0, $B$3*$B45/SUM(IF(ISBLANK(E$5:E$34), B$36:B$65, 0))) + IF($C$3=0, 0, $C$3*$C45/SUM(IF(ISBLANK(E$5:E$34), C$36:C$65, 0))) + IF($D$3=0, 0, $D$3*$D45/SUM(IF(ISBLANK(E$5:E$34), D$36:D$65, 0))) + IF(1-SUM($B$3:$D$3)&lt;=0, 0, ((1-SUM($B$3:$D$3))*$Z45/SUM(IF(ISBLANK(E$5:E$34), Z$36:Z$65, 0)))))), E14)</f>
        <v>2373.1077787057939</v>
      </c>
      <c r="F45" s="14">
        <f t="shared" ref="F45:K45" si="33">IF(ISBLANK(F14),F$3,F14)</f>
        <v>0.8</v>
      </c>
      <c r="G45" s="14">
        <f t="shared" si="33"/>
        <v>0.1</v>
      </c>
      <c r="H45" s="14">
        <f t="shared" si="33"/>
        <v>0.05</v>
      </c>
      <c r="I45" s="14">
        <f t="shared" si="33"/>
        <v>0</v>
      </c>
      <c r="J45" s="14">
        <f t="shared" si="33"/>
        <v>0</v>
      </c>
      <c r="K45" s="14">
        <f t="shared" si="33"/>
        <v>0.05</v>
      </c>
      <c r="L45" s="4">
        <f t="shared" si="6"/>
        <v>3.0715121363302109</v>
      </c>
      <c r="M45" s="3">
        <f t="shared" ref="M45:R45" si="34">IF(ISBLANK(M14), IF(ISBLANK($L14), MAX(0, (M$3-SUM(M$5:M$34))*(IF($B$3=0, 0, $B$3*$B45/SUM($B$36:$B$65)) + IF($C$3=0, 0, $C$3*$C45/SUM($C$36:$C$65)) + IF($D$3=0, 0, $D$3*$D45/SUM($D$36:$D$65)) + (1-SUM($B$3:$D$3))*IF(SUM(AA$36:AA$65)=0, $Z45/SUM($Z$36:$Z$65), AA45/SUM(AA$36:AA$65)))), $L14*(M$3/$L$3)), M14)</f>
        <v>2.8322856433076002</v>
      </c>
      <c r="N45" s="3">
        <f t="shared" si="34"/>
        <v>0.14204874417672386</v>
      </c>
      <c r="O45" s="3">
        <f t="shared" si="34"/>
        <v>7.0087477399473921E-2</v>
      </c>
      <c r="P45" s="3">
        <f t="shared" si="34"/>
        <v>0</v>
      </c>
      <c r="Q45" s="3">
        <f t="shared" si="34"/>
        <v>0</v>
      </c>
      <c r="R45" s="3">
        <f t="shared" si="34"/>
        <v>2.7090271446413176E-2</v>
      </c>
      <c r="S45" s="4">
        <f t="shared" si="8"/>
        <v>49.216566980000003</v>
      </c>
      <c r="T45" s="3">
        <f>IF(ISBLANK(T14),AA45/INDEX(Constants!$B$2:$B$8, MATCH(T$2, Constants!$A$2:$A$8, 0)),T14)</f>
        <v>45</v>
      </c>
      <c r="U45" s="3">
        <f>IF(ISBLANK(U14),AB45/INDEX(Constants!$B$2:$B$8, MATCH(U$2, Constants!$A$2:$A$8, 0)),U14)</f>
        <v>2.3415669800000001</v>
      </c>
      <c r="V45" s="3">
        <f>IF(ISBLANK(V14),AC45/INDEX(Constants!$B$2:$B$8, MATCH(V$2, Constants!$A$2:$A$8, 0)),V14)</f>
        <v>1.875</v>
      </c>
      <c r="W45" s="3">
        <f>IF(ISBLANK(W14),AD45/INDEX(Constants!$B$2:$B$8, MATCH(W$2, Constants!$A$2:$A$8, 0)),W14)</f>
        <v>0</v>
      </c>
      <c r="X45" s="3">
        <f>IF(ISBLANK(X14),AE45/INDEX(Constants!$B$2:$B$8, MATCH(X$2, Constants!$A$2:$A$8, 0)),X14)</f>
        <v>0</v>
      </c>
      <c r="Y45" s="132">
        <f>IF(ISBLANK(Y14),AF45/INDEX(Constants!$B$2:$B$8, MATCH(Y$2, Constants!$A$2:$A$8, 0)),Y14)</f>
        <v>0</v>
      </c>
      <c r="Z45" s="18">
        <f t="shared" si="9"/>
        <v>393.51235047</v>
      </c>
      <c r="AA45" s="1">
        <f t="shared" si="10"/>
        <v>315</v>
      </c>
      <c r="AB45" s="1">
        <f>IF(ISBLANK($AB14), INDEX('Cities &amp; Towns'!$G$4:$G$259, MATCH($A14, 'Cities &amp; Towns'!$A$4:$A$259, 0)), $AB14)</f>
        <v>3.5123504700000003</v>
      </c>
      <c r="AC45" s="1">
        <f t="shared" ref="AC45:AF45" si="35">AC14</f>
        <v>75</v>
      </c>
      <c r="AD45" s="1">
        <f t="shared" si="35"/>
        <v>0</v>
      </c>
      <c r="AE45" s="1">
        <f t="shared" si="35"/>
        <v>0</v>
      </c>
      <c r="AF45" s="1">
        <f t="shared" si="35"/>
        <v>0</v>
      </c>
      <c r="AG45" s="5"/>
      <c r="AI45" s="3">
        <f>INDEX('Cities &amp; Towns'!$Y$4:$Y$259, MATCH($A45, 'Cities &amp; Towns'!$A$4:$A$259, 0))</f>
        <v>0.71958375531686813</v>
      </c>
      <c r="AJ45" s="5"/>
      <c r="AL45" s="11">
        <f t="shared" si="4"/>
        <v>1</v>
      </c>
    </row>
    <row r="46" spans="1:38" outlineLevel="1" x14ac:dyDescent="0.25">
      <c r="A46" s="220" t="s">
        <v>114</v>
      </c>
      <c r="B46" s="38">
        <f>IF(ISBLANK($B15), INDEX('Cities &amp; Towns'!$E$4:$E$259, MATCH($A46, 'Cities &amp; Towns'!$A$4:$A$259, 0)), $B15)</f>
        <v>359</v>
      </c>
      <c r="C46" s="38">
        <f>IF(ISBLANK($C15), INDEX('Cities &amp; Towns'!$Q$4:$Q$259, MATCH($A46, 'Cities &amp; Towns'!$A$4:$A$259, 0)), $C15)</f>
        <v>116.02620000000002</v>
      </c>
      <c r="D46" s="38">
        <f xml:space="preserve"> IF(ISBLANK($D15), IF(INDEX('Cities &amp; Towns'!$Z$4:$Z$259, MATCH($A46, 'Cities &amp; Towns'!$A$4:$A$259, 0)) = 0, "", INDEX('Cities &amp; Towns'!$Z$4:$Z$259, MATCH($A46, 'Cities &amp; Towns'!$A$4:$A$259, 0))), $D15)</f>
        <v>1685.9760000000001</v>
      </c>
      <c r="E46" s="177" cm="1">
        <f t="array" ref="E46">IF(ISBLANK(E15), MAX(0, ($E$3-SUM($E$5:$E$34))*(IF($B$3=0, 0, $B$3*$B46/SUM(IF(ISBLANK(E$5:E$34), B$36:B$65, 0))) + IF($C$3=0, 0, $C$3*$C46/SUM(IF(ISBLANK(E$5:E$34), C$36:C$65, 0))) + IF($D$3=0, 0, $D$3*$D46/SUM(IF(ISBLANK(E$5:E$34), D$36:D$65, 0))) + IF(1-SUM($B$3:$D$3)&lt;=0, 0, ((1-SUM($B$3:$D$3))*$Z46/SUM(IF(ISBLANK(E$5:E$34), Z$36:Z$65, 0)))))), E15)</f>
        <v>1741.7510751683376</v>
      </c>
      <c r="F46" s="40">
        <f t="shared" ref="F46:K46" si="36">IF(ISBLANK(F15),F$3,F15)</f>
        <v>0.8</v>
      </c>
      <c r="G46" s="40">
        <f t="shared" si="36"/>
        <v>0.1</v>
      </c>
      <c r="H46" s="40">
        <f t="shared" si="36"/>
        <v>0.05</v>
      </c>
      <c r="I46" s="40">
        <f t="shared" si="36"/>
        <v>0</v>
      </c>
      <c r="J46" s="40">
        <f t="shared" si="36"/>
        <v>0</v>
      </c>
      <c r="K46" s="40">
        <f t="shared" si="36"/>
        <v>0.05</v>
      </c>
      <c r="L46" s="44">
        <f t="shared" si="6"/>
        <v>1.3994181844946023</v>
      </c>
      <c r="M46" s="41">
        <f t="shared" ref="M46:R46" si="37">IF(ISBLANK(M15), IF(ISBLANK($L15), MAX(0, (M$3-SUM(M$5:M$34))*(IF($B$3=0, 0, $B$3*$B46/SUM($B$36:$B$65)) + IF($C$3=0, 0, $C$3*$C46/SUM($C$36:$C$65)) + IF($D$3=0, 0, $D$3*$D46/SUM($D$36:$D$65)) + (1-SUM($B$3:$D$3))*IF(SUM(AA$36:AA$65)=0, $Z46/SUM($Z$36:$Z$65), AA46/SUM(AA$36:AA$65)))), $L15*(M$3/$L$3)), M15)</f>
        <v>1.0908407064054033</v>
      </c>
      <c r="N46" s="41">
        <f t="shared" si="37"/>
        <v>0.19427079938970176</v>
      </c>
      <c r="O46" s="41">
        <f t="shared" si="37"/>
        <v>9.4423675558306081E-2</v>
      </c>
      <c r="P46" s="41">
        <f t="shared" si="37"/>
        <v>0</v>
      </c>
      <c r="Q46" s="41">
        <f t="shared" si="37"/>
        <v>0</v>
      </c>
      <c r="R46" s="41">
        <f t="shared" si="37"/>
        <v>1.9883003141191073E-2</v>
      </c>
      <c r="S46" s="44">
        <f t="shared" si="8"/>
        <v>15.396841172857142</v>
      </c>
      <c r="T46" s="41">
        <f>IF(ISBLANK(T15),AA46/INDEX(Constants!$B$2:$B$8, MATCH(T$2, Constants!$A$2:$A$8, 0)),T15)</f>
        <v>9.1428571428571423</v>
      </c>
      <c r="U46" s="41">
        <f>IF(ISBLANK(U15),AB46/INDEX(Constants!$B$2:$B$8, MATCH(U$2, Constants!$A$2:$A$8, 0)),U15)</f>
        <v>3.6289840300000002</v>
      </c>
      <c r="V46" s="41">
        <f>IF(ISBLANK(V15),AC46/INDEX(Constants!$B$2:$B$8, MATCH(V$2, Constants!$A$2:$A$8, 0)),V15)</f>
        <v>2.625</v>
      </c>
      <c r="W46" s="41">
        <f>IF(ISBLANK(W15),AD46/INDEX(Constants!$B$2:$B$8, MATCH(W$2, Constants!$A$2:$A$8, 0)),W15)</f>
        <v>0</v>
      </c>
      <c r="X46" s="41">
        <f>IF(ISBLANK(X15),AE46/INDEX(Constants!$B$2:$B$8, MATCH(X$2, Constants!$A$2:$A$8, 0)),X15)</f>
        <v>0</v>
      </c>
      <c r="Y46" s="41">
        <f>IF(ISBLANK(Y15),AF46/INDEX(Constants!$B$2:$B$8, MATCH(Y$2, Constants!$A$2:$A$8, 0)),Y15)</f>
        <v>0</v>
      </c>
      <c r="Z46" s="39">
        <f t="shared" si="9"/>
        <v>174.44347604500001</v>
      </c>
      <c r="AA46" s="150">
        <f t="shared" si="10"/>
        <v>64</v>
      </c>
      <c r="AB46" s="150">
        <f>IF(ISBLANK($AB15), INDEX('Cities &amp; Towns'!$G$4:$G$259, MATCH($A15, 'Cities &amp; Towns'!$A$4:$A$259, 0)), $AB15)</f>
        <v>5.4434760450000006</v>
      </c>
      <c r="AC46" s="150">
        <f t="shared" ref="AC46:AF46" si="38">AC15</f>
        <v>105</v>
      </c>
      <c r="AD46" s="150">
        <f t="shared" si="38"/>
        <v>0</v>
      </c>
      <c r="AE46" s="150">
        <f t="shared" si="38"/>
        <v>0</v>
      </c>
      <c r="AF46" s="150">
        <f t="shared" si="38"/>
        <v>0</v>
      </c>
      <c r="AG46" s="43"/>
      <c r="AH46" s="42"/>
      <c r="AI46" s="41">
        <f>INDEX('Cities &amp; Towns'!$Y$4:$Y$259, MATCH($A46, 'Cities &amp; Towns'!$A$4:$A$259, 0))</f>
        <v>0.54000663008299354</v>
      </c>
      <c r="AJ46" s="43"/>
      <c r="AK46" s="42"/>
      <c r="AL46" s="66">
        <f t="shared" si="4"/>
        <v>1</v>
      </c>
    </row>
    <row r="47" spans="1:38" outlineLevel="1" x14ac:dyDescent="0.25">
      <c r="A47" s="221" t="s">
        <v>115</v>
      </c>
      <c r="B47" s="1">
        <f>IF(ISBLANK($B16), INDEX('Cities &amp; Towns'!$E$4:$E$259, MATCH($A47, 'Cities &amp; Towns'!$A$4:$A$259, 0)), $B16)</f>
        <v>10686</v>
      </c>
      <c r="C47" s="1">
        <f>IF(ISBLANK($C16), INDEX('Cities &amp; Towns'!$Q$4:$Q$259, MATCH($A47, 'Cities &amp; Towns'!$A$4:$A$259, 0)), $C16)</f>
        <v>172369.92432000002</v>
      </c>
      <c r="D47" s="1">
        <f xml:space="preserve"> IF(ISBLANK($D16), IF(INDEX('Cities &amp; Towns'!$Z$4:$Z$259, MATCH($A47, 'Cities &amp; Towns'!$A$4:$A$259, 0)) = 0, "", INDEX('Cities &amp; Towns'!$Z$4:$Z$259, MATCH($A47, 'Cities &amp; Towns'!$A$4:$A$259, 0))), $D16)</f>
        <v>101013.374</v>
      </c>
      <c r="E47" s="178" cm="1">
        <f t="array" ref="E47">IF(ISBLANK(E16), MAX(0, ($E$3-SUM($E$5:$E$34))*(IF($B$3=0, 0, $B$3*$B47/SUM(IF(ISBLANK(E$5:E$34), B$36:B$65, 0))) + IF($C$3=0, 0, $C$3*$C47/SUM(IF(ISBLANK(E$5:E$34), C$36:C$65, 0))) + IF($D$3=0, 0, $D$3*$D47/SUM(IF(ISBLANK(E$5:E$34), D$36:D$65, 0))) + IF(1-SUM($B$3:$D$3)&lt;=0, 0, ((1-SUM($B$3:$D$3))*$Z47/SUM(IF(ISBLANK(E$5:E$34), Z$36:Z$65, 0)))))), E16)</f>
        <v>40530.29343144958</v>
      </c>
      <c r="F47" s="14">
        <f t="shared" ref="F47:K47" si="39">IF(ISBLANK(F16),F$3,F16)</f>
        <v>0.8</v>
      </c>
      <c r="G47" s="14">
        <f t="shared" si="39"/>
        <v>0.1</v>
      </c>
      <c r="H47" s="14">
        <f t="shared" si="39"/>
        <v>0.05</v>
      </c>
      <c r="I47" s="14">
        <f t="shared" si="39"/>
        <v>0</v>
      </c>
      <c r="J47" s="14">
        <f t="shared" si="39"/>
        <v>0</v>
      </c>
      <c r="K47" s="14">
        <f t="shared" si="39"/>
        <v>0.05</v>
      </c>
      <c r="L47" s="4">
        <f t="shared" si="6"/>
        <v>38.678182572102919</v>
      </c>
      <c r="M47" s="3">
        <f t="shared" ref="M47:R47" si="40">IF(ISBLANK(M16), IF(ISBLANK($L16), MAX(0, (M$3-SUM(M$5:M$34))*(IF($B$3=0, 0, $B$3*$B47/SUM($B$36:$B$65)) + IF($C$3=0, 0, $C$3*$C47/SUM($C$36:$C$65)) + IF($D$3=0, 0, $D$3*$D47/SUM($D$36:$D$65)) + (1-SUM($B$3:$D$3))*IF(SUM(AA$36:AA$65)=0, $Z47/SUM($Z$36:$Z$65), AA47/SUM(AA$36:AA$65)))), $L16*(M$3/$L$3)), M16)</f>
        <v>33.19624912797353</v>
      </c>
      <c r="N47" s="3">
        <f t="shared" si="40"/>
        <v>5.019258861578594</v>
      </c>
      <c r="O47" s="3">
        <f t="shared" si="40"/>
        <v>0</v>
      </c>
      <c r="P47" s="3">
        <f t="shared" si="40"/>
        <v>0</v>
      </c>
      <c r="Q47" s="3">
        <f t="shared" si="40"/>
        <v>0</v>
      </c>
      <c r="R47" s="3">
        <f t="shared" si="40"/>
        <v>0.46267458255079436</v>
      </c>
      <c r="S47" s="4">
        <f t="shared" si="8"/>
        <v>368.61747607904761</v>
      </c>
      <c r="T47" s="3">
        <f>IF(ISBLANK(T16),AA47/INDEX(Constants!$B$2:$B$8, MATCH(T$2, Constants!$A$2:$A$8, 0)),T16)</f>
        <v>286.28571428571428</v>
      </c>
      <c r="U47" s="3">
        <f>IF(ISBLANK(U16),AB47/INDEX(Constants!$B$2:$B$8, MATCH(U$2, Constants!$A$2:$A$8, 0)),U16)</f>
        <v>82.331761793333342</v>
      </c>
      <c r="V47" s="3">
        <f>IF(ISBLANK(V16),AC47/INDEX(Constants!$B$2:$B$8, MATCH(V$2, Constants!$A$2:$A$8, 0)),V16)</f>
        <v>0</v>
      </c>
      <c r="W47" s="3">
        <f>IF(ISBLANK(W16),AD47/INDEX(Constants!$B$2:$B$8, MATCH(W$2, Constants!$A$2:$A$8, 0)),W16)</f>
        <v>0</v>
      </c>
      <c r="X47" s="3">
        <f>IF(ISBLANK(X16),AE47/INDEX(Constants!$B$2:$B$8, MATCH(X$2, Constants!$A$2:$A$8, 0)),X16)</f>
        <v>0</v>
      </c>
      <c r="Y47" s="132">
        <f>IF(ISBLANK(Y16),AF47/INDEX(Constants!$B$2:$B$8, MATCH(Y$2, Constants!$A$2:$A$8, 0)),Y16)</f>
        <v>0</v>
      </c>
      <c r="Z47" s="18">
        <f t="shared" si="9"/>
        <v>2127.4976426899998</v>
      </c>
      <c r="AA47" s="1">
        <f t="shared" si="10"/>
        <v>2004</v>
      </c>
      <c r="AB47" s="1">
        <f>IF(ISBLANK($AB16), INDEX('Cities &amp; Towns'!$G$4:$G$259, MATCH($A16, 'Cities &amp; Towns'!$A$4:$A$259, 0)), $AB16)</f>
        <v>123.49764269000001</v>
      </c>
      <c r="AC47" s="1">
        <f t="shared" ref="AC47:AF47" si="41">AC16</f>
        <v>0</v>
      </c>
      <c r="AD47" s="1">
        <f t="shared" si="41"/>
        <v>0</v>
      </c>
      <c r="AE47" s="1">
        <f t="shared" si="41"/>
        <v>0</v>
      </c>
      <c r="AF47" s="1">
        <f t="shared" si="41"/>
        <v>0</v>
      </c>
      <c r="AG47" s="5"/>
      <c r="AI47" s="3">
        <f>INDEX('Cities &amp; Towns'!$Y$4:$Y$259, MATCH($A47, 'Cities &amp; Towns'!$A$4:$A$259, 0))</f>
        <v>70.719531355815676</v>
      </c>
      <c r="AJ47" s="5"/>
      <c r="AL47" s="11" t="str">
        <f t="shared" si="4"/>
        <v/>
      </c>
    </row>
    <row r="48" spans="1:38" outlineLevel="1" x14ac:dyDescent="0.25">
      <c r="A48" s="220" t="s">
        <v>116</v>
      </c>
      <c r="B48" s="38">
        <f>IF(ISBLANK($B17), INDEX('Cities &amp; Towns'!$E$4:$E$259, MATCH($A48, 'Cities &amp; Towns'!$A$4:$A$259, 0)), $B17)</f>
        <v>3446</v>
      </c>
      <c r="C48" s="38">
        <f>IF(ISBLANK($C17), INDEX('Cities &amp; Towns'!$Q$4:$Q$259, MATCH($A48, 'Cities &amp; Towns'!$A$4:$A$259, 0)), $C17)</f>
        <v>18504.615239999999</v>
      </c>
      <c r="D48" s="38">
        <f xml:space="preserve"> IF(ISBLANK($D17), IF(INDEX('Cities &amp; Towns'!$Z$4:$Z$259, MATCH($A48, 'Cities &amp; Towns'!$A$4:$A$259, 0)) = 0, "", INDEX('Cities &amp; Towns'!$Z$4:$Z$259, MATCH($A48, 'Cities &amp; Towns'!$A$4:$A$259, 0))), $D17)</f>
        <v>15581.397000000001</v>
      </c>
      <c r="E48" s="177" cm="1">
        <f t="array" ref="E48">IF(ISBLANK(E17), MAX(0, ($E$3-SUM($E$5:$E$34))*(IF($B$3=0, 0, $B$3*$B48/SUM(IF(ISBLANK(E$5:E$34), B$36:B$65, 0))) + IF($C$3=0, 0, $C$3*$C48/SUM(IF(ISBLANK(E$5:E$34), C$36:C$65, 0))) + IF($D$3=0, 0, $D$3*$D48/SUM(IF(ISBLANK(E$5:E$34), D$36:D$65, 0))) + IF(1-SUM($B$3:$D$3)&lt;=0, 0, ((1-SUM($B$3:$D$3))*$Z48/SUM(IF(ISBLANK(E$5:E$34), Z$36:Z$65, 0)))))), E17)</f>
        <v>13041.106748713562</v>
      </c>
      <c r="F48" s="40">
        <f t="shared" ref="F48:K48" si="42">IF(ISBLANK(F17),F$3,F17)</f>
        <v>0.8</v>
      </c>
      <c r="G48" s="40">
        <f t="shared" si="42"/>
        <v>0.1</v>
      </c>
      <c r="H48" s="40">
        <f t="shared" si="42"/>
        <v>0.05</v>
      </c>
      <c r="I48" s="40">
        <f t="shared" si="42"/>
        <v>0</v>
      </c>
      <c r="J48" s="40">
        <f t="shared" si="42"/>
        <v>0</v>
      </c>
      <c r="K48" s="40">
        <f t="shared" si="42"/>
        <v>0.05</v>
      </c>
      <c r="L48" s="44">
        <f t="shared" si="6"/>
        <v>14.146404486101662</v>
      </c>
      <c r="M48" s="41">
        <f t="shared" ref="M48:R48" si="43">IF(ISBLANK(M17), IF(ISBLANK($L17), MAX(0, (M$3-SUM(M$5:M$34))*(IF($B$3=0, 0, $B$3*$B48/SUM($B$36:$B$65)) + IF($C$3=0, 0, $C$3*$C48/SUM($C$36:$C$65)) + IF($D$3=0, 0, $D$3*$D48/SUM($D$36:$D$65)) + (1-SUM($B$3:$D$3))*IF(SUM(AA$36:AA$65)=0, $Z48/SUM($Z$36:$Z$65), AA48/SUM(AA$36:AA$65)))), $L17*(M$3/$L$3)), M17)</f>
        <v>11</v>
      </c>
      <c r="N48" s="41">
        <f t="shared" si="43"/>
        <v>1.4875334044953423</v>
      </c>
      <c r="O48" s="41">
        <f t="shared" si="43"/>
        <v>1.51</v>
      </c>
      <c r="P48" s="41">
        <f t="shared" si="43"/>
        <v>0</v>
      </c>
      <c r="Q48" s="41">
        <f t="shared" si="43"/>
        <v>0</v>
      </c>
      <c r="R48" s="41">
        <f t="shared" si="43"/>
        <v>0.14887108160631923</v>
      </c>
      <c r="S48" s="44">
        <f t="shared" si="8"/>
        <v>102.1433557452381</v>
      </c>
      <c r="T48" s="41">
        <f>IF(ISBLANK(T17),AA48/INDEX(Constants!$B$2:$B$8, MATCH(T$2, Constants!$A$2:$A$8, 0)),T17)</f>
        <v>77.428571428571431</v>
      </c>
      <c r="U48" s="41">
        <f>IF(ISBLANK(U17),AB48/INDEX(Constants!$B$2:$B$8, MATCH(U$2, Constants!$A$2:$A$8, 0)),U17)</f>
        <v>22.139784316666667</v>
      </c>
      <c r="V48" s="41">
        <f>IF(ISBLANK(V17),AC48/INDEX(Constants!$B$2:$B$8, MATCH(V$2, Constants!$A$2:$A$8, 0)),V17)</f>
        <v>2.5750000000000002</v>
      </c>
      <c r="W48" s="41">
        <f>IF(ISBLANK(W17),AD48/INDEX(Constants!$B$2:$B$8, MATCH(W$2, Constants!$A$2:$A$8, 0)),W17)</f>
        <v>0</v>
      </c>
      <c r="X48" s="41">
        <f>IF(ISBLANK(X17),AE48/INDEX(Constants!$B$2:$B$8, MATCH(X$2, Constants!$A$2:$A$8, 0)),X17)</f>
        <v>0</v>
      </c>
      <c r="Y48" s="41">
        <f>IF(ISBLANK(Y17),AF48/INDEX(Constants!$B$2:$B$8, MATCH(Y$2, Constants!$A$2:$A$8, 0)),Y17)</f>
        <v>0</v>
      </c>
      <c r="Z48" s="39">
        <f t="shared" si="9"/>
        <v>678.20967647500004</v>
      </c>
      <c r="AA48" s="150">
        <f t="shared" si="10"/>
        <v>542</v>
      </c>
      <c r="AB48" s="150">
        <f>IF(ISBLANK($AB17), INDEX('Cities &amp; Towns'!$G$4:$G$259, MATCH($A17, 'Cities &amp; Towns'!$A$4:$A$259, 0)), $AB17)</f>
        <v>33.209676475000002</v>
      </c>
      <c r="AC48" s="150">
        <f t="shared" ref="AC48:AF48" si="44">AC17</f>
        <v>103</v>
      </c>
      <c r="AD48" s="150">
        <f t="shared" si="44"/>
        <v>0</v>
      </c>
      <c r="AE48" s="150">
        <f t="shared" si="44"/>
        <v>0</v>
      </c>
      <c r="AF48" s="150">
        <f t="shared" si="44"/>
        <v>0</v>
      </c>
      <c r="AG48" s="43"/>
      <c r="AH48" s="42"/>
      <c r="AI48" s="41">
        <f>INDEX('Cities &amp; Towns'!$Y$4:$Y$259, MATCH($A48, 'Cities &amp; Towns'!$A$4:$A$259, 0))</f>
        <v>13.282247561847891</v>
      </c>
      <c r="AJ48" s="43"/>
      <c r="AK48" s="42"/>
      <c r="AL48" s="66">
        <f t="shared" si="4"/>
        <v>1</v>
      </c>
    </row>
    <row r="49" spans="1:38" outlineLevel="1" x14ac:dyDescent="0.25">
      <c r="A49" s="221" t="s">
        <v>117</v>
      </c>
      <c r="B49" s="1">
        <f>IF(ISBLANK($B18), INDEX('Cities &amp; Towns'!$E$4:$E$259, MATCH($A49, 'Cities &amp; Towns'!$A$4:$A$259, 0)), $B18)</f>
        <v>2293</v>
      </c>
      <c r="C49" s="1">
        <f>IF(ISBLANK($C18), INDEX('Cities &amp; Towns'!$Q$4:$Q$259, MATCH($A49, 'Cities &amp; Towns'!$A$4:$A$259, 0)), $C18)</f>
        <v>7080.1561199999996</v>
      </c>
      <c r="D49" s="1">
        <f xml:space="preserve"> IF(ISBLANK($D18), IF(INDEX('Cities &amp; Towns'!$Z$4:$Z$259, MATCH($A49, 'Cities &amp; Towns'!$A$4:$A$259, 0)) = 0, "", INDEX('Cities &amp; Towns'!$Z$4:$Z$259, MATCH($A49, 'Cities &amp; Towns'!$A$4:$A$259, 0))), $D18)</f>
        <v>11374.931</v>
      </c>
      <c r="E49" s="178" cm="1">
        <f t="array" ref="E49">IF(ISBLANK(E18), MAX(0, ($E$3-SUM($E$5:$E$34))*(IF($B$3=0, 0, $B$3*$B49/SUM(IF(ISBLANK(E$5:E$34), B$36:B$65, 0))) + IF($C$3=0, 0, $C$3*$C49/SUM(IF(ISBLANK(E$5:E$34), C$36:C$65, 0))) + IF($D$3=0, 0, $D$3*$D49/SUM(IF(ISBLANK(E$5:E$34), D$36:D$65, 0))) + IF(1-SUM($B$3:$D$3)&lt;=0, 0, ((1-SUM($B$3:$D$3))*$Z49/SUM(IF(ISBLANK(E$5:E$34), Z$36:Z$65, 0)))))), E18)</f>
        <v>10831.486956724797</v>
      </c>
      <c r="F49" s="47">
        <f t="shared" ref="F49:K49" si="45">IF(ISBLANK(F18),F$3,F18)</f>
        <v>0.8</v>
      </c>
      <c r="G49" s="47">
        <f t="shared" si="45"/>
        <v>0.1</v>
      </c>
      <c r="H49" s="47">
        <f t="shared" si="45"/>
        <v>0.05</v>
      </c>
      <c r="I49" s="47">
        <f t="shared" si="45"/>
        <v>0</v>
      </c>
      <c r="J49" s="47">
        <f t="shared" si="45"/>
        <v>0</v>
      </c>
      <c r="K49" s="47">
        <f t="shared" si="45"/>
        <v>0.05</v>
      </c>
      <c r="L49" s="4">
        <f t="shared" si="6"/>
        <v>12.336141370785468</v>
      </c>
      <c r="M49" s="3">
        <f t="shared" ref="M49:R49" si="46">IF(ISBLANK(M18), IF(ISBLANK($L18), MAX(0, (M$3-SUM(M$5:M$34))*(IF($B$3=0, 0, $B$3*$B49/SUM($B$36:$B$65)) + IF($C$3=0, 0, $C$3*$C49/SUM($C$36:$C$65)) + IF($D$3=0, 0, $D$3*$D49/SUM($D$36:$D$65)) + (1-SUM($B$3:$D$3))*IF(SUM(AA$36:AA$65)=0, $Z49/SUM($Z$36:$Z$65), AA49/SUM(AA$36:AA$65)))), $L18*(M$3/$L$3)), M18)</f>
        <v>10.850757869133913</v>
      </c>
      <c r="N49" s="3">
        <f t="shared" si="46"/>
        <v>1.1805381383233782</v>
      </c>
      <c r="O49" s="3">
        <f t="shared" si="46"/>
        <v>0.18119825195003902</v>
      </c>
      <c r="P49" s="3">
        <f t="shared" si="46"/>
        <v>0</v>
      </c>
      <c r="Q49" s="3">
        <f t="shared" si="46"/>
        <v>0</v>
      </c>
      <c r="R49" s="3">
        <f t="shared" si="46"/>
        <v>0.12364711137813696</v>
      </c>
      <c r="S49" s="4">
        <f t="shared" si="8"/>
        <v>156.77471695</v>
      </c>
      <c r="T49" s="3">
        <f>IF(ISBLANK(T18),AA49/INDEX(Constants!$B$2:$B$8, MATCH(T$2, Constants!$A$2:$A$8, 0)),T18)</f>
        <v>134</v>
      </c>
      <c r="U49" s="3">
        <f>IF(ISBLANK(U18),AB49/INDEX(Constants!$B$2:$B$8, MATCH(U$2, Constants!$A$2:$A$8, 0)),U18)</f>
        <v>21.149716950000002</v>
      </c>
      <c r="V49" s="3">
        <f>IF(ISBLANK(V18),AC49/INDEX(Constants!$B$2:$B$8, MATCH(V$2, Constants!$A$2:$A$8, 0)),V18)</f>
        <v>1.625</v>
      </c>
      <c r="W49" s="3">
        <f>IF(ISBLANK(W18),AD49/INDEX(Constants!$B$2:$B$8, MATCH(W$2, Constants!$A$2:$A$8, 0)),W18)</f>
        <v>0</v>
      </c>
      <c r="X49" s="3">
        <f>IF(ISBLANK(X18),AE49/INDEX(Constants!$B$2:$B$8, MATCH(X$2, Constants!$A$2:$A$8, 0)),X18)</f>
        <v>0</v>
      </c>
      <c r="Y49" s="132">
        <f>IF(ISBLANK(Y18),AF49/INDEX(Constants!$B$2:$B$8, MATCH(Y$2, Constants!$A$2:$A$8, 0)),Y18)</f>
        <v>0</v>
      </c>
      <c r="Z49" s="18">
        <f t="shared" si="9"/>
        <v>1034.724575425</v>
      </c>
      <c r="AA49" s="1">
        <f t="shared" si="10"/>
        <v>938</v>
      </c>
      <c r="AB49" s="1">
        <f>IF(ISBLANK($AB18), INDEX('Cities &amp; Towns'!$G$4:$G$259, MATCH($A18, 'Cities &amp; Towns'!$A$4:$A$259, 0)), $AB18)</f>
        <v>31.724575425000001</v>
      </c>
      <c r="AC49" s="1">
        <f t="shared" ref="AC49:AF49" si="47">AC18</f>
        <v>65</v>
      </c>
      <c r="AD49" s="1">
        <f t="shared" si="47"/>
        <v>0</v>
      </c>
      <c r="AE49" s="1">
        <f t="shared" si="47"/>
        <v>0</v>
      </c>
      <c r="AF49" s="1">
        <f t="shared" si="47"/>
        <v>0</v>
      </c>
      <c r="AG49" s="5"/>
      <c r="AI49" s="3">
        <f>INDEX('Cities &amp; Towns'!$Y$4:$Y$259, MATCH($A49, 'Cities &amp; Towns'!$A$4:$A$259, 0))</f>
        <v>9.0572836727353305</v>
      </c>
      <c r="AJ49" s="5"/>
      <c r="AL49" s="11">
        <f t="shared" si="4"/>
        <v>1</v>
      </c>
    </row>
    <row r="50" spans="1:38" outlineLevel="1" x14ac:dyDescent="0.25">
      <c r="A50" s="220" t="s">
        <v>118</v>
      </c>
      <c r="B50" s="38">
        <f>IF(ISBLANK($B19), INDEX('Cities &amp; Towns'!$E$4:$E$259, MATCH($A50, 'Cities &amp; Towns'!$A$4:$A$259, 0)), $B19)</f>
        <v>3612</v>
      </c>
      <c r="C50" s="38">
        <f>IF(ISBLANK($C19), INDEX('Cities &amp; Towns'!$Q$4:$Q$259, MATCH($A50, 'Cities &amp; Towns'!$A$4:$A$259, 0)), $C19)</f>
        <v>4577.9234399999978</v>
      </c>
      <c r="D50" s="38">
        <f xml:space="preserve"> IF(ISBLANK($D19), IF(INDEX('Cities &amp; Towns'!$Z$4:$Z$259, MATCH($A50, 'Cities &amp; Towns'!$A$4:$A$259, 0)) = 0, "", INDEX('Cities &amp; Towns'!$Z$4:$Z$259, MATCH($A50, 'Cities &amp; Towns'!$A$4:$A$259, 0))), $D19)</f>
        <v>17518.637999999999</v>
      </c>
      <c r="E50" s="177" cm="1">
        <f t="array" ref="E50">IF(ISBLANK(E19), MAX(0, ($E$3-SUM($E$5:$E$34))*(IF($B$3=0, 0, $B$3*$B50/SUM(IF(ISBLANK(E$5:E$34), B$36:B$65, 0))) + IF($C$3=0, 0, $C$3*$C50/SUM(IF(ISBLANK(E$5:E$34), C$36:C$65, 0))) + IF($D$3=0, 0, $D$3*$D50/SUM(IF(ISBLANK(E$5:E$34), D$36:D$65, 0))) + IF(1-SUM($B$3:$D$3)&lt;=0, 0, ((1-SUM($B$3:$D$3))*$Z50/SUM(IF(ISBLANK(E$5:E$34), Z$36:Z$65, 0)))))), E19)</f>
        <v>13449.923470928039</v>
      </c>
      <c r="F50" s="40">
        <f t="shared" ref="F50:K50" si="48">IF(ISBLANK(F19),F$3,F19)</f>
        <v>0.8</v>
      </c>
      <c r="G50" s="40">
        <f t="shared" si="48"/>
        <v>0.1</v>
      </c>
      <c r="H50" s="40">
        <f t="shared" si="48"/>
        <v>0.05</v>
      </c>
      <c r="I50" s="40">
        <f t="shared" si="48"/>
        <v>0</v>
      </c>
      <c r="J50" s="40">
        <f t="shared" si="48"/>
        <v>0</v>
      </c>
      <c r="K50" s="40">
        <f t="shared" si="48"/>
        <v>0.05</v>
      </c>
      <c r="L50" s="44">
        <f t="shared" si="6"/>
        <v>12.445866384901771</v>
      </c>
      <c r="M50" s="41">
        <f t="shared" ref="M50:R50" si="49">IF(ISBLANK(M19), IF(ISBLANK($L19), MAX(0, (M$3-SUM(M$5:M$34))*(IF($B$3=0, 0, $B$3*$B50/SUM($B$36:$B$65)) + IF($C$3=0, 0, $C$3*$C50/SUM($C$36:$C$65)) + IF($D$3=0, 0, $D$3*$D50/SUM($D$36:$D$65)) + (1-SUM($B$3:$D$3))*IF(SUM(AA$36:AA$65)=0, $Z50/SUM($Z$36:$Z$65), AA50/SUM(AA$36:AA$65)))), $L19*(M$3/$L$3)), M19)</f>
        <v>10.799718370085989</v>
      </c>
      <c r="N50" s="41">
        <f t="shared" si="49"/>
        <v>1.4926100756499361</v>
      </c>
      <c r="O50" s="41">
        <f t="shared" si="49"/>
        <v>0</v>
      </c>
      <c r="P50" s="41">
        <f t="shared" si="49"/>
        <v>0</v>
      </c>
      <c r="Q50" s="41">
        <f t="shared" si="49"/>
        <v>0</v>
      </c>
      <c r="R50" s="41">
        <f t="shared" si="49"/>
        <v>0.15353793916584521</v>
      </c>
      <c r="S50" s="44">
        <f t="shared" si="8"/>
        <v>109.53729940142857</v>
      </c>
      <c r="T50" s="41">
        <f>IF(ISBLANK(T19),AA50/INDEX(Constants!$B$2:$B$8, MATCH(T$2, Constants!$A$2:$A$8, 0)),T19)</f>
        <v>88.571428571428569</v>
      </c>
      <c r="U50" s="41">
        <f>IF(ISBLANK(U19),AB50/INDEX(Constants!$B$2:$B$8, MATCH(U$2, Constants!$A$2:$A$8, 0)),U19)</f>
        <v>20.96587083</v>
      </c>
      <c r="V50" s="41">
        <f>IF(ISBLANK(V19),AC50/INDEX(Constants!$B$2:$B$8, MATCH(V$2, Constants!$A$2:$A$8, 0)),V19)</f>
        <v>0</v>
      </c>
      <c r="W50" s="41">
        <f>IF(ISBLANK(W19),AD50/INDEX(Constants!$B$2:$B$8, MATCH(W$2, Constants!$A$2:$A$8, 0)),W19)</f>
        <v>0</v>
      </c>
      <c r="X50" s="41">
        <f>IF(ISBLANK(X19),AE50/INDEX(Constants!$B$2:$B$8, MATCH(X$2, Constants!$A$2:$A$8, 0)),X19)</f>
        <v>0</v>
      </c>
      <c r="Y50" s="41">
        <f>IF(ISBLANK(Y19),AF50/INDEX(Constants!$B$2:$B$8, MATCH(Y$2, Constants!$A$2:$A$8, 0)),Y19)</f>
        <v>0</v>
      </c>
      <c r="Z50" s="39">
        <f t="shared" si="9"/>
        <v>651.44880624500001</v>
      </c>
      <c r="AA50" s="150">
        <f t="shared" si="10"/>
        <v>620</v>
      </c>
      <c r="AB50" s="150">
        <f>IF(ISBLANK($AB19), INDEX('Cities &amp; Towns'!$G$4:$G$259, MATCH($A19, 'Cities &amp; Towns'!$A$4:$A$259, 0)), $AB19)</f>
        <v>31.448806245</v>
      </c>
      <c r="AC50" s="150">
        <f t="shared" ref="AC50:AF50" si="50">AC19</f>
        <v>0</v>
      </c>
      <c r="AD50" s="150">
        <f t="shared" si="50"/>
        <v>0</v>
      </c>
      <c r="AE50" s="150">
        <f t="shared" si="50"/>
        <v>0</v>
      </c>
      <c r="AF50" s="150">
        <f t="shared" si="50"/>
        <v>0</v>
      </c>
      <c r="AG50" s="43"/>
      <c r="AH50" s="42"/>
      <c r="AI50" s="41">
        <f>INDEX('Cities &amp; Towns'!$Y$4:$Y$259, MATCH($A50, 'Cities &amp; Towns'!$A$4:$A$259, 0))</f>
        <v>5.2687777683541537</v>
      </c>
      <c r="AJ50" s="43"/>
      <c r="AK50" s="42"/>
      <c r="AL50" s="66">
        <f t="shared" si="4"/>
        <v>1</v>
      </c>
    </row>
    <row r="51" spans="1:38" outlineLevel="1" x14ac:dyDescent="0.25">
      <c r="A51" s="221" t="s">
        <v>119</v>
      </c>
      <c r="B51" s="1">
        <f>IF(ISBLANK($B20), INDEX('Cities &amp; Towns'!$E$4:$E$259, MATCH($A51, 'Cities &amp; Towns'!$A$4:$A$259, 0)), $B20)</f>
        <v>504</v>
      </c>
      <c r="C51" s="1">
        <f>IF(ISBLANK($C20), INDEX('Cities &amp; Towns'!$Q$4:$Q$259, MATCH($A51, 'Cities &amp; Towns'!$A$4:$A$259, 0)), $C20)</f>
        <v>236.36231999999995</v>
      </c>
      <c r="D51" s="1">
        <f xml:space="preserve"> IF(ISBLANK($D20), IF(INDEX('Cities &amp; Towns'!$Z$4:$Z$259, MATCH($A51, 'Cities &amp; Towns'!$A$4:$A$259, 0)) = 0, "", INDEX('Cities &amp; Towns'!$Z$4:$Z$259, MATCH($A51, 'Cities &amp; Towns'!$A$4:$A$259, 0))), $D20)</f>
        <v>3959.1669999999999</v>
      </c>
      <c r="E51" s="178" cm="1">
        <f t="array" ref="E51">IF(ISBLANK(E20), MAX(0, ($E$3-SUM($E$5:$E$34))*(IF($B$3=0, 0, $B$3*$B51/SUM(IF(ISBLANK(E$5:E$34), B$36:B$65, 0))) + IF($C$3=0, 0, $C$3*$C51/SUM(IF(ISBLANK(E$5:E$34), C$36:C$65, 0))) + IF($D$3=0, 0, $D$3*$D51/SUM(IF(ISBLANK(E$5:E$34), D$36:D$65, 0))) + IF(1-SUM($B$3:$D$3)&lt;=0, 0, ((1-SUM($B$3:$D$3))*$Z51/SUM(IF(ISBLANK(E$5:E$34), Z$36:Z$65, 0)))))), E20)</f>
        <v>1930.0058165661844</v>
      </c>
      <c r="F51" s="14">
        <f t="shared" ref="F51:K51" si="51">IF(ISBLANK(F20),F$3,F20)</f>
        <v>0.8</v>
      </c>
      <c r="G51" s="14">
        <f t="shared" si="51"/>
        <v>0.1</v>
      </c>
      <c r="H51" s="14">
        <f t="shared" si="51"/>
        <v>0.05</v>
      </c>
      <c r="I51" s="14">
        <f t="shared" si="51"/>
        <v>0</v>
      </c>
      <c r="J51" s="14">
        <f t="shared" si="51"/>
        <v>0</v>
      </c>
      <c r="K51" s="14">
        <f t="shared" si="51"/>
        <v>0.05</v>
      </c>
      <c r="L51" s="4">
        <f t="shared" si="6"/>
        <v>1.788254426181848</v>
      </c>
      <c r="M51" s="3">
        <f t="shared" ref="M51:R51" si="52">IF(ISBLANK(M20), IF(ISBLANK($L20), MAX(0, (M$3-SUM(M$5:M$34))*(IF($B$3=0, 0, $B$3*$B51/SUM($B$36:$B$65)) + IF($C$3=0, 0, $C$3*$C51/SUM($C$36:$C$65)) + IF($D$3=0, 0, $D$3*$D51/SUM($D$36:$D$65)) + (1-SUM($B$3:$D$3))*IF(SUM(AA$36:AA$65)=0, $Z51/SUM($Z$36:$Z$65), AA51/SUM(AA$36:AA$65)))), $L20*(M$3/$L$3)), M20)</f>
        <v>1.4591558851850228</v>
      </c>
      <c r="N51" s="3">
        <f t="shared" si="52"/>
        <v>0.26458305486851186</v>
      </c>
      <c r="O51" s="3">
        <f t="shared" si="52"/>
        <v>4.2483456258836608E-2</v>
      </c>
      <c r="P51" s="3">
        <f t="shared" si="52"/>
        <v>0</v>
      </c>
      <c r="Q51" s="3">
        <f t="shared" si="52"/>
        <v>0</v>
      </c>
      <c r="R51" s="3">
        <f t="shared" si="52"/>
        <v>2.2032029869476992E-2</v>
      </c>
      <c r="S51" s="4">
        <f t="shared" si="8"/>
        <v>16.701431031904761</v>
      </c>
      <c r="T51" s="3">
        <f>IF(ISBLANK(T20),AA51/INDEX(Constants!$B$2:$B$8, MATCH(T$2, Constants!$A$2:$A$8, 0)),T20)</f>
        <v>11.428571428571429</v>
      </c>
      <c r="U51" s="3">
        <f>IF(ISBLANK(U20),AB51/INDEX(Constants!$B$2:$B$8, MATCH(U$2, Constants!$A$2:$A$8, 0)),U20)</f>
        <v>4.8203596033333334</v>
      </c>
      <c r="V51" s="3">
        <f>IF(ISBLANK(V20),AC51/INDEX(Constants!$B$2:$B$8, MATCH(V$2, Constants!$A$2:$A$8, 0)),V20)</f>
        <v>0.45250000000000001</v>
      </c>
      <c r="W51" s="3">
        <f>IF(ISBLANK(W20),AD51/INDEX(Constants!$B$2:$B$8, MATCH(W$2, Constants!$A$2:$A$8, 0)),W20)</f>
        <v>0</v>
      </c>
      <c r="X51" s="3">
        <f>IF(ISBLANK(X20),AE51/INDEX(Constants!$B$2:$B$8, MATCH(X$2, Constants!$A$2:$A$8, 0)),X20)</f>
        <v>0</v>
      </c>
      <c r="Y51" s="132">
        <f>IF(ISBLANK(Y20),AF51/INDEX(Constants!$B$2:$B$8, MATCH(Y$2, Constants!$A$2:$A$8, 0)),Y20)</f>
        <v>0</v>
      </c>
      <c r="Z51" s="18">
        <f t="shared" si="9"/>
        <v>105.330539405</v>
      </c>
      <c r="AA51" s="1">
        <f t="shared" si="10"/>
        <v>80</v>
      </c>
      <c r="AB51" s="1">
        <f>IF(ISBLANK($AB20), INDEX('Cities &amp; Towns'!$G$4:$G$259, MATCH($A20, 'Cities &amp; Towns'!$A$4:$A$259, 0)), $AB20)</f>
        <v>7.230539405</v>
      </c>
      <c r="AC51" s="1">
        <f t="shared" ref="AC51:AF51" si="53">AC20</f>
        <v>18.100000000000001</v>
      </c>
      <c r="AD51" s="1">
        <f t="shared" si="53"/>
        <v>0</v>
      </c>
      <c r="AE51" s="1">
        <f t="shared" si="53"/>
        <v>0</v>
      </c>
      <c r="AF51" s="1">
        <f t="shared" si="53"/>
        <v>0</v>
      </c>
      <c r="AG51" s="5"/>
      <c r="AI51" s="3">
        <f>INDEX('Cities &amp; Towns'!$Y$4:$Y$259, MATCH($A51, 'Cities &amp; Towns'!$A$4:$A$259, 0))</f>
        <v>2.115348329058834</v>
      </c>
      <c r="AJ51" s="5"/>
      <c r="AL51" s="11" t="str">
        <f t="shared" si="4"/>
        <v/>
      </c>
    </row>
    <row r="52" spans="1:38" outlineLevel="1" x14ac:dyDescent="0.25">
      <c r="A52" s="220" t="s">
        <v>120</v>
      </c>
      <c r="B52" s="38">
        <f>IF(ISBLANK($B21), INDEX('Cities &amp; Towns'!$E$4:$E$259, MATCH($A52, 'Cities &amp; Towns'!$A$4:$A$259, 0)), $B21)</f>
        <v>641</v>
      </c>
      <c r="C52" s="38">
        <f>IF(ISBLANK($C21), INDEX('Cities &amp; Towns'!$Q$4:$Q$259, MATCH($A52, 'Cities &amp; Towns'!$A$4:$A$259, 0)), $C21)</f>
        <v>382.58423999999997</v>
      </c>
      <c r="D52" s="38">
        <f xml:space="preserve"> IF(ISBLANK($D21), IF(INDEX('Cities &amp; Towns'!$Z$4:$Z$259, MATCH($A52, 'Cities &amp; Towns'!$A$4:$A$259, 0)) = 0, "", INDEX('Cities &amp; Towns'!$Z$4:$Z$259, MATCH($A52, 'Cities &amp; Towns'!$A$4:$A$259, 0))), $D21)</f>
        <v>6457.1</v>
      </c>
      <c r="E52" s="177" cm="1">
        <f t="array" ref="E52">IF(ISBLANK(E21), MAX(0, ($E$3-SUM($E$5:$E$34))*(IF($B$3=0, 0, $B$3*$B52/SUM(IF(ISBLANK(E$5:E$34), B$36:B$65, 0))) + IF($C$3=0, 0, $C$3*$C52/SUM(IF(ISBLANK(E$5:E$34), C$36:C$65, 0))) + IF($D$3=0, 0, $D$3*$D52/SUM(IF(ISBLANK(E$5:E$34), D$36:D$65, 0))) + IF(1-SUM($B$3:$D$3)&lt;=0, 0, ((1-SUM($B$3:$D$3))*$Z52/SUM(IF(ISBLANK(E$5:E$34), Z$36:Z$65, 0)))))), E21)</f>
        <v>3207.7310541514062</v>
      </c>
      <c r="F52" s="40">
        <f t="shared" ref="F52:K52" si="54">IF(ISBLANK(F21),F$3,F21)</f>
        <v>0.8</v>
      </c>
      <c r="G52" s="40">
        <f t="shared" si="54"/>
        <v>0.1</v>
      </c>
      <c r="H52" s="40">
        <f t="shared" si="54"/>
        <v>0.05</v>
      </c>
      <c r="I52" s="40">
        <f t="shared" si="54"/>
        <v>0</v>
      </c>
      <c r="J52" s="40">
        <f t="shared" si="54"/>
        <v>0</v>
      </c>
      <c r="K52" s="40">
        <f t="shared" si="54"/>
        <v>0.05</v>
      </c>
      <c r="L52" s="44">
        <f t="shared" si="6"/>
        <v>2.6008561253914633</v>
      </c>
      <c r="M52" s="41">
        <f t="shared" ref="M52:R52" si="55">IF(ISBLANK(M21), IF(ISBLANK($L21), MAX(0, (M$3-SUM(M$5:M$34))*(IF($B$3=0, 0, $B$3*$B52/SUM($B$36:$B$65)) + IF($C$3=0, 0, $C$3*$C52/SUM($C$36:$C$65)) + IF($D$3=0, 0, $D$3*$D52/SUM($D$36:$D$65)) + (1-SUM($B$3:$D$3))*IF(SUM(AA$36:AA$65)=0, $Z52/SUM($Z$36:$Z$65), AA52/SUM(AA$36:AA$65)))), $L21*(M$3/$L$3)), M21)</f>
        <v>2.0337642868978234</v>
      </c>
      <c r="N52" s="41">
        <f t="shared" si="55"/>
        <v>0.35176362648998349</v>
      </c>
      <c r="O52" s="41">
        <f t="shared" si="55"/>
        <v>0.17871027759553507</v>
      </c>
      <c r="P52" s="41">
        <f t="shared" si="55"/>
        <v>0</v>
      </c>
      <c r="Q52" s="41">
        <f t="shared" si="55"/>
        <v>0</v>
      </c>
      <c r="R52" s="41">
        <f t="shared" si="55"/>
        <v>3.6617934408121076E-2</v>
      </c>
      <c r="S52" s="44">
        <f t="shared" si="8"/>
        <v>29.694159240000001</v>
      </c>
      <c r="T52" s="41">
        <f>IF(ISBLANK(T21),AA52/INDEX(Constants!$B$2:$B$8, MATCH(T$2, Constants!$A$2:$A$8, 0)),T21)</f>
        <v>18</v>
      </c>
      <c r="U52" s="41">
        <f>IF(ISBLANK(U21),AB52/INDEX(Constants!$B$2:$B$8, MATCH(U$2, Constants!$A$2:$A$8, 0)),U21)</f>
        <v>6.6441592400000005</v>
      </c>
      <c r="V52" s="41">
        <f>IF(ISBLANK(V21),AC52/INDEX(Constants!$B$2:$B$8, MATCH(V$2, Constants!$A$2:$A$8, 0)),V21)</f>
        <v>5.05</v>
      </c>
      <c r="W52" s="41">
        <f>IF(ISBLANK(W21),AD52/INDEX(Constants!$B$2:$B$8, MATCH(W$2, Constants!$A$2:$A$8, 0)),W21)</f>
        <v>0</v>
      </c>
      <c r="X52" s="41">
        <f>IF(ISBLANK(X21),AE52/INDEX(Constants!$B$2:$B$8, MATCH(X$2, Constants!$A$2:$A$8, 0)),X21)</f>
        <v>0</v>
      </c>
      <c r="Y52" s="41">
        <f>IF(ISBLANK(Y21),AF52/INDEX(Constants!$B$2:$B$8, MATCH(Y$2, Constants!$A$2:$A$8, 0)),Y21)</f>
        <v>0</v>
      </c>
      <c r="Z52" s="39">
        <f t="shared" si="9"/>
        <v>337.96623885999998</v>
      </c>
      <c r="AA52" s="150">
        <f t="shared" si="10"/>
        <v>126</v>
      </c>
      <c r="AB52" s="150">
        <f>IF(ISBLANK($AB21), INDEX('Cities &amp; Towns'!$G$4:$G$259, MATCH($A21, 'Cities &amp; Towns'!$A$4:$A$259, 0)), $AB21)</f>
        <v>9.9662388600000007</v>
      </c>
      <c r="AC52" s="150">
        <f t="shared" ref="AC52:AF52" si="56">AC21</f>
        <v>202</v>
      </c>
      <c r="AD52" s="150">
        <f t="shared" si="56"/>
        <v>0</v>
      </c>
      <c r="AE52" s="150">
        <f t="shared" si="56"/>
        <v>0</v>
      </c>
      <c r="AF52" s="150">
        <f t="shared" si="56"/>
        <v>0</v>
      </c>
      <c r="AG52" s="43"/>
      <c r="AH52" s="42"/>
      <c r="AI52" s="41">
        <f>INDEX('Cities &amp; Towns'!$Y$4:$Y$259, MATCH($A52, 'Cities &amp; Towns'!$A$4:$A$259, 0))</f>
        <v>10.62743783054405</v>
      </c>
      <c r="AJ52" s="43"/>
      <c r="AK52" s="42"/>
      <c r="AL52" s="66" t="str">
        <f t="shared" si="4"/>
        <v/>
      </c>
    </row>
    <row r="53" spans="1:38" outlineLevel="1" x14ac:dyDescent="0.25">
      <c r="A53" s="221" t="s">
        <v>121</v>
      </c>
      <c r="B53" s="1">
        <f>IF(ISBLANK($B22), INDEX('Cities &amp; Towns'!$E$4:$E$259, MATCH($A53, 'Cities &amp; Towns'!$A$4:$A$259, 0)), $B22)</f>
        <v>916</v>
      </c>
      <c r="C53" s="1">
        <f>IF(ISBLANK($C22), INDEX('Cities &amp; Towns'!$Q$4:$Q$259, MATCH($A53, 'Cities &amp; Towns'!$A$4:$A$259, 0)), $C22)</f>
        <v>805.99446000000012</v>
      </c>
      <c r="D53" s="1">
        <f xml:space="preserve"> IF(ISBLANK($D22), IF(INDEX('Cities &amp; Towns'!$Z$4:$Z$259, MATCH($A53, 'Cities &amp; Towns'!$A$4:$A$259, 0)) = 0, "", INDEX('Cities &amp; Towns'!$Z$4:$Z$259, MATCH($A53, 'Cities &amp; Towns'!$A$4:$A$259, 0))), $D22)</f>
        <v>5675.2079999999996</v>
      </c>
      <c r="E53" s="178" cm="1">
        <f t="array" ref="E53">IF(ISBLANK(E22), MAX(0, ($E$3-SUM($E$5:$E$34))*(IF($B$3=0, 0, $B$3*$B53/SUM(IF(ISBLANK(E$5:E$34), B$36:B$65, 0))) + IF($C$3=0, 0, $C$3*$C53/SUM(IF(ISBLANK(E$5:E$34), C$36:C$65, 0))) + IF($D$3=0, 0, $D$3*$D53/SUM(IF(ISBLANK(E$5:E$34), D$36:D$65, 0))) + IF(1-SUM($B$3:$D$3)&lt;=0, 0, ((1-SUM($B$3:$D$3))*$Z53/SUM(IF(ISBLANK(E$5:E$34), Z$36:Z$65, 0)))))), E22)</f>
        <v>3553.3309483444718</v>
      </c>
      <c r="F53" s="14">
        <f t="shared" ref="F53:K53" si="57">IF(ISBLANK(F22),F$3,F22)</f>
        <v>0.8</v>
      </c>
      <c r="G53" s="14">
        <f t="shared" si="57"/>
        <v>0.1</v>
      </c>
      <c r="H53" s="14">
        <f t="shared" si="57"/>
        <v>0.05</v>
      </c>
      <c r="I53" s="14">
        <f t="shared" si="57"/>
        <v>0</v>
      </c>
      <c r="J53" s="14">
        <f t="shared" si="57"/>
        <v>0</v>
      </c>
      <c r="K53" s="14">
        <f t="shared" si="57"/>
        <v>0.05</v>
      </c>
      <c r="L53" s="4">
        <f t="shared" si="6"/>
        <v>3.1760456134147699</v>
      </c>
      <c r="M53" s="3">
        <f t="shared" ref="M53:R53" si="58">IF(ISBLANK(M22), IF(ISBLANK($L22), MAX(0, (M$3-SUM(M$5:M$34))*(IF($B$3=0, 0, $B$3*$B53/SUM($B$36:$B$65)) + IF($C$3=0, 0, $C$3*$C53/SUM($C$36:$C$65)) + IF($D$3=0, 0, $D$3*$D53/SUM($D$36:$D$65)) + (1-SUM($B$3:$D$3))*IF(SUM(AA$36:AA$65)=0, $Z53/SUM($Z$36:$Z$65), AA53/SUM(AA$36:AA$65)))), $L22*(M$3/$L$3)), M22)</f>
        <v>2.5463157022179677</v>
      </c>
      <c r="N53" s="3">
        <f t="shared" si="58"/>
        <v>0.49377056293000415</v>
      </c>
      <c r="O53" s="3">
        <f t="shared" si="58"/>
        <v>9.539620958706703E-2</v>
      </c>
      <c r="P53" s="3">
        <f t="shared" si="58"/>
        <v>0</v>
      </c>
      <c r="Q53" s="3">
        <f t="shared" si="58"/>
        <v>0</v>
      </c>
      <c r="R53" s="3">
        <f t="shared" si="58"/>
        <v>4.0563138679731416E-2</v>
      </c>
      <c r="S53" s="4">
        <f t="shared" si="8"/>
        <v>29.384227500952385</v>
      </c>
      <c r="T53" s="3">
        <f>IF(ISBLANK(T22),AA53/INDEX(Constants!$B$2:$B$8, MATCH(T$2, Constants!$A$2:$A$8, 0)),T22)</f>
        <v>18.714285714285715</v>
      </c>
      <c r="U53" s="3">
        <f>IF(ISBLANK(U22),AB53/INDEX(Constants!$B$2:$B$8, MATCH(U$2, Constants!$A$2:$A$8, 0)),U22)</f>
        <v>9.1949417866666661</v>
      </c>
      <c r="V53" s="3">
        <f>IF(ISBLANK(V22),AC53/INDEX(Constants!$B$2:$B$8, MATCH(V$2, Constants!$A$2:$A$8, 0)),V22)</f>
        <v>1.4750000000000001</v>
      </c>
      <c r="W53" s="3">
        <f>IF(ISBLANK(W22),AD53/INDEX(Constants!$B$2:$B$8, MATCH(W$2, Constants!$A$2:$A$8, 0)),W22)</f>
        <v>0</v>
      </c>
      <c r="X53" s="3">
        <f>IF(ISBLANK(X22),AE53/INDEX(Constants!$B$2:$B$8, MATCH(X$2, Constants!$A$2:$A$8, 0)),X22)</f>
        <v>0</v>
      </c>
      <c r="Y53" s="132">
        <f>IF(ISBLANK(Y22),AF53/INDEX(Constants!$B$2:$B$8, MATCH(Y$2, Constants!$A$2:$A$8, 0)),Y22)</f>
        <v>0</v>
      </c>
      <c r="Z53" s="18">
        <f t="shared" si="9"/>
        <v>203.79241268000001</v>
      </c>
      <c r="AA53" s="1">
        <f t="shared" si="10"/>
        <v>131</v>
      </c>
      <c r="AB53" s="1">
        <f>IF(ISBLANK($AB22), INDEX('Cities &amp; Towns'!$G$4:$G$259, MATCH($A22, 'Cities &amp; Towns'!$A$4:$A$259, 0)), $AB22)</f>
        <v>13.79241268</v>
      </c>
      <c r="AC53" s="1">
        <f t="shared" ref="AC53:AF53" si="59">AC22</f>
        <v>59</v>
      </c>
      <c r="AD53" s="1">
        <f t="shared" si="59"/>
        <v>0</v>
      </c>
      <c r="AE53" s="1">
        <f t="shared" si="59"/>
        <v>0</v>
      </c>
      <c r="AF53" s="1">
        <f t="shared" si="59"/>
        <v>0</v>
      </c>
      <c r="AG53" s="5"/>
      <c r="AI53" s="3">
        <f>INDEX('Cities &amp; Towns'!$Y$4:$Y$259, MATCH($A53, 'Cities &amp; Towns'!$A$4:$A$259, 0))</f>
        <v>9.0481566854890563</v>
      </c>
      <c r="AJ53" s="5"/>
      <c r="AL53" s="11" t="str">
        <f t="shared" si="4"/>
        <v/>
      </c>
    </row>
    <row r="54" spans="1:38" outlineLevel="1" x14ac:dyDescent="0.25">
      <c r="A54" s="220" t="s">
        <v>122</v>
      </c>
      <c r="B54" s="38">
        <f>IF(ISBLANK($B23), INDEX('Cities &amp; Towns'!$E$4:$E$259, MATCH($A54, 'Cities &amp; Towns'!$A$4:$A$259, 0)), $B23)</f>
        <v>4774</v>
      </c>
      <c r="C54" s="38">
        <f>IF(ISBLANK($C23), INDEX('Cities &amp; Towns'!$Q$4:$Q$259, MATCH($A54, 'Cities &amp; Towns'!$A$4:$A$259, 0)), $C23)</f>
        <v>8402.6051400000033</v>
      </c>
      <c r="D54" s="38">
        <f xml:space="preserve"> IF(ISBLANK($D23), IF(INDEX('Cities &amp; Towns'!$Z$4:$Z$259, MATCH($A54, 'Cities &amp; Towns'!$A$4:$A$259, 0)) = 0, "", INDEX('Cities &amp; Towns'!$Z$4:$Z$259, MATCH($A54, 'Cities &amp; Towns'!$A$4:$A$259, 0))), $D23)</f>
        <v>48721.112000000001</v>
      </c>
      <c r="E54" s="177" cm="1">
        <f t="array" ref="E54">IF(ISBLANK(E23), MAX(0, ($E$3-SUM($E$5:$E$34))*(IF($B$3=0, 0, $B$3*$B54/SUM(IF(ISBLANK(E$5:E$34), B$36:B$65, 0))) + IF($C$3=0, 0, $C$3*$C54/SUM(IF(ISBLANK(E$5:E$34), C$36:C$65, 0))) + IF($D$3=0, 0, $D$3*$D54/SUM(IF(ISBLANK(E$5:E$34), D$36:D$65, 0))) + IF(1-SUM($B$3:$D$3)&lt;=0, 0, ((1-SUM($B$3:$D$3))*$Z54/SUM(IF(ISBLANK(E$5:E$34), Z$36:Z$65, 0)))))), E23)</f>
        <v>18510.430903711171</v>
      </c>
      <c r="F54" s="40">
        <f t="shared" ref="F54:K54" si="60">IF(ISBLANK(F23),F$3,F23)</f>
        <v>0.8</v>
      </c>
      <c r="G54" s="40">
        <f t="shared" si="60"/>
        <v>0.1</v>
      </c>
      <c r="H54" s="40">
        <f t="shared" si="60"/>
        <v>0.05</v>
      </c>
      <c r="I54" s="40">
        <f t="shared" si="60"/>
        <v>0</v>
      </c>
      <c r="J54" s="40">
        <f t="shared" si="60"/>
        <v>0</v>
      </c>
      <c r="K54" s="40">
        <f t="shared" si="60"/>
        <v>0.05</v>
      </c>
      <c r="L54" s="44">
        <f t="shared" si="6"/>
        <v>18.380547546849279</v>
      </c>
      <c r="M54" s="41">
        <f t="shared" ref="M54:R54" si="61">IF(ISBLANK(M23), IF(ISBLANK($L23), MAX(0, (M$3-SUM(M$5:M$34))*(IF($B$3=0, 0, $B$3*$B54/SUM($B$36:$B$65)) + IF($C$3=0, 0, $C$3*$C54/SUM($C$36:$C$65)) + IF($D$3=0, 0, $D$3*$D54/SUM($D$36:$D$65)) + (1-SUM($B$3:$D$3))*IF(SUM(AA$36:AA$65)=0, $Z54/SUM($Z$36:$Z$65), AA54/SUM(AA$36:AA$65)))), $L23*(M$3/$L$3)), M23)</f>
        <v>15.400724223634972</v>
      </c>
      <c r="N54" s="41">
        <f t="shared" si="61"/>
        <v>2.4716035297618095</v>
      </c>
      <c r="O54" s="41">
        <f t="shared" si="61"/>
        <v>0.29691350459734511</v>
      </c>
      <c r="P54" s="41">
        <f t="shared" si="61"/>
        <v>0</v>
      </c>
      <c r="Q54" s="41">
        <f t="shared" si="61"/>
        <v>0</v>
      </c>
      <c r="R54" s="41">
        <f t="shared" si="61"/>
        <v>0.21130628885515038</v>
      </c>
      <c r="S54" s="44">
        <f t="shared" si="8"/>
        <v>183.99570313999999</v>
      </c>
      <c r="T54" s="41">
        <f>IF(ISBLANK(T23),AA54/INDEX(Constants!$B$2:$B$8, MATCH(T$2, Constants!$A$2:$A$8, 0)),T23)</f>
        <v>139</v>
      </c>
      <c r="U54" s="41">
        <f>IF(ISBLANK(U23),AB54/INDEX(Constants!$B$2:$B$8, MATCH(U$2, Constants!$A$2:$A$8, 0)),U23)</f>
        <v>44.495703139999996</v>
      </c>
      <c r="V54" s="41">
        <f>IF(ISBLANK(V23),AC54/INDEX(Constants!$B$2:$B$8, MATCH(V$2, Constants!$A$2:$A$8, 0)),V23)</f>
        <v>0.5</v>
      </c>
      <c r="W54" s="41">
        <f>IF(ISBLANK(W23),AD54/INDEX(Constants!$B$2:$B$8, MATCH(W$2, Constants!$A$2:$A$8, 0)),W23)</f>
        <v>0</v>
      </c>
      <c r="X54" s="41">
        <f>IF(ISBLANK(X23),AE54/INDEX(Constants!$B$2:$B$8, MATCH(X$2, Constants!$A$2:$A$8, 0)),X23)</f>
        <v>0</v>
      </c>
      <c r="Y54" s="41">
        <f>IF(ISBLANK(Y23),AF54/INDEX(Constants!$B$2:$B$8, MATCH(Y$2, Constants!$A$2:$A$8, 0)),Y23)</f>
        <v>0</v>
      </c>
      <c r="Z54" s="39">
        <f t="shared" si="9"/>
        <v>1059.7435547099999</v>
      </c>
      <c r="AA54" s="150">
        <f t="shared" si="10"/>
        <v>973</v>
      </c>
      <c r="AB54" s="150">
        <f>IF(ISBLANK($AB23), INDEX('Cities &amp; Towns'!$G$4:$G$259, MATCH($A23, 'Cities &amp; Towns'!$A$4:$A$259, 0)), $AB23)</f>
        <v>66.743554709999998</v>
      </c>
      <c r="AC54" s="150">
        <f t="shared" ref="AC54:AF54" si="62">AC23</f>
        <v>20</v>
      </c>
      <c r="AD54" s="150">
        <f t="shared" si="62"/>
        <v>0</v>
      </c>
      <c r="AE54" s="150">
        <f t="shared" si="62"/>
        <v>0</v>
      </c>
      <c r="AF54" s="150">
        <f t="shared" si="62"/>
        <v>0</v>
      </c>
      <c r="AG54" s="43"/>
      <c r="AH54" s="42"/>
      <c r="AI54" s="41">
        <f>INDEX('Cities &amp; Towns'!$Y$4:$Y$259, MATCH($A54, 'Cities &amp; Towns'!$A$4:$A$259, 0))</f>
        <v>29.395211986306698</v>
      </c>
      <c r="AJ54" s="43"/>
      <c r="AK54" s="42"/>
      <c r="AL54" s="66" t="str">
        <f t="shared" si="4"/>
        <v/>
      </c>
    </row>
    <row r="55" spans="1:38" outlineLevel="1" x14ac:dyDescent="0.25">
      <c r="A55" s="221" t="s">
        <v>123</v>
      </c>
      <c r="B55" s="1">
        <f>IF(ISBLANK($B24), INDEX('Cities &amp; Towns'!$E$4:$E$259, MATCH($A55, 'Cities &amp; Towns'!$A$4:$A$259, 0)), $B24)</f>
        <v>1099</v>
      </c>
      <c r="C55" s="1">
        <f>IF(ISBLANK($C24), INDEX('Cities &amp; Towns'!$Q$4:$Q$259, MATCH($A55, 'Cities &amp; Towns'!$A$4:$A$259, 0)), $C24)</f>
        <v>678.71384999999998</v>
      </c>
      <c r="D55" s="1">
        <f xml:space="preserve"> IF(ISBLANK($D24), IF(INDEX('Cities &amp; Towns'!$Z$4:$Z$259, MATCH($A55, 'Cities &amp; Towns'!$A$4:$A$259, 0)) = 0, "", INDEX('Cities &amp; Towns'!$Z$4:$Z$259, MATCH($A55, 'Cities &amp; Towns'!$A$4:$A$259, 0))), $D24)</f>
        <v>6633.6490000000003</v>
      </c>
      <c r="E55" s="178" cm="1">
        <f t="array" ref="E55">IF(ISBLANK(E24), MAX(0, ($E$3-SUM($E$5:$E$34))*(IF($B$3=0, 0, $B$3*$B55/SUM(IF(ISBLANK(E$5:E$34), B$36:B$65, 0))) + IF($C$3=0, 0, $C$3*$C55/SUM(IF(ISBLANK(E$5:E$34), C$36:C$65, 0))) + IF($D$3=0, 0, $D$3*$D55/SUM(IF(ISBLANK(E$5:E$34), D$36:D$65, 0))) + IF(1-SUM($B$3:$D$3)&lt;=0, 0, ((1-SUM($B$3:$D$3))*$Z55/SUM(IF(ISBLANK(E$5:E$34), Z$36:Z$65, 0)))))), E24)</f>
        <v>5881.4644646126035</v>
      </c>
      <c r="F55" s="14">
        <f t="shared" ref="F55:K55" si="63">IF(ISBLANK(F24),F$3,F24)</f>
        <v>0.8</v>
      </c>
      <c r="G55" s="14">
        <f t="shared" si="63"/>
        <v>0.1</v>
      </c>
      <c r="H55" s="14">
        <f t="shared" si="63"/>
        <v>0.05</v>
      </c>
      <c r="I55" s="14">
        <f t="shared" si="63"/>
        <v>0</v>
      </c>
      <c r="J55" s="14">
        <f t="shared" si="63"/>
        <v>0</v>
      </c>
      <c r="K55" s="14">
        <f t="shared" si="63"/>
        <v>0.05</v>
      </c>
      <c r="L55" s="4">
        <f t="shared" si="6"/>
        <v>6.3997871394891703</v>
      </c>
      <c r="M55" s="3">
        <f t="shared" ref="M55:R55" si="64">IF(ISBLANK(M24), IF(ISBLANK($L24), MAX(0, (M$3-SUM(M$5:M$34))*(IF($B$3=0, 0, $B$3*$B55/SUM($B$36:$B$65)) + IF($C$3=0, 0, $C$3*$C55/SUM($C$36:$C$65)) + IF($D$3=0, 0, $D$3*$D55/SUM($D$36:$D$65)) + (1-SUM($B$3:$D$3))*IF(SUM(AA$36:AA$65)=0, $Z55/SUM($Z$36:$Z$65), AA55/SUM(AA$36:AA$65)))), $L24*(M$3/$L$3)), M24)</f>
        <v>5.6146862489089715</v>
      </c>
      <c r="N55" s="3">
        <f t="shared" si="64"/>
        <v>0.53927009990224239</v>
      </c>
      <c r="O55" s="3">
        <f t="shared" si="64"/>
        <v>0.17869078537416019</v>
      </c>
      <c r="P55" s="3">
        <f t="shared" si="64"/>
        <v>0</v>
      </c>
      <c r="Q55" s="3">
        <f t="shared" si="64"/>
        <v>0</v>
      </c>
      <c r="R55" s="3">
        <f t="shared" si="64"/>
        <v>6.7140005303796851E-2</v>
      </c>
      <c r="S55" s="4">
        <f t="shared" si="8"/>
        <v>85.604253389047628</v>
      </c>
      <c r="T55" s="3">
        <f>IF(ISBLANK(T24),AA55/INDEX(Constants!$B$2:$B$8, MATCH(T$2, Constants!$A$2:$A$8, 0)),T24)</f>
        <v>72.285714285714292</v>
      </c>
      <c r="U55" s="3">
        <f>IF(ISBLANK(U24),AB55/INDEX(Constants!$B$2:$B$8, MATCH(U$2, Constants!$A$2:$A$8, 0)),U24)</f>
        <v>9.2435391033333349</v>
      </c>
      <c r="V55" s="3">
        <f>IF(ISBLANK(V24),AC55/INDEX(Constants!$B$2:$B$8, MATCH(V$2, Constants!$A$2:$A$8, 0)),V24)</f>
        <v>4.0750000000000002</v>
      </c>
      <c r="W55" s="3">
        <f>IF(ISBLANK(W24),AD55/INDEX(Constants!$B$2:$B$8, MATCH(W$2, Constants!$A$2:$A$8, 0)),W24)</f>
        <v>0</v>
      </c>
      <c r="X55" s="3">
        <f>IF(ISBLANK(X24),AE55/INDEX(Constants!$B$2:$B$8, MATCH(X$2, Constants!$A$2:$A$8, 0)),X24)</f>
        <v>0</v>
      </c>
      <c r="Y55" s="132">
        <f>IF(ISBLANK(Y24),AF55/INDEX(Constants!$B$2:$B$8, MATCH(Y$2, Constants!$A$2:$A$8, 0)),Y24)</f>
        <v>0</v>
      </c>
      <c r="Z55" s="18">
        <f t="shared" si="9"/>
        <v>682.86530865500004</v>
      </c>
      <c r="AA55" s="1">
        <f t="shared" si="10"/>
        <v>506</v>
      </c>
      <c r="AB55" s="1">
        <f>IF(ISBLANK($AB24), INDEX('Cities &amp; Towns'!$G$4:$G$259, MATCH($A24, 'Cities &amp; Towns'!$A$4:$A$259, 0)), $AB24)</f>
        <v>13.865308655000002</v>
      </c>
      <c r="AC55" s="1">
        <f t="shared" ref="AC55:AF55" si="65">AC24</f>
        <v>163</v>
      </c>
      <c r="AD55" s="1">
        <f t="shared" si="65"/>
        <v>0</v>
      </c>
      <c r="AE55" s="1">
        <f t="shared" si="65"/>
        <v>0</v>
      </c>
      <c r="AF55" s="1">
        <f t="shared" si="65"/>
        <v>0</v>
      </c>
      <c r="AG55" s="5"/>
      <c r="AI55" s="3">
        <f>INDEX('Cities &amp; Towns'!$Y$4:$Y$259, MATCH($A55, 'Cities &amp; Towns'!$A$4:$A$259, 0))</f>
        <v>2.1096301788236342</v>
      </c>
      <c r="AJ55" s="5"/>
      <c r="AL55" s="11">
        <f t="shared" si="4"/>
        <v>1</v>
      </c>
    </row>
    <row r="56" spans="1:38" outlineLevel="1" x14ac:dyDescent="0.25">
      <c r="A56" s="220" t="s">
        <v>124</v>
      </c>
      <c r="B56" s="38">
        <f>IF(ISBLANK($B25), INDEX('Cities &amp; Towns'!$E$4:$E$259, MATCH($A56, 'Cities &amp; Towns'!$A$4:$A$259, 0)), $B25)</f>
        <v>2750</v>
      </c>
      <c r="C56" s="38">
        <f>IF(ISBLANK($C25), INDEX('Cities &amp; Towns'!$Q$4:$Q$259, MATCH($A56, 'Cities &amp; Towns'!$A$4:$A$259, 0)), $C25)</f>
        <v>5805.0943200000002</v>
      </c>
      <c r="D56" s="38">
        <f xml:space="preserve"> IF(ISBLANK($D25), IF(INDEX('Cities &amp; Towns'!$Z$4:$Z$259, MATCH($A56, 'Cities &amp; Towns'!$A$4:$A$259, 0)) = 0, "", INDEX('Cities &amp; Towns'!$Z$4:$Z$259, MATCH($A56, 'Cities &amp; Towns'!$A$4:$A$259, 0))), $D25)</f>
        <v>14781.745000000001</v>
      </c>
      <c r="E56" s="177" cm="1">
        <f t="array" ref="E56">IF(ISBLANK(E25), MAX(0, ($E$3-SUM($E$5:$E$34))*(IF($B$3=0, 0, $B$3*$B56/SUM(IF(ISBLANK(E$5:E$34), B$36:B$65, 0))) + IF($C$3=0, 0, $C$3*$C56/SUM(IF(ISBLANK(E$5:E$34), C$36:C$65, 0))) + IF($D$3=0, 0, $D$3*$D56/SUM(IF(ISBLANK(E$5:E$34), D$36:D$65, 0))) + IF(1-SUM($B$3:$D$3)&lt;=0, 0, ((1-SUM($B$3:$D$3))*$Z56/SUM(IF(ISBLANK(E$5:E$34), Z$36:Z$65, 0)))))), E25)</f>
        <v>11033.319302915854</v>
      </c>
      <c r="F56" s="40">
        <f t="shared" ref="F56:K56" si="66">IF(ISBLANK(F25),F$3,F25)</f>
        <v>0.8</v>
      </c>
      <c r="G56" s="40">
        <f t="shared" si="66"/>
        <v>0.1</v>
      </c>
      <c r="H56" s="40">
        <f t="shared" si="66"/>
        <v>0.05</v>
      </c>
      <c r="I56" s="40">
        <f t="shared" si="66"/>
        <v>0</v>
      </c>
      <c r="J56" s="40">
        <f t="shared" si="66"/>
        <v>0</v>
      </c>
      <c r="K56" s="40">
        <f t="shared" si="66"/>
        <v>0.05</v>
      </c>
      <c r="L56" s="44">
        <f t="shared" si="6"/>
        <v>11.037454742352049</v>
      </c>
      <c r="M56" s="41">
        <f t="shared" ref="M56:R56" si="67">IF(ISBLANK(M25), IF(ISBLANK($L25), MAX(0, (M$3-SUM(M$5:M$34))*(IF($B$3=0, 0, $B$3*$B56/SUM($B$36:$B$65)) + IF($C$3=0, 0, $C$3*$C56/SUM($C$36:$C$65)) + IF($D$3=0, 0, $D$3*$D56/SUM($D$36:$D$65)) + (1-SUM($B$3:$D$3))*IF(SUM(AA$36:AA$65)=0, $Z56/SUM($Z$36:$Z$65), AA56/SUM(AA$36:AA$65)))), $L25*(M$3/$L$3)), M25)</f>
        <v>9.4255134186662115</v>
      </c>
      <c r="N56" s="41">
        <f t="shared" si="67"/>
        <v>1.2930283825411346</v>
      </c>
      <c r="O56" s="41">
        <f t="shared" si="67"/>
        <v>0.19296180754977335</v>
      </c>
      <c r="P56" s="41">
        <f t="shared" si="67"/>
        <v>0</v>
      </c>
      <c r="Q56" s="41">
        <f t="shared" si="67"/>
        <v>0</v>
      </c>
      <c r="R56" s="41">
        <f t="shared" si="67"/>
        <v>0.12595113359492985</v>
      </c>
      <c r="S56" s="44">
        <f t="shared" si="8"/>
        <v>113.16505182380953</v>
      </c>
      <c r="T56" s="41">
        <f>IF(ISBLANK(T25),AA56/INDEX(Constants!$B$2:$B$8, MATCH(T$2, Constants!$A$2:$A$8, 0)),T25)</f>
        <v>90.857142857142861</v>
      </c>
      <c r="U56" s="41">
        <f>IF(ISBLANK(U25),AB56/INDEX(Constants!$B$2:$B$8, MATCH(U$2, Constants!$A$2:$A$8, 0)),U25)</f>
        <v>21.232908966666667</v>
      </c>
      <c r="V56" s="41">
        <f>IF(ISBLANK(V25),AC56/INDEX(Constants!$B$2:$B$8, MATCH(V$2, Constants!$A$2:$A$8, 0)),V25)</f>
        <v>1.075</v>
      </c>
      <c r="W56" s="41">
        <f>IF(ISBLANK(W25),AD56/INDEX(Constants!$B$2:$B$8, MATCH(W$2, Constants!$A$2:$A$8, 0)),W25)</f>
        <v>0</v>
      </c>
      <c r="X56" s="41">
        <f>IF(ISBLANK(X25),AE56/INDEX(Constants!$B$2:$B$8, MATCH(X$2, Constants!$A$2:$A$8, 0)),X25)</f>
        <v>0</v>
      </c>
      <c r="Y56" s="41">
        <f>IF(ISBLANK(Y25),AF56/INDEX(Constants!$B$2:$B$8, MATCH(Y$2, Constants!$A$2:$A$8, 0)),Y25)</f>
        <v>0</v>
      </c>
      <c r="Z56" s="39">
        <f t="shared" si="9"/>
        <v>710.84936345000006</v>
      </c>
      <c r="AA56" s="150">
        <f t="shared" si="10"/>
        <v>636</v>
      </c>
      <c r="AB56" s="150">
        <f>IF(ISBLANK($AB25), INDEX('Cities &amp; Towns'!$G$4:$G$259, MATCH($A25, 'Cities &amp; Towns'!$A$4:$A$259, 0)), $AB25)</f>
        <v>31.849363450000002</v>
      </c>
      <c r="AC56" s="150">
        <f t="shared" ref="AC56:AF56" si="68">AC25</f>
        <v>43</v>
      </c>
      <c r="AD56" s="150">
        <f t="shared" si="68"/>
        <v>0</v>
      </c>
      <c r="AE56" s="150">
        <f t="shared" si="68"/>
        <v>0</v>
      </c>
      <c r="AF56" s="150">
        <f t="shared" si="68"/>
        <v>0</v>
      </c>
      <c r="AG56" s="43"/>
      <c r="AH56" s="42"/>
      <c r="AI56" s="41">
        <f>INDEX('Cities &amp; Towns'!$Y$4:$Y$259, MATCH($A56, 'Cities &amp; Towns'!$A$4:$A$259, 0))</f>
        <v>6.8239242933414515</v>
      </c>
      <c r="AJ56" s="43"/>
      <c r="AK56" s="42"/>
      <c r="AL56" s="66">
        <f t="shared" si="4"/>
        <v>1</v>
      </c>
    </row>
    <row r="57" spans="1:38" outlineLevel="1" x14ac:dyDescent="0.25">
      <c r="A57" s="221" t="s">
        <v>125</v>
      </c>
      <c r="B57" s="1">
        <f>IF(ISBLANK($B26), INDEX('Cities &amp; Towns'!$E$4:$E$259, MATCH($A57, 'Cities &amp; Towns'!$A$4:$A$259, 0)), $B26)</f>
        <v>1560</v>
      </c>
      <c r="C57" s="1">
        <f>IF(ISBLANK($C26), INDEX('Cities &amp; Towns'!$Q$4:$Q$259, MATCH($A57, 'Cities &amp; Towns'!$A$4:$A$259, 0)), $C26)</f>
        <v>5575.0654800000002</v>
      </c>
      <c r="D57" s="1">
        <f xml:space="preserve"> IF(ISBLANK($D26), IF(INDEX('Cities &amp; Towns'!$Z$4:$Z$259, MATCH($A57, 'Cities &amp; Towns'!$A$4:$A$259, 0)) = 0, "", INDEX('Cities &amp; Towns'!$Z$4:$Z$259, MATCH($A57, 'Cities &amp; Towns'!$A$4:$A$259, 0))), $D26)</f>
        <v>7147.0910000000003</v>
      </c>
      <c r="E57" s="178" cm="1">
        <f t="array" ref="E57">IF(ISBLANK(E26), MAX(0, ($E$3-SUM($E$5:$E$34))*(IF($B$3=0, 0, $B$3*$B57/SUM(IF(ISBLANK(E$5:E$34), B$36:B$65, 0))) + IF($C$3=0, 0, $C$3*$C57/SUM(IF(ISBLANK(E$5:E$34), C$36:C$65, 0))) + IF($D$3=0, 0, $D$3*$D57/SUM(IF(ISBLANK(E$5:E$34), D$36:D$65, 0))) + IF(1-SUM($B$3:$D$3)&lt;=0, 0, ((1-SUM($B$3:$D$3))*$Z57/SUM(IF(ISBLANK(E$5:E$34), Z$36:Z$65, 0)))))), E26)</f>
        <v>6319.4285395700608</v>
      </c>
      <c r="F57" s="14">
        <f t="shared" ref="F57:K57" si="69">IF(ISBLANK(F26),F$3,F26)</f>
        <v>0.8</v>
      </c>
      <c r="G57" s="14">
        <f t="shared" si="69"/>
        <v>0.1</v>
      </c>
      <c r="H57" s="14">
        <f t="shared" si="69"/>
        <v>0.05</v>
      </c>
      <c r="I57" s="14">
        <f t="shared" si="69"/>
        <v>0</v>
      </c>
      <c r="J57" s="14">
        <f t="shared" si="69"/>
        <v>0</v>
      </c>
      <c r="K57" s="14">
        <f t="shared" si="69"/>
        <v>0.05</v>
      </c>
      <c r="L57" s="4">
        <f t="shared" si="6"/>
        <v>6.0631912071734417</v>
      </c>
      <c r="M57" s="3">
        <f t="shared" ref="M57:R57" si="70">IF(ISBLANK(M26), IF(ISBLANK($L26), MAX(0, (M$3-SUM(M$5:M$34))*(IF($B$3=0, 0, $B$3*$B57/SUM($B$36:$B$65)) + IF($C$3=0, 0, $C$3*$C57/SUM($C$36:$C$65)) + IF($D$3=0, 0, $D$3*$D57/SUM($D$36:$D$65)) + (1-SUM($B$3:$D$3))*IF(SUM(AA$36:AA$65)=0, $Z57/SUM($Z$36:$Z$65), AA57/SUM(AA$36:AA$65)))), $L26*(M$3/$L$3)), M26)</f>
        <v>5.1869775928103694</v>
      </c>
      <c r="N57" s="3">
        <f t="shared" si="70"/>
        <v>0.66562812026288787</v>
      </c>
      <c r="O57" s="3">
        <f t="shared" si="70"/>
        <v>0.13844589889961303</v>
      </c>
      <c r="P57" s="3">
        <f t="shared" si="70"/>
        <v>0</v>
      </c>
      <c r="Q57" s="3">
        <f t="shared" si="70"/>
        <v>0</v>
      </c>
      <c r="R57" s="3">
        <f t="shared" si="70"/>
        <v>7.2139595200571491E-2</v>
      </c>
      <c r="S57" s="4">
        <f t="shared" si="8"/>
        <v>59.839548401904764</v>
      </c>
      <c r="T57" s="3">
        <f>IF(ISBLANK(T26),AA57/INDEX(Constants!$B$2:$B$8, MATCH(T$2, Constants!$A$2:$A$8, 0)),T26)</f>
        <v>48.428571428571431</v>
      </c>
      <c r="U57" s="3">
        <f>IF(ISBLANK(U26),AB57/INDEX(Constants!$B$2:$B$8, MATCH(U$2, Constants!$A$2:$A$8, 0)),U26)</f>
        <v>9.7609769733333334</v>
      </c>
      <c r="V57" s="3">
        <f>IF(ISBLANK(V26),AC57/INDEX(Constants!$B$2:$B$8, MATCH(V$2, Constants!$A$2:$A$8, 0)),V26)</f>
        <v>1.65</v>
      </c>
      <c r="W57" s="3">
        <f>IF(ISBLANK(W26),AD57/INDEX(Constants!$B$2:$B$8, MATCH(W$2, Constants!$A$2:$A$8, 0)),W26)</f>
        <v>0</v>
      </c>
      <c r="X57" s="3">
        <f>IF(ISBLANK(X26),AE57/INDEX(Constants!$B$2:$B$8, MATCH(X$2, Constants!$A$2:$A$8, 0)),X26)</f>
        <v>0</v>
      </c>
      <c r="Y57" s="132">
        <f>IF(ISBLANK(Y26),AF57/INDEX(Constants!$B$2:$B$8, MATCH(Y$2, Constants!$A$2:$A$8, 0)),Y26)</f>
        <v>0</v>
      </c>
      <c r="Z57" s="18">
        <f t="shared" si="9"/>
        <v>419.64146546000001</v>
      </c>
      <c r="AA57" s="1">
        <f t="shared" si="10"/>
        <v>339</v>
      </c>
      <c r="AB57" s="1">
        <f>IF(ISBLANK($AB26), INDEX('Cities &amp; Towns'!$G$4:$G$259, MATCH($A26, 'Cities &amp; Towns'!$A$4:$A$259, 0)), $AB26)</f>
        <v>14.641465460000001</v>
      </c>
      <c r="AC57" s="1">
        <f t="shared" ref="AC57:AF57" si="71">AC26</f>
        <v>66</v>
      </c>
      <c r="AD57" s="1">
        <f t="shared" si="71"/>
        <v>0</v>
      </c>
      <c r="AE57" s="1">
        <f t="shared" si="71"/>
        <v>0</v>
      </c>
      <c r="AF57" s="1">
        <f t="shared" si="71"/>
        <v>0</v>
      </c>
      <c r="AG57" s="5"/>
      <c r="AI57" s="3">
        <f>INDEX('Cities &amp; Towns'!$Y$4:$Y$259, MATCH($A57, 'Cities &amp; Towns'!$A$4:$A$259, 0))</f>
        <v>3.9435877144829052</v>
      </c>
      <c r="AJ57" s="5"/>
      <c r="AL57" s="11">
        <f t="shared" si="4"/>
        <v>1</v>
      </c>
    </row>
    <row r="58" spans="1:38" outlineLevel="1" x14ac:dyDescent="0.25">
      <c r="A58" s="220" t="s">
        <v>126</v>
      </c>
      <c r="B58" s="38">
        <f>IF(ISBLANK($B27), INDEX('Cities &amp; Towns'!$E$4:$E$259, MATCH($A58, 'Cities &amp; Towns'!$A$4:$A$259, 0)), $B27)</f>
        <v>718</v>
      </c>
      <c r="C58" s="38">
        <f>IF(ISBLANK($C27), INDEX('Cities &amp; Towns'!$Q$4:$Q$259, MATCH($A58, 'Cities &amp; Towns'!$A$4:$A$259, 0)), $C27)</f>
        <v>306.64818000000002</v>
      </c>
      <c r="D58" s="38">
        <f xml:space="preserve"> IF(ISBLANK($D27), IF(INDEX('Cities &amp; Towns'!$Z$4:$Z$259, MATCH($A58, 'Cities &amp; Towns'!$A$4:$A$259, 0)) = 0, "", INDEX('Cities &amp; Towns'!$Z$4:$Z$259, MATCH($A58, 'Cities &amp; Towns'!$A$4:$A$259, 0))), $D27)</f>
        <v>3823.373</v>
      </c>
      <c r="E58" s="177" cm="1">
        <f t="array" ref="E58">IF(ISBLANK(E27), MAX(0, ($E$3-SUM($E$5:$E$34))*(IF($B$3=0, 0, $B$3*$B58/SUM(IF(ISBLANK(E$5:E$34), B$36:B$65, 0))) + IF($C$3=0, 0, $C$3*$C58/SUM(IF(ISBLANK(E$5:E$34), C$36:C$65, 0))) + IF($D$3=0, 0, $D$3*$D58/SUM(IF(ISBLANK(E$5:E$34), D$36:D$65, 0))) + IF(1-SUM($B$3:$D$3)&lt;=0, 0, ((1-SUM($B$3:$D$3))*$Z58/SUM(IF(ISBLANK(E$5:E$34), Z$36:Z$65, 0)))))), E27)</f>
        <v>4137.0688803429748</v>
      </c>
      <c r="F58" s="40">
        <f t="shared" ref="F58:K58" si="72">IF(ISBLANK(F27),F$3,F27)</f>
        <v>0.8</v>
      </c>
      <c r="G58" s="40">
        <f t="shared" si="72"/>
        <v>0.1</v>
      </c>
      <c r="H58" s="40">
        <f t="shared" si="72"/>
        <v>0.05</v>
      </c>
      <c r="I58" s="40">
        <f t="shared" si="72"/>
        <v>0</v>
      </c>
      <c r="J58" s="40">
        <f t="shared" si="72"/>
        <v>0</v>
      </c>
      <c r="K58" s="40">
        <f t="shared" si="72"/>
        <v>0.05</v>
      </c>
      <c r="L58" s="44">
        <f t="shared" si="6"/>
        <v>2.5351840473856631</v>
      </c>
      <c r="M58" s="41">
        <f t="shared" ref="M58:R58" si="73">IF(ISBLANK(M27), IF(ISBLANK($L27), MAX(0, (M$3-SUM(M$5:M$34))*(IF($B$3=0, 0, $B$3*$B58/SUM($B$36:$B$65)) + IF($C$3=0, 0, $C$3*$C58/SUM($C$36:$C$65)) + IF($D$3=0, 0, $D$3*$D58/SUM($D$36:$D$65)) + (1-SUM($B$3:$D$3))*IF(SUM(AA$36:AA$65)=0, $Z58/SUM($Z$36:$Z$65), AA58/SUM(AA$36:AA$65)))), $L27*(M$3/$L$3)), M27)</f>
        <v>1.8294630429433858</v>
      </c>
      <c r="N58" s="41">
        <f t="shared" si="73"/>
        <v>0.31012377806963004</v>
      </c>
      <c r="O58" s="41">
        <f t="shared" si="73"/>
        <v>0.34837041267010155</v>
      </c>
      <c r="P58" s="41">
        <f t="shared" si="73"/>
        <v>0</v>
      </c>
      <c r="Q58" s="41">
        <f t="shared" si="73"/>
        <v>0</v>
      </c>
      <c r="R58" s="41">
        <f t="shared" si="73"/>
        <v>4.7226813702545382E-2</v>
      </c>
      <c r="S58" s="44">
        <f t="shared" si="8"/>
        <v>27.022787561904764</v>
      </c>
      <c r="T58" s="41">
        <f>IF(ISBLANK(T27),AA58/INDEX(Constants!$B$2:$B$8, MATCH(T$2, Constants!$A$2:$A$8, 0)),T27)</f>
        <v>11.428571428571429</v>
      </c>
      <c r="U58" s="41">
        <f>IF(ISBLANK(U27),AB58/INDEX(Constants!$B$2:$B$8, MATCH(U$2, Constants!$A$2:$A$8, 0)),U27)</f>
        <v>4.6192161333333335</v>
      </c>
      <c r="V58" s="41">
        <f>IF(ISBLANK(V27),AC58/INDEX(Constants!$B$2:$B$8, MATCH(V$2, Constants!$A$2:$A$8, 0)),V27)</f>
        <v>10.975</v>
      </c>
      <c r="W58" s="41">
        <f>IF(ISBLANK(W27),AD58/INDEX(Constants!$B$2:$B$8, MATCH(W$2, Constants!$A$2:$A$8, 0)),W27)</f>
        <v>0</v>
      </c>
      <c r="X58" s="41">
        <f>IF(ISBLANK(X27),AE58/INDEX(Constants!$B$2:$B$8, MATCH(X$2, Constants!$A$2:$A$8, 0)),X27)</f>
        <v>0</v>
      </c>
      <c r="Y58" s="41">
        <f>IF(ISBLANK(Y27),AF58/INDEX(Constants!$B$2:$B$8, MATCH(Y$2, Constants!$A$2:$A$8, 0)),Y27)</f>
        <v>0</v>
      </c>
      <c r="Z58" s="39">
        <f t="shared" si="9"/>
        <v>525.92882420000001</v>
      </c>
      <c r="AA58" s="150">
        <f t="shared" si="10"/>
        <v>80</v>
      </c>
      <c r="AB58" s="150">
        <f>IF(ISBLANK($AB27), INDEX('Cities &amp; Towns'!$G$4:$G$259, MATCH($A27, 'Cities &amp; Towns'!$A$4:$A$259, 0)), $AB27)</f>
        <v>6.9288242000000002</v>
      </c>
      <c r="AC58" s="150">
        <f t="shared" ref="AC58:AF58" si="74">AC27</f>
        <v>439</v>
      </c>
      <c r="AD58" s="150">
        <f t="shared" si="74"/>
        <v>0</v>
      </c>
      <c r="AE58" s="150">
        <f t="shared" si="74"/>
        <v>0</v>
      </c>
      <c r="AF58" s="150">
        <f t="shared" si="74"/>
        <v>0</v>
      </c>
      <c r="AG58" s="43"/>
      <c r="AH58" s="42"/>
      <c r="AI58" s="41">
        <f>INDEX('Cities &amp; Towns'!$Y$4:$Y$259, MATCH($A58, 'Cities &amp; Towns'!$A$4:$A$259, 0))</f>
        <v>3.6822479284000211</v>
      </c>
      <c r="AJ58" s="43"/>
      <c r="AK58" s="42"/>
      <c r="AL58" s="66" t="str">
        <f t="shared" si="4"/>
        <v/>
      </c>
    </row>
    <row r="59" spans="1:38" outlineLevel="1" x14ac:dyDescent="0.25">
      <c r="A59" s="221" t="s">
        <v>127</v>
      </c>
      <c r="B59" s="1">
        <f>IF(ISBLANK($B28), INDEX('Cities &amp; Towns'!$E$4:$E$259, MATCH($A59, 'Cities &amp; Towns'!$A$4:$A$259, 0)), $B28)</f>
        <v>1094</v>
      </c>
      <c r="C59" s="1">
        <f>IF(ISBLANK($C28), INDEX('Cities &amp; Towns'!$Q$4:$Q$259, MATCH($A59, 'Cities &amp; Towns'!$A$4:$A$259, 0)), $C28)</f>
        <v>7713.2391300000018</v>
      </c>
      <c r="D59" s="1">
        <f xml:space="preserve"> IF(ISBLANK($D28), IF(INDEX('Cities &amp; Towns'!$Z$4:$Z$259, MATCH($A59, 'Cities &amp; Towns'!$A$4:$A$259, 0)) = 0, "", INDEX('Cities &amp; Towns'!$Z$4:$Z$259, MATCH($A59, 'Cities &amp; Towns'!$A$4:$A$259, 0))), $D28)</f>
        <v>4587.9080000000004</v>
      </c>
      <c r="E59" s="178" cm="1">
        <f t="array" ref="E59">IF(ISBLANK(E28), MAX(0, ($E$3-SUM($E$5:$E$34))*(IF($B$3=0, 0, $B$3*$B59/SUM(IF(ISBLANK(E$5:E$34), B$36:B$65, 0))) + IF($C$3=0, 0, $C$3*$C59/SUM(IF(ISBLANK(E$5:E$34), C$36:C$65, 0))) + IF($D$3=0, 0, $D$3*$D59/SUM(IF(ISBLANK(E$5:E$34), D$36:D$65, 0))) + IF(1-SUM($B$3:$D$3)&lt;=0, 0, ((1-SUM($B$3:$D$3))*$Z59/SUM(IF(ISBLANK(E$5:E$34), Z$36:Z$65, 0)))))), E28)</f>
        <v>107820.49850720799</v>
      </c>
      <c r="F59" s="14">
        <f t="shared" ref="F59:K59" si="75">IF(ISBLANK(F28),F$3,F28)</f>
        <v>0.8</v>
      </c>
      <c r="G59" s="14">
        <f t="shared" si="75"/>
        <v>0.1</v>
      </c>
      <c r="H59" s="14">
        <f t="shared" si="75"/>
        <v>0.05</v>
      </c>
      <c r="I59" s="14">
        <f t="shared" si="75"/>
        <v>0</v>
      </c>
      <c r="J59" s="14">
        <f t="shared" si="75"/>
        <v>0</v>
      </c>
      <c r="K59" s="14">
        <f t="shared" si="75"/>
        <v>0.05</v>
      </c>
      <c r="L59" s="4">
        <f t="shared" si="6"/>
        <v>0</v>
      </c>
      <c r="M59" s="3">
        <f t="shared" ref="M59:R59" si="76">IF(ISBLANK(M28), IF(ISBLANK($L28), MAX(0, (M$3-SUM(M$5:M$34))*(IF($B$3=0, 0, $B$3*$B59/SUM($B$36:$B$65)) + IF($C$3=0, 0, $C$3*$C59/SUM($C$36:$C$65)) + IF($D$3=0, 0, $D$3*$D59/SUM($D$36:$D$65)) + (1-SUM($B$3:$D$3))*IF(SUM(AA$36:AA$65)=0, $Z59/SUM($Z$36:$Z$65), AA59/SUM(AA$36:AA$65)))), $L28*(M$3/$L$3)), M28)</f>
        <v>0</v>
      </c>
      <c r="N59" s="3">
        <f t="shared" si="76"/>
        <v>0</v>
      </c>
      <c r="O59" s="3">
        <f t="shared" si="76"/>
        <v>0</v>
      </c>
      <c r="P59" s="3">
        <f t="shared" si="76"/>
        <v>0</v>
      </c>
      <c r="Q59" s="3">
        <f t="shared" si="76"/>
        <v>0</v>
      </c>
      <c r="R59" s="3">
        <f t="shared" si="76"/>
        <v>0</v>
      </c>
      <c r="S59" s="4">
        <f t="shared" si="8"/>
        <v>8.5547751000000005</v>
      </c>
      <c r="T59" s="3">
        <f>IF(ISBLANK(T28),AA59/INDEX(Constants!$B$2:$B$8, MATCH(T$2, Constants!$A$2:$A$8, 0)),T28)</f>
        <v>0</v>
      </c>
      <c r="U59" s="3">
        <f>IF(ISBLANK(U28),AB59/INDEX(Constants!$B$2:$B$8, MATCH(U$2, Constants!$A$2:$A$8, 0)),U28)</f>
        <v>8.5547751000000005</v>
      </c>
      <c r="V59" s="3">
        <f>IF(ISBLANK(V28),AC59/INDEX(Constants!$B$2:$B$8, MATCH(V$2, Constants!$A$2:$A$8, 0)),V28)</f>
        <v>0</v>
      </c>
      <c r="W59" s="3">
        <f>IF(ISBLANK(W28),AD59/INDEX(Constants!$B$2:$B$8, MATCH(W$2, Constants!$A$2:$A$8, 0)),W28)</f>
        <v>0</v>
      </c>
      <c r="X59" s="3">
        <f>IF(ISBLANK(X28),AE59/INDEX(Constants!$B$2:$B$8, MATCH(X$2, Constants!$A$2:$A$8, 0)),X28)</f>
        <v>0</v>
      </c>
      <c r="Y59" s="132">
        <f>IF(ISBLANK(Y28),AF59/INDEX(Constants!$B$2:$B$8, MATCH(Y$2, Constants!$A$2:$A$8, 0)),Y28)</f>
        <v>0</v>
      </c>
      <c r="Z59" s="18">
        <f t="shared" si="9"/>
        <v>28300.83216265</v>
      </c>
      <c r="AA59" s="1">
        <f t="shared" si="10"/>
        <v>0</v>
      </c>
      <c r="AB59" s="1">
        <f>IF(ISBLANK($AB28), INDEX('Cities &amp; Towns'!$G$4:$G$259, MATCH($A28, 'Cities &amp; Towns'!$A$4:$A$259, 0)), $AB28)</f>
        <v>12.832162650000001</v>
      </c>
      <c r="AC59" s="1">
        <f t="shared" ref="AC59:AF59" si="77">AC28</f>
        <v>0</v>
      </c>
      <c r="AD59" s="1">
        <f t="shared" si="77"/>
        <v>0</v>
      </c>
      <c r="AE59" s="1">
        <f t="shared" si="77"/>
        <v>0</v>
      </c>
      <c r="AF59" s="1">
        <f t="shared" si="77"/>
        <v>0</v>
      </c>
      <c r="AG59" s="5"/>
      <c r="AI59" s="3">
        <f>INDEX('Cities &amp; Towns'!$Y$4:$Y$259, MATCH($A59, 'Cities &amp; Towns'!$A$4:$A$259, 0))</f>
        <v>0.47319447529150793</v>
      </c>
      <c r="AJ59" s="5"/>
      <c r="AL59" s="11" t="str">
        <f t="shared" si="4"/>
        <v/>
      </c>
    </row>
    <row r="60" spans="1:38" outlineLevel="1" x14ac:dyDescent="0.25">
      <c r="A60" s="220" t="s">
        <v>128</v>
      </c>
      <c r="B60" s="38">
        <f>IF(ISBLANK($B29), INDEX('Cities &amp; Towns'!$E$4:$E$259, MATCH($A60, 'Cities &amp; Towns'!$A$4:$A$259, 0)), $B29)</f>
        <v>2775</v>
      </c>
      <c r="C60" s="38">
        <f>IF(ISBLANK($C29), INDEX('Cities &amp; Towns'!$Q$4:$Q$259, MATCH($A60, 'Cities &amp; Towns'!$A$4:$A$259, 0)), $C29)</f>
        <v>4089.3300599999989</v>
      </c>
      <c r="D60" s="38">
        <f xml:space="preserve"> IF(ISBLANK($D29), IF(INDEX('Cities &amp; Towns'!$Z$4:$Z$259, MATCH($A60, 'Cities &amp; Towns'!$A$4:$A$259, 0)) = 0, "", INDEX('Cities &amp; Towns'!$Z$4:$Z$259, MATCH($A60, 'Cities &amp; Towns'!$A$4:$A$259, 0))), $D29)</f>
        <v>15362.127</v>
      </c>
      <c r="E60" s="177" cm="1">
        <f t="array" ref="E60">IF(ISBLANK(E29), MAX(0, ($E$3-SUM($E$5:$E$34))*(IF($B$3=0, 0, $B$3*$B60/SUM(IF(ISBLANK(E$5:E$34), B$36:B$65, 0))) + IF($C$3=0, 0, $C$3*$C60/SUM(IF(ISBLANK(E$5:E$34), C$36:C$65, 0))) + IF($D$3=0, 0, $D$3*$D60/SUM(IF(ISBLANK(E$5:E$34), D$36:D$65, 0))) + IF(1-SUM($B$3:$D$3)&lt;=0, 0, ((1-SUM($B$3:$D$3))*$Z60/SUM(IF(ISBLANK(E$5:E$34), Z$36:Z$65, 0)))))), E29)</f>
        <v>11402.994292779755</v>
      </c>
      <c r="F60" s="40">
        <f t="shared" ref="F60:K60" si="78">IF(ISBLANK(F29),F$3,F29)</f>
        <v>0.8</v>
      </c>
      <c r="G60" s="40">
        <f t="shared" si="78"/>
        <v>0.1</v>
      </c>
      <c r="H60" s="40">
        <f t="shared" si="78"/>
        <v>0.05</v>
      </c>
      <c r="I60" s="40">
        <f t="shared" si="78"/>
        <v>0</v>
      </c>
      <c r="J60" s="40">
        <f t="shared" si="78"/>
        <v>0</v>
      </c>
      <c r="K60" s="40">
        <f t="shared" si="78"/>
        <v>0.05</v>
      </c>
      <c r="L60" s="44">
        <f t="shared" si="6"/>
        <v>11.751862514669337</v>
      </c>
      <c r="M60" s="41">
        <f t="shared" ref="M60:R60" si="79">IF(ISBLANK(M29), IF(ISBLANK($L29), MAX(0, (M$3-SUM(M$5:M$34))*(IF($B$3=0, 0, $B$3*$B60/SUM($B$36:$B$65)) + IF($C$3=0, 0, $C$3*$C60/SUM($C$36:$C$65)) + IF($D$3=0, 0, $D$3*$D60/SUM($D$36:$D$65)) + (1-SUM($B$3:$D$3))*IF(SUM(AA$36:AA$65)=0, $Z60/SUM($Z$36:$Z$65), AA60/SUM(AA$36:AA$65)))), $L29*(M$3/$L$3)), M29)</f>
        <v>10.393346821549308</v>
      </c>
      <c r="N60" s="41">
        <f t="shared" si="79"/>
        <v>1.2283445253942322</v>
      </c>
      <c r="O60" s="41">
        <f t="shared" si="79"/>
        <v>0</v>
      </c>
      <c r="P60" s="41">
        <f t="shared" si="79"/>
        <v>0</v>
      </c>
      <c r="Q60" s="41">
        <f t="shared" si="79"/>
        <v>0</v>
      </c>
      <c r="R60" s="41">
        <f t="shared" si="79"/>
        <v>0.13017116772579632</v>
      </c>
      <c r="S60" s="44">
        <f t="shared" si="8"/>
        <v>127.71092488380953</v>
      </c>
      <c r="T60" s="41">
        <f>IF(ISBLANK(T29),AA60/INDEX(Constants!$B$2:$B$8, MATCH(T$2, Constants!$A$2:$A$8, 0)),T29)</f>
        <v>108.85714285714286</v>
      </c>
      <c r="U60" s="41">
        <f>IF(ISBLANK(U29),AB60/INDEX(Constants!$B$2:$B$8, MATCH(U$2, Constants!$A$2:$A$8, 0)),U29)</f>
        <v>18.853782026666668</v>
      </c>
      <c r="V60" s="41">
        <f>IF(ISBLANK(V29),AC60/INDEX(Constants!$B$2:$B$8, MATCH(V$2, Constants!$A$2:$A$8, 0)),V29)</f>
        <v>0</v>
      </c>
      <c r="W60" s="41">
        <f>IF(ISBLANK(W29),AD60/INDEX(Constants!$B$2:$B$8, MATCH(W$2, Constants!$A$2:$A$8, 0)),W29)</f>
        <v>0</v>
      </c>
      <c r="X60" s="41">
        <f>IF(ISBLANK(X29),AE60/INDEX(Constants!$B$2:$B$8, MATCH(X$2, Constants!$A$2:$A$8, 0)),X29)</f>
        <v>0</v>
      </c>
      <c r="Y60" s="41">
        <f>IF(ISBLANK(Y29),AF60/INDEX(Constants!$B$2:$B$8, MATCH(Y$2, Constants!$A$2:$A$8, 0)),Y29)</f>
        <v>0</v>
      </c>
      <c r="Z60" s="39">
        <f t="shared" si="9"/>
        <v>790.28067304000001</v>
      </c>
      <c r="AA60" s="150">
        <f t="shared" si="10"/>
        <v>762</v>
      </c>
      <c r="AB60" s="150">
        <f>IF(ISBLANK($AB29), INDEX('Cities &amp; Towns'!$G$4:$G$259, MATCH($A29, 'Cities &amp; Towns'!$A$4:$A$259, 0)), $AB29)</f>
        <v>28.28067304</v>
      </c>
      <c r="AC60" s="150">
        <f t="shared" ref="AC60:AF60" si="80">AC29</f>
        <v>0</v>
      </c>
      <c r="AD60" s="150">
        <f t="shared" si="80"/>
        <v>0</v>
      </c>
      <c r="AE60" s="150">
        <f t="shared" si="80"/>
        <v>0</v>
      </c>
      <c r="AF60" s="150">
        <f t="shared" si="80"/>
        <v>0</v>
      </c>
      <c r="AG60" s="43"/>
      <c r="AH60" s="42"/>
      <c r="AI60" s="41">
        <f>INDEX('Cities &amp; Towns'!$Y$4:$Y$259, MATCH($A60, 'Cities &amp; Towns'!$A$4:$A$259, 0))</f>
        <v>5.335959277842055</v>
      </c>
      <c r="AJ60" s="43"/>
      <c r="AK60" s="42"/>
      <c r="AL60" s="66">
        <f t="shared" si="4"/>
        <v>1</v>
      </c>
    </row>
    <row r="61" spans="1:38" outlineLevel="1" x14ac:dyDescent="0.25">
      <c r="A61" s="221" t="s">
        <v>129</v>
      </c>
      <c r="B61" s="1">
        <f>IF(ISBLANK($B30), INDEX('Cities &amp; Towns'!$E$4:$E$259, MATCH($A61, 'Cities &amp; Towns'!$A$4:$A$259, 0)), $B30)</f>
        <v>1199</v>
      </c>
      <c r="C61" s="1">
        <f>IF(ISBLANK($C30), INDEX('Cities &amp; Towns'!$Q$4:$Q$259, MATCH($A61, 'Cities &amp; Towns'!$A$4:$A$259, 0)), $C30)</f>
        <v>117.11024999999998</v>
      </c>
      <c r="D61" s="1">
        <f xml:space="preserve"> IF(ISBLANK($D30), IF(INDEX('Cities &amp; Towns'!$Z$4:$Z$259, MATCH($A61, 'Cities &amp; Towns'!$A$4:$A$259, 0)) = 0, "", INDEX('Cities &amp; Towns'!$Z$4:$Z$259, MATCH($A61, 'Cities &amp; Towns'!$A$4:$A$259, 0))), $D30)</f>
        <v>4390.5619999999999</v>
      </c>
      <c r="E61" s="178" cm="1">
        <f t="array" ref="E61">IF(ISBLANK(E30), MAX(0, ($E$3-SUM($E$5:$E$34))*(IF($B$3=0, 0, $B$3*$B61/SUM(IF(ISBLANK(E$5:E$34), B$36:B$65, 0))) + IF($C$3=0, 0, $C$3*$C61/SUM(IF(ISBLANK(E$5:E$34), C$36:C$65, 0))) + IF($D$3=0, 0, $D$3*$D61/SUM(IF(ISBLANK(E$5:E$34), D$36:D$65, 0))) + IF(1-SUM($B$3:$D$3)&lt;=0, 0, ((1-SUM($B$3:$D$3))*$Z61/SUM(IF(ISBLANK(E$5:E$34), Z$36:Z$65, 0)))))), E30)</f>
        <v>9195.1519479342169</v>
      </c>
      <c r="F61" s="14">
        <f t="shared" ref="F61:K61" si="81">IF(ISBLANK(F30),F$3,F30)</f>
        <v>0.8</v>
      </c>
      <c r="G61" s="14">
        <f t="shared" si="81"/>
        <v>0.1</v>
      </c>
      <c r="H61" s="14">
        <f t="shared" si="81"/>
        <v>0.05</v>
      </c>
      <c r="I61" s="14">
        <f t="shared" si="81"/>
        <v>0</v>
      </c>
      <c r="J61" s="14">
        <f t="shared" si="81"/>
        <v>0</v>
      </c>
      <c r="K61" s="14">
        <f t="shared" si="81"/>
        <v>0.05</v>
      </c>
      <c r="L61" s="4">
        <f t="shared" si="6"/>
        <v>7.0590723311305199</v>
      </c>
      <c r="M61" s="3">
        <f t="shared" ref="M61:R61" si="82">IF(ISBLANK(M30), IF(ISBLANK($L30), MAX(0, (M$3-SUM(M$5:M$34))*(IF($B$3=0, 0, $B$3*$B61/SUM($B$36:$B$65)) + IF($C$3=0, 0, $C$3*$C61/SUM($C$36:$C$65)) + IF($D$3=0, 0, $D$3*$D61/SUM($D$36:$D$65)) + (1-SUM($B$3:$D$3))*IF(SUM(AA$36:AA$65)=0, $Z61/SUM($Z$36:$Z$65), AA61/SUM(AA$36:AA$65)))), $L30*(M$3/$L$3)), M30)</f>
        <v>5.648307205427586</v>
      </c>
      <c r="N61" s="3">
        <f t="shared" si="82"/>
        <v>0.53951224127012121</v>
      </c>
      <c r="O61" s="3">
        <f t="shared" si="82"/>
        <v>0.766285396442695</v>
      </c>
      <c r="P61" s="3">
        <f t="shared" si="82"/>
        <v>0</v>
      </c>
      <c r="Q61" s="3">
        <f t="shared" si="82"/>
        <v>0</v>
      </c>
      <c r="R61" s="3">
        <f t="shared" si="82"/>
        <v>0.10496748799011665</v>
      </c>
      <c r="S61" s="4">
        <f t="shared" si="8"/>
        <v>102.96302958142857</v>
      </c>
      <c r="T61" s="3">
        <f>IF(ISBLANK(T30),AA61/INDEX(Constants!$B$2:$B$8, MATCH(T$2, Constants!$A$2:$A$8, 0)),T30)</f>
        <v>69.571428571428569</v>
      </c>
      <c r="U61" s="3">
        <f>IF(ISBLANK(U30),AB61/INDEX(Constants!$B$2:$B$8, MATCH(U$2, Constants!$A$2:$A$8, 0)),U30)</f>
        <v>8.4416010100000012</v>
      </c>
      <c r="V61" s="3">
        <f>IF(ISBLANK(V30),AC61/INDEX(Constants!$B$2:$B$8, MATCH(V$2, Constants!$A$2:$A$8, 0)),V30)</f>
        <v>24.95</v>
      </c>
      <c r="W61" s="3">
        <f>IF(ISBLANK(W30),AD61/INDEX(Constants!$B$2:$B$8, MATCH(W$2, Constants!$A$2:$A$8, 0)),W30)</f>
        <v>0</v>
      </c>
      <c r="X61" s="3">
        <f>IF(ISBLANK(X30),AE61/INDEX(Constants!$B$2:$B$8, MATCH(X$2, Constants!$A$2:$A$8, 0)),X30)</f>
        <v>0</v>
      </c>
      <c r="Y61" s="132">
        <f>IF(ISBLANK(Y30),AF61/INDEX(Constants!$B$2:$B$8, MATCH(Y$2, Constants!$A$2:$A$8, 0)),Y30)</f>
        <v>0</v>
      </c>
      <c r="Z61" s="18">
        <f t="shared" si="9"/>
        <v>1497.6624015150001</v>
      </c>
      <c r="AA61" s="1">
        <f t="shared" si="10"/>
        <v>487</v>
      </c>
      <c r="AB61" s="1">
        <f>IF(ISBLANK($AB30), INDEX('Cities &amp; Towns'!$G$4:$G$259, MATCH($A30, 'Cities &amp; Towns'!$A$4:$A$259, 0)), $AB30)</f>
        <v>12.662401515000001</v>
      </c>
      <c r="AC61" s="1">
        <f t="shared" ref="AC61:AF61" si="83">AC30</f>
        <v>998</v>
      </c>
      <c r="AD61" s="1">
        <f t="shared" si="83"/>
        <v>0</v>
      </c>
      <c r="AE61" s="1">
        <f t="shared" si="83"/>
        <v>0</v>
      </c>
      <c r="AF61" s="1">
        <f t="shared" si="83"/>
        <v>0</v>
      </c>
      <c r="AG61" s="5"/>
      <c r="AI61" s="3">
        <f>INDEX('Cities &amp; Towns'!$Y$4:$Y$259, MATCH($A61, 'Cities &amp; Towns'!$A$4:$A$259, 0))</f>
        <v>0.23165312925089709</v>
      </c>
      <c r="AJ61" s="5"/>
      <c r="AL61" s="11">
        <f t="shared" si="4"/>
        <v>1</v>
      </c>
    </row>
    <row r="62" spans="1:38" outlineLevel="1" x14ac:dyDescent="0.25">
      <c r="A62" s="220" t="s">
        <v>130</v>
      </c>
      <c r="B62" s="38">
        <f>IF(ISBLANK($B31), INDEX('Cities &amp; Towns'!$E$4:$E$259, MATCH($A62, 'Cities &amp; Towns'!$A$4:$A$259, 0)), $B31)</f>
        <v>1337</v>
      </c>
      <c r="C62" s="38">
        <f>IF(ISBLANK($C31), INDEX('Cities &amp; Towns'!$Q$4:$Q$259, MATCH($A62, 'Cities &amp; Towns'!$A$4:$A$259, 0)), $C31)</f>
        <v>713.15378999999996</v>
      </c>
      <c r="D62" s="38">
        <f xml:space="preserve"> IF(ISBLANK($D31), IF(INDEX('Cities &amp; Towns'!$Z$4:$Z$259, MATCH($A62, 'Cities &amp; Towns'!$A$4:$A$259, 0)) = 0, "", INDEX('Cities &amp; Towns'!$Z$4:$Z$259, MATCH($A62, 'Cities &amp; Towns'!$A$4:$A$259, 0))), $D31)</f>
        <v>5621.67</v>
      </c>
      <c r="E62" s="177" cm="1">
        <f t="array" ref="E62">IF(ISBLANK(E31), MAX(0, ($E$3-SUM($E$5:$E$34))*(IF($B$3=0, 0, $B$3*$B62/SUM(IF(ISBLANK(E$5:E$34), B$36:B$65, 0))) + IF($C$3=0, 0, $C$3*$C62/SUM(IF(ISBLANK(E$5:E$34), C$36:C$65, 0))) + IF($D$3=0, 0, $D$3*$D62/SUM(IF(ISBLANK(E$5:E$34), D$36:D$65, 0))) + IF(1-SUM($B$3:$D$3)&lt;=0, 0, ((1-SUM($B$3:$D$3))*$Z62/SUM(IF(ISBLANK(E$5:E$34), Z$36:Z$65, 0)))))), E31)</f>
        <v>7453.4479637594068</v>
      </c>
      <c r="F62" s="40">
        <f t="shared" ref="F62:K62" si="84">IF(ISBLANK(F31),F$3,F31)</f>
        <v>0.8</v>
      </c>
      <c r="G62" s="40">
        <f t="shared" si="84"/>
        <v>0.1</v>
      </c>
      <c r="H62" s="40">
        <f t="shared" si="84"/>
        <v>0.05</v>
      </c>
      <c r="I62" s="40">
        <f t="shared" si="84"/>
        <v>0</v>
      </c>
      <c r="J62" s="40">
        <f t="shared" si="84"/>
        <v>0</v>
      </c>
      <c r="K62" s="40">
        <f t="shared" si="84"/>
        <v>0.05</v>
      </c>
      <c r="L62" s="44">
        <f t="shared" si="6"/>
        <v>6.3013512766510091</v>
      </c>
      <c r="M62" s="41">
        <f t="shared" ref="M62:R62" si="85">IF(ISBLANK(M31), IF(ISBLANK($L31), MAX(0, (M$3-SUM(M$5:M$34))*(IF($B$3=0, 0, $B$3*$B62/SUM($B$36:$B$65)) + IF($C$3=0, 0, $C$3*$C62/SUM($C$36:$C$65)) + IF($D$3=0, 0, $D$3*$D62/SUM($D$36:$D$65)) + (1-SUM($B$3:$D$3))*IF(SUM(AA$36:AA$65)=0, $Z62/SUM($Z$36:$Z$65), AA62/SUM(AA$36:AA$65)))), $L31*(M$3/$L$3)), M31)</f>
        <v>5.1313014912895119</v>
      </c>
      <c r="N62" s="41">
        <f t="shared" si="85"/>
        <v>0.64974707748292782</v>
      </c>
      <c r="O62" s="41">
        <f t="shared" si="85"/>
        <v>0.43521768546122436</v>
      </c>
      <c r="P62" s="41">
        <f t="shared" si="85"/>
        <v>0</v>
      </c>
      <c r="Q62" s="41">
        <f t="shared" si="85"/>
        <v>0</v>
      </c>
      <c r="R62" s="41">
        <f t="shared" si="85"/>
        <v>8.5085022417344836E-2</v>
      </c>
      <c r="S62" s="44">
        <f t="shared" si="8"/>
        <v>78.665216370476202</v>
      </c>
      <c r="T62" s="41">
        <f>IF(ISBLANK(T31),AA62/INDEX(Constants!$B$2:$B$8, MATCH(T$2, Constants!$A$2:$A$8, 0)),T31)</f>
        <v>54.857142857142854</v>
      </c>
      <c r="U62" s="41">
        <f>IF(ISBLANK(U31),AB62/INDEX(Constants!$B$2:$B$8, MATCH(U$2, Constants!$A$2:$A$8, 0)),U31)</f>
        <v>11.033073513333335</v>
      </c>
      <c r="V62" s="41">
        <f>IF(ISBLANK(V31),AC62/INDEX(Constants!$B$2:$B$8, MATCH(V$2, Constants!$A$2:$A$8, 0)),V31)</f>
        <v>12.775</v>
      </c>
      <c r="W62" s="41">
        <f>IF(ISBLANK(W31),AD62/INDEX(Constants!$B$2:$B$8, MATCH(W$2, Constants!$A$2:$A$8, 0)),W31)</f>
        <v>0</v>
      </c>
      <c r="X62" s="41">
        <f>IF(ISBLANK(X31),AE62/INDEX(Constants!$B$2:$B$8, MATCH(X$2, Constants!$A$2:$A$8, 0)),X31)</f>
        <v>0</v>
      </c>
      <c r="Y62" s="41">
        <f>IF(ISBLANK(Y31),AF62/INDEX(Constants!$B$2:$B$8, MATCH(Y$2, Constants!$A$2:$A$8, 0)),Y31)</f>
        <v>0</v>
      </c>
      <c r="Z62" s="39">
        <f t="shared" si="9"/>
        <v>911.54961027000002</v>
      </c>
      <c r="AA62" s="150">
        <f t="shared" si="10"/>
        <v>384</v>
      </c>
      <c r="AB62" s="150">
        <f>IF(ISBLANK($AB31), INDEX('Cities &amp; Towns'!$G$4:$G$259, MATCH($A31, 'Cities &amp; Towns'!$A$4:$A$259, 0)), $AB31)</f>
        <v>16.549610270000002</v>
      </c>
      <c r="AC62" s="150">
        <f t="shared" ref="AC62:AF62" si="86">AC31</f>
        <v>511</v>
      </c>
      <c r="AD62" s="150">
        <f t="shared" si="86"/>
        <v>0</v>
      </c>
      <c r="AE62" s="150">
        <f t="shared" si="86"/>
        <v>0</v>
      </c>
      <c r="AF62" s="150">
        <f t="shared" si="86"/>
        <v>0</v>
      </c>
      <c r="AG62" s="43"/>
      <c r="AH62" s="42"/>
      <c r="AI62" s="41">
        <f>INDEX('Cities &amp; Towns'!$Y$4:$Y$259, MATCH($A62, 'Cities &amp; Towns'!$A$4:$A$259, 0))</f>
        <v>1.2332339464052071</v>
      </c>
      <c r="AJ62" s="43"/>
      <c r="AK62" s="42"/>
      <c r="AL62" s="66">
        <f t="shared" si="4"/>
        <v>1</v>
      </c>
    </row>
    <row r="63" spans="1:38" outlineLevel="1" x14ac:dyDescent="0.25">
      <c r="A63" s="221" t="s">
        <v>131</v>
      </c>
      <c r="B63" s="1">
        <f>IF(ISBLANK($B32), INDEX('Cities &amp; Towns'!$E$4:$E$259, MATCH($A63, 'Cities &amp; Towns'!$A$4:$A$259, 0)), $B32)</f>
        <v>672</v>
      </c>
      <c r="C63" s="1">
        <f>IF(ISBLANK($C32), INDEX('Cities &amp; Towns'!$Q$4:$Q$259, MATCH($A63, 'Cities &amp; Towns'!$A$4:$A$259, 0)), $C32)</f>
        <v>444.31398899999988</v>
      </c>
      <c r="D63" s="1">
        <f xml:space="preserve"> IF(ISBLANK($D32), IF(INDEX('Cities &amp; Towns'!$Z$4:$Z$259, MATCH($A63, 'Cities &amp; Towns'!$A$4:$A$259, 0)) = 0, "", INDEX('Cities &amp; Towns'!$Z$4:$Z$259, MATCH($A63, 'Cities &amp; Towns'!$A$4:$A$259, 0))), $D32)</f>
        <v>2627.9490000000001</v>
      </c>
      <c r="E63" s="178" cm="1">
        <f t="array" ref="E63">IF(ISBLANK(E32), MAX(0, ($E$3-SUM($E$5:$E$34))*(IF($B$3=0, 0, $B$3*$B63/SUM(IF(ISBLANK(E$5:E$34), B$36:B$65, 0))) + IF($C$3=0, 0, $C$3*$C63/SUM(IF(ISBLANK(E$5:E$34), C$36:C$65, 0))) + IF($D$3=0, 0, $D$3*$D63/SUM(IF(ISBLANK(E$5:E$34), D$36:D$65, 0))) + IF(1-SUM($B$3:$D$3)&lt;=0, 0, ((1-SUM($B$3:$D$3))*$Z63/SUM(IF(ISBLANK(E$5:E$34), Z$36:Z$65, 0)))))), E32)</f>
        <v>4296.0780545993666</v>
      </c>
      <c r="F63" s="47">
        <f t="shared" ref="F63:K63" si="87">IF(ISBLANK(F32),F$3,F32)</f>
        <v>0.8</v>
      </c>
      <c r="G63" s="47">
        <f t="shared" si="87"/>
        <v>0.1</v>
      </c>
      <c r="H63" s="47">
        <f t="shared" si="87"/>
        <v>0.05</v>
      </c>
      <c r="I63" s="47">
        <f t="shared" si="87"/>
        <v>0</v>
      </c>
      <c r="J63" s="47">
        <f t="shared" si="87"/>
        <v>0</v>
      </c>
      <c r="K63" s="47">
        <f t="shared" si="87"/>
        <v>0.05</v>
      </c>
      <c r="L63" s="4">
        <f t="shared" si="6"/>
        <v>3.2938371181243178</v>
      </c>
      <c r="M63" s="3">
        <f t="shared" ref="M63:R63" si="88">IF(ISBLANK(M32), IF(ISBLANK($L32), MAX(0, (M$3-SUM(M$5:M$34))*(IF($B$3=0, 0, $B$3*$B63/SUM($B$36:$B$65)) + IF($C$3=0, 0, $C$3*$C63/SUM($C$36:$C$65)) + IF($D$3=0, 0, $D$3*$D63/SUM($D$36:$D$65)) + (1-SUM($B$3:$D$3))*IF(SUM(AA$36:AA$65)=0, $Z63/SUM($Z$36:$Z$65), AA63/SUM(AA$36:AA$65)))), $L32*(M$3/$L$3)), M32)</f>
        <v>2.6230723500611113</v>
      </c>
      <c r="N63" s="3">
        <f t="shared" si="88"/>
        <v>0.30255011836494727</v>
      </c>
      <c r="O63" s="3">
        <f t="shared" si="88"/>
        <v>0.31917266277360906</v>
      </c>
      <c r="P63" s="3">
        <f t="shared" si="88"/>
        <v>0</v>
      </c>
      <c r="Q63" s="3">
        <f t="shared" si="88"/>
        <v>0</v>
      </c>
      <c r="R63" s="3">
        <f t="shared" si="88"/>
        <v>4.904198692465031E-2</v>
      </c>
      <c r="S63" s="4">
        <f t="shared" si="8"/>
        <v>43.190574278571425</v>
      </c>
      <c r="T63" s="3">
        <f>IF(ISBLANK(T32),AA63/INDEX(Constants!$B$2:$B$8, MATCH(T$2, Constants!$A$2:$A$8, 0)),T32)</f>
        <v>28.428571428571427</v>
      </c>
      <c r="U63" s="3">
        <f>IF(ISBLANK(U32),AB63/INDEX(Constants!$B$2:$B$8, MATCH(U$2, Constants!$A$2:$A$8, 0)),U32)</f>
        <v>4.7370028500000005</v>
      </c>
      <c r="V63" s="3">
        <f>IF(ISBLANK(V32),AC63/INDEX(Constants!$B$2:$B$8, MATCH(V$2, Constants!$A$2:$A$8, 0)),V32)</f>
        <v>10.025</v>
      </c>
      <c r="W63" s="3">
        <f>IF(ISBLANK(W32),AD63/INDEX(Constants!$B$2:$B$8, MATCH(W$2, Constants!$A$2:$A$8, 0)),W32)</f>
        <v>0</v>
      </c>
      <c r="X63" s="3">
        <f>IF(ISBLANK(X32),AE63/INDEX(Constants!$B$2:$B$8, MATCH(X$2, Constants!$A$2:$A$8, 0)),X32)</f>
        <v>0</v>
      </c>
      <c r="Y63" s="132">
        <f>IF(ISBLANK(Y32),AF63/INDEX(Constants!$B$2:$B$8, MATCH(Y$2, Constants!$A$2:$A$8, 0)),Y32)</f>
        <v>0</v>
      </c>
      <c r="Z63" s="18">
        <f t="shared" si="9"/>
        <v>607.10550427499993</v>
      </c>
      <c r="AA63" s="1">
        <f t="shared" si="10"/>
        <v>199</v>
      </c>
      <c r="AB63" s="1">
        <f>IF(ISBLANK($AB32), INDEX('Cities &amp; Towns'!$G$4:$G$259, MATCH($A32, 'Cities &amp; Towns'!$A$4:$A$259, 0)), $AB32)</f>
        <v>7.1055042750000004</v>
      </c>
      <c r="AC63" s="1">
        <f t="shared" ref="AC63:AF63" si="89">AC32</f>
        <v>401</v>
      </c>
      <c r="AD63" s="1">
        <f t="shared" si="89"/>
        <v>0</v>
      </c>
      <c r="AE63" s="1">
        <f t="shared" si="89"/>
        <v>0</v>
      </c>
      <c r="AF63" s="1">
        <f t="shared" si="89"/>
        <v>0</v>
      </c>
      <c r="AG63" s="5"/>
      <c r="AI63" s="3">
        <f>INDEX('Cities &amp; Towns'!$Y$4:$Y$259, MATCH($A63, 'Cities &amp; Towns'!$A$4:$A$259, 0))</f>
        <v>0.25584591087160247</v>
      </c>
      <c r="AJ63" s="5"/>
      <c r="AL63" s="11">
        <f t="shared" si="4"/>
        <v>1</v>
      </c>
    </row>
    <row r="64" spans="1:38" outlineLevel="1" x14ac:dyDescent="0.25">
      <c r="A64" s="220" t="s">
        <v>132</v>
      </c>
      <c r="B64" s="38">
        <f>IF(ISBLANK($B33), INDEX('Cities &amp; Towns'!$E$4:$E$259, MATCH($A64, 'Cities &amp; Towns'!$A$4:$A$259, 0)), $B33)</f>
        <v>621</v>
      </c>
      <c r="C64" s="38">
        <f>IF(ISBLANK($C33), INDEX('Cities &amp; Towns'!$Q$4:$Q$259, MATCH($A64, 'Cities &amp; Towns'!$A$4:$A$259, 0)), $C33)</f>
        <v>141.32069999999999</v>
      </c>
      <c r="D64" s="38">
        <f xml:space="preserve"> IF(ISBLANK($D33), IF(INDEX('Cities &amp; Towns'!$Z$4:$Z$259, MATCH($A64, 'Cities &amp; Towns'!$A$4:$A$259, 0)) = 0, "", INDEX('Cities &amp; Towns'!$Z$4:$Z$259, MATCH($A64, 'Cities &amp; Towns'!$A$4:$A$259, 0))), $D33)</f>
        <v>2767.0770000000002</v>
      </c>
      <c r="E64" s="177" cm="1">
        <f t="array" ref="E64">IF(ISBLANK(E33), MAX(0, ($E$3-SUM($E$5:$E$34))*(IF($B$3=0, 0, $B$3*$B64/SUM(IF(ISBLANK(E$5:E$34), B$36:B$65, 0))) + IF($C$3=0, 0, $C$3*$C64/SUM(IF(ISBLANK(E$5:E$34), C$36:C$65, 0))) + IF($D$3=0, 0, $D$3*$D64/SUM(IF(ISBLANK(E$5:E$34), D$36:D$65, 0))) + IF(1-SUM($B$3:$D$3)&lt;=0, 0, ((1-SUM($B$3:$D$3))*$Z64/SUM(IF(ISBLANK(E$5:E$34), Z$36:Z$65, 0)))))), E33)</f>
        <v>2107.0751515572369</v>
      </c>
      <c r="F64" s="40">
        <f t="shared" ref="F64:K64" si="90">IF(ISBLANK(F33),F$3,F33)</f>
        <v>0.8</v>
      </c>
      <c r="G64" s="40">
        <f t="shared" si="90"/>
        <v>0.1</v>
      </c>
      <c r="H64" s="40">
        <f t="shared" si="90"/>
        <v>0.05</v>
      </c>
      <c r="I64" s="40">
        <f t="shared" si="90"/>
        <v>0</v>
      </c>
      <c r="J64" s="40">
        <f t="shared" si="90"/>
        <v>0</v>
      </c>
      <c r="K64" s="40">
        <f t="shared" si="90"/>
        <v>0.05</v>
      </c>
      <c r="L64" s="44">
        <f t="shared" si="6"/>
        <v>1.7414489100856352</v>
      </c>
      <c r="M64" s="41">
        <f t="shared" ref="M64:R64" si="91">IF(ISBLANK(M33), IF(ISBLANK($L33), MAX(0, (M$3-SUM(M$5:M$34))*(IF($B$3=0, 0, $B$3*$B64/SUM($B$36:$B$65)) + IF($C$3=0, 0, $C$3*$C64/SUM($C$36:$C$65)) + IF($D$3=0, 0, $D$3*$D64/SUM($D$36:$D$65)) + (1-SUM($B$3:$D$3))*IF(SUM(AA$36:AA$65)=0, $Z64/SUM($Z$36:$Z$65), AA64/SUM(AA$36:AA$65)))), $L33*(M$3/$L$3)), M33)</f>
        <v>1.4414770556895129</v>
      </c>
      <c r="N64" s="41">
        <f t="shared" si="91"/>
        <v>0.27591848508610811</v>
      </c>
      <c r="O64" s="41">
        <f t="shared" si="91"/>
        <v>0</v>
      </c>
      <c r="P64" s="41">
        <f t="shared" si="91"/>
        <v>0</v>
      </c>
      <c r="Q64" s="41">
        <f t="shared" si="91"/>
        <v>0</v>
      </c>
      <c r="R64" s="41">
        <f t="shared" si="91"/>
        <v>2.4053369310014124E-2</v>
      </c>
      <c r="S64" s="44">
        <f t="shared" si="8"/>
        <v>11.396852086190478</v>
      </c>
      <c r="T64" s="41">
        <f>IF(ISBLANK(T33),AA64/INDEX(Constants!$B$2:$B$8, MATCH(T$2, Constants!$A$2:$A$8, 0)),T33)</f>
        <v>7.1428571428571432</v>
      </c>
      <c r="U64" s="41">
        <f>IF(ISBLANK(U33),AB64/INDEX(Constants!$B$2:$B$8, MATCH(U$2, Constants!$A$2:$A$8, 0)),U33)</f>
        <v>4.2539949433333337</v>
      </c>
      <c r="V64" s="41">
        <f>IF(ISBLANK(V33),AC64/INDEX(Constants!$B$2:$B$8, MATCH(V$2, Constants!$A$2:$A$8, 0)),V33)</f>
        <v>0</v>
      </c>
      <c r="W64" s="41">
        <f>IF(ISBLANK(W33),AD64/INDEX(Constants!$B$2:$B$8, MATCH(W$2, Constants!$A$2:$A$8, 0)),W33)</f>
        <v>0</v>
      </c>
      <c r="X64" s="41">
        <f>IF(ISBLANK(X33),AE64/INDEX(Constants!$B$2:$B$8, MATCH(X$2, Constants!$A$2:$A$8, 0)),X33)</f>
        <v>0</v>
      </c>
      <c r="Y64" s="41">
        <f>IF(ISBLANK(Y33),AF64/INDEX(Constants!$B$2:$B$8, MATCH(Y$2, Constants!$A$2:$A$8, 0)),Y33)</f>
        <v>0</v>
      </c>
      <c r="Z64" s="39">
        <f t="shared" si="9"/>
        <v>56.380992415000001</v>
      </c>
      <c r="AA64" s="150">
        <f t="shared" si="10"/>
        <v>50</v>
      </c>
      <c r="AB64" s="150">
        <f>IF(ISBLANK($AB33), INDEX('Cities &amp; Towns'!$G$4:$G$259, MATCH($A33, 'Cities &amp; Towns'!$A$4:$A$259, 0)), $AB33)</f>
        <v>6.3809924150000006</v>
      </c>
      <c r="AC64" s="150">
        <f t="shared" ref="AC64:AF64" si="92">AC33</f>
        <v>0</v>
      </c>
      <c r="AD64" s="150">
        <f t="shared" si="92"/>
        <v>0</v>
      </c>
      <c r="AE64" s="150">
        <f t="shared" si="92"/>
        <v>0</v>
      </c>
      <c r="AF64" s="150">
        <f t="shared" si="92"/>
        <v>0</v>
      </c>
      <c r="AG64" s="43"/>
      <c r="AH64" s="42"/>
      <c r="AI64" s="41">
        <f>INDEX('Cities &amp; Towns'!$Y$4:$Y$259, MATCH($A64, 'Cities &amp; Towns'!$A$4:$A$259, 0))</f>
        <v>0.62989592776633396</v>
      </c>
      <c r="AJ64" s="43"/>
      <c r="AK64" s="42"/>
      <c r="AL64" s="66">
        <f t="shared" si="4"/>
        <v>1</v>
      </c>
    </row>
    <row r="65" spans="1:38" outlineLevel="1" x14ac:dyDescent="0.25">
      <c r="A65" s="221" t="s">
        <v>133</v>
      </c>
      <c r="B65" s="1">
        <f>IF(ISBLANK($B34), INDEX('Cities &amp; Towns'!$E$4:$E$259, MATCH($A65, 'Cities &amp; Towns'!$A$4:$A$259, 0)), $B34)</f>
        <v>3005</v>
      </c>
      <c r="C65" s="1">
        <f>IF(ISBLANK($C34), INDEX('Cities &amp; Towns'!$Q$4:$Q$259, MATCH($A65, 'Cities &amp; Towns'!$A$4:$A$259, 0)), $C34)</f>
        <v>2979.7972199999995</v>
      </c>
      <c r="D65" s="1">
        <f xml:space="preserve"> IF(ISBLANK($D34), IF(INDEX('Cities &amp; Towns'!$Z$4:$Z$259, MATCH($A65, 'Cities &amp; Towns'!$A$4:$A$259, 0)) = 0, "", INDEX('Cities &amp; Towns'!$Z$4:$Z$259, MATCH($A65, 'Cities &amp; Towns'!$A$4:$A$259, 0))), $D34)</f>
        <v>28738.797999999999</v>
      </c>
      <c r="E65" s="178" cm="1">
        <f t="array" ref="E65">IF(ISBLANK(E34), MAX(0, ($E$3-SUM($E$5:$E$34))*(IF($B$3=0, 0, $B$3*$B65/SUM(IF(ISBLANK(E$5:E$34), B$36:B$65, 0))) + IF($C$3=0, 0, $C$3*$C65/SUM(IF(ISBLANK(E$5:E$34), C$36:C$65, 0))) + IF($D$3=0, 0, $D$3*$D65/SUM(IF(ISBLANK(E$5:E$34), D$36:D$65, 0))) + IF(1-SUM($B$3:$D$3)&lt;=0, 0, ((1-SUM($B$3:$D$3))*$Z65/SUM(IF(ISBLANK(E$5:E$34), Z$36:Z$65, 0)))))), E34)</f>
        <v>12984.176691516263</v>
      </c>
      <c r="F65" s="14">
        <f t="shared" ref="F65:K65" si="93">IF(ISBLANK(F34),F$3,F34)</f>
        <v>0.8</v>
      </c>
      <c r="G65" s="14">
        <f t="shared" si="93"/>
        <v>0.1</v>
      </c>
      <c r="H65" s="14">
        <f t="shared" si="93"/>
        <v>0.05</v>
      </c>
      <c r="I65" s="14">
        <f t="shared" si="93"/>
        <v>0</v>
      </c>
      <c r="J65" s="14">
        <f t="shared" si="93"/>
        <v>0</v>
      </c>
      <c r="K65" s="14">
        <f t="shared" si="93"/>
        <v>0.05</v>
      </c>
      <c r="L65" s="4">
        <f t="shared" si="6"/>
        <v>13.288338151057202</v>
      </c>
      <c r="M65" s="3">
        <f t="shared" ref="M65:R65" si="94">IF(ISBLANK(M34), IF(ISBLANK($L34), MAX(0, (M$3-SUM(M$5:M$34))*(IF($B$3=0, 0, $B$3*$B65/SUM($B$36:$B$65)) + IF($C$3=0, 0, $C$3*$C65/SUM($C$36:$C$65)) + IF($D$3=0, 0, $D$3*$D65/SUM($D$36:$D$65)) + (1-SUM($B$3:$D$3))*IF(SUM(AA$36:AA$65)=0, $Z65/SUM($Z$36:$Z$65), AA65/SUM(AA$36:AA$65)))), $L34*(M$3/$L$3)), M34)</f>
        <v>11.275640754343291</v>
      </c>
      <c r="N65" s="3">
        <f t="shared" si="94"/>
        <v>1.5769859078642321</v>
      </c>
      <c r="O65" s="3">
        <f t="shared" si="94"/>
        <v>0.28749029374104601</v>
      </c>
      <c r="P65" s="3">
        <f t="shared" si="94"/>
        <v>0</v>
      </c>
      <c r="Q65" s="3">
        <f t="shared" si="94"/>
        <v>0</v>
      </c>
      <c r="R65" s="3">
        <f t="shared" si="94"/>
        <v>0.14822119510863316</v>
      </c>
      <c r="S65" s="4">
        <f t="shared" si="8"/>
        <v>150.93304632904764</v>
      </c>
      <c r="T65" s="3">
        <f>IF(ISBLANK(T34),AA65/INDEX(Constants!$B$2:$B$8, MATCH(T$2, Constants!$A$2:$A$8, 0)),T34)</f>
        <v>118.28571428571429</v>
      </c>
      <c r="U65" s="3">
        <f>IF(ISBLANK(U34),AB65/INDEX(Constants!$B$2:$B$8, MATCH(U$2, Constants!$A$2:$A$8, 0)),U34)</f>
        <v>28.722332043333335</v>
      </c>
      <c r="V65" s="3">
        <f>IF(ISBLANK(V34),AC65/INDEX(Constants!$B$2:$B$8, MATCH(V$2, Constants!$A$2:$A$8, 0)),V34)</f>
        <v>3.9249999999999998</v>
      </c>
      <c r="W65" s="3">
        <f>IF(ISBLANK(W34),AD65/INDEX(Constants!$B$2:$B$8, MATCH(W$2, Constants!$A$2:$A$8, 0)),W34)</f>
        <v>0</v>
      </c>
      <c r="X65" s="3">
        <f>IF(ISBLANK(X34),AE65/INDEX(Constants!$B$2:$B$8, MATCH(X$2, Constants!$A$2:$A$8, 0)),X34)</f>
        <v>0</v>
      </c>
      <c r="Y65" s="132">
        <f>IF(ISBLANK(Y34),AF65/INDEX(Constants!$B$2:$B$8, MATCH(Y$2, Constants!$A$2:$A$8, 0)),Y34)</f>
        <v>0</v>
      </c>
      <c r="Z65" s="18">
        <f t="shared" si="9"/>
        <v>1028.083498065</v>
      </c>
      <c r="AA65" s="1">
        <f t="shared" si="10"/>
        <v>828</v>
      </c>
      <c r="AB65" s="1">
        <f>IF(ISBLANK($AB34), INDEX('Cities &amp; Towns'!$G$4:$G$259, MATCH($A34, 'Cities &amp; Towns'!$A$4:$A$259, 0)), $AB34)</f>
        <v>43.083498065000001</v>
      </c>
      <c r="AC65" s="1">
        <f t="shared" ref="AC65:AF65" si="95">AC34</f>
        <v>157</v>
      </c>
      <c r="AD65" s="1">
        <f t="shared" si="95"/>
        <v>0</v>
      </c>
      <c r="AE65" s="1">
        <f t="shared" si="95"/>
        <v>0</v>
      </c>
      <c r="AF65" s="1">
        <f t="shared" si="95"/>
        <v>0</v>
      </c>
      <c r="AG65" s="5"/>
      <c r="AI65" s="3">
        <f>INDEX('Cities &amp; Towns'!$Y$4:$Y$259, MATCH($A65, 'Cities &amp; Towns'!$A$4:$A$259, 0))</f>
        <v>15.496547252275821</v>
      </c>
      <c r="AJ65" s="5"/>
      <c r="AL65" s="11" t="str">
        <f t="shared" si="4"/>
        <v/>
      </c>
    </row>
    <row r="66" spans="1:38" x14ac:dyDescent="0.25">
      <c r="A66" s="223" t="s">
        <v>855</v>
      </c>
      <c r="B66" s="53">
        <f>SUM(B$36:B$65)</f>
        <v>57116</v>
      </c>
      <c r="C66" s="53">
        <f>SUM(C$36:C$65)</f>
        <v>252080.25594299997</v>
      </c>
      <c r="D66" s="53">
        <f>SUM(D$36:D$65)</f>
        <v>403165.26899999997</v>
      </c>
      <c r="E66" s="137">
        <f>SUM(E$36:E$65)</f>
        <v>349306.99999999994</v>
      </c>
      <c r="F66" s="138">
        <f t="shared" ref="F66:K66" si="96">SUMPRODUCT($E$36:$E$65, F$36:F$65)</f>
        <v>279445.60000000003</v>
      </c>
      <c r="G66" s="138">
        <f t="shared" si="96"/>
        <v>34930.700000000004</v>
      </c>
      <c r="H66" s="138">
        <f t="shared" si="96"/>
        <v>17465.350000000002</v>
      </c>
      <c r="I66" s="138">
        <f t="shared" si="96"/>
        <v>0</v>
      </c>
      <c r="J66" s="138">
        <f t="shared" si="96"/>
        <v>0</v>
      </c>
      <c r="K66" s="139">
        <f t="shared" si="96"/>
        <v>17465.350000000002</v>
      </c>
      <c r="L66" s="133">
        <f t="shared" ref="L66:AF66" si="97">SUM(L$36:L$65)</f>
        <v>233.49006132545972</v>
      </c>
      <c r="M66" s="134">
        <f t="shared" si="97"/>
        <v>196.97968740541546</v>
      </c>
      <c r="N66" s="134">
        <f t="shared" si="97"/>
        <v>26.982559582921478</v>
      </c>
      <c r="O66" s="134">
        <f t="shared" si="97"/>
        <v>6.7711191146023211</v>
      </c>
      <c r="P66" s="134">
        <f t="shared" si="97"/>
        <v>0</v>
      </c>
      <c r="Q66" s="134">
        <f t="shared" si="97"/>
        <v>0</v>
      </c>
      <c r="R66" s="135">
        <f t="shared" si="97"/>
        <v>2.7566952225204568</v>
      </c>
      <c r="S66" s="133">
        <f t="shared" si="97"/>
        <v>2508.3341491328574</v>
      </c>
      <c r="T66" s="134">
        <f t="shared" si="97"/>
        <v>1924.1428571428569</v>
      </c>
      <c r="U66" s="134">
        <f t="shared" si="97"/>
        <v>462.68879199000008</v>
      </c>
      <c r="V66" s="134">
        <f t="shared" si="97"/>
        <v>121.50250000000001</v>
      </c>
      <c r="W66" s="134">
        <f t="shared" si="97"/>
        <v>0</v>
      </c>
      <c r="X66" s="134">
        <f t="shared" si="97"/>
        <v>0</v>
      </c>
      <c r="Y66" s="135">
        <f t="shared" si="97"/>
        <v>0</v>
      </c>
      <c r="Z66" s="151">
        <f t="shared" si="97"/>
        <v>47311.133187984997</v>
      </c>
      <c r="AA66" s="152">
        <f t="shared" si="97"/>
        <v>13469</v>
      </c>
      <c r="AB66" s="152">
        <f t="shared" si="97"/>
        <v>694.03318798500015</v>
      </c>
      <c r="AC66" s="152">
        <f t="shared" si="97"/>
        <v>4860.1000000000004</v>
      </c>
      <c r="AD66" s="152">
        <f t="shared" si="97"/>
        <v>0</v>
      </c>
      <c r="AE66" s="152">
        <f t="shared" si="97"/>
        <v>0</v>
      </c>
      <c r="AF66" s="153">
        <f t="shared" si="97"/>
        <v>0</v>
      </c>
      <c r="AG66" s="20"/>
      <c r="AH66" s="20"/>
      <c r="AI66" s="20"/>
      <c r="AJ66" s="20"/>
      <c r="AK66" s="20"/>
      <c r="AL66" s="20"/>
    </row>
    <row r="67" spans="1:38" x14ac:dyDescent="0.25">
      <c r="A67" s="224" t="s">
        <v>1570</v>
      </c>
    </row>
    <row r="68" spans="1:38" x14ac:dyDescent="0.25">
      <c r="L68" s="3"/>
      <c r="M68" s="3"/>
      <c r="N68" s="3"/>
    </row>
    <row r="69" spans="1:38" x14ac:dyDescent="0.25">
      <c r="R69" s="154"/>
    </row>
  </sheetData>
  <sheetProtection algorithmName="SHA-512" hashValue="9T9w8BRxnSIMvmgLcQphHB/zyLeAMVDrw5RDYCplnHIfDXJadf+X3YfteSlvagIbfH0oDE2FKANNZ1fUmVDqzw==" saltValue="z/4XwwyUjbBpS1H4tTyu6A==" spinCount="100000" sheet="1" autoFilter="0"/>
  <conditionalFormatting sqref="AH3 L3">
    <cfRule type="expression" dxfId="51" priority="5">
      <formula>IF($AH$3&lt;$L$3, TRUE, FALSE)</formula>
    </cfRule>
  </conditionalFormatting>
  <conditionalFormatting sqref="F3:K3 F36:K65">
    <cfRule type="expression" dxfId="50" priority="6">
      <formula>IF(SUM($F3:$K3)&lt;&gt;1, TRUE, FALSE)</formula>
    </cfRule>
  </conditionalFormatting>
  <conditionalFormatting sqref="F5:K34">
    <cfRule type="expression" dxfId="49" priority="7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AI36:AI65 L36:L65">
    <cfRule type="expression" dxfId="48" priority="8">
      <formula>IF($L36&gt;$AI36, TRUE, FALSE)</formula>
    </cfRule>
  </conditionalFormatting>
  <conditionalFormatting sqref="M5:R34">
    <cfRule type="expression" dxfId="47" priority="4">
      <formula>IF(COUNTBLANK($M5:$R5)&lt;5,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O36:R65 L36:M65">
    <cfRule type="expression" dxfId="46" priority="2">
      <formula>IF((L36-S36)&gt;=0.05, TRUE, FALSE)</formula>
    </cfRule>
  </conditionalFormatting>
  <conditionalFormatting sqref="S36:U65">
    <cfRule type="expression" dxfId="45" priority="9">
      <formula>IF((L36-S36)&gt;=0.05, TRUE, FALSE)</formula>
    </cfRule>
  </conditionalFormatting>
  <conditionalFormatting sqref="N36:N65">
    <cfRule type="expression" dxfId="44" priority="10">
      <formula>IF((N36-V36)&gt;=0.05, TRUE, FALSE)</formula>
    </cfRule>
  </conditionalFormatting>
  <conditionalFormatting sqref="V36:Y65">
    <cfRule type="expression" dxfId="43" priority="11">
      <formula>IF((N36-V36)&gt;=0.05, TRUE, FALSE)</formula>
    </cfRule>
  </conditionalFormatting>
  <conditionalFormatting sqref="E3 M3:R3 E5:E34 M5:R34">
    <cfRule type="expression" dxfId="42" priority="547">
      <formula>IF(OR(SUM(E$5:E$34)&gt;E$3, AND(COUNTBLANK(E$5:E$34)=0, ABS(SUM(E$5:E$34)-E$3)&gt;=1)), IF(ISBLANK(E3), FALSE, TRUE), FALSE)</formula>
    </cfRule>
  </conditionalFormatting>
  <conditionalFormatting sqref="D3 D5:D34">
    <cfRule type="expression" dxfId="41" priority="559">
      <formula>IF(AND($D$3&lt;&gt;0, ISBLANK($D$5:$D$34)), TRUE, FALSE)</formula>
    </cfRule>
  </conditionalFormatting>
  <conditionalFormatting sqref="L36:L65">
    <cfRule type="expression" dxfId="40" priority="562">
      <formula>IF(ABS(SUM($L$76:$L$127)-$L$3)&gt;=1, FALSE, FALSE)</formula>
    </cfRule>
  </conditionalFormatting>
  <conditionalFormatting sqref="L3">
    <cfRule type="expression" dxfId="39" priority="569">
      <formula>IF(ABS(SUM($L$36:$L$65)-$L$3)&gt;=1, FALSE, FALSE)</formula>
    </cfRule>
  </conditionalFormatting>
  <conditionalFormatting sqref="O3:R3 L3:M3">
    <cfRule type="expression" dxfId="38" priority="570">
      <formula>IF(L$3&gt;S$66, TRUE, FALSE)</formula>
    </cfRule>
  </conditionalFormatting>
  <conditionalFormatting sqref="S66:U66">
    <cfRule type="expression" dxfId="37" priority="572">
      <formula>IF(S$66&lt;L$3, TRUE, FALSE)</formula>
    </cfRule>
  </conditionalFormatting>
  <conditionalFormatting sqref="N3">
    <cfRule type="expression" dxfId="36" priority="573">
      <formula>IF(N$3&gt;V$66, TRUE, FALSE)</formula>
    </cfRule>
  </conditionalFormatting>
  <conditionalFormatting sqref="V66:Y66">
    <cfRule type="expression" dxfId="35" priority="574">
      <formula>IF(V$66&lt;N$3, TRUE, FALSE)</formula>
    </cfRule>
  </conditionalFormatting>
  <dataValidations count="2">
    <dataValidation type="custom" allowBlank="1" showInputMessage="1" showErrorMessage="1" sqref="D3" xr:uid="{35ECB2EB-4FD7-4143-B02B-73CA7BBCA586}">
      <formula1>IF(OR(SUM($B$3:$D$3)&lt;0, SUM($B$3:$D$3)&gt;1), FALSE, TRUE)</formula1>
    </dataValidation>
    <dataValidation type="custom" allowBlank="1" showInputMessage="1" showErrorMessage="1" sqref="B3:C3" xr:uid="{B48A160B-82FC-4AF1-B964-8FE8AF99A24D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94F12DE-BB40-4827-ACAC-EE2412D4DD42}">
          <x14:formula1>
            <xm:f>RPCs!$A$2:$A$12</xm:f>
          </x14:formula1>
          <xm:sqref>B1</xm:sqref>
        </x14:dataValidation>
        <x14:dataValidation type="list" allowBlank="1" showInputMessage="1" showErrorMessage="1" xr:uid="{CF4B28FD-40F1-4FCD-A899-EAF7CA0D30B7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4805B9E2-9C62-4035-9747-2336E411607A}">
          <x14:formula1>
            <xm:f>'VT Generation Targets'!$B$1:$D$1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5DB7-73FC-43B8-84B2-DA5D2725E3DB}">
  <sheetPr codeName="Sheet2">
    <tabColor theme="2" tint="-9.9978637043366805E-2"/>
  </sheetPr>
  <dimension ref="A1:AK3"/>
  <sheetViews>
    <sheetView workbookViewId="0"/>
  </sheetViews>
  <sheetFormatPr defaultRowHeight="15" x14ac:dyDescent="0.25"/>
  <cols>
    <col min="1" max="1" width="20.7109375" bestFit="1" customWidth="1"/>
    <col min="2" max="37" width="13.7109375" bestFit="1" customWidth="1"/>
  </cols>
  <sheetData>
    <row r="1" spans="1:37" x14ac:dyDescent="0.25">
      <c r="A1" s="49" t="s">
        <v>941</v>
      </c>
      <c r="B1" s="49" t="s">
        <v>1045</v>
      </c>
      <c r="C1" s="49" t="s">
        <v>1046</v>
      </c>
      <c r="D1" s="49" t="s">
        <v>1047</v>
      </c>
      <c r="E1" s="49" t="s">
        <v>1048</v>
      </c>
      <c r="F1" s="49" t="s">
        <v>1049</v>
      </c>
      <c r="G1" s="49" t="s">
        <v>1050</v>
      </c>
      <c r="H1" s="49" t="s">
        <v>1051</v>
      </c>
      <c r="I1" s="49" t="s">
        <v>1052</v>
      </c>
      <c r="J1" s="49" t="s">
        <v>1053</v>
      </c>
      <c r="K1" s="49" t="s">
        <v>1054</v>
      </c>
      <c r="L1" s="49" t="s">
        <v>1055</v>
      </c>
      <c r="M1" s="49" t="s">
        <v>1056</v>
      </c>
      <c r="N1" s="49" t="s">
        <v>1057</v>
      </c>
      <c r="O1" s="49" t="s">
        <v>1058</v>
      </c>
      <c r="P1" s="49" t="s">
        <v>1059</v>
      </c>
      <c r="Q1" s="49" t="s">
        <v>1060</v>
      </c>
      <c r="R1" s="49" t="s">
        <v>1061</v>
      </c>
      <c r="S1" s="49" t="s">
        <v>1062</v>
      </c>
      <c r="T1" s="49" t="s">
        <v>1063</v>
      </c>
      <c r="U1" s="49" t="s">
        <v>1064</v>
      </c>
      <c r="V1" s="49" t="s">
        <v>1065</v>
      </c>
      <c r="W1" s="49" t="s">
        <v>1066</v>
      </c>
      <c r="X1" s="49" t="s">
        <v>1067</v>
      </c>
      <c r="Y1" s="49" t="s">
        <v>1068</v>
      </c>
      <c r="Z1" s="49" t="s">
        <v>1069</v>
      </c>
      <c r="AA1" s="49" t="s">
        <v>1070</v>
      </c>
      <c r="AB1" s="49" t="s">
        <v>1071</v>
      </c>
      <c r="AC1" s="49" t="s">
        <v>1072</v>
      </c>
      <c r="AD1" s="49" t="s">
        <v>1073</v>
      </c>
      <c r="AE1" s="49" t="s">
        <v>1074</v>
      </c>
      <c r="AF1" s="49" t="s">
        <v>1075</v>
      </c>
      <c r="AG1" s="49" t="s">
        <v>1076</v>
      </c>
      <c r="AH1" s="49" t="s">
        <v>1077</v>
      </c>
      <c r="AI1" s="49" t="s">
        <v>1078</v>
      </c>
      <c r="AJ1" s="49" t="s">
        <v>1079</v>
      </c>
      <c r="AK1" s="49" t="s">
        <v>1080</v>
      </c>
    </row>
    <row r="2" spans="1:37" x14ac:dyDescent="0.25">
      <c r="A2" t="s">
        <v>942</v>
      </c>
      <c r="B2" s="50">
        <v>5527327.9563902225</v>
      </c>
      <c r="C2" s="50">
        <v>5520504.0352298571</v>
      </c>
      <c r="D2" s="50">
        <v>5437663.2183892401</v>
      </c>
      <c r="E2" s="50">
        <v>5549722.6456902968</v>
      </c>
      <c r="F2" s="50">
        <v>5453490.3533821497</v>
      </c>
      <c r="G2" s="50">
        <v>5532313.6760972487</v>
      </c>
      <c r="H2" s="50">
        <v>5528803.1097254017</v>
      </c>
      <c r="I2" s="50">
        <v>5543073.4245209852</v>
      </c>
      <c r="J2" s="50">
        <v>5556972.9040925009</v>
      </c>
      <c r="K2" s="50">
        <v>5586079.4057482593</v>
      </c>
      <c r="L2" s="50">
        <v>5602256.3418230293</v>
      </c>
      <c r="M2" s="50">
        <v>5628577.9353358774</v>
      </c>
      <c r="N2" s="50">
        <v>5650499.5996686611</v>
      </c>
      <c r="O2" s="50">
        <v>5682922.2219169056</v>
      </c>
      <c r="P2" s="50">
        <v>5728090.4685046114</v>
      </c>
      <c r="Q2" s="50">
        <v>5754709.6927130762</v>
      </c>
      <c r="R2" s="50">
        <v>5783042.8137738155</v>
      </c>
      <c r="S2" s="50">
        <v>5827856.1821744731</v>
      </c>
      <c r="T2" s="50">
        <v>5852524.6517574014</v>
      </c>
      <c r="U2" s="50">
        <v>5882780.3030751981</v>
      </c>
      <c r="V2" s="50">
        <v>5921189.8742898069</v>
      </c>
      <c r="W2" s="50">
        <v>5974593.3030702071</v>
      </c>
      <c r="X2" s="50">
        <v>6031309.3906058492</v>
      </c>
      <c r="Y2" s="50">
        <v>6088035.151243777</v>
      </c>
      <c r="Z2" s="50">
        <v>6138306.7725952957</v>
      </c>
      <c r="AA2" s="50">
        <v>6209890.0929233348</v>
      </c>
      <c r="AB2" s="50">
        <v>6269149.7009494724</v>
      </c>
      <c r="AC2" s="50">
        <v>6330884.1429503337</v>
      </c>
      <c r="AD2" s="50">
        <v>6376309.0142497234</v>
      </c>
      <c r="AE2" s="50">
        <v>6442446.9083680836</v>
      </c>
      <c r="AF2" s="50">
        <v>6498385.3097017007</v>
      </c>
      <c r="AG2" s="50">
        <v>6553956.6914256811</v>
      </c>
      <c r="AH2" s="50">
        <v>6617947.7789135007</v>
      </c>
      <c r="AI2" s="50">
        <v>6679023.5041485466</v>
      </c>
      <c r="AJ2" s="50">
        <v>6740646.976009367</v>
      </c>
      <c r="AK2" s="50">
        <v>6804621.0873770295</v>
      </c>
    </row>
    <row r="3" spans="1:37" x14ac:dyDescent="0.25">
      <c r="A3" t="s">
        <v>943</v>
      </c>
      <c r="B3" s="50">
        <v>5527327.9563902225</v>
      </c>
      <c r="C3" s="50">
        <v>5520504.0352298571</v>
      </c>
      <c r="D3" s="50">
        <v>5437663.2183892401</v>
      </c>
      <c r="E3" s="50">
        <v>5549722.6456902968</v>
      </c>
      <c r="F3" s="50">
        <v>5453490.3533821497</v>
      </c>
      <c r="G3" s="50">
        <v>5532392.8595378809</v>
      </c>
      <c r="H3" s="50">
        <v>5566008.6323190825</v>
      </c>
      <c r="I3" s="50">
        <v>5697267.7771857101</v>
      </c>
      <c r="J3" s="50">
        <v>5842586.1695078947</v>
      </c>
      <c r="K3" s="50">
        <v>6013438.6658586599</v>
      </c>
      <c r="L3" s="50">
        <v>6182194.5586376395</v>
      </c>
      <c r="M3" s="50">
        <v>6386655.5818419466</v>
      </c>
      <c r="N3" s="50">
        <v>6596046.2098986814</v>
      </c>
      <c r="O3" s="50">
        <v>6856712.0917900316</v>
      </c>
      <c r="P3" s="50">
        <v>7152141.443444781</v>
      </c>
      <c r="Q3" s="50">
        <v>7435631.6296919603</v>
      </c>
      <c r="R3" s="50">
        <v>7750299.4586759442</v>
      </c>
      <c r="S3" s="50">
        <v>8111649.1055585071</v>
      </c>
      <c r="T3" s="50">
        <v>8440213.2227992341</v>
      </c>
      <c r="U3" s="50">
        <v>8798421.5087135676</v>
      </c>
      <c r="V3" s="50">
        <v>9154867.6731260903</v>
      </c>
      <c r="W3" s="50">
        <v>9520506.1609207876</v>
      </c>
      <c r="X3" s="50">
        <v>9871192.5491992626</v>
      </c>
      <c r="Y3" s="50">
        <v>10184102.49945722</v>
      </c>
      <c r="Z3" s="50">
        <v>10468220.880646359</v>
      </c>
      <c r="AA3" s="50">
        <v>10731860.326071942</v>
      </c>
      <c r="AB3" s="50">
        <v>10914333.741457712</v>
      </c>
      <c r="AC3" s="50">
        <v>11087396.277529009</v>
      </c>
      <c r="AD3" s="50">
        <v>11230045.822858391</v>
      </c>
      <c r="AE3" s="50">
        <v>11389722.066942042</v>
      </c>
      <c r="AF3" s="50">
        <v>11510423.548409767</v>
      </c>
      <c r="AG3" s="50">
        <v>11599917.115207938</v>
      </c>
      <c r="AH3" s="50">
        <v>11694538.126188757</v>
      </c>
      <c r="AI3" s="50">
        <v>11779748.02872581</v>
      </c>
      <c r="AJ3" s="50">
        <v>11857698.348684253</v>
      </c>
      <c r="AK3" s="50">
        <v>11943816.46408716</v>
      </c>
    </row>
  </sheetData>
  <sheetProtection algorithmName="SHA-512" hashValue="MFPc8iYBhqKr0C3UQ5b+7WRS/PIz84ys5cjXgol/ksxHJPneEMiz6y0+0/JQARo94Wb5E6i+CPmJlb5f5+/BRg==" saltValue="X2fOVW5UaCO+DJfOx8XzLQ==" spinCount="100000" sheet="1" objects="1" scenarios="1" autoFilter="0"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8A600-355C-49E9-AF54-7DF66FC86AF3}">
  <sheetPr codeName="Sheet42"/>
  <dimension ref="A1:AL6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outlineLevelRow="1" outlineLevelCol="1" x14ac:dyDescent="0.25"/>
  <cols>
    <col min="1" max="1" width="18.5703125" bestFit="1" customWidth="1"/>
    <col min="2" max="4" width="18.5703125" customWidth="1"/>
    <col min="6" max="11" width="8.85546875" customWidth="1" outlineLevel="1"/>
    <col min="13" max="18" width="8.85546875" customWidth="1" outlineLevel="1"/>
    <col min="20" max="25" width="8.85546875" customWidth="1" outlineLevel="1"/>
    <col min="27" max="32" width="8.85546875" customWidth="1" outlineLevel="1"/>
    <col min="33" max="33" width="12" customWidth="1"/>
    <col min="34" max="35" width="12" customWidth="1" outlineLevel="1"/>
    <col min="36" max="36" width="12" customWidth="1"/>
    <col min="37" max="38" width="12" customWidth="1" outlineLevel="1"/>
  </cols>
  <sheetData>
    <row r="1" spans="1:38" ht="14.45" customHeight="1" x14ac:dyDescent="0.25">
      <c r="A1" s="103" t="s">
        <v>1082</v>
      </c>
      <c r="B1" s="101" t="s">
        <v>157</v>
      </c>
      <c r="C1" s="125">
        <f>INDEX(RPCs!$H$2:$H$12, MATCH($B$1, RPCs!$A$2:$A$12, 0))</f>
        <v>623818.60109699995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-361484.69081994653</v>
      </c>
      <c r="E1" s="266" t="s">
        <v>954</v>
      </c>
      <c r="F1" s="267"/>
      <c r="G1" s="267"/>
      <c r="H1" s="267"/>
      <c r="I1" s="267"/>
      <c r="J1" s="267"/>
      <c r="K1" s="268" t="s">
        <v>1086</v>
      </c>
      <c r="L1" s="269" t="s">
        <v>957</v>
      </c>
      <c r="M1" s="269"/>
      <c r="N1" s="269"/>
      <c r="O1" s="269"/>
      <c r="P1" s="269"/>
      <c r="Q1" s="269"/>
      <c r="R1" s="270" t="s">
        <v>1084</v>
      </c>
      <c r="S1" s="269" t="s">
        <v>1044</v>
      </c>
      <c r="T1" s="269"/>
      <c r="U1" s="269"/>
      <c r="V1" s="269"/>
      <c r="W1" s="269"/>
      <c r="X1" s="269"/>
      <c r="Y1" s="270" t="s">
        <v>1085</v>
      </c>
      <c r="Z1" s="271" t="s">
        <v>854</v>
      </c>
      <c r="AA1" s="271"/>
      <c r="AB1" s="271"/>
      <c r="AC1" s="271"/>
      <c r="AD1" s="271"/>
      <c r="AE1" s="271"/>
      <c r="AF1" s="272" t="s">
        <v>1087</v>
      </c>
      <c r="AG1" s="273" t="s">
        <v>955</v>
      </c>
      <c r="AH1" s="269"/>
      <c r="AI1" s="274"/>
      <c r="AJ1" s="275" t="s">
        <v>848</v>
      </c>
      <c r="AK1" s="275"/>
      <c r="AL1" s="276"/>
    </row>
    <row r="2" spans="1:38" ht="45" x14ac:dyDescent="0.25">
      <c r="A2" s="102" t="s">
        <v>1080</v>
      </c>
      <c r="B2" s="277" t="str">
        <f>CONCATENATE("Land Multiplier: 
", TEXT(MAX(0, 1-SUM($B$3:$D$3)),"0.0%"))</f>
        <v>Land Multiplier: 
50.0%</v>
      </c>
      <c r="C2" s="278" t="s">
        <v>1529</v>
      </c>
      <c r="D2" s="278" t="s">
        <v>1528</v>
      </c>
      <c r="E2" s="279" t="s">
        <v>1042</v>
      </c>
      <c r="F2" s="280" t="s">
        <v>842</v>
      </c>
      <c r="G2" s="280" t="s">
        <v>1138</v>
      </c>
      <c r="H2" s="280" t="s">
        <v>947</v>
      </c>
      <c r="I2" s="280" t="s">
        <v>840</v>
      </c>
      <c r="J2" s="280" t="s">
        <v>839</v>
      </c>
      <c r="K2" s="280" t="s">
        <v>946</v>
      </c>
      <c r="L2" s="281" t="s">
        <v>1043</v>
      </c>
      <c r="M2" s="282" t="s">
        <v>842</v>
      </c>
      <c r="N2" s="282" t="s">
        <v>1138</v>
      </c>
      <c r="O2" s="282" t="s">
        <v>947</v>
      </c>
      <c r="P2" s="282" t="s">
        <v>840</v>
      </c>
      <c r="Q2" s="282" t="s">
        <v>839</v>
      </c>
      <c r="R2" s="282" t="s">
        <v>946</v>
      </c>
      <c r="S2" s="281" t="s">
        <v>1044</v>
      </c>
      <c r="T2" s="283" t="s">
        <v>842</v>
      </c>
      <c r="U2" s="283" t="s">
        <v>1138</v>
      </c>
      <c r="V2" s="283" t="s">
        <v>947</v>
      </c>
      <c r="W2" s="283" t="s">
        <v>840</v>
      </c>
      <c r="X2" s="283" t="s">
        <v>839</v>
      </c>
      <c r="Y2" s="283" t="s">
        <v>946</v>
      </c>
      <c r="Z2" s="284" t="s">
        <v>854</v>
      </c>
      <c r="AA2" s="285" t="s">
        <v>842</v>
      </c>
      <c r="AB2" s="285" t="s">
        <v>1138</v>
      </c>
      <c r="AC2" s="285" t="s">
        <v>947</v>
      </c>
      <c r="AD2" s="285" t="s">
        <v>840</v>
      </c>
      <c r="AE2" s="285" t="s">
        <v>839</v>
      </c>
      <c r="AF2" s="285" t="s">
        <v>946</v>
      </c>
      <c r="AG2" s="281" t="s">
        <v>956</v>
      </c>
      <c r="AH2" s="282" t="s">
        <v>846</v>
      </c>
      <c r="AI2" s="286" t="s">
        <v>847</v>
      </c>
      <c r="AJ2" s="287" t="s">
        <v>948</v>
      </c>
      <c r="AK2" s="287" t="s">
        <v>938</v>
      </c>
      <c r="AL2" s="288" t="s">
        <v>939</v>
      </c>
    </row>
    <row r="3" spans="1:38" x14ac:dyDescent="0.25">
      <c r="A3" s="218" t="s">
        <v>1530</v>
      </c>
      <c r="B3" s="309">
        <v>0.5</v>
      </c>
      <c r="C3" s="309">
        <v>0</v>
      </c>
      <c r="D3" s="309">
        <v>0</v>
      </c>
      <c r="E3" s="104">
        <v>58479</v>
      </c>
      <c r="F3" s="105">
        <v>0.75</v>
      </c>
      <c r="G3" s="105">
        <v>0.1</v>
      </c>
      <c r="H3" s="105">
        <v>0</v>
      </c>
      <c r="I3" s="105">
        <v>0</v>
      </c>
      <c r="J3" s="105">
        <v>0.1</v>
      </c>
      <c r="K3" s="105">
        <v>0.05</v>
      </c>
      <c r="L3" s="289">
        <f>SUM($M3:$R3)</f>
        <v>39.603583069032993</v>
      </c>
      <c r="M3" s="290">
        <f>F$60/INDEX(Constants!$D$2:$D$8, MATCH(M$2, Constants!$A$2:$A$8, 0))</f>
        <v>33.378424657534246</v>
      </c>
      <c r="N3" s="290">
        <f>G$60/INDEX(Constants!$D$2:$D$8, MATCH(N$2, Constants!$A$2:$A$8, 0))</f>
        <v>4.6039206424185162</v>
      </c>
      <c r="O3" s="290">
        <f>H$60/INDEX(Constants!$D$2:$D$8, MATCH(O$2, Constants!$A$2:$A$8, 0))</f>
        <v>0</v>
      </c>
      <c r="P3" s="290">
        <f>I$60/INDEX(Constants!$D$2:$D$8, MATCH(P$2, Constants!$A$2:$A$8, 0))</f>
        <v>0</v>
      </c>
      <c r="Q3" s="290">
        <f>J$60/INDEX(Constants!$D$2:$D$8, MATCH(Q$2, Constants!$A$2:$A$8, 0))</f>
        <v>0.95366927592954964</v>
      </c>
      <c r="R3" s="290">
        <f>K$60/INDEX(Constants!$D$2:$D$8, MATCH(R$2, Constants!$A$2:$A$8, 0))</f>
        <v>0.66756849315068478</v>
      </c>
      <c r="S3" s="291">
        <f>SUM($T3:$Y3)</f>
        <v>0</v>
      </c>
      <c r="T3" s="290">
        <f>AA3/INDEX(Constants!$B$2:$B$8, MATCH(T$2, Constants!$A$2:$A$8, 0))</f>
        <v>0</v>
      </c>
      <c r="U3" s="290">
        <f>AB3/INDEX(Constants!$B$2:$B$8, MATCH(U$2, Constants!$A$2:$A$8, 0))</f>
        <v>0</v>
      </c>
      <c r="V3" s="290">
        <f>AC3/INDEX(Constants!$B$2:$B$8, MATCH(V$2, Constants!$A$2:$A$8, 0))</f>
        <v>0</v>
      </c>
      <c r="W3" s="290">
        <f>AD3/INDEX(Constants!$B$2:$B$8, MATCH(W$2, Constants!$A$2:$A$8, 0))</f>
        <v>0</v>
      </c>
      <c r="X3" s="290">
        <f>AE3/INDEX(Constants!$B$2:$B$8, MATCH(X$2, Constants!$A$2:$A$8, 0))</f>
        <v>0</v>
      </c>
      <c r="Y3" s="292">
        <f>AF3/INDEX(Constants!$B$2:$B$8, MATCH(Y$2, Constants!$A$2:$A$8, 0))</f>
        <v>0</v>
      </c>
      <c r="Z3" s="293">
        <f t="shared" ref="Z3:AF3" si="0">SUM(Z$5:Z$31)</f>
        <v>591936</v>
      </c>
      <c r="AA3" s="294">
        <f t="shared" si="0"/>
        <v>0</v>
      </c>
      <c r="AB3" s="295">
        <f t="shared" si="0"/>
        <v>0</v>
      </c>
      <c r="AC3" s="295">
        <f t="shared" si="0"/>
        <v>0</v>
      </c>
      <c r="AD3" s="295">
        <f t="shared" si="0"/>
        <v>0</v>
      </c>
      <c r="AE3" s="295">
        <f t="shared" si="0"/>
        <v>0</v>
      </c>
      <c r="AF3" s="296">
        <f t="shared" si="0"/>
        <v>0</v>
      </c>
      <c r="AG3" s="247">
        <f>MIN($AH3:$AI3)</f>
        <v>148.19999999999999</v>
      </c>
      <c r="AH3" s="248">
        <f>INDEX(RPCs!$F$2:$F$12, MATCH($B$1, RPCs!$A$2:$A$12, 0))</f>
        <v>148.19999999999999</v>
      </c>
      <c r="AI3" s="248">
        <f>SUM($AI$33:$AI$46)</f>
        <v>267.44356134935481</v>
      </c>
      <c r="AJ3" s="297">
        <f ca="1">SUM($AK3:$AL3)*1000000</f>
        <v>0</v>
      </c>
      <c r="AK3" s="221">
        <f ca="1">IF($L$3&lt;$AH$3, 0, SUMIF(OFFSET(Transmission!$K$2, 0, MATCH($B$1, Transmission!$K$1:$U$1, 0)-1, 26, 1), "x", Transmission!$H$2:$H$27))</f>
        <v>0</v>
      </c>
      <c r="AL3" s="252">
        <f>SUM($AL$33:$AL$46)</f>
        <v>0</v>
      </c>
    </row>
    <row r="4" spans="1:38" x14ac:dyDescent="0.25">
      <c r="A4" s="219" t="s">
        <v>849</v>
      </c>
      <c r="B4" s="219" t="s">
        <v>850</v>
      </c>
      <c r="C4" s="298" t="s">
        <v>1532</v>
      </c>
      <c r="D4" s="299" t="s">
        <v>1531</v>
      </c>
      <c r="E4" s="300" t="s">
        <v>1091</v>
      </c>
      <c r="F4" s="301"/>
      <c r="G4" s="301"/>
      <c r="H4" s="301"/>
      <c r="I4" s="301"/>
      <c r="J4" s="301"/>
      <c r="K4" s="301"/>
      <c r="L4" s="300" t="s">
        <v>1091</v>
      </c>
      <c r="M4" s="301"/>
      <c r="N4" s="301"/>
      <c r="O4" s="301"/>
      <c r="P4" s="301"/>
      <c r="Q4" s="301"/>
      <c r="R4" s="301"/>
      <c r="S4" s="300" t="s">
        <v>1091</v>
      </c>
      <c r="T4" s="302"/>
      <c r="U4" s="302"/>
      <c r="V4" s="302"/>
      <c r="W4" s="302"/>
      <c r="X4" s="302"/>
      <c r="Y4" s="303"/>
      <c r="Z4" s="300" t="s">
        <v>1089</v>
      </c>
      <c r="AA4" s="300"/>
      <c r="AB4" s="302"/>
      <c r="AC4" s="301"/>
      <c r="AD4" s="301"/>
      <c r="AE4" s="301"/>
      <c r="AF4" s="304"/>
      <c r="AG4" s="305" t="s">
        <v>940</v>
      </c>
      <c r="AH4" s="306"/>
      <c r="AI4" s="306"/>
      <c r="AJ4" s="307"/>
      <c r="AK4" s="306"/>
      <c r="AL4" s="308"/>
    </row>
    <row r="5" spans="1:38" outlineLevel="1" x14ac:dyDescent="0.25">
      <c r="A5" s="220" t="s">
        <v>135</v>
      </c>
      <c r="B5" s="106"/>
      <c r="C5" s="106"/>
      <c r="D5" s="106"/>
      <c r="E5" s="174">
        <v>415</v>
      </c>
      <c r="F5" s="107"/>
      <c r="G5" s="107"/>
      <c r="H5" s="107"/>
      <c r="I5" s="107"/>
      <c r="J5" s="107"/>
      <c r="K5" s="107"/>
      <c r="L5" s="118"/>
      <c r="M5" s="119"/>
      <c r="N5" s="11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>
        <f>IF(SUM($AA5:$AF5)&lt;&gt;0, SUM($AA5:$AF5), 640*INDEX('Cities &amp; Towns'!$F$4:$F$259, MATCH($A5, 'Cities &amp; Towns'!$A$4:$A$259, 0)))</f>
        <v>8320</v>
      </c>
      <c r="AA5" s="213"/>
      <c r="AB5" s="213"/>
      <c r="AC5" s="213"/>
      <c r="AD5" s="213"/>
      <c r="AE5" s="213"/>
      <c r="AF5" s="214"/>
      <c r="AG5" s="110"/>
      <c r="AH5" s="111"/>
      <c r="AI5" s="122"/>
      <c r="AJ5" s="110"/>
      <c r="AK5" s="111"/>
      <c r="AL5" s="123"/>
    </row>
    <row r="6" spans="1:38" outlineLevel="1" x14ac:dyDescent="0.25">
      <c r="A6" s="221" t="s">
        <v>136</v>
      </c>
      <c r="B6" s="112"/>
      <c r="C6" s="112"/>
      <c r="D6" s="112"/>
      <c r="E6" s="175">
        <v>8578</v>
      </c>
      <c r="F6" s="120"/>
      <c r="G6" s="120"/>
      <c r="H6" s="120"/>
      <c r="I6" s="120"/>
      <c r="J6" s="120"/>
      <c r="K6" s="120"/>
      <c r="L6" s="114"/>
      <c r="M6" s="115"/>
      <c r="N6" s="115"/>
      <c r="O6" s="115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>
        <f>IF(SUM($AA6:$AF6)&lt;&gt;0, SUM($AA6:$AF6), 640*INDEX('Cities &amp; Towns'!$F$4:$F$259, MATCH($A6, 'Cities &amp; Towns'!$A$4:$A$259, 0)))</f>
        <v>20480</v>
      </c>
      <c r="AA6" s="215"/>
      <c r="AB6" s="215"/>
      <c r="AC6" s="215"/>
      <c r="AD6" s="215"/>
      <c r="AE6" s="215"/>
      <c r="AF6" s="216"/>
      <c r="AG6" s="116"/>
      <c r="AH6" s="117"/>
      <c r="AI6" s="124"/>
      <c r="AJ6" s="116"/>
      <c r="AK6" s="117"/>
      <c r="AL6" s="124"/>
    </row>
    <row r="7" spans="1:38" outlineLevel="1" x14ac:dyDescent="0.25">
      <c r="A7" s="220" t="s">
        <v>137</v>
      </c>
      <c r="B7" s="106"/>
      <c r="C7" s="106"/>
      <c r="D7" s="106"/>
      <c r="E7" s="174">
        <v>564</v>
      </c>
      <c r="F7" s="107"/>
      <c r="G7" s="107"/>
      <c r="H7" s="107"/>
      <c r="I7" s="107"/>
      <c r="J7" s="107"/>
      <c r="K7" s="107"/>
      <c r="L7" s="118"/>
      <c r="M7" s="119"/>
      <c r="N7" s="119"/>
      <c r="O7" s="109"/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>
        <f>IF(SUM($AA7:$AF7)&lt;&gt;0, SUM($AA7:$AF7), 640*INDEX('Cities &amp; Towns'!$F$4:$F$259, MATCH($A7, 'Cities &amp; Towns'!$A$4:$A$259, 0)))</f>
        <v>8256</v>
      </c>
      <c r="AA7" s="213"/>
      <c r="AB7" s="213"/>
      <c r="AC7" s="213"/>
      <c r="AD7" s="213"/>
      <c r="AE7" s="213"/>
      <c r="AF7" s="214"/>
      <c r="AG7" s="110"/>
      <c r="AH7" s="111"/>
      <c r="AI7" s="122"/>
      <c r="AJ7" s="110"/>
      <c r="AK7" s="111"/>
      <c r="AL7" s="123"/>
    </row>
    <row r="8" spans="1:38" outlineLevel="1" x14ac:dyDescent="0.25">
      <c r="A8" s="221" t="s">
        <v>138</v>
      </c>
      <c r="B8" s="112"/>
      <c r="C8" s="112"/>
      <c r="D8" s="112"/>
      <c r="E8" s="175">
        <v>2545</v>
      </c>
      <c r="F8" s="120"/>
      <c r="G8" s="120"/>
      <c r="H8" s="120"/>
      <c r="I8" s="120"/>
      <c r="J8" s="120"/>
      <c r="K8" s="120"/>
      <c r="L8" s="114"/>
      <c r="M8" s="115"/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>
        <f>IF(SUM($AA8:$AF8)&lt;&gt;0, SUM($AA8:$AF8), 640*INDEX('Cities &amp; Towns'!$F$4:$F$259, MATCH($A8, 'Cities &amp; Towns'!$A$4:$A$259, 0)))</f>
        <v>22592</v>
      </c>
      <c r="AA8" s="215"/>
      <c r="AB8" s="215"/>
      <c r="AC8" s="215"/>
      <c r="AD8" s="215"/>
      <c r="AE8" s="215"/>
      <c r="AF8" s="216"/>
      <c r="AG8" s="116"/>
      <c r="AH8" s="117"/>
      <c r="AI8" s="124"/>
      <c r="AJ8" s="116"/>
      <c r="AK8" s="117"/>
      <c r="AL8" s="124"/>
    </row>
    <row r="9" spans="1:38" outlineLevel="1" x14ac:dyDescent="0.25">
      <c r="A9" s="220" t="s">
        <v>139</v>
      </c>
      <c r="B9" s="106"/>
      <c r="C9" s="106"/>
      <c r="D9" s="106"/>
      <c r="E9" s="174">
        <v>2070</v>
      </c>
      <c r="F9" s="107"/>
      <c r="G9" s="107"/>
      <c r="H9" s="107"/>
      <c r="I9" s="107"/>
      <c r="J9" s="107"/>
      <c r="K9" s="107"/>
      <c r="L9" s="118"/>
      <c r="M9" s="119"/>
      <c r="N9" s="11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>
        <f>IF(SUM($AA9:$AF9)&lt;&gt;0, SUM($AA9:$AF9), 640*INDEX('Cities &amp; Towns'!$F$4:$F$259, MATCH($A9, 'Cities &amp; Towns'!$A$4:$A$259, 0)))</f>
        <v>19584</v>
      </c>
      <c r="AA9" s="213"/>
      <c r="AB9" s="213"/>
      <c r="AC9" s="213"/>
      <c r="AD9" s="213"/>
      <c r="AE9" s="213"/>
      <c r="AF9" s="214"/>
      <c r="AG9" s="110"/>
      <c r="AH9" s="111"/>
      <c r="AI9" s="122"/>
      <c r="AJ9" s="110"/>
      <c r="AK9" s="111"/>
      <c r="AL9" s="123"/>
    </row>
    <row r="10" spans="1:38" outlineLevel="1" x14ac:dyDescent="0.25">
      <c r="A10" s="221" t="s">
        <v>140</v>
      </c>
      <c r="B10" s="112"/>
      <c r="C10" s="112"/>
      <c r="D10" s="112"/>
      <c r="E10" s="175">
        <v>949</v>
      </c>
      <c r="F10" s="120"/>
      <c r="G10" s="120"/>
      <c r="H10" s="120"/>
      <c r="I10" s="120"/>
      <c r="J10" s="120"/>
      <c r="K10" s="120"/>
      <c r="L10" s="114"/>
      <c r="M10" s="115"/>
      <c r="N10" s="115"/>
      <c r="O10" s="115"/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>
        <f>IF(SUM($AA10:$AF10)&lt;&gt;0, SUM($AA10:$AF10), 640*INDEX('Cities &amp; Towns'!$F$4:$F$259, MATCH($A10, 'Cities &amp; Towns'!$A$4:$A$259, 0)))</f>
        <v>24576</v>
      </c>
      <c r="AA10" s="215"/>
      <c r="AB10" s="215"/>
      <c r="AC10" s="215"/>
      <c r="AD10" s="215"/>
      <c r="AE10" s="215"/>
      <c r="AF10" s="216"/>
      <c r="AG10" s="116"/>
      <c r="AH10" s="117"/>
      <c r="AI10" s="124"/>
      <c r="AJ10" s="116"/>
      <c r="AK10" s="117"/>
      <c r="AL10" s="124"/>
    </row>
    <row r="11" spans="1:38" outlineLevel="1" x14ac:dyDescent="0.25">
      <c r="A11" s="220" t="s">
        <v>141</v>
      </c>
      <c r="B11" s="106"/>
      <c r="C11" s="106"/>
      <c r="D11" s="106"/>
      <c r="E11" s="174">
        <v>2050</v>
      </c>
      <c r="F11" s="107"/>
      <c r="G11" s="107"/>
      <c r="H11" s="107"/>
      <c r="I11" s="107"/>
      <c r="J11" s="107"/>
      <c r="K11" s="107"/>
      <c r="L11" s="118"/>
      <c r="M11" s="119"/>
      <c r="N11" s="119"/>
      <c r="O11" s="109"/>
      <c r="P11" s="109"/>
      <c r="Q11" s="109"/>
      <c r="R11" s="109"/>
      <c r="S11" s="110"/>
      <c r="T11" s="111"/>
      <c r="U11" s="111"/>
      <c r="V11" s="111"/>
      <c r="W11" s="111"/>
      <c r="X11" s="111"/>
      <c r="Y11" s="111"/>
      <c r="Z11" s="147">
        <f>IF(SUM($AA11:$AF11)&lt;&gt;0, SUM($AA11:$AF11), 640*INDEX('Cities &amp; Towns'!$F$4:$F$259, MATCH($A11, 'Cities &amp; Towns'!$A$4:$A$259, 0)))</f>
        <v>25536</v>
      </c>
      <c r="AA11" s="213"/>
      <c r="AB11" s="213"/>
      <c r="AC11" s="213"/>
      <c r="AD11" s="213"/>
      <c r="AE11" s="213"/>
      <c r="AF11" s="214"/>
      <c r="AG11" s="110"/>
      <c r="AH11" s="111"/>
      <c r="AI11" s="122"/>
      <c r="AJ11" s="110"/>
      <c r="AK11" s="111"/>
      <c r="AL11" s="123"/>
    </row>
    <row r="12" spans="1:38" outlineLevel="1" x14ac:dyDescent="0.25">
      <c r="A12" s="221" t="s">
        <v>142</v>
      </c>
      <c r="B12" s="112"/>
      <c r="C12" s="112"/>
      <c r="D12" s="112"/>
      <c r="E12" s="175">
        <v>2597</v>
      </c>
      <c r="F12" s="120"/>
      <c r="G12" s="120"/>
      <c r="H12" s="120"/>
      <c r="I12" s="120"/>
      <c r="J12" s="120"/>
      <c r="K12" s="120"/>
      <c r="L12" s="114"/>
      <c r="M12" s="115"/>
      <c r="N12" s="115"/>
      <c r="O12" s="115"/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>
        <f>IF(SUM($AA12:$AF12)&lt;&gt;0, SUM($AA12:$AF12), 640*INDEX('Cities &amp; Towns'!$F$4:$F$259, MATCH($A12, 'Cities &amp; Towns'!$A$4:$A$259, 0)))</f>
        <v>25408</v>
      </c>
      <c r="AA12" s="215"/>
      <c r="AB12" s="215"/>
      <c r="AC12" s="215"/>
      <c r="AD12" s="215"/>
      <c r="AE12" s="215"/>
      <c r="AF12" s="216"/>
      <c r="AG12" s="116"/>
      <c r="AH12" s="117"/>
      <c r="AI12" s="124"/>
      <c r="AJ12" s="116"/>
      <c r="AK12" s="117"/>
      <c r="AL12" s="124"/>
    </row>
    <row r="13" spans="1:38" outlineLevel="1" x14ac:dyDescent="0.25">
      <c r="A13" s="220" t="s">
        <v>143</v>
      </c>
      <c r="B13" s="106"/>
      <c r="C13" s="106"/>
      <c r="D13" s="106"/>
      <c r="E13" s="174">
        <v>1231</v>
      </c>
      <c r="F13" s="107"/>
      <c r="G13" s="107"/>
      <c r="H13" s="107"/>
      <c r="I13" s="107"/>
      <c r="J13" s="107"/>
      <c r="K13" s="107"/>
      <c r="L13" s="118"/>
      <c r="M13" s="119"/>
      <c r="N13" s="119"/>
      <c r="O13" s="109"/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>
        <f>IF(SUM($AA13:$AF13)&lt;&gt;0, SUM($AA13:$AF13), 640*INDEX('Cities &amp; Towns'!$F$4:$F$259, MATCH($A13, 'Cities &amp; Towns'!$A$4:$A$259, 0)))</f>
        <v>31552</v>
      </c>
      <c r="AA13" s="213"/>
      <c r="AB13" s="213"/>
      <c r="AC13" s="213"/>
      <c r="AD13" s="213"/>
      <c r="AE13" s="213"/>
      <c r="AF13" s="214"/>
      <c r="AG13" s="110"/>
      <c r="AH13" s="111"/>
      <c r="AI13" s="122"/>
      <c r="AJ13" s="110"/>
      <c r="AK13" s="111"/>
      <c r="AL13" s="123"/>
    </row>
    <row r="14" spans="1:38" outlineLevel="1" x14ac:dyDescent="0.25">
      <c r="A14" s="221" t="s">
        <v>144</v>
      </c>
      <c r="B14" s="112"/>
      <c r="C14" s="112"/>
      <c r="D14" s="112"/>
      <c r="E14" s="175">
        <v>3807</v>
      </c>
      <c r="F14" s="120"/>
      <c r="G14" s="120"/>
      <c r="H14" s="120"/>
      <c r="I14" s="120"/>
      <c r="J14" s="120"/>
      <c r="K14" s="120"/>
      <c r="L14" s="114"/>
      <c r="M14" s="115"/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>
        <f>IF(SUM($AA14:$AF14)&lt;&gt;0, SUM($AA14:$AF14), 640*INDEX('Cities &amp; Towns'!$F$4:$F$259, MATCH($A14, 'Cities &amp; Towns'!$A$4:$A$259, 0)))</f>
        <v>22848</v>
      </c>
      <c r="AA14" s="215"/>
      <c r="AB14" s="215"/>
      <c r="AC14" s="215"/>
      <c r="AD14" s="215"/>
      <c r="AE14" s="215"/>
      <c r="AF14" s="216"/>
      <c r="AG14" s="116"/>
      <c r="AH14" s="117"/>
      <c r="AI14" s="124"/>
      <c r="AJ14" s="116"/>
      <c r="AK14" s="117"/>
      <c r="AL14" s="124"/>
    </row>
    <row r="15" spans="1:38" outlineLevel="1" x14ac:dyDescent="0.25">
      <c r="A15" s="220" t="s">
        <v>145</v>
      </c>
      <c r="B15" s="106"/>
      <c r="C15" s="106"/>
      <c r="D15" s="106"/>
      <c r="E15" s="174">
        <v>2943</v>
      </c>
      <c r="F15" s="107"/>
      <c r="G15" s="107"/>
      <c r="H15" s="107"/>
      <c r="I15" s="107"/>
      <c r="J15" s="107"/>
      <c r="K15" s="107"/>
      <c r="L15" s="118"/>
      <c r="M15" s="119"/>
      <c r="N15" s="119"/>
      <c r="O15" s="109"/>
      <c r="P15" s="109"/>
      <c r="Q15" s="109"/>
      <c r="R15" s="109"/>
      <c r="S15" s="110"/>
      <c r="T15" s="111"/>
      <c r="U15" s="111"/>
      <c r="V15" s="111"/>
      <c r="W15" s="111"/>
      <c r="X15" s="111"/>
      <c r="Y15" s="111"/>
      <c r="Z15" s="147">
        <f>IF(SUM($AA15:$AF15)&lt;&gt;0, SUM($AA15:$AF15), 640*INDEX('Cities &amp; Towns'!$F$4:$F$259, MATCH($A15, 'Cities &amp; Towns'!$A$4:$A$259, 0)))</f>
        <v>25792</v>
      </c>
      <c r="AA15" s="213"/>
      <c r="AB15" s="213"/>
      <c r="AC15" s="213"/>
      <c r="AD15" s="213"/>
      <c r="AE15" s="213"/>
      <c r="AF15" s="214"/>
      <c r="AG15" s="110"/>
      <c r="AH15" s="111"/>
      <c r="AI15" s="122"/>
      <c r="AJ15" s="110"/>
      <c r="AK15" s="111"/>
      <c r="AL15" s="123"/>
    </row>
    <row r="16" spans="1:38" outlineLevel="1" x14ac:dyDescent="0.25">
      <c r="A16" s="221" t="s">
        <v>146</v>
      </c>
      <c r="B16" s="112"/>
      <c r="C16" s="112"/>
      <c r="D16" s="112"/>
      <c r="E16" s="175">
        <v>1589</v>
      </c>
      <c r="F16" s="120"/>
      <c r="G16" s="120"/>
      <c r="H16" s="120"/>
      <c r="I16" s="120"/>
      <c r="J16" s="120"/>
      <c r="K16" s="120"/>
      <c r="L16" s="114"/>
      <c r="M16" s="115"/>
      <c r="N16" s="115"/>
      <c r="O16" s="115"/>
      <c r="P16" s="115"/>
      <c r="Q16" s="115"/>
      <c r="R16" s="115"/>
      <c r="S16" s="116"/>
      <c r="T16" s="117"/>
      <c r="U16" s="117"/>
      <c r="V16" s="117"/>
      <c r="W16" s="117"/>
      <c r="X16" s="117"/>
      <c r="Y16" s="117"/>
      <c r="Z16" s="147">
        <f>IF(SUM($AA16:$AF16)&lt;&gt;0, SUM($AA16:$AF16), 640*INDEX('Cities &amp; Towns'!$F$4:$F$259, MATCH($A16, 'Cities &amp; Towns'!$A$4:$A$259, 0)))</f>
        <v>25728</v>
      </c>
      <c r="AA16" s="215"/>
      <c r="AB16" s="215"/>
      <c r="AC16" s="215"/>
      <c r="AD16" s="215"/>
      <c r="AE16" s="215"/>
      <c r="AF16" s="216"/>
      <c r="AG16" s="116"/>
      <c r="AH16" s="117"/>
      <c r="AI16" s="124"/>
      <c r="AJ16" s="116"/>
      <c r="AK16" s="117"/>
      <c r="AL16" s="124"/>
    </row>
    <row r="17" spans="1:38" outlineLevel="1" x14ac:dyDescent="0.25">
      <c r="A17" s="220" t="s">
        <v>147</v>
      </c>
      <c r="B17" s="106"/>
      <c r="C17" s="106"/>
      <c r="D17" s="106"/>
      <c r="E17" s="174">
        <v>2701</v>
      </c>
      <c r="F17" s="107"/>
      <c r="G17" s="107"/>
      <c r="H17" s="107"/>
      <c r="I17" s="107"/>
      <c r="J17" s="107"/>
      <c r="K17" s="107"/>
      <c r="L17" s="118"/>
      <c r="M17" s="119"/>
      <c r="N17" s="119"/>
      <c r="O17" s="109"/>
      <c r="P17" s="109"/>
      <c r="Q17" s="109"/>
      <c r="R17" s="109"/>
      <c r="S17" s="110"/>
      <c r="T17" s="111"/>
      <c r="U17" s="111"/>
      <c r="V17" s="111"/>
      <c r="W17" s="111"/>
      <c r="X17" s="111"/>
      <c r="Y17" s="111"/>
      <c r="Z17" s="147">
        <f>IF(SUM($AA17:$AF17)&lt;&gt;0, SUM($AA17:$AF17), 640*INDEX('Cities &amp; Towns'!$F$4:$F$259, MATCH($A17, 'Cities &amp; Towns'!$A$4:$A$259, 0)))</f>
        <v>17152</v>
      </c>
      <c r="AA17" s="213"/>
      <c r="AB17" s="213"/>
      <c r="AC17" s="213"/>
      <c r="AD17" s="213"/>
      <c r="AE17" s="213"/>
      <c r="AF17" s="214"/>
      <c r="AG17" s="110"/>
      <c r="AH17" s="111"/>
      <c r="AI17" s="122"/>
      <c r="AJ17" s="110"/>
      <c r="AK17" s="111"/>
      <c r="AL17" s="123"/>
    </row>
    <row r="18" spans="1:38" outlineLevel="1" x14ac:dyDescent="0.25">
      <c r="A18" s="221" t="s">
        <v>190</v>
      </c>
      <c r="B18" s="112"/>
      <c r="C18" s="112"/>
      <c r="D18" s="112"/>
      <c r="E18" s="175">
        <v>1410</v>
      </c>
      <c r="F18" s="120"/>
      <c r="G18" s="120"/>
      <c r="H18" s="120"/>
      <c r="I18" s="120"/>
      <c r="J18" s="120"/>
      <c r="K18" s="120"/>
      <c r="L18" s="114"/>
      <c r="M18" s="115"/>
      <c r="N18" s="115"/>
      <c r="O18" s="115"/>
      <c r="P18" s="115"/>
      <c r="Q18" s="115"/>
      <c r="R18" s="115"/>
      <c r="S18" s="116"/>
      <c r="T18" s="117"/>
      <c r="U18" s="117"/>
      <c r="V18" s="117"/>
      <c r="W18" s="117"/>
      <c r="X18" s="117"/>
      <c r="Y18" s="117"/>
      <c r="Z18" s="147">
        <f>IF(SUM($AA18:$AF18)&lt;&gt;0, SUM($AA18:$AF18), 640*INDEX('Cities &amp; Towns'!$F$4:$F$259, MATCH($A18, 'Cities &amp; Towns'!$A$4:$A$259, 0)))</f>
        <v>23232</v>
      </c>
      <c r="AA18" s="215"/>
      <c r="AB18" s="215"/>
      <c r="AC18" s="215"/>
      <c r="AD18" s="215"/>
      <c r="AE18" s="215"/>
      <c r="AF18" s="216"/>
      <c r="AG18" s="116"/>
      <c r="AH18" s="117"/>
      <c r="AI18" s="124"/>
      <c r="AJ18" s="116"/>
      <c r="AK18" s="117"/>
      <c r="AL18" s="124"/>
    </row>
    <row r="19" spans="1:38" outlineLevel="1" x14ac:dyDescent="0.25">
      <c r="A19" s="220" t="s">
        <v>148</v>
      </c>
      <c r="B19" s="106"/>
      <c r="C19" s="106"/>
      <c r="D19" s="106"/>
      <c r="E19" s="174">
        <v>4239</v>
      </c>
      <c r="F19" s="107"/>
      <c r="G19" s="107"/>
      <c r="H19" s="107"/>
      <c r="I19" s="107"/>
      <c r="J19" s="107"/>
      <c r="K19" s="107"/>
      <c r="L19" s="118"/>
      <c r="M19" s="119"/>
      <c r="N19" s="119"/>
      <c r="O19" s="109"/>
      <c r="P19" s="109"/>
      <c r="Q19" s="109"/>
      <c r="R19" s="109"/>
      <c r="S19" s="110"/>
      <c r="T19" s="111"/>
      <c r="U19" s="111"/>
      <c r="V19" s="111"/>
      <c r="W19" s="111"/>
      <c r="X19" s="111"/>
      <c r="Y19" s="111"/>
      <c r="Z19" s="147">
        <f>IF(SUM($AA19:$AF19)&lt;&gt;0, SUM($AA19:$AF19), 640*INDEX('Cities &amp; Towns'!$F$4:$F$259, MATCH($A19, 'Cities &amp; Towns'!$A$4:$A$259, 0)))</f>
        <v>26816</v>
      </c>
      <c r="AA19" s="213"/>
      <c r="AB19" s="213"/>
      <c r="AC19" s="213"/>
      <c r="AD19" s="213"/>
      <c r="AE19" s="213"/>
      <c r="AF19" s="214"/>
      <c r="AG19" s="110"/>
      <c r="AH19" s="111"/>
      <c r="AI19" s="122"/>
      <c r="AJ19" s="110"/>
      <c r="AK19" s="111"/>
      <c r="AL19" s="123"/>
    </row>
    <row r="20" spans="1:38" outlineLevel="1" x14ac:dyDescent="0.25">
      <c r="A20" s="221" t="s">
        <v>191</v>
      </c>
      <c r="B20" s="112"/>
      <c r="C20" s="112"/>
      <c r="D20" s="112"/>
      <c r="E20" s="175">
        <v>134</v>
      </c>
      <c r="F20" s="120"/>
      <c r="G20" s="120"/>
      <c r="H20" s="120"/>
      <c r="I20" s="120"/>
      <c r="J20" s="120"/>
      <c r="K20" s="120"/>
      <c r="L20" s="114"/>
      <c r="M20" s="115"/>
      <c r="N20" s="115"/>
      <c r="O20" s="115"/>
      <c r="P20" s="115"/>
      <c r="Q20" s="115"/>
      <c r="R20" s="115"/>
      <c r="S20" s="116"/>
      <c r="T20" s="117"/>
      <c r="U20" s="117"/>
      <c r="V20" s="117"/>
      <c r="W20" s="117"/>
      <c r="X20" s="117"/>
      <c r="Y20" s="117"/>
      <c r="Z20" s="147">
        <f>IF(SUM($AA20:$AF20)&lt;&gt;0, SUM($AA20:$AF20), 640*INDEX('Cities &amp; Towns'!$F$4:$F$259, MATCH($A20, 'Cities &amp; Towns'!$A$4:$A$259, 0)))</f>
        <v>13696</v>
      </c>
      <c r="AA20" s="215"/>
      <c r="AB20" s="215"/>
      <c r="AC20" s="215"/>
      <c r="AD20" s="215"/>
      <c r="AE20" s="215"/>
      <c r="AF20" s="216"/>
      <c r="AG20" s="116"/>
      <c r="AH20" s="117"/>
      <c r="AI20" s="124"/>
      <c r="AJ20" s="116"/>
      <c r="AK20" s="117"/>
      <c r="AL20" s="124"/>
    </row>
    <row r="21" spans="1:38" outlineLevel="1" x14ac:dyDescent="0.25">
      <c r="A21" s="220" t="s">
        <v>192</v>
      </c>
      <c r="B21" s="106"/>
      <c r="C21" s="106"/>
      <c r="D21" s="106"/>
      <c r="E21" s="174">
        <v>0</v>
      </c>
      <c r="F21" s="107"/>
      <c r="G21" s="107"/>
      <c r="H21" s="107"/>
      <c r="I21" s="107"/>
      <c r="J21" s="107"/>
      <c r="K21" s="107"/>
      <c r="L21" s="118">
        <v>0</v>
      </c>
      <c r="M21" s="119"/>
      <c r="N21" s="119"/>
      <c r="O21" s="109"/>
      <c r="P21" s="109"/>
      <c r="Q21" s="109"/>
      <c r="R21" s="109"/>
      <c r="S21" s="110"/>
      <c r="T21" s="111"/>
      <c r="U21" s="111"/>
      <c r="V21" s="111"/>
      <c r="W21" s="111"/>
      <c r="X21" s="111"/>
      <c r="Y21" s="111"/>
      <c r="Z21" s="147">
        <f>IF(SUM($AA21:$AF21)&lt;&gt;0, SUM($AA21:$AF21), 640*INDEX('Cities &amp; Towns'!$F$4:$F$259, MATCH($A21, 'Cities &amp; Towns'!$A$4:$A$259, 0)))</f>
        <v>16704</v>
      </c>
      <c r="AA21" s="213"/>
      <c r="AB21" s="213"/>
      <c r="AC21" s="213"/>
      <c r="AD21" s="213"/>
      <c r="AE21" s="213"/>
      <c r="AF21" s="214"/>
      <c r="AG21" s="110"/>
      <c r="AH21" s="111"/>
      <c r="AI21" s="122"/>
      <c r="AJ21" s="110"/>
      <c r="AK21" s="111"/>
      <c r="AL21" s="123"/>
    </row>
    <row r="22" spans="1:38" outlineLevel="1" x14ac:dyDescent="0.25">
      <c r="A22" s="221" t="s">
        <v>149</v>
      </c>
      <c r="B22" s="112"/>
      <c r="C22" s="112"/>
      <c r="D22" s="112"/>
      <c r="E22" s="175">
        <v>1000</v>
      </c>
      <c r="F22" s="120"/>
      <c r="G22" s="120"/>
      <c r="H22" s="120"/>
      <c r="I22" s="120"/>
      <c r="J22" s="120"/>
      <c r="K22" s="120"/>
      <c r="L22" s="114"/>
      <c r="M22" s="115"/>
      <c r="N22" s="115"/>
      <c r="O22" s="115"/>
      <c r="P22" s="115"/>
      <c r="Q22" s="115"/>
      <c r="R22" s="115"/>
      <c r="S22" s="116"/>
      <c r="T22" s="117"/>
      <c r="U22" s="117"/>
      <c r="V22" s="117"/>
      <c r="W22" s="117"/>
      <c r="X22" s="117"/>
      <c r="Y22" s="117"/>
      <c r="Z22" s="147">
        <f>IF(SUM($AA22:$AF22)&lt;&gt;0, SUM($AA22:$AF22), 640*INDEX('Cities &amp; Towns'!$F$4:$F$259, MATCH($A22, 'Cities &amp; Towns'!$A$4:$A$259, 0)))</f>
        <v>29696</v>
      </c>
      <c r="AA22" s="215"/>
      <c r="AB22" s="215"/>
      <c r="AC22" s="215"/>
      <c r="AD22" s="215"/>
      <c r="AE22" s="215"/>
      <c r="AF22" s="216"/>
      <c r="AG22" s="116"/>
      <c r="AH22" s="117"/>
      <c r="AI22" s="124"/>
      <c r="AJ22" s="116"/>
      <c r="AK22" s="117"/>
      <c r="AL22" s="124"/>
    </row>
    <row r="23" spans="1:38" outlineLevel="1" x14ac:dyDescent="0.25">
      <c r="A23" s="220" t="s">
        <v>150</v>
      </c>
      <c r="B23" s="106"/>
      <c r="C23" s="106"/>
      <c r="D23" s="106"/>
      <c r="E23" s="174">
        <v>1043</v>
      </c>
      <c r="F23" s="107"/>
      <c r="G23" s="107"/>
      <c r="H23" s="107"/>
      <c r="I23" s="107"/>
      <c r="J23" s="107"/>
      <c r="K23" s="107"/>
      <c r="L23" s="118"/>
      <c r="M23" s="119"/>
      <c r="N23" s="119"/>
      <c r="O23" s="109"/>
      <c r="P23" s="109"/>
      <c r="Q23" s="109"/>
      <c r="R23" s="109"/>
      <c r="S23" s="110"/>
      <c r="T23" s="111"/>
      <c r="U23" s="111"/>
      <c r="V23" s="111"/>
      <c r="W23" s="111"/>
      <c r="X23" s="111"/>
      <c r="Y23" s="111"/>
      <c r="Z23" s="147">
        <f>IF(SUM($AA23:$AF23)&lt;&gt;0, SUM($AA23:$AF23), 640*INDEX('Cities &amp; Towns'!$F$4:$F$259, MATCH($A23, 'Cities &amp; Towns'!$A$4:$A$259, 0)))</f>
        <v>27328</v>
      </c>
      <c r="AA23" s="213"/>
      <c r="AB23" s="213"/>
      <c r="AC23" s="213"/>
      <c r="AD23" s="213"/>
      <c r="AE23" s="213"/>
      <c r="AF23" s="214"/>
      <c r="AG23" s="110"/>
      <c r="AH23" s="111"/>
      <c r="AI23" s="122"/>
      <c r="AJ23" s="110"/>
      <c r="AK23" s="111"/>
      <c r="AL23" s="123"/>
    </row>
    <row r="24" spans="1:38" outlineLevel="1" x14ac:dyDescent="0.25">
      <c r="A24" s="221" t="s">
        <v>151</v>
      </c>
      <c r="B24" s="112"/>
      <c r="C24" s="112"/>
      <c r="D24" s="112"/>
      <c r="E24" s="175">
        <v>1654</v>
      </c>
      <c r="F24" s="120"/>
      <c r="G24" s="120"/>
      <c r="H24" s="120"/>
      <c r="I24" s="120"/>
      <c r="J24" s="120"/>
      <c r="K24" s="120"/>
      <c r="L24" s="114"/>
      <c r="M24" s="115"/>
      <c r="N24" s="115"/>
      <c r="O24" s="115"/>
      <c r="P24" s="115"/>
      <c r="Q24" s="115"/>
      <c r="R24" s="115"/>
      <c r="S24" s="116"/>
      <c r="T24" s="117"/>
      <c r="U24" s="117"/>
      <c r="V24" s="117"/>
      <c r="W24" s="117"/>
      <c r="X24" s="117"/>
      <c r="Y24" s="117"/>
      <c r="Z24" s="147">
        <f>IF(SUM($AA24:$AF24)&lt;&gt;0, SUM($AA24:$AF24), 640*INDEX('Cities &amp; Towns'!$F$4:$F$259, MATCH($A24, 'Cities &amp; Towns'!$A$4:$A$259, 0)))</f>
        <v>12416</v>
      </c>
      <c r="AA24" s="215"/>
      <c r="AB24" s="215"/>
      <c r="AC24" s="215"/>
      <c r="AD24" s="215"/>
      <c r="AE24" s="215"/>
      <c r="AF24" s="216"/>
      <c r="AG24" s="116"/>
      <c r="AH24" s="117"/>
      <c r="AI24" s="124"/>
      <c r="AJ24" s="116"/>
      <c r="AK24" s="117"/>
      <c r="AL24" s="124"/>
    </row>
    <row r="25" spans="1:38" outlineLevel="1" x14ac:dyDescent="0.25">
      <c r="A25" s="220" t="s">
        <v>152</v>
      </c>
      <c r="B25" s="106"/>
      <c r="C25" s="106"/>
      <c r="D25" s="106"/>
      <c r="E25" s="174">
        <v>1864</v>
      </c>
      <c r="F25" s="107"/>
      <c r="G25" s="107"/>
      <c r="H25" s="107"/>
      <c r="I25" s="107"/>
      <c r="J25" s="107"/>
      <c r="K25" s="107"/>
      <c r="L25" s="118"/>
      <c r="M25" s="119"/>
      <c r="N25" s="119"/>
      <c r="O25" s="109"/>
      <c r="P25" s="109"/>
      <c r="Q25" s="109"/>
      <c r="R25" s="109"/>
      <c r="S25" s="110"/>
      <c r="T25" s="111"/>
      <c r="U25" s="111"/>
      <c r="V25" s="111"/>
      <c r="W25" s="111"/>
      <c r="X25" s="111"/>
      <c r="Y25" s="111"/>
      <c r="Z25" s="147">
        <f>IF(SUM($AA25:$AF25)&lt;&gt;0, SUM($AA25:$AF25), 640*INDEX('Cities &amp; Towns'!$F$4:$F$259, MATCH($A25, 'Cities &amp; Towns'!$A$4:$A$259, 0)))</f>
        <v>18752</v>
      </c>
      <c r="AA25" s="213"/>
      <c r="AB25" s="213"/>
      <c r="AC25" s="213"/>
      <c r="AD25" s="213"/>
      <c r="AE25" s="213"/>
      <c r="AF25" s="214"/>
      <c r="AG25" s="110"/>
      <c r="AH25" s="111"/>
      <c r="AI25" s="122"/>
      <c r="AJ25" s="110"/>
      <c r="AK25" s="111"/>
      <c r="AL25" s="123"/>
    </row>
    <row r="26" spans="1:38" outlineLevel="1" x14ac:dyDescent="0.25">
      <c r="A26" s="221" t="s">
        <v>153</v>
      </c>
      <c r="B26" s="112"/>
      <c r="C26" s="112"/>
      <c r="D26" s="112"/>
      <c r="E26" s="175">
        <v>3544</v>
      </c>
      <c r="F26" s="120"/>
      <c r="G26" s="120"/>
      <c r="H26" s="120"/>
      <c r="I26" s="120"/>
      <c r="J26" s="120"/>
      <c r="K26" s="120"/>
      <c r="L26" s="114"/>
      <c r="M26" s="115"/>
      <c r="N26" s="115"/>
      <c r="O26" s="115"/>
      <c r="P26" s="115"/>
      <c r="Q26" s="115"/>
      <c r="R26" s="115"/>
      <c r="S26" s="116"/>
      <c r="T26" s="117"/>
      <c r="U26" s="117"/>
      <c r="V26" s="117"/>
      <c r="W26" s="117"/>
      <c r="X26" s="117"/>
      <c r="Y26" s="117"/>
      <c r="Z26" s="147">
        <f>IF(SUM($AA26:$AF26)&lt;&gt;0, SUM($AA26:$AF26), 640*INDEX('Cities &amp; Towns'!$F$4:$F$259, MATCH($A26, 'Cities &amp; Towns'!$A$4:$A$259, 0)))</f>
        <v>29504</v>
      </c>
      <c r="AA26" s="215"/>
      <c r="AB26" s="215"/>
      <c r="AC26" s="215"/>
      <c r="AD26" s="215"/>
      <c r="AE26" s="215"/>
      <c r="AF26" s="216"/>
      <c r="AG26" s="116"/>
      <c r="AH26" s="117"/>
      <c r="AI26" s="124"/>
      <c r="AJ26" s="116"/>
      <c r="AK26" s="117"/>
      <c r="AL26" s="124"/>
    </row>
    <row r="27" spans="1:38" outlineLevel="1" x14ac:dyDescent="0.25">
      <c r="A27" s="220" t="s">
        <v>193</v>
      </c>
      <c r="B27" s="106"/>
      <c r="C27" s="106"/>
      <c r="D27" s="106"/>
      <c r="E27" s="174">
        <v>1524</v>
      </c>
      <c r="F27" s="107"/>
      <c r="G27" s="107"/>
      <c r="H27" s="107"/>
      <c r="I27" s="107"/>
      <c r="J27" s="107"/>
      <c r="K27" s="107"/>
      <c r="L27" s="118"/>
      <c r="M27" s="119"/>
      <c r="N27" s="119"/>
      <c r="O27" s="109"/>
      <c r="P27" s="109"/>
      <c r="Q27" s="109"/>
      <c r="R27" s="109"/>
      <c r="S27" s="110"/>
      <c r="T27" s="111"/>
      <c r="U27" s="111"/>
      <c r="V27" s="111"/>
      <c r="W27" s="111"/>
      <c r="X27" s="111"/>
      <c r="Y27" s="111"/>
      <c r="Z27" s="147">
        <f>IF(SUM($AA27:$AF27)&lt;&gt;0, SUM($AA27:$AF27), 640*INDEX('Cities &amp; Towns'!$F$4:$F$259, MATCH($A27, 'Cities &amp; Towns'!$A$4:$A$259, 0)))</f>
        <v>22400</v>
      </c>
      <c r="AA27" s="213"/>
      <c r="AB27" s="213"/>
      <c r="AC27" s="213"/>
      <c r="AD27" s="213"/>
      <c r="AE27" s="213"/>
      <c r="AF27" s="214"/>
      <c r="AG27" s="110"/>
      <c r="AH27" s="111"/>
      <c r="AI27" s="122"/>
      <c r="AJ27" s="110"/>
      <c r="AK27" s="111"/>
      <c r="AL27" s="123"/>
    </row>
    <row r="28" spans="1:38" outlineLevel="1" x14ac:dyDescent="0.25">
      <c r="A28" s="221" t="s">
        <v>154</v>
      </c>
      <c r="B28" s="112"/>
      <c r="C28" s="112"/>
      <c r="D28" s="112"/>
      <c r="E28" s="175">
        <v>3330</v>
      </c>
      <c r="F28" s="120"/>
      <c r="G28" s="120"/>
      <c r="H28" s="120"/>
      <c r="I28" s="120"/>
      <c r="J28" s="120"/>
      <c r="K28" s="120"/>
      <c r="L28" s="114"/>
      <c r="M28" s="115"/>
      <c r="N28" s="115"/>
      <c r="O28" s="115"/>
      <c r="P28" s="115"/>
      <c r="Q28" s="115"/>
      <c r="R28" s="115"/>
      <c r="S28" s="116"/>
      <c r="T28" s="117"/>
      <c r="U28" s="117"/>
      <c r="V28" s="117"/>
      <c r="W28" s="117"/>
      <c r="X28" s="117"/>
      <c r="Y28" s="117"/>
      <c r="Z28" s="147">
        <f>IF(SUM($AA28:$AF28)&lt;&gt;0, SUM($AA28:$AF28), 640*INDEX('Cities &amp; Towns'!$F$4:$F$259, MATCH($A28, 'Cities &amp; Towns'!$A$4:$A$259, 0)))</f>
        <v>23744</v>
      </c>
      <c r="AA28" s="215"/>
      <c r="AB28" s="215"/>
      <c r="AC28" s="215"/>
      <c r="AD28" s="215"/>
      <c r="AE28" s="215"/>
      <c r="AF28" s="216"/>
      <c r="AG28" s="116"/>
      <c r="AH28" s="117"/>
      <c r="AI28" s="124"/>
      <c r="AJ28" s="116"/>
      <c r="AK28" s="117"/>
      <c r="AL28" s="124"/>
    </row>
    <row r="29" spans="1:38" outlineLevel="1" x14ac:dyDescent="0.25">
      <c r="A29" s="220" t="s">
        <v>155</v>
      </c>
      <c r="B29" s="106"/>
      <c r="C29" s="106"/>
      <c r="D29" s="106"/>
      <c r="E29" s="174">
        <v>4504</v>
      </c>
      <c r="F29" s="107"/>
      <c r="G29" s="107"/>
      <c r="H29" s="107"/>
      <c r="I29" s="107"/>
      <c r="J29" s="107"/>
      <c r="K29" s="107"/>
      <c r="L29" s="118"/>
      <c r="M29" s="119"/>
      <c r="N29" s="119"/>
      <c r="O29" s="109"/>
      <c r="P29" s="109"/>
      <c r="Q29" s="109"/>
      <c r="R29" s="109"/>
      <c r="S29" s="110"/>
      <c r="T29" s="111"/>
      <c r="U29" s="111"/>
      <c r="V29" s="111"/>
      <c r="W29" s="111"/>
      <c r="X29" s="111"/>
      <c r="Y29" s="111"/>
      <c r="Z29" s="147">
        <f>IF(SUM($AA29:$AF29)&lt;&gt;0, SUM($AA29:$AF29), 640*INDEX('Cities &amp; Towns'!$F$4:$F$259, MATCH($A29, 'Cities &amp; Towns'!$A$4:$A$259, 0)))</f>
        <v>25216</v>
      </c>
      <c r="AA29" s="213"/>
      <c r="AB29" s="213"/>
      <c r="AC29" s="213"/>
      <c r="AD29" s="213"/>
      <c r="AE29" s="213"/>
      <c r="AF29" s="214"/>
      <c r="AG29" s="110"/>
      <c r="AH29" s="111"/>
      <c r="AI29" s="122"/>
      <c r="AJ29" s="110"/>
      <c r="AK29" s="111"/>
      <c r="AL29" s="123"/>
    </row>
    <row r="30" spans="1:38" outlineLevel="1" x14ac:dyDescent="0.25">
      <c r="A30" s="221" t="s">
        <v>156</v>
      </c>
      <c r="B30" s="112"/>
      <c r="C30" s="112"/>
      <c r="D30" s="112"/>
      <c r="E30" s="175">
        <v>695</v>
      </c>
      <c r="F30" s="120"/>
      <c r="G30" s="120"/>
      <c r="H30" s="120"/>
      <c r="I30" s="120"/>
      <c r="J30" s="120"/>
      <c r="K30" s="120"/>
      <c r="L30" s="114"/>
      <c r="M30" s="115"/>
      <c r="N30" s="115"/>
      <c r="O30" s="115"/>
      <c r="P30" s="115"/>
      <c r="Q30" s="115"/>
      <c r="R30" s="115"/>
      <c r="S30" s="116"/>
      <c r="T30" s="117"/>
      <c r="U30" s="117"/>
      <c r="V30" s="117"/>
      <c r="W30" s="117"/>
      <c r="X30" s="117"/>
      <c r="Y30" s="117"/>
      <c r="Z30" s="147">
        <f>IF(SUM($AA30:$AF30)&lt;&gt;0, SUM($AA30:$AF30), 640*INDEX('Cities &amp; Towns'!$F$4:$F$259, MATCH($A30, 'Cities &amp; Towns'!$A$4:$A$259, 0)))</f>
        <v>16704</v>
      </c>
      <c r="AA30" s="215"/>
      <c r="AB30" s="215"/>
      <c r="AC30" s="215"/>
      <c r="AD30" s="215"/>
      <c r="AE30" s="215"/>
      <c r="AF30" s="216"/>
      <c r="AG30" s="116"/>
      <c r="AH30" s="117"/>
      <c r="AI30" s="124"/>
      <c r="AJ30" s="116"/>
      <c r="AK30" s="117"/>
      <c r="AL30" s="124"/>
    </row>
    <row r="31" spans="1:38" outlineLevel="1" x14ac:dyDescent="0.25">
      <c r="A31" s="220" t="s">
        <v>194</v>
      </c>
      <c r="B31" s="106"/>
      <c r="C31" s="106"/>
      <c r="D31" s="106"/>
      <c r="E31" s="174">
        <v>1499</v>
      </c>
      <c r="F31" s="107"/>
      <c r="G31" s="107"/>
      <c r="H31" s="107"/>
      <c r="I31" s="107"/>
      <c r="J31" s="107"/>
      <c r="K31" s="107"/>
      <c r="L31" s="118"/>
      <c r="M31" s="119"/>
      <c r="N31" s="119"/>
      <c r="O31" s="109"/>
      <c r="P31" s="109"/>
      <c r="Q31" s="109"/>
      <c r="R31" s="109"/>
      <c r="S31" s="110"/>
      <c r="T31" s="111"/>
      <c r="U31" s="111"/>
      <c r="V31" s="111"/>
      <c r="W31" s="111"/>
      <c r="X31" s="111"/>
      <c r="Y31" s="111"/>
      <c r="Z31" s="147">
        <f>IF(SUM($AA31:$AF31)&lt;&gt;0, SUM($AA31:$AF31), 640*INDEX('Cities &amp; Towns'!$F$4:$F$259, MATCH($A31, 'Cities &amp; Towns'!$A$4:$A$259, 0)))</f>
        <v>27904</v>
      </c>
      <c r="AA31" s="213"/>
      <c r="AB31" s="213"/>
      <c r="AC31" s="213"/>
      <c r="AD31" s="213"/>
      <c r="AE31" s="213"/>
      <c r="AF31" s="214"/>
      <c r="AG31" s="110"/>
      <c r="AH31" s="111"/>
      <c r="AI31" s="122"/>
      <c r="AJ31" s="110"/>
      <c r="AK31" s="111"/>
      <c r="AL31" s="123"/>
    </row>
    <row r="32" spans="1:38" x14ac:dyDescent="0.25">
      <c r="A32" s="222" t="s">
        <v>852</v>
      </c>
      <c r="B32" s="141" t="s">
        <v>1571</v>
      </c>
      <c r="C32" s="170" t="s">
        <v>1572</v>
      </c>
      <c r="D32" s="170" t="s">
        <v>1573</v>
      </c>
      <c r="E32" s="176" t="s">
        <v>853</v>
      </c>
      <c r="F32" s="142"/>
      <c r="G32" s="142"/>
      <c r="H32" s="142"/>
      <c r="I32" s="142"/>
      <c r="J32" s="142"/>
      <c r="K32" s="142"/>
      <c r="L32" s="143"/>
      <c r="M32" s="142"/>
      <c r="N32" s="142"/>
      <c r="O32" s="142"/>
      <c r="P32" s="142"/>
      <c r="Q32" s="142"/>
      <c r="R32" s="142"/>
      <c r="S32" s="45"/>
      <c r="T32" s="142"/>
      <c r="U32" s="142"/>
      <c r="V32" s="142"/>
      <c r="W32" s="142"/>
      <c r="X32" s="142"/>
      <c r="Y32" s="142"/>
      <c r="Z32" s="148"/>
      <c r="AA32" s="149"/>
      <c r="AB32" s="149"/>
      <c r="AC32" s="149"/>
      <c r="AD32" s="149"/>
      <c r="AE32" s="149"/>
      <c r="AF32" s="149"/>
      <c r="AG32" s="45"/>
      <c r="AH32" s="142"/>
      <c r="AI32" s="142"/>
      <c r="AJ32" s="45"/>
      <c r="AK32" s="142"/>
      <c r="AL32" s="144"/>
    </row>
    <row r="33" spans="1:38" outlineLevel="1" x14ac:dyDescent="0.25">
      <c r="A33" s="220" t="s">
        <v>135</v>
      </c>
      <c r="B33" s="38">
        <f>IF(ISBLANK($B5), INDEX('Cities &amp; Towns'!$E$4:$E$259, MATCH($A33, 'Cities &amp; Towns'!$A$4:$A$259, 0)), $B5)</f>
        <v>380</v>
      </c>
      <c r="C33" s="38">
        <f>IF(ISBLANK($C5), INDEX('Cities &amp; Towns'!$Q$4:$Q$259, MATCH($A33, 'Cities &amp; Towns'!$A$4:$A$259, 0)), $C5)</f>
        <v>149.71716000000001</v>
      </c>
      <c r="D33" s="38">
        <f xml:space="preserve"> IF(ISBLANK($D5), IF(INDEX('Cities &amp; Towns'!$Z$4:$Z$259, MATCH($A33, 'Cities &amp; Towns'!$A$4:$A$259, 0)) = 0, "", INDEX('Cities &amp; Towns'!$Z$4:$Z$259, MATCH($A33, 'Cities &amp; Towns'!$A$4:$A$259, 0))), $D5)</f>
        <v>1785.336</v>
      </c>
      <c r="E33" s="177" cm="1">
        <f t="array" ref="E33">IF(ISBLANK(E5), MAX(0, ($E$3-SUM($E$5:$E$31))*(IF($B$3=0, 0, $B$3*$B33/SUM(IF(ISBLANK(E$5:E$31), B$33:B$59, 0))) + IF($C$3=0, 0, $C$3*$C33/SUM(IF(ISBLANK(E$5:E$31), C$33:C$59, 0))) + IF($D$3=0, 0, $D$3*$D33/SUM(IF(ISBLANK(E$5:E$31), D$33:D$59, 0))) + IF(1-SUM($B$3:$D$3)&lt;=0, 0, ((1-SUM($B$3:$D$3))*$Z33/SUM(IF(ISBLANK(E$5:E$31), Z$33:Z$59, 0)))))), E5)</f>
        <v>415</v>
      </c>
      <c r="F33" s="40">
        <f t="shared" ref="F33:K33" si="1">IF(ISBLANK(F5),F$3,F5)</f>
        <v>0.75</v>
      </c>
      <c r="G33" s="40">
        <f t="shared" si="1"/>
        <v>0.1</v>
      </c>
      <c r="H33" s="40">
        <f t="shared" si="1"/>
        <v>0</v>
      </c>
      <c r="I33" s="40">
        <f t="shared" si="1"/>
        <v>0</v>
      </c>
      <c r="J33" s="40">
        <f t="shared" si="1"/>
        <v>0.1</v>
      </c>
      <c r="K33" s="40">
        <f t="shared" si="1"/>
        <v>0.05</v>
      </c>
      <c r="L33" s="44">
        <f>IF(ISBLANK($L5), SUM($M33:$R33), $L5)</f>
        <v>0.4093979196699043</v>
      </c>
      <c r="M33" s="41">
        <f t="shared" ref="M33:R33" si="2">IF(ISBLANK(M5), IF(ISBLANK($L5), MAX(0, (M$3-SUM(M$5:M$31))*(IF($B$3=0, 0, $B$3*$B33/SUM($B$33:$B$59)) + IF($C$3=0, 0, $C$3*$C33/SUM($C$33:$C$59)) + IF($D$3=0, 0, $D$3*$D33/SUM($D$33:$D$59)) + (1-SUM($B$3:$D$3))*IF(SUM(AA$33:AA$59)=0, $Z33/SUM($Z$33:$Z$59), AA33/SUM(AA$33:AA$59)))), $L5*(M$3/$L$3)), M5)</f>
        <v>0.36505471648595195</v>
      </c>
      <c r="N33" s="41">
        <f t="shared" si="2"/>
        <v>2.661197409749181E-2</v>
      </c>
      <c r="O33" s="41">
        <f t="shared" si="2"/>
        <v>0</v>
      </c>
      <c r="P33" s="41">
        <f t="shared" si="2"/>
        <v>0</v>
      </c>
      <c r="Q33" s="41">
        <f t="shared" si="2"/>
        <v>1.0430134756741481E-2</v>
      </c>
      <c r="R33" s="41">
        <f t="shared" si="2"/>
        <v>7.3010943297190378E-3</v>
      </c>
      <c r="S33" s="44">
        <f t="shared" ref="S33" si="3">SUM(T33:Y33)</f>
        <v>1.5417704633333333</v>
      </c>
      <c r="T33" s="41">
        <f>IF(ISBLANK(T5),AA33/INDEX(Constants!$B$2:$B$8, MATCH(T$2, Constants!$A$2:$A$8, 0)),T5)</f>
        <v>0</v>
      </c>
      <c r="U33" s="41">
        <f>IF(ISBLANK(U5),AB33/INDEX(Constants!$B$2:$B$8, MATCH(U$2, Constants!$A$2:$A$8, 0)),U5)</f>
        <v>1.5417704633333333</v>
      </c>
      <c r="V33" s="41">
        <f>IF(ISBLANK(V5),AC33/INDEX(Constants!$B$2:$B$8, MATCH(V$2, Constants!$A$2:$A$8, 0)),V5)</f>
        <v>0</v>
      </c>
      <c r="W33" s="41">
        <f>IF(ISBLANK(W5),AD33/INDEX(Constants!$B$2:$B$8, MATCH(W$2, Constants!$A$2:$A$8, 0)),W5)</f>
        <v>0</v>
      </c>
      <c r="X33" s="41">
        <f>IF(ISBLANK(X5),AE33/INDEX(Constants!$B$2:$B$8, MATCH(X$2, Constants!$A$2:$A$8, 0)),X5)</f>
        <v>0</v>
      </c>
      <c r="Y33" s="41">
        <f>IF(ISBLANK(Y5),AF33/INDEX(Constants!$B$2:$B$8, MATCH(Y$2, Constants!$A$2:$A$8, 0)),Y5)</f>
        <v>0</v>
      </c>
      <c r="Z33" s="39">
        <f>IF(SUM($AA33, $AC33:$AF33)&lt;&gt;0, SUM($AA33:$AF33), $Z5+$AB33)</f>
        <v>8322.3126556949992</v>
      </c>
      <c r="AA33" s="150">
        <f>AA5</f>
        <v>0</v>
      </c>
      <c r="AB33" s="150">
        <f>IF(ISBLANK($AB5), INDEX('Cities &amp; Towns'!$G$4:$G$259, MATCH($A5, 'Cities &amp; Towns'!$A$4:$A$259, 0)), $AB5)</f>
        <v>2.3126556950000001</v>
      </c>
      <c r="AC33" s="150">
        <f>AC5</f>
        <v>0</v>
      </c>
      <c r="AD33" s="150">
        <f>AD5</f>
        <v>0</v>
      </c>
      <c r="AE33" s="150">
        <f>AE5</f>
        <v>0</v>
      </c>
      <c r="AF33" s="150">
        <f>AF5</f>
        <v>0</v>
      </c>
      <c r="AG33" s="43"/>
      <c r="AH33" s="42"/>
      <c r="AI33" s="41">
        <f>INDEX('Cities &amp; Towns'!$Y$4:$Y$259, MATCH($A33, 'Cities &amp; Towns'!$A$4:$A$259, 0))</f>
        <v>0.76186236989751654</v>
      </c>
      <c r="AJ33" s="43"/>
      <c r="AK33" s="42"/>
      <c r="AL33" s="66" t="str">
        <f t="shared" ref="AL33:AL59" si="4">IF($L33&gt;$AI33, 1, "")</f>
        <v/>
      </c>
    </row>
    <row r="34" spans="1:38" outlineLevel="1" x14ac:dyDescent="0.25">
      <c r="A34" s="221" t="s">
        <v>136</v>
      </c>
      <c r="B34" s="1">
        <f>IF(ISBLANK($B6), INDEX('Cities &amp; Towns'!$E$4:$E$259, MATCH($A34, 'Cities &amp; Towns'!$A$4:$A$259, 0)), $B6)</f>
        <v>12184</v>
      </c>
      <c r="C34" s="1">
        <f>IF(ISBLANK($C6), INDEX('Cities &amp; Towns'!$Q$4:$Q$259, MATCH($A34, 'Cities &amp; Towns'!$A$4:$A$259, 0)), $C6)</f>
        <v>26162.094780000003</v>
      </c>
      <c r="D34" s="1">
        <f xml:space="preserve"> IF(ISBLANK($D6), IF(INDEX('Cities &amp; Towns'!$Z$4:$Z$259, MATCH($A34, 'Cities &amp; Towns'!$A$4:$A$259, 0)) = 0, "", INDEX('Cities &amp; Towns'!$Z$4:$Z$259, MATCH($A34, 'Cities &amp; Towns'!$A$4:$A$259, 0))), $D6)</f>
        <v>149543.997</v>
      </c>
      <c r="E34" s="178" cm="1">
        <f t="array" ref="E34">IF(ISBLANK(E6), MAX(0, ($E$3-SUM($E$5:$E$31))*(IF($B$3=0, 0, $B$3*$B34/SUM(IF(ISBLANK(E$5:E$31), B$33:B$59, 0))) + IF($C$3=0, 0, $C$3*$C34/SUM(IF(ISBLANK(E$5:E$31), C$33:C$59, 0))) + IF($D$3=0, 0, $D$3*$D34/SUM(IF(ISBLANK(E$5:E$31), D$33:D$59, 0))) + IF(1-SUM($B$3:$D$3)&lt;=0, 0, ((1-SUM($B$3:$D$3))*$Z34/SUM(IF(ISBLANK(E$5:E$31), Z$33:Z$59, 0)))))), E6)</f>
        <v>8578</v>
      </c>
      <c r="F34" s="14">
        <f t="shared" ref="F34:K34" si="5">IF(ISBLANK(F6),F$3,F6)</f>
        <v>0.75</v>
      </c>
      <c r="G34" s="14">
        <f t="shared" si="5"/>
        <v>0.1</v>
      </c>
      <c r="H34" s="14">
        <f t="shared" si="5"/>
        <v>0</v>
      </c>
      <c r="I34" s="14">
        <f t="shared" si="5"/>
        <v>0</v>
      </c>
      <c r="J34" s="14">
        <f t="shared" si="5"/>
        <v>0.1</v>
      </c>
      <c r="K34" s="14">
        <f t="shared" si="5"/>
        <v>0.05</v>
      </c>
      <c r="L34" s="4">
        <f t="shared" ref="L34:L59" si="6">IF(ISBLANK($L6), SUM($M34:$R34), $L6)</f>
        <v>6.1851174197948229</v>
      </c>
      <c r="M34" s="3">
        <f t="shared" ref="M34:R34" si="7">IF(ISBLANK(M6), IF(ISBLANK($L6), MAX(0, (M$3-SUM(M$5:M$31))*(IF($B$3=0, 0, $B$3*$B34/SUM($B$33:$B$59)) + IF($C$3=0, 0, $C$3*$C34/SUM($C$33:$C$59)) + IF($D$3=0, 0, $D$3*$D34/SUM($D$33:$D$59)) + (1-SUM($B$3:$D$3))*IF(SUM(AA$33:AA$59)=0, $Z34/SUM($Z$33:$Z$59), AA34/SUM(AA$33:AA$59)))), $L6*(M$3/$L$3)), M6)</f>
        <v>4.7707243384622391</v>
      </c>
      <c r="N34" s="3">
        <f t="shared" si="7"/>
        <v>1.1826721848929898</v>
      </c>
      <c r="O34" s="3">
        <f t="shared" si="7"/>
        <v>0</v>
      </c>
      <c r="P34" s="3">
        <f t="shared" si="7"/>
        <v>0</v>
      </c>
      <c r="Q34" s="3">
        <f t="shared" si="7"/>
        <v>0.13630640967034965</v>
      </c>
      <c r="R34" s="3">
        <f t="shared" si="7"/>
        <v>9.5414486769244758E-2</v>
      </c>
      <c r="S34" s="4">
        <f t="shared" ref="S34:S59" si="8">SUM(T34:Y34)</f>
        <v>108.55685070666668</v>
      </c>
      <c r="T34" s="3">
        <f>IF(ISBLANK(T6),AA34/INDEX(Constants!$B$2:$B$8, MATCH(T$2, Constants!$A$2:$A$8, 0)),T6)</f>
        <v>0</v>
      </c>
      <c r="U34" s="3">
        <f>IF(ISBLANK(U6),AB34/INDEX(Constants!$B$2:$B$8, MATCH(U$2, Constants!$A$2:$A$8, 0)),U6)</f>
        <v>108.55685070666668</v>
      </c>
      <c r="V34" s="3">
        <f>IF(ISBLANK(V6),AC34/INDEX(Constants!$B$2:$B$8, MATCH(V$2, Constants!$A$2:$A$8, 0)),V6)</f>
        <v>0</v>
      </c>
      <c r="W34" s="3">
        <f>IF(ISBLANK(W6),AD34/INDEX(Constants!$B$2:$B$8, MATCH(W$2, Constants!$A$2:$A$8, 0)),W6)</f>
        <v>0</v>
      </c>
      <c r="X34" s="3">
        <f>IF(ISBLANK(X6),AE34/INDEX(Constants!$B$2:$B$8, MATCH(X$2, Constants!$A$2:$A$8, 0)),X6)</f>
        <v>0</v>
      </c>
      <c r="Y34" s="132">
        <f>IF(ISBLANK(Y6),AF34/INDEX(Constants!$B$2:$B$8, MATCH(Y$2, Constants!$A$2:$A$8, 0)),Y6)</f>
        <v>0</v>
      </c>
      <c r="Z34" s="18">
        <f t="shared" ref="Z34:Z59" si="9">IF(SUM($AA34, $AC34:$AF34)&lt;&gt;0, SUM($AA34:$AF34), $Z6+$AB34)</f>
        <v>20642.835276059999</v>
      </c>
      <c r="AA34" s="1">
        <f t="shared" ref="AA34:AA59" si="10">AA6</f>
        <v>0</v>
      </c>
      <c r="AB34" s="1">
        <f>IF(ISBLANK($AB6), INDEX('Cities &amp; Towns'!$G$4:$G$259, MATCH($A6, 'Cities &amp; Towns'!$A$4:$A$259, 0)), $AB6)</f>
        <v>162.83527606000001</v>
      </c>
      <c r="AC34" s="1">
        <f t="shared" ref="AC34:AF34" si="11">AC6</f>
        <v>0</v>
      </c>
      <c r="AD34" s="1">
        <f t="shared" si="11"/>
        <v>0</v>
      </c>
      <c r="AE34" s="1">
        <f t="shared" si="11"/>
        <v>0</v>
      </c>
      <c r="AF34" s="1">
        <f t="shared" si="11"/>
        <v>0</v>
      </c>
      <c r="AG34" s="5"/>
      <c r="AI34" s="3">
        <f>INDEX('Cities &amp; Towns'!$Y$4:$Y$259, MATCH($A34, 'Cities &amp; Towns'!$A$4:$A$259, 0))</f>
        <v>77.519509983571695</v>
      </c>
      <c r="AJ34" s="5"/>
      <c r="AL34" s="11" t="str">
        <f t="shared" si="4"/>
        <v/>
      </c>
    </row>
    <row r="35" spans="1:38" outlineLevel="1" x14ac:dyDescent="0.25">
      <c r="A35" s="220" t="s">
        <v>137</v>
      </c>
      <c r="B35" s="38">
        <f>IF(ISBLANK($B7), INDEX('Cities &amp; Towns'!$E$4:$E$259, MATCH($A35, 'Cities &amp; Towns'!$A$4:$A$259, 0)), $B7)</f>
        <v>540</v>
      </c>
      <c r="C35" s="38">
        <f>IF(ISBLANK($C7), INDEX('Cities &amp; Towns'!$Q$4:$Q$259, MATCH($A35, 'Cities &amp; Towns'!$A$4:$A$259, 0)), $C7)</f>
        <v>240.25175999999996</v>
      </c>
      <c r="D35" s="38">
        <f xml:space="preserve"> IF(ISBLANK($D7), IF(INDEX('Cities &amp; Towns'!$Z$4:$Z$259, MATCH($A35, 'Cities &amp; Towns'!$A$4:$A$259, 0)) = 0, "", INDEX('Cities &amp; Towns'!$Z$4:$Z$259, MATCH($A35, 'Cities &amp; Towns'!$A$4:$A$259, 0))), $D7)</f>
        <v>2463.4760000000001</v>
      </c>
      <c r="E35" s="177" cm="1">
        <f t="array" ref="E35">IF(ISBLANK(E7), MAX(0, ($E$3-SUM($E$5:$E$31))*(IF($B$3=0, 0, $B$3*$B35/SUM(IF(ISBLANK(E$5:E$31), B$33:B$59, 0))) + IF($C$3=0, 0, $C$3*$C35/SUM(IF(ISBLANK(E$5:E$31), C$33:C$59, 0))) + IF($D$3=0, 0, $D$3*$D35/SUM(IF(ISBLANK(E$5:E$31), D$33:D$59, 0))) + IF(1-SUM($B$3:$D$3)&lt;=0, 0, ((1-SUM($B$3:$D$3))*$Z35/SUM(IF(ISBLANK(E$5:E$31), Z$33:Z$59, 0)))))), E7)</f>
        <v>564</v>
      </c>
      <c r="F35" s="40">
        <f t="shared" ref="F35:K35" si="12">IF(ISBLANK(F7),F$3,F7)</f>
        <v>0.75</v>
      </c>
      <c r="G35" s="40">
        <f t="shared" si="12"/>
        <v>0.1</v>
      </c>
      <c r="H35" s="40">
        <f t="shared" si="12"/>
        <v>0</v>
      </c>
      <c r="I35" s="40">
        <f t="shared" si="12"/>
        <v>0</v>
      </c>
      <c r="J35" s="40">
        <f t="shared" si="12"/>
        <v>0.1</v>
      </c>
      <c r="K35" s="40">
        <f t="shared" si="12"/>
        <v>0.05</v>
      </c>
      <c r="L35" s="44">
        <f t="shared" si="6"/>
        <v>0.47792967249189228</v>
      </c>
      <c r="M35" s="41">
        <f t="shared" ref="M35:R35" si="13">IF(ISBLANK(M7), IF(ISBLANK($L7), MAX(0, (M$3-SUM(M$5:M$31))*(IF($B$3=0, 0, $B$3*$B35/SUM($B$33:$B$59)) + IF($C$3=0, 0, $C$3*$C35/SUM($C$33:$C$59)) + IF($D$3=0, 0, $D$3*$D35/SUM($D$33:$D$59)) + (1-SUM($B$3:$D$3))*IF(SUM(AA$33:AA$59)=0, $Z35/SUM($Z$33:$Z$59), AA35/SUM(AA$33:AA$59)))), $L7*(M$3/$L$3)), M7)</f>
        <v>0.4183049845051533</v>
      </c>
      <c r="N35" s="41">
        <f t="shared" si="13"/>
        <v>3.9307017310774385E-2</v>
      </c>
      <c r="O35" s="41">
        <f t="shared" si="13"/>
        <v>0</v>
      </c>
      <c r="P35" s="41">
        <f t="shared" si="13"/>
        <v>0</v>
      </c>
      <c r="Q35" s="41">
        <f t="shared" si="13"/>
        <v>1.1951570985861519E-2</v>
      </c>
      <c r="R35" s="41">
        <f t="shared" si="13"/>
        <v>8.3660996901030633E-3</v>
      </c>
      <c r="S35" s="44">
        <f t="shared" si="8"/>
        <v>2.4583652766666666</v>
      </c>
      <c r="T35" s="41">
        <f>IF(ISBLANK(T7),AA35/INDEX(Constants!$B$2:$B$8, MATCH(T$2, Constants!$A$2:$A$8, 0)),T7)</f>
        <v>0</v>
      </c>
      <c r="U35" s="41">
        <f>IF(ISBLANK(U7),AB35/INDEX(Constants!$B$2:$B$8, MATCH(U$2, Constants!$A$2:$A$8, 0)),U7)</f>
        <v>2.4583652766666666</v>
      </c>
      <c r="V35" s="41">
        <f>IF(ISBLANK(V7),AC35/INDEX(Constants!$B$2:$B$8, MATCH(V$2, Constants!$A$2:$A$8, 0)),V7)</f>
        <v>0</v>
      </c>
      <c r="W35" s="41">
        <f>IF(ISBLANK(W7),AD35/INDEX(Constants!$B$2:$B$8, MATCH(W$2, Constants!$A$2:$A$8, 0)),W7)</f>
        <v>0</v>
      </c>
      <c r="X35" s="41">
        <f>IF(ISBLANK(X7),AE35/INDEX(Constants!$B$2:$B$8, MATCH(X$2, Constants!$A$2:$A$8, 0)),X7)</f>
        <v>0</v>
      </c>
      <c r="Y35" s="41">
        <f>IF(ISBLANK(Y7),AF35/INDEX(Constants!$B$2:$B$8, MATCH(Y$2, Constants!$A$2:$A$8, 0)),Y7)</f>
        <v>0</v>
      </c>
      <c r="Z35" s="39">
        <f t="shared" si="9"/>
        <v>8259.6875479150003</v>
      </c>
      <c r="AA35" s="150">
        <f t="shared" si="10"/>
        <v>0</v>
      </c>
      <c r="AB35" s="150">
        <f>IF(ISBLANK($AB7), INDEX('Cities &amp; Towns'!$G$4:$G$259, MATCH($A7, 'Cities &amp; Towns'!$A$4:$A$259, 0)), $AB7)</f>
        <v>3.6875479150000001</v>
      </c>
      <c r="AC35" s="150">
        <f t="shared" ref="AC35:AF35" si="14">AC7</f>
        <v>0</v>
      </c>
      <c r="AD35" s="150">
        <f t="shared" si="14"/>
        <v>0</v>
      </c>
      <c r="AE35" s="150">
        <f t="shared" si="14"/>
        <v>0</v>
      </c>
      <c r="AF35" s="150">
        <f t="shared" si="14"/>
        <v>0</v>
      </c>
      <c r="AG35" s="43"/>
      <c r="AH35" s="42"/>
      <c r="AI35" s="41">
        <f>INDEX('Cities &amp; Towns'!$Y$4:$Y$259, MATCH($A35, 'Cities &amp; Towns'!$A$4:$A$259, 0))</f>
        <v>0.75649344189524603</v>
      </c>
      <c r="AJ35" s="43"/>
      <c r="AK35" s="42"/>
      <c r="AL35" s="66" t="str">
        <f t="shared" si="4"/>
        <v/>
      </c>
    </row>
    <row r="36" spans="1:38" outlineLevel="1" x14ac:dyDescent="0.25">
      <c r="A36" s="221" t="s">
        <v>138</v>
      </c>
      <c r="B36" s="1">
        <f>IF(ISBLANK($B8), INDEX('Cities &amp; Towns'!$E$4:$E$259, MATCH($A36, 'Cities &amp; Towns'!$A$4:$A$259, 0)), $B8)</f>
        <v>1798</v>
      </c>
      <c r="C36" s="1">
        <f>IF(ISBLANK($C8), INDEX('Cities &amp; Towns'!$Q$4:$Q$259, MATCH($A36, 'Cities &amp; Towns'!$A$4:$A$259, 0)), $C8)</f>
        <v>1202.6384999999998</v>
      </c>
      <c r="D36" s="1">
        <f xml:space="preserve"> IF(ISBLANK($D8), IF(INDEX('Cities &amp; Towns'!$Z$4:$Z$259, MATCH($A36, 'Cities &amp; Towns'!$A$4:$A$259, 0)) = 0, "", INDEX('Cities &amp; Towns'!$Z$4:$Z$259, MATCH($A36, 'Cities &amp; Towns'!$A$4:$A$259, 0))), $D8)</f>
        <v>38984.637000000002</v>
      </c>
      <c r="E36" s="178" cm="1">
        <f t="array" ref="E36">IF(ISBLANK(E8), MAX(0, ($E$3-SUM($E$5:$E$31))*(IF($B$3=0, 0, $B$3*$B36/SUM(IF(ISBLANK(E$5:E$31), B$33:B$59, 0))) + IF($C$3=0, 0, $C$3*$C36/SUM(IF(ISBLANK(E$5:E$31), C$33:C$59, 0))) + IF($D$3=0, 0, $D$3*$D36/SUM(IF(ISBLANK(E$5:E$31), D$33:D$59, 0))) + IF(1-SUM($B$3:$D$3)&lt;=0, 0, ((1-SUM($B$3:$D$3))*$Z36/SUM(IF(ISBLANK(E$5:E$31), Z$33:Z$59, 0)))))), E8)</f>
        <v>2545</v>
      </c>
      <c r="F36" s="14">
        <f t="shared" ref="F36:K36" si="15">IF(ISBLANK(F8),F$3,F8)</f>
        <v>0.75</v>
      </c>
      <c r="G36" s="14">
        <f t="shared" si="15"/>
        <v>0.1</v>
      </c>
      <c r="H36" s="14">
        <f t="shared" si="15"/>
        <v>0</v>
      </c>
      <c r="I36" s="14">
        <f t="shared" si="15"/>
        <v>0</v>
      </c>
      <c r="J36" s="14">
        <f t="shared" si="15"/>
        <v>0.1</v>
      </c>
      <c r="K36" s="14">
        <f t="shared" si="15"/>
        <v>0.05</v>
      </c>
      <c r="L36" s="4">
        <f t="shared" si="6"/>
        <v>1.5702969802409614</v>
      </c>
      <c r="M36" s="3">
        <f t="shared" ref="M36:R36" si="16">IF(ISBLANK(M8), IF(ISBLANK($L8), MAX(0, (M$3-SUM(M$5:M$31))*(IF($B$3=0, 0, $B$3*$B36/SUM($B$33:$B$59)) + IF($C$3=0, 0, $C$3*$C36/SUM($C$33:$C$59)) + IF($D$3=0, 0, $D$3*$D36/SUM($D$33:$D$59)) + (1-SUM($B$3:$D$3))*IF(SUM(AA$33:AA$59)=0, $Z36/SUM($Z$33:$Z$59), AA36/SUM(AA$33:AA$59)))), $L8*(M$3/$L$3)), M8)</f>
        <v>1.2557956046134608</v>
      </c>
      <c r="N36" s="3">
        <f t="shared" si="16"/>
        <v>0.25350558911770382</v>
      </c>
      <c r="O36" s="3">
        <f t="shared" si="16"/>
        <v>0</v>
      </c>
      <c r="P36" s="3">
        <f t="shared" si="16"/>
        <v>0</v>
      </c>
      <c r="Q36" s="3">
        <f t="shared" si="16"/>
        <v>3.5879874417527442E-2</v>
      </c>
      <c r="R36" s="3">
        <f t="shared" si="16"/>
        <v>2.511591209226921E-2</v>
      </c>
      <c r="S36" s="4">
        <f t="shared" si="8"/>
        <v>30.194913106666672</v>
      </c>
      <c r="T36" s="3">
        <f>IF(ISBLANK(T8),AA36/INDEX(Constants!$B$2:$B$8, MATCH(T$2, Constants!$A$2:$A$8, 0)),T8)</f>
        <v>0</v>
      </c>
      <c r="U36" s="3">
        <f>IF(ISBLANK(U8),AB36/INDEX(Constants!$B$2:$B$8, MATCH(U$2, Constants!$A$2:$A$8, 0)),U8)</f>
        <v>30.194913106666672</v>
      </c>
      <c r="V36" s="3">
        <f>IF(ISBLANK(V8),AC36/INDEX(Constants!$B$2:$B$8, MATCH(V$2, Constants!$A$2:$A$8, 0)),V8)</f>
        <v>0</v>
      </c>
      <c r="W36" s="3">
        <f>IF(ISBLANK(W8),AD36/INDEX(Constants!$B$2:$B$8, MATCH(W$2, Constants!$A$2:$A$8, 0)),W8)</f>
        <v>0</v>
      </c>
      <c r="X36" s="3">
        <f>IF(ISBLANK(X8),AE36/INDEX(Constants!$B$2:$B$8, MATCH(X$2, Constants!$A$2:$A$8, 0)),X8)</f>
        <v>0</v>
      </c>
      <c r="Y36" s="132">
        <f>IF(ISBLANK(Y8),AF36/INDEX(Constants!$B$2:$B$8, MATCH(Y$2, Constants!$A$2:$A$8, 0)),Y8)</f>
        <v>0</v>
      </c>
      <c r="Z36" s="18">
        <f t="shared" si="9"/>
        <v>22637.292369660001</v>
      </c>
      <c r="AA36" s="1">
        <f t="shared" si="10"/>
        <v>0</v>
      </c>
      <c r="AB36" s="1">
        <f>IF(ISBLANK($AB8), INDEX('Cities &amp; Towns'!$G$4:$G$259, MATCH($A8, 'Cities &amp; Towns'!$A$4:$A$259, 0)), $AB8)</f>
        <v>45.292369660000006</v>
      </c>
      <c r="AC36" s="1">
        <f t="shared" ref="AC36:AF36" si="17">AC8</f>
        <v>0</v>
      </c>
      <c r="AD36" s="1">
        <f t="shared" si="17"/>
        <v>0</v>
      </c>
      <c r="AE36" s="1">
        <f t="shared" si="17"/>
        <v>0</v>
      </c>
      <c r="AF36" s="1">
        <f t="shared" si="17"/>
        <v>0</v>
      </c>
      <c r="AG36" s="5"/>
      <c r="AI36" s="3">
        <f>INDEX('Cities &amp; Towns'!$Y$4:$Y$259, MATCH($A36, 'Cities &amp; Towns'!$A$4:$A$259, 0))</f>
        <v>82.13562067273908</v>
      </c>
      <c r="AJ36" s="5"/>
      <c r="AL36" s="11" t="str">
        <f t="shared" si="4"/>
        <v/>
      </c>
    </row>
    <row r="37" spans="1:38" outlineLevel="1" x14ac:dyDescent="0.25">
      <c r="A37" s="220" t="s">
        <v>139</v>
      </c>
      <c r="B37" s="38">
        <f>IF(ISBLANK($B9), INDEX('Cities &amp; Towns'!$E$4:$E$259, MATCH($A37, 'Cities &amp; Towns'!$A$4:$A$259, 0)), $B9)</f>
        <v>1865</v>
      </c>
      <c r="C37" s="38">
        <f>IF(ISBLANK($C9), INDEX('Cities &amp; Towns'!$Q$4:$Q$259, MATCH($A37, 'Cities &amp; Towns'!$A$4:$A$259, 0)), $C9)</f>
        <v>2215.3864800000006</v>
      </c>
      <c r="D37" s="38">
        <f xml:space="preserve"> IF(ISBLANK($D9), IF(INDEX('Cities &amp; Towns'!$Z$4:$Z$259, MATCH($A37, 'Cities &amp; Towns'!$A$4:$A$259, 0)) = 0, "", INDEX('Cities &amp; Towns'!$Z$4:$Z$259, MATCH($A37, 'Cities &amp; Towns'!$A$4:$A$259, 0))), $D9)</f>
        <v>10801.294</v>
      </c>
      <c r="E37" s="177" cm="1">
        <f t="array" ref="E37">IF(ISBLANK(E9), MAX(0, ($E$3-SUM($E$5:$E$31))*(IF($B$3=0, 0, $B$3*$B37/SUM(IF(ISBLANK(E$5:E$31), B$33:B$59, 0))) + IF($C$3=0, 0, $C$3*$C37/SUM(IF(ISBLANK(E$5:E$31), C$33:C$59, 0))) + IF($D$3=0, 0, $D$3*$D37/SUM(IF(ISBLANK(E$5:E$31), D$33:D$59, 0))) + IF(1-SUM($B$3:$D$3)&lt;=0, 0, ((1-SUM($B$3:$D$3))*$Z37/SUM(IF(ISBLANK(E$5:E$31), Z$33:Z$59, 0)))))), E9)</f>
        <v>2070</v>
      </c>
      <c r="F37" s="40">
        <f t="shared" ref="F37:K37" si="18">IF(ISBLANK(F9),F$3,F9)</f>
        <v>0.75</v>
      </c>
      <c r="G37" s="40">
        <f t="shared" si="18"/>
        <v>0.1</v>
      </c>
      <c r="H37" s="40">
        <f t="shared" si="18"/>
        <v>0</v>
      </c>
      <c r="I37" s="40">
        <f t="shared" si="18"/>
        <v>0</v>
      </c>
      <c r="J37" s="40">
        <f t="shared" si="18"/>
        <v>0.1</v>
      </c>
      <c r="K37" s="40">
        <f t="shared" si="18"/>
        <v>0.05</v>
      </c>
      <c r="L37" s="44">
        <f t="shared" si="6"/>
        <v>1.412964984422024</v>
      </c>
      <c r="M37" s="41">
        <f t="shared" ref="M37:R37" si="19">IF(ISBLANK(M9), IF(ISBLANK($L9), MAX(0, (M$3-SUM(M$5:M$31))*(IF($B$3=0, 0, $B$3*$B37/SUM($B$33:$B$59)) + IF($C$3=0, 0, $C$3*$C37/SUM($C$33:$C$59)) + IF($D$3=0, 0, $D$3*$D37/SUM($D$33:$D$59)) + (1-SUM($B$3:$D$3))*IF(SUM(AA$33:AA$59)=0, $Z37/SUM($Z$33:$Z$59), AA37/SUM(AA$33:AA$59)))), $L9*(M$3/$L$3)), M9)</f>
        <v>1.1933921284635614</v>
      </c>
      <c r="N37" s="41">
        <f t="shared" si="19"/>
        <v>0.16160809543308954</v>
      </c>
      <c r="O37" s="41">
        <f t="shared" si="19"/>
        <v>0</v>
      </c>
      <c r="P37" s="41">
        <f t="shared" si="19"/>
        <v>0</v>
      </c>
      <c r="Q37" s="41">
        <f t="shared" si="19"/>
        <v>3.4096917956101744E-2</v>
      </c>
      <c r="R37" s="41">
        <f t="shared" si="19"/>
        <v>2.3867842569271221E-2</v>
      </c>
      <c r="S37" s="44">
        <f t="shared" si="8"/>
        <v>13.13066549</v>
      </c>
      <c r="T37" s="41">
        <f>IF(ISBLANK(T9),AA37/INDEX(Constants!$B$2:$B$8, MATCH(T$2, Constants!$A$2:$A$8, 0)),T9)</f>
        <v>0</v>
      </c>
      <c r="U37" s="41">
        <f>IF(ISBLANK(U9),AB37/INDEX(Constants!$B$2:$B$8, MATCH(U$2, Constants!$A$2:$A$8, 0)),U9)</f>
        <v>13.13066549</v>
      </c>
      <c r="V37" s="41">
        <f>IF(ISBLANK(V9),AC37/INDEX(Constants!$B$2:$B$8, MATCH(V$2, Constants!$A$2:$A$8, 0)),V9)</f>
        <v>0</v>
      </c>
      <c r="W37" s="41">
        <f>IF(ISBLANK(W9),AD37/INDEX(Constants!$B$2:$B$8, MATCH(W$2, Constants!$A$2:$A$8, 0)),W9)</f>
        <v>0</v>
      </c>
      <c r="X37" s="41">
        <f>IF(ISBLANK(X9),AE37/INDEX(Constants!$B$2:$B$8, MATCH(X$2, Constants!$A$2:$A$8, 0)),X9)</f>
        <v>0</v>
      </c>
      <c r="Y37" s="41">
        <f>IF(ISBLANK(Y9),AF37/INDEX(Constants!$B$2:$B$8, MATCH(Y$2, Constants!$A$2:$A$8, 0)),Y9)</f>
        <v>0</v>
      </c>
      <c r="Z37" s="39">
        <f t="shared" si="9"/>
        <v>19603.695998235002</v>
      </c>
      <c r="AA37" s="150">
        <f t="shared" si="10"/>
        <v>0</v>
      </c>
      <c r="AB37" s="150">
        <f>IF(ISBLANK($AB9), INDEX('Cities &amp; Towns'!$G$4:$G$259, MATCH($A9, 'Cities &amp; Towns'!$A$4:$A$259, 0)), $AB9)</f>
        <v>19.695998235000001</v>
      </c>
      <c r="AC37" s="150">
        <f t="shared" ref="AC37:AF37" si="20">AC9</f>
        <v>0</v>
      </c>
      <c r="AD37" s="150">
        <f t="shared" si="20"/>
        <v>0</v>
      </c>
      <c r="AE37" s="150">
        <f t="shared" si="20"/>
        <v>0</v>
      </c>
      <c r="AF37" s="150">
        <f t="shared" si="20"/>
        <v>0</v>
      </c>
      <c r="AG37" s="43"/>
      <c r="AH37" s="42"/>
      <c r="AI37" s="41">
        <f>INDEX('Cities &amp; Towns'!$Y$4:$Y$259, MATCH($A37, 'Cities &amp; Towns'!$A$4:$A$259, 0))</f>
        <v>6.6183398934645714</v>
      </c>
      <c r="AJ37" s="43"/>
      <c r="AK37" s="42"/>
      <c r="AL37" s="66" t="str">
        <f t="shared" si="4"/>
        <v/>
      </c>
    </row>
    <row r="38" spans="1:38" outlineLevel="1" x14ac:dyDescent="0.25">
      <c r="A38" s="221" t="s">
        <v>140</v>
      </c>
      <c r="B38" s="1">
        <f>IF(ISBLANK($B10), INDEX('Cities &amp; Towns'!$E$4:$E$259, MATCH($A38, 'Cities &amp; Towns'!$A$4:$A$259, 0)), $B10)</f>
        <v>645</v>
      </c>
      <c r="C38" s="1">
        <f>IF(ISBLANK($C10), INDEX('Cities &amp; Towns'!$Q$4:$Q$259, MATCH($A38, 'Cities &amp; Towns'!$A$4:$A$259, 0)), $C10)</f>
        <v>679.27230000000009</v>
      </c>
      <c r="D38" s="1">
        <f xml:space="preserve"> IF(ISBLANK($D10), IF(INDEX('Cities &amp; Towns'!$Z$4:$Z$259, MATCH($A38, 'Cities &amp; Towns'!$A$4:$A$259, 0)) = 0, "", INDEX('Cities &amp; Towns'!$Z$4:$Z$259, MATCH($A38, 'Cities &amp; Towns'!$A$4:$A$259, 0))), $D10)</f>
        <v>5438.027</v>
      </c>
      <c r="E38" s="178" cm="1">
        <f t="array" ref="E38">IF(ISBLANK(E10), MAX(0, ($E$3-SUM($E$5:$E$31))*(IF($B$3=0, 0, $B$3*$B38/SUM(IF(ISBLANK(E$5:E$31), B$33:B$59, 0))) + IF($C$3=0, 0, $C$3*$C38/SUM(IF(ISBLANK(E$5:E$31), C$33:C$59, 0))) + IF($D$3=0, 0, $D$3*$D38/SUM(IF(ISBLANK(E$5:E$31), D$33:D$59, 0))) + IF(1-SUM($B$3:$D$3)&lt;=0, 0, ((1-SUM($B$3:$D$3))*$Z38/SUM(IF(ISBLANK(E$5:E$31), Z$33:Z$59, 0)))))), E10)</f>
        <v>949</v>
      </c>
      <c r="F38" s="14">
        <f t="shared" ref="F38:K38" si="21">IF(ISBLANK(F10),F$3,F10)</f>
        <v>0.75</v>
      </c>
      <c r="G38" s="14">
        <f t="shared" si="21"/>
        <v>0.1</v>
      </c>
      <c r="H38" s="14">
        <f t="shared" si="21"/>
        <v>0</v>
      </c>
      <c r="I38" s="14">
        <f t="shared" si="21"/>
        <v>0</v>
      </c>
      <c r="J38" s="14">
        <f t="shared" si="21"/>
        <v>0.1</v>
      </c>
      <c r="K38" s="14">
        <f t="shared" si="21"/>
        <v>0.05</v>
      </c>
      <c r="L38" s="4">
        <f t="shared" si="6"/>
        <v>1.027479623481085</v>
      </c>
      <c r="M38" s="3">
        <f t="shared" ref="M38:R38" si="22">IF(ISBLANK(M10), IF(ISBLANK($L10), MAX(0, (M$3-SUM(M$5:M$31))*(IF($B$3=0, 0, $B$3*$B38/SUM($B$33:$B$59)) + IF($C$3=0, 0, $C$3*$C38/SUM($C$33:$C$59)) + IF($D$3=0, 0, $D$3*$D38/SUM($D$33:$D$59)) + (1-SUM($B$3:$D$3))*IF(SUM(AA$33:AA$59)=0, $Z38/SUM($Z$33:$Z$59), AA38/SUM(AA$33:AA$59)))), $L10*(M$3/$L$3)), M10)</f>
        <v>0.91424357571881987</v>
      </c>
      <c r="N38" s="3">
        <f t="shared" si="22"/>
        <v>6.8829931227351066E-2</v>
      </c>
      <c r="O38" s="3">
        <f t="shared" si="22"/>
        <v>0</v>
      </c>
      <c r="P38" s="3">
        <f t="shared" si="22"/>
        <v>0</v>
      </c>
      <c r="Q38" s="3">
        <f t="shared" si="22"/>
        <v>2.6121245020537701E-2</v>
      </c>
      <c r="R38" s="3">
        <f t="shared" si="22"/>
        <v>1.8284871514376393E-2</v>
      </c>
      <c r="S38" s="4">
        <f t="shared" si="8"/>
        <v>6.8634237433333345</v>
      </c>
      <c r="T38" s="3">
        <f>IF(ISBLANK(T10),AA38/INDEX(Constants!$B$2:$B$8, MATCH(T$2, Constants!$A$2:$A$8, 0)),T10)</f>
        <v>0</v>
      </c>
      <c r="U38" s="3">
        <f>IF(ISBLANK(U10),AB38/INDEX(Constants!$B$2:$B$8, MATCH(U$2, Constants!$A$2:$A$8, 0)),U10)</f>
        <v>6.8634237433333345</v>
      </c>
      <c r="V38" s="3">
        <f>IF(ISBLANK(V10),AC38/INDEX(Constants!$B$2:$B$8, MATCH(V$2, Constants!$A$2:$A$8, 0)),V10)</f>
        <v>0</v>
      </c>
      <c r="W38" s="3">
        <f>IF(ISBLANK(W10),AD38/INDEX(Constants!$B$2:$B$8, MATCH(W$2, Constants!$A$2:$A$8, 0)),W10)</f>
        <v>0</v>
      </c>
      <c r="X38" s="3">
        <f>IF(ISBLANK(X10),AE38/INDEX(Constants!$B$2:$B$8, MATCH(X$2, Constants!$A$2:$A$8, 0)),X10)</f>
        <v>0</v>
      </c>
      <c r="Y38" s="132">
        <f>IF(ISBLANK(Y10),AF38/INDEX(Constants!$B$2:$B$8, MATCH(Y$2, Constants!$A$2:$A$8, 0)),Y10)</f>
        <v>0</v>
      </c>
      <c r="Z38" s="18">
        <f t="shared" si="9"/>
        <v>24586.295135615001</v>
      </c>
      <c r="AA38" s="1">
        <f t="shared" si="10"/>
        <v>0</v>
      </c>
      <c r="AB38" s="1">
        <f>IF(ISBLANK($AB10), INDEX('Cities &amp; Towns'!$G$4:$G$259, MATCH($A10, 'Cities &amp; Towns'!$A$4:$A$259, 0)), $AB10)</f>
        <v>10.295135615000001</v>
      </c>
      <c r="AC38" s="1">
        <f t="shared" ref="AC38:AF38" si="23">AC10</f>
        <v>0</v>
      </c>
      <c r="AD38" s="1">
        <f t="shared" si="23"/>
        <v>0</v>
      </c>
      <c r="AE38" s="1">
        <f t="shared" si="23"/>
        <v>0</v>
      </c>
      <c r="AF38" s="1">
        <f t="shared" si="23"/>
        <v>0</v>
      </c>
      <c r="AG38" s="5"/>
      <c r="AI38" s="3">
        <f>INDEX('Cities &amp; Towns'!$Y$4:$Y$259, MATCH($A38, 'Cities &amp; Towns'!$A$4:$A$259, 0))</f>
        <v>2.0526949464861093</v>
      </c>
      <c r="AJ38" s="5"/>
      <c r="AL38" s="11" t="str">
        <f t="shared" si="4"/>
        <v/>
      </c>
    </row>
    <row r="39" spans="1:38" outlineLevel="1" x14ac:dyDescent="0.25">
      <c r="A39" s="220" t="s">
        <v>141</v>
      </c>
      <c r="B39" s="38">
        <f>IF(ISBLANK($B11), INDEX('Cities &amp; Towns'!$E$4:$E$259, MATCH($A39, 'Cities &amp; Towns'!$A$4:$A$259, 0)), $B11)</f>
        <v>2120</v>
      </c>
      <c r="C39" s="38">
        <f>IF(ISBLANK($C11), INDEX('Cities &amp; Towns'!$Q$4:$Q$259, MATCH($A39, 'Cities &amp; Towns'!$A$4:$A$259, 0)), $C11)</f>
        <v>2888.9472599999999</v>
      </c>
      <c r="D39" s="38">
        <f xml:space="preserve"> IF(ISBLANK($D11), IF(INDEX('Cities &amp; Towns'!$Z$4:$Z$259, MATCH($A39, 'Cities &amp; Towns'!$A$4:$A$259, 0)) = 0, "", INDEX('Cities &amp; Towns'!$Z$4:$Z$259, MATCH($A39, 'Cities &amp; Towns'!$A$4:$A$259, 0))), $D11)</f>
        <v>9777.9889999999996</v>
      </c>
      <c r="E39" s="177" cm="1">
        <f t="array" ref="E39">IF(ISBLANK(E11), MAX(0, ($E$3-SUM($E$5:$E$31))*(IF($B$3=0, 0, $B$3*$B39/SUM(IF(ISBLANK(E$5:E$31), B$33:B$59, 0))) + IF($C$3=0, 0, $C$3*$C39/SUM(IF(ISBLANK(E$5:E$31), C$33:C$59, 0))) + IF($D$3=0, 0, $D$3*$D39/SUM(IF(ISBLANK(E$5:E$31), D$33:D$59, 0))) + IF(1-SUM($B$3:$D$3)&lt;=0, 0, ((1-SUM($B$3:$D$3))*$Z39/SUM(IF(ISBLANK(E$5:E$31), Z$33:Z$59, 0)))))), E11)</f>
        <v>2050</v>
      </c>
      <c r="F39" s="40">
        <f t="shared" ref="F39:K39" si="24">IF(ISBLANK(F11),F$3,F11)</f>
        <v>0.75</v>
      </c>
      <c r="G39" s="40">
        <f t="shared" si="24"/>
        <v>0.1</v>
      </c>
      <c r="H39" s="40">
        <f t="shared" si="24"/>
        <v>0</v>
      </c>
      <c r="I39" s="40">
        <f t="shared" si="24"/>
        <v>0</v>
      </c>
      <c r="J39" s="40">
        <f t="shared" si="24"/>
        <v>0.1</v>
      </c>
      <c r="K39" s="40">
        <f t="shared" si="24"/>
        <v>0.05</v>
      </c>
      <c r="L39" s="44">
        <f t="shared" si="6"/>
        <v>1.6852538092059146</v>
      </c>
      <c r="M39" s="41">
        <f t="shared" ref="M39:R39" si="25">IF(ISBLANK(M11), IF(ISBLANK($L11), MAX(0, (M$3-SUM(M$5:M$31))*(IF($B$3=0, 0, $B$3*$B39/SUM($B$33:$B$59)) + IF($C$3=0, 0, $C$3*$C39/SUM($C$33:$C$59)) + IF($D$3=0, 0, $D$3*$D39/SUM($D$33:$D$59)) + (1-SUM($B$3:$D$3))*IF(SUM(AA$33:AA$59)=0, $Z39/SUM($Z$33:$Z$59), AA39/SUM(AA$33:AA$59)))), $L11*(M$3/$L$3)), M11)</f>
        <v>1.448651128382016</v>
      </c>
      <c r="N39" s="41">
        <f t="shared" si="25"/>
        <v>0.16623962601677203</v>
      </c>
      <c r="O39" s="41">
        <f t="shared" si="25"/>
        <v>0</v>
      </c>
      <c r="P39" s="41">
        <f t="shared" si="25"/>
        <v>0</v>
      </c>
      <c r="Q39" s="41">
        <f t="shared" si="25"/>
        <v>4.1390032239486167E-2</v>
      </c>
      <c r="R39" s="41">
        <f t="shared" si="25"/>
        <v>2.8973022567640318E-2</v>
      </c>
      <c r="S39" s="44">
        <f t="shared" si="8"/>
        <v>11.791356389999999</v>
      </c>
      <c r="T39" s="41">
        <f>IF(ISBLANK(T11),AA39/INDEX(Constants!$B$2:$B$8, MATCH(T$2, Constants!$A$2:$A$8, 0)),T11)</f>
        <v>0</v>
      </c>
      <c r="U39" s="41">
        <f>IF(ISBLANK(U11),AB39/INDEX(Constants!$B$2:$B$8, MATCH(U$2, Constants!$A$2:$A$8, 0)),U11)</f>
        <v>11.791356389999999</v>
      </c>
      <c r="V39" s="41">
        <f>IF(ISBLANK(V11),AC39/INDEX(Constants!$B$2:$B$8, MATCH(V$2, Constants!$A$2:$A$8, 0)),V11)</f>
        <v>0</v>
      </c>
      <c r="W39" s="41">
        <f>IF(ISBLANK(W11),AD39/INDEX(Constants!$B$2:$B$8, MATCH(W$2, Constants!$A$2:$A$8, 0)),W11)</f>
        <v>0</v>
      </c>
      <c r="X39" s="41">
        <f>IF(ISBLANK(X11),AE39/INDEX(Constants!$B$2:$B$8, MATCH(X$2, Constants!$A$2:$A$8, 0)),X11)</f>
        <v>0</v>
      </c>
      <c r="Y39" s="41">
        <f>IF(ISBLANK(Y11),AF39/INDEX(Constants!$B$2:$B$8, MATCH(Y$2, Constants!$A$2:$A$8, 0)),Y11)</f>
        <v>0</v>
      </c>
      <c r="Z39" s="39">
        <f t="shared" si="9"/>
        <v>25553.687034585</v>
      </c>
      <c r="AA39" s="150">
        <f t="shared" si="10"/>
        <v>0</v>
      </c>
      <c r="AB39" s="150">
        <f>IF(ISBLANK($AB11), INDEX('Cities &amp; Towns'!$G$4:$G$259, MATCH($A11, 'Cities &amp; Towns'!$A$4:$A$259, 0)), $AB11)</f>
        <v>17.687034584999999</v>
      </c>
      <c r="AC39" s="150">
        <f t="shared" ref="AC39:AF39" si="26">AC11</f>
        <v>0</v>
      </c>
      <c r="AD39" s="150">
        <f t="shared" si="26"/>
        <v>0</v>
      </c>
      <c r="AE39" s="150">
        <f t="shared" si="26"/>
        <v>0</v>
      </c>
      <c r="AF39" s="150">
        <f t="shared" si="26"/>
        <v>0</v>
      </c>
      <c r="AG39" s="43"/>
      <c r="AH39" s="42"/>
      <c r="AI39" s="41">
        <f>INDEX('Cities &amp; Towns'!$Y$4:$Y$259, MATCH($A39, 'Cities &amp; Towns'!$A$4:$A$259, 0))</f>
        <v>14.280199336095544</v>
      </c>
      <c r="AJ39" s="43"/>
      <c r="AK39" s="42"/>
      <c r="AL39" s="66" t="str">
        <f t="shared" si="4"/>
        <v/>
      </c>
    </row>
    <row r="40" spans="1:38" outlineLevel="1" x14ac:dyDescent="0.25">
      <c r="A40" s="221" t="s">
        <v>142</v>
      </c>
      <c r="B40" s="1">
        <f>IF(ISBLANK($B12), INDEX('Cities &amp; Towns'!$E$4:$E$259, MATCH($A40, 'Cities &amp; Towns'!$A$4:$A$259, 0)), $B12)</f>
        <v>771</v>
      </c>
      <c r="C40" s="1">
        <f>IF(ISBLANK($C12), INDEX('Cities &amp; Towns'!$Q$4:$Q$259, MATCH($A40, 'Cities &amp; Towns'!$A$4:$A$259, 0)), $C12)</f>
        <v>290.94588000000005</v>
      </c>
      <c r="D40" s="1">
        <f xml:space="preserve"> IF(ISBLANK($D12), IF(INDEX('Cities &amp; Towns'!$Z$4:$Z$259, MATCH($A40, 'Cities &amp; Towns'!$A$4:$A$259, 0)) = 0, "", INDEX('Cities &amp; Towns'!$Z$4:$Z$259, MATCH($A40, 'Cities &amp; Towns'!$A$4:$A$259, 0))), $D12)</f>
        <v>3563.7640000000001</v>
      </c>
      <c r="E40" s="178" cm="1">
        <f t="array" ref="E40">IF(ISBLANK(E12), MAX(0, ($E$3-SUM($E$5:$E$31))*(IF($B$3=0, 0, $B$3*$B40/SUM(IF(ISBLANK(E$5:E$31), B$33:B$59, 0))) + IF($C$3=0, 0, $C$3*$C40/SUM(IF(ISBLANK(E$5:E$31), C$33:C$59, 0))) + IF($D$3=0, 0, $D$3*$D40/SUM(IF(ISBLANK(E$5:E$31), D$33:D$59, 0))) + IF(1-SUM($B$3:$D$3)&lt;=0, 0, ((1-SUM($B$3:$D$3))*$Z40/SUM(IF(ISBLANK(E$5:E$31), Z$33:Z$59, 0)))))), E12)</f>
        <v>2597</v>
      </c>
      <c r="F40" s="14">
        <f t="shared" ref="F40:K40" si="27">IF(ISBLANK(F12),F$3,F12)</f>
        <v>0.75</v>
      </c>
      <c r="G40" s="14">
        <f t="shared" si="27"/>
        <v>0.1</v>
      </c>
      <c r="H40" s="14">
        <f t="shared" si="27"/>
        <v>0</v>
      </c>
      <c r="I40" s="14">
        <f t="shared" si="27"/>
        <v>0</v>
      </c>
      <c r="J40" s="14">
        <f t="shared" si="27"/>
        <v>0.1</v>
      </c>
      <c r="K40" s="14">
        <f t="shared" si="27"/>
        <v>0.05</v>
      </c>
      <c r="L40" s="4">
        <f t="shared" si="6"/>
        <v>1.0987741694145605</v>
      </c>
      <c r="M40" s="3">
        <f t="shared" ref="M40:R40" si="28">IF(ISBLANK(M12), IF(ISBLANK($L12), MAX(0, (M$3-SUM(M$5:M$31))*(IF($B$3=0, 0, $B$3*$B40/SUM($B$33:$B$59)) + IF($C$3=0, 0, $C$3*$C40/SUM($C$33:$C$59)) + IF($D$3=0, 0, $D$3*$D40/SUM($D$33:$D$59)) + (1-SUM($B$3:$D$3))*IF(SUM(AA$33:AA$59)=0, $Z40/SUM($Z$33:$Z$59), AA40/SUM(AA$33:AA$59)))), $L12*(M$3/$L$3)), M12)</f>
        <v>0.98096507520616427</v>
      </c>
      <c r="N40" s="3">
        <f t="shared" si="28"/>
        <v>7.0162219126953973E-2</v>
      </c>
      <c r="O40" s="3">
        <f t="shared" si="28"/>
        <v>0</v>
      </c>
      <c r="P40" s="3">
        <f t="shared" si="28"/>
        <v>0</v>
      </c>
      <c r="Q40" s="3">
        <f t="shared" si="28"/>
        <v>2.802757357731897E-2</v>
      </c>
      <c r="R40" s="3">
        <f t="shared" si="28"/>
        <v>1.961930150412328E-2</v>
      </c>
      <c r="S40" s="4">
        <f t="shared" si="8"/>
        <v>6.0300209466666672</v>
      </c>
      <c r="T40" s="3">
        <f>IF(ISBLANK(T12),AA40/INDEX(Constants!$B$2:$B$8, MATCH(T$2, Constants!$A$2:$A$8, 0)),T12)</f>
        <v>0</v>
      </c>
      <c r="U40" s="3">
        <f>IF(ISBLANK(U12),AB40/INDEX(Constants!$B$2:$B$8, MATCH(U$2, Constants!$A$2:$A$8, 0)),U12)</f>
        <v>6.0300209466666672</v>
      </c>
      <c r="V40" s="3">
        <f>IF(ISBLANK(V12),AC40/INDEX(Constants!$B$2:$B$8, MATCH(V$2, Constants!$A$2:$A$8, 0)),V12)</f>
        <v>0</v>
      </c>
      <c r="W40" s="3">
        <f>IF(ISBLANK(W12),AD40/INDEX(Constants!$B$2:$B$8, MATCH(W$2, Constants!$A$2:$A$8, 0)),W12)</f>
        <v>0</v>
      </c>
      <c r="X40" s="3">
        <f>IF(ISBLANK(X12),AE40/INDEX(Constants!$B$2:$B$8, MATCH(X$2, Constants!$A$2:$A$8, 0)),X12)</f>
        <v>0</v>
      </c>
      <c r="Y40" s="132">
        <f>IF(ISBLANK(Y12),AF40/INDEX(Constants!$B$2:$B$8, MATCH(Y$2, Constants!$A$2:$A$8, 0)),Y12)</f>
        <v>0</v>
      </c>
      <c r="Z40" s="18">
        <f t="shared" si="9"/>
        <v>25417.045031419999</v>
      </c>
      <c r="AA40" s="1">
        <f t="shared" si="10"/>
        <v>0</v>
      </c>
      <c r="AB40" s="1">
        <f>IF(ISBLANK($AB12), INDEX('Cities &amp; Towns'!$G$4:$G$259, MATCH($A12, 'Cities &amp; Towns'!$A$4:$A$259, 0)), $AB12)</f>
        <v>9.0450314200000008</v>
      </c>
      <c r="AC40" s="1">
        <f t="shared" ref="AC40:AF40" si="29">AC12</f>
        <v>0</v>
      </c>
      <c r="AD40" s="1">
        <f t="shared" si="29"/>
        <v>0</v>
      </c>
      <c r="AE40" s="1">
        <f t="shared" si="29"/>
        <v>0</v>
      </c>
      <c r="AF40" s="1">
        <f t="shared" si="29"/>
        <v>0</v>
      </c>
      <c r="AG40" s="5"/>
      <c r="AI40" s="3">
        <f>INDEX('Cities &amp; Towns'!$Y$4:$Y$259, MATCH($A40, 'Cities &amp; Towns'!$A$4:$A$259, 0))</f>
        <v>4.7689008378363908</v>
      </c>
      <c r="AJ40" s="5"/>
      <c r="AL40" s="11" t="str">
        <f t="shared" si="4"/>
        <v/>
      </c>
    </row>
    <row r="41" spans="1:38" outlineLevel="1" x14ac:dyDescent="0.25">
      <c r="A41" s="220" t="s">
        <v>143</v>
      </c>
      <c r="B41" s="38">
        <f>IF(ISBLANK($B13), INDEX('Cities &amp; Towns'!$E$4:$E$259, MATCH($A41, 'Cities &amp; Towns'!$A$4:$A$259, 0)), $B13)</f>
        <v>1005</v>
      </c>
      <c r="C41" s="38">
        <f>IF(ISBLANK($C13), INDEX('Cities &amp; Towns'!$Q$4:$Q$259, MATCH($A41, 'Cities &amp; Towns'!$A$4:$A$259, 0)), $C13)</f>
        <v>15652.64394</v>
      </c>
      <c r="D41" s="38">
        <f xml:space="preserve"> IF(ISBLANK($D13), IF(INDEX('Cities &amp; Towns'!$Z$4:$Z$259, MATCH($A41, 'Cities &amp; Towns'!$A$4:$A$259, 0)) = 0, "", INDEX('Cities &amp; Towns'!$Z$4:$Z$259, MATCH($A41, 'Cities &amp; Towns'!$A$4:$A$259, 0))), $D13)</f>
        <v>8576.5480000000007</v>
      </c>
      <c r="E41" s="177" cm="1">
        <f t="array" ref="E41">IF(ISBLANK(E13), MAX(0, ($E$3-SUM($E$5:$E$31))*(IF($B$3=0, 0, $B$3*$B41/SUM(IF(ISBLANK(E$5:E$31), B$33:B$59, 0))) + IF($C$3=0, 0, $C$3*$C41/SUM(IF(ISBLANK(E$5:E$31), C$33:C$59, 0))) + IF($D$3=0, 0, $D$3*$D41/SUM(IF(ISBLANK(E$5:E$31), D$33:D$59, 0))) + IF(1-SUM($B$3:$D$3)&lt;=0, 0, ((1-SUM($B$3:$D$3))*$Z41/SUM(IF(ISBLANK(E$5:E$31), Z$33:Z$59, 0)))))), E13)</f>
        <v>1231</v>
      </c>
      <c r="F41" s="40">
        <f t="shared" ref="F41:K41" si="30">IF(ISBLANK(F13),F$3,F13)</f>
        <v>0.75</v>
      </c>
      <c r="G41" s="40">
        <f t="shared" si="30"/>
        <v>0.1</v>
      </c>
      <c r="H41" s="40">
        <f t="shared" si="30"/>
        <v>0</v>
      </c>
      <c r="I41" s="40">
        <f t="shared" si="30"/>
        <v>0</v>
      </c>
      <c r="J41" s="40">
        <f t="shared" si="30"/>
        <v>0.1</v>
      </c>
      <c r="K41" s="40">
        <f t="shared" si="30"/>
        <v>0.05</v>
      </c>
      <c r="L41" s="44">
        <f t="shared" si="6"/>
        <v>1.3841589845226976</v>
      </c>
      <c r="M41" s="41">
        <f t="shared" ref="M41:R41" si="31">IF(ISBLANK(M13), IF(ISBLANK($L13), MAX(0, (M$3-SUM(M$5:M$31))*(IF($B$3=0, 0, $B$3*$B41/SUM($B$33:$B$59)) + IF($C$3=0, 0, $C$3*$C41/SUM($C$33:$C$59)) + IF($D$3=0, 0, $D$3*$D41/SUM($D$33:$D$59)) + (1-SUM($B$3:$D$3))*IF(SUM(AA$33:AA$59)=0, $Z41/SUM($Z$33:$Z$59), AA41/SUM(AA$33:AA$59)))), $L13*(M$3/$L$3)), M13)</f>
        <v>1.23453142838408</v>
      </c>
      <c r="N41" s="41">
        <f t="shared" si="31"/>
        <v>8.9664601045676431E-2</v>
      </c>
      <c r="O41" s="41">
        <f t="shared" si="31"/>
        <v>0</v>
      </c>
      <c r="P41" s="41">
        <f t="shared" si="31"/>
        <v>0</v>
      </c>
      <c r="Q41" s="41">
        <f t="shared" si="31"/>
        <v>3.5272326525259419E-2</v>
      </c>
      <c r="R41" s="41">
        <f t="shared" si="31"/>
        <v>2.4690628567681595E-2</v>
      </c>
      <c r="S41" s="44">
        <f t="shared" si="8"/>
        <v>7.5385146033333337</v>
      </c>
      <c r="T41" s="41">
        <f>IF(ISBLANK(T13),AA41/INDEX(Constants!$B$2:$B$8, MATCH(T$2, Constants!$A$2:$A$8, 0)),T13)</f>
        <v>0</v>
      </c>
      <c r="U41" s="41">
        <f>IF(ISBLANK(U13),AB41/INDEX(Constants!$B$2:$B$8, MATCH(U$2, Constants!$A$2:$A$8, 0)),U13)</f>
        <v>7.5385146033333337</v>
      </c>
      <c r="V41" s="41">
        <f>IF(ISBLANK(V13),AC41/INDEX(Constants!$B$2:$B$8, MATCH(V$2, Constants!$A$2:$A$8, 0)),V13)</f>
        <v>0</v>
      </c>
      <c r="W41" s="41">
        <f>IF(ISBLANK(W13),AD41/INDEX(Constants!$B$2:$B$8, MATCH(W$2, Constants!$A$2:$A$8, 0)),W13)</f>
        <v>0</v>
      </c>
      <c r="X41" s="41">
        <f>IF(ISBLANK(X13),AE41/INDEX(Constants!$B$2:$B$8, MATCH(X$2, Constants!$A$2:$A$8, 0)),X13)</f>
        <v>0</v>
      </c>
      <c r="Y41" s="41">
        <f>IF(ISBLANK(Y13),AF41/INDEX(Constants!$B$2:$B$8, MATCH(Y$2, Constants!$A$2:$A$8, 0)),Y13)</f>
        <v>0</v>
      </c>
      <c r="Z41" s="39">
        <f t="shared" si="9"/>
        <v>31563.307771905002</v>
      </c>
      <c r="AA41" s="150">
        <f t="shared" si="10"/>
        <v>0</v>
      </c>
      <c r="AB41" s="150">
        <f>IF(ISBLANK($AB13), INDEX('Cities &amp; Towns'!$G$4:$G$259, MATCH($A13, 'Cities &amp; Towns'!$A$4:$A$259, 0)), $AB13)</f>
        <v>11.307771905000001</v>
      </c>
      <c r="AC41" s="150">
        <f t="shared" ref="AC41:AF41" si="32">AC13</f>
        <v>0</v>
      </c>
      <c r="AD41" s="150">
        <f t="shared" si="32"/>
        <v>0</v>
      </c>
      <c r="AE41" s="150">
        <f t="shared" si="32"/>
        <v>0</v>
      </c>
      <c r="AF41" s="150">
        <f t="shared" si="32"/>
        <v>0</v>
      </c>
      <c r="AG41" s="43"/>
      <c r="AH41" s="42"/>
      <c r="AI41" s="41">
        <f>INDEX('Cities &amp; Towns'!$Y$4:$Y$259, MATCH($A41, 'Cities &amp; Towns'!$A$4:$A$259, 0))</f>
        <v>6.60791981589397</v>
      </c>
      <c r="AJ41" s="43"/>
      <c r="AK41" s="42"/>
      <c r="AL41" s="66" t="str">
        <f t="shared" si="4"/>
        <v/>
      </c>
    </row>
    <row r="42" spans="1:38" outlineLevel="1" x14ac:dyDescent="0.25">
      <c r="A42" s="221" t="s">
        <v>144</v>
      </c>
      <c r="B42" s="1">
        <f>IF(ISBLANK($B14), INDEX('Cities &amp; Towns'!$E$4:$E$259, MATCH($A42, 'Cities &amp; Towns'!$A$4:$A$259, 0)), $B14)</f>
        <v>1919</v>
      </c>
      <c r="C42" s="1">
        <f>IF(ISBLANK($C14), INDEX('Cities &amp; Towns'!$Q$4:$Q$259, MATCH($A42, 'Cities &amp; Towns'!$A$4:$A$259, 0)), $C14)</f>
        <v>1946.8486799999994</v>
      </c>
      <c r="D42" s="1">
        <f xml:space="preserve"> IF(ISBLANK($D14), IF(INDEX('Cities &amp; Towns'!$Z$4:$Z$259, MATCH($A42, 'Cities &amp; Towns'!$A$4:$A$259, 0)) = 0, "", INDEX('Cities &amp; Towns'!$Z$4:$Z$259, MATCH($A42, 'Cities &amp; Towns'!$A$4:$A$259, 0))), $D14)</f>
        <v>18063.043000000001</v>
      </c>
      <c r="E42" s="178" cm="1">
        <f t="array" ref="E42">IF(ISBLANK(E14), MAX(0, ($E$3-SUM($E$5:$E$31))*(IF($B$3=0, 0, $B$3*$B42/SUM(IF(ISBLANK(E$5:E$31), B$33:B$59, 0))) + IF($C$3=0, 0, $C$3*$C42/SUM(IF(ISBLANK(E$5:E$31), C$33:C$59, 0))) + IF($D$3=0, 0, $D$3*$D42/SUM(IF(ISBLANK(E$5:E$31), D$33:D$59, 0))) + IF(1-SUM($B$3:$D$3)&lt;=0, 0, ((1-SUM($B$3:$D$3))*$Z42/SUM(IF(ISBLANK(E$5:E$31), Z$33:Z$59, 0)))))), E14)</f>
        <v>3807</v>
      </c>
      <c r="F42" s="14">
        <f t="shared" ref="F42:K42" si="33">IF(ISBLANK(F14),F$3,F14)</f>
        <v>0.75</v>
      </c>
      <c r="G42" s="14">
        <f t="shared" si="33"/>
        <v>0.1</v>
      </c>
      <c r="H42" s="14">
        <f t="shared" si="33"/>
        <v>0</v>
      </c>
      <c r="I42" s="14">
        <f t="shared" si="33"/>
        <v>0</v>
      </c>
      <c r="J42" s="14">
        <f t="shared" si="33"/>
        <v>0.1</v>
      </c>
      <c r="K42" s="14">
        <f t="shared" si="33"/>
        <v>0.05</v>
      </c>
      <c r="L42" s="4">
        <f t="shared" si="6"/>
        <v>1.5589510869835845</v>
      </c>
      <c r="M42" s="3">
        <f t="shared" ref="M42:R42" si="34">IF(ISBLANK(M14), IF(ISBLANK($L14), MAX(0, (M$3-SUM(M$5:M$31))*(IF($B$3=0, 0, $B$3*$B42/SUM($B$33:$B$59)) + IF($C$3=0, 0, $C$3*$C42/SUM($C$33:$C$59)) + IF($D$3=0, 0, $D$3*$D42/SUM($D$33:$D$59)) + (1-SUM($B$3:$D$3))*IF(SUM(AA$33:AA$59)=0, $Z42/SUM($Z$33:$Z$59), AA42/SUM(AA$33:AA$59)))), $L14*(M$3/$L$3)), M14)</f>
        <v>1.3040966180997089</v>
      </c>
      <c r="N42" s="3">
        <f t="shared" si="34"/>
        <v>0.19151263314760419</v>
      </c>
      <c r="O42" s="3">
        <f t="shared" si="34"/>
        <v>0</v>
      </c>
      <c r="P42" s="3">
        <f t="shared" si="34"/>
        <v>0</v>
      </c>
      <c r="Q42" s="3">
        <f t="shared" si="34"/>
        <v>3.7259903374277384E-2</v>
      </c>
      <c r="R42" s="3">
        <f t="shared" si="34"/>
        <v>2.6081932361994173E-2</v>
      </c>
      <c r="S42" s="4">
        <f t="shared" si="8"/>
        <v>18.038335526666668</v>
      </c>
      <c r="T42" s="3">
        <f>IF(ISBLANK(T14),AA42/INDEX(Constants!$B$2:$B$8, MATCH(T$2, Constants!$A$2:$A$8, 0)),T14)</f>
        <v>0</v>
      </c>
      <c r="U42" s="3">
        <f>IF(ISBLANK(U14),AB42/INDEX(Constants!$B$2:$B$8, MATCH(U$2, Constants!$A$2:$A$8, 0)),U14)</f>
        <v>18.038335526666668</v>
      </c>
      <c r="V42" s="3">
        <f>IF(ISBLANK(V14),AC42/INDEX(Constants!$B$2:$B$8, MATCH(V$2, Constants!$A$2:$A$8, 0)),V14)</f>
        <v>0</v>
      </c>
      <c r="W42" s="3">
        <f>IF(ISBLANK(W14),AD42/INDEX(Constants!$B$2:$B$8, MATCH(W$2, Constants!$A$2:$A$8, 0)),W14)</f>
        <v>0</v>
      </c>
      <c r="X42" s="3">
        <f>IF(ISBLANK(X14),AE42/INDEX(Constants!$B$2:$B$8, MATCH(X$2, Constants!$A$2:$A$8, 0)),X14)</f>
        <v>0</v>
      </c>
      <c r="Y42" s="132">
        <f>IF(ISBLANK(Y14),AF42/INDEX(Constants!$B$2:$B$8, MATCH(Y$2, Constants!$A$2:$A$8, 0)),Y14)</f>
        <v>0</v>
      </c>
      <c r="Z42" s="18">
        <f t="shared" si="9"/>
        <v>22875.057503290001</v>
      </c>
      <c r="AA42" s="1">
        <f t="shared" si="10"/>
        <v>0</v>
      </c>
      <c r="AB42" s="1">
        <f>IF(ISBLANK($AB14), INDEX('Cities &amp; Towns'!$G$4:$G$259, MATCH($A14, 'Cities &amp; Towns'!$A$4:$A$259, 0)), $AB14)</f>
        <v>27.057503290000003</v>
      </c>
      <c r="AC42" s="1">
        <f t="shared" ref="AC42:AF42" si="35">AC14</f>
        <v>0</v>
      </c>
      <c r="AD42" s="1">
        <f t="shared" si="35"/>
        <v>0</v>
      </c>
      <c r="AE42" s="1">
        <f t="shared" si="35"/>
        <v>0</v>
      </c>
      <c r="AF42" s="1">
        <f t="shared" si="35"/>
        <v>0</v>
      </c>
      <c r="AG42" s="5"/>
      <c r="AI42" s="3">
        <f>INDEX('Cities &amp; Towns'!$Y$4:$Y$259, MATCH($A42, 'Cities &amp; Towns'!$A$4:$A$259, 0))</f>
        <v>8.9266140894273782</v>
      </c>
      <c r="AJ42" s="5"/>
      <c r="AL42" s="11" t="str">
        <f t="shared" si="4"/>
        <v/>
      </c>
    </row>
    <row r="43" spans="1:38" outlineLevel="1" x14ac:dyDescent="0.25">
      <c r="A43" s="220" t="s">
        <v>145</v>
      </c>
      <c r="B43" s="38">
        <f>IF(ISBLANK($B15), INDEX('Cities &amp; Towns'!$E$4:$E$259, MATCH($A43, 'Cities &amp; Towns'!$A$4:$A$259, 0)), $B15)</f>
        <v>1722</v>
      </c>
      <c r="C43" s="38">
        <f>IF(ISBLANK($C15), INDEX('Cities &amp; Towns'!$Q$4:$Q$259, MATCH($A43, 'Cities &amp; Towns'!$A$4:$A$259, 0)), $C15)</f>
        <v>442.48949999999996</v>
      </c>
      <c r="D43" s="38">
        <f xml:space="preserve"> IF(ISBLANK($D15), IF(INDEX('Cities &amp; Towns'!$Z$4:$Z$259, MATCH($A43, 'Cities &amp; Towns'!$A$4:$A$259, 0)) = 0, "", INDEX('Cities &amp; Towns'!$Z$4:$Z$259, MATCH($A43, 'Cities &amp; Towns'!$A$4:$A$259, 0))), $D15)</f>
        <v>4428.16</v>
      </c>
      <c r="E43" s="177" cm="1">
        <f t="array" ref="E43">IF(ISBLANK(E15), MAX(0, ($E$3-SUM($E$5:$E$31))*(IF($B$3=0, 0, $B$3*$B43/SUM(IF(ISBLANK(E$5:E$31), B$33:B$59, 0))) + IF($C$3=0, 0, $C$3*$C43/SUM(IF(ISBLANK(E$5:E$31), C$33:C$59, 0))) + IF($D$3=0, 0, $D$3*$D43/SUM(IF(ISBLANK(E$5:E$31), D$33:D$59, 0))) + IF(1-SUM($B$3:$D$3)&lt;=0, 0, ((1-SUM($B$3:$D$3))*$Z43/SUM(IF(ISBLANK(E$5:E$31), Z$33:Z$59, 0)))))), E15)</f>
        <v>2943</v>
      </c>
      <c r="F43" s="40">
        <f t="shared" ref="F43:K43" si="36">IF(ISBLANK(F15),F$3,F15)</f>
        <v>0.75</v>
      </c>
      <c r="G43" s="40">
        <f t="shared" si="36"/>
        <v>0.1</v>
      </c>
      <c r="H43" s="40">
        <f t="shared" si="36"/>
        <v>0</v>
      </c>
      <c r="I43" s="40">
        <f t="shared" si="36"/>
        <v>0</v>
      </c>
      <c r="J43" s="40">
        <f t="shared" si="36"/>
        <v>0.1</v>
      </c>
      <c r="K43" s="40">
        <f t="shared" si="36"/>
        <v>0.05</v>
      </c>
      <c r="L43" s="44">
        <f t="shared" si="6"/>
        <v>1.5034707714601347</v>
      </c>
      <c r="M43" s="41">
        <f t="shared" ref="M43:R43" si="37">IF(ISBLANK(M15), IF(ISBLANK($L15), MAX(0, (M$3-SUM(M$5:M$31))*(IF($B$3=0, 0, $B$3*$B43/SUM($B$33:$B$59)) + IF($C$3=0, 0, $C$3*$C43/SUM($C$33:$C$59)) + IF($D$3=0, 0, $D$3*$D43/SUM($D$33:$D$59)) + (1-SUM($B$3:$D$3))*IF(SUM(AA$33:AA$59)=0, $Z43/SUM($Z$33:$Z$59), AA43/SUM(AA$33:AA$59)))), $L15*(M$3/$L$3)), M15)</f>
        <v>1.3188108480100356</v>
      </c>
      <c r="N43" s="41">
        <f t="shared" si="37"/>
        <v>0.12060339654675453</v>
      </c>
      <c r="O43" s="41">
        <f t="shared" si="37"/>
        <v>0</v>
      </c>
      <c r="P43" s="41">
        <f t="shared" si="37"/>
        <v>0</v>
      </c>
      <c r="Q43" s="41">
        <f t="shared" si="37"/>
        <v>3.7680309943143864E-2</v>
      </c>
      <c r="R43" s="41">
        <f t="shared" si="37"/>
        <v>2.6376216960200705E-2</v>
      </c>
      <c r="S43" s="44">
        <f t="shared" si="8"/>
        <v>6.9882941366666671</v>
      </c>
      <c r="T43" s="41">
        <f>IF(ISBLANK(T15),AA43/INDEX(Constants!$B$2:$B$8, MATCH(T$2, Constants!$A$2:$A$8, 0)),T15)</f>
        <v>0</v>
      </c>
      <c r="U43" s="41">
        <f>IF(ISBLANK(U15),AB43/INDEX(Constants!$B$2:$B$8, MATCH(U$2, Constants!$A$2:$A$8, 0)),U15)</f>
        <v>6.9882941366666671</v>
      </c>
      <c r="V43" s="41">
        <f>IF(ISBLANK(V15),AC43/INDEX(Constants!$B$2:$B$8, MATCH(V$2, Constants!$A$2:$A$8, 0)),V15)</f>
        <v>0</v>
      </c>
      <c r="W43" s="41">
        <f>IF(ISBLANK(W15),AD43/INDEX(Constants!$B$2:$B$8, MATCH(W$2, Constants!$A$2:$A$8, 0)),W15)</f>
        <v>0</v>
      </c>
      <c r="X43" s="41">
        <f>IF(ISBLANK(X15),AE43/INDEX(Constants!$B$2:$B$8, MATCH(X$2, Constants!$A$2:$A$8, 0)),X15)</f>
        <v>0</v>
      </c>
      <c r="Y43" s="41">
        <f>IF(ISBLANK(Y15),AF43/INDEX(Constants!$B$2:$B$8, MATCH(Y$2, Constants!$A$2:$A$8, 0)),Y15)</f>
        <v>0</v>
      </c>
      <c r="Z43" s="39">
        <f t="shared" si="9"/>
        <v>25802.482441205</v>
      </c>
      <c r="AA43" s="150">
        <f t="shared" si="10"/>
        <v>0</v>
      </c>
      <c r="AB43" s="150">
        <f>IF(ISBLANK($AB15), INDEX('Cities &amp; Towns'!$G$4:$G$259, MATCH($A15, 'Cities &amp; Towns'!$A$4:$A$259, 0)), $AB15)</f>
        <v>10.482441205000001</v>
      </c>
      <c r="AC43" s="150">
        <f t="shared" ref="AC43:AF43" si="38">AC15</f>
        <v>0</v>
      </c>
      <c r="AD43" s="150">
        <f t="shared" si="38"/>
        <v>0</v>
      </c>
      <c r="AE43" s="150">
        <f t="shared" si="38"/>
        <v>0</v>
      </c>
      <c r="AF43" s="150">
        <f t="shared" si="38"/>
        <v>0</v>
      </c>
      <c r="AG43" s="43"/>
      <c r="AH43" s="42"/>
      <c r="AI43" s="41">
        <f>INDEX('Cities &amp; Towns'!$Y$4:$Y$259, MATCH($A43, 'Cities &amp; Towns'!$A$4:$A$259, 0))</f>
        <v>9.7036142615343959</v>
      </c>
      <c r="AJ43" s="43"/>
      <c r="AK43" s="42"/>
      <c r="AL43" s="66" t="str">
        <f t="shared" si="4"/>
        <v/>
      </c>
    </row>
    <row r="44" spans="1:38" outlineLevel="1" x14ac:dyDescent="0.25">
      <c r="A44" s="221" t="s">
        <v>146</v>
      </c>
      <c r="B44" s="1">
        <f>IF(ISBLANK($B16), INDEX('Cities &amp; Towns'!$E$4:$E$259, MATCH($A44, 'Cities &amp; Towns'!$A$4:$A$259, 0)), $B16)</f>
        <v>1645</v>
      </c>
      <c r="C44" s="1">
        <f>IF(ISBLANK($C16), INDEX('Cities &amp; Towns'!$Q$4:$Q$259, MATCH($A44, 'Cities &amp; Towns'!$A$4:$A$259, 0)), $C16)</f>
        <v>1245.4617599999999</v>
      </c>
      <c r="D44" s="1">
        <f xml:space="preserve"> IF(ISBLANK($D16), IF(INDEX('Cities &amp; Towns'!$Z$4:$Z$259, MATCH($A44, 'Cities &amp; Towns'!$A$4:$A$259, 0)) = 0, "", INDEX('Cities &amp; Towns'!$Z$4:$Z$259, MATCH($A44, 'Cities &amp; Towns'!$A$4:$A$259, 0))), $D16)</f>
        <v>8848.4339999999993</v>
      </c>
      <c r="E44" s="178" cm="1">
        <f t="array" ref="E44">IF(ISBLANK(E16), MAX(0, ($E$3-SUM($E$5:$E$31))*(IF($B$3=0, 0, $B$3*$B44/SUM(IF(ISBLANK(E$5:E$31), B$33:B$59, 0))) + IF($C$3=0, 0, $C$3*$C44/SUM(IF(ISBLANK(E$5:E$31), C$33:C$59, 0))) + IF($D$3=0, 0, $D$3*$D44/SUM(IF(ISBLANK(E$5:E$31), D$33:D$59, 0))) + IF(1-SUM($B$3:$D$3)&lt;=0, 0, ((1-SUM($B$3:$D$3))*$Z44/SUM(IF(ISBLANK(E$5:E$31), Z$33:Z$59, 0)))))), E16)</f>
        <v>1589</v>
      </c>
      <c r="F44" s="14">
        <f t="shared" ref="F44:K44" si="39">IF(ISBLANK(F16),F$3,F16)</f>
        <v>0.75</v>
      </c>
      <c r="G44" s="14">
        <f t="shared" si="39"/>
        <v>0.1</v>
      </c>
      <c r="H44" s="14">
        <f t="shared" si="39"/>
        <v>0</v>
      </c>
      <c r="I44" s="14">
        <f t="shared" si="39"/>
        <v>0</v>
      </c>
      <c r="J44" s="14">
        <f t="shared" si="39"/>
        <v>0.1</v>
      </c>
      <c r="K44" s="14">
        <f t="shared" si="39"/>
        <v>0.05</v>
      </c>
      <c r="L44" s="4">
        <f t="shared" si="6"/>
        <v>1.4753685441699973</v>
      </c>
      <c r="M44" s="3">
        <f t="shared" ref="M44:R44" si="40">IF(ISBLANK(M16), IF(ISBLANK($L16), MAX(0, (M$3-SUM(M$5:M$31))*(IF($B$3=0, 0, $B$3*$B44/SUM($B$33:$B$59)) + IF($C$3=0, 0, $C$3*$C44/SUM($C$33:$C$59)) + IF($D$3=0, 0, $D$3*$D44/SUM($D$33:$D$59)) + (1-SUM($B$3:$D$3))*IF(SUM(AA$33:AA$59)=0, $Z44/SUM($Z$33:$Z$59), AA44/SUM(AA$33:AA$59)))), $L16*(M$3/$L$3)), M16)</f>
        <v>1.2905718966743227</v>
      </c>
      <c r="N44" s="3">
        <f t="shared" si="40"/>
        <v>0.12211172680006456</v>
      </c>
      <c r="O44" s="3">
        <f t="shared" si="40"/>
        <v>0</v>
      </c>
      <c r="P44" s="3">
        <f t="shared" si="40"/>
        <v>0</v>
      </c>
      <c r="Q44" s="3">
        <f t="shared" si="40"/>
        <v>3.6873482762123495E-2</v>
      </c>
      <c r="R44" s="3">
        <f t="shared" si="40"/>
        <v>2.5811437933486451E-2</v>
      </c>
      <c r="S44" s="4">
        <f t="shared" si="8"/>
        <v>7.914443676666667</v>
      </c>
      <c r="T44" s="3">
        <f>IF(ISBLANK(T16),AA44/INDEX(Constants!$B$2:$B$8, MATCH(T$2, Constants!$A$2:$A$8, 0)),T16)</f>
        <v>0</v>
      </c>
      <c r="U44" s="3">
        <f>IF(ISBLANK(U16),AB44/INDEX(Constants!$B$2:$B$8, MATCH(U$2, Constants!$A$2:$A$8, 0)),U16)</f>
        <v>7.914443676666667</v>
      </c>
      <c r="V44" s="3">
        <f>IF(ISBLANK(V16),AC44/INDEX(Constants!$B$2:$B$8, MATCH(V$2, Constants!$A$2:$A$8, 0)),V16)</f>
        <v>0</v>
      </c>
      <c r="W44" s="3">
        <f>IF(ISBLANK(W16),AD44/INDEX(Constants!$B$2:$B$8, MATCH(W$2, Constants!$A$2:$A$8, 0)),W16)</f>
        <v>0</v>
      </c>
      <c r="X44" s="3">
        <f>IF(ISBLANK(X16),AE44/INDEX(Constants!$B$2:$B$8, MATCH(X$2, Constants!$A$2:$A$8, 0)),X16)</f>
        <v>0</v>
      </c>
      <c r="Y44" s="132">
        <f>IF(ISBLANK(Y16),AF44/INDEX(Constants!$B$2:$B$8, MATCH(Y$2, Constants!$A$2:$A$8, 0)),Y16)</f>
        <v>0</v>
      </c>
      <c r="Z44" s="18">
        <f t="shared" si="9"/>
        <v>25739.871665514998</v>
      </c>
      <c r="AA44" s="1">
        <f t="shared" si="10"/>
        <v>0</v>
      </c>
      <c r="AB44" s="1">
        <f>IF(ISBLANK($AB16), INDEX('Cities &amp; Towns'!$G$4:$G$259, MATCH($A16, 'Cities &amp; Towns'!$A$4:$A$259, 0)), $AB16)</f>
        <v>11.871665515</v>
      </c>
      <c r="AC44" s="1">
        <f t="shared" ref="AC44:AF44" si="41">AC16</f>
        <v>0</v>
      </c>
      <c r="AD44" s="1">
        <f t="shared" si="41"/>
        <v>0</v>
      </c>
      <c r="AE44" s="1">
        <f t="shared" si="41"/>
        <v>0</v>
      </c>
      <c r="AF44" s="1">
        <f t="shared" si="41"/>
        <v>0</v>
      </c>
      <c r="AG44" s="5"/>
      <c r="AI44" s="3">
        <f>INDEX('Cities &amp; Towns'!$Y$4:$Y$259, MATCH($A44, 'Cities &amp; Towns'!$A$4:$A$259, 0))</f>
        <v>3.2342290272319518</v>
      </c>
      <c r="AJ44" s="5"/>
      <c r="AL44" s="11" t="str">
        <f t="shared" si="4"/>
        <v/>
      </c>
    </row>
    <row r="45" spans="1:38" outlineLevel="1" x14ac:dyDescent="0.25">
      <c r="A45" s="220" t="s">
        <v>147</v>
      </c>
      <c r="B45" s="38">
        <f>IF(ISBLANK($B17), INDEX('Cities &amp; Towns'!$E$4:$E$259, MATCH($A45, 'Cities &amp; Towns'!$A$4:$A$259, 0)), $B17)</f>
        <v>2617</v>
      </c>
      <c r="C45" s="38">
        <f>IF(ISBLANK($C17), INDEX('Cities &amp; Towns'!$Q$4:$Q$259, MATCH($A45, 'Cities &amp; Towns'!$A$4:$A$259, 0)), $C17)</f>
        <v>4387.1963400000004</v>
      </c>
      <c r="D45" s="38">
        <f xml:space="preserve"> IF(ISBLANK($D17), IF(INDEX('Cities &amp; Towns'!$Z$4:$Z$259, MATCH($A45, 'Cities &amp; Towns'!$A$4:$A$259, 0)) = 0, "", INDEX('Cities &amp; Towns'!$Z$4:$Z$259, MATCH($A45, 'Cities &amp; Towns'!$A$4:$A$259, 0))), $D17)</f>
        <v>34973.695</v>
      </c>
      <c r="E45" s="177" cm="1">
        <f t="array" ref="E45">IF(ISBLANK(E17), MAX(0, ($E$3-SUM($E$5:$E$31))*(IF($B$3=0, 0, $B$3*$B45/SUM(IF(ISBLANK(E$5:E$31), B$33:B$59, 0))) + IF($C$3=0, 0, $C$3*$C45/SUM(IF(ISBLANK(E$5:E$31), C$33:C$59, 0))) + IF($D$3=0, 0, $D$3*$D45/SUM(IF(ISBLANK(E$5:E$31), D$33:D$59, 0))) + IF(1-SUM($B$3:$D$3)&lt;=0, 0, ((1-SUM($B$3:$D$3))*$Z45/SUM(IF(ISBLANK(E$5:E$31), Z$33:Z$59, 0)))))), E17)</f>
        <v>2701</v>
      </c>
      <c r="F45" s="40">
        <f t="shared" ref="F45:K45" si="42">IF(ISBLANK(F17),F$3,F17)</f>
        <v>0.75</v>
      </c>
      <c r="G45" s="40">
        <f t="shared" si="42"/>
        <v>0.1</v>
      </c>
      <c r="H45" s="40">
        <f t="shared" si="42"/>
        <v>0</v>
      </c>
      <c r="I45" s="40">
        <f t="shared" si="42"/>
        <v>0</v>
      </c>
      <c r="J45" s="40">
        <f t="shared" si="42"/>
        <v>0.1</v>
      </c>
      <c r="K45" s="40">
        <f t="shared" si="42"/>
        <v>0.05</v>
      </c>
      <c r="L45" s="44">
        <f t="shared" si="6"/>
        <v>1.6654343897019772</v>
      </c>
      <c r="M45" s="41">
        <f t="shared" ref="M45:R45" si="43">IF(ISBLANK(M17), IF(ISBLANK($L17), MAX(0, (M$3-SUM(M$5:M$31))*(IF($B$3=0, 0, $B$3*$B45/SUM($B$33:$B$59)) + IF($C$3=0, 0, $C$3*$C45/SUM($C$33:$C$59)) + IF($D$3=0, 0, $D$3*$D45/SUM($D$33:$D$59)) + (1-SUM($B$3:$D$3))*IF(SUM(AA$33:AA$59)=0, $Z45/SUM($Z$33:$Z$59), AA45/SUM(AA$33:AA$59)))), $L17*(M$3/$L$3)), M17)</f>
        <v>1.3835932481738735</v>
      </c>
      <c r="N45" s="41">
        <f t="shared" si="43"/>
        <v>0.21463804090251545</v>
      </c>
      <c r="O45" s="41">
        <f t="shared" si="43"/>
        <v>0</v>
      </c>
      <c r="P45" s="41">
        <f t="shared" si="43"/>
        <v>0</v>
      </c>
      <c r="Q45" s="41">
        <f t="shared" si="43"/>
        <v>3.9531235662110656E-2</v>
      </c>
      <c r="R45" s="41">
        <f t="shared" si="43"/>
        <v>2.7671864963477462E-2</v>
      </c>
      <c r="S45" s="44">
        <f t="shared" si="8"/>
        <v>16.247483223333333</v>
      </c>
      <c r="T45" s="41">
        <f>IF(ISBLANK(T17),AA45/INDEX(Constants!$B$2:$B$8, MATCH(T$2, Constants!$A$2:$A$8, 0)),T17)</f>
        <v>0</v>
      </c>
      <c r="U45" s="41">
        <f>IF(ISBLANK(U17),AB45/INDEX(Constants!$B$2:$B$8, MATCH(U$2, Constants!$A$2:$A$8, 0)),U17)</f>
        <v>16.247483223333333</v>
      </c>
      <c r="V45" s="41">
        <f>IF(ISBLANK(V17),AC45/INDEX(Constants!$B$2:$B$8, MATCH(V$2, Constants!$A$2:$A$8, 0)),V17)</f>
        <v>0</v>
      </c>
      <c r="W45" s="41">
        <f>IF(ISBLANK(W17),AD45/INDEX(Constants!$B$2:$B$8, MATCH(W$2, Constants!$A$2:$A$8, 0)),W17)</f>
        <v>0</v>
      </c>
      <c r="X45" s="41">
        <f>IF(ISBLANK(X17),AE45/INDEX(Constants!$B$2:$B$8, MATCH(X$2, Constants!$A$2:$A$8, 0)),X17)</f>
        <v>0</v>
      </c>
      <c r="Y45" s="41">
        <f>IF(ISBLANK(Y17),AF45/INDEX(Constants!$B$2:$B$8, MATCH(Y$2, Constants!$A$2:$A$8, 0)),Y17)</f>
        <v>0</v>
      </c>
      <c r="Z45" s="39">
        <f t="shared" si="9"/>
        <v>17176.371224834998</v>
      </c>
      <c r="AA45" s="150">
        <f t="shared" si="10"/>
        <v>0</v>
      </c>
      <c r="AB45" s="150">
        <f>IF(ISBLANK($AB17), INDEX('Cities &amp; Towns'!$G$4:$G$259, MATCH($A17, 'Cities &amp; Towns'!$A$4:$A$259, 0)), $AB17)</f>
        <v>24.371224835</v>
      </c>
      <c r="AC45" s="150">
        <f t="shared" ref="AC45:AF45" si="44">AC17</f>
        <v>0</v>
      </c>
      <c r="AD45" s="150">
        <f t="shared" si="44"/>
        <v>0</v>
      </c>
      <c r="AE45" s="150">
        <f t="shared" si="44"/>
        <v>0</v>
      </c>
      <c r="AF45" s="150">
        <f t="shared" si="44"/>
        <v>0</v>
      </c>
      <c r="AG45" s="43"/>
      <c r="AH45" s="42"/>
      <c r="AI45" s="41" t="str">
        <f>INDEX('Cities &amp; Towns'!$Y$4:$Y$259, MATCH($A45, 'Cities &amp; Towns'!$A$4:$A$259, 0))</f>
        <v/>
      </c>
      <c r="AJ45" s="43"/>
      <c r="AK45" s="42"/>
      <c r="AL45" s="66" t="str">
        <f t="shared" si="4"/>
        <v/>
      </c>
    </row>
    <row r="46" spans="1:38" outlineLevel="1" x14ac:dyDescent="0.25">
      <c r="A46" s="221" t="s">
        <v>190</v>
      </c>
      <c r="B46" s="1">
        <f>IF(ISBLANK($B18), INDEX('Cities &amp; Towns'!$E$4:$E$259, MATCH($A46, 'Cities &amp; Towns'!$A$4:$A$259, 0)), $B18)</f>
        <v>702</v>
      </c>
      <c r="C46" s="1">
        <f>IF(ISBLANK($C18), INDEX('Cities &amp; Towns'!$Q$4:$Q$259, MATCH($A46, 'Cities &amp; Towns'!$A$4:$A$259, 0)), $C18)</f>
        <v>153.54089999999999</v>
      </c>
      <c r="D46" s="1">
        <f xml:space="preserve"> IF(ISBLANK($D18), IF(INDEX('Cities &amp; Towns'!$Z$4:$Z$259, MATCH($A46, 'Cities &amp; Towns'!$A$4:$A$259, 0)) = 0, "", INDEX('Cities &amp; Towns'!$Z$4:$Z$259, MATCH($A46, 'Cities &amp; Towns'!$A$4:$A$259, 0))), $D18)</f>
        <v>3466.5</v>
      </c>
      <c r="E46" s="178" cm="1">
        <f t="array" ref="E46">IF(ISBLANK(E18), MAX(0, ($E$3-SUM($E$5:$E$31))*(IF($B$3=0, 0, $B$3*$B46/SUM(IF(ISBLANK(E$5:E$31), B$33:B$59, 0))) + IF($C$3=0, 0, $C$3*$C46/SUM(IF(ISBLANK(E$5:E$31), C$33:C$59, 0))) + IF($D$3=0, 0, $D$3*$D46/SUM(IF(ISBLANK(E$5:E$31), D$33:D$59, 0))) + IF(1-SUM($B$3:$D$3)&lt;=0, 0, ((1-SUM($B$3:$D$3))*$Z46/SUM(IF(ISBLANK(E$5:E$31), Z$33:Z$59, 0)))))), E18)</f>
        <v>1410</v>
      </c>
      <c r="F46" s="47">
        <f t="shared" ref="F46:K46" si="45">IF(ISBLANK(F18),F$3,F18)</f>
        <v>0.75</v>
      </c>
      <c r="G46" s="47">
        <f t="shared" si="45"/>
        <v>0.1</v>
      </c>
      <c r="H46" s="47">
        <f t="shared" si="45"/>
        <v>0</v>
      </c>
      <c r="I46" s="47">
        <f t="shared" si="45"/>
        <v>0</v>
      </c>
      <c r="J46" s="47">
        <f t="shared" si="45"/>
        <v>0.1</v>
      </c>
      <c r="K46" s="47">
        <f t="shared" si="45"/>
        <v>0.05</v>
      </c>
      <c r="L46" s="4">
        <f t="shared" si="6"/>
        <v>1.004760729324748</v>
      </c>
      <c r="M46" s="3">
        <f t="shared" ref="M46:R46" si="46">IF(ISBLANK(M18), IF(ISBLANK($L18), MAX(0, (M$3-SUM(M$5:M$31))*(IF($B$3=0, 0, $B$3*$B46/SUM($B$33:$B$59)) + IF($C$3=0, 0, $C$3*$C46/SUM($C$33:$C$59)) + IF($D$3=0, 0, $D$3*$D46/SUM($D$33:$D$59)) + (1-SUM($B$3:$D$3))*IF(SUM(AA$33:AA$59)=0, $Z46/SUM($Z$33:$Z$59), AA46/SUM(AA$33:AA$59)))), $L18*(M$3/$L$3)), M18)</f>
        <v>0.89594160906240694</v>
      </c>
      <c r="N46" s="3">
        <f t="shared" si="46"/>
        <v>6.530195639359547E-2</v>
      </c>
      <c r="O46" s="3">
        <f t="shared" si="46"/>
        <v>0</v>
      </c>
      <c r="P46" s="3">
        <f t="shared" si="46"/>
        <v>0</v>
      </c>
      <c r="Q46" s="3">
        <f t="shared" si="46"/>
        <v>2.5598331687497335E-2</v>
      </c>
      <c r="R46" s="3">
        <f t="shared" si="46"/>
        <v>1.7918832181248137E-2</v>
      </c>
      <c r="S46" s="4">
        <f t="shared" si="8"/>
        <v>5.7450265133333334</v>
      </c>
      <c r="T46" s="3">
        <f>IF(ISBLANK(T18),AA46/INDEX(Constants!$B$2:$B$8, MATCH(T$2, Constants!$A$2:$A$8, 0)),T18)</f>
        <v>0</v>
      </c>
      <c r="U46" s="3">
        <f>IF(ISBLANK(U18),AB46/INDEX(Constants!$B$2:$B$8, MATCH(U$2, Constants!$A$2:$A$8, 0)),U18)</f>
        <v>5.7450265133333334</v>
      </c>
      <c r="V46" s="3">
        <f>IF(ISBLANK(V18),AC46/INDEX(Constants!$B$2:$B$8, MATCH(V$2, Constants!$A$2:$A$8, 0)),V18)</f>
        <v>0</v>
      </c>
      <c r="W46" s="3">
        <f>IF(ISBLANK(W18),AD46/INDEX(Constants!$B$2:$B$8, MATCH(W$2, Constants!$A$2:$A$8, 0)),W18)</f>
        <v>0</v>
      </c>
      <c r="X46" s="3">
        <f>IF(ISBLANK(X18),AE46/INDEX(Constants!$B$2:$B$8, MATCH(X$2, Constants!$A$2:$A$8, 0)),X18)</f>
        <v>0</v>
      </c>
      <c r="Y46" s="132">
        <f>IF(ISBLANK(Y18),AF46/INDEX(Constants!$B$2:$B$8, MATCH(Y$2, Constants!$A$2:$A$8, 0)),Y18)</f>
        <v>0</v>
      </c>
      <c r="Z46" s="18">
        <f t="shared" si="9"/>
        <v>23240.617539769999</v>
      </c>
      <c r="AA46" s="1">
        <f t="shared" si="10"/>
        <v>0</v>
      </c>
      <c r="AB46" s="1">
        <f>IF(ISBLANK($AB18), INDEX('Cities &amp; Towns'!$G$4:$G$259, MATCH($A18, 'Cities &amp; Towns'!$A$4:$A$259, 0)), $AB18)</f>
        <v>8.6175397700000005</v>
      </c>
      <c r="AC46" s="1">
        <f t="shared" ref="AC46:AF46" si="47">AC18</f>
        <v>0</v>
      </c>
      <c r="AD46" s="1">
        <f t="shared" si="47"/>
        <v>0</v>
      </c>
      <c r="AE46" s="1">
        <f t="shared" si="47"/>
        <v>0</v>
      </c>
      <c r="AF46" s="1">
        <f t="shared" si="47"/>
        <v>0</v>
      </c>
      <c r="AG46" s="5"/>
      <c r="AI46" s="3">
        <f>INDEX('Cities &amp; Towns'!$Y$4:$Y$259, MATCH($A46, 'Cities &amp; Towns'!$A$4:$A$259, 0))</f>
        <v>50.077562673280987</v>
      </c>
      <c r="AJ46" s="5"/>
      <c r="AL46" s="11" t="str">
        <f t="shared" si="4"/>
        <v/>
      </c>
    </row>
    <row r="47" spans="1:38" outlineLevel="1" x14ac:dyDescent="0.25">
      <c r="A47" s="220" t="s">
        <v>148</v>
      </c>
      <c r="B47" s="38">
        <f>IF(ISBLANK($B19), INDEX('Cities &amp; Towns'!$E$4:$E$259, MATCH($A47, 'Cities &amp; Towns'!$A$4:$A$259, 0)), $B19)</f>
        <v>4832</v>
      </c>
      <c r="C47" s="38">
        <f>IF(ISBLANK($C19), INDEX('Cities &amp; Towns'!$Q$4:$Q$259, MATCH($A47, 'Cities &amp; Towns'!$A$4:$A$259, 0)), $C19)</f>
        <v>184062.51389999999</v>
      </c>
      <c r="D47" s="38">
        <f xml:space="preserve"> IF(ISBLANK($D19), IF(INDEX('Cities &amp; Towns'!$Z$4:$Z$259, MATCH($A47, 'Cities &amp; Towns'!$A$4:$A$259, 0)) = 0, "", INDEX('Cities &amp; Towns'!$Z$4:$Z$259, MATCH($A47, 'Cities &amp; Towns'!$A$4:$A$259, 0))), $D19)</f>
        <v>33150.989000000001</v>
      </c>
      <c r="E47" s="177" cm="1">
        <f t="array" ref="E47">IF(ISBLANK(E19), MAX(0, ($E$3-SUM($E$5:$E$31))*(IF($B$3=0, 0, $B$3*$B47/SUM(IF(ISBLANK(E$5:E$31), B$33:B$59, 0))) + IF($C$3=0, 0, $C$3*$C47/SUM(IF(ISBLANK(E$5:E$31), C$33:C$59, 0))) + IF($D$3=0, 0, $D$3*$D47/SUM(IF(ISBLANK(E$5:E$31), D$33:D$59, 0))) + IF(1-SUM($B$3:$D$3)&lt;=0, 0, ((1-SUM($B$3:$D$3))*$Z47/SUM(IF(ISBLANK(E$5:E$31), Z$33:Z$59, 0)))))), E19)</f>
        <v>4239</v>
      </c>
      <c r="F47" s="40">
        <f t="shared" ref="F47:K47" si="48">IF(ISBLANK(F19),F$3,F19)</f>
        <v>0.75</v>
      </c>
      <c r="G47" s="40">
        <f t="shared" si="48"/>
        <v>0.1</v>
      </c>
      <c r="H47" s="40">
        <f t="shared" si="48"/>
        <v>0</v>
      </c>
      <c r="I47" s="40">
        <f t="shared" si="48"/>
        <v>0</v>
      </c>
      <c r="J47" s="40">
        <f t="shared" si="48"/>
        <v>0.1</v>
      </c>
      <c r="K47" s="40">
        <f t="shared" si="48"/>
        <v>0.05</v>
      </c>
      <c r="L47" s="44">
        <f t="shared" si="6"/>
        <v>2.9397692704362166</v>
      </c>
      <c r="M47" s="41">
        <f t="shared" ref="M47:R47" si="49">IF(ISBLANK(M19), IF(ISBLANK($L19), MAX(0, (M$3-SUM(M$5:M$31))*(IF($B$3=0, 0, $B$3*$B47/SUM($B$33:$B$59)) + IF($C$3=0, 0, $C$3*$C47/SUM($C$33:$C$59)) + IF($D$3=0, 0, $D$3*$D47/SUM($D$33:$D$59)) + (1-SUM($B$3:$D$3))*IF(SUM(AA$33:AA$59)=0, $Z47/SUM($Z$33:$Z$59), AA47/SUM(AA$33:AA$59)))), $L19*(M$3/$L$3)), M19)</f>
        <v>2.4180207828282305</v>
      </c>
      <c r="N47" s="41">
        <f t="shared" si="49"/>
        <v>0.40430176387061506</v>
      </c>
      <c r="O47" s="41">
        <f t="shared" si="49"/>
        <v>0</v>
      </c>
      <c r="P47" s="41">
        <f t="shared" si="49"/>
        <v>0</v>
      </c>
      <c r="Q47" s="41">
        <f t="shared" si="49"/>
        <v>6.9086308080806569E-2</v>
      </c>
      <c r="R47" s="41">
        <f t="shared" si="49"/>
        <v>4.8360415656564605E-2</v>
      </c>
      <c r="S47" s="44">
        <f t="shared" si="8"/>
        <v>31.434391786666669</v>
      </c>
      <c r="T47" s="41">
        <f>IF(ISBLANK(T19),AA47/INDEX(Constants!$B$2:$B$8, MATCH(T$2, Constants!$A$2:$A$8, 0)),T19)</f>
        <v>0</v>
      </c>
      <c r="U47" s="41">
        <f>IF(ISBLANK(U19),AB47/INDEX(Constants!$B$2:$B$8, MATCH(U$2, Constants!$A$2:$A$8, 0)),U19)</f>
        <v>31.434391786666669</v>
      </c>
      <c r="V47" s="41">
        <f>IF(ISBLANK(V19),AC47/INDEX(Constants!$B$2:$B$8, MATCH(V$2, Constants!$A$2:$A$8, 0)),V19)</f>
        <v>0</v>
      </c>
      <c r="W47" s="41">
        <f>IF(ISBLANK(W19),AD47/INDEX(Constants!$B$2:$B$8, MATCH(W$2, Constants!$A$2:$A$8, 0)),W19)</f>
        <v>0</v>
      </c>
      <c r="X47" s="41">
        <f>IF(ISBLANK(X19),AE47/INDEX(Constants!$B$2:$B$8, MATCH(X$2, Constants!$A$2:$A$8, 0)),X19)</f>
        <v>0</v>
      </c>
      <c r="Y47" s="41">
        <f>IF(ISBLANK(Y19),AF47/INDEX(Constants!$B$2:$B$8, MATCH(Y$2, Constants!$A$2:$A$8, 0)),Y19)</f>
        <v>0</v>
      </c>
      <c r="Z47" s="39">
        <f t="shared" si="9"/>
        <v>26863.15158768</v>
      </c>
      <c r="AA47" s="150">
        <f t="shared" si="10"/>
        <v>0</v>
      </c>
      <c r="AB47" s="150">
        <f>IF(ISBLANK($AB19), INDEX('Cities &amp; Towns'!$G$4:$G$259, MATCH($A19, 'Cities &amp; Towns'!$A$4:$A$259, 0)), $AB19)</f>
        <v>47.151587680000006</v>
      </c>
      <c r="AC47" s="150">
        <f t="shared" ref="AC47:AF47" si="50">AC19</f>
        <v>0</v>
      </c>
      <c r="AD47" s="150">
        <f t="shared" si="50"/>
        <v>0</v>
      </c>
      <c r="AE47" s="150">
        <f t="shared" si="50"/>
        <v>0</v>
      </c>
      <c r="AF47" s="150">
        <f t="shared" si="50"/>
        <v>0</v>
      </c>
      <c r="AG47" s="43"/>
      <c r="AH47" s="42"/>
      <c r="AI47" s="41">
        <f>INDEX('Cities &amp; Towns'!$Y$4:$Y$259, MATCH($A47, 'Cities &amp; Towns'!$A$4:$A$259, 0))</f>
        <v>28.77531802910114</v>
      </c>
      <c r="AJ47" s="43"/>
      <c r="AK47" s="42"/>
      <c r="AL47" s="66" t="str">
        <f t="shared" si="4"/>
        <v/>
      </c>
    </row>
    <row r="48" spans="1:38" outlineLevel="1" x14ac:dyDescent="0.25">
      <c r="A48" s="221" t="s">
        <v>191</v>
      </c>
      <c r="B48" s="1">
        <f>IF(ISBLANK($B20), INDEX('Cities &amp; Towns'!$E$4:$E$259, MATCH($A48, 'Cities &amp; Towns'!$A$4:$A$259, 0)), $B20)</f>
        <v>126</v>
      </c>
      <c r="C48" s="1">
        <f>IF(ISBLANK($C20), INDEX('Cities &amp; Towns'!$Q$4:$Q$259, MATCH($A48, 'Cities &amp; Towns'!$A$4:$A$259, 0)), $C20)</f>
        <v>70974.133199999997</v>
      </c>
      <c r="D48" s="1">
        <f xml:space="preserve"> IF(ISBLANK($D20), IF(INDEX('Cities &amp; Towns'!$Z$4:$Z$259, MATCH($A48, 'Cities &amp; Towns'!$A$4:$A$259, 0)) = 0, "", INDEX('Cities &amp; Towns'!$Z$4:$Z$259, MATCH($A48, 'Cities &amp; Towns'!$A$4:$A$259, 0))), $D20)</f>
        <v>1037.52</v>
      </c>
      <c r="E48" s="178" cm="1">
        <f t="array" ref="E48">IF(ISBLANK(E20), MAX(0, ($E$3-SUM($E$5:$E$31))*(IF($B$3=0, 0, $B$3*$B48/SUM(IF(ISBLANK(E$5:E$31), B$33:B$59, 0))) + IF($C$3=0, 0, $C$3*$C48/SUM(IF(ISBLANK(E$5:E$31), C$33:C$59, 0))) + IF($D$3=0, 0, $D$3*$D48/SUM(IF(ISBLANK(E$5:E$31), D$33:D$59, 0))) + IF(1-SUM($B$3:$D$3)&lt;=0, 0, ((1-SUM($B$3:$D$3))*$Z48/SUM(IF(ISBLANK(E$5:E$31), Z$33:Z$59, 0)))))), E20)</f>
        <v>134</v>
      </c>
      <c r="F48" s="14">
        <f t="shared" ref="F48:K48" si="51">IF(ISBLANK(F20),F$3,F20)</f>
        <v>0.75</v>
      </c>
      <c r="G48" s="14">
        <f t="shared" si="51"/>
        <v>0.1</v>
      </c>
      <c r="H48" s="14">
        <f t="shared" si="51"/>
        <v>0</v>
      </c>
      <c r="I48" s="14">
        <f t="shared" si="51"/>
        <v>0</v>
      </c>
      <c r="J48" s="14">
        <f t="shared" si="51"/>
        <v>0.1</v>
      </c>
      <c r="K48" s="14">
        <f t="shared" si="51"/>
        <v>0.05</v>
      </c>
      <c r="L48" s="4">
        <f t="shared" si="6"/>
        <v>0.46174281466909467</v>
      </c>
      <c r="M48" s="3">
        <f t="shared" ref="M48:R48" si="52">IF(ISBLANK(M20), IF(ISBLANK($L20), MAX(0, (M$3-SUM(M$5:M$31))*(IF($B$3=0, 0, $B$3*$B48/SUM($B$33:$B$59)) + IF($C$3=0, 0, $C$3*$C48/SUM($C$33:$C$59)) + IF($D$3=0, 0, $D$3*$D48/SUM($D$33:$D$59)) + (1-SUM($B$3:$D$3))*IF(SUM(AA$33:AA$59)=0, $Z48/SUM($Z$33:$Z$59), AA48/SUM(AA$33:AA$59)))), $L20*(M$3/$L$3)), M20)</f>
        <v>0.42911272975948023</v>
      </c>
      <c r="N48" s="3">
        <f t="shared" si="52"/>
        <v>1.1787466607011129E-2</v>
      </c>
      <c r="O48" s="3">
        <f t="shared" si="52"/>
        <v>0</v>
      </c>
      <c r="P48" s="3">
        <f t="shared" si="52"/>
        <v>0</v>
      </c>
      <c r="Q48" s="3">
        <f t="shared" si="52"/>
        <v>1.2260363707413716E-2</v>
      </c>
      <c r="R48" s="3">
        <f t="shared" si="52"/>
        <v>8.5822545951896017E-3</v>
      </c>
      <c r="S48" s="4">
        <f t="shared" si="8"/>
        <v>1.0431125733333333</v>
      </c>
      <c r="T48" s="3">
        <f>IF(ISBLANK(T20),AA48/INDEX(Constants!$B$2:$B$8, MATCH(T$2, Constants!$A$2:$A$8, 0)),T20)</f>
        <v>0</v>
      </c>
      <c r="U48" s="3">
        <f>IF(ISBLANK(U20),AB48/INDEX(Constants!$B$2:$B$8, MATCH(U$2, Constants!$A$2:$A$8, 0)),U20)</f>
        <v>1.0431125733333333</v>
      </c>
      <c r="V48" s="3">
        <f>IF(ISBLANK(V20),AC48/INDEX(Constants!$B$2:$B$8, MATCH(V$2, Constants!$A$2:$A$8, 0)),V20)</f>
        <v>0</v>
      </c>
      <c r="W48" s="3">
        <f>IF(ISBLANK(W20),AD48/INDEX(Constants!$B$2:$B$8, MATCH(W$2, Constants!$A$2:$A$8, 0)),W20)</f>
        <v>0</v>
      </c>
      <c r="X48" s="3">
        <f>IF(ISBLANK(X20),AE48/INDEX(Constants!$B$2:$B$8, MATCH(X$2, Constants!$A$2:$A$8, 0)),X20)</f>
        <v>0</v>
      </c>
      <c r="Y48" s="132">
        <f>IF(ISBLANK(Y20),AF48/INDEX(Constants!$B$2:$B$8, MATCH(Y$2, Constants!$A$2:$A$8, 0)),Y20)</f>
        <v>0</v>
      </c>
      <c r="Z48" s="18">
        <f t="shared" si="9"/>
        <v>13697.564668860001</v>
      </c>
      <c r="AA48" s="1">
        <f t="shared" si="10"/>
        <v>0</v>
      </c>
      <c r="AB48" s="1">
        <f>IF(ISBLANK($AB20), INDEX('Cities &amp; Towns'!$G$4:$G$259, MATCH($A20, 'Cities &amp; Towns'!$A$4:$A$259, 0)), $AB20)</f>
        <v>1.5646688600000001</v>
      </c>
      <c r="AC48" s="1">
        <f t="shared" ref="AC48:AF48" si="53">AC20</f>
        <v>0</v>
      </c>
      <c r="AD48" s="1">
        <f t="shared" si="53"/>
        <v>0</v>
      </c>
      <c r="AE48" s="1">
        <f t="shared" si="53"/>
        <v>0</v>
      </c>
      <c r="AF48" s="1">
        <f t="shared" si="53"/>
        <v>0</v>
      </c>
      <c r="AG48" s="5"/>
      <c r="AI48" s="3">
        <f>INDEX('Cities &amp; Towns'!$Y$4:$Y$259, MATCH($A48, 'Cities &amp; Towns'!$A$4:$A$259, 0))</f>
        <v>10.34093704408124</v>
      </c>
      <c r="AJ48" s="5"/>
      <c r="AL48" s="11" t="str">
        <f t="shared" si="4"/>
        <v/>
      </c>
    </row>
    <row r="49" spans="1:38" outlineLevel="1" x14ac:dyDescent="0.25">
      <c r="A49" s="220" t="s">
        <v>192</v>
      </c>
      <c r="B49" s="38">
        <f>IF(ISBLANK($B21), INDEX('Cities &amp; Towns'!$E$4:$E$259, MATCH($A49, 'Cities &amp; Towns'!$A$4:$A$259, 0)), $B21)</f>
        <v>6</v>
      </c>
      <c r="C49" s="38">
        <f>IF(ISBLANK($C21), INDEX('Cities &amp; Towns'!$Q$4:$Q$259, MATCH($A49, 'Cities &amp; Towns'!$A$4:$A$259, 0)), $C21)</f>
        <v>0</v>
      </c>
      <c r="D49" s="38" t="str">
        <f xml:space="preserve"> IF(ISBLANK($D21), IF(INDEX('Cities &amp; Towns'!$Z$4:$Z$259, MATCH($A49, 'Cities &amp; Towns'!$A$4:$A$259, 0)) = 0, "", INDEX('Cities &amp; Towns'!$Z$4:$Z$259, MATCH($A49, 'Cities &amp; Towns'!$A$4:$A$259, 0))), $D21)</f>
        <v/>
      </c>
      <c r="E49" s="177" cm="1">
        <f t="array" ref="E49">IF(ISBLANK(E21), MAX(0, ($E$3-SUM($E$5:$E$31))*(IF($B$3=0, 0, $B$3*$B49/SUM(IF(ISBLANK(E$5:E$31), B$33:B$59, 0))) + IF($C$3=0, 0, $C$3*$C49/SUM(IF(ISBLANK(E$5:E$31), C$33:C$59, 0))) + IF($D$3=0, 0, $D$3*$D49/SUM(IF(ISBLANK(E$5:E$31), D$33:D$59, 0))) + IF(1-SUM($B$3:$D$3)&lt;=0, 0, ((1-SUM($B$3:$D$3))*$Z49/SUM(IF(ISBLANK(E$5:E$31), Z$33:Z$59, 0)))))), E21)</f>
        <v>0</v>
      </c>
      <c r="F49" s="40">
        <f t="shared" ref="F49:K49" si="54">IF(ISBLANK(F21),F$3,F21)</f>
        <v>0.75</v>
      </c>
      <c r="G49" s="40">
        <f t="shared" si="54"/>
        <v>0.1</v>
      </c>
      <c r="H49" s="40">
        <f t="shared" si="54"/>
        <v>0</v>
      </c>
      <c r="I49" s="40">
        <f t="shared" si="54"/>
        <v>0</v>
      </c>
      <c r="J49" s="40">
        <f t="shared" si="54"/>
        <v>0.1</v>
      </c>
      <c r="K49" s="40">
        <f t="shared" si="54"/>
        <v>0.05</v>
      </c>
      <c r="L49" s="44">
        <f t="shared" si="6"/>
        <v>0</v>
      </c>
      <c r="M49" s="41">
        <f t="shared" ref="M49:R49" si="55">IF(ISBLANK(M21), IF(ISBLANK($L21), MAX(0, (M$3-SUM(M$5:M$31))*(IF($B$3=0, 0, $B$3*$B49/SUM($B$33:$B$59)) + IF($C$3=0, 0, $C$3*$C49/SUM($C$33:$C$59)) + IF($D$3=0, 0, $D$3*$D49/SUM($D$33:$D$59)) + (1-SUM($B$3:$D$3))*IF(SUM(AA$33:AA$59)=0, $Z49/SUM($Z$33:$Z$59), AA49/SUM(AA$33:AA$59)))), $L21*(M$3/$L$3)), M21)</f>
        <v>0</v>
      </c>
      <c r="N49" s="41">
        <f t="shared" si="55"/>
        <v>0</v>
      </c>
      <c r="O49" s="41">
        <f t="shared" si="55"/>
        <v>0</v>
      </c>
      <c r="P49" s="41">
        <f t="shared" si="55"/>
        <v>0</v>
      </c>
      <c r="Q49" s="41">
        <f t="shared" si="55"/>
        <v>0</v>
      </c>
      <c r="R49" s="41">
        <f t="shared" si="55"/>
        <v>0</v>
      </c>
      <c r="S49" s="44">
        <f t="shared" si="8"/>
        <v>8.253307E-2</v>
      </c>
      <c r="T49" s="41">
        <f>IF(ISBLANK(T21),AA49/INDEX(Constants!$B$2:$B$8, MATCH(T$2, Constants!$A$2:$A$8, 0)),T21)</f>
        <v>0</v>
      </c>
      <c r="U49" s="41">
        <f>IF(ISBLANK(U21),AB49/INDEX(Constants!$B$2:$B$8, MATCH(U$2, Constants!$A$2:$A$8, 0)),U21)</f>
        <v>8.253307E-2</v>
      </c>
      <c r="V49" s="41">
        <f>IF(ISBLANK(V21),AC49/INDEX(Constants!$B$2:$B$8, MATCH(V$2, Constants!$A$2:$A$8, 0)),V21)</f>
        <v>0</v>
      </c>
      <c r="W49" s="41">
        <f>IF(ISBLANK(W21),AD49/INDEX(Constants!$B$2:$B$8, MATCH(W$2, Constants!$A$2:$A$8, 0)),W21)</f>
        <v>0</v>
      </c>
      <c r="X49" s="41">
        <f>IF(ISBLANK(X21),AE49/INDEX(Constants!$B$2:$B$8, MATCH(X$2, Constants!$A$2:$A$8, 0)),X21)</f>
        <v>0</v>
      </c>
      <c r="Y49" s="41">
        <f>IF(ISBLANK(Y21),AF49/INDEX(Constants!$B$2:$B$8, MATCH(Y$2, Constants!$A$2:$A$8, 0)),Y21)</f>
        <v>0</v>
      </c>
      <c r="Z49" s="39">
        <f t="shared" si="9"/>
        <v>16704.123799605</v>
      </c>
      <c r="AA49" s="150">
        <f t="shared" si="10"/>
        <v>0</v>
      </c>
      <c r="AB49" s="150">
        <f>IF(ISBLANK($AB21), INDEX('Cities &amp; Towns'!$G$4:$G$259, MATCH($A21, 'Cities &amp; Towns'!$A$4:$A$259, 0)), $AB21)</f>
        <v>0.12379960500000001</v>
      </c>
      <c r="AC49" s="150">
        <f t="shared" ref="AC49:AF49" si="56">AC21</f>
        <v>0</v>
      </c>
      <c r="AD49" s="150">
        <f t="shared" si="56"/>
        <v>0</v>
      </c>
      <c r="AE49" s="150">
        <f t="shared" si="56"/>
        <v>0</v>
      </c>
      <c r="AF49" s="150">
        <f t="shared" si="56"/>
        <v>0</v>
      </c>
      <c r="AG49" s="43"/>
      <c r="AH49" s="42"/>
      <c r="AI49" s="41" t="str">
        <f>INDEX('Cities &amp; Towns'!$Y$4:$Y$259, MATCH($A49, 'Cities &amp; Towns'!$A$4:$A$259, 0))</f>
        <v/>
      </c>
      <c r="AJ49" s="43"/>
      <c r="AK49" s="42"/>
      <c r="AL49" s="66" t="str">
        <f t="shared" si="4"/>
        <v/>
      </c>
    </row>
    <row r="50" spans="1:38" outlineLevel="1" x14ac:dyDescent="0.25">
      <c r="A50" s="221" t="s">
        <v>149</v>
      </c>
      <c r="B50" s="1">
        <f>IF(ISBLANK($B22), INDEX('Cities &amp; Towns'!$E$4:$E$259, MATCH($A50, 'Cities &amp; Towns'!$A$4:$A$259, 0)), $B22)</f>
        <v>440</v>
      </c>
      <c r="C50" s="1">
        <f>IF(ISBLANK($C22), INDEX('Cities &amp; Towns'!$Q$4:$Q$259, MATCH($A50, 'Cities &amp; Towns'!$A$4:$A$259, 0)), $C22)</f>
        <v>139.87529999999998</v>
      </c>
      <c r="D50" s="1">
        <f xml:space="preserve"> IF(ISBLANK($D22), IF(INDEX('Cities &amp; Towns'!$Z$4:$Z$259, MATCH($A50, 'Cities &amp; Towns'!$A$4:$A$259, 0)) = 0, "", INDEX('Cities &amp; Towns'!$Z$4:$Z$259, MATCH($A50, 'Cities &amp; Towns'!$A$4:$A$259, 0))), $D22)</f>
        <v>26250.691999999999</v>
      </c>
      <c r="E50" s="178" cm="1">
        <f t="array" ref="E50">IF(ISBLANK(E22), MAX(0, ($E$3-SUM($E$5:$E$31))*(IF($B$3=0, 0, $B$3*$B50/SUM(IF(ISBLANK(E$5:E$31), B$33:B$59, 0))) + IF($C$3=0, 0, $C$3*$C50/SUM(IF(ISBLANK(E$5:E$31), C$33:C$59, 0))) + IF($D$3=0, 0, $D$3*$D50/SUM(IF(ISBLANK(E$5:E$31), D$33:D$59, 0))) + IF(1-SUM($B$3:$D$3)&lt;=0, 0, ((1-SUM($B$3:$D$3))*$Z50/SUM(IF(ISBLANK(E$5:E$31), Z$33:Z$59, 0)))))), E22)</f>
        <v>1000</v>
      </c>
      <c r="F50" s="14">
        <f t="shared" ref="F50:K50" si="57">IF(ISBLANK(F22),F$3,F22)</f>
        <v>0.75</v>
      </c>
      <c r="G50" s="14">
        <f t="shared" si="57"/>
        <v>0.1</v>
      </c>
      <c r="H50" s="14">
        <f t="shared" si="57"/>
        <v>0</v>
      </c>
      <c r="I50" s="14">
        <f t="shared" si="57"/>
        <v>0</v>
      </c>
      <c r="J50" s="14">
        <f t="shared" si="57"/>
        <v>0.1</v>
      </c>
      <c r="K50" s="14">
        <f t="shared" si="57"/>
        <v>0.05</v>
      </c>
      <c r="L50" s="4">
        <f t="shared" si="6"/>
        <v>1.1324537172725277</v>
      </c>
      <c r="M50" s="3">
        <f t="shared" ref="M50:R50" si="58">IF(ISBLANK(M22), IF(ISBLANK($L22), MAX(0, (M$3-SUM(M$5:M$31))*(IF($B$3=0, 0, $B$3*$B50/SUM($B$33:$B$59)) + IF($C$3=0, 0, $C$3*$C50/SUM($C$33:$C$59)) + IF($D$3=0, 0, $D$3*$D50/SUM($D$33:$D$59)) + (1-SUM($B$3:$D$3))*IF(SUM(AA$33:AA$59)=0, $Z50/SUM($Z$33:$Z$59), AA50/SUM(AA$33:AA$59)))), $L22*(M$3/$L$3)), M22)</f>
        <v>0.98824187763942495</v>
      </c>
      <c r="N50" s="3">
        <f t="shared" si="58"/>
        <v>9.6211519862044861E-2</v>
      </c>
      <c r="O50" s="3">
        <f t="shared" si="58"/>
        <v>0</v>
      </c>
      <c r="P50" s="3">
        <f t="shared" si="58"/>
        <v>0</v>
      </c>
      <c r="Q50" s="3">
        <f t="shared" si="58"/>
        <v>2.8235482218269277E-2</v>
      </c>
      <c r="R50" s="3">
        <f t="shared" si="58"/>
        <v>1.9764837552788492E-2</v>
      </c>
      <c r="S50" s="4">
        <f t="shared" si="8"/>
        <v>13.522903493333333</v>
      </c>
      <c r="T50" s="3">
        <f>IF(ISBLANK(T22),AA50/INDEX(Constants!$B$2:$B$8, MATCH(T$2, Constants!$A$2:$A$8, 0)),T22)</f>
        <v>0</v>
      </c>
      <c r="U50" s="3">
        <f>IF(ISBLANK(U22),AB50/INDEX(Constants!$B$2:$B$8, MATCH(U$2, Constants!$A$2:$A$8, 0)),U22)</f>
        <v>13.522903493333333</v>
      </c>
      <c r="V50" s="3">
        <f>IF(ISBLANK(V22),AC50/INDEX(Constants!$B$2:$B$8, MATCH(V$2, Constants!$A$2:$A$8, 0)),V22)</f>
        <v>0</v>
      </c>
      <c r="W50" s="3">
        <f>IF(ISBLANK(W22),AD50/INDEX(Constants!$B$2:$B$8, MATCH(W$2, Constants!$A$2:$A$8, 0)),W22)</f>
        <v>0</v>
      </c>
      <c r="X50" s="3">
        <f>IF(ISBLANK(X22),AE50/INDEX(Constants!$B$2:$B$8, MATCH(X$2, Constants!$A$2:$A$8, 0)),X22)</f>
        <v>0</v>
      </c>
      <c r="Y50" s="132">
        <f>IF(ISBLANK(Y22),AF50/INDEX(Constants!$B$2:$B$8, MATCH(Y$2, Constants!$A$2:$A$8, 0)),Y22)</f>
        <v>0</v>
      </c>
      <c r="Z50" s="18">
        <f t="shared" si="9"/>
        <v>29716.284355240001</v>
      </c>
      <c r="AA50" s="1">
        <f t="shared" si="10"/>
        <v>0</v>
      </c>
      <c r="AB50" s="1">
        <f>IF(ISBLANK($AB22), INDEX('Cities &amp; Towns'!$G$4:$G$259, MATCH($A22, 'Cities &amp; Towns'!$A$4:$A$259, 0)), $AB22)</f>
        <v>20.28435524</v>
      </c>
      <c r="AC50" s="1">
        <f t="shared" ref="AC50:AF50" si="59">AC22</f>
        <v>0</v>
      </c>
      <c r="AD50" s="1">
        <f t="shared" si="59"/>
        <v>0</v>
      </c>
      <c r="AE50" s="1">
        <f t="shared" si="59"/>
        <v>0</v>
      </c>
      <c r="AF50" s="1">
        <f t="shared" si="59"/>
        <v>0</v>
      </c>
      <c r="AG50" s="5"/>
      <c r="AI50" s="3">
        <f>INDEX('Cities &amp; Towns'!$Y$4:$Y$259, MATCH($A50, 'Cities &amp; Towns'!$A$4:$A$259, 0))</f>
        <v>44.383418806606429</v>
      </c>
      <c r="AJ50" s="5"/>
      <c r="AL50" s="11" t="str">
        <f t="shared" si="4"/>
        <v/>
      </c>
    </row>
    <row r="51" spans="1:38" outlineLevel="1" x14ac:dyDescent="0.25">
      <c r="A51" s="220" t="s">
        <v>150</v>
      </c>
      <c r="B51" s="38">
        <f>IF(ISBLANK($B23), INDEX('Cities &amp; Towns'!$E$4:$E$259, MATCH($A51, 'Cities &amp; Towns'!$A$4:$A$259, 0)), $B23)</f>
        <v>1291</v>
      </c>
      <c r="C51" s="38">
        <f>IF(ISBLANK($C23), INDEX('Cities &amp; Towns'!$Q$4:$Q$259, MATCH($A51, 'Cities &amp; Towns'!$A$4:$A$259, 0)), $C23)</f>
        <v>1171.8908999999999</v>
      </c>
      <c r="D51" s="38">
        <f xml:space="preserve"> IF(ISBLANK($D23), IF(INDEX('Cities &amp; Towns'!$Z$4:$Z$259, MATCH($A51, 'Cities &amp; Towns'!$A$4:$A$259, 0)) = 0, "", INDEX('Cities &amp; Towns'!$Z$4:$Z$259, MATCH($A51, 'Cities &amp; Towns'!$A$4:$A$259, 0))), $D23)</f>
        <v>8747.5</v>
      </c>
      <c r="E51" s="177" cm="1">
        <f t="array" ref="E51">IF(ISBLANK(E23), MAX(0, ($E$3-SUM($E$5:$E$31))*(IF($B$3=0, 0, $B$3*$B51/SUM(IF(ISBLANK(E$5:E$31), B$33:B$59, 0))) + IF($C$3=0, 0, $C$3*$C51/SUM(IF(ISBLANK(E$5:E$31), C$33:C$59, 0))) + IF($D$3=0, 0, $D$3*$D51/SUM(IF(ISBLANK(E$5:E$31), D$33:D$59, 0))) + IF(1-SUM($B$3:$D$3)&lt;=0, 0, ((1-SUM($B$3:$D$3))*$Z51/SUM(IF(ISBLANK(E$5:E$31), Z$33:Z$59, 0)))))), E23)</f>
        <v>1043</v>
      </c>
      <c r="F51" s="40">
        <f t="shared" ref="F51:K51" si="60">IF(ISBLANK(F23),F$3,F23)</f>
        <v>0.75</v>
      </c>
      <c r="G51" s="40">
        <f t="shared" si="60"/>
        <v>0.1</v>
      </c>
      <c r="H51" s="40">
        <f t="shared" si="60"/>
        <v>0</v>
      </c>
      <c r="I51" s="40">
        <f t="shared" si="60"/>
        <v>0</v>
      </c>
      <c r="J51" s="40">
        <f t="shared" si="60"/>
        <v>0.1</v>
      </c>
      <c r="K51" s="40">
        <f t="shared" si="60"/>
        <v>0.05</v>
      </c>
      <c r="L51" s="44">
        <f t="shared" si="6"/>
        <v>1.3826681080850949</v>
      </c>
      <c r="M51" s="41">
        <f t="shared" ref="M51:R51" si="61">IF(ISBLANK(M23), IF(ISBLANK($L23), MAX(0, (M$3-SUM(M$5:M$31))*(IF($B$3=0, 0, $B$3*$B51/SUM($B$33:$B$59)) + IF($C$3=0, 0, $C$3*$C51/SUM($C$33:$C$59)) + IF($D$3=0, 0, $D$3*$D51/SUM($D$33:$D$59)) + (1-SUM($B$3:$D$3))*IF(SUM(AA$33:AA$59)=0, $Z51/SUM($Z$33:$Z$59), AA51/SUM(AA$33:AA$59)))), $L23*(M$3/$L$3)), M23)</f>
        <v>1.2139504962246945</v>
      </c>
      <c r="N51" s="41">
        <f t="shared" si="61"/>
        <v>0.10975430204377228</v>
      </c>
      <c r="O51" s="41">
        <f t="shared" si="61"/>
        <v>0</v>
      </c>
      <c r="P51" s="41">
        <f t="shared" si="61"/>
        <v>0</v>
      </c>
      <c r="Q51" s="41">
        <f t="shared" si="61"/>
        <v>3.4684299892134118E-2</v>
      </c>
      <c r="R51" s="41">
        <f t="shared" si="61"/>
        <v>2.4279009924493885E-2</v>
      </c>
      <c r="S51" s="44">
        <f t="shared" si="8"/>
        <v>8.7097923033333338</v>
      </c>
      <c r="T51" s="41">
        <f>IF(ISBLANK(T23),AA51/INDEX(Constants!$B$2:$B$8, MATCH(T$2, Constants!$A$2:$A$8, 0)),T23)</f>
        <v>0</v>
      </c>
      <c r="U51" s="41">
        <f>IF(ISBLANK(U23),AB51/INDEX(Constants!$B$2:$B$8, MATCH(U$2, Constants!$A$2:$A$8, 0)),U23)</f>
        <v>8.7097923033333338</v>
      </c>
      <c r="V51" s="41">
        <f>IF(ISBLANK(V23),AC51/INDEX(Constants!$B$2:$B$8, MATCH(V$2, Constants!$A$2:$A$8, 0)),V23)</f>
        <v>0</v>
      </c>
      <c r="W51" s="41">
        <f>IF(ISBLANK(W23),AD51/INDEX(Constants!$B$2:$B$8, MATCH(W$2, Constants!$A$2:$A$8, 0)),W23)</f>
        <v>0</v>
      </c>
      <c r="X51" s="41">
        <f>IF(ISBLANK(X23),AE51/INDEX(Constants!$B$2:$B$8, MATCH(X$2, Constants!$A$2:$A$8, 0)),X23)</f>
        <v>0</v>
      </c>
      <c r="Y51" s="41">
        <f>IF(ISBLANK(Y23),AF51/INDEX(Constants!$B$2:$B$8, MATCH(Y$2, Constants!$A$2:$A$8, 0)),Y23)</f>
        <v>0</v>
      </c>
      <c r="Z51" s="39">
        <f t="shared" si="9"/>
        <v>27341.064688455001</v>
      </c>
      <c r="AA51" s="150">
        <f t="shared" si="10"/>
        <v>0</v>
      </c>
      <c r="AB51" s="150">
        <f>IF(ISBLANK($AB23), INDEX('Cities &amp; Towns'!$G$4:$G$259, MATCH($A23, 'Cities &amp; Towns'!$A$4:$A$259, 0)), $AB23)</f>
        <v>13.064688455000001</v>
      </c>
      <c r="AC51" s="150">
        <f t="shared" ref="AC51:AF51" si="62">AC23</f>
        <v>0</v>
      </c>
      <c r="AD51" s="150">
        <f t="shared" si="62"/>
        <v>0</v>
      </c>
      <c r="AE51" s="150">
        <f t="shared" si="62"/>
        <v>0</v>
      </c>
      <c r="AF51" s="150">
        <f t="shared" si="62"/>
        <v>0</v>
      </c>
      <c r="AG51" s="43"/>
      <c r="AH51" s="42"/>
      <c r="AI51" s="41">
        <f>INDEX('Cities &amp; Towns'!$Y$4:$Y$259, MATCH($A51, 'Cities &amp; Towns'!$A$4:$A$259, 0))</f>
        <v>0.97972266367650374</v>
      </c>
      <c r="AJ51" s="43"/>
      <c r="AK51" s="42"/>
      <c r="AL51" s="66">
        <f t="shared" si="4"/>
        <v>1</v>
      </c>
    </row>
    <row r="52" spans="1:38" outlineLevel="1" x14ac:dyDescent="0.25">
      <c r="A52" s="221" t="s">
        <v>151</v>
      </c>
      <c r="B52" s="1">
        <f>IF(ISBLANK($B24), INDEX('Cities &amp; Towns'!$E$4:$E$259, MATCH($A52, 'Cities &amp; Towns'!$A$4:$A$259, 0)), $B24)</f>
        <v>2192</v>
      </c>
      <c r="C52" s="1">
        <f>IF(ISBLANK($C24), INDEX('Cities &amp; Towns'!$Q$4:$Q$259, MATCH($A52, 'Cities &amp; Towns'!$A$4:$A$259, 0)), $C24)</f>
        <v>143053.91855999999</v>
      </c>
      <c r="D52" s="1">
        <f xml:space="preserve"> IF(ISBLANK($D24), IF(INDEX('Cities &amp; Towns'!$Z$4:$Z$259, MATCH($A52, 'Cities &amp; Towns'!$A$4:$A$259, 0)) = 0, "", INDEX('Cities &amp; Towns'!$Z$4:$Z$259, MATCH($A52, 'Cities &amp; Towns'!$A$4:$A$259, 0))), $D24)</f>
        <v>19469.481</v>
      </c>
      <c r="E52" s="178" cm="1">
        <f t="array" ref="E52">IF(ISBLANK(E24), MAX(0, ($E$3-SUM($E$5:$E$31))*(IF($B$3=0, 0, $B$3*$B52/SUM(IF(ISBLANK(E$5:E$31), B$33:B$59, 0))) + IF($C$3=0, 0, $C$3*$C52/SUM(IF(ISBLANK(E$5:E$31), C$33:C$59, 0))) + IF($D$3=0, 0, $D$3*$D52/SUM(IF(ISBLANK(E$5:E$31), D$33:D$59, 0))) + IF(1-SUM($B$3:$D$3)&lt;=0, 0, ((1-SUM($B$3:$D$3))*$Z52/SUM(IF(ISBLANK(E$5:E$31), Z$33:Z$59, 0)))))), E24)</f>
        <v>1654</v>
      </c>
      <c r="F52" s="14">
        <f t="shared" ref="F52:K52" si="63">IF(ISBLANK(F24),F$3,F24)</f>
        <v>0.75</v>
      </c>
      <c r="G52" s="14">
        <f t="shared" si="63"/>
        <v>0.1</v>
      </c>
      <c r="H52" s="14">
        <f t="shared" si="63"/>
        <v>0</v>
      </c>
      <c r="I52" s="14">
        <f t="shared" si="63"/>
        <v>0</v>
      </c>
      <c r="J52" s="14">
        <f t="shared" si="63"/>
        <v>0.1</v>
      </c>
      <c r="K52" s="14">
        <f t="shared" si="63"/>
        <v>0.05</v>
      </c>
      <c r="L52" s="4">
        <f t="shared" si="6"/>
        <v>1.3628248829698919</v>
      </c>
      <c r="M52" s="3">
        <f t="shared" ref="M52:R52" si="64">IF(ISBLANK(M24), IF(ISBLANK($L24), MAX(0, (M$3-SUM(M$5:M$31))*(IF($B$3=0, 0, $B$3*$B52/SUM($B$33:$B$59)) + IF($C$3=0, 0, $C$3*$C52/SUM($C$33:$C$59)) + IF($D$3=0, 0, $D$3*$D52/SUM($D$33:$D$59)) + (1-SUM($B$3:$D$3))*IF(SUM(AA$33:AA$59)=0, $Z52/SUM($Z$33:$Z$59), AA52/SUM(AA$33:AA$59)))), $L24*(M$3/$L$3)), M24)</f>
        <v>1.1041536514951735</v>
      </c>
      <c r="N52" s="3">
        <f t="shared" si="64"/>
        <v>0.20504091125923832</v>
      </c>
      <c r="O52" s="3">
        <f t="shared" si="64"/>
        <v>0</v>
      </c>
      <c r="P52" s="3">
        <f t="shared" si="64"/>
        <v>0</v>
      </c>
      <c r="Q52" s="3">
        <f t="shared" si="64"/>
        <v>3.1547247185576374E-2</v>
      </c>
      <c r="R52" s="3">
        <f t="shared" si="64"/>
        <v>2.2083073029903463E-2</v>
      </c>
      <c r="S52" s="4">
        <f t="shared" si="8"/>
        <v>18.142613836666666</v>
      </c>
      <c r="T52" s="3">
        <f>IF(ISBLANK(T24),AA52/INDEX(Constants!$B$2:$B$8, MATCH(T$2, Constants!$A$2:$A$8, 0)),T24)</f>
        <v>0</v>
      </c>
      <c r="U52" s="3">
        <f>IF(ISBLANK(U24),AB52/INDEX(Constants!$B$2:$B$8, MATCH(U$2, Constants!$A$2:$A$8, 0)),U24)</f>
        <v>18.142613836666666</v>
      </c>
      <c r="V52" s="3">
        <f>IF(ISBLANK(V24),AC52/INDEX(Constants!$B$2:$B$8, MATCH(V$2, Constants!$A$2:$A$8, 0)),V24)</f>
        <v>0</v>
      </c>
      <c r="W52" s="3">
        <f>IF(ISBLANK(W24),AD52/INDEX(Constants!$B$2:$B$8, MATCH(W$2, Constants!$A$2:$A$8, 0)),W24)</f>
        <v>0</v>
      </c>
      <c r="X52" s="3">
        <f>IF(ISBLANK(X24),AE52/INDEX(Constants!$B$2:$B$8, MATCH(X$2, Constants!$A$2:$A$8, 0)),X24)</f>
        <v>0</v>
      </c>
      <c r="Y52" s="132">
        <f>IF(ISBLANK(Y24),AF52/INDEX(Constants!$B$2:$B$8, MATCH(Y$2, Constants!$A$2:$A$8, 0)),Y24)</f>
        <v>0</v>
      </c>
      <c r="Z52" s="18">
        <f t="shared" si="9"/>
        <v>12443.213920755001</v>
      </c>
      <c r="AA52" s="1">
        <f t="shared" si="10"/>
        <v>0</v>
      </c>
      <c r="AB52" s="1">
        <f>IF(ISBLANK($AB24), INDEX('Cities &amp; Towns'!$G$4:$G$259, MATCH($A24, 'Cities &amp; Towns'!$A$4:$A$259, 0)), $AB24)</f>
        <v>27.213920755</v>
      </c>
      <c r="AC52" s="1">
        <f t="shared" ref="AC52:AF52" si="65">AC24</f>
        <v>0</v>
      </c>
      <c r="AD52" s="1">
        <f t="shared" si="65"/>
        <v>0</v>
      </c>
      <c r="AE52" s="1">
        <f t="shared" si="65"/>
        <v>0</v>
      </c>
      <c r="AF52" s="1">
        <f t="shared" si="65"/>
        <v>0</v>
      </c>
      <c r="AG52" s="5"/>
      <c r="AI52" s="3">
        <f>INDEX('Cities &amp; Towns'!$Y$4:$Y$259, MATCH($A52, 'Cities &amp; Towns'!$A$4:$A$259, 0))</f>
        <v>9.6889648298935285</v>
      </c>
      <c r="AJ52" s="5"/>
      <c r="AL52" s="11" t="str">
        <f t="shared" si="4"/>
        <v/>
      </c>
    </row>
    <row r="53" spans="1:38" outlineLevel="1" x14ac:dyDescent="0.25">
      <c r="A53" s="220" t="s">
        <v>152</v>
      </c>
      <c r="B53" s="38">
        <f>IF(ISBLANK($B25), INDEX('Cities &amp; Towns'!$E$4:$E$259, MATCH($A53, 'Cities &amp; Towns'!$A$4:$A$259, 0)), $B25)</f>
        <v>869</v>
      </c>
      <c r="C53" s="38">
        <f>IF(ISBLANK($C25), INDEX('Cities &amp; Towns'!$Q$4:$Q$259, MATCH($A53, 'Cities &amp; Towns'!$A$4:$A$259, 0)), $C25)</f>
        <v>146.20878000000002</v>
      </c>
      <c r="D53" s="38">
        <f xml:space="preserve"> IF(ISBLANK($D25), IF(INDEX('Cities &amp; Towns'!$Z$4:$Z$259, MATCH($A53, 'Cities &amp; Towns'!$A$4:$A$259, 0)) = 0, "", INDEX('Cities &amp; Towns'!$Z$4:$Z$259, MATCH($A53, 'Cities &amp; Towns'!$A$4:$A$259, 0))), $D25)</f>
        <v>5578.1559999999999</v>
      </c>
      <c r="E53" s="177" cm="1">
        <f t="array" ref="E53">IF(ISBLANK(E25), MAX(0, ($E$3-SUM($E$5:$E$31))*(IF($B$3=0, 0, $B$3*$B53/SUM(IF(ISBLANK(E$5:E$31), B$33:B$59, 0))) + IF($C$3=0, 0, $C$3*$C53/SUM(IF(ISBLANK(E$5:E$31), C$33:C$59, 0))) + IF($D$3=0, 0, $D$3*$D53/SUM(IF(ISBLANK(E$5:E$31), D$33:D$59, 0))) + IF(1-SUM($B$3:$D$3)&lt;=0, 0, ((1-SUM($B$3:$D$3))*$Z53/SUM(IF(ISBLANK(E$5:E$31), Z$33:Z$59, 0)))))), E25)</f>
        <v>1864</v>
      </c>
      <c r="F53" s="40">
        <f t="shared" ref="F53:K53" si="66">IF(ISBLANK(F25),F$3,F25)</f>
        <v>0.75</v>
      </c>
      <c r="G53" s="40">
        <f t="shared" si="66"/>
        <v>0.1</v>
      </c>
      <c r="H53" s="40">
        <f t="shared" si="66"/>
        <v>0</v>
      </c>
      <c r="I53" s="40">
        <f t="shared" si="66"/>
        <v>0</v>
      </c>
      <c r="J53" s="40">
        <f t="shared" si="66"/>
        <v>0.1</v>
      </c>
      <c r="K53" s="40">
        <f t="shared" si="66"/>
        <v>0.05</v>
      </c>
      <c r="L53" s="44">
        <f t="shared" si="6"/>
        <v>0.93913603630980702</v>
      </c>
      <c r="M53" s="41">
        <f t="shared" ref="M53:R53" si="67">IF(ISBLANK(M25), IF(ISBLANK($L25), MAX(0, (M$3-SUM(M$5:M$31))*(IF($B$3=0, 0, $B$3*$B53/SUM($B$33:$B$59)) + IF($C$3=0, 0, $C$3*$C53/SUM($C$33:$C$59)) + IF($D$3=0, 0, $D$3*$D53/SUM($D$33:$D$59)) + (1-SUM($B$3:$D$3))*IF(SUM(AA$33:AA$59)=0, $Z53/SUM($Z$33:$Z$59), AA53/SUM(AA$33:AA$59)))), $L25*(M$3/$L$3)), M25)</f>
        <v>0.82717338317489142</v>
      </c>
      <c r="N53" s="41">
        <f t="shared" si="67"/>
        <v>7.178566023784945E-2</v>
      </c>
      <c r="O53" s="41">
        <f t="shared" si="67"/>
        <v>0</v>
      </c>
      <c r="P53" s="41">
        <f t="shared" si="67"/>
        <v>0</v>
      </c>
      <c r="Q53" s="41">
        <f t="shared" si="67"/>
        <v>2.363352523356832E-2</v>
      </c>
      <c r="R53" s="41">
        <f t="shared" si="67"/>
        <v>1.6543467663497825E-2</v>
      </c>
      <c r="S53" s="44">
        <f t="shared" si="8"/>
        <v>5.4872136300000003</v>
      </c>
      <c r="T53" s="41">
        <f>IF(ISBLANK(T25),AA53/INDEX(Constants!$B$2:$B$8, MATCH(T$2, Constants!$A$2:$A$8, 0)),T25)</f>
        <v>0</v>
      </c>
      <c r="U53" s="41">
        <f>IF(ISBLANK(U25),AB53/INDEX(Constants!$B$2:$B$8, MATCH(U$2, Constants!$A$2:$A$8, 0)),U25)</f>
        <v>5.4872136300000003</v>
      </c>
      <c r="V53" s="41">
        <f>IF(ISBLANK(V25),AC53/INDEX(Constants!$B$2:$B$8, MATCH(V$2, Constants!$A$2:$A$8, 0)),V25)</f>
        <v>0</v>
      </c>
      <c r="W53" s="41">
        <f>IF(ISBLANK(W25),AD53/INDEX(Constants!$B$2:$B$8, MATCH(W$2, Constants!$A$2:$A$8, 0)),W25)</f>
        <v>0</v>
      </c>
      <c r="X53" s="41">
        <f>IF(ISBLANK(X25),AE53/INDEX(Constants!$B$2:$B$8, MATCH(X$2, Constants!$A$2:$A$8, 0)),X25)</f>
        <v>0</v>
      </c>
      <c r="Y53" s="41">
        <f>IF(ISBLANK(Y25),AF53/INDEX(Constants!$B$2:$B$8, MATCH(Y$2, Constants!$A$2:$A$8, 0)),Y25)</f>
        <v>0</v>
      </c>
      <c r="Z53" s="39">
        <f t="shared" si="9"/>
        <v>18760.230820444998</v>
      </c>
      <c r="AA53" s="150">
        <f t="shared" si="10"/>
        <v>0</v>
      </c>
      <c r="AB53" s="150">
        <f>IF(ISBLANK($AB25), INDEX('Cities &amp; Towns'!$G$4:$G$259, MATCH($A25, 'Cities &amp; Towns'!$A$4:$A$259, 0)), $AB25)</f>
        <v>8.2308204450000009</v>
      </c>
      <c r="AC53" s="150">
        <f t="shared" ref="AC53:AF53" si="68">AC25</f>
        <v>0</v>
      </c>
      <c r="AD53" s="150">
        <f t="shared" si="68"/>
        <v>0</v>
      </c>
      <c r="AE53" s="150">
        <f t="shared" si="68"/>
        <v>0</v>
      </c>
      <c r="AF53" s="150">
        <f t="shared" si="68"/>
        <v>0</v>
      </c>
      <c r="AG53" s="43"/>
      <c r="AH53" s="42"/>
      <c r="AI53" s="41">
        <f>INDEX('Cities &amp; Towns'!$Y$4:$Y$259, MATCH($A53, 'Cities &amp; Towns'!$A$4:$A$259, 0))</f>
        <v>0.6339194159044711</v>
      </c>
      <c r="AJ53" s="43"/>
      <c r="AK53" s="42"/>
      <c r="AL53" s="66">
        <f t="shared" si="4"/>
        <v>1</v>
      </c>
    </row>
    <row r="54" spans="1:38" outlineLevel="1" x14ac:dyDescent="0.25">
      <c r="A54" s="221" t="s">
        <v>153</v>
      </c>
      <c r="B54" s="1">
        <f>IF(ISBLANK($B26), INDEX('Cities &amp; Towns'!$E$4:$E$259, MATCH($A54, 'Cities &amp; Towns'!$A$4:$A$259, 0)), $B26)</f>
        <v>3016</v>
      </c>
      <c r="C54" s="1">
        <f>IF(ISBLANK($C26), INDEX('Cities &amp; Towns'!$Q$4:$Q$259, MATCH($A54, 'Cities &amp; Towns'!$A$4:$A$259, 0)), $C26)</f>
        <v>10906.344540000004</v>
      </c>
      <c r="D54" s="1">
        <f xml:space="preserve"> IF(ISBLANK($D26), IF(INDEX('Cities &amp; Towns'!$Z$4:$Z$259, MATCH($A54, 'Cities &amp; Towns'!$A$4:$A$259, 0)) = 0, "", INDEX('Cities &amp; Towns'!$Z$4:$Z$259, MATCH($A54, 'Cities &amp; Towns'!$A$4:$A$259, 0))), $D26)</f>
        <v>16607.027999999998</v>
      </c>
      <c r="E54" s="178" cm="1">
        <f t="array" ref="E54">IF(ISBLANK(E26), MAX(0, ($E$3-SUM($E$5:$E$31))*(IF($B$3=0, 0, $B$3*$B54/SUM(IF(ISBLANK(E$5:E$31), B$33:B$59, 0))) + IF($C$3=0, 0, $C$3*$C54/SUM(IF(ISBLANK(E$5:E$31), C$33:C$59, 0))) + IF($D$3=0, 0, $D$3*$D54/SUM(IF(ISBLANK(E$5:E$31), D$33:D$59, 0))) + IF(1-SUM($B$3:$D$3)&lt;=0, 0, ((1-SUM($B$3:$D$3))*$Z54/SUM(IF(ISBLANK(E$5:E$31), Z$33:Z$59, 0)))))), E26)</f>
        <v>3544</v>
      </c>
      <c r="F54" s="14">
        <f t="shared" ref="F54:K54" si="69">IF(ISBLANK(F26),F$3,F26)</f>
        <v>0.75</v>
      </c>
      <c r="G54" s="14">
        <f t="shared" si="69"/>
        <v>0.1</v>
      </c>
      <c r="H54" s="14">
        <f t="shared" si="69"/>
        <v>0</v>
      </c>
      <c r="I54" s="14">
        <f t="shared" si="69"/>
        <v>0</v>
      </c>
      <c r="J54" s="14">
        <f t="shared" si="69"/>
        <v>0.1</v>
      </c>
      <c r="K54" s="14">
        <f t="shared" si="69"/>
        <v>0.05</v>
      </c>
      <c r="L54" s="4">
        <f t="shared" si="6"/>
        <v>2.2477505328178236</v>
      </c>
      <c r="M54" s="3">
        <f t="shared" ref="M54:R54" si="70">IF(ISBLANK(M26), IF(ISBLANK($L26), MAX(0, (M$3-SUM(M$5:M$31))*(IF($B$3=0, 0, $B$3*$B54/SUM($B$33:$B$59)) + IF($C$3=0, 0, $C$3*$C54/SUM($C$33:$C$59)) + IF($D$3=0, 0, $D$3*$D54/SUM($D$33:$D$59)) + (1-SUM($B$3:$D$3))*IF(SUM(AA$33:AA$59)=0, $Z54/SUM($Z$33:$Z$59), AA54/SUM(AA$33:AA$59)))), $L26*(M$3/$L$3)), M26)</f>
        <v>1.8690880812020676</v>
      </c>
      <c r="N54" s="3">
        <f t="shared" si="70"/>
        <v>0.28787817338594113</v>
      </c>
      <c r="O54" s="3">
        <f t="shared" si="70"/>
        <v>0</v>
      </c>
      <c r="P54" s="3">
        <f t="shared" si="70"/>
        <v>0</v>
      </c>
      <c r="Q54" s="3">
        <f t="shared" si="70"/>
        <v>5.3402516605773345E-2</v>
      </c>
      <c r="R54" s="3">
        <f t="shared" si="70"/>
        <v>3.7381761624041346E-2</v>
      </c>
      <c r="S54" s="4">
        <f t="shared" si="8"/>
        <v>25.99643442</v>
      </c>
      <c r="T54" s="3">
        <f>IF(ISBLANK(T26),AA54/INDEX(Constants!$B$2:$B$8, MATCH(T$2, Constants!$A$2:$A$8, 0)),T26)</f>
        <v>0</v>
      </c>
      <c r="U54" s="3">
        <f>IF(ISBLANK(U26),AB54/INDEX(Constants!$B$2:$B$8, MATCH(U$2, Constants!$A$2:$A$8, 0)),U26)</f>
        <v>25.99643442</v>
      </c>
      <c r="V54" s="3">
        <f>IF(ISBLANK(V26),AC54/INDEX(Constants!$B$2:$B$8, MATCH(V$2, Constants!$A$2:$A$8, 0)),V26)</f>
        <v>0</v>
      </c>
      <c r="W54" s="3">
        <f>IF(ISBLANK(W26),AD54/INDEX(Constants!$B$2:$B$8, MATCH(W$2, Constants!$A$2:$A$8, 0)),W26)</f>
        <v>0</v>
      </c>
      <c r="X54" s="3">
        <f>IF(ISBLANK(X26),AE54/INDEX(Constants!$B$2:$B$8, MATCH(X$2, Constants!$A$2:$A$8, 0)),X26)</f>
        <v>0</v>
      </c>
      <c r="Y54" s="132">
        <f>IF(ISBLANK(Y26),AF54/INDEX(Constants!$B$2:$B$8, MATCH(Y$2, Constants!$A$2:$A$8, 0)),Y26)</f>
        <v>0</v>
      </c>
      <c r="Z54" s="18">
        <f t="shared" si="9"/>
        <v>29542.994651630001</v>
      </c>
      <c r="AA54" s="1">
        <f t="shared" si="10"/>
        <v>0</v>
      </c>
      <c r="AB54" s="1">
        <f>IF(ISBLANK($AB26), INDEX('Cities &amp; Towns'!$G$4:$G$259, MATCH($A26, 'Cities &amp; Towns'!$A$4:$A$259, 0)), $AB26)</f>
        <v>38.99465163</v>
      </c>
      <c r="AC54" s="1">
        <f t="shared" ref="AC54:AF54" si="71">AC26</f>
        <v>0</v>
      </c>
      <c r="AD54" s="1">
        <f t="shared" si="71"/>
        <v>0</v>
      </c>
      <c r="AE54" s="1">
        <f t="shared" si="71"/>
        <v>0</v>
      </c>
      <c r="AF54" s="1">
        <f t="shared" si="71"/>
        <v>0</v>
      </c>
      <c r="AG54" s="5"/>
      <c r="AI54" s="3">
        <f>INDEX('Cities &amp; Towns'!$Y$4:$Y$259, MATCH($A54, 'Cities &amp; Towns'!$A$4:$A$259, 0))</f>
        <v>24.80550123136684</v>
      </c>
      <c r="AJ54" s="5"/>
      <c r="AL54" s="11" t="str">
        <f t="shared" si="4"/>
        <v/>
      </c>
    </row>
    <row r="55" spans="1:38" outlineLevel="1" x14ac:dyDescent="0.25">
      <c r="A55" s="220" t="s">
        <v>193</v>
      </c>
      <c r="B55" s="38">
        <f>IF(ISBLANK($B27), INDEX('Cities &amp; Towns'!$E$4:$E$259, MATCH($A55, 'Cities &amp; Towns'!$A$4:$A$259, 0)), $B27)</f>
        <v>623</v>
      </c>
      <c r="C55" s="38">
        <f>IF(ISBLANK($C27), INDEX('Cities &amp; Towns'!$Q$4:$Q$259, MATCH($A55, 'Cities &amp; Towns'!$A$4:$A$259, 0)), $C27)</f>
        <v>553.44365999999991</v>
      </c>
      <c r="D55" s="38">
        <f xml:space="preserve"> IF(ISBLANK($D27), IF(INDEX('Cities &amp; Towns'!$Z$4:$Z$259, MATCH($A55, 'Cities &amp; Towns'!$A$4:$A$259, 0)) = 0, "", INDEX('Cities &amp; Towns'!$Z$4:$Z$259, MATCH($A55, 'Cities &amp; Towns'!$A$4:$A$259, 0))), $D27)</f>
        <v>5364.6149999999998</v>
      </c>
      <c r="E55" s="177" cm="1">
        <f t="array" ref="E55">IF(ISBLANK(E27), MAX(0, ($E$3-SUM($E$5:$E$31))*(IF($B$3=0, 0, $B$3*$B55/SUM(IF(ISBLANK(E$5:E$31), B$33:B$59, 0))) + IF($C$3=0, 0, $C$3*$C55/SUM(IF(ISBLANK(E$5:E$31), C$33:C$59, 0))) + IF($D$3=0, 0, $D$3*$D55/SUM(IF(ISBLANK(E$5:E$31), D$33:D$59, 0))) + IF(1-SUM($B$3:$D$3)&lt;=0, 0, ((1-SUM($B$3:$D$3))*$Z55/SUM(IF(ISBLANK(E$5:E$31), Z$33:Z$59, 0)))))), E27)</f>
        <v>1524</v>
      </c>
      <c r="F55" s="40">
        <f t="shared" ref="F55:K55" si="72">IF(ISBLANK(F27),F$3,F27)</f>
        <v>0.75</v>
      </c>
      <c r="G55" s="40">
        <f t="shared" si="72"/>
        <v>0.1</v>
      </c>
      <c r="H55" s="40">
        <f t="shared" si="72"/>
        <v>0</v>
      </c>
      <c r="I55" s="40">
        <f t="shared" si="72"/>
        <v>0</v>
      </c>
      <c r="J55" s="40">
        <f t="shared" si="72"/>
        <v>0.1</v>
      </c>
      <c r="K55" s="40">
        <f t="shared" si="72"/>
        <v>0.05</v>
      </c>
      <c r="L55" s="44">
        <f t="shared" si="6"/>
        <v>0.95576750939697463</v>
      </c>
      <c r="M55" s="41">
        <f t="shared" ref="M55:R55" si="73">IF(ISBLANK(M27), IF(ISBLANK($L27), MAX(0, (M$3-SUM(M$5:M$31))*(IF($B$3=0, 0, $B$3*$B55/SUM($B$33:$B$59)) + IF($C$3=0, 0, $C$3*$C55/SUM($C$33:$C$59)) + IF($D$3=0, 0, $D$3*$D55/SUM($D$33:$D$59)) + (1-SUM($B$3:$D$3))*IF(SUM(AA$33:AA$59)=0, $Z55/SUM($Z$33:$Z$59), AA55/SUM(AA$33:AA$59)))), $L27*(M$3/$L$3)), M27)</f>
        <v>0.84540402260778913</v>
      </c>
      <c r="N55" s="41">
        <f t="shared" si="73"/>
        <v>6.9301005691092821E-2</v>
      </c>
      <c r="O55" s="41">
        <f t="shared" si="73"/>
        <v>0</v>
      </c>
      <c r="P55" s="41">
        <f t="shared" si="73"/>
        <v>0</v>
      </c>
      <c r="Q55" s="41">
        <f t="shared" si="73"/>
        <v>2.4154400645936824E-2</v>
      </c>
      <c r="R55" s="41">
        <f t="shared" si="73"/>
        <v>1.6908080452155777E-2</v>
      </c>
      <c r="S55" s="44">
        <f t="shared" si="8"/>
        <v>7.1352392433333343</v>
      </c>
      <c r="T55" s="41">
        <f>IF(ISBLANK(T27),AA55/INDEX(Constants!$B$2:$B$8, MATCH(T$2, Constants!$A$2:$A$8, 0)),T27)</f>
        <v>0</v>
      </c>
      <c r="U55" s="41">
        <f>IF(ISBLANK(U27),AB55/INDEX(Constants!$B$2:$B$8, MATCH(U$2, Constants!$A$2:$A$8, 0)),U27)</f>
        <v>7.1352392433333343</v>
      </c>
      <c r="V55" s="41">
        <f>IF(ISBLANK(V27),AC55/INDEX(Constants!$B$2:$B$8, MATCH(V$2, Constants!$A$2:$A$8, 0)),V27)</f>
        <v>0</v>
      </c>
      <c r="W55" s="41">
        <f>IF(ISBLANK(W27),AD55/INDEX(Constants!$B$2:$B$8, MATCH(W$2, Constants!$A$2:$A$8, 0)),W27)</f>
        <v>0</v>
      </c>
      <c r="X55" s="41">
        <f>IF(ISBLANK(X27),AE55/INDEX(Constants!$B$2:$B$8, MATCH(X$2, Constants!$A$2:$A$8, 0)),X27)</f>
        <v>0</v>
      </c>
      <c r="Y55" s="41">
        <f>IF(ISBLANK(Y27),AF55/INDEX(Constants!$B$2:$B$8, MATCH(Y$2, Constants!$A$2:$A$8, 0)),Y27)</f>
        <v>0</v>
      </c>
      <c r="Z55" s="39">
        <f t="shared" si="9"/>
        <v>22410.702858864999</v>
      </c>
      <c r="AA55" s="150">
        <f t="shared" si="10"/>
        <v>0</v>
      </c>
      <c r="AB55" s="150">
        <f>IF(ISBLANK($AB27), INDEX('Cities &amp; Towns'!$G$4:$G$259, MATCH($A27, 'Cities &amp; Towns'!$A$4:$A$259, 0)), $AB27)</f>
        <v>10.702858865000001</v>
      </c>
      <c r="AC55" s="150">
        <f t="shared" ref="AC55:AF55" si="74">AC27</f>
        <v>0</v>
      </c>
      <c r="AD55" s="150">
        <f t="shared" si="74"/>
        <v>0</v>
      </c>
      <c r="AE55" s="150">
        <f t="shared" si="74"/>
        <v>0</v>
      </c>
      <c r="AF55" s="150">
        <f t="shared" si="74"/>
        <v>0</v>
      </c>
      <c r="AG55" s="43"/>
      <c r="AH55" s="42"/>
      <c r="AI55" s="41">
        <f>INDEX('Cities &amp; Towns'!$Y$4:$Y$259, MATCH($A55, 'Cities &amp; Towns'!$A$4:$A$259, 0))</f>
        <v>2.4551867073343359</v>
      </c>
      <c r="AJ55" s="43"/>
      <c r="AK55" s="42"/>
      <c r="AL55" s="66" t="str">
        <f t="shared" si="4"/>
        <v/>
      </c>
    </row>
    <row r="56" spans="1:38" outlineLevel="1" x14ac:dyDescent="0.25">
      <c r="A56" s="221" t="s">
        <v>154</v>
      </c>
      <c r="B56" s="1">
        <f>IF(ISBLANK($B28), INDEX('Cities &amp; Towns'!$E$4:$E$259, MATCH($A56, 'Cities &amp; Towns'!$A$4:$A$259, 0)), $B28)</f>
        <v>1344</v>
      </c>
      <c r="C56" s="1">
        <f>IF(ISBLANK($C28), INDEX('Cities &amp; Towns'!$Q$4:$Q$259, MATCH($A56, 'Cities &amp; Towns'!$A$4:$A$259, 0)), $C28)</f>
        <v>147503.22833700001</v>
      </c>
      <c r="D56" s="1">
        <f xml:space="preserve"> IF(ISBLANK($D28), IF(INDEX('Cities &amp; Towns'!$Z$4:$Z$259, MATCH($A56, 'Cities &amp; Towns'!$A$4:$A$259, 0)) = 0, "", INDEX('Cities &amp; Towns'!$Z$4:$Z$259, MATCH($A56, 'Cities &amp; Towns'!$A$4:$A$259, 0))), $D28)</f>
        <v>6824.7470000000003</v>
      </c>
      <c r="E56" s="178" cm="1">
        <f t="array" ref="E56">IF(ISBLANK(E28), MAX(0, ($E$3-SUM($E$5:$E$31))*(IF($B$3=0, 0, $B$3*$B56/SUM(IF(ISBLANK(E$5:E$31), B$33:B$59, 0))) + IF($C$3=0, 0, $C$3*$C56/SUM(IF(ISBLANK(E$5:E$31), C$33:C$59, 0))) + IF($D$3=0, 0, $D$3*$D56/SUM(IF(ISBLANK(E$5:E$31), D$33:D$59, 0))) + IF(1-SUM($B$3:$D$3)&lt;=0, 0, ((1-SUM($B$3:$D$3))*$Z56/SUM(IF(ISBLANK(E$5:E$31), Z$33:Z$59, 0)))))), E28)</f>
        <v>3330</v>
      </c>
      <c r="F56" s="14">
        <f t="shared" ref="F56:K56" si="75">IF(ISBLANK(F28),F$3,F28)</f>
        <v>0.75</v>
      </c>
      <c r="G56" s="14">
        <f t="shared" si="75"/>
        <v>0.1</v>
      </c>
      <c r="H56" s="14">
        <f t="shared" si="75"/>
        <v>0</v>
      </c>
      <c r="I56" s="14">
        <f t="shared" si="75"/>
        <v>0</v>
      </c>
      <c r="J56" s="14">
        <f t="shared" si="75"/>
        <v>0.1</v>
      </c>
      <c r="K56" s="14">
        <f t="shared" si="75"/>
        <v>0.05</v>
      </c>
      <c r="L56" s="4">
        <f t="shared" si="6"/>
        <v>1.3147660540159618</v>
      </c>
      <c r="M56" s="3">
        <f t="shared" ref="M56:R56" si="76">IF(ISBLANK(M28), IF(ISBLANK($L28), MAX(0, (M$3-SUM(M$5:M$31))*(IF($B$3=0, 0, $B$3*$B56/SUM($B$33:$B$59)) + IF($C$3=0, 0, $C$3*$C56/SUM($C$33:$C$59)) + IF($D$3=0, 0, $D$3*$D56/SUM($D$33:$D$59)) + (1-SUM($B$3:$D$3))*IF(SUM(AA$33:AA$59)=0, $Z56/SUM($Z$33:$Z$59), AA56/SUM(AA$33:AA$59)))), $L28*(M$3/$L$3)), M28)</f>
        <v>1.1313540627864442</v>
      </c>
      <c r="N56" s="3">
        <f t="shared" si="76"/>
        <v>0.1284605081798901</v>
      </c>
      <c r="O56" s="3">
        <f t="shared" si="76"/>
        <v>0</v>
      </c>
      <c r="P56" s="3">
        <f t="shared" si="76"/>
        <v>0</v>
      </c>
      <c r="Q56" s="3">
        <f t="shared" si="76"/>
        <v>3.2324401793898401E-2</v>
      </c>
      <c r="R56" s="3">
        <f t="shared" si="76"/>
        <v>2.2627081255728879E-2</v>
      </c>
      <c r="S56" s="4">
        <f t="shared" si="8"/>
        <v>11.616076576666666</v>
      </c>
      <c r="T56" s="3">
        <f>IF(ISBLANK(T28),AA56/INDEX(Constants!$B$2:$B$8, MATCH(T$2, Constants!$A$2:$A$8, 0)),T28)</f>
        <v>0</v>
      </c>
      <c r="U56" s="3">
        <f>IF(ISBLANK(U28),AB56/INDEX(Constants!$B$2:$B$8, MATCH(U$2, Constants!$A$2:$A$8, 0)),U28)</f>
        <v>11.616076576666666</v>
      </c>
      <c r="V56" s="3">
        <f>IF(ISBLANK(V28),AC56/INDEX(Constants!$B$2:$B$8, MATCH(V$2, Constants!$A$2:$A$8, 0)),V28)</f>
        <v>0</v>
      </c>
      <c r="W56" s="3">
        <f>IF(ISBLANK(W28),AD56/INDEX(Constants!$B$2:$B$8, MATCH(W$2, Constants!$A$2:$A$8, 0)),W28)</f>
        <v>0</v>
      </c>
      <c r="X56" s="3">
        <f>IF(ISBLANK(X28),AE56/INDEX(Constants!$B$2:$B$8, MATCH(X$2, Constants!$A$2:$A$8, 0)),X28)</f>
        <v>0</v>
      </c>
      <c r="Y56" s="132">
        <f>IF(ISBLANK(Y28),AF56/INDEX(Constants!$B$2:$B$8, MATCH(Y$2, Constants!$A$2:$A$8, 0)),Y28)</f>
        <v>0</v>
      </c>
      <c r="Z56" s="18">
        <f t="shared" si="9"/>
        <v>23761.424114865</v>
      </c>
      <c r="AA56" s="1">
        <f t="shared" si="10"/>
        <v>0</v>
      </c>
      <c r="AB56" s="1">
        <f>IF(ISBLANK($AB28), INDEX('Cities &amp; Towns'!$G$4:$G$259, MATCH($A28, 'Cities &amp; Towns'!$A$4:$A$259, 0)), $AB28)</f>
        <v>17.424114865</v>
      </c>
      <c r="AC56" s="1">
        <f t="shared" ref="AC56:AF56" si="77">AC28</f>
        <v>0</v>
      </c>
      <c r="AD56" s="1">
        <f t="shared" si="77"/>
        <v>0</v>
      </c>
      <c r="AE56" s="1">
        <f t="shared" si="77"/>
        <v>0</v>
      </c>
      <c r="AF56" s="1">
        <f t="shared" si="77"/>
        <v>0</v>
      </c>
      <c r="AG56" s="5"/>
      <c r="AI56" s="3">
        <f>INDEX('Cities &amp; Towns'!$Y$4:$Y$259, MATCH($A56, 'Cities &amp; Towns'!$A$4:$A$259, 0))</f>
        <v>3.1694493225792861</v>
      </c>
      <c r="AJ56" s="5"/>
      <c r="AL56" s="11" t="str">
        <f t="shared" si="4"/>
        <v/>
      </c>
    </row>
    <row r="57" spans="1:38" outlineLevel="1" x14ac:dyDescent="0.25">
      <c r="A57" s="220" t="s">
        <v>155</v>
      </c>
      <c r="B57" s="38">
        <f>IF(ISBLANK($B29), INDEX('Cities &amp; Towns'!$E$4:$E$259, MATCH($A57, 'Cities &amp; Towns'!$A$4:$A$259, 0)), $B29)</f>
        <v>2255</v>
      </c>
      <c r="C57" s="38">
        <f>IF(ISBLANK($C29), INDEX('Cities &amp; Towns'!$Q$4:$Q$259, MATCH($A57, 'Cities &amp; Towns'!$A$4:$A$259, 0)), $C29)</f>
        <v>1478.40768</v>
      </c>
      <c r="D57" s="38">
        <f xml:space="preserve"> IF(ISBLANK($D29), IF(INDEX('Cities &amp; Towns'!$Z$4:$Z$259, MATCH($A57, 'Cities &amp; Towns'!$A$4:$A$259, 0)) = 0, "", INDEX('Cities &amp; Towns'!$Z$4:$Z$259, MATCH($A57, 'Cities &amp; Towns'!$A$4:$A$259, 0))), $D29)</f>
        <v>29061.24</v>
      </c>
      <c r="E57" s="177" cm="1">
        <f t="array" ref="E57">IF(ISBLANK(E29), MAX(0, ($E$3-SUM($E$5:$E$31))*(IF($B$3=0, 0, $B$3*$B57/SUM(IF(ISBLANK(E$5:E$31), B$33:B$59, 0))) + IF($C$3=0, 0, $C$3*$C57/SUM(IF(ISBLANK(E$5:E$31), C$33:C$59, 0))) + IF($D$3=0, 0, $D$3*$D57/SUM(IF(ISBLANK(E$5:E$31), D$33:D$59, 0))) + IF(1-SUM($B$3:$D$3)&lt;=0, 0, ((1-SUM($B$3:$D$3))*$Z57/SUM(IF(ISBLANK(E$5:E$31), Z$33:Z$59, 0)))))), E29)</f>
        <v>4504</v>
      </c>
      <c r="F57" s="40">
        <f t="shared" ref="F57:K57" si="78">IF(ISBLANK(F29),F$3,F29)</f>
        <v>0.75</v>
      </c>
      <c r="G57" s="40">
        <f t="shared" si="78"/>
        <v>0.1</v>
      </c>
      <c r="H57" s="40">
        <f t="shared" si="78"/>
        <v>0</v>
      </c>
      <c r="I57" s="40">
        <f t="shared" si="78"/>
        <v>0</v>
      </c>
      <c r="J57" s="40">
        <f t="shared" si="78"/>
        <v>0.1</v>
      </c>
      <c r="K57" s="40">
        <f t="shared" si="78"/>
        <v>0.05</v>
      </c>
      <c r="L57" s="44">
        <f t="shared" si="6"/>
        <v>1.8099995764968388</v>
      </c>
      <c r="M57" s="41">
        <f t="shared" ref="M57:R57" si="79">IF(ISBLANK(M29), IF(ISBLANK($L29), MAX(0, (M$3-SUM(M$5:M$31))*(IF($B$3=0, 0, $B$3*$B57/SUM($B$33:$B$59)) + IF($C$3=0, 0, $C$3*$C57/SUM($C$33:$C$59)) + IF($D$3=0, 0, $D$3*$D57/SUM($D$33:$D$59)) + (1-SUM($B$3:$D$3))*IF(SUM(AA$33:AA$59)=0, $Z57/SUM($Z$33:$Z$59), AA57/SUM(AA$33:AA$59)))), $L29*(M$3/$L$3)), M29)</f>
        <v>1.4866517441249771</v>
      </c>
      <c r="N57" s="41">
        <f t="shared" si="79"/>
        <v>0.25113903337150545</v>
      </c>
      <c r="O57" s="41">
        <f t="shared" si="79"/>
        <v>0</v>
      </c>
      <c r="P57" s="41">
        <f t="shared" si="79"/>
        <v>0</v>
      </c>
      <c r="Q57" s="41">
        <f t="shared" si="79"/>
        <v>4.2475764117856481E-2</v>
      </c>
      <c r="R57" s="41">
        <f t="shared" si="79"/>
        <v>2.9733034882499537E-2</v>
      </c>
      <c r="S57" s="44">
        <f t="shared" si="8"/>
        <v>25.880130333333337</v>
      </c>
      <c r="T57" s="41">
        <f>IF(ISBLANK(T29),AA57/INDEX(Constants!$B$2:$B$8, MATCH(T$2, Constants!$A$2:$A$8, 0)),T29)</f>
        <v>0</v>
      </c>
      <c r="U57" s="41">
        <f>IF(ISBLANK(U29),AB57/INDEX(Constants!$B$2:$B$8, MATCH(U$2, Constants!$A$2:$A$8, 0)),U29)</f>
        <v>25.880130333333337</v>
      </c>
      <c r="V57" s="41">
        <f>IF(ISBLANK(V29),AC57/INDEX(Constants!$B$2:$B$8, MATCH(V$2, Constants!$A$2:$A$8, 0)),V29)</f>
        <v>0</v>
      </c>
      <c r="W57" s="41">
        <f>IF(ISBLANK(W29),AD57/INDEX(Constants!$B$2:$B$8, MATCH(W$2, Constants!$A$2:$A$8, 0)),W29)</f>
        <v>0</v>
      </c>
      <c r="X57" s="41">
        <f>IF(ISBLANK(X29),AE57/INDEX(Constants!$B$2:$B$8, MATCH(X$2, Constants!$A$2:$A$8, 0)),X29)</f>
        <v>0</v>
      </c>
      <c r="Y57" s="41">
        <f>IF(ISBLANK(Y29),AF57/INDEX(Constants!$B$2:$B$8, MATCH(Y$2, Constants!$A$2:$A$8, 0)),Y29)</f>
        <v>0</v>
      </c>
      <c r="Z57" s="39">
        <f t="shared" si="9"/>
        <v>25254.8201955</v>
      </c>
      <c r="AA57" s="150">
        <f t="shared" si="10"/>
        <v>0</v>
      </c>
      <c r="AB57" s="150">
        <f>IF(ISBLANK($AB29), INDEX('Cities &amp; Towns'!$G$4:$G$259, MATCH($A29, 'Cities &amp; Towns'!$A$4:$A$259, 0)), $AB29)</f>
        <v>38.820195500000004</v>
      </c>
      <c r="AC57" s="150">
        <f t="shared" ref="AC57:AF57" si="80">AC29</f>
        <v>0</v>
      </c>
      <c r="AD57" s="150">
        <f t="shared" si="80"/>
        <v>0</v>
      </c>
      <c r="AE57" s="150">
        <f t="shared" si="80"/>
        <v>0</v>
      </c>
      <c r="AF57" s="150">
        <f t="shared" si="80"/>
        <v>0</v>
      </c>
      <c r="AG57" s="43"/>
      <c r="AH57" s="42"/>
      <c r="AI57" s="41">
        <f>INDEX('Cities &amp; Towns'!$Y$4:$Y$259, MATCH($A57, 'Cities &amp; Towns'!$A$4:$A$259, 0))</f>
        <v>20.806432983947253</v>
      </c>
      <c r="AJ57" s="43"/>
      <c r="AK57" s="42"/>
      <c r="AL57" s="66" t="str">
        <f t="shared" si="4"/>
        <v/>
      </c>
    </row>
    <row r="58" spans="1:38" outlineLevel="1" x14ac:dyDescent="0.25">
      <c r="A58" s="221" t="s">
        <v>156</v>
      </c>
      <c r="B58" s="1">
        <f>IF(ISBLANK($B30), INDEX('Cities &amp; Towns'!$E$4:$E$259, MATCH($A58, 'Cities &amp; Towns'!$A$4:$A$259, 0)), $B30)</f>
        <v>449</v>
      </c>
      <c r="C58" s="1">
        <f>IF(ISBLANK($C30), INDEX('Cities &amp; Towns'!$Q$4:$Q$259, MATCH($A58, 'Cities &amp; Towns'!$A$4:$A$259, 0)), $C30)</f>
        <v>103.74029999999999</v>
      </c>
      <c r="D58" s="1">
        <f xml:space="preserve"> IF(ISBLANK($D30), IF(INDEX('Cities &amp; Towns'!$Z$4:$Z$259, MATCH($A58, 'Cities &amp; Towns'!$A$4:$A$259, 0)) = 0, "", INDEX('Cities &amp; Towns'!$Z$4:$Z$259, MATCH($A58, 'Cities &amp; Towns'!$A$4:$A$259, 0))), $D30)</f>
        <v>2763.3040000000001</v>
      </c>
      <c r="E58" s="178" cm="1">
        <f t="array" ref="E58">IF(ISBLANK(E30), MAX(0, ($E$3-SUM($E$5:$E$31))*(IF($B$3=0, 0, $B$3*$B58/SUM(IF(ISBLANK(E$5:E$31), B$33:B$59, 0))) + IF($C$3=0, 0, $C$3*$C58/SUM(IF(ISBLANK(E$5:E$31), C$33:C$59, 0))) + IF($D$3=0, 0, $D$3*$D58/SUM(IF(ISBLANK(E$5:E$31), D$33:D$59, 0))) + IF(1-SUM($B$3:$D$3)&lt;=0, 0, ((1-SUM($B$3:$D$3))*$Z58/SUM(IF(ISBLANK(E$5:E$31), Z$33:Z$59, 0)))))), E30)</f>
        <v>695</v>
      </c>
      <c r="F58" s="14">
        <f t="shared" ref="F58:K58" si="81">IF(ISBLANK(F30),F$3,F30)</f>
        <v>0.75</v>
      </c>
      <c r="G58" s="14">
        <f t="shared" si="81"/>
        <v>0.1</v>
      </c>
      <c r="H58" s="14">
        <f t="shared" si="81"/>
        <v>0</v>
      </c>
      <c r="I58" s="14">
        <f t="shared" si="81"/>
        <v>0</v>
      </c>
      <c r="J58" s="14">
        <f t="shared" si="81"/>
        <v>0.1</v>
      </c>
      <c r="K58" s="14">
        <f t="shared" si="81"/>
        <v>0.05</v>
      </c>
      <c r="L58" s="4">
        <f t="shared" si="6"/>
        <v>0.69414011230609518</v>
      </c>
      <c r="M58" s="3">
        <f t="shared" ref="M58:R58" si="82">IF(ISBLANK(M30), IF(ISBLANK($L30), MAX(0, (M$3-SUM(M$5:M$31))*(IF($B$3=0, 0, $B$3*$B58/SUM($B$33:$B$59)) + IF($C$3=0, 0, $C$3*$C58/SUM($C$33:$C$59)) + IF($D$3=0, 0, $D$3*$D58/SUM($D$33:$D$59)) + (1-SUM($B$3:$D$3))*IF(SUM(AA$33:AA$59)=0, $Z58/SUM($Z$33:$Z$59), AA58/SUM(AA$33:AA$59)))), $L30*(M$3/$L$3)), M30)</f>
        <v>0.62498083123151527</v>
      </c>
      <c r="N58" s="3">
        <f t="shared" si="82"/>
        <v>3.8803069271906375E-2</v>
      </c>
      <c r="O58" s="3">
        <f t="shared" si="82"/>
        <v>0</v>
      </c>
      <c r="P58" s="3">
        <f t="shared" si="82"/>
        <v>0</v>
      </c>
      <c r="Q58" s="3">
        <f t="shared" si="82"/>
        <v>1.7856595178043288E-2</v>
      </c>
      <c r="R58" s="3">
        <f t="shared" si="82"/>
        <v>1.2499616624630302E-2</v>
      </c>
      <c r="S58" s="4">
        <f t="shared" si="8"/>
        <v>3.1425166533333333</v>
      </c>
      <c r="T58" s="3">
        <f>IF(ISBLANK(T30),AA58/INDEX(Constants!$B$2:$B$8, MATCH(T$2, Constants!$A$2:$A$8, 0)),T30)</f>
        <v>0</v>
      </c>
      <c r="U58" s="3">
        <f>IF(ISBLANK(U30),AB58/INDEX(Constants!$B$2:$B$8, MATCH(U$2, Constants!$A$2:$A$8, 0)),U30)</f>
        <v>3.1425166533333333</v>
      </c>
      <c r="V58" s="3">
        <f>IF(ISBLANK(V30),AC58/INDEX(Constants!$B$2:$B$8, MATCH(V$2, Constants!$A$2:$A$8, 0)),V30)</f>
        <v>0</v>
      </c>
      <c r="W58" s="3">
        <f>IF(ISBLANK(W30),AD58/INDEX(Constants!$B$2:$B$8, MATCH(W$2, Constants!$A$2:$A$8, 0)),W30)</f>
        <v>0</v>
      </c>
      <c r="X58" s="3">
        <f>IF(ISBLANK(X30),AE58/INDEX(Constants!$B$2:$B$8, MATCH(X$2, Constants!$A$2:$A$8, 0)),X30)</f>
        <v>0</v>
      </c>
      <c r="Y58" s="132">
        <f>IF(ISBLANK(Y30),AF58/INDEX(Constants!$B$2:$B$8, MATCH(Y$2, Constants!$A$2:$A$8, 0)),Y30)</f>
        <v>0</v>
      </c>
      <c r="Z58" s="18">
        <f t="shared" si="9"/>
        <v>16708.713774979999</v>
      </c>
      <c r="AA58" s="1">
        <f t="shared" si="10"/>
        <v>0</v>
      </c>
      <c r="AB58" s="1">
        <f>IF(ISBLANK($AB30), INDEX('Cities &amp; Towns'!$G$4:$G$259, MATCH($A30, 'Cities &amp; Towns'!$A$4:$A$259, 0)), $AB30)</f>
        <v>4.7137749800000002</v>
      </c>
      <c r="AC58" s="1">
        <f t="shared" ref="AC58:AF58" si="83">AC30</f>
        <v>0</v>
      </c>
      <c r="AD58" s="1">
        <f t="shared" si="83"/>
        <v>0</v>
      </c>
      <c r="AE58" s="1">
        <f t="shared" si="83"/>
        <v>0</v>
      </c>
      <c r="AF58" s="1">
        <f t="shared" si="83"/>
        <v>0</v>
      </c>
      <c r="AG58" s="5"/>
      <c r="AI58" s="3">
        <f>INDEX('Cities &amp; Towns'!$Y$4:$Y$259, MATCH($A58, 'Cities &amp; Towns'!$A$4:$A$259, 0))</f>
        <v>3.4197846901661642</v>
      </c>
      <c r="AJ58" s="5"/>
      <c r="AL58" s="11" t="str">
        <f t="shared" si="4"/>
        <v/>
      </c>
    </row>
    <row r="59" spans="1:38" outlineLevel="1" x14ac:dyDescent="0.25">
      <c r="A59" s="220" t="s">
        <v>194</v>
      </c>
      <c r="B59" s="38">
        <f>IF(ISBLANK($B31), INDEX('Cities &amp; Towns'!$E$4:$E$259, MATCH($A59, 'Cities &amp; Towns'!$A$4:$A$259, 0)), $B31)</f>
        <v>1182</v>
      </c>
      <c r="C59" s="38">
        <f>IF(ISBLANK($C31), INDEX('Cities &amp; Towns'!$Q$4:$Q$259, MATCH($A59, 'Cities &amp; Towns'!$A$4:$A$259, 0)), $C31)</f>
        <v>6067.4606999999996</v>
      </c>
      <c r="D59" s="38">
        <f xml:space="preserve"> IF(ISBLANK($D31), IF(INDEX('Cities &amp; Towns'!$Z$4:$Z$259, MATCH($A59, 'Cities &amp; Towns'!$A$4:$A$259, 0)) = 0, "", INDEX('Cities &amp; Towns'!$Z$4:$Z$259, MATCH($A59, 'Cities &amp; Towns'!$A$4:$A$259, 0))), $D31)</f>
        <v>18974.894</v>
      </c>
      <c r="E59" s="177" cm="1">
        <f t="array" ref="E59">IF(ISBLANK(E31), MAX(0, ($E$3-SUM($E$5:$E$31))*(IF($B$3=0, 0, $B$3*$B59/SUM(IF(ISBLANK(E$5:E$31), B$33:B$59, 0))) + IF($C$3=0, 0, $C$3*$C59/SUM(IF(ISBLANK(E$5:E$31), C$33:C$59, 0))) + IF($D$3=0, 0, $D$3*$D59/SUM(IF(ISBLANK(E$5:E$31), D$33:D$59, 0))) + IF(1-SUM($B$3:$D$3)&lt;=0, 0, ((1-SUM($B$3:$D$3))*$Z59/SUM(IF(ISBLANK(E$5:E$31), Z$33:Z$59, 0)))))), E31)</f>
        <v>1499</v>
      </c>
      <c r="F59" s="40">
        <f t="shared" ref="F59:K59" si="84">IF(ISBLANK(F31),F$3,F31)</f>
        <v>0.75</v>
      </c>
      <c r="G59" s="40">
        <f t="shared" si="84"/>
        <v>0.1</v>
      </c>
      <c r="H59" s="40">
        <f t="shared" si="84"/>
        <v>0</v>
      </c>
      <c r="I59" s="40">
        <f t="shared" si="84"/>
        <v>0</v>
      </c>
      <c r="J59" s="40">
        <f t="shared" si="84"/>
        <v>0.1</v>
      </c>
      <c r="K59" s="40">
        <f t="shared" si="84"/>
        <v>0.05</v>
      </c>
      <c r="L59" s="44">
        <f t="shared" si="6"/>
        <v>1.4069781636183101</v>
      </c>
      <c r="M59" s="41">
        <f t="shared" ref="M59:R59" si="85">IF(ISBLANK(M31), IF(ISBLANK($L31), MAX(0, (M$3-SUM(M$5:M$31))*(IF($B$3=0, 0, $B$3*$B59/SUM($B$33:$B$59)) + IF($C$3=0, 0, $C$3*$C59/SUM($C$33:$C$59)) + IF($D$3=0, 0, $D$3*$D59/SUM($D$33:$D$59)) + (1-SUM($B$3:$D$3))*IF(SUM(AA$33:AA$59)=0, $Z59/SUM($Z$33:$Z$59), AA59/SUM(AA$33:AA$59)))), $L31*(M$3/$L$3)), M31)</f>
        <v>1.1930845045174081</v>
      </c>
      <c r="N59" s="41">
        <f t="shared" si="85"/>
        <v>0.15594384031005651</v>
      </c>
      <c r="O59" s="41">
        <f t="shared" si="85"/>
        <v>0</v>
      </c>
      <c r="P59" s="41">
        <f t="shared" si="85"/>
        <v>0</v>
      </c>
      <c r="Q59" s="41">
        <f t="shared" si="85"/>
        <v>3.4088128700497364E-2</v>
      </c>
      <c r="R59" s="41">
        <f t="shared" si="85"/>
        <v>2.3861690090348157E-2</v>
      </c>
      <c r="S59" s="44">
        <f t="shared" si="8"/>
        <v>17.927797223333332</v>
      </c>
      <c r="T59" s="41">
        <f>IF(ISBLANK(T31),AA59/INDEX(Constants!$B$2:$B$8, MATCH(T$2, Constants!$A$2:$A$8, 0)),T31)</f>
        <v>0</v>
      </c>
      <c r="U59" s="41">
        <f>IF(ISBLANK(U31),AB59/INDEX(Constants!$B$2:$B$8, MATCH(U$2, Constants!$A$2:$A$8, 0)),U31)</f>
        <v>17.927797223333332</v>
      </c>
      <c r="V59" s="41">
        <f>IF(ISBLANK(V31),AC59/INDEX(Constants!$B$2:$B$8, MATCH(V$2, Constants!$A$2:$A$8, 0)),V31)</f>
        <v>0</v>
      </c>
      <c r="W59" s="41">
        <f>IF(ISBLANK(W31),AD59/INDEX(Constants!$B$2:$B$8, MATCH(W$2, Constants!$A$2:$A$8, 0)),W31)</f>
        <v>0</v>
      </c>
      <c r="X59" s="41">
        <f>IF(ISBLANK(X31),AE59/INDEX(Constants!$B$2:$B$8, MATCH(X$2, Constants!$A$2:$A$8, 0)),X31)</f>
        <v>0</v>
      </c>
      <c r="Y59" s="41">
        <f>IF(ISBLANK(Y31),AF59/INDEX(Constants!$B$2:$B$8, MATCH(Y$2, Constants!$A$2:$A$8, 0)),Y31)</f>
        <v>0</v>
      </c>
      <c r="Z59" s="39">
        <f t="shared" si="9"/>
        <v>27930.891695834998</v>
      </c>
      <c r="AA59" s="150">
        <f t="shared" si="10"/>
        <v>0</v>
      </c>
      <c r="AB59" s="150">
        <f>IF(ISBLANK($AB31), INDEX('Cities &amp; Towns'!$G$4:$G$259, MATCH($A31, 'Cities &amp; Towns'!$A$4:$A$259, 0)), $AB31)</f>
        <v>26.891695835</v>
      </c>
      <c r="AC59" s="150">
        <f t="shared" ref="AC59:AF59" si="86">AC31</f>
        <v>0</v>
      </c>
      <c r="AD59" s="150">
        <f t="shared" si="86"/>
        <v>0</v>
      </c>
      <c r="AE59" s="150">
        <f t="shared" si="86"/>
        <v>0</v>
      </c>
      <c r="AF59" s="150">
        <f t="shared" si="86"/>
        <v>0</v>
      </c>
      <c r="AG59" s="43"/>
      <c r="AH59" s="42"/>
      <c r="AI59" s="41">
        <f>INDEX('Cities &amp; Towns'!$Y$4:$Y$259, MATCH($A59, 'Cities &amp; Towns'!$A$4:$A$259, 0))</f>
        <v>66.710565340832318</v>
      </c>
      <c r="AJ59" s="43"/>
      <c r="AK59" s="42"/>
      <c r="AL59" s="66" t="str">
        <f t="shared" si="4"/>
        <v/>
      </c>
    </row>
    <row r="60" spans="1:38" x14ac:dyDescent="0.25">
      <c r="A60" s="223" t="s">
        <v>855</v>
      </c>
      <c r="B60" s="53">
        <f>SUM(B$33:B$59)</f>
        <v>48538</v>
      </c>
      <c r="C60" s="53">
        <f>SUM(C$33:C$59)</f>
        <v>623818.60109699995</v>
      </c>
      <c r="D60" s="53">
        <f>SUM(D$33:D$59)</f>
        <v>474545.06599999999</v>
      </c>
      <c r="E60" s="137">
        <f>SUM(E$33:E$59)</f>
        <v>58479</v>
      </c>
      <c r="F60" s="138">
        <f t="shared" ref="F60:K60" si="87">SUMPRODUCT($E$33:$E$59, F$33:F$59)</f>
        <v>43859.25</v>
      </c>
      <c r="G60" s="138">
        <f t="shared" si="87"/>
        <v>5847.8999999999987</v>
      </c>
      <c r="H60" s="138">
        <f t="shared" si="87"/>
        <v>0</v>
      </c>
      <c r="I60" s="138">
        <f t="shared" si="87"/>
        <v>0</v>
      </c>
      <c r="J60" s="138">
        <f t="shared" si="87"/>
        <v>5847.8999999999987</v>
      </c>
      <c r="K60" s="139">
        <f t="shared" si="87"/>
        <v>2923.9499999999994</v>
      </c>
      <c r="L60" s="133">
        <f t="shared" ref="L60:AF60" si="88">SUM(L$33:L$59)</f>
        <v>39.10735586327894</v>
      </c>
      <c r="M60" s="134">
        <f t="shared" si="88"/>
        <v>32.90589336783389</v>
      </c>
      <c r="N60" s="134">
        <f t="shared" si="88"/>
        <v>4.6031762461502606</v>
      </c>
      <c r="O60" s="134">
        <f t="shared" si="88"/>
        <v>0</v>
      </c>
      <c r="P60" s="134">
        <f t="shared" si="88"/>
        <v>0</v>
      </c>
      <c r="Q60" s="134">
        <f t="shared" si="88"/>
        <v>0.94016838193811092</v>
      </c>
      <c r="R60" s="135">
        <f t="shared" si="88"/>
        <v>0.65811786735667765</v>
      </c>
      <c r="S60" s="133">
        <f t="shared" si="88"/>
        <v>413.16021894666682</v>
      </c>
      <c r="T60" s="134">
        <f t="shared" si="88"/>
        <v>0</v>
      </c>
      <c r="U60" s="134">
        <f t="shared" si="88"/>
        <v>413.16021894666682</v>
      </c>
      <c r="V60" s="134">
        <f t="shared" si="88"/>
        <v>0</v>
      </c>
      <c r="W60" s="134">
        <f t="shared" si="88"/>
        <v>0</v>
      </c>
      <c r="X60" s="134">
        <f t="shared" si="88"/>
        <v>0</v>
      </c>
      <c r="Y60" s="135">
        <f t="shared" si="88"/>
        <v>0</v>
      </c>
      <c r="Z60" s="151">
        <f t="shared" si="88"/>
        <v>592555.7403284203</v>
      </c>
      <c r="AA60" s="152">
        <f t="shared" si="88"/>
        <v>0</v>
      </c>
      <c r="AB60" s="152">
        <f t="shared" si="88"/>
        <v>619.74032841999997</v>
      </c>
      <c r="AC60" s="152">
        <f t="shared" si="88"/>
        <v>0</v>
      </c>
      <c r="AD60" s="152">
        <f t="shared" si="88"/>
        <v>0</v>
      </c>
      <c r="AE60" s="152">
        <f t="shared" si="88"/>
        <v>0</v>
      </c>
      <c r="AF60" s="153">
        <f t="shared" si="88"/>
        <v>0</v>
      </c>
      <c r="AG60" s="20"/>
      <c r="AH60" s="20"/>
      <c r="AI60" s="20"/>
      <c r="AJ60" s="20"/>
      <c r="AK60" s="20"/>
      <c r="AL60" s="20"/>
    </row>
    <row r="61" spans="1:38" x14ac:dyDescent="0.25">
      <c r="A61" s="224" t="s">
        <v>1570</v>
      </c>
    </row>
    <row r="62" spans="1:38" x14ac:dyDescent="0.25">
      <c r="L62" s="3"/>
      <c r="M62" s="3"/>
      <c r="N62" s="3"/>
    </row>
    <row r="63" spans="1:38" x14ac:dyDescent="0.25">
      <c r="R63" s="154"/>
    </row>
  </sheetData>
  <sheetProtection algorithmName="SHA-512" hashValue="tVGHnMRLULvxJ05/XUGl+e+YSFOdnW51YBiNikALB59waUlSCp6IoK3r3rq4Wm3BzgWVhhgqh2jOT9SXrKgKpg==" saltValue="Iqx6yypzPqQRrRWtt9ngKA==" spinCount="100000" sheet="1" autoFilter="0"/>
  <conditionalFormatting sqref="AH3 L3">
    <cfRule type="expression" dxfId="34" priority="5">
      <formula>IF($AH$3&lt;$L$3, TRUE, FALSE)</formula>
    </cfRule>
  </conditionalFormatting>
  <conditionalFormatting sqref="F3:K3 F33:K59">
    <cfRule type="expression" dxfId="33" priority="6">
      <formula>IF(SUM($F3:$K3)&lt;&gt;1, TRUE, FALSE)</formula>
    </cfRule>
  </conditionalFormatting>
  <conditionalFormatting sqref="F5:K31">
    <cfRule type="expression" dxfId="32" priority="7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AI33:AI59 L33:L59">
    <cfRule type="expression" dxfId="31" priority="8">
      <formula>IF($L33&gt;$AI33, TRUE, FALSE)</formula>
    </cfRule>
  </conditionalFormatting>
  <conditionalFormatting sqref="M5:R31">
    <cfRule type="expression" dxfId="30" priority="4">
      <formula>IF(COUNTBLANK($M5:$R5)&lt;5,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O33:R59 L33:M59">
    <cfRule type="expression" dxfId="29" priority="2">
      <formula>IF((L33-S33)&gt;=0.05, TRUE, FALSE)</formula>
    </cfRule>
  </conditionalFormatting>
  <conditionalFormatting sqref="S33:U59">
    <cfRule type="expression" dxfId="28" priority="9">
      <formula>IF((L33-S33)&gt;=0.05, TRUE, FALSE)</formula>
    </cfRule>
  </conditionalFormatting>
  <conditionalFormatting sqref="N33:N59">
    <cfRule type="expression" dxfId="27" priority="10">
      <formula>IF((N33-V33)&gt;=0.05, TRUE, FALSE)</formula>
    </cfRule>
  </conditionalFormatting>
  <conditionalFormatting sqref="V33:Y59">
    <cfRule type="expression" dxfId="26" priority="11">
      <formula>IF((N33-V33)&gt;=0.05, TRUE, FALSE)</formula>
    </cfRule>
  </conditionalFormatting>
  <conditionalFormatting sqref="E3 M3:R3 E5:E31 M5:R31">
    <cfRule type="expression" dxfId="25" priority="577">
      <formula>IF(OR(SUM(E$5:E$31)&gt;E$3, AND(COUNTBLANK(E$5:E$31)=0, ABS(SUM(E$5:E$31)-E$3)&gt;=1)), IF(ISBLANK(E3), FALSE, TRUE), FALSE)</formula>
    </cfRule>
  </conditionalFormatting>
  <conditionalFormatting sqref="D3 D5:D31">
    <cfRule type="expression" dxfId="24" priority="589">
      <formula>IF(AND($D$3&lt;&gt;0, ISBLANK($D$5:$D$31)), TRUE, FALSE)</formula>
    </cfRule>
  </conditionalFormatting>
  <conditionalFormatting sqref="L33:L59">
    <cfRule type="expression" dxfId="23" priority="592">
      <formula>IF(ABS(SUM($L$70:$L$121)-$L$3)&gt;=1, FALSE, FALSE)</formula>
    </cfRule>
  </conditionalFormatting>
  <conditionalFormatting sqref="L3">
    <cfRule type="expression" dxfId="22" priority="599">
      <formula>IF(ABS(SUM($L$33:$L$59)-$L$3)&gt;=1, FALSE, FALSE)</formula>
    </cfRule>
  </conditionalFormatting>
  <conditionalFormatting sqref="O3:R3 L3:M3">
    <cfRule type="expression" dxfId="21" priority="600">
      <formula>IF(L$3&gt;S$60, TRUE, FALSE)</formula>
    </cfRule>
  </conditionalFormatting>
  <conditionalFormatting sqref="S60:U60">
    <cfRule type="expression" dxfId="20" priority="602">
      <formula>IF(S$60&lt;L$3, TRUE, FALSE)</formula>
    </cfRule>
  </conditionalFormatting>
  <conditionalFormatting sqref="N3">
    <cfRule type="expression" dxfId="19" priority="603">
      <formula>IF(N$3&gt;V$60, TRUE, FALSE)</formula>
    </cfRule>
  </conditionalFormatting>
  <conditionalFormatting sqref="V60:Y60">
    <cfRule type="expression" dxfId="18" priority="604">
      <formula>IF(V$60&lt;N$3, TRUE, FALSE)</formula>
    </cfRule>
  </conditionalFormatting>
  <dataValidations disablePrompts="1" count="2">
    <dataValidation type="custom" allowBlank="1" showInputMessage="1" showErrorMessage="1" sqref="D3" xr:uid="{B1070466-1945-48E4-8AD1-B936AE79DD72}">
      <formula1>IF(OR(SUM($B$3:$D$3)&lt;0, SUM($B$3:$D$3)&gt;1), FALSE, TRUE)</formula1>
    </dataValidation>
    <dataValidation type="custom" allowBlank="1" showInputMessage="1" showErrorMessage="1" sqref="B3:C3" xr:uid="{37682B2B-61F7-4693-94D1-F9D464CF469A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4A92F9B4-D14D-4C4B-96D6-12B0693F3356}">
          <x14:formula1>
            <xm:f>RPCs!$A$2:$A$12</xm:f>
          </x14:formula1>
          <xm:sqref>B1</xm:sqref>
        </x14:dataValidation>
        <x14:dataValidation type="list" allowBlank="1" showInputMessage="1" showErrorMessage="1" xr:uid="{D75404FC-2C70-44BE-B3E5-EDF04E17711B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847511F7-7777-4E1B-9986-264BC8D5F535}">
          <x14:formula1>
            <xm:f>'VT Generation Targets'!$B$1:$D$1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C273-D397-4CFB-935F-34CD1BE3B1A1}">
  <sheetPr codeName="Sheet32"/>
  <dimension ref="A1:AL11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outlineLevelRow="1" outlineLevelCol="1" x14ac:dyDescent="0.25"/>
  <cols>
    <col min="1" max="1" width="18.5703125" bestFit="1" customWidth="1"/>
    <col min="2" max="4" width="18.5703125" customWidth="1"/>
    <col min="6" max="11" width="8.85546875" customWidth="1" outlineLevel="1"/>
    <col min="13" max="18" width="8.85546875" customWidth="1" outlineLevel="1"/>
    <col min="20" max="25" width="8.85546875" customWidth="1" outlineLevel="1"/>
    <col min="27" max="32" width="8.85546875" customWidth="1" outlineLevel="1"/>
    <col min="33" max="33" width="12" customWidth="1"/>
    <col min="34" max="35" width="12" customWidth="1" outlineLevel="1"/>
    <col min="36" max="36" width="12" customWidth="1"/>
    <col min="37" max="38" width="12" customWidth="1" outlineLevel="1"/>
  </cols>
  <sheetData>
    <row r="1" spans="1:38" ht="14.45" customHeight="1" x14ac:dyDescent="0.25">
      <c r="A1" s="103" t="s">
        <v>1082</v>
      </c>
      <c r="B1" s="101" t="s">
        <v>195</v>
      </c>
      <c r="C1" s="125">
        <f>INDEX(RPCs!$H$2:$H$12, MATCH($B$1, RPCs!$A$2:$A$12, 0))</f>
        <v>132356.29416000002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62469.78399294347</v>
      </c>
      <c r="E1" s="266" t="s">
        <v>954</v>
      </c>
      <c r="F1" s="267"/>
      <c r="G1" s="267"/>
      <c r="H1" s="267"/>
      <c r="I1" s="267"/>
      <c r="J1" s="267"/>
      <c r="K1" s="268" t="s">
        <v>1086</v>
      </c>
      <c r="L1" s="269" t="s">
        <v>957</v>
      </c>
      <c r="M1" s="269"/>
      <c r="N1" s="269"/>
      <c r="O1" s="269"/>
      <c r="P1" s="269"/>
      <c r="Q1" s="269"/>
      <c r="R1" s="270" t="s">
        <v>1084</v>
      </c>
      <c r="S1" s="269" t="s">
        <v>1044</v>
      </c>
      <c r="T1" s="269"/>
      <c r="U1" s="269"/>
      <c r="V1" s="269"/>
      <c r="W1" s="269"/>
      <c r="X1" s="269"/>
      <c r="Y1" s="270" t="s">
        <v>1085</v>
      </c>
      <c r="Z1" s="271" t="s">
        <v>854</v>
      </c>
      <c r="AA1" s="271"/>
      <c r="AB1" s="271"/>
      <c r="AC1" s="271"/>
      <c r="AD1" s="271"/>
      <c r="AE1" s="271"/>
      <c r="AF1" s="272" t="s">
        <v>1087</v>
      </c>
      <c r="AG1" s="273" t="s">
        <v>955</v>
      </c>
      <c r="AH1" s="269"/>
      <c r="AI1" s="274"/>
      <c r="AJ1" s="275" t="s">
        <v>848</v>
      </c>
      <c r="AK1" s="275"/>
      <c r="AL1" s="276"/>
    </row>
    <row r="2" spans="1:38" ht="45" x14ac:dyDescent="0.25">
      <c r="A2" s="102" t="s">
        <v>1080</v>
      </c>
      <c r="B2" s="277" t="str">
        <f>CONCATENATE("Land Multiplier: 
", TEXT(MAX(0, 1-SUM($B$3:$D$3)),"0.0%"))</f>
        <v>Land Multiplier: 
50.0%</v>
      </c>
      <c r="C2" s="278" t="s">
        <v>1529</v>
      </c>
      <c r="D2" s="278" t="s">
        <v>1528</v>
      </c>
      <c r="E2" s="279" t="s">
        <v>1042</v>
      </c>
      <c r="F2" s="280" t="s">
        <v>842</v>
      </c>
      <c r="G2" s="280" t="s">
        <v>1138</v>
      </c>
      <c r="H2" s="280" t="s">
        <v>947</v>
      </c>
      <c r="I2" s="280" t="s">
        <v>840</v>
      </c>
      <c r="J2" s="280" t="s">
        <v>839</v>
      </c>
      <c r="K2" s="280" t="s">
        <v>946</v>
      </c>
      <c r="L2" s="281" t="s">
        <v>1043</v>
      </c>
      <c r="M2" s="282" t="s">
        <v>842</v>
      </c>
      <c r="N2" s="282" t="s">
        <v>1138</v>
      </c>
      <c r="O2" s="282" t="s">
        <v>947</v>
      </c>
      <c r="P2" s="282" t="s">
        <v>840</v>
      </c>
      <c r="Q2" s="282" t="s">
        <v>839</v>
      </c>
      <c r="R2" s="282" t="s">
        <v>946</v>
      </c>
      <c r="S2" s="281" t="s">
        <v>1044</v>
      </c>
      <c r="T2" s="283" t="s">
        <v>842</v>
      </c>
      <c r="U2" s="283" t="s">
        <v>1138</v>
      </c>
      <c r="V2" s="283" t="s">
        <v>947</v>
      </c>
      <c r="W2" s="283" t="s">
        <v>840</v>
      </c>
      <c r="X2" s="283" t="s">
        <v>839</v>
      </c>
      <c r="Y2" s="283" t="s">
        <v>946</v>
      </c>
      <c r="Z2" s="284" t="s">
        <v>854</v>
      </c>
      <c r="AA2" s="285" t="s">
        <v>842</v>
      </c>
      <c r="AB2" s="285" t="s">
        <v>1138</v>
      </c>
      <c r="AC2" s="285" t="s">
        <v>947</v>
      </c>
      <c r="AD2" s="285" t="s">
        <v>840</v>
      </c>
      <c r="AE2" s="285" t="s">
        <v>839</v>
      </c>
      <c r="AF2" s="285" t="s">
        <v>946</v>
      </c>
      <c r="AG2" s="281" t="s">
        <v>956</v>
      </c>
      <c r="AH2" s="282" t="s">
        <v>846</v>
      </c>
      <c r="AI2" s="286" t="s">
        <v>847</v>
      </c>
      <c r="AJ2" s="287" t="s">
        <v>948</v>
      </c>
      <c r="AK2" s="287" t="s">
        <v>938</v>
      </c>
      <c r="AL2" s="288" t="s">
        <v>939</v>
      </c>
    </row>
    <row r="3" spans="1:38" x14ac:dyDescent="0.25">
      <c r="A3" s="218" t="s">
        <v>1530</v>
      </c>
      <c r="B3" s="309">
        <v>0.5</v>
      </c>
      <c r="C3" s="309">
        <v>0</v>
      </c>
      <c r="D3" s="309">
        <v>0</v>
      </c>
      <c r="E3" s="104"/>
      <c r="F3" s="105"/>
      <c r="G3" s="105"/>
      <c r="H3" s="105"/>
      <c r="I3" s="105"/>
      <c r="J3" s="105"/>
      <c r="K3" s="105"/>
      <c r="L3" s="289" t="e">
        <f>SUM($M3:$R3)</f>
        <v>#N/A</v>
      </c>
      <c r="M3" s="290" t="e">
        <f>F$110/INDEX(Constants!$D$2:$D$8, MATCH(M$2, Constants!$A$2:$A$8, 0))</f>
        <v>#N/A</v>
      </c>
      <c r="N3" s="290" t="e">
        <f>G$110/INDEX(Constants!$D$2:$D$8, MATCH(N$2, Constants!$A$2:$A$8, 0))</f>
        <v>#N/A</v>
      </c>
      <c r="O3" s="290" t="e">
        <f>H$110/INDEX(Constants!$D$2:$D$8, MATCH(O$2, Constants!$A$2:$A$8, 0))</f>
        <v>#N/A</v>
      </c>
      <c r="P3" s="290" t="e">
        <f>I$110/INDEX(Constants!$D$2:$D$8, MATCH(P$2, Constants!$A$2:$A$8, 0))</f>
        <v>#N/A</v>
      </c>
      <c r="Q3" s="290" t="e">
        <f>J$110/INDEX(Constants!$D$2:$D$8, MATCH(Q$2, Constants!$A$2:$A$8, 0))</f>
        <v>#N/A</v>
      </c>
      <c r="R3" s="290" t="e">
        <f>K$110/INDEX(Constants!$D$2:$D$8, MATCH(R$2, Constants!$A$2:$A$8, 0))</f>
        <v>#N/A</v>
      </c>
      <c r="S3" s="291">
        <f>SUM($T3:$Y3)</f>
        <v>0</v>
      </c>
      <c r="T3" s="290">
        <f>AA3/INDEX(Constants!$B$2:$B$8, MATCH(T$2, Constants!$A$2:$A$8, 0))</f>
        <v>0</v>
      </c>
      <c r="U3" s="290">
        <f>AB3/INDEX(Constants!$B$2:$B$8, MATCH(U$2, Constants!$A$2:$A$8, 0))</f>
        <v>0</v>
      </c>
      <c r="V3" s="290">
        <f>AC3/INDEX(Constants!$B$2:$B$8, MATCH(V$2, Constants!$A$2:$A$8, 0))</f>
        <v>0</v>
      </c>
      <c r="W3" s="290">
        <f>AD3/INDEX(Constants!$B$2:$B$8, MATCH(W$2, Constants!$A$2:$A$8, 0))</f>
        <v>0</v>
      </c>
      <c r="X3" s="290">
        <f>AE3/INDEX(Constants!$B$2:$B$8, MATCH(X$2, Constants!$A$2:$A$8, 0))</f>
        <v>0</v>
      </c>
      <c r="Y3" s="292">
        <f>AF3/INDEX(Constants!$B$2:$B$8, MATCH(Y$2, Constants!$A$2:$A$8, 0))</f>
        <v>0</v>
      </c>
      <c r="Z3" s="293" t="e">
        <f t="shared" ref="Z3:AF3" si="0">SUM(Z$5:Z$56)</f>
        <v>#N/A</v>
      </c>
      <c r="AA3" s="294">
        <f t="shared" si="0"/>
        <v>0</v>
      </c>
      <c r="AB3" s="295">
        <f t="shared" si="0"/>
        <v>0</v>
      </c>
      <c r="AC3" s="295">
        <f t="shared" si="0"/>
        <v>0</v>
      </c>
      <c r="AD3" s="295">
        <f t="shared" si="0"/>
        <v>0</v>
      </c>
      <c r="AE3" s="295">
        <f t="shared" si="0"/>
        <v>0</v>
      </c>
      <c r="AF3" s="296">
        <f t="shared" si="0"/>
        <v>0</v>
      </c>
      <c r="AG3" s="247" t="e">
        <f>MIN($AH3:$AI3)</f>
        <v>#N/A</v>
      </c>
      <c r="AH3" s="248">
        <f>INDEX(RPCs!$F$2:$F$12, MATCH($B$1, RPCs!$A$2:$A$12, 0))</f>
        <v>30.1</v>
      </c>
      <c r="AI3" s="248" t="e">
        <f>SUM($AI$58:$AI$71)</f>
        <v>#N/A</v>
      </c>
      <c r="AJ3" s="297" t="e">
        <f ca="1">SUM($AK3:$AL3)*1000000</f>
        <v>#N/A</v>
      </c>
      <c r="AK3" s="221" t="e">
        <f ca="1">IF($L$3&lt;$AH$3, 0, SUMIF(OFFSET(Transmission!$K$2, 0, MATCH($B$1, Transmission!$K$1:$U$1, 0)-1, 26, 1), "x", Transmission!$H$2:$H$27))</f>
        <v>#N/A</v>
      </c>
      <c r="AL3" s="252" t="e">
        <f>SUM($AL$58:$AL$71)</f>
        <v>#N/A</v>
      </c>
    </row>
    <row r="4" spans="1:38" x14ac:dyDescent="0.25">
      <c r="A4" s="219" t="s">
        <v>849</v>
      </c>
      <c r="B4" s="219" t="s">
        <v>850</v>
      </c>
      <c r="C4" s="298" t="s">
        <v>1532</v>
      </c>
      <c r="D4" s="299" t="s">
        <v>1531</v>
      </c>
      <c r="E4" s="300" t="s">
        <v>1091</v>
      </c>
      <c r="F4" s="301"/>
      <c r="G4" s="301"/>
      <c r="H4" s="301"/>
      <c r="I4" s="301"/>
      <c r="J4" s="301"/>
      <c r="K4" s="301"/>
      <c r="L4" s="300" t="s">
        <v>1091</v>
      </c>
      <c r="M4" s="301"/>
      <c r="N4" s="301"/>
      <c r="O4" s="301"/>
      <c r="P4" s="301"/>
      <c r="Q4" s="301"/>
      <c r="R4" s="301"/>
      <c r="S4" s="300" t="s">
        <v>1091</v>
      </c>
      <c r="T4" s="302"/>
      <c r="U4" s="302"/>
      <c r="V4" s="302"/>
      <c r="W4" s="302"/>
      <c r="X4" s="302"/>
      <c r="Y4" s="303"/>
      <c r="Z4" s="300" t="s">
        <v>1089</v>
      </c>
      <c r="AA4" s="300"/>
      <c r="AB4" s="302"/>
      <c r="AC4" s="301"/>
      <c r="AD4" s="301"/>
      <c r="AE4" s="301"/>
      <c r="AF4" s="304"/>
      <c r="AG4" s="305" t="s">
        <v>940</v>
      </c>
      <c r="AH4" s="306"/>
      <c r="AI4" s="306"/>
      <c r="AJ4" s="307"/>
      <c r="AK4" s="306"/>
      <c r="AL4" s="308"/>
    </row>
    <row r="5" spans="1:38" outlineLevel="1" x14ac:dyDescent="0.25">
      <c r="A5" s="37"/>
      <c r="B5" s="106"/>
      <c r="C5" s="106"/>
      <c r="D5" s="106"/>
      <c r="E5" s="174"/>
      <c r="F5" s="107"/>
      <c r="G5" s="107"/>
      <c r="H5" s="107"/>
      <c r="I5" s="107"/>
      <c r="J5" s="107"/>
      <c r="K5" s="107"/>
      <c r="L5" s="118"/>
      <c r="M5" s="119"/>
      <c r="N5" s="11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 t="e">
        <f>IF(SUM($AA5:$AF5)&lt;&gt;0, SUM($AA5:$AF5), 640*INDEX('Cities &amp; Towns'!$F$4:$F$259, MATCH($A5, 'Cities &amp; Towns'!$A$4:$A$259, 0)))</f>
        <v>#N/A</v>
      </c>
      <c r="AA5" s="213"/>
      <c r="AB5" s="213"/>
      <c r="AC5" s="213"/>
      <c r="AD5" s="213"/>
      <c r="AE5" s="213"/>
      <c r="AF5" s="214"/>
      <c r="AG5" s="110"/>
      <c r="AH5" s="111"/>
      <c r="AI5" s="122"/>
      <c r="AJ5" s="110"/>
      <c r="AK5" s="111"/>
      <c r="AL5" s="123"/>
    </row>
    <row r="6" spans="1:38" outlineLevel="1" x14ac:dyDescent="0.25">
      <c r="B6" s="112"/>
      <c r="C6" s="112"/>
      <c r="D6" s="112"/>
      <c r="E6" s="175"/>
      <c r="F6" s="120"/>
      <c r="G6" s="120"/>
      <c r="H6" s="120"/>
      <c r="I6" s="120"/>
      <c r="J6" s="120"/>
      <c r="K6" s="120"/>
      <c r="L6" s="114"/>
      <c r="M6" s="115"/>
      <c r="N6" s="115"/>
      <c r="O6" s="115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 t="e">
        <f>IF(SUM($AA6:$AF6)&lt;&gt;0, SUM($AA6:$AF6), 640*INDEX('Cities &amp; Towns'!$F$4:$F$259, MATCH($A6, 'Cities &amp; Towns'!$A$4:$A$259, 0)))</f>
        <v>#N/A</v>
      </c>
      <c r="AA6" s="215"/>
      <c r="AB6" s="215"/>
      <c r="AC6" s="215"/>
      <c r="AD6" s="215"/>
      <c r="AE6" s="215"/>
      <c r="AF6" s="216"/>
      <c r="AG6" s="116"/>
      <c r="AH6" s="117"/>
      <c r="AI6" s="124"/>
      <c r="AJ6" s="116"/>
      <c r="AK6" s="117"/>
      <c r="AL6" s="124"/>
    </row>
    <row r="7" spans="1:38" outlineLevel="1" x14ac:dyDescent="0.25">
      <c r="A7" s="37"/>
      <c r="B7" s="106"/>
      <c r="C7" s="106"/>
      <c r="D7" s="106"/>
      <c r="E7" s="174"/>
      <c r="F7" s="107"/>
      <c r="G7" s="107"/>
      <c r="H7" s="107"/>
      <c r="I7" s="107"/>
      <c r="J7" s="107"/>
      <c r="K7" s="107"/>
      <c r="L7" s="118"/>
      <c r="M7" s="119"/>
      <c r="N7" s="119"/>
      <c r="O7" s="109"/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 t="e">
        <f>IF(SUM($AA7:$AF7)&lt;&gt;0, SUM($AA7:$AF7), 640*INDEX('Cities &amp; Towns'!$F$4:$F$259, MATCH($A7, 'Cities &amp; Towns'!$A$4:$A$259, 0)))</f>
        <v>#N/A</v>
      </c>
      <c r="AA7" s="213"/>
      <c r="AB7" s="213"/>
      <c r="AC7" s="213"/>
      <c r="AD7" s="213"/>
      <c r="AE7" s="213"/>
      <c r="AF7" s="214"/>
      <c r="AG7" s="110"/>
      <c r="AH7" s="111"/>
      <c r="AI7" s="122"/>
      <c r="AJ7" s="110"/>
      <c r="AK7" s="111"/>
      <c r="AL7" s="123"/>
    </row>
    <row r="8" spans="1:38" outlineLevel="1" x14ac:dyDescent="0.25">
      <c r="B8" s="112"/>
      <c r="C8" s="112"/>
      <c r="D8" s="112"/>
      <c r="E8" s="175"/>
      <c r="F8" s="120"/>
      <c r="G8" s="120"/>
      <c r="H8" s="120"/>
      <c r="I8" s="120"/>
      <c r="J8" s="120"/>
      <c r="K8" s="120"/>
      <c r="L8" s="114"/>
      <c r="M8" s="115"/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 t="e">
        <f>IF(SUM($AA8:$AF8)&lt;&gt;0, SUM($AA8:$AF8), 640*INDEX('Cities &amp; Towns'!$F$4:$F$259, MATCH($A8, 'Cities &amp; Towns'!$A$4:$A$259, 0)))</f>
        <v>#N/A</v>
      </c>
      <c r="AA8" s="215"/>
      <c r="AB8" s="215"/>
      <c r="AC8" s="215"/>
      <c r="AD8" s="215"/>
      <c r="AE8" s="215"/>
      <c r="AF8" s="216"/>
      <c r="AG8" s="116"/>
      <c r="AH8" s="117"/>
      <c r="AI8" s="124"/>
      <c r="AJ8" s="116"/>
      <c r="AK8" s="117"/>
      <c r="AL8" s="124"/>
    </row>
    <row r="9" spans="1:38" outlineLevel="1" x14ac:dyDescent="0.25">
      <c r="A9" s="37"/>
      <c r="B9" s="106"/>
      <c r="C9" s="106"/>
      <c r="D9" s="106"/>
      <c r="E9" s="174"/>
      <c r="F9" s="107"/>
      <c r="G9" s="107"/>
      <c r="H9" s="107"/>
      <c r="I9" s="107"/>
      <c r="J9" s="107"/>
      <c r="K9" s="107"/>
      <c r="L9" s="118"/>
      <c r="M9" s="119"/>
      <c r="N9" s="11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 t="e">
        <f>IF(SUM($AA9:$AF9)&lt;&gt;0, SUM($AA9:$AF9), 640*INDEX('Cities &amp; Towns'!$F$4:$F$259, MATCH($A9, 'Cities &amp; Towns'!$A$4:$A$259, 0)))</f>
        <v>#N/A</v>
      </c>
      <c r="AA9" s="213"/>
      <c r="AB9" s="213"/>
      <c r="AC9" s="213"/>
      <c r="AD9" s="213"/>
      <c r="AE9" s="213"/>
      <c r="AF9" s="214"/>
      <c r="AG9" s="110"/>
      <c r="AH9" s="111"/>
      <c r="AI9" s="122"/>
      <c r="AJ9" s="110"/>
      <c r="AK9" s="111"/>
      <c r="AL9" s="123"/>
    </row>
    <row r="10" spans="1:38" outlineLevel="1" x14ac:dyDescent="0.25">
      <c r="B10" s="112"/>
      <c r="C10" s="112"/>
      <c r="D10" s="112"/>
      <c r="E10" s="175"/>
      <c r="F10" s="120"/>
      <c r="G10" s="120"/>
      <c r="H10" s="120"/>
      <c r="I10" s="120"/>
      <c r="J10" s="120"/>
      <c r="K10" s="120"/>
      <c r="L10" s="114"/>
      <c r="M10" s="115"/>
      <c r="N10" s="115"/>
      <c r="O10" s="115"/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 t="e">
        <f>IF(SUM($AA10:$AF10)&lt;&gt;0, SUM($AA10:$AF10), 640*INDEX('Cities &amp; Towns'!$F$4:$F$259, MATCH($A10, 'Cities &amp; Towns'!$A$4:$A$259, 0)))</f>
        <v>#N/A</v>
      </c>
      <c r="AA10" s="215"/>
      <c r="AB10" s="215"/>
      <c r="AC10" s="215"/>
      <c r="AD10" s="215"/>
      <c r="AE10" s="215"/>
      <c r="AF10" s="216"/>
      <c r="AG10" s="116"/>
      <c r="AH10" s="117"/>
      <c r="AI10" s="124"/>
      <c r="AJ10" s="116"/>
      <c r="AK10" s="117"/>
      <c r="AL10" s="124"/>
    </row>
    <row r="11" spans="1:38" outlineLevel="1" x14ac:dyDescent="0.25">
      <c r="A11" s="37"/>
      <c r="B11" s="106"/>
      <c r="C11" s="106"/>
      <c r="D11" s="106"/>
      <c r="E11" s="174"/>
      <c r="F11" s="107"/>
      <c r="G11" s="107"/>
      <c r="H11" s="107"/>
      <c r="I11" s="107"/>
      <c r="J11" s="107"/>
      <c r="K11" s="107"/>
      <c r="L11" s="118"/>
      <c r="M11" s="119"/>
      <c r="N11" s="119"/>
      <c r="O11" s="109"/>
      <c r="P11" s="109"/>
      <c r="Q11" s="109"/>
      <c r="R11" s="109"/>
      <c r="S11" s="110"/>
      <c r="T11" s="111"/>
      <c r="U11" s="111"/>
      <c r="V11" s="111"/>
      <c r="W11" s="111"/>
      <c r="X11" s="111"/>
      <c r="Y11" s="111"/>
      <c r="Z11" s="147" t="e">
        <f>IF(SUM($AA11:$AF11)&lt;&gt;0, SUM($AA11:$AF11), 640*INDEX('Cities &amp; Towns'!$F$4:$F$259, MATCH($A11, 'Cities &amp; Towns'!$A$4:$A$259, 0)))</f>
        <v>#N/A</v>
      </c>
      <c r="AA11" s="213"/>
      <c r="AB11" s="213"/>
      <c r="AC11" s="213"/>
      <c r="AD11" s="213"/>
      <c r="AE11" s="213"/>
      <c r="AF11" s="214"/>
      <c r="AG11" s="110"/>
      <c r="AH11" s="111"/>
      <c r="AI11" s="122"/>
      <c r="AJ11" s="110"/>
      <c r="AK11" s="111"/>
      <c r="AL11" s="123"/>
    </row>
    <row r="12" spans="1:38" outlineLevel="1" x14ac:dyDescent="0.25">
      <c r="B12" s="112"/>
      <c r="C12" s="112"/>
      <c r="D12" s="112"/>
      <c r="E12" s="175"/>
      <c r="F12" s="120"/>
      <c r="G12" s="120"/>
      <c r="H12" s="120"/>
      <c r="I12" s="120"/>
      <c r="J12" s="120"/>
      <c r="K12" s="120"/>
      <c r="L12" s="114"/>
      <c r="M12" s="115"/>
      <c r="N12" s="115"/>
      <c r="O12" s="115"/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 t="e">
        <f>IF(SUM($AA12:$AF12)&lt;&gt;0, SUM($AA12:$AF12), 640*INDEX('Cities &amp; Towns'!$F$4:$F$259, MATCH($A12, 'Cities &amp; Towns'!$A$4:$A$259, 0)))</f>
        <v>#N/A</v>
      </c>
      <c r="AA12" s="215"/>
      <c r="AB12" s="215"/>
      <c r="AC12" s="215"/>
      <c r="AD12" s="215"/>
      <c r="AE12" s="215"/>
      <c r="AF12" s="216"/>
      <c r="AG12" s="116"/>
      <c r="AH12" s="117"/>
      <c r="AI12" s="124"/>
      <c r="AJ12" s="116"/>
      <c r="AK12" s="117"/>
      <c r="AL12" s="124"/>
    </row>
    <row r="13" spans="1:38" outlineLevel="1" x14ac:dyDescent="0.25">
      <c r="A13" s="37"/>
      <c r="B13" s="106"/>
      <c r="C13" s="106"/>
      <c r="D13" s="106"/>
      <c r="E13" s="174"/>
      <c r="F13" s="107"/>
      <c r="G13" s="107"/>
      <c r="H13" s="107"/>
      <c r="I13" s="107"/>
      <c r="J13" s="107"/>
      <c r="K13" s="107"/>
      <c r="L13" s="118"/>
      <c r="M13" s="119"/>
      <c r="N13" s="119"/>
      <c r="O13" s="109"/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 t="e">
        <f>IF(SUM($AA13:$AF13)&lt;&gt;0, SUM($AA13:$AF13), 640*INDEX('Cities &amp; Towns'!$F$4:$F$259, MATCH($A13, 'Cities &amp; Towns'!$A$4:$A$259, 0)))</f>
        <v>#N/A</v>
      </c>
      <c r="AA13" s="213"/>
      <c r="AB13" s="213"/>
      <c r="AC13" s="213"/>
      <c r="AD13" s="213"/>
      <c r="AE13" s="213"/>
      <c r="AF13" s="214"/>
      <c r="AG13" s="110"/>
      <c r="AH13" s="111"/>
      <c r="AI13" s="122"/>
      <c r="AJ13" s="110"/>
      <c r="AK13" s="111"/>
      <c r="AL13" s="123"/>
    </row>
    <row r="14" spans="1:38" outlineLevel="1" x14ac:dyDescent="0.25">
      <c r="B14" s="112"/>
      <c r="C14" s="112"/>
      <c r="D14" s="112"/>
      <c r="E14" s="175"/>
      <c r="F14" s="120"/>
      <c r="G14" s="120"/>
      <c r="H14" s="120"/>
      <c r="I14" s="120"/>
      <c r="J14" s="120"/>
      <c r="K14" s="120"/>
      <c r="L14" s="114"/>
      <c r="M14" s="115"/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 t="e">
        <f>IF(SUM($AA14:$AF14)&lt;&gt;0, SUM($AA14:$AF14), 640*INDEX('Cities &amp; Towns'!$F$4:$F$259, MATCH($A14, 'Cities &amp; Towns'!$A$4:$A$259, 0)))</f>
        <v>#N/A</v>
      </c>
      <c r="AA14" s="215"/>
      <c r="AB14" s="215"/>
      <c r="AC14" s="215"/>
      <c r="AD14" s="215"/>
      <c r="AE14" s="215"/>
      <c r="AF14" s="216"/>
      <c r="AG14" s="116"/>
      <c r="AH14" s="117"/>
      <c r="AI14" s="124"/>
      <c r="AJ14" s="116"/>
      <c r="AK14" s="117"/>
      <c r="AL14" s="124"/>
    </row>
    <row r="15" spans="1:38" outlineLevel="1" x14ac:dyDescent="0.25">
      <c r="A15" s="37"/>
      <c r="B15" s="106"/>
      <c r="C15" s="106"/>
      <c r="D15" s="106"/>
      <c r="E15" s="174"/>
      <c r="F15" s="107"/>
      <c r="G15" s="107"/>
      <c r="H15" s="107"/>
      <c r="I15" s="107"/>
      <c r="J15" s="107"/>
      <c r="K15" s="107"/>
      <c r="L15" s="118"/>
      <c r="M15" s="119"/>
      <c r="N15" s="119"/>
      <c r="O15" s="109"/>
      <c r="P15" s="109"/>
      <c r="Q15" s="109"/>
      <c r="R15" s="109"/>
      <c r="S15" s="110"/>
      <c r="T15" s="111"/>
      <c r="U15" s="111"/>
      <c r="V15" s="111"/>
      <c r="W15" s="111"/>
      <c r="X15" s="111"/>
      <c r="Y15" s="111"/>
      <c r="Z15" s="147" t="e">
        <f>IF(SUM($AA15:$AF15)&lt;&gt;0, SUM($AA15:$AF15), 640*INDEX('Cities &amp; Towns'!$F$4:$F$259, MATCH($A15, 'Cities &amp; Towns'!$A$4:$A$259, 0)))</f>
        <v>#N/A</v>
      </c>
      <c r="AA15" s="213"/>
      <c r="AB15" s="213"/>
      <c r="AC15" s="213"/>
      <c r="AD15" s="213"/>
      <c r="AE15" s="213"/>
      <c r="AF15" s="214"/>
      <c r="AG15" s="110"/>
      <c r="AH15" s="111"/>
      <c r="AI15" s="122"/>
      <c r="AJ15" s="110"/>
      <c r="AK15" s="111"/>
      <c r="AL15" s="123"/>
    </row>
    <row r="16" spans="1:38" outlineLevel="1" x14ac:dyDescent="0.25">
      <c r="B16" s="112"/>
      <c r="C16" s="112"/>
      <c r="D16" s="112"/>
      <c r="E16" s="175"/>
      <c r="F16" s="120"/>
      <c r="G16" s="120"/>
      <c r="H16" s="120"/>
      <c r="I16" s="120"/>
      <c r="J16" s="120"/>
      <c r="K16" s="120"/>
      <c r="L16" s="114"/>
      <c r="M16" s="115"/>
      <c r="N16" s="115"/>
      <c r="O16" s="115"/>
      <c r="P16" s="115"/>
      <c r="Q16" s="115"/>
      <c r="R16" s="115"/>
      <c r="S16" s="116"/>
      <c r="T16" s="117"/>
      <c r="U16" s="117"/>
      <c r="V16" s="117"/>
      <c r="W16" s="117"/>
      <c r="X16" s="117"/>
      <c r="Y16" s="117"/>
      <c r="Z16" s="147" t="e">
        <f>IF(SUM($AA16:$AF16)&lt;&gt;0, SUM($AA16:$AF16), 640*INDEX('Cities &amp; Towns'!$F$4:$F$259, MATCH($A16, 'Cities &amp; Towns'!$A$4:$A$259, 0)))</f>
        <v>#N/A</v>
      </c>
      <c r="AA16" s="215"/>
      <c r="AB16" s="215"/>
      <c r="AC16" s="215"/>
      <c r="AD16" s="215"/>
      <c r="AE16" s="215"/>
      <c r="AF16" s="216"/>
      <c r="AG16" s="116"/>
      <c r="AH16" s="117"/>
      <c r="AI16" s="124"/>
      <c r="AJ16" s="116"/>
      <c r="AK16" s="117"/>
      <c r="AL16" s="124"/>
    </row>
    <row r="17" spans="1:38" outlineLevel="1" x14ac:dyDescent="0.25">
      <c r="A17" s="37"/>
      <c r="B17" s="106"/>
      <c r="C17" s="106"/>
      <c r="D17" s="106"/>
      <c r="E17" s="174"/>
      <c r="F17" s="107"/>
      <c r="G17" s="107"/>
      <c r="H17" s="107"/>
      <c r="I17" s="107"/>
      <c r="J17" s="107"/>
      <c r="K17" s="107"/>
      <c r="L17" s="118"/>
      <c r="M17" s="119"/>
      <c r="N17" s="119"/>
      <c r="O17" s="109"/>
      <c r="P17" s="109"/>
      <c r="Q17" s="109"/>
      <c r="R17" s="109"/>
      <c r="S17" s="110"/>
      <c r="T17" s="111"/>
      <c r="U17" s="111"/>
      <c r="V17" s="111"/>
      <c r="W17" s="111"/>
      <c r="X17" s="111"/>
      <c r="Y17" s="111"/>
      <c r="Z17" s="147" t="e">
        <f>IF(SUM($AA17:$AF17)&lt;&gt;0, SUM($AA17:$AF17), 640*INDEX('Cities &amp; Towns'!$F$4:$F$259, MATCH($A17, 'Cities &amp; Towns'!$A$4:$A$259, 0)))</f>
        <v>#N/A</v>
      </c>
      <c r="AA17" s="213"/>
      <c r="AB17" s="213"/>
      <c r="AC17" s="213"/>
      <c r="AD17" s="213"/>
      <c r="AE17" s="213"/>
      <c r="AF17" s="214"/>
      <c r="AG17" s="110"/>
      <c r="AH17" s="111"/>
      <c r="AI17" s="122"/>
      <c r="AJ17" s="110"/>
      <c r="AK17" s="111"/>
      <c r="AL17" s="123"/>
    </row>
    <row r="18" spans="1:38" outlineLevel="1" x14ac:dyDescent="0.25">
      <c r="B18" s="112"/>
      <c r="C18" s="112"/>
      <c r="D18" s="112"/>
      <c r="E18" s="175"/>
      <c r="F18" s="120"/>
      <c r="G18" s="120"/>
      <c r="H18" s="120"/>
      <c r="I18" s="120"/>
      <c r="J18" s="120"/>
      <c r="K18" s="120"/>
      <c r="L18" s="114"/>
      <c r="M18" s="115"/>
      <c r="N18" s="115"/>
      <c r="O18" s="115"/>
      <c r="P18" s="115"/>
      <c r="Q18" s="115"/>
      <c r="R18" s="115"/>
      <c r="S18" s="116"/>
      <c r="T18" s="117"/>
      <c r="U18" s="117"/>
      <c r="V18" s="117"/>
      <c r="W18" s="117"/>
      <c r="X18" s="117"/>
      <c r="Y18" s="117"/>
      <c r="Z18" s="147" t="e">
        <f>IF(SUM($AA18:$AF18)&lt;&gt;0, SUM($AA18:$AF18), 640*INDEX('Cities &amp; Towns'!$F$4:$F$259, MATCH($A18, 'Cities &amp; Towns'!$A$4:$A$259, 0)))</f>
        <v>#N/A</v>
      </c>
      <c r="AA18" s="215"/>
      <c r="AB18" s="215"/>
      <c r="AC18" s="215"/>
      <c r="AD18" s="215"/>
      <c r="AE18" s="215"/>
      <c r="AF18" s="216"/>
      <c r="AG18" s="116"/>
      <c r="AH18" s="117"/>
      <c r="AI18" s="124"/>
      <c r="AJ18" s="116"/>
      <c r="AK18" s="117"/>
      <c r="AL18" s="124"/>
    </row>
    <row r="19" spans="1:38" outlineLevel="1" x14ac:dyDescent="0.25">
      <c r="A19" s="37"/>
      <c r="B19" s="106"/>
      <c r="C19" s="106"/>
      <c r="D19" s="106"/>
      <c r="E19" s="174"/>
      <c r="F19" s="107"/>
      <c r="G19" s="107"/>
      <c r="H19" s="107"/>
      <c r="I19" s="107"/>
      <c r="J19" s="107"/>
      <c r="K19" s="107"/>
      <c r="L19" s="118"/>
      <c r="M19" s="119"/>
      <c r="N19" s="119"/>
      <c r="O19" s="109"/>
      <c r="P19" s="109"/>
      <c r="Q19" s="109"/>
      <c r="R19" s="109"/>
      <c r="S19" s="110"/>
      <c r="T19" s="111"/>
      <c r="U19" s="111"/>
      <c r="V19" s="111"/>
      <c r="W19" s="111"/>
      <c r="X19" s="111"/>
      <c r="Y19" s="111"/>
      <c r="Z19" s="147" t="e">
        <f>IF(SUM($AA19:$AF19)&lt;&gt;0, SUM($AA19:$AF19), 640*INDEX('Cities &amp; Towns'!$F$4:$F$259, MATCH($A19, 'Cities &amp; Towns'!$A$4:$A$259, 0)))</f>
        <v>#N/A</v>
      </c>
      <c r="AA19" s="213"/>
      <c r="AB19" s="213"/>
      <c r="AC19" s="213"/>
      <c r="AD19" s="213"/>
      <c r="AE19" s="213"/>
      <c r="AF19" s="214"/>
      <c r="AG19" s="110"/>
      <c r="AH19" s="111"/>
      <c r="AI19" s="122"/>
      <c r="AJ19" s="110"/>
      <c r="AK19" s="111"/>
      <c r="AL19" s="123"/>
    </row>
    <row r="20" spans="1:38" outlineLevel="1" x14ac:dyDescent="0.25">
      <c r="B20" s="112"/>
      <c r="C20" s="112"/>
      <c r="D20" s="112"/>
      <c r="E20" s="175"/>
      <c r="F20" s="120"/>
      <c r="G20" s="120"/>
      <c r="H20" s="120"/>
      <c r="I20" s="120"/>
      <c r="J20" s="120"/>
      <c r="K20" s="120"/>
      <c r="L20" s="114"/>
      <c r="M20" s="115"/>
      <c r="N20" s="115"/>
      <c r="O20" s="115"/>
      <c r="P20" s="115"/>
      <c r="Q20" s="115"/>
      <c r="R20" s="115"/>
      <c r="S20" s="116"/>
      <c r="T20" s="117"/>
      <c r="U20" s="117"/>
      <c r="V20" s="117"/>
      <c r="W20" s="117"/>
      <c r="X20" s="117"/>
      <c r="Y20" s="117"/>
      <c r="Z20" s="147" t="e">
        <f>IF(SUM($AA20:$AF20)&lt;&gt;0, SUM($AA20:$AF20), 640*INDEX('Cities &amp; Towns'!$F$4:$F$259, MATCH($A20, 'Cities &amp; Towns'!$A$4:$A$259, 0)))</f>
        <v>#N/A</v>
      </c>
      <c r="AA20" s="215"/>
      <c r="AB20" s="215"/>
      <c r="AC20" s="215"/>
      <c r="AD20" s="215"/>
      <c r="AE20" s="215"/>
      <c r="AF20" s="216"/>
      <c r="AG20" s="116"/>
      <c r="AH20" s="117"/>
      <c r="AI20" s="124"/>
      <c r="AJ20" s="116"/>
      <c r="AK20" s="117"/>
      <c r="AL20" s="124"/>
    </row>
    <row r="21" spans="1:38" outlineLevel="1" x14ac:dyDescent="0.25">
      <c r="A21" s="37"/>
      <c r="B21" s="106"/>
      <c r="C21" s="106"/>
      <c r="D21" s="106"/>
      <c r="E21" s="174"/>
      <c r="F21" s="107"/>
      <c r="G21" s="107"/>
      <c r="H21" s="107"/>
      <c r="I21" s="107"/>
      <c r="J21" s="107"/>
      <c r="K21" s="107"/>
      <c r="L21" s="118"/>
      <c r="M21" s="119"/>
      <c r="N21" s="119"/>
      <c r="O21" s="109"/>
      <c r="P21" s="109"/>
      <c r="Q21" s="109"/>
      <c r="R21" s="109"/>
      <c r="S21" s="110"/>
      <c r="T21" s="111"/>
      <c r="U21" s="111"/>
      <c r="V21" s="111"/>
      <c r="W21" s="111"/>
      <c r="X21" s="111"/>
      <c r="Y21" s="111"/>
      <c r="Z21" s="147" t="e">
        <f>IF(SUM($AA21:$AF21)&lt;&gt;0, SUM($AA21:$AF21), 640*INDEX('Cities &amp; Towns'!$F$4:$F$259, MATCH($A21, 'Cities &amp; Towns'!$A$4:$A$259, 0)))</f>
        <v>#N/A</v>
      </c>
      <c r="AA21" s="213"/>
      <c r="AB21" s="213"/>
      <c r="AC21" s="213"/>
      <c r="AD21" s="213"/>
      <c r="AE21" s="213"/>
      <c r="AF21" s="214"/>
      <c r="AG21" s="110"/>
      <c r="AH21" s="111"/>
      <c r="AI21" s="122"/>
      <c r="AJ21" s="110"/>
      <c r="AK21" s="111"/>
      <c r="AL21" s="123"/>
    </row>
    <row r="22" spans="1:38" outlineLevel="1" x14ac:dyDescent="0.25">
      <c r="B22" s="112"/>
      <c r="C22" s="112"/>
      <c r="D22" s="112"/>
      <c r="E22" s="175"/>
      <c r="F22" s="120"/>
      <c r="G22" s="120"/>
      <c r="H22" s="120"/>
      <c r="I22" s="120"/>
      <c r="J22" s="120"/>
      <c r="K22" s="120"/>
      <c r="L22" s="114"/>
      <c r="M22" s="115"/>
      <c r="N22" s="115"/>
      <c r="O22" s="115"/>
      <c r="P22" s="115"/>
      <c r="Q22" s="115"/>
      <c r="R22" s="115"/>
      <c r="S22" s="116"/>
      <c r="T22" s="117"/>
      <c r="U22" s="117"/>
      <c r="V22" s="117"/>
      <c r="W22" s="117"/>
      <c r="X22" s="117"/>
      <c r="Y22" s="117"/>
      <c r="Z22" s="147" t="e">
        <f>IF(SUM($AA22:$AF22)&lt;&gt;0, SUM($AA22:$AF22), 640*INDEX('Cities &amp; Towns'!$F$4:$F$259, MATCH($A22, 'Cities &amp; Towns'!$A$4:$A$259, 0)))</f>
        <v>#N/A</v>
      </c>
      <c r="AA22" s="215"/>
      <c r="AB22" s="215"/>
      <c r="AC22" s="215"/>
      <c r="AD22" s="215"/>
      <c r="AE22" s="215"/>
      <c r="AF22" s="216"/>
      <c r="AG22" s="116"/>
      <c r="AH22" s="117"/>
      <c r="AI22" s="124"/>
      <c r="AJ22" s="116"/>
      <c r="AK22" s="117"/>
      <c r="AL22" s="124"/>
    </row>
    <row r="23" spans="1:38" outlineLevel="1" x14ac:dyDescent="0.25">
      <c r="A23" s="37"/>
      <c r="B23" s="106"/>
      <c r="C23" s="106"/>
      <c r="D23" s="106"/>
      <c r="E23" s="174"/>
      <c r="F23" s="107"/>
      <c r="G23" s="107"/>
      <c r="H23" s="107"/>
      <c r="I23" s="107"/>
      <c r="J23" s="107"/>
      <c r="K23" s="107"/>
      <c r="L23" s="118"/>
      <c r="M23" s="119"/>
      <c r="N23" s="119"/>
      <c r="O23" s="109"/>
      <c r="P23" s="109"/>
      <c r="Q23" s="109"/>
      <c r="R23" s="109"/>
      <c r="S23" s="110"/>
      <c r="T23" s="111"/>
      <c r="U23" s="111"/>
      <c r="V23" s="111"/>
      <c r="W23" s="111"/>
      <c r="X23" s="111"/>
      <c r="Y23" s="111"/>
      <c r="Z23" s="147" t="e">
        <f>IF(SUM($AA23:$AF23)&lt;&gt;0, SUM($AA23:$AF23), 640*INDEX('Cities &amp; Towns'!$F$4:$F$259, MATCH($A23, 'Cities &amp; Towns'!$A$4:$A$259, 0)))</f>
        <v>#N/A</v>
      </c>
      <c r="AA23" s="213"/>
      <c r="AB23" s="213"/>
      <c r="AC23" s="213"/>
      <c r="AD23" s="213"/>
      <c r="AE23" s="213"/>
      <c r="AF23" s="214"/>
      <c r="AG23" s="110"/>
      <c r="AH23" s="111"/>
      <c r="AI23" s="122"/>
      <c r="AJ23" s="110"/>
      <c r="AK23" s="111"/>
      <c r="AL23" s="123"/>
    </row>
    <row r="24" spans="1:38" outlineLevel="1" x14ac:dyDescent="0.25">
      <c r="B24" s="112"/>
      <c r="C24" s="112"/>
      <c r="D24" s="112"/>
      <c r="E24" s="175"/>
      <c r="F24" s="120"/>
      <c r="G24" s="120"/>
      <c r="H24" s="120"/>
      <c r="I24" s="120"/>
      <c r="J24" s="120"/>
      <c r="K24" s="120"/>
      <c r="L24" s="114"/>
      <c r="M24" s="115"/>
      <c r="N24" s="115"/>
      <c r="O24" s="115"/>
      <c r="P24" s="115"/>
      <c r="Q24" s="115"/>
      <c r="R24" s="115"/>
      <c r="S24" s="116"/>
      <c r="T24" s="117"/>
      <c r="U24" s="117"/>
      <c r="V24" s="117"/>
      <c r="W24" s="117"/>
      <c r="X24" s="117"/>
      <c r="Y24" s="117"/>
      <c r="Z24" s="147" t="e">
        <f>IF(SUM($AA24:$AF24)&lt;&gt;0, SUM($AA24:$AF24), 640*INDEX('Cities &amp; Towns'!$F$4:$F$259, MATCH($A24, 'Cities &amp; Towns'!$A$4:$A$259, 0)))</f>
        <v>#N/A</v>
      </c>
      <c r="AA24" s="215"/>
      <c r="AB24" s="215"/>
      <c r="AC24" s="215"/>
      <c r="AD24" s="215"/>
      <c r="AE24" s="215"/>
      <c r="AF24" s="216"/>
      <c r="AG24" s="116"/>
      <c r="AH24" s="117"/>
      <c r="AI24" s="124"/>
      <c r="AJ24" s="116"/>
      <c r="AK24" s="117"/>
      <c r="AL24" s="124"/>
    </row>
    <row r="25" spans="1:38" outlineLevel="1" x14ac:dyDescent="0.25">
      <c r="A25" s="37"/>
      <c r="B25" s="106"/>
      <c r="C25" s="106"/>
      <c r="D25" s="106"/>
      <c r="E25" s="174"/>
      <c r="F25" s="107"/>
      <c r="G25" s="107"/>
      <c r="H25" s="107"/>
      <c r="I25" s="107"/>
      <c r="J25" s="107"/>
      <c r="K25" s="107"/>
      <c r="L25" s="118"/>
      <c r="M25" s="119"/>
      <c r="N25" s="119"/>
      <c r="O25" s="109"/>
      <c r="P25" s="109"/>
      <c r="Q25" s="109"/>
      <c r="R25" s="109"/>
      <c r="S25" s="110"/>
      <c r="T25" s="111"/>
      <c r="U25" s="111"/>
      <c r="V25" s="111"/>
      <c r="W25" s="111"/>
      <c r="X25" s="111"/>
      <c r="Y25" s="111"/>
      <c r="Z25" s="147" t="e">
        <f>IF(SUM($AA25:$AF25)&lt;&gt;0, SUM($AA25:$AF25), 640*INDEX('Cities &amp; Towns'!$F$4:$F$259, MATCH($A25, 'Cities &amp; Towns'!$A$4:$A$259, 0)))</f>
        <v>#N/A</v>
      </c>
      <c r="AA25" s="213"/>
      <c r="AB25" s="213"/>
      <c r="AC25" s="213"/>
      <c r="AD25" s="213"/>
      <c r="AE25" s="213"/>
      <c r="AF25" s="214"/>
      <c r="AG25" s="110"/>
      <c r="AH25" s="111"/>
      <c r="AI25" s="122"/>
      <c r="AJ25" s="110"/>
      <c r="AK25" s="111"/>
      <c r="AL25" s="123"/>
    </row>
    <row r="26" spans="1:38" outlineLevel="1" x14ac:dyDescent="0.25">
      <c r="B26" s="112"/>
      <c r="C26" s="112"/>
      <c r="D26" s="112"/>
      <c r="E26" s="175"/>
      <c r="F26" s="120"/>
      <c r="G26" s="120"/>
      <c r="H26" s="120"/>
      <c r="I26" s="120"/>
      <c r="J26" s="120"/>
      <c r="K26" s="120"/>
      <c r="L26" s="114"/>
      <c r="M26" s="115"/>
      <c r="N26" s="115"/>
      <c r="O26" s="115"/>
      <c r="P26" s="115"/>
      <c r="Q26" s="115"/>
      <c r="R26" s="115"/>
      <c r="S26" s="116"/>
      <c r="T26" s="117"/>
      <c r="U26" s="117"/>
      <c r="V26" s="117"/>
      <c r="W26" s="117"/>
      <c r="X26" s="117"/>
      <c r="Y26" s="117"/>
      <c r="Z26" s="147" t="e">
        <f>IF(SUM($AA26:$AF26)&lt;&gt;0, SUM($AA26:$AF26), 640*INDEX('Cities &amp; Towns'!$F$4:$F$259, MATCH($A26, 'Cities &amp; Towns'!$A$4:$A$259, 0)))</f>
        <v>#N/A</v>
      </c>
      <c r="AA26" s="215"/>
      <c r="AB26" s="215"/>
      <c r="AC26" s="215"/>
      <c r="AD26" s="215"/>
      <c r="AE26" s="215"/>
      <c r="AF26" s="216"/>
      <c r="AG26" s="116"/>
      <c r="AH26" s="117"/>
      <c r="AI26" s="124"/>
      <c r="AJ26" s="116"/>
      <c r="AK26" s="117"/>
      <c r="AL26" s="124"/>
    </row>
    <row r="27" spans="1:38" outlineLevel="1" x14ac:dyDescent="0.25">
      <c r="A27" s="37"/>
      <c r="B27" s="106"/>
      <c r="C27" s="106"/>
      <c r="D27" s="106"/>
      <c r="E27" s="174"/>
      <c r="F27" s="107"/>
      <c r="G27" s="107"/>
      <c r="H27" s="107"/>
      <c r="I27" s="107"/>
      <c r="J27" s="107"/>
      <c r="K27" s="107"/>
      <c r="L27" s="118"/>
      <c r="M27" s="119"/>
      <c r="N27" s="119"/>
      <c r="O27" s="109"/>
      <c r="P27" s="109"/>
      <c r="Q27" s="109"/>
      <c r="R27" s="109"/>
      <c r="S27" s="110"/>
      <c r="T27" s="111"/>
      <c r="U27" s="111"/>
      <c r="V27" s="111"/>
      <c r="W27" s="111"/>
      <c r="X27" s="111"/>
      <c r="Y27" s="111"/>
      <c r="Z27" s="147" t="e">
        <f>IF(SUM($AA27:$AF27)&lt;&gt;0, SUM($AA27:$AF27), 640*INDEX('Cities &amp; Towns'!$F$4:$F$259, MATCH($A27, 'Cities &amp; Towns'!$A$4:$A$259, 0)))</f>
        <v>#N/A</v>
      </c>
      <c r="AA27" s="213"/>
      <c r="AB27" s="213"/>
      <c r="AC27" s="213"/>
      <c r="AD27" s="213"/>
      <c r="AE27" s="213"/>
      <c r="AF27" s="214"/>
      <c r="AG27" s="110"/>
      <c r="AH27" s="111"/>
      <c r="AI27" s="122"/>
      <c r="AJ27" s="110"/>
      <c r="AK27" s="111"/>
      <c r="AL27" s="123"/>
    </row>
    <row r="28" spans="1:38" outlineLevel="1" x14ac:dyDescent="0.25">
      <c r="B28" s="112"/>
      <c r="C28" s="112"/>
      <c r="D28" s="112"/>
      <c r="E28" s="175"/>
      <c r="F28" s="120"/>
      <c r="G28" s="120"/>
      <c r="H28" s="120"/>
      <c r="I28" s="120"/>
      <c r="J28" s="120"/>
      <c r="K28" s="120"/>
      <c r="L28" s="114"/>
      <c r="M28" s="115"/>
      <c r="N28" s="115"/>
      <c r="O28" s="115"/>
      <c r="P28" s="115"/>
      <c r="Q28" s="115"/>
      <c r="R28" s="115"/>
      <c r="S28" s="116"/>
      <c r="T28" s="117"/>
      <c r="U28" s="117"/>
      <c r="V28" s="117"/>
      <c r="W28" s="117"/>
      <c r="X28" s="117"/>
      <c r="Y28" s="117"/>
      <c r="Z28" s="147" t="e">
        <f>IF(SUM($AA28:$AF28)&lt;&gt;0, SUM($AA28:$AF28), 640*INDEX('Cities &amp; Towns'!$F$4:$F$259, MATCH($A28, 'Cities &amp; Towns'!$A$4:$A$259, 0)))</f>
        <v>#N/A</v>
      </c>
      <c r="AA28" s="215"/>
      <c r="AB28" s="215"/>
      <c r="AC28" s="215"/>
      <c r="AD28" s="215"/>
      <c r="AE28" s="215"/>
      <c r="AF28" s="216"/>
      <c r="AG28" s="116"/>
      <c r="AH28" s="117"/>
      <c r="AI28" s="124"/>
      <c r="AJ28" s="116"/>
      <c r="AK28" s="117"/>
      <c r="AL28" s="124"/>
    </row>
    <row r="29" spans="1:38" outlineLevel="1" x14ac:dyDescent="0.25">
      <c r="A29" s="37"/>
      <c r="B29" s="106"/>
      <c r="C29" s="106"/>
      <c r="D29" s="106"/>
      <c r="E29" s="174"/>
      <c r="F29" s="107"/>
      <c r="G29" s="107"/>
      <c r="H29" s="107"/>
      <c r="I29" s="107"/>
      <c r="J29" s="107"/>
      <c r="K29" s="107"/>
      <c r="L29" s="118"/>
      <c r="M29" s="119"/>
      <c r="N29" s="119"/>
      <c r="O29" s="109"/>
      <c r="P29" s="109"/>
      <c r="Q29" s="109"/>
      <c r="R29" s="109"/>
      <c r="S29" s="110"/>
      <c r="T29" s="111"/>
      <c r="U29" s="111"/>
      <c r="V29" s="111"/>
      <c r="W29" s="111"/>
      <c r="X29" s="111"/>
      <c r="Y29" s="111"/>
      <c r="Z29" s="147" t="e">
        <f>IF(SUM($AA29:$AF29)&lt;&gt;0, SUM($AA29:$AF29), 640*INDEX('Cities &amp; Towns'!$F$4:$F$259, MATCH($A29, 'Cities &amp; Towns'!$A$4:$A$259, 0)))</f>
        <v>#N/A</v>
      </c>
      <c r="AA29" s="213"/>
      <c r="AB29" s="213"/>
      <c r="AC29" s="213"/>
      <c r="AD29" s="213"/>
      <c r="AE29" s="213"/>
      <c r="AF29" s="214"/>
      <c r="AG29" s="110"/>
      <c r="AH29" s="111"/>
      <c r="AI29" s="122"/>
      <c r="AJ29" s="110"/>
      <c r="AK29" s="111"/>
      <c r="AL29" s="123"/>
    </row>
    <row r="30" spans="1:38" outlineLevel="1" x14ac:dyDescent="0.25">
      <c r="B30" s="112"/>
      <c r="C30" s="112"/>
      <c r="D30" s="112"/>
      <c r="E30" s="175"/>
      <c r="F30" s="120"/>
      <c r="G30" s="120"/>
      <c r="H30" s="120"/>
      <c r="I30" s="120"/>
      <c r="J30" s="120"/>
      <c r="K30" s="120"/>
      <c r="L30" s="114"/>
      <c r="M30" s="115"/>
      <c r="N30" s="115"/>
      <c r="O30" s="115"/>
      <c r="P30" s="115"/>
      <c r="Q30" s="115"/>
      <c r="R30" s="115"/>
      <c r="S30" s="116"/>
      <c r="T30" s="117"/>
      <c r="U30" s="117"/>
      <c r="V30" s="117"/>
      <c r="W30" s="117"/>
      <c r="X30" s="117"/>
      <c r="Y30" s="117"/>
      <c r="Z30" s="147" t="e">
        <f>IF(SUM($AA30:$AF30)&lt;&gt;0, SUM($AA30:$AF30), 640*INDEX('Cities &amp; Towns'!$F$4:$F$259, MATCH($A30, 'Cities &amp; Towns'!$A$4:$A$259, 0)))</f>
        <v>#N/A</v>
      </c>
      <c r="AA30" s="215"/>
      <c r="AB30" s="215"/>
      <c r="AC30" s="215"/>
      <c r="AD30" s="215"/>
      <c r="AE30" s="215"/>
      <c r="AF30" s="216"/>
      <c r="AG30" s="116"/>
      <c r="AH30" s="117"/>
      <c r="AI30" s="124"/>
      <c r="AJ30" s="116"/>
      <c r="AK30" s="117"/>
      <c r="AL30" s="124"/>
    </row>
    <row r="31" spans="1:38" outlineLevel="1" x14ac:dyDescent="0.25">
      <c r="A31" s="37"/>
      <c r="B31" s="106"/>
      <c r="C31" s="106"/>
      <c r="D31" s="106"/>
      <c r="E31" s="174"/>
      <c r="F31" s="107"/>
      <c r="G31" s="107"/>
      <c r="H31" s="107"/>
      <c r="I31" s="107"/>
      <c r="J31" s="107"/>
      <c r="K31" s="107"/>
      <c r="L31" s="118"/>
      <c r="M31" s="119"/>
      <c r="N31" s="119"/>
      <c r="O31" s="109"/>
      <c r="P31" s="109"/>
      <c r="Q31" s="109"/>
      <c r="R31" s="109"/>
      <c r="S31" s="110"/>
      <c r="T31" s="111"/>
      <c r="U31" s="111"/>
      <c r="V31" s="111"/>
      <c r="W31" s="111"/>
      <c r="X31" s="111"/>
      <c r="Y31" s="111"/>
      <c r="Z31" s="147" t="e">
        <f>IF(SUM($AA31:$AF31)&lt;&gt;0, SUM($AA31:$AF31), 640*INDEX('Cities &amp; Towns'!$F$4:$F$259, MATCH($A31, 'Cities &amp; Towns'!$A$4:$A$259, 0)))</f>
        <v>#N/A</v>
      </c>
      <c r="AA31" s="213"/>
      <c r="AB31" s="213"/>
      <c r="AC31" s="213"/>
      <c r="AD31" s="213"/>
      <c r="AE31" s="213"/>
      <c r="AF31" s="214"/>
      <c r="AG31" s="110"/>
      <c r="AH31" s="111"/>
      <c r="AI31" s="122"/>
      <c r="AJ31" s="110"/>
      <c r="AK31" s="111"/>
      <c r="AL31" s="123"/>
    </row>
    <row r="32" spans="1:38" outlineLevel="1" x14ac:dyDescent="0.25">
      <c r="B32" s="112"/>
      <c r="C32" s="112"/>
      <c r="D32" s="112"/>
      <c r="E32" s="175"/>
      <c r="F32" s="120"/>
      <c r="G32" s="120"/>
      <c r="H32" s="120"/>
      <c r="I32" s="120"/>
      <c r="J32" s="120"/>
      <c r="K32" s="120"/>
      <c r="L32" s="114"/>
      <c r="M32" s="115"/>
      <c r="N32" s="115"/>
      <c r="O32" s="115"/>
      <c r="P32" s="115"/>
      <c r="Q32" s="115"/>
      <c r="R32" s="115"/>
      <c r="S32" s="116"/>
      <c r="T32" s="117"/>
      <c r="U32" s="117"/>
      <c r="V32" s="117"/>
      <c r="W32" s="117"/>
      <c r="X32" s="117"/>
      <c r="Y32" s="117"/>
      <c r="Z32" s="147" t="e">
        <f>IF(SUM($AA32:$AF32)&lt;&gt;0, SUM($AA32:$AF32), 640*INDEX('Cities &amp; Towns'!$F$4:$F$259, MATCH($A32, 'Cities &amp; Towns'!$A$4:$A$259, 0)))</f>
        <v>#N/A</v>
      </c>
      <c r="AA32" s="215"/>
      <c r="AB32" s="215"/>
      <c r="AC32" s="215"/>
      <c r="AD32" s="215"/>
      <c r="AE32" s="215"/>
      <c r="AF32" s="216"/>
      <c r="AG32" s="116"/>
      <c r="AH32" s="117"/>
      <c r="AI32" s="124"/>
      <c r="AJ32" s="116"/>
      <c r="AK32" s="117"/>
      <c r="AL32" s="124"/>
    </row>
    <row r="33" spans="1:38" outlineLevel="1" x14ac:dyDescent="0.25">
      <c r="A33" s="37"/>
      <c r="B33" s="106"/>
      <c r="C33" s="106"/>
      <c r="D33" s="106"/>
      <c r="E33" s="174"/>
      <c r="F33" s="107"/>
      <c r="G33" s="107"/>
      <c r="H33" s="107"/>
      <c r="I33" s="107"/>
      <c r="J33" s="107"/>
      <c r="K33" s="107"/>
      <c r="L33" s="118"/>
      <c r="M33" s="119"/>
      <c r="N33" s="119"/>
      <c r="O33" s="109"/>
      <c r="P33" s="109"/>
      <c r="Q33" s="109"/>
      <c r="R33" s="109"/>
      <c r="S33" s="110"/>
      <c r="T33" s="111"/>
      <c r="U33" s="111"/>
      <c r="V33" s="111"/>
      <c r="W33" s="111"/>
      <c r="X33" s="111"/>
      <c r="Y33" s="111"/>
      <c r="Z33" s="147" t="e">
        <f>IF(SUM($AA33:$AF33)&lt;&gt;0, SUM($AA33:$AF33), 640*INDEX('Cities &amp; Towns'!$F$4:$F$259, MATCH($A33, 'Cities &amp; Towns'!$A$4:$A$259, 0)))</f>
        <v>#N/A</v>
      </c>
      <c r="AA33" s="213"/>
      <c r="AB33" s="213"/>
      <c r="AC33" s="213"/>
      <c r="AD33" s="213"/>
      <c r="AE33" s="213"/>
      <c r="AF33" s="214"/>
      <c r="AG33" s="110"/>
      <c r="AH33" s="111"/>
      <c r="AI33" s="122"/>
      <c r="AJ33" s="110"/>
      <c r="AK33" s="111"/>
      <c r="AL33" s="123"/>
    </row>
    <row r="34" spans="1:38" outlineLevel="1" x14ac:dyDescent="0.25">
      <c r="B34" s="112"/>
      <c r="C34" s="112"/>
      <c r="D34" s="112"/>
      <c r="E34" s="175"/>
      <c r="F34" s="120"/>
      <c r="G34" s="120"/>
      <c r="H34" s="120"/>
      <c r="I34" s="120"/>
      <c r="J34" s="120"/>
      <c r="K34" s="120"/>
      <c r="L34" s="114"/>
      <c r="M34" s="115"/>
      <c r="N34" s="115"/>
      <c r="O34" s="115"/>
      <c r="P34" s="115"/>
      <c r="Q34" s="115"/>
      <c r="R34" s="115"/>
      <c r="S34" s="116"/>
      <c r="T34" s="117"/>
      <c r="U34" s="117"/>
      <c r="V34" s="117"/>
      <c r="W34" s="117"/>
      <c r="X34" s="117"/>
      <c r="Y34" s="117"/>
      <c r="Z34" s="147" t="e">
        <f>IF(SUM($AA34:$AF34)&lt;&gt;0, SUM($AA34:$AF34), 640*INDEX('Cities &amp; Towns'!$F$4:$F$259, MATCH($A34, 'Cities &amp; Towns'!$A$4:$A$259, 0)))</f>
        <v>#N/A</v>
      </c>
      <c r="AA34" s="215"/>
      <c r="AB34" s="215"/>
      <c r="AC34" s="215"/>
      <c r="AD34" s="215"/>
      <c r="AE34" s="215"/>
      <c r="AF34" s="216"/>
      <c r="AG34" s="116"/>
      <c r="AH34" s="117"/>
      <c r="AI34" s="124"/>
      <c r="AJ34" s="116"/>
      <c r="AK34" s="117"/>
      <c r="AL34" s="124"/>
    </row>
    <row r="35" spans="1:38" outlineLevel="1" x14ac:dyDescent="0.25">
      <c r="A35" s="37"/>
      <c r="B35" s="106"/>
      <c r="C35" s="106"/>
      <c r="D35" s="106"/>
      <c r="E35" s="174"/>
      <c r="F35" s="107"/>
      <c r="G35" s="107"/>
      <c r="H35" s="107"/>
      <c r="I35" s="107"/>
      <c r="J35" s="107"/>
      <c r="K35" s="107"/>
      <c r="L35" s="118"/>
      <c r="M35" s="119"/>
      <c r="N35" s="119"/>
      <c r="O35" s="109"/>
      <c r="P35" s="109"/>
      <c r="Q35" s="109"/>
      <c r="R35" s="109"/>
      <c r="S35" s="110"/>
      <c r="T35" s="111"/>
      <c r="U35" s="111"/>
      <c r="V35" s="111"/>
      <c r="W35" s="111"/>
      <c r="X35" s="111"/>
      <c r="Y35" s="111"/>
      <c r="Z35" s="147" t="e">
        <f>IF(SUM($AA35:$AF35)&lt;&gt;0, SUM($AA35:$AF35), 640*INDEX('Cities &amp; Towns'!$F$4:$F$259, MATCH($A35, 'Cities &amp; Towns'!$A$4:$A$259, 0)))</f>
        <v>#N/A</v>
      </c>
      <c r="AA35" s="213"/>
      <c r="AB35" s="213"/>
      <c r="AC35" s="213"/>
      <c r="AD35" s="213"/>
      <c r="AE35" s="213"/>
      <c r="AF35" s="214"/>
      <c r="AG35" s="110"/>
      <c r="AH35" s="111"/>
      <c r="AI35" s="122"/>
      <c r="AJ35" s="110"/>
      <c r="AK35" s="111"/>
      <c r="AL35" s="123"/>
    </row>
    <row r="36" spans="1:38" outlineLevel="1" x14ac:dyDescent="0.25">
      <c r="B36" s="112"/>
      <c r="C36" s="112"/>
      <c r="D36" s="112"/>
      <c r="E36" s="175"/>
      <c r="F36" s="120"/>
      <c r="G36" s="120"/>
      <c r="H36" s="120"/>
      <c r="I36" s="120"/>
      <c r="J36" s="120"/>
      <c r="K36" s="120"/>
      <c r="L36" s="114"/>
      <c r="M36" s="115"/>
      <c r="N36" s="115"/>
      <c r="O36" s="115"/>
      <c r="P36" s="115"/>
      <c r="Q36" s="115"/>
      <c r="R36" s="115"/>
      <c r="S36" s="116"/>
      <c r="T36" s="117"/>
      <c r="U36" s="117"/>
      <c r="V36" s="117"/>
      <c r="W36" s="117"/>
      <c r="X36" s="117"/>
      <c r="Y36" s="117"/>
      <c r="Z36" s="147" t="e">
        <f>IF(SUM($AA36:$AF36)&lt;&gt;0, SUM($AA36:$AF36), 640*INDEX('Cities &amp; Towns'!$F$4:$F$259, MATCH($A36, 'Cities &amp; Towns'!$A$4:$A$259, 0)))</f>
        <v>#N/A</v>
      </c>
      <c r="AA36" s="215"/>
      <c r="AB36" s="215"/>
      <c r="AC36" s="215"/>
      <c r="AD36" s="215"/>
      <c r="AE36" s="215"/>
      <c r="AF36" s="216"/>
      <c r="AG36" s="116"/>
      <c r="AH36" s="117"/>
      <c r="AI36" s="124"/>
      <c r="AJ36" s="116"/>
      <c r="AK36" s="117"/>
      <c r="AL36" s="124"/>
    </row>
    <row r="37" spans="1:38" outlineLevel="1" x14ac:dyDescent="0.25">
      <c r="A37" s="37"/>
      <c r="B37" s="106"/>
      <c r="C37" s="106"/>
      <c r="D37" s="106"/>
      <c r="E37" s="174"/>
      <c r="F37" s="107"/>
      <c r="G37" s="107"/>
      <c r="H37" s="107"/>
      <c r="I37" s="107"/>
      <c r="J37" s="107"/>
      <c r="K37" s="107"/>
      <c r="L37" s="118"/>
      <c r="M37" s="119"/>
      <c r="N37" s="119"/>
      <c r="O37" s="109"/>
      <c r="P37" s="109"/>
      <c r="Q37" s="109"/>
      <c r="R37" s="109"/>
      <c r="S37" s="110"/>
      <c r="T37" s="111"/>
      <c r="U37" s="111"/>
      <c r="V37" s="111"/>
      <c r="W37" s="111"/>
      <c r="X37" s="111"/>
      <c r="Y37" s="111"/>
      <c r="Z37" s="147" t="e">
        <f>IF(SUM($AA37:$AF37)&lt;&gt;0, SUM($AA37:$AF37), 640*INDEX('Cities &amp; Towns'!$F$4:$F$259, MATCH($A37, 'Cities &amp; Towns'!$A$4:$A$259, 0)))</f>
        <v>#N/A</v>
      </c>
      <c r="AA37" s="213"/>
      <c r="AB37" s="213"/>
      <c r="AC37" s="213"/>
      <c r="AD37" s="213"/>
      <c r="AE37" s="213"/>
      <c r="AF37" s="214"/>
      <c r="AG37" s="110"/>
      <c r="AH37" s="111"/>
      <c r="AI37" s="122"/>
      <c r="AJ37" s="110"/>
      <c r="AK37" s="111"/>
      <c r="AL37" s="123"/>
    </row>
    <row r="38" spans="1:38" outlineLevel="1" x14ac:dyDescent="0.25">
      <c r="B38" s="112"/>
      <c r="C38" s="112"/>
      <c r="D38" s="112"/>
      <c r="E38" s="175"/>
      <c r="F38" s="120"/>
      <c r="G38" s="120"/>
      <c r="H38" s="120"/>
      <c r="I38" s="120"/>
      <c r="J38" s="120"/>
      <c r="K38" s="120"/>
      <c r="L38" s="114"/>
      <c r="M38" s="115"/>
      <c r="N38" s="115"/>
      <c r="O38" s="115"/>
      <c r="P38" s="115"/>
      <c r="Q38" s="115"/>
      <c r="R38" s="115"/>
      <c r="S38" s="116"/>
      <c r="T38" s="117"/>
      <c r="U38" s="117"/>
      <c r="V38" s="117"/>
      <c r="W38" s="117"/>
      <c r="X38" s="117"/>
      <c r="Y38" s="117"/>
      <c r="Z38" s="147" t="e">
        <f>IF(SUM($AA38:$AF38)&lt;&gt;0, SUM($AA38:$AF38), 640*INDEX('Cities &amp; Towns'!$F$4:$F$259, MATCH($A38, 'Cities &amp; Towns'!$A$4:$A$259, 0)))</f>
        <v>#N/A</v>
      </c>
      <c r="AA38" s="215"/>
      <c r="AB38" s="215"/>
      <c r="AC38" s="215"/>
      <c r="AD38" s="215"/>
      <c r="AE38" s="215"/>
      <c r="AF38" s="216"/>
      <c r="AG38" s="116"/>
      <c r="AH38" s="117"/>
      <c r="AI38" s="124"/>
      <c r="AJ38" s="116"/>
      <c r="AK38" s="117"/>
      <c r="AL38" s="124"/>
    </row>
    <row r="39" spans="1:38" outlineLevel="1" x14ac:dyDescent="0.25">
      <c r="A39" s="37"/>
      <c r="B39" s="106"/>
      <c r="C39" s="106"/>
      <c r="D39" s="106"/>
      <c r="E39" s="174"/>
      <c r="F39" s="107"/>
      <c r="G39" s="107"/>
      <c r="H39" s="107"/>
      <c r="I39" s="107"/>
      <c r="J39" s="107"/>
      <c r="K39" s="107"/>
      <c r="L39" s="118"/>
      <c r="M39" s="119"/>
      <c r="N39" s="119"/>
      <c r="O39" s="109"/>
      <c r="P39" s="109"/>
      <c r="Q39" s="109"/>
      <c r="R39" s="109"/>
      <c r="S39" s="110"/>
      <c r="T39" s="111"/>
      <c r="U39" s="111"/>
      <c r="V39" s="111"/>
      <c r="W39" s="111"/>
      <c r="X39" s="111"/>
      <c r="Y39" s="111"/>
      <c r="Z39" s="147" t="e">
        <f>IF(SUM($AA39:$AF39)&lt;&gt;0, SUM($AA39:$AF39), 640*INDEX('Cities &amp; Towns'!$F$4:$F$259, MATCH($A39, 'Cities &amp; Towns'!$A$4:$A$259, 0)))</f>
        <v>#N/A</v>
      </c>
      <c r="AA39" s="213"/>
      <c r="AB39" s="213"/>
      <c r="AC39" s="213"/>
      <c r="AD39" s="213"/>
      <c r="AE39" s="213"/>
      <c r="AF39" s="214"/>
      <c r="AG39" s="110"/>
      <c r="AH39" s="111"/>
      <c r="AI39" s="122"/>
      <c r="AJ39" s="110"/>
      <c r="AK39" s="111"/>
      <c r="AL39" s="123"/>
    </row>
    <row r="40" spans="1:38" outlineLevel="1" x14ac:dyDescent="0.25">
      <c r="B40" s="112"/>
      <c r="C40" s="112"/>
      <c r="D40" s="112"/>
      <c r="E40" s="175"/>
      <c r="F40" s="120"/>
      <c r="G40" s="120"/>
      <c r="H40" s="120"/>
      <c r="I40" s="120"/>
      <c r="J40" s="120"/>
      <c r="K40" s="120"/>
      <c r="L40" s="114"/>
      <c r="M40" s="115"/>
      <c r="N40" s="115"/>
      <c r="O40" s="115"/>
      <c r="P40" s="115"/>
      <c r="Q40" s="115"/>
      <c r="R40" s="115"/>
      <c r="S40" s="116"/>
      <c r="T40" s="117"/>
      <c r="U40" s="117"/>
      <c r="V40" s="117"/>
      <c r="W40" s="117"/>
      <c r="X40" s="117"/>
      <c r="Y40" s="117"/>
      <c r="Z40" s="147" t="e">
        <f>IF(SUM($AA40:$AF40)&lt;&gt;0, SUM($AA40:$AF40), 640*INDEX('Cities &amp; Towns'!$F$4:$F$259, MATCH($A40, 'Cities &amp; Towns'!$A$4:$A$259, 0)))</f>
        <v>#N/A</v>
      </c>
      <c r="AA40" s="215"/>
      <c r="AB40" s="215"/>
      <c r="AC40" s="215"/>
      <c r="AD40" s="215"/>
      <c r="AE40" s="215"/>
      <c r="AF40" s="216"/>
      <c r="AG40" s="116"/>
      <c r="AH40" s="117"/>
      <c r="AI40" s="124"/>
      <c r="AJ40" s="116"/>
      <c r="AK40" s="117"/>
      <c r="AL40" s="124"/>
    </row>
    <row r="41" spans="1:38" outlineLevel="1" x14ac:dyDescent="0.25">
      <c r="A41" s="37"/>
      <c r="B41" s="106"/>
      <c r="C41" s="106"/>
      <c r="D41" s="106"/>
      <c r="E41" s="174"/>
      <c r="F41" s="107"/>
      <c r="G41" s="107"/>
      <c r="H41" s="107"/>
      <c r="I41" s="107"/>
      <c r="J41" s="107"/>
      <c r="K41" s="107"/>
      <c r="L41" s="118"/>
      <c r="M41" s="119"/>
      <c r="N41" s="119"/>
      <c r="O41" s="109"/>
      <c r="P41" s="109"/>
      <c r="Q41" s="109"/>
      <c r="R41" s="109"/>
      <c r="S41" s="110"/>
      <c r="T41" s="111"/>
      <c r="U41" s="111"/>
      <c r="V41" s="111"/>
      <c r="W41" s="111"/>
      <c r="X41" s="111"/>
      <c r="Y41" s="111"/>
      <c r="Z41" s="147" t="e">
        <f>IF(SUM($AA41:$AF41)&lt;&gt;0, SUM($AA41:$AF41), 640*INDEX('Cities &amp; Towns'!$F$4:$F$259, MATCH($A41, 'Cities &amp; Towns'!$A$4:$A$259, 0)))</f>
        <v>#N/A</v>
      </c>
      <c r="AA41" s="213"/>
      <c r="AB41" s="213"/>
      <c r="AC41" s="213"/>
      <c r="AD41" s="213"/>
      <c r="AE41" s="213"/>
      <c r="AF41" s="214"/>
      <c r="AG41" s="110"/>
      <c r="AH41" s="111"/>
      <c r="AI41" s="122"/>
      <c r="AJ41" s="110"/>
      <c r="AK41" s="111"/>
      <c r="AL41" s="123"/>
    </row>
    <row r="42" spans="1:38" outlineLevel="1" x14ac:dyDescent="0.25">
      <c r="B42" s="112"/>
      <c r="C42" s="112"/>
      <c r="D42" s="112"/>
      <c r="E42" s="175"/>
      <c r="F42" s="120"/>
      <c r="G42" s="120"/>
      <c r="H42" s="120"/>
      <c r="I42" s="120"/>
      <c r="J42" s="120"/>
      <c r="K42" s="120"/>
      <c r="L42" s="114"/>
      <c r="M42" s="115"/>
      <c r="N42" s="115"/>
      <c r="O42" s="115"/>
      <c r="P42" s="115"/>
      <c r="Q42" s="115"/>
      <c r="R42" s="115"/>
      <c r="S42" s="116"/>
      <c r="T42" s="117"/>
      <c r="U42" s="117"/>
      <c r="V42" s="117"/>
      <c r="W42" s="117"/>
      <c r="X42" s="117"/>
      <c r="Y42" s="117"/>
      <c r="Z42" s="147" t="e">
        <f>IF(SUM($AA42:$AF42)&lt;&gt;0, SUM($AA42:$AF42), 640*INDEX('Cities &amp; Towns'!$F$4:$F$259, MATCH($A42, 'Cities &amp; Towns'!$A$4:$A$259, 0)))</f>
        <v>#N/A</v>
      </c>
      <c r="AA42" s="215"/>
      <c r="AB42" s="215"/>
      <c r="AC42" s="215"/>
      <c r="AD42" s="215"/>
      <c r="AE42" s="215"/>
      <c r="AF42" s="216"/>
      <c r="AG42" s="116"/>
      <c r="AH42" s="117"/>
      <c r="AI42" s="124"/>
      <c r="AJ42" s="116"/>
      <c r="AK42" s="117"/>
      <c r="AL42" s="124"/>
    </row>
    <row r="43" spans="1:38" outlineLevel="1" x14ac:dyDescent="0.25">
      <c r="A43" s="37"/>
      <c r="B43" s="106"/>
      <c r="C43" s="106"/>
      <c r="D43" s="106"/>
      <c r="E43" s="174"/>
      <c r="F43" s="107"/>
      <c r="G43" s="107"/>
      <c r="H43" s="107"/>
      <c r="I43" s="107"/>
      <c r="J43" s="107"/>
      <c r="K43" s="107"/>
      <c r="L43" s="118"/>
      <c r="M43" s="119"/>
      <c r="N43" s="119"/>
      <c r="O43" s="109"/>
      <c r="P43" s="109"/>
      <c r="Q43" s="109"/>
      <c r="R43" s="109"/>
      <c r="S43" s="110"/>
      <c r="T43" s="111"/>
      <c r="U43" s="111"/>
      <c r="V43" s="111"/>
      <c r="W43" s="111"/>
      <c r="X43" s="111"/>
      <c r="Y43" s="111"/>
      <c r="Z43" s="147" t="e">
        <f>IF(SUM($AA43:$AF43)&lt;&gt;0, SUM($AA43:$AF43), 640*INDEX('Cities &amp; Towns'!$F$4:$F$259, MATCH($A43, 'Cities &amp; Towns'!$A$4:$A$259, 0)))</f>
        <v>#N/A</v>
      </c>
      <c r="AA43" s="213"/>
      <c r="AB43" s="213"/>
      <c r="AC43" s="213"/>
      <c r="AD43" s="213"/>
      <c r="AE43" s="213"/>
      <c r="AF43" s="214"/>
      <c r="AG43" s="110"/>
      <c r="AH43" s="111"/>
      <c r="AI43" s="122"/>
      <c r="AJ43" s="110"/>
      <c r="AK43" s="111"/>
      <c r="AL43" s="123"/>
    </row>
    <row r="44" spans="1:38" outlineLevel="1" x14ac:dyDescent="0.25">
      <c r="B44" s="112"/>
      <c r="C44" s="112"/>
      <c r="D44" s="112"/>
      <c r="E44" s="175"/>
      <c r="F44" s="120"/>
      <c r="G44" s="120"/>
      <c r="H44" s="120"/>
      <c r="I44" s="120"/>
      <c r="J44" s="120"/>
      <c r="K44" s="120"/>
      <c r="L44" s="114"/>
      <c r="M44" s="115"/>
      <c r="N44" s="115"/>
      <c r="O44" s="115"/>
      <c r="P44" s="115"/>
      <c r="Q44" s="115"/>
      <c r="R44" s="115"/>
      <c r="S44" s="116"/>
      <c r="T44" s="117"/>
      <c r="U44" s="117"/>
      <c r="V44" s="117"/>
      <c r="W44" s="117"/>
      <c r="X44" s="117"/>
      <c r="Y44" s="117"/>
      <c r="Z44" s="147" t="e">
        <f>IF(SUM($AA44:$AF44)&lt;&gt;0, SUM($AA44:$AF44), 640*INDEX('Cities &amp; Towns'!$F$4:$F$259, MATCH($A44, 'Cities &amp; Towns'!$A$4:$A$259, 0)))</f>
        <v>#N/A</v>
      </c>
      <c r="AA44" s="215"/>
      <c r="AB44" s="215"/>
      <c r="AC44" s="215"/>
      <c r="AD44" s="215"/>
      <c r="AE44" s="215"/>
      <c r="AF44" s="216"/>
      <c r="AG44" s="116"/>
      <c r="AH44" s="117"/>
      <c r="AI44" s="124"/>
      <c r="AJ44" s="116"/>
      <c r="AK44" s="117"/>
      <c r="AL44" s="124"/>
    </row>
    <row r="45" spans="1:38" outlineLevel="1" x14ac:dyDescent="0.25">
      <c r="A45" s="37"/>
      <c r="B45" s="106"/>
      <c r="C45" s="106"/>
      <c r="D45" s="106"/>
      <c r="E45" s="174"/>
      <c r="F45" s="107"/>
      <c r="G45" s="107"/>
      <c r="H45" s="107"/>
      <c r="I45" s="107"/>
      <c r="J45" s="107"/>
      <c r="K45" s="107"/>
      <c r="L45" s="118"/>
      <c r="M45" s="119"/>
      <c r="N45" s="119"/>
      <c r="O45" s="109"/>
      <c r="P45" s="109"/>
      <c r="Q45" s="109"/>
      <c r="R45" s="109"/>
      <c r="S45" s="110"/>
      <c r="T45" s="111"/>
      <c r="U45" s="111"/>
      <c r="V45" s="111"/>
      <c r="W45" s="111"/>
      <c r="X45" s="111"/>
      <c r="Y45" s="111"/>
      <c r="Z45" s="147" t="e">
        <f>IF(SUM($AA45:$AF45)&lt;&gt;0, SUM($AA45:$AF45), 640*INDEX('Cities &amp; Towns'!$F$4:$F$259, MATCH($A45, 'Cities &amp; Towns'!$A$4:$A$259, 0)))</f>
        <v>#N/A</v>
      </c>
      <c r="AA45" s="213"/>
      <c r="AB45" s="213"/>
      <c r="AC45" s="213"/>
      <c r="AD45" s="213"/>
      <c r="AE45" s="213"/>
      <c r="AF45" s="214"/>
      <c r="AG45" s="110"/>
      <c r="AH45" s="111"/>
      <c r="AI45" s="122"/>
      <c r="AJ45" s="110"/>
      <c r="AK45" s="111"/>
      <c r="AL45" s="123"/>
    </row>
    <row r="46" spans="1:38" outlineLevel="1" x14ac:dyDescent="0.25">
      <c r="B46" s="112"/>
      <c r="C46" s="112"/>
      <c r="D46" s="112"/>
      <c r="E46" s="175"/>
      <c r="F46" s="120"/>
      <c r="G46" s="120"/>
      <c r="H46" s="120"/>
      <c r="I46" s="120"/>
      <c r="J46" s="120"/>
      <c r="K46" s="120"/>
      <c r="L46" s="114"/>
      <c r="M46" s="115"/>
      <c r="N46" s="115"/>
      <c r="O46" s="115"/>
      <c r="P46" s="115"/>
      <c r="Q46" s="115"/>
      <c r="R46" s="115"/>
      <c r="S46" s="116"/>
      <c r="T46" s="117"/>
      <c r="U46" s="117"/>
      <c r="V46" s="117"/>
      <c r="W46" s="117"/>
      <c r="X46" s="117"/>
      <c r="Y46" s="117"/>
      <c r="Z46" s="147" t="e">
        <f>IF(SUM($AA46:$AF46)&lt;&gt;0, SUM($AA46:$AF46), 640*INDEX('Cities &amp; Towns'!$F$4:$F$259, MATCH($A46, 'Cities &amp; Towns'!$A$4:$A$259, 0)))</f>
        <v>#N/A</v>
      </c>
      <c r="AA46" s="215"/>
      <c r="AB46" s="215"/>
      <c r="AC46" s="215"/>
      <c r="AD46" s="215"/>
      <c r="AE46" s="215"/>
      <c r="AF46" s="216"/>
      <c r="AG46" s="116"/>
      <c r="AH46" s="117"/>
      <c r="AI46" s="124"/>
      <c r="AJ46" s="116"/>
      <c r="AK46" s="117"/>
      <c r="AL46" s="124"/>
    </row>
    <row r="47" spans="1:38" outlineLevel="1" x14ac:dyDescent="0.25">
      <c r="A47" s="37"/>
      <c r="B47" s="106"/>
      <c r="C47" s="106"/>
      <c r="D47" s="106"/>
      <c r="E47" s="174"/>
      <c r="F47" s="107"/>
      <c r="G47" s="107"/>
      <c r="H47" s="107"/>
      <c r="I47" s="107"/>
      <c r="J47" s="107"/>
      <c r="K47" s="107"/>
      <c r="L47" s="118"/>
      <c r="M47" s="119"/>
      <c r="N47" s="119"/>
      <c r="O47" s="109"/>
      <c r="P47" s="109"/>
      <c r="Q47" s="109"/>
      <c r="R47" s="109"/>
      <c r="S47" s="110"/>
      <c r="T47" s="111"/>
      <c r="U47" s="111"/>
      <c r="V47" s="111"/>
      <c r="W47" s="111"/>
      <c r="X47" s="111"/>
      <c r="Y47" s="111"/>
      <c r="Z47" s="147" t="e">
        <f>IF(SUM($AA47:$AF47)&lt;&gt;0, SUM($AA47:$AF47), 640*INDEX('Cities &amp; Towns'!$F$4:$F$259, MATCH($A47, 'Cities &amp; Towns'!$A$4:$A$259, 0)))</f>
        <v>#N/A</v>
      </c>
      <c r="AA47" s="213"/>
      <c r="AB47" s="213"/>
      <c r="AC47" s="213"/>
      <c r="AD47" s="213"/>
      <c r="AE47" s="213"/>
      <c r="AF47" s="214"/>
      <c r="AG47" s="110"/>
      <c r="AH47" s="111"/>
      <c r="AI47" s="122"/>
      <c r="AJ47" s="110"/>
      <c r="AK47" s="111"/>
      <c r="AL47" s="123"/>
    </row>
    <row r="48" spans="1:38" outlineLevel="1" x14ac:dyDescent="0.25">
      <c r="B48" s="112"/>
      <c r="C48" s="112"/>
      <c r="D48" s="112"/>
      <c r="E48" s="175"/>
      <c r="F48" s="120"/>
      <c r="G48" s="120"/>
      <c r="H48" s="120"/>
      <c r="I48" s="120"/>
      <c r="J48" s="120"/>
      <c r="K48" s="120"/>
      <c r="L48" s="114"/>
      <c r="M48" s="115"/>
      <c r="N48" s="115"/>
      <c r="O48" s="115"/>
      <c r="P48" s="115"/>
      <c r="Q48" s="115"/>
      <c r="R48" s="115"/>
      <c r="S48" s="116"/>
      <c r="T48" s="117"/>
      <c r="U48" s="117"/>
      <c r="V48" s="117"/>
      <c r="W48" s="117"/>
      <c r="X48" s="117"/>
      <c r="Y48" s="117"/>
      <c r="Z48" s="147" t="e">
        <f>IF(SUM($AA48:$AF48)&lt;&gt;0, SUM($AA48:$AF48), 640*INDEX('Cities &amp; Towns'!$F$4:$F$259, MATCH($A48, 'Cities &amp; Towns'!$A$4:$A$259, 0)))</f>
        <v>#N/A</v>
      </c>
      <c r="AA48" s="215"/>
      <c r="AB48" s="215"/>
      <c r="AC48" s="215"/>
      <c r="AD48" s="215"/>
      <c r="AE48" s="215"/>
      <c r="AF48" s="216"/>
      <c r="AG48" s="116"/>
      <c r="AH48" s="117"/>
      <c r="AI48" s="124"/>
      <c r="AJ48" s="116"/>
      <c r="AK48" s="117"/>
      <c r="AL48" s="124"/>
    </row>
    <row r="49" spans="1:38" outlineLevel="1" x14ac:dyDescent="0.25">
      <c r="A49" s="37"/>
      <c r="B49" s="106"/>
      <c r="C49" s="106"/>
      <c r="D49" s="106"/>
      <c r="E49" s="174"/>
      <c r="F49" s="107"/>
      <c r="G49" s="107"/>
      <c r="H49" s="107"/>
      <c r="I49" s="107"/>
      <c r="J49" s="107"/>
      <c r="K49" s="107"/>
      <c r="L49" s="118"/>
      <c r="M49" s="119"/>
      <c r="N49" s="119"/>
      <c r="O49" s="109"/>
      <c r="P49" s="109"/>
      <c r="Q49" s="109"/>
      <c r="R49" s="109"/>
      <c r="S49" s="110"/>
      <c r="T49" s="111"/>
      <c r="U49" s="111"/>
      <c r="V49" s="111"/>
      <c r="W49" s="111"/>
      <c r="X49" s="111"/>
      <c r="Y49" s="111"/>
      <c r="Z49" s="147" t="e">
        <f>IF(SUM($AA49:$AF49)&lt;&gt;0, SUM($AA49:$AF49), 640*INDEX('Cities &amp; Towns'!$F$4:$F$259, MATCH($A49, 'Cities &amp; Towns'!$A$4:$A$259, 0)))</f>
        <v>#N/A</v>
      </c>
      <c r="AA49" s="213"/>
      <c r="AB49" s="213"/>
      <c r="AC49" s="213"/>
      <c r="AD49" s="213"/>
      <c r="AE49" s="213"/>
      <c r="AF49" s="214"/>
      <c r="AG49" s="110"/>
      <c r="AH49" s="111"/>
      <c r="AI49" s="122"/>
      <c r="AJ49" s="110"/>
      <c r="AK49" s="111"/>
      <c r="AL49" s="123"/>
    </row>
    <row r="50" spans="1:38" outlineLevel="1" x14ac:dyDescent="0.25">
      <c r="B50" s="112"/>
      <c r="C50" s="112"/>
      <c r="D50" s="112"/>
      <c r="E50" s="175"/>
      <c r="F50" s="120"/>
      <c r="G50" s="120"/>
      <c r="H50" s="120"/>
      <c r="I50" s="120"/>
      <c r="J50" s="120"/>
      <c r="K50" s="120"/>
      <c r="L50" s="114"/>
      <c r="M50" s="115"/>
      <c r="N50" s="115"/>
      <c r="O50" s="115"/>
      <c r="P50" s="115"/>
      <c r="Q50" s="115"/>
      <c r="R50" s="115"/>
      <c r="S50" s="116"/>
      <c r="T50" s="117"/>
      <c r="U50" s="117"/>
      <c r="V50" s="117"/>
      <c r="W50" s="117"/>
      <c r="X50" s="117"/>
      <c r="Y50" s="117"/>
      <c r="Z50" s="147" t="e">
        <f>IF(SUM($AA50:$AF50)&lt;&gt;0, SUM($AA50:$AF50), 640*INDEX('Cities &amp; Towns'!$F$4:$F$259, MATCH($A50, 'Cities &amp; Towns'!$A$4:$A$259, 0)))</f>
        <v>#N/A</v>
      </c>
      <c r="AA50" s="215"/>
      <c r="AB50" s="215"/>
      <c r="AC50" s="215"/>
      <c r="AD50" s="215"/>
      <c r="AE50" s="215"/>
      <c r="AF50" s="216"/>
      <c r="AG50" s="116"/>
      <c r="AH50" s="117"/>
      <c r="AI50" s="124"/>
      <c r="AJ50" s="116"/>
      <c r="AK50" s="117"/>
      <c r="AL50" s="124"/>
    </row>
    <row r="51" spans="1:38" outlineLevel="1" x14ac:dyDescent="0.25">
      <c r="A51" s="37"/>
      <c r="B51" s="106"/>
      <c r="C51" s="106"/>
      <c r="D51" s="106"/>
      <c r="E51" s="174"/>
      <c r="F51" s="107"/>
      <c r="G51" s="107"/>
      <c r="H51" s="107"/>
      <c r="I51" s="107"/>
      <c r="J51" s="107"/>
      <c r="K51" s="107"/>
      <c r="L51" s="118"/>
      <c r="M51" s="119"/>
      <c r="N51" s="119"/>
      <c r="O51" s="109"/>
      <c r="P51" s="109"/>
      <c r="Q51" s="109"/>
      <c r="R51" s="109"/>
      <c r="S51" s="110"/>
      <c r="T51" s="111"/>
      <c r="U51" s="111"/>
      <c r="V51" s="111"/>
      <c r="W51" s="111"/>
      <c r="X51" s="111"/>
      <c r="Y51" s="111"/>
      <c r="Z51" s="147" t="e">
        <f>IF(SUM($AA51:$AF51)&lt;&gt;0, SUM($AA51:$AF51), 640*INDEX('Cities &amp; Towns'!$F$4:$F$259, MATCH($A51, 'Cities &amp; Towns'!$A$4:$A$259, 0)))</f>
        <v>#N/A</v>
      </c>
      <c r="AA51" s="213"/>
      <c r="AB51" s="213"/>
      <c r="AC51" s="213"/>
      <c r="AD51" s="213"/>
      <c r="AE51" s="213"/>
      <c r="AF51" s="214"/>
      <c r="AG51" s="110"/>
      <c r="AH51" s="111"/>
      <c r="AI51" s="122"/>
      <c r="AJ51" s="110"/>
      <c r="AK51" s="111"/>
      <c r="AL51" s="123"/>
    </row>
    <row r="52" spans="1:38" outlineLevel="1" x14ac:dyDescent="0.25">
      <c r="B52" s="112"/>
      <c r="C52" s="112"/>
      <c r="D52" s="112"/>
      <c r="E52" s="175"/>
      <c r="F52" s="120"/>
      <c r="G52" s="120"/>
      <c r="H52" s="120"/>
      <c r="I52" s="120"/>
      <c r="J52" s="120"/>
      <c r="K52" s="120"/>
      <c r="L52" s="114"/>
      <c r="M52" s="115"/>
      <c r="N52" s="115"/>
      <c r="O52" s="115"/>
      <c r="P52" s="115"/>
      <c r="Q52" s="115"/>
      <c r="R52" s="115"/>
      <c r="S52" s="116"/>
      <c r="T52" s="117"/>
      <c r="U52" s="117"/>
      <c r="V52" s="117"/>
      <c r="W52" s="117"/>
      <c r="X52" s="117"/>
      <c r="Y52" s="117"/>
      <c r="Z52" s="147" t="e">
        <f>IF(SUM($AA52:$AF52)&lt;&gt;0, SUM($AA52:$AF52), 640*INDEX('Cities &amp; Towns'!$F$4:$F$259, MATCH($A52, 'Cities &amp; Towns'!$A$4:$A$259, 0)))</f>
        <v>#N/A</v>
      </c>
      <c r="AA52" s="215"/>
      <c r="AB52" s="215"/>
      <c r="AC52" s="215"/>
      <c r="AD52" s="215"/>
      <c r="AE52" s="215"/>
      <c r="AF52" s="216"/>
      <c r="AG52" s="116"/>
      <c r="AH52" s="117"/>
      <c r="AI52" s="124"/>
      <c r="AJ52" s="116"/>
      <c r="AK52" s="117"/>
      <c r="AL52" s="124"/>
    </row>
    <row r="53" spans="1:38" outlineLevel="1" x14ac:dyDescent="0.25">
      <c r="A53" s="37"/>
      <c r="B53" s="106"/>
      <c r="C53" s="106"/>
      <c r="D53" s="106"/>
      <c r="E53" s="174"/>
      <c r="F53" s="107"/>
      <c r="G53" s="107"/>
      <c r="H53" s="107"/>
      <c r="I53" s="107"/>
      <c r="J53" s="107"/>
      <c r="K53" s="107"/>
      <c r="L53" s="118"/>
      <c r="M53" s="119"/>
      <c r="N53" s="119"/>
      <c r="O53" s="109"/>
      <c r="P53" s="109"/>
      <c r="Q53" s="109"/>
      <c r="R53" s="109"/>
      <c r="S53" s="110"/>
      <c r="T53" s="111"/>
      <c r="U53" s="111"/>
      <c r="V53" s="111"/>
      <c r="W53" s="111"/>
      <c r="X53" s="111"/>
      <c r="Y53" s="111"/>
      <c r="Z53" s="147" t="e">
        <f>IF(SUM($AA53:$AF53)&lt;&gt;0, SUM($AA53:$AF53), 640*INDEX('Cities &amp; Towns'!$F$4:$F$259, MATCH($A53, 'Cities &amp; Towns'!$A$4:$A$259, 0)))</f>
        <v>#N/A</v>
      </c>
      <c r="AA53" s="213"/>
      <c r="AB53" s="213"/>
      <c r="AC53" s="213"/>
      <c r="AD53" s="213"/>
      <c r="AE53" s="213"/>
      <c r="AF53" s="214"/>
      <c r="AG53" s="110"/>
      <c r="AH53" s="111"/>
      <c r="AI53" s="122"/>
      <c r="AJ53" s="110"/>
      <c r="AK53" s="111"/>
      <c r="AL53" s="123"/>
    </row>
    <row r="54" spans="1:38" outlineLevel="1" x14ac:dyDescent="0.25">
      <c r="B54" s="112"/>
      <c r="C54" s="112"/>
      <c r="D54" s="112"/>
      <c r="E54" s="175"/>
      <c r="F54" s="120"/>
      <c r="G54" s="120"/>
      <c r="H54" s="120"/>
      <c r="I54" s="120"/>
      <c r="J54" s="120"/>
      <c r="K54" s="120"/>
      <c r="L54" s="114"/>
      <c r="M54" s="115"/>
      <c r="N54" s="115"/>
      <c r="O54" s="115"/>
      <c r="P54" s="115"/>
      <c r="Q54" s="115"/>
      <c r="R54" s="115"/>
      <c r="S54" s="116"/>
      <c r="T54" s="117"/>
      <c r="U54" s="117"/>
      <c r="V54" s="117"/>
      <c r="W54" s="117"/>
      <c r="X54" s="117"/>
      <c r="Y54" s="117"/>
      <c r="Z54" s="147" t="e">
        <f>IF(SUM($AA54:$AF54)&lt;&gt;0, SUM($AA54:$AF54), 640*INDEX('Cities &amp; Towns'!$F$4:$F$259, MATCH($A54, 'Cities &amp; Towns'!$A$4:$A$259, 0)))</f>
        <v>#N/A</v>
      </c>
      <c r="AA54" s="215"/>
      <c r="AB54" s="215"/>
      <c r="AC54" s="215"/>
      <c r="AD54" s="215"/>
      <c r="AE54" s="215"/>
      <c r="AF54" s="216"/>
      <c r="AG54" s="116"/>
      <c r="AH54" s="117"/>
      <c r="AI54" s="124"/>
      <c r="AJ54" s="116"/>
      <c r="AK54" s="117"/>
      <c r="AL54" s="124"/>
    </row>
    <row r="55" spans="1:38" outlineLevel="1" x14ac:dyDescent="0.25">
      <c r="A55" s="37"/>
      <c r="B55" s="106"/>
      <c r="C55" s="106"/>
      <c r="D55" s="106"/>
      <c r="E55" s="174"/>
      <c r="F55" s="107"/>
      <c r="G55" s="107"/>
      <c r="H55" s="107"/>
      <c r="I55" s="107"/>
      <c r="J55" s="107"/>
      <c r="K55" s="107"/>
      <c r="L55" s="118"/>
      <c r="M55" s="119"/>
      <c r="N55" s="119"/>
      <c r="O55" s="109"/>
      <c r="P55" s="109"/>
      <c r="Q55" s="109"/>
      <c r="R55" s="109"/>
      <c r="S55" s="110"/>
      <c r="T55" s="111"/>
      <c r="U55" s="111"/>
      <c r="V55" s="111"/>
      <c r="W55" s="111"/>
      <c r="X55" s="111"/>
      <c r="Y55" s="111"/>
      <c r="Z55" s="147" t="e">
        <f>IF(SUM($AA55:$AF55)&lt;&gt;0, SUM($AA55:$AF55), 640*INDEX('Cities &amp; Towns'!$F$4:$F$259, MATCH($A55, 'Cities &amp; Towns'!$A$4:$A$259, 0)))</f>
        <v>#N/A</v>
      </c>
      <c r="AA55" s="213"/>
      <c r="AB55" s="213"/>
      <c r="AC55" s="213"/>
      <c r="AD55" s="213"/>
      <c r="AE55" s="213"/>
      <c r="AF55" s="214"/>
      <c r="AG55" s="110"/>
      <c r="AH55" s="111"/>
      <c r="AI55" s="122"/>
      <c r="AJ55" s="110"/>
      <c r="AK55" s="111"/>
      <c r="AL55" s="123"/>
    </row>
    <row r="56" spans="1:38" outlineLevel="1" x14ac:dyDescent="0.25">
      <c r="B56" s="112"/>
      <c r="C56" s="112"/>
      <c r="D56" s="112"/>
      <c r="E56" s="175"/>
      <c r="F56" s="120"/>
      <c r="G56" s="120"/>
      <c r="H56" s="120"/>
      <c r="I56" s="120"/>
      <c r="J56" s="120"/>
      <c r="K56" s="120"/>
      <c r="L56" s="114"/>
      <c r="M56" s="115"/>
      <c r="N56" s="115"/>
      <c r="O56" s="115"/>
      <c r="P56" s="115"/>
      <c r="Q56" s="115"/>
      <c r="R56" s="115"/>
      <c r="S56" s="116"/>
      <c r="T56" s="117"/>
      <c r="U56" s="117"/>
      <c r="V56" s="117"/>
      <c r="W56" s="117"/>
      <c r="X56" s="117"/>
      <c r="Y56" s="117"/>
      <c r="Z56" s="147" t="e">
        <f>IF(SUM($AA56:$AF56)&lt;&gt;0, SUM($AA56:$AF56), 640*INDEX('Cities &amp; Towns'!$F$4:$F$259, MATCH($A56, 'Cities &amp; Towns'!$A$4:$A$259, 0)))</f>
        <v>#N/A</v>
      </c>
      <c r="AA56" s="215"/>
      <c r="AB56" s="215"/>
      <c r="AC56" s="215"/>
      <c r="AD56" s="215"/>
      <c r="AE56" s="215"/>
      <c r="AF56" s="216"/>
      <c r="AG56" s="116"/>
      <c r="AH56" s="117"/>
      <c r="AI56" s="124"/>
      <c r="AJ56" s="116"/>
      <c r="AK56" s="117"/>
      <c r="AL56" s="124"/>
    </row>
    <row r="57" spans="1:38" x14ac:dyDescent="0.25">
      <c r="A57" s="140" t="s">
        <v>852</v>
      </c>
      <c r="B57" s="141" t="s">
        <v>1571</v>
      </c>
      <c r="C57" s="170" t="s">
        <v>1572</v>
      </c>
      <c r="D57" s="170" t="s">
        <v>1573</v>
      </c>
      <c r="E57" s="176" t="s">
        <v>853</v>
      </c>
      <c r="F57" s="142"/>
      <c r="G57" s="142"/>
      <c r="H57" s="142"/>
      <c r="I57" s="142"/>
      <c r="J57" s="142"/>
      <c r="K57" s="142"/>
      <c r="L57" s="143"/>
      <c r="M57" s="142"/>
      <c r="N57" s="142"/>
      <c r="O57" s="142"/>
      <c r="P57" s="142"/>
      <c r="Q57" s="142"/>
      <c r="R57" s="142"/>
      <c r="S57" s="45"/>
      <c r="T57" s="142"/>
      <c r="U57" s="142"/>
      <c r="V57" s="142"/>
      <c r="W57" s="142"/>
      <c r="X57" s="142"/>
      <c r="Y57" s="142"/>
      <c r="Z57" s="148"/>
      <c r="AA57" s="149"/>
      <c r="AB57" s="149"/>
      <c r="AC57" s="149"/>
      <c r="AD57" s="149"/>
      <c r="AE57" s="149"/>
      <c r="AF57" s="149"/>
      <c r="AG57" s="45"/>
      <c r="AH57" s="142"/>
      <c r="AI57" s="142"/>
      <c r="AJ57" s="45"/>
      <c r="AK57" s="142"/>
      <c r="AL57" s="144"/>
    </row>
    <row r="58" spans="1:38" outlineLevel="1" x14ac:dyDescent="0.25">
      <c r="A58" s="37"/>
      <c r="B58" s="38" t="e">
        <f>IF(ISBLANK($B5), INDEX('Cities &amp; Towns'!$E$4:$E$259, MATCH($A58, 'Cities &amp; Towns'!$A$4:$A$259, 0)), $B5)</f>
        <v>#N/A</v>
      </c>
      <c r="C58" s="38" t="e">
        <f>IF(ISBLANK($C5), INDEX('Cities &amp; Towns'!$Q$4:$Q$259, MATCH($A58, 'Cities &amp; Towns'!$A$4:$A$259, 0)), $C5)</f>
        <v>#N/A</v>
      </c>
      <c r="D58" s="38" t="e">
        <f>IF(ISBLANK($D5), INDEX('Cities &amp; Towns'!$Z$4:$Z$259, MATCH($A58, 'Cities &amp; Towns'!$A$4:$A$259, 0)), $D5)</f>
        <v>#N/A</v>
      </c>
      <c r="E58" s="177" t="e" cm="1">
        <f t="array" ref="E58">IF(ISBLANK(E5), MAX(0, ($E$3-SUM($E$5:$E$56))*(IF($B$3=0, 0, $B$3*$B58/SUM(IF(ISBLANK(E$5:E$56), B$58:B$109, 0))) + IF($C$3=0, 0, $C$3*$C58/SUM(IF(ISBLANK(E$5:E$56), C$58:C$109, 0))) + IF($D$3=0, 0, $D$3*$D58/SUM(IF(ISBLANK(E$5:E$56), D$58:D$109, 0))) + IF(1-SUM($B$3:$D$3)&lt;=0, 0, ((1-SUM($B$3:$D$3))*$Z58/SUM(IF(ISBLANK(E$5:E$56), Z$58:Z$109, 0)))))), E5)</f>
        <v>#N/A</v>
      </c>
      <c r="F58" s="40">
        <f t="shared" ref="F58:K58" si="1">IF(ISBLANK(F5),F$3,F5)</f>
        <v>0</v>
      </c>
      <c r="G58" s="40">
        <f t="shared" si="1"/>
        <v>0</v>
      </c>
      <c r="H58" s="40">
        <f t="shared" si="1"/>
        <v>0</v>
      </c>
      <c r="I58" s="40">
        <f t="shared" si="1"/>
        <v>0</v>
      </c>
      <c r="J58" s="40">
        <f t="shared" si="1"/>
        <v>0</v>
      </c>
      <c r="K58" s="40">
        <f t="shared" si="1"/>
        <v>0</v>
      </c>
      <c r="L58" s="44" t="e">
        <f>IF(ISBLANK($L5), SUM($M58:$R58), $L5)</f>
        <v>#N/A</v>
      </c>
      <c r="M58" s="41" t="e">
        <f t="shared" ref="M58:R58" si="2">IF(ISBLANK(M5), IF(ISBLANK($L5), MAX(0, (M$3-SUM(M$5:M$56))*(IF($B$3=0, 0, $B$3*$B58/SUM($B$58:$B$109)) + IF($C$3=0, 0, $C$3*$C58/SUM($C$58:$C$109)) + IF($D$3=0, 0, $D$3*$D58/SUM($D$58:$D$109)) + (1-SUM($B$3:$D$3))*IF(SUM(AA$58:AA$109)=0, $Z58/SUM($Z$58:$Z$109), AA58/SUM(AA$58:AA$109)))), $L5*(M$3/$L$3)), M5)</f>
        <v>#N/A</v>
      </c>
      <c r="N58" s="41" t="e">
        <f t="shared" si="2"/>
        <v>#N/A</v>
      </c>
      <c r="O58" s="41" t="e">
        <f t="shared" si="2"/>
        <v>#N/A</v>
      </c>
      <c r="P58" s="41" t="e">
        <f t="shared" si="2"/>
        <v>#N/A</v>
      </c>
      <c r="Q58" s="41" t="e">
        <f t="shared" si="2"/>
        <v>#N/A</v>
      </c>
      <c r="R58" s="41" t="e">
        <f t="shared" si="2"/>
        <v>#N/A</v>
      </c>
      <c r="S58" s="44" t="e">
        <f t="shared" ref="S58:S71" si="3">SUM(T58:Y58)</f>
        <v>#N/A</v>
      </c>
      <c r="T58" s="41">
        <f>IF(ISBLANK(T5),AA58/INDEX(Constants!$B$2:$B$8, MATCH(T$2, Constants!$A$2:$A$8, 0)),T5)</f>
        <v>0</v>
      </c>
      <c r="U58" s="41" t="e">
        <f>IF(ISBLANK(U5),AB58/INDEX(Constants!$B$2:$B$8, MATCH(U$2, Constants!$A$2:$A$8, 0)),U5)</f>
        <v>#N/A</v>
      </c>
      <c r="V58" s="41">
        <f>IF(ISBLANK(V5),AC58/INDEX(Constants!$B$2:$B$8, MATCH(V$2, Constants!$A$2:$A$8, 0)),V5)</f>
        <v>0</v>
      </c>
      <c r="W58" s="41">
        <f>IF(ISBLANK(W5),AD58/INDEX(Constants!$B$2:$B$8, MATCH(W$2, Constants!$A$2:$A$8, 0)),W5)</f>
        <v>0</v>
      </c>
      <c r="X58" s="41">
        <f>IF(ISBLANK(X5),AE58/INDEX(Constants!$B$2:$B$8, MATCH(X$2, Constants!$A$2:$A$8, 0)),X5)</f>
        <v>0</v>
      </c>
      <c r="Y58" s="41">
        <f>IF(ISBLANK(Y5),AF58/INDEX(Constants!$B$2:$B$8, MATCH(Y$2, Constants!$A$2:$A$8, 0)),Y5)</f>
        <v>0</v>
      </c>
      <c r="Z58" s="39" t="e">
        <f>IF(SUM($AA58, $AC58:$AF58)&lt;&gt;0, SUM($AA58:$AF58), $Z5+$AB58)</f>
        <v>#N/A</v>
      </c>
      <c r="AA58" s="150">
        <f>AA5</f>
        <v>0</v>
      </c>
      <c r="AB58" s="150" t="e">
        <f>IF(ISBLANK($AB5), INDEX('Cities &amp; Towns'!$G$4:$G$259, MATCH($A5, 'Cities &amp; Towns'!$A$4:$A$259, 0)), $AB5)</f>
        <v>#N/A</v>
      </c>
      <c r="AC58" s="150">
        <f>AC5</f>
        <v>0</v>
      </c>
      <c r="AD58" s="150">
        <f>AD5</f>
        <v>0</v>
      </c>
      <c r="AE58" s="150">
        <f>AE5</f>
        <v>0</v>
      </c>
      <c r="AF58" s="150">
        <f>AF5</f>
        <v>0</v>
      </c>
      <c r="AG58" s="43"/>
      <c r="AH58" s="42"/>
      <c r="AI58" s="41" t="e">
        <f>INDEX('Cities &amp; Towns'!$Y$4:$Y$259, MATCH($A58, 'Cities &amp; Towns'!$A$4:$A$259, 0))</f>
        <v>#N/A</v>
      </c>
      <c r="AJ58" s="43"/>
      <c r="AK58" s="42"/>
      <c r="AL58" s="66" t="e">
        <f t="shared" ref="AL58:AL109" si="4">IF($L58&gt;$AI58, 1, "")</f>
        <v>#N/A</v>
      </c>
    </row>
    <row r="59" spans="1:38" outlineLevel="1" x14ac:dyDescent="0.25">
      <c r="B59" s="1" t="e">
        <f>IF(ISBLANK($B26), INDEX('Cities &amp; Towns'!$E$4:$E$259, MATCH($A59, 'Cities &amp; Towns'!$A$4:$A$259, 0)), $B26)</f>
        <v>#N/A</v>
      </c>
      <c r="C59" s="1" t="e">
        <f>IF(ISBLANK($C26), INDEX('Cities &amp; Towns'!$Q$4:$Q$259, MATCH($A59, 'Cities &amp; Towns'!$A$4:$A$259, 0)), $C26)</f>
        <v>#N/A</v>
      </c>
      <c r="D59" s="1" t="e">
        <f>IF(ISBLANK($D26), INDEX('Cities &amp; Towns'!$Z$4:$Z$259, MATCH($A59, 'Cities &amp; Towns'!$A$4:$A$259, 0)), $D26)</f>
        <v>#N/A</v>
      </c>
      <c r="E59" s="178" t="e" cm="1">
        <f t="array" ref="E59">IF(ISBLANK(E26), MAX(0, ($E$3-SUM($E$5:$E$56))*(IF($B$3=0, 0, $B$3*$B59/SUM(IF(ISBLANK(E$5:E$56), B$58:B$109, 0))) + IF($C$3=0, 0, $C$3*$C59/SUM(IF(ISBLANK(E$5:E$56), C$58:C$109, 0))) + IF($D$3=0, 0, $D$3*$D59/SUM(IF(ISBLANK(E$5:E$56), D$58:D$109, 0))) + IF(1-SUM($B$3:$D$3)&lt;=0, 0, ((1-SUM($B$3:$D$3))*$Z59/SUM(IF(ISBLANK(E$5:E$56), Z$58:Z$109, 0)))))), E26)</f>
        <v>#N/A</v>
      </c>
      <c r="F59" s="14">
        <f t="shared" ref="F59:K61" si="5">IF(ISBLANK(F26),F$3,F26)</f>
        <v>0</v>
      </c>
      <c r="G59" s="14">
        <f t="shared" si="5"/>
        <v>0</v>
      </c>
      <c r="H59" s="14">
        <f t="shared" si="5"/>
        <v>0</v>
      </c>
      <c r="I59" s="14">
        <f t="shared" si="5"/>
        <v>0</v>
      </c>
      <c r="J59" s="14">
        <f t="shared" si="5"/>
        <v>0</v>
      </c>
      <c r="K59" s="14">
        <f t="shared" si="5"/>
        <v>0</v>
      </c>
      <c r="L59" s="4" t="e">
        <f>IF(ISBLANK($L26), SUM($M59:$R59), $L26)</f>
        <v>#N/A</v>
      </c>
      <c r="M59" s="3" t="e">
        <f t="shared" ref="M59:R61" si="6">IF(ISBLANK(M26), IF(ISBLANK($L26), MAX(0, (M$3-SUM(M$5:M$56))*(IF($B$3=0, 0, $B$3*$B59/SUM($B$58:$B$109)) + IF($C$3=0, 0, $C$3*$C59/SUM($C$58:$C$109)) + IF($D$3=0, 0, $D$3*$D59/SUM($D$58:$D$109)) + (1-SUM($B$3:$D$3))*IF(SUM(AA$58:AA$109)=0, $Z59/SUM($Z$58:$Z$109), AA59/SUM(AA$58:AA$109)))), $L26*(M$3/$L$3)), M26)</f>
        <v>#N/A</v>
      </c>
      <c r="N59" s="3" t="e">
        <f t="shared" si="6"/>
        <v>#N/A</v>
      </c>
      <c r="O59" s="3" t="e">
        <f t="shared" si="6"/>
        <v>#N/A</v>
      </c>
      <c r="P59" s="3" t="e">
        <f t="shared" si="6"/>
        <v>#N/A</v>
      </c>
      <c r="Q59" s="3" t="e">
        <f t="shared" si="6"/>
        <v>#N/A</v>
      </c>
      <c r="R59" s="3" t="e">
        <f t="shared" si="6"/>
        <v>#N/A</v>
      </c>
      <c r="S59" s="4" t="e">
        <f t="shared" si="3"/>
        <v>#N/A</v>
      </c>
      <c r="T59" s="3">
        <f>IF(ISBLANK(T26),AA59/INDEX(Constants!$B$2:$B$8, MATCH(T$2, Constants!$A$2:$A$8, 0)),T26)</f>
        <v>0</v>
      </c>
      <c r="U59" s="3" t="e">
        <f>IF(ISBLANK(U26),AB59/INDEX(Constants!$B$2:$B$8, MATCH(U$2, Constants!$A$2:$A$8, 0)),U26)</f>
        <v>#N/A</v>
      </c>
      <c r="V59" s="3">
        <f>IF(ISBLANK(V26),AC59/INDEX(Constants!$B$2:$B$8, MATCH(V$2, Constants!$A$2:$A$8, 0)),V26)</f>
        <v>0</v>
      </c>
      <c r="W59" s="3">
        <f>IF(ISBLANK(W26),AD59/INDEX(Constants!$B$2:$B$8, MATCH(W$2, Constants!$A$2:$A$8, 0)),W26)</f>
        <v>0</v>
      </c>
      <c r="X59" s="3">
        <f>IF(ISBLANK(X26),AE59/INDEX(Constants!$B$2:$B$8, MATCH(X$2, Constants!$A$2:$A$8, 0)),X26)</f>
        <v>0</v>
      </c>
      <c r="Y59" s="132">
        <f>IF(ISBLANK(Y26),AF59/INDEX(Constants!$B$2:$B$8, MATCH(Y$2, Constants!$A$2:$A$8, 0)),Y26)</f>
        <v>0</v>
      </c>
      <c r="Z59" s="18" t="e">
        <f>IF(SUM($AA59, $AC59:$AF59)&lt;&gt;0, SUM($AA59:$AF59), $Z26+$AB59)</f>
        <v>#N/A</v>
      </c>
      <c r="AA59" s="1">
        <f>AA26</f>
        <v>0</v>
      </c>
      <c r="AB59" s="1" t="e">
        <f>IF(ISBLANK($AB26), INDEX('Cities &amp; Towns'!$G$4:$G$259, MATCH($A26, 'Cities &amp; Towns'!$A$4:$A$259, 0)), $AB26)</f>
        <v>#N/A</v>
      </c>
      <c r="AC59" s="1">
        <f t="shared" ref="AC59:AF61" si="7">AC26</f>
        <v>0</v>
      </c>
      <c r="AD59" s="1">
        <f t="shared" si="7"/>
        <v>0</v>
      </c>
      <c r="AE59" s="1">
        <f t="shared" si="7"/>
        <v>0</v>
      </c>
      <c r="AF59" s="1">
        <f t="shared" si="7"/>
        <v>0</v>
      </c>
      <c r="AG59" s="5"/>
      <c r="AI59" s="3" t="e">
        <f>INDEX('Cities &amp; Towns'!$Y$4:$Y$259, MATCH($A59, 'Cities &amp; Towns'!$A$4:$A$259, 0))</f>
        <v>#N/A</v>
      </c>
      <c r="AJ59" s="5"/>
      <c r="AL59" s="11" t="e">
        <f t="shared" si="4"/>
        <v>#N/A</v>
      </c>
    </row>
    <row r="60" spans="1:38" outlineLevel="1" x14ac:dyDescent="0.25">
      <c r="A60" s="37"/>
      <c r="B60" s="38" t="e">
        <f>IF(ISBLANK($B27), INDEX('Cities &amp; Towns'!$E$4:$E$259, MATCH($A60, 'Cities &amp; Towns'!$A$4:$A$259, 0)), $B27)</f>
        <v>#N/A</v>
      </c>
      <c r="C60" s="38" t="e">
        <f>IF(ISBLANK($C27), INDEX('Cities &amp; Towns'!$Q$4:$Q$259, MATCH($A60, 'Cities &amp; Towns'!$A$4:$A$259, 0)), $C27)</f>
        <v>#N/A</v>
      </c>
      <c r="D60" s="38" t="e">
        <f>IF(ISBLANK($D27), INDEX('Cities &amp; Towns'!$Z$4:$Z$259, MATCH($A60, 'Cities &amp; Towns'!$A$4:$A$259, 0)), $D27)</f>
        <v>#N/A</v>
      </c>
      <c r="E60" s="177" t="e" cm="1">
        <f t="array" ref="E60">IF(ISBLANK(E27), MAX(0, ($E$3-SUM($E$5:$E$56))*(IF($B$3=0, 0, $B$3*$B60/SUM(IF(ISBLANK(E$5:E$56), B$58:B$109, 0))) + IF($C$3=0, 0, $C$3*$C60/SUM(IF(ISBLANK(E$5:E$56), C$58:C$109, 0))) + IF($D$3=0, 0, $D$3*$D60/SUM(IF(ISBLANK(E$5:E$56), D$58:D$109, 0))) + IF(1-SUM($B$3:$D$3)&lt;=0, 0, ((1-SUM($B$3:$D$3))*$Z60/SUM(IF(ISBLANK(E$5:E$56), Z$58:Z$109, 0)))))), E27)</f>
        <v>#N/A</v>
      </c>
      <c r="F60" s="40">
        <f t="shared" si="5"/>
        <v>0</v>
      </c>
      <c r="G60" s="40">
        <f t="shared" si="5"/>
        <v>0</v>
      </c>
      <c r="H60" s="40">
        <f t="shared" si="5"/>
        <v>0</v>
      </c>
      <c r="I60" s="40">
        <f t="shared" si="5"/>
        <v>0</v>
      </c>
      <c r="J60" s="40">
        <f t="shared" si="5"/>
        <v>0</v>
      </c>
      <c r="K60" s="40">
        <f t="shared" si="5"/>
        <v>0</v>
      </c>
      <c r="L60" s="44" t="e">
        <f>IF(ISBLANK($L27), SUM($M60:$R60), $L27)</f>
        <v>#N/A</v>
      </c>
      <c r="M60" s="41" t="e">
        <f t="shared" si="6"/>
        <v>#N/A</v>
      </c>
      <c r="N60" s="41" t="e">
        <f t="shared" si="6"/>
        <v>#N/A</v>
      </c>
      <c r="O60" s="41" t="e">
        <f t="shared" si="6"/>
        <v>#N/A</v>
      </c>
      <c r="P60" s="41" t="e">
        <f t="shared" si="6"/>
        <v>#N/A</v>
      </c>
      <c r="Q60" s="41" t="e">
        <f t="shared" si="6"/>
        <v>#N/A</v>
      </c>
      <c r="R60" s="41" t="e">
        <f t="shared" si="6"/>
        <v>#N/A</v>
      </c>
      <c r="S60" s="44" t="e">
        <f t="shared" si="3"/>
        <v>#N/A</v>
      </c>
      <c r="T60" s="41">
        <f>IF(ISBLANK(T27),AA60/INDEX(Constants!$B$2:$B$8, MATCH(T$2, Constants!$A$2:$A$8, 0)),T27)</f>
        <v>0</v>
      </c>
      <c r="U60" s="41" t="e">
        <f>IF(ISBLANK(U27),AB60/INDEX(Constants!$B$2:$B$8, MATCH(U$2, Constants!$A$2:$A$8, 0)),U27)</f>
        <v>#N/A</v>
      </c>
      <c r="V60" s="41">
        <f>IF(ISBLANK(V27),AC60/INDEX(Constants!$B$2:$B$8, MATCH(V$2, Constants!$A$2:$A$8, 0)),V27)</f>
        <v>0</v>
      </c>
      <c r="W60" s="41">
        <f>IF(ISBLANK(W27),AD60/INDEX(Constants!$B$2:$B$8, MATCH(W$2, Constants!$A$2:$A$8, 0)),W27)</f>
        <v>0</v>
      </c>
      <c r="X60" s="41">
        <f>IF(ISBLANK(X27),AE60/INDEX(Constants!$B$2:$B$8, MATCH(X$2, Constants!$A$2:$A$8, 0)),X27)</f>
        <v>0</v>
      </c>
      <c r="Y60" s="41">
        <f>IF(ISBLANK(Y27),AF60/INDEX(Constants!$B$2:$B$8, MATCH(Y$2, Constants!$A$2:$A$8, 0)),Y27)</f>
        <v>0</v>
      </c>
      <c r="Z60" s="39" t="e">
        <f>IF(SUM($AA60, $AC60:$AF60)&lt;&gt;0, SUM($AA60:$AF60), $Z27+$AB60)</f>
        <v>#N/A</v>
      </c>
      <c r="AA60" s="150">
        <f>AA27</f>
        <v>0</v>
      </c>
      <c r="AB60" s="150" t="e">
        <f>IF(ISBLANK($AB27), INDEX('Cities &amp; Towns'!$G$4:$G$259, MATCH($A27, 'Cities &amp; Towns'!$A$4:$A$259, 0)), $AB27)</f>
        <v>#N/A</v>
      </c>
      <c r="AC60" s="150">
        <f t="shared" si="7"/>
        <v>0</v>
      </c>
      <c r="AD60" s="150">
        <f t="shared" si="7"/>
        <v>0</v>
      </c>
      <c r="AE60" s="150">
        <f t="shared" si="7"/>
        <v>0</v>
      </c>
      <c r="AF60" s="150">
        <f t="shared" si="7"/>
        <v>0</v>
      </c>
      <c r="AG60" s="43"/>
      <c r="AH60" s="42"/>
      <c r="AI60" s="41" t="e">
        <f>INDEX('Cities &amp; Towns'!$Y$4:$Y$259, MATCH($A60, 'Cities &amp; Towns'!$A$4:$A$259, 0))</f>
        <v>#N/A</v>
      </c>
      <c r="AJ60" s="43"/>
      <c r="AK60" s="42"/>
      <c r="AL60" s="66" t="e">
        <f t="shared" si="4"/>
        <v>#N/A</v>
      </c>
    </row>
    <row r="61" spans="1:38" outlineLevel="1" x14ac:dyDescent="0.25">
      <c r="B61" s="1" t="e">
        <f>IF(ISBLANK($B28), INDEX('Cities &amp; Towns'!$E$4:$E$259, MATCH($A61, 'Cities &amp; Towns'!$A$4:$A$259, 0)), $B28)</f>
        <v>#N/A</v>
      </c>
      <c r="C61" s="1" t="e">
        <f>IF(ISBLANK($C28), INDEX('Cities &amp; Towns'!$Q$4:$Q$259, MATCH($A61, 'Cities &amp; Towns'!$A$4:$A$259, 0)), $C28)</f>
        <v>#N/A</v>
      </c>
      <c r="D61" s="1" t="e">
        <f>IF(ISBLANK($D28), INDEX('Cities &amp; Towns'!$Z$4:$Z$259, MATCH($A61, 'Cities &amp; Towns'!$A$4:$A$259, 0)), $D28)</f>
        <v>#N/A</v>
      </c>
      <c r="E61" s="178" t="e" cm="1">
        <f t="array" ref="E61">IF(ISBLANK(E28), MAX(0, ($E$3-SUM($E$5:$E$56))*(IF($B$3=0, 0, $B$3*$B61/SUM(IF(ISBLANK(E$5:E$56), B$58:B$109, 0))) + IF($C$3=0, 0, $C$3*$C61/SUM(IF(ISBLANK(E$5:E$56), C$58:C$109, 0))) + IF($D$3=0, 0, $D$3*$D61/SUM(IF(ISBLANK(E$5:E$56), D$58:D$109, 0))) + IF(1-SUM($B$3:$D$3)&lt;=0, 0, ((1-SUM($B$3:$D$3))*$Z61/SUM(IF(ISBLANK(E$5:E$56), Z$58:Z$109, 0)))))), E28)</f>
        <v>#N/A</v>
      </c>
      <c r="F61" s="14">
        <f t="shared" si="5"/>
        <v>0</v>
      </c>
      <c r="G61" s="14">
        <f t="shared" si="5"/>
        <v>0</v>
      </c>
      <c r="H61" s="14">
        <f t="shared" si="5"/>
        <v>0</v>
      </c>
      <c r="I61" s="14">
        <f t="shared" si="5"/>
        <v>0</v>
      </c>
      <c r="J61" s="14">
        <f t="shared" si="5"/>
        <v>0</v>
      </c>
      <c r="K61" s="14">
        <f t="shared" si="5"/>
        <v>0</v>
      </c>
      <c r="L61" s="4" t="e">
        <f>IF(ISBLANK($L28), SUM($M61:$R61), $L28)</f>
        <v>#N/A</v>
      </c>
      <c r="M61" s="3" t="e">
        <f t="shared" si="6"/>
        <v>#N/A</v>
      </c>
      <c r="N61" s="3" t="e">
        <f t="shared" si="6"/>
        <v>#N/A</v>
      </c>
      <c r="O61" s="3" t="e">
        <f t="shared" si="6"/>
        <v>#N/A</v>
      </c>
      <c r="P61" s="3" t="e">
        <f t="shared" si="6"/>
        <v>#N/A</v>
      </c>
      <c r="Q61" s="3" t="e">
        <f t="shared" si="6"/>
        <v>#N/A</v>
      </c>
      <c r="R61" s="3" t="e">
        <f t="shared" si="6"/>
        <v>#N/A</v>
      </c>
      <c r="S61" s="4" t="e">
        <f t="shared" si="3"/>
        <v>#N/A</v>
      </c>
      <c r="T61" s="3">
        <f>IF(ISBLANK(T28),AA61/INDEX(Constants!$B$2:$B$8, MATCH(T$2, Constants!$A$2:$A$8, 0)),T28)</f>
        <v>0</v>
      </c>
      <c r="U61" s="3" t="e">
        <f>IF(ISBLANK(U28),AB61/INDEX(Constants!$B$2:$B$8, MATCH(U$2, Constants!$A$2:$A$8, 0)),U28)</f>
        <v>#N/A</v>
      </c>
      <c r="V61" s="3">
        <f>IF(ISBLANK(V28),AC61/INDEX(Constants!$B$2:$B$8, MATCH(V$2, Constants!$A$2:$A$8, 0)),V28)</f>
        <v>0</v>
      </c>
      <c r="W61" s="3">
        <f>IF(ISBLANK(W28),AD61/INDEX(Constants!$B$2:$B$8, MATCH(W$2, Constants!$A$2:$A$8, 0)),W28)</f>
        <v>0</v>
      </c>
      <c r="X61" s="3">
        <f>IF(ISBLANK(X28),AE61/INDEX(Constants!$B$2:$B$8, MATCH(X$2, Constants!$A$2:$A$8, 0)),X28)</f>
        <v>0</v>
      </c>
      <c r="Y61" s="132">
        <f>IF(ISBLANK(Y28),AF61/INDEX(Constants!$B$2:$B$8, MATCH(Y$2, Constants!$A$2:$A$8, 0)),Y28)</f>
        <v>0</v>
      </c>
      <c r="Z61" s="18" t="e">
        <f>IF(SUM($AA61, $AC61:$AF61)&lt;&gt;0, SUM($AA61:$AF61), $Z28+$AB61)</f>
        <v>#N/A</v>
      </c>
      <c r="AA61" s="1">
        <f>AA28</f>
        <v>0</v>
      </c>
      <c r="AB61" s="1" t="e">
        <f>IF(ISBLANK($AB28), INDEX('Cities &amp; Towns'!$G$4:$G$259, MATCH($A28, 'Cities &amp; Towns'!$A$4:$A$259, 0)), $AB28)</f>
        <v>#N/A</v>
      </c>
      <c r="AC61" s="1">
        <f t="shared" si="7"/>
        <v>0</v>
      </c>
      <c r="AD61" s="1">
        <f t="shared" si="7"/>
        <v>0</v>
      </c>
      <c r="AE61" s="1">
        <f t="shared" si="7"/>
        <v>0</v>
      </c>
      <c r="AF61" s="1">
        <f t="shared" si="7"/>
        <v>0</v>
      </c>
      <c r="AG61" s="5"/>
      <c r="AI61" s="3" t="e">
        <f>INDEX('Cities &amp; Towns'!$Y$4:$Y$259, MATCH($A61, 'Cities &amp; Towns'!$A$4:$A$259, 0))</f>
        <v>#N/A</v>
      </c>
      <c r="AJ61" s="5"/>
      <c r="AL61" s="11" t="e">
        <f t="shared" si="4"/>
        <v>#N/A</v>
      </c>
    </row>
    <row r="62" spans="1:38" outlineLevel="1" x14ac:dyDescent="0.25">
      <c r="A62" s="37"/>
      <c r="B62" s="38" t="e">
        <f>IF(ISBLANK($B46), INDEX('Cities &amp; Towns'!$E$4:$E$259, MATCH($A62, 'Cities &amp; Towns'!$A$4:$A$259, 0)), $B46)</f>
        <v>#N/A</v>
      </c>
      <c r="C62" s="38" t="e">
        <f>IF(ISBLANK($C46), INDEX('Cities &amp; Towns'!$Q$4:$Q$259, MATCH($A62, 'Cities &amp; Towns'!$A$4:$A$259, 0)), $C46)</f>
        <v>#N/A</v>
      </c>
      <c r="D62" s="38" t="e">
        <f>IF(ISBLANK($D46), INDEX('Cities &amp; Towns'!$Z$4:$Z$259, MATCH($A62, 'Cities &amp; Towns'!$A$4:$A$259, 0)), $D46)</f>
        <v>#N/A</v>
      </c>
      <c r="E62" s="177" t="e" cm="1">
        <f t="array" ref="E62">IF(ISBLANK(E46), MAX(0, ($E$3-SUM($E$5:$E$56))*(IF($B$3=0, 0, $B$3*$B62/SUM(IF(ISBLANK(E$5:E$56), B$58:B$109, 0))) + IF($C$3=0, 0, $C$3*$C62/SUM(IF(ISBLANK(E$5:E$56), C$58:C$109, 0))) + IF($D$3=0, 0, $D$3*$D62/SUM(IF(ISBLANK(E$5:E$56), D$58:D$109, 0))) + IF(1-SUM($B$3:$D$3)&lt;=0, 0, ((1-SUM($B$3:$D$3))*$Z62/SUM(IF(ISBLANK(E$5:E$56), Z$58:Z$109, 0)))))), E46)</f>
        <v>#N/A</v>
      </c>
      <c r="F62" s="40">
        <f t="shared" ref="F62:K71" si="8">IF(ISBLANK(F46),F$3,F46)</f>
        <v>0</v>
      </c>
      <c r="G62" s="40">
        <f t="shared" si="8"/>
        <v>0</v>
      </c>
      <c r="H62" s="40">
        <f t="shared" si="8"/>
        <v>0</v>
      </c>
      <c r="I62" s="40">
        <f t="shared" si="8"/>
        <v>0</v>
      </c>
      <c r="J62" s="40">
        <f t="shared" si="8"/>
        <v>0</v>
      </c>
      <c r="K62" s="40">
        <f t="shared" si="8"/>
        <v>0</v>
      </c>
      <c r="L62" s="44" t="e">
        <f t="shared" ref="L62:L71" si="9">IF(ISBLANK($L46), SUM($M62:$R62), $L46)</f>
        <v>#N/A</v>
      </c>
      <c r="M62" s="41" t="e">
        <f t="shared" ref="M62:M71" si="10">IF(ISBLANK(M46), IF(ISBLANK($L46), MAX(0, (M$3-SUM(M$5:M$56))*(IF($B$3=0, 0, $B$3*$B62/SUM($B$58:$B$109)) + IF($C$3=0, 0, $C$3*$C62/SUM($C$58:$C$109)) + IF($D$3=0, 0, $D$3*$D62/SUM($D$58:$D$109)) + (1-SUM($B$3:$D$3))*IF(SUM(AA$58:AA$109)=0, $Z62/SUM($Z$58:$Z$109), AA62/SUM(AA$58:AA$109)))), $L46*(M$3/$L$3)), M46)</f>
        <v>#N/A</v>
      </c>
      <c r="N62" s="41" t="e">
        <f t="shared" ref="N62:N71" si="11">IF(ISBLANK(N46), IF(ISBLANK($L46), MAX(0, (N$3-SUM(N$5:N$56))*(IF($B$3=0, 0, $B$3*$B62/SUM($B$58:$B$109)) + IF($C$3=0, 0, $C$3*$C62/SUM($C$58:$C$109)) + IF($D$3=0, 0, $D$3*$D62/SUM($D$58:$D$109)) + (1-SUM($B$3:$D$3))*IF(SUM(AB$58:AB$109)=0, $Z62/SUM($Z$58:$Z$109), AB62/SUM(AB$58:AB$109)))), $L46*(N$3/$L$3)), N46)</f>
        <v>#N/A</v>
      </c>
      <c r="O62" s="41" t="e">
        <f t="shared" ref="O62:O71" si="12">IF(ISBLANK(O46), IF(ISBLANK($L46), MAX(0, (O$3-SUM(O$5:O$56))*(IF($B$3=0, 0, $B$3*$B62/SUM($B$58:$B$109)) + IF($C$3=0, 0, $C$3*$C62/SUM($C$58:$C$109)) + IF($D$3=0, 0, $D$3*$D62/SUM($D$58:$D$109)) + (1-SUM($B$3:$D$3))*IF(SUM(AC$58:AC$109)=0, $Z62/SUM($Z$58:$Z$109), AC62/SUM(AC$58:AC$109)))), $L46*(O$3/$L$3)), O46)</f>
        <v>#N/A</v>
      </c>
      <c r="P62" s="41" t="e">
        <f t="shared" ref="P62:P71" si="13">IF(ISBLANK(P46), IF(ISBLANK($L46), MAX(0, (P$3-SUM(P$5:P$56))*(IF($B$3=0, 0, $B$3*$B62/SUM($B$58:$B$109)) + IF($C$3=0, 0, $C$3*$C62/SUM($C$58:$C$109)) + IF($D$3=0, 0, $D$3*$D62/SUM($D$58:$D$109)) + (1-SUM($B$3:$D$3))*IF(SUM(AD$58:AD$109)=0, $Z62/SUM($Z$58:$Z$109), AD62/SUM(AD$58:AD$109)))), $L46*(P$3/$L$3)), P46)</f>
        <v>#N/A</v>
      </c>
      <c r="Q62" s="41" t="e">
        <f t="shared" ref="Q62:Q71" si="14">IF(ISBLANK(Q46), IF(ISBLANK($L46), MAX(0, (Q$3-SUM(Q$5:Q$56))*(IF($B$3=0, 0, $B$3*$B62/SUM($B$58:$B$109)) + IF($C$3=0, 0, $C$3*$C62/SUM($C$58:$C$109)) + IF($D$3=0, 0, $D$3*$D62/SUM($D$58:$D$109)) + (1-SUM($B$3:$D$3))*IF(SUM(AE$58:AE$109)=0, $Z62/SUM($Z$58:$Z$109), AE62/SUM(AE$58:AE$109)))), $L46*(Q$3/$L$3)), Q46)</f>
        <v>#N/A</v>
      </c>
      <c r="R62" s="41" t="e">
        <f t="shared" ref="R62:R71" si="15">IF(ISBLANK(R46), IF(ISBLANK($L46), MAX(0, (R$3-SUM(R$5:R$56))*(IF($B$3=0, 0, $B$3*$B62/SUM($B$58:$B$109)) + IF($C$3=0, 0, $C$3*$C62/SUM($C$58:$C$109)) + IF($D$3=0, 0, $D$3*$D62/SUM($D$58:$D$109)) + (1-SUM($B$3:$D$3))*IF(SUM(AF$58:AF$109)=0, $Z62/SUM($Z$58:$Z$109), AF62/SUM(AF$58:AF$109)))), $L46*(R$3/$L$3)), R46)</f>
        <v>#N/A</v>
      </c>
      <c r="S62" s="44" t="e">
        <f t="shared" si="3"/>
        <v>#N/A</v>
      </c>
      <c r="T62" s="41">
        <f>IF(ISBLANK(T46),AA62/INDEX(Constants!$B$2:$B$8, MATCH(T$2, Constants!$A$2:$A$8, 0)),T46)</f>
        <v>0</v>
      </c>
      <c r="U62" s="41" t="e">
        <f>IF(ISBLANK(U46),AB62/INDEX(Constants!$B$2:$B$8, MATCH(U$2, Constants!$A$2:$A$8, 0)),U46)</f>
        <v>#N/A</v>
      </c>
      <c r="V62" s="41">
        <f>IF(ISBLANK(V46),AC62/INDEX(Constants!$B$2:$B$8, MATCH(V$2, Constants!$A$2:$A$8, 0)),V46)</f>
        <v>0</v>
      </c>
      <c r="W62" s="41">
        <f>IF(ISBLANK(W46),AD62/INDEX(Constants!$B$2:$B$8, MATCH(W$2, Constants!$A$2:$A$8, 0)),W46)</f>
        <v>0</v>
      </c>
      <c r="X62" s="41">
        <f>IF(ISBLANK(X46),AE62/INDEX(Constants!$B$2:$B$8, MATCH(X$2, Constants!$A$2:$A$8, 0)),X46)</f>
        <v>0</v>
      </c>
      <c r="Y62" s="41">
        <f>IF(ISBLANK(Y46),AF62/INDEX(Constants!$B$2:$B$8, MATCH(Y$2, Constants!$A$2:$A$8, 0)),Y46)</f>
        <v>0</v>
      </c>
      <c r="Z62" s="39" t="e">
        <f t="shared" ref="Z62:Z71" si="16">IF(SUM($AA62, $AC62:$AF62)&lt;&gt;0, SUM($AA62:$AF62), $Z46+$AB62)</f>
        <v>#N/A</v>
      </c>
      <c r="AA62" s="150">
        <f t="shared" ref="AA62:AA71" si="17">AA46</f>
        <v>0</v>
      </c>
      <c r="AB62" s="150" t="e">
        <f>IF(ISBLANK($AB46), INDEX('Cities &amp; Towns'!$G$4:$G$259, MATCH($A46, 'Cities &amp; Towns'!$A$4:$A$259, 0)), $AB46)</f>
        <v>#N/A</v>
      </c>
      <c r="AC62" s="150">
        <f t="shared" ref="AC62:AF71" si="18">AC46</f>
        <v>0</v>
      </c>
      <c r="AD62" s="150">
        <f t="shared" si="18"/>
        <v>0</v>
      </c>
      <c r="AE62" s="150">
        <f t="shared" si="18"/>
        <v>0</v>
      </c>
      <c r="AF62" s="150">
        <f t="shared" si="18"/>
        <v>0</v>
      </c>
      <c r="AG62" s="43"/>
      <c r="AH62" s="42"/>
      <c r="AI62" s="41" t="e">
        <f>INDEX('Cities &amp; Towns'!$Y$4:$Y$259, MATCH($A62, 'Cities &amp; Towns'!$A$4:$A$259, 0))</f>
        <v>#N/A</v>
      </c>
      <c r="AJ62" s="43"/>
      <c r="AK62" s="42"/>
      <c r="AL62" s="66" t="e">
        <f t="shared" si="4"/>
        <v>#N/A</v>
      </c>
    </row>
    <row r="63" spans="1:38" outlineLevel="1" x14ac:dyDescent="0.25">
      <c r="B63" s="1" t="e">
        <f>IF(ISBLANK($B47), INDEX('Cities &amp; Towns'!$E$4:$E$259, MATCH($A63, 'Cities &amp; Towns'!$A$4:$A$259, 0)), $B47)</f>
        <v>#N/A</v>
      </c>
      <c r="C63" s="1" t="e">
        <f>IF(ISBLANK($C47), INDEX('Cities &amp; Towns'!$Q$4:$Q$259, MATCH($A63, 'Cities &amp; Towns'!$A$4:$A$259, 0)), $C47)</f>
        <v>#N/A</v>
      </c>
      <c r="D63" s="1" t="e">
        <f>IF(ISBLANK($D47), INDEX('Cities &amp; Towns'!$Z$4:$Z$259, MATCH($A63, 'Cities &amp; Towns'!$A$4:$A$259, 0)), $D47)</f>
        <v>#N/A</v>
      </c>
      <c r="E63" s="178" t="e" cm="1">
        <f t="array" ref="E63">IF(ISBLANK(E47), MAX(0, ($E$3-SUM($E$5:$E$56))*(IF($B$3=0, 0, $B$3*$B63/SUM(IF(ISBLANK(E$5:E$56), B$58:B$109, 0))) + IF($C$3=0, 0, $C$3*$C63/SUM(IF(ISBLANK(E$5:E$56), C$58:C$109, 0))) + IF($D$3=0, 0, $D$3*$D63/SUM(IF(ISBLANK(E$5:E$56), D$58:D$109, 0))) + IF(1-SUM($B$3:$D$3)&lt;=0, 0, ((1-SUM($B$3:$D$3))*$Z63/SUM(IF(ISBLANK(E$5:E$56), Z$58:Z$109, 0)))))), E47)</f>
        <v>#N/A</v>
      </c>
      <c r="F63" s="14">
        <f t="shared" si="8"/>
        <v>0</v>
      </c>
      <c r="G63" s="14">
        <f t="shared" si="8"/>
        <v>0</v>
      </c>
      <c r="H63" s="14">
        <f t="shared" si="8"/>
        <v>0</v>
      </c>
      <c r="I63" s="14">
        <f t="shared" si="8"/>
        <v>0</v>
      </c>
      <c r="J63" s="14">
        <f t="shared" si="8"/>
        <v>0</v>
      </c>
      <c r="K63" s="14">
        <f t="shared" si="8"/>
        <v>0</v>
      </c>
      <c r="L63" s="4" t="e">
        <f t="shared" si="9"/>
        <v>#N/A</v>
      </c>
      <c r="M63" s="3" t="e">
        <f t="shared" si="10"/>
        <v>#N/A</v>
      </c>
      <c r="N63" s="3" t="e">
        <f t="shared" si="11"/>
        <v>#N/A</v>
      </c>
      <c r="O63" s="3" t="e">
        <f t="shared" si="12"/>
        <v>#N/A</v>
      </c>
      <c r="P63" s="3" t="e">
        <f t="shared" si="13"/>
        <v>#N/A</v>
      </c>
      <c r="Q63" s="3" t="e">
        <f t="shared" si="14"/>
        <v>#N/A</v>
      </c>
      <c r="R63" s="3" t="e">
        <f t="shared" si="15"/>
        <v>#N/A</v>
      </c>
      <c r="S63" s="4" t="e">
        <f t="shared" si="3"/>
        <v>#N/A</v>
      </c>
      <c r="T63" s="3">
        <f>IF(ISBLANK(T47),AA63/INDEX(Constants!$B$2:$B$8, MATCH(T$2, Constants!$A$2:$A$8, 0)),T47)</f>
        <v>0</v>
      </c>
      <c r="U63" s="3" t="e">
        <f>IF(ISBLANK(U47),AB63/INDEX(Constants!$B$2:$B$8, MATCH(U$2, Constants!$A$2:$A$8, 0)),U47)</f>
        <v>#N/A</v>
      </c>
      <c r="V63" s="3">
        <f>IF(ISBLANK(V47),AC63/INDEX(Constants!$B$2:$B$8, MATCH(V$2, Constants!$A$2:$A$8, 0)),V47)</f>
        <v>0</v>
      </c>
      <c r="W63" s="3">
        <f>IF(ISBLANK(W47),AD63/INDEX(Constants!$B$2:$B$8, MATCH(W$2, Constants!$A$2:$A$8, 0)),W47)</f>
        <v>0</v>
      </c>
      <c r="X63" s="3">
        <f>IF(ISBLANK(X47),AE63/INDEX(Constants!$B$2:$B$8, MATCH(X$2, Constants!$A$2:$A$8, 0)),X47)</f>
        <v>0</v>
      </c>
      <c r="Y63" s="132">
        <f>IF(ISBLANK(Y47),AF63/INDEX(Constants!$B$2:$B$8, MATCH(Y$2, Constants!$A$2:$A$8, 0)),Y47)</f>
        <v>0</v>
      </c>
      <c r="Z63" s="18" t="e">
        <f t="shared" si="16"/>
        <v>#N/A</v>
      </c>
      <c r="AA63" s="1">
        <f t="shared" si="17"/>
        <v>0</v>
      </c>
      <c r="AB63" s="1" t="e">
        <f>IF(ISBLANK($AB47), INDEX('Cities &amp; Towns'!$G$4:$G$259, MATCH($A47, 'Cities &amp; Towns'!$A$4:$A$259, 0)), $AB47)</f>
        <v>#N/A</v>
      </c>
      <c r="AC63" s="1">
        <f t="shared" si="18"/>
        <v>0</v>
      </c>
      <c r="AD63" s="1">
        <f t="shared" si="18"/>
        <v>0</v>
      </c>
      <c r="AE63" s="1">
        <f t="shared" si="18"/>
        <v>0</v>
      </c>
      <c r="AF63" s="1">
        <f t="shared" si="18"/>
        <v>0</v>
      </c>
      <c r="AG63" s="5"/>
      <c r="AI63" s="3" t="e">
        <f>INDEX('Cities &amp; Towns'!$Y$4:$Y$259, MATCH($A63, 'Cities &amp; Towns'!$A$4:$A$259, 0))</f>
        <v>#N/A</v>
      </c>
      <c r="AJ63" s="5"/>
      <c r="AL63" s="11" t="e">
        <f t="shared" si="4"/>
        <v>#N/A</v>
      </c>
    </row>
    <row r="64" spans="1:38" outlineLevel="1" x14ac:dyDescent="0.25">
      <c r="A64" s="37"/>
      <c r="B64" s="38" t="e">
        <f>IF(ISBLANK($B48), INDEX('Cities &amp; Towns'!$E$4:$E$259, MATCH($A64, 'Cities &amp; Towns'!$A$4:$A$259, 0)), $B48)</f>
        <v>#N/A</v>
      </c>
      <c r="C64" s="38" t="e">
        <f>IF(ISBLANK($C48), INDEX('Cities &amp; Towns'!$Q$4:$Q$259, MATCH($A64, 'Cities &amp; Towns'!$A$4:$A$259, 0)), $C48)</f>
        <v>#N/A</v>
      </c>
      <c r="D64" s="38" t="e">
        <f>IF(ISBLANK($D48), INDEX('Cities &amp; Towns'!$Z$4:$Z$259, MATCH($A64, 'Cities &amp; Towns'!$A$4:$A$259, 0)), $D48)</f>
        <v>#N/A</v>
      </c>
      <c r="E64" s="177" t="e" cm="1">
        <f t="array" ref="E64">IF(ISBLANK(E48), MAX(0, ($E$3-SUM($E$5:$E$56))*(IF($B$3=0, 0, $B$3*$B64/SUM(IF(ISBLANK(E$5:E$56), B$58:B$109, 0))) + IF($C$3=0, 0, $C$3*$C64/SUM(IF(ISBLANK(E$5:E$56), C$58:C$109, 0))) + IF($D$3=0, 0, $D$3*$D64/SUM(IF(ISBLANK(E$5:E$56), D$58:D$109, 0))) + IF(1-SUM($B$3:$D$3)&lt;=0, 0, ((1-SUM($B$3:$D$3))*$Z64/SUM(IF(ISBLANK(E$5:E$56), Z$58:Z$109, 0)))))), E48)</f>
        <v>#N/A</v>
      </c>
      <c r="F64" s="40">
        <f t="shared" si="8"/>
        <v>0</v>
      </c>
      <c r="G64" s="40">
        <f t="shared" si="8"/>
        <v>0</v>
      </c>
      <c r="H64" s="40">
        <f t="shared" si="8"/>
        <v>0</v>
      </c>
      <c r="I64" s="40">
        <f t="shared" si="8"/>
        <v>0</v>
      </c>
      <c r="J64" s="40">
        <f t="shared" si="8"/>
        <v>0</v>
      </c>
      <c r="K64" s="40">
        <f t="shared" si="8"/>
        <v>0</v>
      </c>
      <c r="L64" s="44" t="e">
        <f t="shared" si="9"/>
        <v>#N/A</v>
      </c>
      <c r="M64" s="41" t="e">
        <f t="shared" si="10"/>
        <v>#N/A</v>
      </c>
      <c r="N64" s="41" t="e">
        <f t="shared" si="11"/>
        <v>#N/A</v>
      </c>
      <c r="O64" s="41" t="e">
        <f t="shared" si="12"/>
        <v>#N/A</v>
      </c>
      <c r="P64" s="41" t="e">
        <f t="shared" si="13"/>
        <v>#N/A</v>
      </c>
      <c r="Q64" s="41" t="e">
        <f t="shared" si="14"/>
        <v>#N/A</v>
      </c>
      <c r="R64" s="41" t="e">
        <f t="shared" si="15"/>
        <v>#N/A</v>
      </c>
      <c r="S64" s="44" t="e">
        <f t="shared" si="3"/>
        <v>#N/A</v>
      </c>
      <c r="T64" s="41">
        <f>IF(ISBLANK(T48),AA64/INDEX(Constants!$B$2:$B$8, MATCH(T$2, Constants!$A$2:$A$8, 0)),T48)</f>
        <v>0</v>
      </c>
      <c r="U64" s="41" t="e">
        <f>IF(ISBLANK(U48),AB64/INDEX(Constants!$B$2:$B$8, MATCH(U$2, Constants!$A$2:$A$8, 0)),U48)</f>
        <v>#N/A</v>
      </c>
      <c r="V64" s="41">
        <f>IF(ISBLANK(V48),AC64/INDEX(Constants!$B$2:$B$8, MATCH(V$2, Constants!$A$2:$A$8, 0)),V48)</f>
        <v>0</v>
      </c>
      <c r="W64" s="41">
        <f>IF(ISBLANK(W48),AD64/INDEX(Constants!$B$2:$B$8, MATCH(W$2, Constants!$A$2:$A$8, 0)),W48)</f>
        <v>0</v>
      </c>
      <c r="X64" s="41">
        <f>IF(ISBLANK(X48),AE64/INDEX(Constants!$B$2:$B$8, MATCH(X$2, Constants!$A$2:$A$8, 0)),X48)</f>
        <v>0</v>
      </c>
      <c r="Y64" s="41">
        <f>IF(ISBLANK(Y48),AF64/INDEX(Constants!$B$2:$B$8, MATCH(Y$2, Constants!$A$2:$A$8, 0)),Y48)</f>
        <v>0</v>
      </c>
      <c r="Z64" s="39" t="e">
        <f t="shared" si="16"/>
        <v>#N/A</v>
      </c>
      <c r="AA64" s="150">
        <f t="shared" si="17"/>
        <v>0</v>
      </c>
      <c r="AB64" s="150" t="e">
        <f>IF(ISBLANK($AB48), INDEX('Cities &amp; Towns'!$G$4:$G$259, MATCH($A48, 'Cities &amp; Towns'!$A$4:$A$259, 0)), $AB48)</f>
        <v>#N/A</v>
      </c>
      <c r="AC64" s="150">
        <f t="shared" si="18"/>
        <v>0</v>
      </c>
      <c r="AD64" s="150">
        <f t="shared" si="18"/>
        <v>0</v>
      </c>
      <c r="AE64" s="150">
        <f t="shared" si="18"/>
        <v>0</v>
      </c>
      <c r="AF64" s="150">
        <f t="shared" si="18"/>
        <v>0</v>
      </c>
      <c r="AG64" s="43"/>
      <c r="AH64" s="42"/>
      <c r="AI64" s="41" t="e">
        <f>INDEX('Cities &amp; Towns'!$Y$4:$Y$259, MATCH($A64, 'Cities &amp; Towns'!$A$4:$A$259, 0))</f>
        <v>#N/A</v>
      </c>
      <c r="AJ64" s="43"/>
      <c r="AK64" s="42"/>
      <c r="AL64" s="66" t="e">
        <f t="shared" si="4"/>
        <v>#N/A</v>
      </c>
    </row>
    <row r="65" spans="1:38" outlineLevel="1" x14ac:dyDescent="0.25">
      <c r="B65" s="1" t="e">
        <f>IF(ISBLANK($B49), INDEX('Cities &amp; Towns'!$E$4:$E$259, MATCH($A65, 'Cities &amp; Towns'!$A$4:$A$259, 0)), $B49)</f>
        <v>#N/A</v>
      </c>
      <c r="C65" s="1" t="e">
        <f>IF(ISBLANK($C49), INDEX('Cities &amp; Towns'!$Q$4:$Q$259, MATCH($A65, 'Cities &amp; Towns'!$A$4:$A$259, 0)), $C49)</f>
        <v>#N/A</v>
      </c>
      <c r="D65" s="1" t="e">
        <f>IF(ISBLANK($D49), INDEX('Cities &amp; Towns'!$Z$4:$Z$259, MATCH($A65, 'Cities &amp; Towns'!$A$4:$A$259, 0)), $D49)</f>
        <v>#N/A</v>
      </c>
      <c r="E65" s="178" t="e" cm="1">
        <f t="array" ref="E65">IF(ISBLANK(E49), MAX(0, ($E$3-SUM($E$5:$E$56))*(IF($B$3=0, 0, $B$3*$B65/SUM(IF(ISBLANK(E$5:E$56), B$58:B$109, 0))) + IF($C$3=0, 0, $C$3*$C65/SUM(IF(ISBLANK(E$5:E$56), C$58:C$109, 0))) + IF($D$3=0, 0, $D$3*$D65/SUM(IF(ISBLANK(E$5:E$56), D$58:D$109, 0))) + IF(1-SUM($B$3:$D$3)&lt;=0, 0, ((1-SUM($B$3:$D$3))*$Z65/SUM(IF(ISBLANK(E$5:E$56), Z$58:Z$109, 0)))))), E49)</f>
        <v>#N/A</v>
      </c>
      <c r="F65" s="14">
        <f t="shared" si="8"/>
        <v>0</v>
      </c>
      <c r="G65" s="14">
        <f t="shared" si="8"/>
        <v>0</v>
      </c>
      <c r="H65" s="14">
        <f t="shared" si="8"/>
        <v>0</v>
      </c>
      <c r="I65" s="14">
        <f t="shared" si="8"/>
        <v>0</v>
      </c>
      <c r="J65" s="14">
        <f t="shared" si="8"/>
        <v>0</v>
      </c>
      <c r="K65" s="14">
        <f t="shared" si="8"/>
        <v>0</v>
      </c>
      <c r="L65" s="4" t="e">
        <f t="shared" si="9"/>
        <v>#N/A</v>
      </c>
      <c r="M65" s="3" t="e">
        <f t="shared" si="10"/>
        <v>#N/A</v>
      </c>
      <c r="N65" s="3" t="e">
        <f t="shared" si="11"/>
        <v>#N/A</v>
      </c>
      <c r="O65" s="3" t="e">
        <f t="shared" si="12"/>
        <v>#N/A</v>
      </c>
      <c r="P65" s="3" t="e">
        <f t="shared" si="13"/>
        <v>#N/A</v>
      </c>
      <c r="Q65" s="3" t="e">
        <f t="shared" si="14"/>
        <v>#N/A</v>
      </c>
      <c r="R65" s="3" t="e">
        <f t="shared" si="15"/>
        <v>#N/A</v>
      </c>
      <c r="S65" s="4" t="e">
        <f t="shared" si="3"/>
        <v>#N/A</v>
      </c>
      <c r="T65" s="3">
        <f>IF(ISBLANK(T49),AA65/INDEX(Constants!$B$2:$B$8, MATCH(T$2, Constants!$A$2:$A$8, 0)),T49)</f>
        <v>0</v>
      </c>
      <c r="U65" s="3" t="e">
        <f>IF(ISBLANK(U49),AB65/INDEX(Constants!$B$2:$B$8, MATCH(U$2, Constants!$A$2:$A$8, 0)),U49)</f>
        <v>#N/A</v>
      </c>
      <c r="V65" s="3">
        <f>IF(ISBLANK(V49),AC65/INDEX(Constants!$B$2:$B$8, MATCH(V$2, Constants!$A$2:$A$8, 0)),V49)</f>
        <v>0</v>
      </c>
      <c r="W65" s="3">
        <f>IF(ISBLANK(W49),AD65/INDEX(Constants!$B$2:$B$8, MATCH(W$2, Constants!$A$2:$A$8, 0)),W49)</f>
        <v>0</v>
      </c>
      <c r="X65" s="3">
        <f>IF(ISBLANK(X49),AE65/INDEX(Constants!$B$2:$B$8, MATCH(X$2, Constants!$A$2:$A$8, 0)),X49)</f>
        <v>0</v>
      </c>
      <c r="Y65" s="132">
        <f>IF(ISBLANK(Y49),AF65/INDEX(Constants!$B$2:$B$8, MATCH(Y$2, Constants!$A$2:$A$8, 0)),Y49)</f>
        <v>0</v>
      </c>
      <c r="Z65" s="18" t="e">
        <f t="shared" si="16"/>
        <v>#N/A</v>
      </c>
      <c r="AA65" s="1">
        <f t="shared" si="17"/>
        <v>0</v>
      </c>
      <c r="AB65" s="1" t="e">
        <f>IF(ISBLANK($AB49), INDEX('Cities &amp; Towns'!$G$4:$G$259, MATCH($A49, 'Cities &amp; Towns'!$A$4:$A$259, 0)), $AB49)</f>
        <v>#N/A</v>
      </c>
      <c r="AC65" s="1">
        <f t="shared" si="18"/>
        <v>0</v>
      </c>
      <c r="AD65" s="1">
        <f t="shared" si="18"/>
        <v>0</v>
      </c>
      <c r="AE65" s="1">
        <f t="shared" si="18"/>
        <v>0</v>
      </c>
      <c r="AF65" s="1">
        <f t="shared" si="18"/>
        <v>0</v>
      </c>
      <c r="AG65" s="5"/>
      <c r="AI65" s="3" t="e">
        <f>INDEX('Cities &amp; Towns'!$Y$4:$Y$259, MATCH($A65, 'Cities &amp; Towns'!$A$4:$A$259, 0))</f>
        <v>#N/A</v>
      </c>
      <c r="AJ65" s="5"/>
      <c r="AL65" s="11" t="e">
        <f t="shared" si="4"/>
        <v>#N/A</v>
      </c>
    </row>
    <row r="66" spans="1:38" outlineLevel="1" x14ac:dyDescent="0.25">
      <c r="A66" s="37"/>
      <c r="B66" s="38" t="e">
        <f>IF(ISBLANK($B50), INDEX('Cities &amp; Towns'!$E$4:$E$259, MATCH($A66, 'Cities &amp; Towns'!$A$4:$A$259, 0)), $B50)</f>
        <v>#N/A</v>
      </c>
      <c r="C66" s="38" t="e">
        <f>IF(ISBLANK($C50), INDEX('Cities &amp; Towns'!$Q$4:$Q$259, MATCH($A66, 'Cities &amp; Towns'!$A$4:$A$259, 0)), $C50)</f>
        <v>#N/A</v>
      </c>
      <c r="D66" s="38" t="e">
        <f>IF(ISBLANK($D50), INDEX('Cities &amp; Towns'!$Z$4:$Z$259, MATCH($A66, 'Cities &amp; Towns'!$A$4:$A$259, 0)), $D50)</f>
        <v>#N/A</v>
      </c>
      <c r="E66" s="177" t="e" cm="1">
        <f t="array" ref="E66">IF(ISBLANK(E50), MAX(0, ($E$3-SUM($E$5:$E$56))*(IF($B$3=0, 0, $B$3*$B66/SUM(IF(ISBLANK(E$5:E$56), B$58:B$109, 0))) + IF($C$3=0, 0, $C$3*$C66/SUM(IF(ISBLANK(E$5:E$56), C$58:C$109, 0))) + IF($D$3=0, 0, $D$3*$D66/SUM(IF(ISBLANK(E$5:E$56), D$58:D$109, 0))) + IF(1-SUM($B$3:$D$3)&lt;=0, 0, ((1-SUM($B$3:$D$3))*$Z66/SUM(IF(ISBLANK(E$5:E$56), Z$58:Z$109, 0)))))), E50)</f>
        <v>#N/A</v>
      </c>
      <c r="F66" s="40">
        <f t="shared" si="8"/>
        <v>0</v>
      </c>
      <c r="G66" s="40">
        <f t="shared" si="8"/>
        <v>0</v>
      </c>
      <c r="H66" s="40">
        <f t="shared" si="8"/>
        <v>0</v>
      </c>
      <c r="I66" s="40">
        <f t="shared" si="8"/>
        <v>0</v>
      </c>
      <c r="J66" s="40">
        <f t="shared" si="8"/>
        <v>0</v>
      </c>
      <c r="K66" s="40">
        <f t="shared" si="8"/>
        <v>0</v>
      </c>
      <c r="L66" s="44" t="e">
        <f t="shared" si="9"/>
        <v>#N/A</v>
      </c>
      <c r="M66" s="41" t="e">
        <f t="shared" si="10"/>
        <v>#N/A</v>
      </c>
      <c r="N66" s="41" t="e">
        <f t="shared" si="11"/>
        <v>#N/A</v>
      </c>
      <c r="O66" s="41" t="e">
        <f t="shared" si="12"/>
        <v>#N/A</v>
      </c>
      <c r="P66" s="41" t="e">
        <f t="shared" si="13"/>
        <v>#N/A</v>
      </c>
      <c r="Q66" s="41" t="e">
        <f t="shared" si="14"/>
        <v>#N/A</v>
      </c>
      <c r="R66" s="41" t="e">
        <f t="shared" si="15"/>
        <v>#N/A</v>
      </c>
      <c r="S66" s="44" t="e">
        <f t="shared" si="3"/>
        <v>#N/A</v>
      </c>
      <c r="T66" s="41">
        <f>IF(ISBLANK(T50),AA66/INDEX(Constants!$B$2:$B$8, MATCH(T$2, Constants!$A$2:$A$8, 0)),T50)</f>
        <v>0</v>
      </c>
      <c r="U66" s="41" t="e">
        <f>IF(ISBLANK(U50),AB66/INDEX(Constants!$B$2:$B$8, MATCH(U$2, Constants!$A$2:$A$8, 0)),U50)</f>
        <v>#N/A</v>
      </c>
      <c r="V66" s="41">
        <f>IF(ISBLANK(V50),AC66/INDEX(Constants!$B$2:$B$8, MATCH(V$2, Constants!$A$2:$A$8, 0)),V50)</f>
        <v>0</v>
      </c>
      <c r="W66" s="41">
        <f>IF(ISBLANK(W50),AD66/INDEX(Constants!$B$2:$B$8, MATCH(W$2, Constants!$A$2:$A$8, 0)),W50)</f>
        <v>0</v>
      </c>
      <c r="X66" s="41">
        <f>IF(ISBLANK(X50),AE66/INDEX(Constants!$B$2:$B$8, MATCH(X$2, Constants!$A$2:$A$8, 0)),X50)</f>
        <v>0</v>
      </c>
      <c r="Y66" s="41">
        <f>IF(ISBLANK(Y50),AF66/INDEX(Constants!$B$2:$B$8, MATCH(Y$2, Constants!$A$2:$A$8, 0)),Y50)</f>
        <v>0</v>
      </c>
      <c r="Z66" s="39" t="e">
        <f t="shared" si="16"/>
        <v>#N/A</v>
      </c>
      <c r="AA66" s="150">
        <f t="shared" si="17"/>
        <v>0</v>
      </c>
      <c r="AB66" s="150" t="e">
        <f>IF(ISBLANK($AB50), INDEX('Cities &amp; Towns'!$G$4:$G$259, MATCH($A50, 'Cities &amp; Towns'!$A$4:$A$259, 0)), $AB50)</f>
        <v>#N/A</v>
      </c>
      <c r="AC66" s="150">
        <f t="shared" si="18"/>
        <v>0</v>
      </c>
      <c r="AD66" s="150">
        <f t="shared" si="18"/>
        <v>0</v>
      </c>
      <c r="AE66" s="150">
        <f t="shared" si="18"/>
        <v>0</v>
      </c>
      <c r="AF66" s="150">
        <f t="shared" si="18"/>
        <v>0</v>
      </c>
      <c r="AG66" s="43"/>
      <c r="AH66" s="42"/>
      <c r="AI66" s="41" t="e">
        <f>INDEX('Cities &amp; Towns'!$Y$4:$Y$259, MATCH($A66, 'Cities &amp; Towns'!$A$4:$A$259, 0))</f>
        <v>#N/A</v>
      </c>
      <c r="AJ66" s="43"/>
      <c r="AK66" s="42"/>
      <c r="AL66" s="66" t="e">
        <f t="shared" si="4"/>
        <v>#N/A</v>
      </c>
    </row>
    <row r="67" spans="1:38" outlineLevel="1" x14ac:dyDescent="0.25">
      <c r="B67" s="1" t="e">
        <f>IF(ISBLANK($B51), INDEX('Cities &amp; Towns'!$E$4:$E$259, MATCH($A67, 'Cities &amp; Towns'!$A$4:$A$259, 0)), $B51)</f>
        <v>#N/A</v>
      </c>
      <c r="C67" s="1" t="e">
        <f>IF(ISBLANK($C51), INDEX('Cities &amp; Towns'!$Q$4:$Q$259, MATCH($A67, 'Cities &amp; Towns'!$A$4:$A$259, 0)), $C51)</f>
        <v>#N/A</v>
      </c>
      <c r="D67" s="1" t="e">
        <f>IF(ISBLANK($D51), INDEX('Cities &amp; Towns'!$Z$4:$Z$259, MATCH($A67, 'Cities &amp; Towns'!$A$4:$A$259, 0)), $D51)</f>
        <v>#N/A</v>
      </c>
      <c r="E67" s="178" t="e" cm="1">
        <f t="array" ref="E67">IF(ISBLANK(E51), MAX(0, ($E$3-SUM($E$5:$E$56))*(IF($B$3=0, 0, $B$3*$B67/SUM(IF(ISBLANK(E$5:E$56), B$58:B$109, 0))) + IF($C$3=0, 0, $C$3*$C67/SUM(IF(ISBLANK(E$5:E$56), C$58:C$109, 0))) + IF($D$3=0, 0, $D$3*$D67/SUM(IF(ISBLANK(E$5:E$56), D$58:D$109, 0))) + IF(1-SUM($B$3:$D$3)&lt;=0, 0, ((1-SUM($B$3:$D$3))*$Z67/SUM(IF(ISBLANK(E$5:E$56), Z$58:Z$109, 0)))))), E51)</f>
        <v>#N/A</v>
      </c>
      <c r="F67" s="14">
        <f t="shared" si="8"/>
        <v>0</v>
      </c>
      <c r="G67" s="14">
        <f t="shared" si="8"/>
        <v>0</v>
      </c>
      <c r="H67" s="14">
        <f t="shared" si="8"/>
        <v>0</v>
      </c>
      <c r="I67" s="14">
        <f t="shared" si="8"/>
        <v>0</v>
      </c>
      <c r="J67" s="14">
        <f t="shared" si="8"/>
        <v>0</v>
      </c>
      <c r="K67" s="14">
        <f t="shared" si="8"/>
        <v>0</v>
      </c>
      <c r="L67" s="4" t="e">
        <f t="shared" si="9"/>
        <v>#N/A</v>
      </c>
      <c r="M67" s="3" t="e">
        <f t="shared" si="10"/>
        <v>#N/A</v>
      </c>
      <c r="N67" s="3" t="e">
        <f t="shared" si="11"/>
        <v>#N/A</v>
      </c>
      <c r="O67" s="3" t="e">
        <f t="shared" si="12"/>
        <v>#N/A</v>
      </c>
      <c r="P67" s="3" t="e">
        <f t="shared" si="13"/>
        <v>#N/A</v>
      </c>
      <c r="Q67" s="3" t="e">
        <f t="shared" si="14"/>
        <v>#N/A</v>
      </c>
      <c r="R67" s="3" t="e">
        <f t="shared" si="15"/>
        <v>#N/A</v>
      </c>
      <c r="S67" s="4" t="e">
        <f t="shared" si="3"/>
        <v>#N/A</v>
      </c>
      <c r="T67" s="3">
        <f>IF(ISBLANK(T51),AA67/INDEX(Constants!$B$2:$B$8, MATCH(T$2, Constants!$A$2:$A$8, 0)),T51)</f>
        <v>0</v>
      </c>
      <c r="U67" s="3" t="e">
        <f>IF(ISBLANK(U51),AB67/INDEX(Constants!$B$2:$B$8, MATCH(U$2, Constants!$A$2:$A$8, 0)),U51)</f>
        <v>#N/A</v>
      </c>
      <c r="V67" s="3">
        <f>IF(ISBLANK(V51),AC67/INDEX(Constants!$B$2:$B$8, MATCH(V$2, Constants!$A$2:$A$8, 0)),V51)</f>
        <v>0</v>
      </c>
      <c r="W67" s="3">
        <f>IF(ISBLANK(W51),AD67/INDEX(Constants!$B$2:$B$8, MATCH(W$2, Constants!$A$2:$A$8, 0)),W51)</f>
        <v>0</v>
      </c>
      <c r="X67" s="3">
        <f>IF(ISBLANK(X51),AE67/INDEX(Constants!$B$2:$B$8, MATCH(X$2, Constants!$A$2:$A$8, 0)),X51)</f>
        <v>0</v>
      </c>
      <c r="Y67" s="132">
        <f>IF(ISBLANK(Y51),AF67/INDEX(Constants!$B$2:$B$8, MATCH(Y$2, Constants!$A$2:$A$8, 0)),Y51)</f>
        <v>0</v>
      </c>
      <c r="Z67" s="18" t="e">
        <f t="shared" si="16"/>
        <v>#N/A</v>
      </c>
      <c r="AA67" s="1">
        <f t="shared" si="17"/>
        <v>0</v>
      </c>
      <c r="AB67" s="1" t="e">
        <f>IF(ISBLANK($AB51), INDEX('Cities &amp; Towns'!$G$4:$G$259, MATCH($A51, 'Cities &amp; Towns'!$A$4:$A$259, 0)), $AB51)</f>
        <v>#N/A</v>
      </c>
      <c r="AC67" s="1">
        <f t="shared" si="18"/>
        <v>0</v>
      </c>
      <c r="AD67" s="1">
        <f t="shared" si="18"/>
        <v>0</v>
      </c>
      <c r="AE67" s="1">
        <f t="shared" si="18"/>
        <v>0</v>
      </c>
      <c r="AF67" s="1">
        <f t="shared" si="18"/>
        <v>0</v>
      </c>
      <c r="AG67" s="5"/>
      <c r="AI67" s="3" t="e">
        <f>INDEX('Cities &amp; Towns'!$Y$4:$Y$259, MATCH($A67, 'Cities &amp; Towns'!$A$4:$A$259, 0))</f>
        <v>#N/A</v>
      </c>
      <c r="AJ67" s="5"/>
      <c r="AL67" s="11" t="e">
        <f t="shared" si="4"/>
        <v>#N/A</v>
      </c>
    </row>
    <row r="68" spans="1:38" outlineLevel="1" x14ac:dyDescent="0.25">
      <c r="A68" s="37"/>
      <c r="B68" s="38" t="e">
        <f>IF(ISBLANK($B52), INDEX('Cities &amp; Towns'!$E$4:$E$259, MATCH($A68, 'Cities &amp; Towns'!$A$4:$A$259, 0)), $B52)</f>
        <v>#N/A</v>
      </c>
      <c r="C68" s="38" t="e">
        <f>IF(ISBLANK($C52), INDEX('Cities &amp; Towns'!$Q$4:$Q$259, MATCH($A68, 'Cities &amp; Towns'!$A$4:$A$259, 0)), $C52)</f>
        <v>#N/A</v>
      </c>
      <c r="D68" s="38" t="e">
        <f>IF(ISBLANK($D52), INDEX('Cities &amp; Towns'!$Z$4:$Z$259, MATCH($A68, 'Cities &amp; Towns'!$A$4:$A$259, 0)), $D52)</f>
        <v>#N/A</v>
      </c>
      <c r="E68" s="177" t="e" cm="1">
        <f t="array" ref="E68">IF(ISBLANK(E52), MAX(0, ($E$3-SUM($E$5:$E$56))*(IF($B$3=0, 0, $B$3*$B68/SUM(IF(ISBLANK(E$5:E$56), B$58:B$109, 0))) + IF($C$3=0, 0, $C$3*$C68/SUM(IF(ISBLANK(E$5:E$56), C$58:C$109, 0))) + IF($D$3=0, 0, $D$3*$D68/SUM(IF(ISBLANK(E$5:E$56), D$58:D$109, 0))) + IF(1-SUM($B$3:$D$3)&lt;=0, 0, ((1-SUM($B$3:$D$3))*$Z68/SUM(IF(ISBLANK(E$5:E$56), Z$58:Z$109, 0)))))), E52)</f>
        <v>#N/A</v>
      </c>
      <c r="F68" s="40">
        <f t="shared" si="8"/>
        <v>0</v>
      </c>
      <c r="G68" s="40">
        <f t="shared" si="8"/>
        <v>0</v>
      </c>
      <c r="H68" s="40">
        <f t="shared" si="8"/>
        <v>0</v>
      </c>
      <c r="I68" s="40">
        <f t="shared" si="8"/>
        <v>0</v>
      </c>
      <c r="J68" s="40">
        <f t="shared" si="8"/>
        <v>0</v>
      </c>
      <c r="K68" s="40">
        <f t="shared" si="8"/>
        <v>0</v>
      </c>
      <c r="L68" s="44" t="e">
        <f t="shared" si="9"/>
        <v>#N/A</v>
      </c>
      <c r="M68" s="41" t="e">
        <f t="shared" si="10"/>
        <v>#N/A</v>
      </c>
      <c r="N68" s="41" t="e">
        <f t="shared" si="11"/>
        <v>#N/A</v>
      </c>
      <c r="O68" s="41" t="e">
        <f t="shared" si="12"/>
        <v>#N/A</v>
      </c>
      <c r="P68" s="41" t="e">
        <f t="shared" si="13"/>
        <v>#N/A</v>
      </c>
      <c r="Q68" s="41" t="e">
        <f t="shared" si="14"/>
        <v>#N/A</v>
      </c>
      <c r="R68" s="41" t="e">
        <f t="shared" si="15"/>
        <v>#N/A</v>
      </c>
      <c r="S68" s="44" t="e">
        <f t="shared" si="3"/>
        <v>#N/A</v>
      </c>
      <c r="T68" s="41">
        <f>IF(ISBLANK(T52),AA68/INDEX(Constants!$B$2:$B$8, MATCH(T$2, Constants!$A$2:$A$8, 0)),T52)</f>
        <v>0</v>
      </c>
      <c r="U68" s="41" t="e">
        <f>IF(ISBLANK(U52),AB68/INDEX(Constants!$B$2:$B$8, MATCH(U$2, Constants!$A$2:$A$8, 0)),U52)</f>
        <v>#N/A</v>
      </c>
      <c r="V68" s="41">
        <f>IF(ISBLANK(V52),AC68/INDEX(Constants!$B$2:$B$8, MATCH(V$2, Constants!$A$2:$A$8, 0)),V52)</f>
        <v>0</v>
      </c>
      <c r="W68" s="41">
        <f>IF(ISBLANK(W52),AD68/INDEX(Constants!$B$2:$B$8, MATCH(W$2, Constants!$A$2:$A$8, 0)),W52)</f>
        <v>0</v>
      </c>
      <c r="X68" s="41">
        <f>IF(ISBLANK(X52),AE68/INDEX(Constants!$B$2:$B$8, MATCH(X$2, Constants!$A$2:$A$8, 0)),X52)</f>
        <v>0</v>
      </c>
      <c r="Y68" s="41">
        <f>IF(ISBLANK(Y52),AF68/INDEX(Constants!$B$2:$B$8, MATCH(Y$2, Constants!$A$2:$A$8, 0)),Y52)</f>
        <v>0</v>
      </c>
      <c r="Z68" s="39" t="e">
        <f t="shared" si="16"/>
        <v>#N/A</v>
      </c>
      <c r="AA68" s="150">
        <f t="shared" si="17"/>
        <v>0</v>
      </c>
      <c r="AB68" s="150" t="e">
        <f>IF(ISBLANK($AB52), INDEX('Cities &amp; Towns'!$G$4:$G$259, MATCH($A52, 'Cities &amp; Towns'!$A$4:$A$259, 0)), $AB52)</f>
        <v>#N/A</v>
      </c>
      <c r="AC68" s="150">
        <f t="shared" si="18"/>
        <v>0</v>
      </c>
      <c r="AD68" s="150">
        <f t="shared" si="18"/>
        <v>0</v>
      </c>
      <c r="AE68" s="150">
        <f t="shared" si="18"/>
        <v>0</v>
      </c>
      <c r="AF68" s="150">
        <f t="shared" si="18"/>
        <v>0</v>
      </c>
      <c r="AG68" s="43"/>
      <c r="AH68" s="42"/>
      <c r="AI68" s="41" t="e">
        <f>INDEX('Cities &amp; Towns'!$Y$4:$Y$259, MATCH($A68, 'Cities &amp; Towns'!$A$4:$A$259, 0))</f>
        <v>#N/A</v>
      </c>
      <c r="AJ68" s="43"/>
      <c r="AK68" s="42"/>
      <c r="AL68" s="66" t="e">
        <f t="shared" si="4"/>
        <v>#N/A</v>
      </c>
    </row>
    <row r="69" spans="1:38" outlineLevel="1" x14ac:dyDescent="0.25">
      <c r="B69" s="1" t="e">
        <f>IF(ISBLANK($B53), INDEX('Cities &amp; Towns'!$E$4:$E$259, MATCH($A69, 'Cities &amp; Towns'!$A$4:$A$259, 0)), $B53)</f>
        <v>#N/A</v>
      </c>
      <c r="C69" s="1" t="e">
        <f>IF(ISBLANK($C53), INDEX('Cities &amp; Towns'!$Q$4:$Q$259, MATCH($A69, 'Cities &amp; Towns'!$A$4:$A$259, 0)), $C53)</f>
        <v>#N/A</v>
      </c>
      <c r="D69" s="1" t="e">
        <f>IF(ISBLANK($D53), INDEX('Cities &amp; Towns'!$Z$4:$Z$259, MATCH($A69, 'Cities &amp; Towns'!$A$4:$A$259, 0)), $D53)</f>
        <v>#N/A</v>
      </c>
      <c r="E69" s="178" t="e" cm="1">
        <f t="array" ref="E69">IF(ISBLANK(E53), MAX(0, ($E$3-SUM($E$5:$E$56))*(IF($B$3=0, 0, $B$3*$B69/SUM(IF(ISBLANK(E$5:E$56), B$58:B$109, 0))) + IF($C$3=0, 0, $C$3*$C69/SUM(IF(ISBLANK(E$5:E$56), C$58:C$109, 0))) + IF($D$3=0, 0, $D$3*$D69/SUM(IF(ISBLANK(E$5:E$56), D$58:D$109, 0))) + IF(1-SUM($B$3:$D$3)&lt;=0, 0, ((1-SUM($B$3:$D$3))*$Z69/SUM(IF(ISBLANK(E$5:E$56), Z$58:Z$109, 0)))))), E53)</f>
        <v>#N/A</v>
      </c>
      <c r="F69" s="14">
        <f t="shared" si="8"/>
        <v>0</v>
      </c>
      <c r="G69" s="14">
        <f t="shared" si="8"/>
        <v>0</v>
      </c>
      <c r="H69" s="14">
        <f t="shared" si="8"/>
        <v>0</v>
      </c>
      <c r="I69" s="14">
        <f t="shared" si="8"/>
        <v>0</v>
      </c>
      <c r="J69" s="14">
        <f t="shared" si="8"/>
        <v>0</v>
      </c>
      <c r="K69" s="14">
        <f t="shared" si="8"/>
        <v>0</v>
      </c>
      <c r="L69" s="4" t="e">
        <f t="shared" si="9"/>
        <v>#N/A</v>
      </c>
      <c r="M69" s="3" t="e">
        <f t="shared" si="10"/>
        <v>#N/A</v>
      </c>
      <c r="N69" s="3" t="e">
        <f t="shared" si="11"/>
        <v>#N/A</v>
      </c>
      <c r="O69" s="3" t="e">
        <f t="shared" si="12"/>
        <v>#N/A</v>
      </c>
      <c r="P69" s="3" t="e">
        <f t="shared" si="13"/>
        <v>#N/A</v>
      </c>
      <c r="Q69" s="3" t="e">
        <f t="shared" si="14"/>
        <v>#N/A</v>
      </c>
      <c r="R69" s="3" t="e">
        <f t="shared" si="15"/>
        <v>#N/A</v>
      </c>
      <c r="S69" s="4" t="e">
        <f t="shared" si="3"/>
        <v>#N/A</v>
      </c>
      <c r="T69" s="3">
        <f>IF(ISBLANK(T53),AA69/INDEX(Constants!$B$2:$B$8, MATCH(T$2, Constants!$A$2:$A$8, 0)),T53)</f>
        <v>0</v>
      </c>
      <c r="U69" s="3" t="e">
        <f>IF(ISBLANK(U53),AB69/INDEX(Constants!$B$2:$B$8, MATCH(U$2, Constants!$A$2:$A$8, 0)),U53)</f>
        <v>#N/A</v>
      </c>
      <c r="V69" s="3">
        <f>IF(ISBLANK(V53),AC69/INDEX(Constants!$B$2:$B$8, MATCH(V$2, Constants!$A$2:$A$8, 0)),V53)</f>
        <v>0</v>
      </c>
      <c r="W69" s="3">
        <f>IF(ISBLANK(W53),AD69/INDEX(Constants!$B$2:$B$8, MATCH(W$2, Constants!$A$2:$A$8, 0)),W53)</f>
        <v>0</v>
      </c>
      <c r="X69" s="3">
        <f>IF(ISBLANK(X53),AE69/INDEX(Constants!$B$2:$B$8, MATCH(X$2, Constants!$A$2:$A$8, 0)),X53)</f>
        <v>0</v>
      </c>
      <c r="Y69" s="132">
        <f>IF(ISBLANK(Y53),AF69/INDEX(Constants!$B$2:$B$8, MATCH(Y$2, Constants!$A$2:$A$8, 0)),Y53)</f>
        <v>0</v>
      </c>
      <c r="Z69" s="18" t="e">
        <f t="shared" si="16"/>
        <v>#N/A</v>
      </c>
      <c r="AA69" s="1">
        <f t="shared" si="17"/>
        <v>0</v>
      </c>
      <c r="AB69" s="1" t="e">
        <f>IF(ISBLANK($AB53), INDEX('Cities &amp; Towns'!$G$4:$G$259, MATCH($A53, 'Cities &amp; Towns'!$A$4:$A$259, 0)), $AB53)</f>
        <v>#N/A</v>
      </c>
      <c r="AC69" s="1">
        <f t="shared" si="18"/>
        <v>0</v>
      </c>
      <c r="AD69" s="1">
        <f t="shared" si="18"/>
        <v>0</v>
      </c>
      <c r="AE69" s="1">
        <f t="shared" si="18"/>
        <v>0</v>
      </c>
      <c r="AF69" s="1">
        <f t="shared" si="18"/>
        <v>0</v>
      </c>
      <c r="AG69" s="5"/>
      <c r="AI69" s="3" t="e">
        <f>INDEX('Cities &amp; Towns'!$Y$4:$Y$259, MATCH($A69, 'Cities &amp; Towns'!$A$4:$A$259, 0))</f>
        <v>#N/A</v>
      </c>
      <c r="AJ69" s="5"/>
      <c r="AL69" s="11" t="e">
        <f t="shared" si="4"/>
        <v>#N/A</v>
      </c>
    </row>
    <row r="70" spans="1:38" outlineLevel="1" x14ac:dyDescent="0.25">
      <c r="A70" s="37"/>
      <c r="B70" s="38" t="e">
        <f>IF(ISBLANK($B54), INDEX('Cities &amp; Towns'!$E$4:$E$259, MATCH($A70, 'Cities &amp; Towns'!$A$4:$A$259, 0)), $B54)</f>
        <v>#N/A</v>
      </c>
      <c r="C70" s="38" t="e">
        <f>IF(ISBLANK($C54), INDEX('Cities &amp; Towns'!$Q$4:$Q$259, MATCH($A70, 'Cities &amp; Towns'!$A$4:$A$259, 0)), $C54)</f>
        <v>#N/A</v>
      </c>
      <c r="D70" s="38" t="e">
        <f>IF(ISBLANK($D54), INDEX('Cities &amp; Towns'!$Z$4:$Z$259, MATCH($A70, 'Cities &amp; Towns'!$A$4:$A$259, 0)), $D54)</f>
        <v>#N/A</v>
      </c>
      <c r="E70" s="177" t="e" cm="1">
        <f t="array" ref="E70">IF(ISBLANK(E54), MAX(0, ($E$3-SUM($E$5:$E$56))*(IF($B$3=0, 0, $B$3*$B70/SUM(IF(ISBLANK(E$5:E$56), B$58:B$109, 0))) + IF($C$3=0, 0, $C$3*$C70/SUM(IF(ISBLANK(E$5:E$56), C$58:C$109, 0))) + IF($D$3=0, 0, $D$3*$D70/SUM(IF(ISBLANK(E$5:E$56), D$58:D$109, 0))) + IF(1-SUM($B$3:$D$3)&lt;=0, 0, ((1-SUM($B$3:$D$3))*$Z70/SUM(IF(ISBLANK(E$5:E$56), Z$58:Z$109, 0)))))), E54)</f>
        <v>#N/A</v>
      </c>
      <c r="F70" s="40">
        <f t="shared" si="8"/>
        <v>0</v>
      </c>
      <c r="G70" s="40">
        <f t="shared" si="8"/>
        <v>0</v>
      </c>
      <c r="H70" s="40">
        <f t="shared" si="8"/>
        <v>0</v>
      </c>
      <c r="I70" s="40">
        <f t="shared" si="8"/>
        <v>0</v>
      </c>
      <c r="J70" s="40">
        <f t="shared" si="8"/>
        <v>0</v>
      </c>
      <c r="K70" s="40">
        <f t="shared" si="8"/>
        <v>0</v>
      </c>
      <c r="L70" s="44" t="e">
        <f t="shared" si="9"/>
        <v>#N/A</v>
      </c>
      <c r="M70" s="41" t="e">
        <f t="shared" si="10"/>
        <v>#N/A</v>
      </c>
      <c r="N70" s="41" t="e">
        <f t="shared" si="11"/>
        <v>#N/A</v>
      </c>
      <c r="O70" s="41" t="e">
        <f t="shared" si="12"/>
        <v>#N/A</v>
      </c>
      <c r="P70" s="41" t="e">
        <f t="shared" si="13"/>
        <v>#N/A</v>
      </c>
      <c r="Q70" s="41" t="e">
        <f t="shared" si="14"/>
        <v>#N/A</v>
      </c>
      <c r="R70" s="41" t="e">
        <f t="shared" si="15"/>
        <v>#N/A</v>
      </c>
      <c r="S70" s="44" t="e">
        <f t="shared" si="3"/>
        <v>#N/A</v>
      </c>
      <c r="T70" s="41">
        <f>IF(ISBLANK(T54),AA70/INDEX(Constants!$B$2:$B$8, MATCH(T$2, Constants!$A$2:$A$8, 0)),T54)</f>
        <v>0</v>
      </c>
      <c r="U70" s="41" t="e">
        <f>IF(ISBLANK(U54),AB70/INDEX(Constants!$B$2:$B$8, MATCH(U$2, Constants!$A$2:$A$8, 0)),U54)</f>
        <v>#N/A</v>
      </c>
      <c r="V70" s="41">
        <f>IF(ISBLANK(V54),AC70/INDEX(Constants!$B$2:$B$8, MATCH(V$2, Constants!$A$2:$A$8, 0)),V54)</f>
        <v>0</v>
      </c>
      <c r="W70" s="41">
        <f>IF(ISBLANK(W54),AD70/INDEX(Constants!$B$2:$B$8, MATCH(W$2, Constants!$A$2:$A$8, 0)),W54)</f>
        <v>0</v>
      </c>
      <c r="X70" s="41">
        <f>IF(ISBLANK(X54),AE70/INDEX(Constants!$B$2:$B$8, MATCH(X$2, Constants!$A$2:$A$8, 0)),X54)</f>
        <v>0</v>
      </c>
      <c r="Y70" s="41">
        <f>IF(ISBLANK(Y54),AF70/INDEX(Constants!$B$2:$B$8, MATCH(Y$2, Constants!$A$2:$A$8, 0)),Y54)</f>
        <v>0</v>
      </c>
      <c r="Z70" s="39" t="e">
        <f t="shared" si="16"/>
        <v>#N/A</v>
      </c>
      <c r="AA70" s="150">
        <f t="shared" si="17"/>
        <v>0</v>
      </c>
      <c r="AB70" s="150" t="e">
        <f>IF(ISBLANK($AB54), INDEX('Cities &amp; Towns'!$G$4:$G$259, MATCH($A54, 'Cities &amp; Towns'!$A$4:$A$259, 0)), $AB54)</f>
        <v>#N/A</v>
      </c>
      <c r="AC70" s="150">
        <f t="shared" si="18"/>
        <v>0</v>
      </c>
      <c r="AD70" s="150">
        <f t="shared" si="18"/>
        <v>0</v>
      </c>
      <c r="AE70" s="150">
        <f t="shared" si="18"/>
        <v>0</v>
      </c>
      <c r="AF70" s="150">
        <f t="shared" si="18"/>
        <v>0</v>
      </c>
      <c r="AG70" s="43"/>
      <c r="AH70" s="42"/>
      <c r="AI70" s="41" t="e">
        <f>INDEX('Cities &amp; Towns'!$Y$4:$Y$259, MATCH($A70, 'Cities &amp; Towns'!$A$4:$A$259, 0))</f>
        <v>#N/A</v>
      </c>
      <c r="AJ70" s="43"/>
      <c r="AK70" s="42"/>
      <c r="AL70" s="66" t="e">
        <f t="shared" si="4"/>
        <v>#N/A</v>
      </c>
    </row>
    <row r="71" spans="1:38" outlineLevel="1" x14ac:dyDescent="0.25">
      <c r="B71" s="1" t="e">
        <f>IF(ISBLANK($B55), INDEX('Cities &amp; Towns'!$E$4:$E$259, MATCH($A71, 'Cities &amp; Towns'!$A$4:$A$259, 0)), $B55)</f>
        <v>#N/A</v>
      </c>
      <c r="C71" s="1" t="e">
        <f>IF(ISBLANK($C55), INDEX('Cities &amp; Towns'!$Q$4:$Q$259, MATCH($A71, 'Cities &amp; Towns'!$A$4:$A$259, 0)), $C55)</f>
        <v>#N/A</v>
      </c>
      <c r="D71" s="1" t="e">
        <f>IF(ISBLANK($D55), INDEX('Cities &amp; Towns'!$Z$4:$Z$259, MATCH($A71, 'Cities &amp; Towns'!$A$4:$A$259, 0)), $D55)</f>
        <v>#N/A</v>
      </c>
      <c r="E71" s="178" t="e" cm="1">
        <f t="array" ref="E71">IF(ISBLANK(E55), MAX(0, ($E$3-SUM($E$5:$E$56))*(IF($B$3=0, 0, $B$3*$B71/SUM(IF(ISBLANK(E$5:E$56), B$58:B$109, 0))) + IF($C$3=0, 0, $C$3*$C71/SUM(IF(ISBLANK(E$5:E$56), C$58:C$109, 0))) + IF($D$3=0, 0, $D$3*$D71/SUM(IF(ISBLANK(E$5:E$56), D$58:D$109, 0))) + IF(1-SUM($B$3:$D$3)&lt;=0, 0, ((1-SUM($B$3:$D$3))*$Z71/SUM(IF(ISBLANK(E$5:E$56), Z$58:Z$109, 0)))))), E55)</f>
        <v>#N/A</v>
      </c>
      <c r="F71" s="47">
        <f t="shared" si="8"/>
        <v>0</v>
      </c>
      <c r="G71" s="47">
        <f t="shared" si="8"/>
        <v>0</v>
      </c>
      <c r="H71" s="47">
        <f t="shared" si="8"/>
        <v>0</v>
      </c>
      <c r="I71" s="47">
        <f t="shared" si="8"/>
        <v>0</v>
      </c>
      <c r="J71" s="47">
        <f t="shared" si="8"/>
        <v>0</v>
      </c>
      <c r="K71" s="47">
        <f t="shared" si="8"/>
        <v>0</v>
      </c>
      <c r="L71" s="4" t="e">
        <f t="shared" si="9"/>
        <v>#N/A</v>
      </c>
      <c r="M71" s="3" t="e">
        <f t="shared" si="10"/>
        <v>#N/A</v>
      </c>
      <c r="N71" s="3" t="e">
        <f t="shared" si="11"/>
        <v>#N/A</v>
      </c>
      <c r="O71" s="3" t="e">
        <f t="shared" si="12"/>
        <v>#N/A</v>
      </c>
      <c r="P71" s="3" t="e">
        <f t="shared" si="13"/>
        <v>#N/A</v>
      </c>
      <c r="Q71" s="3" t="e">
        <f t="shared" si="14"/>
        <v>#N/A</v>
      </c>
      <c r="R71" s="3" t="e">
        <f t="shared" si="15"/>
        <v>#N/A</v>
      </c>
      <c r="S71" s="4" t="e">
        <f t="shared" si="3"/>
        <v>#N/A</v>
      </c>
      <c r="T71" s="3">
        <f>IF(ISBLANK(T55),AA71/INDEX(Constants!$B$2:$B$8, MATCH(T$2, Constants!$A$2:$A$8, 0)),T55)</f>
        <v>0</v>
      </c>
      <c r="U71" s="3" t="e">
        <f>IF(ISBLANK(U55),AB71/INDEX(Constants!$B$2:$B$8, MATCH(U$2, Constants!$A$2:$A$8, 0)),U55)</f>
        <v>#N/A</v>
      </c>
      <c r="V71" s="3">
        <f>IF(ISBLANK(V55),AC71/INDEX(Constants!$B$2:$B$8, MATCH(V$2, Constants!$A$2:$A$8, 0)),V55)</f>
        <v>0</v>
      </c>
      <c r="W71" s="3">
        <f>IF(ISBLANK(W55),AD71/INDEX(Constants!$B$2:$B$8, MATCH(W$2, Constants!$A$2:$A$8, 0)),W55)</f>
        <v>0</v>
      </c>
      <c r="X71" s="3">
        <f>IF(ISBLANK(X55),AE71/INDEX(Constants!$B$2:$B$8, MATCH(X$2, Constants!$A$2:$A$8, 0)),X55)</f>
        <v>0</v>
      </c>
      <c r="Y71" s="132">
        <f>IF(ISBLANK(Y55),AF71/INDEX(Constants!$B$2:$B$8, MATCH(Y$2, Constants!$A$2:$A$8, 0)),Y55)</f>
        <v>0</v>
      </c>
      <c r="Z71" s="18" t="e">
        <f t="shared" si="16"/>
        <v>#N/A</v>
      </c>
      <c r="AA71" s="1">
        <f t="shared" si="17"/>
        <v>0</v>
      </c>
      <c r="AB71" s="1" t="e">
        <f>IF(ISBLANK($AB55), INDEX('Cities &amp; Towns'!$G$4:$G$259, MATCH($A55, 'Cities &amp; Towns'!$A$4:$A$259, 0)), $AB55)</f>
        <v>#N/A</v>
      </c>
      <c r="AC71" s="1">
        <f t="shared" si="18"/>
        <v>0</v>
      </c>
      <c r="AD71" s="1">
        <f t="shared" si="18"/>
        <v>0</v>
      </c>
      <c r="AE71" s="1">
        <f t="shared" si="18"/>
        <v>0</v>
      </c>
      <c r="AF71" s="1">
        <f t="shared" si="18"/>
        <v>0</v>
      </c>
      <c r="AG71" s="5"/>
      <c r="AI71" s="3" t="e">
        <f>INDEX('Cities &amp; Towns'!$Y$4:$Y$259, MATCH($A71, 'Cities &amp; Towns'!$A$4:$A$259, 0))</f>
        <v>#N/A</v>
      </c>
      <c r="AJ71" s="5"/>
      <c r="AL71" s="11" t="e">
        <f t="shared" si="4"/>
        <v>#N/A</v>
      </c>
    </row>
    <row r="72" spans="1:38" outlineLevel="1" x14ac:dyDescent="0.25">
      <c r="A72" s="37"/>
      <c r="B72" s="38" t="e">
        <f>IF(ISBLANK($B19), INDEX('Cities &amp; Towns'!$E$4:$E$259, MATCH($A72, 'Cities &amp; Towns'!$A$4:$A$259, 0)), $B19)</f>
        <v>#N/A</v>
      </c>
      <c r="C72" s="38" t="e">
        <f>IF(ISBLANK($C19), INDEX('Cities &amp; Towns'!$Q$4:$Q$259, MATCH($A72, 'Cities &amp; Towns'!$A$4:$A$259, 0)), $C19)</f>
        <v>#N/A</v>
      </c>
      <c r="D72" s="38" t="e">
        <f>IF(ISBLANK($D19), INDEX('Cities &amp; Towns'!$Z$4:$Z$259, MATCH($A72, 'Cities &amp; Towns'!$A$4:$A$259, 0)), $D19)</f>
        <v>#N/A</v>
      </c>
      <c r="E72" s="177" t="e" cm="1">
        <f t="array" ref="E72">IF(ISBLANK(E19), MAX(0, ($E$3-SUM($E$5:$E$56))*(IF($B$3=0, 0, $B$3*$B72/SUM(IF(ISBLANK(E$5:E$56), B$58:B$109, 0))) + IF($C$3=0, 0, $C$3*$C72/SUM(IF(ISBLANK(E$5:E$56), C$58:C$109, 0))) + IF($D$3=0, 0, $D$3*$D72/SUM(IF(ISBLANK(E$5:E$56), D$58:D$109, 0))) + IF(1-SUM($B$3:$D$3)&lt;=0, 0, ((1-SUM($B$3:$D$3))*$Z72/SUM(IF(ISBLANK(E$5:E$56), Z$58:Z$109, 0)))))), E19)</f>
        <v>#N/A</v>
      </c>
      <c r="F72" s="40">
        <f t="shared" ref="F72:K72" si="19">IF(ISBLANK(F19),F$3,F19)</f>
        <v>0</v>
      </c>
      <c r="G72" s="40">
        <f t="shared" si="19"/>
        <v>0</v>
      </c>
      <c r="H72" s="40">
        <f t="shared" si="19"/>
        <v>0</v>
      </c>
      <c r="I72" s="40">
        <f t="shared" si="19"/>
        <v>0</v>
      </c>
      <c r="J72" s="40">
        <f t="shared" si="19"/>
        <v>0</v>
      </c>
      <c r="K72" s="40">
        <f t="shared" si="19"/>
        <v>0</v>
      </c>
      <c r="L72" s="44" t="e">
        <f>IF(ISBLANK($L19), SUM($M72:$R72), $L19)</f>
        <v>#N/A</v>
      </c>
      <c r="M72" s="41" t="e">
        <f t="shared" ref="M72:R72" si="20">IF(ISBLANK(M19), IF(ISBLANK($L19), MAX(0, (M$3-SUM(M$5:M$56))*(IF($B$3=0, 0, $B$3*$B72/SUM($B$58:$B$109)) + IF($C$3=0, 0, $C$3*$C72/SUM($C$58:$C$109)) + IF($D$3=0, 0, $D$3*$D72/SUM($D$58:$D$109)) + (1-SUM($B$3:$D$3))*IF(SUM(AA$58:AA$109)=0, $Z72/SUM($Z$58:$Z$109), AA72/SUM(AA$58:AA$109)))), $L19*(M$3/$L$3)), M19)</f>
        <v>#N/A</v>
      </c>
      <c r="N72" s="41" t="e">
        <f t="shared" si="20"/>
        <v>#N/A</v>
      </c>
      <c r="O72" s="41" t="e">
        <f t="shared" si="20"/>
        <v>#N/A</v>
      </c>
      <c r="P72" s="41" t="e">
        <f t="shared" si="20"/>
        <v>#N/A</v>
      </c>
      <c r="Q72" s="41" t="e">
        <f t="shared" si="20"/>
        <v>#N/A</v>
      </c>
      <c r="R72" s="41" t="e">
        <f t="shared" si="20"/>
        <v>#N/A</v>
      </c>
      <c r="S72" s="44" t="e">
        <f t="shared" ref="S72:S85" si="21">SUM(T72:Y72)</f>
        <v>#N/A</v>
      </c>
      <c r="T72" s="41">
        <f>IF(ISBLANK(T19),AA72/INDEX(Constants!$B$2:$B$8, MATCH(T$2, Constants!$A$2:$A$8, 0)),T19)</f>
        <v>0</v>
      </c>
      <c r="U72" s="41" t="e">
        <f>IF(ISBLANK(U19),AB72/INDEX(Constants!$B$2:$B$8, MATCH(U$2, Constants!$A$2:$A$8, 0)),U19)</f>
        <v>#N/A</v>
      </c>
      <c r="V72" s="41">
        <f>IF(ISBLANK(V19),AC72/INDEX(Constants!$B$2:$B$8, MATCH(V$2, Constants!$A$2:$A$8, 0)),V19)</f>
        <v>0</v>
      </c>
      <c r="W72" s="41">
        <f>IF(ISBLANK(W19),AD72/INDEX(Constants!$B$2:$B$8, MATCH(W$2, Constants!$A$2:$A$8, 0)),W19)</f>
        <v>0</v>
      </c>
      <c r="X72" s="41">
        <f>IF(ISBLANK(X19),AE72/INDEX(Constants!$B$2:$B$8, MATCH(X$2, Constants!$A$2:$A$8, 0)),X19)</f>
        <v>0</v>
      </c>
      <c r="Y72" s="41">
        <f>IF(ISBLANK(Y19),AF72/INDEX(Constants!$B$2:$B$8, MATCH(Y$2, Constants!$A$2:$A$8, 0)),Y19)</f>
        <v>0</v>
      </c>
      <c r="Z72" s="39" t="e">
        <f>IF(SUM($AA72, $AC72:$AF72)&lt;&gt;0, SUM($AA72:$AF72), $Z19+$AB72)</f>
        <v>#N/A</v>
      </c>
      <c r="AA72" s="150">
        <f>AA19</f>
        <v>0</v>
      </c>
      <c r="AB72" s="150" t="e">
        <f>IF(ISBLANK($AB19), INDEX('Cities &amp; Towns'!$G$4:$G$259, MATCH($A19, 'Cities &amp; Towns'!$A$4:$A$259, 0)), $AB19)</f>
        <v>#N/A</v>
      </c>
      <c r="AC72" s="150">
        <f>AC19</f>
        <v>0</v>
      </c>
      <c r="AD72" s="150">
        <f>AD19</f>
        <v>0</v>
      </c>
      <c r="AE72" s="150">
        <f>AE19</f>
        <v>0</v>
      </c>
      <c r="AF72" s="150">
        <f>AF19</f>
        <v>0</v>
      </c>
      <c r="AG72" s="43"/>
      <c r="AH72" s="42"/>
      <c r="AI72" s="41" t="e">
        <f>INDEX('Cities &amp; Towns'!$Y$4:$Y$259, MATCH($A72, 'Cities &amp; Towns'!$A$4:$A$259, 0))</f>
        <v>#N/A</v>
      </c>
      <c r="AJ72" s="43"/>
      <c r="AK72" s="42"/>
      <c r="AL72" s="66" t="e">
        <f t="shared" si="4"/>
        <v>#N/A</v>
      </c>
    </row>
    <row r="73" spans="1:38" outlineLevel="1" x14ac:dyDescent="0.25">
      <c r="B73" s="1" t="e">
        <f>IF(ISBLANK($B40), INDEX('Cities &amp; Towns'!$E$4:$E$259, MATCH($A73, 'Cities &amp; Towns'!$A$4:$A$259, 0)), $B40)</f>
        <v>#N/A</v>
      </c>
      <c r="C73" s="1" t="e">
        <f>IF(ISBLANK($C40), INDEX('Cities &amp; Towns'!$Q$4:$Q$259, MATCH($A73, 'Cities &amp; Towns'!$A$4:$A$259, 0)), $C40)</f>
        <v>#N/A</v>
      </c>
      <c r="D73" s="1" t="e">
        <f>IF(ISBLANK($D40), INDEX('Cities &amp; Towns'!$Z$4:$Z$259, MATCH($A73, 'Cities &amp; Towns'!$A$4:$A$259, 0)), $D40)</f>
        <v>#N/A</v>
      </c>
      <c r="E73" s="178" t="e" cm="1">
        <f t="array" ref="E73">IF(ISBLANK(E40), MAX(0, ($E$3-SUM($E$5:$E$56))*(IF($B$3=0, 0, $B$3*$B73/SUM(IF(ISBLANK(E$5:E$56), B$58:B$109, 0))) + IF($C$3=0, 0, $C$3*$C73/SUM(IF(ISBLANK(E$5:E$56), C$58:C$109, 0))) + IF($D$3=0, 0, $D$3*$D73/SUM(IF(ISBLANK(E$5:E$56), D$58:D$109, 0))) + IF(1-SUM($B$3:$D$3)&lt;=0, 0, ((1-SUM($B$3:$D$3))*$Z73/SUM(IF(ISBLANK(E$5:E$56), Z$58:Z$109, 0)))))), E40)</f>
        <v>#N/A</v>
      </c>
      <c r="F73" s="14">
        <f t="shared" ref="F73:K75" si="22">IF(ISBLANK(F40),F$3,F40)</f>
        <v>0</v>
      </c>
      <c r="G73" s="14">
        <f t="shared" si="22"/>
        <v>0</v>
      </c>
      <c r="H73" s="14">
        <f t="shared" si="22"/>
        <v>0</v>
      </c>
      <c r="I73" s="14">
        <f t="shared" si="22"/>
        <v>0</v>
      </c>
      <c r="J73" s="14">
        <f t="shared" si="22"/>
        <v>0</v>
      </c>
      <c r="K73" s="14">
        <f t="shared" si="22"/>
        <v>0</v>
      </c>
      <c r="L73" s="4" t="e">
        <f>IF(ISBLANK($L40), SUM($M73:$R73), $L40)</f>
        <v>#N/A</v>
      </c>
      <c r="M73" s="3" t="e">
        <f t="shared" ref="M73:R75" si="23">IF(ISBLANK(M40), IF(ISBLANK($L40), MAX(0, (M$3-SUM(M$5:M$56))*(IF($B$3=0, 0, $B$3*$B73/SUM($B$58:$B$109)) + IF($C$3=0, 0, $C$3*$C73/SUM($C$58:$C$109)) + IF($D$3=0, 0, $D$3*$D73/SUM($D$58:$D$109)) + (1-SUM($B$3:$D$3))*IF(SUM(AA$58:AA$109)=0, $Z73/SUM($Z$58:$Z$109), AA73/SUM(AA$58:AA$109)))), $L40*(M$3/$L$3)), M40)</f>
        <v>#N/A</v>
      </c>
      <c r="N73" s="3" t="e">
        <f t="shared" si="23"/>
        <v>#N/A</v>
      </c>
      <c r="O73" s="3" t="e">
        <f t="shared" si="23"/>
        <v>#N/A</v>
      </c>
      <c r="P73" s="3" t="e">
        <f t="shared" si="23"/>
        <v>#N/A</v>
      </c>
      <c r="Q73" s="3" t="e">
        <f t="shared" si="23"/>
        <v>#N/A</v>
      </c>
      <c r="R73" s="3" t="e">
        <f t="shared" si="23"/>
        <v>#N/A</v>
      </c>
      <c r="S73" s="4" t="e">
        <f t="shared" si="21"/>
        <v>#N/A</v>
      </c>
      <c r="T73" s="3">
        <f>IF(ISBLANK(T40),AA73/INDEX(Constants!$B$2:$B$8, MATCH(T$2, Constants!$A$2:$A$8, 0)),T40)</f>
        <v>0</v>
      </c>
      <c r="U73" s="3" t="e">
        <f>IF(ISBLANK(U40),AB73/INDEX(Constants!$B$2:$B$8, MATCH(U$2, Constants!$A$2:$A$8, 0)),U40)</f>
        <v>#N/A</v>
      </c>
      <c r="V73" s="3">
        <f>IF(ISBLANK(V40),AC73/INDEX(Constants!$B$2:$B$8, MATCH(V$2, Constants!$A$2:$A$8, 0)),V40)</f>
        <v>0</v>
      </c>
      <c r="W73" s="3">
        <f>IF(ISBLANK(W40),AD73/INDEX(Constants!$B$2:$B$8, MATCH(W$2, Constants!$A$2:$A$8, 0)),W40)</f>
        <v>0</v>
      </c>
      <c r="X73" s="3">
        <f>IF(ISBLANK(X40),AE73/INDEX(Constants!$B$2:$B$8, MATCH(X$2, Constants!$A$2:$A$8, 0)),X40)</f>
        <v>0</v>
      </c>
      <c r="Y73" s="132">
        <f>IF(ISBLANK(Y40),AF73/INDEX(Constants!$B$2:$B$8, MATCH(Y$2, Constants!$A$2:$A$8, 0)),Y40)</f>
        <v>0</v>
      </c>
      <c r="Z73" s="18" t="e">
        <f>IF(SUM($AA73, $AC73:$AF73)&lt;&gt;0, SUM($AA73:$AF73), $Z40+$AB73)</f>
        <v>#N/A</v>
      </c>
      <c r="AA73" s="1">
        <f>AA40</f>
        <v>0</v>
      </c>
      <c r="AB73" s="1" t="e">
        <f>IF(ISBLANK($AB40), INDEX('Cities &amp; Towns'!$G$4:$G$259, MATCH($A40, 'Cities &amp; Towns'!$A$4:$A$259, 0)), $AB40)</f>
        <v>#N/A</v>
      </c>
      <c r="AC73" s="1">
        <f t="shared" ref="AC73:AF75" si="24">AC40</f>
        <v>0</v>
      </c>
      <c r="AD73" s="1">
        <f t="shared" si="24"/>
        <v>0</v>
      </c>
      <c r="AE73" s="1">
        <f t="shared" si="24"/>
        <v>0</v>
      </c>
      <c r="AF73" s="1">
        <f t="shared" si="24"/>
        <v>0</v>
      </c>
      <c r="AG73" s="5"/>
      <c r="AI73" s="3" t="e">
        <f>INDEX('Cities &amp; Towns'!$Y$4:$Y$259, MATCH($A73, 'Cities &amp; Towns'!$A$4:$A$259, 0))</f>
        <v>#N/A</v>
      </c>
      <c r="AJ73" s="5"/>
      <c r="AL73" s="11" t="e">
        <f t="shared" si="4"/>
        <v>#N/A</v>
      </c>
    </row>
    <row r="74" spans="1:38" outlineLevel="1" x14ac:dyDescent="0.25">
      <c r="A74" s="37"/>
      <c r="B74" s="38" t="e">
        <f>IF(ISBLANK($B41), INDEX('Cities &amp; Towns'!$E$4:$E$259, MATCH($A74, 'Cities &amp; Towns'!$A$4:$A$259, 0)), $B41)</f>
        <v>#N/A</v>
      </c>
      <c r="C74" s="38" t="e">
        <f>IF(ISBLANK($C41), INDEX('Cities &amp; Towns'!$Q$4:$Q$259, MATCH($A74, 'Cities &amp; Towns'!$A$4:$A$259, 0)), $C41)</f>
        <v>#N/A</v>
      </c>
      <c r="D74" s="38" t="e">
        <f>IF(ISBLANK($D41), INDEX('Cities &amp; Towns'!$Z$4:$Z$259, MATCH($A74, 'Cities &amp; Towns'!$A$4:$A$259, 0)), $D41)</f>
        <v>#N/A</v>
      </c>
      <c r="E74" s="177" t="e" cm="1">
        <f t="array" ref="E74">IF(ISBLANK(E41), MAX(0, ($E$3-SUM($E$5:$E$56))*(IF($B$3=0, 0, $B$3*$B74/SUM(IF(ISBLANK(E$5:E$56), B$58:B$109, 0))) + IF($C$3=0, 0, $C$3*$C74/SUM(IF(ISBLANK(E$5:E$56), C$58:C$109, 0))) + IF($D$3=0, 0, $D$3*$D74/SUM(IF(ISBLANK(E$5:E$56), D$58:D$109, 0))) + IF(1-SUM($B$3:$D$3)&lt;=0, 0, ((1-SUM($B$3:$D$3))*$Z74/SUM(IF(ISBLANK(E$5:E$56), Z$58:Z$109, 0)))))), E41)</f>
        <v>#N/A</v>
      </c>
      <c r="F74" s="40">
        <f t="shared" si="22"/>
        <v>0</v>
      </c>
      <c r="G74" s="40">
        <f t="shared" si="22"/>
        <v>0</v>
      </c>
      <c r="H74" s="40">
        <f t="shared" si="22"/>
        <v>0</v>
      </c>
      <c r="I74" s="40">
        <f t="shared" si="22"/>
        <v>0</v>
      </c>
      <c r="J74" s="40">
        <f t="shared" si="22"/>
        <v>0</v>
      </c>
      <c r="K74" s="40">
        <f t="shared" si="22"/>
        <v>0</v>
      </c>
      <c r="L74" s="44" t="e">
        <f>IF(ISBLANK($L41), SUM($M74:$R74), $L41)</f>
        <v>#N/A</v>
      </c>
      <c r="M74" s="41" t="e">
        <f t="shared" si="23"/>
        <v>#N/A</v>
      </c>
      <c r="N74" s="41" t="e">
        <f t="shared" si="23"/>
        <v>#N/A</v>
      </c>
      <c r="O74" s="41" t="e">
        <f t="shared" si="23"/>
        <v>#N/A</v>
      </c>
      <c r="P74" s="41" t="e">
        <f t="shared" si="23"/>
        <v>#N/A</v>
      </c>
      <c r="Q74" s="41" t="e">
        <f t="shared" si="23"/>
        <v>#N/A</v>
      </c>
      <c r="R74" s="41" t="e">
        <f t="shared" si="23"/>
        <v>#N/A</v>
      </c>
      <c r="S74" s="44" t="e">
        <f t="shared" si="21"/>
        <v>#N/A</v>
      </c>
      <c r="T74" s="41">
        <f>IF(ISBLANK(T41),AA74/INDEX(Constants!$B$2:$B$8, MATCH(T$2, Constants!$A$2:$A$8, 0)),T41)</f>
        <v>0</v>
      </c>
      <c r="U74" s="41" t="e">
        <f>IF(ISBLANK(U41),AB74/INDEX(Constants!$B$2:$B$8, MATCH(U$2, Constants!$A$2:$A$8, 0)),U41)</f>
        <v>#N/A</v>
      </c>
      <c r="V74" s="41">
        <f>IF(ISBLANK(V41),AC74/INDEX(Constants!$B$2:$B$8, MATCH(V$2, Constants!$A$2:$A$8, 0)),V41)</f>
        <v>0</v>
      </c>
      <c r="W74" s="41">
        <f>IF(ISBLANK(W41),AD74/INDEX(Constants!$B$2:$B$8, MATCH(W$2, Constants!$A$2:$A$8, 0)),W41)</f>
        <v>0</v>
      </c>
      <c r="X74" s="41">
        <f>IF(ISBLANK(X41),AE74/INDEX(Constants!$B$2:$B$8, MATCH(X$2, Constants!$A$2:$A$8, 0)),X41)</f>
        <v>0</v>
      </c>
      <c r="Y74" s="41">
        <f>IF(ISBLANK(Y41),AF74/INDEX(Constants!$B$2:$B$8, MATCH(Y$2, Constants!$A$2:$A$8, 0)),Y41)</f>
        <v>0</v>
      </c>
      <c r="Z74" s="39" t="e">
        <f>IF(SUM($AA74, $AC74:$AF74)&lt;&gt;0, SUM($AA74:$AF74), $Z41+$AB74)</f>
        <v>#N/A</v>
      </c>
      <c r="AA74" s="150">
        <f>AA41</f>
        <v>0</v>
      </c>
      <c r="AB74" s="150" t="e">
        <f>IF(ISBLANK($AB41), INDEX('Cities &amp; Towns'!$G$4:$G$259, MATCH($A41, 'Cities &amp; Towns'!$A$4:$A$259, 0)), $AB41)</f>
        <v>#N/A</v>
      </c>
      <c r="AC74" s="150">
        <f t="shared" si="24"/>
        <v>0</v>
      </c>
      <c r="AD74" s="150">
        <f t="shared" si="24"/>
        <v>0</v>
      </c>
      <c r="AE74" s="150">
        <f t="shared" si="24"/>
        <v>0</v>
      </c>
      <c r="AF74" s="150">
        <f t="shared" si="24"/>
        <v>0</v>
      </c>
      <c r="AG74" s="43"/>
      <c r="AH74" s="42"/>
      <c r="AI74" s="41" t="e">
        <f>INDEX('Cities &amp; Towns'!$Y$4:$Y$259, MATCH($A74, 'Cities &amp; Towns'!$A$4:$A$259, 0))</f>
        <v>#N/A</v>
      </c>
      <c r="AJ74" s="43"/>
      <c r="AK74" s="42"/>
      <c r="AL74" s="66" t="e">
        <f t="shared" si="4"/>
        <v>#N/A</v>
      </c>
    </row>
    <row r="75" spans="1:38" outlineLevel="1" x14ac:dyDescent="0.25">
      <c r="B75" s="1" t="e">
        <f>IF(ISBLANK($B42), INDEX('Cities &amp; Towns'!$E$4:$E$259, MATCH($A75, 'Cities &amp; Towns'!$A$4:$A$259, 0)), $B42)</f>
        <v>#N/A</v>
      </c>
      <c r="C75" s="1" t="e">
        <f>IF(ISBLANK($C42), INDEX('Cities &amp; Towns'!$Q$4:$Q$259, MATCH($A75, 'Cities &amp; Towns'!$A$4:$A$259, 0)), $C42)</f>
        <v>#N/A</v>
      </c>
      <c r="D75" s="1" t="e">
        <f>IF(ISBLANK($D42), INDEX('Cities &amp; Towns'!$Z$4:$Z$259, MATCH($A75, 'Cities &amp; Towns'!$A$4:$A$259, 0)), $D42)</f>
        <v>#N/A</v>
      </c>
      <c r="E75" s="178" t="e" cm="1">
        <f t="array" ref="E75">IF(ISBLANK(E42), MAX(0, ($E$3-SUM($E$5:$E$56))*(IF($B$3=0, 0, $B$3*$B75/SUM(IF(ISBLANK(E$5:E$56), B$58:B$109, 0))) + IF($C$3=0, 0, $C$3*$C75/SUM(IF(ISBLANK(E$5:E$56), C$58:C$109, 0))) + IF($D$3=0, 0, $D$3*$D75/SUM(IF(ISBLANK(E$5:E$56), D$58:D$109, 0))) + IF(1-SUM($B$3:$D$3)&lt;=0, 0, ((1-SUM($B$3:$D$3))*$Z75/SUM(IF(ISBLANK(E$5:E$56), Z$58:Z$109, 0)))))), E42)</f>
        <v>#N/A</v>
      </c>
      <c r="F75" s="14">
        <f t="shared" si="22"/>
        <v>0</v>
      </c>
      <c r="G75" s="14">
        <f t="shared" si="22"/>
        <v>0</v>
      </c>
      <c r="H75" s="14">
        <f t="shared" si="22"/>
        <v>0</v>
      </c>
      <c r="I75" s="14">
        <f t="shared" si="22"/>
        <v>0</v>
      </c>
      <c r="J75" s="14">
        <f t="shared" si="22"/>
        <v>0</v>
      </c>
      <c r="K75" s="14">
        <f t="shared" si="22"/>
        <v>0</v>
      </c>
      <c r="L75" s="4" t="e">
        <f>IF(ISBLANK($L42), SUM($M75:$R75), $L42)</f>
        <v>#N/A</v>
      </c>
      <c r="M75" s="3" t="e">
        <f t="shared" si="23"/>
        <v>#N/A</v>
      </c>
      <c r="N75" s="3" t="e">
        <f t="shared" si="23"/>
        <v>#N/A</v>
      </c>
      <c r="O75" s="3" t="e">
        <f t="shared" si="23"/>
        <v>#N/A</v>
      </c>
      <c r="P75" s="3" t="e">
        <f t="shared" si="23"/>
        <v>#N/A</v>
      </c>
      <c r="Q75" s="3" t="e">
        <f t="shared" si="23"/>
        <v>#N/A</v>
      </c>
      <c r="R75" s="3" t="e">
        <f t="shared" si="23"/>
        <v>#N/A</v>
      </c>
      <c r="S75" s="4" t="e">
        <f t="shared" si="21"/>
        <v>#N/A</v>
      </c>
      <c r="T75" s="3">
        <f>IF(ISBLANK(T42),AA75/INDEX(Constants!$B$2:$B$8, MATCH(T$2, Constants!$A$2:$A$8, 0)),T42)</f>
        <v>0</v>
      </c>
      <c r="U75" s="3" t="e">
        <f>IF(ISBLANK(U42),AB75/INDEX(Constants!$B$2:$B$8, MATCH(U$2, Constants!$A$2:$A$8, 0)),U42)</f>
        <v>#N/A</v>
      </c>
      <c r="V75" s="3">
        <f>IF(ISBLANK(V42),AC75/INDEX(Constants!$B$2:$B$8, MATCH(V$2, Constants!$A$2:$A$8, 0)),V42)</f>
        <v>0</v>
      </c>
      <c r="W75" s="3">
        <f>IF(ISBLANK(W42),AD75/INDEX(Constants!$B$2:$B$8, MATCH(W$2, Constants!$A$2:$A$8, 0)),W42)</f>
        <v>0</v>
      </c>
      <c r="X75" s="3">
        <f>IF(ISBLANK(X42),AE75/INDEX(Constants!$B$2:$B$8, MATCH(X$2, Constants!$A$2:$A$8, 0)),X42)</f>
        <v>0</v>
      </c>
      <c r="Y75" s="132">
        <f>IF(ISBLANK(Y42),AF75/INDEX(Constants!$B$2:$B$8, MATCH(Y$2, Constants!$A$2:$A$8, 0)),Y42)</f>
        <v>0</v>
      </c>
      <c r="Z75" s="18" t="e">
        <f>IF(SUM($AA75, $AC75:$AF75)&lt;&gt;0, SUM($AA75:$AF75), $Z42+$AB75)</f>
        <v>#N/A</v>
      </c>
      <c r="AA75" s="1">
        <f>AA42</f>
        <v>0</v>
      </c>
      <c r="AB75" s="1" t="e">
        <f>IF(ISBLANK($AB42), INDEX('Cities &amp; Towns'!$G$4:$G$259, MATCH($A42, 'Cities &amp; Towns'!$A$4:$A$259, 0)), $AB42)</f>
        <v>#N/A</v>
      </c>
      <c r="AC75" s="1">
        <f t="shared" si="24"/>
        <v>0</v>
      </c>
      <c r="AD75" s="1">
        <f t="shared" si="24"/>
        <v>0</v>
      </c>
      <c r="AE75" s="1">
        <f t="shared" si="24"/>
        <v>0</v>
      </c>
      <c r="AF75" s="1">
        <f t="shared" si="24"/>
        <v>0</v>
      </c>
      <c r="AG75" s="5"/>
      <c r="AI75" s="3" t="e">
        <f>INDEX('Cities &amp; Towns'!$Y$4:$Y$259, MATCH($A75, 'Cities &amp; Towns'!$A$4:$A$259, 0))</f>
        <v>#N/A</v>
      </c>
      <c r="AJ75" s="5"/>
      <c r="AL75" s="11" t="e">
        <f t="shared" si="4"/>
        <v>#N/A</v>
      </c>
    </row>
    <row r="76" spans="1:38" outlineLevel="1" x14ac:dyDescent="0.25">
      <c r="A76" s="37"/>
      <c r="B76" s="38" t="e">
        <f>IF(ISBLANK($B60), INDEX('Cities &amp; Towns'!$E$4:$E$259, MATCH($A76, 'Cities &amp; Towns'!$A$4:$A$259, 0)), $B60)</f>
        <v>#N/A</v>
      </c>
      <c r="C76" s="38" t="e">
        <f>IF(ISBLANK($C60), INDEX('Cities &amp; Towns'!$Q$4:$Q$259, MATCH($A76, 'Cities &amp; Towns'!$A$4:$A$259, 0)), $C60)</f>
        <v>#N/A</v>
      </c>
      <c r="D76" s="38" t="e">
        <f>IF(ISBLANK($D60), INDEX('Cities &amp; Towns'!$Z$4:$Z$259, MATCH($A76, 'Cities &amp; Towns'!$A$4:$A$259, 0)), $D60)</f>
        <v>#N/A</v>
      </c>
      <c r="E76" s="177" t="e" cm="1">
        <f t="array" ref="E76">IF(ISBLANK(E60), MAX(0, ($E$3-SUM($E$5:$E$56))*(IF($B$3=0, 0, $B$3*$B76/SUM(IF(ISBLANK(E$5:E$56), B$58:B$109, 0))) + IF($C$3=0, 0, $C$3*$C76/SUM(IF(ISBLANK(E$5:E$56), C$58:C$109, 0))) + IF($D$3=0, 0, $D$3*$D76/SUM(IF(ISBLANK(E$5:E$56), D$58:D$109, 0))) + IF(1-SUM($B$3:$D$3)&lt;=0, 0, ((1-SUM($B$3:$D$3))*$Z76/SUM(IF(ISBLANK(E$5:E$56), Z$58:Z$109, 0)))))), E60)</f>
        <v>#N/A</v>
      </c>
      <c r="F76" s="40">
        <f t="shared" ref="F76:K85" si="25">IF(ISBLANK(F60),F$3,F60)</f>
        <v>0</v>
      </c>
      <c r="G76" s="40">
        <f t="shared" si="25"/>
        <v>0</v>
      </c>
      <c r="H76" s="40">
        <f t="shared" si="25"/>
        <v>0</v>
      </c>
      <c r="I76" s="40">
        <f t="shared" si="25"/>
        <v>0</v>
      </c>
      <c r="J76" s="40">
        <f t="shared" si="25"/>
        <v>0</v>
      </c>
      <c r="K76" s="40">
        <f t="shared" si="25"/>
        <v>0</v>
      </c>
      <c r="L76" s="44" t="e">
        <f t="shared" ref="L76:L109" si="26">IF(ISBLANK($L60), SUM($M76:$R76), $L60)</f>
        <v>#N/A</v>
      </c>
      <c r="M76" s="41" t="e">
        <f t="shared" ref="M76:M109" si="27">IF(ISBLANK(M60), IF(ISBLANK($L60), MAX(0, (M$3-SUM(M$5:M$56))*(IF($B$3=0, 0, $B$3*$B76/SUM($B$58:$B$109)) + IF($C$3=0, 0, $C$3*$C76/SUM($C$58:$C$109)) + IF($D$3=0, 0, $D$3*$D76/SUM($D$58:$D$109)) + (1-SUM($B$3:$D$3))*IF(SUM(AA$58:AA$109)=0, $Z76/SUM($Z$58:$Z$109), AA76/SUM(AA$58:AA$109)))), $L60*(M$3/$L$3)), M60)</f>
        <v>#N/A</v>
      </c>
      <c r="N76" s="41" t="e">
        <f t="shared" ref="N76:N109" si="28">IF(ISBLANK(N60), IF(ISBLANK($L60), MAX(0, (N$3-SUM(N$5:N$56))*(IF($B$3=0, 0, $B$3*$B76/SUM($B$58:$B$109)) + IF($C$3=0, 0, $C$3*$C76/SUM($C$58:$C$109)) + IF($D$3=0, 0, $D$3*$D76/SUM($D$58:$D$109)) + (1-SUM($B$3:$D$3))*IF(SUM(AB$58:AB$109)=0, $Z76/SUM($Z$58:$Z$109), AB76/SUM(AB$58:AB$109)))), $L60*(N$3/$L$3)), N60)</f>
        <v>#N/A</v>
      </c>
      <c r="O76" s="41" t="e">
        <f t="shared" ref="O76:O109" si="29">IF(ISBLANK(O60), IF(ISBLANK($L60), MAX(0, (O$3-SUM(O$5:O$56))*(IF($B$3=0, 0, $B$3*$B76/SUM($B$58:$B$109)) + IF($C$3=0, 0, $C$3*$C76/SUM($C$58:$C$109)) + IF($D$3=0, 0, $D$3*$D76/SUM($D$58:$D$109)) + (1-SUM($B$3:$D$3))*IF(SUM(AC$58:AC$109)=0, $Z76/SUM($Z$58:$Z$109), AC76/SUM(AC$58:AC$109)))), $L60*(O$3/$L$3)), O60)</f>
        <v>#N/A</v>
      </c>
      <c r="P76" s="41" t="e">
        <f t="shared" ref="P76:P109" si="30">IF(ISBLANK(P60), IF(ISBLANK($L60), MAX(0, (P$3-SUM(P$5:P$56))*(IF($B$3=0, 0, $B$3*$B76/SUM($B$58:$B$109)) + IF($C$3=0, 0, $C$3*$C76/SUM($C$58:$C$109)) + IF($D$3=0, 0, $D$3*$D76/SUM($D$58:$D$109)) + (1-SUM($B$3:$D$3))*IF(SUM(AD$58:AD$109)=0, $Z76/SUM($Z$58:$Z$109), AD76/SUM(AD$58:AD$109)))), $L60*(P$3/$L$3)), P60)</f>
        <v>#N/A</v>
      </c>
      <c r="Q76" s="41" t="e">
        <f t="shared" ref="Q76:Q109" si="31">IF(ISBLANK(Q60), IF(ISBLANK($L60), MAX(0, (Q$3-SUM(Q$5:Q$56))*(IF($B$3=0, 0, $B$3*$B76/SUM($B$58:$B$109)) + IF($C$3=0, 0, $C$3*$C76/SUM($C$58:$C$109)) + IF($D$3=0, 0, $D$3*$D76/SUM($D$58:$D$109)) + (1-SUM($B$3:$D$3))*IF(SUM(AE$58:AE$109)=0, $Z76/SUM($Z$58:$Z$109), AE76/SUM(AE$58:AE$109)))), $L60*(Q$3/$L$3)), Q60)</f>
        <v>#N/A</v>
      </c>
      <c r="R76" s="41" t="e">
        <f t="shared" ref="R76:R109" si="32">IF(ISBLANK(R60), IF(ISBLANK($L60), MAX(0, (R$3-SUM(R$5:R$56))*(IF($B$3=0, 0, $B$3*$B76/SUM($B$58:$B$109)) + IF($C$3=0, 0, $C$3*$C76/SUM($C$58:$C$109)) + IF($D$3=0, 0, $D$3*$D76/SUM($D$58:$D$109)) + (1-SUM($B$3:$D$3))*IF(SUM(AF$58:AF$109)=0, $Z76/SUM($Z$58:$Z$109), AF76/SUM(AF$58:AF$109)))), $L60*(R$3/$L$3)), R60)</f>
        <v>#N/A</v>
      </c>
      <c r="S76" s="44" t="e">
        <f t="shared" si="21"/>
        <v>#N/A</v>
      </c>
      <c r="T76" s="41">
        <f>IF(ISBLANK(T60),AA76/INDEX(Constants!$B$2:$B$8, MATCH(T$2, Constants!$A$2:$A$8, 0)),T60)</f>
        <v>0</v>
      </c>
      <c r="U76" s="41" t="e">
        <f>IF(ISBLANK(U60),AB76/INDEX(Constants!$B$2:$B$8, MATCH(U$2, Constants!$A$2:$A$8, 0)),U60)</f>
        <v>#N/A</v>
      </c>
      <c r="V76" s="41">
        <f>IF(ISBLANK(V60),AC76/INDEX(Constants!$B$2:$B$8, MATCH(V$2, Constants!$A$2:$A$8, 0)),V60)</f>
        <v>0</v>
      </c>
      <c r="W76" s="41">
        <f>IF(ISBLANK(W60),AD76/INDEX(Constants!$B$2:$B$8, MATCH(W$2, Constants!$A$2:$A$8, 0)),W60)</f>
        <v>0</v>
      </c>
      <c r="X76" s="41">
        <f>IF(ISBLANK(X60),AE76/INDEX(Constants!$B$2:$B$8, MATCH(X$2, Constants!$A$2:$A$8, 0)),X60)</f>
        <v>0</v>
      </c>
      <c r="Y76" s="41">
        <f>IF(ISBLANK(Y60),AF76/INDEX(Constants!$B$2:$B$8, MATCH(Y$2, Constants!$A$2:$A$8, 0)),Y60)</f>
        <v>0</v>
      </c>
      <c r="Z76" s="39" t="e">
        <f t="shared" ref="Z76:Z109" si="33">IF(SUM($AA76, $AC76:$AF76)&lt;&gt;0, SUM($AA76:$AF76), $Z60+$AB76)</f>
        <v>#N/A</v>
      </c>
      <c r="AA76" s="150">
        <f t="shared" ref="AA76:AA109" si="34">AA60</f>
        <v>0</v>
      </c>
      <c r="AB76" s="150" t="e">
        <f>IF(ISBLANK($AB60), INDEX('Cities &amp; Towns'!$G$4:$G$259, MATCH($A60, 'Cities &amp; Towns'!$A$4:$A$259, 0)), $AB60)</f>
        <v>#N/A</v>
      </c>
      <c r="AC76" s="150">
        <f t="shared" ref="AC76:AF95" si="35">AC60</f>
        <v>0</v>
      </c>
      <c r="AD76" s="150">
        <f t="shared" si="35"/>
        <v>0</v>
      </c>
      <c r="AE76" s="150">
        <f t="shared" si="35"/>
        <v>0</v>
      </c>
      <c r="AF76" s="150">
        <f t="shared" si="35"/>
        <v>0</v>
      </c>
      <c r="AG76" s="43"/>
      <c r="AH76" s="42"/>
      <c r="AI76" s="41" t="e">
        <f>INDEX('Cities &amp; Towns'!$Y$4:$Y$259, MATCH($A76, 'Cities &amp; Towns'!$A$4:$A$259, 0))</f>
        <v>#N/A</v>
      </c>
      <c r="AJ76" s="43"/>
      <c r="AK76" s="42"/>
      <c r="AL76" s="66" t="e">
        <f t="shared" si="4"/>
        <v>#N/A</v>
      </c>
    </row>
    <row r="77" spans="1:38" outlineLevel="1" x14ac:dyDescent="0.25">
      <c r="B77" s="1" t="e">
        <f>IF(ISBLANK($B61), INDEX('Cities &amp; Towns'!$E$4:$E$259, MATCH($A77, 'Cities &amp; Towns'!$A$4:$A$259, 0)), $B61)</f>
        <v>#N/A</v>
      </c>
      <c r="C77" s="1" t="e">
        <f>IF(ISBLANK($C61), INDEX('Cities &amp; Towns'!$Q$4:$Q$259, MATCH($A77, 'Cities &amp; Towns'!$A$4:$A$259, 0)), $C61)</f>
        <v>#N/A</v>
      </c>
      <c r="D77" s="1" t="e">
        <f>IF(ISBLANK($D61), INDEX('Cities &amp; Towns'!$Z$4:$Z$259, MATCH($A77, 'Cities &amp; Towns'!$A$4:$A$259, 0)), $D61)</f>
        <v>#N/A</v>
      </c>
      <c r="E77" s="178" t="e" cm="1">
        <f t="array" ref="E77">IF(ISBLANK(E61), MAX(0, ($E$3-SUM($E$5:$E$56))*(IF($B$3=0, 0, $B$3*$B77/SUM(IF(ISBLANK(E$5:E$56), B$58:B$109, 0))) + IF($C$3=0, 0, $C$3*$C77/SUM(IF(ISBLANK(E$5:E$56), C$58:C$109, 0))) + IF($D$3=0, 0, $D$3*$D77/SUM(IF(ISBLANK(E$5:E$56), D$58:D$109, 0))) + IF(1-SUM($B$3:$D$3)&lt;=0, 0, ((1-SUM($B$3:$D$3))*$Z77/SUM(IF(ISBLANK(E$5:E$56), Z$58:Z$109, 0)))))), E61)</f>
        <v>#N/A</v>
      </c>
      <c r="F77" s="14">
        <f t="shared" si="25"/>
        <v>0</v>
      </c>
      <c r="G77" s="14">
        <f t="shared" si="25"/>
        <v>0</v>
      </c>
      <c r="H77" s="14">
        <f t="shared" si="25"/>
        <v>0</v>
      </c>
      <c r="I77" s="14">
        <f t="shared" si="25"/>
        <v>0</v>
      </c>
      <c r="J77" s="14">
        <f t="shared" si="25"/>
        <v>0</v>
      </c>
      <c r="K77" s="14">
        <f t="shared" si="25"/>
        <v>0</v>
      </c>
      <c r="L77" s="4" t="e">
        <f t="shared" si="26"/>
        <v>#N/A</v>
      </c>
      <c r="M77" s="3" t="e">
        <f t="shared" si="27"/>
        <v>#N/A</v>
      </c>
      <c r="N77" s="3" t="e">
        <f t="shared" si="28"/>
        <v>#N/A</v>
      </c>
      <c r="O77" s="3" t="e">
        <f t="shared" si="29"/>
        <v>#N/A</v>
      </c>
      <c r="P77" s="3" t="e">
        <f t="shared" si="30"/>
        <v>#N/A</v>
      </c>
      <c r="Q77" s="3" t="e">
        <f t="shared" si="31"/>
        <v>#N/A</v>
      </c>
      <c r="R77" s="3" t="e">
        <f t="shared" si="32"/>
        <v>#N/A</v>
      </c>
      <c r="S77" s="4" t="e">
        <f t="shared" si="21"/>
        <v>#N/A</v>
      </c>
      <c r="T77" s="3">
        <f>IF(ISBLANK(T61),AA77/INDEX(Constants!$B$2:$B$8, MATCH(T$2, Constants!$A$2:$A$8, 0)),T61)</f>
        <v>0</v>
      </c>
      <c r="U77" s="3" t="e">
        <f>IF(ISBLANK(U61),AB77/INDEX(Constants!$B$2:$B$8, MATCH(U$2, Constants!$A$2:$A$8, 0)),U61)</f>
        <v>#N/A</v>
      </c>
      <c r="V77" s="3">
        <f>IF(ISBLANK(V61),AC77/INDEX(Constants!$B$2:$B$8, MATCH(V$2, Constants!$A$2:$A$8, 0)),V61)</f>
        <v>0</v>
      </c>
      <c r="W77" s="3">
        <f>IF(ISBLANK(W61),AD77/INDEX(Constants!$B$2:$B$8, MATCH(W$2, Constants!$A$2:$A$8, 0)),W61)</f>
        <v>0</v>
      </c>
      <c r="X77" s="3">
        <f>IF(ISBLANK(X61),AE77/INDEX(Constants!$B$2:$B$8, MATCH(X$2, Constants!$A$2:$A$8, 0)),X61)</f>
        <v>0</v>
      </c>
      <c r="Y77" s="132">
        <f>IF(ISBLANK(Y61),AF77/INDEX(Constants!$B$2:$B$8, MATCH(Y$2, Constants!$A$2:$A$8, 0)),Y61)</f>
        <v>0</v>
      </c>
      <c r="Z77" s="18" t="e">
        <f t="shared" si="33"/>
        <v>#N/A</v>
      </c>
      <c r="AA77" s="1">
        <f t="shared" si="34"/>
        <v>0</v>
      </c>
      <c r="AB77" s="1" t="e">
        <f>IF(ISBLANK($AB61), INDEX('Cities &amp; Towns'!$G$4:$G$259, MATCH($A61, 'Cities &amp; Towns'!$A$4:$A$259, 0)), $AB61)</f>
        <v>#N/A</v>
      </c>
      <c r="AC77" s="1">
        <f t="shared" si="35"/>
        <v>0</v>
      </c>
      <c r="AD77" s="1">
        <f t="shared" si="35"/>
        <v>0</v>
      </c>
      <c r="AE77" s="1">
        <f t="shared" si="35"/>
        <v>0</v>
      </c>
      <c r="AF77" s="1">
        <f t="shared" si="35"/>
        <v>0</v>
      </c>
      <c r="AG77" s="5"/>
      <c r="AI77" s="3" t="e">
        <f>INDEX('Cities &amp; Towns'!$Y$4:$Y$259, MATCH($A77, 'Cities &amp; Towns'!$A$4:$A$259, 0))</f>
        <v>#N/A</v>
      </c>
      <c r="AJ77" s="5"/>
      <c r="AL77" s="11" t="e">
        <f t="shared" si="4"/>
        <v>#N/A</v>
      </c>
    </row>
    <row r="78" spans="1:38" outlineLevel="1" x14ac:dyDescent="0.25">
      <c r="A78" s="37"/>
      <c r="B78" s="38" t="e">
        <f>IF(ISBLANK($B62), INDEX('Cities &amp; Towns'!$E$4:$E$259, MATCH($A78, 'Cities &amp; Towns'!$A$4:$A$259, 0)), $B62)</f>
        <v>#N/A</v>
      </c>
      <c r="C78" s="38" t="e">
        <f>IF(ISBLANK($C62), INDEX('Cities &amp; Towns'!$Q$4:$Q$259, MATCH($A78, 'Cities &amp; Towns'!$A$4:$A$259, 0)), $C62)</f>
        <v>#N/A</v>
      </c>
      <c r="D78" s="38" t="e">
        <f>IF(ISBLANK($D62), INDEX('Cities &amp; Towns'!$Z$4:$Z$259, MATCH($A78, 'Cities &amp; Towns'!$A$4:$A$259, 0)), $D62)</f>
        <v>#N/A</v>
      </c>
      <c r="E78" s="177" t="e" cm="1">
        <f t="array" ref="E78">IF(ISBLANK(E62), MAX(0, ($E$3-SUM($E$5:$E$56))*(IF($B$3=0, 0, $B$3*$B78/SUM(IF(ISBLANK(E$5:E$56), B$58:B$109, 0))) + IF($C$3=0, 0, $C$3*$C78/SUM(IF(ISBLANK(E$5:E$56), C$58:C$109, 0))) + IF($D$3=0, 0, $D$3*$D78/SUM(IF(ISBLANK(E$5:E$56), D$58:D$109, 0))) + IF(1-SUM($B$3:$D$3)&lt;=0, 0, ((1-SUM($B$3:$D$3))*$Z78/SUM(IF(ISBLANK(E$5:E$56), Z$58:Z$109, 0)))))), E62)</f>
        <v>#N/A</v>
      </c>
      <c r="F78" s="40">
        <f t="shared" si="25"/>
        <v>0</v>
      </c>
      <c r="G78" s="40">
        <f t="shared" si="25"/>
        <v>0</v>
      </c>
      <c r="H78" s="40">
        <f t="shared" si="25"/>
        <v>0</v>
      </c>
      <c r="I78" s="40">
        <f t="shared" si="25"/>
        <v>0</v>
      </c>
      <c r="J78" s="40">
        <f t="shared" si="25"/>
        <v>0</v>
      </c>
      <c r="K78" s="40">
        <f t="shared" si="25"/>
        <v>0</v>
      </c>
      <c r="L78" s="44" t="e">
        <f t="shared" si="26"/>
        <v>#N/A</v>
      </c>
      <c r="M78" s="41" t="e">
        <f t="shared" si="27"/>
        <v>#N/A</v>
      </c>
      <c r="N78" s="41" t="e">
        <f t="shared" si="28"/>
        <v>#N/A</v>
      </c>
      <c r="O78" s="41" t="e">
        <f t="shared" si="29"/>
        <v>#N/A</v>
      </c>
      <c r="P78" s="41" t="e">
        <f t="shared" si="30"/>
        <v>#N/A</v>
      </c>
      <c r="Q78" s="41" t="e">
        <f t="shared" si="31"/>
        <v>#N/A</v>
      </c>
      <c r="R78" s="41" t="e">
        <f t="shared" si="32"/>
        <v>#N/A</v>
      </c>
      <c r="S78" s="44" t="e">
        <f t="shared" si="21"/>
        <v>#N/A</v>
      </c>
      <c r="T78" s="41">
        <f>IF(ISBLANK(T62),AA78/INDEX(Constants!$B$2:$B$8, MATCH(T$2, Constants!$A$2:$A$8, 0)),T62)</f>
        <v>0</v>
      </c>
      <c r="U78" s="41" t="e">
        <f>IF(ISBLANK(U62),AB78/INDEX(Constants!$B$2:$B$8, MATCH(U$2, Constants!$A$2:$A$8, 0)),U62)</f>
        <v>#N/A</v>
      </c>
      <c r="V78" s="41">
        <f>IF(ISBLANK(V62),AC78/INDEX(Constants!$B$2:$B$8, MATCH(V$2, Constants!$A$2:$A$8, 0)),V62)</f>
        <v>0</v>
      </c>
      <c r="W78" s="41">
        <f>IF(ISBLANK(W62),AD78/INDEX(Constants!$B$2:$B$8, MATCH(W$2, Constants!$A$2:$A$8, 0)),W62)</f>
        <v>0</v>
      </c>
      <c r="X78" s="41">
        <f>IF(ISBLANK(X62),AE78/INDEX(Constants!$B$2:$B$8, MATCH(X$2, Constants!$A$2:$A$8, 0)),X62)</f>
        <v>0</v>
      </c>
      <c r="Y78" s="41">
        <f>IF(ISBLANK(Y62),AF78/INDEX(Constants!$B$2:$B$8, MATCH(Y$2, Constants!$A$2:$A$8, 0)),Y62)</f>
        <v>0</v>
      </c>
      <c r="Z78" s="39" t="e">
        <f t="shared" si="33"/>
        <v>#N/A</v>
      </c>
      <c r="AA78" s="150">
        <f t="shared" si="34"/>
        <v>0</v>
      </c>
      <c r="AB78" s="150" t="e">
        <f>IF(ISBLANK($AB62), INDEX('Cities &amp; Towns'!$G$4:$G$259, MATCH($A62, 'Cities &amp; Towns'!$A$4:$A$259, 0)), $AB62)</f>
        <v>#N/A</v>
      </c>
      <c r="AC78" s="150">
        <f t="shared" si="35"/>
        <v>0</v>
      </c>
      <c r="AD78" s="150">
        <f t="shared" si="35"/>
        <v>0</v>
      </c>
      <c r="AE78" s="150">
        <f t="shared" si="35"/>
        <v>0</v>
      </c>
      <c r="AF78" s="150">
        <f t="shared" si="35"/>
        <v>0</v>
      </c>
      <c r="AG78" s="43"/>
      <c r="AH78" s="42"/>
      <c r="AI78" s="41" t="e">
        <f>INDEX('Cities &amp; Towns'!$Y$4:$Y$259, MATCH($A78, 'Cities &amp; Towns'!$A$4:$A$259, 0))</f>
        <v>#N/A</v>
      </c>
      <c r="AJ78" s="43"/>
      <c r="AK78" s="42"/>
      <c r="AL78" s="66" t="e">
        <f t="shared" si="4"/>
        <v>#N/A</v>
      </c>
    </row>
    <row r="79" spans="1:38" outlineLevel="1" x14ac:dyDescent="0.25">
      <c r="B79" s="1" t="e">
        <f>IF(ISBLANK($B63), INDEX('Cities &amp; Towns'!$E$4:$E$259, MATCH($A79, 'Cities &amp; Towns'!$A$4:$A$259, 0)), $B63)</f>
        <v>#N/A</v>
      </c>
      <c r="C79" s="1" t="e">
        <f>IF(ISBLANK($C63), INDEX('Cities &amp; Towns'!$Q$4:$Q$259, MATCH($A79, 'Cities &amp; Towns'!$A$4:$A$259, 0)), $C63)</f>
        <v>#N/A</v>
      </c>
      <c r="D79" s="1" t="e">
        <f>IF(ISBLANK($D63), INDEX('Cities &amp; Towns'!$Z$4:$Z$259, MATCH($A79, 'Cities &amp; Towns'!$A$4:$A$259, 0)), $D63)</f>
        <v>#N/A</v>
      </c>
      <c r="E79" s="178" t="e" cm="1">
        <f t="array" ref="E79">IF(ISBLANK(E63), MAX(0, ($E$3-SUM($E$5:$E$56))*(IF($B$3=0, 0, $B$3*$B79/SUM(IF(ISBLANK(E$5:E$56), B$58:B$109, 0))) + IF($C$3=0, 0, $C$3*$C79/SUM(IF(ISBLANK(E$5:E$56), C$58:C$109, 0))) + IF($D$3=0, 0, $D$3*$D79/SUM(IF(ISBLANK(E$5:E$56), D$58:D$109, 0))) + IF(1-SUM($B$3:$D$3)&lt;=0, 0, ((1-SUM($B$3:$D$3))*$Z79/SUM(IF(ISBLANK(E$5:E$56), Z$58:Z$109, 0)))))), E63)</f>
        <v>#N/A</v>
      </c>
      <c r="F79" s="14">
        <f t="shared" si="25"/>
        <v>0</v>
      </c>
      <c r="G79" s="14">
        <f t="shared" si="25"/>
        <v>0</v>
      </c>
      <c r="H79" s="14">
        <f t="shared" si="25"/>
        <v>0</v>
      </c>
      <c r="I79" s="14">
        <f t="shared" si="25"/>
        <v>0</v>
      </c>
      <c r="J79" s="14">
        <f t="shared" si="25"/>
        <v>0</v>
      </c>
      <c r="K79" s="14">
        <f t="shared" si="25"/>
        <v>0</v>
      </c>
      <c r="L79" s="4" t="e">
        <f t="shared" si="26"/>
        <v>#N/A</v>
      </c>
      <c r="M79" s="3" t="e">
        <f t="shared" si="27"/>
        <v>#N/A</v>
      </c>
      <c r="N79" s="3" t="e">
        <f t="shared" si="28"/>
        <v>#N/A</v>
      </c>
      <c r="O79" s="3" t="e">
        <f t="shared" si="29"/>
        <v>#N/A</v>
      </c>
      <c r="P79" s="3" t="e">
        <f t="shared" si="30"/>
        <v>#N/A</v>
      </c>
      <c r="Q79" s="3" t="e">
        <f t="shared" si="31"/>
        <v>#N/A</v>
      </c>
      <c r="R79" s="3" t="e">
        <f t="shared" si="32"/>
        <v>#N/A</v>
      </c>
      <c r="S79" s="4" t="e">
        <f t="shared" si="21"/>
        <v>#N/A</v>
      </c>
      <c r="T79" s="3">
        <f>IF(ISBLANK(T63),AA79/INDEX(Constants!$B$2:$B$8, MATCH(T$2, Constants!$A$2:$A$8, 0)),T63)</f>
        <v>0</v>
      </c>
      <c r="U79" s="3" t="e">
        <f>IF(ISBLANK(U63),AB79/INDEX(Constants!$B$2:$B$8, MATCH(U$2, Constants!$A$2:$A$8, 0)),U63)</f>
        <v>#N/A</v>
      </c>
      <c r="V79" s="3">
        <f>IF(ISBLANK(V63),AC79/INDEX(Constants!$B$2:$B$8, MATCH(V$2, Constants!$A$2:$A$8, 0)),V63)</f>
        <v>0</v>
      </c>
      <c r="W79" s="3">
        <f>IF(ISBLANK(W63),AD79/INDEX(Constants!$B$2:$B$8, MATCH(W$2, Constants!$A$2:$A$8, 0)),W63)</f>
        <v>0</v>
      </c>
      <c r="X79" s="3">
        <f>IF(ISBLANK(X63),AE79/INDEX(Constants!$B$2:$B$8, MATCH(X$2, Constants!$A$2:$A$8, 0)),X63)</f>
        <v>0</v>
      </c>
      <c r="Y79" s="132">
        <f>IF(ISBLANK(Y63),AF79/INDEX(Constants!$B$2:$B$8, MATCH(Y$2, Constants!$A$2:$A$8, 0)),Y63)</f>
        <v>0</v>
      </c>
      <c r="Z79" s="18" t="e">
        <f t="shared" si="33"/>
        <v>#N/A</v>
      </c>
      <c r="AA79" s="1">
        <f t="shared" si="34"/>
        <v>0</v>
      </c>
      <c r="AB79" s="1" t="e">
        <f>IF(ISBLANK($AB63), INDEX('Cities &amp; Towns'!$G$4:$G$259, MATCH($A63, 'Cities &amp; Towns'!$A$4:$A$259, 0)), $AB63)</f>
        <v>#N/A</v>
      </c>
      <c r="AC79" s="1">
        <f t="shared" si="35"/>
        <v>0</v>
      </c>
      <c r="AD79" s="1">
        <f t="shared" si="35"/>
        <v>0</v>
      </c>
      <c r="AE79" s="1">
        <f t="shared" si="35"/>
        <v>0</v>
      </c>
      <c r="AF79" s="1">
        <f t="shared" si="35"/>
        <v>0</v>
      </c>
      <c r="AG79" s="5"/>
      <c r="AI79" s="3" t="e">
        <f>INDEX('Cities &amp; Towns'!$Y$4:$Y$259, MATCH($A79, 'Cities &amp; Towns'!$A$4:$A$259, 0))</f>
        <v>#N/A</v>
      </c>
      <c r="AJ79" s="5"/>
      <c r="AL79" s="11" t="e">
        <f t="shared" si="4"/>
        <v>#N/A</v>
      </c>
    </row>
    <row r="80" spans="1:38" outlineLevel="1" x14ac:dyDescent="0.25">
      <c r="A80" s="37"/>
      <c r="B80" s="38" t="e">
        <f>IF(ISBLANK($B64), INDEX('Cities &amp; Towns'!$E$4:$E$259, MATCH($A80, 'Cities &amp; Towns'!$A$4:$A$259, 0)), $B64)</f>
        <v>#N/A</v>
      </c>
      <c r="C80" s="38" t="e">
        <f>IF(ISBLANK($C64), INDEX('Cities &amp; Towns'!$Q$4:$Q$259, MATCH($A80, 'Cities &amp; Towns'!$A$4:$A$259, 0)), $C64)</f>
        <v>#N/A</v>
      </c>
      <c r="D80" s="38" t="e">
        <f>IF(ISBLANK($D64), INDEX('Cities &amp; Towns'!$Z$4:$Z$259, MATCH($A80, 'Cities &amp; Towns'!$A$4:$A$259, 0)), $D64)</f>
        <v>#N/A</v>
      </c>
      <c r="E80" s="177" t="e" cm="1">
        <f t="array" ref="E80">IF(ISBLANK(E64), MAX(0, ($E$3-SUM($E$5:$E$56))*(IF($B$3=0, 0, $B$3*$B80/SUM(IF(ISBLANK(E$5:E$56), B$58:B$109, 0))) + IF($C$3=0, 0, $C$3*$C80/SUM(IF(ISBLANK(E$5:E$56), C$58:C$109, 0))) + IF($D$3=0, 0, $D$3*$D80/SUM(IF(ISBLANK(E$5:E$56), D$58:D$109, 0))) + IF(1-SUM($B$3:$D$3)&lt;=0, 0, ((1-SUM($B$3:$D$3))*$Z80/SUM(IF(ISBLANK(E$5:E$56), Z$58:Z$109, 0)))))), E64)</f>
        <v>#N/A</v>
      </c>
      <c r="F80" s="40">
        <f t="shared" si="25"/>
        <v>0</v>
      </c>
      <c r="G80" s="40">
        <f t="shared" si="25"/>
        <v>0</v>
      </c>
      <c r="H80" s="40">
        <f t="shared" si="25"/>
        <v>0</v>
      </c>
      <c r="I80" s="40">
        <f t="shared" si="25"/>
        <v>0</v>
      </c>
      <c r="J80" s="40">
        <f t="shared" si="25"/>
        <v>0</v>
      </c>
      <c r="K80" s="40">
        <f t="shared" si="25"/>
        <v>0</v>
      </c>
      <c r="L80" s="44" t="e">
        <f t="shared" si="26"/>
        <v>#N/A</v>
      </c>
      <c r="M80" s="41" t="e">
        <f t="shared" si="27"/>
        <v>#N/A</v>
      </c>
      <c r="N80" s="41" t="e">
        <f t="shared" si="28"/>
        <v>#N/A</v>
      </c>
      <c r="O80" s="41" t="e">
        <f t="shared" si="29"/>
        <v>#N/A</v>
      </c>
      <c r="P80" s="41" t="e">
        <f t="shared" si="30"/>
        <v>#N/A</v>
      </c>
      <c r="Q80" s="41" t="e">
        <f t="shared" si="31"/>
        <v>#N/A</v>
      </c>
      <c r="R80" s="41" t="e">
        <f t="shared" si="32"/>
        <v>#N/A</v>
      </c>
      <c r="S80" s="44" t="e">
        <f t="shared" si="21"/>
        <v>#N/A</v>
      </c>
      <c r="T80" s="41">
        <f>IF(ISBLANK(T64),AA80/INDEX(Constants!$B$2:$B$8, MATCH(T$2, Constants!$A$2:$A$8, 0)),T64)</f>
        <v>0</v>
      </c>
      <c r="U80" s="41" t="e">
        <f>IF(ISBLANK(U64),AB80/INDEX(Constants!$B$2:$B$8, MATCH(U$2, Constants!$A$2:$A$8, 0)),U64)</f>
        <v>#N/A</v>
      </c>
      <c r="V80" s="41">
        <f>IF(ISBLANK(V64),AC80/INDEX(Constants!$B$2:$B$8, MATCH(V$2, Constants!$A$2:$A$8, 0)),V64)</f>
        <v>0</v>
      </c>
      <c r="W80" s="41">
        <f>IF(ISBLANK(W64),AD80/INDEX(Constants!$B$2:$B$8, MATCH(W$2, Constants!$A$2:$A$8, 0)),W64)</f>
        <v>0</v>
      </c>
      <c r="X80" s="41">
        <f>IF(ISBLANK(X64),AE80/INDEX(Constants!$B$2:$B$8, MATCH(X$2, Constants!$A$2:$A$8, 0)),X64)</f>
        <v>0</v>
      </c>
      <c r="Y80" s="41">
        <f>IF(ISBLANK(Y64),AF80/INDEX(Constants!$B$2:$B$8, MATCH(Y$2, Constants!$A$2:$A$8, 0)),Y64)</f>
        <v>0</v>
      </c>
      <c r="Z80" s="39" t="e">
        <f t="shared" si="33"/>
        <v>#N/A</v>
      </c>
      <c r="AA80" s="150">
        <f t="shared" si="34"/>
        <v>0</v>
      </c>
      <c r="AB80" s="150" t="e">
        <f>IF(ISBLANK($AB64), INDEX('Cities &amp; Towns'!$G$4:$G$259, MATCH($A64, 'Cities &amp; Towns'!$A$4:$A$259, 0)), $AB64)</f>
        <v>#N/A</v>
      </c>
      <c r="AC80" s="150">
        <f t="shared" si="35"/>
        <v>0</v>
      </c>
      <c r="AD80" s="150">
        <f t="shared" si="35"/>
        <v>0</v>
      </c>
      <c r="AE80" s="150">
        <f t="shared" si="35"/>
        <v>0</v>
      </c>
      <c r="AF80" s="150">
        <f t="shared" si="35"/>
        <v>0</v>
      </c>
      <c r="AG80" s="43"/>
      <c r="AH80" s="42"/>
      <c r="AI80" s="41" t="e">
        <f>INDEX('Cities &amp; Towns'!$Y$4:$Y$259, MATCH($A80, 'Cities &amp; Towns'!$A$4:$A$259, 0))</f>
        <v>#N/A</v>
      </c>
      <c r="AJ80" s="43"/>
      <c r="AK80" s="42"/>
      <c r="AL80" s="66" t="e">
        <f t="shared" si="4"/>
        <v>#N/A</v>
      </c>
    </row>
    <row r="81" spans="1:38" outlineLevel="1" x14ac:dyDescent="0.25">
      <c r="B81" s="1" t="e">
        <f>IF(ISBLANK($B65), INDEX('Cities &amp; Towns'!$E$4:$E$259, MATCH($A81, 'Cities &amp; Towns'!$A$4:$A$259, 0)), $B65)</f>
        <v>#N/A</v>
      </c>
      <c r="C81" s="1" t="e">
        <f>IF(ISBLANK($C65), INDEX('Cities &amp; Towns'!$Q$4:$Q$259, MATCH($A81, 'Cities &amp; Towns'!$A$4:$A$259, 0)), $C65)</f>
        <v>#N/A</v>
      </c>
      <c r="D81" s="1" t="e">
        <f>IF(ISBLANK($D65), INDEX('Cities &amp; Towns'!$Z$4:$Z$259, MATCH($A81, 'Cities &amp; Towns'!$A$4:$A$259, 0)), $D65)</f>
        <v>#N/A</v>
      </c>
      <c r="E81" s="178" t="e" cm="1">
        <f t="array" ref="E81">IF(ISBLANK(E65), MAX(0, ($E$3-SUM($E$5:$E$56))*(IF($B$3=0, 0, $B$3*$B81/SUM(IF(ISBLANK(E$5:E$56), B$58:B$109, 0))) + IF($C$3=0, 0, $C$3*$C81/SUM(IF(ISBLANK(E$5:E$56), C$58:C$109, 0))) + IF($D$3=0, 0, $D$3*$D81/SUM(IF(ISBLANK(E$5:E$56), D$58:D$109, 0))) + IF(1-SUM($B$3:$D$3)&lt;=0, 0, ((1-SUM($B$3:$D$3))*$Z81/SUM(IF(ISBLANK(E$5:E$56), Z$58:Z$109, 0)))))), E65)</f>
        <v>#N/A</v>
      </c>
      <c r="F81" s="14">
        <f t="shared" si="25"/>
        <v>0</v>
      </c>
      <c r="G81" s="14">
        <f t="shared" si="25"/>
        <v>0</v>
      </c>
      <c r="H81" s="14">
        <f t="shared" si="25"/>
        <v>0</v>
      </c>
      <c r="I81" s="14">
        <f t="shared" si="25"/>
        <v>0</v>
      </c>
      <c r="J81" s="14">
        <f t="shared" si="25"/>
        <v>0</v>
      </c>
      <c r="K81" s="14">
        <f t="shared" si="25"/>
        <v>0</v>
      </c>
      <c r="L81" s="4" t="e">
        <f t="shared" si="26"/>
        <v>#N/A</v>
      </c>
      <c r="M81" s="3" t="e">
        <f t="shared" si="27"/>
        <v>#N/A</v>
      </c>
      <c r="N81" s="3" t="e">
        <f t="shared" si="28"/>
        <v>#N/A</v>
      </c>
      <c r="O81" s="3" t="e">
        <f t="shared" si="29"/>
        <v>#N/A</v>
      </c>
      <c r="P81" s="3" t="e">
        <f t="shared" si="30"/>
        <v>#N/A</v>
      </c>
      <c r="Q81" s="3" t="e">
        <f t="shared" si="31"/>
        <v>#N/A</v>
      </c>
      <c r="R81" s="3" t="e">
        <f t="shared" si="32"/>
        <v>#N/A</v>
      </c>
      <c r="S81" s="4" t="e">
        <f t="shared" si="21"/>
        <v>#N/A</v>
      </c>
      <c r="T81" s="3">
        <f>IF(ISBLANK(T65),AA81/INDEX(Constants!$B$2:$B$8, MATCH(T$2, Constants!$A$2:$A$8, 0)),T65)</f>
        <v>0</v>
      </c>
      <c r="U81" s="3" t="e">
        <f>IF(ISBLANK(U65),AB81/INDEX(Constants!$B$2:$B$8, MATCH(U$2, Constants!$A$2:$A$8, 0)),U65)</f>
        <v>#N/A</v>
      </c>
      <c r="V81" s="3">
        <f>IF(ISBLANK(V65),AC81/INDEX(Constants!$B$2:$B$8, MATCH(V$2, Constants!$A$2:$A$8, 0)),V65)</f>
        <v>0</v>
      </c>
      <c r="W81" s="3">
        <f>IF(ISBLANK(W65),AD81/INDEX(Constants!$B$2:$B$8, MATCH(W$2, Constants!$A$2:$A$8, 0)),W65)</f>
        <v>0</v>
      </c>
      <c r="X81" s="3">
        <f>IF(ISBLANK(X65),AE81/INDEX(Constants!$B$2:$B$8, MATCH(X$2, Constants!$A$2:$A$8, 0)),X65)</f>
        <v>0</v>
      </c>
      <c r="Y81" s="132">
        <f>IF(ISBLANK(Y65),AF81/INDEX(Constants!$B$2:$B$8, MATCH(Y$2, Constants!$A$2:$A$8, 0)),Y65)</f>
        <v>0</v>
      </c>
      <c r="Z81" s="18" t="e">
        <f t="shared" si="33"/>
        <v>#N/A</v>
      </c>
      <c r="AA81" s="1">
        <f t="shared" si="34"/>
        <v>0</v>
      </c>
      <c r="AB81" s="1" t="e">
        <f>IF(ISBLANK($AB65), INDEX('Cities &amp; Towns'!$G$4:$G$259, MATCH($A65, 'Cities &amp; Towns'!$A$4:$A$259, 0)), $AB65)</f>
        <v>#N/A</v>
      </c>
      <c r="AC81" s="1">
        <f t="shared" si="35"/>
        <v>0</v>
      </c>
      <c r="AD81" s="1">
        <f t="shared" si="35"/>
        <v>0</v>
      </c>
      <c r="AE81" s="1">
        <f t="shared" si="35"/>
        <v>0</v>
      </c>
      <c r="AF81" s="1">
        <f t="shared" si="35"/>
        <v>0</v>
      </c>
      <c r="AG81" s="5"/>
      <c r="AI81" s="3" t="e">
        <f>INDEX('Cities &amp; Towns'!$Y$4:$Y$259, MATCH($A81, 'Cities &amp; Towns'!$A$4:$A$259, 0))</f>
        <v>#N/A</v>
      </c>
      <c r="AJ81" s="5"/>
      <c r="AL81" s="11" t="e">
        <f t="shared" si="4"/>
        <v>#N/A</v>
      </c>
    </row>
    <row r="82" spans="1:38" outlineLevel="1" x14ac:dyDescent="0.25">
      <c r="A82" s="37"/>
      <c r="B82" s="38" t="e">
        <f>IF(ISBLANK($B66), INDEX('Cities &amp; Towns'!$E$4:$E$259, MATCH($A82, 'Cities &amp; Towns'!$A$4:$A$259, 0)), $B66)</f>
        <v>#N/A</v>
      </c>
      <c r="C82" s="38" t="e">
        <f>IF(ISBLANK($C66), INDEX('Cities &amp; Towns'!$Q$4:$Q$259, MATCH($A82, 'Cities &amp; Towns'!$A$4:$A$259, 0)), $C66)</f>
        <v>#N/A</v>
      </c>
      <c r="D82" s="38" t="e">
        <f>IF(ISBLANK($D66), INDEX('Cities &amp; Towns'!$Z$4:$Z$259, MATCH($A82, 'Cities &amp; Towns'!$A$4:$A$259, 0)), $D66)</f>
        <v>#N/A</v>
      </c>
      <c r="E82" s="177" t="e" cm="1">
        <f t="array" ref="E82">IF(ISBLANK(E66), MAX(0, ($E$3-SUM($E$5:$E$56))*(IF($B$3=0, 0, $B$3*$B82/SUM(IF(ISBLANK(E$5:E$56), B$58:B$109, 0))) + IF($C$3=0, 0, $C$3*$C82/SUM(IF(ISBLANK(E$5:E$56), C$58:C$109, 0))) + IF($D$3=0, 0, $D$3*$D82/SUM(IF(ISBLANK(E$5:E$56), D$58:D$109, 0))) + IF(1-SUM($B$3:$D$3)&lt;=0, 0, ((1-SUM($B$3:$D$3))*$Z82/SUM(IF(ISBLANK(E$5:E$56), Z$58:Z$109, 0)))))), E66)</f>
        <v>#N/A</v>
      </c>
      <c r="F82" s="40">
        <f t="shared" si="25"/>
        <v>0</v>
      </c>
      <c r="G82" s="40">
        <f t="shared" si="25"/>
        <v>0</v>
      </c>
      <c r="H82" s="40">
        <f t="shared" si="25"/>
        <v>0</v>
      </c>
      <c r="I82" s="40">
        <f t="shared" si="25"/>
        <v>0</v>
      </c>
      <c r="J82" s="40">
        <f t="shared" si="25"/>
        <v>0</v>
      </c>
      <c r="K82" s="40">
        <f t="shared" si="25"/>
        <v>0</v>
      </c>
      <c r="L82" s="44" t="e">
        <f t="shared" si="26"/>
        <v>#N/A</v>
      </c>
      <c r="M82" s="41" t="e">
        <f t="shared" si="27"/>
        <v>#N/A</v>
      </c>
      <c r="N82" s="41" t="e">
        <f t="shared" si="28"/>
        <v>#N/A</v>
      </c>
      <c r="O82" s="41" t="e">
        <f t="shared" si="29"/>
        <v>#N/A</v>
      </c>
      <c r="P82" s="41" t="e">
        <f t="shared" si="30"/>
        <v>#N/A</v>
      </c>
      <c r="Q82" s="41" t="e">
        <f t="shared" si="31"/>
        <v>#N/A</v>
      </c>
      <c r="R82" s="41" t="e">
        <f t="shared" si="32"/>
        <v>#N/A</v>
      </c>
      <c r="S82" s="44" t="e">
        <f t="shared" si="21"/>
        <v>#N/A</v>
      </c>
      <c r="T82" s="41">
        <f>IF(ISBLANK(T66),AA82/INDEX(Constants!$B$2:$B$8, MATCH(T$2, Constants!$A$2:$A$8, 0)),T66)</f>
        <v>0</v>
      </c>
      <c r="U82" s="41" t="e">
        <f>IF(ISBLANK(U66),AB82/INDEX(Constants!$B$2:$B$8, MATCH(U$2, Constants!$A$2:$A$8, 0)),U66)</f>
        <v>#N/A</v>
      </c>
      <c r="V82" s="41">
        <f>IF(ISBLANK(V66),AC82/INDEX(Constants!$B$2:$B$8, MATCH(V$2, Constants!$A$2:$A$8, 0)),V66)</f>
        <v>0</v>
      </c>
      <c r="W82" s="41">
        <f>IF(ISBLANK(W66),AD82/INDEX(Constants!$B$2:$B$8, MATCH(W$2, Constants!$A$2:$A$8, 0)),W66)</f>
        <v>0</v>
      </c>
      <c r="X82" s="41">
        <f>IF(ISBLANK(X66),AE82/INDEX(Constants!$B$2:$B$8, MATCH(X$2, Constants!$A$2:$A$8, 0)),X66)</f>
        <v>0</v>
      </c>
      <c r="Y82" s="41">
        <f>IF(ISBLANK(Y66),AF82/INDEX(Constants!$B$2:$B$8, MATCH(Y$2, Constants!$A$2:$A$8, 0)),Y66)</f>
        <v>0</v>
      </c>
      <c r="Z82" s="39" t="e">
        <f t="shared" si="33"/>
        <v>#N/A</v>
      </c>
      <c r="AA82" s="150">
        <f t="shared" si="34"/>
        <v>0</v>
      </c>
      <c r="AB82" s="150" t="e">
        <f>IF(ISBLANK($AB66), INDEX('Cities &amp; Towns'!$G$4:$G$259, MATCH($A66, 'Cities &amp; Towns'!$A$4:$A$259, 0)), $AB66)</f>
        <v>#N/A</v>
      </c>
      <c r="AC82" s="150">
        <f t="shared" si="35"/>
        <v>0</v>
      </c>
      <c r="AD82" s="150">
        <f t="shared" si="35"/>
        <v>0</v>
      </c>
      <c r="AE82" s="150">
        <f t="shared" si="35"/>
        <v>0</v>
      </c>
      <c r="AF82" s="150">
        <f t="shared" si="35"/>
        <v>0</v>
      </c>
      <c r="AG82" s="43"/>
      <c r="AH82" s="42"/>
      <c r="AI82" s="41" t="e">
        <f>INDEX('Cities &amp; Towns'!$Y$4:$Y$259, MATCH($A82, 'Cities &amp; Towns'!$A$4:$A$259, 0))</f>
        <v>#N/A</v>
      </c>
      <c r="AJ82" s="43"/>
      <c r="AK82" s="42"/>
      <c r="AL82" s="66" t="e">
        <f t="shared" si="4"/>
        <v>#N/A</v>
      </c>
    </row>
    <row r="83" spans="1:38" outlineLevel="1" x14ac:dyDescent="0.25">
      <c r="B83" s="1" t="e">
        <f>IF(ISBLANK($B67), INDEX('Cities &amp; Towns'!$E$4:$E$259, MATCH($A83, 'Cities &amp; Towns'!$A$4:$A$259, 0)), $B67)</f>
        <v>#N/A</v>
      </c>
      <c r="C83" s="1" t="e">
        <f>IF(ISBLANK($C67), INDEX('Cities &amp; Towns'!$Q$4:$Q$259, MATCH($A83, 'Cities &amp; Towns'!$A$4:$A$259, 0)), $C67)</f>
        <v>#N/A</v>
      </c>
      <c r="D83" s="1" t="e">
        <f>IF(ISBLANK($D67), INDEX('Cities &amp; Towns'!$Z$4:$Z$259, MATCH($A83, 'Cities &amp; Towns'!$A$4:$A$259, 0)), $D67)</f>
        <v>#N/A</v>
      </c>
      <c r="E83" s="178" t="e" cm="1">
        <f t="array" ref="E83">IF(ISBLANK(E67), MAX(0, ($E$3-SUM($E$5:$E$56))*(IF($B$3=0, 0, $B$3*$B83/SUM(IF(ISBLANK(E$5:E$56), B$58:B$109, 0))) + IF($C$3=0, 0, $C$3*$C83/SUM(IF(ISBLANK(E$5:E$56), C$58:C$109, 0))) + IF($D$3=0, 0, $D$3*$D83/SUM(IF(ISBLANK(E$5:E$56), D$58:D$109, 0))) + IF(1-SUM($B$3:$D$3)&lt;=0, 0, ((1-SUM($B$3:$D$3))*$Z83/SUM(IF(ISBLANK(E$5:E$56), Z$58:Z$109, 0)))))), E67)</f>
        <v>#N/A</v>
      </c>
      <c r="F83" s="14">
        <f t="shared" si="25"/>
        <v>0</v>
      </c>
      <c r="G83" s="14">
        <f t="shared" si="25"/>
        <v>0</v>
      </c>
      <c r="H83" s="14">
        <f t="shared" si="25"/>
        <v>0</v>
      </c>
      <c r="I83" s="14">
        <f t="shared" si="25"/>
        <v>0</v>
      </c>
      <c r="J83" s="14">
        <f t="shared" si="25"/>
        <v>0</v>
      </c>
      <c r="K83" s="14">
        <f t="shared" si="25"/>
        <v>0</v>
      </c>
      <c r="L83" s="4" t="e">
        <f t="shared" si="26"/>
        <v>#N/A</v>
      </c>
      <c r="M83" s="3" t="e">
        <f t="shared" si="27"/>
        <v>#N/A</v>
      </c>
      <c r="N83" s="3" t="e">
        <f t="shared" si="28"/>
        <v>#N/A</v>
      </c>
      <c r="O83" s="3" t="e">
        <f t="shared" si="29"/>
        <v>#N/A</v>
      </c>
      <c r="P83" s="3" t="e">
        <f t="shared" si="30"/>
        <v>#N/A</v>
      </c>
      <c r="Q83" s="3" t="e">
        <f t="shared" si="31"/>
        <v>#N/A</v>
      </c>
      <c r="R83" s="3" t="e">
        <f t="shared" si="32"/>
        <v>#N/A</v>
      </c>
      <c r="S83" s="4" t="e">
        <f t="shared" si="21"/>
        <v>#N/A</v>
      </c>
      <c r="T83" s="3">
        <f>IF(ISBLANK(T67),AA83/INDEX(Constants!$B$2:$B$8, MATCH(T$2, Constants!$A$2:$A$8, 0)),T67)</f>
        <v>0</v>
      </c>
      <c r="U83" s="3" t="e">
        <f>IF(ISBLANK(U67),AB83/INDEX(Constants!$B$2:$B$8, MATCH(U$2, Constants!$A$2:$A$8, 0)),U67)</f>
        <v>#N/A</v>
      </c>
      <c r="V83" s="3">
        <f>IF(ISBLANK(V67),AC83/INDEX(Constants!$B$2:$B$8, MATCH(V$2, Constants!$A$2:$A$8, 0)),V67)</f>
        <v>0</v>
      </c>
      <c r="W83" s="3">
        <f>IF(ISBLANK(W67),AD83/INDEX(Constants!$B$2:$B$8, MATCH(W$2, Constants!$A$2:$A$8, 0)),W67)</f>
        <v>0</v>
      </c>
      <c r="X83" s="3">
        <f>IF(ISBLANK(X67),AE83/INDEX(Constants!$B$2:$B$8, MATCH(X$2, Constants!$A$2:$A$8, 0)),X67)</f>
        <v>0</v>
      </c>
      <c r="Y83" s="132">
        <f>IF(ISBLANK(Y67),AF83/INDEX(Constants!$B$2:$B$8, MATCH(Y$2, Constants!$A$2:$A$8, 0)),Y67)</f>
        <v>0</v>
      </c>
      <c r="Z83" s="18" t="e">
        <f t="shared" si="33"/>
        <v>#N/A</v>
      </c>
      <c r="AA83" s="1">
        <f t="shared" si="34"/>
        <v>0</v>
      </c>
      <c r="AB83" s="1" t="e">
        <f>IF(ISBLANK($AB67), INDEX('Cities &amp; Towns'!$G$4:$G$259, MATCH($A67, 'Cities &amp; Towns'!$A$4:$A$259, 0)), $AB67)</f>
        <v>#N/A</v>
      </c>
      <c r="AC83" s="1">
        <f t="shared" si="35"/>
        <v>0</v>
      </c>
      <c r="AD83" s="1">
        <f t="shared" si="35"/>
        <v>0</v>
      </c>
      <c r="AE83" s="1">
        <f t="shared" si="35"/>
        <v>0</v>
      </c>
      <c r="AF83" s="1">
        <f t="shared" si="35"/>
        <v>0</v>
      </c>
      <c r="AG83" s="5"/>
      <c r="AI83" s="3" t="e">
        <f>INDEX('Cities &amp; Towns'!$Y$4:$Y$259, MATCH($A83, 'Cities &amp; Towns'!$A$4:$A$259, 0))</f>
        <v>#N/A</v>
      </c>
      <c r="AJ83" s="5"/>
      <c r="AL83" s="11" t="e">
        <f t="shared" si="4"/>
        <v>#N/A</v>
      </c>
    </row>
    <row r="84" spans="1:38" outlineLevel="1" x14ac:dyDescent="0.25">
      <c r="A84" s="37"/>
      <c r="B84" s="38" t="e">
        <f>IF(ISBLANK($B68), INDEX('Cities &amp; Towns'!$E$4:$E$259, MATCH($A84, 'Cities &amp; Towns'!$A$4:$A$259, 0)), $B68)</f>
        <v>#N/A</v>
      </c>
      <c r="C84" s="38" t="e">
        <f>IF(ISBLANK($C68), INDEX('Cities &amp; Towns'!$Q$4:$Q$259, MATCH($A84, 'Cities &amp; Towns'!$A$4:$A$259, 0)), $C68)</f>
        <v>#N/A</v>
      </c>
      <c r="D84" s="38" t="e">
        <f>IF(ISBLANK($D68), INDEX('Cities &amp; Towns'!$Z$4:$Z$259, MATCH($A84, 'Cities &amp; Towns'!$A$4:$A$259, 0)), $D68)</f>
        <v>#N/A</v>
      </c>
      <c r="E84" s="177" t="e" cm="1">
        <f t="array" ref="E84">IF(ISBLANK(E68), MAX(0, ($E$3-SUM($E$5:$E$56))*(IF($B$3=0, 0, $B$3*$B84/SUM(IF(ISBLANK(E$5:E$56), B$58:B$109, 0))) + IF($C$3=0, 0, $C$3*$C84/SUM(IF(ISBLANK(E$5:E$56), C$58:C$109, 0))) + IF($D$3=0, 0, $D$3*$D84/SUM(IF(ISBLANK(E$5:E$56), D$58:D$109, 0))) + IF(1-SUM($B$3:$D$3)&lt;=0, 0, ((1-SUM($B$3:$D$3))*$Z84/SUM(IF(ISBLANK(E$5:E$56), Z$58:Z$109, 0)))))), E68)</f>
        <v>#N/A</v>
      </c>
      <c r="F84" s="40">
        <f t="shared" si="25"/>
        <v>0</v>
      </c>
      <c r="G84" s="40">
        <f t="shared" si="25"/>
        <v>0</v>
      </c>
      <c r="H84" s="40">
        <f t="shared" si="25"/>
        <v>0</v>
      </c>
      <c r="I84" s="40">
        <f t="shared" si="25"/>
        <v>0</v>
      </c>
      <c r="J84" s="40">
        <f t="shared" si="25"/>
        <v>0</v>
      </c>
      <c r="K84" s="40">
        <f t="shared" si="25"/>
        <v>0</v>
      </c>
      <c r="L84" s="44" t="e">
        <f t="shared" si="26"/>
        <v>#N/A</v>
      </c>
      <c r="M84" s="41" t="e">
        <f t="shared" si="27"/>
        <v>#N/A</v>
      </c>
      <c r="N84" s="41" t="e">
        <f t="shared" si="28"/>
        <v>#N/A</v>
      </c>
      <c r="O84" s="41" t="e">
        <f t="shared" si="29"/>
        <v>#N/A</v>
      </c>
      <c r="P84" s="41" t="e">
        <f t="shared" si="30"/>
        <v>#N/A</v>
      </c>
      <c r="Q84" s="41" t="e">
        <f t="shared" si="31"/>
        <v>#N/A</v>
      </c>
      <c r="R84" s="41" t="e">
        <f t="shared" si="32"/>
        <v>#N/A</v>
      </c>
      <c r="S84" s="44" t="e">
        <f t="shared" si="21"/>
        <v>#N/A</v>
      </c>
      <c r="T84" s="41">
        <f>IF(ISBLANK(T68),AA84/INDEX(Constants!$B$2:$B$8, MATCH(T$2, Constants!$A$2:$A$8, 0)),T68)</f>
        <v>0</v>
      </c>
      <c r="U84" s="41" t="e">
        <f>IF(ISBLANK(U68),AB84/INDEX(Constants!$B$2:$B$8, MATCH(U$2, Constants!$A$2:$A$8, 0)),U68)</f>
        <v>#N/A</v>
      </c>
      <c r="V84" s="41">
        <f>IF(ISBLANK(V68),AC84/INDEX(Constants!$B$2:$B$8, MATCH(V$2, Constants!$A$2:$A$8, 0)),V68)</f>
        <v>0</v>
      </c>
      <c r="W84" s="41">
        <f>IF(ISBLANK(W68),AD84/INDEX(Constants!$B$2:$B$8, MATCH(W$2, Constants!$A$2:$A$8, 0)),W68)</f>
        <v>0</v>
      </c>
      <c r="X84" s="41">
        <f>IF(ISBLANK(X68),AE84/INDEX(Constants!$B$2:$B$8, MATCH(X$2, Constants!$A$2:$A$8, 0)),X68)</f>
        <v>0</v>
      </c>
      <c r="Y84" s="41">
        <f>IF(ISBLANK(Y68),AF84/INDEX(Constants!$B$2:$B$8, MATCH(Y$2, Constants!$A$2:$A$8, 0)),Y68)</f>
        <v>0</v>
      </c>
      <c r="Z84" s="39" t="e">
        <f t="shared" si="33"/>
        <v>#N/A</v>
      </c>
      <c r="AA84" s="150">
        <f t="shared" si="34"/>
        <v>0</v>
      </c>
      <c r="AB84" s="150" t="e">
        <f>IF(ISBLANK($AB68), INDEX('Cities &amp; Towns'!$G$4:$G$259, MATCH($A68, 'Cities &amp; Towns'!$A$4:$A$259, 0)), $AB68)</f>
        <v>#N/A</v>
      </c>
      <c r="AC84" s="150">
        <f t="shared" si="35"/>
        <v>0</v>
      </c>
      <c r="AD84" s="150">
        <f t="shared" si="35"/>
        <v>0</v>
      </c>
      <c r="AE84" s="150">
        <f t="shared" si="35"/>
        <v>0</v>
      </c>
      <c r="AF84" s="150">
        <f t="shared" si="35"/>
        <v>0</v>
      </c>
      <c r="AG84" s="43"/>
      <c r="AH84" s="42"/>
      <c r="AI84" s="41" t="e">
        <f>INDEX('Cities &amp; Towns'!$Y$4:$Y$259, MATCH($A84, 'Cities &amp; Towns'!$A$4:$A$259, 0))</f>
        <v>#N/A</v>
      </c>
      <c r="AJ84" s="43"/>
      <c r="AK84" s="42"/>
      <c r="AL84" s="66" t="e">
        <f t="shared" si="4"/>
        <v>#N/A</v>
      </c>
    </row>
    <row r="85" spans="1:38" outlineLevel="1" x14ac:dyDescent="0.25">
      <c r="B85" s="1" t="e">
        <f>IF(ISBLANK($B69), INDEX('Cities &amp; Towns'!$E$4:$E$259, MATCH($A85, 'Cities &amp; Towns'!$A$4:$A$259, 0)), $B69)</f>
        <v>#N/A</v>
      </c>
      <c r="C85" s="1" t="e">
        <f>IF(ISBLANK($C69), INDEX('Cities &amp; Towns'!$Q$4:$Q$259, MATCH($A85, 'Cities &amp; Towns'!$A$4:$A$259, 0)), $C69)</f>
        <v>#N/A</v>
      </c>
      <c r="D85" s="1" t="e">
        <f>IF(ISBLANK($D69), INDEX('Cities &amp; Towns'!$Z$4:$Z$259, MATCH($A85, 'Cities &amp; Towns'!$A$4:$A$259, 0)), $D69)</f>
        <v>#N/A</v>
      </c>
      <c r="E85" s="178" t="e" cm="1">
        <f t="array" ref="E85">IF(ISBLANK(E69), MAX(0, ($E$3-SUM($E$5:$E$56))*(IF($B$3=0, 0, $B$3*$B85/SUM(IF(ISBLANK(E$5:E$56), B$58:B$109, 0))) + IF($C$3=0, 0, $C$3*$C85/SUM(IF(ISBLANK(E$5:E$56), C$58:C$109, 0))) + IF($D$3=0, 0, $D$3*$D85/SUM(IF(ISBLANK(E$5:E$56), D$58:D$109, 0))) + IF(1-SUM($B$3:$D$3)&lt;=0, 0, ((1-SUM($B$3:$D$3))*$Z85/SUM(IF(ISBLANK(E$5:E$56), Z$58:Z$109, 0)))))), E69)</f>
        <v>#N/A</v>
      </c>
      <c r="F85" s="47">
        <f t="shared" si="25"/>
        <v>0</v>
      </c>
      <c r="G85" s="47">
        <f t="shared" si="25"/>
        <v>0</v>
      </c>
      <c r="H85" s="47">
        <f t="shared" si="25"/>
        <v>0</v>
      </c>
      <c r="I85" s="47">
        <f t="shared" si="25"/>
        <v>0</v>
      </c>
      <c r="J85" s="47">
        <f t="shared" si="25"/>
        <v>0</v>
      </c>
      <c r="K85" s="47">
        <f t="shared" si="25"/>
        <v>0</v>
      </c>
      <c r="L85" s="4" t="e">
        <f t="shared" si="26"/>
        <v>#N/A</v>
      </c>
      <c r="M85" s="3" t="e">
        <f t="shared" si="27"/>
        <v>#N/A</v>
      </c>
      <c r="N85" s="3" t="e">
        <f t="shared" si="28"/>
        <v>#N/A</v>
      </c>
      <c r="O85" s="3" t="e">
        <f t="shared" si="29"/>
        <v>#N/A</v>
      </c>
      <c r="P85" s="3" t="e">
        <f t="shared" si="30"/>
        <v>#N/A</v>
      </c>
      <c r="Q85" s="3" t="e">
        <f t="shared" si="31"/>
        <v>#N/A</v>
      </c>
      <c r="R85" s="3" t="e">
        <f t="shared" si="32"/>
        <v>#N/A</v>
      </c>
      <c r="S85" s="4" t="e">
        <f t="shared" si="21"/>
        <v>#N/A</v>
      </c>
      <c r="T85" s="3">
        <f>IF(ISBLANK(T69),AA85/INDEX(Constants!$B$2:$B$8, MATCH(T$2, Constants!$A$2:$A$8, 0)),T69)</f>
        <v>0</v>
      </c>
      <c r="U85" s="3" t="e">
        <f>IF(ISBLANK(U69),AB85/INDEX(Constants!$B$2:$B$8, MATCH(U$2, Constants!$A$2:$A$8, 0)),U69)</f>
        <v>#N/A</v>
      </c>
      <c r="V85" s="3">
        <f>IF(ISBLANK(V69),AC85/INDEX(Constants!$B$2:$B$8, MATCH(V$2, Constants!$A$2:$A$8, 0)),V69)</f>
        <v>0</v>
      </c>
      <c r="W85" s="3">
        <f>IF(ISBLANK(W69),AD85/INDEX(Constants!$B$2:$B$8, MATCH(W$2, Constants!$A$2:$A$8, 0)),W69)</f>
        <v>0</v>
      </c>
      <c r="X85" s="3">
        <f>IF(ISBLANK(X69),AE85/INDEX(Constants!$B$2:$B$8, MATCH(X$2, Constants!$A$2:$A$8, 0)),X69)</f>
        <v>0</v>
      </c>
      <c r="Y85" s="132">
        <f>IF(ISBLANK(Y69),AF85/INDEX(Constants!$B$2:$B$8, MATCH(Y$2, Constants!$A$2:$A$8, 0)),Y69)</f>
        <v>0</v>
      </c>
      <c r="Z85" s="18" t="e">
        <f t="shared" si="33"/>
        <v>#N/A</v>
      </c>
      <c r="AA85" s="1">
        <f t="shared" si="34"/>
        <v>0</v>
      </c>
      <c r="AB85" s="1" t="e">
        <f>IF(ISBLANK($AB69), INDEX('Cities &amp; Towns'!$G$4:$G$259, MATCH($A69, 'Cities &amp; Towns'!$A$4:$A$259, 0)), $AB69)</f>
        <v>#N/A</v>
      </c>
      <c r="AC85" s="1">
        <f t="shared" si="35"/>
        <v>0</v>
      </c>
      <c r="AD85" s="1">
        <f t="shared" si="35"/>
        <v>0</v>
      </c>
      <c r="AE85" s="1">
        <f t="shared" si="35"/>
        <v>0</v>
      </c>
      <c r="AF85" s="1">
        <f t="shared" si="35"/>
        <v>0</v>
      </c>
      <c r="AG85" s="5"/>
      <c r="AI85" s="3" t="e">
        <f>INDEX('Cities &amp; Towns'!$Y$4:$Y$259, MATCH($A85, 'Cities &amp; Towns'!$A$4:$A$259, 0))</f>
        <v>#N/A</v>
      </c>
      <c r="AJ85" s="5"/>
      <c r="AL85" s="11" t="e">
        <f t="shared" si="4"/>
        <v>#N/A</v>
      </c>
    </row>
    <row r="86" spans="1:38" outlineLevel="1" x14ac:dyDescent="0.25">
      <c r="A86" s="37"/>
      <c r="B86" s="38" t="e">
        <f>IF(ISBLANK($B70), INDEX('Cities &amp; Towns'!$E$4:$E$259, MATCH($A86, 'Cities &amp; Towns'!$A$4:$A$259, 0)), $B70)</f>
        <v>#N/A</v>
      </c>
      <c r="C86" s="38" t="e">
        <f>IF(ISBLANK($C70), INDEX('Cities &amp; Towns'!$Q$4:$Q$259, MATCH($A86, 'Cities &amp; Towns'!$A$4:$A$259, 0)), $C70)</f>
        <v>#N/A</v>
      </c>
      <c r="D86" s="38" t="e">
        <f>IF(ISBLANK($D70), INDEX('Cities &amp; Towns'!$Z$4:$Z$259, MATCH($A86, 'Cities &amp; Towns'!$A$4:$A$259, 0)), $D70)</f>
        <v>#N/A</v>
      </c>
      <c r="E86" s="177" t="e" cm="1">
        <f t="array" ref="E86">IF(ISBLANK(E70), MAX(0, ($E$3-SUM($E$5:$E$56))*(IF($B$3=0, 0, $B$3*$B86/SUM(IF(ISBLANK(E$5:E$56), B$58:B$109, 0))) + IF($C$3=0, 0, $C$3*$C86/SUM(IF(ISBLANK(E$5:E$56), C$58:C$109, 0))) + IF($D$3=0, 0, $D$3*$D86/SUM(IF(ISBLANK(E$5:E$56), D$58:D$109, 0))) + IF(1-SUM($B$3:$D$3)&lt;=0, 0, ((1-SUM($B$3:$D$3))*$Z86/SUM(IF(ISBLANK(E$5:E$56), Z$58:Z$109, 0)))))), E70)</f>
        <v>#N/A</v>
      </c>
      <c r="F86" s="40">
        <f t="shared" ref="F86:K95" si="36">IF(ISBLANK(F70),F$3,F70)</f>
        <v>0</v>
      </c>
      <c r="G86" s="40">
        <f t="shared" si="36"/>
        <v>0</v>
      </c>
      <c r="H86" s="40">
        <f t="shared" si="36"/>
        <v>0</v>
      </c>
      <c r="I86" s="40">
        <f t="shared" si="36"/>
        <v>0</v>
      </c>
      <c r="J86" s="40">
        <f t="shared" si="36"/>
        <v>0</v>
      </c>
      <c r="K86" s="40">
        <f t="shared" si="36"/>
        <v>0</v>
      </c>
      <c r="L86" s="44" t="e">
        <f t="shared" si="26"/>
        <v>#N/A</v>
      </c>
      <c r="M86" s="41" t="e">
        <f t="shared" si="27"/>
        <v>#N/A</v>
      </c>
      <c r="N86" s="41" t="e">
        <f t="shared" si="28"/>
        <v>#N/A</v>
      </c>
      <c r="O86" s="41" t="e">
        <f t="shared" si="29"/>
        <v>#N/A</v>
      </c>
      <c r="P86" s="41" t="e">
        <f t="shared" si="30"/>
        <v>#N/A</v>
      </c>
      <c r="Q86" s="41" t="e">
        <f t="shared" si="31"/>
        <v>#N/A</v>
      </c>
      <c r="R86" s="41" t="e">
        <f t="shared" si="32"/>
        <v>#N/A</v>
      </c>
      <c r="S86" s="44" t="e">
        <f t="shared" ref="S86:S107" si="37">SUM(T86:Y86)</f>
        <v>#N/A</v>
      </c>
      <c r="T86" s="41">
        <f>IF(ISBLANK(T70),AA86/INDEX(Constants!$B$2:$B$8, MATCH(T$2, Constants!$A$2:$A$8, 0)),T70)</f>
        <v>0</v>
      </c>
      <c r="U86" s="41" t="e">
        <f>IF(ISBLANK(U70),AB86/INDEX(Constants!$B$2:$B$8, MATCH(U$2, Constants!$A$2:$A$8, 0)),U70)</f>
        <v>#N/A</v>
      </c>
      <c r="V86" s="41">
        <f>IF(ISBLANK(V70),AC86/INDEX(Constants!$B$2:$B$8, MATCH(V$2, Constants!$A$2:$A$8, 0)),V70)</f>
        <v>0</v>
      </c>
      <c r="W86" s="41">
        <f>IF(ISBLANK(W70),AD86/INDEX(Constants!$B$2:$B$8, MATCH(W$2, Constants!$A$2:$A$8, 0)),W70)</f>
        <v>0</v>
      </c>
      <c r="X86" s="41">
        <f>IF(ISBLANK(X70),AE86/INDEX(Constants!$B$2:$B$8, MATCH(X$2, Constants!$A$2:$A$8, 0)),X70)</f>
        <v>0</v>
      </c>
      <c r="Y86" s="41">
        <f>IF(ISBLANK(Y70),AF86/INDEX(Constants!$B$2:$B$8, MATCH(Y$2, Constants!$A$2:$A$8, 0)),Y70)</f>
        <v>0</v>
      </c>
      <c r="Z86" s="39" t="e">
        <f t="shared" si="33"/>
        <v>#N/A</v>
      </c>
      <c r="AA86" s="150">
        <f t="shared" si="34"/>
        <v>0</v>
      </c>
      <c r="AB86" s="150" t="e">
        <f>IF(ISBLANK($AB70), INDEX('Cities &amp; Towns'!$G$4:$G$259, MATCH($A70, 'Cities &amp; Towns'!$A$4:$A$259, 0)), $AB70)</f>
        <v>#N/A</v>
      </c>
      <c r="AC86" s="150">
        <f t="shared" si="35"/>
        <v>0</v>
      </c>
      <c r="AD86" s="150">
        <f t="shared" si="35"/>
        <v>0</v>
      </c>
      <c r="AE86" s="150">
        <f t="shared" si="35"/>
        <v>0</v>
      </c>
      <c r="AF86" s="150">
        <f t="shared" si="35"/>
        <v>0</v>
      </c>
      <c r="AG86" s="43"/>
      <c r="AH86" s="42"/>
      <c r="AI86" s="41" t="e">
        <f>INDEX('Cities &amp; Towns'!$Y$4:$Y$259, MATCH($A86, 'Cities &amp; Towns'!$A$4:$A$259, 0))</f>
        <v>#N/A</v>
      </c>
      <c r="AJ86" s="43"/>
      <c r="AK86" s="42"/>
      <c r="AL86" s="66" t="e">
        <f t="shared" si="4"/>
        <v>#N/A</v>
      </c>
    </row>
    <row r="87" spans="1:38" outlineLevel="1" x14ac:dyDescent="0.25">
      <c r="B87" s="1" t="e">
        <f>IF(ISBLANK($B71), INDEX('Cities &amp; Towns'!$E$4:$E$259, MATCH($A87, 'Cities &amp; Towns'!$A$4:$A$259, 0)), $B71)</f>
        <v>#N/A</v>
      </c>
      <c r="C87" s="1" t="e">
        <f>IF(ISBLANK($C71), INDEX('Cities &amp; Towns'!$Q$4:$Q$259, MATCH($A87, 'Cities &amp; Towns'!$A$4:$A$259, 0)), $C71)</f>
        <v>#N/A</v>
      </c>
      <c r="D87" s="1" t="e">
        <f>IF(ISBLANK($D71), INDEX('Cities &amp; Towns'!$Z$4:$Z$259, MATCH($A87, 'Cities &amp; Towns'!$A$4:$A$259, 0)), $D71)</f>
        <v>#N/A</v>
      </c>
      <c r="E87" s="178" t="e" cm="1">
        <f t="array" ref="E87">IF(ISBLANK(E71), MAX(0, ($E$3-SUM($E$5:$E$56))*(IF($B$3=0, 0, $B$3*$B87/SUM(IF(ISBLANK(E$5:E$56), B$58:B$109, 0))) + IF($C$3=0, 0, $C$3*$C87/SUM(IF(ISBLANK(E$5:E$56), C$58:C$109, 0))) + IF($D$3=0, 0, $D$3*$D87/SUM(IF(ISBLANK(E$5:E$56), D$58:D$109, 0))) + IF(1-SUM($B$3:$D$3)&lt;=0, 0, ((1-SUM($B$3:$D$3))*$Z87/SUM(IF(ISBLANK(E$5:E$56), Z$58:Z$109, 0)))))), E71)</f>
        <v>#N/A</v>
      </c>
      <c r="F87" s="14">
        <f t="shared" si="36"/>
        <v>0</v>
      </c>
      <c r="G87" s="14">
        <f t="shared" si="36"/>
        <v>0</v>
      </c>
      <c r="H87" s="14">
        <f t="shared" si="36"/>
        <v>0</v>
      </c>
      <c r="I87" s="14">
        <f t="shared" si="36"/>
        <v>0</v>
      </c>
      <c r="J87" s="14">
        <f t="shared" si="36"/>
        <v>0</v>
      </c>
      <c r="K87" s="14">
        <f t="shared" si="36"/>
        <v>0</v>
      </c>
      <c r="L87" s="4" t="e">
        <f t="shared" si="26"/>
        <v>#N/A</v>
      </c>
      <c r="M87" s="3" t="e">
        <f t="shared" si="27"/>
        <v>#N/A</v>
      </c>
      <c r="N87" s="3" t="e">
        <f t="shared" si="28"/>
        <v>#N/A</v>
      </c>
      <c r="O87" s="3" t="e">
        <f t="shared" si="29"/>
        <v>#N/A</v>
      </c>
      <c r="P87" s="3" t="e">
        <f t="shared" si="30"/>
        <v>#N/A</v>
      </c>
      <c r="Q87" s="3" t="e">
        <f t="shared" si="31"/>
        <v>#N/A</v>
      </c>
      <c r="R87" s="3" t="e">
        <f t="shared" si="32"/>
        <v>#N/A</v>
      </c>
      <c r="S87" s="4" t="e">
        <f t="shared" si="37"/>
        <v>#N/A</v>
      </c>
      <c r="T87" s="3">
        <f>IF(ISBLANK(T71),AA87/INDEX(Constants!$B$2:$B$8, MATCH(T$2, Constants!$A$2:$A$8, 0)),T71)</f>
        <v>0</v>
      </c>
      <c r="U87" s="3" t="e">
        <f>IF(ISBLANK(U71),AB87/INDEX(Constants!$B$2:$B$8, MATCH(U$2, Constants!$A$2:$A$8, 0)),U71)</f>
        <v>#N/A</v>
      </c>
      <c r="V87" s="3">
        <f>IF(ISBLANK(V71),AC87/INDEX(Constants!$B$2:$B$8, MATCH(V$2, Constants!$A$2:$A$8, 0)),V71)</f>
        <v>0</v>
      </c>
      <c r="W87" s="3">
        <f>IF(ISBLANK(W71),AD87/INDEX(Constants!$B$2:$B$8, MATCH(W$2, Constants!$A$2:$A$8, 0)),W71)</f>
        <v>0</v>
      </c>
      <c r="X87" s="3">
        <f>IF(ISBLANK(X71),AE87/INDEX(Constants!$B$2:$B$8, MATCH(X$2, Constants!$A$2:$A$8, 0)),X71)</f>
        <v>0</v>
      </c>
      <c r="Y87" s="132">
        <f>IF(ISBLANK(Y71),AF87/INDEX(Constants!$B$2:$B$8, MATCH(Y$2, Constants!$A$2:$A$8, 0)),Y71)</f>
        <v>0</v>
      </c>
      <c r="Z87" s="18" t="e">
        <f t="shared" si="33"/>
        <v>#N/A</v>
      </c>
      <c r="AA87" s="1">
        <f t="shared" si="34"/>
        <v>0</v>
      </c>
      <c r="AB87" s="1" t="e">
        <f>IF(ISBLANK($AB71), INDEX('Cities &amp; Towns'!$G$4:$G$259, MATCH($A71, 'Cities &amp; Towns'!$A$4:$A$259, 0)), $AB71)</f>
        <v>#N/A</v>
      </c>
      <c r="AC87" s="1">
        <f t="shared" si="35"/>
        <v>0</v>
      </c>
      <c r="AD87" s="1">
        <f t="shared" si="35"/>
        <v>0</v>
      </c>
      <c r="AE87" s="1">
        <f t="shared" si="35"/>
        <v>0</v>
      </c>
      <c r="AF87" s="1">
        <f t="shared" si="35"/>
        <v>0</v>
      </c>
      <c r="AG87" s="5"/>
      <c r="AI87" s="3" t="e">
        <f>INDEX('Cities &amp; Towns'!$Y$4:$Y$259, MATCH($A87, 'Cities &amp; Towns'!$A$4:$A$259, 0))</f>
        <v>#N/A</v>
      </c>
      <c r="AJ87" s="5"/>
      <c r="AL87" s="11" t="e">
        <f t="shared" si="4"/>
        <v>#N/A</v>
      </c>
    </row>
    <row r="88" spans="1:38" outlineLevel="1" x14ac:dyDescent="0.25">
      <c r="A88" s="37"/>
      <c r="B88" s="38" t="e">
        <f>IF(ISBLANK($B72), INDEX('Cities &amp; Towns'!$E$4:$E$259, MATCH($A88, 'Cities &amp; Towns'!$A$4:$A$259, 0)), $B72)</f>
        <v>#N/A</v>
      </c>
      <c r="C88" s="38" t="e">
        <f>IF(ISBLANK($C72), INDEX('Cities &amp; Towns'!$Q$4:$Q$259, MATCH($A88, 'Cities &amp; Towns'!$A$4:$A$259, 0)), $C72)</f>
        <v>#N/A</v>
      </c>
      <c r="D88" s="38" t="e">
        <f>IF(ISBLANK($D72), INDEX('Cities &amp; Towns'!$Z$4:$Z$259, MATCH($A88, 'Cities &amp; Towns'!$A$4:$A$259, 0)), $D72)</f>
        <v>#N/A</v>
      </c>
      <c r="E88" s="177" t="e" cm="1">
        <f t="array" ref="E88">IF(ISBLANK(E72), MAX(0, ($E$3-SUM($E$5:$E$56))*(IF($B$3=0, 0, $B$3*$B88/SUM(IF(ISBLANK(E$5:E$56), B$58:B$109, 0))) + IF($C$3=0, 0, $C$3*$C88/SUM(IF(ISBLANK(E$5:E$56), C$58:C$109, 0))) + IF($D$3=0, 0, $D$3*$D88/SUM(IF(ISBLANK(E$5:E$56), D$58:D$109, 0))) + IF(1-SUM($B$3:$D$3)&lt;=0, 0, ((1-SUM($B$3:$D$3))*$Z88/SUM(IF(ISBLANK(E$5:E$56), Z$58:Z$109, 0)))))), E72)</f>
        <v>#N/A</v>
      </c>
      <c r="F88" s="40">
        <f t="shared" si="36"/>
        <v>0</v>
      </c>
      <c r="G88" s="40">
        <f t="shared" si="36"/>
        <v>0</v>
      </c>
      <c r="H88" s="40">
        <f t="shared" si="36"/>
        <v>0</v>
      </c>
      <c r="I88" s="40">
        <f t="shared" si="36"/>
        <v>0</v>
      </c>
      <c r="J88" s="40">
        <f t="shared" si="36"/>
        <v>0</v>
      </c>
      <c r="K88" s="40">
        <f t="shared" si="36"/>
        <v>0</v>
      </c>
      <c r="L88" s="44" t="e">
        <f t="shared" si="26"/>
        <v>#N/A</v>
      </c>
      <c r="M88" s="41" t="e">
        <f t="shared" si="27"/>
        <v>#N/A</v>
      </c>
      <c r="N88" s="41" t="e">
        <f t="shared" si="28"/>
        <v>#N/A</v>
      </c>
      <c r="O88" s="41" t="e">
        <f t="shared" si="29"/>
        <v>#N/A</v>
      </c>
      <c r="P88" s="41" t="e">
        <f t="shared" si="30"/>
        <v>#N/A</v>
      </c>
      <c r="Q88" s="41" t="e">
        <f t="shared" si="31"/>
        <v>#N/A</v>
      </c>
      <c r="R88" s="41" t="e">
        <f t="shared" si="32"/>
        <v>#N/A</v>
      </c>
      <c r="S88" s="44" t="e">
        <f t="shared" si="37"/>
        <v>#N/A</v>
      </c>
      <c r="T88" s="41">
        <f>IF(ISBLANK(T72),AA88/INDEX(Constants!$B$2:$B$8, MATCH(T$2, Constants!$A$2:$A$8, 0)),T72)</f>
        <v>0</v>
      </c>
      <c r="U88" s="41" t="e">
        <f>IF(ISBLANK(U72),AB88/INDEX(Constants!$B$2:$B$8, MATCH(U$2, Constants!$A$2:$A$8, 0)),U72)</f>
        <v>#N/A</v>
      </c>
      <c r="V88" s="41">
        <f>IF(ISBLANK(V72),AC88/INDEX(Constants!$B$2:$B$8, MATCH(V$2, Constants!$A$2:$A$8, 0)),V72)</f>
        <v>0</v>
      </c>
      <c r="W88" s="41">
        <f>IF(ISBLANK(W72),AD88/INDEX(Constants!$B$2:$B$8, MATCH(W$2, Constants!$A$2:$A$8, 0)),W72)</f>
        <v>0</v>
      </c>
      <c r="X88" s="41">
        <f>IF(ISBLANK(X72),AE88/INDEX(Constants!$B$2:$B$8, MATCH(X$2, Constants!$A$2:$A$8, 0)),X72)</f>
        <v>0</v>
      </c>
      <c r="Y88" s="41">
        <f>IF(ISBLANK(Y72),AF88/INDEX(Constants!$B$2:$B$8, MATCH(Y$2, Constants!$A$2:$A$8, 0)),Y72)</f>
        <v>0</v>
      </c>
      <c r="Z88" s="39" t="e">
        <f t="shared" si="33"/>
        <v>#N/A</v>
      </c>
      <c r="AA88" s="150">
        <f t="shared" si="34"/>
        <v>0</v>
      </c>
      <c r="AB88" s="150" t="e">
        <f>IF(ISBLANK($AB72), INDEX('Cities &amp; Towns'!$G$4:$G$259, MATCH($A72, 'Cities &amp; Towns'!$A$4:$A$259, 0)), $AB72)</f>
        <v>#N/A</v>
      </c>
      <c r="AC88" s="150">
        <f t="shared" si="35"/>
        <v>0</v>
      </c>
      <c r="AD88" s="150">
        <f t="shared" si="35"/>
        <v>0</v>
      </c>
      <c r="AE88" s="150">
        <f t="shared" si="35"/>
        <v>0</v>
      </c>
      <c r="AF88" s="150">
        <f t="shared" si="35"/>
        <v>0</v>
      </c>
      <c r="AG88" s="43"/>
      <c r="AH88" s="42"/>
      <c r="AI88" s="41" t="e">
        <f>INDEX('Cities &amp; Towns'!$Y$4:$Y$259, MATCH($A88, 'Cities &amp; Towns'!$A$4:$A$259, 0))</f>
        <v>#N/A</v>
      </c>
      <c r="AJ88" s="43"/>
      <c r="AK88" s="42"/>
      <c r="AL88" s="66" t="e">
        <f t="shared" si="4"/>
        <v>#N/A</v>
      </c>
    </row>
    <row r="89" spans="1:38" outlineLevel="1" x14ac:dyDescent="0.25">
      <c r="B89" s="1" t="e">
        <f>IF(ISBLANK($B73), INDEX('Cities &amp; Towns'!$E$4:$E$259, MATCH($A89, 'Cities &amp; Towns'!$A$4:$A$259, 0)), $B73)</f>
        <v>#N/A</v>
      </c>
      <c r="C89" s="1" t="e">
        <f>IF(ISBLANK($C73), INDEX('Cities &amp; Towns'!$Q$4:$Q$259, MATCH($A89, 'Cities &amp; Towns'!$A$4:$A$259, 0)), $C73)</f>
        <v>#N/A</v>
      </c>
      <c r="D89" s="1" t="e">
        <f>IF(ISBLANK($D73), INDEX('Cities &amp; Towns'!$Z$4:$Z$259, MATCH($A89, 'Cities &amp; Towns'!$A$4:$A$259, 0)), $D73)</f>
        <v>#N/A</v>
      </c>
      <c r="E89" s="178" t="e" cm="1">
        <f t="array" ref="E89">IF(ISBLANK(E73), MAX(0, ($E$3-SUM($E$5:$E$56))*(IF($B$3=0, 0, $B$3*$B89/SUM(IF(ISBLANK(E$5:E$56), B$58:B$109, 0))) + IF($C$3=0, 0, $C$3*$C89/SUM(IF(ISBLANK(E$5:E$56), C$58:C$109, 0))) + IF($D$3=0, 0, $D$3*$D89/SUM(IF(ISBLANK(E$5:E$56), D$58:D$109, 0))) + IF(1-SUM($B$3:$D$3)&lt;=0, 0, ((1-SUM($B$3:$D$3))*$Z89/SUM(IF(ISBLANK(E$5:E$56), Z$58:Z$109, 0)))))), E73)</f>
        <v>#N/A</v>
      </c>
      <c r="F89" s="14">
        <f t="shared" si="36"/>
        <v>0</v>
      </c>
      <c r="G89" s="14">
        <f t="shared" si="36"/>
        <v>0</v>
      </c>
      <c r="H89" s="14">
        <f t="shared" si="36"/>
        <v>0</v>
      </c>
      <c r="I89" s="14">
        <f t="shared" si="36"/>
        <v>0</v>
      </c>
      <c r="J89" s="14">
        <f t="shared" si="36"/>
        <v>0</v>
      </c>
      <c r="K89" s="14">
        <f t="shared" si="36"/>
        <v>0</v>
      </c>
      <c r="L89" s="4" t="e">
        <f t="shared" si="26"/>
        <v>#N/A</v>
      </c>
      <c r="M89" s="3" t="e">
        <f t="shared" si="27"/>
        <v>#N/A</v>
      </c>
      <c r="N89" s="3" t="e">
        <f t="shared" si="28"/>
        <v>#N/A</v>
      </c>
      <c r="O89" s="3" t="e">
        <f t="shared" si="29"/>
        <v>#N/A</v>
      </c>
      <c r="P89" s="3" t="e">
        <f t="shared" si="30"/>
        <v>#N/A</v>
      </c>
      <c r="Q89" s="3" t="e">
        <f t="shared" si="31"/>
        <v>#N/A</v>
      </c>
      <c r="R89" s="3" t="e">
        <f t="shared" si="32"/>
        <v>#N/A</v>
      </c>
      <c r="S89" s="4" t="e">
        <f t="shared" si="37"/>
        <v>#N/A</v>
      </c>
      <c r="T89" s="3">
        <f>IF(ISBLANK(T73),AA89/INDEX(Constants!$B$2:$B$8, MATCH(T$2, Constants!$A$2:$A$8, 0)),T73)</f>
        <v>0</v>
      </c>
      <c r="U89" s="3" t="e">
        <f>IF(ISBLANK(U73),AB89/INDEX(Constants!$B$2:$B$8, MATCH(U$2, Constants!$A$2:$A$8, 0)),U73)</f>
        <v>#N/A</v>
      </c>
      <c r="V89" s="3">
        <f>IF(ISBLANK(V73),AC89/INDEX(Constants!$B$2:$B$8, MATCH(V$2, Constants!$A$2:$A$8, 0)),V73)</f>
        <v>0</v>
      </c>
      <c r="W89" s="3">
        <f>IF(ISBLANK(W73),AD89/INDEX(Constants!$B$2:$B$8, MATCH(W$2, Constants!$A$2:$A$8, 0)),W73)</f>
        <v>0</v>
      </c>
      <c r="X89" s="3">
        <f>IF(ISBLANK(X73),AE89/INDEX(Constants!$B$2:$B$8, MATCH(X$2, Constants!$A$2:$A$8, 0)),X73)</f>
        <v>0</v>
      </c>
      <c r="Y89" s="132">
        <f>IF(ISBLANK(Y73),AF89/INDEX(Constants!$B$2:$B$8, MATCH(Y$2, Constants!$A$2:$A$8, 0)),Y73)</f>
        <v>0</v>
      </c>
      <c r="Z89" s="18" t="e">
        <f t="shared" si="33"/>
        <v>#N/A</v>
      </c>
      <c r="AA89" s="1">
        <f t="shared" si="34"/>
        <v>0</v>
      </c>
      <c r="AB89" s="1" t="e">
        <f>IF(ISBLANK($AB73), INDEX('Cities &amp; Towns'!$G$4:$G$259, MATCH($A73, 'Cities &amp; Towns'!$A$4:$A$259, 0)), $AB73)</f>
        <v>#N/A</v>
      </c>
      <c r="AC89" s="1">
        <f t="shared" si="35"/>
        <v>0</v>
      </c>
      <c r="AD89" s="1">
        <f t="shared" si="35"/>
        <v>0</v>
      </c>
      <c r="AE89" s="1">
        <f t="shared" si="35"/>
        <v>0</v>
      </c>
      <c r="AF89" s="1">
        <f t="shared" si="35"/>
        <v>0</v>
      </c>
      <c r="AG89" s="5"/>
      <c r="AI89" s="3" t="e">
        <f>INDEX('Cities &amp; Towns'!$Y$4:$Y$259, MATCH($A89, 'Cities &amp; Towns'!$A$4:$A$259, 0))</f>
        <v>#N/A</v>
      </c>
      <c r="AJ89" s="5"/>
      <c r="AL89" s="11" t="e">
        <f t="shared" si="4"/>
        <v>#N/A</v>
      </c>
    </row>
    <row r="90" spans="1:38" outlineLevel="1" x14ac:dyDescent="0.25">
      <c r="A90" s="37"/>
      <c r="B90" s="38" t="e">
        <f>IF(ISBLANK($B74), INDEX('Cities &amp; Towns'!$E$4:$E$259, MATCH($A90, 'Cities &amp; Towns'!$A$4:$A$259, 0)), $B74)</f>
        <v>#N/A</v>
      </c>
      <c r="C90" s="38" t="e">
        <f>IF(ISBLANK($C74), INDEX('Cities &amp; Towns'!$Q$4:$Q$259, MATCH($A90, 'Cities &amp; Towns'!$A$4:$A$259, 0)), $C74)</f>
        <v>#N/A</v>
      </c>
      <c r="D90" s="38" t="e">
        <f>IF(ISBLANK($D74), INDEX('Cities &amp; Towns'!$Z$4:$Z$259, MATCH($A90, 'Cities &amp; Towns'!$A$4:$A$259, 0)), $D74)</f>
        <v>#N/A</v>
      </c>
      <c r="E90" s="177" t="e" cm="1">
        <f t="array" ref="E90">IF(ISBLANK(E74), MAX(0, ($E$3-SUM($E$5:$E$56))*(IF($B$3=0, 0, $B$3*$B90/SUM(IF(ISBLANK(E$5:E$56), B$58:B$109, 0))) + IF($C$3=0, 0, $C$3*$C90/SUM(IF(ISBLANK(E$5:E$56), C$58:C$109, 0))) + IF($D$3=0, 0, $D$3*$D90/SUM(IF(ISBLANK(E$5:E$56), D$58:D$109, 0))) + IF(1-SUM($B$3:$D$3)&lt;=0, 0, ((1-SUM($B$3:$D$3))*$Z90/SUM(IF(ISBLANK(E$5:E$56), Z$58:Z$109, 0)))))), E74)</f>
        <v>#N/A</v>
      </c>
      <c r="F90" s="40">
        <f t="shared" si="36"/>
        <v>0</v>
      </c>
      <c r="G90" s="40">
        <f t="shared" si="36"/>
        <v>0</v>
      </c>
      <c r="H90" s="40">
        <f t="shared" si="36"/>
        <v>0</v>
      </c>
      <c r="I90" s="40">
        <f t="shared" si="36"/>
        <v>0</v>
      </c>
      <c r="J90" s="40">
        <f t="shared" si="36"/>
        <v>0</v>
      </c>
      <c r="K90" s="40">
        <f t="shared" si="36"/>
        <v>0</v>
      </c>
      <c r="L90" s="44" t="e">
        <f t="shared" si="26"/>
        <v>#N/A</v>
      </c>
      <c r="M90" s="41" t="e">
        <f t="shared" si="27"/>
        <v>#N/A</v>
      </c>
      <c r="N90" s="41" t="e">
        <f t="shared" si="28"/>
        <v>#N/A</v>
      </c>
      <c r="O90" s="41" t="e">
        <f t="shared" si="29"/>
        <v>#N/A</v>
      </c>
      <c r="P90" s="41" t="e">
        <f t="shared" si="30"/>
        <v>#N/A</v>
      </c>
      <c r="Q90" s="41" t="e">
        <f t="shared" si="31"/>
        <v>#N/A</v>
      </c>
      <c r="R90" s="41" t="e">
        <f t="shared" si="32"/>
        <v>#N/A</v>
      </c>
      <c r="S90" s="44" t="e">
        <f t="shared" si="37"/>
        <v>#N/A</v>
      </c>
      <c r="T90" s="41">
        <f>IF(ISBLANK(T74),AA90/INDEX(Constants!$B$2:$B$8, MATCH(T$2, Constants!$A$2:$A$8, 0)),T74)</f>
        <v>0</v>
      </c>
      <c r="U90" s="41" t="e">
        <f>IF(ISBLANK(U74),AB90/INDEX(Constants!$B$2:$B$8, MATCH(U$2, Constants!$A$2:$A$8, 0)),U74)</f>
        <v>#N/A</v>
      </c>
      <c r="V90" s="41">
        <f>IF(ISBLANK(V74),AC90/INDEX(Constants!$B$2:$B$8, MATCH(V$2, Constants!$A$2:$A$8, 0)),V74)</f>
        <v>0</v>
      </c>
      <c r="W90" s="41">
        <f>IF(ISBLANK(W74),AD90/INDEX(Constants!$B$2:$B$8, MATCH(W$2, Constants!$A$2:$A$8, 0)),W74)</f>
        <v>0</v>
      </c>
      <c r="X90" s="41">
        <f>IF(ISBLANK(X74),AE90/INDEX(Constants!$B$2:$B$8, MATCH(X$2, Constants!$A$2:$A$8, 0)),X74)</f>
        <v>0</v>
      </c>
      <c r="Y90" s="41">
        <f>IF(ISBLANK(Y74),AF90/INDEX(Constants!$B$2:$B$8, MATCH(Y$2, Constants!$A$2:$A$8, 0)),Y74)</f>
        <v>0</v>
      </c>
      <c r="Z90" s="39" t="e">
        <f t="shared" si="33"/>
        <v>#N/A</v>
      </c>
      <c r="AA90" s="150">
        <f t="shared" si="34"/>
        <v>0</v>
      </c>
      <c r="AB90" s="150" t="e">
        <f>IF(ISBLANK($AB74), INDEX('Cities &amp; Towns'!$G$4:$G$259, MATCH($A74, 'Cities &amp; Towns'!$A$4:$A$259, 0)), $AB74)</f>
        <v>#N/A</v>
      </c>
      <c r="AC90" s="150">
        <f t="shared" si="35"/>
        <v>0</v>
      </c>
      <c r="AD90" s="150">
        <f t="shared" si="35"/>
        <v>0</v>
      </c>
      <c r="AE90" s="150">
        <f t="shared" si="35"/>
        <v>0</v>
      </c>
      <c r="AF90" s="150">
        <f t="shared" si="35"/>
        <v>0</v>
      </c>
      <c r="AG90" s="43"/>
      <c r="AH90" s="42"/>
      <c r="AI90" s="41" t="e">
        <f>INDEX('Cities &amp; Towns'!$Y$4:$Y$259, MATCH($A90, 'Cities &amp; Towns'!$A$4:$A$259, 0))</f>
        <v>#N/A</v>
      </c>
      <c r="AJ90" s="43"/>
      <c r="AK90" s="42"/>
      <c r="AL90" s="66" t="e">
        <f t="shared" si="4"/>
        <v>#N/A</v>
      </c>
    </row>
    <row r="91" spans="1:38" outlineLevel="1" x14ac:dyDescent="0.25">
      <c r="B91" s="1" t="e">
        <f>IF(ISBLANK($B75), INDEX('Cities &amp; Towns'!$E$4:$E$259, MATCH($A91, 'Cities &amp; Towns'!$A$4:$A$259, 0)), $B75)</f>
        <v>#N/A</v>
      </c>
      <c r="C91" s="1" t="e">
        <f>IF(ISBLANK($C75), INDEX('Cities &amp; Towns'!$Q$4:$Q$259, MATCH($A91, 'Cities &amp; Towns'!$A$4:$A$259, 0)), $C75)</f>
        <v>#N/A</v>
      </c>
      <c r="D91" s="1" t="e">
        <f>IF(ISBLANK($D75), INDEX('Cities &amp; Towns'!$Z$4:$Z$259, MATCH($A91, 'Cities &amp; Towns'!$A$4:$A$259, 0)), $D75)</f>
        <v>#N/A</v>
      </c>
      <c r="E91" s="178" t="e" cm="1">
        <f t="array" ref="E91">IF(ISBLANK(E75), MAX(0, ($E$3-SUM($E$5:$E$56))*(IF($B$3=0, 0, $B$3*$B91/SUM(IF(ISBLANK(E$5:E$56), B$58:B$109, 0))) + IF($C$3=0, 0, $C$3*$C91/SUM(IF(ISBLANK(E$5:E$56), C$58:C$109, 0))) + IF($D$3=0, 0, $D$3*$D91/SUM(IF(ISBLANK(E$5:E$56), D$58:D$109, 0))) + IF(1-SUM($B$3:$D$3)&lt;=0, 0, ((1-SUM($B$3:$D$3))*$Z91/SUM(IF(ISBLANK(E$5:E$56), Z$58:Z$109, 0)))))), E75)</f>
        <v>#N/A</v>
      </c>
      <c r="F91" s="14">
        <f t="shared" si="36"/>
        <v>0</v>
      </c>
      <c r="G91" s="14">
        <f t="shared" si="36"/>
        <v>0</v>
      </c>
      <c r="H91" s="14">
        <f t="shared" si="36"/>
        <v>0</v>
      </c>
      <c r="I91" s="14">
        <f t="shared" si="36"/>
        <v>0</v>
      </c>
      <c r="J91" s="14">
        <f t="shared" si="36"/>
        <v>0</v>
      </c>
      <c r="K91" s="14">
        <f t="shared" si="36"/>
        <v>0</v>
      </c>
      <c r="L91" s="4" t="e">
        <f t="shared" si="26"/>
        <v>#N/A</v>
      </c>
      <c r="M91" s="3" t="e">
        <f t="shared" si="27"/>
        <v>#N/A</v>
      </c>
      <c r="N91" s="3" t="e">
        <f t="shared" si="28"/>
        <v>#N/A</v>
      </c>
      <c r="O91" s="3" t="e">
        <f t="shared" si="29"/>
        <v>#N/A</v>
      </c>
      <c r="P91" s="3" t="e">
        <f t="shared" si="30"/>
        <v>#N/A</v>
      </c>
      <c r="Q91" s="3" t="e">
        <f t="shared" si="31"/>
        <v>#N/A</v>
      </c>
      <c r="R91" s="3" t="e">
        <f t="shared" si="32"/>
        <v>#N/A</v>
      </c>
      <c r="S91" s="4" t="e">
        <f t="shared" si="37"/>
        <v>#N/A</v>
      </c>
      <c r="T91" s="3">
        <f>IF(ISBLANK(T75),AA91/INDEX(Constants!$B$2:$B$8, MATCH(T$2, Constants!$A$2:$A$8, 0)),T75)</f>
        <v>0</v>
      </c>
      <c r="U91" s="3" t="e">
        <f>IF(ISBLANK(U75),AB91/INDEX(Constants!$B$2:$B$8, MATCH(U$2, Constants!$A$2:$A$8, 0)),U75)</f>
        <v>#N/A</v>
      </c>
      <c r="V91" s="3">
        <f>IF(ISBLANK(V75),AC91/INDEX(Constants!$B$2:$B$8, MATCH(V$2, Constants!$A$2:$A$8, 0)),V75)</f>
        <v>0</v>
      </c>
      <c r="W91" s="3">
        <f>IF(ISBLANK(W75),AD91/INDEX(Constants!$B$2:$B$8, MATCH(W$2, Constants!$A$2:$A$8, 0)),W75)</f>
        <v>0</v>
      </c>
      <c r="X91" s="3">
        <f>IF(ISBLANK(X75),AE91/INDEX(Constants!$B$2:$B$8, MATCH(X$2, Constants!$A$2:$A$8, 0)),X75)</f>
        <v>0</v>
      </c>
      <c r="Y91" s="132">
        <f>IF(ISBLANK(Y75),AF91/INDEX(Constants!$B$2:$B$8, MATCH(Y$2, Constants!$A$2:$A$8, 0)),Y75)</f>
        <v>0</v>
      </c>
      <c r="Z91" s="18" t="e">
        <f t="shared" si="33"/>
        <v>#N/A</v>
      </c>
      <c r="AA91" s="1">
        <f t="shared" si="34"/>
        <v>0</v>
      </c>
      <c r="AB91" s="1" t="e">
        <f>IF(ISBLANK($AB75), INDEX('Cities &amp; Towns'!$G$4:$G$259, MATCH($A75, 'Cities &amp; Towns'!$A$4:$A$259, 0)), $AB75)</f>
        <v>#N/A</v>
      </c>
      <c r="AC91" s="1">
        <f t="shared" si="35"/>
        <v>0</v>
      </c>
      <c r="AD91" s="1">
        <f t="shared" si="35"/>
        <v>0</v>
      </c>
      <c r="AE91" s="1">
        <f t="shared" si="35"/>
        <v>0</v>
      </c>
      <c r="AF91" s="1">
        <f t="shared" si="35"/>
        <v>0</v>
      </c>
      <c r="AG91" s="5"/>
      <c r="AI91" s="3" t="e">
        <f>INDEX('Cities &amp; Towns'!$Y$4:$Y$259, MATCH($A91, 'Cities &amp; Towns'!$A$4:$A$259, 0))</f>
        <v>#N/A</v>
      </c>
      <c r="AJ91" s="5"/>
      <c r="AL91" s="11" t="e">
        <f t="shared" si="4"/>
        <v>#N/A</v>
      </c>
    </row>
    <row r="92" spans="1:38" outlineLevel="1" x14ac:dyDescent="0.25">
      <c r="A92" s="37"/>
      <c r="B92" s="38" t="e">
        <f>IF(ISBLANK($B76), INDEX('Cities &amp; Towns'!$E$4:$E$259, MATCH($A92, 'Cities &amp; Towns'!$A$4:$A$259, 0)), $B76)</f>
        <v>#N/A</v>
      </c>
      <c r="C92" s="38" t="e">
        <f>IF(ISBLANK($C76), INDEX('Cities &amp; Towns'!$Q$4:$Q$259, MATCH($A92, 'Cities &amp; Towns'!$A$4:$A$259, 0)), $C76)</f>
        <v>#N/A</v>
      </c>
      <c r="D92" s="38" t="e">
        <f>IF(ISBLANK($D76), INDEX('Cities &amp; Towns'!$Z$4:$Z$259, MATCH($A92, 'Cities &amp; Towns'!$A$4:$A$259, 0)), $D76)</f>
        <v>#N/A</v>
      </c>
      <c r="E92" s="177" t="e" cm="1">
        <f t="array" ref="E92">IF(ISBLANK(E76), MAX(0, ($E$3-SUM($E$5:$E$56))*(IF($B$3=0, 0, $B$3*$B92/SUM(IF(ISBLANK(E$5:E$56), B$58:B$109, 0))) + IF($C$3=0, 0, $C$3*$C92/SUM(IF(ISBLANK(E$5:E$56), C$58:C$109, 0))) + IF($D$3=0, 0, $D$3*$D92/SUM(IF(ISBLANK(E$5:E$56), D$58:D$109, 0))) + IF(1-SUM($B$3:$D$3)&lt;=0, 0, ((1-SUM($B$3:$D$3))*$Z92/SUM(IF(ISBLANK(E$5:E$56), Z$58:Z$109, 0)))))), E76)</f>
        <v>#N/A</v>
      </c>
      <c r="F92" s="40">
        <f t="shared" si="36"/>
        <v>0</v>
      </c>
      <c r="G92" s="40">
        <f t="shared" si="36"/>
        <v>0</v>
      </c>
      <c r="H92" s="40">
        <f t="shared" si="36"/>
        <v>0</v>
      </c>
      <c r="I92" s="40">
        <f t="shared" si="36"/>
        <v>0</v>
      </c>
      <c r="J92" s="40">
        <f t="shared" si="36"/>
        <v>0</v>
      </c>
      <c r="K92" s="40">
        <f t="shared" si="36"/>
        <v>0</v>
      </c>
      <c r="L92" s="44" t="e">
        <f t="shared" si="26"/>
        <v>#N/A</v>
      </c>
      <c r="M92" s="41" t="e">
        <f t="shared" si="27"/>
        <v>#N/A</v>
      </c>
      <c r="N92" s="41" t="e">
        <f t="shared" si="28"/>
        <v>#N/A</v>
      </c>
      <c r="O92" s="41" t="e">
        <f t="shared" si="29"/>
        <v>#N/A</v>
      </c>
      <c r="P92" s="41" t="e">
        <f t="shared" si="30"/>
        <v>#N/A</v>
      </c>
      <c r="Q92" s="41" t="e">
        <f t="shared" si="31"/>
        <v>#N/A</v>
      </c>
      <c r="R92" s="41" t="e">
        <f t="shared" si="32"/>
        <v>#N/A</v>
      </c>
      <c r="S92" s="44" t="e">
        <f t="shared" si="37"/>
        <v>#N/A</v>
      </c>
      <c r="T92" s="41">
        <f>IF(ISBLANK(T76),AA92/INDEX(Constants!$B$2:$B$8, MATCH(T$2, Constants!$A$2:$A$8, 0)),T76)</f>
        <v>0</v>
      </c>
      <c r="U92" s="41" t="e">
        <f>IF(ISBLANK(U76),AB92/INDEX(Constants!$B$2:$B$8, MATCH(U$2, Constants!$A$2:$A$8, 0)),U76)</f>
        <v>#N/A</v>
      </c>
      <c r="V92" s="41">
        <f>IF(ISBLANK(V76),AC92/INDEX(Constants!$B$2:$B$8, MATCH(V$2, Constants!$A$2:$A$8, 0)),V76)</f>
        <v>0</v>
      </c>
      <c r="W92" s="41">
        <f>IF(ISBLANK(W76),AD92/INDEX(Constants!$B$2:$B$8, MATCH(W$2, Constants!$A$2:$A$8, 0)),W76)</f>
        <v>0</v>
      </c>
      <c r="X92" s="41">
        <f>IF(ISBLANK(X76),AE92/INDEX(Constants!$B$2:$B$8, MATCH(X$2, Constants!$A$2:$A$8, 0)),X76)</f>
        <v>0</v>
      </c>
      <c r="Y92" s="41">
        <f>IF(ISBLANK(Y76),AF92/INDEX(Constants!$B$2:$B$8, MATCH(Y$2, Constants!$A$2:$A$8, 0)),Y76)</f>
        <v>0</v>
      </c>
      <c r="Z92" s="39" t="e">
        <f t="shared" si="33"/>
        <v>#N/A</v>
      </c>
      <c r="AA92" s="150">
        <f t="shared" si="34"/>
        <v>0</v>
      </c>
      <c r="AB92" s="150" t="e">
        <f>IF(ISBLANK($AB76), INDEX('Cities &amp; Towns'!$G$4:$G$259, MATCH($A76, 'Cities &amp; Towns'!$A$4:$A$259, 0)), $AB76)</f>
        <v>#N/A</v>
      </c>
      <c r="AC92" s="150">
        <f t="shared" si="35"/>
        <v>0</v>
      </c>
      <c r="AD92" s="150">
        <f t="shared" si="35"/>
        <v>0</v>
      </c>
      <c r="AE92" s="150">
        <f t="shared" si="35"/>
        <v>0</v>
      </c>
      <c r="AF92" s="150">
        <f t="shared" si="35"/>
        <v>0</v>
      </c>
      <c r="AG92" s="43"/>
      <c r="AH92" s="42"/>
      <c r="AI92" s="41" t="e">
        <f>INDEX('Cities &amp; Towns'!$Y$4:$Y$259, MATCH($A92, 'Cities &amp; Towns'!$A$4:$A$259, 0))</f>
        <v>#N/A</v>
      </c>
      <c r="AJ92" s="43"/>
      <c r="AK92" s="42"/>
      <c r="AL92" s="66" t="e">
        <f t="shared" si="4"/>
        <v>#N/A</v>
      </c>
    </row>
    <row r="93" spans="1:38" outlineLevel="1" x14ac:dyDescent="0.25">
      <c r="B93" s="1" t="e">
        <f>IF(ISBLANK($B77), INDEX('Cities &amp; Towns'!$E$4:$E$259, MATCH($A93, 'Cities &amp; Towns'!$A$4:$A$259, 0)), $B77)</f>
        <v>#N/A</v>
      </c>
      <c r="C93" s="1" t="e">
        <f>IF(ISBLANK($C77), INDEX('Cities &amp; Towns'!$Q$4:$Q$259, MATCH($A93, 'Cities &amp; Towns'!$A$4:$A$259, 0)), $C77)</f>
        <v>#N/A</v>
      </c>
      <c r="D93" s="1" t="e">
        <f>IF(ISBLANK($D77), INDEX('Cities &amp; Towns'!$Z$4:$Z$259, MATCH($A93, 'Cities &amp; Towns'!$A$4:$A$259, 0)), $D77)</f>
        <v>#N/A</v>
      </c>
      <c r="E93" s="178" t="e" cm="1">
        <f t="array" ref="E93">IF(ISBLANK(E77), MAX(0, ($E$3-SUM($E$5:$E$56))*(IF($B$3=0, 0, $B$3*$B93/SUM(IF(ISBLANK(E$5:E$56), B$58:B$109, 0))) + IF($C$3=0, 0, $C$3*$C93/SUM(IF(ISBLANK(E$5:E$56), C$58:C$109, 0))) + IF($D$3=0, 0, $D$3*$D93/SUM(IF(ISBLANK(E$5:E$56), D$58:D$109, 0))) + IF(1-SUM($B$3:$D$3)&lt;=0, 0, ((1-SUM($B$3:$D$3))*$Z93/SUM(IF(ISBLANK(E$5:E$56), Z$58:Z$109, 0)))))), E77)</f>
        <v>#N/A</v>
      </c>
      <c r="F93" s="47">
        <f t="shared" si="36"/>
        <v>0</v>
      </c>
      <c r="G93" s="47">
        <f t="shared" si="36"/>
        <v>0</v>
      </c>
      <c r="H93" s="47">
        <f t="shared" si="36"/>
        <v>0</v>
      </c>
      <c r="I93" s="47">
        <f t="shared" si="36"/>
        <v>0</v>
      </c>
      <c r="J93" s="47">
        <f t="shared" si="36"/>
        <v>0</v>
      </c>
      <c r="K93" s="47">
        <f t="shared" si="36"/>
        <v>0</v>
      </c>
      <c r="L93" s="4" t="e">
        <f t="shared" si="26"/>
        <v>#N/A</v>
      </c>
      <c r="M93" s="3" t="e">
        <f t="shared" si="27"/>
        <v>#N/A</v>
      </c>
      <c r="N93" s="3" t="e">
        <f t="shared" si="28"/>
        <v>#N/A</v>
      </c>
      <c r="O93" s="3" t="e">
        <f t="shared" si="29"/>
        <v>#N/A</v>
      </c>
      <c r="P93" s="3" t="e">
        <f t="shared" si="30"/>
        <v>#N/A</v>
      </c>
      <c r="Q93" s="3" t="e">
        <f t="shared" si="31"/>
        <v>#N/A</v>
      </c>
      <c r="R93" s="3" t="e">
        <f t="shared" si="32"/>
        <v>#N/A</v>
      </c>
      <c r="S93" s="4" t="e">
        <f t="shared" si="37"/>
        <v>#N/A</v>
      </c>
      <c r="T93" s="3">
        <f>IF(ISBLANK(T77),AA93/INDEX(Constants!$B$2:$B$8, MATCH(T$2, Constants!$A$2:$A$8, 0)),T77)</f>
        <v>0</v>
      </c>
      <c r="U93" s="3" t="e">
        <f>IF(ISBLANK(U77),AB93/INDEX(Constants!$B$2:$B$8, MATCH(U$2, Constants!$A$2:$A$8, 0)),U77)</f>
        <v>#N/A</v>
      </c>
      <c r="V93" s="3">
        <f>IF(ISBLANK(V77),AC93/INDEX(Constants!$B$2:$B$8, MATCH(V$2, Constants!$A$2:$A$8, 0)),V77)</f>
        <v>0</v>
      </c>
      <c r="W93" s="3">
        <f>IF(ISBLANK(W77),AD93/INDEX(Constants!$B$2:$B$8, MATCH(W$2, Constants!$A$2:$A$8, 0)),W77)</f>
        <v>0</v>
      </c>
      <c r="X93" s="3">
        <f>IF(ISBLANK(X77),AE93/INDEX(Constants!$B$2:$B$8, MATCH(X$2, Constants!$A$2:$A$8, 0)),X77)</f>
        <v>0</v>
      </c>
      <c r="Y93" s="132">
        <f>IF(ISBLANK(Y77),AF93/INDEX(Constants!$B$2:$B$8, MATCH(Y$2, Constants!$A$2:$A$8, 0)),Y77)</f>
        <v>0</v>
      </c>
      <c r="Z93" s="18" t="e">
        <f t="shared" si="33"/>
        <v>#N/A</v>
      </c>
      <c r="AA93" s="1">
        <f t="shared" si="34"/>
        <v>0</v>
      </c>
      <c r="AB93" s="1" t="e">
        <f>IF(ISBLANK($AB77), INDEX('Cities &amp; Towns'!$G$4:$G$259, MATCH($A77, 'Cities &amp; Towns'!$A$4:$A$259, 0)), $AB77)</f>
        <v>#N/A</v>
      </c>
      <c r="AC93" s="1">
        <f t="shared" si="35"/>
        <v>0</v>
      </c>
      <c r="AD93" s="1">
        <f t="shared" si="35"/>
        <v>0</v>
      </c>
      <c r="AE93" s="1">
        <f t="shared" si="35"/>
        <v>0</v>
      </c>
      <c r="AF93" s="1">
        <f t="shared" si="35"/>
        <v>0</v>
      </c>
      <c r="AG93" s="5"/>
      <c r="AI93" s="3" t="e">
        <f>INDEX('Cities &amp; Towns'!$Y$4:$Y$259, MATCH($A93, 'Cities &amp; Towns'!$A$4:$A$259, 0))</f>
        <v>#N/A</v>
      </c>
      <c r="AJ93" s="5"/>
      <c r="AL93" s="11" t="e">
        <f t="shared" si="4"/>
        <v>#N/A</v>
      </c>
    </row>
    <row r="94" spans="1:38" outlineLevel="1" x14ac:dyDescent="0.25">
      <c r="A94" s="37"/>
      <c r="B94" s="38" t="e">
        <f>IF(ISBLANK($B78), INDEX('Cities &amp; Towns'!$E$4:$E$259, MATCH($A94, 'Cities &amp; Towns'!$A$4:$A$259, 0)), $B78)</f>
        <v>#N/A</v>
      </c>
      <c r="C94" s="38" t="e">
        <f>IF(ISBLANK($C78), INDEX('Cities &amp; Towns'!$Q$4:$Q$259, MATCH($A94, 'Cities &amp; Towns'!$A$4:$A$259, 0)), $C78)</f>
        <v>#N/A</v>
      </c>
      <c r="D94" s="38" t="e">
        <f>IF(ISBLANK($D78), INDEX('Cities &amp; Towns'!$Z$4:$Z$259, MATCH($A94, 'Cities &amp; Towns'!$A$4:$A$259, 0)), $D78)</f>
        <v>#N/A</v>
      </c>
      <c r="E94" s="177" t="e" cm="1">
        <f t="array" ref="E94">IF(ISBLANK(E78), MAX(0, ($E$3-SUM($E$5:$E$56))*(IF($B$3=0, 0, $B$3*$B94/SUM(IF(ISBLANK(E$5:E$56), B$58:B$109, 0))) + IF($C$3=0, 0, $C$3*$C94/SUM(IF(ISBLANK(E$5:E$56), C$58:C$109, 0))) + IF($D$3=0, 0, $D$3*$D94/SUM(IF(ISBLANK(E$5:E$56), D$58:D$109, 0))) + IF(1-SUM($B$3:$D$3)&lt;=0, 0, ((1-SUM($B$3:$D$3))*$Z94/SUM(IF(ISBLANK(E$5:E$56), Z$58:Z$109, 0)))))), E78)</f>
        <v>#N/A</v>
      </c>
      <c r="F94" s="40">
        <f t="shared" si="36"/>
        <v>0</v>
      </c>
      <c r="G94" s="40">
        <f t="shared" si="36"/>
        <v>0</v>
      </c>
      <c r="H94" s="40">
        <f t="shared" si="36"/>
        <v>0</v>
      </c>
      <c r="I94" s="40">
        <f t="shared" si="36"/>
        <v>0</v>
      </c>
      <c r="J94" s="40">
        <f t="shared" si="36"/>
        <v>0</v>
      </c>
      <c r="K94" s="40">
        <f t="shared" si="36"/>
        <v>0</v>
      </c>
      <c r="L94" s="44" t="e">
        <f t="shared" si="26"/>
        <v>#N/A</v>
      </c>
      <c r="M94" s="41" t="e">
        <f t="shared" si="27"/>
        <v>#N/A</v>
      </c>
      <c r="N94" s="41" t="e">
        <f t="shared" si="28"/>
        <v>#N/A</v>
      </c>
      <c r="O94" s="41" t="e">
        <f t="shared" si="29"/>
        <v>#N/A</v>
      </c>
      <c r="P94" s="41" t="e">
        <f t="shared" si="30"/>
        <v>#N/A</v>
      </c>
      <c r="Q94" s="41" t="e">
        <f t="shared" si="31"/>
        <v>#N/A</v>
      </c>
      <c r="R94" s="41" t="e">
        <f t="shared" si="32"/>
        <v>#N/A</v>
      </c>
      <c r="S94" s="44" t="e">
        <f t="shared" si="37"/>
        <v>#N/A</v>
      </c>
      <c r="T94" s="41">
        <f>IF(ISBLANK(T78),AA94/INDEX(Constants!$B$2:$B$8, MATCH(T$2, Constants!$A$2:$A$8, 0)),T78)</f>
        <v>0</v>
      </c>
      <c r="U94" s="41" t="e">
        <f>IF(ISBLANK(U78),AB94/INDEX(Constants!$B$2:$B$8, MATCH(U$2, Constants!$A$2:$A$8, 0)),U78)</f>
        <v>#N/A</v>
      </c>
      <c r="V94" s="41">
        <f>IF(ISBLANK(V78),AC94/INDEX(Constants!$B$2:$B$8, MATCH(V$2, Constants!$A$2:$A$8, 0)),V78)</f>
        <v>0</v>
      </c>
      <c r="W94" s="41">
        <f>IF(ISBLANK(W78),AD94/INDEX(Constants!$B$2:$B$8, MATCH(W$2, Constants!$A$2:$A$8, 0)),W78)</f>
        <v>0</v>
      </c>
      <c r="X94" s="41">
        <f>IF(ISBLANK(X78),AE94/INDEX(Constants!$B$2:$B$8, MATCH(X$2, Constants!$A$2:$A$8, 0)),X78)</f>
        <v>0</v>
      </c>
      <c r="Y94" s="41">
        <f>IF(ISBLANK(Y78),AF94/INDEX(Constants!$B$2:$B$8, MATCH(Y$2, Constants!$A$2:$A$8, 0)),Y78)</f>
        <v>0</v>
      </c>
      <c r="Z94" s="39" t="e">
        <f t="shared" si="33"/>
        <v>#N/A</v>
      </c>
      <c r="AA94" s="150">
        <f t="shared" si="34"/>
        <v>0</v>
      </c>
      <c r="AB94" s="150" t="e">
        <f>IF(ISBLANK($AB78), INDEX('Cities &amp; Towns'!$G$4:$G$259, MATCH($A78, 'Cities &amp; Towns'!$A$4:$A$259, 0)), $AB78)</f>
        <v>#N/A</v>
      </c>
      <c r="AC94" s="150">
        <f t="shared" si="35"/>
        <v>0</v>
      </c>
      <c r="AD94" s="150">
        <f t="shared" si="35"/>
        <v>0</v>
      </c>
      <c r="AE94" s="150">
        <f t="shared" si="35"/>
        <v>0</v>
      </c>
      <c r="AF94" s="150">
        <f t="shared" si="35"/>
        <v>0</v>
      </c>
      <c r="AG94" s="43"/>
      <c r="AH94" s="42"/>
      <c r="AI94" s="41" t="e">
        <f>INDEX('Cities &amp; Towns'!$Y$4:$Y$259, MATCH($A94, 'Cities &amp; Towns'!$A$4:$A$259, 0))</f>
        <v>#N/A</v>
      </c>
      <c r="AJ94" s="43"/>
      <c r="AK94" s="42"/>
      <c r="AL94" s="66" t="e">
        <f t="shared" si="4"/>
        <v>#N/A</v>
      </c>
    </row>
    <row r="95" spans="1:38" outlineLevel="1" x14ac:dyDescent="0.25">
      <c r="B95" s="1" t="e">
        <f>IF(ISBLANK($B79), INDEX('Cities &amp; Towns'!$E$4:$E$259, MATCH($A95, 'Cities &amp; Towns'!$A$4:$A$259, 0)), $B79)</f>
        <v>#N/A</v>
      </c>
      <c r="C95" s="1" t="e">
        <f>IF(ISBLANK($C79), INDEX('Cities &amp; Towns'!$Q$4:$Q$259, MATCH($A95, 'Cities &amp; Towns'!$A$4:$A$259, 0)), $C79)</f>
        <v>#N/A</v>
      </c>
      <c r="D95" s="1" t="e">
        <f>IF(ISBLANK($D79), INDEX('Cities &amp; Towns'!$Z$4:$Z$259, MATCH($A95, 'Cities &amp; Towns'!$A$4:$A$259, 0)), $D79)</f>
        <v>#N/A</v>
      </c>
      <c r="E95" s="178" t="e" cm="1">
        <f t="array" ref="E95">IF(ISBLANK(E79), MAX(0, ($E$3-SUM($E$5:$E$56))*(IF($B$3=0, 0, $B$3*$B95/SUM(IF(ISBLANK(E$5:E$56), B$58:B$109, 0))) + IF($C$3=0, 0, $C$3*$C95/SUM(IF(ISBLANK(E$5:E$56), C$58:C$109, 0))) + IF($D$3=0, 0, $D$3*$D95/SUM(IF(ISBLANK(E$5:E$56), D$58:D$109, 0))) + IF(1-SUM($B$3:$D$3)&lt;=0, 0, ((1-SUM($B$3:$D$3))*$Z95/SUM(IF(ISBLANK(E$5:E$56), Z$58:Z$109, 0)))))), E79)</f>
        <v>#N/A</v>
      </c>
      <c r="F95" s="14">
        <f t="shared" si="36"/>
        <v>0</v>
      </c>
      <c r="G95" s="14">
        <f t="shared" si="36"/>
        <v>0</v>
      </c>
      <c r="H95" s="14">
        <f t="shared" si="36"/>
        <v>0</v>
      </c>
      <c r="I95" s="14">
        <f t="shared" si="36"/>
        <v>0</v>
      </c>
      <c r="J95" s="14">
        <f t="shared" si="36"/>
        <v>0</v>
      </c>
      <c r="K95" s="14">
        <f t="shared" si="36"/>
        <v>0</v>
      </c>
      <c r="L95" s="4" t="e">
        <f t="shared" si="26"/>
        <v>#N/A</v>
      </c>
      <c r="M95" s="3" t="e">
        <f t="shared" si="27"/>
        <v>#N/A</v>
      </c>
      <c r="N95" s="3" t="e">
        <f t="shared" si="28"/>
        <v>#N/A</v>
      </c>
      <c r="O95" s="3" t="e">
        <f t="shared" si="29"/>
        <v>#N/A</v>
      </c>
      <c r="P95" s="3" t="e">
        <f t="shared" si="30"/>
        <v>#N/A</v>
      </c>
      <c r="Q95" s="3" t="e">
        <f t="shared" si="31"/>
        <v>#N/A</v>
      </c>
      <c r="R95" s="3" t="e">
        <f t="shared" si="32"/>
        <v>#N/A</v>
      </c>
      <c r="S95" s="4" t="e">
        <f t="shared" si="37"/>
        <v>#N/A</v>
      </c>
      <c r="T95" s="3">
        <f>IF(ISBLANK(T79),AA95/INDEX(Constants!$B$2:$B$8, MATCH(T$2, Constants!$A$2:$A$8, 0)),T79)</f>
        <v>0</v>
      </c>
      <c r="U95" s="3" t="e">
        <f>IF(ISBLANK(U79),AB95/INDEX(Constants!$B$2:$B$8, MATCH(U$2, Constants!$A$2:$A$8, 0)),U79)</f>
        <v>#N/A</v>
      </c>
      <c r="V95" s="3">
        <f>IF(ISBLANK(V79),AC95/INDEX(Constants!$B$2:$B$8, MATCH(V$2, Constants!$A$2:$A$8, 0)),V79)</f>
        <v>0</v>
      </c>
      <c r="W95" s="3">
        <f>IF(ISBLANK(W79),AD95/INDEX(Constants!$B$2:$B$8, MATCH(W$2, Constants!$A$2:$A$8, 0)),W79)</f>
        <v>0</v>
      </c>
      <c r="X95" s="3">
        <f>IF(ISBLANK(X79),AE95/INDEX(Constants!$B$2:$B$8, MATCH(X$2, Constants!$A$2:$A$8, 0)),X79)</f>
        <v>0</v>
      </c>
      <c r="Y95" s="132">
        <f>IF(ISBLANK(Y79),AF95/INDEX(Constants!$B$2:$B$8, MATCH(Y$2, Constants!$A$2:$A$8, 0)),Y79)</f>
        <v>0</v>
      </c>
      <c r="Z95" s="18" t="e">
        <f t="shared" si="33"/>
        <v>#N/A</v>
      </c>
      <c r="AA95" s="1">
        <f t="shared" si="34"/>
        <v>0</v>
      </c>
      <c r="AB95" s="1" t="e">
        <f>IF(ISBLANK($AB79), INDEX('Cities &amp; Towns'!$G$4:$G$259, MATCH($A79, 'Cities &amp; Towns'!$A$4:$A$259, 0)), $AB79)</f>
        <v>#N/A</v>
      </c>
      <c r="AC95" s="1">
        <f t="shared" si="35"/>
        <v>0</v>
      </c>
      <c r="AD95" s="1">
        <f t="shared" si="35"/>
        <v>0</v>
      </c>
      <c r="AE95" s="1">
        <f t="shared" si="35"/>
        <v>0</v>
      </c>
      <c r="AF95" s="1">
        <f t="shared" si="35"/>
        <v>0</v>
      </c>
      <c r="AG95" s="5"/>
      <c r="AI95" s="3" t="e">
        <f>INDEX('Cities &amp; Towns'!$Y$4:$Y$259, MATCH($A95, 'Cities &amp; Towns'!$A$4:$A$259, 0))</f>
        <v>#N/A</v>
      </c>
      <c r="AJ95" s="5"/>
      <c r="AL95" s="11" t="e">
        <f t="shared" si="4"/>
        <v>#N/A</v>
      </c>
    </row>
    <row r="96" spans="1:38" outlineLevel="1" x14ac:dyDescent="0.25">
      <c r="A96" s="37"/>
      <c r="B96" s="38" t="e">
        <f>IF(ISBLANK($B80), INDEX('Cities &amp; Towns'!$E$4:$E$259, MATCH($A96, 'Cities &amp; Towns'!$A$4:$A$259, 0)), $B80)</f>
        <v>#N/A</v>
      </c>
      <c r="C96" s="38" t="e">
        <f>IF(ISBLANK($C80), INDEX('Cities &amp; Towns'!$Q$4:$Q$259, MATCH($A96, 'Cities &amp; Towns'!$A$4:$A$259, 0)), $C80)</f>
        <v>#N/A</v>
      </c>
      <c r="D96" s="38" t="e">
        <f>IF(ISBLANK($D80), INDEX('Cities &amp; Towns'!$Z$4:$Z$259, MATCH($A96, 'Cities &amp; Towns'!$A$4:$A$259, 0)), $D80)</f>
        <v>#N/A</v>
      </c>
      <c r="E96" s="177" t="e" cm="1">
        <f t="array" ref="E96">IF(ISBLANK(E80), MAX(0, ($E$3-SUM($E$5:$E$56))*(IF($B$3=0, 0, $B$3*$B96/SUM(IF(ISBLANK(E$5:E$56), B$58:B$109, 0))) + IF($C$3=0, 0, $C$3*$C96/SUM(IF(ISBLANK(E$5:E$56), C$58:C$109, 0))) + IF($D$3=0, 0, $D$3*$D96/SUM(IF(ISBLANK(E$5:E$56), D$58:D$109, 0))) + IF(1-SUM($B$3:$D$3)&lt;=0, 0, ((1-SUM($B$3:$D$3))*$Z96/SUM(IF(ISBLANK(E$5:E$56), Z$58:Z$109, 0)))))), E80)</f>
        <v>#N/A</v>
      </c>
      <c r="F96" s="40">
        <f t="shared" ref="F96:K105" si="38">IF(ISBLANK(F80),F$3,F80)</f>
        <v>0</v>
      </c>
      <c r="G96" s="40">
        <f t="shared" si="38"/>
        <v>0</v>
      </c>
      <c r="H96" s="40">
        <f t="shared" si="38"/>
        <v>0</v>
      </c>
      <c r="I96" s="40">
        <f t="shared" si="38"/>
        <v>0</v>
      </c>
      <c r="J96" s="40">
        <f t="shared" si="38"/>
        <v>0</v>
      </c>
      <c r="K96" s="40">
        <f t="shared" si="38"/>
        <v>0</v>
      </c>
      <c r="L96" s="44" t="e">
        <f t="shared" si="26"/>
        <v>#N/A</v>
      </c>
      <c r="M96" s="41" t="e">
        <f t="shared" si="27"/>
        <v>#N/A</v>
      </c>
      <c r="N96" s="41" t="e">
        <f t="shared" si="28"/>
        <v>#N/A</v>
      </c>
      <c r="O96" s="41" t="e">
        <f t="shared" si="29"/>
        <v>#N/A</v>
      </c>
      <c r="P96" s="41" t="e">
        <f t="shared" si="30"/>
        <v>#N/A</v>
      </c>
      <c r="Q96" s="41" t="e">
        <f t="shared" si="31"/>
        <v>#N/A</v>
      </c>
      <c r="R96" s="41" t="e">
        <f t="shared" si="32"/>
        <v>#N/A</v>
      </c>
      <c r="S96" s="44" t="e">
        <f t="shared" si="37"/>
        <v>#N/A</v>
      </c>
      <c r="T96" s="41">
        <f>IF(ISBLANK(T80),AA96/INDEX(Constants!$B$2:$B$8, MATCH(T$2, Constants!$A$2:$A$8, 0)),T80)</f>
        <v>0</v>
      </c>
      <c r="U96" s="41" t="e">
        <f>IF(ISBLANK(U80),AB96/INDEX(Constants!$B$2:$B$8, MATCH(U$2, Constants!$A$2:$A$8, 0)),U80)</f>
        <v>#N/A</v>
      </c>
      <c r="V96" s="41">
        <f>IF(ISBLANK(V80),AC96/INDEX(Constants!$B$2:$B$8, MATCH(V$2, Constants!$A$2:$A$8, 0)),V80)</f>
        <v>0</v>
      </c>
      <c r="W96" s="41">
        <f>IF(ISBLANK(W80),AD96/INDEX(Constants!$B$2:$B$8, MATCH(W$2, Constants!$A$2:$A$8, 0)),W80)</f>
        <v>0</v>
      </c>
      <c r="X96" s="41">
        <f>IF(ISBLANK(X80),AE96/INDEX(Constants!$B$2:$B$8, MATCH(X$2, Constants!$A$2:$A$8, 0)),X80)</f>
        <v>0</v>
      </c>
      <c r="Y96" s="41">
        <f>IF(ISBLANK(Y80),AF96/INDEX(Constants!$B$2:$B$8, MATCH(Y$2, Constants!$A$2:$A$8, 0)),Y80)</f>
        <v>0</v>
      </c>
      <c r="Z96" s="39" t="e">
        <f t="shared" si="33"/>
        <v>#N/A</v>
      </c>
      <c r="AA96" s="150">
        <f t="shared" si="34"/>
        <v>0</v>
      </c>
      <c r="AB96" s="150" t="e">
        <f>IF(ISBLANK($AB80), INDEX('Cities &amp; Towns'!$G$4:$G$259, MATCH($A80, 'Cities &amp; Towns'!$A$4:$A$259, 0)), $AB80)</f>
        <v>#N/A</v>
      </c>
      <c r="AC96" s="150">
        <f t="shared" ref="AC96:AF115" si="39">AC80</f>
        <v>0</v>
      </c>
      <c r="AD96" s="150">
        <f t="shared" si="39"/>
        <v>0</v>
      </c>
      <c r="AE96" s="150">
        <f t="shared" si="39"/>
        <v>0</v>
      </c>
      <c r="AF96" s="150">
        <f t="shared" si="39"/>
        <v>0</v>
      </c>
      <c r="AG96" s="43"/>
      <c r="AH96" s="42"/>
      <c r="AI96" s="41" t="e">
        <f>INDEX('Cities &amp; Towns'!$Y$4:$Y$259, MATCH($A96, 'Cities &amp; Towns'!$A$4:$A$259, 0))</f>
        <v>#N/A</v>
      </c>
      <c r="AJ96" s="43"/>
      <c r="AK96" s="42"/>
      <c r="AL96" s="66" t="e">
        <f t="shared" si="4"/>
        <v>#N/A</v>
      </c>
    </row>
    <row r="97" spans="1:38" outlineLevel="1" x14ac:dyDescent="0.25">
      <c r="B97" s="1" t="e">
        <f>IF(ISBLANK($B81), INDEX('Cities &amp; Towns'!$E$4:$E$259, MATCH($A97, 'Cities &amp; Towns'!$A$4:$A$259, 0)), $B81)</f>
        <v>#N/A</v>
      </c>
      <c r="C97" s="1" t="e">
        <f>IF(ISBLANK($C81), INDEX('Cities &amp; Towns'!$Q$4:$Q$259, MATCH($A97, 'Cities &amp; Towns'!$A$4:$A$259, 0)), $C81)</f>
        <v>#N/A</v>
      </c>
      <c r="D97" s="1" t="e">
        <f>IF(ISBLANK($D81), INDEX('Cities &amp; Towns'!$Z$4:$Z$259, MATCH($A97, 'Cities &amp; Towns'!$A$4:$A$259, 0)), $D81)</f>
        <v>#N/A</v>
      </c>
      <c r="E97" s="178" t="e" cm="1">
        <f t="array" ref="E97">IF(ISBLANK(E81), MAX(0, ($E$3-SUM($E$5:$E$56))*(IF($B$3=0, 0, $B$3*$B97/SUM(IF(ISBLANK(E$5:E$56), B$58:B$109, 0))) + IF($C$3=0, 0, $C$3*$C97/SUM(IF(ISBLANK(E$5:E$56), C$58:C$109, 0))) + IF($D$3=0, 0, $D$3*$D97/SUM(IF(ISBLANK(E$5:E$56), D$58:D$109, 0))) + IF(1-SUM($B$3:$D$3)&lt;=0, 0, ((1-SUM($B$3:$D$3))*$Z97/SUM(IF(ISBLANK(E$5:E$56), Z$58:Z$109, 0)))))), E81)</f>
        <v>#N/A</v>
      </c>
      <c r="F97" s="14">
        <f t="shared" si="38"/>
        <v>0</v>
      </c>
      <c r="G97" s="14">
        <f t="shared" si="38"/>
        <v>0</v>
      </c>
      <c r="H97" s="14">
        <f t="shared" si="38"/>
        <v>0</v>
      </c>
      <c r="I97" s="14">
        <f t="shared" si="38"/>
        <v>0</v>
      </c>
      <c r="J97" s="14">
        <f t="shared" si="38"/>
        <v>0</v>
      </c>
      <c r="K97" s="14">
        <f t="shared" si="38"/>
        <v>0</v>
      </c>
      <c r="L97" s="4" t="e">
        <f t="shared" si="26"/>
        <v>#N/A</v>
      </c>
      <c r="M97" s="3" t="e">
        <f t="shared" si="27"/>
        <v>#N/A</v>
      </c>
      <c r="N97" s="3" t="e">
        <f t="shared" si="28"/>
        <v>#N/A</v>
      </c>
      <c r="O97" s="3" t="e">
        <f t="shared" si="29"/>
        <v>#N/A</v>
      </c>
      <c r="P97" s="3" t="e">
        <f t="shared" si="30"/>
        <v>#N/A</v>
      </c>
      <c r="Q97" s="3" t="e">
        <f t="shared" si="31"/>
        <v>#N/A</v>
      </c>
      <c r="R97" s="3" t="e">
        <f t="shared" si="32"/>
        <v>#N/A</v>
      </c>
      <c r="S97" s="4" t="e">
        <f t="shared" si="37"/>
        <v>#N/A</v>
      </c>
      <c r="T97" s="3">
        <f>IF(ISBLANK(T81),AA97/INDEX(Constants!$B$2:$B$8, MATCH(T$2, Constants!$A$2:$A$8, 0)),T81)</f>
        <v>0</v>
      </c>
      <c r="U97" s="3" t="e">
        <f>IF(ISBLANK(U81),AB97/INDEX(Constants!$B$2:$B$8, MATCH(U$2, Constants!$A$2:$A$8, 0)),U81)</f>
        <v>#N/A</v>
      </c>
      <c r="V97" s="3">
        <f>IF(ISBLANK(V81),AC97/INDEX(Constants!$B$2:$B$8, MATCH(V$2, Constants!$A$2:$A$8, 0)),V81)</f>
        <v>0</v>
      </c>
      <c r="W97" s="3">
        <f>IF(ISBLANK(W81),AD97/INDEX(Constants!$B$2:$B$8, MATCH(W$2, Constants!$A$2:$A$8, 0)),W81)</f>
        <v>0</v>
      </c>
      <c r="X97" s="3">
        <f>IF(ISBLANK(X81),AE97/INDEX(Constants!$B$2:$B$8, MATCH(X$2, Constants!$A$2:$A$8, 0)),X81)</f>
        <v>0</v>
      </c>
      <c r="Y97" s="132">
        <f>IF(ISBLANK(Y81),AF97/INDEX(Constants!$B$2:$B$8, MATCH(Y$2, Constants!$A$2:$A$8, 0)),Y81)</f>
        <v>0</v>
      </c>
      <c r="Z97" s="18" t="e">
        <f t="shared" si="33"/>
        <v>#N/A</v>
      </c>
      <c r="AA97" s="1">
        <f t="shared" si="34"/>
        <v>0</v>
      </c>
      <c r="AB97" s="1" t="e">
        <f>IF(ISBLANK($AB81), INDEX('Cities &amp; Towns'!$G$4:$G$259, MATCH($A81, 'Cities &amp; Towns'!$A$4:$A$259, 0)), $AB81)</f>
        <v>#N/A</v>
      </c>
      <c r="AC97" s="1">
        <f t="shared" si="39"/>
        <v>0</v>
      </c>
      <c r="AD97" s="1">
        <f t="shared" si="39"/>
        <v>0</v>
      </c>
      <c r="AE97" s="1">
        <f t="shared" si="39"/>
        <v>0</v>
      </c>
      <c r="AF97" s="1">
        <f t="shared" si="39"/>
        <v>0</v>
      </c>
      <c r="AG97" s="5"/>
      <c r="AI97" s="3" t="e">
        <f>INDEX('Cities &amp; Towns'!$Y$4:$Y$259, MATCH($A97, 'Cities &amp; Towns'!$A$4:$A$259, 0))</f>
        <v>#N/A</v>
      </c>
      <c r="AJ97" s="5"/>
      <c r="AL97" s="11" t="e">
        <f t="shared" si="4"/>
        <v>#N/A</v>
      </c>
    </row>
    <row r="98" spans="1:38" outlineLevel="1" x14ac:dyDescent="0.25">
      <c r="A98" s="37"/>
      <c r="B98" s="38" t="e">
        <f>IF(ISBLANK($B82), INDEX('Cities &amp; Towns'!$E$4:$E$259, MATCH($A98, 'Cities &amp; Towns'!$A$4:$A$259, 0)), $B82)</f>
        <v>#N/A</v>
      </c>
      <c r="C98" s="38" t="e">
        <f>IF(ISBLANK($C82), INDEX('Cities &amp; Towns'!$Q$4:$Q$259, MATCH($A98, 'Cities &amp; Towns'!$A$4:$A$259, 0)), $C82)</f>
        <v>#N/A</v>
      </c>
      <c r="D98" s="38" t="e">
        <f>IF(ISBLANK($D82), INDEX('Cities &amp; Towns'!$Z$4:$Z$259, MATCH($A98, 'Cities &amp; Towns'!$A$4:$A$259, 0)), $D82)</f>
        <v>#N/A</v>
      </c>
      <c r="E98" s="177" t="e" cm="1">
        <f t="array" ref="E98">IF(ISBLANK(E82), MAX(0, ($E$3-SUM($E$5:$E$56))*(IF($B$3=0, 0, $B$3*$B98/SUM(IF(ISBLANK(E$5:E$56), B$58:B$109, 0))) + IF($C$3=0, 0, $C$3*$C98/SUM(IF(ISBLANK(E$5:E$56), C$58:C$109, 0))) + IF($D$3=0, 0, $D$3*$D98/SUM(IF(ISBLANK(E$5:E$56), D$58:D$109, 0))) + IF(1-SUM($B$3:$D$3)&lt;=0, 0, ((1-SUM($B$3:$D$3))*$Z98/SUM(IF(ISBLANK(E$5:E$56), Z$58:Z$109, 0)))))), E82)</f>
        <v>#N/A</v>
      </c>
      <c r="F98" s="40">
        <f t="shared" si="38"/>
        <v>0</v>
      </c>
      <c r="G98" s="40">
        <f t="shared" si="38"/>
        <v>0</v>
      </c>
      <c r="H98" s="40">
        <f t="shared" si="38"/>
        <v>0</v>
      </c>
      <c r="I98" s="40">
        <f t="shared" si="38"/>
        <v>0</v>
      </c>
      <c r="J98" s="40">
        <f t="shared" si="38"/>
        <v>0</v>
      </c>
      <c r="K98" s="40">
        <f t="shared" si="38"/>
        <v>0</v>
      </c>
      <c r="L98" s="44" t="e">
        <f t="shared" si="26"/>
        <v>#N/A</v>
      </c>
      <c r="M98" s="41" t="e">
        <f t="shared" si="27"/>
        <v>#N/A</v>
      </c>
      <c r="N98" s="41" t="e">
        <f t="shared" si="28"/>
        <v>#N/A</v>
      </c>
      <c r="O98" s="41" t="e">
        <f t="shared" si="29"/>
        <v>#N/A</v>
      </c>
      <c r="P98" s="41" t="e">
        <f t="shared" si="30"/>
        <v>#N/A</v>
      </c>
      <c r="Q98" s="41" t="e">
        <f t="shared" si="31"/>
        <v>#N/A</v>
      </c>
      <c r="R98" s="41" t="e">
        <f t="shared" si="32"/>
        <v>#N/A</v>
      </c>
      <c r="S98" s="44" t="e">
        <f t="shared" si="37"/>
        <v>#N/A</v>
      </c>
      <c r="T98" s="41">
        <f>IF(ISBLANK(T82),AA98/INDEX(Constants!$B$2:$B$8, MATCH(T$2, Constants!$A$2:$A$8, 0)),T82)</f>
        <v>0</v>
      </c>
      <c r="U98" s="41" t="e">
        <f>IF(ISBLANK(U82),AB98/INDEX(Constants!$B$2:$B$8, MATCH(U$2, Constants!$A$2:$A$8, 0)),U82)</f>
        <v>#N/A</v>
      </c>
      <c r="V98" s="41">
        <f>IF(ISBLANK(V82),AC98/INDEX(Constants!$B$2:$B$8, MATCH(V$2, Constants!$A$2:$A$8, 0)),V82)</f>
        <v>0</v>
      </c>
      <c r="W98" s="41">
        <f>IF(ISBLANK(W82),AD98/INDEX(Constants!$B$2:$B$8, MATCH(W$2, Constants!$A$2:$A$8, 0)),W82)</f>
        <v>0</v>
      </c>
      <c r="X98" s="41">
        <f>IF(ISBLANK(X82),AE98/INDEX(Constants!$B$2:$B$8, MATCH(X$2, Constants!$A$2:$A$8, 0)),X82)</f>
        <v>0</v>
      </c>
      <c r="Y98" s="41">
        <f>IF(ISBLANK(Y82),AF98/INDEX(Constants!$B$2:$B$8, MATCH(Y$2, Constants!$A$2:$A$8, 0)),Y82)</f>
        <v>0</v>
      </c>
      <c r="Z98" s="39" t="e">
        <f t="shared" si="33"/>
        <v>#N/A</v>
      </c>
      <c r="AA98" s="150">
        <f t="shared" si="34"/>
        <v>0</v>
      </c>
      <c r="AB98" s="150" t="e">
        <f>IF(ISBLANK($AB82), INDEX('Cities &amp; Towns'!$G$4:$G$259, MATCH($A82, 'Cities &amp; Towns'!$A$4:$A$259, 0)), $AB82)</f>
        <v>#N/A</v>
      </c>
      <c r="AC98" s="150">
        <f t="shared" si="39"/>
        <v>0</v>
      </c>
      <c r="AD98" s="150">
        <f t="shared" si="39"/>
        <v>0</v>
      </c>
      <c r="AE98" s="150">
        <f t="shared" si="39"/>
        <v>0</v>
      </c>
      <c r="AF98" s="150">
        <f t="shared" si="39"/>
        <v>0</v>
      </c>
      <c r="AG98" s="43"/>
      <c r="AH98" s="42"/>
      <c r="AI98" s="41" t="e">
        <f>INDEX('Cities &amp; Towns'!$Y$4:$Y$259, MATCH($A98, 'Cities &amp; Towns'!$A$4:$A$259, 0))</f>
        <v>#N/A</v>
      </c>
      <c r="AJ98" s="43"/>
      <c r="AK98" s="42"/>
      <c r="AL98" s="66" t="e">
        <f t="shared" si="4"/>
        <v>#N/A</v>
      </c>
    </row>
    <row r="99" spans="1:38" outlineLevel="1" x14ac:dyDescent="0.25">
      <c r="B99" s="1" t="e">
        <f>IF(ISBLANK($B83), INDEX('Cities &amp; Towns'!$E$4:$E$259, MATCH($A99, 'Cities &amp; Towns'!$A$4:$A$259, 0)), $B83)</f>
        <v>#N/A</v>
      </c>
      <c r="C99" s="1" t="e">
        <f>IF(ISBLANK($C83), INDEX('Cities &amp; Towns'!$Q$4:$Q$259, MATCH($A99, 'Cities &amp; Towns'!$A$4:$A$259, 0)), $C83)</f>
        <v>#N/A</v>
      </c>
      <c r="D99" s="1" t="e">
        <f>IF(ISBLANK($D83), INDEX('Cities &amp; Towns'!$Z$4:$Z$259, MATCH($A99, 'Cities &amp; Towns'!$A$4:$A$259, 0)), $D83)</f>
        <v>#N/A</v>
      </c>
      <c r="E99" s="178" t="e" cm="1">
        <f t="array" ref="E99">IF(ISBLANK(E83), MAX(0, ($E$3-SUM($E$5:$E$56))*(IF($B$3=0, 0, $B$3*$B99/SUM(IF(ISBLANK(E$5:E$56), B$58:B$109, 0))) + IF($C$3=0, 0, $C$3*$C99/SUM(IF(ISBLANK(E$5:E$56), C$58:C$109, 0))) + IF($D$3=0, 0, $D$3*$D99/SUM(IF(ISBLANK(E$5:E$56), D$58:D$109, 0))) + IF(1-SUM($B$3:$D$3)&lt;=0, 0, ((1-SUM($B$3:$D$3))*$Z99/SUM(IF(ISBLANK(E$5:E$56), Z$58:Z$109, 0)))))), E83)</f>
        <v>#N/A</v>
      </c>
      <c r="F99" s="14">
        <f t="shared" si="38"/>
        <v>0</v>
      </c>
      <c r="G99" s="14">
        <f t="shared" si="38"/>
        <v>0</v>
      </c>
      <c r="H99" s="14">
        <f t="shared" si="38"/>
        <v>0</v>
      </c>
      <c r="I99" s="14">
        <f t="shared" si="38"/>
        <v>0</v>
      </c>
      <c r="J99" s="14">
        <f t="shared" si="38"/>
        <v>0</v>
      </c>
      <c r="K99" s="14">
        <f t="shared" si="38"/>
        <v>0</v>
      </c>
      <c r="L99" s="4" t="e">
        <f t="shared" si="26"/>
        <v>#N/A</v>
      </c>
      <c r="M99" s="3" t="e">
        <f t="shared" si="27"/>
        <v>#N/A</v>
      </c>
      <c r="N99" s="3" t="e">
        <f t="shared" si="28"/>
        <v>#N/A</v>
      </c>
      <c r="O99" s="3" t="e">
        <f t="shared" si="29"/>
        <v>#N/A</v>
      </c>
      <c r="P99" s="3" t="e">
        <f t="shared" si="30"/>
        <v>#N/A</v>
      </c>
      <c r="Q99" s="3" t="e">
        <f t="shared" si="31"/>
        <v>#N/A</v>
      </c>
      <c r="R99" s="3" t="e">
        <f t="shared" si="32"/>
        <v>#N/A</v>
      </c>
      <c r="S99" s="4" t="e">
        <f t="shared" si="37"/>
        <v>#N/A</v>
      </c>
      <c r="T99" s="3">
        <f>IF(ISBLANK(T83),AA99/INDEX(Constants!$B$2:$B$8, MATCH(T$2, Constants!$A$2:$A$8, 0)),T83)</f>
        <v>0</v>
      </c>
      <c r="U99" s="3" t="e">
        <f>IF(ISBLANK(U83),AB99/INDEX(Constants!$B$2:$B$8, MATCH(U$2, Constants!$A$2:$A$8, 0)),U83)</f>
        <v>#N/A</v>
      </c>
      <c r="V99" s="3">
        <f>IF(ISBLANK(V83),AC99/INDEX(Constants!$B$2:$B$8, MATCH(V$2, Constants!$A$2:$A$8, 0)),V83)</f>
        <v>0</v>
      </c>
      <c r="W99" s="3">
        <f>IF(ISBLANK(W83),AD99/INDEX(Constants!$B$2:$B$8, MATCH(W$2, Constants!$A$2:$A$8, 0)),W83)</f>
        <v>0</v>
      </c>
      <c r="X99" s="3">
        <f>IF(ISBLANK(X83),AE99/INDEX(Constants!$B$2:$B$8, MATCH(X$2, Constants!$A$2:$A$8, 0)),X83)</f>
        <v>0</v>
      </c>
      <c r="Y99" s="132">
        <f>IF(ISBLANK(Y83),AF99/INDEX(Constants!$B$2:$B$8, MATCH(Y$2, Constants!$A$2:$A$8, 0)),Y83)</f>
        <v>0</v>
      </c>
      <c r="Z99" s="18" t="e">
        <f t="shared" si="33"/>
        <v>#N/A</v>
      </c>
      <c r="AA99" s="1">
        <f t="shared" si="34"/>
        <v>0</v>
      </c>
      <c r="AB99" s="1" t="e">
        <f>IF(ISBLANK($AB83), INDEX('Cities &amp; Towns'!$G$4:$G$259, MATCH($A83, 'Cities &amp; Towns'!$A$4:$A$259, 0)), $AB83)</f>
        <v>#N/A</v>
      </c>
      <c r="AC99" s="1">
        <f t="shared" si="39"/>
        <v>0</v>
      </c>
      <c r="AD99" s="1">
        <f t="shared" si="39"/>
        <v>0</v>
      </c>
      <c r="AE99" s="1">
        <f t="shared" si="39"/>
        <v>0</v>
      </c>
      <c r="AF99" s="1">
        <f t="shared" si="39"/>
        <v>0</v>
      </c>
      <c r="AG99" s="5"/>
      <c r="AI99" s="3" t="e">
        <f>INDEX('Cities &amp; Towns'!$Y$4:$Y$259, MATCH($A99, 'Cities &amp; Towns'!$A$4:$A$259, 0))</f>
        <v>#N/A</v>
      </c>
      <c r="AJ99" s="5"/>
      <c r="AL99" s="11" t="e">
        <f t="shared" si="4"/>
        <v>#N/A</v>
      </c>
    </row>
    <row r="100" spans="1:38" outlineLevel="1" x14ac:dyDescent="0.25">
      <c r="A100" s="37"/>
      <c r="B100" s="38" t="e">
        <f>IF(ISBLANK($B84), INDEX('Cities &amp; Towns'!$E$4:$E$259, MATCH($A100, 'Cities &amp; Towns'!$A$4:$A$259, 0)), $B84)</f>
        <v>#N/A</v>
      </c>
      <c r="C100" s="38" t="e">
        <f>IF(ISBLANK($C84), INDEX('Cities &amp; Towns'!$Q$4:$Q$259, MATCH($A100, 'Cities &amp; Towns'!$A$4:$A$259, 0)), $C84)</f>
        <v>#N/A</v>
      </c>
      <c r="D100" s="38" t="e">
        <f>IF(ISBLANK($D84), INDEX('Cities &amp; Towns'!$Z$4:$Z$259, MATCH($A100, 'Cities &amp; Towns'!$A$4:$A$259, 0)), $D84)</f>
        <v>#N/A</v>
      </c>
      <c r="E100" s="177" t="e" cm="1">
        <f t="array" ref="E100">IF(ISBLANK(E84), MAX(0, ($E$3-SUM($E$5:$E$56))*(IF($B$3=0, 0, $B$3*$B100/SUM(IF(ISBLANK(E$5:E$56), B$58:B$109, 0))) + IF($C$3=0, 0, $C$3*$C100/SUM(IF(ISBLANK(E$5:E$56), C$58:C$109, 0))) + IF($D$3=0, 0, $D$3*$D100/SUM(IF(ISBLANK(E$5:E$56), D$58:D$109, 0))) + IF(1-SUM($B$3:$D$3)&lt;=0, 0, ((1-SUM($B$3:$D$3))*$Z100/SUM(IF(ISBLANK(E$5:E$56), Z$58:Z$109, 0)))))), E84)</f>
        <v>#N/A</v>
      </c>
      <c r="F100" s="40">
        <f t="shared" si="38"/>
        <v>0</v>
      </c>
      <c r="G100" s="40">
        <f t="shared" si="38"/>
        <v>0</v>
      </c>
      <c r="H100" s="40">
        <f t="shared" si="38"/>
        <v>0</v>
      </c>
      <c r="I100" s="40">
        <f t="shared" si="38"/>
        <v>0</v>
      </c>
      <c r="J100" s="40">
        <f t="shared" si="38"/>
        <v>0</v>
      </c>
      <c r="K100" s="40">
        <f t="shared" si="38"/>
        <v>0</v>
      </c>
      <c r="L100" s="44" t="e">
        <f t="shared" si="26"/>
        <v>#N/A</v>
      </c>
      <c r="M100" s="41" t="e">
        <f t="shared" si="27"/>
        <v>#N/A</v>
      </c>
      <c r="N100" s="41" t="e">
        <f t="shared" si="28"/>
        <v>#N/A</v>
      </c>
      <c r="O100" s="41" t="e">
        <f t="shared" si="29"/>
        <v>#N/A</v>
      </c>
      <c r="P100" s="41" t="e">
        <f t="shared" si="30"/>
        <v>#N/A</v>
      </c>
      <c r="Q100" s="41" t="e">
        <f t="shared" si="31"/>
        <v>#N/A</v>
      </c>
      <c r="R100" s="41" t="e">
        <f t="shared" si="32"/>
        <v>#N/A</v>
      </c>
      <c r="S100" s="44" t="e">
        <f t="shared" si="37"/>
        <v>#N/A</v>
      </c>
      <c r="T100" s="41">
        <f>IF(ISBLANK(T84),AA100/INDEX(Constants!$B$2:$B$8, MATCH(T$2, Constants!$A$2:$A$8, 0)),T84)</f>
        <v>0</v>
      </c>
      <c r="U100" s="41" t="e">
        <f>IF(ISBLANK(U84),AB100/INDEX(Constants!$B$2:$B$8, MATCH(U$2, Constants!$A$2:$A$8, 0)),U84)</f>
        <v>#N/A</v>
      </c>
      <c r="V100" s="41">
        <f>IF(ISBLANK(V84),AC100/INDEX(Constants!$B$2:$B$8, MATCH(V$2, Constants!$A$2:$A$8, 0)),V84)</f>
        <v>0</v>
      </c>
      <c r="W100" s="41">
        <f>IF(ISBLANK(W84),AD100/INDEX(Constants!$B$2:$B$8, MATCH(W$2, Constants!$A$2:$A$8, 0)),W84)</f>
        <v>0</v>
      </c>
      <c r="X100" s="41">
        <f>IF(ISBLANK(X84),AE100/INDEX(Constants!$B$2:$B$8, MATCH(X$2, Constants!$A$2:$A$8, 0)),X84)</f>
        <v>0</v>
      </c>
      <c r="Y100" s="41">
        <f>IF(ISBLANK(Y84),AF100/INDEX(Constants!$B$2:$B$8, MATCH(Y$2, Constants!$A$2:$A$8, 0)),Y84)</f>
        <v>0</v>
      </c>
      <c r="Z100" s="39" t="e">
        <f t="shared" si="33"/>
        <v>#N/A</v>
      </c>
      <c r="AA100" s="150">
        <f t="shared" si="34"/>
        <v>0</v>
      </c>
      <c r="AB100" s="150" t="e">
        <f>IF(ISBLANK($AB84), INDEX('Cities &amp; Towns'!$G$4:$G$259, MATCH($A84, 'Cities &amp; Towns'!$A$4:$A$259, 0)), $AB84)</f>
        <v>#N/A</v>
      </c>
      <c r="AC100" s="150">
        <f t="shared" si="39"/>
        <v>0</v>
      </c>
      <c r="AD100" s="150">
        <f t="shared" si="39"/>
        <v>0</v>
      </c>
      <c r="AE100" s="150">
        <f t="shared" si="39"/>
        <v>0</v>
      </c>
      <c r="AF100" s="150">
        <f t="shared" si="39"/>
        <v>0</v>
      </c>
      <c r="AG100" s="43"/>
      <c r="AH100" s="42"/>
      <c r="AI100" s="41" t="e">
        <f>INDEX('Cities &amp; Towns'!$Y$4:$Y$259, MATCH($A100, 'Cities &amp; Towns'!$A$4:$A$259, 0))</f>
        <v>#N/A</v>
      </c>
      <c r="AJ100" s="43"/>
      <c r="AK100" s="42"/>
      <c r="AL100" s="66" t="e">
        <f t="shared" si="4"/>
        <v>#N/A</v>
      </c>
    </row>
    <row r="101" spans="1:38" outlineLevel="1" x14ac:dyDescent="0.25">
      <c r="B101" s="1" t="e">
        <f>IF(ISBLANK($B85), INDEX('Cities &amp; Towns'!$E$4:$E$259, MATCH($A101, 'Cities &amp; Towns'!$A$4:$A$259, 0)), $B85)</f>
        <v>#N/A</v>
      </c>
      <c r="C101" s="1" t="e">
        <f>IF(ISBLANK($C85), INDEX('Cities &amp; Towns'!$Q$4:$Q$259, MATCH($A101, 'Cities &amp; Towns'!$A$4:$A$259, 0)), $C85)</f>
        <v>#N/A</v>
      </c>
      <c r="D101" s="1" t="e">
        <f>IF(ISBLANK($D85), INDEX('Cities &amp; Towns'!$Z$4:$Z$259, MATCH($A101, 'Cities &amp; Towns'!$A$4:$A$259, 0)), $D85)</f>
        <v>#N/A</v>
      </c>
      <c r="E101" s="178" t="e" cm="1">
        <f t="array" ref="E101">IF(ISBLANK(E85), MAX(0, ($E$3-SUM($E$5:$E$56))*(IF($B$3=0, 0, $B$3*$B101/SUM(IF(ISBLANK(E$5:E$56), B$58:B$109, 0))) + IF($C$3=0, 0, $C$3*$C101/SUM(IF(ISBLANK(E$5:E$56), C$58:C$109, 0))) + IF($D$3=0, 0, $D$3*$D101/SUM(IF(ISBLANK(E$5:E$56), D$58:D$109, 0))) + IF(1-SUM($B$3:$D$3)&lt;=0, 0, ((1-SUM($B$3:$D$3))*$Z101/SUM(IF(ISBLANK(E$5:E$56), Z$58:Z$109, 0)))))), E85)</f>
        <v>#N/A</v>
      </c>
      <c r="F101" s="14">
        <f t="shared" si="38"/>
        <v>0</v>
      </c>
      <c r="G101" s="14">
        <f t="shared" si="38"/>
        <v>0</v>
      </c>
      <c r="H101" s="14">
        <f t="shared" si="38"/>
        <v>0</v>
      </c>
      <c r="I101" s="14">
        <f t="shared" si="38"/>
        <v>0</v>
      </c>
      <c r="J101" s="14">
        <f t="shared" si="38"/>
        <v>0</v>
      </c>
      <c r="K101" s="14">
        <f t="shared" si="38"/>
        <v>0</v>
      </c>
      <c r="L101" s="4" t="e">
        <f t="shared" si="26"/>
        <v>#N/A</v>
      </c>
      <c r="M101" s="3" t="e">
        <f t="shared" si="27"/>
        <v>#N/A</v>
      </c>
      <c r="N101" s="3" t="e">
        <f t="shared" si="28"/>
        <v>#N/A</v>
      </c>
      <c r="O101" s="3" t="e">
        <f t="shared" si="29"/>
        <v>#N/A</v>
      </c>
      <c r="P101" s="3" t="e">
        <f t="shared" si="30"/>
        <v>#N/A</v>
      </c>
      <c r="Q101" s="3" t="e">
        <f t="shared" si="31"/>
        <v>#N/A</v>
      </c>
      <c r="R101" s="3" t="e">
        <f t="shared" si="32"/>
        <v>#N/A</v>
      </c>
      <c r="S101" s="4" t="e">
        <f t="shared" si="37"/>
        <v>#N/A</v>
      </c>
      <c r="T101" s="3">
        <f>IF(ISBLANK(T85),AA101/INDEX(Constants!$B$2:$B$8, MATCH(T$2, Constants!$A$2:$A$8, 0)),T85)</f>
        <v>0</v>
      </c>
      <c r="U101" s="3" t="e">
        <f>IF(ISBLANK(U85),AB101/INDEX(Constants!$B$2:$B$8, MATCH(U$2, Constants!$A$2:$A$8, 0)),U85)</f>
        <v>#N/A</v>
      </c>
      <c r="V101" s="3">
        <f>IF(ISBLANK(V85),AC101/INDEX(Constants!$B$2:$B$8, MATCH(V$2, Constants!$A$2:$A$8, 0)),V85)</f>
        <v>0</v>
      </c>
      <c r="W101" s="3">
        <f>IF(ISBLANK(W85),AD101/INDEX(Constants!$B$2:$B$8, MATCH(W$2, Constants!$A$2:$A$8, 0)),W85)</f>
        <v>0</v>
      </c>
      <c r="X101" s="3">
        <f>IF(ISBLANK(X85),AE101/INDEX(Constants!$B$2:$B$8, MATCH(X$2, Constants!$A$2:$A$8, 0)),X85)</f>
        <v>0</v>
      </c>
      <c r="Y101" s="132">
        <f>IF(ISBLANK(Y85),AF101/INDEX(Constants!$B$2:$B$8, MATCH(Y$2, Constants!$A$2:$A$8, 0)),Y85)</f>
        <v>0</v>
      </c>
      <c r="Z101" s="18" t="e">
        <f t="shared" si="33"/>
        <v>#N/A</v>
      </c>
      <c r="AA101" s="1">
        <f t="shared" si="34"/>
        <v>0</v>
      </c>
      <c r="AB101" s="1" t="e">
        <f>IF(ISBLANK($AB85), INDEX('Cities &amp; Towns'!$G$4:$G$259, MATCH($A85, 'Cities &amp; Towns'!$A$4:$A$259, 0)), $AB85)</f>
        <v>#N/A</v>
      </c>
      <c r="AC101" s="1">
        <f t="shared" si="39"/>
        <v>0</v>
      </c>
      <c r="AD101" s="1">
        <f t="shared" si="39"/>
        <v>0</v>
      </c>
      <c r="AE101" s="1">
        <f t="shared" si="39"/>
        <v>0</v>
      </c>
      <c r="AF101" s="1">
        <f t="shared" si="39"/>
        <v>0</v>
      </c>
      <c r="AG101" s="5"/>
      <c r="AI101" s="3" t="e">
        <f>INDEX('Cities &amp; Towns'!$Y$4:$Y$259, MATCH($A101, 'Cities &amp; Towns'!$A$4:$A$259, 0))</f>
        <v>#N/A</v>
      </c>
      <c r="AJ101" s="5"/>
      <c r="AL101" s="11" t="e">
        <f t="shared" si="4"/>
        <v>#N/A</v>
      </c>
    </row>
    <row r="102" spans="1:38" outlineLevel="1" x14ac:dyDescent="0.25">
      <c r="A102" s="37"/>
      <c r="B102" s="38" t="e">
        <f>IF(ISBLANK($B86), INDEX('Cities &amp; Towns'!$E$4:$E$259, MATCH($A102, 'Cities &amp; Towns'!$A$4:$A$259, 0)), $B86)</f>
        <v>#N/A</v>
      </c>
      <c r="C102" s="38" t="e">
        <f>IF(ISBLANK($C86), INDEX('Cities &amp; Towns'!$Q$4:$Q$259, MATCH($A102, 'Cities &amp; Towns'!$A$4:$A$259, 0)), $C86)</f>
        <v>#N/A</v>
      </c>
      <c r="D102" s="38" t="e">
        <f>IF(ISBLANK($D86), INDEX('Cities &amp; Towns'!$Z$4:$Z$259, MATCH($A102, 'Cities &amp; Towns'!$A$4:$A$259, 0)), $D86)</f>
        <v>#N/A</v>
      </c>
      <c r="E102" s="177" t="e" cm="1">
        <f t="array" ref="E102">IF(ISBLANK(E86), MAX(0, ($E$3-SUM($E$5:$E$56))*(IF($B$3=0, 0, $B$3*$B102/SUM(IF(ISBLANK(E$5:E$56), B$58:B$109, 0))) + IF($C$3=0, 0, $C$3*$C102/SUM(IF(ISBLANK(E$5:E$56), C$58:C$109, 0))) + IF($D$3=0, 0, $D$3*$D102/SUM(IF(ISBLANK(E$5:E$56), D$58:D$109, 0))) + IF(1-SUM($B$3:$D$3)&lt;=0, 0, ((1-SUM($B$3:$D$3))*$Z102/SUM(IF(ISBLANK(E$5:E$56), Z$58:Z$109, 0)))))), E86)</f>
        <v>#N/A</v>
      </c>
      <c r="F102" s="40">
        <f t="shared" si="38"/>
        <v>0</v>
      </c>
      <c r="G102" s="40">
        <f t="shared" si="38"/>
        <v>0</v>
      </c>
      <c r="H102" s="40">
        <f t="shared" si="38"/>
        <v>0</v>
      </c>
      <c r="I102" s="40">
        <f t="shared" si="38"/>
        <v>0</v>
      </c>
      <c r="J102" s="40">
        <f t="shared" si="38"/>
        <v>0</v>
      </c>
      <c r="K102" s="40">
        <f t="shared" si="38"/>
        <v>0</v>
      </c>
      <c r="L102" s="44" t="e">
        <f t="shared" si="26"/>
        <v>#N/A</v>
      </c>
      <c r="M102" s="41" t="e">
        <f t="shared" si="27"/>
        <v>#N/A</v>
      </c>
      <c r="N102" s="41" t="e">
        <f t="shared" si="28"/>
        <v>#N/A</v>
      </c>
      <c r="O102" s="41" t="e">
        <f t="shared" si="29"/>
        <v>#N/A</v>
      </c>
      <c r="P102" s="41" t="e">
        <f t="shared" si="30"/>
        <v>#N/A</v>
      </c>
      <c r="Q102" s="41" t="e">
        <f t="shared" si="31"/>
        <v>#N/A</v>
      </c>
      <c r="R102" s="41" t="e">
        <f t="shared" si="32"/>
        <v>#N/A</v>
      </c>
      <c r="S102" s="44" t="e">
        <f t="shared" si="37"/>
        <v>#N/A</v>
      </c>
      <c r="T102" s="41">
        <f>IF(ISBLANK(T86),AA102/INDEX(Constants!$B$2:$B$8, MATCH(T$2, Constants!$A$2:$A$8, 0)),T86)</f>
        <v>0</v>
      </c>
      <c r="U102" s="41" t="e">
        <f>IF(ISBLANK(U86),AB102/INDEX(Constants!$B$2:$B$8, MATCH(U$2, Constants!$A$2:$A$8, 0)),U86)</f>
        <v>#N/A</v>
      </c>
      <c r="V102" s="41">
        <f>IF(ISBLANK(V86),AC102/INDEX(Constants!$B$2:$B$8, MATCH(V$2, Constants!$A$2:$A$8, 0)),V86)</f>
        <v>0</v>
      </c>
      <c r="W102" s="41">
        <f>IF(ISBLANK(W86),AD102/INDEX(Constants!$B$2:$B$8, MATCH(W$2, Constants!$A$2:$A$8, 0)),W86)</f>
        <v>0</v>
      </c>
      <c r="X102" s="41">
        <f>IF(ISBLANK(X86),AE102/INDEX(Constants!$B$2:$B$8, MATCH(X$2, Constants!$A$2:$A$8, 0)),X86)</f>
        <v>0</v>
      </c>
      <c r="Y102" s="41">
        <f>IF(ISBLANK(Y86),AF102/INDEX(Constants!$B$2:$B$8, MATCH(Y$2, Constants!$A$2:$A$8, 0)),Y86)</f>
        <v>0</v>
      </c>
      <c r="Z102" s="39" t="e">
        <f t="shared" si="33"/>
        <v>#N/A</v>
      </c>
      <c r="AA102" s="150">
        <f t="shared" si="34"/>
        <v>0</v>
      </c>
      <c r="AB102" s="150" t="e">
        <f>IF(ISBLANK($AB86), INDEX('Cities &amp; Towns'!$G$4:$G$259, MATCH($A86, 'Cities &amp; Towns'!$A$4:$A$259, 0)), $AB86)</f>
        <v>#N/A</v>
      </c>
      <c r="AC102" s="150">
        <f t="shared" si="39"/>
        <v>0</v>
      </c>
      <c r="AD102" s="150">
        <f t="shared" si="39"/>
        <v>0</v>
      </c>
      <c r="AE102" s="150">
        <f t="shared" si="39"/>
        <v>0</v>
      </c>
      <c r="AF102" s="150">
        <f t="shared" si="39"/>
        <v>0</v>
      </c>
      <c r="AG102" s="43"/>
      <c r="AH102" s="42"/>
      <c r="AI102" s="41" t="e">
        <f>INDEX('Cities &amp; Towns'!$Y$4:$Y$259, MATCH($A102, 'Cities &amp; Towns'!$A$4:$A$259, 0))</f>
        <v>#N/A</v>
      </c>
      <c r="AJ102" s="43"/>
      <c r="AK102" s="42"/>
      <c r="AL102" s="66" t="e">
        <f t="shared" si="4"/>
        <v>#N/A</v>
      </c>
    </row>
    <row r="103" spans="1:38" outlineLevel="1" x14ac:dyDescent="0.25">
      <c r="B103" s="1" t="e">
        <f>IF(ISBLANK($B87), INDEX('Cities &amp; Towns'!$E$4:$E$259, MATCH($A103, 'Cities &amp; Towns'!$A$4:$A$259, 0)), $B87)</f>
        <v>#N/A</v>
      </c>
      <c r="C103" s="1" t="e">
        <f>IF(ISBLANK($C87), INDEX('Cities &amp; Towns'!$Q$4:$Q$259, MATCH($A103, 'Cities &amp; Towns'!$A$4:$A$259, 0)), $C87)</f>
        <v>#N/A</v>
      </c>
      <c r="D103" s="1" t="e">
        <f>IF(ISBLANK($D87), INDEX('Cities &amp; Towns'!$Z$4:$Z$259, MATCH($A103, 'Cities &amp; Towns'!$A$4:$A$259, 0)), $D87)</f>
        <v>#N/A</v>
      </c>
      <c r="E103" s="178" t="e" cm="1">
        <f t="array" ref="E103">IF(ISBLANK(E87), MAX(0, ($E$3-SUM($E$5:$E$56))*(IF($B$3=0, 0, $B$3*$B103/SUM(IF(ISBLANK(E$5:E$56), B$58:B$109, 0))) + IF($C$3=0, 0, $C$3*$C103/SUM(IF(ISBLANK(E$5:E$56), C$58:C$109, 0))) + IF($D$3=0, 0, $D$3*$D103/SUM(IF(ISBLANK(E$5:E$56), D$58:D$109, 0))) + IF(1-SUM($B$3:$D$3)&lt;=0, 0, ((1-SUM($B$3:$D$3))*$Z103/SUM(IF(ISBLANK(E$5:E$56), Z$58:Z$109, 0)))))), E87)</f>
        <v>#N/A</v>
      </c>
      <c r="F103" s="14">
        <f t="shared" si="38"/>
        <v>0</v>
      </c>
      <c r="G103" s="14">
        <f t="shared" si="38"/>
        <v>0</v>
      </c>
      <c r="H103" s="14">
        <f t="shared" si="38"/>
        <v>0</v>
      </c>
      <c r="I103" s="14">
        <f t="shared" si="38"/>
        <v>0</v>
      </c>
      <c r="J103" s="14">
        <f t="shared" si="38"/>
        <v>0</v>
      </c>
      <c r="K103" s="14">
        <f t="shared" si="38"/>
        <v>0</v>
      </c>
      <c r="L103" s="4" t="e">
        <f t="shared" si="26"/>
        <v>#N/A</v>
      </c>
      <c r="M103" s="3" t="e">
        <f t="shared" si="27"/>
        <v>#N/A</v>
      </c>
      <c r="N103" s="3" t="e">
        <f t="shared" si="28"/>
        <v>#N/A</v>
      </c>
      <c r="O103" s="3" t="e">
        <f t="shared" si="29"/>
        <v>#N/A</v>
      </c>
      <c r="P103" s="3" t="e">
        <f t="shared" si="30"/>
        <v>#N/A</v>
      </c>
      <c r="Q103" s="3" t="e">
        <f t="shared" si="31"/>
        <v>#N/A</v>
      </c>
      <c r="R103" s="3" t="e">
        <f t="shared" si="32"/>
        <v>#N/A</v>
      </c>
      <c r="S103" s="4" t="e">
        <f t="shared" si="37"/>
        <v>#N/A</v>
      </c>
      <c r="T103" s="3">
        <f>IF(ISBLANK(T87),AA103/INDEX(Constants!$B$2:$B$8, MATCH(T$2, Constants!$A$2:$A$8, 0)),T87)</f>
        <v>0</v>
      </c>
      <c r="U103" s="3" t="e">
        <f>IF(ISBLANK(U87),AB103/INDEX(Constants!$B$2:$B$8, MATCH(U$2, Constants!$A$2:$A$8, 0)),U87)</f>
        <v>#N/A</v>
      </c>
      <c r="V103" s="3">
        <f>IF(ISBLANK(V87),AC103/INDEX(Constants!$B$2:$B$8, MATCH(V$2, Constants!$A$2:$A$8, 0)),V87)</f>
        <v>0</v>
      </c>
      <c r="W103" s="3">
        <f>IF(ISBLANK(W87),AD103/INDEX(Constants!$B$2:$B$8, MATCH(W$2, Constants!$A$2:$A$8, 0)),W87)</f>
        <v>0</v>
      </c>
      <c r="X103" s="3">
        <f>IF(ISBLANK(X87),AE103/INDEX(Constants!$B$2:$B$8, MATCH(X$2, Constants!$A$2:$A$8, 0)),X87)</f>
        <v>0</v>
      </c>
      <c r="Y103" s="132">
        <f>IF(ISBLANK(Y87),AF103/INDEX(Constants!$B$2:$B$8, MATCH(Y$2, Constants!$A$2:$A$8, 0)),Y87)</f>
        <v>0</v>
      </c>
      <c r="Z103" s="18" t="e">
        <f t="shared" si="33"/>
        <v>#N/A</v>
      </c>
      <c r="AA103" s="1">
        <f t="shared" si="34"/>
        <v>0</v>
      </c>
      <c r="AB103" s="1" t="e">
        <f>IF(ISBLANK($AB87), INDEX('Cities &amp; Towns'!$G$4:$G$259, MATCH($A87, 'Cities &amp; Towns'!$A$4:$A$259, 0)), $AB87)</f>
        <v>#N/A</v>
      </c>
      <c r="AC103" s="1">
        <f t="shared" si="39"/>
        <v>0</v>
      </c>
      <c r="AD103" s="1">
        <f t="shared" si="39"/>
        <v>0</v>
      </c>
      <c r="AE103" s="1">
        <f t="shared" si="39"/>
        <v>0</v>
      </c>
      <c r="AF103" s="1">
        <f t="shared" si="39"/>
        <v>0</v>
      </c>
      <c r="AG103" s="5"/>
      <c r="AI103" s="3" t="e">
        <f>INDEX('Cities &amp; Towns'!$Y$4:$Y$259, MATCH($A103, 'Cities &amp; Towns'!$A$4:$A$259, 0))</f>
        <v>#N/A</v>
      </c>
      <c r="AJ103" s="5"/>
      <c r="AL103" s="11" t="e">
        <f t="shared" si="4"/>
        <v>#N/A</v>
      </c>
    </row>
    <row r="104" spans="1:38" outlineLevel="1" x14ac:dyDescent="0.25">
      <c r="A104" s="37"/>
      <c r="B104" s="38" t="e">
        <f>IF(ISBLANK($B88), INDEX('Cities &amp; Towns'!$E$4:$E$259, MATCH($A104, 'Cities &amp; Towns'!$A$4:$A$259, 0)), $B88)</f>
        <v>#N/A</v>
      </c>
      <c r="C104" s="38" t="e">
        <f>IF(ISBLANK($C88), INDEX('Cities &amp; Towns'!$Q$4:$Q$259, MATCH($A104, 'Cities &amp; Towns'!$A$4:$A$259, 0)), $C88)</f>
        <v>#N/A</v>
      </c>
      <c r="D104" s="38" t="e">
        <f>IF(ISBLANK($D88), INDEX('Cities &amp; Towns'!$Z$4:$Z$259, MATCH($A104, 'Cities &amp; Towns'!$A$4:$A$259, 0)), $D88)</f>
        <v>#N/A</v>
      </c>
      <c r="E104" s="177" t="e" cm="1">
        <f t="array" ref="E104">IF(ISBLANK(E88), MAX(0, ($E$3-SUM($E$5:$E$56))*(IF($B$3=0, 0, $B$3*$B104/SUM(IF(ISBLANK(E$5:E$56), B$58:B$109, 0))) + IF($C$3=0, 0, $C$3*$C104/SUM(IF(ISBLANK(E$5:E$56), C$58:C$109, 0))) + IF($D$3=0, 0, $D$3*$D104/SUM(IF(ISBLANK(E$5:E$56), D$58:D$109, 0))) + IF(1-SUM($B$3:$D$3)&lt;=0, 0, ((1-SUM($B$3:$D$3))*$Z104/SUM(IF(ISBLANK(E$5:E$56), Z$58:Z$109, 0)))))), E88)</f>
        <v>#N/A</v>
      </c>
      <c r="F104" s="40">
        <f t="shared" si="38"/>
        <v>0</v>
      </c>
      <c r="G104" s="40">
        <f t="shared" si="38"/>
        <v>0</v>
      </c>
      <c r="H104" s="40">
        <f t="shared" si="38"/>
        <v>0</v>
      </c>
      <c r="I104" s="40">
        <f t="shared" si="38"/>
        <v>0</v>
      </c>
      <c r="J104" s="40">
        <f t="shared" si="38"/>
        <v>0</v>
      </c>
      <c r="K104" s="40">
        <f t="shared" si="38"/>
        <v>0</v>
      </c>
      <c r="L104" s="44" t="e">
        <f t="shared" si="26"/>
        <v>#N/A</v>
      </c>
      <c r="M104" s="41" t="e">
        <f t="shared" si="27"/>
        <v>#N/A</v>
      </c>
      <c r="N104" s="41" t="e">
        <f t="shared" si="28"/>
        <v>#N/A</v>
      </c>
      <c r="O104" s="41" t="e">
        <f t="shared" si="29"/>
        <v>#N/A</v>
      </c>
      <c r="P104" s="41" t="e">
        <f t="shared" si="30"/>
        <v>#N/A</v>
      </c>
      <c r="Q104" s="41" t="e">
        <f t="shared" si="31"/>
        <v>#N/A</v>
      </c>
      <c r="R104" s="41" t="e">
        <f t="shared" si="32"/>
        <v>#N/A</v>
      </c>
      <c r="S104" s="44" t="e">
        <f t="shared" si="37"/>
        <v>#N/A</v>
      </c>
      <c r="T104" s="41">
        <f>IF(ISBLANK(T88),AA104/INDEX(Constants!$B$2:$B$8, MATCH(T$2, Constants!$A$2:$A$8, 0)),T88)</f>
        <v>0</v>
      </c>
      <c r="U104" s="41" t="e">
        <f>IF(ISBLANK(U88),AB104/INDEX(Constants!$B$2:$B$8, MATCH(U$2, Constants!$A$2:$A$8, 0)),U88)</f>
        <v>#N/A</v>
      </c>
      <c r="V104" s="41">
        <f>IF(ISBLANK(V88),AC104/INDEX(Constants!$B$2:$B$8, MATCH(V$2, Constants!$A$2:$A$8, 0)),V88)</f>
        <v>0</v>
      </c>
      <c r="W104" s="41">
        <f>IF(ISBLANK(W88),AD104/INDEX(Constants!$B$2:$B$8, MATCH(W$2, Constants!$A$2:$A$8, 0)),W88)</f>
        <v>0</v>
      </c>
      <c r="X104" s="41">
        <f>IF(ISBLANK(X88),AE104/INDEX(Constants!$B$2:$B$8, MATCH(X$2, Constants!$A$2:$A$8, 0)),X88)</f>
        <v>0</v>
      </c>
      <c r="Y104" s="41">
        <f>IF(ISBLANK(Y88),AF104/INDEX(Constants!$B$2:$B$8, MATCH(Y$2, Constants!$A$2:$A$8, 0)),Y88)</f>
        <v>0</v>
      </c>
      <c r="Z104" s="39" t="e">
        <f t="shared" si="33"/>
        <v>#N/A</v>
      </c>
      <c r="AA104" s="150">
        <f t="shared" si="34"/>
        <v>0</v>
      </c>
      <c r="AB104" s="150" t="e">
        <f>IF(ISBLANK($AB88), INDEX('Cities &amp; Towns'!$G$4:$G$259, MATCH($A88, 'Cities &amp; Towns'!$A$4:$A$259, 0)), $AB88)</f>
        <v>#N/A</v>
      </c>
      <c r="AC104" s="150">
        <f t="shared" si="39"/>
        <v>0</v>
      </c>
      <c r="AD104" s="150">
        <f t="shared" si="39"/>
        <v>0</v>
      </c>
      <c r="AE104" s="150">
        <f t="shared" si="39"/>
        <v>0</v>
      </c>
      <c r="AF104" s="150">
        <f t="shared" si="39"/>
        <v>0</v>
      </c>
      <c r="AG104" s="43"/>
      <c r="AH104" s="42"/>
      <c r="AI104" s="41" t="e">
        <f>INDEX('Cities &amp; Towns'!$Y$4:$Y$259, MATCH($A104, 'Cities &amp; Towns'!$A$4:$A$259, 0))</f>
        <v>#N/A</v>
      </c>
      <c r="AJ104" s="43"/>
      <c r="AK104" s="42"/>
      <c r="AL104" s="66" t="e">
        <f t="shared" si="4"/>
        <v>#N/A</v>
      </c>
    </row>
    <row r="105" spans="1:38" outlineLevel="1" x14ac:dyDescent="0.25">
      <c r="B105" s="1" t="e">
        <f>IF(ISBLANK($B89), INDEX('Cities &amp; Towns'!$E$4:$E$259, MATCH($A105, 'Cities &amp; Towns'!$A$4:$A$259, 0)), $B89)</f>
        <v>#N/A</v>
      </c>
      <c r="C105" s="1" t="e">
        <f>IF(ISBLANK($C89), INDEX('Cities &amp; Towns'!$Q$4:$Q$259, MATCH($A105, 'Cities &amp; Towns'!$A$4:$A$259, 0)), $C89)</f>
        <v>#N/A</v>
      </c>
      <c r="D105" s="1" t="e">
        <f>IF(ISBLANK($D89), INDEX('Cities &amp; Towns'!$Z$4:$Z$259, MATCH($A105, 'Cities &amp; Towns'!$A$4:$A$259, 0)), $D89)</f>
        <v>#N/A</v>
      </c>
      <c r="E105" s="178" t="e" cm="1">
        <f t="array" ref="E105">IF(ISBLANK(E89), MAX(0, ($E$3-SUM($E$5:$E$56))*(IF($B$3=0, 0, $B$3*$B105/SUM(IF(ISBLANK(E$5:E$56), B$58:B$109, 0))) + IF($C$3=0, 0, $C$3*$C105/SUM(IF(ISBLANK(E$5:E$56), C$58:C$109, 0))) + IF($D$3=0, 0, $D$3*$D105/SUM(IF(ISBLANK(E$5:E$56), D$58:D$109, 0))) + IF(1-SUM($B$3:$D$3)&lt;=0, 0, ((1-SUM($B$3:$D$3))*$Z105/SUM(IF(ISBLANK(E$5:E$56), Z$58:Z$109, 0)))))), E89)</f>
        <v>#N/A</v>
      </c>
      <c r="F105" s="14">
        <f t="shared" si="38"/>
        <v>0</v>
      </c>
      <c r="G105" s="14">
        <f t="shared" si="38"/>
        <v>0</v>
      </c>
      <c r="H105" s="14">
        <f t="shared" si="38"/>
        <v>0</v>
      </c>
      <c r="I105" s="14">
        <f t="shared" si="38"/>
        <v>0</v>
      </c>
      <c r="J105" s="14">
        <f t="shared" si="38"/>
        <v>0</v>
      </c>
      <c r="K105" s="14">
        <f t="shared" si="38"/>
        <v>0</v>
      </c>
      <c r="L105" s="4" t="e">
        <f t="shared" si="26"/>
        <v>#N/A</v>
      </c>
      <c r="M105" s="3" t="e">
        <f t="shared" si="27"/>
        <v>#N/A</v>
      </c>
      <c r="N105" s="3" t="e">
        <f t="shared" si="28"/>
        <v>#N/A</v>
      </c>
      <c r="O105" s="3" t="e">
        <f t="shared" si="29"/>
        <v>#N/A</v>
      </c>
      <c r="P105" s="3" t="e">
        <f t="shared" si="30"/>
        <v>#N/A</v>
      </c>
      <c r="Q105" s="3" t="e">
        <f t="shared" si="31"/>
        <v>#N/A</v>
      </c>
      <c r="R105" s="3" t="e">
        <f t="shared" si="32"/>
        <v>#N/A</v>
      </c>
      <c r="S105" s="4" t="e">
        <f t="shared" si="37"/>
        <v>#N/A</v>
      </c>
      <c r="T105" s="3">
        <f>IF(ISBLANK(T89),AA105/INDEX(Constants!$B$2:$B$8, MATCH(T$2, Constants!$A$2:$A$8, 0)),T89)</f>
        <v>0</v>
      </c>
      <c r="U105" s="3" t="e">
        <f>IF(ISBLANK(U89),AB105/INDEX(Constants!$B$2:$B$8, MATCH(U$2, Constants!$A$2:$A$8, 0)),U89)</f>
        <v>#N/A</v>
      </c>
      <c r="V105" s="3">
        <f>IF(ISBLANK(V89),AC105/INDEX(Constants!$B$2:$B$8, MATCH(V$2, Constants!$A$2:$A$8, 0)),V89)</f>
        <v>0</v>
      </c>
      <c r="W105" s="3">
        <f>IF(ISBLANK(W89),AD105/INDEX(Constants!$B$2:$B$8, MATCH(W$2, Constants!$A$2:$A$8, 0)),W89)</f>
        <v>0</v>
      </c>
      <c r="X105" s="3">
        <f>IF(ISBLANK(X89),AE105/INDEX(Constants!$B$2:$B$8, MATCH(X$2, Constants!$A$2:$A$8, 0)),X89)</f>
        <v>0</v>
      </c>
      <c r="Y105" s="132">
        <f>IF(ISBLANK(Y89),AF105/INDEX(Constants!$B$2:$B$8, MATCH(Y$2, Constants!$A$2:$A$8, 0)),Y89)</f>
        <v>0</v>
      </c>
      <c r="Z105" s="18" t="e">
        <f t="shared" si="33"/>
        <v>#N/A</v>
      </c>
      <c r="AA105" s="1">
        <f t="shared" si="34"/>
        <v>0</v>
      </c>
      <c r="AB105" s="1" t="e">
        <f>IF(ISBLANK($AB89), INDEX('Cities &amp; Towns'!$G$4:$G$259, MATCH($A89, 'Cities &amp; Towns'!$A$4:$A$259, 0)), $AB89)</f>
        <v>#N/A</v>
      </c>
      <c r="AC105" s="1">
        <f t="shared" si="39"/>
        <v>0</v>
      </c>
      <c r="AD105" s="1">
        <f t="shared" si="39"/>
        <v>0</v>
      </c>
      <c r="AE105" s="1">
        <f t="shared" si="39"/>
        <v>0</v>
      </c>
      <c r="AF105" s="1">
        <f t="shared" si="39"/>
        <v>0</v>
      </c>
      <c r="AG105" s="5"/>
      <c r="AI105" s="3" t="e">
        <f>INDEX('Cities &amp; Towns'!$Y$4:$Y$259, MATCH($A105, 'Cities &amp; Towns'!$A$4:$A$259, 0))</f>
        <v>#N/A</v>
      </c>
      <c r="AJ105" s="5"/>
      <c r="AL105" s="11" t="e">
        <f t="shared" si="4"/>
        <v>#N/A</v>
      </c>
    </row>
    <row r="106" spans="1:38" outlineLevel="1" x14ac:dyDescent="0.25">
      <c r="A106" s="37"/>
      <c r="B106" s="38" t="e">
        <f>IF(ISBLANK($B90), INDEX('Cities &amp; Towns'!$E$4:$E$259, MATCH($A106, 'Cities &amp; Towns'!$A$4:$A$259, 0)), $B90)</f>
        <v>#N/A</v>
      </c>
      <c r="C106" s="38" t="e">
        <f>IF(ISBLANK($C90), INDEX('Cities &amp; Towns'!$Q$4:$Q$259, MATCH($A106, 'Cities &amp; Towns'!$A$4:$A$259, 0)), $C90)</f>
        <v>#N/A</v>
      </c>
      <c r="D106" s="38" t="e">
        <f>IF(ISBLANK($D90), INDEX('Cities &amp; Towns'!$Z$4:$Z$259, MATCH($A106, 'Cities &amp; Towns'!$A$4:$A$259, 0)), $D90)</f>
        <v>#N/A</v>
      </c>
      <c r="E106" s="177" t="e" cm="1">
        <f t="array" ref="E106">IF(ISBLANK(E90), MAX(0, ($E$3-SUM($E$5:$E$56))*(IF($B$3=0, 0, $B$3*$B106/SUM(IF(ISBLANK(E$5:E$56), B$58:B$109, 0))) + IF($C$3=0, 0, $C$3*$C106/SUM(IF(ISBLANK(E$5:E$56), C$58:C$109, 0))) + IF($D$3=0, 0, $D$3*$D106/SUM(IF(ISBLANK(E$5:E$56), D$58:D$109, 0))) + IF(1-SUM($B$3:$D$3)&lt;=0, 0, ((1-SUM($B$3:$D$3))*$Z106/SUM(IF(ISBLANK(E$5:E$56), Z$58:Z$109, 0)))))), E90)</f>
        <v>#N/A</v>
      </c>
      <c r="F106" s="40">
        <f t="shared" ref="F106:K115" si="40">IF(ISBLANK(F90),F$3,F90)</f>
        <v>0</v>
      </c>
      <c r="G106" s="40">
        <f t="shared" si="40"/>
        <v>0</v>
      </c>
      <c r="H106" s="40">
        <f t="shared" si="40"/>
        <v>0</v>
      </c>
      <c r="I106" s="40">
        <f t="shared" si="40"/>
        <v>0</v>
      </c>
      <c r="J106" s="40">
        <f t="shared" si="40"/>
        <v>0</v>
      </c>
      <c r="K106" s="40">
        <f t="shared" si="40"/>
        <v>0</v>
      </c>
      <c r="L106" s="44" t="e">
        <f t="shared" si="26"/>
        <v>#N/A</v>
      </c>
      <c r="M106" s="41" t="e">
        <f t="shared" si="27"/>
        <v>#N/A</v>
      </c>
      <c r="N106" s="41" t="e">
        <f t="shared" si="28"/>
        <v>#N/A</v>
      </c>
      <c r="O106" s="41" t="e">
        <f t="shared" si="29"/>
        <v>#N/A</v>
      </c>
      <c r="P106" s="41" t="e">
        <f t="shared" si="30"/>
        <v>#N/A</v>
      </c>
      <c r="Q106" s="41" t="e">
        <f t="shared" si="31"/>
        <v>#N/A</v>
      </c>
      <c r="R106" s="41" t="e">
        <f t="shared" si="32"/>
        <v>#N/A</v>
      </c>
      <c r="S106" s="44" t="e">
        <f t="shared" si="37"/>
        <v>#N/A</v>
      </c>
      <c r="T106" s="41">
        <f>IF(ISBLANK(T90),AA106/INDEX(Constants!$B$2:$B$8, MATCH(T$2, Constants!$A$2:$A$8, 0)),T90)</f>
        <v>0</v>
      </c>
      <c r="U106" s="41" t="e">
        <f>IF(ISBLANK(U90),AB106/INDEX(Constants!$B$2:$B$8, MATCH(U$2, Constants!$A$2:$A$8, 0)),U90)</f>
        <v>#N/A</v>
      </c>
      <c r="V106" s="41">
        <f>IF(ISBLANK(V90),AC106/INDEX(Constants!$B$2:$B$8, MATCH(V$2, Constants!$A$2:$A$8, 0)),V90)</f>
        <v>0</v>
      </c>
      <c r="W106" s="41">
        <f>IF(ISBLANK(W90),AD106/INDEX(Constants!$B$2:$B$8, MATCH(W$2, Constants!$A$2:$A$8, 0)),W90)</f>
        <v>0</v>
      </c>
      <c r="X106" s="41">
        <f>IF(ISBLANK(X90),AE106/INDEX(Constants!$B$2:$B$8, MATCH(X$2, Constants!$A$2:$A$8, 0)),X90)</f>
        <v>0</v>
      </c>
      <c r="Y106" s="41">
        <f>IF(ISBLANK(Y90),AF106/INDEX(Constants!$B$2:$B$8, MATCH(Y$2, Constants!$A$2:$A$8, 0)),Y90)</f>
        <v>0</v>
      </c>
      <c r="Z106" s="39" t="e">
        <f t="shared" si="33"/>
        <v>#N/A</v>
      </c>
      <c r="AA106" s="150">
        <f t="shared" si="34"/>
        <v>0</v>
      </c>
      <c r="AB106" s="150" t="e">
        <f>IF(ISBLANK($AB90), INDEX('Cities &amp; Towns'!$G$4:$G$259, MATCH($A90, 'Cities &amp; Towns'!$A$4:$A$259, 0)), $AB90)</f>
        <v>#N/A</v>
      </c>
      <c r="AC106" s="150">
        <f t="shared" si="39"/>
        <v>0</v>
      </c>
      <c r="AD106" s="150">
        <f t="shared" si="39"/>
        <v>0</v>
      </c>
      <c r="AE106" s="150">
        <f t="shared" si="39"/>
        <v>0</v>
      </c>
      <c r="AF106" s="150">
        <f t="shared" si="39"/>
        <v>0</v>
      </c>
      <c r="AG106" s="43"/>
      <c r="AH106" s="42"/>
      <c r="AI106" s="41" t="e">
        <f>INDEX('Cities &amp; Towns'!$Y$4:$Y$259, MATCH($A106, 'Cities &amp; Towns'!$A$4:$A$259, 0))</f>
        <v>#N/A</v>
      </c>
      <c r="AJ106" s="43"/>
      <c r="AK106" s="42"/>
      <c r="AL106" s="66" t="e">
        <f t="shared" si="4"/>
        <v>#N/A</v>
      </c>
    </row>
    <row r="107" spans="1:38" outlineLevel="1" x14ac:dyDescent="0.25">
      <c r="B107" s="1" t="e">
        <f>IF(ISBLANK($B91), INDEX('Cities &amp; Towns'!$E$4:$E$259, MATCH($A107, 'Cities &amp; Towns'!$A$4:$A$259, 0)), $B91)</f>
        <v>#N/A</v>
      </c>
      <c r="C107" s="1" t="e">
        <f>IF(ISBLANK($C91), INDEX('Cities &amp; Towns'!$Q$4:$Q$259, MATCH($A107, 'Cities &amp; Towns'!$A$4:$A$259, 0)), $C91)</f>
        <v>#N/A</v>
      </c>
      <c r="D107" s="1" t="e">
        <f>IF(ISBLANK($D91), INDEX('Cities &amp; Towns'!$Z$4:$Z$259, MATCH($A107, 'Cities &amp; Towns'!$A$4:$A$259, 0)), $D91)</f>
        <v>#N/A</v>
      </c>
      <c r="E107" s="178" t="e" cm="1">
        <f t="array" ref="E107">IF(ISBLANK(E91), MAX(0, ($E$3-SUM($E$5:$E$56))*(IF($B$3=0, 0, $B$3*$B107/SUM(IF(ISBLANK(E$5:E$56), B$58:B$109, 0))) + IF($C$3=0, 0, $C$3*$C107/SUM(IF(ISBLANK(E$5:E$56), C$58:C$109, 0))) + IF($D$3=0, 0, $D$3*$D107/SUM(IF(ISBLANK(E$5:E$56), D$58:D$109, 0))) + IF(1-SUM($B$3:$D$3)&lt;=0, 0, ((1-SUM($B$3:$D$3))*$Z107/SUM(IF(ISBLANK(E$5:E$56), Z$58:Z$109, 0)))))), E91)</f>
        <v>#N/A</v>
      </c>
      <c r="F107" s="47">
        <f t="shared" si="40"/>
        <v>0</v>
      </c>
      <c r="G107" s="47">
        <f t="shared" si="40"/>
        <v>0</v>
      </c>
      <c r="H107" s="47">
        <f t="shared" si="40"/>
        <v>0</v>
      </c>
      <c r="I107" s="47">
        <f t="shared" si="40"/>
        <v>0</v>
      </c>
      <c r="J107" s="47">
        <f t="shared" si="40"/>
        <v>0</v>
      </c>
      <c r="K107" s="47">
        <f t="shared" si="40"/>
        <v>0</v>
      </c>
      <c r="L107" s="4" t="e">
        <f t="shared" si="26"/>
        <v>#N/A</v>
      </c>
      <c r="M107" s="3" t="e">
        <f t="shared" si="27"/>
        <v>#N/A</v>
      </c>
      <c r="N107" s="3" t="e">
        <f t="shared" si="28"/>
        <v>#N/A</v>
      </c>
      <c r="O107" s="3" t="e">
        <f t="shared" si="29"/>
        <v>#N/A</v>
      </c>
      <c r="P107" s="3" t="e">
        <f t="shared" si="30"/>
        <v>#N/A</v>
      </c>
      <c r="Q107" s="3" t="e">
        <f t="shared" si="31"/>
        <v>#N/A</v>
      </c>
      <c r="R107" s="3" t="e">
        <f t="shared" si="32"/>
        <v>#N/A</v>
      </c>
      <c r="S107" s="4" t="e">
        <f t="shared" si="37"/>
        <v>#N/A</v>
      </c>
      <c r="T107" s="3">
        <f>IF(ISBLANK(T91),AA107/INDEX(Constants!$B$2:$B$8, MATCH(T$2, Constants!$A$2:$A$8, 0)),T91)</f>
        <v>0</v>
      </c>
      <c r="U107" s="3" t="e">
        <f>IF(ISBLANK(U91),AB107/INDEX(Constants!$B$2:$B$8, MATCH(U$2, Constants!$A$2:$A$8, 0)),U91)</f>
        <v>#N/A</v>
      </c>
      <c r="V107" s="3">
        <f>IF(ISBLANK(V91),AC107/INDEX(Constants!$B$2:$B$8, MATCH(V$2, Constants!$A$2:$A$8, 0)),V91)</f>
        <v>0</v>
      </c>
      <c r="W107" s="3">
        <f>IF(ISBLANK(W91),AD107/INDEX(Constants!$B$2:$B$8, MATCH(W$2, Constants!$A$2:$A$8, 0)),W91)</f>
        <v>0</v>
      </c>
      <c r="X107" s="3">
        <f>IF(ISBLANK(X91),AE107/INDEX(Constants!$B$2:$B$8, MATCH(X$2, Constants!$A$2:$A$8, 0)),X91)</f>
        <v>0</v>
      </c>
      <c r="Y107" s="132">
        <f>IF(ISBLANK(Y91),AF107/INDEX(Constants!$B$2:$B$8, MATCH(Y$2, Constants!$A$2:$A$8, 0)),Y91)</f>
        <v>0</v>
      </c>
      <c r="Z107" s="18" t="e">
        <f t="shared" si="33"/>
        <v>#N/A</v>
      </c>
      <c r="AA107" s="1">
        <f t="shared" si="34"/>
        <v>0</v>
      </c>
      <c r="AB107" s="1" t="e">
        <f>IF(ISBLANK($AB91), INDEX('Cities &amp; Towns'!$G$4:$G$259, MATCH($A91, 'Cities &amp; Towns'!$A$4:$A$259, 0)), $AB91)</f>
        <v>#N/A</v>
      </c>
      <c r="AC107" s="1">
        <f t="shared" si="39"/>
        <v>0</v>
      </c>
      <c r="AD107" s="1">
        <f t="shared" si="39"/>
        <v>0</v>
      </c>
      <c r="AE107" s="1">
        <f t="shared" si="39"/>
        <v>0</v>
      </c>
      <c r="AF107" s="1">
        <f t="shared" si="39"/>
        <v>0</v>
      </c>
      <c r="AG107" s="5"/>
      <c r="AI107" s="3" t="e">
        <f>INDEX('Cities &amp; Towns'!$Y$4:$Y$259, MATCH($A107, 'Cities &amp; Towns'!$A$4:$A$259, 0))</f>
        <v>#N/A</v>
      </c>
      <c r="AJ107" s="5"/>
      <c r="AL107" s="11" t="e">
        <f t="shared" si="4"/>
        <v>#N/A</v>
      </c>
    </row>
    <row r="108" spans="1:38" outlineLevel="1" x14ac:dyDescent="0.25">
      <c r="A108" s="37"/>
      <c r="B108" s="38" t="e">
        <f>IF(ISBLANK($B92), INDEX('Cities &amp; Towns'!$E$4:$E$259, MATCH($A108, 'Cities &amp; Towns'!$A$4:$A$259, 0)), $B92)</f>
        <v>#N/A</v>
      </c>
      <c r="C108" s="38" t="e">
        <f>IF(ISBLANK($C92), INDEX('Cities &amp; Towns'!$Q$4:$Q$259, MATCH($A108, 'Cities &amp; Towns'!$A$4:$A$259, 0)), $C92)</f>
        <v>#N/A</v>
      </c>
      <c r="D108" s="38" t="e">
        <f>IF(ISBLANK($D92), INDEX('Cities &amp; Towns'!$Z$4:$Z$259, MATCH($A108, 'Cities &amp; Towns'!$A$4:$A$259, 0)), $D92)</f>
        <v>#N/A</v>
      </c>
      <c r="E108" s="177" t="e" cm="1">
        <f t="array" ref="E108">IF(ISBLANK(E92), MAX(0, ($E$3-SUM($E$5:$E$56))*(IF($B$3=0, 0, $B$3*$B108/SUM(IF(ISBLANK(E$5:E$56), B$58:B$109, 0))) + IF($C$3=0, 0, $C$3*$C108/SUM(IF(ISBLANK(E$5:E$56), C$58:C$109, 0))) + IF($D$3=0, 0, $D$3*$D108/SUM(IF(ISBLANK(E$5:E$56), D$58:D$109, 0))) + IF(1-SUM($B$3:$D$3)&lt;=0, 0, ((1-SUM($B$3:$D$3))*$Z108/SUM(IF(ISBLANK(E$5:E$56), Z$58:Z$109, 0)))))), E92)</f>
        <v>#N/A</v>
      </c>
      <c r="F108" s="40">
        <f t="shared" si="40"/>
        <v>0</v>
      </c>
      <c r="G108" s="40">
        <f t="shared" si="40"/>
        <v>0</v>
      </c>
      <c r="H108" s="40">
        <f t="shared" si="40"/>
        <v>0</v>
      </c>
      <c r="I108" s="40">
        <f t="shared" si="40"/>
        <v>0</v>
      </c>
      <c r="J108" s="40">
        <f t="shared" si="40"/>
        <v>0</v>
      </c>
      <c r="K108" s="40">
        <f t="shared" si="40"/>
        <v>0</v>
      </c>
      <c r="L108" s="44" t="e">
        <f t="shared" si="26"/>
        <v>#N/A</v>
      </c>
      <c r="M108" s="41" t="e">
        <f t="shared" si="27"/>
        <v>#N/A</v>
      </c>
      <c r="N108" s="41" t="e">
        <f t="shared" si="28"/>
        <v>#N/A</v>
      </c>
      <c r="O108" s="41" t="e">
        <f t="shared" si="29"/>
        <v>#N/A</v>
      </c>
      <c r="P108" s="41" t="e">
        <f t="shared" si="30"/>
        <v>#N/A</v>
      </c>
      <c r="Q108" s="41" t="e">
        <f t="shared" si="31"/>
        <v>#N/A</v>
      </c>
      <c r="R108" s="41" t="e">
        <f t="shared" si="32"/>
        <v>#N/A</v>
      </c>
      <c r="S108" s="44" t="e">
        <f t="shared" ref="S108:S109" si="41">SUM(T108:Y108)</f>
        <v>#N/A</v>
      </c>
      <c r="T108" s="41">
        <f>IF(ISBLANK(T92),AA108/INDEX(Constants!$B$2:$B$8, MATCH(T$2, Constants!$A$2:$A$8, 0)),T92)</f>
        <v>0</v>
      </c>
      <c r="U108" s="41" t="e">
        <f>IF(ISBLANK(U92),AB108/INDEX(Constants!$B$2:$B$8, MATCH(U$2, Constants!$A$2:$A$8, 0)),U92)</f>
        <v>#N/A</v>
      </c>
      <c r="V108" s="41">
        <f>IF(ISBLANK(V92),AC108/INDEX(Constants!$B$2:$B$8, MATCH(V$2, Constants!$A$2:$A$8, 0)),V92)</f>
        <v>0</v>
      </c>
      <c r="W108" s="41">
        <f>IF(ISBLANK(W92),AD108/INDEX(Constants!$B$2:$B$8, MATCH(W$2, Constants!$A$2:$A$8, 0)),W92)</f>
        <v>0</v>
      </c>
      <c r="X108" s="41">
        <f>IF(ISBLANK(X92),AE108/INDEX(Constants!$B$2:$B$8, MATCH(X$2, Constants!$A$2:$A$8, 0)),X92)</f>
        <v>0</v>
      </c>
      <c r="Y108" s="41">
        <f>IF(ISBLANK(Y92),AF108/INDEX(Constants!$B$2:$B$8, MATCH(Y$2, Constants!$A$2:$A$8, 0)),Y92)</f>
        <v>0</v>
      </c>
      <c r="Z108" s="39" t="e">
        <f t="shared" si="33"/>
        <v>#N/A</v>
      </c>
      <c r="AA108" s="150">
        <f t="shared" si="34"/>
        <v>0</v>
      </c>
      <c r="AB108" s="150" t="e">
        <f>IF(ISBLANK($AB92), INDEX('Cities &amp; Towns'!$G$4:$G$259, MATCH($A92, 'Cities &amp; Towns'!$A$4:$A$259, 0)), $AB92)</f>
        <v>#N/A</v>
      </c>
      <c r="AC108" s="150">
        <f t="shared" si="39"/>
        <v>0</v>
      </c>
      <c r="AD108" s="150">
        <f t="shared" si="39"/>
        <v>0</v>
      </c>
      <c r="AE108" s="150">
        <f t="shared" si="39"/>
        <v>0</v>
      </c>
      <c r="AF108" s="150">
        <f t="shared" si="39"/>
        <v>0</v>
      </c>
      <c r="AG108" s="43"/>
      <c r="AH108" s="42"/>
      <c r="AI108" s="41" t="e">
        <f>INDEX('Cities &amp; Towns'!$Y$4:$Y$259, MATCH($A108, 'Cities &amp; Towns'!$A$4:$A$259, 0))</f>
        <v>#N/A</v>
      </c>
      <c r="AJ108" s="43"/>
      <c r="AK108" s="42"/>
      <c r="AL108" s="66" t="e">
        <f t="shared" si="4"/>
        <v>#N/A</v>
      </c>
    </row>
    <row r="109" spans="1:38" outlineLevel="1" x14ac:dyDescent="0.25">
      <c r="B109" s="1" t="e">
        <f>IF(ISBLANK($B93), INDEX('Cities &amp; Towns'!$E$4:$E$259, MATCH($A109, 'Cities &amp; Towns'!$A$4:$A$259, 0)), $B93)</f>
        <v>#N/A</v>
      </c>
      <c r="C109" s="1" t="e">
        <f>IF(ISBLANK($C93), INDEX('Cities &amp; Towns'!$Q$4:$Q$259, MATCH($A109, 'Cities &amp; Towns'!$A$4:$A$259, 0)), $C93)</f>
        <v>#N/A</v>
      </c>
      <c r="D109" s="1" t="e">
        <f>IF(ISBLANK($D93), INDEX('Cities &amp; Towns'!$Z$4:$Z$259, MATCH($A109, 'Cities &amp; Towns'!$A$4:$A$259, 0)), $D93)</f>
        <v>#N/A</v>
      </c>
      <c r="E109" s="178" t="e" cm="1">
        <f t="array" ref="E109">IF(ISBLANK(E93), MAX(0, ($E$3-SUM($E$5:$E$56))*(IF($B$3=0, 0, $B$3*$B109/SUM(IF(ISBLANK(E$5:E$56), B$58:B$109, 0))) + IF($C$3=0, 0, $C$3*$C109/SUM(IF(ISBLANK(E$5:E$56), C$58:C$109, 0))) + IF($D$3=0, 0, $D$3*$D109/SUM(IF(ISBLANK(E$5:E$56), D$58:D$109, 0))) + IF(1-SUM($B$3:$D$3)&lt;=0, 0, ((1-SUM($B$3:$D$3))*$Z109/SUM(IF(ISBLANK(E$5:E$56), Z$58:Z$109, 0)))))), E93)</f>
        <v>#N/A</v>
      </c>
      <c r="F109" s="47">
        <f t="shared" si="40"/>
        <v>0</v>
      </c>
      <c r="G109" s="47">
        <f t="shared" si="40"/>
        <v>0</v>
      </c>
      <c r="H109" s="47">
        <f t="shared" si="40"/>
        <v>0</v>
      </c>
      <c r="I109" s="47">
        <f t="shared" si="40"/>
        <v>0</v>
      </c>
      <c r="J109" s="47">
        <f t="shared" si="40"/>
        <v>0</v>
      </c>
      <c r="K109" s="47">
        <f t="shared" si="40"/>
        <v>0</v>
      </c>
      <c r="L109" s="4" t="e">
        <f t="shared" si="26"/>
        <v>#N/A</v>
      </c>
      <c r="M109" s="3" t="e">
        <f t="shared" si="27"/>
        <v>#N/A</v>
      </c>
      <c r="N109" s="3" t="e">
        <f t="shared" si="28"/>
        <v>#N/A</v>
      </c>
      <c r="O109" s="3" t="e">
        <f t="shared" si="29"/>
        <v>#N/A</v>
      </c>
      <c r="P109" s="3" t="e">
        <f t="shared" si="30"/>
        <v>#N/A</v>
      </c>
      <c r="Q109" s="3" t="e">
        <f t="shared" si="31"/>
        <v>#N/A</v>
      </c>
      <c r="R109" s="3" t="e">
        <f t="shared" si="32"/>
        <v>#N/A</v>
      </c>
      <c r="S109" s="4" t="e">
        <f t="shared" si="41"/>
        <v>#N/A</v>
      </c>
      <c r="T109" s="3">
        <f>IF(ISBLANK(T93),AA109/INDEX(Constants!$B$2:$B$8, MATCH(T$2, Constants!$A$2:$A$8, 0)),T93)</f>
        <v>0</v>
      </c>
      <c r="U109" s="3" t="e">
        <f>IF(ISBLANK(U93),AB109/INDEX(Constants!$B$2:$B$8, MATCH(U$2, Constants!$A$2:$A$8, 0)),U93)</f>
        <v>#N/A</v>
      </c>
      <c r="V109" s="3">
        <f>IF(ISBLANK(V93),AC109/INDEX(Constants!$B$2:$B$8, MATCH(V$2, Constants!$A$2:$A$8, 0)),V93)</f>
        <v>0</v>
      </c>
      <c r="W109" s="3">
        <f>IF(ISBLANK(W93),AD109/INDEX(Constants!$B$2:$B$8, MATCH(W$2, Constants!$A$2:$A$8, 0)),W93)</f>
        <v>0</v>
      </c>
      <c r="X109" s="3">
        <f>IF(ISBLANK(X93),AE109/INDEX(Constants!$B$2:$B$8, MATCH(X$2, Constants!$A$2:$A$8, 0)),X93)</f>
        <v>0</v>
      </c>
      <c r="Y109" s="132">
        <f>IF(ISBLANK(Y93),AF109/INDEX(Constants!$B$2:$B$8, MATCH(Y$2, Constants!$A$2:$A$8, 0)),Y93)</f>
        <v>0</v>
      </c>
      <c r="Z109" s="18" t="e">
        <f t="shared" si="33"/>
        <v>#N/A</v>
      </c>
      <c r="AA109" s="1">
        <f t="shared" si="34"/>
        <v>0</v>
      </c>
      <c r="AB109" s="1" t="e">
        <f>IF(ISBLANK($AB93), INDEX('Cities &amp; Towns'!$G$4:$G$259, MATCH($A93, 'Cities &amp; Towns'!$A$4:$A$259, 0)), $AB93)</f>
        <v>#N/A</v>
      </c>
      <c r="AC109" s="1">
        <f t="shared" si="39"/>
        <v>0</v>
      </c>
      <c r="AD109" s="1">
        <f t="shared" si="39"/>
        <v>0</v>
      </c>
      <c r="AE109" s="1">
        <f t="shared" si="39"/>
        <v>0</v>
      </c>
      <c r="AF109" s="1">
        <f t="shared" si="39"/>
        <v>0</v>
      </c>
      <c r="AG109" s="5"/>
      <c r="AI109" s="3" t="e">
        <f>INDEX('Cities &amp; Towns'!$Y$4:$Y$259, MATCH($A109, 'Cities &amp; Towns'!$A$4:$A$259, 0))</f>
        <v>#N/A</v>
      </c>
      <c r="AJ109" s="5"/>
      <c r="AL109" s="11" t="e">
        <f t="shared" si="4"/>
        <v>#N/A</v>
      </c>
    </row>
    <row r="110" spans="1:38" x14ac:dyDescent="0.25">
      <c r="A110" s="20" t="s">
        <v>855</v>
      </c>
      <c r="B110" s="53" t="e">
        <f>SUM(B$58:B$109)</f>
        <v>#N/A</v>
      </c>
      <c r="C110" s="53" t="e">
        <f t="shared" ref="C110:D110" si="42">SUM(C$58:C$109)</f>
        <v>#N/A</v>
      </c>
      <c r="D110" s="53" t="e">
        <f t="shared" si="42"/>
        <v>#N/A</v>
      </c>
      <c r="E110" s="137" t="e">
        <f>SUM(E$58:E$109)</f>
        <v>#N/A</v>
      </c>
      <c r="F110" s="138" t="e">
        <f t="shared" ref="F110:K110" si="43">SUMPRODUCT($E$58:$E$109, F$58:F$109)</f>
        <v>#N/A</v>
      </c>
      <c r="G110" s="138" t="e">
        <f t="shared" si="43"/>
        <v>#N/A</v>
      </c>
      <c r="H110" s="138" t="e">
        <f t="shared" si="43"/>
        <v>#N/A</v>
      </c>
      <c r="I110" s="138" t="e">
        <f t="shared" si="43"/>
        <v>#N/A</v>
      </c>
      <c r="J110" s="138" t="e">
        <f t="shared" si="43"/>
        <v>#N/A</v>
      </c>
      <c r="K110" s="139" t="e">
        <f t="shared" si="43"/>
        <v>#N/A</v>
      </c>
      <c r="L110" s="133" t="e">
        <f t="shared" ref="L110:Y110" si="44">SUM(L$58:L$109)</f>
        <v>#N/A</v>
      </c>
      <c r="M110" s="134" t="e">
        <f t="shared" si="44"/>
        <v>#N/A</v>
      </c>
      <c r="N110" s="134" t="e">
        <f t="shared" si="44"/>
        <v>#N/A</v>
      </c>
      <c r="O110" s="134" t="e">
        <f t="shared" si="44"/>
        <v>#N/A</v>
      </c>
      <c r="P110" s="134" t="e">
        <f t="shared" si="44"/>
        <v>#N/A</v>
      </c>
      <c r="Q110" s="134" t="e">
        <f t="shared" si="44"/>
        <v>#N/A</v>
      </c>
      <c r="R110" s="135" t="e">
        <f t="shared" si="44"/>
        <v>#N/A</v>
      </c>
      <c r="S110" s="133" t="e">
        <f t="shared" si="44"/>
        <v>#N/A</v>
      </c>
      <c r="T110" s="134">
        <f t="shared" si="44"/>
        <v>0</v>
      </c>
      <c r="U110" s="134" t="e">
        <f t="shared" si="44"/>
        <v>#N/A</v>
      </c>
      <c r="V110" s="134">
        <f t="shared" si="44"/>
        <v>0</v>
      </c>
      <c r="W110" s="134">
        <f t="shared" si="44"/>
        <v>0</v>
      </c>
      <c r="X110" s="134">
        <f t="shared" si="44"/>
        <v>0</v>
      </c>
      <c r="Y110" s="135">
        <f t="shared" si="44"/>
        <v>0</v>
      </c>
      <c r="Z110" s="151" t="e">
        <f t="shared" ref="Z110:AF110" si="45">SUM(Z$58:Z$109)</f>
        <v>#N/A</v>
      </c>
      <c r="AA110" s="152">
        <f t="shared" si="45"/>
        <v>0</v>
      </c>
      <c r="AB110" s="152" t="e">
        <f t="shared" si="45"/>
        <v>#N/A</v>
      </c>
      <c r="AC110" s="152">
        <f t="shared" si="45"/>
        <v>0</v>
      </c>
      <c r="AD110" s="152">
        <f t="shared" si="45"/>
        <v>0</v>
      </c>
      <c r="AE110" s="152">
        <f t="shared" si="45"/>
        <v>0</v>
      </c>
      <c r="AF110" s="153">
        <f t="shared" si="45"/>
        <v>0</v>
      </c>
      <c r="AG110" s="20"/>
      <c r="AH110" s="20"/>
      <c r="AI110" s="20"/>
      <c r="AJ110" s="20"/>
      <c r="AK110" s="20"/>
      <c r="AL110" s="20"/>
    </row>
    <row r="111" spans="1:38" x14ac:dyDescent="0.25">
      <c r="A111" s="22" t="s">
        <v>1570</v>
      </c>
    </row>
    <row r="112" spans="1:38" x14ac:dyDescent="0.25">
      <c r="L112" s="3"/>
      <c r="M112" s="3"/>
      <c r="N112" s="3"/>
    </row>
    <row r="113" spans="18:18" x14ac:dyDescent="0.25">
      <c r="R113" s="154"/>
    </row>
  </sheetData>
  <sheetProtection algorithmName="SHA-512" hashValue="qaAzDe3krlUlCxapo1O/dXkGCJT9MmpMH3inDeEHy0J8wC5KFCBqsgEHzKnRx4D3dL50NgzOpMiB22JbEpcOJw==" saltValue="ShyLbTxQ7zagI6LQh3id1w==" spinCount="100000" sheet="1" autoFilter="0"/>
  <conditionalFormatting sqref="AH3 L3">
    <cfRule type="expression" dxfId="17" priority="6">
      <formula>IF($AH$3&lt;$L$3, TRUE, FALSE)</formula>
    </cfRule>
  </conditionalFormatting>
  <conditionalFormatting sqref="F3:K3 F58:K109">
    <cfRule type="expression" dxfId="16" priority="7">
      <formula>IF(SUM($F3:$K3)&lt;&gt;1, TRUE, FALSE)</formula>
    </cfRule>
  </conditionalFormatting>
  <conditionalFormatting sqref="F5:K56">
    <cfRule type="expression" dxfId="15" priority="8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AI58:AI109">
    <cfRule type="expression" dxfId="14" priority="9">
      <formula>IF($L58&gt;$AI58, TRUE, FALSE)</formula>
    </cfRule>
  </conditionalFormatting>
  <conditionalFormatting sqref="M5:R56">
    <cfRule type="expression" dxfId="13" priority="5">
      <formula>IF(COUNTBLANK($M5:$R5)&lt;5,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L58:L109">
    <cfRule type="expression" dxfId="12" priority="4">
      <formula>IF(ABS(SUM($L$120:$L$171)-$L$3)&gt;=1, FALSE, FALSE)</formula>
    </cfRule>
  </conditionalFormatting>
  <conditionalFormatting sqref="L58:L109">
    <cfRule type="expression" dxfId="11" priority="2">
      <formula>IF($L58&gt;$AI58, TRUE, FALSE)</formula>
    </cfRule>
  </conditionalFormatting>
  <conditionalFormatting sqref="O58:R109 L58:M109">
    <cfRule type="expression" dxfId="10" priority="3">
      <formula>IF((L58-S58)&gt;=0.05, TRUE, FALSE)</formula>
    </cfRule>
  </conditionalFormatting>
  <conditionalFormatting sqref="S58:U109">
    <cfRule type="expression" dxfId="9" priority="14">
      <formula>IF((L58-S58)&gt;=0.05, TRUE, FALSE)</formula>
    </cfRule>
  </conditionalFormatting>
  <conditionalFormatting sqref="N58:N109">
    <cfRule type="expression" dxfId="8" priority="17">
      <formula>IF((N58-V58)&gt;=0.05, TRUE, FALSE)</formula>
    </cfRule>
  </conditionalFormatting>
  <conditionalFormatting sqref="V58:Y109">
    <cfRule type="expression" dxfId="7" priority="18">
      <formula>IF((N58-V58)&gt;=0.05, TRUE, FALSE)</formula>
    </cfRule>
  </conditionalFormatting>
  <conditionalFormatting sqref="E3 M3:R3 E5:E56 M5:R56">
    <cfRule type="expression" dxfId="6" priority="324">
      <formula>IF(OR(SUM(E$5:E$56)&gt;E$3, AND(COUNTBLANK(E$5:E$56)=0, ABS(SUM(E$5:E$56)-E$3)&gt;=1)), IF(ISBLANK(E3), FALSE, TRUE), FALSE)</formula>
    </cfRule>
  </conditionalFormatting>
  <conditionalFormatting sqref="L3">
    <cfRule type="expression" dxfId="5" priority="340">
      <formula>IF(ABS(SUM($L$58:$L$109)-$L$3)&gt;=1, FALSE, FALSE)</formula>
    </cfRule>
  </conditionalFormatting>
  <conditionalFormatting sqref="O3:R3 L3:M3">
    <cfRule type="expression" dxfId="4" priority="341">
      <formula>IF(L$3&gt;S$110, TRUE, FALSE)</formula>
    </cfRule>
  </conditionalFormatting>
  <conditionalFormatting sqref="S110:U110">
    <cfRule type="expression" dxfId="3" priority="343">
      <formula>IF(S$110&lt;L$3, TRUE, FALSE)</formula>
    </cfRule>
  </conditionalFormatting>
  <conditionalFormatting sqref="N3">
    <cfRule type="expression" dxfId="2" priority="344">
      <formula>IF(N$3&gt;V$110, TRUE, FALSE)</formula>
    </cfRule>
  </conditionalFormatting>
  <conditionalFormatting sqref="V110:Y110">
    <cfRule type="expression" dxfId="1" priority="345">
      <formula>IF(V$110&lt;N$3, TRUE, FALSE)</formula>
    </cfRule>
  </conditionalFormatting>
  <conditionalFormatting sqref="D3 D5:D56">
    <cfRule type="expression" dxfId="0" priority="346">
      <formula>IF(AND($D$3&lt;&gt;0, ISBLANK($D$5:$D$56)), TRUE, FALSE)</formula>
    </cfRule>
  </conditionalFormatting>
  <dataValidations disablePrompts="1" count="2">
    <dataValidation type="custom" allowBlank="1" showInputMessage="1" showErrorMessage="1" sqref="B3:C3" xr:uid="{468B5C57-F18E-4979-971C-ADB3DC605914}">
      <formula1>IF(OR(SUM($B$3:$D$3)&lt;0, SUM($B$3:$D$3)&gt;1), FALSE, TRUE)</formula1>
    </dataValidation>
    <dataValidation type="custom" allowBlank="1" showInputMessage="1" showErrorMessage="1" sqref="D3" xr:uid="{B3F601A7-890A-4B4D-A475-50004BB8AE0A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ignoredErrors>
    <ignoredError sqref="AB58:AB110" evalError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4DDAC3B3-731F-4F1D-B8CD-2F4C956A6004}">
          <x14:formula1>
            <xm:f>'VT Generation Targets'!$B$1:$D$1</xm:f>
          </x14:formula1>
          <xm:sqref>A1</xm:sqref>
        </x14:dataValidation>
        <x14:dataValidation type="list" allowBlank="1" showInputMessage="1" showErrorMessage="1" xr:uid="{4E41D1B3-6279-4204-B3D2-6CCC46A9FFA1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1ED5BFE5-C72E-4B32-9082-D008FE801F3F}">
          <x14:formula1>
            <xm:f>RPCs!$A$2:$A$12</xm:f>
          </x14:formula1>
          <xm:sqref>B1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222-600B-4952-B388-B3E34F31D90D}">
  <sheetPr codeName="Sheet26">
    <tabColor theme="2" tint="-9.9978637043366805E-2"/>
  </sheetPr>
  <dimension ref="A1:S260"/>
  <sheetViews>
    <sheetView topLeftCell="D1" workbookViewId="0">
      <selection activeCell="D1" sqref="D1"/>
    </sheetView>
  </sheetViews>
  <sheetFormatPr defaultRowHeight="15" x14ac:dyDescent="0.25"/>
  <cols>
    <col min="1" max="1" width="3.7109375" hidden="1" customWidth="1"/>
    <col min="2" max="2" width="5.5703125" hidden="1" customWidth="1"/>
    <col min="3" max="3" width="11.7109375" hidden="1" customWidth="1"/>
    <col min="4" max="4" width="16.85546875" bestFit="1" customWidth="1"/>
    <col min="5" max="5" width="7.7109375" hidden="1" customWidth="1"/>
    <col min="6" max="6" width="14.140625" hidden="1" customWidth="1"/>
    <col min="7" max="7" width="13.42578125" hidden="1" customWidth="1"/>
    <col min="8" max="8" width="14.28515625" bestFit="1" customWidth="1"/>
    <col min="9" max="9" width="20.28515625" bestFit="1" customWidth="1"/>
    <col min="10" max="10" width="20.28515625" customWidth="1"/>
    <col min="11" max="11" width="21" bestFit="1" customWidth="1"/>
    <col min="12" max="13" width="20" bestFit="1" customWidth="1"/>
    <col min="14" max="14" width="14.140625" bestFit="1" customWidth="1"/>
    <col min="15" max="15" width="20" bestFit="1" customWidth="1"/>
    <col min="16" max="16" width="19.42578125" bestFit="1" customWidth="1"/>
    <col min="17" max="17" width="15.7109375" bestFit="1" customWidth="1"/>
    <col min="18" max="18" width="13.7109375" bestFit="1" customWidth="1"/>
    <col min="19" max="19" width="19.7109375" customWidth="1"/>
  </cols>
  <sheetData>
    <row r="1" spans="1:19" x14ac:dyDescent="0.25">
      <c r="D1" t="s">
        <v>1140</v>
      </c>
      <c r="H1">
        <f>SUBTOTAL(5, H$5:H$260)</f>
        <v>0</v>
      </c>
      <c r="I1">
        <f t="shared" ref="I1:S1" si="0">SUBTOTAL(5, I$5:I$260)</f>
        <v>0</v>
      </c>
      <c r="J1">
        <f t="shared" si="0"/>
        <v>0</v>
      </c>
      <c r="K1">
        <f t="shared" si="0"/>
        <v>0</v>
      </c>
      <c r="L1">
        <f t="shared" si="0"/>
        <v>0</v>
      </c>
      <c r="M1">
        <f t="shared" si="0"/>
        <v>0</v>
      </c>
      <c r="N1">
        <f t="shared" si="0"/>
        <v>0</v>
      </c>
      <c r="O1">
        <f t="shared" si="0"/>
        <v>0</v>
      </c>
      <c r="P1">
        <f t="shared" si="0"/>
        <v>0</v>
      </c>
      <c r="Q1">
        <f t="shared" si="0"/>
        <v>9386.9208897172193</v>
      </c>
      <c r="R1">
        <f t="shared" si="0"/>
        <v>3811960.44185038</v>
      </c>
      <c r="S1">
        <f t="shared" si="0"/>
        <v>0.12987012987012986</v>
      </c>
    </row>
    <row r="2" spans="1:19" x14ac:dyDescent="0.25">
      <c r="D2" t="s">
        <v>1141</v>
      </c>
      <c r="H2" s="155">
        <f>SUBTOTAL(1, H$5:H$260)</f>
        <v>1008.58203125</v>
      </c>
      <c r="I2" s="155">
        <f t="shared" ref="I2:S2" si="1">SUBTOTAL(1, I$5:I$260)</f>
        <v>125505.3984375</v>
      </c>
      <c r="J2" s="155">
        <f t="shared" si="1"/>
        <v>31.013011480898449</v>
      </c>
      <c r="K2" s="156">
        <f t="shared" si="1"/>
        <v>105.89467717187505</v>
      </c>
      <c r="L2" s="155">
        <f t="shared" si="1"/>
        <v>132162.33984375</v>
      </c>
      <c r="M2" s="156">
        <f t="shared" si="1"/>
        <v>111.48660396484374</v>
      </c>
      <c r="N2" s="156">
        <f t="shared" si="1"/>
        <v>0.13704993361228157</v>
      </c>
      <c r="O2" s="155">
        <f t="shared" si="1"/>
        <v>18185.52734375</v>
      </c>
      <c r="P2" s="157">
        <f t="shared" si="1"/>
        <v>15.340555700781255</v>
      </c>
      <c r="Q2" s="154">
        <f t="shared" si="1"/>
        <v>42781.827201726941</v>
      </c>
      <c r="R2" s="55">
        <f t="shared" si="1"/>
        <v>97260414.770637289</v>
      </c>
      <c r="S2" s="157">
        <f t="shared" si="1"/>
        <v>0.14460655765774894</v>
      </c>
    </row>
    <row r="3" spans="1:19" x14ac:dyDescent="0.25">
      <c r="D3" t="s">
        <v>1142</v>
      </c>
      <c r="H3">
        <f>SUBTOTAL(4, H$5:H$260)</f>
        <v>5797</v>
      </c>
      <c r="I3">
        <f t="shared" ref="I3:S3" si="2">SUBTOTAL(4, I$5:I$260)</f>
        <v>1092420</v>
      </c>
      <c r="J3">
        <f t="shared" si="2"/>
        <v>269.94244409999999</v>
      </c>
      <c r="K3">
        <f t="shared" si="2"/>
        <v>255.739</v>
      </c>
      <c r="L3">
        <f t="shared" si="2"/>
        <v>1154020</v>
      </c>
      <c r="M3">
        <f t="shared" si="2"/>
        <v>272.35399999999998</v>
      </c>
      <c r="N3">
        <f t="shared" si="2"/>
        <v>0.13805522208883553</v>
      </c>
      <c r="O3">
        <f t="shared" si="2"/>
        <v>158793</v>
      </c>
      <c r="P3">
        <f t="shared" si="2"/>
        <v>37.475898999999998</v>
      </c>
      <c r="Q3">
        <f t="shared" si="2"/>
        <v>81013.336387785399</v>
      </c>
      <c r="R3">
        <f t="shared" si="2"/>
        <v>191537530.15435699</v>
      </c>
      <c r="S3">
        <f t="shared" si="2"/>
        <v>0.15561569688768606</v>
      </c>
    </row>
    <row r="4" spans="1:19" ht="45" x14ac:dyDescent="0.25">
      <c r="A4" t="s">
        <v>1143</v>
      </c>
      <c r="B4" t="s">
        <v>1144</v>
      </c>
      <c r="C4" t="s">
        <v>321</v>
      </c>
      <c r="D4" s="158" t="s">
        <v>1145</v>
      </c>
      <c r="E4" s="158" t="s">
        <v>1146</v>
      </c>
      <c r="F4" s="158" t="s">
        <v>1147</v>
      </c>
      <c r="G4" s="158" t="s">
        <v>1148</v>
      </c>
      <c r="H4" s="158" t="s">
        <v>1149</v>
      </c>
      <c r="I4" s="158" t="s">
        <v>1150</v>
      </c>
      <c r="J4" s="160" t="s">
        <v>1271</v>
      </c>
      <c r="K4" s="158" t="s">
        <v>1151</v>
      </c>
      <c r="L4" s="158" t="s">
        <v>1152</v>
      </c>
      <c r="M4" s="158" t="s">
        <v>1153</v>
      </c>
      <c r="N4" s="158" t="s">
        <v>1154</v>
      </c>
      <c r="O4" s="74" t="s">
        <v>1155</v>
      </c>
      <c r="P4" s="158" t="s">
        <v>1156</v>
      </c>
      <c r="Q4" s="158" t="s">
        <v>1157</v>
      </c>
      <c r="R4" s="158" t="s">
        <v>1158</v>
      </c>
      <c r="S4" s="158" t="s">
        <v>1159</v>
      </c>
    </row>
    <row r="5" spans="1:19" x14ac:dyDescent="0.25">
      <c r="A5">
        <v>113</v>
      </c>
      <c r="B5">
        <v>1005</v>
      </c>
      <c r="C5" t="s">
        <v>1160</v>
      </c>
      <c r="D5" t="s">
        <v>169</v>
      </c>
      <c r="E5">
        <v>1</v>
      </c>
      <c r="F5">
        <v>5000100325</v>
      </c>
      <c r="G5">
        <v>48458.609883999998</v>
      </c>
      <c r="H5">
        <v>1013</v>
      </c>
      <c r="I5">
        <v>164643</v>
      </c>
      <c r="J5">
        <f>$I5*0.000247105</f>
        <v>40.684108515000005</v>
      </c>
      <c r="K5">
        <v>162.53</v>
      </c>
      <c r="L5">
        <v>175286</v>
      </c>
      <c r="M5">
        <v>173.03700000000001</v>
      </c>
      <c r="N5" s="159">
        <f>IFERROR($O5/$L5, 0)</f>
        <v>0.13759798272537452</v>
      </c>
      <c r="O5">
        <v>24119</v>
      </c>
      <c r="P5">
        <v>23.809899999999999</v>
      </c>
      <c r="Q5">
        <v>48458.609883990699</v>
      </c>
      <c r="R5">
        <v>126776511.63524801</v>
      </c>
      <c r="S5">
        <f t="shared" ref="S5:S68" si="3">IFERROR($O5/$I5, "")</f>
        <v>0.146492714539944</v>
      </c>
    </row>
    <row r="6" spans="1:19" x14ac:dyDescent="0.25">
      <c r="A6">
        <v>39</v>
      </c>
      <c r="B6">
        <v>19005</v>
      </c>
      <c r="C6" t="s">
        <v>1161</v>
      </c>
      <c r="D6" t="s">
        <v>34</v>
      </c>
      <c r="E6">
        <v>19</v>
      </c>
      <c r="F6">
        <v>5001900475</v>
      </c>
      <c r="G6">
        <v>40183.423271699998</v>
      </c>
      <c r="H6">
        <v>611</v>
      </c>
      <c r="I6">
        <v>55686</v>
      </c>
      <c r="J6">
        <f t="shared" ref="J6:J69" si="4">$I6*0.000247105</f>
        <v>13.760289030000001</v>
      </c>
      <c r="K6">
        <v>91.139099000000002</v>
      </c>
      <c r="L6">
        <v>59268</v>
      </c>
      <c r="M6">
        <v>97.002296000000001</v>
      </c>
      <c r="N6" s="159">
        <f t="shared" ref="N6:N69" si="5">IFERROR($O6/$L6, 0)</f>
        <v>0.13759532968887089</v>
      </c>
      <c r="O6">
        <v>8155</v>
      </c>
      <c r="P6">
        <v>13.3475</v>
      </c>
      <c r="Q6">
        <v>40183.423271718399</v>
      </c>
      <c r="R6">
        <v>100957172.07464901</v>
      </c>
      <c r="S6">
        <f t="shared" si="3"/>
        <v>0.14644614445282478</v>
      </c>
    </row>
    <row r="7" spans="1:19" x14ac:dyDescent="0.25">
      <c r="A7">
        <v>6</v>
      </c>
      <c r="B7">
        <v>13005</v>
      </c>
      <c r="C7" t="s">
        <v>1162</v>
      </c>
      <c r="D7" t="s">
        <v>287</v>
      </c>
      <c r="E7">
        <v>13</v>
      </c>
      <c r="F7">
        <v>5001300860</v>
      </c>
      <c r="G7">
        <v>55791.542097099999</v>
      </c>
      <c r="H7">
        <v>1373</v>
      </c>
      <c r="I7">
        <v>137460</v>
      </c>
      <c r="J7">
        <f t="shared" si="4"/>
        <v>33.967053300000003</v>
      </c>
      <c r="K7">
        <v>100.117</v>
      </c>
      <c r="L7">
        <v>142533</v>
      </c>
      <c r="M7">
        <v>103.81100000000001</v>
      </c>
      <c r="N7" s="159">
        <f t="shared" si="5"/>
        <v>0.13760322171006012</v>
      </c>
      <c r="O7">
        <v>19613</v>
      </c>
      <c r="P7">
        <v>14.2845</v>
      </c>
      <c r="Q7">
        <v>55791.542097056103</v>
      </c>
      <c r="R7">
        <v>123041222.698697</v>
      </c>
      <c r="S7">
        <f t="shared" si="3"/>
        <v>0.14268150734759202</v>
      </c>
    </row>
    <row r="8" spans="1:19" x14ac:dyDescent="0.25">
      <c r="A8">
        <v>156</v>
      </c>
      <c r="B8">
        <v>27005</v>
      </c>
      <c r="C8" t="s">
        <v>266</v>
      </c>
      <c r="D8" t="s">
        <v>272</v>
      </c>
      <c r="E8">
        <v>27</v>
      </c>
      <c r="F8">
        <v>5002701300</v>
      </c>
      <c r="G8">
        <v>37746.636708400001</v>
      </c>
      <c r="H8">
        <v>398</v>
      </c>
      <c r="I8">
        <v>29692</v>
      </c>
      <c r="J8">
        <f t="shared" si="4"/>
        <v>7.3370416600000006</v>
      </c>
      <c r="K8">
        <v>74.602997000000002</v>
      </c>
      <c r="L8">
        <v>31468</v>
      </c>
      <c r="M8">
        <v>79.064400000000006</v>
      </c>
      <c r="N8" s="159">
        <f t="shared" si="5"/>
        <v>0.13760010169060632</v>
      </c>
      <c r="O8">
        <v>4330</v>
      </c>
      <c r="P8">
        <v>10.879300000000001</v>
      </c>
      <c r="Q8">
        <v>37746.636708429098</v>
      </c>
      <c r="R8">
        <v>74881956.6371281</v>
      </c>
      <c r="S8">
        <f t="shared" si="3"/>
        <v>0.14583052674120975</v>
      </c>
    </row>
    <row r="9" spans="1:19" x14ac:dyDescent="0.25">
      <c r="A9">
        <v>171</v>
      </c>
      <c r="B9">
        <v>3005</v>
      </c>
      <c r="C9" t="s">
        <v>350</v>
      </c>
      <c r="D9" t="s">
        <v>198</v>
      </c>
      <c r="E9">
        <v>3</v>
      </c>
      <c r="F9">
        <v>5000301450</v>
      </c>
      <c r="G9">
        <v>41889.1599929</v>
      </c>
      <c r="H9">
        <v>1152</v>
      </c>
      <c r="I9">
        <v>133541</v>
      </c>
      <c r="J9">
        <f t="shared" si="4"/>
        <v>32.998648805000002</v>
      </c>
      <c r="K9">
        <v>115.92100000000001</v>
      </c>
      <c r="L9">
        <v>140572</v>
      </c>
      <c r="M9">
        <v>122.024</v>
      </c>
      <c r="N9" s="159">
        <f t="shared" si="5"/>
        <v>0.13760208291836212</v>
      </c>
      <c r="O9">
        <v>19343</v>
      </c>
      <c r="P9">
        <v>16.790500999999999</v>
      </c>
      <c r="Q9">
        <v>41889.159992886198</v>
      </c>
      <c r="R9">
        <v>109369692.6737</v>
      </c>
      <c r="S9">
        <f t="shared" si="3"/>
        <v>0.14484690095176761</v>
      </c>
    </row>
    <row r="10" spans="1:19" x14ac:dyDescent="0.25">
      <c r="A10">
        <v>236</v>
      </c>
      <c r="B10">
        <v>25005</v>
      </c>
      <c r="C10" t="s">
        <v>1163</v>
      </c>
      <c r="D10" t="s">
        <v>135</v>
      </c>
      <c r="E10">
        <v>25</v>
      </c>
      <c r="F10">
        <v>5002501900</v>
      </c>
      <c r="G10">
        <v>29536.2560175</v>
      </c>
      <c r="H10">
        <v>147</v>
      </c>
      <c r="I10">
        <v>9359</v>
      </c>
      <c r="J10">
        <f t="shared" si="4"/>
        <v>2.3126556950000001</v>
      </c>
      <c r="K10">
        <v>63.666697999999997</v>
      </c>
      <c r="L10">
        <v>9564</v>
      </c>
      <c r="M10">
        <v>65.058898999999997</v>
      </c>
      <c r="N10" s="159">
        <f t="shared" si="5"/>
        <v>0.13759933082392303</v>
      </c>
      <c r="O10">
        <v>1316</v>
      </c>
      <c r="P10">
        <v>8.9520997999999992</v>
      </c>
      <c r="Q10">
        <v>29536.2560174795</v>
      </c>
      <c r="R10">
        <v>36767571.163898103</v>
      </c>
      <c r="S10">
        <f t="shared" si="3"/>
        <v>0.1406133133881825</v>
      </c>
    </row>
    <row r="11" spans="1:19" x14ac:dyDescent="0.25">
      <c r="A11">
        <v>8</v>
      </c>
      <c r="B11">
        <v>9005</v>
      </c>
      <c r="C11" t="s">
        <v>1164</v>
      </c>
      <c r="D11" t="s">
        <v>17</v>
      </c>
      <c r="E11">
        <v>9</v>
      </c>
      <c r="F11">
        <v>5000902125</v>
      </c>
      <c r="G11">
        <v>39794.767628100002</v>
      </c>
      <c r="H11">
        <v>67</v>
      </c>
      <c r="I11">
        <v>3798</v>
      </c>
      <c r="J11">
        <f t="shared" si="4"/>
        <v>0.93850479000000009</v>
      </c>
      <c r="K11">
        <v>56.686599999999999</v>
      </c>
      <c r="L11">
        <v>3939</v>
      </c>
      <c r="M11">
        <v>58.795699999999997</v>
      </c>
      <c r="N11" s="159">
        <f t="shared" si="5"/>
        <v>0.13759837522213761</v>
      </c>
      <c r="O11">
        <v>542</v>
      </c>
      <c r="P11">
        <v>8.0902796000000006</v>
      </c>
      <c r="Q11">
        <v>39794.7676281077</v>
      </c>
      <c r="R11">
        <v>98589185.039094597</v>
      </c>
      <c r="S11">
        <f t="shared" si="3"/>
        <v>0.14270668773038442</v>
      </c>
    </row>
    <row r="12" spans="1:19" x14ac:dyDescent="0.25">
      <c r="A12">
        <v>14</v>
      </c>
      <c r="B12">
        <v>9010</v>
      </c>
      <c r="C12" t="s">
        <v>1165</v>
      </c>
      <c r="D12" t="s">
        <v>18</v>
      </c>
      <c r="E12">
        <v>9</v>
      </c>
      <c r="F12">
        <v>5000902162</v>
      </c>
      <c r="G12">
        <v>30643.470682700001</v>
      </c>
      <c r="H12">
        <v>1</v>
      </c>
      <c r="I12">
        <v>41</v>
      </c>
      <c r="J12">
        <f t="shared" si="4"/>
        <v>1.0131305E-2</v>
      </c>
      <c r="K12">
        <v>41</v>
      </c>
      <c r="L12">
        <v>44</v>
      </c>
      <c r="M12">
        <v>43.554797999999998</v>
      </c>
      <c r="N12" s="159">
        <f t="shared" si="5"/>
        <v>0.13636363636363635</v>
      </c>
      <c r="O12">
        <v>6</v>
      </c>
      <c r="P12">
        <v>5.9931402</v>
      </c>
      <c r="Q12">
        <v>30643.470682688599</v>
      </c>
      <c r="R12">
        <v>47292690.029204004</v>
      </c>
      <c r="S12">
        <f t="shared" si="3"/>
        <v>0.14634146341463414</v>
      </c>
    </row>
    <row r="13" spans="1:19" x14ac:dyDescent="0.25">
      <c r="A13">
        <v>32</v>
      </c>
      <c r="B13">
        <v>11010</v>
      </c>
      <c r="C13" t="s">
        <v>1166</v>
      </c>
      <c r="D13" t="s">
        <v>60</v>
      </c>
      <c r="E13">
        <v>11</v>
      </c>
      <c r="F13">
        <v>5001102500</v>
      </c>
      <c r="G13">
        <v>50169.371864499997</v>
      </c>
      <c r="H13">
        <v>694</v>
      </c>
      <c r="I13">
        <v>65143</v>
      </c>
      <c r="J13">
        <f t="shared" si="4"/>
        <v>16.097161015000001</v>
      </c>
      <c r="K13">
        <v>93.865996999999993</v>
      </c>
      <c r="L13">
        <v>68908</v>
      </c>
      <c r="M13">
        <v>99.291199000000006</v>
      </c>
      <c r="N13" s="159">
        <f t="shared" si="5"/>
        <v>0.13760376153712195</v>
      </c>
      <c r="O13">
        <v>9482</v>
      </c>
      <c r="P13">
        <v>13.6625</v>
      </c>
      <c r="Q13">
        <v>50169.371864547997</v>
      </c>
      <c r="R13">
        <v>109203744.177726</v>
      </c>
      <c r="S13">
        <f t="shared" si="3"/>
        <v>0.1455566983405738</v>
      </c>
    </row>
    <row r="14" spans="1:19" x14ac:dyDescent="0.25">
      <c r="A14">
        <v>227</v>
      </c>
      <c r="B14">
        <v>27011</v>
      </c>
      <c r="C14" t="s">
        <v>1167</v>
      </c>
      <c r="D14" t="s">
        <v>273</v>
      </c>
      <c r="E14">
        <v>27</v>
      </c>
      <c r="F14">
        <v>5002702575</v>
      </c>
      <c r="G14">
        <v>15861.0995781</v>
      </c>
      <c r="H14">
        <v>98</v>
      </c>
      <c r="I14">
        <v>7250</v>
      </c>
      <c r="J14">
        <f t="shared" si="4"/>
        <v>1.7915112500000001</v>
      </c>
      <c r="K14">
        <v>73.979598999999993</v>
      </c>
      <c r="L14">
        <v>7501</v>
      </c>
      <c r="M14">
        <v>76.542098999999993</v>
      </c>
      <c r="N14" s="159">
        <f t="shared" si="5"/>
        <v>0.13758165577922943</v>
      </c>
      <c r="O14">
        <v>1032</v>
      </c>
      <c r="P14">
        <v>10.5322</v>
      </c>
      <c r="Q14">
        <v>15861.0995781159</v>
      </c>
      <c r="R14">
        <v>12336838.322500501</v>
      </c>
      <c r="S14">
        <f t="shared" si="3"/>
        <v>0.1423448275862069</v>
      </c>
    </row>
    <row r="15" spans="1:19" x14ac:dyDescent="0.25">
      <c r="A15">
        <v>138</v>
      </c>
      <c r="B15">
        <v>27015</v>
      </c>
      <c r="C15" t="s">
        <v>1168</v>
      </c>
      <c r="D15" t="s">
        <v>104</v>
      </c>
      <c r="E15">
        <v>27</v>
      </c>
      <c r="F15">
        <v>5002702725</v>
      </c>
      <c r="G15">
        <v>44904.893913</v>
      </c>
      <c r="H15">
        <v>641</v>
      </c>
      <c r="I15">
        <v>49432</v>
      </c>
      <c r="J15">
        <f t="shared" si="4"/>
        <v>12.214894360000001</v>
      </c>
      <c r="K15">
        <v>77.116996999999998</v>
      </c>
      <c r="L15">
        <v>51723</v>
      </c>
      <c r="M15">
        <v>80.691399000000004</v>
      </c>
      <c r="N15" s="159">
        <f t="shared" si="5"/>
        <v>0.13759836049726426</v>
      </c>
      <c r="O15">
        <v>7117</v>
      </c>
      <c r="P15">
        <v>11.1031</v>
      </c>
      <c r="Q15">
        <v>44904.893912978398</v>
      </c>
      <c r="R15">
        <v>125012343.400658</v>
      </c>
      <c r="S15">
        <f t="shared" si="3"/>
        <v>0.14397556238873604</v>
      </c>
    </row>
    <row r="16" spans="1:19" x14ac:dyDescent="0.25">
      <c r="A16">
        <v>83</v>
      </c>
      <c r="B16">
        <v>5005</v>
      </c>
      <c r="C16" t="s">
        <v>609</v>
      </c>
      <c r="D16" t="s">
        <v>0</v>
      </c>
      <c r="E16">
        <v>5</v>
      </c>
      <c r="F16">
        <v>5000502875</v>
      </c>
      <c r="G16">
        <v>52090.179897499998</v>
      </c>
      <c r="H16">
        <v>1040</v>
      </c>
      <c r="I16">
        <v>93975</v>
      </c>
      <c r="J16">
        <f t="shared" si="4"/>
        <v>23.221692375</v>
      </c>
      <c r="K16">
        <v>90.360602999999998</v>
      </c>
      <c r="L16">
        <v>98993</v>
      </c>
      <c r="M16">
        <v>95.185599999999994</v>
      </c>
      <c r="N16" s="159">
        <f t="shared" si="5"/>
        <v>0.13759558756679766</v>
      </c>
      <c r="O16">
        <v>13621</v>
      </c>
      <c r="P16">
        <v>13.0975</v>
      </c>
      <c r="Q16">
        <v>52090.1798975407</v>
      </c>
      <c r="R16">
        <v>112812207.677793</v>
      </c>
      <c r="S16">
        <f t="shared" si="3"/>
        <v>0.14494280393721734</v>
      </c>
    </row>
    <row r="17" spans="1:19" x14ac:dyDescent="0.25">
      <c r="A17">
        <v>104</v>
      </c>
      <c r="B17">
        <v>23005</v>
      </c>
      <c r="C17" t="s">
        <v>522</v>
      </c>
      <c r="D17" t="s">
        <v>213</v>
      </c>
      <c r="E17">
        <v>23</v>
      </c>
      <c r="F17">
        <v>5002303175</v>
      </c>
      <c r="G17">
        <v>17269.4706133</v>
      </c>
      <c r="H17">
        <v>2072</v>
      </c>
      <c r="I17">
        <v>310101</v>
      </c>
      <c r="J17">
        <f t="shared" si="4"/>
        <v>76.627507605000005</v>
      </c>
      <c r="K17">
        <v>149.66299000000001</v>
      </c>
      <c r="L17">
        <v>329199</v>
      </c>
      <c r="M17">
        <v>158.88</v>
      </c>
      <c r="N17" s="159">
        <f t="shared" si="5"/>
        <v>0.13760066099836268</v>
      </c>
      <c r="O17">
        <v>45298</v>
      </c>
      <c r="P17">
        <v>21.861899999999999</v>
      </c>
      <c r="Q17">
        <v>17269.470613266101</v>
      </c>
      <c r="R17">
        <v>10411303.385906501</v>
      </c>
      <c r="S17">
        <f t="shared" si="3"/>
        <v>0.146074988471498</v>
      </c>
    </row>
    <row r="18" spans="1:19" x14ac:dyDescent="0.25">
      <c r="A18">
        <v>101</v>
      </c>
      <c r="B18">
        <v>23010</v>
      </c>
      <c r="C18" t="s">
        <v>526</v>
      </c>
      <c r="D18" t="s">
        <v>214</v>
      </c>
      <c r="E18">
        <v>23</v>
      </c>
      <c r="F18">
        <v>5002303250</v>
      </c>
      <c r="G18">
        <v>52735.197248299999</v>
      </c>
      <c r="H18">
        <v>3321</v>
      </c>
      <c r="I18">
        <v>410475</v>
      </c>
      <c r="J18">
        <f t="shared" si="4"/>
        <v>101.430424875</v>
      </c>
      <c r="K18">
        <v>123.6</v>
      </c>
      <c r="L18">
        <v>439273</v>
      </c>
      <c r="M18">
        <v>132.27099999999999</v>
      </c>
      <c r="N18" s="159">
        <f t="shared" si="5"/>
        <v>0.13760008013240058</v>
      </c>
      <c r="O18">
        <v>60444</v>
      </c>
      <c r="P18">
        <v>18.200500000000002</v>
      </c>
      <c r="Q18">
        <v>52735.197248296499</v>
      </c>
      <c r="R18">
        <v>79590215.765285999</v>
      </c>
      <c r="S18">
        <f t="shared" si="3"/>
        <v>0.14725379133930203</v>
      </c>
    </row>
    <row r="19" spans="1:19" x14ac:dyDescent="0.25">
      <c r="A19">
        <v>45</v>
      </c>
      <c r="B19">
        <v>19010</v>
      </c>
      <c r="C19" t="s">
        <v>981</v>
      </c>
      <c r="D19" t="s">
        <v>35</v>
      </c>
      <c r="E19">
        <v>19</v>
      </c>
      <c r="F19">
        <v>5001903550</v>
      </c>
      <c r="G19">
        <v>47446.338814199997</v>
      </c>
      <c r="H19">
        <v>1394</v>
      </c>
      <c r="I19">
        <v>173106</v>
      </c>
      <c r="J19">
        <f t="shared" si="4"/>
        <v>42.775358130000001</v>
      </c>
      <c r="K19">
        <v>124.179</v>
      </c>
      <c r="L19">
        <v>185122</v>
      </c>
      <c r="M19">
        <v>132.79900000000001</v>
      </c>
      <c r="N19" s="159">
        <f t="shared" si="5"/>
        <v>0.13760114951221356</v>
      </c>
      <c r="O19">
        <v>25473</v>
      </c>
      <c r="P19">
        <v>18.273199000000002</v>
      </c>
      <c r="Q19">
        <v>47446.338814174</v>
      </c>
      <c r="R19">
        <v>114883657.138604</v>
      </c>
      <c r="S19">
        <f t="shared" si="3"/>
        <v>0.14715261169456864</v>
      </c>
    </row>
    <row r="20" spans="1:19" x14ac:dyDescent="0.25">
      <c r="A20">
        <v>37</v>
      </c>
      <c r="B20">
        <v>15005</v>
      </c>
      <c r="C20" t="s">
        <v>1169</v>
      </c>
      <c r="D20" t="s">
        <v>256</v>
      </c>
      <c r="E20">
        <v>15</v>
      </c>
      <c r="F20">
        <v>5001504375</v>
      </c>
      <c r="G20">
        <v>38042.7487138</v>
      </c>
      <c r="H20">
        <v>166</v>
      </c>
      <c r="I20">
        <v>11283</v>
      </c>
      <c r="J20">
        <f t="shared" si="4"/>
        <v>2.7880857150000002</v>
      </c>
      <c r="K20">
        <v>67.969902000000005</v>
      </c>
      <c r="L20">
        <v>11783</v>
      </c>
      <c r="M20">
        <v>70.984298999999993</v>
      </c>
      <c r="N20" s="159">
        <f t="shared" si="5"/>
        <v>0.13757107697530341</v>
      </c>
      <c r="O20">
        <v>1621</v>
      </c>
      <c r="P20">
        <v>9.7674398</v>
      </c>
      <c r="Q20">
        <v>38042.748713827503</v>
      </c>
      <c r="R20">
        <v>92349428.766299099</v>
      </c>
      <c r="S20">
        <f t="shared" si="3"/>
        <v>0.14366746432686342</v>
      </c>
    </row>
    <row r="21" spans="1:19" x14ac:dyDescent="0.25">
      <c r="A21">
        <v>183</v>
      </c>
      <c r="B21">
        <v>3010</v>
      </c>
      <c r="C21" t="s">
        <v>358</v>
      </c>
      <c r="D21" t="s">
        <v>199</v>
      </c>
      <c r="E21">
        <v>3</v>
      </c>
      <c r="F21">
        <v>5000304825</v>
      </c>
      <c r="G21">
        <v>42283.600527499999</v>
      </c>
      <c r="H21">
        <v>4458</v>
      </c>
      <c r="I21">
        <v>685181</v>
      </c>
      <c r="J21">
        <f t="shared" si="4"/>
        <v>169.31165100500002</v>
      </c>
      <c r="K21">
        <v>153.69701000000001</v>
      </c>
      <c r="L21">
        <v>730236</v>
      </c>
      <c r="M21">
        <v>163.80298999999999</v>
      </c>
      <c r="N21" s="159">
        <f t="shared" si="5"/>
        <v>0.13759935144254734</v>
      </c>
      <c r="O21">
        <v>100480</v>
      </c>
      <c r="P21">
        <v>22.539400000000001</v>
      </c>
      <c r="Q21">
        <v>42283.6005275102</v>
      </c>
      <c r="R21">
        <v>109467845.26809999</v>
      </c>
      <c r="S21">
        <f t="shared" si="3"/>
        <v>0.1466473822245509</v>
      </c>
    </row>
    <row r="22" spans="1:19" x14ac:dyDescent="0.25">
      <c r="A22">
        <v>139</v>
      </c>
      <c r="B22">
        <v>21005</v>
      </c>
      <c r="C22" t="s">
        <v>1170</v>
      </c>
      <c r="D22" t="s">
        <v>77</v>
      </c>
      <c r="E22">
        <v>21</v>
      </c>
      <c r="F22">
        <v>5002105200</v>
      </c>
      <c r="G22">
        <v>45082.105656699998</v>
      </c>
      <c r="H22">
        <v>670</v>
      </c>
      <c r="I22">
        <v>73823</v>
      </c>
      <c r="J22">
        <f t="shared" si="4"/>
        <v>18.242032415000001</v>
      </c>
      <c r="K22">
        <v>110.184</v>
      </c>
      <c r="L22">
        <v>77802</v>
      </c>
      <c r="M22">
        <v>116.122</v>
      </c>
      <c r="N22" s="159">
        <f t="shared" si="5"/>
        <v>0.13760571707668184</v>
      </c>
      <c r="O22">
        <v>10706</v>
      </c>
      <c r="P22">
        <v>15.978400000000001</v>
      </c>
      <c r="Q22">
        <v>45082.105656726999</v>
      </c>
      <c r="R22">
        <v>117483497.5138</v>
      </c>
      <c r="S22">
        <f t="shared" si="3"/>
        <v>0.14502255394660202</v>
      </c>
    </row>
    <row r="23" spans="1:19" x14ac:dyDescent="0.25">
      <c r="A23">
        <v>3</v>
      </c>
      <c r="B23">
        <v>11015</v>
      </c>
      <c r="C23" t="s">
        <v>1171</v>
      </c>
      <c r="D23" t="s">
        <v>61</v>
      </c>
      <c r="E23">
        <v>11</v>
      </c>
      <c r="F23">
        <v>5001105425</v>
      </c>
      <c r="G23">
        <v>42302.494352000002</v>
      </c>
      <c r="H23">
        <v>936</v>
      </c>
      <c r="I23">
        <v>162403</v>
      </c>
      <c r="J23">
        <f t="shared" si="4"/>
        <v>40.130593314999999</v>
      </c>
      <c r="K23">
        <v>173.50700000000001</v>
      </c>
      <c r="L23">
        <v>173412</v>
      </c>
      <c r="M23">
        <v>185.26900000000001</v>
      </c>
      <c r="N23" s="159">
        <f t="shared" si="5"/>
        <v>0.1375971674393929</v>
      </c>
      <c r="O23">
        <v>23861</v>
      </c>
      <c r="P23">
        <v>25.492999999999999</v>
      </c>
      <c r="Q23">
        <v>42302.494351954098</v>
      </c>
      <c r="R23">
        <v>108545763.705772</v>
      </c>
      <c r="S23">
        <f t="shared" si="3"/>
        <v>0.14692462577661744</v>
      </c>
    </row>
    <row r="24" spans="1:19" x14ac:dyDescent="0.25">
      <c r="A24">
        <v>99</v>
      </c>
      <c r="B24">
        <v>23015</v>
      </c>
      <c r="C24" t="s">
        <v>536</v>
      </c>
      <c r="D24" t="s">
        <v>215</v>
      </c>
      <c r="E24">
        <v>23</v>
      </c>
      <c r="F24">
        <v>5002305650</v>
      </c>
      <c r="G24">
        <v>43158.423769499997</v>
      </c>
      <c r="H24">
        <v>1330</v>
      </c>
      <c r="I24">
        <v>283181</v>
      </c>
      <c r="J24">
        <f t="shared" si="4"/>
        <v>69.975441005000008</v>
      </c>
      <c r="K24">
        <v>212.91800000000001</v>
      </c>
      <c r="L24">
        <v>304418</v>
      </c>
      <c r="M24">
        <v>228.88498999999999</v>
      </c>
      <c r="N24" s="159">
        <f t="shared" si="5"/>
        <v>0.13760027330841146</v>
      </c>
      <c r="O24">
        <v>41888</v>
      </c>
      <c r="P24">
        <v>31.494599999999998</v>
      </c>
      <c r="Q24">
        <v>43158.4237694685</v>
      </c>
      <c r="R24">
        <v>95093024.542317301</v>
      </c>
      <c r="S24">
        <f t="shared" si="3"/>
        <v>0.14791952849944029</v>
      </c>
    </row>
    <row r="25" spans="1:19" x14ac:dyDescent="0.25">
      <c r="A25">
        <v>130</v>
      </c>
      <c r="B25">
        <v>27020</v>
      </c>
      <c r="C25" t="s">
        <v>730</v>
      </c>
      <c r="D25" t="s">
        <v>105</v>
      </c>
      <c r="E25">
        <v>27</v>
      </c>
      <c r="F25">
        <v>5002705800</v>
      </c>
      <c r="G25">
        <v>43779.9008005</v>
      </c>
      <c r="H25">
        <v>900</v>
      </c>
      <c r="I25">
        <v>99007</v>
      </c>
      <c r="J25">
        <f t="shared" si="4"/>
        <v>24.465124735</v>
      </c>
      <c r="K25">
        <v>110.008</v>
      </c>
      <c r="L25">
        <v>103612</v>
      </c>
      <c r="M25">
        <v>115.124</v>
      </c>
      <c r="N25" s="159">
        <f t="shared" si="5"/>
        <v>0.13759989190441263</v>
      </c>
      <c r="O25">
        <v>14257</v>
      </c>
      <c r="P25">
        <v>15.841100000000001</v>
      </c>
      <c r="Q25">
        <v>43779.900800524098</v>
      </c>
      <c r="R25">
        <v>118502491.453821</v>
      </c>
      <c r="S25">
        <f t="shared" si="3"/>
        <v>0.1439999191976325</v>
      </c>
    </row>
    <row r="26" spans="1:19" x14ac:dyDescent="0.25">
      <c r="A26">
        <v>28</v>
      </c>
      <c r="B26">
        <v>9015</v>
      </c>
      <c r="C26" t="s">
        <v>1172</v>
      </c>
      <c r="D26" t="s">
        <v>19</v>
      </c>
      <c r="E26">
        <v>9</v>
      </c>
      <c r="F26">
        <v>5000906325</v>
      </c>
      <c r="G26">
        <v>42802.711963499998</v>
      </c>
      <c r="H26">
        <v>193</v>
      </c>
      <c r="I26">
        <v>15583</v>
      </c>
      <c r="J26">
        <f t="shared" si="4"/>
        <v>3.8506372150000003</v>
      </c>
      <c r="K26">
        <v>80.740898000000001</v>
      </c>
      <c r="L26">
        <v>16473</v>
      </c>
      <c r="M26">
        <v>85.351500999999999</v>
      </c>
      <c r="N26" s="159">
        <f t="shared" si="5"/>
        <v>0.13761913434104292</v>
      </c>
      <c r="O26">
        <v>2267</v>
      </c>
      <c r="P26">
        <v>11.744400000000001</v>
      </c>
      <c r="Q26">
        <v>42802.711963497997</v>
      </c>
      <c r="R26">
        <v>104215530.716131</v>
      </c>
      <c r="S26">
        <f t="shared" si="3"/>
        <v>0.14547904768016429</v>
      </c>
    </row>
    <row r="27" spans="1:19" x14ac:dyDescent="0.25">
      <c r="A27">
        <v>79</v>
      </c>
      <c r="B27">
        <v>7005</v>
      </c>
      <c r="C27" t="s">
        <v>418</v>
      </c>
      <c r="D27" t="s">
        <v>237</v>
      </c>
      <c r="E27">
        <v>7</v>
      </c>
      <c r="F27">
        <v>5000706550</v>
      </c>
      <c r="G27">
        <v>48743.768035599998</v>
      </c>
      <c r="H27">
        <v>373</v>
      </c>
      <c r="I27">
        <v>34059</v>
      </c>
      <c r="J27">
        <f t="shared" si="4"/>
        <v>8.4161491950000009</v>
      </c>
      <c r="K27">
        <v>91.310997</v>
      </c>
      <c r="L27">
        <v>35561</v>
      </c>
      <c r="M27">
        <v>95.338097000000005</v>
      </c>
      <c r="N27" s="159">
        <f t="shared" si="5"/>
        <v>0.13759455583363797</v>
      </c>
      <c r="O27">
        <v>4893</v>
      </c>
      <c r="P27">
        <v>13.118499999999999</v>
      </c>
      <c r="Q27">
        <v>48743.768035570502</v>
      </c>
      <c r="R27">
        <v>109193887.44035</v>
      </c>
      <c r="S27">
        <f t="shared" si="3"/>
        <v>0.14366246807011362</v>
      </c>
    </row>
    <row r="28" spans="1:19" x14ac:dyDescent="0.25">
      <c r="A28">
        <v>219</v>
      </c>
      <c r="B28">
        <v>17005</v>
      </c>
      <c r="C28" t="s">
        <v>983</v>
      </c>
      <c r="D28" t="s">
        <v>106</v>
      </c>
      <c r="E28">
        <v>17</v>
      </c>
      <c r="F28">
        <v>5001707375</v>
      </c>
      <c r="G28">
        <v>44573.618741300001</v>
      </c>
      <c r="H28">
        <v>1196</v>
      </c>
      <c r="I28">
        <v>155705</v>
      </c>
      <c r="J28">
        <f t="shared" si="4"/>
        <v>38.475484025</v>
      </c>
      <c r="K28">
        <v>130.18799999999999</v>
      </c>
      <c r="L28">
        <v>163730</v>
      </c>
      <c r="M28">
        <v>136.89798999999999</v>
      </c>
      <c r="N28" s="159">
        <f t="shared" si="5"/>
        <v>0.13759848531118304</v>
      </c>
      <c r="O28">
        <v>22529</v>
      </c>
      <c r="P28">
        <v>18.837199999999999</v>
      </c>
      <c r="Q28">
        <v>44573.618741278602</v>
      </c>
      <c r="R28">
        <v>77299603.472912803</v>
      </c>
      <c r="S28">
        <f t="shared" si="3"/>
        <v>0.14469027969557818</v>
      </c>
    </row>
    <row r="29" spans="1:19" x14ac:dyDescent="0.25">
      <c r="A29">
        <v>210</v>
      </c>
      <c r="B29">
        <v>17010</v>
      </c>
      <c r="C29" t="s">
        <v>1173</v>
      </c>
      <c r="D29" t="s">
        <v>107</v>
      </c>
      <c r="E29">
        <v>17</v>
      </c>
      <c r="F29">
        <v>5001707600</v>
      </c>
      <c r="G29">
        <v>41523.100768600001</v>
      </c>
      <c r="H29">
        <v>623</v>
      </c>
      <c r="I29">
        <v>52974</v>
      </c>
      <c r="J29">
        <f t="shared" si="4"/>
        <v>13.090140270000001</v>
      </c>
      <c r="K29">
        <v>85.030501999999998</v>
      </c>
      <c r="L29">
        <v>55430</v>
      </c>
      <c r="M29">
        <v>88.973395999999994</v>
      </c>
      <c r="N29" s="159">
        <f t="shared" si="5"/>
        <v>0.13759696915027964</v>
      </c>
      <c r="O29">
        <v>7627</v>
      </c>
      <c r="P29">
        <v>12.242699999999999</v>
      </c>
      <c r="Q29">
        <v>41523.100768600001</v>
      </c>
      <c r="R29">
        <v>99837216.923159495</v>
      </c>
      <c r="S29">
        <f t="shared" si="3"/>
        <v>0.14397629025559708</v>
      </c>
    </row>
    <row r="30" spans="1:19" x14ac:dyDescent="0.25">
      <c r="A30">
        <v>248</v>
      </c>
      <c r="B30">
        <v>21010</v>
      </c>
      <c r="C30" t="s">
        <v>676</v>
      </c>
      <c r="D30" t="s">
        <v>78</v>
      </c>
      <c r="E30">
        <v>21</v>
      </c>
      <c r="F30">
        <v>5002107750</v>
      </c>
      <c r="G30">
        <v>42808.273822199997</v>
      </c>
      <c r="H30">
        <v>1650</v>
      </c>
      <c r="I30">
        <v>189171</v>
      </c>
      <c r="J30">
        <f t="shared" si="4"/>
        <v>46.745099955000001</v>
      </c>
      <c r="K30">
        <v>114.649</v>
      </c>
      <c r="L30">
        <v>196762</v>
      </c>
      <c r="M30">
        <v>119.25</v>
      </c>
      <c r="N30" s="159">
        <f t="shared" si="5"/>
        <v>0.13759770687429485</v>
      </c>
      <c r="O30">
        <v>27074</v>
      </c>
      <c r="P30">
        <v>16.408799999999999</v>
      </c>
      <c r="Q30">
        <v>42808.273822208001</v>
      </c>
      <c r="R30">
        <v>103491845.615668</v>
      </c>
      <c r="S30">
        <f t="shared" si="3"/>
        <v>0.143119188459119</v>
      </c>
    </row>
    <row r="31" spans="1:19" x14ac:dyDescent="0.25">
      <c r="A31">
        <v>188</v>
      </c>
      <c r="B31">
        <v>25010</v>
      </c>
      <c r="C31" t="s">
        <v>798</v>
      </c>
      <c r="D31" t="s">
        <v>136</v>
      </c>
      <c r="E31">
        <v>25</v>
      </c>
      <c r="F31">
        <v>5002507900</v>
      </c>
      <c r="G31">
        <v>40217.271545199997</v>
      </c>
      <c r="H31">
        <v>3062</v>
      </c>
      <c r="I31">
        <v>658972</v>
      </c>
      <c r="J31">
        <f t="shared" si="4"/>
        <v>162.83527606000001</v>
      </c>
      <c r="K31">
        <v>215.21001000000001</v>
      </c>
      <c r="L31">
        <v>692861</v>
      </c>
      <c r="M31">
        <v>226.27699000000001</v>
      </c>
      <c r="N31" s="159">
        <f t="shared" si="5"/>
        <v>0.13760047109016094</v>
      </c>
      <c r="O31">
        <v>95338</v>
      </c>
      <c r="P31">
        <v>31.1357</v>
      </c>
      <c r="Q31">
        <v>40217.271545229698</v>
      </c>
      <c r="R31">
        <v>84569334.177419603</v>
      </c>
      <c r="S31">
        <f t="shared" si="3"/>
        <v>0.1446768603218346</v>
      </c>
    </row>
    <row r="32" spans="1:19" x14ac:dyDescent="0.25">
      <c r="A32">
        <v>142</v>
      </c>
      <c r="B32">
        <v>27025</v>
      </c>
      <c r="C32" t="s">
        <v>740</v>
      </c>
      <c r="D32" t="s">
        <v>108</v>
      </c>
      <c r="E32">
        <v>27</v>
      </c>
      <c r="F32">
        <v>5002708275</v>
      </c>
      <c r="G32">
        <v>45900.366476000003</v>
      </c>
      <c r="H32">
        <v>494</v>
      </c>
      <c r="I32">
        <v>45714</v>
      </c>
      <c r="J32">
        <f t="shared" si="4"/>
        <v>11.296157970000001</v>
      </c>
      <c r="K32">
        <v>92.538498000000004</v>
      </c>
      <c r="L32">
        <v>47699</v>
      </c>
      <c r="M32">
        <v>96.556297000000001</v>
      </c>
      <c r="N32" s="159">
        <f t="shared" si="5"/>
        <v>0.13759198306044151</v>
      </c>
      <c r="O32">
        <v>6563</v>
      </c>
      <c r="P32">
        <v>13.286099999999999</v>
      </c>
      <c r="Q32">
        <v>45900.366475992902</v>
      </c>
      <c r="R32">
        <v>128500178.372805</v>
      </c>
      <c r="S32">
        <f t="shared" si="3"/>
        <v>0.1435665222907643</v>
      </c>
    </row>
    <row r="33" spans="1:19" x14ac:dyDescent="0.25">
      <c r="A33">
        <v>119</v>
      </c>
      <c r="B33">
        <v>1010</v>
      </c>
      <c r="C33" t="s">
        <v>158</v>
      </c>
      <c r="D33" t="s">
        <v>170</v>
      </c>
      <c r="E33">
        <v>1</v>
      </c>
      <c r="F33">
        <v>5000108575</v>
      </c>
      <c r="G33">
        <v>44416.938327299998</v>
      </c>
      <c r="H33">
        <v>853</v>
      </c>
      <c r="I33">
        <v>144091</v>
      </c>
      <c r="J33">
        <f t="shared" si="4"/>
        <v>35.605606555000001</v>
      </c>
      <c r="K33">
        <v>168.923</v>
      </c>
      <c r="L33">
        <v>153219</v>
      </c>
      <c r="M33">
        <v>179.62398999999999</v>
      </c>
      <c r="N33" s="159">
        <f t="shared" si="5"/>
        <v>0.13760042814533446</v>
      </c>
      <c r="O33">
        <v>21083</v>
      </c>
      <c r="P33">
        <v>24.716298999999999</v>
      </c>
      <c r="Q33">
        <v>44416.938327288502</v>
      </c>
      <c r="R33">
        <v>119957420.112</v>
      </c>
      <c r="S33">
        <f t="shared" si="3"/>
        <v>0.14631725784400135</v>
      </c>
    </row>
    <row r="34" spans="1:19" x14ac:dyDescent="0.25">
      <c r="A34">
        <v>29</v>
      </c>
      <c r="B34">
        <v>9020</v>
      </c>
      <c r="C34" t="s">
        <v>1174</v>
      </c>
      <c r="D34" t="s">
        <v>20</v>
      </c>
      <c r="E34">
        <v>9</v>
      </c>
      <c r="F34">
        <v>5000908725</v>
      </c>
      <c r="G34">
        <v>48133.163039300001</v>
      </c>
      <c r="H34">
        <v>751</v>
      </c>
      <c r="I34">
        <v>69203</v>
      </c>
      <c r="J34">
        <f t="shared" si="4"/>
        <v>17.100407315000002</v>
      </c>
      <c r="K34">
        <v>92.147796999999997</v>
      </c>
      <c r="L34">
        <v>74367</v>
      </c>
      <c r="M34">
        <v>99.023398999999998</v>
      </c>
      <c r="N34" s="159">
        <f t="shared" si="5"/>
        <v>0.13760135543991286</v>
      </c>
      <c r="O34">
        <v>10233</v>
      </c>
      <c r="P34">
        <v>13.6256</v>
      </c>
      <c r="Q34">
        <v>48133.163039345403</v>
      </c>
      <c r="R34">
        <v>140748545.04824799</v>
      </c>
      <c r="S34">
        <f t="shared" si="3"/>
        <v>0.14786931202404521</v>
      </c>
    </row>
    <row r="35" spans="1:19" x14ac:dyDescent="0.25">
      <c r="A35">
        <v>105</v>
      </c>
      <c r="B35">
        <v>1015</v>
      </c>
      <c r="C35" t="s">
        <v>159</v>
      </c>
      <c r="D35" t="s">
        <v>171</v>
      </c>
      <c r="E35">
        <v>1</v>
      </c>
      <c r="F35">
        <v>5000109025</v>
      </c>
      <c r="G35">
        <v>51862.8775685</v>
      </c>
      <c r="H35">
        <v>1409</v>
      </c>
      <c r="I35">
        <v>156104</v>
      </c>
      <c r="J35">
        <f t="shared" si="4"/>
        <v>38.574078920000005</v>
      </c>
      <c r="K35">
        <v>110.791</v>
      </c>
      <c r="L35">
        <v>166101</v>
      </c>
      <c r="M35">
        <v>117.886</v>
      </c>
      <c r="N35" s="159">
        <f t="shared" si="5"/>
        <v>0.13759700423236465</v>
      </c>
      <c r="O35">
        <v>22855</v>
      </c>
      <c r="P35">
        <v>16.2211</v>
      </c>
      <c r="Q35">
        <v>51862.877568477903</v>
      </c>
      <c r="R35">
        <v>106722088.15955199</v>
      </c>
      <c r="S35">
        <f t="shared" si="3"/>
        <v>0.14640880438681905</v>
      </c>
    </row>
    <row r="36" spans="1:19" x14ac:dyDescent="0.25">
      <c r="A36">
        <v>218</v>
      </c>
      <c r="B36">
        <v>17015</v>
      </c>
      <c r="C36" t="s">
        <v>1175</v>
      </c>
      <c r="D36" t="s">
        <v>109</v>
      </c>
      <c r="E36">
        <v>17</v>
      </c>
      <c r="F36">
        <v>5001709325</v>
      </c>
      <c r="G36">
        <v>43324.482425299997</v>
      </c>
      <c r="H36">
        <v>770</v>
      </c>
      <c r="I36">
        <v>70924</v>
      </c>
      <c r="J36">
        <f t="shared" si="4"/>
        <v>17.525675020000001</v>
      </c>
      <c r="K36">
        <v>92.109099999999998</v>
      </c>
      <c r="L36">
        <v>74849</v>
      </c>
      <c r="M36">
        <v>97.206596000000005</v>
      </c>
      <c r="N36" s="159">
        <f t="shared" si="5"/>
        <v>0.13759702868441795</v>
      </c>
      <c r="O36">
        <v>10299</v>
      </c>
      <c r="P36">
        <v>13.3756</v>
      </c>
      <c r="Q36">
        <v>43324.482425305301</v>
      </c>
      <c r="R36">
        <v>106819872.98571099</v>
      </c>
      <c r="S36">
        <f t="shared" si="3"/>
        <v>0.14521177598556201</v>
      </c>
    </row>
    <row r="37" spans="1:19" x14ac:dyDescent="0.25">
      <c r="A37">
        <v>174</v>
      </c>
      <c r="B37">
        <v>25015</v>
      </c>
      <c r="C37" t="s">
        <v>809</v>
      </c>
      <c r="D37" t="s">
        <v>137</v>
      </c>
      <c r="E37">
        <v>25</v>
      </c>
      <c r="F37">
        <v>5002509475</v>
      </c>
      <c r="G37">
        <v>34118.8275889</v>
      </c>
      <c r="H37">
        <v>208</v>
      </c>
      <c r="I37">
        <v>14923</v>
      </c>
      <c r="J37">
        <f t="shared" si="4"/>
        <v>3.6875479150000001</v>
      </c>
      <c r="K37">
        <v>71.745200999999994</v>
      </c>
      <c r="L37">
        <v>15052</v>
      </c>
      <c r="M37">
        <v>72.364998</v>
      </c>
      <c r="N37" s="159">
        <f t="shared" si="5"/>
        <v>0.1375896890778634</v>
      </c>
      <c r="O37">
        <v>2071</v>
      </c>
      <c r="P37">
        <v>9.9574203000000008</v>
      </c>
      <c r="Q37">
        <v>34118.827588863802</v>
      </c>
      <c r="R37">
        <v>33566339.443002596</v>
      </c>
      <c r="S37">
        <f t="shared" si="3"/>
        <v>0.13877906587147357</v>
      </c>
    </row>
    <row r="38" spans="1:19" x14ac:dyDescent="0.25">
      <c r="A38">
        <v>26</v>
      </c>
      <c r="B38">
        <v>19015</v>
      </c>
      <c r="C38" t="s">
        <v>985</v>
      </c>
      <c r="D38" t="s">
        <v>36</v>
      </c>
      <c r="E38">
        <v>19</v>
      </c>
      <c r="F38">
        <v>5001909850</v>
      </c>
      <c r="G38">
        <v>35879.958553900004</v>
      </c>
      <c r="H38">
        <v>615</v>
      </c>
      <c r="I38">
        <v>54475</v>
      </c>
      <c r="J38">
        <f t="shared" si="4"/>
        <v>13.461044875000001</v>
      </c>
      <c r="K38">
        <v>88.577202</v>
      </c>
      <c r="L38">
        <v>58776</v>
      </c>
      <c r="M38">
        <v>95.570396000000002</v>
      </c>
      <c r="N38" s="159">
        <f t="shared" si="5"/>
        <v>0.13760718660677829</v>
      </c>
      <c r="O38">
        <v>8088</v>
      </c>
      <c r="P38">
        <v>13.150499999999999</v>
      </c>
      <c r="Q38">
        <v>35879.958553892699</v>
      </c>
      <c r="R38">
        <v>73447021.878997102</v>
      </c>
      <c r="S38">
        <f t="shared" si="3"/>
        <v>0.1484717760440569</v>
      </c>
    </row>
    <row r="39" spans="1:19" x14ac:dyDescent="0.25">
      <c r="A39">
        <v>36</v>
      </c>
      <c r="B39">
        <v>9025</v>
      </c>
      <c r="C39" t="s">
        <v>1176</v>
      </c>
      <c r="D39" t="s">
        <v>21</v>
      </c>
      <c r="E39">
        <v>9</v>
      </c>
      <c r="F39">
        <v>5000910075</v>
      </c>
      <c r="G39">
        <v>45991.652676500002</v>
      </c>
      <c r="H39">
        <v>75</v>
      </c>
      <c r="I39">
        <v>9454</v>
      </c>
      <c r="J39">
        <f t="shared" si="4"/>
        <v>2.3361306700000002</v>
      </c>
      <c r="K39">
        <v>126.053</v>
      </c>
      <c r="L39">
        <v>9792</v>
      </c>
      <c r="M39">
        <v>130.56399999999999</v>
      </c>
      <c r="N39" s="159">
        <f t="shared" si="5"/>
        <v>0.13756127450980393</v>
      </c>
      <c r="O39">
        <v>1347</v>
      </c>
      <c r="P39">
        <v>17.965499999999999</v>
      </c>
      <c r="Q39">
        <v>45991.652676475001</v>
      </c>
      <c r="R39">
        <v>64872284.884705499</v>
      </c>
      <c r="S39">
        <f t="shared" si="3"/>
        <v>0.14247937381002751</v>
      </c>
    </row>
    <row r="40" spans="1:19" x14ac:dyDescent="0.25">
      <c r="A40">
        <v>102</v>
      </c>
      <c r="B40">
        <v>7010</v>
      </c>
      <c r="C40" t="s">
        <v>1177</v>
      </c>
      <c r="D40" t="s">
        <v>986</v>
      </c>
      <c r="E40">
        <v>7</v>
      </c>
      <c r="F40">
        <v>5000710300</v>
      </c>
      <c r="G40">
        <v>18648.541842300001</v>
      </c>
      <c r="H40">
        <v>7</v>
      </c>
      <c r="I40">
        <v>308</v>
      </c>
      <c r="J40">
        <f t="shared" si="4"/>
        <v>7.610834000000001E-2</v>
      </c>
      <c r="K40">
        <v>44</v>
      </c>
      <c r="L40">
        <v>292</v>
      </c>
      <c r="M40">
        <v>41.719700000000003</v>
      </c>
      <c r="N40" s="159">
        <f t="shared" si="5"/>
        <v>0.13698630136986301</v>
      </c>
      <c r="O40">
        <v>40</v>
      </c>
      <c r="P40">
        <v>5.7406300999999997</v>
      </c>
      <c r="Q40">
        <v>18648.5418423423</v>
      </c>
      <c r="R40">
        <v>12956149.2459979</v>
      </c>
      <c r="S40">
        <f t="shared" si="3"/>
        <v>0.12987012987012986</v>
      </c>
    </row>
    <row r="41" spans="1:19" x14ac:dyDescent="0.25">
      <c r="A41">
        <v>56</v>
      </c>
      <c r="B41">
        <v>5010</v>
      </c>
      <c r="C41" t="s">
        <v>987</v>
      </c>
      <c r="D41" t="s">
        <v>1</v>
      </c>
      <c r="E41">
        <v>5</v>
      </c>
      <c r="F41">
        <v>5000510450</v>
      </c>
      <c r="G41">
        <v>40471.928656099997</v>
      </c>
      <c r="H41">
        <v>948</v>
      </c>
      <c r="I41">
        <v>83450</v>
      </c>
      <c r="J41">
        <f t="shared" si="4"/>
        <v>20.62091225</v>
      </c>
      <c r="K41">
        <v>88.027396999999993</v>
      </c>
      <c r="L41">
        <v>87935</v>
      </c>
      <c r="M41">
        <v>92.758499</v>
      </c>
      <c r="N41" s="159">
        <f t="shared" si="5"/>
        <v>0.13760163757320748</v>
      </c>
      <c r="O41">
        <v>12100</v>
      </c>
      <c r="P41">
        <v>12.7636</v>
      </c>
      <c r="Q41">
        <v>40471.928656091397</v>
      </c>
      <c r="R41">
        <v>87283786.426860005</v>
      </c>
      <c r="S41">
        <f t="shared" si="3"/>
        <v>0.14499700419412823</v>
      </c>
    </row>
    <row r="42" spans="1:19" x14ac:dyDescent="0.25">
      <c r="A42">
        <v>209</v>
      </c>
      <c r="B42">
        <v>7015</v>
      </c>
      <c r="C42" t="s">
        <v>424</v>
      </c>
      <c r="D42" t="s">
        <v>238</v>
      </c>
      <c r="E42">
        <v>7</v>
      </c>
      <c r="F42">
        <v>5000710675</v>
      </c>
      <c r="G42">
        <v>37828.074918300001</v>
      </c>
      <c r="H42">
        <v>5797</v>
      </c>
      <c r="I42">
        <v>940505</v>
      </c>
      <c r="J42">
        <f t="shared" si="4"/>
        <v>232.403488025</v>
      </c>
      <c r="K42">
        <v>162.24001000000001</v>
      </c>
      <c r="L42">
        <v>975182</v>
      </c>
      <c r="M42">
        <v>168.22200000000001</v>
      </c>
      <c r="N42" s="159">
        <f t="shared" si="5"/>
        <v>0.13759995570057693</v>
      </c>
      <c r="O42">
        <v>134185</v>
      </c>
      <c r="P42">
        <v>23.147300999999999</v>
      </c>
      <c r="Q42">
        <v>37828.074918324703</v>
      </c>
      <c r="R42">
        <v>39752390.181902602</v>
      </c>
      <c r="S42">
        <f t="shared" si="3"/>
        <v>0.14267335101886752</v>
      </c>
    </row>
    <row r="43" spans="1:19" x14ac:dyDescent="0.25">
      <c r="A43">
        <v>202</v>
      </c>
      <c r="B43">
        <v>23020</v>
      </c>
      <c r="C43" t="s">
        <v>1178</v>
      </c>
      <c r="D43" t="s">
        <v>216</v>
      </c>
      <c r="E43">
        <v>23</v>
      </c>
      <c r="F43">
        <v>5002311125</v>
      </c>
      <c r="G43">
        <v>41985.883081499996</v>
      </c>
      <c r="H43">
        <v>814</v>
      </c>
      <c r="I43">
        <v>88238</v>
      </c>
      <c r="J43">
        <f t="shared" si="4"/>
        <v>21.80405099</v>
      </c>
      <c r="K43">
        <v>108.4</v>
      </c>
      <c r="L43">
        <v>95547</v>
      </c>
      <c r="M43">
        <v>117.379</v>
      </c>
      <c r="N43" s="159">
        <f t="shared" si="5"/>
        <v>0.1375972034705433</v>
      </c>
      <c r="O43">
        <v>13147</v>
      </c>
      <c r="P43">
        <v>16.151399999999999</v>
      </c>
      <c r="Q43">
        <v>41985.883081507804</v>
      </c>
      <c r="R43">
        <v>99482369.393448293</v>
      </c>
      <c r="S43">
        <f t="shared" si="3"/>
        <v>0.14899476416056573</v>
      </c>
    </row>
    <row r="44" spans="1:19" x14ac:dyDescent="0.25">
      <c r="A44">
        <v>81</v>
      </c>
      <c r="B44">
        <v>23025</v>
      </c>
      <c r="C44" t="s">
        <v>565</v>
      </c>
      <c r="D44" t="s">
        <v>217</v>
      </c>
      <c r="E44">
        <v>23</v>
      </c>
      <c r="F44">
        <v>5002311350</v>
      </c>
      <c r="G44">
        <v>40239.334816900002</v>
      </c>
      <c r="H44">
        <v>760</v>
      </c>
      <c r="I44">
        <v>62659</v>
      </c>
      <c r="J44">
        <f t="shared" si="4"/>
        <v>15.483352195</v>
      </c>
      <c r="K44">
        <v>82.446098000000006</v>
      </c>
      <c r="L44">
        <v>65575</v>
      </c>
      <c r="M44">
        <v>86.283501000000001</v>
      </c>
      <c r="N44" s="159">
        <f t="shared" si="5"/>
        <v>0.13759817003431185</v>
      </c>
      <c r="O44">
        <v>9023</v>
      </c>
      <c r="P44">
        <v>11.8726</v>
      </c>
      <c r="Q44">
        <v>40239.334816897303</v>
      </c>
      <c r="R44">
        <v>99841774.825750306</v>
      </c>
      <c r="S44">
        <f t="shared" si="3"/>
        <v>0.14400165977752596</v>
      </c>
    </row>
    <row r="45" spans="1:19" x14ac:dyDescent="0.25">
      <c r="A45">
        <v>51</v>
      </c>
      <c r="B45">
        <v>15010</v>
      </c>
      <c r="C45" t="s">
        <v>1179</v>
      </c>
      <c r="D45" t="s">
        <v>257</v>
      </c>
      <c r="E45">
        <v>15</v>
      </c>
      <c r="F45">
        <v>5001511500</v>
      </c>
      <c r="G45">
        <v>56100.884903899998</v>
      </c>
      <c r="H45">
        <v>1636</v>
      </c>
      <c r="I45">
        <v>180970</v>
      </c>
      <c r="J45">
        <f t="shared" si="4"/>
        <v>44.718591850000003</v>
      </c>
      <c r="K45">
        <v>110.617</v>
      </c>
      <c r="L45">
        <v>189461</v>
      </c>
      <c r="M45">
        <v>115.807</v>
      </c>
      <c r="N45" s="159">
        <f t="shared" si="5"/>
        <v>0.13760087828101825</v>
      </c>
      <c r="O45">
        <v>26070</v>
      </c>
      <c r="P45">
        <v>15.9351</v>
      </c>
      <c r="Q45">
        <v>56100.884903939601</v>
      </c>
      <c r="R45">
        <v>164353908.206449</v>
      </c>
      <c r="S45">
        <f t="shared" si="3"/>
        <v>0.14405702602641321</v>
      </c>
    </row>
    <row r="46" spans="1:19" x14ac:dyDescent="0.25">
      <c r="A46">
        <v>1</v>
      </c>
      <c r="B46">
        <v>9030</v>
      </c>
      <c r="C46" t="s">
        <v>1180</v>
      </c>
      <c r="D46" t="s">
        <v>22</v>
      </c>
      <c r="E46">
        <v>9</v>
      </c>
      <c r="F46">
        <v>5000911800</v>
      </c>
      <c r="G46">
        <v>63085.3663352</v>
      </c>
      <c r="H46">
        <v>588</v>
      </c>
      <c r="I46">
        <v>94460</v>
      </c>
      <c r="J46">
        <f t="shared" si="4"/>
        <v>23.3415383</v>
      </c>
      <c r="K46">
        <v>160.64599999999999</v>
      </c>
      <c r="L46">
        <v>102770</v>
      </c>
      <c r="M46">
        <v>174.77901</v>
      </c>
      <c r="N46" s="159">
        <f t="shared" si="5"/>
        <v>0.13759852096915443</v>
      </c>
      <c r="O46">
        <v>14141</v>
      </c>
      <c r="P46">
        <v>24.049600999999999</v>
      </c>
      <c r="Q46">
        <v>63085.366335226601</v>
      </c>
      <c r="R46">
        <v>86133926.423019007</v>
      </c>
      <c r="S46">
        <f t="shared" si="3"/>
        <v>0.14970357823417318</v>
      </c>
    </row>
    <row r="47" spans="1:19" x14ac:dyDescent="0.25">
      <c r="A47">
        <v>246</v>
      </c>
      <c r="B47">
        <v>21015</v>
      </c>
      <c r="C47" t="s">
        <v>682</v>
      </c>
      <c r="D47" t="s">
        <v>79</v>
      </c>
      <c r="E47">
        <v>21</v>
      </c>
      <c r="F47">
        <v>5002111950</v>
      </c>
      <c r="G47">
        <v>42346.144623400003</v>
      </c>
      <c r="H47">
        <v>1730</v>
      </c>
      <c r="I47">
        <v>189691</v>
      </c>
      <c r="J47">
        <f t="shared" si="4"/>
        <v>46.873594555000004</v>
      </c>
      <c r="K47">
        <v>109.648</v>
      </c>
      <c r="L47">
        <v>196939</v>
      </c>
      <c r="M47">
        <v>113.837</v>
      </c>
      <c r="N47" s="159">
        <f t="shared" si="5"/>
        <v>0.13760098304551155</v>
      </c>
      <c r="O47">
        <v>27099</v>
      </c>
      <c r="P47">
        <v>15.664</v>
      </c>
      <c r="Q47">
        <v>42346.144623405802</v>
      </c>
      <c r="R47">
        <v>109797490.890118</v>
      </c>
      <c r="S47">
        <f t="shared" si="3"/>
        <v>0.14285864906611279</v>
      </c>
    </row>
    <row r="48" spans="1:19" x14ac:dyDescent="0.25">
      <c r="A48">
        <v>226</v>
      </c>
      <c r="B48">
        <v>27030</v>
      </c>
      <c r="C48" t="s">
        <v>267</v>
      </c>
      <c r="D48" t="s">
        <v>274</v>
      </c>
      <c r="E48">
        <v>27</v>
      </c>
      <c r="F48">
        <v>5002712250</v>
      </c>
      <c r="G48">
        <v>40664.421874400003</v>
      </c>
      <c r="H48">
        <v>801</v>
      </c>
      <c r="I48">
        <v>74964</v>
      </c>
      <c r="J48">
        <f t="shared" si="4"/>
        <v>18.523979220000001</v>
      </c>
      <c r="K48">
        <v>93.587997000000001</v>
      </c>
      <c r="L48">
        <v>78266</v>
      </c>
      <c r="M48">
        <v>97.709800999999999</v>
      </c>
      <c r="N48" s="159">
        <f t="shared" si="5"/>
        <v>0.13759486878082436</v>
      </c>
      <c r="O48">
        <v>10769</v>
      </c>
      <c r="P48">
        <v>13.444900000000001</v>
      </c>
      <c r="Q48">
        <v>40664.421874443797</v>
      </c>
      <c r="R48">
        <v>102614148.016645</v>
      </c>
      <c r="S48">
        <f t="shared" si="3"/>
        <v>0.14365562136492183</v>
      </c>
    </row>
    <row r="49" spans="1:19" x14ac:dyDescent="0.25">
      <c r="A49">
        <v>24</v>
      </c>
      <c r="B49">
        <v>19020</v>
      </c>
      <c r="C49" t="s">
        <v>1181</v>
      </c>
      <c r="D49" t="s">
        <v>37</v>
      </c>
      <c r="E49">
        <v>19</v>
      </c>
      <c r="F49">
        <v>5001913150</v>
      </c>
      <c r="G49">
        <v>42716.500552099998</v>
      </c>
      <c r="H49">
        <v>677</v>
      </c>
      <c r="I49">
        <v>68840</v>
      </c>
      <c r="J49">
        <f t="shared" si="4"/>
        <v>17.0107082</v>
      </c>
      <c r="K49">
        <v>101.684</v>
      </c>
      <c r="L49">
        <v>74127</v>
      </c>
      <c r="M49">
        <v>109.49299999999999</v>
      </c>
      <c r="N49" s="159">
        <f t="shared" si="5"/>
        <v>0.1376016835970699</v>
      </c>
      <c r="O49">
        <v>10200</v>
      </c>
      <c r="P49">
        <v>15.0662</v>
      </c>
      <c r="Q49">
        <v>42716.500552097699</v>
      </c>
      <c r="R49">
        <v>99805182.566049501</v>
      </c>
      <c r="S49">
        <f t="shared" si="3"/>
        <v>0.14816966879721091</v>
      </c>
    </row>
    <row r="50" spans="1:19" x14ac:dyDescent="0.25">
      <c r="A50">
        <v>87</v>
      </c>
      <c r="B50">
        <v>7020</v>
      </c>
      <c r="C50" t="s">
        <v>426</v>
      </c>
      <c r="D50" t="s">
        <v>239</v>
      </c>
      <c r="E50">
        <v>7</v>
      </c>
      <c r="F50">
        <v>5000713300</v>
      </c>
      <c r="G50">
        <v>45660.620544500001</v>
      </c>
      <c r="H50">
        <v>1737</v>
      </c>
      <c r="I50">
        <v>192643</v>
      </c>
      <c r="J50">
        <f t="shared" si="4"/>
        <v>47.603048515000005</v>
      </c>
      <c r="K50">
        <v>110.90600000000001</v>
      </c>
      <c r="L50">
        <v>198233</v>
      </c>
      <c r="M50">
        <v>114.124</v>
      </c>
      <c r="N50" s="159">
        <f t="shared" si="5"/>
        <v>0.13760070220397208</v>
      </c>
      <c r="O50">
        <v>27277</v>
      </c>
      <c r="P50">
        <v>15.7034</v>
      </c>
      <c r="Q50">
        <v>45660.620544539299</v>
      </c>
      <c r="R50">
        <v>130472780.536451</v>
      </c>
      <c r="S50">
        <f t="shared" si="3"/>
        <v>0.14159351754281235</v>
      </c>
    </row>
    <row r="51" spans="1:19" x14ac:dyDescent="0.25">
      <c r="A51">
        <v>116</v>
      </c>
      <c r="B51">
        <v>17020</v>
      </c>
      <c r="C51" t="s">
        <v>544</v>
      </c>
      <c r="D51" t="s">
        <v>110</v>
      </c>
      <c r="E51">
        <v>17</v>
      </c>
      <c r="F51">
        <v>5001713525</v>
      </c>
      <c r="G51">
        <v>43889.978390900003</v>
      </c>
      <c r="H51">
        <v>798</v>
      </c>
      <c r="I51">
        <v>70958</v>
      </c>
      <c r="J51">
        <f t="shared" si="4"/>
        <v>17.534076590000002</v>
      </c>
      <c r="K51">
        <v>88.919799999999995</v>
      </c>
      <c r="L51">
        <v>75192</v>
      </c>
      <c r="M51">
        <v>94.225898999999998</v>
      </c>
      <c r="N51" s="159">
        <f t="shared" si="5"/>
        <v>0.13759442493882329</v>
      </c>
      <c r="O51">
        <v>10346</v>
      </c>
      <c r="P51">
        <v>12.9655</v>
      </c>
      <c r="Q51">
        <v>43889.978390902601</v>
      </c>
      <c r="R51">
        <v>103821733.66620301</v>
      </c>
      <c r="S51">
        <f t="shared" si="3"/>
        <v>0.14580456044420642</v>
      </c>
    </row>
    <row r="52" spans="1:19" x14ac:dyDescent="0.25">
      <c r="A52">
        <v>225</v>
      </c>
      <c r="B52">
        <v>27035</v>
      </c>
      <c r="C52" t="s">
        <v>1182</v>
      </c>
      <c r="D52" t="s">
        <v>275</v>
      </c>
      <c r="E52">
        <v>27</v>
      </c>
      <c r="F52">
        <v>5002713675</v>
      </c>
      <c r="G52">
        <v>48723.153595900003</v>
      </c>
      <c r="H52">
        <v>1473</v>
      </c>
      <c r="I52">
        <v>142045</v>
      </c>
      <c r="J52">
        <f t="shared" si="4"/>
        <v>35.100029724999999</v>
      </c>
      <c r="K52">
        <v>96.432404000000005</v>
      </c>
      <c r="L52">
        <v>146565</v>
      </c>
      <c r="M52">
        <v>99.500900000000001</v>
      </c>
      <c r="N52" s="159">
        <f t="shared" si="5"/>
        <v>0.13759765291850032</v>
      </c>
      <c r="O52">
        <v>20167</v>
      </c>
      <c r="P52">
        <v>13.6913</v>
      </c>
      <c r="Q52">
        <v>48723.153595913303</v>
      </c>
      <c r="R52">
        <v>144952850.486002</v>
      </c>
      <c r="S52">
        <f t="shared" si="3"/>
        <v>0.14197613432362985</v>
      </c>
    </row>
    <row r="53" spans="1:19" x14ac:dyDescent="0.25">
      <c r="A53">
        <v>243</v>
      </c>
      <c r="B53">
        <v>21020</v>
      </c>
      <c r="C53" t="s">
        <v>742</v>
      </c>
      <c r="D53" t="s">
        <v>80</v>
      </c>
      <c r="E53">
        <v>21</v>
      </c>
      <c r="F53">
        <v>5002114350</v>
      </c>
      <c r="G53">
        <v>57800.323257700002</v>
      </c>
      <c r="H53">
        <v>628</v>
      </c>
      <c r="I53">
        <v>51090</v>
      </c>
      <c r="J53">
        <f t="shared" si="4"/>
        <v>12.62459445</v>
      </c>
      <c r="K53">
        <v>81.353499999999997</v>
      </c>
      <c r="L53">
        <v>52720</v>
      </c>
      <c r="M53">
        <v>83.948898</v>
      </c>
      <c r="N53" s="159">
        <f t="shared" si="5"/>
        <v>0.1375948406676783</v>
      </c>
      <c r="O53">
        <v>7254</v>
      </c>
      <c r="P53">
        <v>11.551399999999999</v>
      </c>
      <c r="Q53">
        <v>57800.323257728</v>
      </c>
      <c r="R53">
        <v>191537530.15435699</v>
      </c>
      <c r="S53">
        <f t="shared" si="3"/>
        <v>0.14198473282442747</v>
      </c>
    </row>
    <row r="54" spans="1:19" x14ac:dyDescent="0.25">
      <c r="A54">
        <v>254</v>
      </c>
      <c r="B54">
        <v>21025</v>
      </c>
      <c r="C54" t="s">
        <v>1183</v>
      </c>
      <c r="D54" t="s">
        <v>81</v>
      </c>
      <c r="E54">
        <v>21</v>
      </c>
      <c r="F54">
        <v>5002114500</v>
      </c>
      <c r="G54">
        <v>38769.090477999998</v>
      </c>
      <c r="H54">
        <v>1239</v>
      </c>
      <c r="I54">
        <v>171860</v>
      </c>
      <c r="J54">
        <f t="shared" si="4"/>
        <v>42.467465300000001</v>
      </c>
      <c r="K54">
        <v>138.709</v>
      </c>
      <c r="L54">
        <v>182011</v>
      </c>
      <c r="M54">
        <v>146.90100000000001</v>
      </c>
      <c r="N54" s="159">
        <f t="shared" si="5"/>
        <v>0.13760157353127009</v>
      </c>
      <c r="O54">
        <v>25045</v>
      </c>
      <c r="P54">
        <v>20.2136</v>
      </c>
      <c r="Q54">
        <v>38769.0904780438</v>
      </c>
      <c r="R54">
        <v>81592760.525922507</v>
      </c>
      <c r="S54">
        <f t="shared" si="3"/>
        <v>0.14572908181077621</v>
      </c>
    </row>
    <row r="55" spans="1:19" x14ac:dyDescent="0.25">
      <c r="A55">
        <v>199</v>
      </c>
      <c r="B55">
        <v>7025</v>
      </c>
      <c r="C55" t="s">
        <v>433</v>
      </c>
      <c r="D55" t="s">
        <v>240</v>
      </c>
      <c r="E55">
        <v>7</v>
      </c>
      <c r="F55">
        <v>5000714875</v>
      </c>
      <c r="G55">
        <v>68239.781202500002</v>
      </c>
      <c r="H55">
        <v>4473</v>
      </c>
      <c r="I55">
        <v>716885</v>
      </c>
      <c r="J55">
        <f t="shared" si="4"/>
        <v>177.145867925</v>
      </c>
      <c r="K55">
        <v>160.26900000000001</v>
      </c>
      <c r="L55">
        <v>743777</v>
      </c>
      <c r="M55">
        <v>166.28200000000001</v>
      </c>
      <c r="N55" s="159">
        <f t="shared" si="5"/>
        <v>0.13760038291046914</v>
      </c>
      <c r="O55">
        <v>102344</v>
      </c>
      <c r="P55">
        <v>22.880300999999999</v>
      </c>
      <c r="Q55">
        <v>68239.781202545899</v>
      </c>
      <c r="R55">
        <v>156466204.26995</v>
      </c>
      <c r="S55">
        <f t="shared" si="3"/>
        <v>0.14276208875900598</v>
      </c>
    </row>
    <row r="56" spans="1:19" x14ac:dyDescent="0.25">
      <c r="A56">
        <v>76</v>
      </c>
      <c r="B56">
        <v>9035</v>
      </c>
      <c r="C56" t="s">
        <v>1184</v>
      </c>
      <c r="D56" t="s">
        <v>23</v>
      </c>
      <c r="E56">
        <v>9</v>
      </c>
      <c r="F56">
        <v>5000915250</v>
      </c>
      <c r="G56">
        <v>53349.911227700002</v>
      </c>
      <c r="H56">
        <v>621</v>
      </c>
      <c r="I56">
        <v>46226</v>
      </c>
      <c r="J56">
        <f t="shared" si="4"/>
        <v>11.42267573</v>
      </c>
      <c r="K56">
        <v>74.438004000000006</v>
      </c>
      <c r="L56">
        <v>48272</v>
      </c>
      <c r="M56">
        <v>77.733299000000002</v>
      </c>
      <c r="N56" s="159">
        <f t="shared" si="5"/>
        <v>0.13759529333775272</v>
      </c>
      <c r="O56">
        <v>6642</v>
      </c>
      <c r="P56">
        <v>10.696099999999999</v>
      </c>
      <c r="Q56">
        <v>53349.911227657998</v>
      </c>
      <c r="R56">
        <v>138369930.16954201</v>
      </c>
      <c r="S56">
        <f t="shared" si="3"/>
        <v>0.14368537186864536</v>
      </c>
    </row>
    <row r="57" spans="1:19" x14ac:dyDescent="0.25">
      <c r="A57">
        <v>114</v>
      </c>
      <c r="B57">
        <v>17025</v>
      </c>
      <c r="C57" t="s">
        <v>1185</v>
      </c>
      <c r="D57" t="s">
        <v>111</v>
      </c>
      <c r="E57">
        <v>17</v>
      </c>
      <c r="F57">
        <v>5001715700</v>
      </c>
      <c r="G57">
        <v>45062.736045700003</v>
      </c>
      <c r="H57">
        <v>854</v>
      </c>
      <c r="I57">
        <v>66696</v>
      </c>
      <c r="J57">
        <f t="shared" si="4"/>
        <v>16.480915080000003</v>
      </c>
      <c r="K57">
        <v>78.098395999999994</v>
      </c>
      <c r="L57">
        <v>70047</v>
      </c>
      <c r="M57">
        <v>82.022102000000004</v>
      </c>
      <c r="N57" s="159">
        <f t="shared" si="5"/>
        <v>0.13759333019258499</v>
      </c>
      <c r="O57">
        <v>9638</v>
      </c>
      <c r="P57">
        <v>11.286199999999999</v>
      </c>
      <c r="Q57">
        <v>45062.736045695397</v>
      </c>
      <c r="R57">
        <v>125220680.394797</v>
      </c>
      <c r="S57">
        <f t="shared" si="3"/>
        <v>0.14450641717644236</v>
      </c>
    </row>
    <row r="58" spans="1:19" x14ac:dyDescent="0.25">
      <c r="A58">
        <v>120</v>
      </c>
      <c r="B58">
        <v>1020</v>
      </c>
      <c r="C58" t="s">
        <v>1186</v>
      </c>
      <c r="D58" t="s">
        <v>172</v>
      </c>
      <c r="E58">
        <v>1</v>
      </c>
      <c r="F58">
        <v>5000116000</v>
      </c>
      <c r="G58">
        <v>36536.658943100003</v>
      </c>
      <c r="H58">
        <v>723</v>
      </c>
      <c r="I58">
        <v>76568</v>
      </c>
      <c r="J58">
        <f t="shared" si="4"/>
        <v>18.920335640000001</v>
      </c>
      <c r="K58">
        <v>105.90300000000001</v>
      </c>
      <c r="L58">
        <v>79758</v>
      </c>
      <c r="M58">
        <v>110.316</v>
      </c>
      <c r="N58" s="159">
        <f t="shared" si="5"/>
        <v>0.13760375134782718</v>
      </c>
      <c r="O58">
        <v>10975</v>
      </c>
      <c r="P58">
        <v>15.179500000000001</v>
      </c>
      <c r="Q58">
        <v>36536.6589430596</v>
      </c>
      <c r="R58">
        <v>74424823.265549496</v>
      </c>
      <c r="S58">
        <f t="shared" si="3"/>
        <v>0.14333664193919129</v>
      </c>
    </row>
    <row r="59" spans="1:19" x14ac:dyDescent="0.25">
      <c r="A59">
        <v>231</v>
      </c>
      <c r="B59">
        <v>19025</v>
      </c>
      <c r="C59" t="s">
        <v>1187</v>
      </c>
      <c r="D59" t="s">
        <v>38</v>
      </c>
      <c r="E59">
        <v>19</v>
      </c>
      <c r="F59">
        <v>5001916150</v>
      </c>
      <c r="G59">
        <v>34357.944207799999</v>
      </c>
      <c r="H59">
        <v>667</v>
      </c>
      <c r="I59">
        <v>90541</v>
      </c>
      <c r="J59">
        <f t="shared" si="4"/>
        <v>22.373133805000002</v>
      </c>
      <c r="K59">
        <v>135.744</v>
      </c>
      <c r="L59">
        <v>97193</v>
      </c>
      <c r="M59">
        <v>145.71700000000001</v>
      </c>
      <c r="N59" s="159">
        <f t="shared" si="5"/>
        <v>0.13760250223781548</v>
      </c>
      <c r="O59">
        <v>13374</v>
      </c>
      <c r="P59">
        <v>20.050699000000002</v>
      </c>
      <c r="Q59">
        <v>34357.944207785098</v>
      </c>
      <c r="R59">
        <v>72029981.858185798</v>
      </c>
      <c r="S59">
        <f t="shared" si="3"/>
        <v>0.14771208623717433</v>
      </c>
    </row>
    <row r="60" spans="1:19" x14ac:dyDescent="0.25">
      <c r="A60">
        <v>50</v>
      </c>
      <c r="B60">
        <v>19030</v>
      </c>
      <c r="C60" t="s">
        <v>991</v>
      </c>
      <c r="D60" t="s">
        <v>39</v>
      </c>
      <c r="E60">
        <v>19</v>
      </c>
      <c r="F60">
        <v>5001916300</v>
      </c>
      <c r="G60">
        <v>40426.323233499999</v>
      </c>
      <c r="H60">
        <v>766</v>
      </c>
      <c r="I60">
        <v>87188</v>
      </c>
      <c r="J60">
        <f t="shared" si="4"/>
        <v>21.54459074</v>
      </c>
      <c r="K60">
        <v>113.822</v>
      </c>
      <c r="L60">
        <v>93514</v>
      </c>
      <c r="M60">
        <v>122.081</v>
      </c>
      <c r="N60" s="159">
        <f t="shared" si="5"/>
        <v>0.13760506448232351</v>
      </c>
      <c r="O60">
        <v>12868</v>
      </c>
      <c r="P60">
        <v>16.798300000000001</v>
      </c>
      <c r="Q60">
        <v>40426.323233525101</v>
      </c>
      <c r="R60">
        <v>102452193.674348</v>
      </c>
      <c r="S60">
        <f t="shared" si="3"/>
        <v>0.14758911776850026</v>
      </c>
    </row>
    <row r="61" spans="1:19" x14ac:dyDescent="0.25">
      <c r="A61">
        <v>153</v>
      </c>
      <c r="B61">
        <v>21030</v>
      </c>
      <c r="C61" t="s">
        <v>685</v>
      </c>
      <c r="D61" t="s">
        <v>82</v>
      </c>
      <c r="E61">
        <v>21</v>
      </c>
      <c r="F61">
        <v>5002116825</v>
      </c>
      <c r="G61">
        <v>41329.538640999999</v>
      </c>
      <c r="H61">
        <v>783</v>
      </c>
      <c r="I61">
        <v>67633</v>
      </c>
      <c r="J61">
        <f t="shared" si="4"/>
        <v>16.712452465000002</v>
      </c>
      <c r="K61">
        <v>86.376801</v>
      </c>
      <c r="L61">
        <v>70845</v>
      </c>
      <c r="M61">
        <v>90.478401000000005</v>
      </c>
      <c r="N61" s="159">
        <f t="shared" si="5"/>
        <v>0.13759616063236643</v>
      </c>
      <c r="O61">
        <v>9748</v>
      </c>
      <c r="P61">
        <v>12.4498</v>
      </c>
      <c r="Q61">
        <v>41329.538641038598</v>
      </c>
      <c r="R61">
        <v>107936081.049799</v>
      </c>
      <c r="S61">
        <f t="shared" si="3"/>
        <v>0.14413082371031893</v>
      </c>
    </row>
    <row r="62" spans="1:19" x14ac:dyDescent="0.25">
      <c r="A62">
        <v>200</v>
      </c>
      <c r="B62">
        <v>5015</v>
      </c>
      <c r="C62" t="s">
        <v>992</v>
      </c>
      <c r="D62" t="s">
        <v>2</v>
      </c>
      <c r="E62">
        <v>5</v>
      </c>
      <c r="F62">
        <v>5000517125</v>
      </c>
      <c r="G62">
        <v>55751.505780400003</v>
      </c>
      <c r="H62">
        <v>1460</v>
      </c>
      <c r="I62">
        <v>148195</v>
      </c>
      <c r="J62">
        <f t="shared" si="4"/>
        <v>36.619725475000003</v>
      </c>
      <c r="K62">
        <v>101.503</v>
      </c>
      <c r="L62">
        <v>160421</v>
      </c>
      <c r="M62">
        <v>109.877</v>
      </c>
      <c r="N62" s="159">
        <f t="shared" si="5"/>
        <v>0.13760043884528833</v>
      </c>
      <c r="O62">
        <v>22074</v>
      </c>
      <c r="P62">
        <v>15.1191</v>
      </c>
      <c r="Q62">
        <v>55751.505780447602</v>
      </c>
      <c r="R62">
        <v>158049710.808211</v>
      </c>
      <c r="S62">
        <f t="shared" si="3"/>
        <v>0.14895239380545902</v>
      </c>
    </row>
    <row r="63" spans="1:19" x14ac:dyDescent="0.25">
      <c r="A63">
        <v>230</v>
      </c>
      <c r="B63">
        <v>19035</v>
      </c>
      <c r="C63" t="s">
        <v>1188</v>
      </c>
      <c r="D63" t="s">
        <v>40</v>
      </c>
      <c r="E63">
        <v>19</v>
      </c>
      <c r="F63">
        <v>5001917350</v>
      </c>
      <c r="G63">
        <v>64555.162161499997</v>
      </c>
      <c r="H63">
        <v>2404</v>
      </c>
      <c r="I63">
        <v>339724</v>
      </c>
      <c r="J63">
        <f t="shared" si="4"/>
        <v>83.947499020000009</v>
      </c>
      <c r="K63">
        <v>141.31599</v>
      </c>
      <c r="L63">
        <v>365900</v>
      </c>
      <c r="M63">
        <v>152.20500000000001</v>
      </c>
      <c r="N63" s="159">
        <f t="shared" si="5"/>
        <v>0.1376004372779448</v>
      </c>
      <c r="O63">
        <v>50348</v>
      </c>
      <c r="P63">
        <v>20.943398999999999</v>
      </c>
      <c r="Q63">
        <v>64555.162161482003</v>
      </c>
      <c r="R63">
        <v>148529803.60935399</v>
      </c>
      <c r="S63">
        <f t="shared" si="3"/>
        <v>0.14820265862876925</v>
      </c>
    </row>
    <row r="64" spans="1:19" x14ac:dyDescent="0.25">
      <c r="A64">
        <v>159</v>
      </c>
      <c r="B64">
        <v>3015</v>
      </c>
      <c r="C64" t="s">
        <v>375</v>
      </c>
      <c r="D64" t="s">
        <v>200</v>
      </c>
      <c r="E64">
        <v>3</v>
      </c>
      <c r="F64">
        <v>5000317725</v>
      </c>
      <c r="G64">
        <v>45443.722845700002</v>
      </c>
      <c r="H64">
        <v>1519</v>
      </c>
      <c r="I64">
        <v>178346</v>
      </c>
      <c r="J64">
        <f t="shared" si="4"/>
        <v>44.070188330000001</v>
      </c>
      <c r="K64">
        <v>117.41</v>
      </c>
      <c r="L64">
        <v>189741</v>
      </c>
      <c r="M64">
        <v>124.91200000000001</v>
      </c>
      <c r="N64" s="159">
        <f t="shared" si="5"/>
        <v>0.13759809424425928</v>
      </c>
      <c r="O64">
        <v>26108</v>
      </c>
      <c r="P64">
        <v>17.187798999999998</v>
      </c>
      <c r="Q64">
        <v>45443.722845691002</v>
      </c>
      <c r="R64">
        <v>123025408.02194101</v>
      </c>
      <c r="S64">
        <f t="shared" si="3"/>
        <v>0.14638960223386002</v>
      </c>
    </row>
    <row r="65" spans="1:19" x14ac:dyDescent="0.25">
      <c r="A65">
        <v>181</v>
      </c>
      <c r="B65">
        <v>25020</v>
      </c>
      <c r="C65" t="s">
        <v>811</v>
      </c>
      <c r="D65" t="s">
        <v>138</v>
      </c>
      <c r="E65">
        <v>25</v>
      </c>
      <c r="F65">
        <v>5002517875</v>
      </c>
      <c r="G65">
        <v>40205.813508200001</v>
      </c>
      <c r="H65">
        <v>1702</v>
      </c>
      <c r="I65">
        <v>183292</v>
      </c>
      <c r="J65">
        <f t="shared" si="4"/>
        <v>45.292369660000006</v>
      </c>
      <c r="K65">
        <v>107.69199999999999</v>
      </c>
      <c r="L65">
        <v>196596</v>
      </c>
      <c r="M65">
        <v>115.509</v>
      </c>
      <c r="N65" s="159">
        <f t="shared" si="5"/>
        <v>0.13760198579828684</v>
      </c>
      <c r="O65">
        <v>27052</v>
      </c>
      <c r="P65">
        <v>15.894</v>
      </c>
      <c r="Q65">
        <v>40205.813508178202</v>
      </c>
      <c r="R65">
        <v>92863621.321797907</v>
      </c>
      <c r="S65">
        <f t="shared" si="3"/>
        <v>0.14758963839120093</v>
      </c>
    </row>
    <row r="66" spans="1:19" x14ac:dyDescent="0.25">
      <c r="A66">
        <v>182</v>
      </c>
      <c r="B66">
        <v>25025</v>
      </c>
      <c r="C66" t="s">
        <v>816</v>
      </c>
      <c r="D66" t="s">
        <v>139</v>
      </c>
      <c r="E66">
        <v>25</v>
      </c>
      <c r="F66">
        <v>5002518325</v>
      </c>
      <c r="G66">
        <v>40034.325735699997</v>
      </c>
      <c r="H66">
        <v>738</v>
      </c>
      <c r="I66">
        <v>79707</v>
      </c>
      <c r="J66">
        <f t="shared" si="4"/>
        <v>19.695998235000001</v>
      </c>
      <c r="K66">
        <v>108.004</v>
      </c>
      <c r="L66">
        <v>81681</v>
      </c>
      <c r="M66">
        <v>110.678</v>
      </c>
      <c r="N66" s="159">
        <f t="shared" si="5"/>
        <v>0.13759625861583477</v>
      </c>
      <c r="O66">
        <v>11239</v>
      </c>
      <c r="P66">
        <v>15.2294</v>
      </c>
      <c r="Q66">
        <v>40034.325735734797</v>
      </c>
      <c r="R66">
        <v>80110181.889782503</v>
      </c>
      <c r="S66">
        <f t="shared" si="3"/>
        <v>0.14100392688220609</v>
      </c>
    </row>
    <row r="67" spans="1:19" x14ac:dyDescent="0.25">
      <c r="A67">
        <v>86</v>
      </c>
      <c r="B67">
        <v>23030</v>
      </c>
      <c r="C67" t="s">
        <v>448</v>
      </c>
      <c r="D67" t="s">
        <v>218</v>
      </c>
      <c r="E67">
        <v>23</v>
      </c>
      <c r="F67">
        <v>5002318550</v>
      </c>
      <c r="G67">
        <v>43510.803767500001</v>
      </c>
      <c r="H67">
        <v>501</v>
      </c>
      <c r="I67">
        <v>49816</v>
      </c>
      <c r="J67">
        <f t="shared" si="4"/>
        <v>12.309782680000001</v>
      </c>
      <c r="K67">
        <v>99.433098000000001</v>
      </c>
      <c r="L67">
        <v>51774</v>
      </c>
      <c r="M67">
        <v>103.34099999999999</v>
      </c>
      <c r="N67" s="159">
        <f t="shared" si="5"/>
        <v>0.13759802217329162</v>
      </c>
      <c r="O67">
        <v>7124</v>
      </c>
      <c r="P67">
        <v>14.2197</v>
      </c>
      <c r="Q67">
        <v>43510.803767486803</v>
      </c>
      <c r="R67">
        <v>111810254.930794</v>
      </c>
      <c r="S67">
        <f t="shared" si="3"/>
        <v>0.1430062630480167</v>
      </c>
    </row>
    <row r="68" spans="1:19" x14ac:dyDescent="0.25">
      <c r="A68">
        <v>49</v>
      </c>
      <c r="B68">
        <v>9040</v>
      </c>
      <c r="C68" t="s">
        <v>993</v>
      </c>
      <c r="D68" t="s">
        <v>24</v>
      </c>
      <c r="E68">
        <v>9</v>
      </c>
      <c r="F68">
        <v>5000921250</v>
      </c>
      <c r="G68">
        <v>39249.108868000003</v>
      </c>
      <c r="H68">
        <v>168</v>
      </c>
      <c r="I68">
        <v>13588</v>
      </c>
      <c r="J68">
        <f t="shared" si="4"/>
        <v>3.3576627400000003</v>
      </c>
      <c r="K68">
        <v>80.880996999999994</v>
      </c>
      <c r="L68">
        <v>14434</v>
      </c>
      <c r="M68">
        <v>85.915999999999997</v>
      </c>
      <c r="N68" s="159">
        <f t="shared" si="5"/>
        <v>0.13759179714562839</v>
      </c>
      <c r="O68">
        <v>1986</v>
      </c>
      <c r="P68">
        <v>11.821999999999999</v>
      </c>
      <c r="Q68">
        <v>39249.108867985698</v>
      </c>
      <c r="R68">
        <v>96599833.078700095</v>
      </c>
      <c r="S68">
        <f t="shared" si="3"/>
        <v>0.14615837503679718</v>
      </c>
    </row>
    <row r="69" spans="1:19" x14ac:dyDescent="0.25">
      <c r="A69">
        <v>91</v>
      </c>
      <c r="B69">
        <v>23035</v>
      </c>
      <c r="C69" t="s">
        <v>546</v>
      </c>
      <c r="D69" t="s">
        <v>219</v>
      </c>
      <c r="E69">
        <v>23</v>
      </c>
      <c r="F69">
        <v>5002321925</v>
      </c>
      <c r="G69">
        <v>40210.777709800001</v>
      </c>
      <c r="H69">
        <v>1284</v>
      </c>
      <c r="I69">
        <v>163675</v>
      </c>
      <c r="J69">
        <f t="shared" si="4"/>
        <v>40.444910875000005</v>
      </c>
      <c r="K69">
        <v>127.473</v>
      </c>
      <c r="L69">
        <v>174290</v>
      </c>
      <c r="M69">
        <v>135.74001000000001</v>
      </c>
      <c r="N69" s="159">
        <f t="shared" si="5"/>
        <v>0.13759825578059556</v>
      </c>
      <c r="O69">
        <v>23982</v>
      </c>
      <c r="P69">
        <v>18.677799</v>
      </c>
      <c r="Q69">
        <v>40210.777709830698</v>
      </c>
      <c r="R69">
        <v>82888349.1664588</v>
      </c>
      <c r="S69">
        <f t="shared" ref="S69:S132" si="6">IFERROR($O69/$I69, "")</f>
        <v>0.1465220711776386</v>
      </c>
    </row>
    <row r="70" spans="1:19" x14ac:dyDescent="0.25">
      <c r="A70">
        <v>197</v>
      </c>
      <c r="B70">
        <v>15015</v>
      </c>
      <c r="C70" t="s">
        <v>1189</v>
      </c>
      <c r="D70" t="s">
        <v>258</v>
      </c>
      <c r="E70">
        <v>15</v>
      </c>
      <c r="F70">
        <v>5001523500</v>
      </c>
      <c r="G70">
        <v>53912.6907536</v>
      </c>
      <c r="H70">
        <v>649</v>
      </c>
      <c r="I70">
        <v>48560</v>
      </c>
      <c r="J70">
        <f t="shared" ref="J70:J133" si="7">$I70*0.000247105</f>
        <v>11.999418800000001</v>
      </c>
      <c r="K70">
        <v>74.822800000000001</v>
      </c>
      <c r="L70">
        <v>51241</v>
      </c>
      <c r="M70">
        <v>78.953400000000002</v>
      </c>
      <c r="N70" s="159">
        <f t="shared" ref="N70:N133" si="8">IFERROR($O70/$L70, 0)</f>
        <v>0.13760465252434573</v>
      </c>
      <c r="O70">
        <v>7051</v>
      </c>
      <c r="P70">
        <v>10.864000000000001</v>
      </c>
      <c r="Q70">
        <v>53912.690753647497</v>
      </c>
      <c r="R70">
        <v>165499436.908696</v>
      </c>
      <c r="S70">
        <f t="shared" si="6"/>
        <v>0.14520181219110379</v>
      </c>
    </row>
    <row r="71" spans="1:19" x14ac:dyDescent="0.25">
      <c r="A71">
        <v>70</v>
      </c>
      <c r="B71">
        <v>15020</v>
      </c>
      <c r="C71" t="s">
        <v>994</v>
      </c>
      <c r="D71" t="s">
        <v>291</v>
      </c>
      <c r="E71">
        <v>15</v>
      </c>
      <c r="F71">
        <v>5001523725</v>
      </c>
      <c r="G71">
        <v>40653.754443500002</v>
      </c>
      <c r="H71">
        <v>460</v>
      </c>
      <c r="I71">
        <v>36418</v>
      </c>
      <c r="J71">
        <f t="shared" si="7"/>
        <v>8.9990698900000012</v>
      </c>
      <c r="K71">
        <v>79.169601</v>
      </c>
      <c r="L71">
        <v>38024</v>
      </c>
      <c r="M71">
        <v>82.660499999999999</v>
      </c>
      <c r="N71" s="159">
        <f t="shared" si="8"/>
        <v>0.13759730696402273</v>
      </c>
      <c r="O71">
        <v>5232</v>
      </c>
      <c r="P71">
        <v>11.3741</v>
      </c>
      <c r="Q71">
        <v>40653.754443536302</v>
      </c>
      <c r="R71">
        <v>102301502.82145099</v>
      </c>
      <c r="S71">
        <f t="shared" si="6"/>
        <v>0.14366522049535943</v>
      </c>
    </row>
    <row r="72" spans="1:19" x14ac:dyDescent="0.25">
      <c r="A72">
        <v>22</v>
      </c>
      <c r="B72">
        <v>11020</v>
      </c>
      <c r="C72" t="s">
        <v>1190</v>
      </c>
      <c r="D72" t="s">
        <v>62</v>
      </c>
      <c r="E72">
        <v>11</v>
      </c>
      <c r="F72">
        <v>5001124050</v>
      </c>
      <c r="G72">
        <v>46761.983275300001</v>
      </c>
      <c r="H72">
        <v>1358</v>
      </c>
      <c r="I72">
        <v>185713</v>
      </c>
      <c r="J72">
        <f t="shared" si="7"/>
        <v>45.890610864999999</v>
      </c>
      <c r="K72">
        <v>136.755</v>
      </c>
      <c r="L72">
        <v>198506</v>
      </c>
      <c r="M72">
        <v>146.17500000000001</v>
      </c>
      <c r="N72" s="159">
        <f t="shared" si="8"/>
        <v>0.13759785598420199</v>
      </c>
      <c r="O72">
        <v>27314</v>
      </c>
      <c r="P72">
        <v>20.113700999999999</v>
      </c>
      <c r="Q72">
        <v>46761.9832753425</v>
      </c>
      <c r="R72">
        <v>124580883.24987</v>
      </c>
      <c r="S72">
        <f t="shared" si="6"/>
        <v>0.14707640283663503</v>
      </c>
    </row>
    <row r="73" spans="1:19" x14ac:dyDescent="0.25">
      <c r="A73">
        <v>212</v>
      </c>
      <c r="B73">
        <v>7030</v>
      </c>
      <c r="C73" t="s">
        <v>453</v>
      </c>
      <c r="D73" t="s">
        <v>241</v>
      </c>
      <c r="E73">
        <v>7</v>
      </c>
      <c r="F73">
        <v>5000724175</v>
      </c>
      <c r="G73">
        <v>49205.379585199997</v>
      </c>
      <c r="H73">
        <v>3014</v>
      </c>
      <c r="I73">
        <v>541278</v>
      </c>
      <c r="J73">
        <f t="shared" si="7"/>
        <v>133.75250019000001</v>
      </c>
      <c r="K73">
        <v>179.58799999999999</v>
      </c>
      <c r="L73">
        <v>567321</v>
      </c>
      <c r="M73">
        <v>188.22800000000001</v>
      </c>
      <c r="N73" s="159">
        <f t="shared" si="8"/>
        <v>0.13759934851697717</v>
      </c>
      <c r="O73">
        <v>78063</v>
      </c>
      <c r="P73">
        <v>25.900200000000002</v>
      </c>
      <c r="Q73">
        <v>49205.379585185998</v>
      </c>
      <c r="R73">
        <v>90059459.286312699</v>
      </c>
      <c r="S73">
        <f t="shared" si="6"/>
        <v>0.14421979093922163</v>
      </c>
    </row>
    <row r="74" spans="1:19" x14ac:dyDescent="0.25">
      <c r="A74">
        <v>256</v>
      </c>
      <c r="B74">
        <v>0</v>
      </c>
      <c r="C74" t="s">
        <v>1191</v>
      </c>
      <c r="D74" t="s">
        <v>242</v>
      </c>
      <c r="E74">
        <v>7</v>
      </c>
      <c r="F74" t="s">
        <v>1192</v>
      </c>
      <c r="G74">
        <v>17730.407294299999</v>
      </c>
      <c r="H74">
        <v>2411</v>
      </c>
      <c r="I74">
        <v>426491</v>
      </c>
      <c r="J74">
        <f t="shared" si="7"/>
        <v>105.388058555</v>
      </c>
      <c r="K74">
        <v>176.89400000000001</v>
      </c>
      <c r="L74">
        <v>446216</v>
      </c>
      <c r="M74">
        <v>185.07499999999999</v>
      </c>
      <c r="N74" s="159">
        <f t="shared" si="8"/>
        <v>0.13759927927281854</v>
      </c>
      <c r="O74">
        <v>61399</v>
      </c>
      <c r="P74">
        <v>25.4664</v>
      </c>
      <c r="Q74">
        <v>17730.4072942645</v>
      </c>
      <c r="R74">
        <v>12034948.919299901</v>
      </c>
      <c r="S74">
        <f t="shared" si="6"/>
        <v>0.14396317858993507</v>
      </c>
    </row>
    <row r="75" spans="1:19" x14ac:dyDescent="0.25">
      <c r="A75">
        <v>144</v>
      </c>
      <c r="B75">
        <v>21035</v>
      </c>
      <c r="C75" t="s">
        <v>687</v>
      </c>
      <c r="D75" t="s">
        <v>83</v>
      </c>
      <c r="E75">
        <v>21</v>
      </c>
      <c r="F75">
        <v>5002125375</v>
      </c>
      <c r="G75">
        <v>37027.339202100004</v>
      </c>
      <c r="H75">
        <v>963</v>
      </c>
      <c r="I75">
        <v>104096</v>
      </c>
      <c r="J75">
        <f t="shared" si="7"/>
        <v>25.72264208</v>
      </c>
      <c r="K75">
        <v>108.096</v>
      </c>
      <c r="L75">
        <v>108602</v>
      </c>
      <c r="M75">
        <v>112.77500000000001</v>
      </c>
      <c r="N75" s="159">
        <f t="shared" si="8"/>
        <v>0.13760335905416107</v>
      </c>
      <c r="O75">
        <v>14944</v>
      </c>
      <c r="P75">
        <v>15.517799999999999</v>
      </c>
      <c r="Q75">
        <v>37027.339202127798</v>
      </c>
      <c r="R75">
        <v>47170340.294973798</v>
      </c>
      <c r="S75">
        <f t="shared" si="6"/>
        <v>0.14355979096218874</v>
      </c>
    </row>
    <row r="76" spans="1:19" x14ac:dyDescent="0.25">
      <c r="A76">
        <v>42</v>
      </c>
      <c r="B76">
        <v>11025</v>
      </c>
      <c r="C76" t="s">
        <v>651</v>
      </c>
      <c r="D76" t="s">
        <v>63</v>
      </c>
      <c r="E76">
        <v>11</v>
      </c>
      <c r="F76">
        <v>5001124925</v>
      </c>
      <c r="G76">
        <v>46170.728554100002</v>
      </c>
      <c r="H76">
        <v>1908</v>
      </c>
      <c r="I76">
        <v>194580</v>
      </c>
      <c r="J76">
        <f t="shared" si="7"/>
        <v>48.081690900000005</v>
      </c>
      <c r="K76">
        <v>101.98099999999999</v>
      </c>
      <c r="L76">
        <v>204512</v>
      </c>
      <c r="M76">
        <v>107.18600000000001</v>
      </c>
      <c r="N76" s="159">
        <f t="shared" si="8"/>
        <v>0.13760072758566735</v>
      </c>
      <c r="O76">
        <v>28141</v>
      </c>
      <c r="P76">
        <v>14.748799999999999</v>
      </c>
      <c r="Q76">
        <v>46170.7285540796</v>
      </c>
      <c r="R76">
        <v>104431145.70922901</v>
      </c>
      <c r="S76">
        <f t="shared" si="6"/>
        <v>0.1446243190461507</v>
      </c>
    </row>
    <row r="77" spans="1:19" x14ac:dyDescent="0.25">
      <c r="A77">
        <v>27</v>
      </c>
      <c r="B77">
        <v>11030</v>
      </c>
      <c r="C77" t="s">
        <v>1193</v>
      </c>
      <c r="D77" t="s">
        <v>64</v>
      </c>
      <c r="E77">
        <v>11</v>
      </c>
      <c r="F77">
        <v>5001125225</v>
      </c>
      <c r="G77">
        <v>64524.290197100003</v>
      </c>
      <c r="H77">
        <v>1112</v>
      </c>
      <c r="I77">
        <v>153503</v>
      </c>
      <c r="J77">
        <f t="shared" si="7"/>
        <v>37.931358815000003</v>
      </c>
      <c r="K77">
        <v>138.04201</v>
      </c>
      <c r="L77">
        <v>163688</v>
      </c>
      <c r="M77">
        <v>147.202</v>
      </c>
      <c r="N77" s="159">
        <f t="shared" si="8"/>
        <v>0.1376032451981819</v>
      </c>
      <c r="O77">
        <v>22524</v>
      </c>
      <c r="P77">
        <v>20.254999000000002</v>
      </c>
      <c r="Q77">
        <v>64524.290197094</v>
      </c>
      <c r="R77">
        <v>177142867.223874</v>
      </c>
      <c r="S77">
        <f t="shared" si="6"/>
        <v>0.14673328860022281</v>
      </c>
    </row>
    <row r="78" spans="1:19" x14ac:dyDescent="0.25">
      <c r="A78">
        <v>123</v>
      </c>
      <c r="B78">
        <v>17030</v>
      </c>
      <c r="C78" t="s">
        <v>745</v>
      </c>
      <c r="D78" t="s">
        <v>112</v>
      </c>
      <c r="E78">
        <v>17</v>
      </c>
      <c r="F78">
        <v>5001725675</v>
      </c>
      <c r="G78">
        <v>34170.536612099997</v>
      </c>
      <c r="H78">
        <v>563</v>
      </c>
      <c r="I78">
        <v>89847</v>
      </c>
      <c r="J78">
        <f t="shared" si="7"/>
        <v>22.201642935000002</v>
      </c>
      <c r="K78">
        <v>159.58600000000001</v>
      </c>
      <c r="L78">
        <v>92969</v>
      </c>
      <c r="M78">
        <v>165.13200000000001</v>
      </c>
      <c r="N78" s="159">
        <f t="shared" si="8"/>
        <v>0.13760500812098655</v>
      </c>
      <c r="O78">
        <v>12793</v>
      </c>
      <c r="P78">
        <v>22.722200000000001</v>
      </c>
      <c r="Q78">
        <v>34170.536612115196</v>
      </c>
      <c r="R78">
        <v>54435808.838571198</v>
      </c>
      <c r="S78">
        <f t="shared" si="6"/>
        <v>0.14238650149698934</v>
      </c>
    </row>
    <row r="79" spans="1:19" x14ac:dyDescent="0.25">
      <c r="A79">
        <v>98</v>
      </c>
      <c r="B79">
        <v>23040</v>
      </c>
      <c r="C79" t="s">
        <v>463</v>
      </c>
      <c r="D79" t="s">
        <v>220</v>
      </c>
      <c r="E79">
        <v>23</v>
      </c>
      <c r="F79">
        <v>5002325825</v>
      </c>
      <c r="G79">
        <v>41780.654400899999</v>
      </c>
      <c r="H79">
        <v>685</v>
      </c>
      <c r="I79">
        <v>58811</v>
      </c>
      <c r="J79">
        <f t="shared" si="7"/>
        <v>14.532492155</v>
      </c>
      <c r="K79">
        <v>85.855498999999995</v>
      </c>
      <c r="L79">
        <v>61202</v>
      </c>
      <c r="M79">
        <v>89.345596</v>
      </c>
      <c r="N79" s="159">
        <f t="shared" si="8"/>
        <v>0.13759354269468319</v>
      </c>
      <c r="O79">
        <v>8421</v>
      </c>
      <c r="P79">
        <v>12.294</v>
      </c>
      <c r="Q79">
        <v>41780.654400853899</v>
      </c>
      <c r="R79">
        <v>94571698.493903995</v>
      </c>
      <c r="S79">
        <f t="shared" si="6"/>
        <v>0.14318749893727364</v>
      </c>
    </row>
    <row r="80" spans="1:19" x14ac:dyDescent="0.25">
      <c r="A80">
        <v>35</v>
      </c>
      <c r="B80">
        <v>9045</v>
      </c>
      <c r="C80" t="s">
        <v>1194</v>
      </c>
      <c r="D80" t="s">
        <v>25</v>
      </c>
      <c r="E80">
        <v>9</v>
      </c>
      <c r="F80">
        <v>5000925975</v>
      </c>
      <c r="G80">
        <v>55273.121042600003</v>
      </c>
      <c r="H80">
        <v>30</v>
      </c>
      <c r="I80">
        <v>3179</v>
      </c>
      <c r="J80">
        <f t="shared" si="7"/>
        <v>0.78554679500000002</v>
      </c>
      <c r="K80">
        <v>105.967</v>
      </c>
      <c r="L80">
        <v>3402</v>
      </c>
      <c r="M80">
        <v>113.408</v>
      </c>
      <c r="N80" s="159">
        <f t="shared" si="8"/>
        <v>0.13756613756613756</v>
      </c>
      <c r="O80">
        <v>468</v>
      </c>
      <c r="P80">
        <v>15.605</v>
      </c>
      <c r="Q80">
        <v>55273.121042563798</v>
      </c>
      <c r="R80">
        <v>137488290.29274601</v>
      </c>
      <c r="S80">
        <f t="shared" si="6"/>
        <v>0.14721610569361435</v>
      </c>
    </row>
    <row r="81" spans="1:19" x14ac:dyDescent="0.25">
      <c r="A81">
        <v>100</v>
      </c>
      <c r="B81">
        <v>1025</v>
      </c>
      <c r="C81" t="s">
        <v>1195</v>
      </c>
      <c r="D81" t="s">
        <v>173</v>
      </c>
      <c r="E81">
        <v>1</v>
      </c>
      <c r="F81">
        <v>5000126300</v>
      </c>
      <c r="G81">
        <v>59759.289676799999</v>
      </c>
      <c r="H81">
        <v>1687</v>
      </c>
      <c r="I81">
        <v>217778</v>
      </c>
      <c r="J81">
        <f t="shared" si="7"/>
        <v>53.814032690000005</v>
      </c>
      <c r="K81">
        <v>129.09200000000001</v>
      </c>
      <c r="L81">
        <v>228329</v>
      </c>
      <c r="M81">
        <v>135.34599</v>
      </c>
      <c r="N81" s="159">
        <f t="shared" si="8"/>
        <v>0.13759969167298067</v>
      </c>
      <c r="O81">
        <v>31418</v>
      </c>
      <c r="P81">
        <v>18.623698999999998</v>
      </c>
      <c r="Q81">
        <v>59759.289676845699</v>
      </c>
      <c r="R81">
        <v>158603750.10399801</v>
      </c>
      <c r="S81">
        <f t="shared" si="6"/>
        <v>0.14426617932022517</v>
      </c>
    </row>
    <row r="82" spans="1:19" x14ac:dyDescent="0.25">
      <c r="A82">
        <v>44</v>
      </c>
      <c r="B82">
        <v>11035</v>
      </c>
      <c r="C82" t="s">
        <v>658</v>
      </c>
      <c r="D82" t="s">
        <v>55</v>
      </c>
      <c r="E82">
        <v>11</v>
      </c>
      <c r="F82">
        <v>5001126500</v>
      </c>
      <c r="G82">
        <v>51334.153541799998</v>
      </c>
      <c r="H82">
        <v>669</v>
      </c>
      <c r="I82">
        <v>64067</v>
      </c>
      <c r="J82">
        <f t="shared" si="7"/>
        <v>15.831276035</v>
      </c>
      <c r="K82">
        <v>95.765297000000004</v>
      </c>
      <c r="L82">
        <v>67419</v>
      </c>
      <c r="M82">
        <v>100.776</v>
      </c>
      <c r="N82" s="159">
        <f t="shared" si="8"/>
        <v>0.13760215962859135</v>
      </c>
      <c r="O82">
        <v>9277</v>
      </c>
      <c r="P82">
        <v>13.8667</v>
      </c>
      <c r="Q82">
        <v>51334.153541769701</v>
      </c>
      <c r="R82">
        <v>99950023.375303805</v>
      </c>
      <c r="S82">
        <f t="shared" si="6"/>
        <v>0.14480153589211295</v>
      </c>
    </row>
    <row r="83" spans="1:19" x14ac:dyDescent="0.25">
      <c r="A83">
        <v>2</v>
      </c>
      <c r="B83">
        <v>11040</v>
      </c>
      <c r="C83" t="s">
        <v>1196</v>
      </c>
      <c r="D83" t="s">
        <v>65</v>
      </c>
      <c r="E83">
        <v>11</v>
      </c>
      <c r="F83">
        <v>5001127100</v>
      </c>
      <c r="G83">
        <v>42591.256754399998</v>
      </c>
      <c r="H83">
        <v>915</v>
      </c>
      <c r="I83">
        <v>113044</v>
      </c>
      <c r="J83">
        <f t="shared" si="7"/>
        <v>27.933737620000002</v>
      </c>
      <c r="K83">
        <v>123.545</v>
      </c>
      <c r="L83">
        <v>119364</v>
      </c>
      <c r="M83">
        <v>130.453</v>
      </c>
      <c r="N83" s="159">
        <f t="shared" si="8"/>
        <v>0.1376043028048658</v>
      </c>
      <c r="O83">
        <v>16425</v>
      </c>
      <c r="P83">
        <v>17.950299999999999</v>
      </c>
      <c r="Q83">
        <v>42591.256754362803</v>
      </c>
      <c r="R83">
        <v>105852919.571943</v>
      </c>
      <c r="S83">
        <f t="shared" si="6"/>
        <v>0.14529740631966315</v>
      </c>
    </row>
    <row r="84" spans="1:19" x14ac:dyDescent="0.25">
      <c r="A84">
        <v>38</v>
      </c>
      <c r="B84">
        <v>11045</v>
      </c>
      <c r="C84" t="s">
        <v>661</v>
      </c>
      <c r="D84" t="s">
        <v>66</v>
      </c>
      <c r="E84">
        <v>11</v>
      </c>
      <c r="F84">
        <v>5001127700</v>
      </c>
      <c r="G84">
        <v>47293.665490799998</v>
      </c>
      <c r="H84">
        <v>1879</v>
      </c>
      <c r="I84">
        <v>254499</v>
      </c>
      <c r="J84">
        <f t="shared" si="7"/>
        <v>62.887975395000005</v>
      </c>
      <c r="K84">
        <v>135.44399999999999</v>
      </c>
      <c r="L84">
        <v>267187</v>
      </c>
      <c r="M84">
        <v>142.196</v>
      </c>
      <c r="N84" s="159">
        <f t="shared" si="8"/>
        <v>0.13760025749755789</v>
      </c>
      <c r="O84">
        <v>36765</v>
      </c>
      <c r="P84">
        <v>19.566199999999998</v>
      </c>
      <c r="Q84">
        <v>47293.665490804902</v>
      </c>
      <c r="R84">
        <v>117203510.92536101</v>
      </c>
      <c r="S84">
        <f t="shared" si="6"/>
        <v>0.14446029257482348</v>
      </c>
    </row>
    <row r="85" spans="1:19" x14ac:dyDescent="0.25">
      <c r="A85">
        <v>177</v>
      </c>
      <c r="B85">
        <v>3018</v>
      </c>
      <c r="C85" t="s">
        <v>1197</v>
      </c>
      <c r="D85" t="s">
        <v>201</v>
      </c>
      <c r="E85">
        <v>3</v>
      </c>
      <c r="F85">
        <v>5000327962</v>
      </c>
      <c r="G85">
        <v>43129.614083799999</v>
      </c>
      <c r="H85">
        <v>7</v>
      </c>
      <c r="I85">
        <v>495</v>
      </c>
      <c r="J85">
        <f t="shared" si="7"/>
        <v>0.12231697500000001</v>
      </c>
      <c r="K85">
        <v>70.714302000000004</v>
      </c>
      <c r="L85">
        <v>527</v>
      </c>
      <c r="M85">
        <v>75.219498000000002</v>
      </c>
      <c r="N85" s="159">
        <f t="shared" si="8"/>
        <v>0.13662239089184061</v>
      </c>
      <c r="O85">
        <v>72</v>
      </c>
      <c r="P85">
        <v>10.350199999999999</v>
      </c>
      <c r="Q85">
        <v>43129.614083802597</v>
      </c>
      <c r="R85">
        <v>115029772.888402</v>
      </c>
      <c r="S85">
        <f t="shared" si="6"/>
        <v>0.14545454545454545</v>
      </c>
    </row>
    <row r="86" spans="1:19" x14ac:dyDescent="0.25">
      <c r="A86">
        <v>47</v>
      </c>
      <c r="B86">
        <v>19040</v>
      </c>
      <c r="C86" t="s">
        <v>995</v>
      </c>
      <c r="D86" t="s">
        <v>41</v>
      </c>
      <c r="E86">
        <v>19</v>
      </c>
      <c r="F86">
        <v>5001928075</v>
      </c>
      <c r="G86">
        <v>39905.803032000003</v>
      </c>
      <c r="H86">
        <v>694</v>
      </c>
      <c r="I86">
        <v>69842</v>
      </c>
      <c r="J86">
        <f t="shared" si="7"/>
        <v>17.25830741</v>
      </c>
      <c r="K86">
        <v>100.637</v>
      </c>
      <c r="L86">
        <v>74490</v>
      </c>
      <c r="M86">
        <v>107.334</v>
      </c>
      <c r="N86" s="159">
        <f t="shared" si="8"/>
        <v>0.1376023627332528</v>
      </c>
      <c r="O86">
        <v>10250</v>
      </c>
      <c r="P86">
        <v>14.7692</v>
      </c>
      <c r="Q86">
        <v>39905.803032031501</v>
      </c>
      <c r="R86">
        <v>99792938.469949797</v>
      </c>
      <c r="S86">
        <f t="shared" si="6"/>
        <v>0.14675982932905701</v>
      </c>
    </row>
    <row r="87" spans="1:19" x14ac:dyDescent="0.25">
      <c r="A87">
        <v>240</v>
      </c>
      <c r="B87">
        <v>1030</v>
      </c>
      <c r="C87" t="s">
        <v>160</v>
      </c>
      <c r="D87" t="s">
        <v>174</v>
      </c>
      <c r="E87">
        <v>1</v>
      </c>
      <c r="F87">
        <v>5000128600</v>
      </c>
      <c r="G87">
        <v>37037.769387699998</v>
      </c>
      <c r="H87">
        <v>130</v>
      </c>
      <c r="I87">
        <v>9984</v>
      </c>
      <c r="J87">
        <f t="shared" si="7"/>
        <v>2.46709632</v>
      </c>
      <c r="K87">
        <v>76.800003000000004</v>
      </c>
      <c r="L87">
        <v>10520</v>
      </c>
      <c r="M87">
        <v>80.926697000000004</v>
      </c>
      <c r="N87" s="159">
        <f t="shared" si="8"/>
        <v>0.1376425855513308</v>
      </c>
      <c r="O87">
        <v>1448</v>
      </c>
      <c r="P87">
        <v>11.1355</v>
      </c>
      <c r="Q87">
        <v>37037.769387651599</v>
      </c>
      <c r="R87">
        <v>53723389.454108402</v>
      </c>
      <c r="S87">
        <f t="shared" si="6"/>
        <v>0.14503205128205129</v>
      </c>
    </row>
    <row r="88" spans="1:19" x14ac:dyDescent="0.25">
      <c r="A88">
        <v>163</v>
      </c>
      <c r="B88">
        <v>25030</v>
      </c>
      <c r="C88" t="s">
        <v>578</v>
      </c>
      <c r="D88" t="s">
        <v>140</v>
      </c>
      <c r="E88">
        <v>25</v>
      </c>
      <c r="F88">
        <v>5002528900</v>
      </c>
      <c r="G88">
        <v>42942.916111600003</v>
      </c>
      <c r="H88">
        <v>436</v>
      </c>
      <c r="I88">
        <v>41663</v>
      </c>
      <c r="J88">
        <f t="shared" si="7"/>
        <v>10.295135615000001</v>
      </c>
      <c r="K88">
        <v>95.557297000000005</v>
      </c>
      <c r="L88">
        <v>43156</v>
      </c>
      <c r="M88">
        <v>98.981598000000005</v>
      </c>
      <c r="N88" s="159">
        <f t="shared" si="8"/>
        <v>0.13759384558346463</v>
      </c>
      <c r="O88">
        <v>5938</v>
      </c>
      <c r="P88">
        <v>13.619899999999999</v>
      </c>
      <c r="Q88">
        <v>42942.916111555503</v>
      </c>
      <c r="R88">
        <v>98855820.627732694</v>
      </c>
      <c r="S88">
        <f t="shared" si="6"/>
        <v>0.14252454215971005</v>
      </c>
    </row>
    <row r="89" spans="1:19" x14ac:dyDescent="0.25">
      <c r="A89">
        <v>54</v>
      </c>
      <c r="B89">
        <v>9050</v>
      </c>
      <c r="C89" t="s">
        <v>614</v>
      </c>
      <c r="D89" t="s">
        <v>26</v>
      </c>
      <c r="E89">
        <v>9</v>
      </c>
      <c r="F89">
        <v>5000929125</v>
      </c>
      <c r="G89">
        <v>40079.186161500002</v>
      </c>
      <c r="H89">
        <v>60</v>
      </c>
      <c r="I89">
        <v>4803</v>
      </c>
      <c r="J89">
        <f t="shared" si="7"/>
        <v>1.186845315</v>
      </c>
      <c r="K89">
        <v>80.050003000000004</v>
      </c>
      <c r="L89">
        <v>5164</v>
      </c>
      <c r="M89">
        <v>86.058502000000004</v>
      </c>
      <c r="N89" s="159">
        <f t="shared" si="8"/>
        <v>0.1374903175832688</v>
      </c>
      <c r="O89">
        <v>710</v>
      </c>
      <c r="P89">
        <v>11.841699999999999</v>
      </c>
      <c r="Q89">
        <v>40079.186161460399</v>
      </c>
      <c r="R89">
        <v>100535554.92099901</v>
      </c>
      <c r="S89">
        <f t="shared" si="6"/>
        <v>0.14782427649385801</v>
      </c>
    </row>
    <row r="90" spans="1:19" x14ac:dyDescent="0.25">
      <c r="A90">
        <v>40</v>
      </c>
      <c r="B90">
        <v>13010</v>
      </c>
      <c r="C90" t="s">
        <v>1198</v>
      </c>
      <c r="D90" t="s">
        <v>67</v>
      </c>
      <c r="E90">
        <v>13</v>
      </c>
      <c r="F90">
        <v>5001329275</v>
      </c>
      <c r="G90">
        <v>42391.989627900002</v>
      </c>
      <c r="H90">
        <v>1227</v>
      </c>
      <c r="I90">
        <v>129871</v>
      </c>
      <c r="J90">
        <f t="shared" si="7"/>
        <v>32.091773455000002</v>
      </c>
      <c r="K90">
        <v>105.84399999999999</v>
      </c>
      <c r="L90">
        <v>135833</v>
      </c>
      <c r="M90">
        <v>110.703</v>
      </c>
      <c r="N90" s="159">
        <f t="shared" si="8"/>
        <v>0.13760279166329242</v>
      </c>
      <c r="O90">
        <v>18691</v>
      </c>
      <c r="P90">
        <v>15.232699999999999</v>
      </c>
      <c r="Q90">
        <v>42391.989627877498</v>
      </c>
      <c r="R90">
        <v>90668008.954153702</v>
      </c>
      <c r="S90">
        <f t="shared" si="6"/>
        <v>0.14391973573777056</v>
      </c>
    </row>
    <row r="91" spans="1:19" x14ac:dyDescent="0.25">
      <c r="A91">
        <v>237</v>
      </c>
      <c r="B91">
        <v>1035</v>
      </c>
      <c r="C91" t="s">
        <v>1199</v>
      </c>
      <c r="D91" t="s">
        <v>113</v>
      </c>
      <c r="E91">
        <v>1</v>
      </c>
      <c r="F91">
        <v>5000129575</v>
      </c>
      <c r="G91">
        <v>46977.650262100004</v>
      </c>
      <c r="H91">
        <v>202</v>
      </c>
      <c r="I91">
        <v>14214</v>
      </c>
      <c r="J91">
        <f t="shared" si="7"/>
        <v>3.5123504700000003</v>
      </c>
      <c r="K91">
        <v>70.366302000000005</v>
      </c>
      <c r="L91">
        <v>14956</v>
      </c>
      <c r="M91">
        <v>74.040397999999996</v>
      </c>
      <c r="N91" s="159">
        <f t="shared" si="8"/>
        <v>0.13760363733618614</v>
      </c>
      <c r="O91">
        <v>2058</v>
      </c>
      <c r="P91">
        <v>10.188000000000001</v>
      </c>
      <c r="Q91">
        <v>46977.650262128598</v>
      </c>
      <c r="R91">
        <v>132031155.983643</v>
      </c>
      <c r="S91">
        <f t="shared" si="6"/>
        <v>0.14478682988602787</v>
      </c>
    </row>
    <row r="92" spans="1:19" x14ac:dyDescent="0.25">
      <c r="A92">
        <v>55</v>
      </c>
      <c r="B92">
        <v>19045</v>
      </c>
      <c r="C92" t="s">
        <v>996</v>
      </c>
      <c r="D92" t="s">
        <v>42</v>
      </c>
      <c r="E92">
        <v>19</v>
      </c>
      <c r="F92">
        <v>5001930175</v>
      </c>
      <c r="G92">
        <v>40376.552733700002</v>
      </c>
      <c r="H92">
        <v>728</v>
      </c>
      <c r="I92">
        <v>78722</v>
      </c>
      <c r="J92">
        <f t="shared" si="7"/>
        <v>19.452599810000002</v>
      </c>
      <c r="K92">
        <v>108.13500000000001</v>
      </c>
      <c r="L92">
        <v>84013</v>
      </c>
      <c r="M92">
        <v>115.40300000000001</v>
      </c>
      <c r="N92" s="159">
        <f t="shared" si="8"/>
        <v>0.13759775272874436</v>
      </c>
      <c r="O92">
        <v>11560</v>
      </c>
      <c r="P92">
        <v>15.8794</v>
      </c>
      <c r="Q92">
        <v>40376.552733728102</v>
      </c>
      <c r="R92">
        <v>102430049.349998</v>
      </c>
      <c r="S92">
        <f t="shared" si="6"/>
        <v>0.14684586265592844</v>
      </c>
    </row>
    <row r="93" spans="1:19" x14ac:dyDescent="0.25">
      <c r="A93">
        <v>95</v>
      </c>
      <c r="B93">
        <v>5020</v>
      </c>
      <c r="C93" t="s">
        <v>617</v>
      </c>
      <c r="D93" t="s">
        <v>3</v>
      </c>
      <c r="E93">
        <v>5</v>
      </c>
      <c r="F93">
        <v>5000530550</v>
      </c>
      <c r="G93">
        <v>48663.160100100002</v>
      </c>
      <c r="H93">
        <v>573</v>
      </c>
      <c r="I93">
        <v>46048</v>
      </c>
      <c r="J93">
        <f t="shared" si="7"/>
        <v>11.378691040000001</v>
      </c>
      <c r="K93">
        <v>80.362999000000002</v>
      </c>
      <c r="L93">
        <v>48502</v>
      </c>
      <c r="M93">
        <v>84.6464</v>
      </c>
      <c r="N93" s="159">
        <f t="shared" si="8"/>
        <v>0.1376025730897695</v>
      </c>
      <c r="O93">
        <v>6674</v>
      </c>
      <c r="P93">
        <v>11.6473</v>
      </c>
      <c r="Q93">
        <v>48663.160100134402</v>
      </c>
      <c r="R93">
        <v>142520770.34147301</v>
      </c>
      <c r="S93">
        <f t="shared" si="6"/>
        <v>0.14493571924947882</v>
      </c>
    </row>
    <row r="94" spans="1:19" x14ac:dyDescent="0.25">
      <c r="A94">
        <v>62</v>
      </c>
      <c r="B94">
        <v>9055</v>
      </c>
      <c r="C94" t="s">
        <v>1200</v>
      </c>
      <c r="D94" t="s">
        <v>27</v>
      </c>
      <c r="E94">
        <v>9</v>
      </c>
      <c r="F94">
        <v>5000930775</v>
      </c>
      <c r="G94">
        <v>46527.891555299997</v>
      </c>
      <c r="H94">
        <v>192</v>
      </c>
      <c r="I94">
        <v>20345</v>
      </c>
      <c r="J94">
        <f t="shared" si="7"/>
        <v>5.0273512250000003</v>
      </c>
      <c r="K94">
        <v>105.964</v>
      </c>
      <c r="L94">
        <v>21582</v>
      </c>
      <c r="M94">
        <v>112.407</v>
      </c>
      <c r="N94" s="159">
        <f t="shared" si="8"/>
        <v>0.13761467889908258</v>
      </c>
      <c r="O94">
        <v>2970</v>
      </c>
      <c r="P94">
        <v>15.4671</v>
      </c>
      <c r="Q94">
        <v>46527.891555258902</v>
      </c>
      <c r="R94">
        <v>85355022.258059993</v>
      </c>
      <c r="S94">
        <f t="shared" si="6"/>
        <v>0.1459818137134431</v>
      </c>
    </row>
    <row r="95" spans="1:19" x14ac:dyDescent="0.25">
      <c r="A95">
        <v>194</v>
      </c>
      <c r="B95">
        <v>25035</v>
      </c>
      <c r="C95" t="s">
        <v>819</v>
      </c>
      <c r="D95" t="s">
        <v>141</v>
      </c>
      <c r="E95">
        <v>25</v>
      </c>
      <c r="F95">
        <v>5002530925</v>
      </c>
      <c r="G95">
        <v>40554.089620999999</v>
      </c>
      <c r="H95">
        <v>875</v>
      </c>
      <c r="I95">
        <v>71577</v>
      </c>
      <c r="J95">
        <f t="shared" si="7"/>
        <v>17.687034584999999</v>
      </c>
      <c r="K95">
        <v>81.802299000000005</v>
      </c>
      <c r="L95">
        <v>72929</v>
      </c>
      <c r="M95">
        <v>83.347801000000004</v>
      </c>
      <c r="N95" s="159">
        <f t="shared" si="8"/>
        <v>0.13759958315622042</v>
      </c>
      <c r="O95">
        <v>10035</v>
      </c>
      <c r="P95">
        <v>11.4687</v>
      </c>
      <c r="Q95">
        <v>40554.089620983897</v>
      </c>
      <c r="R95">
        <v>102738914.33757</v>
      </c>
      <c r="S95">
        <f t="shared" si="6"/>
        <v>0.14019866716962154</v>
      </c>
    </row>
    <row r="96" spans="1:19" x14ac:dyDescent="0.25">
      <c r="A96">
        <v>193</v>
      </c>
      <c r="B96">
        <v>25040</v>
      </c>
      <c r="C96" t="s">
        <v>1201</v>
      </c>
      <c r="D96" t="s">
        <v>142</v>
      </c>
      <c r="E96">
        <v>25</v>
      </c>
      <c r="F96">
        <v>5002531150</v>
      </c>
      <c r="G96">
        <v>40700.054534700001</v>
      </c>
      <c r="H96">
        <v>448</v>
      </c>
      <c r="I96">
        <v>36604</v>
      </c>
      <c r="J96">
        <f t="shared" si="7"/>
        <v>9.0450314200000008</v>
      </c>
      <c r="K96">
        <v>81.705399</v>
      </c>
      <c r="L96">
        <v>38796</v>
      </c>
      <c r="M96">
        <v>86.598602</v>
      </c>
      <c r="N96" s="159">
        <f t="shared" si="8"/>
        <v>0.13759150427879163</v>
      </c>
      <c r="O96">
        <v>5338</v>
      </c>
      <c r="P96">
        <v>11.916</v>
      </c>
      <c r="Q96">
        <v>40700.054534685398</v>
      </c>
      <c r="R96">
        <v>103066245.914809</v>
      </c>
      <c r="S96">
        <f t="shared" si="6"/>
        <v>0.14583105671511309</v>
      </c>
    </row>
    <row r="97" spans="1:19" x14ac:dyDescent="0.25">
      <c r="A97">
        <v>124</v>
      </c>
      <c r="B97">
        <v>1040</v>
      </c>
      <c r="C97" t="s">
        <v>748</v>
      </c>
      <c r="D97" t="s">
        <v>114</v>
      </c>
      <c r="E97">
        <v>1</v>
      </c>
      <c r="F97">
        <v>5000131525</v>
      </c>
      <c r="G97">
        <v>47182.634647699997</v>
      </c>
      <c r="H97">
        <v>187</v>
      </c>
      <c r="I97">
        <v>22029</v>
      </c>
      <c r="J97">
        <f t="shared" si="7"/>
        <v>5.4434760450000006</v>
      </c>
      <c r="K97">
        <v>117.80200000000001</v>
      </c>
      <c r="L97">
        <v>23316</v>
      </c>
      <c r="M97">
        <v>124.685</v>
      </c>
      <c r="N97" s="159">
        <f t="shared" si="8"/>
        <v>0.13758792245668211</v>
      </c>
      <c r="O97">
        <v>3208</v>
      </c>
      <c r="P97">
        <v>17.156600999999998</v>
      </c>
      <c r="Q97">
        <v>47182.634647698098</v>
      </c>
      <c r="R97">
        <v>99942615.694099799</v>
      </c>
      <c r="S97">
        <f t="shared" si="6"/>
        <v>0.14562621998275002</v>
      </c>
    </row>
    <row r="98" spans="1:19" x14ac:dyDescent="0.25">
      <c r="A98">
        <v>66</v>
      </c>
      <c r="B98">
        <v>5025</v>
      </c>
      <c r="C98" t="s">
        <v>997</v>
      </c>
      <c r="D98" t="s">
        <v>4</v>
      </c>
      <c r="E98">
        <v>5</v>
      </c>
      <c r="F98">
        <v>5000531825</v>
      </c>
      <c r="G98">
        <v>40120.650202999997</v>
      </c>
      <c r="H98">
        <v>1405</v>
      </c>
      <c r="I98">
        <v>159605</v>
      </c>
      <c r="J98">
        <f t="shared" si="7"/>
        <v>39.439193525</v>
      </c>
      <c r="K98">
        <v>113.598</v>
      </c>
      <c r="L98">
        <v>170448</v>
      </c>
      <c r="M98">
        <v>121.315</v>
      </c>
      <c r="N98" s="159">
        <f t="shared" si="8"/>
        <v>0.13760208392002252</v>
      </c>
      <c r="O98">
        <v>23454</v>
      </c>
      <c r="P98">
        <v>16.692900000000002</v>
      </c>
      <c r="Q98">
        <v>40120.650203003701</v>
      </c>
      <c r="R98">
        <v>100122404.06215</v>
      </c>
      <c r="S98">
        <f t="shared" si="6"/>
        <v>0.14695028351242129</v>
      </c>
    </row>
    <row r="99" spans="1:19" x14ac:dyDescent="0.25">
      <c r="A99">
        <v>140</v>
      </c>
      <c r="B99">
        <v>27040</v>
      </c>
      <c r="C99" t="s">
        <v>751</v>
      </c>
      <c r="D99" t="s">
        <v>115</v>
      </c>
      <c r="E99">
        <v>27</v>
      </c>
      <c r="F99">
        <v>5002732275</v>
      </c>
      <c r="G99">
        <v>45372.1502998</v>
      </c>
      <c r="H99">
        <v>3819</v>
      </c>
      <c r="I99">
        <v>499778</v>
      </c>
      <c r="J99">
        <f t="shared" si="7"/>
        <v>123.49764269000001</v>
      </c>
      <c r="K99">
        <v>130.86600000000001</v>
      </c>
      <c r="L99">
        <v>521266</v>
      </c>
      <c r="M99">
        <v>136.49299999999999</v>
      </c>
      <c r="N99" s="159">
        <f t="shared" si="8"/>
        <v>0.13759961324928155</v>
      </c>
      <c r="O99">
        <v>71726</v>
      </c>
      <c r="P99">
        <v>18.781400999999999</v>
      </c>
      <c r="Q99">
        <v>45372.150299751404</v>
      </c>
      <c r="R99">
        <v>119086944.19514699</v>
      </c>
      <c r="S99">
        <f t="shared" si="6"/>
        <v>0.14351572098011517</v>
      </c>
    </row>
    <row r="100" spans="1:19" x14ac:dyDescent="0.25">
      <c r="A100">
        <v>145</v>
      </c>
      <c r="B100">
        <v>27045</v>
      </c>
      <c r="C100" t="s">
        <v>762</v>
      </c>
      <c r="D100" t="s">
        <v>116</v>
      </c>
      <c r="E100">
        <v>27</v>
      </c>
      <c r="F100">
        <v>5002732425</v>
      </c>
      <c r="G100">
        <v>47226.418957000002</v>
      </c>
      <c r="H100">
        <v>1528</v>
      </c>
      <c r="I100">
        <v>134395</v>
      </c>
      <c r="J100">
        <f t="shared" si="7"/>
        <v>33.209676475000002</v>
      </c>
      <c r="K100">
        <v>87.954802999999998</v>
      </c>
      <c r="L100">
        <v>138451</v>
      </c>
      <c r="M100">
        <v>90.609099999999998</v>
      </c>
      <c r="N100" s="159">
        <f t="shared" si="8"/>
        <v>0.13760102852272646</v>
      </c>
      <c r="O100">
        <v>19051</v>
      </c>
      <c r="P100">
        <v>12.4678</v>
      </c>
      <c r="Q100">
        <v>47226.418957014801</v>
      </c>
      <c r="R100">
        <v>117796115.665822</v>
      </c>
      <c r="S100">
        <f t="shared" si="6"/>
        <v>0.14175378548309089</v>
      </c>
    </row>
    <row r="101" spans="1:19" x14ac:dyDescent="0.25">
      <c r="A101">
        <v>4</v>
      </c>
      <c r="B101">
        <v>11050</v>
      </c>
      <c r="C101" t="s">
        <v>998</v>
      </c>
      <c r="D101" t="s">
        <v>56</v>
      </c>
      <c r="E101">
        <v>11</v>
      </c>
      <c r="F101">
        <v>5001133025</v>
      </c>
      <c r="G101">
        <v>57367.840528599998</v>
      </c>
      <c r="H101">
        <v>1843</v>
      </c>
      <c r="I101">
        <v>253779</v>
      </c>
      <c r="J101">
        <f t="shared" si="7"/>
        <v>62.710059795000006</v>
      </c>
      <c r="K101">
        <v>137.69900999999999</v>
      </c>
      <c r="L101">
        <v>265649</v>
      </c>
      <c r="M101">
        <v>144.13999999999999</v>
      </c>
      <c r="N101" s="159">
        <f t="shared" si="8"/>
        <v>0.13759886165579394</v>
      </c>
      <c r="O101">
        <v>36553</v>
      </c>
      <c r="P101">
        <v>19.833599</v>
      </c>
      <c r="Q101">
        <v>57367.840528598099</v>
      </c>
      <c r="R101">
        <v>155573562.465179</v>
      </c>
      <c r="S101">
        <f t="shared" si="6"/>
        <v>0.14403477041047524</v>
      </c>
    </row>
    <row r="102" spans="1:19" x14ac:dyDescent="0.25">
      <c r="A102">
        <v>205</v>
      </c>
      <c r="B102">
        <v>7035</v>
      </c>
      <c r="C102" t="s">
        <v>469</v>
      </c>
      <c r="D102" t="s">
        <v>243</v>
      </c>
      <c r="E102">
        <v>7</v>
      </c>
      <c r="F102">
        <v>5000733475</v>
      </c>
      <c r="G102">
        <v>41481.057150300003</v>
      </c>
      <c r="H102">
        <v>1451</v>
      </c>
      <c r="I102">
        <v>159171</v>
      </c>
      <c r="J102">
        <f t="shared" si="7"/>
        <v>39.331949954999999</v>
      </c>
      <c r="K102">
        <v>109.697</v>
      </c>
      <c r="L102">
        <v>165456</v>
      </c>
      <c r="M102">
        <v>114.029</v>
      </c>
      <c r="N102" s="159">
        <f t="shared" si="8"/>
        <v>0.13760153756890051</v>
      </c>
      <c r="O102">
        <v>22767</v>
      </c>
      <c r="P102">
        <v>15.6904</v>
      </c>
      <c r="Q102">
        <v>41481.057150304303</v>
      </c>
      <c r="R102">
        <v>102784373.064256</v>
      </c>
      <c r="S102">
        <f t="shared" si="6"/>
        <v>0.143034849313003</v>
      </c>
    </row>
    <row r="103" spans="1:19" x14ac:dyDescent="0.25">
      <c r="A103">
        <v>9</v>
      </c>
      <c r="B103">
        <v>19050</v>
      </c>
      <c r="C103" t="s">
        <v>1202</v>
      </c>
      <c r="D103" t="s">
        <v>43</v>
      </c>
      <c r="E103">
        <v>19</v>
      </c>
      <c r="F103">
        <v>5001933775</v>
      </c>
      <c r="G103">
        <v>40818.362574400002</v>
      </c>
      <c r="H103">
        <v>433</v>
      </c>
      <c r="I103">
        <v>61747</v>
      </c>
      <c r="J103">
        <f t="shared" si="7"/>
        <v>15.257992435</v>
      </c>
      <c r="K103">
        <v>142.60300000000001</v>
      </c>
      <c r="L103">
        <v>67650</v>
      </c>
      <c r="M103">
        <v>156.23598999999999</v>
      </c>
      <c r="N103" s="159">
        <f t="shared" si="8"/>
        <v>0.13760532150776053</v>
      </c>
      <c r="O103">
        <v>9309</v>
      </c>
      <c r="P103">
        <v>21.497999</v>
      </c>
      <c r="Q103">
        <v>40818.362574426101</v>
      </c>
      <c r="R103">
        <v>100189636.16198599</v>
      </c>
      <c r="S103">
        <f t="shared" si="6"/>
        <v>0.15076036082724667</v>
      </c>
    </row>
    <row r="104" spans="1:19" x14ac:dyDescent="0.25">
      <c r="A104">
        <v>245</v>
      </c>
      <c r="B104">
        <v>21040</v>
      </c>
      <c r="C104" t="s">
        <v>1203</v>
      </c>
      <c r="D104" t="s">
        <v>84</v>
      </c>
      <c r="E104">
        <v>21</v>
      </c>
      <c r="F104">
        <v>5002134450</v>
      </c>
      <c r="G104">
        <v>34836.6618667</v>
      </c>
      <c r="H104">
        <v>364</v>
      </c>
      <c r="I104">
        <v>24725</v>
      </c>
      <c r="J104">
        <f t="shared" si="7"/>
        <v>6.1096711250000002</v>
      </c>
      <c r="K104">
        <v>67.925797000000003</v>
      </c>
      <c r="L104">
        <v>25084</v>
      </c>
      <c r="M104">
        <v>68.911201000000005</v>
      </c>
      <c r="N104" s="159">
        <f t="shared" si="8"/>
        <v>0.13761760484771168</v>
      </c>
      <c r="O104">
        <v>3452</v>
      </c>
      <c r="P104">
        <v>9.4821796000000003</v>
      </c>
      <c r="Q104">
        <v>34836.661866749499</v>
      </c>
      <c r="R104">
        <v>74037624.585703403</v>
      </c>
      <c r="S104">
        <f t="shared" si="6"/>
        <v>0.13961577350859453</v>
      </c>
    </row>
    <row r="105" spans="1:19" x14ac:dyDescent="0.25">
      <c r="A105">
        <v>88</v>
      </c>
      <c r="B105">
        <v>7040</v>
      </c>
      <c r="C105" t="s">
        <v>472</v>
      </c>
      <c r="D105" t="s">
        <v>244</v>
      </c>
      <c r="E105">
        <v>7</v>
      </c>
      <c r="F105">
        <v>5000734600</v>
      </c>
      <c r="G105">
        <v>46947.996041899998</v>
      </c>
      <c r="H105">
        <v>768</v>
      </c>
      <c r="I105">
        <v>61830</v>
      </c>
      <c r="J105">
        <f t="shared" si="7"/>
        <v>15.278502150000001</v>
      </c>
      <c r="K105">
        <v>80.507796999999997</v>
      </c>
      <c r="L105">
        <v>63788</v>
      </c>
      <c r="M105">
        <v>83.057602000000003</v>
      </c>
      <c r="N105" s="159">
        <f t="shared" si="8"/>
        <v>0.13759641311845489</v>
      </c>
      <c r="O105">
        <v>8777</v>
      </c>
      <c r="P105">
        <v>11.428699999999999</v>
      </c>
      <c r="Q105">
        <v>46947.996041941602</v>
      </c>
      <c r="R105">
        <v>99255522.862599</v>
      </c>
      <c r="S105">
        <f t="shared" si="6"/>
        <v>0.14195374413715026</v>
      </c>
    </row>
    <row r="106" spans="1:19" x14ac:dyDescent="0.25">
      <c r="A106">
        <v>64</v>
      </c>
      <c r="B106">
        <v>15025</v>
      </c>
      <c r="C106" t="s">
        <v>1005</v>
      </c>
      <c r="D106" t="s">
        <v>259</v>
      </c>
      <c r="E106">
        <v>15</v>
      </c>
      <c r="F106">
        <v>5001535050</v>
      </c>
      <c r="G106">
        <v>43667.152883100003</v>
      </c>
      <c r="H106">
        <v>1399</v>
      </c>
      <c r="I106">
        <v>153180</v>
      </c>
      <c r="J106">
        <f t="shared" si="7"/>
        <v>37.851543900000003</v>
      </c>
      <c r="K106">
        <v>109.492</v>
      </c>
      <c r="L106">
        <v>161804</v>
      </c>
      <c r="M106">
        <v>115.657</v>
      </c>
      <c r="N106" s="159">
        <f t="shared" si="8"/>
        <v>0.1375985760549801</v>
      </c>
      <c r="O106">
        <v>22264</v>
      </c>
      <c r="P106">
        <v>15.914400000000001</v>
      </c>
      <c r="Q106">
        <v>43667.152883122697</v>
      </c>
      <c r="R106">
        <v>101059618.35163701</v>
      </c>
      <c r="S106">
        <f t="shared" si="6"/>
        <v>0.14534534534534535</v>
      </c>
    </row>
    <row r="107" spans="1:19" x14ac:dyDescent="0.25">
      <c r="A107">
        <v>247</v>
      </c>
      <c r="B107">
        <v>21045</v>
      </c>
      <c r="C107" t="s">
        <v>1204</v>
      </c>
      <c r="D107" t="s">
        <v>85</v>
      </c>
      <c r="E107">
        <v>21</v>
      </c>
      <c r="F107">
        <v>5002135425</v>
      </c>
      <c r="G107">
        <v>39941.288618600003</v>
      </c>
      <c r="H107">
        <v>229</v>
      </c>
      <c r="I107">
        <v>19927</v>
      </c>
      <c r="J107">
        <f t="shared" si="7"/>
        <v>4.9240613350000002</v>
      </c>
      <c r="K107">
        <v>87.017501999999993</v>
      </c>
      <c r="L107">
        <v>20705</v>
      </c>
      <c r="M107">
        <v>90.414199999999994</v>
      </c>
      <c r="N107" s="159">
        <f t="shared" si="8"/>
        <v>0.13759961361989859</v>
      </c>
      <c r="O107">
        <v>2849</v>
      </c>
      <c r="P107">
        <v>12.441000000000001</v>
      </c>
      <c r="Q107">
        <v>39941.288618620703</v>
      </c>
      <c r="R107">
        <v>57676859.161317699</v>
      </c>
      <c r="S107">
        <f t="shared" si="6"/>
        <v>0.14297184724243489</v>
      </c>
    </row>
    <row r="108" spans="1:19" x14ac:dyDescent="0.25">
      <c r="A108">
        <v>30</v>
      </c>
      <c r="B108">
        <v>19055</v>
      </c>
      <c r="C108" t="s">
        <v>1205</v>
      </c>
      <c r="D108" t="s">
        <v>44</v>
      </c>
      <c r="E108">
        <v>19</v>
      </c>
      <c r="F108">
        <v>5001935575</v>
      </c>
      <c r="G108">
        <v>41392.6016953</v>
      </c>
      <c r="H108">
        <v>766</v>
      </c>
      <c r="I108">
        <v>120841</v>
      </c>
      <c r="J108">
        <f t="shared" si="7"/>
        <v>29.860415305</v>
      </c>
      <c r="K108">
        <v>157.756</v>
      </c>
      <c r="L108">
        <v>130052</v>
      </c>
      <c r="M108">
        <v>169.78101000000001</v>
      </c>
      <c r="N108" s="159">
        <f t="shared" si="8"/>
        <v>0.13759880663119367</v>
      </c>
      <c r="O108">
        <v>17895</v>
      </c>
      <c r="P108">
        <v>23.361899999999999</v>
      </c>
      <c r="Q108">
        <v>41392.601695329802</v>
      </c>
      <c r="R108">
        <v>104988421.12290999</v>
      </c>
      <c r="S108">
        <f t="shared" si="6"/>
        <v>0.14808715584942198</v>
      </c>
    </row>
    <row r="109" spans="1:19" x14ac:dyDescent="0.25">
      <c r="A109">
        <v>13</v>
      </c>
      <c r="B109">
        <v>13015</v>
      </c>
      <c r="C109" t="s">
        <v>1206</v>
      </c>
      <c r="D109" t="s">
        <v>68</v>
      </c>
      <c r="E109">
        <v>13</v>
      </c>
      <c r="F109">
        <v>5001335875</v>
      </c>
      <c r="G109">
        <v>37271.887998099999</v>
      </c>
      <c r="H109">
        <v>514</v>
      </c>
      <c r="I109">
        <v>42939</v>
      </c>
      <c r="J109">
        <f t="shared" si="7"/>
        <v>10.610441595000001</v>
      </c>
      <c r="K109">
        <v>83.538901999999993</v>
      </c>
      <c r="L109">
        <v>43866</v>
      </c>
      <c r="M109">
        <v>85.342697000000001</v>
      </c>
      <c r="N109" s="159">
        <f t="shared" si="8"/>
        <v>0.13760087539324306</v>
      </c>
      <c r="O109">
        <v>6036</v>
      </c>
      <c r="P109">
        <v>11.7431</v>
      </c>
      <c r="Q109">
        <v>37271.887998088001</v>
      </c>
      <c r="R109">
        <v>47763644.142899603</v>
      </c>
      <c r="S109">
        <f t="shared" si="6"/>
        <v>0.14057150841891985</v>
      </c>
    </row>
    <row r="110" spans="1:19" x14ac:dyDescent="0.25">
      <c r="A110">
        <v>168</v>
      </c>
      <c r="B110">
        <v>25045</v>
      </c>
      <c r="C110" t="s">
        <v>1207</v>
      </c>
      <c r="D110" t="s">
        <v>143</v>
      </c>
      <c r="E110">
        <v>25</v>
      </c>
      <c r="F110">
        <v>5002536175</v>
      </c>
      <c r="G110">
        <v>45903.557584000002</v>
      </c>
      <c r="H110">
        <v>640</v>
      </c>
      <c r="I110">
        <v>45761</v>
      </c>
      <c r="J110">
        <f t="shared" si="7"/>
        <v>11.307771905000001</v>
      </c>
      <c r="K110">
        <v>71.501602000000005</v>
      </c>
      <c r="L110">
        <v>46832</v>
      </c>
      <c r="M110">
        <v>73.174499999999995</v>
      </c>
      <c r="N110" s="159">
        <f t="shared" si="8"/>
        <v>0.13759822343696618</v>
      </c>
      <c r="O110">
        <v>6444</v>
      </c>
      <c r="P110">
        <v>10.0688</v>
      </c>
      <c r="Q110">
        <v>45903.557583957299</v>
      </c>
      <c r="R110">
        <v>128162202.323745</v>
      </c>
      <c r="S110">
        <f t="shared" si="6"/>
        <v>0.14081860099211119</v>
      </c>
    </row>
    <row r="111" spans="1:19" x14ac:dyDescent="0.25">
      <c r="A111">
        <v>10</v>
      </c>
      <c r="B111">
        <v>19060</v>
      </c>
      <c r="C111" t="s">
        <v>1006</v>
      </c>
      <c r="D111" t="s">
        <v>45</v>
      </c>
      <c r="E111">
        <v>19</v>
      </c>
      <c r="F111">
        <v>5001936325</v>
      </c>
      <c r="G111">
        <v>37738.294754499999</v>
      </c>
      <c r="H111">
        <v>465</v>
      </c>
      <c r="I111">
        <v>65135</v>
      </c>
      <c r="J111">
        <f t="shared" si="7"/>
        <v>16.095184175</v>
      </c>
      <c r="K111">
        <v>140.07499999999999</v>
      </c>
      <c r="L111">
        <v>70379</v>
      </c>
      <c r="M111">
        <v>151.35300000000001</v>
      </c>
      <c r="N111" s="159">
        <f t="shared" si="8"/>
        <v>0.13759786299890592</v>
      </c>
      <c r="O111">
        <v>9684</v>
      </c>
      <c r="P111">
        <v>20.826098999999999</v>
      </c>
      <c r="Q111">
        <v>37738.294754470997</v>
      </c>
      <c r="R111">
        <v>87962933.207360193</v>
      </c>
      <c r="S111">
        <f t="shared" si="6"/>
        <v>0.14867582712827204</v>
      </c>
    </row>
    <row r="112" spans="1:19" x14ac:dyDescent="0.25">
      <c r="A112">
        <v>74</v>
      </c>
      <c r="B112">
        <v>7045</v>
      </c>
      <c r="C112" t="s">
        <v>474</v>
      </c>
      <c r="D112" t="s">
        <v>245</v>
      </c>
      <c r="E112">
        <v>7</v>
      </c>
      <c r="F112">
        <v>5000736700</v>
      </c>
      <c r="G112">
        <v>41038.8611838</v>
      </c>
      <c r="H112">
        <v>2016</v>
      </c>
      <c r="I112">
        <v>218429</v>
      </c>
      <c r="J112">
        <f t="shared" si="7"/>
        <v>53.974898045000003</v>
      </c>
      <c r="K112">
        <v>108.348</v>
      </c>
      <c r="L112">
        <v>228610</v>
      </c>
      <c r="M112">
        <v>113.398</v>
      </c>
      <c r="N112" s="159">
        <f t="shared" si="8"/>
        <v>0.13760115480512664</v>
      </c>
      <c r="O112">
        <v>31457</v>
      </c>
      <c r="P112">
        <v>15.6035</v>
      </c>
      <c r="Q112">
        <v>41038.861183752299</v>
      </c>
      <c r="R112">
        <v>92167329.859605402</v>
      </c>
      <c r="S112">
        <f t="shared" si="6"/>
        <v>0.14401475994487911</v>
      </c>
    </row>
    <row r="113" spans="1:19" x14ac:dyDescent="0.25">
      <c r="A113">
        <v>58</v>
      </c>
      <c r="B113">
        <v>15030</v>
      </c>
      <c r="C113" t="s">
        <v>1208</v>
      </c>
      <c r="D113" t="s">
        <v>260</v>
      </c>
      <c r="E113">
        <v>15</v>
      </c>
      <c r="F113">
        <v>5001537075</v>
      </c>
      <c r="G113">
        <v>47120.286451200001</v>
      </c>
      <c r="H113">
        <v>1206</v>
      </c>
      <c r="I113">
        <v>131933</v>
      </c>
      <c r="J113">
        <f t="shared" si="7"/>
        <v>32.601303965</v>
      </c>
      <c r="K113">
        <v>109.39700000000001</v>
      </c>
      <c r="L113">
        <v>138150</v>
      </c>
      <c r="M113">
        <v>114.553</v>
      </c>
      <c r="N113" s="159">
        <f t="shared" si="8"/>
        <v>0.13760405356496561</v>
      </c>
      <c r="O113">
        <v>19010</v>
      </c>
      <c r="P113">
        <v>15.7624</v>
      </c>
      <c r="Q113">
        <v>47120.286451238702</v>
      </c>
      <c r="R113">
        <v>118351877.6934</v>
      </c>
      <c r="S113">
        <f t="shared" si="6"/>
        <v>0.14408828723670347</v>
      </c>
    </row>
    <row r="114" spans="1:19" x14ac:dyDescent="0.25">
      <c r="A114">
        <v>141</v>
      </c>
      <c r="B114">
        <v>21047</v>
      </c>
      <c r="C114" t="s">
        <v>765</v>
      </c>
      <c r="D114" t="s">
        <v>86</v>
      </c>
      <c r="E114">
        <v>21</v>
      </c>
      <c r="F114">
        <v>5002137685</v>
      </c>
      <c r="G114">
        <v>50594.621958399999</v>
      </c>
      <c r="H114">
        <v>1054</v>
      </c>
      <c r="I114">
        <v>137276</v>
      </c>
      <c r="J114">
        <f t="shared" si="7"/>
        <v>33.921585980000003</v>
      </c>
      <c r="K114">
        <v>130.24299999999999</v>
      </c>
      <c r="L114">
        <v>145751</v>
      </c>
      <c r="M114">
        <v>138.28399999999999</v>
      </c>
      <c r="N114" s="159">
        <f t="shared" si="8"/>
        <v>0.13759768372086642</v>
      </c>
      <c r="O114">
        <v>20055</v>
      </c>
      <c r="P114">
        <v>19.027799999999999</v>
      </c>
      <c r="Q114">
        <v>50594.621958411597</v>
      </c>
      <c r="R114">
        <v>123268045.72784001</v>
      </c>
      <c r="S114">
        <f t="shared" si="6"/>
        <v>0.14609254348902939</v>
      </c>
    </row>
    <row r="115" spans="1:19" x14ac:dyDescent="0.25">
      <c r="A115">
        <v>68</v>
      </c>
      <c r="B115">
        <v>5030</v>
      </c>
      <c r="C115" t="s">
        <v>1008</v>
      </c>
      <c r="D115" t="s">
        <v>5</v>
      </c>
      <c r="E115">
        <v>5</v>
      </c>
      <c r="F115">
        <v>5000537900</v>
      </c>
      <c r="G115">
        <v>35919.301627699999</v>
      </c>
      <c r="H115">
        <v>289</v>
      </c>
      <c r="I115">
        <v>25335</v>
      </c>
      <c r="J115">
        <f t="shared" si="7"/>
        <v>6.2604051750000007</v>
      </c>
      <c r="K115">
        <v>87.664398000000006</v>
      </c>
      <c r="L115">
        <v>26906</v>
      </c>
      <c r="M115">
        <v>93.100196999999994</v>
      </c>
      <c r="N115" s="159">
        <f t="shared" si="8"/>
        <v>0.13759012859585223</v>
      </c>
      <c r="O115">
        <v>3702</v>
      </c>
      <c r="P115">
        <v>12.810600000000001</v>
      </c>
      <c r="Q115">
        <v>35919.301627706998</v>
      </c>
      <c r="R115">
        <v>64086853.3746408</v>
      </c>
      <c r="S115">
        <f t="shared" si="6"/>
        <v>0.14612196566015392</v>
      </c>
    </row>
    <row r="116" spans="1:19" x14ac:dyDescent="0.25">
      <c r="A116">
        <v>161</v>
      </c>
      <c r="B116">
        <v>3020</v>
      </c>
      <c r="C116" t="s">
        <v>1209</v>
      </c>
      <c r="D116" t="s">
        <v>202</v>
      </c>
      <c r="E116">
        <v>3</v>
      </c>
      <c r="F116">
        <v>5000339025</v>
      </c>
      <c r="G116">
        <v>28795.901720400001</v>
      </c>
      <c r="H116">
        <v>168</v>
      </c>
      <c r="I116">
        <v>14397</v>
      </c>
      <c r="J116">
        <f t="shared" si="7"/>
        <v>3.5575706850000004</v>
      </c>
      <c r="K116">
        <v>85.696404000000001</v>
      </c>
      <c r="L116">
        <v>15101</v>
      </c>
      <c r="M116">
        <v>89.887603999999996</v>
      </c>
      <c r="N116" s="159">
        <f t="shared" si="8"/>
        <v>0.13760678100788026</v>
      </c>
      <c r="O116">
        <v>2078</v>
      </c>
      <c r="P116">
        <v>12.368499999999999</v>
      </c>
      <c r="Q116">
        <v>28795.901720389102</v>
      </c>
      <c r="R116">
        <v>23036308.582952201</v>
      </c>
      <c r="S116">
        <f t="shared" si="6"/>
        <v>0.14433562547753004</v>
      </c>
    </row>
    <row r="117" spans="1:19" x14ac:dyDescent="0.25">
      <c r="A117">
        <v>242</v>
      </c>
      <c r="B117">
        <v>1045</v>
      </c>
      <c r="C117" t="s">
        <v>161</v>
      </c>
      <c r="D117" t="s">
        <v>175</v>
      </c>
      <c r="E117">
        <v>1</v>
      </c>
      <c r="F117">
        <v>5000139325</v>
      </c>
      <c r="G117">
        <v>32704.46254</v>
      </c>
      <c r="H117">
        <v>524</v>
      </c>
      <c r="I117">
        <v>42495</v>
      </c>
      <c r="J117">
        <f t="shared" si="7"/>
        <v>10.500726975000001</v>
      </c>
      <c r="K117">
        <v>81.097297999999995</v>
      </c>
      <c r="L117">
        <v>44028</v>
      </c>
      <c r="M117">
        <v>84.023598000000007</v>
      </c>
      <c r="N117" s="159">
        <f t="shared" si="8"/>
        <v>0.13759425819932769</v>
      </c>
      <c r="O117">
        <v>6058</v>
      </c>
      <c r="P117">
        <v>11.5616</v>
      </c>
      <c r="Q117">
        <v>32704.462540045901</v>
      </c>
      <c r="R117">
        <v>56385095.817878999</v>
      </c>
      <c r="S117">
        <f t="shared" si="6"/>
        <v>0.14255794799388163</v>
      </c>
    </row>
    <row r="118" spans="1:19" x14ac:dyDescent="0.25">
      <c r="A118">
        <v>12</v>
      </c>
      <c r="B118">
        <v>9060</v>
      </c>
      <c r="C118" t="s">
        <v>1210</v>
      </c>
      <c r="D118" t="s">
        <v>28</v>
      </c>
      <c r="E118">
        <v>9</v>
      </c>
      <c r="F118">
        <v>5000939700</v>
      </c>
      <c r="G118">
        <v>43895.066928699998</v>
      </c>
      <c r="H118">
        <v>98</v>
      </c>
      <c r="I118">
        <v>8893</v>
      </c>
      <c r="J118">
        <f t="shared" si="7"/>
        <v>2.1975047650000001</v>
      </c>
      <c r="K118">
        <v>90.744904000000005</v>
      </c>
      <c r="L118">
        <v>9449</v>
      </c>
      <c r="M118">
        <v>96.417998999999995</v>
      </c>
      <c r="N118" s="159">
        <f t="shared" si="8"/>
        <v>0.13758069636998624</v>
      </c>
      <c r="O118">
        <v>1300</v>
      </c>
      <c r="P118">
        <v>13.267099999999999</v>
      </c>
      <c r="Q118">
        <v>43895.066928732798</v>
      </c>
      <c r="R118">
        <v>91740325.695108399</v>
      </c>
      <c r="S118">
        <f t="shared" si="6"/>
        <v>0.146182390644327</v>
      </c>
    </row>
    <row r="119" spans="1:19" x14ac:dyDescent="0.25">
      <c r="A119">
        <v>19</v>
      </c>
      <c r="B119">
        <v>9065</v>
      </c>
      <c r="C119" t="s">
        <v>1211</v>
      </c>
      <c r="D119" t="s">
        <v>29</v>
      </c>
      <c r="E119">
        <v>9</v>
      </c>
      <c r="F119">
        <v>5000939775</v>
      </c>
      <c r="G119">
        <v>40392.559876699997</v>
      </c>
      <c r="H119">
        <v>3</v>
      </c>
      <c r="I119">
        <v>122</v>
      </c>
      <c r="J119">
        <f t="shared" si="7"/>
        <v>3.0146810000000003E-2</v>
      </c>
      <c r="K119">
        <v>40.666697999999997</v>
      </c>
      <c r="L119">
        <v>117</v>
      </c>
      <c r="M119">
        <v>38.897598000000002</v>
      </c>
      <c r="N119" s="159">
        <f t="shared" si="8"/>
        <v>0.13675213675213677</v>
      </c>
      <c r="O119">
        <v>16</v>
      </c>
      <c r="P119">
        <v>5.3523002000000002</v>
      </c>
      <c r="Q119">
        <v>40392.5598767474</v>
      </c>
      <c r="R119">
        <v>101060097.720801</v>
      </c>
      <c r="S119">
        <f t="shared" si="6"/>
        <v>0.13114754098360656</v>
      </c>
    </row>
    <row r="120" spans="1:19" x14ac:dyDescent="0.25">
      <c r="A120">
        <v>111</v>
      </c>
      <c r="B120">
        <v>1050</v>
      </c>
      <c r="C120" t="s">
        <v>1212</v>
      </c>
      <c r="D120" t="s">
        <v>176</v>
      </c>
      <c r="E120">
        <v>1</v>
      </c>
      <c r="F120">
        <v>5000140075</v>
      </c>
      <c r="G120">
        <v>47935.511415300003</v>
      </c>
      <c r="H120">
        <v>669</v>
      </c>
      <c r="I120">
        <v>52314</v>
      </c>
      <c r="J120">
        <f t="shared" si="7"/>
        <v>12.927050970000002</v>
      </c>
      <c r="K120">
        <v>78.197304000000003</v>
      </c>
      <c r="L120">
        <v>55735</v>
      </c>
      <c r="M120">
        <v>83.310401999999996</v>
      </c>
      <c r="N120" s="159">
        <f t="shared" si="8"/>
        <v>0.13759755988158248</v>
      </c>
      <c r="O120">
        <v>7669</v>
      </c>
      <c r="P120">
        <v>11.4635</v>
      </c>
      <c r="Q120">
        <v>47935.511415300403</v>
      </c>
      <c r="R120">
        <v>118620948.000003</v>
      </c>
      <c r="S120">
        <f t="shared" si="6"/>
        <v>0.14659555759452536</v>
      </c>
    </row>
    <row r="121" spans="1:19" x14ac:dyDescent="0.25">
      <c r="A121">
        <v>162</v>
      </c>
      <c r="B121">
        <v>25050</v>
      </c>
      <c r="C121" t="s">
        <v>582</v>
      </c>
      <c r="D121" t="s">
        <v>144</v>
      </c>
      <c r="E121">
        <v>25</v>
      </c>
      <c r="F121">
        <v>5002540225</v>
      </c>
      <c r="G121">
        <v>41975.779499099997</v>
      </c>
      <c r="H121">
        <v>1164</v>
      </c>
      <c r="I121">
        <v>109498</v>
      </c>
      <c r="J121">
        <f t="shared" si="7"/>
        <v>27.057503290000003</v>
      </c>
      <c r="K121">
        <v>94.070396000000002</v>
      </c>
      <c r="L121">
        <v>114152</v>
      </c>
      <c r="M121">
        <v>98.069198999999998</v>
      </c>
      <c r="N121" s="159">
        <f t="shared" si="8"/>
        <v>0.13759723876936014</v>
      </c>
      <c r="O121">
        <v>15707</v>
      </c>
      <c r="P121">
        <v>13.494300000000001</v>
      </c>
      <c r="Q121">
        <v>41975.779499106597</v>
      </c>
      <c r="R121">
        <v>93149632.508110598</v>
      </c>
      <c r="S121">
        <f t="shared" si="6"/>
        <v>0.14344554238433579</v>
      </c>
    </row>
    <row r="122" spans="1:19" x14ac:dyDescent="0.25">
      <c r="A122">
        <v>31</v>
      </c>
      <c r="B122">
        <v>19065</v>
      </c>
      <c r="C122" t="s">
        <v>1213</v>
      </c>
      <c r="D122" t="s">
        <v>46</v>
      </c>
      <c r="E122">
        <v>19</v>
      </c>
      <c r="F122">
        <v>5001940525</v>
      </c>
      <c r="G122">
        <v>52416.970898300002</v>
      </c>
      <c r="H122">
        <v>527</v>
      </c>
      <c r="I122">
        <v>49920</v>
      </c>
      <c r="J122">
        <f t="shared" si="7"/>
        <v>12.335481600000001</v>
      </c>
      <c r="K122">
        <v>94.724898999999994</v>
      </c>
      <c r="L122">
        <v>53511</v>
      </c>
      <c r="M122">
        <v>101.54</v>
      </c>
      <c r="N122" s="159">
        <f t="shared" si="8"/>
        <v>0.13759787707200388</v>
      </c>
      <c r="O122">
        <v>7363</v>
      </c>
      <c r="P122">
        <v>13.9719</v>
      </c>
      <c r="Q122">
        <v>52416.9708983132</v>
      </c>
      <c r="R122">
        <v>146608540.646871</v>
      </c>
      <c r="S122">
        <f t="shared" si="6"/>
        <v>0.14749599358974358</v>
      </c>
    </row>
    <row r="123" spans="1:19" x14ac:dyDescent="0.25">
      <c r="A123">
        <v>255</v>
      </c>
      <c r="B123">
        <v>27050</v>
      </c>
      <c r="C123" t="s">
        <v>271</v>
      </c>
      <c r="D123" t="s">
        <v>276</v>
      </c>
      <c r="E123">
        <v>27</v>
      </c>
      <c r="F123">
        <v>5002741275</v>
      </c>
      <c r="G123">
        <v>42206.429129900003</v>
      </c>
      <c r="H123">
        <v>1711</v>
      </c>
      <c r="I123">
        <v>191983</v>
      </c>
      <c r="J123">
        <f t="shared" si="7"/>
        <v>47.439959215000002</v>
      </c>
      <c r="K123">
        <v>112.205</v>
      </c>
      <c r="L123">
        <v>201329</v>
      </c>
      <c r="M123">
        <v>117.66800000000001</v>
      </c>
      <c r="N123" s="159">
        <f t="shared" si="8"/>
        <v>0.13760064372246422</v>
      </c>
      <c r="O123">
        <v>27703</v>
      </c>
      <c r="P123">
        <v>16.191099000000001</v>
      </c>
      <c r="Q123">
        <v>42206.429129873497</v>
      </c>
      <c r="R123">
        <v>91365984.862705007</v>
      </c>
      <c r="S123">
        <f t="shared" si="6"/>
        <v>0.14429923482808374</v>
      </c>
    </row>
    <row r="124" spans="1:19" x14ac:dyDescent="0.25">
      <c r="A124">
        <v>73</v>
      </c>
      <c r="B124">
        <v>9070</v>
      </c>
      <c r="C124" t="s">
        <v>1214</v>
      </c>
      <c r="D124" t="s">
        <v>30</v>
      </c>
      <c r="E124">
        <v>9</v>
      </c>
      <c r="F124">
        <v>5000941425</v>
      </c>
      <c r="G124">
        <v>50989.8080166</v>
      </c>
      <c r="H124">
        <v>746</v>
      </c>
      <c r="I124">
        <v>75109</v>
      </c>
      <c r="J124">
        <f t="shared" si="7"/>
        <v>18.559809445000003</v>
      </c>
      <c r="K124">
        <v>100.682</v>
      </c>
      <c r="L124">
        <v>80689</v>
      </c>
      <c r="M124">
        <v>108.163</v>
      </c>
      <c r="N124" s="159">
        <f t="shared" si="8"/>
        <v>0.1376023993357211</v>
      </c>
      <c r="O124">
        <v>11103</v>
      </c>
      <c r="P124">
        <v>14.8832</v>
      </c>
      <c r="Q124">
        <v>50989.808016570903</v>
      </c>
      <c r="R124">
        <v>117730306.93237001</v>
      </c>
      <c r="S124">
        <f t="shared" si="6"/>
        <v>0.14782516076635291</v>
      </c>
    </row>
    <row r="125" spans="1:19" x14ac:dyDescent="0.25">
      <c r="A125">
        <v>71</v>
      </c>
      <c r="B125">
        <v>5035</v>
      </c>
      <c r="C125" t="s">
        <v>1009</v>
      </c>
      <c r="D125" t="s">
        <v>6</v>
      </c>
      <c r="E125">
        <v>5</v>
      </c>
      <c r="F125">
        <v>5000541725</v>
      </c>
      <c r="G125">
        <v>40506.041132799997</v>
      </c>
      <c r="H125">
        <v>2330</v>
      </c>
      <c r="I125">
        <v>284589</v>
      </c>
      <c r="J125">
        <f t="shared" si="7"/>
        <v>70.323364845</v>
      </c>
      <c r="K125">
        <v>122.14100000000001</v>
      </c>
      <c r="L125">
        <v>302384</v>
      </c>
      <c r="M125">
        <v>129.77799999999999</v>
      </c>
      <c r="N125" s="159">
        <f t="shared" si="8"/>
        <v>0.13759987300915391</v>
      </c>
      <c r="O125">
        <v>41608</v>
      </c>
      <c r="P125">
        <v>17.857500000000002</v>
      </c>
      <c r="Q125">
        <v>40506.041132840801</v>
      </c>
      <c r="R125">
        <v>102812107.532197</v>
      </c>
      <c r="S125">
        <f t="shared" si="6"/>
        <v>0.14620382375987828</v>
      </c>
    </row>
    <row r="126" spans="1:19" x14ac:dyDescent="0.25">
      <c r="A126">
        <v>198</v>
      </c>
      <c r="B126">
        <v>9075</v>
      </c>
      <c r="C126" t="s">
        <v>1215</v>
      </c>
      <c r="D126" t="s">
        <v>31</v>
      </c>
      <c r="E126">
        <v>9</v>
      </c>
      <c r="F126">
        <v>5000942475</v>
      </c>
      <c r="G126">
        <v>58441.6816979</v>
      </c>
      <c r="H126">
        <v>193</v>
      </c>
      <c r="I126">
        <v>17200</v>
      </c>
      <c r="J126">
        <f t="shared" si="7"/>
        <v>4.2502060000000004</v>
      </c>
      <c r="K126">
        <v>89.119202000000001</v>
      </c>
      <c r="L126">
        <v>17894</v>
      </c>
      <c r="M126">
        <v>92.714302000000004</v>
      </c>
      <c r="N126" s="159">
        <f t="shared" si="8"/>
        <v>0.13758801833016654</v>
      </c>
      <c r="O126">
        <v>2462</v>
      </c>
      <c r="P126">
        <v>12.7575</v>
      </c>
      <c r="Q126">
        <v>58441.681697887499</v>
      </c>
      <c r="R126">
        <v>83104446.616070107</v>
      </c>
      <c r="S126">
        <f t="shared" si="6"/>
        <v>0.14313953488372094</v>
      </c>
    </row>
    <row r="127" spans="1:19" x14ac:dyDescent="0.25">
      <c r="A127">
        <v>167</v>
      </c>
      <c r="B127">
        <v>3025</v>
      </c>
      <c r="C127" t="s">
        <v>381</v>
      </c>
      <c r="D127" t="s">
        <v>203</v>
      </c>
      <c r="E127">
        <v>3</v>
      </c>
      <c r="F127">
        <v>5000342850</v>
      </c>
      <c r="G127">
        <v>41786.672656700001</v>
      </c>
      <c r="H127">
        <v>2552</v>
      </c>
      <c r="I127">
        <v>339928</v>
      </c>
      <c r="J127">
        <f t="shared" si="7"/>
        <v>83.997908440000003</v>
      </c>
      <c r="K127">
        <v>133.20099999999999</v>
      </c>
      <c r="L127">
        <v>361675</v>
      </c>
      <c r="M127">
        <v>141.72200000000001</v>
      </c>
      <c r="N127" s="159">
        <f t="shared" si="8"/>
        <v>0.13760143775489045</v>
      </c>
      <c r="O127">
        <v>49767</v>
      </c>
      <c r="P127">
        <v>19.500999</v>
      </c>
      <c r="Q127">
        <v>41786.672656665403</v>
      </c>
      <c r="R127">
        <v>108980205.66635001</v>
      </c>
      <c r="S127">
        <f t="shared" si="6"/>
        <v>0.14640453272457696</v>
      </c>
    </row>
    <row r="128" spans="1:19" x14ac:dyDescent="0.25">
      <c r="A128">
        <v>187</v>
      </c>
      <c r="B128">
        <v>25055</v>
      </c>
      <c r="C128" t="s">
        <v>1216</v>
      </c>
      <c r="D128" t="s">
        <v>145</v>
      </c>
      <c r="E128">
        <v>25</v>
      </c>
      <c r="F128">
        <v>5002543375</v>
      </c>
      <c r="G128">
        <v>41070.469237099998</v>
      </c>
      <c r="H128">
        <v>494</v>
      </c>
      <c r="I128">
        <v>42421</v>
      </c>
      <c r="J128">
        <f t="shared" si="7"/>
        <v>10.482441205000001</v>
      </c>
      <c r="K128">
        <v>85.872497999999993</v>
      </c>
      <c r="L128">
        <v>44696</v>
      </c>
      <c r="M128">
        <v>90.476799</v>
      </c>
      <c r="N128" s="159">
        <f t="shared" si="8"/>
        <v>0.13759620547700019</v>
      </c>
      <c r="O128">
        <v>6150</v>
      </c>
      <c r="P128">
        <v>12.4496</v>
      </c>
      <c r="Q128">
        <v>41070.469237082398</v>
      </c>
      <c r="R128">
        <v>105473646.91119801</v>
      </c>
      <c r="S128">
        <f t="shared" si="6"/>
        <v>0.14497536597439947</v>
      </c>
    </row>
    <row r="129" spans="1:19" x14ac:dyDescent="0.25">
      <c r="A129">
        <v>90</v>
      </c>
      <c r="B129">
        <v>23045</v>
      </c>
      <c r="C129" t="s">
        <v>620</v>
      </c>
      <c r="D129" t="s">
        <v>221</v>
      </c>
      <c r="E129">
        <v>23</v>
      </c>
      <c r="F129">
        <v>5002343600</v>
      </c>
      <c r="G129">
        <v>44445.599330800003</v>
      </c>
      <c r="H129">
        <v>758</v>
      </c>
      <c r="I129">
        <v>69018</v>
      </c>
      <c r="J129">
        <f t="shared" si="7"/>
        <v>17.054692890000002</v>
      </c>
      <c r="K129">
        <v>91.052802999999997</v>
      </c>
      <c r="L129">
        <v>73269</v>
      </c>
      <c r="M129">
        <v>96.661002999999994</v>
      </c>
      <c r="N129" s="159">
        <f t="shared" si="8"/>
        <v>0.13760253313133794</v>
      </c>
      <c r="O129">
        <v>10082</v>
      </c>
      <c r="P129">
        <v>13.300599999999999</v>
      </c>
      <c r="Q129">
        <v>44445.599330783298</v>
      </c>
      <c r="R129">
        <v>113239389.22209901</v>
      </c>
      <c r="S129">
        <f t="shared" si="6"/>
        <v>0.14607783476774175</v>
      </c>
    </row>
    <row r="130" spans="1:19" x14ac:dyDescent="0.25">
      <c r="A130">
        <v>253</v>
      </c>
      <c r="B130">
        <v>21050</v>
      </c>
      <c r="C130" t="s">
        <v>1217</v>
      </c>
      <c r="D130" t="s">
        <v>87</v>
      </c>
      <c r="E130">
        <v>21</v>
      </c>
      <c r="F130">
        <v>5002144125</v>
      </c>
      <c r="G130">
        <v>53538.7568665</v>
      </c>
      <c r="H130">
        <v>565</v>
      </c>
      <c r="I130">
        <v>59664</v>
      </c>
      <c r="J130">
        <f t="shared" si="7"/>
        <v>14.74327272</v>
      </c>
      <c r="K130">
        <v>105.6</v>
      </c>
      <c r="L130">
        <v>62196</v>
      </c>
      <c r="M130">
        <v>110.081</v>
      </c>
      <c r="N130" s="159">
        <f t="shared" si="8"/>
        <v>0.13759727313653611</v>
      </c>
      <c r="O130">
        <v>8558</v>
      </c>
      <c r="P130">
        <v>15.1471</v>
      </c>
      <c r="Q130">
        <v>53538.7568665379</v>
      </c>
      <c r="R130">
        <v>98443721.139866397</v>
      </c>
      <c r="S130">
        <f t="shared" si="6"/>
        <v>0.14343657817109146</v>
      </c>
    </row>
    <row r="131" spans="1:19" x14ac:dyDescent="0.25">
      <c r="A131">
        <v>117</v>
      </c>
      <c r="B131">
        <v>1055</v>
      </c>
      <c r="C131" t="s">
        <v>162</v>
      </c>
      <c r="D131" t="s">
        <v>177</v>
      </c>
      <c r="E131">
        <v>1</v>
      </c>
      <c r="F131">
        <v>5000144350</v>
      </c>
      <c r="G131">
        <v>41224.716150400003</v>
      </c>
      <c r="H131">
        <v>2649</v>
      </c>
      <c r="I131">
        <v>492232</v>
      </c>
      <c r="J131">
        <f t="shared" si="7"/>
        <v>121.63298836000001</v>
      </c>
      <c r="K131">
        <v>185.81799000000001</v>
      </c>
      <c r="L131">
        <v>524021</v>
      </c>
      <c r="M131">
        <v>197.81799000000001</v>
      </c>
      <c r="N131" s="159">
        <f t="shared" si="8"/>
        <v>0.13759944735039245</v>
      </c>
      <c r="O131">
        <v>72105</v>
      </c>
      <c r="P131">
        <v>27.219801</v>
      </c>
      <c r="Q131">
        <v>41224.716150408902</v>
      </c>
      <c r="R131">
        <v>102618440.852248</v>
      </c>
      <c r="S131">
        <f t="shared" si="6"/>
        <v>0.14648580344227924</v>
      </c>
    </row>
    <row r="132" spans="1:19" x14ac:dyDescent="0.25">
      <c r="A132">
        <v>84</v>
      </c>
      <c r="B132">
        <v>23050</v>
      </c>
      <c r="C132" t="s">
        <v>569</v>
      </c>
      <c r="D132" t="s">
        <v>222</v>
      </c>
      <c r="E132">
        <v>23</v>
      </c>
      <c r="F132">
        <v>5002344500</v>
      </c>
      <c r="G132">
        <v>46704.820267499999</v>
      </c>
      <c r="H132">
        <v>777</v>
      </c>
      <c r="I132">
        <v>81653</v>
      </c>
      <c r="J132">
        <f t="shared" si="7"/>
        <v>20.176864565000002</v>
      </c>
      <c r="K132">
        <v>105.08799999999999</v>
      </c>
      <c r="L132">
        <v>85573</v>
      </c>
      <c r="M132">
        <v>110.13200000000001</v>
      </c>
      <c r="N132" s="159">
        <f t="shared" si="8"/>
        <v>0.1376018136561766</v>
      </c>
      <c r="O132">
        <v>11775</v>
      </c>
      <c r="P132">
        <v>15.154199999999999</v>
      </c>
      <c r="Q132">
        <v>46704.820267480398</v>
      </c>
      <c r="R132">
        <v>103054812.36669999</v>
      </c>
      <c r="S132">
        <f t="shared" si="6"/>
        <v>0.14420780620430357</v>
      </c>
    </row>
    <row r="133" spans="1:19" x14ac:dyDescent="0.25">
      <c r="A133">
        <v>223</v>
      </c>
      <c r="B133">
        <v>21055</v>
      </c>
      <c r="C133" t="s">
        <v>1218</v>
      </c>
      <c r="D133" t="s">
        <v>88</v>
      </c>
      <c r="E133">
        <v>21</v>
      </c>
      <c r="F133">
        <v>5002144800</v>
      </c>
      <c r="G133">
        <v>31619.747619500002</v>
      </c>
      <c r="H133">
        <v>426</v>
      </c>
      <c r="I133">
        <v>33196</v>
      </c>
      <c r="J133">
        <f t="shared" si="7"/>
        <v>8.2028975800000001</v>
      </c>
      <c r="K133">
        <v>77.924896000000004</v>
      </c>
      <c r="L133">
        <v>34706</v>
      </c>
      <c r="M133">
        <v>81.470496999999995</v>
      </c>
      <c r="N133" s="159">
        <f t="shared" si="8"/>
        <v>0.13761309283697343</v>
      </c>
      <c r="O133">
        <v>4776</v>
      </c>
      <c r="P133">
        <v>11.2103</v>
      </c>
      <c r="Q133">
        <v>31619.747619509701</v>
      </c>
      <c r="R133">
        <v>58813219.234099202</v>
      </c>
      <c r="S133">
        <f t="shared" ref="S133:S196" si="9">IFERROR($O133/$I133, "")</f>
        <v>0.14387275575370526</v>
      </c>
    </row>
    <row r="134" spans="1:19" x14ac:dyDescent="0.25">
      <c r="A134">
        <v>48</v>
      </c>
      <c r="B134">
        <v>7050</v>
      </c>
      <c r="C134" t="s">
        <v>478</v>
      </c>
      <c r="D134" t="s">
        <v>246</v>
      </c>
      <c r="E134">
        <v>7</v>
      </c>
      <c r="F134">
        <v>5000745250</v>
      </c>
      <c r="G134">
        <v>54906.100760300003</v>
      </c>
      <c r="H134">
        <v>3413</v>
      </c>
      <c r="I134">
        <v>431205</v>
      </c>
      <c r="J134">
        <f t="shared" ref="J134:J197" si="10">$I134*0.000247105</f>
        <v>106.552911525</v>
      </c>
      <c r="K134">
        <v>126.342</v>
      </c>
      <c r="L134">
        <v>447631</v>
      </c>
      <c r="M134">
        <v>131.155</v>
      </c>
      <c r="N134" s="159">
        <f t="shared" ref="N134:N197" si="11">IFERROR($O134/$L134, 0)</f>
        <v>0.13759994281003773</v>
      </c>
      <c r="O134">
        <v>61594</v>
      </c>
      <c r="P134">
        <v>18.046900000000001</v>
      </c>
      <c r="Q134">
        <v>54906.100760332301</v>
      </c>
      <c r="R134">
        <v>157909638.698796</v>
      </c>
      <c r="S134">
        <f t="shared" si="9"/>
        <v>0.14284157187416657</v>
      </c>
    </row>
    <row r="135" spans="1:19" x14ac:dyDescent="0.25">
      <c r="A135">
        <v>97</v>
      </c>
      <c r="B135">
        <v>1060</v>
      </c>
      <c r="C135" t="s">
        <v>1219</v>
      </c>
      <c r="D135" t="s">
        <v>178</v>
      </c>
      <c r="E135">
        <v>1</v>
      </c>
      <c r="F135">
        <v>5000145550</v>
      </c>
      <c r="G135">
        <v>40092.554942499999</v>
      </c>
      <c r="H135">
        <v>955</v>
      </c>
      <c r="I135">
        <v>79050</v>
      </c>
      <c r="J135">
        <f t="shared" si="10"/>
        <v>19.533650250000001</v>
      </c>
      <c r="K135">
        <v>82.774901999999997</v>
      </c>
      <c r="L135">
        <v>82389</v>
      </c>
      <c r="M135">
        <v>86.271300999999994</v>
      </c>
      <c r="N135" s="159">
        <f t="shared" si="11"/>
        <v>0.13760332083166443</v>
      </c>
      <c r="O135">
        <v>11337</v>
      </c>
      <c r="P135">
        <v>11.870900000000001</v>
      </c>
      <c r="Q135">
        <v>40092.554942492803</v>
      </c>
      <c r="R135">
        <v>93934902.197603196</v>
      </c>
      <c r="S135">
        <f t="shared" si="9"/>
        <v>0.143415559772296</v>
      </c>
    </row>
    <row r="136" spans="1:19" x14ac:dyDescent="0.25">
      <c r="A136">
        <v>196</v>
      </c>
      <c r="B136">
        <v>11055</v>
      </c>
      <c r="C136" t="s">
        <v>1220</v>
      </c>
      <c r="D136" t="s">
        <v>69</v>
      </c>
      <c r="E136">
        <v>11</v>
      </c>
      <c r="F136">
        <v>5001145850</v>
      </c>
      <c r="G136">
        <v>51578.456256999998</v>
      </c>
      <c r="H136">
        <v>689</v>
      </c>
      <c r="I136">
        <v>57529</v>
      </c>
      <c r="J136">
        <f t="shared" si="10"/>
        <v>14.215703545</v>
      </c>
      <c r="K136">
        <v>83.496398999999997</v>
      </c>
      <c r="L136">
        <v>60579</v>
      </c>
      <c r="M136">
        <v>87.922698999999994</v>
      </c>
      <c r="N136" s="159">
        <f t="shared" si="11"/>
        <v>0.13760544082933029</v>
      </c>
      <c r="O136">
        <v>8336</v>
      </c>
      <c r="P136">
        <v>12.0982</v>
      </c>
      <c r="Q136">
        <v>51578.456256983503</v>
      </c>
      <c r="R136">
        <v>146119827.23910201</v>
      </c>
      <c r="S136">
        <f t="shared" si="9"/>
        <v>0.14490083262354639</v>
      </c>
    </row>
    <row r="137" spans="1:19" x14ac:dyDescent="0.25">
      <c r="A137">
        <v>93</v>
      </c>
      <c r="B137">
        <v>23055</v>
      </c>
      <c r="C137" t="s">
        <v>553</v>
      </c>
      <c r="D137" t="s">
        <v>223</v>
      </c>
      <c r="E137">
        <v>23</v>
      </c>
      <c r="F137">
        <v>5002346000</v>
      </c>
      <c r="G137">
        <v>27780.006834100001</v>
      </c>
      <c r="H137">
        <v>2144</v>
      </c>
      <c r="I137">
        <v>296433</v>
      </c>
      <c r="J137">
        <f t="shared" si="10"/>
        <v>73.250076465000006</v>
      </c>
      <c r="K137">
        <v>138.26199</v>
      </c>
      <c r="L137">
        <v>311363</v>
      </c>
      <c r="M137">
        <v>145.22501</v>
      </c>
      <c r="N137" s="159">
        <f t="shared" si="11"/>
        <v>0.13760144911245073</v>
      </c>
      <c r="O137">
        <v>42844</v>
      </c>
      <c r="P137">
        <v>19.983000000000001</v>
      </c>
      <c r="Q137">
        <v>27780.006834121199</v>
      </c>
      <c r="R137">
        <v>26554069.870377898</v>
      </c>
      <c r="S137">
        <f t="shared" si="9"/>
        <v>0.14453181663310091</v>
      </c>
    </row>
    <row r="138" spans="1:19" x14ac:dyDescent="0.25">
      <c r="A138">
        <v>92</v>
      </c>
      <c r="B138">
        <v>23060</v>
      </c>
      <c r="C138" t="s">
        <v>1221</v>
      </c>
      <c r="D138" t="s">
        <v>224</v>
      </c>
      <c r="E138">
        <v>23</v>
      </c>
      <c r="F138">
        <v>5002346225</v>
      </c>
      <c r="G138">
        <v>43633.916026999999</v>
      </c>
      <c r="H138">
        <v>705</v>
      </c>
      <c r="I138">
        <v>62689</v>
      </c>
      <c r="J138">
        <f t="shared" si="10"/>
        <v>15.490765345000002</v>
      </c>
      <c r="K138">
        <v>88.920601000000005</v>
      </c>
      <c r="L138">
        <v>64464</v>
      </c>
      <c r="M138">
        <v>91.438102999999998</v>
      </c>
      <c r="N138" s="159">
        <f t="shared" si="11"/>
        <v>0.13759617771159097</v>
      </c>
      <c r="O138">
        <v>8870</v>
      </c>
      <c r="P138">
        <v>12.581899999999999</v>
      </c>
      <c r="Q138">
        <v>43633.9160270211</v>
      </c>
      <c r="R138">
        <v>103773926.273384</v>
      </c>
      <c r="S138">
        <f t="shared" si="9"/>
        <v>0.14149212780551612</v>
      </c>
    </row>
    <row r="139" spans="1:19" x14ac:dyDescent="0.25">
      <c r="A139">
        <v>18</v>
      </c>
      <c r="B139">
        <v>19070</v>
      </c>
      <c r="C139" t="s">
        <v>1222</v>
      </c>
      <c r="D139" t="s">
        <v>47</v>
      </c>
      <c r="E139">
        <v>19</v>
      </c>
      <c r="F139">
        <v>5001946450</v>
      </c>
      <c r="G139">
        <v>45378.296621699999</v>
      </c>
      <c r="H139">
        <v>554</v>
      </c>
      <c r="I139">
        <v>49466</v>
      </c>
      <c r="J139">
        <f t="shared" si="10"/>
        <v>12.223295930000001</v>
      </c>
      <c r="K139">
        <v>89.288803000000001</v>
      </c>
      <c r="L139">
        <v>52664</v>
      </c>
      <c r="M139">
        <v>95.060699</v>
      </c>
      <c r="N139" s="159">
        <f t="shared" si="11"/>
        <v>0.1376082333282698</v>
      </c>
      <c r="O139">
        <v>7247</v>
      </c>
      <c r="P139">
        <v>13.080299999999999</v>
      </c>
      <c r="Q139">
        <v>45378.296621677298</v>
      </c>
      <c r="R139">
        <v>88380777.818599701</v>
      </c>
      <c r="S139">
        <f t="shared" si="9"/>
        <v>0.14650466987425706</v>
      </c>
    </row>
    <row r="140" spans="1:19" x14ac:dyDescent="0.25">
      <c r="A140">
        <v>65</v>
      </c>
      <c r="B140">
        <v>15035</v>
      </c>
      <c r="C140" t="s">
        <v>1014</v>
      </c>
      <c r="D140" t="s">
        <v>261</v>
      </c>
      <c r="E140">
        <v>15</v>
      </c>
      <c r="F140">
        <v>5001546675</v>
      </c>
      <c r="G140">
        <v>59975.0106858</v>
      </c>
      <c r="H140">
        <v>2316</v>
      </c>
      <c r="I140">
        <v>354688</v>
      </c>
      <c r="J140">
        <f t="shared" si="10"/>
        <v>87.645178240000007</v>
      </c>
      <c r="K140">
        <v>153.14699999999999</v>
      </c>
      <c r="L140">
        <v>378700</v>
      </c>
      <c r="M140">
        <v>163.51499999999999</v>
      </c>
      <c r="N140" s="159">
        <f t="shared" si="11"/>
        <v>0.13759968312648535</v>
      </c>
      <c r="O140">
        <v>52109</v>
      </c>
      <c r="P140">
        <v>22.499599</v>
      </c>
      <c r="Q140">
        <v>59975.010685808797</v>
      </c>
      <c r="R140">
        <v>132851054.711366</v>
      </c>
      <c r="S140">
        <f t="shared" si="9"/>
        <v>0.14691503518585347</v>
      </c>
    </row>
    <row r="141" spans="1:19" x14ac:dyDescent="0.25">
      <c r="A141">
        <v>151</v>
      </c>
      <c r="B141">
        <v>21060</v>
      </c>
      <c r="C141" t="s">
        <v>1223</v>
      </c>
      <c r="D141" t="s">
        <v>89</v>
      </c>
      <c r="E141">
        <v>21</v>
      </c>
      <c r="F141">
        <v>5002147200</v>
      </c>
      <c r="G141">
        <v>48228.880765399997</v>
      </c>
      <c r="H141">
        <v>898</v>
      </c>
      <c r="I141">
        <v>65150</v>
      </c>
      <c r="J141">
        <f t="shared" si="10"/>
        <v>16.098890750000002</v>
      </c>
      <c r="K141">
        <v>72.550101999999995</v>
      </c>
      <c r="L141">
        <v>69383</v>
      </c>
      <c r="M141">
        <v>77.263701999999995</v>
      </c>
      <c r="N141" s="159">
        <f t="shared" si="11"/>
        <v>0.13759854719455775</v>
      </c>
      <c r="O141">
        <v>9547</v>
      </c>
      <c r="P141">
        <v>10.631500000000001</v>
      </c>
      <c r="Q141">
        <v>48228.880765390699</v>
      </c>
      <c r="R141">
        <v>129485525.09935901</v>
      </c>
      <c r="S141">
        <f t="shared" si="9"/>
        <v>0.14653875671527244</v>
      </c>
    </row>
    <row r="142" spans="1:19" x14ac:dyDescent="0.25">
      <c r="A142">
        <v>154</v>
      </c>
      <c r="B142">
        <v>21065</v>
      </c>
      <c r="C142" t="s">
        <v>1224</v>
      </c>
      <c r="D142" t="s">
        <v>90</v>
      </c>
      <c r="E142">
        <v>21</v>
      </c>
      <c r="F142">
        <v>5002147425</v>
      </c>
      <c r="G142">
        <v>46774.2255563</v>
      </c>
      <c r="H142">
        <v>114</v>
      </c>
      <c r="I142">
        <v>10772</v>
      </c>
      <c r="J142">
        <f t="shared" si="10"/>
        <v>2.6618150600000003</v>
      </c>
      <c r="K142">
        <v>94.491202999999999</v>
      </c>
      <c r="L142">
        <v>10970</v>
      </c>
      <c r="M142">
        <v>96.224602000000004</v>
      </c>
      <c r="N142" s="159">
        <f t="shared" si="11"/>
        <v>0.13755697356426619</v>
      </c>
      <c r="O142">
        <v>1509</v>
      </c>
      <c r="P142">
        <v>13.240500000000001</v>
      </c>
      <c r="Q142">
        <v>46774.225556292797</v>
      </c>
      <c r="R142">
        <v>114349657.24135</v>
      </c>
      <c r="S142">
        <f t="shared" si="9"/>
        <v>0.14008540660972893</v>
      </c>
    </row>
    <row r="143" spans="1:19" x14ac:dyDescent="0.25">
      <c r="A143">
        <v>108</v>
      </c>
      <c r="B143">
        <v>1065</v>
      </c>
      <c r="C143" t="s">
        <v>163</v>
      </c>
      <c r="D143" t="s">
        <v>179</v>
      </c>
      <c r="E143">
        <v>1</v>
      </c>
      <c r="F143">
        <v>5000148700</v>
      </c>
      <c r="G143">
        <v>52068.203513400003</v>
      </c>
      <c r="H143">
        <v>1149</v>
      </c>
      <c r="I143">
        <v>153787</v>
      </c>
      <c r="J143">
        <f t="shared" si="10"/>
        <v>38.001536635000001</v>
      </c>
      <c r="K143">
        <v>133.84398999999999</v>
      </c>
      <c r="L143">
        <v>162803</v>
      </c>
      <c r="M143">
        <v>141.69099</v>
      </c>
      <c r="N143" s="159">
        <f t="shared" si="11"/>
        <v>0.13760188694311529</v>
      </c>
      <c r="O143">
        <v>22402</v>
      </c>
      <c r="P143">
        <v>19.496700000000001</v>
      </c>
      <c r="Q143">
        <v>52068.203513354099</v>
      </c>
      <c r="R143">
        <v>107484465.492845</v>
      </c>
      <c r="S143">
        <f t="shared" si="9"/>
        <v>0.14566900973424282</v>
      </c>
    </row>
    <row r="144" spans="1:19" x14ac:dyDescent="0.25">
      <c r="A144">
        <v>43</v>
      </c>
      <c r="B144">
        <v>5040</v>
      </c>
      <c r="C144" t="s">
        <v>1015</v>
      </c>
      <c r="D144" t="s">
        <v>7</v>
      </c>
      <c r="E144">
        <v>5</v>
      </c>
      <c r="F144">
        <v>5000547725</v>
      </c>
      <c r="G144">
        <v>39280.803978600001</v>
      </c>
      <c r="H144">
        <v>393</v>
      </c>
      <c r="I144">
        <v>26238</v>
      </c>
      <c r="J144">
        <f t="shared" si="10"/>
        <v>6.4835409900000007</v>
      </c>
      <c r="K144">
        <v>66.763396999999998</v>
      </c>
      <c r="L144">
        <v>27964</v>
      </c>
      <c r="M144">
        <v>71.156097000000003</v>
      </c>
      <c r="N144" s="159">
        <f t="shared" si="11"/>
        <v>0.13760549277642684</v>
      </c>
      <c r="O144">
        <v>3848</v>
      </c>
      <c r="P144">
        <v>9.7910804999999996</v>
      </c>
      <c r="Q144">
        <v>39280.8039786093</v>
      </c>
      <c r="R144">
        <v>96449475.552603096</v>
      </c>
      <c r="S144">
        <f t="shared" si="9"/>
        <v>0.14665751962802043</v>
      </c>
    </row>
    <row r="145" spans="1:19" x14ac:dyDescent="0.25">
      <c r="A145">
        <v>214</v>
      </c>
      <c r="B145">
        <v>17035</v>
      </c>
      <c r="C145" t="s">
        <v>623</v>
      </c>
      <c r="D145" t="s">
        <v>117</v>
      </c>
      <c r="E145">
        <v>17</v>
      </c>
      <c r="F145">
        <v>5001748175</v>
      </c>
      <c r="G145">
        <v>60659.372321299998</v>
      </c>
      <c r="H145">
        <v>1226</v>
      </c>
      <c r="I145">
        <v>128385</v>
      </c>
      <c r="J145">
        <f t="shared" si="10"/>
        <v>31.724575425000001</v>
      </c>
      <c r="K145">
        <v>104.71899999999999</v>
      </c>
      <c r="L145">
        <v>134500</v>
      </c>
      <c r="M145">
        <v>109.706</v>
      </c>
      <c r="N145" s="159">
        <f t="shared" si="11"/>
        <v>0.13759851301115242</v>
      </c>
      <c r="O145">
        <v>18507</v>
      </c>
      <c r="P145">
        <v>15.095499999999999</v>
      </c>
      <c r="Q145">
        <v>60659.372321292401</v>
      </c>
      <c r="R145">
        <v>166981837.01585799</v>
      </c>
      <c r="S145">
        <f t="shared" si="9"/>
        <v>0.14415235424699147</v>
      </c>
    </row>
    <row r="146" spans="1:19" x14ac:dyDescent="0.25">
      <c r="A146">
        <v>180</v>
      </c>
      <c r="B146">
        <v>25060</v>
      </c>
      <c r="C146" t="s">
        <v>821</v>
      </c>
      <c r="D146" t="s">
        <v>146</v>
      </c>
      <c r="E146">
        <v>25</v>
      </c>
      <c r="F146">
        <v>5002548400</v>
      </c>
      <c r="G146">
        <v>43004.554441300003</v>
      </c>
      <c r="H146">
        <v>657</v>
      </c>
      <c r="I146">
        <v>48043</v>
      </c>
      <c r="J146">
        <f t="shared" si="10"/>
        <v>11.871665515</v>
      </c>
      <c r="K146">
        <v>73.124802000000003</v>
      </c>
      <c r="L146">
        <v>48678</v>
      </c>
      <c r="M146">
        <v>74.090896999999998</v>
      </c>
      <c r="N146" s="159">
        <f t="shared" si="11"/>
        <v>0.13759809359464234</v>
      </c>
      <c r="O146">
        <v>6698</v>
      </c>
      <c r="P146">
        <v>10.194900000000001</v>
      </c>
      <c r="Q146">
        <v>43004.554441300403</v>
      </c>
      <c r="R146">
        <v>103661069.192451</v>
      </c>
      <c r="S146">
        <f t="shared" si="9"/>
        <v>0.13941677247465811</v>
      </c>
    </row>
    <row r="147" spans="1:19" x14ac:dyDescent="0.25">
      <c r="A147">
        <v>232</v>
      </c>
      <c r="B147">
        <v>19075</v>
      </c>
      <c r="C147" t="s">
        <v>1225</v>
      </c>
      <c r="D147" t="s">
        <v>48</v>
      </c>
      <c r="E147">
        <v>19</v>
      </c>
      <c r="F147">
        <v>5001948850</v>
      </c>
      <c r="G147">
        <v>25838.7586729</v>
      </c>
      <c r="H147">
        <v>1440</v>
      </c>
      <c r="I147">
        <v>224082</v>
      </c>
      <c r="J147">
        <f t="shared" si="10"/>
        <v>55.371782610000004</v>
      </c>
      <c r="K147">
        <v>155.61301</v>
      </c>
      <c r="L147">
        <v>239020</v>
      </c>
      <c r="M147">
        <v>165.98598999999999</v>
      </c>
      <c r="N147" s="159">
        <f t="shared" si="11"/>
        <v>0.1375993640699523</v>
      </c>
      <c r="O147">
        <v>32889</v>
      </c>
      <c r="P147">
        <v>22.839701000000002</v>
      </c>
      <c r="Q147">
        <v>25838.758672883301</v>
      </c>
      <c r="R147">
        <v>19742345.622977901</v>
      </c>
      <c r="S147">
        <f t="shared" si="9"/>
        <v>0.14677216376148017</v>
      </c>
    </row>
    <row r="148" spans="1:19" x14ac:dyDescent="0.25">
      <c r="A148">
        <v>229</v>
      </c>
      <c r="B148">
        <v>19080</v>
      </c>
      <c r="C148" t="s">
        <v>1226</v>
      </c>
      <c r="D148" t="s">
        <v>49</v>
      </c>
      <c r="E148">
        <v>19</v>
      </c>
      <c r="F148">
        <v>5001948925</v>
      </c>
      <c r="G148">
        <v>52789.327990199999</v>
      </c>
      <c r="H148">
        <v>1043</v>
      </c>
      <c r="I148">
        <v>118370</v>
      </c>
      <c r="J148">
        <f t="shared" si="10"/>
        <v>29.24981885</v>
      </c>
      <c r="K148">
        <v>113.49</v>
      </c>
      <c r="L148">
        <v>126797</v>
      </c>
      <c r="M148">
        <v>121.57</v>
      </c>
      <c r="N148" s="159">
        <f t="shared" si="11"/>
        <v>0.13759789269462211</v>
      </c>
      <c r="O148">
        <v>17447</v>
      </c>
      <c r="P148">
        <v>16.728000999999999</v>
      </c>
      <c r="Q148">
        <v>52789.3279901852</v>
      </c>
      <c r="R148">
        <v>112732755.841469</v>
      </c>
      <c r="S148">
        <f t="shared" si="9"/>
        <v>0.14739376531215681</v>
      </c>
    </row>
    <row r="149" spans="1:19" x14ac:dyDescent="0.25">
      <c r="A149">
        <v>21</v>
      </c>
      <c r="B149">
        <v>13020</v>
      </c>
      <c r="C149" t="s">
        <v>1227</v>
      </c>
      <c r="D149" t="s">
        <v>70</v>
      </c>
      <c r="E149">
        <v>13</v>
      </c>
      <c r="F149">
        <v>5001350650</v>
      </c>
      <c r="G149">
        <v>55473.748626300003</v>
      </c>
      <c r="H149">
        <v>865</v>
      </c>
      <c r="I149">
        <v>82495</v>
      </c>
      <c r="J149">
        <f t="shared" si="10"/>
        <v>20.384926975000003</v>
      </c>
      <c r="K149">
        <v>95.369904000000005</v>
      </c>
      <c r="L149">
        <v>83985</v>
      </c>
      <c r="M149">
        <v>97.092597999999995</v>
      </c>
      <c r="N149" s="159">
        <f t="shared" si="11"/>
        <v>0.13759599928558672</v>
      </c>
      <c r="O149">
        <v>11556</v>
      </c>
      <c r="P149">
        <v>13.3599</v>
      </c>
      <c r="Q149">
        <v>55473.748626287103</v>
      </c>
      <c r="R149">
        <v>119147806.75625201</v>
      </c>
      <c r="S149">
        <f t="shared" si="9"/>
        <v>0.14008121704345719</v>
      </c>
    </row>
    <row r="150" spans="1:19" x14ac:dyDescent="0.25">
      <c r="A150">
        <v>233</v>
      </c>
      <c r="B150">
        <v>23065</v>
      </c>
      <c r="C150" t="s">
        <v>1228</v>
      </c>
      <c r="D150" t="s">
        <v>225</v>
      </c>
      <c r="E150">
        <v>23</v>
      </c>
      <c r="F150">
        <v>5002350275</v>
      </c>
      <c r="G150">
        <v>47045.494219400003</v>
      </c>
      <c r="H150">
        <v>1608</v>
      </c>
      <c r="I150">
        <v>183693</v>
      </c>
      <c r="J150">
        <f t="shared" si="10"/>
        <v>45.391458765000003</v>
      </c>
      <c r="K150">
        <v>114.23699999999999</v>
      </c>
      <c r="L150">
        <v>192274</v>
      </c>
      <c r="M150">
        <v>119.57299999999999</v>
      </c>
      <c r="N150" s="159">
        <f t="shared" si="11"/>
        <v>0.13760050760893308</v>
      </c>
      <c r="O150">
        <v>26457</v>
      </c>
      <c r="P150">
        <v>16.453299999999999</v>
      </c>
      <c r="Q150">
        <v>47045.494219362503</v>
      </c>
      <c r="R150">
        <v>115909985.86849</v>
      </c>
      <c r="S150">
        <f t="shared" si="9"/>
        <v>0.144028351651941</v>
      </c>
    </row>
    <row r="151" spans="1:19" x14ac:dyDescent="0.25">
      <c r="A151">
        <v>7</v>
      </c>
      <c r="B151">
        <v>9080</v>
      </c>
      <c r="C151" t="s">
        <v>1229</v>
      </c>
      <c r="D151" t="s">
        <v>32</v>
      </c>
      <c r="E151">
        <v>9</v>
      </c>
      <c r="F151">
        <v>5000952750</v>
      </c>
      <c r="G151">
        <v>43902.6791018</v>
      </c>
      <c r="H151">
        <v>195</v>
      </c>
      <c r="I151">
        <v>20770</v>
      </c>
      <c r="J151">
        <f t="shared" si="10"/>
        <v>5.13237085</v>
      </c>
      <c r="K151">
        <v>106.51300000000001</v>
      </c>
      <c r="L151">
        <v>22570</v>
      </c>
      <c r="M151">
        <v>115.746</v>
      </c>
      <c r="N151" s="159">
        <f t="shared" si="11"/>
        <v>0.13761630482941958</v>
      </c>
      <c r="O151">
        <v>3106</v>
      </c>
      <c r="P151">
        <v>15.926600000000001</v>
      </c>
      <c r="Q151">
        <v>43902.679101773603</v>
      </c>
      <c r="R151">
        <v>100482148.053453</v>
      </c>
      <c r="S151">
        <f t="shared" si="9"/>
        <v>0.14954260953298026</v>
      </c>
    </row>
    <row r="152" spans="1:19" x14ac:dyDescent="0.25">
      <c r="A152">
        <v>137</v>
      </c>
      <c r="B152">
        <v>27055</v>
      </c>
      <c r="C152" t="s">
        <v>1017</v>
      </c>
      <c r="D152" t="s">
        <v>118</v>
      </c>
      <c r="E152">
        <v>27</v>
      </c>
      <c r="F152">
        <v>5002752900</v>
      </c>
      <c r="G152">
        <v>46106.080540000003</v>
      </c>
      <c r="H152">
        <v>1365</v>
      </c>
      <c r="I152">
        <v>127269</v>
      </c>
      <c r="J152">
        <f t="shared" si="10"/>
        <v>31.448806245</v>
      </c>
      <c r="K152">
        <v>93.237396000000004</v>
      </c>
      <c r="L152">
        <v>130589</v>
      </c>
      <c r="M152">
        <v>95.669501999999994</v>
      </c>
      <c r="N152" s="159">
        <f t="shared" si="11"/>
        <v>0.13759964468676536</v>
      </c>
      <c r="O152">
        <v>17969</v>
      </c>
      <c r="P152">
        <v>13.164099999999999</v>
      </c>
      <c r="Q152">
        <v>46106.080539985203</v>
      </c>
      <c r="R152">
        <v>115819850.92939401</v>
      </c>
      <c r="S152">
        <f t="shared" si="9"/>
        <v>0.14118913482466272</v>
      </c>
    </row>
    <row r="153" spans="1:19" x14ac:dyDescent="0.25">
      <c r="A153">
        <v>103</v>
      </c>
      <c r="B153">
        <v>17040</v>
      </c>
      <c r="C153" t="s">
        <v>1230</v>
      </c>
      <c r="D153" t="s">
        <v>226</v>
      </c>
      <c r="E153">
        <v>17</v>
      </c>
      <c r="F153">
        <v>5001753425</v>
      </c>
      <c r="G153">
        <v>40571.668844799999</v>
      </c>
      <c r="H153">
        <v>579</v>
      </c>
      <c r="I153">
        <v>46739</v>
      </c>
      <c r="J153">
        <f t="shared" si="10"/>
        <v>11.549440595</v>
      </c>
      <c r="K153">
        <v>80.723701000000005</v>
      </c>
      <c r="L153">
        <v>50031</v>
      </c>
      <c r="M153">
        <v>86.409698000000006</v>
      </c>
      <c r="N153" s="159">
        <f t="shared" si="11"/>
        <v>0.13759469129139934</v>
      </c>
      <c r="O153">
        <v>6884</v>
      </c>
      <c r="P153">
        <v>11.89</v>
      </c>
      <c r="Q153">
        <v>40571.668844816697</v>
      </c>
      <c r="R153">
        <v>100903458.55775</v>
      </c>
      <c r="S153">
        <f t="shared" si="9"/>
        <v>0.14728599242602539</v>
      </c>
    </row>
    <row r="154" spans="1:19" x14ac:dyDescent="0.25">
      <c r="A154">
        <v>133</v>
      </c>
      <c r="B154">
        <v>1070</v>
      </c>
      <c r="C154" t="s">
        <v>164</v>
      </c>
      <c r="D154" t="s">
        <v>180</v>
      </c>
      <c r="E154">
        <v>1</v>
      </c>
      <c r="F154">
        <v>5000153725</v>
      </c>
      <c r="G154">
        <v>47182.934470400003</v>
      </c>
      <c r="H154">
        <v>906</v>
      </c>
      <c r="I154">
        <v>110793</v>
      </c>
      <c r="J154">
        <f t="shared" si="10"/>
        <v>27.377504265000002</v>
      </c>
      <c r="K154">
        <v>122.288</v>
      </c>
      <c r="L154">
        <v>116253</v>
      </c>
      <c r="M154">
        <v>128.31399999999999</v>
      </c>
      <c r="N154" s="159">
        <f t="shared" si="11"/>
        <v>0.13759644912389357</v>
      </c>
      <c r="O154">
        <v>15996</v>
      </c>
      <c r="P154">
        <v>17.656099000000001</v>
      </c>
      <c r="Q154">
        <v>47182.934470430599</v>
      </c>
      <c r="R154">
        <v>128785301.7582</v>
      </c>
      <c r="S154">
        <f t="shared" si="9"/>
        <v>0.14437735235980612</v>
      </c>
    </row>
    <row r="155" spans="1:19" x14ac:dyDescent="0.25">
      <c r="A155">
        <v>109</v>
      </c>
      <c r="B155">
        <v>1075</v>
      </c>
      <c r="C155" t="s">
        <v>1231</v>
      </c>
      <c r="D155" t="s">
        <v>181</v>
      </c>
      <c r="E155">
        <v>1</v>
      </c>
      <c r="F155">
        <v>5000153950</v>
      </c>
      <c r="G155">
        <v>35471.779549300001</v>
      </c>
      <c r="H155">
        <v>425</v>
      </c>
      <c r="I155">
        <v>72235</v>
      </c>
      <c r="J155">
        <f t="shared" si="10"/>
        <v>17.849629674999999</v>
      </c>
      <c r="K155">
        <v>169.965</v>
      </c>
      <c r="L155">
        <v>76163</v>
      </c>
      <c r="M155">
        <v>179.20799</v>
      </c>
      <c r="N155" s="159">
        <f t="shared" si="11"/>
        <v>0.13759962186363459</v>
      </c>
      <c r="O155">
        <v>10480</v>
      </c>
      <c r="P155">
        <v>24.658999999999999</v>
      </c>
      <c r="Q155">
        <v>35471.779549342602</v>
      </c>
      <c r="R155">
        <v>57071356.992700003</v>
      </c>
      <c r="S155">
        <f t="shared" si="9"/>
        <v>0.14508202394960892</v>
      </c>
    </row>
    <row r="156" spans="1:19" x14ac:dyDescent="0.25">
      <c r="A156">
        <v>152</v>
      </c>
      <c r="B156">
        <v>21070</v>
      </c>
      <c r="C156" t="s">
        <v>383</v>
      </c>
      <c r="D156" t="s">
        <v>91</v>
      </c>
      <c r="E156">
        <v>21</v>
      </c>
      <c r="F156">
        <v>5002154250</v>
      </c>
      <c r="G156">
        <v>42319.8460767</v>
      </c>
      <c r="H156">
        <v>977</v>
      </c>
      <c r="I156">
        <v>109272</v>
      </c>
      <c r="J156">
        <f t="shared" si="10"/>
        <v>27.001657560000002</v>
      </c>
      <c r="K156">
        <v>111.84399999999999</v>
      </c>
      <c r="L156">
        <v>115960</v>
      </c>
      <c r="M156">
        <v>118.69</v>
      </c>
      <c r="N156" s="159">
        <f t="shared" si="11"/>
        <v>0.13759917212832012</v>
      </c>
      <c r="O156">
        <v>15956</v>
      </c>
      <c r="P156">
        <v>16.331699</v>
      </c>
      <c r="Q156">
        <v>42319.846076733003</v>
      </c>
      <c r="R156">
        <v>111447198.813831</v>
      </c>
      <c r="S156">
        <f t="shared" si="9"/>
        <v>0.14602093857529833</v>
      </c>
    </row>
    <row r="157" spans="1:19" x14ac:dyDescent="0.25">
      <c r="A157">
        <v>85</v>
      </c>
      <c r="B157">
        <v>5045</v>
      </c>
      <c r="C157" t="s">
        <v>1232</v>
      </c>
      <c r="D157" t="s">
        <v>8</v>
      </c>
      <c r="E157">
        <v>5</v>
      </c>
      <c r="F157">
        <v>5000554400</v>
      </c>
      <c r="G157">
        <v>48153.074359699996</v>
      </c>
      <c r="H157">
        <v>530</v>
      </c>
      <c r="I157">
        <v>53810</v>
      </c>
      <c r="J157">
        <f t="shared" si="10"/>
        <v>13.296720050000001</v>
      </c>
      <c r="K157">
        <v>101.52800000000001</v>
      </c>
      <c r="L157">
        <v>57164</v>
      </c>
      <c r="M157">
        <v>107.857</v>
      </c>
      <c r="N157" s="159">
        <f t="shared" si="11"/>
        <v>0.13760408648799943</v>
      </c>
      <c r="O157">
        <v>7866</v>
      </c>
      <c r="P157">
        <v>14.841100000000001</v>
      </c>
      <c r="Q157">
        <v>48153.0743596881</v>
      </c>
      <c r="R157">
        <v>123601606.57493199</v>
      </c>
      <c r="S157">
        <f t="shared" si="9"/>
        <v>0.14618100724772348</v>
      </c>
    </row>
    <row r="158" spans="1:19" x14ac:dyDescent="0.25">
      <c r="A158">
        <v>160</v>
      </c>
      <c r="B158">
        <v>3030</v>
      </c>
      <c r="C158" t="s">
        <v>387</v>
      </c>
      <c r="D158" t="s">
        <v>204</v>
      </c>
      <c r="E158">
        <v>3</v>
      </c>
      <c r="F158">
        <v>5000355000</v>
      </c>
      <c r="G158">
        <v>39582.521045699999</v>
      </c>
      <c r="H158">
        <v>438</v>
      </c>
      <c r="I158">
        <v>39297</v>
      </c>
      <c r="J158">
        <f t="shared" si="10"/>
        <v>9.7104851850000014</v>
      </c>
      <c r="K158">
        <v>89.719200000000001</v>
      </c>
      <c r="L158">
        <v>42524</v>
      </c>
      <c r="M158">
        <v>97.086196999999999</v>
      </c>
      <c r="N158" s="159">
        <f t="shared" si="11"/>
        <v>0.13759288872166306</v>
      </c>
      <c r="O158">
        <v>5851</v>
      </c>
      <c r="P158">
        <v>13.3591</v>
      </c>
      <c r="Q158">
        <v>39582.521045729103</v>
      </c>
      <c r="R158">
        <v>97088203.467348099</v>
      </c>
      <c r="S158">
        <f t="shared" si="9"/>
        <v>0.14889177290887345</v>
      </c>
    </row>
    <row r="159" spans="1:19" x14ac:dyDescent="0.25">
      <c r="A159">
        <v>134</v>
      </c>
      <c r="B159">
        <v>21075</v>
      </c>
      <c r="C159" t="s">
        <v>1233</v>
      </c>
      <c r="D159" t="s">
        <v>119</v>
      </c>
      <c r="E159">
        <v>21</v>
      </c>
      <c r="F159">
        <v>5002155450</v>
      </c>
      <c r="G159">
        <v>38572.117175200001</v>
      </c>
      <c r="H159">
        <v>302</v>
      </c>
      <c r="I159">
        <v>29261</v>
      </c>
      <c r="J159">
        <f t="shared" si="10"/>
        <v>7.230539405</v>
      </c>
      <c r="K159">
        <v>96.890701000000007</v>
      </c>
      <c r="L159">
        <v>30616</v>
      </c>
      <c r="M159">
        <v>101.376</v>
      </c>
      <c r="N159" s="159">
        <f t="shared" si="11"/>
        <v>0.13760778677815522</v>
      </c>
      <c r="O159">
        <v>4213</v>
      </c>
      <c r="P159">
        <v>13.949299999999999</v>
      </c>
      <c r="Q159">
        <v>38572.1171752195</v>
      </c>
      <c r="R159">
        <v>53205992.831659198</v>
      </c>
      <c r="S159">
        <f t="shared" si="9"/>
        <v>0.14398004169372203</v>
      </c>
    </row>
    <row r="160" spans="1:19" x14ac:dyDescent="0.25">
      <c r="A160">
        <v>249</v>
      </c>
      <c r="B160">
        <v>21080</v>
      </c>
      <c r="C160" t="s">
        <v>698</v>
      </c>
      <c r="D160" t="s">
        <v>92</v>
      </c>
      <c r="E160">
        <v>21</v>
      </c>
      <c r="F160">
        <v>5002155600</v>
      </c>
      <c r="G160">
        <v>53488.413814899999</v>
      </c>
      <c r="H160">
        <v>1376</v>
      </c>
      <c r="I160">
        <v>148253</v>
      </c>
      <c r="J160">
        <f t="shared" si="10"/>
        <v>36.634057564999999</v>
      </c>
      <c r="K160">
        <v>107.742</v>
      </c>
      <c r="L160">
        <v>153445</v>
      </c>
      <c r="M160">
        <v>111.515</v>
      </c>
      <c r="N160" s="159">
        <f t="shared" si="11"/>
        <v>0.13759979145622209</v>
      </c>
      <c r="O160">
        <v>21114</v>
      </c>
      <c r="P160">
        <v>15.3445</v>
      </c>
      <c r="Q160">
        <v>53488.413814868502</v>
      </c>
      <c r="R160">
        <v>112789580.962998</v>
      </c>
      <c r="S160">
        <f t="shared" si="9"/>
        <v>0.1424187031628365</v>
      </c>
    </row>
    <row r="161" spans="1:19" x14ac:dyDescent="0.25">
      <c r="A161">
        <v>96</v>
      </c>
      <c r="B161">
        <v>23070</v>
      </c>
      <c r="C161" t="s">
        <v>557</v>
      </c>
      <c r="D161" t="s">
        <v>227</v>
      </c>
      <c r="E161">
        <v>23</v>
      </c>
      <c r="F161">
        <v>5002355825</v>
      </c>
      <c r="G161">
        <v>30915.1142808</v>
      </c>
      <c r="H161">
        <v>602</v>
      </c>
      <c r="I161">
        <v>56457</v>
      </c>
      <c r="J161">
        <f t="shared" si="10"/>
        <v>13.950806985000002</v>
      </c>
      <c r="K161">
        <v>93.782402000000005</v>
      </c>
      <c r="L161">
        <v>59617</v>
      </c>
      <c r="M161">
        <v>99.031502000000003</v>
      </c>
      <c r="N161" s="159">
        <f t="shared" si="11"/>
        <v>0.13759498129728098</v>
      </c>
      <c r="O161">
        <v>8203</v>
      </c>
      <c r="P161">
        <v>13.6267</v>
      </c>
      <c r="Q161">
        <v>30915.114280774698</v>
      </c>
      <c r="R161">
        <v>54611423.109652199</v>
      </c>
      <c r="S161">
        <f t="shared" si="9"/>
        <v>0.14529642028446429</v>
      </c>
    </row>
    <row r="162" spans="1:19" x14ac:dyDescent="0.25">
      <c r="A162">
        <v>146</v>
      </c>
      <c r="B162">
        <v>27060</v>
      </c>
      <c r="C162" t="s">
        <v>587</v>
      </c>
      <c r="D162" t="s">
        <v>120</v>
      </c>
      <c r="E162">
        <v>27</v>
      </c>
      <c r="F162">
        <v>5002756050</v>
      </c>
      <c r="G162">
        <v>46063.962981800003</v>
      </c>
      <c r="H162">
        <v>496</v>
      </c>
      <c r="I162">
        <v>40332</v>
      </c>
      <c r="J162">
        <f t="shared" si="10"/>
        <v>9.9662388600000007</v>
      </c>
      <c r="K162">
        <v>81.314498999999998</v>
      </c>
      <c r="L162">
        <v>41410</v>
      </c>
      <c r="M162">
        <v>83.487801000000005</v>
      </c>
      <c r="N162" s="159">
        <f t="shared" si="11"/>
        <v>0.13759961361989859</v>
      </c>
      <c r="O162">
        <v>5698</v>
      </c>
      <c r="P162">
        <v>11.4879</v>
      </c>
      <c r="Q162">
        <v>46063.9629817522</v>
      </c>
      <c r="R162">
        <v>126202531.380742</v>
      </c>
      <c r="S162">
        <f t="shared" si="9"/>
        <v>0.14127739759992067</v>
      </c>
    </row>
    <row r="163" spans="1:19" x14ac:dyDescent="0.25">
      <c r="A163">
        <v>206</v>
      </c>
      <c r="B163">
        <v>27065</v>
      </c>
      <c r="C163" t="s">
        <v>1234</v>
      </c>
      <c r="D163" t="s">
        <v>121</v>
      </c>
      <c r="E163">
        <v>27</v>
      </c>
      <c r="F163">
        <v>5002756350</v>
      </c>
      <c r="G163">
        <v>41299.9231306</v>
      </c>
      <c r="H163">
        <v>627</v>
      </c>
      <c r="I163">
        <v>55816</v>
      </c>
      <c r="J163">
        <f t="shared" si="10"/>
        <v>13.79241268</v>
      </c>
      <c r="K163">
        <v>89.020698999999993</v>
      </c>
      <c r="L163">
        <v>58108</v>
      </c>
      <c r="M163">
        <v>92.676201000000006</v>
      </c>
      <c r="N163" s="159">
        <f t="shared" si="11"/>
        <v>0.13760583740620913</v>
      </c>
      <c r="O163">
        <v>7996</v>
      </c>
      <c r="P163">
        <v>12.7522</v>
      </c>
      <c r="Q163">
        <v>41299.923130576397</v>
      </c>
      <c r="R163">
        <v>102443452.197871</v>
      </c>
      <c r="S163">
        <f t="shared" si="9"/>
        <v>0.14325641393148919</v>
      </c>
    </row>
    <row r="164" spans="1:19" x14ac:dyDescent="0.25">
      <c r="A164">
        <v>220</v>
      </c>
      <c r="B164">
        <v>21085</v>
      </c>
      <c r="C164" t="s">
        <v>702</v>
      </c>
      <c r="D164" t="s">
        <v>93</v>
      </c>
      <c r="E164">
        <v>21</v>
      </c>
      <c r="F164">
        <v>5002156875</v>
      </c>
      <c r="G164">
        <v>46809.166382299998</v>
      </c>
      <c r="H164">
        <v>1454</v>
      </c>
      <c r="I164">
        <v>153809</v>
      </c>
      <c r="J164">
        <f t="shared" si="10"/>
        <v>38.006972945000001</v>
      </c>
      <c r="K164">
        <v>105.783</v>
      </c>
      <c r="L164">
        <v>159867</v>
      </c>
      <c r="M164">
        <v>109.95</v>
      </c>
      <c r="N164" s="159">
        <f t="shared" si="11"/>
        <v>0.13760188156405012</v>
      </c>
      <c r="O164">
        <v>21998</v>
      </c>
      <c r="P164">
        <v>15.129099999999999</v>
      </c>
      <c r="Q164">
        <v>46809.1663823251</v>
      </c>
      <c r="R164">
        <v>112959790.02438501</v>
      </c>
      <c r="S164">
        <f t="shared" si="9"/>
        <v>0.14302153970183801</v>
      </c>
    </row>
    <row r="165" spans="1:19" x14ac:dyDescent="0.25">
      <c r="A165">
        <v>190</v>
      </c>
      <c r="B165">
        <v>3035</v>
      </c>
      <c r="C165" t="s">
        <v>393</v>
      </c>
      <c r="D165" t="s">
        <v>205</v>
      </c>
      <c r="E165">
        <v>3</v>
      </c>
      <c r="F165">
        <v>5000357025</v>
      </c>
      <c r="G165">
        <v>44102.284951100002</v>
      </c>
      <c r="H165">
        <v>1430</v>
      </c>
      <c r="I165">
        <v>136515</v>
      </c>
      <c r="J165">
        <f t="shared" si="10"/>
        <v>33.733539075000003</v>
      </c>
      <c r="K165">
        <v>95.464995999999999</v>
      </c>
      <c r="L165">
        <v>142210</v>
      </c>
      <c r="M165">
        <v>99.447304000000003</v>
      </c>
      <c r="N165" s="159">
        <f t="shared" si="11"/>
        <v>0.13759932494198721</v>
      </c>
      <c r="O165">
        <v>19568</v>
      </c>
      <c r="P165">
        <v>13.6839</v>
      </c>
      <c r="Q165">
        <v>44102.284951111498</v>
      </c>
      <c r="R165">
        <v>121803046.16368701</v>
      </c>
      <c r="S165">
        <f t="shared" si="9"/>
        <v>0.14333955975533824</v>
      </c>
    </row>
    <row r="166" spans="1:19" x14ac:dyDescent="0.25">
      <c r="A166">
        <v>251</v>
      </c>
      <c r="B166">
        <v>21090</v>
      </c>
      <c r="C166" t="s">
        <v>705</v>
      </c>
      <c r="D166" t="s">
        <v>94</v>
      </c>
      <c r="E166">
        <v>21</v>
      </c>
      <c r="F166">
        <v>5002157250</v>
      </c>
      <c r="G166">
        <v>32988.086342499999</v>
      </c>
      <c r="H166">
        <v>505</v>
      </c>
      <c r="I166">
        <v>49176</v>
      </c>
      <c r="J166">
        <f t="shared" si="10"/>
        <v>12.151635480000001</v>
      </c>
      <c r="K166">
        <v>97.378197</v>
      </c>
      <c r="L166">
        <v>50288</v>
      </c>
      <c r="M166">
        <v>99.580901999999995</v>
      </c>
      <c r="N166" s="159">
        <f t="shared" si="11"/>
        <v>0.13760738148265989</v>
      </c>
      <c r="O166">
        <v>6920</v>
      </c>
      <c r="P166">
        <v>13.702299999999999</v>
      </c>
      <c r="Q166">
        <v>32988.086342509101</v>
      </c>
      <c r="R166">
        <v>19627122.625571899</v>
      </c>
      <c r="S166">
        <f t="shared" si="9"/>
        <v>0.14071904994306167</v>
      </c>
    </row>
    <row r="167" spans="1:19" x14ac:dyDescent="0.25">
      <c r="A167">
        <v>179</v>
      </c>
      <c r="B167">
        <v>25065</v>
      </c>
      <c r="C167" t="s">
        <v>824</v>
      </c>
      <c r="D167" t="s">
        <v>147</v>
      </c>
      <c r="E167">
        <v>25</v>
      </c>
      <c r="F167">
        <v>5002557700</v>
      </c>
      <c r="G167">
        <v>36879.359356300003</v>
      </c>
      <c r="H167">
        <v>775</v>
      </c>
      <c r="I167">
        <v>98627</v>
      </c>
      <c r="J167">
        <f t="shared" si="10"/>
        <v>24.371224835</v>
      </c>
      <c r="K167">
        <v>127.261</v>
      </c>
      <c r="L167">
        <v>101498</v>
      </c>
      <c r="M167">
        <v>130.965</v>
      </c>
      <c r="N167" s="159">
        <f t="shared" si="11"/>
        <v>0.13759877041912155</v>
      </c>
      <c r="O167">
        <v>13966</v>
      </c>
      <c r="P167">
        <v>18.020800000000001</v>
      </c>
      <c r="Q167">
        <v>36879.359356297697</v>
      </c>
      <c r="R167">
        <v>69142192.833409399</v>
      </c>
      <c r="S167">
        <f t="shared" si="9"/>
        <v>0.14160422602329992</v>
      </c>
    </row>
    <row r="168" spans="1:19" x14ac:dyDescent="0.25">
      <c r="A168">
        <v>211</v>
      </c>
      <c r="B168">
        <v>17045</v>
      </c>
      <c r="C168" t="s">
        <v>774</v>
      </c>
      <c r="D168" t="s">
        <v>122</v>
      </c>
      <c r="E168">
        <v>17</v>
      </c>
      <c r="F168">
        <v>5001758075</v>
      </c>
      <c r="G168">
        <v>44983.146023499998</v>
      </c>
      <c r="H168">
        <v>1931</v>
      </c>
      <c r="I168">
        <v>270102</v>
      </c>
      <c r="J168">
        <f t="shared" si="10"/>
        <v>66.743554709999998</v>
      </c>
      <c r="K168">
        <v>139.87700000000001</v>
      </c>
      <c r="L168">
        <v>287633</v>
      </c>
      <c r="M168">
        <v>148.95500000000001</v>
      </c>
      <c r="N168" s="159">
        <f t="shared" si="11"/>
        <v>0.13759895422291601</v>
      </c>
      <c r="O168">
        <v>39578</v>
      </c>
      <c r="P168">
        <v>20.496300000000002</v>
      </c>
      <c r="Q168">
        <v>44983.146023490997</v>
      </c>
      <c r="R168">
        <v>124627916.89809901</v>
      </c>
      <c r="S168">
        <f t="shared" si="9"/>
        <v>0.14652982947182916</v>
      </c>
    </row>
    <row r="169" spans="1:19" x14ac:dyDescent="0.25">
      <c r="A169">
        <v>148</v>
      </c>
      <c r="B169">
        <v>27070</v>
      </c>
      <c r="C169" t="s">
        <v>268</v>
      </c>
      <c r="D169" t="s">
        <v>277</v>
      </c>
      <c r="E169">
        <v>27</v>
      </c>
      <c r="F169">
        <v>5002758375</v>
      </c>
      <c r="G169">
        <v>41679.740514500001</v>
      </c>
      <c r="H169">
        <v>430</v>
      </c>
      <c r="I169">
        <v>34673</v>
      </c>
      <c r="J169">
        <f t="shared" si="10"/>
        <v>8.5678716650000002</v>
      </c>
      <c r="K169">
        <v>80.634902999999994</v>
      </c>
      <c r="L169">
        <v>36076</v>
      </c>
      <c r="M169">
        <v>83.898003000000003</v>
      </c>
      <c r="N169" s="159">
        <f t="shared" si="11"/>
        <v>0.13759840337066193</v>
      </c>
      <c r="O169">
        <v>4964</v>
      </c>
      <c r="P169">
        <v>11.5444</v>
      </c>
      <c r="Q169">
        <v>41679.740514533303</v>
      </c>
      <c r="R169">
        <v>106909973.15946899</v>
      </c>
      <c r="S169">
        <f t="shared" si="9"/>
        <v>0.14316615233755373</v>
      </c>
    </row>
    <row r="170" spans="1:19" x14ac:dyDescent="0.25">
      <c r="A170">
        <v>189</v>
      </c>
      <c r="B170">
        <v>3040</v>
      </c>
      <c r="C170" t="s">
        <v>396</v>
      </c>
      <c r="D170" t="s">
        <v>190</v>
      </c>
      <c r="E170">
        <v>3</v>
      </c>
      <c r="F170">
        <v>5000358600</v>
      </c>
      <c r="G170">
        <v>40554.802170700001</v>
      </c>
      <c r="H170">
        <v>425</v>
      </c>
      <c r="I170">
        <v>34874</v>
      </c>
      <c r="J170">
        <f t="shared" si="10"/>
        <v>8.6175397700000005</v>
      </c>
      <c r="K170">
        <v>82.056503000000006</v>
      </c>
      <c r="L170">
        <v>37218</v>
      </c>
      <c r="M170">
        <v>87.572899000000007</v>
      </c>
      <c r="N170" s="159">
        <f t="shared" si="11"/>
        <v>0.13759471223601483</v>
      </c>
      <c r="O170">
        <v>5121</v>
      </c>
      <c r="P170">
        <v>12.05</v>
      </c>
      <c r="Q170">
        <v>40554.802170719297</v>
      </c>
      <c r="R170">
        <v>93968849.458473399</v>
      </c>
      <c r="S170">
        <f t="shared" si="9"/>
        <v>0.1468429202271033</v>
      </c>
    </row>
    <row r="171" spans="1:19" x14ac:dyDescent="0.25">
      <c r="A171">
        <v>5</v>
      </c>
      <c r="B171">
        <v>11060</v>
      </c>
      <c r="C171" t="s">
        <v>1235</v>
      </c>
      <c r="D171" t="s">
        <v>57</v>
      </c>
      <c r="E171">
        <v>11</v>
      </c>
      <c r="F171">
        <v>5001159125</v>
      </c>
      <c r="G171">
        <v>42398.623987400002</v>
      </c>
      <c r="H171">
        <v>908</v>
      </c>
      <c r="I171">
        <v>117465</v>
      </c>
      <c r="J171">
        <f t="shared" si="10"/>
        <v>29.026188825000002</v>
      </c>
      <c r="K171">
        <v>129.36699999999999</v>
      </c>
      <c r="L171">
        <v>125443</v>
      </c>
      <c r="M171">
        <v>138.15299999999999</v>
      </c>
      <c r="N171" s="159">
        <f t="shared" si="11"/>
        <v>0.13760034437951899</v>
      </c>
      <c r="O171">
        <v>17261</v>
      </c>
      <c r="P171">
        <v>19.009899000000001</v>
      </c>
      <c r="Q171">
        <v>42398.623987423103</v>
      </c>
      <c r="R171">
        <v>111897346.54277501</v>
      </c>
      <c r="S171">
        <f t="shared" si="9"/>
        <v>0.14694589877835951</v>
      </c>
    </row>
    <row r="172" spans="1:19" x14ac:dyDescent="0.25">
      <c r="A172">
        <v>204</v>
      </c>
      <c r="B172">
        <v>7055</v>
      </c>
      <c r="C172" t="s">
        <v>1236</v>
      </c>
      <c r="D172" t="s">
        <v>247</v>
      </c>
      <c r="E172">
        <v>7</v>
      </c>
      <c r="F172">
        <v>5000759275</v>
      </c>
      <c r="G172">
        <v>39106.6408735</v>
      </c>
      <c r="H172">
        <v>1293</v>
      </c>
      <c r="I172">
        <v>123043</v>
      </c>
      <c r="J172">
        <f t="shared" si="10"/>
        <v>30.404540515000001</v>
      </c>
      <c r="K172">
        <v>95.160895999999994</v>
      </c>
      <c r="L172">
        <v>125778</v>
      </c>
      <c r="M172">
        <v>97.275902000000002</v>
      </c>
      <c r="N172" s="159">
        <f t="shared" si="11"/>
        <v>0.13759958021275581</v>
      </c>
      <c r="O172">
        <v>17307</v>
      </c>
      <c r="P172">
        <v>13.385199999999999</v>
      </c>
      <c r="Q172">
        <v>39106.640873497003</v>
      </c>
      <c r="R172">
        <v>85207499.487064093</v>
      </c>
      <c r="S172">
        <f t="shared" si="9"/>
        <v>0.14065814390091269</v>
      </c>
    </row>
    <row r="173" spans="1:19" x14ac:dyDescent="0.25">
      <c r="A173">
        <v>118</v>
      </c>
      <c r="B173">
        <v>1080</v>
      </c>
      <c r="C173" t="s">
        <v>1237</v>
      </c>
      <c r="D173" t="s">
        <v>182</v>
      </c>
      <c r="E173">
        <v>1</v>
      </c>
      <c r="F173">
        <v>5000159650</v>
      </c>
      <c r="G173">
        <v>51331.055968499997</v>
      </c>
      <c r="H173">
        <v>275</v>
      </c>
      <c r="I173">
        <v>20264</v>
      </c>
      <c r="J173">
        <f t="shared" si="10"/>
        <v>5.0073357200000004</v>
      </c>
      <c r="K173">
        <v>73.687302000000003</v>
      </c>
      <c r="L173">
        <v>21159</v>
      </c>
      <c r="M173">
        <v>76.940398999999999</v>
      </c>
      <c r="N173" s="159">
        <f t="shared" si="11"/>
        <v>0.13757739023583346</v>
      </c>
      <c r="O173">
        <v>2911</v>
      </c>
      <c r="P173">
        <v>10.587</v>
      </c>
      <c r="Q173">
        <v>51331.055968468398</v>
      </c>
      <c r="R173">
        <v>128063252.25525101</v>
      </c>
      <c r="S173">
        <f t="shared" si="9"/>
        <v>0.14365377023292539</v>
      </c>
    </row>
    <row r="174" spans="1:19" x14ac:dyDescent="0.25">
      <c r="A174">
        <v>127</v>
      </c>
      <c r="B174">
        <v>27075</v>
      </c>
      <c r="C174" t="s">
        <v>776</v>
      </c>
      <c r="D174" t="s">
        <v>123</v>
      </c>
      <c r="E174">
        <v>27</v>
      </c>
      <c r="F174">
        <v>5002760100</v>
      </c>
      <c r="G174">
        <v>81013.336387799995</v>
      </c>
      <c r="H174">
        <v>614</v>
      </c>
      <c r="I174">
        <v>56111</v>
      </c>
      <c r="J174">
        <f t="shared" si="10"/>
        <v>13.865308655000002</v>
      </c>
      <c r="K174">
        <v>91.386002000000005</v>
      </c>
      <c r="L174">
        <v>58944</v>
      </c>
      <c r="M174">
        <v>96.000397000000007</v>
      </c>
      <c r="N174" s="159">
        <f t="shared" si="11"/>
        <v>0.13760518458197613</v>
      </c>
      <c r="O174">
        <v>8111</v>
      </c>
      <c r="P174">
        <v>13.2097</v>
      </c>
      <c r="Q174">
        <v>81013.336387785399</v>
      </c>
      <c r="R174">
        <v>148013539.22339499</v>
      </c>
      <c r="S174">
        <f t="shared" si="9"/>
        <v>0.14455276149061683</v>
      </c>
    </row>
    <row r="175" spans="1:19" x14ac:dyDescent="0.25">
      <c r="A175">
        <v>235</v>
      </c>
      <c r="B175">
        <v>25070</v>
      </c>
      <c r="C175" t="s">
        <v>1238</v>
      </c>
      <c r="D175" t="s">
        <v>148</v>
      </c>
      <c r="E175">
        <v>25</v>
      </c>
      <c r="F175">
        <v>5002560250</v>
      </c>
      <c r="G175">
        <v>46272.6887508</v>
      </c>
      <c r="H175">
        <v>1604</v>
      </c>
      <c r="I175">
        <v>190816</v>
      </c>
      <c r="J175">
        <f t="shared" si="10"/>
        <v>47.151587680000006</v>
      </c>
      <c r="K175">
        <v>118.96299999999999</v>
      </c>
      <c r="L175">
        <v>196331</v>
      </c>
      <c r="M175">
        <v>122.401</v>
      </c>
      <c r="N175" s="159">
        <f t="shared" si="11"/>
        <v>0.13759925839526108</v>
      </c>
      <c r="O175">
        <v>27015</v>
      </c>
      <c r="P175">
        <v>16.842400000000001</v>
      </c>
      <c r="Q175">
        <v>46272.688750754503</v>
      </c>
      <c r="R175">
        <v>109214259.716876</v>
      </c>
      <c r="S175">
        <f t="shared" si="9"/>
        <v>0.14157617809827269</v>
      </c>
    </row>
    <row r="176" spans="1:19" x14ac:dyDescent="0.25">
      <c r="A176">
        <v>238</v>
      </c>
      <c r="B176">
        <v>23075</v>
      </c>
      <c r="C176" t="s">
        <v>1239</v>
      </c>
      <c r="D176" t="s">
        <v>228</v>
      </c>
      <c r="E176">
        <v>23</v>
      </c>
      <c r="F176">
        <v>5002360625</v>
      </c>
      <c r="G176">
        <v>41910.224935799997</v>
      </c>
      <c r="H176">
        <v>408</v>
      </c>
      <c r="I176">
        <v>33351</v>
      </c>
      <c r="J176">
        <f t="shared" si="10"/>
        <v>8.2411988550000004</v>
      </c>
      <c r="K176">
        <v>81.742598999999998</v>
      </c>
      <c r="L176">
        <v>34771</v>
      </c>
      <c r="M176">
        <v>85.223800999999995</v>
      </c>
      <c r="N176" s="159">
        <f t="shared" si="11"/>
        <v>0.13761467889908258</v>
      </c>
      <c r="O176">
        <v>4785</v>
      </c>
      <c r="P176">
        <v>11.726800000000001</v>
      </c>
      <c r="Q176">
        <v>41910.224935849401</v>
      </c>
      <c r="R176">
        <v>108124978.35502</v>
      </c>
      <c r="S176">
        <f t="shared" si="9"/>
        <v>0.14347395880183503</v>
      </c>
    </row>
    <row r="177" spans="1:19" x14ac:dyDescent="0.25">
      <c r="A177">
        <v>132</v>
      </c>
      <c r="B177">
        <v>27080</v>
      </c>
      <c r="C177" t="s">
        <v>779</v>
      </c>
      <c r="D177" t="s">
        <v>124</v>
      </c>
      <c r="E177">
        <v>27</v>
      </c>
      <c r="F177">
        <v>5002760850</v>
      </c>
      <c r="G177">
        <v>41544.545734799998</v>
      </c>
      <c r="H177">
        <v>1221</v>
      </c>
      <c r="I177">
        <v>128890</v>
      </c>
      <c r="J177">
        <f t="shared" si="10"/>
        <v>31.849363450000002</v>
      </c>
      <c r="K177">
        <v>105.56100000000001</v>
      </c>
      <c r="L177">
        <v>134692</v>
      </c>
      <c r="M177">
        <v>110.313</v>
      </c>
      <c r="N177" s="159">
        <f t="shared" si="11"/>
        <v>0.13760282719092448</v>
      </c>
      <c r="O177">
        <v>18534</v>
      </c>
      <c r="P177">
        <v>15.179</v>
      </c>
      <c r="Q177">
        <v>41544.545734841297</v>
      </c>
      <c r="R177">
        <v>106046338.343964</v>
      </c>
      <c r="S177">
        <f t="shared" si="9"/>
        <v>0.14379703623244627</v>
      </c>
    </row>
    <row r="178" spans="1:19" x14ac:dyDescent="0.25">
      <c r="A178">
        <v>158</v>
      </c>
      <c r="B178">
        <v>3045</v>
      </c>
      <c r="C178" t="s">
        <v>1240</v>
      </c>
      <c r="D178" t="s">
        <v>206</v>
      </c>
      <c r="E178">
        <v>3</v>
      </c>
      <c r="F178">
        <v>5000361000</v>
      </c>
      <c r="G178">
        <v>42831.1774391</v>
      </c>
      <c r="H178">
        <v>572</v>
      </c>
      <c r="I178">
        <v>54177</v>
      </c>
      <c r="J178">
        <f t="shared" si="10"/>
        <v>13.387407585</v>
      </c>
      <c r="K178">
        <v>94.714995999999999</v>
      </c>
      <c r="L178">
        <v>56914</v>
      </c>
      <c r="M178">
        <v>99.500504000000006</v>
      </c>
      <c r="N178" s="159">
        <f t="shared" si="11"/>
        <v>0.13759356221667779</v>
      </c>
      <c r="O178">
        <v>7831</v>
      </c>
      <c r="P178">
        <v>13.6913</v>
      </c>
      <c r="Q178">
        <v>42831.177439074301</v>
      </c>
      <c r="R178">
        <v>115977183.251618</v>
      </c>
      <c r="S178">
        <f t="shared" si="9"/>
        <v>0.14454473300478063</v>
      </c>
    </row>
    <row r="179" spans="1:19" x14ac:dyDescent="0.25">
      <c r="A179">
        <v>208</v>
      </c>
      <c r="B179">
        <v>21095</v>
      </c>
      <c r="C179" t="s">
        <v>708</v>
      </c>
      <c r="D179" t="s">
        <v>95</v>
      </c>
      <c r="E179">
        <v>21</v>
      </c>
      <c r="F179">
        <v>5002161225</v>
      </c>
      <c r="G179">
        <v>21547.354120299999</v>
      </c>
      <c r="H179">
        <v>4989</v>
      </c>
      <c r="I179">
        <v>648763</v>
      </c>
      <c r="J179">
        <f t="shared" si="10"/>
        <v>160.312581115</v>
      </c>
      <c r="K179">
        <v>130.03899999999999</v>
      </c>
      <c r="L179">
        <v>690304</v>
      </c>
      <c r="M179">
        <v>138.36501000000001</v>
      </c>
      <c r="N179" s="159">
        <f t="shared" si="11"/>
        <v>0.13760024568885593</v>
      </c>
      <c r="O179">
        <v>94986</v>
      </c>
      <c r="P179">
        <v>19.039100999999999</v>
      </c>
      <c r="Q179">
        <v>21547.354120264801</v>
      </c>
      <c r="R179">
        <v>19862795.2908471</v>
      </c>
      <c r="S179">
        <f t="shared" si="9"/>
        <v>0.14641093897155047</v>
      </c>
    </row>
    <row r="180" spans="1:19" x14ac:dyDescent="0.25">
      <c r="A180">
        <v>252</v>
      </c>
      <c r="B180">
        <v>21100</v>
      </c>
      <c r="C180" t="s">
        <v>1241</v>
      </c>
      <c r="D180" t="s">
        <v>96</v>
      </c>
      <c r="E180">
        <v>21</v>
      </c>
      <c r="F180">
        <v>5002161300</v>
      </c>
      <c r="G180">
        <v>62928.559249700003</v>
      </c>
      <c r="H180">
        <v>1903</v>
      </c>
      <c r="I180">
        <v>437996</v>
      </c>
      <c r="J180">
        <f t="shared" si="10"/>
        <v>108.23100158000001</v>
      </c>
      <c r="K180">
        <v>230.161</v>
      </c>
      <c r="L180">
        <v>468869</v>
      </c>
      <c r="M180">
        <v>246.38399999999999</v>
      </c>
      <c r="N180" s="159">
        <f t="shared" si="11"/>
        <v>0.13759920148271693</v>
      </c>
      <c r="O180">
        <v>64516</v>
      </c>
      <c r="P180">
        <v>33.902400999999998</v>
      </c>
      <c r="Q180">
        <v>62928.559249737002</v>
      </c>
      <c r="R180">
        <v>49793866.203992702</v>
      </c>
      <c r="S180">
        <f t="shared" si="9"/>
        <v>0.14729814884154194</v>
      </c>
    </row>
    <row r="181" spans="1:19" x14ac:dyDescent="0.25">
      <c r="A181">
        <v>213</v>
      </c>
      <c r="B181">
        <v>5050</v>
      </c>
      <c r="C181" t="s">
        <v>627</v>
      </c>
      <c r="D181" t="s">
        <v>9</v>
      </c>
      <c r="E181">
        <v>5</v>
      </c>
      <c r="F181">
        <v>5000561525</v>
      </c>
      <c r="G181">
        <v>44427.789148600001</v>
      </c>
      <c r="H181">
        <v>671</v>
      </c>
      <c r="I181">
        <v>72410</v>
      </c>
      <c r="J181">
        <f t="shared" si="10"/>
        <v>17.892873050000002</v>
      </c>
      <c r="K181">
        <v>107.914</v>
      </c>
      <c r="L181">
        <v>77066</v>
      </c>
      <c r="M181">
        <v>114.852</v>
      </c>
      <c r="N181" s="159">
        <f t="shared" si="11"/>
        <v>0.13759634598915216</v>
      </c>
      <c r="O181">
        <v>10604</v>
      </c>
      <c r="P181">
        <v>15.803699999999999</v>
      </c>
      <c r="Q181">
        <v>44427.789148614203</v>
      </c>
      <c r="R181">
        <v>95360267.690533802</v>
      </c>
      <c r="S181">
        <f t="shared" si="9"/>
        <v>0.14644386134511808</v>
      </c>
    </row>
    <row r="182" spans="1:19" x14ac:dyDescent="0.25">
      <c r="A182">
        <v>33</v>
      </c>
      <c r="B182">
        <v>11065</v>
      </c>
      <c r="C182" t="s">
        <v>1242</v>
      </c>
      <c r="D182" t="s">
        <v>71</v>
      </c>
      <c r="E182">
        <v>11</v>
      </c>
      <c r="F182">
        <v>5001161675</v>
      </c>
      <c r="G182">
        <v>12235.890122999999</v>
      </c>
      <c r="H182">
        <v>1679</v>
      </c>
      <c r="I182">
        <v>234643</v>
      </c>
      <c r="J182">
        <f t="shared" si="10"/>
        <v>57.981458515</v>
      </c>
      <c r="K182">
        <v>139.75200000000001</v>
      </c>
      <c r="L182">
        <v>247356</v>
      </c>
      <c r="M182">
        <v>147.32300000000001</v>
      </c>
      <c r="N182" s="159">
        <f t="shared" si="11"/>
        <v>0.13759924966445122</v>
      </c>
      <c r="O182">
        <v>34036</v>
      </c>
      <c r="P182">
        <v>20.271699999999999</v>
      </c>
      <c r="Q182">
        <v>12235.890123004199</v>
      </c>
      <c r="R182">
        <v>5074606.0705392295</v>
      </c>
      <c r="S182">
        <f t="shared" si="9"/>
        <v>0.14505440179336268</v>
      </c>
    </row>
    <row r="183" spans="1:19" x14ac:dyDescent="0.25">
      <c r="A183">
        <v>25</v>
      </c>
      <c r="B183">
        <v>11070</v>
      </c>
      <c r="C183" t="s">
        <v>1243</v>
      </c>
      <c r="D183" t="s">
        <v>72</v>
      </c>
      <c r="E183">
        <v>11</v>
      </c>
      <c r="F183">
        <v>5001161750</v>
      </c>
      <c r="G183">
        <v>78110.0527745</v>
      </c>
      <c r="H183">
        <v>2767</v>
      </c>
      <c r="I183">
        <v>544800</v>
      </c>
      <c r="J183">
        <f t="shared" si="10"/>
        <v>134.622804</v>
      </c>
      <c r="K183">
        <v>196.892</v>
      </c>
      <c r="L183">
        <v>579243</v>
      </c>
      <c r="M183">
        <v>209.34</v>
      </c>
      <c r="N183" s="159">
        <f t="shared" si="11"/>
        <v>0.13760028174703881</v>
      </c>
      <c r="O183">
        <v>79704</v>
      </c>
      <c r="P183">
        <v>28.805201</v>
      </c>
      <c r="Q183">
        <v>78110.052774468</v>
      </c>
      <c r="R183">
        <v>157570580.24721301</v>
      </c>
      <c r="S183">
        <f t="shared" si="9"/>
        <v>0.14629955947136564</v>
      </c>
    </row>
    <row r="184" spans="1:19" x14ac:dyDescent="0.25">
      <c r="A184">
        <v>82</v>
      </c>
      <c r="B184">
        <v>7060</v>
      </c>
      <c r="C184" t="s">
        <v>1244</v>
      </c>
      <c r="D184" t="s">
        <v>250</v>
      </c>
      <c r="E184">
        <v>7</v>
      </c>
      <c r="F184">
        <v>5000762050</v>
      </c>
      <c r="G184">
        <v>13449.8542624</v>
      </c>
      <c r="H184">
        <v>242</v>
      </c>
      <c r="I184">
        <v>21929</v>
      </c>
      <c r="J184">
        <f t="shared" si="10"/>
        <v>5.4187655450000003</v>
      </c>
      <c r="K184">
        <v>90.615700000000004</v>
      </c>
      <c r="L184">
        <v>22718</v>
      </c>
      <c r="M184">
        <v>93.875298000000001</v>
      </c>
      <c r="N184" s="159">
        <f t="shared" si="11"/>
        <v>0.13760014085746985</v>
      </c>
      <c r="O184">
        <v>3126</v>
      </c>
      <c r="P184">
        <v>12.917199999999999</v>
      </c>
      <c r="Q184">
        <v>13449.8542624122</v>
      </c>
      <c r="R184">
        <v>9515384.0711493697</v>
      </c>
      <c r="S184">
        <f t="shared" si="9"/>
        <v>0.14255095991609285</v>
      </c>
    </row>
    <row r="185" spans="1:19" x14ac:dyDescent="0.25">
      <c r="A185">
        <v>75</v>
      </c>
      <c r="B185">
        <v>5055</v>
      </c>
      <c r="C185" t="s">
        <v>1245</v>
      </c>
      <c r="D185" t="s">
        <v>11</v>
      </c>
      <c r="E185">
        <v>5</v>
      </c>
      <c r="F185">
        <v>5000562200</v>
      </c>
      <c r="G185">
        <v>40291.633874699997</v>
      </c>
      <c r="H185">
        <v>2629</v>
      </c>
      <c r="I185">
        <v>426262</v>
      </c>
      <c r="J185">
        <f t="shared" si="10"/>
        <v>105.33147151</v>
      </c>
      <c r="K185">
        <v>162.13800000000001</v>
      </c>
      <c r="L185">
        <v>455193</v>
      </c>
      <c r="M185">
        <v>173.14301</v>
      </c>
      <c r="N185" s="159">
        <f t="shared" si="11"/>
        <v>0.13760097365293403</v>
      </c>
      <c r="O185">
        <v>62635</v>
      </c>
      <c r="P185">
        <v>23.824498999999999</v>
      </c>
      <c r="Q185">
        <v>40291.633874743799</v>
      </c>
      <c r="R185">
        <v>95309846.499658406</v>
      </c>
      <c r="S185">
        <f t="shared" si="9"/>
        <v>0.14694014479357767</v>
      </c>
    </row>
    <row r="186" spans="1:19" x14ac:dyDescent="0.25">
      <c r="A186">
        <v>126</v>
      </c>
      <c r="B186">
        <v>1085</v>
      </c>
      <c r="C186" t="s">
        <v>165</v>
      </c>
      <c r="D186" t="s">
        <v>183</v>
      </c>
      <c r="E186">
        <v>1</v>
      </c>
      <c r="F186">
        <v>5000162575</v>
      </c>
      <c r="G186">
        <v>38473.984567599997</v>
      </c>
      <c r="H186">
        <v>617</v>
      </c>
      <c r="I186">
        <v>78739</v>
      </c>
      <c r="J186">
        <f t="shared" si="10"/>
        <v>19.456800595000001</v>
      </c>
      <c r="K186">
        <v>127.616</v>
      </c>
      <c r="L186">
        <v>82670</v>
      </c>
      <c r="M186">
        <v>133.98801</v>
      </c>
      <c r="N186" s="159">
        <f t="shared" si="11"/>
        <v>0.1375952582557155</v>
      </c>
      <c r="O186">
        <v>11375</v>
      </c>
      <c r="P186">
        <v>18.436700999999999</v>
      </c>
      <c r="Q186">
        <v>38473.984567646898</v>
      </c>
      <c r="R186">
        <v>77952186.198856205</v>
      </c>
      <c r="S186">
        <f t="shared" si="9"/>
        <v>0.14446462362996737</v>
      </c>
    </row>
    <row r="187" spans="1:19" x14ac:dyDescent="0.25">
      <c r="A187">
        <v>165</v>
      </c>
      <c r="B187">
        <v>3050</v>
      </c>
      <c r="C187" t="s">
        <v>399</v>
      </c>
      <c r="D187" t="s">
        <v>207</v>
      </c>
      <c r="E187">
        <v>3</v>
      </c>
      <c r="F187">
        <v>5000362875</v>
      </c>
      <c r="G187">
        <v>41870.105481400002</v>
      </c>
      <c r="H187">
        <v>248</v>
      </c>
      <c r="I187">
        <v>21132</v>
      </c>
      <c r="J187">
        <f t="shared" si="10"/>
        <v>5.2218228600000005</v>
      </c>
      <c r="K187">
        <v>85.209701999999993</v>
      </c>
      <c r="L187">
        <v>22227</v>
      </c>
      <c r="M187">
        <v>89.626503</v>
      </c>
      <c r="N187" s="159">
        <f t="shared" si="11"/>
        <v>0.13758042020965491</v>
      </c>
      <c r="O187">
        <v>3058</v>
      </c>
      <c r="P187">
        <v>12.332599999999999</v>
      </c>
      <c r="Q187">
        <v>41870.105481422499</v>
      </c>
      <c r="R187">
        <v>109610493.972653</v>
      </c>
      <c r="S187">
        <f t="shared" si="9"/>
        <v>0.14470944539087641</v>
      </c>
    </row>
    <row r="188" spans="1:19" x14ac:dyDescent="0.25">
      <c r="A188">
        <v>185</v>
      </c>
      <c r="B188">
        <v>3055</v>
      </c>
      <c r="C188" t="s">
        <v>402</v>
      </c>
      <c r="D188" t="s">
        <v>191</v>
      </c>
      <c r="E188">
        <v>3</v>
      </c>
      <c r="F188">
        <v>5000363175</v>
      </c>
      <c r="G188">
        <v>29679.768314299999</v>
      </c>
      <c r="H188">
        <v>87</v>
      </c>
      <c r="I188">
        <v>6332</v>
      </c>
      <c r="J188">
        <f t="shared" si="10"/>
        <v>1.5646688600000001</v>
      </c>
      <c r="K188">
        <v>72.781600999999995</v>
      </c>
      <c r="L188">
        <v>6963</v>
      </c>
      <c r="M188">
        <v>80.031402999999997</v>
      </c>
      <c r="N188" s="159">
        <f t="shared" si="11"/>
        <v>0.13758437455119921</v>
      </c>
      <c r="O188">
        <v>958</v>
      </c>
      <c r="P188">
        <v>11.0123</v>
      </c>
      <c r="Q188">
        <v>29679.768314304802</v>
      </c>
      <c r="R188">
        <v>55450992.775047399</v>
      </c>
      <c r="S188">
        <f t="shared" si="9"/>
        <v>0.15129500947567909</v>
      </c>
    </row>
    <row r="189" spans="1:19" x14ac:dyDescent="0.25">
      <c r="A189">
        <v>176</v>
      </c>
      <c r="B189">
        <v>3060</v>
      </c>
      <c r="C189" t="s">
        <v>406</v>
      </c>
      <c r="D189" t="s">
        <v>208</v>
      </c>
      <c r="E189">
        <v>3</v>
      </c>
      <c r="F189">
        <v>5000363550</v>
      </c>
      <c r="G189">
        <v>42249.2060327</v>
      </c>
      <c r="H189">
        <v>1703</v>
      </c>
      <c r="I189">
        <v>170217</v>
      </c>
      <c r="J189">
        <f t="shared" si="10"/>
        <v>42.061471785000002</v>
      </c>
      <c r="K189">
        <v>99.951301999999998</v>
      </c>
      <c r="L189">
        <v>180157</v>
      </c>
      <c r="M189">
        <v>105.788</v>
      </c>
      <c r="N189" s="159">
        <f t="shared" si="11"/>
        <v>0.13760220252335462</v>
      </c>
      <c r="O189">
        <v>24790</v>
      </c>
      <c r="P189">
        <v>14.5564</v>
      </c>
      <c r="Q189">
        <v>42249.2060326641</v>
      </c>
      <c r="R189">
        <v>111541317.26169799</v>
      </c>
      <c r="S189">
        <f t="shared" si="9"/>
        <v>0.1456376272640218</v>
      </c>
    </row>
    <row r="190" spans="1:19" x14ac:dyDescent="0.25">
      <c r="A190">
        <v>135</v>
      </c>
      <c r="B190">
        <v>27085</v>
      </c>
      <c r="C190" t="s">
        <v>781</v>
      </c>
      <c r="D190" t="s">
        <v>125</v>
      </c>
      <c r="E190">
        <v>27</v>
      </c>
      <c r="F190">
        <v>5002763775</v>
      </c>
      <c r="G190">
        <v>41995.775355799997</v>
      </c>
      <c r="H190">
        <v>647</v>
      </c>
      <c r="I190">
        <v>59252</v>
      </c>
      <c r="J190">
        <f t="shared" si="10"/>
        <v>14.641465460000001</v>
      </c>
      <c r="K190">
        <v>91.579597000000007</v>
      </c>
      <c r="L190">
        <v>61706</v>
      </c>
      <c r="M190">
        <v>95.372803000000005</v>
      </c>
      <c r="N190" s="159">
        <f t="shared" si="11"/>
        <v>0.13760412277574305</v>
      </c>
      <c r="O190">
        <v>8491</v>
      </c>
      <c r="P190">
        <v>13.1233</v>
      </c>
      <c r="Q190">
        <v>41995.775355831502</v>
      </c>
      <c r="R190">
        <v>104395322.72549701</v>
      </c>
      <c r="S190">
        <f t="shared" si="9"/>
        <v>0.14330317963950584</v>
      </c>
    </row>
    <row r="191" spans="1:19" x14ac:dyDescent="0.25">
      <c r="A191">
        <v>52</v>
      </c>
      <c r="B191">
        <v>5060</v>
      </c>
      <c r="C191" t="s">
        <v>1020</v>
      </c>
      <c r="D191" t="s">
        <v>10</v>
      </c>
      <c r="E191">
        <v>5</v>
      </c>
      <c r="F191">
        <v>5000564075</v>
      </c>
      <c r="G191">
        <v>36548.572949100002</v>
      </c>
      <c r="H191">
        <v>396</v>
      </c>
      <c r="I191">
        <v>34020</v>
      </c>
      <c r="J191">
        <f t="shared" si="10"/>
        <v>8.4065121000000005</v>
      </c>
      <c r="K191">
        <v>85.909103000000002</v>
      </c>
      <c r="L191">
        <v>36798</v>
      </c>
      <c r="M191">
        <v>92.924896000000004</v>
      </c>
      <c r="N191" s="159">
        <f t="shared" si="11"/>
        <v>0.13758899940214142</v>
      </c>
      <c r="O191">
        <v>5063</v>
      </c>
      <c r="P191">
        <v>12.7865</v>
      </c>
      <c r="Q191">
        <v>36548.572949127803</v>
      </c>
      <c r="R191">
        <v>85506450.795666203</v>
      </c>
      <c r="S191">
        <f t="shared" si="9"/>
        <v>0.14882422104644327</v>
      </c>
    </row>
    <row r="192" spans="1:19" x14ac:dyDescent="0.25">
      <c r="A192">
        <v>203</v>
      </c>
      <c r="B192">
        <v>7065</v>
      </c>
      <c r="C192" t="s">
        <v>487</v>
      </c>
      <c r="D192" t="s">
        <v>248</v>
      </c>
      <c r="E192">
        <v>7</v>
      </c>
      <c r="F192">
        <v>5000764300</v>
      </c>
      <c r="G192">
        <v>45748.118871799998</v>
      </c>
      <c r="H192">
        <v>2511</v>
      </c>
      <c r="I192">
        <v>356837</v>
      </c>
      <c r="J192">
        <f t="shared" si="10"/>
        <v>88.176206884999999</v>
      </c>
      <c r="K192">
        <v>142.11000000000001</v>
      </c>
      <c r="L192">
        <v>367188</v>
      </c>
      <c r="M192">
        <v>146.23199</v>
      </c>
      <c r="N192" s="159">
        <f t="shared" si="11"/>
        <v>0.13759981263004237</v>
      </c>
      <c r="O192">
        <v>50525</v>
      </c>
      <c r="P192">
        <v>20.121500000000001</v>
      </c>
      <c r="Q192">
        <v>45748.118871750499</v>
      </c>
      <c r="R192">
        <v>113351332.20369101</v>
      </c>
      <c r="S192">
        <f t="shared" si="9"/>
        <v>0.14159125875399692</v>
      </c>
    </row>
    <row r="193" spans="1:19" x14ac:dyDescent="0.25">
      <c r="A193">
        <v>17</v>
      </c>
      <c r="B193">
        <v>11075</v>
      </c>
      <c r="C193" t="s">
        <v>1246</v>
      </c>
      <c r="D193" t="s">
        <v>73</v>
      </c>
      <c r="E193">
        <v>11</v>
      </c>
      <c r="F193">
        <v>5001164600</v>
      </c>
      <c r="G193">
        <v>45704.052042399999</v>
      </c>
      <c r="H193">
        <v>1119</v>
      </c>
      <c r="I193">
        <v>181413</v>
      </c>
      <c r="J193">
        <f t="shared" si="10"/>
        <v>44.828059365000001</v>
      </c>
      <c r="K193">
        <v>162.12100000000001</v>
      </c>
      <c r="L193">
        <v>194884</v>
      </c>
      <c r="M193">
        <v>174.15899999999999</v>
      </c>
      <c r="N193" s="159">
        <f t="shared" si="11"/>
        <v>0.13759980295970936</v>
      </c>
      <c r="O193">
        <v>26816</v>
      </c>
      <c r="P193">
        <v>23.964300000000001</v>
      </c>
      <c r="Q193">
        <v>45704.052042385498</v>
      </c>
      <c r="R193">
        <v>101871017.88586199</v>
      </c>
      <c r="S193">
        <f t="shared" si="9"/>
        <v>0.14781741110063776</v>
      </c>
    </row>
    <row r="194" spans="1:19" x14ac:dyDescent="0.25">
      <c r="A194">
        <v>128</v>
      </c>
      <c r="B194">
        <v>1090</v>
      </c>
      <c r="C194" t="s">
        <v>166</v>
      </c>
      <c r="D194" t="s">
        <v>184</v>
      </c>
      <c r="E194">
        <v>1</v>
      </c>
      <c r="F194">
        <v>5000165050</v>
      </c>
      <c r="G194">
        <v>45534.173234200003</v>
      </c>
      <c r="H194">
        <v>856</v>
      </c>
      <c r="I194">
        <v>128703</v>
      </c>
      <c r="J194">
        <f t="shared" si="10"/>
        <v>31.803154815000003</v>
      </c>
      <c r="K194">
        <v>150.35400000000001</v>
      </c>
      <c r="L194">
        <v>137361</v>
      </c>
      <c r="M194">
        <v>160.46799999999999</v>
      </c>
      <c r="N194" s="159">
        <f t="shared" si="11"/>
        <v>0.13760092020296882</v>
      </c>
      <c r="O194">
        <v>18901</v>
      </c>
      <c r="P194">
        <v>22.080400000000001</v>
      </c>
      <c r="Q194">
        <v>45534.173234174399</v>
      </c>
      <c r="R194">
        <v>119466396.43235201</v>
      </c>
      <c r="S194">
        <f t="shared" si="9"/>
        <v>0.14685749360931757</v>
      </c>
    </row>
    <row r="195" spans="1:19" x14ac:dyDescent="0.25">
      <c r="A195">
        <v>147</v>
      </c>
      <c r="B195">
        <v>21110</v>
      </c>
      <c r="C195" t="s">
        <v>783</v>
      </c>
      <c r="D195" t="s">
        <v>97</v>
      </c>
      <c r="E195">
        <v>21</v>
      </c>
      <c r="F195">
        <v>5002165275</v>
      </c>
      <c r="G195">
        <v>49345.499507300003</v>
      </c>
      <c r="H195">
        <v>611</v>
      </c>
      <c r="I195">
        <v>53250</v>
      </c>
      <c r="J195">
        <f t="shared" si="10"/>
        <v>13.158341250000001</v>
      </c>
      <c r="K195">
        <v>87.152198999999996</v>
      </c>
      <c r="L195">
        <v>56320</v>
      </c>
      <c r="M195">
        <v>92.177199999999999</v>
      </c>
      <c r="N195" s="159">
        <f t="shared" si="11"/>
        <v>0.13760653409090909</v>
      </c>
      <c r="O195">
        <v>7750</v>
      </c>
      <c r="P195">
        <v>12.6836</v>
      </c>
      <c r="Q195">
        <v>49345.4995073178</v>
      </c>
      <c r="R195">
        <v>130189817.118765</v>
      </c>
      <c r="S195">
        <f t="shared" si="9"/>
        <v>0.14553990610328638</v>
      </c>
    </row>
    <row r="196" spans="1:19" x14ac:dyDescent="0.25">
      <c r="A196">
        <v>178</v>
      </c>
      <c r="B196">
        <v>25073</v>
      </c>
      <c r="C196" t="s">
        <v>1247</v>
      </c>
      <c r="D196" t="s">
        <v>192</v>
      </c>
      <c r="E196">
        <v>25</v>
      </c>
      <c r="F196">
        <v>5002565762</v>
      </c>
      <c r="G196">
        <v>34584.246231700003</v>
      </c>
      <c r="H196">
        <v>9</v>
      </c>
      <c r="I196">
        <v>501</v>
      </c>
      <c r="J196">
        <f t="shared" si="10"/>
        <v>0.12379960500000001</v>
      </c>
      <c r="K196">
        <v>55.666697999999997</v>
      </c>
      <c r="L196">
        <v>515</v>
      </c>
      <c r="M196">
        <v>57.190201000000002</v>
      </c>
      <c r="N196" s="159">
        <f t="shared" si="11"/>
        <v>0.13786407766990291</v>
      </c>
      <c r="O196">
        <v>71</v>
      </c>
      <c r="P196">
        <v>7.86937</v>
      </c>
      <c r="Q196">
        <v>34584.246231682198</v>
      </c>
      <c r="R196">
        <v>71499466.842976198</v>
      </c>
      <c r="S196">
        <f t="shared" si="9"/>
        <v>0.14171656686626746</v>
      </c>
    </row>
    <row r="197" spans="1:19" x14ac:dyDescent="0.25">
      <c r="A197">
        <v>215</v>
      </c>
      <c r="B197">
        <v>7070</v>
      </c>
      <c r="C197" t="s">
        <v>492</v>
      </c>
      <c r="D197" t="s">
        <v>249</v>
      </c>
      <c r="E197">
        <v>7</v>
      </c>
      <c r="F197">
        <v>5000766175</v>
      </c>
      <c r="G197">
        <v>68393.633692899995</v>
      </c>
      <c r="H197">
        <v>4691</v>
      </c>
      <c r="I197">
        <v>1092420</v>
      </c>
      <c r="J197">
        <f t="shared" si="10"/>
        <v>269.94244409999999</v>
      </c>
      <c r="K197">
        <v>232.87601000000001</v>
      </c>
      <c r="L197">
        <v>1154020</v>
      </c>
      <c r="M197">
        <v>246.00700000000001</v>
      </c>
      <c r="N197" s="159">
        <f t="shared" si="11"/>
        <v>0.1375998682865115</v>
      </c>
      <c r="O197">
        <v>158793</v>
      </c>
      <c r="P197">
        <v>33.850600999999997</v>
      </c>
      <c r="Q197">
        <v>68393.633692903502</v>
      </c>
      <c r="R197">
        <v>79758856.253877193</v>
      </c>
      <c r="S197">
        <f t="shared" ref="S197:S226" si="12">IFERROR($O197/$I197, "")</f>
        <v>0.14535892788487945</v>
      </c>
    </row>
    <row r="198" spans="1:19" x14ac:dyDescent="0.25">
      <c r="A198">
        <v>53</v>
      </c>
      <c r="B198">
        <v>13025</v>
      </c>
      <c r="C198" t="s">
        <v>1025</v>
      </c>
      <c r="D198" t="s">
        <v>58</v>
      </c>
      <c r="E198">
        <v>13</v>
      </c>
      <c r="F198">
        <v>5001367000</v>
      </c>
      <c r="G198">
        <v>45962.991700600003</v>
      </c>
      <c r="H198">
        <v>1151</v>
      </c>
      <c r="I198">
        <v>111628</v>
      </c>
      <c r="J198">
        <f t="shared" ref="J198:J260" si="13">$I198*0.000247105</f>
        <v>27.583836940000001</v>
      </c>
      <c r="K198">
        <v>96.983497999999997</v>
      </c>
      <c r="L198">
        <v>114982</v>
      </c>
      <c r="M198">
        <v>99.897598000000002</v>
      </c>
      <c r="N198" s="159">
        <f t="shared" ref="N198:N260" si="14">IFERROR($O198/$L198, 0)</f>
        <v>0.13760414673601085</v>
      </c>
      <c r="O198">
        <v>15822</v>
      </c>
      <c r="P198">
        <v>13.745900000000001</v>
      </c>
      <c r="Q198">
        <v>45962.991700598497</v>
      </c>
      <c r="R198">
        <v>120234066.779047</v>
      </c>
      <c r="S198">
        <f t="shared" si="12"/>
        <v>0.14173863188447344</v>
      </c>
    </row>
    <row r="199" spans="1:19" x14ac:dyDescent="0.25">
      <c r="A199">
        <v>157</v>
      </c>
      <c r="B199">
        <v>27090</v>
      </c>
      <c r="C199" t="s">
        <v>269</v>
      </c>
      <c r="D199" t="s">
        <v>278</v>
      </c>
      <c r="E199">
        <v>27</v>
      </c>
      <c r="F199">
        <v>5002769550</v>
      </c>
      <c r="G199">
        <v>46310.595971399998</v>
      </c>
      <c r="H199">
        <v>2923</v>
      </c>
      <c r="I199">
        <v>414333</v>
      </c>
      <c r="J199">
        <f t="shared" si="13"/>
        <v>102.38375596500001</v>
      </c>
      <c r="K199">
        <v>141.74898999999999</v>
      </c>
      <c r="L199">
        <v>433765</v>
      </c>
      <c r="M199">
        <v>148.39699999999999</v>
      </c>
      <c r="N199" s="159">
        <f t="shared" si="14"/>
        <v>0.13759985245467016</v>
      </c>
      <c r="O199">
        <v>59686</v>
      </c>
      <c r="P199">
        <v>20.419398999999999</v>
      </c>
      <c r="Q199">
        <v>46310.595971430499</v>
      </c>
      <c r="R199">
        <v>128424294.837294</v>
      </c>
      <c r="S199">
        <f t="shared" si="12"/>
        <v>0.14405321323669609</v>
      </c>
    </row>
    <row r="200" spans="1:19" x14ac:dyDescent="0.25">
      <c r="A200">
        <v>191</v>
      </c>
      <c r="B200">
        <v>3065</v>
      </c>
      <c r="C200" t="s">
        <v>1248</v>
      </c>
      <c r="D200" t="s">
        <v>209</v>
      </c>
      <c r="E200">
        <v>3</v>
      </c>
      <c r="F200">
        <v>5000369775</v>
      </c>
      <c r="G200">
        <v>40489.2821329</v>
      </c>
      <c r="H200">
        <v>462</v>
      </c>
      <c r="I200">
        <v>38225</v>
      </c>
      <c r="J200">
        <f t="shared" si="13"/>
        <v>9.445588625000001</v>
      </c>
      <c r="K200">
        <v>82.738097999999994</v>
      </c>
      <c r="L200">
        <v>40489</v>
      </c>
      <c r="M200">
        <v>87.638000000000005</v>
      </c>
      <c r="N200" s="159">
        <f t="shared" si="14"/>
        <v>0.1375929264738571</v>
      </c>
      <c r="O200">
        <v>5571</v>
      </c>
      <c r="P200">
        <v>12.058999999999999</v>
      </c>
      <c r="Q200">
        <v>40489.282132871798</v>
      </c>
      <c r="R200">
        <v>102573586.72695599</v>
      </c>
      <c r="S200">
        <f t="shared" si="12"/>
        <v>0.14574231523871811</v>
      </c>
    </row>
    <row r="201" spans="1:19" x14ac:dyDescent="0.25">
      <c r="A201">
        <v>67</v>
      </c>
      <c r="B201">
        <v>5065</v>
      </c>
      <c r="C201" t="s">
        <v>1026</v>
      </c>
      <c r="D201" t="s">
        <v>12</v>
      </c>
      <c r="E201">
        <v>5</v>
      </c>
      <c r="F201">
        <v>5000569925</v>
      </c>
      <c r="G201">
        <v>26869.995151399999</v>
      </c>
      <c r="H201">
        <v>125</v>
      </c>
      <c r="I201">
        <v>10556</v>
      </c>
      <c r="J201">
        <f t="shared" si="13"/>
        <v>2.6084403800000002</v>
      </c>
      <c r="K201">
        <v>84.447997999999998</v>
      </c>
      <c r="L201">
        <v>11388</v>
      </c>
      <c r="M201">
        <v>91.103499999999997</v>
      </c>
      <c r="N201" s="159">
        <f t="shared" si="14"/>
        <v>0.13760098349139446</v>
      </c>
      <c r="O201">
        <v>1567</v>
      </c>
      <c r="P201">
        <v>12.5358</v>
      </c>
      <c r="Q201">
        <v>26869.9951514311</v>
      </c>
      <c r="R201">
        <v>32964996.158105802</v>
      </c>
      <c r="S201">
        <f t="shared" si="12"/>
        <v>0.14844638120500189</v>
      </c>
    </row>
    <row r="202" spans="1:19" x14ac:dyDescent="0.25">
      <c r="A202">
        <v>94</v>
      </c>
      <c r="B202">
        <v>1095</v>
      </c>
      <c r="C202" t="s">
        <v>1027</v>
      </c>
      <c r="D202" t="s">
        <v>185</v>
      </c>
      <c r="E202">
        <v>1</v>
      </c>
      <c r="F202">
        <v>5000170075</v>
      </c>
      <c r="G202">
        <v>51495.492490600001</v>
      </c>
      <c r="H202">
        <v>693</v>
      </c>
      <c r="I202">
        <v>57730</v>
      </c>
      <c r="J202">
        <f t="shared" si="13"/>
        <v>14.265371650000001</v>
      </c>
      <c r="K202">
        <v>83.304496999999998</v>
      </c>
      <c r="L202">
        <v>60203</v>
      </c>
      <c r="M202">
        <v>86.872703999999999</v>
      </c>
      <c r="N202" s="159">
        <f t="shared" si="14"/>
        <v>0.13760111622344401</v>
      </c>
      <c r="O202">
        <v>8284</v>
      </c>
      <c r="P202">
        <v>11.9537</v>
      </c>
      <c r="Q202">
        <v>51495.492490622702</v>
      </c>
      <c r="R202">
        <v>117985555.473949</v>
      </c>
      <c r="S202">
        <f t="shared" si="12"/>
        <v>0.14349558288584791</v>
      </c>
    </row>
    <row r="203" spans="1:19" x14ac:dyDescent="0.25">
      <c r="A203">
        <v>136</v>
      </c>
      <c r="B203">
        <v>27095</v>
      </c>
      <c r="C203" t="s">
        <v>786</v>
      </c>
      <c r="D203" t="s">
        <v>126</v>
      </c>
      <c r="E203">
        <v>27</v>
      </c>
      <c r="F203">
        <v>5002770375</v>
      </c>
      <c r="G203">
        <v>48331.617516699996</v>
      </c>
      <c r="H203">
        <v>348</v>
      </c>
      <c r="I203">
        <v>28040</v>
      </c>
      <c r="J203">
        <f t="shared" si="13"/>
        <v>6.9288242000000002</v>
      </c>
      <c r="K203">
        <v>80.574698999999995</v>
      </c>
      <c r="L203">
        <v>28580</v>
      </c>
      <c r="M203">
        <v>82.126602000000005</v>
      </c>
      <c r="N203" s="159">
        <f t="shared" si="14"/>
        <v>0.13761371588523444</v>
      </c>
      <c r="O203">
        <v>3933</v>
      </c>
      <c r="P203">
        <v>11.300599999999999</v>
      </c>
      <c r="Q203">
        <v>48331.617516721497</v>
      </c>
      <c r="R203">
        <v>119263837.005164</v>
      </c>
      <c r="S203">
        <f t="shared" si="12"/>
        <v>0.14026390870185448</v>
      </c>
    </row>
    <row r="204" spans="1:19" x14ac:dyDescent="0.25">
      <c r="A204">
        <v>69</v>
      </c>
      <c r="B204">
        <v>15040</v>
      </c>
      <c r="C204" t="s">
        <v>509</v>
      </c>
      <c r="D204" t="s">
        <v>262</v>
      </c>
      <c r="E204">
        <v>15</v>
      </c>
      <c r="F204">
        <v>5001570525</v>
      </c>
      <c r="G204">
        <v>62697.953971199997</v>
      </c>
      <c r="H204">
        <v>2772</v>
      </c>
      <c r="I204">
        <v>354458</v>
      </c>
      <c r="J204">
        <f t="shared" si="13"/>
        <v>87.588344090000007</v>
      </c>
      <c r="K204">
        <v>127.871</v>
      </c>
      <c r="L204">
        <v>369206</v>
      </c>
      <c r="M204">
        <v>133.19099</v>
      </c>
      <c r="N204" s="159">
        <f t="shared" si="14"/>
        <v>0.13760068904622352</v>
      </c>
      <c r="O204">
        <v>50803</v>
      </c>
      <c r="P204">
        <v>18.327100999999999</v>
      </c>
      <c r="Q204">
        <v>62697.953971217103</v>
      </c>
      <c r="R204">
        <v>188090868.6564</v>
      </c>
      <c r="S204">
        <f t="shared" si="12"/>
        <v>0.14332586653425794</v>
      </c>
    </row>
    <row r="205" spans="1:19" x14ac:dyDescent="0.25">
      <c r="A205">
        <v>129</v>
      </c>
      <c r="B205">
        <v>17050</v>
      </c>
      <c r="C205" t="s">
        <v>788</v>
      </c>
      <c r="D205" t="s">
        <v>127</v>
      </c>
      <c r="E205">
        <v>17</v>
      </c>
      <c r="F205">
        <v>5001770675</v>
      </c>
      <c r="G205">
        <v>43607.819436700003</v>
      </c>
      <c r="H205">
        <v>622</v>
      </c>
      <c r="I205">
        <v>51930</v>
      </c>
      <c r="J205">
        <f t="shared" si="13"/>
        <v>12.832162650000001</v>
      </c>
      <c r="K205">
        <v>83.488701000000006</v>
      </c>
      <c r="L205">
        <v>54448</v>
      </c>
      <c r="M205">
        <v>87.537002999999999</v>
      </c>
      <c r="N205" s="159">
        <f t="shared" si="14"/>
        <v>0.13759917719659123</v>
      </c>
      <c r="O205">
        <v>7492</v>
      </c>
      <c r="P205">
        <v>12.0451</v>
      </c>
      <c r="Q205">
        <v>43607.819436653903</v>
      </c>
      <c r="R205">
        <v>114637747.456901</v>
      </c>
      <c r="S205">
        <f t="shared" si="12"/>
        <v>0.14427113421914114</v>
      </c>
    </row>
    <row r="206" spans="1:19" x14ac:dyDescent="0.25">
      <c r="A206">
        <v>173</v>
      </c>
      <c r="B206">
        <v>25075</v>
      </c>
      <c r="C206" t="s">
        <v>410</v>
      </c>
      <c r="D206" t="s">
        <v>149</v>
      </c>
      <c r="E206">
        <v>25</v>
      </c>
      <c r="F206">
        <v>5002570750</v>
      </c>
      <c r="G206">
        <v>48119.8047296</v>
      </c>
      <c r="H206">
        <v>542</v>
      </c>
      <c r="I206">
        <v>82088</v>
      </c>
      <c r="J206">
        <f t="shared" si="13"/>
        <v>20.28435524</v>
      </c>
      <c r="K206">
        <v>151.45399</v>
      </c>
      <c r="L206">
        <v>89543</v>
      </c>
      <c r="M206">
        <v>165.209</v>
      </c>
      <c r="N206" s="159">
        <f t="shared" si="14"/>
        <v>0.13759869559876262</v>
      </c>
      <c r="O206">
        <v>12321</v>
      </c>
      <c r="P206">
        <v>22.732800000000001</v>
      </c>
      <c r="Q206">
        <v>48119.8047296023</v>
      </c>
      <c r="R206">
        <v>121099401.269472</v>
      </c>
      <c r="S206">
        <f t="shared" si="12"/>
        <v>0.15009501997855959</v>
      </c>
    </row>
    <row r="207" spans="1:19" x14ac:dyDescent="0.25">
      <c r="A207">
        <v>244</v>
      </c>
      <c r="B207">
        <v>21115</v>
      </c>
      <c r="C207" t="s">
        <v>723</v>
      </c>
      <c r="D207" t="s">
        <v>98</v>
      </c>
      <c r="E207">
        <v>21</v>
      </c>
      <c r="F207">
        <v>5002171050</v>
      </c>
      <c r="G207">
        <v>34737.147193099998</v>
      </c>
      <c r="H207">
        <v>356</v>
      </c>
      <c r="I207">
        <v>28848</v>
      </c>
      <c r="J207">
        <f t="shared" si="13"/>
        <v>7.1284850400000002</v>
      </c>
      <c r="K207">
        <v>81.033698999999999</v>
      </c>
      <c r="L207">
        <v>29603</v>
      </c>
      <c r="M207">
        <v>83.154297</v>
      </c>
      <c r="N207" s="159">
        <f t="shared" si="14"/>
        <v>0.13758740668175523</v>
      </c>
      <c r="O207">
        <v>4073</v>
      </c>
      <c r="P207">
        <v>11.442</v>
      </c>
      <c r="Q207">
        <v>34737.147193104604</v>
      </c>
      <c r="R207">
        <v>57355260.641397603</v>
      </c>
      <c r="S207">
        <f t="shared" si="12"/>
        <v>0.14118829728230728</v>
      </c>
    </row>
    <row r="208" spans="1:19" x14ac:dyDescent="0.25">
      <c r="A208">
        <v>172</v>
      </c>
      <c r="B208">
        <v>3070</v>
      </c>
      <c r="C208" t="s">
        <v>1030</v>
      </c>
      <c r="D208" t="s">
        <v>210</v>
      </c>
      <c r="E208">
        <v>3</v>
      </c>
      <c r="F208">
        <v>5000371425</v>
      </c>
      <c r="G208">
        <v>43674.698104399999</v>
      </c>
      <c r="H208">
        <v>504</v>
      </c>
      <c r="I208">
        <v>44746</v>
      </c>
      <c r="J208">
        <f t="shared" si="13"/>
        <v>11.056960330000001</v>
      </c>
      <c r="K208">
        <v>88.781700000000001</v>
      </c>
      <c r="L208">
        <v>46738</v>
      </c>
      <c r="M208">
        <v>92.733497999999997</v>
      </c>
      <c r="N208" s="159">
        <f t="shared" si="14"/>
        <v>0.1375968162950918</v>
      </c>
      <c r="O208">
        <v>6431</v>
      </c>
      <c r="P208">
        <v>12.7601</v>
      </c>
      <c r="Q208">
        <v>43674.698104397699</v>
      </c>
      <c r="R208">
        <v>117975389.5105</v>
      </c>
      <c r="S208">
        <f t="shared" si="12"/>
        <v>0.14372234389666116</v>
      </c>
    </row>
    <row r="209" spans="1:19" x14ac:dyDescent="0.25">
      <c r="A209">
        <v>46</v>
      </c>
      <c r="B209">
        <v>5070</v>
      </c>
      <c r="C209" t="s">
        <v>1031</v>
      </c>
      <c r="D209" t="s">
        <v>13</v>
      </c>
      <c r="E209">
        <v>5</v>
      </c>
      <c r="F209">
        <v>5000571575</v>
      </c>
      <c r="G209">
        <v>45892.705169599998</v>
      </c>
      <c r="H209">
        <v>601</v>
      </c>
      <c r="I209">
        <v>62755</v>
      </c>
      <c r="J209">
        <f t="shared" si="13"/>
        <v>15.507074275000001</v>
      </c>
      <c r="K209">
        <v>104.41800000000001</v>
      </c>
      <c r="L209">
        <v>68125</v>
      </c>
      <c r="M209">
        <v>113.35299999999999</v>
      </c>
      <c r="N209" s="159">
        <f t="shared" si="14"/>
        <v>0.1376</v>
      </c>
      <c r="O209">
        <v>9374</v>
      </c>
      <c r="P209">
        <v>15.5974</v>
      </c>
      <c r="Q209">
        <v>45892.705169557499</v>
      </c>
      <c r="R209">
        <v>99686312.218248993</v>
      </c>
      <c r="S209">
        <f t="shared" si="12"/>
        <v>0.14937455182853956</v>
      </c>
    </row>
    <row r="210" spans="1:19" x14ac:dyDescent="0.25">
      <c r="A210">
        <v>20</v>
      </c>
      <c r="B210">
        <v>11080</v>
      </c>
      <c r="C210" t="s">
        <v>673</v>
      </c>
      <c r="D210" t="s">
        <v>292</v>
      </c>
      <c r="E210">
        <v>11</v>
      </c>
      <c r="F210">
        <v>5001171725</v>
      </c>
      <c r="G210">
        <v>68129.694981699999</v>
      </c>
      <c r="H210">
        <v>2884</v>
      </c>
      <c r="I210">
        <v>374071</v>
      </c>
      <c r="J210">
        <f t="shared" si="13"/>
        <v>92.434814455000009</v>
      </c>
      <c r="K210">
        <v>129.70599000000001</v>
      </c>
      <c r="L210">
        <v>390850</v>
      </c>
      <c r="M210">
        <v>135.52298999999999</v>
      </c>
      <c r="N210" s="159">
        <f t="shared" si="14"/>
        <v>0.13760010234105155</v>
      </c>
      <c r="O210">
        <v>53781</v>
      </c>
      <c r="P210">
        <v>18.648001000000001</v>
      </c>
      <c r="Q210">
        <v>68129.6949817438</v>
      </c>
      <c r="R210">
        <v>159762215.73144799</v>
      </c>
      <c r="S210">
        <f t="shared" si="12"/>
        <v>0.1437721715930933</v>
      </c>
    </row>
    <row r="211" spans="1:19" x14ac:dyDescent="0.25">
      <c r="A211">
        <v>131</v>
      </c>
      <c r="B211">
        <v>17055</v>
      </c>
      <c r="C211" t="s">
        <v>791</v>
      </c>
      <c r="D211" t="s">
        <v>128</v>
      </c>
      <c r="E211">
        <v>17</v>
      </c>
      <c r="F211">
        <v>5001772400</v>
      </c>
      <c r="G211">
        <v>44976.949793400003</v>
      </c>
      <c r="H211">
        <v>1210</v>
      </c>
      <c r="I211">
        <v>114448</v>
      </c>
      <c r="J211">
        <f t="shared" si="13"/>
        <v>28.28067304</v>
      </c>
      <c r="K211">
        <v>94.585098000000002</v>
      </c>
      <c r="L211">
        <v>117848</v>
      </c>
      <c r="M211">
        <v>97.394797999999994</v>
      </c>
      <c r="N211" s="159">
        <f t="shared" si="14"/>
        <v>0.13760097753037812</v>
      </c>
      <c r="O211">
        <v>16216</v>
      </c>
      <c r="P211">
        <v>13.4015</v>
      </c>
      <c r="Q211">
        <v>44976.949793442203</v>
      </c>
      <c r="R211">
        <v>114782524.223285</v>
      </c>
      <c r="S211">
        <f t="shared" si="12"/>
        <v>0.14168880190130015</v>
      </c>
    </row>
    <row r="212" spans="1:19" x14ac:dyDescent="0.25">
      <c r="A212">
        <v>221</v>
      </c>
      <c r="B212">
        <v>21120</v>
      </c>
      <c r="C212" t="s">
        <v>725</v>
      </c>
      <c r="D212" t="s">
        <v>99</v>
      </c>
      <c r="E212">
        <v>21</v>
      </c>
      <c r="F212">
        <v>5002172925</v>
      </c>
      <c r="G212">
        <v>37117.6991939</v>
      </c>
      <c r="H212">
        <v>376</v>
      </c>
      <c r="I212">
        <v>34031</v>
      </c>
      <c r="J212">
        <f t="shared" si="13"/>
        <v>8.4092302550000007</v>
      </c>
      <c r="K212">
        <v>90.508003000000002</v>
      </c>
      <c r="L212">
        <v>35722</v>
      </c>
      <c r="M212">
        <v>95.006302000000005</v>
      </c>
      <c r="N212" s="159">
        <f t="shared" si="14"/>
        <v>0.13759028049941213</v>
      </c>
      <c r="O212">
        <v>4915</v>
      </c>
      <c r="P212">
        <v>13.072900000000001</v>
      </c>
      <c r="Q212">
        <v>37117.699193930697</v>
      </c>
      <c r="R212">
        <v>74478881.854548201</v>
      </c>
      <c r="S212">
        <f t="shared" si="12"/>
        <v>0.14442713996062415</v>
      </c>
    </row>
    <row r="213" spans="1:19" x14ac:dyDescent="0.25">
      <c r="A213">
        <v>106</v>
      </c>
      <c r="B213">
        <v>17060</v>
      </c>
      <c r="C213" t="s">
        <v>641</v>
      </c>
      <c r="D213" t="s">
        <v>129</v>
      </c>
      <c r="E213">
        <v>17</v>
      </c>
      <c r="F213">
        <v>5001773075</v>
      </c>
      <c r="G213">
        <v>45763.949636500001</v>
      </c>
      <c r="H213">
        <v>670</v>
      </c>
      <c r="I213">
        <v>51243</v>
      </c>
      <c r="J213">
        <f t="shared" si="13"/>
        <v>12.662401515000001</v>
      </c>
      <c r="K213">
        <v>76.482101</v>
      </c>
      <c r="L213">
        <v>54086</v>
      </c>
      <c r="M213">
        <v>80.725502000000006</v>
      </c>
      <c r="N213" s="159">
        <f t="shared" si="14"/>
        <v>0.13759568095255703</v>
      </c>
      <c r="O213">
        <v>7442</v>
      </c>
      <c r="P213">
        <v>11.107799999999999</v>
      </c>
      <c r="Q213">
        <v>45763.949636504098</v>
      </c>
      <c r="R213">
        <v>126946315.78310101</v>
      </c>
      <c r="S213">
        <f t="shared" si="12"/>
        <v>0.14522959233456276</v>
      </c>
    </row>
    <row r="214" spans="1:19" x14ac:dyDescent="0.25">
      <c r="A214">
        <v>169</v>
      </c>
      <c r="B214">
        <v>25080</v>
      </c>
      <c r="C214" t="s">
        <v>1249</v>
      </c>
      <c r="D214" t="s">
        <v>150</v>
      </c>
      <c r="E214">
        <v>25</v>
      </c>
      <c r="F214">
        <v>5002573300</v>
      </c>
      <c r="G214">
        <v>45506.357856900002</v>
      </c>
      <c r="H214">
        <v>548</v>
      </c>
      <c r="I214">
        <v>52871</v>
      </c>
      <c r="J214">
        <f t="shared" si="13"/>
        <v>13.064688455000001</v>
      </c>
      <c r="K214">
        <v>96.479896999999994</v>
      </c>
      <c r="L214">
        <v>54852</v>
      </c>
      <c r="M214">
        <v>100.09399999999999</v>
      </c>
      <c r="N214" s="159">
        <f t="shared" si="14"/>
        <v>0.13760665062349595</v>
      </c>
      <c r="O214">
        <v>7548</v>
      </c>
      <c r="P214">
        <v>13.7729</v>
      </c>
      <c r="Q214">
        <v>45506.357856907001</v>
      </c>
      <c r="R214">
        <v>110405923.761839</v>
      </c>
      <c r="S214">
        <f t="shared" si="12"/>
        <v>0.14276257305517201</v>
      </c>
    </row>
    <row r="215" spans="1:19" x14ac:dyDescent="0.25">
      <c r="A215">
        <v>11</v>
      </c>
      <c r="B215">
        <v>19085</v>
      </c>
      <c r="C215" t="s">
        <v>1250</v>
      </c>
      <c r="D215" t="s">
        <v>50</v>
      </c>
      <c r="E215">
        <v>19</v>
      </c>
      <c r="F215">
        <v>5001973525</v>
      </c>
      <c r="G215">
        <v>48015.465641399998</v>
      </c>
      <c r="H215">
        <v>944</v>
      </c>
      <c r="I215">
        <v>117340</v>
      </c>
      <c r="J215">
        <f t="shared" si="13"/>
        <v>28.995300700000001</v>
      </c>
      <c r="K215">
        <v>124.301</v>
      </c>
      <c r="L215">
        <v>125430</v>
      </c>
      <c r="M215">
        <v>132.87100000000001</v>
      </c>
      <c r="N215" s="159">
        <f t="shared" si="14"/>
        <v>0.13759866060751016</v>
      </c>
      <c r="O215">
        <v>17259</v>
      </c>
      <c r="P215">
        <v>18.283000999999999</v>
      </c>
      <c r="Q215">
        <v>48015.465641371004</v>
      </c>
      <c r="R215">
        <v>94409132.721920699</v>
      </c>
      <c r="S215">
        <f t="shared" si="12"/>
        <v>0.14708539287540481</v>
      </c>
    </row>
    <row r="216" spans="1:19" x14ac:dyDescent="0.25">
      <c r="A216">
        <v>125</v>
      </c>
      <c r="B216">
        <v>17065</v>
      </c>
      <c r="C216" t="s">
        <v>793</v>
      </c>
      <c r="D216" t="s">
        <v>130</v>
      </c>
      <c r="E216">
        <v>17</v>
      </c>
      <c r="F216">
        <v>5001773675</v>
      </c>
      <c r="G216">
        <v>43070.775086399997</v>
      </c>
      <c r="H216">
        <v>767</v>
      </c>
      <c r="I216">
        <v>66974</v>
      </c>
      <c r="J216">
        <f t="shared" si="13"/>
        <v>16.549610270000002</v>
      </c>
      <c r="K216">
        <v>87.319396999999995</v>
      </c>
      <c r="L216">
        <v>70299</v>
      </c>
      <c r="M216">
        <v>91.654899999999998</v>
      </c>
      <c r="N216" s="159">
        <f t="shared" si="14"/>
        <v>0.13759797436663396</v>
      </c>
      <c r="O216">
        <v>9673</v>
      </c>
      <c r="P216">
        <v>12.611700000000001</v>
      </c>
      <c r="Q216">
        <v>43070.775086420297</v>
      </c>
      <c r="R216">
        <v>116004827.61635201</v>
      </c>
      <c r="S216">
        <f t="shared" si="12"/>
        <v>0.14442918147340758</v>
      </c>
    </row>
    <row r="217" spans="1:19" x14ac:dyDescent="0.25">
      <c r="A217">
        <v>60</v>
      </c>
      <c r="B217">
        <v>7075</v>
      </c>
      <c r="C217" t="s">
        <v>1032</v>
      </c>
      <c r="D217" t="s">
        <v>251</v>
      </c>
      <c r="E217">
        <v>7</v>
      </c>
      <c r="F217">
        <v>5000773975</v>
      </c>
      <c r="G217">
        <v>50093.350198400003</v>
      </c>
      <c r="H217">
        <v>1292</v>
      </c>
      <c r="I217">
        <v>102830</v>
      </c>
      <c r="J217">
        <f t="shared" si="13"/>
        <v>25.409807150000002</v>
      </c>
      <c r="K217">
        <v>79.589798000000002</v>
      </c>
      <c r="L217">
        <v>105605</v>
      </c>
      <c r="M217">
        <v>81.737999000000002</v>
      </c>
      <c r="N217" s="159">
        <f t="shared" si="14"/>
        <v>0.13759765162634344</v>
      </c>
      <c r="O217">
        <v>14531</v>
      </c>
      <c r="P217">
        <v>11.2471</v>
      </c>
      <c r="Q217">
        <v>50093.350198384498</v>
      </c>
      <c r="R217">
        <v>132834035.376258</v>
      </c>
      <c r="S217">
        <f t="shared" si="12"/>
        <v>0.14131090148789263</v>
      </c>
    </row>
    <row r="218" spans="1:19" x14ac:dyDescent="0.25">
      <c r="A218">
        <v>107</v>
      </c>
      <c r="B218">
        <v>1100</v>
      </c>
      <c r="C218" t="s">
        <v>167</v>
      </c>
      <c r="D218" t="s">
        <v>186</v>
      </c>
      <c r="E218">
        <v>1</v>
      </c>
      <c r="F218">
        <v>5000174650</v>
      </c>
      <c r="G218">
        <v>10203.962853499999</v>
      </c>
      <c r="H218">
        <v>840</v>
      </c>
      <c r="I218">
        <v>119830</v>
      </c>
      <c r="J218">
        <f t="shared" si="13"/>
        <v>29.610592150000002</v>
      </c>
      <c r="K218">
        <v>142.655</v>
      </c>
      <c r="L218">
        <v>126259</v>
      </c>
      <c r="M218">
        <v>150.30799999999999</v>
      </c>
      <c r="N218" s="159">
        <f t="shared" si="14"/>
        <v>0.1375981118177714</v>
      </c>
      <c r="O218">
        <v>17373</v>
      </c>
      <c r="P218">
        <v>20.682400000000001</v>
      </c>
      <c r="Q218">
        <v>10203.962853523901</v>
      </c>
      <c r="R218">
        <v>6560941.4799490999</v>
      </c>
      <c r="S218">
        <f t="shared" si="12"/>
        <v>0.14498038888425269</v>
      </c>
    </row>
    <row r="219" spans="1:19" x14ac:dyDescent="0.25">
      <c r="A219">
        <v>195</v>
      </c>
      <c r="B219">
        <v>25085</v>
      </c>
      <c r="C219" t="s">
        <v>1251</v>
      </c>
      <c r="D219" t="s">
        <v>151</v>
      </c>
      <c r="E219">
        <v>25</v>
      </c>
      <c r="F219">
        <v>5002574800</v>
      </c>
      <c r="G219">
        <v>37136.340901600001</v>
      </c>
      <c r="H219">
        <v>861</v>
      </c>
      <c r="I219">
        <v>110131</v>
      </c>
      <c r="J219">
        <f t="shared" si="13"/>
        <v>27.213920755</v>
      </c>
      <c r="K219">
        <v>127.911</v>
      </c>
      <c r="L219">
        <v>114193</v>
      </c>
      <c r="M219">
        <v>132.62800999999999</v>
      </c>
      <c r="N219" s="159">
        <f t="shared" si="14"/>
        <v>0.13760037830690147</v>
      </c>
      <c r="O219">
        <v>15713</v>
      </c>
      <c r="P219">
        <v>18.249599</v>
      </c>
      <c r="Q219">
        <v>37136.3409016226</v>
      </c>
      <c r="R219">
        <v>51715973.977059104</v>
      </c>
      <c r="S219">
        <f t="shared" si="12"/>
        <v>0.14267554094669077</v>
      </c>
    </row>
    <row r="220" spans="1:19" x14ac:dyDescent="0.25">
      <c r="A220">
        <v>121</v>
      </c>
      <c r="B220">
        <v>17070</v>
      </c>
      <c r="C220" t="s">
        <v>560</v>
      </c>
      <c r="D220" t="s">
        <v>131</v>
      </c>
      <c r="E220">
        <v>17</v>
      </c>
      <c r="F220">
        <v>5001774950</v>
      </c>
      <c r="G220">
        <v>38990.324310199998</v>
      </c>
      <c r="H220">
        <v>370</v>
      </c>
      <c r="I220">
        <v>28755</v>
      </c>
      <c r="J220">
        <f t="shared" si="13"/>
        <v>7.1055042750000004</v>
      </c>
      <c r="K220">
        <v>77.716201999999996</v>
      </c>
      <c r="L220">
        <v>30326</v>
      </c>
      <c r="M220">
        <v>81.961699999999993</v>
      </c>
      <c r="N220" s="159">
        <f t="shared" si="14"/>
        <v>0.13760469564070435</v>
      </c>
      <c r="O220">
        <v>4173</v>
      </c>
      <c r="P220">
        <v>11.277900000000001</v>
      </c>
      <c r="Q220">
        <v>38990.3243101837</v>
      </c>
      <c r="R220">
        <v>93626405.178201705</v>
      </c>
      <c r="S220">
        <f t="shared" si="12"/>
        <v>0.1451225873761085</v>
      </c>
    </row>
    <row r="221" spans="1:19" x14ac:dyDescent="0.25">
      <c r="A221">
        <v>63</v>
      </c>
      <c r="B221">
        <v>9085</v>
      </c>
      <c r="C221" t="s">
        <v>643</v>
      </c>
      <c r="D221" t="s">
        <v>33</v>
      </c>
      <c r="E221">
        <v>9</v>
      </c>
      <c r="F221">
        <v>5000975175</v>
      </c>
      <c r="G221">
        <v>43206.593243000003</v>
      </c>
      <c r="H221">
        <v>73</v>
      </c>
      <c r="I221">
        <v>5116</v>
      </c>
      <c r="J221">
        <f t="shared" si="13"/>
        <v>1.26418918</v>
      </c>
      <c r="K221">
        <v>70.082199000000003</v>
      </c>
      <c r="L221">
        <v>5413</v>
      </c>
      <c r="M221">
        <v>74.151702999999998</v>
      </c>
      <c r="N221" s="159">
        <f t="shared" si="14"/>
        <v>0.1376316275632736</v>
      </c>
      <c r="O221">
        <v>745</v>
      </c>
      <c r="P221">
        <v>10.2033</v>
      </c>
      <c r="Q221">
        <v>43206.5932429647</v>
      </c>
      <c r="R221">
        <v>111578210.43224999</v>
      </c>
      <c r="S221">
        <f t="shared" si="12"/>
        <v>0.14562157935887413</v>
      </c>
    </row>
    <row r="222" spans="1:19" x14ac:dyDescent="0.25">
      <c r="A222">
        <v>234</v>
      </c>
      <c r="B222">
        <v>23080</v>
      </c>
      <c r="C222" t="s">
        <v>1252</v>
      </c>
      <c r="D222" t="s">
        <v>229</v>
      </c>
      <c r="E222">
        <v>23</v>
      </c>
      <c r="F222">
        <v>5002375325</v>
      </c>
      <c r="G222">
        <v>35347.752358899997</v>
      </c>
      <c r="H222">
        <v>894</v>
      </c>
      <c r="I222">
        <v>98674</v>
      </c>
      <c r="J222">
        <f t="shared" si="13"/>
        <v>24.382838770000003</v>
      </c>
      <c r="K222">
        <v>110.374</v>
      </c>
      <c r="L222">
        <v>102154</v>
      </c>
      <c r="M222">
        <v>114.26600000000001</v>
      </c>
      <c r="N222" s="159">
        <f t="shared" si="14"/>
        <v>0.13759617831900856</v>
      </c>
      <c r="O222">
        <v>14056</v>
      </c>
      <c r="P222">
        <v>15.723000000000001</v>
      </c>
      <c r="Q222">
        <v>35347.752358885402</v>
      </c>
      <c r="R222">
        <v>67142073.076802596</v>
      </c>
      <c r="S222">
        <f t="shared" si="12"/>
        <v>0.14244887204329407</v>
      </c>
    </row>
    <row r="223" spans="1:19" x14ac:dyDescent="0.25">
      <c r="A223">
        <v>72</v>
      </c>
      <c r="B223">
        <v>5075</v>
      </c>
      <c r="C223" t="s">
        <v>1253</v>
      </c>
      <c r="D223" t="s">
        <v>14</v>
      </c>
      <c r="E223">
        <v>5</v>
      </c>
      <c r="F223">
        <v>5000575700</v>
      </c>
      <c r="G223">
        <v>40181.764127399998</v>
      </c>
      <c r="H223">
        <v>644</v>
      </c>
      <c r="I223">
        <v>55253</v>
      </c>
      <c r="J223">
        <f t="shared" si="13"/>
        <v>13.653292565000001</v>
      </c>
      <c r="K223">
        <v>85.796599999999998</v>
      </c>
      <c r="L223">
        <v>60159</v>
      </c>
      <c r="M223">
        <v>93.415199000000001</v>
      </c>
      <c r="N223" s="159">
        <f t="shared" si="14"/>
        <v>0.13760202131019464</v>
      </c>
      <c r="O223">
        <v>8278</v>
      </c>
      <c r="P223">
        <v>12.853899999999999</v>
      </c>
      <c r="Q223">
        <v>40181.764127364797</v>
      </c>
      <c r="R223">
        <v>100947843.163197</v>
      </c>
      <c r="S223">
        <f t="shared" si="12"/>
        <v>0.14981991928040106</v>
      </c>
    </row>
    <row r="224" spans="1:19" x14ac:dyDescent="0.25">
      <c r="A224">
        <v>150</v>
      </c>
      <c r="B224">
        <v>21125</v>
      </c>
      <c r="C224" t="s">
        <v>1254</v>
      </c>
      <c r="D224" t="s">
        <v>100</v>
      </c>
      <c r="E224">
        <v>21</v>
      </c>
      <c r="F224">
        <v>5002175925</v>
      </c>
      <c r="G224">
        <v>45160.176516500003</v>
      </c>
      <c r="H224">
        <v>969</v>
      </c>
      <c r="I224">
        <v>83300</v>
      </c>
      <c r="J224">
        <f t="shared" si="13"/>
        <v>20.5838465</v>
      </c>
      <c r="K224">
        <v>85.964896999999993</v>
      </c>
      <c r="L224">
        <v>85849</v>
      </c>
      <c r="M224">
        <v>88.595200000000006</v>
      </c>
      <c r="N224" s="159">
        <f t="shared" si="14"/>
        <v>0.13760206874861675</v>
      </c>
      <c r="O224">
        <v>11813</v>
      </c>
      <c r="P224">
        <v>12.1907</v>
      </c>
      <c r="Q224">
        <v>45160.176516476502</v>
      </c>
      <c r="R224">
        <v>111251506.169779</v>
      </c>
      <c r="S224">
        <f t="shared" si="12"/>
        <v>0.14181272509003601</v>
      </c>
    </row>
    <row r="225" spans="1:19" x14ac:dyDescent="0.25">
      <c r="A225">
        <v>110</v>
      </c>
      <c r="B225">
        <v>1105</v>
      </c>
      <c r="C225" t="s">
        <v>1255</v>
      </c>
      <c r="D225" t="s">
        <v>187</v>
      </c>
      <c r="E225">
        <v>1</v>
      </c>
      <c r="F225">
        <v>5000176075</v>
      </c>
      <c r="G225">
        <v>25500.315652699999</v>
      </c>
      <c r="H225">
        <v>260</v>
      </c>
      <c r="I225">
        <v>29001</v>
      </c>
      <c r="J225">
        <f t="shared" si="13"/>
        <v>7.1662921050000001</v>
      </c>
      <c r="K225">
        <v>111.542</v>
      </c>
      <c r="L225">
        <v>29937</v>
      </c>
      <c r="M225">
        <v>115.142</v>
      </c>
      <c r="N225" s="159">
        <f t="shared" si="14"/>
        <v>0.13758893676721115</v>
      </c>
      <c r="O225">
        <v>4119</v>
      </c>
      <c r="P225">
        <v>15.843500000000001</v>
      </c>
      <c r="Q225">
        <v>25500.315652675101</v>
      </c>
      <c r="R225">
        <v>23917472.704400901</v>
      </c>
      <c r="S225">
        <f t="shared" si="12"/>
        <v>0.14202958518671771</v>
      </c>
    </row>
    <row r="226" spans="1:19" x14ac:dyDescent="0.25">
      <c r="A226">
        <v>175</v>
      </c>
      <c r="B226">
        <v>25090</v>
      </c>
      <c r="C226" t="s">
        <v>1034</v>
      </c>
      <c r="D226" t="s">
        <v>152</v>
      </c>
      <c r="E226">
        <v>25</v>
      </c>
      <c r="F226">
        <v>5002576225</v>
      </c>
      <c r="G226">
        <v>35961.972516000002</v>
      </c>
      <c r="H226">
        <v>519</v>
      </c>
      <c r="I226">
        <v>33309</v>
      </c>
      <c r="J226">
        <f t="shared" si="13"/>
        <v>8.2308204450000009</v>
      </c>
      <c r="K226">
        <v>64.179198999999997</v>
      </c>
      <c r="L226">
        <v>34168</v>
      </c>
      <c r="M226">
        <v>65.835196999999994</v>
      </c>
      <c r="N226" s="159">
        <f t="shared" si="14"/>
        <v>0.13761414188714588</v>
      </c>
      <c r="O226">
        <v>4702</v>
      </c>
      <c r="P226">
        <v>9.0589198999999994</v>
      </c>
      <c r="Q226">
        <v>35961.972515981797</v>
      </c>
      <c r="R226">
        <v>75787729.392854705</v>
      </c>
      <c r="S226">
        <f t="shared" si="12"/>
        <v>0.14116304902578883</v>
      </c>
    </row>
    <row r="227" spans="1:19" x14ac:dyDescent="0.25">
      <c r="A227">
        <v>16</v>
      </c>
      <c r="B227">
        <v>9090</v>
      </c>
      <c r="C227" t="s">
        <v>1256</v>
      </c>
      <c r="D227" t="s">
        <v>1269</v>
      </c>
      <c r="E227">
        <v>9</v>
      </c>
      <c r="F227">
        <v>5000976337</v>
      </c>
      <c r="G227">
        <v>14083.9302661</v>
      </c>
      <c r="H227">
        <v>0</v>
      </c>
      <c r="I227">
        <v>0</v>
      </c>
      <c r="J227">
        <f t="shared" si="13"/>
        <v>0</v>
      </c>
      <c r="K227">
        <v>0</v>
      </c>
      <c r="L227">
        <v>0</v>
      </c>
      <c r="M227">
        <v>0</v>
      </c>
      <c r="N227" s="159">
        <f t="shared" si="14"/>
        <v>0</v>
      </c>
      <c r="O227">
        <v>0</v>
      </c>
      <c r="P227">
        <v>0</v>
      </c>
      <c r="Q227">
        <v>14083.9302660956</v>
      </c>
      <c r="R227">
        <v>8288807.99485071</v>
      </c>
    </row>
    <row r="228" spans="1:19" x14ac:dyDescent="0.25">
      <c r="A228">
        <v>239</v>
      </c>
      <c r="B228">
        <v>23085</v>
      </c>
      <c r="C228" t="s">
        <v>562</v>
      </c>
      <c r="D228" t="s">
        <v>230</v>
      </c>
      <c r="E228">
        <v>23</v>
      </c>
      <c r="F228">
        <v>5002376525</v>
      </c>
      <c r="G228">
        <v>41859.951935600002</v>
      </c>
      <c r="H228">
        <v>996</v>
      </c>
      <c r="I228">
        <v>113296</v>
      </c>
      <c r="J228">
        <f t="shared" si="13"/>
        <v>27.996008080000003</v>
      </c>
      <c r="K228">
        <v>113.751</v>
      </c>
      <c r="L228">
        <v>119082</v>
      </c>
      <c r="M228">
        <v>119.56</v>
      </c>
      <c r="N228" s="159">
        <f t="shared" si="14"/>
        <v>0.13760266035169044</v>
      </c>
      <c r="O228">
        <v>16386</v>
      </c>
      <c r="P228">
        <v>16.451499999999999</v>
      </c>
      <c r="Q228">
        <v>41859.951935598699</v>
      </c>
      <c r="R228">
        <v>103944760.07780901</v>
      </c>
      <c r="S228">
        <f t="shared" ref="S228:S260" si="15">IFERROR($O228/$I228, "")</f>
        <v>0.14462999576331026</v>
      </c>
    </row>
    <row r="229" spans="1:19" x14ac:dyDescent="0.25">
      <c r="A229">
        <v>15</v>
      </c>
      <c r="B229">
        <v>9095</v>
      </c>
      <c r="C229" t="s">
        <v>1257</v>
      </c>
      <c r="D229" t="s">
        <v>1270</v>
      </c>
      <c r="E229">
        <v>9</v>
      </c>
      <c r="F229">
        <v>5000976562</v>
      </c>
      <c r="G229">
        <v>22700.035444100002</v>
      </c>
      <c r="H229">
        <v>8</v>
      </c>
      <c r="I229">
        <v>739</v>
      </c>
      <c r="J229">
        <f t="shared" si="13"/>
        <v>0.18261059500000001</v>
      </c>
      <c r="K229">
        <v>92.375</v>
      </c>
      <c r="L229">
        <v>833</v>
      </c>
      <c r="M229">
        <v>104.068</v>
      </c>
      <c r="N229" s="159">
        <f t="shared" si="14"/>
        <v>0.13805522208883553</v>
      </c>
      <c r="O229">
        <v>115</v>
      </c>
      <c r="P229">
        <v>14.319800000000001</v>
      </c>
      <c r="Q229">
        <v>22700.0354441407</v>
      </c>
      <c r="R229">
        <v>26689895.359546401</v>
      </c>
      <c r="S229">
        <f t="shared" si="15"/>
        <v>0.15561569688768606</v>
      </c>
    </row>
    <row r="230" spans="1:19" x14ac:dyDescent="0.25">
      <c r="A230">
        <v>112</v>
      </c>
      <c r="B230">
        <v>17075</v>
      </c>
      <c r="C230" t="s">
        <v>1258</v>
      </c>
      <c r="D230" t="s">
        <v>231</v>
      </c>
      <c r="E230">
        <v>17</v>
      </c>
      <c r="F230">
        <v>5001776750</v>
      </c>
      <c r="G230">
        <v>40334.125781900002</v>
      </c>
      <c r="H230">
        <v>629</v>
      </c>
      <c r="I230">
        <v>53520</v>
      </c>
      <c r="J230">
        <f t="shared" si="13"/>
        <v>13.225059600000002</v>
      </c>
      <c r="K230">
        <v>85.087401999999997</v>
      </c>
      <c r="L230">
        <v>57331</v>
      </c>
      <c r="M230">
        <v>91.145797999999999</v>
      </c>
      <c r="N230" s="159">
        <f t="shared" si="14"/>
        <v>0.13760443738989378</v>
      </c>
      <c r="O230">
        <v>7889</v>
      </c>
      <c r="P230">
        <v>12.541700000000001</v>
      </c>
      <c r="Q230">
        <v>40334.1257818917</v>
      </c>
      <c r="R230">
        <v>101091528.701299</v>
      </c>
      <c r="S230">
        <f t="shared" si="15"/>
        <v>0.14740284005979074</v>
      </c>
    </row>
    <row r="231" spans="1:19" x14ac:dyDescent="0.25">
      <c r="A231">
        <v>89</v>
      </c>
      <c r="B231">
        <v>23090</v>
      </c>
      <c r="C231" t="s">
        <v>511</v>
      </c>
      <c r="D231" t="s">
        <v>232</v>
      </c>
      <c r="E231">
        <v>23</v>
      </c>
      <c r="F231">
        <v>5002376975</v>
      </c>
      <c r="G231">
        <v>52612.985183899997</v>
      </c>
      <c r="H231">
        <v>1969</v>
      </c>
      <c r="I231">
        <v>225245</v>
      </c>
      <c r="J231">
        <f t="shared" si="13"/>
        <v>55.659165725000001</v>
      </c>
      <c r="K231">
        <v>114.396</v>
      </c>
      <c r="L231">
        <v>234902</v>
      </c>
      <c r="M231">
        <v>119.3</v>
      </c>
      <c r="N231" s="159">
        <f t="shared" si="14"/>
        <v>0.13760206383938833</v>
      </c>
      <c r="O231">
        <v>32323</v>
      </c>
      <c r="P231">
        <v>16.415700999999999</v>
      </c>
      <c r="Q231">
        <v>52612.985183853198</v>
      </c>
      <c r="R231">
        <v>128420960.659927</v>
      </c>
      <c r="S231">
        <f t="shared" si="15"/>
        <v>0.14350152056649426</v>
      </c>
    </row>
    <row r="232" spans="1:19" x14ac:dyDescent="0.25">
      <c r="A232">
        <v>80</v>
      </c>
      <c r="B232">
        <v>5080</v>
      </c>
      <c r="C232" t="s">
        <v>646</v>
      </c>
      <c r="D232" t="s">
        <v>15</v>
      </c>
      <c r="E232">
        <v>5</v>
      </c>
      <c r="F232">
        <v>5000577125</v>
      </c>
      <c r="G232">
        <v>42969.586038599999</v>
      </c>
      <c r="H232">
        <v>693</v>
      </c>
      <c r="I232">
        <v>70895</v>
      </c>
      <c r="J232">
        <f t="shared" si="13"/>
        <v>17.518508975</v>
      </c>
      <c r="K232">
        <v>102.30200000000001</v>
      </c>
      <c r="L232">
        <v>74118</v>
      </c>
      <c r="M232">
        <v>106.952</v>
      </c>
      <c r="N232" s="159">
        <f t="shared" si="14"/>
        <v>0.13760490029412559</v>
      </c>
      <c r="O232">
        <v>10199</v>
      </c>
      <c r="P232">
        <v>14.7166</v>
      </c>
      <c r="Q232">
        <v>42969.586038553898</v>
      </c>
      <c r="R232">
        <v>102842129.626178</v>
      </c>
      <c r="S232">
        <f t="shared" si="15"/>
        <v>0.14386063897312928</v>
      </c>
    </row>
    <row r="233" spans="1:19" x14ac:dyDescent="0.25">
      <c r="A233">
        <v>41</v>
      </c>
      <c r="B233">
        <v>15045</v>
      </c>
      <c r="C233" t="s">
        <v>1259</v>
      </c>
      <c r="D233" t="s">
        <v>263</v>
      </c>
      <c r="E233">
        <v>15</v>
      </c>
      <c r="F233">
        <v>5001577425</v>
      </c>
      <c r="G233">
        <v>30691.061604300001</v>
      </c>
      <c r="H233">
        <v>328</v>
      </c>
      <c r="I233">
        <v>26982</v>
      </c>
      <c r="J233">
        <f t="shared" si="13"/>
        <v>6.66738711</v>
      </c>
      <c r="K233">
        <v>82.262198999999995</v>
      </c>
      <c r="L233">
        <v>27861</v>
      </c>
      <c r="M233">
        <v>84.941901999999999</v>
      </c>
      <c r="N233" s="159">
        <f t="shared" si="14"/>
        <v>0.13761171530095834</v>
      </c>
      <c r="O233">
        <v>3834</v>
      </c>
      <c r="P233">
        <v>11.688000000000001</v>
      </c>
      <c r="Q233">
        <v>30691.0616043025</v>
      </c>
      <c r="R233">
        <v>40734143.425550297</v>
      </c>
      <c r="S233">
        <f t="shared" si="15"/>
        <v>0.14209472981987992</v>
      </c>
    </row>
    <row r="234" spans="1:19" x14ac:dyDescent="0.25">
      <c r="A234">
        <v>228</v>
      </c>
      <c r="B234">
        <v>27100</v>
      </c>
      <c r="C234" t="s">
        <v>1036</v>
      </c>
      <c r="D234" t="s">
        <v>279</v>
      </c>
      <c r="E234">
        <v>27</v>
      </c>
      <c r="F234">
        <v>5002777500</v>
      </c>
      <c r="G234">
        <v>45728.541315100003</v>
      </c>
      <c r="H234">
        <v>1442</v>
      </c>
      <c r="I234">
        <v>114455</v>
      </c>
      <c r="J234">
        <f t="shared" si="13"/>
        <v>28.282402775000001</v>
      </c>
      <c r="K234">
        <v>79.372398000000004</v>
      </c>
      <c r="L234">
        <v>117243</v>
      </c>
      <c r="M234">
        <v>81.306099000000003</v>
      </c>
      <c r="N234" s="159">
        <f t="shared" si="14"/>
        <v>0.13760309783952987</v>
      </c>
      <c r="O234">
        <v>16133</v>
      </c>
      <c r="P234">
        <v>11.1877</v>
      </c>
      <c r="Q234">
        <v>45728.541315138398</v>
      </c>
      <c r="R234">
        <v>114037542.24469499</v>
      </c>
      <c r="S234">
        <f t="shared" si="15"/>
        <v>0.14095496046481149</v>
      </c>
    </row>
    <row r="235" spans="1:19" x14ac:dyDescent="0.25">
      <c r="A235">
        <v>222</v>
      </c>
      <c r="B235">
        <v>21130</v>
      </c>
      <c r="C235" t="s">
        <v>728</v>
      </c>
      <c r="D235" t="s">
        <v>101</v>
      </c>
      <c r="E235">
        <v>21</v>
      </c>
      <c r="F235">
        <v>5002177950</v>
      </c>
      <c r="G235">
        <v>31559.933835299998</v>
      </c>
      <c r="H235">
        <v>668</v>
      </c>
      <c r="I235">
        <v>51100</v>
      </c>
      <c r="J235">
        <f t="shared" si="13"/>
        <v>12.6270655</v>
      </c>
      <c r="K235">
        <v>76.497001999999995</v>
      </c>
      <c r="L235">
        <v>52540</v>
      </c>
      <c r="M235">
        <v>78.652298000000002</v>
      </c>
      <c r="N235" s="159">
        <f t="shared" si="14"/>
        <v>0.13759040730871716</v>
      </c>
      <c r="O235">
        <v>7229</v>
      </c>
      <c r="P235">
        <v>10.8226</v>
      </c>
      <c r="Q235">
        <v>31559.933835272801</v>
      </c>
      <c r="R235">
        <v>60104286.095352501</v>
      </c>
      <c r="S235">
        <f t="shared" si="15"/>
        <v>0.14146771037181996</v>
      </c>
    </row>
    <row r="236" spans="1:19" x14ac:dyDescent="0.25">
      <c r="A236">
        <v>122</v>
      </c>
      <c r="B236">
        <v>17080</v>
      </c>
      <c r="C236" t="s">
        <v>795</v>
      </c>
      <c r="D236" t="s">
        <v>132</v>
      </c>
      <c r="E236">
        <v>17</v>
      </c>
      <c r="F236">
        <v>5001779975</v>
      </c>
      <c r="G236">
        <v>32673.479462499999</v>
      </c>
      <c r="H236">
        <v>335</v>
      </c>
      <c r="I236">
        <v>25823</v>
      </c>
      <c r="J236">
        <f t="shared" si="13"/>
        <v>6.3809924150000006</v>
      </c>
      <c r="K236">
        <v>77.083602999999997</v>
      </c>
      <c r="L236">
        <v>26549</v>
      </c>
      <c r="M236">
        <v>79.249701999999999</v>
      </c>
      <c r="N236" s="159">
        <f t="shared" si="14"/>
        <v>0.13759463633281857</v>
      </c>
      <c r="O236">
        <v>3653</v>
      </c>
      <c r="P236">
        <v>10.9048</v>
      </c>
      <c r="Q236">
        <v>32673.479462503801</v>
      </c>
      <c r="R236">
        <v>59149461.434099101</v>
      </c>
      <c r="S236">
        <f t="shared" si="15"/>
        <v>0.14146303682763428</v>
      </c>
    </row>
    <row r="237" spans="1:19" x14ac:dyDescent="0.25">
      <c r="A237">
        <v>143</v>
      </c>
      <c r="B237">
        <v>21135</v>
      </c>
      <c r="C237" t="s">
        <v>1260</v>
      </c>
      <c r="D237" t="s">
        <v>102</v>
      </c>
      <c r="E237">
        <v>21</v>
      </c>
      <c r="F237">
        <v>5002180875</v>
      </c>
      <c r="G237">
        <v>46397.8652726</v>
      </c>
      <c r="H237">
        <v>235</v>
      </c>
      <c r="I237">
        <v>28752</v>
      </c>
      <c r="J237">
        <f t="shared" si="13"/>
        <v>7.1047629600000004</v>
      </c>
      <c r="K237">
        <v>122.349</v>
      </c>
      <c r="L237">
        <v>30065</v>
      </c>
      <c r="M237">
        <v>127.937</v>
      </c>
      <c r="N237" s="159">
        <f t="shared" si="14"/>
        <v>0.13760186263096624</v>
      </c>
      <c r="O237">
        <v>4137</v>
      </c>
      <c r="P237">
        <v>17.604199999999999</v>
      </c>
      <c r="Q237">
        <v>46397.865272634903</v>
      </c>
      <c r="R237">
        <v>74478281.419034302</v>
      </c>
      <c r="S237">
        <f t="shared" si="15"/>
        <v>0.1438856427378965</v>
      </c>
    </row>
    <row r="238" spans="1:19" x14ac:dyDescent="0.25">
      <c r="A238">
        <v>250</v>
      </c>
      <c r="B238">
        <v>21140</v>
      </c>
      <c r="C238" t="s">
        <v>1261</v>
      </c>
      <c r="D238" t="s">
        <v>103</v>
      </c>
      <c r="E238">
        <v>21</v>
      </c>
      <c r="F238">
        <v>5002182300</v>
      </c>
      <c r="G238">
        <v>34698.723486299998</v>
      </c>
      <c r="H238">
        <v>941</v>
      </c>
      <c r="I238">
        <v>98098</v>
      </c>
      <c r="J238">
        <f t="shared" si="13"/>
        <v>24.240506290000003</v>
      </c>
      <c r="K238">
        <v>104.249</v>
      </c>
      <c r="L238">
        <v>103314</v>
      </c>
      <c r="M238">
        <v>109.792</v>
      </c>
      <c r="N238" s="159">
        <f t="shared" si="14"/>
        <v>0.13759993805292603</v>
      </c>
      <c r="O238">
        <v>14216</v>
      </c>
      <c r="P238">
        <v>15.1073</v>
      </c>
      <c r="Q238">
        <v>34698.723486309798</v>
      </c>
      <c r="R238">
        <v>46826498.037105903</v>
      </c>
      <c r="S238">
        <f t="shared" si="15"/>
        <v>0.1449163081816143</v>
      </c>
    </row>
    <row r="239" spans="1:19" x14ac:dyDescent="0.25">
      <c r="A239">
        <v>224</v>
      </c>
      <c r="B239">
        <v>27110</v>
      </c>
      <c r="C239" t="s">
        <v>1262</v>
      </c>
      <c r="D239" t="s">
        <v>280</v>
      </c>
      <c r="E239">
        <v>27</v>
      </c>
      <c r="F239">
        <v>5002783050</v>
      </c>
      <c r="G239">
        <v>32977.0292787</v>
      </c>
      <c r="H239">
        <v>749</v>
      </c>
      <c r="I239">
        <v>74431</v>
      </c>
      <c r="J239">
        <f t="shared" si="13"/>
        <v>18.392272255000002</v>
      </c>
      <c r="K239">
        <v>99.373801999999998</v>
      </c>
      <c r="L239">
        <v>77730</v>
      </c>
      <c r="M239">
        <v>103.77800000000001</v>
      </c>
      <c r="N239" s="159">
        <f t="shared" si="14"/>
        <v>0.13760452849607616</v>
      </c>
      <c r="O239">
        <v>10696</v>
      </c>
      <c r="P239">
        <v>14.2799</v>
      </c>
      <c r="Q239">
        <v>32977.029278742797</v>
      </c>
      <c r="R239">
        <v>64258143.344296403</v>
      </c>
      <c r="S239">
        <f t="shared" si="15"/>
        <v>0.14370356437505877</v>
      </c>
    </row>
    <row r="240" spans="1:19" x14ac:dyDescent="0.25">
      <c r="A240">
        <v>23</v>
      </c>
      <c r="B240">
        <v>19090</v>
      </c>
      <c r="C240" t="s">
        <v>1263</v>
      </c>
      <c r="D240" t="s">
        <v>51</v>
      </c>
      <c r="E240">
        <v>19</v>
      </c>
      <c r="F240">
        <v>5001980200</v>
      </c>
      <c r="G240">
        <v>40797.113031000001</v>
      </c>
      <c r="H240">
        <v>402</v>
      </c>
      <c r="I240">
        <v>42518</v>
      </c>
      <c r="J240">
        <f t="shared" si="13"/>
        <v>10.506410390000001</v>
      </c>
      <c r="K240">
        <v>105.76600000000001</v>
      </c>
      <c r="L240">
        <v>45319</v>
      </c>
      <c r="M240">
        <v>112.735</v>
      </c>
      <c r="N240" s="159">
        <f t="shared" si="14"/>
        <v>0.13760233014850284</v>
      </c>
      <c r="O240">
        <v>6236</v>
      </c>
      <c r="P240">
        <v>15.5123</v>
      </c>
      <c r="Q240">
        <v>40797.113031009998</v>
      </c>
      <c r="R240">
        <v>103634142.867643</v>
      </c>
      <c r="S240">
        <f t="shared" si="15"/>
        <v>0.14666729385201563</v>
      </c>
    </row>
    <row r="241" spans="1:19" x14ac:dyDescent="0.25">
      <c r="A241">
        <v>57</v>
      </c>
      <c r="B241">
        <v>7080</v>
      </c>
      <c r="C241" t="s">
        <v>513</v>
      </c>
      <c r="D241" t="s">
        <v>252</v>
      </c>
      <c r="E241">
        <v>7</v>
      </c>
      <c r="F241">
        <v>5000780350</v>
      </c>
      <c r="G241">
        <v>41081.296277100002</v>
      </c>
      <c r="H241">
        <v>888</v>
      </c>
      <c r="I241">
        <v>84470</v>
      </c>
      <c r="J241">
        <f t="shared" si="13"/>
        <v>20.872959350000002</v>
      </c>
      <c r="K241">
        <v>95.123901000000004</v>
      </c>
      <c r="L241">
        <v>87167</v>
      </c>
      <c r="M241">
        <v>98.160599000000005</v>
      </c>
      <c r="N241" s="159">
        <f t="shared" si="14"/>
        <v>0.1375979441761217</v>
      </c>
      <c r="O241">
        <v>11994</v>
      </c>
      <c r="P241">
        <v>13.5069</v>
      </c>
      <c r="Q241">
        <v>41081.296277086003</v>
      </c>
      <c r="R241">
        <v>101340585.42541599</v>
      </c>
      <c r="S241">
        <f t="shared" si="15"/>
        <v>0.14199123949331124</v>
      </c>
    </row>
    <row r="242" spans="1:19" x14ac:dyDescent="0.25">
      <c r="A242">
        <v>170</v>
      </c>
      <c r="B242">
        <v>25095</v>
      </c>
      <c r="C242" t="s">
        <v>826</v>
      </c>
      <c r="D242" t="s">
        <v>153</v>
      </c>
      <c r="E242">
        <v>25</v>
      </c>
      <c r="F242">
        <v>5002581400</v>
      </c>
      <c r="G242">
        <v>45854.235211400002</v>
      </c>
      <c r="H242">
        <v>1157</v>
      </c>
      <c r="I242">
        <v>157806</v>
      </c>
      <c r="J242">
        <f t="shared" si="13"/>
        <v>38.99465163</v>
      </c>
      <c r="K242">
        <v>136.392</v>
      </c>
      <c r="L242">
        <v>164189</v>
      </c>
      <c r="M242">
        <v>141.91</v>
      </c>
      <c r="N242" s="159">
        <f t="shared" si="14"/>
        <v>0.13759752480373227</v>
      </c>
      <c r="O242">
        <v>22592</v>
      </c>
      <c r="P242">
        <v>19.526800000000001</v>
      </c>
      <c r="Q242">
        <v>45854.2352113827</v>
      </c>
      <c r="R242">
        <v>117079654.405103</v>
      </c>
      <c r="S242">
        <f t="shared" si="15"/>
        <v>0.14316312434254719</v>
      </c>
    </row>
    <row r="243" spans="1:19" x14ac:dyDescent="0.25">
      <c r="A243">
        <v>34</v>
      </c>
      <c r="B243">
        <v>19095</v>
      </c>
      <c r="C243" t="s">
        <v>1037</v>
      </c>
      <c r="D243" t="s">
        <v>52</v>
      </c>
      <c r="E243">
        <v>19</v>
      </c>
      <c r="F243">
        <v>5001981700</v>
      </c>
      <c r="G243">
        <v>39492.8564253</v>
      </c>
      <c r="H243">
        <v>383</v>
      </c>
      <c r="I243">
        <v>32529</v>
      </c>
      <c r="J243">
        <f t="shared" si="13"/>
        <v>8.0380785450000012</v>
      </c>
      <c r="K243">
        <v>84.932097999999996</v>
      </c>
      <c r="L243">
        <v>34345</v>
      </c>
      <c r="M243">
        <v>89.673798000000005</v>
      </c>
      <c r="N243" s="159">
        <f t="shared" si="14"/>
        <v>0.13760372688892125</v>
      </c>
      <c r="O243">
        <v>4726</v>
      </c>
      <c r="P243">
        <v>12.3391</v>
      </c>
      <c r="Q243">
        <v>39492.856425300699</v>
      </c>
      <c r="R243">
        <v>97320459.694503605</v>
      </c>
      <c r="S243">
        <f t="shared" si="15"/>
        <v>0.1452857450275139</v>
      </c>
    </row>
    <row r="244" spans="1:19" x14ac:dyDescent="0.25">
      <c r="A244">
        <v>155</v>
      </c>
      <c r="B244">
        <v>27105</v>
      </c>
      <c r="C244" t="s">
        <v>1038</v>
      </c>
      <c r="D244" t="s">
        <v>193</v>
      </c>
      <c r="E244">
        <v>27</v>
      </c>
      <c r="F244">
        <v>5002782000</v>
      </c>
      <c r="G244">
        <v>45471.712493599996</v>
      </c>
      <c r="H244">
        <v>540</v>
      </c>
      <c r="I244">
        <v>43313</v>
      </c>
      <c r="J244">
        <f t="shared" si="13"/>
        <v>10.702858865000001</v>
      </c>
      <c r="K244">
        <v>80.209297000000007</v>
      </c>
      <c r="L244">
        <v>45458</v>
      </c>
      <c r="M244">
        <v>84.180603000000005</v>
      </c>
      <c r="N244" s="159">
        <f t="shared" si="14"/>
        <v>0.13759954243477496</v>
      </c>
      <c r="O244">
        <v>6255</v>
      </c>
      <c r="P244">
        <v>11.583299999999999</v>
      </c>
      <c r="Q244">
        <v>45471.712493603802</v>
      </c>
      <c r="R244">
        <v>91202965.029271498</v>
      </c>
      <c r="S244">
        <f t="shared" si="15"/>
        <v>0.144413917299656</v>
      </c>
    </row>
    <row r="245" spans="1:19" x14ac:dyDescent="0.25">
      <c r="A245">
        <v>115</v>
      </c>
      <c r="B245">
        <v>1110</v>
      </c>
      <c r="C245" t="s">
        <v>168</v>
      </c>
      <c r="D245" t="s">
        <v>188</v>
      </c>
      <c r="E245">
        <v>1</v>
      </c>
      <c r="F245">
        <v>5000183275</v>
      </c>
      <c r="G245">
        <v>30602.223031599999</v>
      </c>
      <c r="H245">
        <v>485</v>
      </c>
      <c r="I245">
        <v>62344</v>
      </c>
      <c r="J245">
        <f t="shared" si="13"/>
        <v>15.405514120000001</v>
      </c>
      <c r="K245">
        <v>128.54400999999999</v>
      </c>
      <c r="L245">
        <v>65127</v>
      </c>
      <c r="M245">
        <v>134.28200000000001</v>
      </c>
      <c r="N245" s="159">
        <f t="shared" si="14"/>
        <v>0.13759270348703304</v>
      </c>
      <c r="O245">
        <v>8961</v>
      </c>
      <c r="P245">
        <v>18.477301000000001</v>
      </c>
      <c r="Q245">
        <v>30602.2230315905</v>
      </c>
      <c r="R245">
        <v>45500501.473451696</v>
      </c>
      <c r="S245">
        <f t="shared" si="15"/>
        <v>0.14373476196586679</v>
      </c>
    </row>
    <row r="246" spans="1:19" x14ac:dyDescent="0.25">
      <c r="A246">
        <v>61</v>
      </c>
      <c r="B246">
        <v>5085</v>
      </c>
      <c r="C246" t="s">
        <v>648</v>
      </c>
      <c r="D246" t="s">
        <v>16</v>
      </c>
      <c r="E246">
        <v>5</v>
      </c>
      <c r="F246">
        <v>5000583500</v>
      </c>
      <c r="G246">
        <v>47927.549485399999</v>
      </c>
      <c r="H246">
        <v>408</v>
      </c>
      <c r="I246">
        <v>29297</v>
      </c>
      <c r="J246">
        <f t="shared" si="13"/>
        <v>7.2394351850000005</v>
      </c>
      <c r="K246">
        <v>71.806396000000007</v>
      </c>
      <c r="L246">
        <v>30975</v>
      </c>
      <c r="M246">
        <v>75.918503000000001</v>
      </c>
      <c r="N246" s="159">
        <f t="shared" si="14"/>
        <v>0.13759483454398708</v>
      </c>
      <c r="O246">
        <v>4262</v>
      </c>
      <c r="P246">
        <v>10.446400000000001</v>
      </c>
      <c r="Q246">
        <v>47927.549485386699</v>
      </c>
      <c r="R246">
        <v>103138664.063687</v>
      </c>
      <c r="S246">
        <f t="shared" si="15"/>
        <v>0.14547564597057719</v>
      </c>
    </row>
    <row r="247" spans="1:19" x14ac:dyDescent="0.25">
      <c r="A247">
        <v>241</v>
      </c>
      <c r="B247">
        <v>1115</v>
      </c>
      <c r="C247" t="s">
        <v>1264</v>
      </c>
      <c r="D247" t="s">
        <v>189</v>
      </c>
      <c r="E247">
        <v>1</v>
      </c>
      <c r="F247">
        <v>5000183800</v>
      </c>
      <c r="G247">
        <v>27670.929635699998</v>
      </c>
      <c r="H247">
        <v>272</v>
      </c>
      <c r="I247">
        <v>38039</v>
      </c>
      <c r="J247">
        <f t="shared" si="13"/>
        <v>9.3996270950000014</v>
      </c>
      <c r="K247">
        <v>139.84899999999999</v>
      </c>
      <c r="L247">
        <v>40444</v>
      </c>
      <c r="M247">
        <v>148.69</v>
      </c>
      <c r="N247" s="159">
        <f t="shared" si="14"/>
        <v>0.13759766590841657</v>
      </c>
      <c r="O247">
        <v>5565</v>
      </c>
      <c r="P247">
        <v>20.459800999999999</v>
      </c>
      <c r="Q247">
        <v>27670.929635733701</v>
      </c>
      <c r="R247">
        <v>35495453.805330403</v>
      </c>
      <c r="S247">
        <f t="shared" si="15"/>
        <v>0.14629722127290412</v>
      </c>
    </row>
    <row r="248" spans="1:19" x14ac:dyDescent="0.25">
      <c r="A248">
        <v>192</v>
      </c>
      <c r="B248">
        <v>25100</v>
      </c>
      <c r="C248" t="s">
        <v>1265</v>
      </c>
      <c r="D248" t="s">
        <v>154</v>
      </c>
      <c r="E248">
        <v>25</v>
      </c>
      <c r="F248">
        <v>5002583950</v>
      </c>
      <c r="G248">
        <v>40364.474365299997</v>
      </c>
      <c r="H248">
        <v>799</v>
      </c>
      <c r="I248">
        <v>70513</v>
      </c>
      <c r="J248">
        <f t="shared" si="13"/>
        <v>17.424114865</v>
      </c>
      <c r="K248">
        <v>88.251602000000005</v>
      </c>
      <c r="L248">
        <v>75003</v>
      </c>
      <c r="M248">
        <v>93.870795999999999</v>
      </c>
      <c r="N248" s="159">
        <f t="shared" si="14"/>
        <v>0.13759449622015119</v>
      </c>
      <c r="O248">
        <v>10320</v>
      </c>
      <c r="P248">
        <v>12.916600000000001</v>
      </c>
      <c r="Q248">
        <v>40364.4743653388</v>
      </c>
      <c r="R248">
        <v>101357535.610778</v>
      </c>
      <c r="S248">
        <f t="shared" si="15"/>
        <v>0.14635599109384084</v>
      </c>
    </row>
    <row r="249" spans="1:19" x14ac:dyDescent="0.25">
      <c r="A249">
        <v>217</v>
      </c>
      <c r="B249">
        <v>17085</v>
      </c>
      <c r="C249" t="s">
        <v>1039</v>
      </c>
      <c r="D249" t="s">
        <v>233</v>
      </c>
      <c r="E249">
        <v>17</v>
      </c>
      <c r="F249">
        <v>5001784175</v>
      </c>
      <c r="G249">
        <v>41500.796825999998</v>
      </c>
      <c r="H249">
        <v>1618</v>
      </c>
      <c r="I249">
        <v>155754</v>
      </c>
      <c r="J249">
        <f t="shared" si="13"/>
        <v>38.487592169999999</v>
      </c>
      <c r="K249">
        <v>96.263298000000006</v>
      </c>
      <c r="L249">
        <v>165971</v>
      </c>
      <c r="M249">
        <v>102.578</v>
      </c>
      <c r="N249" s="159">
        <f t="shared" si="14"/>
        <v>0.13760235221815859</v>
      </c>
      <c r="O249">
        <v>22838</v>
      </c>
      <c r="P249">
        <v>14.114699999999999</v>
      </c>
      <c r="Q249">
        <v>41500.796825978498</v>
      </c>
      <c r="R249">
        <v>104530695.497225</v>
      </c>
      <c r="S249">
        <f t="shared" si="15"/>
        <v>0.14662865801199326</v>
      </c>
    </row>
    <row r="250" spans="1:19" x14ac:dyDescent="0.25">
      <c r="A250">
        <v>216</v>
      </c>
      <c r="B250">
        <v>7085</v>
      </c>
      <c r="C250" t="s">
        <v>516</v>
      </c>
      <c r="D250" t="s">
        <v>253</v>
      </c>
      <c r="E250">
        <v>7</v>
      </c>
      <c r="F250">
        <v>5000784475</v>
      </c>
      <c r="G250">
        <v>47320.575011200002</v>
      </c>
      <c r="H250">
        <v>3268</v>
      </c>
      <c r="I250">
        <v>835754</v>
      </c>
      <c r="J250">
        <f t="shared" si="13"/>
        <v>206.51899217000002</v>
      </c>
      <c r="K250">
        <v>255.739</v>
      </c>
      <c r="L250">
        <v>890053</v>
      </c>
      <c r="M250">
        <v>272.35399999999998</v>
      </c>
      <c r="N250" s="159">
        <f t="shared" si="14"/>
        <v>0.13759967103082626</v>
      </c>
      <c r="O250">
        <v>122471</v>
      </c>
      <c r="P250">
        <v>37.475898999999998</v>
      </c>
      <c r="Q250">
        <v>47320.575011172397</v>
      </c>
      <c r="R250">
        <v>80364394.171663299</v>
      </c>
      <c r="S250">
        <f t="shared" si="15"/>
        <v>0.14653953196754069</v>
      </c>
    </row>
    <row r="251" spans="1:19" x14ac:dyDescent="0.25">
      <c r="A251">
        <v>186</v>
      </c>
      <c r="B251">
        <v>25105</v>
      </c>
      <c r="C251" t="s">
        <v>832</v>
      </c>
      <c r="D251" t="s">
        <v>155</v>
      </c>
      <c r="E251">
        <v>25</v>
      </c>
      <c r="F251">
        <v>5002584700</v>
      </c>
      <c r="G251">
        <v>41967.2472566</v>
      </c>
      <c r="H251">
        <v>1655</v>
      </c>
      <c r="I251">
        <v>157100</v>
      </c>
      <c r="J251">
        <f t="shared" si="13"/>
        <v>38.820195500000004</v>
      </c>
      <c r="K251">
        <v>94.924499999999995</v>
      </c>
      <c r="L251">
        <v>167501</v>
      </c>
      <c r="M251">
        <v>101.209</v>
      </c>
      <c r="N251" s="159">
        <f t="shared" si="14"/>
        <v>0.13759917851236708</v>
      </c>
      <c r="O251">
        <v>23048</v>
      </c>
      <c r="P251">
        <v>13.926399999999999</v>
      </c>
      <c r="Q251">
        <v>41967.247256579198</v>
      </c>
      <c r="R251">
        <v>109968937.614151</v>
      </c>
      <c r="S251">
        <f t="shared" si="15"/>
        <v>0.14670910248249522</v>
      </c>
    </row>
    <row r="252" spans="1:19" x14ac:dyDescent="0.25">
      <c r="A252">
        <v>164</v>
      </c>
      <c r="B252">
        <v>25110</v>
      </c>
      <c r="C252" t="s">
        <v>604</v>
      </c>
      <c r="D252" t="s">
        <v>156</v>
      </c>
      <c r="E252">
        <v>25</v>
      </c>
      <c r="F252">
        <v>5002584850</v>
      </c>
      <c r="G252">
        <v>35392.757724499999</v>
      </c>
      <c r="H252">
        <v>291</v>
      </c>
      <c r="I252">
        <v>19076</v>
      </c>
      <c r="J252">
        <f t="shared" si="13"/>
        <v>4.7137749800000002</v>
      </c>
      <c r="K252">
        <v>65.553298999999996</v>
      </c>
      <c r="L252">
        <v>19823</v>
      </c>
      <c r="M252">
        <v>68.122001999999995</v>
      </c>
      <c r="N252" s="159">
        <f t="shared" si="14"/>
        <v>0.13761791857942793</v>
      </c>
      <c r="O252">
        <v>2728</v>
      </c>
      <c r="P252">
        <v>9.3735800000000005</v>
      </c>
      <c r="Q252">
        <v>35392.757724496398</v>
      </c>
      <c r="R252">
        <v>67788207.977200598</v>
      </c>
      <c r="S252">
        <f t="shared" si="15"/>
        <v>0.14300691968966239</v>
      </c>
    </row>
    <row r="253" spans="1:19" x14ac:dyDescent="0.25">
      <c r="A253">
        <v>149</v>
      </c>
      <c r="B253">
        <v>27115</v>
      </c>
      <c r="C253" t="s">
        <v>270</v>
      </c>
      <c r="D253" t="s">
        <v>281</v>
      </c>
      <c r="E253">
        <v>27</v>
      </c>
      <c r="F253">
        <v>5002784925</v>
      </c>
      <c r="G253">
        <v>30378.701204600002</v>
      </c>
      <c r="H253">
        <v>925</v>
      </c>
      <c r="I253">
        <v>133837</v>
      </c>
      <c r="J253">
        <f t="shared" si="13"/>
        <v>33.071791885000003</v>
      </c>
      <c r="K253">
        <v>144.68899999999999</v>
      </c>
      <c r="L253">
        <v>139481</v>
      </c>
      <c r="M253">
        <v>150.78998999999999</v>
      </c>
      <c r="N253" s="159">
        <f t="shared" si="14"/>
        <v>0.13760297101397323</v>
      </c>
      <c r="O253">
        <v>19193</v>
      </c>
      <c r="P253">
        <v>20.748698999999998</v>
      </c>
      <c r="Q253">
        <v>30378.7012046337</v>
      </c>
      <c r="R253">
        <v>50822641.128775097</v>
      </c>
      <c r="S253">
        <f t="shared" si="15"/>
        <v>0.14340578464849033</v>
      </c>
    </row>
    <row r="254" spans="1:19" x14ac:dyDescent="0.25">
      <c r="A254">
        <v>166</v>
      </c>
      <c r="B254">
        <v>3075</v>
      </c>
      <c r="C254" t="s">
        <v>412</v>
      </c>
      <c r="D254" t="s">
        <v>194</v>
      </c>
      <c r="E254">
        <v>3</v>
      </c>
      <c r="F254">
        <v>5000385075</v>
      </c>
      <c r="G254">
        <v>43660.166139399997</v>
      </c>
      <c r="H254">
        <v>1307</v>
      </c>
      <c r="I254">
        <v>108827</v>
      </c>
      <c r="J254">
        <f t="shared" si="13"/>
        <v>26.891695835</v>
      </c>
      <c r="K254">
        <v>83.264702</v>
      </c>
      <c r="L254">
        <v>114062</v>
      </c>
      <c r="M254">
        <v>87.270202999999995</v>
      </c>
      <c r="N254" s="159">
        <f t="shared" si="14"/>
        <v>0.13760060318072628</v>
      </c>
      <c r="O254">
        <v>15695</v>
      </c>
      <c r="P254">
        <v>12.0084</v>
      </c>
      <c r="Q254">
        <v>43660.1661393592</v>
      </c>
      <c r="R254">
        <v>115314815.931851</v>
      </c>
      <c r="S254">
        <f t="shared" si="15"/>
        <v>0.14421972488444962</v>
      </c>
    </row>
    <row r="255" spans="1:19" x14ac:dyDescent="0.25">
      <c r="A255">
        <v>201</v>
      </c>
      <c r="B255">
        <v>7090</v>
      </c>
      <c r="C255" t="s">
        <v>1266</v>
      </c>
      <c r="D255" t="s">
        <v>254</v>
      </c>
      <c r="E255">
        <v>7</v>
      </c>
      <c r="F255">
        <v>5000785150</v>
      </c>
      <c r="G255">
        <v>9386.9208897200006</v>
      </c>
      <c r="H255">
        <v>1182</v>
      </c>
      <c r="I255">
        <v>164096</v>
      </c>
      <c r="J255">
        <f t="shared" si="13"/>
        <v>40.548942080000003</v>
      </c>
      <c r="K255">
        <v>138.82899</v>
      </c>
      <c r="L255">
        <v>171933</v>
      </c>
      <c r="M255">
        <v>145.46001000000001</v>
      </c>
      <c r="N255" s="159">
        <f t="shared" si="14"/>
        <v>0.13760011167140687</v>
      </c>
      <c r="O255">
        <v>23658</v>
      </c>
      <c r="P255">
        <v>20.0152</v>
      </c>
      <c r="Q255">
        <v>9386.9208897172193</v>
      </c>
      <c r="R255">
        <v>3811960.44185038</v>
      </c>
      <c r="S255">
        <f t="shared" si="15"/>
        <v>0.14417170436817472</v>
      </c>
    </row>
    <row r="256" spans="1:19" x14ac:dyDescent="0.25">
      <c r="A256">
        <v>59</v>
      </c>
      <c r="B256">
        <v>15050</v>
      </c>
      <c r="C256" t="s">
        <v>1040</v>
      </c>
      <c r="D256" t="s">
        <v>264</v>
      </c>
      <c r="E256">
        <v>15</v>
      </c>
      <c r="F256">
        <v>5001585375</v>
      </c>
      <c r="G256">
        <v>40355.084200999998</v>
      </c>
      <c r="H256">
        <v>800</v>
      </c>
      <c r="I256">
        <v>71331</v>
      </c>
      <c r="J256">
        <f t="shared" si="13"/>
        <v>17.626246755</v>
      </c>
      <c r="K256">
        <v>89.163696000000002</v>
      </c>
      <c r="L256">
        <v>75285</v>
      </c>
      <c r="M256">
        <v>94.106003000000001</v>
      </c>
      <c r="N256" s="159">
        <f t="shared" si="14"/>
        <v>0.13759713090257022</v>
      </c>
      <c r="O256">
        <v>10359</v>
      </c>
      <c r="P256">
        <v>12.949</v>
      </c>
      <c r="Q256">
        <v>40355.084201041398</v>
      </c>
      <c r="R256">
        <v>101790637.802903</v>
      </c>
      <c r="S256">
        <f t="shared" si="15"/>
        <v>0.14522437649829667</v>
      </c>
    </row>
    <row r="257" spans="1:19" x14ac:dyDescent="0.25">
      <c r="A257">
        <v>77</v>
      </c>
      <c r="B257">
        <v>23095</v>
      </c>
      <c r="C257" t="s">
        <v>1041</v>
      </c>
      <c r="D257" t="s">
        <v>234</v>
      </c>
      <c r="E257">
        <v>23</v>
      </c>
      <c r="F257">
        <v>5002385525</v>
      </c>
      <c r="G257">
        <v>40229.866608999997</v>
      </c>
      <c r="H257">
        <v>455</v>
      </c>
      <c r="I257">
        <v>30534</v>
      </c>
      <c r="J257">
        <f t="shared" si="13"/>
        <v>7.5451040700000007</v>
      </c>
      <c r="K257">
        <v>67.107697000000002</v>
      </c>
      <c r="L257">
        <v>31628</v>
      </c>
      <c r="M257">
        <v>69.512496999999996</v>
      </c>
      <c r="N257" s="159">
        <f t="shared" si="14"/>
        <v>0.13759959529530796</v>
      </c>
      <c r="O257">
        <v>4352</v>
      </c>
      <c r="P257">
        <v>9.5649204000000001</v>
      </c>
      <c r="Q257">
        <v>40229.866608972501</v>
      </c>
      <c r="R257">
        <v>101733756.30524801</v>
      </c>
      <c r="S257">
        <f t="shared" si="15"/>
        <v>0.14252963909084954</v>
      </c>
    </row>
    <row r="258" spans="1:19" x14ac:dyDescent="0.25">
      <c r="A258">
        <v>184</v>
      </c>
      <c r="B258">
        <v>3080</v>
      </c>
      <c r="C258" t="s">
        <v>1267</v>
      </c>
      <c r="D258" t="s">
        <v>284</v>
      </c>
      <c r="E258">
        <v>3</v>
      </c>
      <c r="F258">
        <v>5000385675</v>
      </c>
      <c r="G258">
        <v>44231.222983599997</v>
      </c>
      <c r="H258">
        <v>275</v>
      </c>
      <c r="I258">
        <v>19430</v>
      </c>
      <c r="J258">
        <f t="shared" si="13"/>
        <v>4.8012501500000004</v>
      </c>
      <c r="K258">
        <v>70.654503000000005</v>
      </c>
      <c r="L258">
        <v>20517</v>
      </c>
      <c r="M258">
        <v>74.605598000000001</v>
      </c>
      <c r="N258" s="159">
        <f t="shared" si="14"/>
        <v>0.13759321538236585</v>
      </c>
      <c r="O258">
        <v>2823</v>
      </c>
      <c r="P258">
        <v>10.265700000000001</v>
      </c>
      <c r="Q258">
        <v>44231.222983567801</v>
      </c>
      <c r="R258">
        <v>123074056.947897</v>
      </c>
      <c r="S258">
        <f t="shared" si="15"/>
        <v>0.14529078744209983</v>
      </c>
    </row>
    <row r="259" spans="1:19" x14ac:dyDescent="0.25">
      <c r="A259">
        <v>207</v>
      </c>
      <c r="B259">
        <v>27120</v>
      </c>
      <c r="C259" t="s">
        <v>1268</v>
      </c>
      <c r="D259" t="s">
        <v>133</v>
      </c>
      <c r="E259">
        <v>27</v>
      </c>
      <c r="F259">
        <v>5002785975</v>
      </c>
      <c r="G259">
        <v>43855.801619099999</v>
      </c>
      <c r="H259">
        <v>1604</v>
      </c>
      <c r="I259">
        <v>174353</v>
      </c>
      <c r="J259">
        <f t="shared" si="13"/>
        <v>43.083498065000001</v>
      </c>
      <c r="K259">
        <v>108.699</v>
      </c>
      <c r="L259">
        <v>180081</v>
      </c>
      <c r="M259">
        <v>112.27</v>
      </c>
      <c r="N259" s="159">
        <f t="shared" si="14"/>
        <v>0.1375991914749474</v>
      </c>
      <c r="O259">
        <v>24779</v>
      </c>
      <c r="P259">
        <v>15.448399999999999</v>
      </c>
      <c r="Q259">
        <v>43855.801619145197</v>
      </c>
      <c r="R259">
        <v>114829206.38428301</v>
      </c>
      <c r="S259">
        <f t="shared" si="15"/>
        <v>0.14211972263167252</v>
      </c>
    </row>
    <row r="260" spans="1:19" x14ac:dyDescent="0.25">
      <c r="A260">
        <v>78</v>
      </c>
      <c r="B260">
        <v>23100</v>
      </c>
      <c r="C260" t="s">
        <v>572</v>
      </c>
      <c r="D260" t="s">
        <v>235</v>
      </c>
      <c r="E260">
        <v>23</v>
      </c>
      <c r="F260">
        <v>5002386125</v>
      </c>
      <c r="G260">
        <v>40374.843283900002</v>
      </c>
      <c r="H260">
        <v>408</v>
      </c>
      <c r="I260">
        <v>29548</v>
      </c>
      <c r="J260">
        <f t="shared" si="13"/>
        <v>7.3014585400000005</v>
      </c>
      <c r="K260">
        <v>72.421599999999998</v>
      </c>
      <c r="L260">
        <v>30891</v>
      </c>
      <c r="M260">
        <v>75.713699000000005</v>
      </c>
      <c r="N260" s="159">
        <f t="shared" si="14"/>
        <v>0.1376128969602797</v>
      </c>
      <c r="O260">
        <v>4251</v>
      </c>
      <c r="P260">
        <v>10.418200000000001</v>
      </c>
      <c r="Q260">
        <v>40374.843283930801</v>
      </c>
      <c r="R260">
        <v>100298215.00354899</v>
      </c>
      <c r="S260">
        <f t="shared" si="15"/>
        <v>0.14386760525247055</v>
      </c>
    </row>
  </sheetData>
  <sheetProtection algorithmName="SHA-512" hashValue="NwM3re0MAMllRehhdknyMIjinghpCwwychC6Y6sPGwgCaNdnU7otF6MzVWj6OaYPFDup9f1MQ8rWbxOuWsQfKQ==" saltValue="4nV88Djxy4PHGLuSbXBxsw==" spinCount="100000" sheet="1" objects="1" scenarios="1"/>
  <autoFilter ref="A4:S4" xr:uid="{00000000-0001-0000-0000-000000000000}"/>
  <pageMargins left="0.7" right="0.7" top="0.75" bottom="0.75" header="0.3" footer="0.3"/>
  <pageSetup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4ECEC-B898-4484-9087-E22A2DDA8F97}">
  <sheetPr codeName="Sheet3">
    <tabColor theme="2" tint="-9.9978637043366805E-2"/>
  </sheetPr>
  <dimension ref="A1:M24605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B2" sqref="B2"/>
    </sheetView>
  </sheetViews>
  <sheetFormatPr defaultColWidth="9.140625" defaultRowHeight="15" x14ac:dyDescent="0.25"/>
  <cols>
    <col min="1" max="1" width="9.140625" customWidth="1"/>
    <col min="2" max="2" width="28.42578125" customWidth="1"/>
    <col min="3" max="3" width="16.5703125" bestFit="1" customWidth="1"/>
    <col min="4" max="4" width="16.42578125" customWidth="1"/>
    <col min="5" max="5" width="21.5703125" style="82" bestFit="1" customWidth="1"/>
    <col min="6" max="6" width="20.85546875" customWidth="1"/>
    <col min="7" max="7" width="21.5703125" style="83" customWidth="1"/>
    <col min="8" max="8" width="20.140625" style="83" bestFit="1" customWidth="1"/>
    <col min="9" max="9" width="11.5703125" bestFit="1" customWidth="1"/>
    <col min="10" max="10" width="9.140625" style="72"/>
    <col min="11" max="11" width="10.140625" style="72" bestFit="1" customWidth="1"/>
    <col min="12" max="12" width="9.140625" style="72"/>
    <col min="13" max="13" width="14.140625" style="72" bestFit="1" customWidth="1"/>
    <col min="14" max="14" width="25" style="72" bestFit="1" customWidth="1"/>
    <col min="15" max="16384" width="9.140625" style="72"/>
  </cols>
  <sheetData>
    <row r="1" spans="1:11" x14ac:dyDescent="0.25">
      <c r="A1" s="69" t="s">
        <v>958</v>
      </c>
      <c r="B1" s="69" t="s">
        <v>959</v>
      </c>
      <c r="C1" s="69" t="s">
        <v>960</v>
      </c>
      <c r="D1" s="69" t="s">
        <v>961</v>
      </c>
      <c r="E1" s="70" t="s">
        <v>962</v>
      </c>
      <c r="F1" s="69" t="s">
        <v>963</v>
      </c>
      <c r="G1" s="71" t="s">
        <v>964</v>
      </c>
      <c r="H1" s="71" t="s">
        <v>965</v>
      </c>
      <c r="I1" t="s">
        <v>966</v>
      </c>
      <c r="J1" s="72" t="s">
        <v>967</v>
      </c>
      <c r="K1" s="73">
        <v>42185</v>
      </c>
    </row>
    <row r="2" spans="1:11" x14ac:dyDescent="0.25">
      <c r="A2" s="2" t="s">
        <v>1000</v>
      </c>
      <c r="B2" t="s">
        <v>259</v>
      </c>
      <c r="C2" s="76" t="s">
        <v>842</v>
      </c>
      <c r="D2" t="s">
        <v>980</v>
      </c>
      <c r="E2" s="82">
        <v>4.1040000000000001</v>
      </c>
      <c r="F2" t="s">
        <v>971</v>
      </c>
      <c r="G2" s="83">
        <v>39239</v>
      </c>
      <c r="H2" s="83">
        <v>39022</v>
      </c>
      <c r="I2">
        <f t="shared" ref="I2:I65" si="0">IF(G2&lt;&gt;"",YEAR(G2),"")</f>
        <v>2007</v>
      </c>
      <c r="J2" s="72" t="str">
        <f t="shared" ref="J2:J33" si="1">IF(G2&gt;$K$1,"Tier II","Tier I")</f>
        <v>Tier I</v>
      </c>
    </row>
    <row r="3" spans="1:11" x14ac:dyDescent="0.25">
      <c r="A3" s="2" t="s">
        <v>1000</v>
      </c>
      <c r="B3" t="s">
        <v>259</v>
      </c>
      <c r="C3" s="76" t="s">
        <v>842</v>
      </c>
      <c r="D3" t="s">
        <v>980</v>
      </c>
      <c r="E3" s="82">
        <v>4.3319999999999999</v>
      </c>
      <c r="F3" t="s">
        <v>971</v>
      </c>
      <c r="G3" s="83">
        <v>39625</v>
      </c>
      <c r="H3" s="83">
        <v>39479</v>
      </c>
      <c r="I3">
        <f t="shared" si="0"/>
        <v>2008</v>
      </c>
      <c r="J3" s="72" t="str">
        <f t="shared" si="1"/>
        <v>Tier I</v>
      </c>
    </row>
    <row r="4" spans="1:11" x14ac:dyDescent="0.25">
      <c r="A4" s="2" t="s">
        <v>1000</v>
      </c>
      <c r="B4" t="s">
        <v>259</v>
      </c>
      <c r="C4" s="76" t="s">
        <v>842</v>
      </c>
      <c r="D4" t="s">
        <v>980</v>
      </c>
      <c r="E4" s="82">
        <v>3.99</v>
      </c>
      <c r="F4" t="s">
        <v>971</v>
      </c>
      <c r="G4" s="83">
        <v>40653</v>
      </c>
      <c r="H4" s="83">
        <v>40391</v>
      </c>
      <c r="I4">
        <f t="shared" si="0"/>
        <v>2011</v>
      </c>
      <c r="J4" s="72" t="str">
        <f t="shared" si="1"/>
        <v>Tier I</v>
      </c>
    </row>
    <row r="5" spans="1:11" x14ac:dyDescent="0.25">
      <c r="A5" s="2" t="s">
        <v>1000</v>
      </c>
      <c r="B5" t="s">
        <v>259</v>
      </c>
      <c r="C5" s="76" t="s">
        <v>842</v>
      </c>
      <c r="D5" t="s">
        <v>980</v>
      </c>
      <c r="E5" s="82">
        <v>11.524449999999998</v>
      </c>
      <c r="F5" t="s">
        <v>971</v>
      </c>
      <c r="G5" s="83">
        <v>40725</v>
      </c>
      <c r="H5" s="83">
        <v>39083</v>
      </c>
      <c r="I5">
        <f t="shared" si="0"/>
        <v>2011</v>
      </c>
      <c r="J5" s="72" t="str">
        <f t="shared" si="1"/>
        <v>Tier I</v>
      </c>
    </row>
    <row r="6" spans="1:11" x14ac:dyDescent="0.25">
      <c r="A6" s="2" t="s">
        <v>1000</v>
      </c>
      <c r="B6" t="s">
        <v>259</v>
      </c>
      <c r="C6" t="s">
        <v>947</v>
      </c>
      <c r="D6" t="s">
        <v>980</v>
      </c>
      <c r="E6" s="82">
        <v>2.6</v>
      </c>
      <c r="F6" t="s">
        <v>971</v>
      </c>
      <c r="G6" s="83">
        <v>40834</v>
      </c>
      <c r="H6" s="83">
        <v>40634</v>
      </c>
      <c r="I6">
        <f t="shared" si="0"/>
        <v>2011</v>
      </c>
      <c r="J6" s="72" t="str">
        <f t="shared" si="1"/>
        <v>Tier I</v>
      </c>
    </row>
    <row r="7" spans="1:11" x14ac:dyDescent="0.25">
      <c r="A7" s="2" t="s">
        <v>1000</v>
      </c>
      <c r="B7" t="s">
        <v>259</v>
      </c>
      <c r="C7" s="76" t="s">
        <v>842</v>
      </c>
      <c r="D7" t="s">
        <v>980</v>
      </c>
      <c r="E7" s="82">
        <v>5.4720000000000004</v>
      </c>
      <c r="F7" t="s">
        <v>971</v>
      </c>
      <c r="G7" s="83">
        <v>41101</v>
      </c>
      <c r="H7" s="83">
        <v>41061</v>
      </c>
      <c r="I7">
        <f t="shared" si="0"/>
        <v>2012</v>
      </c>
      <c r="J7" s="72" t="str">
        <f t="shared" si="1"/>
        <v>Tier I</v>
      </c>
    </row>
    <row r="8" spans="1:11" x14ac:dyDescent="0.25">
      <c r="A8" s="2" t="s">
        <v>1000</v>
      </c>
      <c r="B8" t="s">
        <v>259</v>
      </c>
      <c r="C8" s="76" t="s">
        <v>842</v>
      </c>
      <c r="D8" t="s">
        <v>980</v>
      </c>
      <c r="E8" s="82">
        <v>3.8759999999999999</v>
      </c>
      <c r="F8" t="s">
        <v>971</v>
      </c>
      <c r="G8" s="83">
        <v>41101</v>
      </c>
      <c r="H8" s="83">
        <v>41072</v>
      </c>
      <c r="I8">
        <f t="shared" si="0"/>
        <v>2012</v>
      </c>
      <c r="J8" s="72" t="str">
        <f t="shared" si="1"/>
        <v>Tier I</v>
      </c>
    </row>
    <row r="9" spans="1:11" x14ac:dyDescent="0.25">
      <c r="A9" s="2" t="s">
        <v>1000</v>
      </c>
      <c r="B9" t="s">
        <v>259</v>
      </c>
      <c r="C9" s="76" t="s">
        <v>842</v>
      </c>
      <c r="D9" t="s">
        <v>980</v>
      </c>
      <c r="E9" s="82">
        <v>4.1989999999999998</v>
      </c>
      <c r="F9" t="s">
        <v>971</v>
      </c>
      <c r="G9" s="83">
        <v>41487</v>
      </c>
      <c r="H9" s="83">
        <v>41365</v>
      </c>
      <c r="I9">
        <f t="shared" si="0"/>
        <v>2013</v>
      </c>
      <c r="J9" s="72" t="str">
        <f t="shared" si="1"/>
        <v>Tier I</v>
      </c>
    </row>
    <row r="10" spans="1:11" x14ac:dyDescent="0.25">
      <c r="A10" s="2" t="s">
        <v>1000</v>
      </c>
      <c r="B10" t="s">
        <v>259</v>
      </c>
      <c r="C10" s="76" t="s">
        <v>842</v>
      </c>
      <c r="D10" t="s">
        <v>980</v>
      </c>
      <c r="E10" s="82">
        <v>6.0419999999999998</v>
      </c>
      <c r="F10" t="s">
        <v>971</v>
      </c>
      <c r="G10" s="83">
        <v>41514</v>
      </c>
      <c r="H10" s="83">
        <v>41426</v>
      </c>
      <c r="I10">
        <f t="shared" si="0"/>
        <v>2013</v>
      </c>
      <c r="J10" s="72" t="str">
        <f t="shared" si="1"/>
        <v>Tier I</v>
      </c>
    </row>
    <row r="11" spans="1:11" x14ac:dyDescent="0.25">
      <c r="A11" s="2" t="s">
        <v>1000</v>
      </c>
      <c r="B11" t="s">
        <v>259</v>
      </c>
      <c r="C11" s="76" t="s">
        <v>842</v>
      </c>
      <c r="D11" t="s">
        <v>980</v>
      </c>
      <c r="E11" s="82">
        <v>6.84</v>
      </c>
      <c r="F11" t="s">
        <v>971</v>
      </c>
      <c r="G11" s="83">
        <v>41619</v>
      </c>
      <c r="H11" s="83">
        <v>41572</v>
      </c>
      <c r="I11">
        <f t="shared" si="0"/>
        <v>2013</v>
      </c>
      <c r="J11" s="72" t="str">
        <f t="shared" si="1"/>
        <v>Tier I</v>
      </c>
    </row>
    <row r="12" spans="1:11" x14ac:dyDescent="0.25">
      <c r="A12" s="2" t="s">
        <v>1000</v>
      </c>
      <c r="B12" t="s">
        <v>259</v>
      </c>
      <c r="C12" s="76" t="s">
        <v>842</v>
      </c>
      <c r="D12" t="s">
        <v>980</v>
      </c>
      <c r="E12" s="82">
        <v>9.4049999999999994</v>
      </c>
      <c r="F12" t="s">
        <v>971</v>
      </c>
      <c r="G12" s="83">
        <v>41649</v>
      </c>
      <c r="H12" s="83">
        <v>41579</v>
      </c>
      <c r="I12">
        <f t="shared" si="0"/>
        <v>2014</v>
      </c>
      <c r="J12" s="72" t="str">
        <f t="shared" si="1"/>
        <v>Tier I</v>
      </c>
    </row>
    <row r="13" spans="1:11" x14ac:dyDescent="0.25">
      <c r="A13" s="2" t="s">
        <v>1000</v>
      </c>
      <c r="B13" t="s">
        <v>259</v>
      </c>
      <c r="C13" s="76" t="s">
        <v>842</v>
      </c>
      <c r="D13" t="s">
        <v>980</v>
      </c>
      <c r="E13" s="82">
        <v>4.5599999999999996</v>
      </c>
      <c r="F13" t="s">
        <v>971</v>
      </c>
      <c r="G13" s="83">
        <v>41754</v>
      </c>
      <c r="H13" s="83" t="s">
        <v>1001</v>
      </c>
      <c r="I13">
        <f t="shared" si="0"/>
        <v>2014</v>
      </c>
      <c r="J13" s="72" t="str">
        <f t="shared" si="1"/>
        <v>Tier I</v>
      </c>
    </row>
    <row r="14" spans="1:11" x14ac:dyDescent="0.25">
      <c r="A14" s="2" t="s">
        <v>1000</v>
      </c>
      <c r="B14" t="s">
        <v>259</v>
      </c>
      <c r="C14" s="76" t="s">
        <v>842</v>
      </c>
      <c r="D14" t="s">
        <v>980</v>
      </c>
      <c r="E14" s="82">
        <v>3.9994999999999998</v>
      </c>
      <c r="F14" t="s">
        <v>971</v>
      </c>
      <c r="G14" s="83">
        <v>41871</v>
      </c>
      <c r="H14" s="83">
        <v>41791</v>
      </c>
      <c r="I14">
        <f t="shared" si="0"/>
        <v>2014</v>
      </c>
      <c r="J14" s="72" t="str">
        <f t="shared" si="1"/>
        <v>Tier I</v>
      </c>
    </row>
    <row r="15" spans="1:11" x14ac:dyDescent="0.25">
      <c r="A15" s="2" t="s">
        <v>1000</v>
      </c>
      <c r="B15" t="s">
        <v>259</v>
      </c>
      <c r="C15" s="76" t="s">
        <v>842</v>
      </c>
      <c r="D15" t="s">
        <v>980</v>
      </c>
      <c r="E15" s="82">
        <v>4.3196499999999993</v>
      </c>
      <c r="F15" t="s">
        <v>971</v>
      </c>
      <c r="G15" s="83">
        <v>41911</v>
      </c>
      <c r="H15" s="83" t="s">
        <v>1001</v>
      </c>
      <c r="I15">
        <f t="shared" si="0"/>
        <v>2014</v>
      </c>
      <c r="J15" s="72" t="str">
        <f t="shared" si="1"/>
        <v>Tier I</v>
      </c>
    </row>
    <row r="16" spans="1:11" x14ac:dyDescent="0.25">
      <c r="A16" s="2" t="s">
        <v>1000</v>
      </c>
      <c r="B16" t="s">
        <v>259</v>
      </c>
      <c r="C16" s="76" t="s">
        <v>842</v>
      </c>
      <c r="D16" t="s">
        <v>980</v>
      </c>
      <c r="E16" s="82">
        <v>6.9999989999999999</v>
      </c>
      <c r="F16" t="s">
        <v>971</v>
      </c>
      <c r="G16" s="83">
        <v>42004</v>
      </c>
      <c r="H16" s="83">
        <v>41913</v>
      </c>
      <c r="I16">
        <f t="shared" si="0"/>
        <v>2014</v>
      </c>
      <c r="J16" s="72" t="str">
        <f t="shared" si="1"/>
        <v>Tier I</v>
      </c>
    </row>
    <row r="17" spans="1:10" x14ac:dyDescent="0.25">
      <c r="A17" s="2" t="s">
        <v>1000</v>
      </c>
      <c r="B17" t="s">
        <v>259</v>
      </c>
      <c r="C17" s="76" t="s">
        <v>842</v>
      </c>
      <c r="D17" t="s">
        <v>980</v>
      </c>
      <c r="E17" s="82">
        <v>2.3996999999999997</v>
      </c>
      <c r="F17" t="s">
        <v>971</v>
      </c>
      <c r="G17" s="83">
        <v>42151</v>
      </c>
      <c r="H17" s="83">
        <v>42064</v>
      </c>
      <c r="I17">
        <f t="shared" si="0"/>
        <v>2015</v>
      </c>
      <c r="J17" s="72" t="str">
        <f t="shared" si="1"/>
        <v>Tier I</v>
      </c>
    </row>
    <row r="18" spans="1:10" x14ac:dyDescent="0.25">
      <c r="A18" s="2" t="s">
        <v>1000</v>
      </c>
      <c r="B18" t="s">
        <v>259</v>
      </c>
      <c r="C18" s="76" t="s">
        <v>842</v>
      </c>
      <c r="D18" t="s">
        <v>980</v>
      </c>
      <c r="E18" s="82">
        <v>6.0001999999999995</v>
      </c>
      <c r="F18" t="s">
        <v>971</v>
      </c>
      <c r="G18" s="83">
        <v>42170</v>
      </c>
      <c r="H18" s="83">
        <v>42125</v>
      </c>
      <c r="I18">
        <f t="shared" si="0"/>
        <v>2015</v>
      </c>
      <c r="J18" s="72" t="str">
        <f t="shared" si="1"/>
        <v>Tier I</v>
      </c>
    </row>
    <row r="19" spans="1:10" x14ac:dyDescent="0.25">
      <c r="A19" s="2" t="s">
        <v>1000</v>
      </c>
      <c r="B19" t="s">
        <v>259</v>
      </c>
      <c r="C19" s="76" t="s">
        <v>842</v>
      </c>
      <c r="D19" t="s">
        <v>980</v>
      </c>
      <c r="E19" s="82">
        <v>3.8</v>
      </c>
      <c r="F19" t="s">
        <v>971</v>
      </c>
      <c r="G19" s="83">
        <v>42186</v>
      </c>
      <c r="H19" s="83">
        <v>42125</v>
      </c>
      <c r="I19">
        <f t="shared" si="0"/>
        <v>2015</v>
      </c>
      <c r="J19" s="72" t="str">
        <f t="shared" si="1"/>
        <v>Tier II</v>
      </c>
    </row>
    <row r="20" spans="1:10" ht="14.45" customHeight="1" x14ac:dyDescent="0.25">
      <c r="A20" s="2" t="s">
        <v>1000</v>
      </c>
      <c r="B20" t="s">
        <v>259</v>
      </c>
      <c r="C20" s="76" t="s">
        <v>842</v>
      </c>
      <c r="D20" t="s">
        <v>980</v>
      </c>
      <c r="E20" s="82">
        <v>2.2799999999999998</v>
      </c>
      <c r="F20" t="s">
        <v>971</v>
      </c>
      <c r="G20" s="83">
        <v>42277</v>
      </c>
      <c r="H20" s="83" t="s">
        <v>1002</v>
      </c>
      <c r="I20">
        <f t="shared" si="0"/>
        <v>2015</v>
      </c>
      <c r="J20" s="72" t="str">
        <f t="shared" si="1"/>
        <v>Tier II</v>
      </c>
    </row>
    <row r="21" spans="1:10" ht="14.45" customHeight="1" x14ac:dyDescent="0.25">
      <c r="A21" s="2" t="s">
        <v>1000</v>
      </c>
      <c r="B21" t="s">
        <v>259</v>
      </c>
      <c r="C21" s="76" t="s">
        <v>842</v>
      </c>
      <c r="D21" t="s">
        <v>980</v>
      </c>
      <c r="E21" s="82">
        <v>5.3864999999999998</v>
      </c>
      <c r="F21" t="s">
        <v>971</v>
      </c>
      <c r="G21" s="83">
        <v>42394</v>
      </c>
      <c r="H21" s="83">
        <v>42309</v>
      </c>
      <c r="I21">
        <f t="shared" si="0"/>
        <v>2016</v>
      </c>
      <c r="J21" s="72" t="str">
        <f t="shared" si="1"/>
        <v>Tier II</v>
      </c>
    </row>
    <row r="22" spans="1:10" ht="14.45" customHeight="1" x14ac:dyDescent="0.25">
      <c r="A22" s="2" t="s">
        <v>1000</v>
      </c>
      <c r="B22" t="s">
        <v>259</v>
      </c>
      <c r="C22" s="76" t="s">
        <v>842</v>
      </c>
      <c r="D22" t="s">
        <v>980</v>
      </c>
      <c r="E22" s="82">
        <v>15.9999</v>
      </c>
      <c r="F22" t="s">
        <v>971</v>
      </c>
      <c r="G22" s="83">
        <v>42408</v>
      </c>
      <c r="H22" s="83">
        <v>42125</v>
      </c>
      <c r="I22">
        <f t="shared" si="0"/>
        <v>2016</v>
      </c>
      <c r="J22" s="72" t="str">
        <f t="shared" si="1"/>
        <v>Tier II</v>
      </c>
    </row>
    <row r="23" spans="1:10" ht="14.45" customHeight="1" x14ac:dyDescent="0.25">
      <c r="A23" s="2" t="s">
        <v>1000</v>
      </c>
      <c r="B23" t="s">
        <v>259</v>
      </c>
      <c r="C23" s="76" t="s">
        <v>842</v>
      </c>
      <c r="D23" t="s">
        <v>980</v>
      </c>
      <c r="E23" s="82">
        <v>4.3319999999999999</v>
      </c>
      <c r="F23" t="s">
        <v>971</v>
      </c>
      <c r="G23" s="83">
        <v>42488</v>
      </c>
      <c r="H23" s="83">
        <v>42385</v>
      </c>
      <c r="I23">
        <f t="shared" si="0"/>
        <v>2016</v>
      </c>
      <c r="J23" s="72" t="str">
        <f t="shared" si="1"/>
        <v>Tier II</v>
      </c>
    </row>
    <row r="24" spans="1:10" ht="14.45" customHeight="1" x14ac:dyDescent="0.25">
      <c r="A24" s="2" t="s">
        <v>1000</v>
      </c>
      <c r="B24" t="s">
        <v>259</v>
      </c>
      <c r="C24" s="76" t="s">
        <v>842</v>
      </c>
      <c r="D24" t="s">
        <v>980</v>
      </c>
      <c r="E24" s="82">
        <v>46.17</v>
      </c>
      <c r="F24" t="s">
        <v>971</v>
      </c>
      <c r="G24" s="83">
        <v>42496</v>
      </c>
      <c r="H24" s="83" t="s">
        <v>1003</v>
      </c>
      <c r="I24">
        <f t="shared" si="0"/>
        <v>2016</v>
      </c>
      <c r="J24" s="72" t="str">
        <f t="shared" si="1"/>
        <v>Tier II</v>
      </c>
    </row>
    <row r="25" spans="1:10" x14ac:dyDescent="0.25">
      <c r="A25" s="2" t="s">
        <v>1000</v>
      </c>
      <c r="B25" t="s">
        <v>259</v>
      </c>
      <c r="C25" s="76" t="s">
        <v>842</v>
      </c>
      <c r="D25" t="s">
        <v>980</v>
      </c>
      <c r="E25" s="82">
        <v>5.3864999999999998</v>
      </c>
      <c r="F25" t="s">
        <v>971</v>
      </c>
      <c r="G25" s="83">
        <v>42563</v>
      </c>
      <c r="H25" s="83">
        <v>42385</v>
      </c>
      <c r="I25">
        <f t="shared" si="0"/>
        <v>2016</v>
      </c>
      <c r="J25" s="72" t="str">
        <f t="shared" si="1"/>
        <v>Tier II</v>
      </c>
    </row>
    <row r="26" spans="1:10" x14ac:dyDescent="0.25">
      <c r="A26" s="2" t="s">
        <v>1000</v>
      </c>
      <c r="B26" t="s">
        <v>259</v>
      </c>
      <c r="C26" s="76" t="s">
        <v>842</v>
      </c>
      <c r="D26" t="s">
        <v>980</v>
      </c>
      <c r="E26" s="82">
        <v>10.83</v>
      </c>
      <c r="F26" t="s">
        <v>971</v>
      </c>
      <c r="G26" s="83">
        <v>42576</v>
      </c>
      <c r="H26" s="83" t="s">
        <v>1004</v>
      </c>
      <c r="I26">
        <f t="shared" si="0"/>
        <v>2016</v>
      </c>
      <c r="J26" s="72" t="str">
        <f t="shared" si="1"/>
        <v>Tier II</v>
      </c>
    </row>
    <row r="27" spans="1:10" x14ac:dyDescent="0.25">
      <c r="A27" s="2" t="s">
        <v>1000</v>
      </c>
      <c r="B27" t="s">
        <v>259</v>
      </c>
      <c r="C27" s="76" t="s">
        <v>842</v>
      </c>
      <c r="D27" t="s">
        <v>980</v>
      </c>
      <c r="E27" s="82">
        <v>6</v>
      </c>
      <c r="F27" t="s">
        <v>971</v>
      </c>
      <c r="G27" s="83">
        <v>42856</v>
      </c>
      <c r="H27" s="83">
        <v>42736</v>
      </c>
      <c r="I27">
        <f t="shared" si="0"/>
        <v>2017</v>
      </c>
      <c r="J27" s="72" t="str">
        <f t="shared" si="1"/>
        <v>Tier II</v>
      </c>
    </row>
    <row r="28" spans="1:10" x14ac:dyDescent="0.25">
      <c r="A28" s="2" t="s">
        <v>1000</v>
      </c>
      <c r="B28" t="s">
        <v>259</v>
      </c>
      <c r="C28" s="76" t="s">
        <v>842</v>
      </c>
      <c r="D28" t="s">
        <v>980</v>
      </c>
      <c r="E28" s="82">
        <v>7.8470000000000004</v>
      </c>
      <c r="F28" t="s">
        <v>971</v>
      </c>
      <c r="G28" s="83">
        <v>42865</v>
      </c>
      <c r="H28" s="83">
        <v>42811</v>
      </c>
      <c r="I28">
        <f t="shared" si="0"/>
        <v>2017</v>
      </c>
      <c r="J28" s="72" t="str">
        <f t="shared" si="1"/>
        <v>Tier II</v>
      </c>
    </row>
    <row r="29" spans="1:10" x14ac:dyDescent="0.25">
      <c r="A29" s="2" t="s">
        <v>1000</v>
      </c>
      <c r="B29" t="s">
        <v>259</v>
      </c>
      <c r="C29" s="76" t="s">
        <v>842</v>
      </c>
      <c r="D29" t="s">
        <v>980</v>
      </c>
      <c r="E29" s="82">
        <v>6.27</v>
      </c>
      <c r="F29" t="s">
        <v>971</v>
      </c>
      <c r="G29" s="83">
        <v>43017</v>
      </c>
      <c r="H29" s="83">
        <v>42917</v>
      </c>
      <c r="I29">
        <f t="shared" si="0"/>
        <v>2017</v>
      </c>
      <c r="J29" s="72" t="str">
        <f t="shared" si="1"/>
        <v>Tier II</v>
      </c>
    </row>
    <row r="30" spans="1:10" x14ac:dyDescent="0.25">
      <c r="A30" s="2" t="s">
        <v>1000</v>
      </c>
      <c r="B30" t="s">
        <v>259</v>
      </c>
      <c r="C30" s="76" t="s">
        <v>842</v>
      </c>
      <c r="D30" t="s">
        <v>980</v>
      </c>
      <c r="E30" s="82">
        <v>219.64</v>
      </c>
      <c r="F30" t="s">
        <v>971</v>
      </c>
      <c r="G30" s="83">
        <v>43048</v>
      </c>
      <c r="H30" s="83">
        <v>42443</v>
      </c>
      <c r="I30">
        <f t="shared" si="0"/>
        <v>2017</v>
      </c>
      <c r="J30" s="72" t="str">
        <f t="shared" si="1"/>
        <v>Tier II</v>
      </c>
    </row>
    <row r="31" spans="1:10" x14ac:dyDescent="0.25">
      <c r="A31" s="2" t="s">
        <v>1000</v>
      </c>
      <c r="B31" t="s">
        <v>259</v>
      </c>
      <c r="C31" s="76" t="s">
        <v>842</v>
      </c>
      <c r="D31" t="s">
        <v>980</v>
      </c>
      <c r="E31" s="82">
        <v>7.6379999999999999</v>
      </c>
      <c r="F31" t="s">
        <v>971</v>
      </c>
      <c r="G31" s="83">
        <v>43263</v>
      </c>
      <c r="H31" s="83">
        <v>43192</v>
      </c>
      <c r="I31">
        <f t="shared" si="0"/>
        <v>2018</v>
      </c>
      <c r="J31" s="72" t="str">
        <f t="shared" si="1"/>
        <v>Tier II</v>
      </c>
    </row>
    <row r="32" spans="1:10" x14ac:dyDescent="0.25">
      <c r="A32" s="2" t="s">
        <v>1000</v>
      </c>
      <c r="B32" t="s">
        <v>259</v>
      </c>
      <c r="C32" s="76" t="s">
        <v>842</v>
      </c>
      <c r="D32" t="s">
        <v>980</v>
      </c>
      <c r="E32" s="82">
        <v>10.545</v>
      </c>
      <c r="F32" t="s">
        <v>971</v>
      </c>
      <c r="G32" s="83">
        <v>43287</v>
      </c>
      <c r="H32" s="83">
        <v>42995</v>
      </c>
      <c r="I32">
        <f t="shared" si="0"/>
        <v>2018</v>
      </c>
      <c r="J32" s="72" t="str">
        <f t="shared" si="1"/>
        <v>Tier II</v>
      </c>
    </row>
    <row r="33" spans="1:10" x14ac:dyDescent="0.25">
      <c r="A33" s="2" t="s">
        <v>1000</v>
      </c>
      <c r="B33" t="s">
        <v>259</v>
      </c>
      <c r="C33" s="76" t="s">
        <v>842</v>
      </c>
      <c r="D33" t="s">
        <v>980</v>
      </c>
      <c r="E33" s="82">
        <v>5.9850000000000003</v>
      </c>
      <c r="F33" t="s">
        <v>971</v>
      </c>
      <c r="G33" s="83">
        <v>43406</v>
      </c>
      <c r="H33" s="83">
        <v>43381</v>
      </c>
      <c r="I33">
        <f t="shared" si="0"/>
        <v>2018</v>
      </c>
      <c r="J33" s="72" t="str">
        <f t="shared" si="1"/>
        <v>Tier II</v>
      </c>
    </row>
    <row r="34" spans="1:10" x14ac:dyDescent="0.25">
      <c r="A34" s="2" t="s">
        <v>1000</v>
      </c>
      <c r="B34" t="s">
        <v>259</v>
      </c>
      <c r="C34" s="76" t="s">
        <v>842</v>
      </c>
      <c r="D34" t="s">
        <v>980</v>
      </c>
      <c r="E34" s="82">
        <v>17.185500000000001</v>
      </c>
      <c r="F34" t="s">
        <v>971</v>
      </c>
      <c r="G34" s="83">
        <v>43465</v>
      </c>
      <c r="H34" s="83">
        <v>43276</v>
      </c>
      <c r="I34">
        <f t="shared" si="0"/>
        <v>2018</v>
      </c>
      <c r="J34" s="72" t="str">
        <f t="shared" ref="J34:J65" si="2">IF(G34&gt;$K$1,"Tier II","Tier I")</f>
        <v>Tier II</v>
      </c>
    </row>
    <row r="35" spans="1:10" x14ac:dyDescent="0.25">
      <c r="A35" s="2" t="s">
        <v>1000</v>
      </c>
      <c r="B35" t="s">
        <v>259</v>
      </c>
      <c r="C35" s="76" t="s">
        <v>842</v>
      </c>
      <c r="D35" t="s">
        <v>980</v>
      </c>
      <c r="E35" s="82">
        <v>4.9400000000000004</v>
      </c>
      <c r="F35" t="s">
        <v>971</v>
      </c>
      <c r="G35" s="83">
        <v>43584</v>
      </c>
      <c r="H35" s="83">
        <v>43558</v>
      </c>
      <c r="I35">
        <f t="shared" si="0"/>
        <v>2019</v>
      </c>
      <c r="J35" s="72" t="str">
        <f t="shared" si="2"/>
        <v>Tier II</v>
      </c>
    </row>
    <row r="36" spans="1:10" x14ac:dyDescent="0.25">
      <c r="A36" s="2" t="s">
        <v>1000</v>
      </c>
      <c r="B36" t="s">
        <v>259</v>
      </c>
      <c r="C36" s="76" t="s">
        <v>842</v>
      </c>
      <c r="D36" t="s">
        <v>980</v>
      </c>
      <c r="E36" s="82">
        <v>8.1129999999999995</v>
      </c>
      <c r="F36" t="s">
        <v>971</v>
      </c>
      <c r="G36" s="83">
        <v>43630</v>
      </c>
      <c r="H36" s="83">
        <v>43269</v>
      </c>
      <c r="I36">
        <f t="shared" si="0"/>
        <v>2019</v>
      </c>
      <c r="J36" s="72" t="str">
        <f t="shared" si="2"/>
        <v>Tier II</v>
      </c>
    </row>
    <row r="37" spans="1:10" x14ac:dyDescent="0.25">
      <c r="A37" s="2" t="s">
        <v>1000</v>
      </c>
      <c r="B37" t="s">
        <v>259</v>
      </c>
      <c r="C37" s="76" t="s">
        <v>842</v>
      </c>
      <c r="D37" t="s">
        <v>980</v>
      </c>
      <c r="E37" s="82">
        <v>8.8919999999999995</v>
      </c>
      <c r="F37" t="s">
        <v>971</v>
      </c>
      <c r="G37" s="83">
        <v>43654</v>
      </c>
      <c r="H37" s="83">
        <v>43643</v>
      </c>
      <c r="I37">
        <f t="shared" si="0"/>
        <v>2019</v>
      </c>
      <c r="J37" s="72" t="str">
        <f t="shared" si="2"/>
        <v>Tier II</v>
      </c>
    </row>
    <row r="38" spans="1:10" x14ac:dyDescent="0.25">
      <c r="A38" s="2" t="s">
        <v>1000</v>
      </c>
      <c r="B38" t="s">
        <v>259</v>
      </c>
      <c r="C38" s="76" t="s">
        <v>842</v>
      </c>
      <c r="D38" t="s">
        <v>980</v>
      </c>
      <c r="E38" s="82">
        <v>8.9109999999999996</v>
      </c>
      <c r="F38" t="s">
        <v>971</v>
      </c>
      <c r="G38" s="83">
        <v>43668</v>
      </c>
      <c r="H38" s="83">
        <v>43641</v>
      </c>
      <c r="I38">
        <f t="shared" si="0"/>
        <v>2019</v>
      </c>
      <c r="J38" s="72" t="str">
        <f t="shared" si="2"/>
        <v>Tier II</v>
      </c>
    </row>
    <row r="39" spans="1:10" x14ac:dyDescent="0.25">
      <c r="A39" s="2" t="s">
        <v>1000</v>
      </c>
      <c r="B39" t="s">
        <v>259</v>
      </c>
      <c r="C39" s="76" t="s">
        <v>842</v>
      </c>
      <c r="D39" t="s">
        <v>980</v>
      </c>
      <c r="E39" s="82">
        <v>7.41</v>
      </c>
      <c r="F39" t="s">
        <v>971</v>
      </c>
      <c r="G39" s="83">
        <v>43777</v>
      </c>
      <c r="H39" s="83">
        <v>43642</v>
      </c>
      <c r="I39">
        <f t="shared" si="0"/>
        <v>2019</v>
      </c>
      <c r="J39" s="72" t="str">
        <f t="shared" si="2"/>
        <v>Tier II</v>
      </c>
    </row>
    <row r="40" spans="1:10" x14ac:dyDescent="0.25">
      <c r="A40" s="2" t="s">
        <v>1000</v>
      </c>
      <c r="B40" t="s">
        <v>259</v>
      </c>
      <c r="C40" s="76" t="s">
        <v>842</v>
      </c>
      <c r="D40" t="s">
        <v>980</v>
      </c>
      <c r="E40" s="82">
        <v>9.7469999999999999</v>
      </c>
      <c r="F40" t="s">
        <v>971</v>
      </c>
      <c r="G40" s="83">
        <v>43804</v>
      </c>
      <c r="H40" s="83">
        <v>43769</v>
      </c>
      <c r="I40">
        <f t="shared" si="0"/>
        <v>2019</v>
      </c>
      <c r="J40" s="72" t="str">
        <f t="shared" si="2"/>
        <v>Tier II</v>
      </c>
    </row>
    <row r="41" spans="1:10" x14ac:dyDescent="0.25">
      <c r="A41" s="2" t="s">
        <v>1000</v>
      </c>
      <c r="B41" t="s">
        <v>259</v>
      </c>
      <c r="C41" s="76" t="s">
        <v>842</v>
      </c>
      <c r="D41" t="s">
        <v>980</v>
      </c>
      <c r="E41" s="82">
        <v>8.7780000000000005</v>
      </c>
      <c r="F41" t="s">
        <v>971</v>
      </c>
      <c r="G41" s="83">
        <v>43922</v>
      </c>
      <c r="H41" s="83">
        <v>43563</v>
      </c>
      <c r="I41">
        <f t="shared" si="0"/>
        <v>2020</v>
      </c>
      <c r="J41" s="72" t="str">
        <f t="shared" si="2"/>
        <v>Tier II</v>
      </c>
    </row>
    <row r="42" spans="1:10" x14ac:dyDescent="0.25">
      <c r="A42" s="2" t="s">
        <v>1000</v>
      </c>
      <c r="B42" t="s">
        <v>259</v>
      </c>
      <c r="C42" s="76" t="s">
        <v>842</v>
      </c>
      <c r="D42" t="s">
        <v>980</v>
      </c>
      <c r="E42" s="82">
        <v>4.83</v>
      </c>
      <c r="F42" t="s">
        <v>971</v>
      </c>
      <c r="G42" s="83">
        <v>44078</v>
      </c>
      <c r="H42" s="83">
        <v>44046</v>
      </c>
      <c r="I42">
        <f t="shared" si="0"/>
        <v>2020</v>
      </c>
      <c r="J42" s="72" t="str">
        <f t="shared" si="2"/>
        <v>Tier II</v>
      </c>
    </row>
    <row r="43" spans="1:10" x14ac:dyDescent="0.25">
      <c r="A43" s="2" t="s">
        <v>1000</v>
      </c>
      <c r="B43" t="s">
        <v>259</v>
      </c>
      <c r="C43" s="76" t="s">
        <v>842</v>
      </c>
      <c r="D43" t="s">
        <v>980</v>
      </c>
      <c r="E43" s="82">
        <v>2.44</v>
      </c>
      <c r="F43" t="s">
        <v>971</v>
      </c>
      <c r="G43" s="83">
        <v>44043</v>
      </c>
      <c r="H43" s="83">
        <v>44043</v>
      </c>
      <c r="I43">
        <f t="shared" si="0"/>
        <v>2020</v>
      </c>
      <c r="J43" s="72" t="str">
        <f t="shared" si="2"/>
        <v>Tier II</v>
      </c>
    </row>
    <row r="44" spans="1:10" x14ac:dyDescent="0.25">
      <c r="A44" s="74" t="s">
        <v>1028</v>
      </c>
      <c r="B44" s="74" t="s">
        <v>262</v>
      </c>
      <c r="C44" s="76" t="s">
        <v>842</v>
      </c>
      <c r="D44" t="s">
        <v>980</v>
      </c>
      <c r="E44" s="80">
        <v>7.1820000000000004</v>
      </c>
      <c r="F44" s="97" t="s">
        <v>1029</v>
      </c>
      <c r="G44" s="98">
        <v>40546</v>
      </c>
      <c r="H44" s="79"/>
      <c r="I44">
        <f t="shared" si="0"/>
        <v>2011</v>
      </c>
      <c r="J44" s="99" t="str">
        <f t="shared" si="2"/>
        <v>Tier I</v>
      </c>
    </row>
    <row r="45" spans="1:10" x14ac:dyDescent="0.25">
      <c r="A45" s="74" t="s">
        <v>1028</v>
      </c>
      <c r="B45" s="74" t="s">
        <v>262</v>
      </c>
      <c r="C45" s="76" t="s">
        <v>842</v>
      </c>
      <c r="D45" t="s">
        <v>980</v>
      </c>
      <c r="E45" s="80">
        <v>14.706</v>
      </c>
      <c r="F45" s="97" t="s">
        <v>1029</v>
      </c>
      <c r="G45" s="98">
        <v>40662</v>
      </c>
      <c r="H45" s="79"/>
      <c r="I45">
        <f t="shared" si="0"/>
        <v>2011</v>
      </c>
      <c r="J45" s="99" t="str">
        <f t="shared" si="2"/>
        <v>Tier I</v>
      </c>
    </row>
    <row r="46" spans="1:10" x14ac:dyDescent="0.25">
      <c r="A46" s="74" t="s">
        <v>1028</v>
      </c>
      <c r="B46" s="74" t="s">
        <v>262</v>
      </c>
      <c r="C46" s="76" t="s">
        <v>842</v>
      </c>
      <c r="D46" t="s">
        <v>980</v>
      </c>
      <c r="E46" s="80">
        <v>11.97</v>
      </c>
      <c r="F46" s="97" t="s">
        <v>1029</v>
      </c>
      <c r="G46" s="98">
        <v>40738</v>
      </c>
      <c r="H46" s="79"/>
      <c r="I46">
        <f t="shared" si="0"/>
        <v>2011</v>
      </c>
      <c r="J46" s="99" t="str">
        <f t="shared" si="2"/>
        <v>Tier I</v>
      </c>
    </row>
    <row r="47" spans="1:10" x14ac:dyDescent="0.25">
      <c r="A47" s="74" t="s">
        <v>1028</v>
      </c>
      <c r="B47" s="74" t="s">
        <v>262</v>
      </c>
      <c r="C47" s="76" t="s">
        <v>842</v>
      </c>
      <c r="D47" t="s">
        <v>980</v>
      </c>
      <c r="E47" s="80">
        <v>5.1870000000000003</v>
      </c>
      <c r="F47" s="97" t="s">
        <v>1029</v>
      </c>
      <c r="G47" s="98">
        <v>40786</v>
      </c>
      <c r="H47" s="79"/>
      <c r="I47">
        <f t="shared" si="0"/>
        <v>2011</v>
      </c>
      <c r="J47" s="99" t="str">
        <f t="shared" si="2"/>
        <v>Tier I</v>
      </c>
    </row>
    <row r="48" spans="1:10" x14ac:dyDescent="0.25">
      <c r="A48" s="74" t="s">
        <v>1028</v>
      </c>
      <c r="B48" s="74" t="s">
        <v>262</v>
      </c>
      <c r="C48" s="76" t="s">
        <v>842</v>
      </c>
      <c r="D48" t="s">
        <v>980</v>
      </c>
      <c r="E48" s="80">
        <v>6.4119999999999999</v>
      </c>
      <c r="F48" s="97" t="s">
        <v>1029</v>
      </c>
      <c r="G48" s="98">
        <v>40802</v>
      </c>
      <c r="H48" s="79"/>
      <c r="I48">
        <f t="shared" si="0"/>
        <v>2011</v>
      </c>
      <c r="J48" s="99" t="str">
        <f t="shared" si="2"/>
        <v>Tier I</v>
      </c>
    </row>
    <row r="49" spans="1:10" x14ac:dyDescent="0.25">
      <c r="A49" s="74" t="s">
        <v>1028</v>
      </c>
      <c r="B49" s="74" t="s">
        <v>262</v>
      </c>
      <c r="C49" s="76" t="s">
        <v>842</v>
      </c>
      <c r="D49" t="s">
        <v>980</v>
      </c>
      <c r="E49" s="80">
        <v>3.9475000000000002</v>
      </c>
      <c r="F49" s="97" t="s">
        <v>1029</v>
      </c>
      <c r="G49" s="98">
        <v>40802</v>
      </c>
      <c r="H49" s="79"/>
      <c r="I49">
        <f t="shared" si="0"/>
        <v>2011</v>
      </c>
      <c r="J49" s="99" t="str">
        <f t="shared" si="2"/>
        <v>Tier I</v>
      </c>
    </row>
    <row r="50" spans="1:10" x14ac:dyDescent="0.25">
      <c r="A50" s="74" t="s">
        <v>1028</v>
      </c>
      <c r="B50" s="74" t="s">
        <v>262</v>
      </c>
      <c r="C50" s="76" t="s">
        <v>842</v>
      </c>
      <c r="D50" t="s">
        <v>980</v>
      </c>
      <c r="E50" s="80">
        <v>12.635</v>
      </c>
      <c r="F50" s="97" t="s">
        <v>1029</v>
      </c>
      <c r="G50" s="98">
        <v>40806</v>
      </c>
      <c r="H50" s="79"/>
      <c r="I50">
        <f t="shared" si="0"/>
        <v>2011</v>
      </c>
      <c r="J50" s="99" t="str">
        <f t="shared" si="2"/>
        <v>Tier I</v>
      </c>
    </row>
    <row r="51" spans="1:10" x14ac:dyDescent="0.25">
      <c r="A51" s="74" t="s">
        <v>1028</v>
      </c>
      <c r="B51" s="74" t="s">
        <v>262</v>
      </c>
      <c r="C51" s="76" t="s">
        <v>842</v>
      </c>
      <c r="D51" t="s">
        <v>980</v>
      </c>
      <c r="E51" s="80">
        <v>4.7880000000000003</v>
      </c>
      <c r="F51" s="97" t="s">
        <v>1029</v>
      </c>
      <c r="G51" s="98">
        <v>40806</v>
      </c>
      <c r="H51" s="79"/>
      <c r="I51">
        <f t="shared" si="0"/>
        <v>2011</v>
      </c>
      <c r="J51" s="99" t="str">
        <f t="shared" si="2"/>
        <v>Tier I</v>
      </c>
    </row>
    <row r="52" spans="1:10" x14ac:dyDescent="0.25">
      <c r="A52" s="74" t="s">
        <v>1028</v>
      </c>
      <c r="B52" s="74" t="s">
        <v>262</v>
      </c>
      <c r="C52" s="76" t="s">
        <v>842</v>
      </c>
      <c r="D52" t="s">
        <v>980</v>
      </c>
      <c r="E52" s="80">
        <v>4.9880000000000004</v>
      </c>
      <c r="F52" s="97" t="s">
        <v>1029</v>
      </c>
      <c r="G52" s="98">
        <v>40816</v>
      </c>
      <c r="H52" s="79"/>
      <c r="I52">
        <f t="shared" si="0"/>
        <v>2011</v>
      </c>
      <c r="J52" s="99" t="str">
        <f t="shared" si="2"/>
        <v>Tier I</v>
      </c>
    </row>
    <row r="53" spans="1:10" x14ac:dyDescent="0.25">
      <c r="A53" s="74" t="s">
        <v>1028</v>
      </c>
      <c r="B53" s="74" t="s">
        <v>262</v>
      </c>
      <c r="C53" s="76" t="s">
        <v>842</v>
      </c>
      <c r="D53" t="s">
        <v>980</v>
      </c>
      <c r="E53" s="80">
        <v>21.432000000000002</v>
      </c>
      <c r="F53" s="97" t="s">
        <v>1029</v>
      </c>
      <c r="G53" s="98">
        <v>40869</v>
      </c>
      <c r="H53" s="79"/>
      <c r="I53">
        <f t="shared" si="0"/>
        <v>2011</v>
      </c>
      <c r="J53" s="99" t="str">
        <f t="shared" si="2"/>
        <v>Tier I</v>
      </c>
    </row>
    <row r="54" spans="1:10" x14ac:dyDescent="0.25">
      <c r="A54" s="74" t="s">
        <v>1028</v>
      </c>
      <c r="B54" s="74" t="s">
        <v>262</v>
      </c>
      <c r="C54" s="76" t="s">
        <v>842</v>
      </c>
      <c r="D54" t="s">
        <v>980</v>
      </c>
      <c r="E54" s="80">
        <v>13.965</v>
      </c>
      <c r="F54" s="97" t="s">
        <v>1029</v>
      </c>
      <c r="G54" s="98">
        <v>40939</v>
      </c>
      <c r="H54" s="79"/>
      <c r="I54">
        <f t="shared" si="0"/>
        <v>2012</v>
      </c>
      <c r="J54" s="99" t="str">
        <f t="shared" si="2"/>
        <v>Tier I</v>
      </c>
    </row>
    <row r="55" spans="1:10" x14ac:dyDescent="0.25">
      <c r="A55" s="74" t="s">
        <v>1028</v>
      </c>
      <c r="B55" s="74" t="s">
        <v>262</v>
      </c>
      <c r="C55" s="76" t="s">
        <v>842</v>
      </c>
      <c r="D55" t="s">
        <v>980</v>
      </c>
      <c r="E55" s="80">
        <v>7.9939999999999998</v>
      </c>
      <c r="F55" s="97" t="s">
        <v>1029</v>
      </c>
      <c r="G55" s="98">
        <v>41131</v>
      </c>
      <c r="H55" s="79"/>
      <c r="I55">
        <f t="shared" si="0"/>
        <v>2012</v>
      </c>
      <c r="J55" s="99" t="str">
        <f t="shared" si="2"/>
        <v>Tier I</v>
      </c>
    </row>
    <row r="56" spans="1:10" x14ac:dyDescent="0.25">
      <c r="A56" s="74" t="s">
        <v>1028</v>
      </c>
      <c r="B56" s="74" t="s">
        <v>262</v>
      </c>
      <c r="C56" s="76" t="s">
        <v>842</v>
      </c>
      <c r="D56" t="s">
        <v>980</v>
      </c>
      <c r="E56" s="80">
        <v>7.766</v>
      </c>
      <c r="F56" s="97" t="s">
        <v>1029</v>
      </c>
      <c r="G56" s="98">
        <v>41183</v>
      </c>
      <c r="H56" s="79"/>
      <c r="I56">
        <f t="shared" si="0"/>
        <v>2012</v>
      </c>
      <c r="J56" s="99" t="str">
        <f t="shared" si="2"/>
        <v>Tier I</v>
      </c>
    </row>
    <row r="57" spans="1:10" x14ac:dyDescent="0.25">
      <c r="A57" s="74" t="s">
        <v>1028</v>
      </c>
      <c r="B57" s="74" t="s">
        <v>262</v>
      </c>
      <c r="C57" s="76" t="s">
        <v>842</v>
      </c>
      <c r="D57" t="s">
        <v>980</v>
      </c>
      <c r="E57" s="80">
        <v>3.1070000000000002</v>
      </c>
      <c r="F57" s="97" t="s">
        <v>1029</v>
      </c>
      <c r="G57" s="98">
        <v>41199</v>
      </c>
      <c r="H57" s="79"/>
      <c r="I57">
        <f t="shared" si="0"/>
        <v>2012</v>
      </c>
      <c r="J57" s="99" t="str">
        <f t="shared" si="2"/>
        <v>Tier I</v>
      </c>
    </row>
    <row r="58" spans="1:10" x14ac:dyDescent="0.25">
      <c r="A58" s="74" t="s">
        <v>1028</v>
      </c>
      <c r="B58" s="74" t="s">
        <v>262</v>
      </c>
      <c r="C58" s="76" t="s">
        <v>842</v>
      </c>
      <c r="D58" t="s">
        <v>980</v>
      </c>
      <c r="E58" s="80">
        <v>11.4</v>
      </c>
      <c r="F58" s="97" t="s">
        <v>1029</v>
      </c>
      <c r="G58" s="98">
        <v>41233</v>
      </c>
      <c r="H58" s="79"/>
      <c r="I58">
        <f t="shared" si="0"/>
        <v>2012</v>
      </c>
      <c r="J58" s="99" t="str">
        <f t="shared" si="2"/>
        <v>Tier I</v>
      </c>
    </row>
    <row r="59" spans="1:10" x14ac:dyDescent="0.25">
      <c r="A59" s="74" t="s">
        <v>1028</v>
      </c>
      <c r="B59" s="74" t="s">
        <v>262</v>
      </c>
      <c r="C59" s="76" t="s">
        <v>842</v>
      </c>
      <c r="D59" t="s">
        <v>980</v>
      </c>
      <c r="E59" s="80">
        <v>5.4720000000000004</v>
      </c>
      <c r="F59" s="97" t="s">
        <v>1029</v>
      </c>
      <c r="G59" s="98">
        <v>41233</v>
      </c>
      <c r="H59" s="79"/>
      <c r="I59">
        <f t="shared" si="0"/>
        <v>2012</v>
      </c>
      <c r="J59" s="99" t="str">
        <f t="shared" si="2"/>
        <v>Tier I</v>
      </c>
    </row>
    <row r="60" spans="1:10" x14ac:dyDescent="0.25">
      <c r="A60" s="74" t="s">
        <v>1028</v>
      </c>
      <c r="B60" s="74" t="s">
        <v>262</v>
      </c>
      <c r="C60" s="76" t="s">
        <v>842</v>
      </c>
      <c r="D60" t="s">
        <v>980</v>
      </c>
      <c r="E60" s="80">
        <v>6.4</v>
      </c>
      <c r="F60" s="97" t="s">
        <v>1029</v>
      </c>
      <c r="G60" s="98">
        <v>41240</v>
      </c>
      <c r="H60" s="79"/>
      <c r="I60">
        <f t="shared" si="0"/>
        <v>2012</v>
      </c>
      <c r="J60" s="99" t="str">
        <f t="shared" si="2"/>
        <v>Tier I</v>
      </c>
    </row>
    <row r="61" spans="1:10" x14ac:dyDescent="0.25">
      <c r="A61" s="74" t="s">
        <v>1028</v>
      </c>
      <c r="B61" s="74" t="s">
        <v>262</v>
      </c>
      <c r="C61" s="76" t="s">
        <v>842</v>
      </c>
      <c r="D61" t="s">
        <v>980</v>
      </c>
      <c r="E61" s="80">
        <v>4.97</v>
      </c>
      <c r="F61" s="97" t="s">
        <v>1029</v>
      </c>
      <c r="G61" s="98">
        <v>41246</v>
      </c>
      <c r="H61" s="79"/>
      <c r="I61">
        <f t="shared" si="0"/>
        <v>2012</v>
      </c>
      <c r="J61" s="99" t="str">
        <f t="shared" si="2"/>
        <v>Tier I</v>
      </c>
    </row>
    <row r="62" spans="1:10" x14ac:dyDescent="0.25">
      <c r="A62" s="74" t="s">
        <v>1028</v>
      </c>
      <c r="B62" s="74" t="s">
        <v>262</v>
      </c>
      <c r="C62" s="76" t="s">
        <v>842</v>
      </c>
      <c r="D62" t="s">
        <v>980</v>
      </c>
      <c r="E62" s="80">
        <v>7.8659999999999997</v>
      </c>
      <c r="F62" s="97" t="s">
        <v>1029</v>
      </c>
      <c r="G62" s="98">
        <v>41261</v>
      </c>
      <c r="H62" s="79"/>
      <c r="I62">
        <f t="shared" si="0"/>
        <v>2012</v>
      </c>
      <c r="J62" s="99" t="str">
        <f t="shared" si="2"/>
        <v>Tier I</v>
      </c>
    </row>
    <row r="63" spans="1:10" x14ac:dyDescent="0.25">
      <c r="A63" s="74" t="s">
        <v>1028</v>
      </c>
      <c r="B63" s="74" t="s">
        <v>262</v>
      </c>
      <c r="C63" s="76" t="s">
        <v>842</v>
      </c>
      <c r="D63" t="s">
        <v>980</v>
      </c>
      <c r="E63" s="80">
        <v>11.183</v>
      </c>
      <c r="F63" s="97" t="s">
        <v>1029</v>
      </c>
      <c r="G63" s="98">
        <v>41344</v>
      </c>
      <c r="H63" s="79"/>
      <c r="I63">
        <f t="shared" si="0"/>
        <v>2013</v>
      </c>
      <c r="J63" s="99" t="str">
        <f t="shared" si="2"/>
        <v>Tier I</v>
      </c>
    </row>
    <row r="64" spans="1:10" x14ac:dyDescent="0.25">
      <c r="A64" s="74" t="s">
        <v>1028</v>
      </c>
      <c r="B64" s="74" t="s">
        <v>262</v>
      </c>
      <c r="C64" s="76" t="s">
        <v>842</v>
      </c>
      <c r="D64" t="s">
        <v>980</v>
      </c>
      <c r="E64" s="80">
        <v>5.5919999999999996</v>
      </c>
      <c r="F64" s="97" t="s">
        <v>1029</v>
      </c>
      <c r="G64" s="98">
        <v>41368</v>
      </c>
      <c r="H64" s="79"/>
      <c r="I64">
        <f t="shared" si="0"/>
        <v>2013</v>
      </c>
      <c r="J64" s="99" t="str">
        <f t="shared" si="2"/>
        <v>Tier I</v>
      </c>
    </row>
    <row r="65" spans="1:10" x14ac:dyDescent="0.25">
      <c r="A65" s="74" t="s">
        <v>1028</v>
      </c>
      <c r="B65" s="74" t="s">
        <v>262</v>
      </c>
      <c r="C65" s="76" t="s">
        <v>842</v>
      </c>
      <c r="D65" t="s">
        <v>980</v>
      </c>
      <c r="E65" s="80">
        <v>4.75</v>
      </c>
      <c r="F65" s="97" t="s">
        <v>1029</v>
      </c>
      <c r="G65" s="98">
        <v>41457</v>
      </c>
      <c r="H65" s="79"/>
      <c r="I65">
        <f t="shared" si="0"/>
        <v>2013</v>
      </c>
      <c r="J65" s="99" t="str">
        <f t="shared" si="2"/>
        <v>Tier I</v>
      </c>
    </row>
    <row r="66" spans="1:10" x14ac:dyDescent="0.25">
      <c r="A66" s="74" t="s">
        <v>1028</v>
      </c>
      <c r="B66" s="74" t="s">
        <v>262</v>
      </c>
      <c r="C66" s="76" t="s">
        <v>842</v>
      </c>
      <c r="D66" t="s">
        <v>980</v>
      </c>
      <c r="E66" s="80">
        <v>11.798999999999999</v>
      </c>
      <c r="F66" s="97" t="s">
        <v>1029</v>
      </c>
      <c r="G66" s="98">
        <v>41544</v>
      </c>
      <c r="H66" s="79"/>
      <c r="I66">
        <f t="shared" ref="I66:I129" si="3">IF(G66&lt;&gt;"",YEAR(G66),"")</f>
        <v>2013</v>
      </c>
      <c r="J66" s="99" t="str">
        <f t="shared" ref="J66:J97" si="4">IF(G66&gt;$K$1,"Tier II","Tier I")</f>
        <v>Tier I</v>
      </c>
    </row>
    <row r="67" spans="1:10" x14ac:dyDescent="0.25">
      <c r="A67" s="74" t="s">
        <v>1028</v>
      </c>
      <c r="B67" s="74" t="s">
        <v>262</v>
      </c>
      <c r="C67" s="76" t="s">
        <v>842</v>
      </c>
      <c r="D67" t="s">
        <v>980</v>
      </c>
      <c r="E67" s="80">
        <v>7.8659999999999997</v>
      </c>
      <c r="F67" s="97" t="s">
        <v>1029</v>
      </c>
      <c r="G67" s="98">
        <v>41545</v>
      </c>
      <c r="H67" s="79"/>
      <c r="I67">
        <f t="shared" si="3"/>
        <v>2013</v>
      </c>
      <c r="J67" s="99" t="str">
        <f t="shared" si="4"/>
        <v>Tier I</v>
      </c>
    </row>
    <row r="68" spans="1:10" x14ac:dyDescent="0.25">
      <c r="A68" s="74" t="s">
        <v>1028</v>
      </c>
      <c r="B68" s="74" t="s">
        <v>262</v>
      </c>
      <c r="C68" s="76" t="s">
        <v>842</v>
      </c>
      <c r="D68" t="s">
        <v>980</v>
      </c>
      <c r="E68" s="80">
        <v>18.524999999999999</v>
      </c>
      <c r="F68" s="97" t="s">
        <v>1029</v>
      </c>
      <c r="G68" s="98">
        <v>41582</v>
      </c>
      <c r="H68" s="79"/>
      <c r="I68">
        <f t="shared" si="3"/>
        <v>2013</v>
      </c>
      <c r="J68" s="99" t="str">
        <f t="shared" si="4"/>
        <v>Tier I</v>
      </c>
    </row>
    <row r="69" spans="1:10" x14ac:dyDescent="0.25">
      <c r="A69" s="74" t="s">
        <v>1028</v>
      </c>
      <c r="B69" s="74" t="s">
        <v>262</v>
      </c>
      <c r="C69" s="76" t="s">
        <v>842</v>
      </c>
      <c r="D69" t="s">
        <v>980</v>
      </c>
      <c r="E69" s="80">
        <v>4.0279999999999996</v>
      </c>
      <c r="F69" s="97" t="s">
        <v>1029</v>
      </c>
      <c r="G69" s="98">
        <v>41586</v>
      </c>
      <c r="H69" s="79"/>
      <c r="I69">
        <f t="shared" si="3"/>
        <v>2013</v>
      </c>
      <c r="J69" s="99" t="str">
        <f t="shared" si="4"/>
        <v>Tier I</v>
      </c>
    </row>
    <row r="70" spans="1:10" x14ac:dyDescent="0.25">
      <c r="A70" s="74" t="s">
        <v>1028</v>
      </c>
      <c r="B70" s="74" t="s">
        <v>262</v>
      </c>
      <c r="C70" s="76" t="s">
        <v>842</v>
      </c>
      <c r="D70" t="s">
        <v>980</v>
      </c>
      <c r="E70" s="80">
        <v>9.2620000000000005</v>
      </c>
      <c r="F70" s="97" t="s">
        <v>1029</v>
      </c>
      <c r="G70" s="98">
        <v>41634</v>
      </c>
      <c r="H70" s="79"/>
      <c r="I70">
        <f t="shared" si="3"/>
        <v>2013</v>
      </c>
      <c r="J70" s="99" t="str">
        <f t="shared" si="4"/>
        <v>Tier I</v>
      </c>
    </row>
    <row r="71" spans="1:10" x14ac:dyDescent="0.25">
      <c r="A71" s="74" t="s">
        <v>1028</v>
      </c>
      <c r="B71" s="74" t="s">
        <v>262</v>
      </c>
      <c r="C71" s="76" t="s">
        <v>842</v>
      </c>
      <c r="D71" t="s">
        <v>980</v>
      </c>
      <c r="E71" s="80">
        <v>16.2</v>
      </c>
      <c r="F71" s="97" t="s">
        <v>1029</v>
      </c>
      <c r="G71" s="98">
        <v>41904</v>
      </c>
      <c r="H71" s="79"/>
      <c r="I71">
        <f t="shared" si="3"/>
        <v>2014</v>
      </c>
      <c r="J71" s="99" t="str">
        <f t="shared" si="4"/>
        <v>Tier I</v>
      </c>
    </row>
    <row r="72" spans="1:10" x14ac:dyDescent="0.25">
      <c r="A72" s="74" t="s">
        <v>1028</v>
      </c>
      <c r="B72" s="74" t="s">
        <v>262</v>
      </c>
      <c r="C72" s="76" t="s">
        <v>842</v>
      </c>
      <c r="D72" t="s">
        <v>980</v>
      </c>
      <c r="E72" s="80">
        <v>7.6</v>
      </c>
      <c r="F72" s="97" t="s">
        <v>1029</v>
      </c>
      <c r="G72" s="98">
        <v>41995</v>
      </c>
      <c r="H72" s="79"/>
      <c r="I72">
        <f t="shared" si="3"/>
        <v>2014</v>
      </c>
      <c r="J72" s="99" t="str">
        <f t="shared" si="4"/>
        <v>Tier I</v>
      </c>
    </row>
    <row r="73" spans="1:10" x14ac:dyDescent="0.25">
      <c r="A73" s="74" t="s">
        <v>1028</v>
      </c>
      <c r="B73" s="74" t="s">
        <v>262</v>
      </c>
      <c r="C73" s="76" t="s">
        <v>842</v>
      </c>
      <c r="D73" t="s">
        <v>980</v>
      </c>
      <c r="E73" s="80">
        <v>12.54</v>
      </c>
      <c r="F73" s="97" t="s">
        <v>1029</v>
      </c>
      <c r="G73" s="98">
        <v>42094</v>
      </c>
      <c r="H73" s="79"/>
      <c r="I73">
        <f t="shared" si="3"/>
        <v>2015</v>
      </c>
      <c r="J73" s="99" t="str">
        <f t="shared" si="4"/>
        <v>Tier I</v>
      </c>
    </row>
    <row r="74" spans="1:10" x14ac:dyDescent="0.25">
      <c r="A74" s="74" t="s">
        <v>1028</v>
      </c>
      <c r="B74" s="74" t="s">
        <v>262</v>
      </c>
      <c r="C74" s="76" t="s">
        <v>842</v>
      </c>
      <c r="D74" t="s">
        <v>980</v>
      </c>
      <c r="E74" s="80">
        <v>5.2439999999999998</v>
      </c>
      <c r="F74" s="97" t="s">
        <v>1029</v>
      </c>
      <c r="G74" s="98">
        <v>42110</v>
      </c>
      <c r="H74" s="79"/>
      <c r="I74">
        <f t="shared" si="3"/>
        <v>2015</v>
      </c>
      <c r="J74" s="99" t="str">
        <f t="shared" si="4"/>
        <v>Tier I</v>
      </c>
    </row>
    <row r="75" spans="1:10" x14ac:dyDescent="0.25">
      <c r="A75" s="74" t="s">
        <v>1028</v>
      </c>
      <c r="B75" s="74" t="s">
        <v>262</v>
      </c>
      <c r="C75" s="76" t="s">
        <v>842</v>
      </c>
      <c r="D75" t="s">
        <v>980</v>
      </c>
      <c r="E75" s="80">
        <v>6</v>
      </c>
      <c r="F75" s="97" t="s">
        <v>1029</v>
      </c>
      <c r="G75" s="98">
        <v>42132</v>
      </c>
      <c r="H75" s="79"/>
      <c r="I75">
        <f t="shared" si="3"/>
        <v>2015</v>
      </c>
      <c r="J75" s="99" t="str">
        <f t="shared" si="4"/>
        <v>Tier I</v>
      </c>
    </row>
    <row r="76" spans="1:10" x14ac:dyDescent="0.25">
      <c r="A76" s="74" t="s">
        <v>1028</v>
      </c>
      <c r="B76" s="74" t="s">
        <v>262</v>
      </c>
      <c r="C76" s="76" t="s">
        <v>842</v>
      </c>
      <c r="D76" t="s">
        <v>980</v>
      </c>
      <c r="E76" s="80">
        <v>5.4</v>
      </c>
      <c r="F76" s="97" t="s">
        <v>1029</v>
      </c>
      <c r="G76" s="98">
        <v>42311</v>
      </c>
      <c r="H76" s="79"/>
      <c r="I76">
        <f t="shared" si="3"/>
        <v>2015</v>
      </c>
      <c r="J76" s="99" t="str">
        <f t="shared" si="4"/>
        <v>Tier II</v>
      </c>
    </row>
    <row r="77" spans="1:10" x14ac:dyDescent="0.25">
      <c r="A77" s="74" t="s">
        <v>1028</v>
      </c>
      <c r="B77" s="74" t="s">
        <v>262</v>
      </c>
      <c r="C77" s="76" t="s">
        <v>842</v>
      </c>
      <c r="D77" t="s">
        <v>980</v>
      </c>
      <c r="E77" s="80">
        <v>6</v>
      </c>
      <c r="F77" s="97" t="s">
        <v>1029</v>
      </c>
      <c r="G77" s="98">
        <v>42331</v>
      </c>
      <c r="H77" s="79"/>
      <c r="I77">
        <f t="shared" si="3"/>
        <v>2015</v>
      </c>
      <c r="J77" s="99" t="str">
        <f t="shared" si="4"/>
        <v>Tier II</v>
      </c>
    </row>
    <row r="78" spans="1:10" x14ac:dyDescent="0.25">
      <c r="A78" s="74" t="s">
        <v>1028</v>
      </c>
      <c r="B78" s="74" t="s">
        <v>262</v>
      </c>
      <c r="C78" s="76" t="s">
        <v>842</v>
      </c>
      <c r="D78" t="s">
        <v>980</v>
      </c>
      <c r="E78" s="80">
        <v>12.5</v>
      </c>
      <c r="F78" s="97" t="s">
        <v>1029</v>
      </c>
      <c r="G78" s="98">
        <v>42333</v>
      </c>
      <c r="H78" s="79"/>
      <c r="I78">
        <f t="shared" si="3"/>
        <v>2015</v>
      </c>
      <c r="J78" s="99" t="str">
        <f t="shared" si="4"/>
        <v>Tier II</v>
      </c>
    </row>
    <row r="79" spans="1:10" x14ac:dyDescent="0.25">
      <c r="A79" s="74" t="s">
        <v>1028</v>
      </c>
      <c r="B79" s="74" t="s">
        <v>262</v>
      </c>
      <c r="C79" s="76" t="s">
        <v>842</v>
      </c>
      <c r="D79" t="s">
        <v>980</v>
      </c>
      <c r="E79" s="80">
        <v>3.8</v>
      </c>
      <c r="F79" s="97" t="s">
        <v>1029</v>
      </c>
      <c r="G79" s="79">
        <v>42341</v>
      </c>
      <c r="H79" s="79"/>
      <c r="I79">
        <f t="shared" si="3"/>
        <v>2015</v>
      </c>
      <c r="J79" s="99" t="str">
        <f t="shared" si="4"/>
        <v>Tier II</v>
      </c>
    </row>
    <row r="80" spans="1:10" x14ac:dyDescent="0.25">
      <c r="A80" s="74" t="s">
        <v>1028</v>
      </c>
      <c r="B80" s="74" t="s">
        <v>262</v>
      </c>
      <c r="C80" s="76" t="s">
        <v>842</v>
      </c>
      <c r="D80" t="s">
        <v>980</v>
      </c>
      <c r="E80" s="80">
        <v>9.66</v>
      </c>
      <c r="F80" s="97" t="s">
        <v>1029</v>
      </c>
      <c r="G80" s="79">
        <v>42409</v>
      </c>
      <c r="H80" s="79"/>
      <c r="I80">
        <f t="shared" si="3"/>
        <v>2016</v>
      </c>
      <c r="J80" s="99" t="str">
        <f t="shared" si="4"/>
        <v>Tier II</v>
      </c>
    </row>
    <row r="81" spans="1:10" x14ac:dyDescent="0.25">
      <c r="A81" s="74" t="s">
        <v>1028</v>
      </c>
      <c r="B81" s="74" t="s">
        <v>262</v>
      </c>
      <c r="C81" s="76" t="s">
        <v>842</v>
      </c>
      <c r="D81" t="s">
        <v>980</v>
      </c>
      <c r="E81" s="80">
        <v>5.2</v>
      </c>
      <c r="F81" s="97" t="s">
        <v>1029</v>
      </c>
      <c r="G81" s="79">
        <v>42447</v>
      </c>
      <c r="H81" s="79"/>
      <c r="I81">
        <f t="shared" si="3"/>
        <v>2016</v>
      </c>
      <c r="J81" s="99" t="str">
        <f t="shared" si="4"/>
        <v>Tier II</v>
      </c>
    </row>
    <row r="82" spans="1:10" x14ac:dyDescent="0.25">
      <c r="A82" s="74" t="s">
        <v>1028</v>
      </c>
      <c r="B82" s="74" t="s">
        <v>262</v>
      </c>
      <c r="C82" s="76" t="s">
        <v>842</v>
      </c>
      <c r="D82" t="s">
        <v>980</v>
      </c>
      <c r="E82" s="80">
        <v>7.5</v>
      </c>
      <c r="F82" s="97" t="s">
        <v>1029</v>
      </c>
      <c r="G82" s="79">
        <v>42452</v>
      </c>
      <c r="H82" s="79"/>
      <c r="I82">
        <f t="shared" si="3"/>
        <v>2016</v>
      </c>
      <c r="J82" s="99" t="str">
        <f t="shared" si="4"/>
        <v>Tier II</v>
      </c>
    </row>
    <row r="83" spans="1:10" x14ac:dyDescent="0.25">
      <c r="A83" s="74" t="s">
        <v>1028</v>
      </c>
      <c r="B83" s="74" t="s">
        <v>262</v>
      </c>
      <c r="C83" s="76" t="s">
        <v>842</v>
      </c>
      <c r="D83" t="s">
        <v>980</v>
      </c>
      <c r="E83" s="80">
        <v>7.6</v>
      </c>
      <c r="F83" s="97" t="s">
        <v>1029</v>
      </c>
      <c r="G83" s="79">
        <v>42482</v>
      </c>
      <c r="H83" s="79"/>
      <c r="I83">
        <f t="shared" si="3"/>
        <v>2016</v>
      </c>
      <c r="J83" s="99" t="str">
        <f t="shared" si="4"/>
        <v>Tier II</v>
      </c>
    </row>
    <row r="84" spans="1:10" x14ac:dyDescent="0.25">
      <c r="A84" s="74" t="s">
        <v>1028</v>
      </c>
      <c r="B84" s="74" t="s">
        <v>262</v>
      </c>
      <c r="C84" s="76" t="s">
        <v>842</v>
      </c>
      <c r="D84" t="s">
        <v>980</v>
      </c>
      <c r="E84" s="80">
        <v>7.6</v>
      </c>
      <c r="F84" s="97" t="s">
        <v>1029</v>
      </c>
      <c r="G84" s="79">
        <v>42530</v>
      </c>
      <c r="H84" s="79"/>
      <c r="I84">
        <f t="shared" si="3"/>
        <v>2016</v>
      </c>
      <c r="J84" s="99" t="str">
        <f t="shared" si="4"/>
        <v>Tier II</v>
      </c>
    </row>
    <row r="85" spans="1:10" x14ac:dyDescent="0.25">
      <c r="A85" s="74" t="s">
        <v>1028</v>
      </c>
      <c r="B85" s="74" t="s">
        <v>262</v>
      </c>
      <c r="C85" s="76" t="s">
        <v>842</v>
      </c>
      <c r="D85" t="s">
        <v>980</v>
      </c>
      <c r="E85" s="80">
        <v>6</v>
      </c>
      <c r="F85" s="97" t="s">
        <v>1029</v>
      </c>
      <c r="G85" s="79">
        <v>42530</v>
      </c>
      <c r="H85" s="79"/>
      <c r="I85">
        <f t="shared" si="3"/>
        <v>2016</v>
      </c>
      <c r="J85" s="99" t="str">
        <f t="shared" si="4"/>
        <v>Tier II</v>
      </c>
    </row>
    <row r="86" spans="1:10" x14ac:dyDescent="0.25">
      <c r="A86" s="74" t="s">
        <v>1028</v>
      </c>
      <c r="B86" s="74" t="s">
        <v>262</v>
      </c>
      <c r="C86" s="76" t="s">
        <v>842</v>
      </c>
      <c r="D86" t="s">
        <v>980</v>
      </c>
      <c r="E86" s="80">
        <v>15</v>
      </c>
      <c r="F86" s="97" t="s">
        <v>1029</v>
      </c>
      <c r="G86" s="79">
        <v>42531</v>
      </c>
      <c r="H86" s="79"/>
      <c r="I86">
        <f t="shared" si="3"/>
        <v>2016</v>
      </c>
      <c r="J86" s="99" t="str">
        <f t="shared" si="4"/>
        <v>Tier II</v>
      </c>
    </row>
    <row r="87" spans="1:10" x14ac:dyDescent="0.25">
      <c r="A87" s="74" t="s">
        <v>1028</v>
      </c>
      <c r="B87" s="74" t="s">
        <v>262</v>
      </c>
      <c r="C87" s="76" t="s">
        <v>842</v>
      </c>
      <c r="D87" t="s">
        <v>980</v>
      </c>
      <c r="E87" s="80">
        <v>6</v>
      </c>
      <c r="F87" s="97" t="s">
        <v>1029</v>
      </c>
      <c r="G87" s="79">
        <v>42536</v>
      </c>
      <c r="H87" s="79"/>
      <c r="I87">
        <f t="shared" si="3"/>
        <v>2016</v>
      </c>
      <c r="J87" s="99" t="str">
        <f t="shared" si="4"/>
        <v>Tier II</v>
      </c>
    </row>
    <row r="88" spans="1:10" x14ac:dyDescent="0.25">
      <c r="A88" s="74" t="s">
        <v>1028</v>
      </c>
      <c r="B88" s="74" t="s">
        <v>262</v>
      </c>
      <c r="C88" s="76" t="s">
        <v>842</v>
      </c>
      <c r="D88" t="s">
        <v>980</v>
      </c>
      <c r="E88" s="80">
        <v>5</v>
      </c>
      <c r="F88" s="97" t="s">
        <v>1029</v>
      </c>
      <c r="G88" s="79">
        <v>42599</v>
      </c>
      <c r="H88" s="79"/>
      <c r="I88">
        <f t="shared" si="3"/>
        <v>2016</v>
      </c>
      <c r="J88" s="99" t="str">
        <f t="shared" si="4"/>
        <v>Tier II</v>
      </c>
    </row>
    <row r="89" spans="1:10" x14ac:dyDescent="0.25">
      <c r="A89" s="74" t="s">
        <v>1028</v>
      </c>
      <c r="B89" s="74" t="s">
        <v>262</v>
      </c>
      <c r="C89" s="76" t="s">
        <v>842</v>
      </c>
      <c r="D89" t="s">
        <v>980</v>
      </c>
      <c r="E89" s="80">
        <v>6</v>
      </c>
      <c r="F89" s="97" t="s">
        <v>1029</v>
      </c>
      <c r="G89" s="79">
        <v>42601</v>
      </c>
      <c r="H89" s="79"/>
      <c r="I89">
        <f t="shared" si="3"/>
        <v>2016</v>
      </c>
      <c r="J89" s="99" t="str">
        <f t="shared" si="4"/>
        <v>Tier II</v>
      </c>
    </row>
    <row r="90" spans="1:10" x14ac:dyDescent="0.25">
      <c r="A90" s="74" t="s">
        <v>1028</v>
      </c>
      <c r="B90" s="74" t="s">
        <v>262</v>
      </c>
      <c r="C90" s="76" t="s">
        <v>842</v>
      </c>
      <c r="D90" t="s">
        <v>980</v>
      </c>
      <c r="E90" s="80">
        <v>6</v>
      </c>
      <c r="F90" s="97" t="s">
        <v>1029</v>
      </c>
      <c r="G90" s="79">
        <v>42647</v>
      </c>
      <c r="H90" s="79"/>
      <c r="I90">
        <f t="shared" si="3"/>
        <v>2016</v>
      </c>
      <c r="J90" s="99" t="str">
        <f t="shared" si="4"/>
        <v>Tier II</v>
      </c>
    </row>
    <row r="91" spans="1:10" x14ac:dyDescent="0.25">
      <c r="A91" s="74" t="s">
        <v>1028</v>
      </c>
      <c r="B91" s="74" t="s">
        <v>262</v>
      </c>
      <c r="C91" s="76" t="s">
        <v>842</v>
      </c>
      <c r="D91" t="s">
        <v>980</v>
      </c>
      <c r="E91" s="80">
        <v>5</v>
      </c>
      <c r="F91" s="97" t="s">
        <v>1029</v>
      </c>
      <c r="G91" s="79">
        <v>42671</v>
      </c>
      <c r="H91" s="79"/>
      <c r="I91">
        <f t="shared" si="3"/>
        <v>2016</v>
      </c>
      <c r="J91" s="99" t="str">
        <f t="shared" si="4"/>
        <v>Tier II</v>
      </c>
    </row>
    <row r="92" spans="1:10" x14ac:dyDescent="0.25">
      <c r="A92" s="74" t="s">
        <v>1028</v>
      </c>
      <c r="B92" s="74" t="s">
        <v>262</v>
      </c>
      <c r="C92" s="76" t="s">
        <v>842</v>
      </c>
      <c r="D92" t="s">
        <v>980</v>
      </c>
      <c r="E92" s="80">
        <v>6</v>
      </c>
      <c r="F92" s="97" t="s">
        <v>1029</v>
      </c>
      <c r="G92" s="79">
        <v>42677</v>
      </c>
      <c r="H92" s="79"/>
      <c r="I92">
        <f t="shared" si="3"/>
        <v>2016</v>
      </c>
      <c r="J92" s="99" t="str">
        <f t="shared" si="4"/>
        <v>Tier II</v>
      </c>
    </row>
    <row r="93" spans="1:10" x14ac:dyDescent="0.25">
      <c r="A93" s="74" t="s">
        <v>1028</v>
      </c>
      <c r="B93" s="74" t="s">
        <v>262</v>
      </c>
      <c r="C93" s="76" t="s">
        <v>842</v>
      </c>
      <c r="D93" t="s">
        <v>980</v>
      </c>
      <c r="E93" s="80">
        <v>6</v>
      </c>
      <c r="F93" s="97" t="s">
        <v>1029</v>
      </c>
      <c r="G93" s="79">
        <v>42678</v>
      </c>
      <c r="H93" s="79"/>
      <c r="I93">
        <f t="shared" si="3"/>
        <v>2016</v>
      </c>
      <c r="J93" s="99" t="str">
        <f t="shared" si="4"/>
        <v>Tier II</v>
      </c>
    </row>
    <row r="94" spans="1:10" x14ac:dyDescent="0.25">
      <c r="A94" s="74" t="s">
        <v>1028</v>
      </c>
      <c r="B94" s="74" t="s">
        <v>262</v>
      </c>
      <c r="C94" s="76" t="s">
        <v>842</v>
      </c>
      <c r="D94" t="s">
        <v>980</v>
      </c>
      <c r="E94" s="80">
        <v>12</v>
      </c>
      <c r="F94" s="97" t="s">
        <v>1029</v>
      </c>
      <c r="G94" s="79">
        <v>42683</v>
      </c>
      <c r="H94" s="79"/>
      <c r="I94">
        <f t="shared" si="3"/>
        <v>2016</v>
      </c>
      <c r="J94" s="99" t="str">
        <f t="shared" si="4"/>
        <v>Tier II</v>
      </c>
    </row>
    <row r="95" spans="1:10" x14ac:dyDescent="0.25">
      <c r="A95" s="74" t="s">
        <v>1028</v>
      </c>
      <c r="B95" s="74" t="s">
        <v>262</v>
      </c>
      <c r="C95" s="76" t="s">
        <v>842</v>
      </c>
      <c r="D95" t="s">
        <v>980</v>
      </c>
      <c r="E95" s="80">
        <v>7.6</v>
      </c>
      <c r="F95" s="97" t="s">
        <v>1029</v>
      </c>
      <c r="G95" s="79">
        <v>42688</v>
      </c>
      <c r="H95" s="79"/>
      <c r="I95">
        <f t="shared" si="3"/>
        <v>2016</v>
      </c>
      <c r="J95" s="99" t="str">
        <f t="shared" si="4"/>
        <v>Tier II</v>
      </c>
    </row>
    <row r="96" spans="1:10" x14ac:dyDescent="0.25">
      <c r="A96" s="74" t="s">
        <v>1028</v>
      </c>
      <c r="B96" s="74" t="s">
        <v>262</v>
      </c>
      <c r="C96" s="76" t="s">
        <v>842</v>
      </c>
      <c r="D96" t="s">
        <v>980</v>
      </c>
      <c r="E96" s="80">
        <v>6</v>
      </c>
      <c r="F96" s="97" t="s">
        <v>1029</v>
      </c>
      <c r="G96" s="79">
        <v>42696</v>
      </c>
      <c r="H96" s="79"/>
      <c r="I96">
        <f t="shared" si="3"/>
        <v>2016</v>
      </c>
      <c r="J96" s="99" t="str">
        <f t="shared" si="4"/>
        <v>Tier II</v>
      </c>
    </row>
    <row r="97" spans="1:10" x14ac:dyDescent="0.25">
      <c r="A97" s="74" t="s">
        <v>1028</v>
      </c>
      <c r="B97" s="74" t="s">
        <v>262</v>
      </c>
      <c r="C97" s="76" t="s">
        <v>842</v>
      </c>
      <c r="D97" t="s">
        <v>980</v>
      </c>
      <c r="E97" s="80">
        <v>10</v>
      </c>
      <c r="F97" s="97" t="s">
        <v>1029</v>
      </c>
      <c r="G97" s="79">
        <v>42697</v>
      </c>
      <c r="H97" s="79"/>
      <c r="I97">
        <f t="shared" si="3"/>
        <v>2016</v>
      </c>
      <c r="J97" s="99" t="str">
        <f t="shared" si="4"/>
        <v>Tier II</v>
      </c>
    </row>
    <row r="98" spans="1:10" x14ac:dyDescent="0.25">
      <c r="A98" s="74" t="s">
        <v>1028</v>
      </c>
      <c r="B98" s="74" t="s">
        <v>262</v>
      </c>
      <c r="C98" s="76" t="s">
        <v>842</v>
      </c>
      <c r="D98" t="s">
        <v>980</v>
      </c>
      <c r="E98" s="80">
        <v>7.6</v>
      </c>
      <c r="F98" s="97" t="s">
        <v>1029</v>
      </c>
      <c r="G98" s="79">
        <v>42705</v>
      </c>
      <c r="H98" s="79"/>
      <c r="I98">
        <f t="shared" si="3"/>
        <v>2016</v>
      </c>
      <c r="J98" s="99" t="str">
        <f t="shared" ref="J98:J129" si="5">IF(G98&gt;$K$1,"Tier II","Tier I")</f>
        <v>Tier II</v>
      </c>
    </row>
    <row r="99" spans="1:10" ht="14.45" customHeight="1" x14ac:dyDescent="0.25">
      <c r="A99" s="74" t="s">
        <v>1028</v>
      </c>
      <c r="B99" s="74" t="s">
        <v>262</v>
      </c>
      <c r="C99" s="76" t="s">
        <v>842</v>
      </c>
      <c r="D99" t="s">
        <v>980</v>
      </c>
      <c r="E99" s="80">
        <v>9.25</v>
      </c>
      <c r="F99" s="97" t="s">
        <v>1029</v>
      </c>
      <c r="G99" s="79">
        <v>42717</v>
      </c>
      <c r="H99" s="79"/>
      <c r="I99">
        <f t="shared" si="3"/>
        <v>2016</v>
      </c>
      <c r="J99" s="99" t="str">
        <f t="shared" si="5"/>
        <v>Tier II</v>
      </c>
    </row>
    <row r="100" spans="1:10" ht="14.45" customHeight="1" x14ac:dyDescent="0.25">
      <c r="A100" s="74" t="s">
        <v>1028</v>
      </c>
      <c r="B100" s="74" t="s">
        <v>262</v>
      </c>
      <c r="C100" s="76" t="s">
        <v>842</v>
      </c>
      <c r="D100" t="s">
        <v>980</v>
      </c>
      <c r="E100" s="80">
        <v>12.335000000000001</v>
      </c>
      <c r="F100" s="97" t="s">
        <v>1029</v>
      </c>
      <c r="G100" s="79">
        <v>42726</v>
      </c>
      <c r="H100" s="79"/>
      <c r="I100">
        <f t="shared" si="3"/>
        <v>2016</v>
      </c>
      <c r="J100" s="99" t="str">
        <f t="shared" si="5"/>
        <v>Tier II</v>
      </c>
    </row>
    <row r="101" spans="1:10" x14ac:dyDescent="0.25">
      <c r="A101" s="74" t="s">
        <v>1028</v>
      </c>
      <c r="B101" s="74" t="s">
        <v>262</v>
      </c>
      <c r="C101" s="76" t="s">
        <v>842</v>
      </c>
      <c r="D101" t="s">
        <v>980</v>
      </c>
      <c r="E101" s="80">
        <v>6</v>
      </c>
      <c r="F101" s="97" t="s">
        <v>1029</v>
      </c>
      <c r="G101" s="79">
        <v>42809</v>
      </c>
      <c r="H101" s="79"/>
      <c r="I101">
        <f t="shared" si="3"/>
        <v>2017</v>
      </c>
      <c r="J101" s="99" t="str">
        <f t="shared" si="5"/>
        <v>Tier II</v>
      </c>
    </row>
    <row r="102" spans="1:10" x14ac:dyDescent="0.25">
      <c r="A102" s="74" t="s">
        <v>1028</v>
      </c>
      <c r="B102" s="74" t="s">
        <v>262</v>
      </c>
      <c r="C102" s="76" t="s">
        <v>842</v>
      </c>
      <c r="D102" t="s">
        <v>980</v>
      </c>
      <c r="E102" s="80">
        <v>5</v>
      </c>
      <c r="F102" s="97" t="s">
        <v>1029</v>
      </c>
      <c r="G102" s="79">
        <v>42823</v>
      </c>
      <c r="H102" s="79"/>
      <c r="I102">
        <f t="shared" si="3"/>
        <v>2017</v>
      </c>
      <c r="J102" s="99" t="str">
        <f t="shared" si="5"/>
        <v>Tier II</v>
      </c>
    </row>
    <row r="103" spans="1:10" x14ac:dyDescent="0.25">
      <c r="A103" s="74" t="s">
        <v>1028</v>
      </c>
      <c r="B103" s="74" t="s">
        <v>262</v>
      </c>
      <c r="C103" s="76" t="s">
        <v>842</v>
      </c>
      <c r="D103" t="s">
        <v>980</v>
      </c>
      <c r="E103" s="80">
        <v>7.6</v>
      </c>
      <c r="F103" s="97" t="s">
        <v>1029</v>
      </c>
      <c r="G103" s="79">
        <v>42843</v>
      </c>
      <c r="H103" s="79"/>
      <c r="I103">
        <f t="shared" si="3"/>
        <v>2017</v>
      </c>
      <c r="J103" s="99" t="str">
        <f t="shared" si="5"/>
        <v>Tier II</v>
      </c>
    </row>
    <row r="104" spans="1:10" x14ac:dyDescent="0.25">
      <c r="A104" s="74" t="s">
        <v>1028</v>
      </c>
      <c r="B104" s="74" t="s">
        <v>262</v>
      </c>
      <c r="C104" s="76" t="s">
        <v>842</v>
      </c>
      <c r="D104" t="s">
        <v>980</v>
      </c>
      <c r="E104" s="80">
        <v>10</v>
      </c>
      <c r="F104" s="97" t="s">
        <v>1029</v>
      </c>
      <c r="G104" s="79">
        <v>42902</v>
      </c>
      <c r="H104" s="79"/>
      <c r="I104">
        <f t="shared" si="3"/>
        <v>2017</v>
      </c>
      <c r="J104" s="99" t="str">
        <f t="shared" si="5"/>
        <v>Tier II</v>
      </c>
    </row>
    <row r="105" spans="1:10" x14ac:dyDescent="0.25">
      <c r="A105" s="74" t="s">
        <v>1028</v>
      </c>
      <c r="B105" s="74" t="s">
        <v>262</v>
      </c>
      <c r="C105" s="76" t="s">
        <v>842</v>
      </c>
      <c r="D105" t="s">
        <v>980</v>
      </c>
      <c r="E105" s="80">
        <v>6</v>
      </c>
      <c r="F105" s="97" t="s">
        <v>1029</v>
      </c>
      <c r="G105" s="79">
        <v>42909</v>
      </c>
      <c r="H105" s="79"/>
      <c r="I105">
        <f t="shared" si="3"/>
        <v>2017</v>
      </c>
      <c r="J105" s="99" t="str">
        <f t="shared" si="5"/>
        <v>Tier II</v>
      </c>
    </row>
    <row r="106" spans="1:10" x14ac:dyDescent="0.25">
      <c r="A106" s="74" t="s">
        <v>1028</v>
      </c>
      <c r="B106" s="74" t="s">
        <v>262</v>
      </c>
      <c r="C106" s="76" t="s">
        <v>842</v>
      </c>
      <c r="D106" t="s">
        <v>980</v>
      </c>
      <c r="E106" s="80">
        <v>7.6</v>
      </c>
      <c r="F106" s="97" t="s">
        <v>1029</v>
      </c>
      <c r="G106" s="79">
        <v>42916</v>
      </c>
      <c r="H106" s="79"/>
      <c r="I106">
        <f t="shared" si="3"/>
        <v>2017</v>
      </c>
      <c r="J106" s="99" t="str">
        <f t="shared" si="5"/>
        <v>Tier II</v>
      </c>
    </row>
    <row r="107" spans="1:10" x14ac:dyDescent="0.25">
      <c r="A107" s="74" t="s">
        <v>1028</v>
      </c>
      <c r="B107" s="74" t="s">
        <v>262</v>
      </c>
      <c r="C107" s="76" t="s">
        <v>842</v>
      </c>
      <c r="D107" t="s">
        <v>980</v>
      </c>
      <c r="E107" s="80">
        <v>5</v>
      </c>
      <c r="F107" s="97" t="s">
        <v>1029</v>
      </c>
      <c r="G107" s="79">
        <v>42990</v>
      </c>
      <c r="H107" s="79"/>
      <c r="I107">
        <f t="shared" si="3"/>
        <v>2017</v>
      </c>
      <c r="J107" s="99" t="str">
        <f t="shared" si="5"/>
        <v>Tier II</v>
      </c>
    </row>
    <row r="108" spans="1:10" x14ac:dyDescent="0.25">
      <c r="A108" s="74" t="s">
        <v>1028</v>
      </c>
      <c r="B108" s="74" t="s">
        <v>262</v>
      </c>
      <c r="C108" s="76" t="s">
        <v>842</v>
      </c>
      <c r="D108" t="s">
        <v>980</v>
      </c>
      <c r="E108" s="80">
        <v>23.1</v>
      </c>
      <c r="F108" s="97" t="s">
        <v>1029</v>
      </c>
      <c r="G108" s="79">
        <v>43021</v>
      </c>
      <c r="H108" s="79"/>
      <c r="I108">
        <f t="shared" si="3"/>
        <v>2017</v>
      </c>
      <c r="J108" s="99" t="str">
        <f t="shared" si="5"/>
        <v>Tier II</v>
      </c>
    </row>
    <row r="109" spans="1:10" x14ac:dyDescent="0.25">
      <c r="A109" s="74" t="s">
        <v>1028</v>
      </c>
      <c r="B109" s="74" t="s">
        <v>262</v>
      </c>
      <c r="C109" s="76" t="s">
        <v>842</v>
      </c>
      <c r="D109" t="s">
        <v>980</v>
      </c>
      <c r="E109" s="80">
        <v>7.68</v>
      </c>
      <c r="F109" s="97" t="s">
        <v>1029</v>
      </c>
      <c r="G109" s="79">
        <v>43025</v>
      </c>
      <c r="H109" s="79"/>
      <c r="I109">
        <f t="shared" si="3"/>
        <v>2017</v>
      </c>
      <c r="J109" s="99" t="str">
        <f t="shared" si="5"/>
        <v>Tier II</v>
      </c>
    </row>
    <row r="110" spans="1:10" x14ac:dyDescent="0.25">
      <c r="A110" s="74" t="s">
        <v>1028</v>
      </c>
      <c r="B110" s="74" t="s">
        <v>262</v>
      </c>
      <c r="C110" s="76" t="s">
        <v>842</v>
      </c>
      <c r="D110" t="s">
        <v>980</v>
      </c>
      <c r="E110" s="80">
        <v>7.36</v>
      </c>
      <c r="F110" s="97" t="s">
        <v>1029</v>
      </c>
      <c r="G110" s="79">
        <v>43068</v>
      </c>
      <c r="H110" s="79"/>
      <c r="I110">
        <f t="shared" si="3"/>
        <v>2017</v>
      </c>
      <c r="J110" s="99" t="str">
        <f t="shared" si="5"/>
        <v>Tier II</v>
      </c>
    </row>
    <row r="111" spans="1:10" x14ac:dyDescent="0.25">
      <c r="A111" s="74" t="s">
        <v>1028</v>
      </c>
      <c r="B111" s="74" t="s">
        <v>262</v>
      </c>
      <c r="C111" s="76" t="s">
        <v>842</v>
      </c>
      <c r="D111" t="s">
        <v>980</v>
      </c>
      <c r="E111" s="80">
        <v>143.19999999999999</v>
      </c>
      <c r="F111" s="97" t="s">
        <v>1029</v>
      </c>
      <c r="G111" s="79">
        <v>43088</v>
      </c>
      <c r="H111" s="79"/>
      <c r="I111">
        <f t="shared" si="3"/>
        <v>2017</v>
      </c>
      <c r="J111" s="99" t="str">
        <f t="shared" si="5"/>
        <v>Tier II</v>
      </c>
    </row>
    <row r="112" spans="1:10" x14ac:dyDescent="0.25">
      <c r="A112" s="74" t="s">
        <v>1028</v>
      </c>
      <c r="B112" s="74" t="s">
        <v>262</v>
      </c>
      <c r="C112" s="76" t="s">
        <v>842</v>
      </c>
      <c r="D112" t="s">
        <v>980</v>
      </c>
      <c r="E112" s="80">
        <v>7.36</v>
      </c>
      <c r="F112" s="97" t="s">
        <v>1029</v>
      </c>
      <c r="G112" s="79">
        <v>43095</v>
      </c>
      <c r="H112" s="79"/>
      <c r="I112">
        <f t="shared" si="3"/>
        <v>2017</v>
      </c>
      <c r="J112" s="99" t="str">
        <f t="shared" si="5"/>
        <v>Tier II</v>
      </c>
    </row>
    <row r="113" spans="1:10" x14ac:dyDescent="0.25">
      <c r="A113" s="74" t="s">
        <v>1028</v>
      </c>
      <c r="B113" s="74" t="s">
        <v>262</v>
      </c>
      <c r="C113" s="76" t="s">
        <v>842</v>
      </c>
      <c r="D113" t="s">
        <v>980</v>
      </c>
      <c r="E113" s="80">
        <v>3.8</v>
      </c>
      <c r="F113" s="97" t="s">
        <v>1029</v>
      </c>
      <c r="G113" s="79">
        <v>43213</v>
      </c>
      <c r="H113" s="79"/>
      <c r="I113">
        <f t="shared" si="3"/>
        <v>2018</v>
      </c>
      <c r="J113" s="99" t="str">
        <f t="shared" si="5"/>
        <v>Tier II</v>
      </c>
    </row>
    <row r="114" spans="1:10" x14ac:dyDescent="0.25">
      <c r="A114" s="74" t="s">
        <v>1028</v>
      </c>
      <c r="B114" s="74" t="s">
        <v>262</v>
      </c>
      <c r="C114" s="76" t="s">
        <v>842</v>
      </c>
      <c r="D114" t="s">
        <v>980</v>
      </c>
      <c r="E114" s="80">
        <v>6</v>
      </c>
      <c r="F114" s="97" t="s">
        <v>1029</v>
      </c>
      <c r="G114" s="79">
        <v>43241</v>
      </c>
      <c r="H114" s="79"/>
      <c r="I114">
        <f t="shared" si="3"/>
        <v>2018</v>
      </c>
      <c r="J114" s="99" t="str">
        <f t="shared" si="5"/>
        <v>Tier II</v>
      </c>
    </row>
    <row r="115" spans="1:10" x14ac:dyDescent="0.25">
      <c r="A115" s="74" t="s">
        <v>1028</v>
      </c>
      <c r="B115" s="74" t="s">
        <v>262</v>
      </c>
      <c r="C115" s="76" t="s">
        <v>842</v>
      </c>
      <c r="D115" t="s">
        <v>980</v>
      </c>
      <c r="E115" s="80">
        <v>7.6</v>
      </c>
      <c r="F115" s="97" t="s">
        <v>1029</v>
      </c>
      <c r="G115" s="79">
        <v>43311</v>
      </c>
      <c r="H115" s="79"/>
      <c r="I115">
        <f t="shared" si="3"/>
        <v>2018</v>
      </c>
      <c r="J115" s="99" t="str">
        <f t="shared" si="5"/>
        <v>Tier II</v>
      </c>
    </row>
    <row r="116" spans="1:10" x14ac:dyDescent="0.25">
      <c r="A116" s="74" t="s">
        <v>1028</v>
      </c>
      <c r="B116" s="74" t="s">
        <v>262</v>
      </c>
      <c r="C116" s="76" t="s">
        <v>842</v>
      </c>
      <c r="D116" t="s">
        <v>980</v>
      </c>
      <c r="E116" s="80">
        <v>7.6</v>
      </c>
      <c r="F116" s="97" t="s">
        <v>1029</v>
      </c>
      <c r="G116" s="79">
        <v>43320</v>
      </c>
      <c r="H116" s="79"/>
      <c r="I116">
        <f t="shared" si="3"/>
        <v>2018</v>
      </c>
      <c r="J116" s="99" t="str">
        <f t="shared" si="5"/>
        <v>Tier II</v>
      </c>
    </row>
    <row r="117" spans="1:10" x14ac:dyDescent="0.25">
      <c r="A117" s="74" t="s">
        <v>1028</v>
      </c>
      <c r="B117" s="74" t="s">
        <v>262</v>
      </c>
      <c r="C117" s="76" t="s">
        <v>842</v>
      </c>
      <c r="D117" t="s">
        <v>980</v>
      </c>
      <c r="E117" s="80">
        <v>7.6</v>
      </c>
      <c r="F117" s="97" t="s">
        <v>1029</v>
      </c>
      <c r="G117" s="79">
        <v>43322</v>
      </c>
      <c r="H117" s="79"/>
      <c r="I117">
        <f t="shared" si="3"/>
        <v>2018</v>
      </c>
      <c r="J117" s="99" t="str">
        <f t="shared" si="5"/>
        <v>Tier II</v>
      </c>
    </row>
    <row r="118" spans="1:10" x14ac:dyDescent="0.25">
      <c r="A118" s="74" t="s">
        <v>1028</v>
      </c>
      <c r="B118" s="74" t="s">
        <v>262</v>
      </c>
      <c r="C118" s="76" t="s">
        <v>842</v>
      </c>
      <c r="D118" t="s">
        <v>980</v>
      </c>
      <c r="E118" s="80">
        <v>7.6</v>
      </c>
      <c r="F118" s="97" t="s">
        <v>1029</v>
      </c>
      <c r="G118" s="79">
        <v>43333</v>
      </c>
      <c r="H118" s="79"/>
      <c r="I118">
        <f t="shared" si="3"/>
        <v>2018</v>
      </c>
      <c r="J118" s="99" t="str">
        <f t="shared" si="5"/>
        <v>Tier II</v>
      </c>
    </row>
    <row r="119" spans="1:10" x14ac:dyDescent="0.25">
      <c r="A119" s="74" t="s">
        <v>1028</v>
      </c>
      <c r="B119" s="74" t="s">
        <v>262</v>
      </c>
      <c r="C119" s="76" t="s">
        <v>842</v>
      </c>
      <c r="D119" t="s">
        <v>980</v>
      </c>
      <c r="E119" s="80">
        <v>6</v>
      </c>
      <c r="F119" s="97" t="s">
        <v>1029</v>
      </c>
      <c r="G119" s="79">
        <v>43342</v>
      </c>
      <c r="H119" s="79"/>
      <c r="I119">
        <f t="shared" si="3"/>
        <v>2018</v>
      </c>
      <c r="J119" s="99" t="str">
        <f t="shared" si="5"/>
        <v>Tier II</v>
      </c>
    </row>
    <row r="120" spans="1:10" x14ac:dyDescent="0.25">
      <c r="A120" s="74" t="s">
        <v>1028</v>
      </c>
      <c r="B120" s="74" t="s">
        <v>262</v>
      </c>
      <c r="C120" s="76" t="s">
        <v>842</v>
      </c>
      <c r="D120" t="s">
        <v>980</v>
      </c>
      <c r="E120" s="80">
        <v>496</v>
      </c>
      <c r="F120" s="97" t="s">
        <v>1029</v>
      </c>
      <c r="G120" s="79">
        <v>43454</v>
      </c>
      <c r="H120" s="79"/>
      <c r="I120">
        <f t="shared" si="3"/>
        <v>2018</v>
      </c>
      <c r="J120" s="99" t="str">
        <f t="shared" si="5"/>
        <v>Tier II</v>
      </c>
    </row>
    <row r="121" spans="1:10" x14ac:dyDescent="0.25">
      <c r="A121" s="74" t="s">
        <v>1028</v>
      </c>
      <c r="B121" s="74" t="s">
        <v>262</v>
      </c>
      <c r="C121" s="76" t="s">
        <v>842</v>
      </c>
      <c r="D121" t="s">
        <v>980</v>
      </c>
      <c r="E121" s="80">
        <v>110</v>
      </c>
      <c r="F121" s="97" t="s">
        <v>1029</v>
      </c>
      <c r="G121" s="79">
        <v>43465</v>
      </c>
      <c r="H121" s="79"/>
      <c r="I121">
        <f t="shared" si="3"/>
        <v>2018</v>
      </c>
      <c r="J121" s="99" t="str">
        <f t="shared" si="5"/>
        <v>Tier II</v>
      </c>
    </row>
    <row r="122" spans="1:10" x14ac:dyDescent="0.25">
      <c r="A122" s="74" t="s">
        <v>1028</v>
      </c>
      <c r="B122" s="74" t="s">
        <v>262</v>
      </c>
      <c r="C122" s="76" t="s">
        <v>842</v>
      </c>
      <c r="D122" t="s">
        <v>980</v>
      </c>
      <c r="E122" s="80">
        <v>50</v>
      </c>
      <c r="F122" s="97" t="s">
        <v>1029</v>
      </c>
      <c r="G122" s="79">
        <v>43465</v>
      </c>
      <c r="H122" s="79"/>
      <c r="I122">
        <f t="shared" si="3"/>
        <v>2018</v>
      </c>
      <c r="J122" s="99" t="str">
        <f t="shared" si="5"/>
        <v>Tier II</v>
      </c>
    </row>
    <row r="123" spans="1:10" x14ac:dyDescent="0.25">
      <c r="A123" s="74" t="s">
        <v>1028</v>
      </c>
      <c r="B123" s="74" t="s">
        <v>262</v>
      </c>
      <c r="C123" s="76" t="s">
        <v>842</v>
      </c>
      <c r="D123" t="s">
        <v>980</v>
      </c>
      <c r="E123" s="80">
        <v>7.6</v>
      </c>
      <c r="F123" s="97" t="s">
        <v>1029</v>
      </c>
      <c r="G123" s="79">
        <v>43508</v>
      </c>
      <c r="H123" s="79"/>
      <c r="I123">
        <f t="shared" si="3"/>
        <v>2019</v>
      </c>
      <c r="J123" s="99" t="str">
        <f t="shared" si="5"/>
        <v>Tier II</v>
      </c>
    </row>
    <row r="124" spans="1:10" x14ac:dyDescent="0.25">
      <c r="A124" s="74" t="s">
        <v>1028</v>
      </c>
      <c r="B124" s="74" t="s">
        <v>262</v>
      </c>
      <c r="C124" s="76" t="s">
        <v>842</v>
      </c>
      <c r="D124" t="s">
        <v>980</v>
      </c>
      <c r="E124" s="80">
        <v>10</v>
      </c>
      <c r="F124" s="97" t="s">
        <v>1029</v>
      </c>
      <c r="G124" s="79">
        <v>43627</v>
      </c>
      <c r="H124" s="79"/>
      <c r="I124">
        <f t="shared" si="3"/>
        <v>2019</v>
      </c>
      <c r="J124" s="99" t="str">
        <f t="shared" si="5"/>
        <v>Tier II</v>
      </c>
    </row>
    <row r="125" spans="1:10" x14ac:dyDescent="0.25">
      <c r="A125" s="74" t="s">
        <v>1028</v>
      </c>
      <c r="B125" s="74" t="s">
        <v>262</v>
      </c>
      <c r="C125" s="76" t="s">
        <v>842</v>
      </c>
      <c r="D125" t="s">
        <v>980</v>
      </c>
      <c r="E125" s="80">
        <v>5</v>
      </c>
      <c r="F125" s="97" t="s">
        <v>1029</v>
      </c>
      <c r="G125" s="79">
        <v>43641</v>
      </c>
      <c r="H125" s="79"/>
      <c r="I125">
        <f t="shared" si="3"/>
        <v>2019</v>
      </c>
      <c r="J125" s="99" t="str">
        <f t="shared" si="5"/>
        <v>Tier II</v>
      </c>
    </row>
    <row r="126" spans="1:10" ht="14.45" customHeight="1" x14ac:dyDescent="0.25">
      <c r="A126" s="74" t="s">
        <v>1028</v>
      </c>
      <c r="B126" s="74" t="s">
        <v>262</v>
      </c>
      <c r="C126" s="76" t="s">
        <v>842</v>
      </c>
      <c r="D126" t="s">
        <v>980</v>
      </c>
      <c r="E126" s="80">
        <v>31.4</v>
      </c>
      <c r="F126" s="97" t="s">
        <v>1029</v>
      </c>
      <c r="G126" s="79">
        <v>43656</v>
      </c>
      <c r="H126" s="79"/>
      <c r="I126">
        <f t="shared" si="3"/>
        <v>2019</v>
      </c>
      <c r="J126" s="99" t="str">
        <f t="shared" si="5"/>
        <v>Tier II</v>
      </c>
    </row>
    <row r="127" spans="1:10" ht="14.45" customHeight="1" x14ac:dyDescent="0.25">
      <c r="A127" s="74" t="s">
        <v>1028</v>
      </c>
      <c r="B127" s="74" t="s">
        <v>262</v>
      </c>
      <c r="C127" s="76" t="s">
        <v>842</v>
      </c>
      <c r="D127" t="s">
        <v>980</v>
      </c>
      <c r="E127" s="80">
        <v>7.6</v>
      </c>
      <c r="F127" s="97" t="s">
        <v>1029</v>
      </c>
      <c r="G127" s="79">
        <v>43665</v>
      </c>
      <c r="H127" s="79"/>
      <c r="I127">
        <f t="shared" si="3"/>
        <v>2019</v>
      </c>
      <c r="J127" s="99" t="str">
        <f t="shared" si="5"/>
        <v>Tier II</v>
      </c>
    </row>
    <row r="128" spans="1:10" x14ac:dyDescent="0.25">
      <c r="A128" s="74" t="s">
        <v>1028</v>
      </c>
      <c r="B128" s="74" t="s">
        <v>262</v>
      </c>
      <c r="C128" s="76" t="s">
        <v>842</v>
      </c>
      <c r="D128" t="s">
        <v>980</v>
      </c>
      <c r="E128" s="80">
        <v>7.6</v>
      </c>
      <c r="F128" s="97" t="s">
        <v>1029</v>
      </c>
      <c r="G128" s="79">
        <v>43672</v>
      </c>
      <c r="H128" s="79"/>
      <c r="I128">
        <f t="shared" si="3"/>
        <v>2019</v>
      </c>
      <c r="J128" s="99" t="str">
        <f t="shared" si="5"/>
        <v>Tier II</v>
      </c>
    </row>
    <row r="129" spans="1:10" x14ac:dyDescent="0.25">
      <c r="A129" s="74" t="s">
        <v>1028</v>
      </c>
      <c r="B129" s="74" t="s">
        <v>262</v>
      </c>
      <c r="C129" s="76" t="s">
        <v>842</v>
      </c>
      <c r="D129" t="s">
        <v>980</v>
      </c>
      <c r="E129" s="80">
        <v>5</v>
      </c>
      <c r="F129" s="74" t="s">
        <v>1029</v>
      </c>
      <c r="G129" s="79">
        <v>43682</v>
      </c>
      <c r="H129" s="79"/>
      <c r="I129">
        <f t="shared" si="3"/>
        <v>2019</v>
      </c>
      <c r="J129" s="99" t="str">
        <f t="shared" si="5"/>
        <v>Tier II</v>
      </c>
    </row>
    <row r="130" spans="1:10" x14ac:dyDescent="0.25">
      <c r="A130" s="74" t="s">
        <v>1028</v>
      </c>
      <c r="B130" s="74" t="s">
        <v>262</v>
      </c>
      <c r="C130" s="76" t="s">
        <v>842</v>
      </c>
      <c r="D130" t="s">
        <v>980</v>
      </c>
      <c r="E130" s="80">
        <v>6</v>
      </c>
      <c r="F130" s="74" t="s">
        <v>1029</v>
      </c>
      <c r="G130" s="79">
        <v>43703</v>
      </c>
      <c r="H130" s="79"/>
      <c r="I130">
        <f t="shared" ref="I130:I193" si="6">IF(G130&lt;&gt;"",YEAR(G130),"")</f>
        <v>2019</v>
      </c>
      <c r="J130" s="99" t="str">
        <f t="shared" ref="J130:J159" si="7">IF(G130&gt;$K$1,"Tier II","Tier I")</f>
        <v>Tier II</v>
      </c>
    </row>
    <row r="131" spans="1:10" x14ac:dyDescent="0.25">
      <c r="A131" s="74" t="s">
        <v>1028</v>
      </c>
      <c r="B131" s="74" t="s">
        <v>262</v>
      </c>
      <c r="C131" s="76" t="s">
        <v>842</v>
      </c>
      <c r="D131" t="s">
        <v>980</v>
      </c>
      <c r="E131" s="80">
        <v>15</v>
      </c>
      <c r="F131" s="74" t="s">
        <v>1029</v>
      </c>
      <c r="G131" s="79">
        <v>43703</v>
      </c>
      <c r="H131" s="79"/>
      <c r="I131">
        <f t="shared" si="6"/>
        <v>2019</v>
      </c>
      <c r="J131" s="99" t="str">
        <f t="shared" si="7"/>
        <v>Tier II</v>
      </c>
    </row>
    <row r="132" spans="1:10" x14ac:dyDescent="0.25">
      <c r="A132" s="74" t="s">
        <v>1028</v>
      </c>
      <c r="B132" s="74" t="s">
        <v>262</v>
      </c>
      <c r="C132" s="76" t="s">
        <v>842</v>
      </c>
      <c r="D132" t="s">
        <v>980</v>
      </c>
      <c r="E132" s="80">
        <v>8.5500000000000007</v>
      </c>
      <c r="F132" s="74" t="s">
        <v>1029</v>
      </c>
      <c r="G132" s="79">
        <v>43714</v>
      </c>
      <c r="H132" s="79"/>
      <c r="I132">
        <f t="shared" si="6"/>
        <v>2019</v>
      </c>
      <c r="J132" s="99" t="str">
        <f t="shared" si="7"/>
        <v>Tier II</v>
      </c>
    </row>
    <row r="133" spans="1:10" x14ac:dyDescent="0.25">
      <c r="A133" s="74" t="s">
        <v>1028</v>
      </c>
      <c r="B133" s="74" t="s">
        <v>262</v>
      </c>
      <c r="C133" s="76" t="s">
        <v>842</v>
      </c>
      <c r="D133" t="s">
        <v>980</v>
      </c>
      <c r="E133" s="80">
        <v>9.44</v>
      </c>
      <c r="F133" s="74" t="s">
        <v>1029</v>
      </c>
      <c r="G133" s="79">
        <v>43724</v>
      </c>
      <c r="H133" s="79"/>
      <c r="I133">
        <f t="shared" si="6"/>
        <v>2019</v>
      </c>
      <c r="J133" s="99" t="str">
        <f t="shared" si="7"/>
        <v>Tier II</v>
      </c>
    </row>
    <row r="134" spans="1:10" x14ac:dyDescent="0.25">
      <c r="A134" s="74" t="s">
        <v>1028</v>
      </c>
      <c r="B134" s="74" t="s">
        <v>262</v>
      </c>
      <c r="C134" s="76" t="s">
        <v>842</v>
      </c>
      <c r="D134" t="s">
        <v>980</v>
      </c>
      <c r="E134" s="80">
        <v>3.25</v>
      </c>
      <c r="F134" s="74" t="s">
        <v>1029</v>
      </c>
      <c r="G134" s="79">
        <v>43726</v>
      </c>
      <c r="H134" s="79"/>
      <c r="I134">
        <f t="shared" si="6"/>
        <v>2019</v>
      </c>
      <c r="J134" s="99" t="str">
        <f t="shared" si="7"/>
        <v>Tier II</v>
      </c>
    </row>
    <row r="135" spans="1:10" x14ac:dyDescent="0.25">
      <c r="A135" s="74" t="s">
        <v>1028</v>
      </c>
      <c r="B135" s="74" t="s">
        <v>262</v>
      </c>
      <c r="C135" s="76" t="s">
        <v>842</v>
      </c>
      <c r="D135" t="s">
        <v>980</v>
      </c>
      <c r="E135" s="80">
        <v>11.4</v>
      </c>
      <c r="F135" s="74" t="s">
        <v>1029</v>
      </c>
      <c r="G135" s="79">
        <v>43748</v>
      </c>
      <c r="H135" s="79"/>
      <c r="I135">
        <f t="shared" si="6"/>
        <v>2019</v>
      </c>
      <c r="J135" s="99" t="str">
        <f t="shared" si="7"/>
        <v>Tier II</v>
      </c>
    </row>
    <row r="136" spans="1:10" x14ac:dyDescent="0.25">
      <c r="A136" s="74" t="s">
        <v>1028</v>
      </c>
      <c r="B136" s="74" t="s">
        <v>262</v>
      </c>
      <c r="C136" s="76" t="s">
        <v>842</v>
      </c>
      <c r="D136" t="s">
        <v>980</v>
      </c>
      <c r="E136" s="80">
        <v>7.6</v>
      </c>
      <c r="F136" s="74" t="s">
        <v>1029</v>
      </c>
      <c r="G136" s="79">
        <v>43777</v>
      </c>
      <c r="H136" s="79"/>
      <c r="I136">
        <f t="shared" si="6"/>
        <v>2019</v>
      </c>
      <c r="J136" s="99" t="str">
        <f t="shared" si="7"/>
        <v>Tier II</v>
      </c>
    </row>
    <row r="137" spans="1:10" x14ac:dyDescent="0.25">
      <c r="A137" s="74" t="s">
        <v>1028</v>
      </c>
      <c r="B137" s="74" t="s">
        <v>262</v>
      </c>
      <c r="C137" s="76" t="s">
        <v>842</v>
      </c>
      <c r="D137" t="s">
        <v>980</v>
      </c>
      <c r="E137" s="80">
        <v>15</v>
      </c>
      <c r="F137" s="74" t="s">
        <v>1029</v>
      </c>
      <c r="G137" s="79">
        <v>43815</v>
      </c>
      <c r="H137" s="79"/>
      <c r="I137">
        <f t="shared" si="6"/>
        <v>2019</v>
      </c>
      <c r="J137" s="99" t="str">
        <f t="shared" si="7"/>
        <v>Tier II</v>
      </c>
    </row>
    <row r="138" spans="1:10" x14ac:dyDescent="0.25">
      <c r="A138" s="74" t="s">
        <v>1028</v>
      </c>
      <c r="B138" s="74" t="s">
        <v>262</v>
      </c>
      <c r="C138" s="76" t="s">
        <v>842</v>
      </c>
      <c r="D138" t="s">
        <v>980</v>
      </c>
      <c r="E138" s="80">
        <v>7.6</v>
      </c>
      <c r="F138" s="74" t="s">
        <v>1029</v>
      </c>
      <c r="G138" s="79">
        <v>43819</v>
      </c>
      <c r="H138" s="79"/>
      <c r="I138">
        <f t="shared" si="6"/>
        <v>2019</v>
      </c>
      <c r="J138" s="99" t="str">
        <f t="shared" si="7"/>
        <v>Tier II</v>
      </c>
    </row>
    <row r="139" spans="1:10" x14ac:dyDescent="0.25">
      <c r="A139" s="74" t="s">
        <v>1028</v>
      </c>
      <c r="B139" s="74" t="s">
        <v>262</v>
      </c>
      <c r="C139" s="76" t="s">
        <v>842</v>
      </c>
      <c r="D139" t="s">
        <v>980</v>
      </c>
      <c r="E139" s="80">
        <v>15.0001</v>
      </c>
      <c r="F139" s="74" t="s">
        <v>1029</v>
      </c>
      <c r="G139" s="79">
        <v>43864</v>
      </c>
      <c r="H139" s="79"/>
      <c r="I139">
        <f t="shared" si="6"/>
        <v>2020</v>
      </c>
      <c r="J139" s="99" t="str">
        <f t="shared" si="7"/>
        <v>Tier II</v>
      </c>
    </row>
    <row r="140" spans="1:10" x14ac:dyDescent="0.25">
      <c r="A140" s="74" t="s">
        <v>1028</v>
      </c>
      <c r="B140" s="74" t="s">
        <v>262</v>
      </c>
      <c r="C140" s="76" t="s">
        <v>842</v>
      </c>
      <c r="D140" t="s">
        <v>980</v>
      </c>
      <c r="E140" s="80">
        <v>10</v>
      </c>
      <c r="F140" s="74" t="s">
        <v>1029</v>
      </c>
      <c r="G140" s="79">
        <v>43865</v>
      </c>
      <c r="H140" s="79"/>
      <c r="I140">
        <f t="shared" si="6"/>
        <v>2020</v>
      </c>
      <c r="J140" s="99" t="str">
        <f t="shared" si="7"/>
        <v>Tier II</v>
      </c>
    </row>
    <row r="141" spans="1:10" x14ac:dyDescent="0.25">
      <c r="A141" s="74" t="s">
        <v>1028</v>
      </c>
      <c r="B141" s="74" t="s">
        <v>262</v>
      </c>
      <c r="C141" s="76" t="s">
        <v>842</v>
      </c>
      <c r="D141" t="s">
        <v>980</v>
      </c>
      <c r="E141" s="80">
        <v>7.6</v>
      </c>
      <c r="F141" s="74" t="s">
        <v>1029</v>
      </c>
      <c r="G141" s="79">
        <v>43962</v>
      </c>
      <c r="H141" s="79"/>
      <c r="I141">
        <f t="shared" si="6"/>
        <v>2020</v>
      </c>
      <c r="J141" s="99" t="str">
        <f t="shared" si="7"/>
        <v>Tier II</v>
      </c>
    </row>
    <row r="142" spans="1:10" x14ac:dyDescent="0.25">
      <c r="A142" s="74" t="s">
        <v>1028</v>
      </c>
      <c r="B142" s="74" t="s">
        <v>262</v>
      </c>
      <c r="C142" s="76" t="s">
        <v>842</v>
      </c>
      <c r="D142" t="s">
        <v>980</v>
      </c>
      <c r="E142" s="80">
        <v>7.6</v>
      </c>
      <c r="F142" s="74" t="s">
        <v>1029</v>
      </c>
      <c r="G142" s="79">
        <v>43962</v>
      </c>
      <c r="H142" s="79"/>
      <c r="I142">
        <f t="shared" si="6"/>
        <v>2020</v>
      </c>
      <c r="J142" s="99" t="str">
        <f t="shared" si="7"/>
        <v>Tier II</v>
      </c>
    </row>
    <row r="143" spans="1:10" x14ac:dyDescent="0.25">
      <c r="A143" s="74" t="s">
        <v>1028</v>
      </c>
      <c r="B143" s="74" t="s">
        <v>262</v>
      </c>
      <c r="C143" s="76" t="s">
        <v>842</v>
      </c>
      <c r="D143" t="s">
        <v>980</v>
      </c>
      <c r="E143" s="80">
        <v>10</v>
      </c>
      <c r="F143" s="74" t="s">
        <v>1029</v>
      </c>
      <c r="G143" s="79">
        <v>44014</v>
      </c>
      <c r="H143" s="79"/>
      <c r="I143">
        <f t="shared" si="6"/>
        <v>2020</v>
      </c>
      <c r="J143" s="99" t="str">
        <f t="shared" si="7"/>
        <v>Tier II</v>
      </c>
    </row>
    <row r="144" spans="1:10" x14ac:dyDescent="0.25">
      <c r="A144" s="74" t="s">
        <v>1028</v>
      </c>
      <c r="B144" s="74" t="s">
        <v>262</v>
      </c>
      <c r="C144" s="76" t="s">
        <v>842</v>
      </c>
      <c r="D144" t="s">
        <v>980</v>
      </c>
      <c r="E144" s="80">
        <v>5.9</v>
      </c>
      <c r="F144" s="74" t="s">
        <v>1029</v>
      </c>
      <c r="G144" s="79">
        <v>44022</v>
      </c>
      <c r="H144" s="79"/>
      <c r="I144">
        <f t="shared" si="6"/>
        <v>2020</v>
      </c>
      <c r="J144" s="99" t="str">
        <f t="shared" si="7"/>
        <v>Tier II</v>
      </c>
    </row>
    <row r="145" spans="1:10" x14ac:dyDescent="0.25">
      <c r="A145" s="74" t="s">
        <v>1028</v>
      </c>
      <c r="B145" s="74" t="s">
        <v>262</v>
      </c>
      <c r="C145" s="76" t="s">
        <v>842</v>
      </c>
      <c r="D145" t="s">
        <v>980</v>
      </c>
      <c r="E145" s="80">
        <v>11.4</v>
      </c>
      <c r="F145" s="74" t="s">
        <v>1029</v>
      </c>
      <c r="G145" s="79">
        <v>44041</v>
      </c>
      <c r="H145" s="79"/>
      <c r="I145">
        <f t="shared" si="6"/>
        <v>2020</v>
      </c>
      <c r="J145" s="99" t="str">
        <f t="shared" si="7"/>
        <v>Tier II</v>
      </c>
    </row>
    <row r="146" spans="1:10" x14ac:dyDescent="0.25">
      <c r="A146" s="74" t="s">
        <v>1028</v>
      </c>
      <c r="B146" s="74" t="s">
        <v>262</v>
      </c>
      <c r="C146" s="76" t="s">
        <v>842</v>
      </c>
      <c r="D146" t="s">
        <v>980</v>
      </c>
      <c r="E146" s="80">
        <v>7.6</v>
      </c>
      <c r="F146" s="74" t="s">
        <v>971</v>
      </c>
      <c r="G146" s="79">
        <v>44113</v>
      </c>
      <c r="H146" s="79"/>
      <c r="I146">
        <f t="shared" si="6"/>
        <v>2020</v>
      </c>
      <c r="J146" s="99" t="str">
        <f t="shared" si="7"/>
        <v>Tier II</v>
      </c>
    </row>
    <row r="147" spans="1:10" x14ac:dyDescent="0.25">
      <c r="A147" s="74" t="s">
        <v>1028</v>
      </c>
      <c r="B147" s="74" t="s">
        <v>262</v>
      </c>
      <c r="C147" s="76" t="s">
        <v>842</v>
      </c>
      <c r="D147" t="s">
        <v>980</v>
      </c>
      <c r="E147" s="80">
        <v>10</v>
      </c>
      <c r="F147" s="74" t="s">
        <v>971</v>
      </c>
      <c r="G147" s="79">
        <v>44151</v>
      </c>
      <c r="H147" s="79"/>
      <c r="I147">
        <f t="shared" si="6"/>
        <v>2020</v>
      </c>
      <c r="J147" s="99" t="str">
        <f t="shared" si="7"/>
        <v>Tier II</v>
      </c>
    </row>
    <row r="148" spans="1:10" x14ac:dyDescent="0.25">
      <c r="A148" s="74" t="s">
        <v>1028</v>
      </c>
      <c r="B148" s="74" t="s">
        <v>262</v>
      </c>
      <c r="C148" s="76" t="s">
        <v>842</v>
      </c>
      <c r="D148" t="s">
        <v>980</v>
      </c>
      <c r="E148" s="161">
        <v>10</v>
      </c>
      <c r="F148" s="74" t="s">
        <v>973</v>
      </c>
      <c r="G148" s="162">
        <v>44194</v>
      </c>
      <c r="H148" s="79"/>
      <c r="I148">
        <f t="shared" si="6"/>
        <v>2020</v>
      </c>
      <c r="J148" s="99" t="str">
        <f t="shared" si="7"/>
        <v>Tier II</v>
      </c>
    </row>
    <row r="149" spans="1:10" x14ac:dyDescent="0.25">
      <c r="A149" s="74" t="s">
        <v>1028</v>
      </c>
      <c r="B149" s="74" t="s">
        <v>262</v>
      </c>
      <c r="C149" s="76" t="s">
        <v>842</v>
      </c>
      <c r="D149" t="s">
        <v>980</v>
      </c>
      <c r="E149" s="161">
        <v>7.7</v>
      </c>
      <c r="F149" s="74" t="s">
        <v>973</v>
      </c>
      <c r="G149" s="163">
        <v>44258</v>
      </c>
      <c r="H149" s="79"/>
      <c r="I149">
        <f t="shared" si="6"/>
        <v>2021</v>
      </c>
      <c r="J149" s="99" t="str">
        <f t="shared" si="7"/>
        <v>Tier II</v>
      </c>
    </row>
    <row r="150" spans="1:10" x14ac:dyDescent="0.25">
      <c r="A150" s="74" t="s">
        <v>1028</v>
      </c>
      <c r="B150" s="74" t="s">
        <v>262</v>
      </c>
      <c r="C150" s="76" t="s">
        <v>842</v>
      </c>
      <c r="D150" t="s">
        <v>980</v>
      </c>
      <c r="E150" s="161">
        <v>6</v>
      </c>
      <c r="F150" s="74" t="s">
        <v>973</v>
      </c>
      <c r="G150" s="79">
        <v>44370</v>
      </c>
      <c r="H150" s="79"/>
      <c r="I150">
        <f t="shared" si="6"/>
        <v>2021</v>
      </c>
      <c r="J150" s="99" t="str">
        <f t="shared" si="7"/>
        <v>Tier II</v>
      </c>
    </row>
    <row r="151" spans="1:10" x14ac:dyDescent="0.25">
      <c r="A151" s="74" t="s">
        <v>1028</v>
      </c>
      <c r="B151" s="74" t="s">
        <v>262</v>
      </c>
      <c r="C151" s="76" t="s">
        <v>842</v>
      </c>
      <c r="D151" t="s">
        <v>980</v>
      </c>
      <c r="E151" s="161">
        <v>11.4</v>
      </c>
      <c r="F151" s="74" t="s">
        <v>973</v>
      </c>
      <c r="G151" s="79">
        <v>44371</v>
      </c>
      <c r="H151" s="79"/>
      <c r="I151">
        <f t="shared" si="6"/>
        <v>2021</v>
      </c>
      <c r="J151" s="99" t="str">
        <f t="shared" si="7"/>
        <v>Tier II</v>
      </c>
    </row>
    <row r="152" spans="1:10" x14ac:dyDescent="0.25">
      <c r="A152" s="74" t="s">
        <v>1028</v>
      </c>
      <c r="B152" s="74" t="s">
        <v>262</v>
      </c>
      <c r="C152" s="76" t="s">
        <v>842</v>
      </c>
      <c r="D152" t="s">
        <v>980</v>
      </c>
      <c r="E152" s="161">
        <v>10</v>
      </c>
      <c r="F152" s="74" t="s">
        <v>973</v>
      </c>
      <c r="G152" s="163">
        <v>44375</v>
      </c>
      <c r="H152" s="79"/>
      <c r="I152">
        <f t="shared" si="6"/>
        <v>2021</v>
      </c>
      <c r="J152" s="99" t="str">
        <f t="shared" si="7"/>
        <v>Tier II</v>
      </c>
    </row>
    <row r="153" spans="1:10" x14ac:dyDescent="0.25">
      <c r="A153" s="74" t="s">
        <v>1028</v>
      </c>
      <c r="B153" s="74" t="s">
        <v>262</v>
      </c>
      <c r="C153" s="76" t="s">
        <v>842</v>
      </c>
      <c r="D153" t="s">
        <v>980</v>
      </c>
      <c r="E153" s="80">
        <v>10</v>
      </c>
      <c r="F153" s="74" t="s">
        <v>973</v>
      </c>
      <c r="G153" s="79">
        <v>44358</v>
      </c>
      <c r="H153" s="79"/>
      <c r="I153">
        <f t="shared" si="6"/>
        <v>2021</v>
      </c>
      <c r="J153" s="99" t="str">
        <f t="shared" si="7"/>
        <v>Tier II</v>
      </c>
    </row>
    <row r="154" spans="1:10" x14ac:dyDescent="0.25">
      <c r="A154" s="74" t="s">
        <v>1028</v>
      </c>
      <c r="B154" s="74" t="s">
        <v>262</v>
      </c>
      <c r="C154" s="76" t="s">
        <v>842</v>
      </c>
      <c r="D154" t="s">
        <v>980</v>
      </c>
      <c r="E154" s="80">
        <v>15</v>
      </c>
      <c r="F154" s="74" t="s">
        <v>973</v>
      </c>
      <c r="G154" s="79">
        <v>44411</v>
      </c>
      <c r="H154" s="79"/>
      <c r="I154">
        <f t="shared" si="6"/>
        <v>2021</v>
      </c>
      <c r="J154" s="99" t="str">
        <f t="shared" si="7"/>
        <v>Tier II</v>
      </c>
    </row>
    <row r="155" spans="1:10" x14ac:dyDescent="0.25">
      <c r="A155" s="74" t="s">
        <v>1028</v>
      </c>
      <c r="B155" s="74" t="s">
        <v>262</v>
      </c>
      <c r="C155" s="76" t="s">
        <v>842</v>
      </c>
      <c r="D155" t="s">
        <v>980</v>
      </c>
      <c r="E155" s="80">
        <v>7.6</v>
      </c>
      <c r="F155" s="74" t="s">
        <v>973</v>
      </c>
      <c r="G155" s="79">
        <v>44470</v>
      </c>
      <c r="H155" s="79"/>
      <c r="I155">
        <f t="shared" si="6"/>
        <v>2021</v>
      </c>
      <c r="J155" s="99" t="str">
        <f t="shared" si="7"/>
        <v>Tier II</v>
      </c>
    </row>
    <row r="156" spans="1:10" x14ac:dyDescent="0.25">
      <c r="A156" s="74" t="s">
        <v>1028</v>
      </c>
      <c r="B156" s="74" t="s">
        <v>262</v>
      </c>
      <c r="C156" s="76" t="s">
        <v>842</v>
      </c>
      <c r="D156" t="s">
        <v>980</v>
      </c>
      <c r="E156" s="80">
        <v>10</v>
      </c>
      <c r="F156" s="74" t="s">
        <v>973</v>
      </c>
      <c r="G156" s="79">
        <v>44482</v>
      </c>
      <c r="H156" s="79"/>
      <c r="I156">
        <f t="shared" si="6"/>
        <v>2021</v>
      </c>
      <c r="J156" s="99" t="str">
        <f t="shared" si="7"/>
        <v>Tier II</v>
      </c>
    </row>
    <row r="157" spans="1:10" x14ac:dyDescent="0.25">
      <c r="A157" s="74" t="s">
        <v>1028</v>
      </c>
      <c r="B157" s="74" t="s">
        <v>262</v>
      </c>
      <c r="C157" s="76" t="s">
        <v>842</v>
      </c>
      <c r="D157" t="s">
        <v>980</v>
      </c>
      <c r="E157" s="80">
        <v>2.95</v>
      </c>
      <c r="F157" s="74" t="s">
        <v>973</v>
      </c>
      <c r="G157" s="79">
        <v>44530</v>
      </c>
      <c r="H157" s="79"/>
      <c r="I157">
        <f t="shared" si="6"/>
        <v>2021</v>
      </c>
      <c r="J157" s="99" t="str">
        <f t="shared" si="7"/>
        <v>Tier II</v>
      </c>
    </row>
    <row r="158" spans="1:10" x14ac:dyDescent="0.25">
      <c r="A158" s="2" t="s">
        <v>1000</v>
      </c>
      <c r="B158" t="s">
        <v>259</v>
      </c>
      <c r="C158" s="76" t="s">
        <v>842</v>
      </c>
      <c r="D158" s="93" t="s">
        <v>958</v>
      </c>
      <c r="E158" s="82">
        <v>1000</v>
      </c>
      <c r="F158" t="s">
        <v>971</v>
      </c>
      <c r="G158" s="79">
        <v>42583</v>
      </c>
      <c r="I158">
        <f t="shared" si="6"/>
        <v>2016</v>
      </c>
      <c r="J158" s="72" t="str">
        <f t="shared" si="7"/>
        <v>Tier II</v>
      </c>
    </row>
    <row r="159" spans="1:10" x14ac:dyDescent="0.25">
      <c r="A159" s="74" t="s">
        <v>1028</v>
      </c>
      <c r="B159" s="74" t="s">
        <v>262</v>
      </c>
      <c r="C159" s="76" t="s">
        <v>842</v>
      </c>
      <c r="D159" s="93" t="s">
        <v>958</v>
      </c>
      <c r="E159" s="80">
        <v>1000</v>
      </c>
      <c r="F159" s="97" t="s">
        <v>1029</v>
      </c>
      <c r="G159" s="79">
        <v>42590</v>
      </c>
      <c r="H159" s="79"/>
      <c r="I159">
        <f t="shared" si="6"/>
        <v>2016</v>
      </c>
      <c r="J159" s="99" t="str">
        <f t="shared" si="7"/>
        <v>Tier II</v>
      </c>
    </row>
    <row r="160" spans="1:10" x14ac:dyDescent="0.25">
      <c r="A160" s="74" t="s">
        <v>970</v>
      </c>
      <c r="B160" s="74" t="s">
        <v>8</v>
      </c>
      <c r="C160" s="76" t="s">
        <v>842</v>
      </c>
      <c r="D160" t="s">
        <v>980</v>
      </c>
      <c r="E160" s="164">
        <v>1.3680000000000001</v>
      </c>
      <c r="F160" s="74" t="s">
        <v>971</v>
      </c>
      <c r="G160" s="81">
        <v>36460</v>
      </c>
      <c r="H160" s="79"/>
      <c r="I160">
        <f t="shared" si="6"/>
        <v>1999</v>
      </c>
    </row>
    <row r="161" spans="1:9" x14ac:dyDescent="0.25">
      <c r="A161" s="74" t="s">
        <v>970</v>
      </c>
      <c r="B161" s="74" t="s">
        <v>235</v>
      </c>
      <c r="C161" s="76" t="s">
        <v>842</v>
      </c>
      <c r="D161" t="s">
        <v>980</v>
      </c>
      <c r="E161" s="164">
        <v>1.3680000000000001</v>
      </c>
      <c r="F161" s="74" t="s">
        <v>971</v>
      </c>
      <c r="G161" s="81">
        <v>36530</v>
      </c>
      <c r="H161" s="79"/>
      <c r="I161">
        <f t="shared" si="6"/>
        <v>2000</v>
      </c>
    </row>
    <row r="162" spans="1:9" x14ac:dyDescent="0.25">
      <c r="A162" s="74" t="s">
        <v>970</v>
      </c>
      <c r="B162" s="74" t="s">
        <v>219</v>
      </c>
      <c r="C162" s="76" t="s">
        <v>842</v>
      </c>
      <c r="D162" t="s">
        <v>980</v>
      </c>
      <c r="E162" s="164">
        <v>1.43</v>
      </c>
      <c r="F162" s="74" t="s">
        <v>971</v>
      </c>
      <c r="G162" s="81">
        <v>36707</v>
      </c>
      <c r="H162" s="79"/>
      <c r="I162">
        <f t="shared" si="6"/>
        <v>2000</v>
      </c>
    </row>
    <row r="163" spans="1:9" x14ac:dyDescent="0.25">
      <c r="A163" s="74" t="s">
        <v>970</v>
      </c>
      <c r="B163" s="74" t="s">
        <v>224</v>
      </c>
      <c r="C163" s="76" t="s">
        <v>842</v>
      </c>
      <c r="D163" t="s">
        <v>980</v>
      </c>
      <c r="E163" s="164">
        <v>0.83599999999999997</v>
      </c>
      <c r="F163" s="74" t="s">
        <v>971</v>
      </c>
      <c r="G163" s="81">
        <v>36964</v>
      </c>
      <c r="H163" s="79"/>
      <c r="I163">
        <f t="shared" si="6"/>
        <v>2001</v>
      </c>
    </row>
    <row r="164" spans="1:9" ht="14.45" customHeight="1" x14ac:dyDescent="0.25">
      <c r="A164" s="74" t="s">
        <v>970</v>
      </c>
      <c r="B164" s="74" t="s">
        <v>217</v>
      </c>
      <c r="C164" s="76" t="s">
        <v>842</v>
      </c>
      <c r="D164" t="s">
        <v>980</v>
      </c>
      <c r="E164" s="164">
        <v>0.84</v>
      </c>
      <c r="F164" s="74" t="s">
        <v>971</v>
      </c>
      <c r="G164" s="81">
        <v>37152</v>
      </c>
      <c r="H164" s="79"/>
      <c r="I164">
        <f t="shared" si="6"/>
        <v>2001</v>
      </c>
    </row>
    <row r="165" spans="1:9" x14ac:dyDescent="0.25">
      <c r="A165" s="74" t="s">
        <v>970</v>
      </c>
      <c r="B165" s="74" t="s">
        <v>219</v>
      </c>
      <c r="C165" s="76" t="s">
        <v>842</v>
      </c>
      <c r="D165" t="s">
        <v>980</v>
      </c>
      <c r="E165" s="164">
        <v>1.425</v>
      </c>
      <c r="F165" s="74" t="s">
        <v>971</v>
      </c>
      <c r="G165" s="88">
        <v>37957</v>
      </c>
      <c r="H165" s="79"/>
      <c r="I165">
        <f t="shared" si="6"/>
        <v>2003</v>
      </c>
    </row>
    <row r="166" spans="1:9" x14ac:dyDescent="0.25">
      <c r="A166" s="74" t="s">
        <v>970</v>
      </c>
      <c r="B166" s="74" t="s">
        <v>131</v>
      </c>
      <c r="C166" s="76" t="s">
        <v>842</v>
      </c>
      <c r="D166" t="s">
        <v>980</v>
      </c>
      <c r="E166" s="164">
        <v>3.6480000000000001</v>
      </c>
      <c r="F166" s="74" t="s">
        <v>971</v>
      </c>
      <c r="G166" s="88">
        <v>38092</v>
      </c>
      <c r="H166" s="79"/>
      <c r="I166">
        <f t="shared" si="6"/>
        <v>2004</v>
      </c>
    </row>
    <row r="167" spans="1:9" x14ac:dyDescent="0.25">
      <c r="A167" s="74" t="s">
        <v>970</v>
      </c>
      <c r="B167" s="74" t="s">
        <v>223</v>
      </c>
      <c r="C167" s="76" t="s">
        <v>842</v>
      </c>
      <c r="D167" t="s">
        <v>980</v>
      </c>
      <c r="E167" s="164">
        <v>2.1659999999999999</v>
      </c>
      <c r="F167" s="74" t="s">
        <v>971</v>
      </c>
      <c r="G167" s="81">
        <v>38330</v>
      </c>
      <c r="H167" s="79"/>
      <c r="I167">
        <f t="shared" si="6"/>
        <v>2004</v>
      </c>
    </row>
    <row r="168" spans="1:9" x14ac:dyDescent="0.25">
      <c r="A168" s="74" t="s">
        <v>970</v>
      </c>
      <c r="B168" s="74" t="s">
        <v>216</v>
      </c>
      <c r="C168" s="76" t="s">
        <v>842</v>
      </c>
      <c r="D168" t="s">
        <v>980</v>
      </c>
      <c r="E168" s="164">
        <v>1.98</v>
      </c>
      <c r="F168" s="74" t="s">
        <v>971</v>
      </c>
      <c r="G168" s="81">
        <v>38366</v>
      </c>
      <c r="H168" s="79"/>
      <c r="I168">
        <f t="shared" si="6"/>
        <v>2005</v>
      </c>
    </row>
    <row r="169" spans="1:9" x14ac:dyDescent="0.25">
      <c r="A169" s="74" t="s">
        <v>970</v>
      </c>
      <c r="B169" s="74" t="s">
        <v>214</v>
      </c>
      <c r="C169" t="s">
        <v>947</v>
      </c>
      <c r="D169" t="s">
        <v>980</v>
      </c>
      <c r="E169" s="164">
        <v>19</v>
      </c>
      <c r="F169" s="74" t="s">
        <v>971</v>
      </c>
      <c r="G169" s="81">
        <v>38485</v>
      </c>
      <c r="H169" s="79"/>
      <c r="I169">
        <f t="shared" si="6"/>
        <v>2005</v>
      </c>
    </row>
    <row r="170" spans="1:9" x14ac:dyDescent="0.25">
      <c r="A170" s="74" t="s">
        <v>970</v>
      </c>
      <c r="B170" s="74" t="s">
        <v>216</v>
      </c>
      <c r="C170" s="76" t="s">
        <v>842</v>
      </c>
      <c r="D170" t="s">
        <v>980</v>
      </c>
      <c r="E170" s="164">
        <v>2.7080000000000002</v>
      </c>
      <c r="F170" s="74" t="s">
        <v>971</v>
      </c>
      <c r="G170" s="81">
        <v>38518</v>
      </c>
      <c r="H170" s="79"/>
      <c r="I170">
        <f t="shared" si="6"/>
        <v>2005</v>
      </c>
    </row>
    <row r="171" spans="1:9" x14ac:dyDescent="0.25">
      <c r="A171" s="74" t="s">
        <v>970</v>
      </c>
      <c r="B171" s="74" t="s">
        <v>218</v>
      </c>
      <c r="C171" s="76" t="s">
        <v>842</v>
      </c>
      <c r="D171" t="s">
        <v>980</v>
      </c>
      <c r="E171" s="164">
        <v>1.1120000000000001</v>
      </c>
      <c r="F171" s="74" t="s">
        <v>971</v>
      </c>
      <c r="G171" s="81">
        <v>38541</v>
      </c>
      <c r="H171" s="79"/>
      <c r="I171">
        <f t="shared" si="6"/>
        <v>2005</v>
      </c>
    </row>
    <row r="172" spans="1:9" x14ac:dyDescent="0.25">
      <c r="A172" s="74" t="s">
        <v>970</v>
      </c>
      <c r="B172" s="74" t="s">
        <v>109</v>
      </c>
      <c r="C172" t="s">
        <v>947</v>
      </c>
      <c r="D172" t="s">
        <v>980</v>
      </c>
      <c r="E172" s="164">
        <v>3.5</v>
      </c>
      <c r="F172" s="74" t="s">
        <v>971</v>
      </c>
      <c r="G172" s="81">
        <v>38545</v>
      </c>
      <c r="H172" s="79"/>
      <c r="I172">
        <f t="shared" si="6"/>
        <v>2005</v>
      </c>
    </row>
    <row r="173" spans="1:9" x14ac:dyDescent="0.25">
      <c r="A173" s="74" t="s">
        <v>970</v>
      </c>
      <c r="B173" s="74" t="s">
        <v>217</v>
      </c>
      <c r="C173" s="76" t="s">
        <v>842</v>
      </c>
      <c r="D173" t="s">
        <v>980</v>
      </c>
      <c r="E173" s="164">
        <v>4.5599999999999996</v>
      </c>
      <c r="F173" s="74" t="s">
        <v>971</v>
      </c>
      <c r="G173" s="81">
        <v>38603</v>
      </c>
      <c r="H173" s="79"/>
      <c r="I173">
        <f t="shared" si="6"/>
        <v>2005</v>
      </c>
    </row>
    <row r="174" spans="1:9" x14ac:dyDescent="0.25">
      <c r="A174" s="74" t="s">
        <v>970</v>
      </c>
      <c r="B174" s="74" t="s">
        <v>224</v>
      </c>
      <c r="C174" s="76" t="s">
        <v>842</v>
      </c>
      <c r="D174" t="s">
        <v>980</v>
      </c>
      <c r="E174" s="164">
        <v>4.3</v>
      </c>
      <c r="F174" s="74" t="s">
        <v>971</v>
      </c>
      <c r="G174" s="81">
        <v>38637</v>
      </c>
      <c r="H174" s="79"/>
      <c r="I174">
        <f t="shared" si="6"/>
        <v>2005</v>
      </c>
    </row>
    <row r="175" spans="1:9" x14ac:dyDescent="0.25">
      <c r="A175" s="74" t="s">
        <v>970</v>
      </c>
      <c r="B175" s="74" t="s">
        <v>235</v>
      </c>
      <c r="C175" s="76" t="s">
        <v>842</v>
      </c>
      <c r="D175" t="s">
        <v>980</v>
      </c>
      <c r="E175" s="164">
        <v>2.98</v>
      </c>
      <c r="F175" s="74" t="s">
        <v>971</v>
      </c>
      <c r="G175" s="81">
        <v>38644</v>
      </c>
      <c r="H175" s="79"/>
      <c r="I175">
        <f t="shared" si="6"/>
        <v>2005</v>
      </c>
    </row>
    <row r="176" spans="1:9" x14ac:dyDescent="0.25">
      <c r="A176" s="74" t="s">
        <v>970</v>
      </c>
      <c r="B176" s="74" t="s">
        <v>219</v>
      </c>
      <c r="C176" s="76" t="s">
        <v>842</v>
      </c>
      <c r="D176" t="s">
        <v>980</v>
      </c>
      <c r="E176" s="164">
        <v>2.2799999999999998</v>
      </c>
      <c r="F176" s="74" t="s">
        <v>971</v>
      </c>
      <c r="G176" s="81">
        <v>38644</v>
      </c>
      <c r="H176" s="79"/>
      <c r="I176">
        <f t="shared" si="6"/>
        <v>2005</v>
      </c>
    </row>
    <row r="177" spans="1:9" x14ac:dyDescent="0.25">
      <c r="A177" s="74" t="s">
        <v>970</v>
      </c>
      <c r="B177" s="74" t="s">
        <v>2</v>
      </c>
      <c r="C177" s="76" t="s">
        <v>842</v>
      </c>
      <c r="D177" t="s">
        <v>980</v>
      </c>
      <c r="E177" s="164">
        <v>5.6429999999999998</v>
      </c>
      <c r="F177" s="74" t="s">
        <v>971</v>
      </c>
      <c r="G177" s="81">
        <v>38818</v>
      </c>
      <c r="H177" s="79"/>
      <c r="I177">
        <f t="shared" si="6"/>
        <v>2006</v>
      </c>
    </row>
    <row r="178" spans="1:9" x14ac:dyDescent="0.25">
      <c r="A178" s="74" t="s">
        <v>970</v>
      </c>
      <c r="B178" s="74" t="s">
        <v>14</v>
      </c>
      <c r="C178" s="76" t="s">
        <v>842</v>
      </c>
      <c r="D178" t="s">
        <v>980</v>
      </c>
      <c r="E178" s="164">
        <v>7.6</v>
      </c>
      <c r="F178" s="74" t="s">
        <v>971</v>
      </c>
      <c r="G178" s="79">
        <v>38835</v>
      </c>
      <c r="H178" s="79"/>
      <c r="I178">
        <f t="shared" si="6"/>
        <v>2006</v>
      </c>
    </row>
    <row r="179" spans="1:9" x14ac:dyDescent="0.25">
      <c r="A179" s="74" t="s">
        <v>970</v>
      </c>
      <c r="B179" s="74" t="s">
        <v>14</v>
      </c>
      <c r="C179" t="s">
        <v>947</v>
      </c>
      <c r="D179" t="s">
        <v>980</v>
      </c>
      <c r="E179" s="164">
        <v>9.5</v>
      </c>
      <c r="F179" s="74" t="s">
        <v>971</v>
      </c>
      <c r="G179" s="79">
        <v>38835</v>
      </c>
      <c r="H179" s="79"/>
      <c r="I179">
        <f t="shared" si="6"/>
        <v>2006</v>
      </c>
    </row>
    <row r="180" spans="1:9" ht="14.45" customHeight="1" x14ac:dyDescent="0.25">
      <c r="A180" s="74" t="s">
        <v>970</v>
      </c>
      <c r="B180" s="74" t="s">
        <v>219</v>
      </c>
      <c r="C180" s="76" t="s">
        <v>842</v>
      </c>
      <c r="D180" t="s">
        <v>980</v>
      </c>
      <c r="E180" s="164">
        <v>7.8</v>
      </c>
      <c r="F180" s="74" t="s">
        <v>971</v>
      </c>
      <c r="G180" s="81">
        <v>38854</v>
      </c>
      <c r="H180" s="79"/>
      <c r="I180">
        <f t="shared" si="6"/>
        <v>2006</v>
      </c>
    </row>
    <row r="181" spans="1:9" ht="14.45" customHeight="1" x14ac:dyDescent="0.25">
      <c r="A181" s="74" t="s">
        <v>970</v>
      </c>
      <c r="B181" s="74" t="s">
        <v>217</v>
      </c>
      <c r="C181" s="76" t="s">
        <v>842</v>
      </c>
      <c r="D181" t="s">
        <v>980</v>
      </c>
      <c r="E181" s="164">
        <v>3.2490000000000001</v>
      </c>
      <c r="F181" s="74" t="s">
        <v>971</v>
      </c>
      <c r="G181" s="81">
        <v>38924</v>
      </c>
      <c r="H181" s="79"/>
      <c r="I181">
        <f t="shared" si="6"/>
        <v>2006</v>
      </c>
    </row>
    <row r="182" spans="1:9" ht="14.45" customHeight="1" x14ac:dyDescent="0.25">
      <c r="A182" s="74" t="s">
        <v>970</v>
      </c>
      <c r="B182" s="74" t="s">
        <v>111</v>
      </c>
      <c r="C182" s="76" t="s">
        <v>842</v>
      </c>
      <c r="D182" t="s">
        <v>980</v>
      </c>
      <c r="E182" s="164">
        <v>15</v>
      </c>
      <c r="F182" s="74" t="s">
        <v>971</v>
      </c>
      <c r="G182" s="81">
        <v>38967</v>
      </c>
      <c r="H182" s="79"/>
      <c r="I182">
        <f t="shared" si="6"/>
        <v>2006</v>
      </c>
    </row>
    <row r="183" spans="1:9" x14ac:dyDescent="0.25">
      <c r="A183" s="74" t="s">
        <v>970</v>
      </c>
      <c r="B183" s="74" t="s">
        <v>217</v>
      </c>
      <c r="C183" s="76" t="s">
        <v>842</v>
      </c>
      <c r="D183" t="s">
        <v>980</v>
      </c>
      <c r="E183" s="164">
        <v>2.2799999999999998</v>
      </c>
      <c r="F183" s="74" t="s">
        <v>971</v>
      </c>
      <c r="G183" s="81">
        <v>39174</v>
      </c>
      <c r="H183" s="79"/>
      <c r="I183">
        <f t="shared" si="6"/>
        <v>2007</v>
      </c>
    </row>
    <row r="184" spans="1:9" x14ac:dyDescent="0.25">
      <c r="A184" s="74" t="s">
        <v>970</v>
      </c>
      <c r="B184" s="74" t="s">
        <v>14</v>
      </c>
      <c r="C184" s="76" t="s">
        <v>842</v>
      </c>
      <c r="D184" t="s">
        <v>980</v>
      </c>
      <c r="E184" s="164">
        <v>3.0779999999999998</v>
      </c>
      <c r="F184" s="74" t="s">
        <v>971</v>
      </c>
      <c r="G184" s="81">
        <v>39288</v>
      </c>
      <c r="H184" s="79"/>
      <c r="I184">
        <f t="shared" si="6"/>
        <v>2007</v>
      </c>
    </row>
    <row r="185" spans="1:9" x14ac:dyDescent="0.25">
      <c r="A185" s="74" t="s">
        <v>970</v>
      </c>
      <c r="B185" s="74" t="s">
        <v>219</v>
      </c>
      <c r="C185" s="76" t="s">
        <v>842</v>
      </c>
      <c r="D185" t="s">
        <v>980</v>
      </c>
      <c r="E185" s="164">
        <v>6</v>
      </c>
      <c r="F185" s="74" t="s">
        <v>971</v>
      </c>
      <c r="G185" s="81">
        <v>39309</v>
      </c>
      <c r="H185" s="79"/>
      <c r="I185">
        <f t="shared" si="6"/>
        <v>2007</v>
      </c>
    </row>
    <row r="186" spans="1:9" x14ac:dyDescent="0.25">
      <c r="A186" s="74" t="s">
        <v>970</v>
      </c>
      <c r="B186" s="74" t="s">
        <v>111</v>
      </c>
      <c r="C186" s="76" t="s">
        <v>842</v>
      </c>
      <c r="D186" t="s">
        <v>980</v>
      </c>
      <c r="E186" s="164">
        <v>3.3919999999999999</v>
      </c>
      <c r="F186" s="74" t="s">
        <v>971</v>
      </c>
      <c r="G186" s="81">
        <v>39345</v>
      </c>
      <c r="H186" s="79"/>
      <c r="I186">
        <f t="shared" si="6"/>
        <v>2007</v>
      </c>
    </row>
    <row r="187" spans="1:9" x14ac:dyDescent="0.25">
      <c r="A187" s="74" t="s">
        <v>970</v>
      </c>
      <c r="B187" s="74" t="s">
        <v>219</v>
      </c>
      <c r="C187" s="76" t="s">
        <v>842</v>
      </c>
      <c r="D187" t="s">
        <v>980</v>
      </c>
      <c r="E187" s="164">
        <v>1.9</v>
      </c>
      <c r="F187" s="74" t="s">
        <v>971</v>
      </c>
      <c r="G187" s="81">
        <v>39353</v>
      </c>
      <c r="H187" s="79"/>
      <c r="I187">
        <f t="shared" si="6"/>
        <v>2007</v>
      </c>
    </row>
    <row r="188" spans="1:9" x14ac:dyDescent="0.25">
      <c r="A188" s="74" t="s">
        <v>970</v>
      </c>
      <c r="B188" s="74" t="s">
        <v>221</v>
      </c>
      <c r="C188" s="76" t="s">
        <v>842</v>
      </c>
      <c r="D188" t="s">
        <v>980</v>
      </c>
      <c r="E188" s="164">
        <v>4.6740000000000004</v>
      </c>
      <c r="F188" s="74" t="s">
        <v>971</v>
      </c>
      <c r="G188" s="81">
        <v>39428</v>
      </c>
      <c r="H188" s="79"/>
      <c r="I188">
        <f t="shared" si="6"/>
        <v>2007</v>
      </c>
    </row>
    <row r="189" spans="1:9" x14ac:dyDescent="0.25">
      <c r="A189" s="74" t="s">
        <v>970</v>
      </c>
      <c r="B189" s="74" t="s">
        <v>227</v>
      </c>
      <c r="C189" s="76" t="s">
        <v>842</v>
      </c>
      <c r="D189" t="s">
        <v>980</v>
      </c>
      <c r="E189" s="164">
        <v>5.4</v>
      </c>
      <c r="F189" s="74" t="s">
        <v>971</v>
      </c>
      <c r="G189" s="79">
        <v>39580</v>
      </c>
      <c r="H189" s="79"/>
      <c r="I189">
        <f t="shared" si="6"/>
        <v>2008</v>
      </c>
    </row>
    <row r="190" spans="1:9" x14ac:dyDescent="0.25">
      <c r="A190" s="74" t="s">
        <v>970</v>
      </c>
      <c r="B190" s="74" t="s">
        <v>219</v>
      </c>
      <c r="C190" s="76" t="s">
        <v>842</v>
      </c>
      <c r="D190" t="s">
        <v>980</v>
      </c>
      <c r="E190" s="164">
        <v>2.7789999999999999</v>
      </c>
      <c r="F190" s="74" t="s">
        <v>971</v>
      </c>
      <c r="G190" s="81">
        <v>39580</v>
      </c>
      <c r="H190" s="79"/>
      <c r="I190">
        <f t="shared" si="6"/>
        <v>2008</v>
      </c>
    </row>
    <row r="191" spans="1:9" x14ac:dyDescent="0.25">
      <c r="A191" s="74" t="s">
        <v>970</v>
      </c>
      <c r="B191" s="74" t="s">
        <v>223</v>
      </c>
      <c r="C191" s="76" t="s">
        <v>842</v>
      </c>
      <c r="D191" t="s">
        <v>980</v>
      </c>
      <c r="E191" s="164">
        <v>3.42</v>
      </c>
      <c r="F191" s="74" t="s">
        <v>971</v>
      </c>
      <c r="G191" s="81">
        <v>39636</v>
      </c>
      <c r="H191" s="79"/>
      <c r="I191">
        <f t="shared" si="6"/>
        <v>2008</v>
      </c>
    </row>
    <row r="192" spans="1:9" x14ac:dyDescent="0.25">
      <c r="A192" s="74" t="s">
        <v>970</v>
      </c>
      <c r="B192" s="74" t="s">
        <v>222</v>
      </c>
      <c r="C192" s="76" t="s">
        <v>842</v>
      </c>
      <c r="D192" t="s">
        <v>980</v>
      </c>
      <c r="E192" s="164">
        <v>6.1180000000000003</v>
      </c>
      <c r="F192" s="74" t="s">
        <v>971</v>
      </c>
      <c r="G192" s="81">
        <v>39659</v>
      </c>
      <c r="H192" s="79"/>
      <c r="I192">
        <f t="shared" si="6"/>
        <v>2008</v>
      </c>
    </row>
    <row r="193" spans="1:9" x14ac:dyDescent="0.25">
      <c r="A193" s="74" t="s">
        <v>970</v>
      </c>
      <c r="B193" s="74" t="s">
        <v>219</v>
      </c>
      <c r="C193" s="76" t="s">
        <v>842</v>
      </c>
      <c r="D193" t="s">
        <v>980</v>
      </c>
      <c r="E193" s="164">
        <v>2.7789999999999999</v>
      </c>
      <c r="F193" s="74" t="s">
        <v>971</v>
      </c>
      <c r="G193" s="81">
        <v>39666</v>
      </c>
      <c r="H193" s="79"/>
      <c r="I193">
        <f t="shared" si="6"/>
        <v>2008</v>
      </c>
    </row>
    <row r="194" spans="1:9" x14ac:dyDescent="0.25">
      <c r="A194" s="74" t="s">
        <v>970</v>
      </c>
      <c r="B194" s="74" t="s">
        <v>224</v>
      </c>
      <c r="C194" s="76" t="s">
        <v>842</v>
      </c>
      <c r="D194" t="s">
        <v>980</v>
      </c>
      <c r="E194" s="164">
        <v>1.9</v>
      </c>
      <c r="F194" s="74" t="s">
        <v>971</v>
      </c>
      <c r="G194" s="81">
        <v>39685</v>
      </c>
      <c r="H194" s="79"/>
      <c r="I194">
        <f t="shared" ref="I194:I257" si="8">IF(G194&lt;&gt;"",YEAR(G194),"")</f>
        <v>2008</v>
      </c>
    </row>
    <row r="195" spans="1:9" x14ac:dyDescent="0.25">
      <c r="A195" s="74" t="s">
        <v>970</v>
      </c>
      <c r="B195" s="74" t="s">
        <v>131</v>
      </c>
      <c r="C195" s="76" t="s">
        <v>842</v>
      </c>
      <c r="D195" t="s">
        <v>980</v>
      </c>
      <c r="E195" s="164">
        <v>6.7</v>
      </c>
      <c r="F195" s="74" t="s">
        <v>971</v>
      </c>
      <c r="G195" s="89">
        <v>39743</v>
      </c>
      <c r="H195" s="79"/>
      <c r="I195">
        <f t="shared" si="8"/>
        <v>2008</v>
      </c>
    </row>
    <row r="196" spans="1:9" x14ac:dyDescent="0.25">
      <c r="A196" s="74" t="s">
        <v>970</v>
      </c>
      <c r="B196" s="74" t="s">
        <v>225</v>
      </c>
      <c r="C196" s="76" t="s">
        <v>842</v>
      </c>
      <c r="D196" t="s">
        <v>980</v>
      </c>
      <c r="E196" s="164">
        <v>15</v>
      </c>
      <c r="F196" s="74" t="s">
        <v>971</v>
      </c>
      <c r="G196" s="81">
        <v>42148</v>
      </c>
      <c r="H196" s="79"/>
      <c r="I196">
        <f t="shared" si="8"/>
        <v>2015</v>
      </c>
    </row>
    <row r="197" spans="1:9" x14ac:dyDescent="0.25">
      <c r="A197" s="74" t="s">
        <v>970</v>
      </c>
      <c r="B197" s="74" t="s">
        <v>219</v>
      </c>
      <c r="C197" s="76" t="s">
        <v>842</v>
      </c>
      <c r="D197" t="s">
        <v>980</v>
      </c>
      <c r="E197" s="164">
        <v>6.9</v>
      </c>
      <c r="F197" s="74" t="s">
        <v>971</v>
      </c>
      <c r="G197" s="81">
        <v>39822</v>
      </c>
      <c r="H197" s="79"/>
      <c r="I197">
        <f t="shared" si="8"/>
        <v>2009</v>
      </c>
    </row>
    <row r="198" spans="1:9" x14ac:dyDescent="0.25">
      <c r="A198" s="74" t="s">
        <v>970</v>
      </c>
      <c r="B198" s="74" t="s">
        <v>219</v>
      </c>
      <c r="C198" s="76" t="s">
        <v>842</v>
      </c>
      <c r="D198" t="s">
        <v>980</v>
      </c>
      <c r="E198" s="164">
        <v>8.4359999999999999</v>
      </c>
      <c r="F198" s="74" t="s">
        <v>971</v>
      </c>
      <c r="G198" s="81">
        <v>39895</v>
      </c>
      <c r="H198" s="79"/>
      <c r="I198">
        <f t="shared" si="8"/>
        <v>2009</v>
      </c>
    </row>
    <row r="199" spans="1:9" x14ac:dyDescent="0.25">
      <c r="A199" s="74" t="s">
        <v>970</v>
      </c>
      <c r="B199" s="74" t="s">
        <v>14</v>
      </c>
      <c r="C199" s="76" t="s">
        <v>842</v>
      </c>
      <c r="D199" t="s">
        <v>980</v>
      </c>
      <c r="E199" s="164">
        <v>2.5270000000000001</v>
      </c>
      <c r="F199" s="74" t="s">
        <v>971</v>
      </c>
      <c r="G199" s="81">
        <v>39918</v>
      </c>
      <c r="H199" s="79"/>
      <c r="I199">
        <f t="shared" si="8"/>
        <v>2009</v>
      </c>
    </row>
    <row r="200" spans="1:9" x14ac:dyDescent="0.25">
      <c r="A200" s="74" t="s">
        <v>970</v>
      </c>
      <c r="B200" s="74" t="s">
        <v>110</v>
      </c>
      <c r="C200" s="76" t="s">
        <v>842</v>
      </c>
      <c r="D200" t="s">
        <v>980</v>
      </c>
      <c r="E200" s="164">
        <v>3.61</v>
      </c>
      <c r="F200" s="74" t="s">
        <v>971</v>
      </c>
      <c r="G200" s="81">
        <v>39961</v>
      </c>
      <c r="H200" s="79"/>
      <c r="I200">
        <f t="shared" si="8"/>
        <v>2009</v>
      </c>
    </row>
    <row r="201" spans="1:9" x14ac:dyDescent="0.25">
      <c r="A201" s="74" t="s">
        <v>970</v>
      </c>
      <c r="B201" s="74" t="s">
        <v>14</v>
      </c>
      <c r="C201" t="s">
        <v>947</v>
      </c>
      <c r="D201" t="s">
        <v>980</v>
      </c>
      <c r="E201" s="164">
        <v>9.5</v>
      </c>
      <c r="F201" s="74" t="s">
        <v>971</v>
      </c>
      <c r="G201" s="81">
        <v>39974</v>
      </c>
      <c r="H201" s="79"/>
      <c r="I201">
        <f t="shared" si="8"/>
        <v>2009</v>
      </c>
    </row>
    <row r="202" spans="1:9" x14ac:dyDescent="0.25">
      <c r="A202" s="74" t="s">
        <v>970</v>
      </c>
      <c r="B202" s="74" t="s">
        <v>216</v>
      </c>
      <c r="C202" s="76" t="s">
        <v>842</v>
      </c>
      <c r="D202" t="s">
        <v>980</v>
      </c>
      <c r="E202" s="164">
        <v>4.6929999999999996</v>
      </c>
      <c r="F202" s="74" t="s">
        <v>971</v>
      </c>
      <c r="G202" s="81">
        <v>39982</v>
      </c>
      <c r="H202" s="79"/>
      <c r="I202">
        <f t="shared" si="8"/>
        <v>2009</v>
      </c>
    </row>
    <row r="203" spans="1:9" x14ac:dyDescent="0.25">
      <c r="A203" s="74" t="s">
        <v>970</v>
      </c>
      <c r="B203" s="74" t="s">
        <v>227</v>
      </c>
      <c r="C203" s="76" t="s">
        <v>842</v>
      </c>
      <c r="D203" t="s">
        <v>980</v>
      </c>
      <c r="E203" s="164">
        <v>4.2750000000000004</v>
      </c>
      <c r="F203" s="74" t="s">
        <v>971</v>
      </c>
      <c r="G203" s="81">
        <v>40242</v>
      </c>
      <c r="H203" s="79"/>
      <c r="I203">
        <f t="shared" si="8"/>
        <v>2010</v>
      </c>
    </row>
    <row r="204" spans="1:9" x14ac:dyDescent="0.25">
      <c r="A204" s="74" t="s">
        <v>970</v>
      </c>
      <c r="B204" s="74" t="s">
        <v>217</v>
      </c>
      <c r="C204" s="76" t="s">
        <v>842</v>
      </c>
      <c r="D204" t="s">
        <v>980</v>
      </c>
      <c r="E204" s="164">
        <v>6.9829999999999997</v>
      </c>
      <c r="F204" s="74" t="s">
        <v>971</v>
      </c>
      <c r="G204" s="81">
        <v>40324</v>
      </c>
      <c r="H204" s="79"/>
      <c r="I204">
        <f t="shared" si="8"/>
        <v>2010</v>
      </c>
    </row>
    <row r="205" spans="1:9" x14ac:dyDescent="0.25">
      <c r="A205" s="74" t="s">
        <v>970</v>
      </c>
      <c r="B205" s="74" t="s">
        <v>219</v>
      </c>
      <c r="C205" s="76" t="s">
        <v>842</v>
      </c>
      <c r="D205" t="s">
        <v>980</v>
      </c>
      <c r="E205" s="164">
        <v>3.7</v>
      </c>
      <c r="F205" s="74" t="s">
        <v>971</v>
      </c>
      <c r="G205" s="81">
        <v>40324</v>
      </c>
      <c r="H205" s="79"/>
      <c r="I205">
        <f t="shared" si="8"/>
        <v>2010</v>
      </c>
    </row>
    <row r="206" spans="1:9" x14ac:dyDescent="0.25">
      <c r="A206" s="74" t="s">
        <v>970</v>
      </c>
      <c r="B206" s="74" t="s">
        <v>219</v>
      </c>
      <c r="C206" s="76" t="s">
        <v>842</v>
      </c>
      <c r="D206" t="s">
        <v>980</v>
      </c>
      <c r="E206" s="164">
        <v>9.4</v>
      </c>
      <c r="F206" s="74" t="s">
        <v>971</v>
      </c>
      <c r="G206" s="81">
        <v>40325</v>
      </c>
      <c r="H206" s="79"/>
      <c r="I206">
        <f t="shared" si="8"/>
        <v>2010</v>
      </c>
    </row>
    <row r="207" spans="1:9" x14ac:dyDescent="0.25">
      <c r="A207" s="74" t="s">
        <v>970</v>
      </c>
      <c r="B207" s="74" t="s">
        <v>218</v>
      </c>
      <c r="C207" s="76" t="s">
        <v>842</v>
      </c>
      <c r="D207" t="s">
        <v>980</v>
      </c>
      <c r="E207" s="164">
        <v>5.13</v>
      </c>
      <c r="F207" s="74" t="s">
        <v>971</v>
      </c>
      <c r="G207" s="81">
        <v>40339</v>
      </c>
      <c r="H207" s="79"/>
      <c r="I207">
        <f t="shared" si="8"/>
        <v>2010</v>
      </c>
    </row>
    <row r="208" spans="1:9" x14ac:dyDescent="0.25">
      <c r="A208" s="74" t="s">
        <v>970</v>
      </c>
      <c r="B208" s="74" t="s">
        <v>14</v>
      </c>
      <c r="C208" t="s">
        <v>947</v>
      </c>
      <c r="D208" t="s">
        <v>980</v>
      </c>
      <c r="E208" s="164">
        <v>9.5</v>
      </c>
      <c r="F208" s="74" t="s">
        <v>971</v>
      </c>
      <c r="G208" s="81">
        <v>40358</v>
      </c>
      <c r="H208" s="79"/>
      <c r="I208">
        <f t="shared" si="8"/>
        <v>2010</v>
      </c>
    </row>
    <row r="209" spans="1:9" x14ac:dyDescent="0.25">
      <c r="A209" s="74" t="s">
        <v>970</v>
      </c>
      <c r="B209" s="74" t="s">
        <v>219</v>
      </c>
      <c r="C209" s="76" t="s">
        <v>842</v>
      </c>
      <c r="D209" t="s">
        <v>980</v>
      </c>
      <c r="E209" s="164">
        <v>8.36</v>
      </c>
      <c r="F209" s="74" t="s">
        <v>971</v>
      </c>
      <c r="G209" s="81">
        <v>40359</v>
      </c>
      <c r="H209" s="79"/>
      <c r="I209">
        <f t="shared" si="8"/>
        <v>2010</v>
      </c>
    </row>
    <row r="210" spans="1:9" x14ac:dyDescent="0.25">
      <c r="A210" s="74" t="s">
        <v>970</v>
      </c>
      <c r="B210" s="74" t="s">
        <v>12</v>
      </c>
      <c r="C210" t="s">
        <v>947</v>
      </c>
      <c r="D210" t="s">
        <v>980</v>
      </c>
      <c r="E210" s="164">
        <v>9.5</v>
      </c>
      <c r="F210" s="74" t="s">
        <v>971</v>
      </c>
      <c r="G210" s="81">
        <v>40407</v>
      </c>
      <c r="H210" s="79"/>
      <c r="I210">
        <f t="shared" si="8"/>
        <v>2010</v>
      </c>
    </row>
    <row r="211" spans="1:9" x14ac:dyDescent="0.25">
      <c r="A211" s="74" t="s">
        <v>970</v>
      </c>
      <c r="B211" s="74" t="s">
        <v>227</v>
      </c>
      <c r="C211" s="76" t="s">
        <v>842</v>
      </c>
      <c r="D211" t="s">
        <v>980</v>
      </c>
      <c r="E211" s="164">
        <v>4.8099999999999996</v>
      </c>
      <c r="F211" s="74" t="s">
        <v>971</v>
      </c>
      <c r="G211" s="81">
        <v>40416</v>
      </c>
      <c r="H211" s="79"/>
      <c r="I211">
        <f t="shared" si="8"/>
        <v>2010</v>
      </c>
    </row>
    <row r="212" spans="1:9" x14ac:dyDescent="0.25">
      <c r="A212" s="74" t="s">
        <v>970</v>
      </c>
      <c r="B212" s="74" t="s">
        <v>219</v>
      </c>
      <c r="C212" s="76" t="s">
        <v>842</v>
      </c>
      <c r="D212" t="s">
        <v>980</v>
      </c>
      <c r="E212" s="164">
        <v>3.46</v>
      </c>
      <c r="F212" s="74" t="s">
        <v>971</v>
      </c>
      <c r="G212" s="81">
        <v>40431</v>
      </c>
      <c r="H212" s="79"/>
      <c r="I212">
        <f t="shared" si="8"/>
        <v>2010</v>
      </c>
    </row>
    <row r="213" spans="1:9" x14ac:dyDescent="0.25">
      <c r="A213" s="74" t="s">
        <v>970</v>
      </c>
      <c r="B213" s="74" t="s">
        <v>224</v>
      </c>
      <c r="C213" s="76" t="s">
        <v>842</v>
      </c>
      <c r="D213" t="s">
        <v>980</v>
      </c>
      <c r="E213" s="164">
        <v>6.5549999999999997</v>
      </c>
      <c r="F213" s="74" t="s">
        <v>971</v>
      </c>
      <c r="G213" s="81">
        <v>40444</v>
      </c>
      <c r="H213" s="79"/>
      <c r="I213">
        <f t="shared" si="8"/>
        <v>2010</v>
      </c>
    </row>
    <row r="214" spans="1:9" x14ac:dyDescent="0.25">
      <c r="A214" s="74" t="s">
        <v>970</v>
      </c>
      <c r="B214" s="74" t="s">
        <v>131</v>
      </c>
      <c r="C214" s="76" t="s">
        <v>842</v>
      </c>
      <c r="D214" t="s">
        <v>980</v>
      </c>
      <c r="E214" s="164">
        <v>4.9115000000000002</v>
      </c>
      <c r="F214" s="74" t="s">
        <v>971</v>
      </c>
      <c r="G214" s="81">
        <v>40533</v>
      </c>
      <c r="H214" s="79"/>
      <c r="I214">
        <f t="shared" si="8"/>
        <v>2010</v>
      </c>
    </row>
    <row r="215" spans="1:9" x14ac:dyDescent="0.25">
      <c r="A215" s="74" t="s">
        <v>970</v>
      </c>
      <c r="B215" s="76" t="s">
        <v>218</v>
      </c>
      <c r="C215" s="76" t="s">
        <v>842</v>
      </c>
      <c r="D215" t="s">
        <v>980</v>
      </c>
      <c r="E215" s="164">
        <v>2.109</v>
      </c>
      <c r="F215" s="74" t="s">
        <v>971</v>
      </c>
      <c r="G215" s="88">
        <v>40549</v>
      </c>
      <c r="H215" s="79"/>
      <c r="I215">
        <f t="shared" si="8"/>
        <v>2011</v>
      </c>
    </row>
    <row r="216" spans="1:9" x14ac:dyDescent="0.25">
      <c r="A216" s="74" t="s">
        <v>970</v>
      </c>
      <c r="B216" s="76" t="s">
        <v>220</v>
      </c>
      <c r="C216" s="76" t="s">
        <v>842</v>
      </c>
      <c r="D216" t="s">
        <v>980</v>
      </c>
      <c r="E216" s="164">
        <v>3.1920000000000002</v>
      </c>
      <c r="F216" s="74" t="s">
        <v>971</v>
      </c>
      <c r="G216" s="88">
        <v>40556</v>
      </c>
      <c r="H216" s="79"/>
      <c r="I216">
        <f t="shared" si="8"/>
        <v>2011</v>
      </c>
    </row>
    <row r="217" spans="1:9" x14ac:dyDescent="0.25">
      <c r="A217" s="74" t="s">
        <v>970</v>
      </c>
      <c r="B217" s="76" t="s">
        <v>218</v>
      </c>
      <c r="C217" s="76" t="s">
        <v>842</v>
      </c>
      <c r="D217" t="s">
        <v>980</v>
      </c>
      <c r="E217" s="164">
        <v>2.7265000000000001</v>
      </c>
      <c r="F217" s="74" t="s">
        <v>971</v>
      </c>
      <c r="G217" s="88">
        <v>40571</v>
      </c>
      <c r="H217" s="79"/>
      <c r="I217">
        <f t="shared" si="8"/>
        <v>2011</v>
      </c>
    </row>
    <row r="218" spans="1:9" ht="14.45" customHeight="1" x14ac:dyDescent="0.25">
      <c r="A218" s="74" t="s">
        <v>970</v>
      </c>
      <c r="B218" s="76" t="s">
        <v>109</v>
      </c>
      <c r="C218" s="76" t="s">
        <v>842</v>
      </c>
      <c r="D218" t="s">
        <v>980</v>
      </c>
      <c r="E218" s="164">
        <v>1.1399999999999999</v>
      </c>
      <c r="F218" s="74" t="s">
        <v>971</v>
      </c>
      <c r="G218" s="81">
        <v>40571</v>
      </c>
      <c r="H218" s="79"/>
      <c r="I218">
        <f t="shared" si="8"/>
        <v>2011</v>
      </c>
    </row>
    <row r="219" spans="1:9" ht="14.45" customHeight="1" x14ac:dyDescent="0.25">
      <c r="A219" s="74" t="s">
        <v>970</v>
      </c>
      <c r="B219" s="74" t="s">
        <v>224</v>
      </c>
      <c r="C219" s="76" t="s">
        <v>842</v>
      </c>
      <c r="D219" t="s">
        <v>980</v>
      </c>
      <c r="E219" s="164">
        <v>4.6740000000000004</v>
      </c>
      <c r="F219" s="74" t="s">
        <v>971</v>
      </c>
      <c r="G219" s="81">
        <v>40577</v>
      </c>
      <c r="H219" s="79"/>
      <c r="I219">
        <f t="shared" si="8"/>
        <v>2011</v>
      </c>
    </row>
    <row r="220" spans="1:9" x14ac:dyDescent="0.25">
      <c r="A220" s="74" t="s">
        <v>970</v>
      </c>
      <c r="B220" s="76" t="s">
        <v>110</v>
      </c>
      <c r="C220" s="76" t="s">
        <v>842</v>
      </c>
      <c r="D220" t="s">
        <v>980</v>
      </c>
      <c r="E220" s="164">
        <v>3.0590000000000002</v>
      </c>
      <c r="F220" s="74" t="s">
        <v>971</v>
      </c>
      <c r="G220" s="88">
        <v>40577</v>
      </c>
      <c r="H220" s="79"/>
      <c r="I220">
        <f t="shared" si="8"/>
        <v>2011</v>
      </c>
    </row>
    <row r="221" spans="1:9" x14ac:dyDescent="0.25">
      <c r="A221" s="74" t="s">
        <v>970</v>
      </c>
      <c r="B221" s="74" t="s">
        <v>227</v>
      </c>
      <c r="C221" s="76" t="s">
        <v>842</v>
      </c>
      <c r="D221" t="s">
        <v>980</v>
      </c>
      <c r="E221" s="164">
        <v>3.99</v>
      </c>
      <c r="F221" s="74" t="s">
        <v>971</v>
      </c>
      <c r="G221" s="81">
        <v>40604</v>
      </c>
      <c r="H221" s="79"/>
      <c r="I221">
        <f t="shared" si="8"/>
        <v>2011</v>
      </c>
    </row>
    <row r="222" spans="1:9" x14ac:dyDescent="0.25">
      <c r="A222" s="74" t="s">
        <v>970</v>
      </c>
      <c r="B222" s="74" t="s">
        <v>224</v>
      </c>
      <c r="C222" s="76" t="s">
        <v>842</v>
      </c>
      <c r="D222" t="s">
        <v>980</v>
      </c>
      <c r="E222" s="164">
        <v>3.895</v>
      </c>
      <c r="F222" s="74" t="s">
        <v>971</v>
      </c>
      <c r="G222" s="81">
        <v>40604</v>
      </c>
      <c r="H222" s="79"/>
      <c r="I222">
        <f t="shared" si="8"/>
        <v>2011</v>
      </c>
    </row>
    <row r="223" spans="1:9" x14ac:dyDescent="0.25">
      <c r="A223" s="74" t="s">
        <v>970</v>
      </c>
      <c r="B223" s="74" t="s">
        <v>227</v>
      </c>
      <c r="C223" s="76" t="s">
        <v>842</v>
      </c>
      <c r="D223" t="s">
        <v>980</v>
      </c>
      <c r="E223" s="164">
        <v>3.8664999999999998</v>
      </c>
      <c r="F223" s="74" t="s">
        <v>971</v>
      </c>
      <c r="G223" s="81">
        <v>40604</v>
      </c>
      <c r="H223" s="79"/>
      <c r="I223">
        <f t="shared" si="8"/>
        <v>2011</v>
      </c>
    </row>
    <row r="224" spans="1:9" x14ac:dyDescent="0.25">
      <c r="A224" s="74" t="s">
        <v>970</v>
      </c>
      <c r="B224" s="74" t="s">
        <v>218</v>
      </c>
      <c r="C224" s="76" t="s">
        <v>842</v>
      </c>
      <c r="D224" t="s">
        <v>980</v>
      </c>
      <c r="E224" s="164">
        <v>2.99925</v>
      </c>
      <c r="F224" s="74" t="s">
        <v>971</v>
      </c>
      <c r="G224" s="81">
        <v>40604</v>
      </c>
      <c r="H224" s="79"/>
      <c r="I224">
        <f t="shared" si="8"/>
        <v>2011</v>
      </c>
    </row>
    <row r="225" spans="1:9" x14ac:dyDescent="0.25">
      <c r="A225" s="74" t="s">
        <v>970</v>
      </c>
      <c r="B225" s="74" t="s">
        <v>218</v>
      </c>
      <c r="C225" s="76" t="s">
        <v>842</v>
      </c>
      <c r="D225" t="s">
        <v>980</v>
      </c>
      <c r="E225" s="164">
        <v>2.3370000000000002</v>
      </c>
      <c r="F225" s="74" t="s">
        <v>971</v>
      </c>
      <c r="G225" s="81">
        <v>40639</v>
      </c>
      <c r="H225" s="79"/>
      <c r="I225">
        <f t="shared" si="8"/>
        <v>2011</v>
      </c>
    </row>
    <row r="226" spans="1:9" x14ac:dyDescent="0.25">
      <c r="A226" s="74" t="s">
        <v>970</v>
      </c>
      <c r="B226" s="76" t="s">
        <v>221</v>
      </c>
      <c r="C226" s="76" t="s">
        <v>842</v>
      </c>
      <c r="D226" t="s">
        <v>980</v>
      </c>
      <c r="E226" s="164">
        <v>7.98</v>
      </c>
      <c r="F226" s="74" t="s">
        <v>971</v>
      </c>
      <c r="G226" s="81">
        <v>40646</v>
      </c>
      <c r="H226" s="79"/>
      <c r="I226">
        <f t="shared" si="8"/>
        <v>2011</v>
      </c>
    </row>
    <row r="227" spans="1:9" x14ac:dyDescent="0.25">
      <c r="A227" s="74" t="s">
        <v>970</v>
      </c>
      <c r="B227" s="74" t="s">
        <v>213</v>
      </c>
      <c r="C227" s="76" t="s">
        <v>842</v>
      </c>
      <c r="D227" t="s">
        <v>980</v>
      </c>
      <c r="E227" s="164">
        <v>2.4224999999999999</v>
      </c>
      <c r="F227" s="74" t="s">
        <v>971</v>
      </c>
      <c r="G227" s="81">
        <v>40659</v>
      </c>
      <c r="H227" s="79"/>
      <c r="I227">
        <f t="shared" si="8"/>
        <v>2011</v>
      </c>
    </row>
    <row r="228" spans="1:9" x14ac:dyDescent="0.25">
      <c r="A228" s="74" t="s">
        <v>970</v>
      </c>
      <c r="B228" s="74" t="s">
        <v>224</v>
      </c>
      <c r="C228" s="76" t="s">
        <v>842</v>
      </c>
      <c r="D228" t="s">
        <v>980</v>
      </c>
      <c r="E228" s="164">
        <v>3.895</v>
      </c>
      <c r="F228" s="74" t="s">
        <v>971</v>
      </c>
      <c r="G228" s="81">
        <v>40697</v>
      </c>
      <c r="H228" s="79"/>
      <c r="I228">
        <f t="shared" si="8"/>
        <v>2011</v>
      </c>
    </row>
    <row r="229" spans="1:9" x14ac:dyDescent="0.25">
      <c r="A229" s="74" t="s">
        <v>970</v>
      </c>
      <c r="B229" s="74" t="s">
        <v>130</v>
      </c>
      <c r="C229" s="76" t="s">
        <v>842</v>
      </c>
      <c r="D229" t="s">
        <v>980</v>
      </c>
      <c r="E229" s="164">
        <v>9.4049999999999994</v>
      </c>
      <c r="F229" s="74" t="s">
        <v>971</v>
      </c>
      <c r="G229" s="81">
        <v>40711</v>
      </c>
      <c r="H229" s="79"/>
      <c r="I229">
        <f t="shared" si="8"/>
        <v>2011</v>
      </c>
    </row>
    <row r="230" spans="1:9" x14ac:dyDescent="0.25">
      <c r="A230" s="74" t="s">
        <v>970</v>
      </c>
      <c r="B230" s="74" t="s">
        <v>217</v>
      </c>
      <c r="C230" s="76" t="s">
        <v>842</v>
      </c>
      <c r="D230" t="s">
        <v>980</v>
      </c>
      <c r="E230" s="164">
        <v>4.2750000000000004</v>
      </c>
      <c r="F230" s="74" t="s">
        <v>971</v>
      </c>
      <c r="G230" s="81">
        <v>40712</v>
      </c>
      <c r="H230" s="79"/>
      <c r="I230">
        <f t="shared" si="8"/>
        <v>2011</v>
      </c>
    </row>
    <row r="231" spans="1:9" x14ac:dyDescent="0.25">
      <c r="A231" s="74" t="s">
        <v>970</v>
      </c>
      <c r="B231" s="74" t="s">
        <v>224</v>
      </c>
      <c r="C231" s="76" t="s">
        <v>842</v>
      </c>
      <c r="D231" t="s">
        <v>980</v>
      </c>
      <c r="E231" s="164">
        <v>7.0110000000000001</v>
      </c>
      <c r="F231" s="74" t="s">
        <v>971</v>
      </c>
      <c r="G231" s="81">
        <v>40715</v>
      </c>
      <c r="H231" s="79"/>
      <c r="I231">
        <f t="shared" si="8"/>
        <v>2011</v>
      </c>
    </row>
    <row r="232" spans="1:9" x14ac:dyDescent="0.25">
      <c r="A232" s="74" t="s">
        <v>970</v>
      </c>
      <c r="B232" s="74" t="s">
        <v>12</v>
      </c>
      <c r="C232" s="76" t="s">
        <v>842</v>
      </c>
      <c r="D232" t="s">
        <v>980</v>
      </c>
      <c r="E232" s="164">
        <v>3.496</v>
      </c>
      <c r="F232" s="74" t="s">
        <v>971</v>
      </c>
      <c r="G232" s="81">
        <v>40715</v>
      </c>
      <c r="H232" s="79"/>
      <c r="I232">
        <f t="shared" si="8"/>
        <v>2011</v>
      </c>
    </row>
    <row r="233" spans="1:9" x14ac:dyDescent="0.25">
      <c r="A233" s="74" t="s">
        <v>970</v>
      </c>
      <c r="B233" s="74" t="s">
        <v>224</v>
      </c>
      <c r="C233" s="76" t="s">
        <v>842</v>
      </c>
      <c r="D233" t="s">
        <v>980</v>
      </c>
      <c r="E233" s="164">
        <v>1.58175</v>
      </c>
      <c r="F233" s="74" t="s">
        <v>971</v>
      </c>
      <c r="G233" s="81">
        <v>40715</v>
      </c>
      <c r="H233" s="79"/>
      <c r="I233">
        <f t="shared" si="8"/>
        <v>2011</v>
      </c>
    </row>
    <row r="234" spans="1:9" x14ac:dyDescent="0.25">
      <c r="A234" s="74" t="s">
        <v>970</v>
      </c>
      <c r="B234" s="74" t="s">
        <v>222</v>
      </c>
      <c r="C234" s="76" t="s">
        <v>842</v>
      </c>
      <c r="D234" t="s">
        <v>980</v>
      </c>
      <c r="E234" s="164">
        <v>7.3</v>
      </c>
      <c r="F234" s="74" t="s">
        <v>971</v>
      </c>
      <c r="G234" s="79">
        <v>40746</v>
      </c>
      <c r="H234" s="79"/>
      <c r="I234">
        <f t="shared" si="8"/>
        <v>2011</v>
      </c>
    </row>
    <row r="235" spans="1:9" x14ac:dyDescent="0.25">
      <c r="A235" s="74" t="s">
        <v>970</v>
      </c>
      <c r="B235" s="74" t="s">
        <v>224</v>
      </c>
      <c r="C235" s="76" t="s">
        <v>842</v>
      </c>
      <c r="D235" t="s">
        <v>980</v>
      </c>
      <c r="E235" s="164">
        <v>5.13</v>
      </c>
      <c r="F235" s="74" t="s">
        <v>971</v>
      </c>
      <c r="G235" s="88">
        <v>40759</v>
      </c>
      <c r="H235" s="79"/>
      <c r="I235">
        <f t="shared" si="8"/>
        <v>2011</v>
      </c>
    </row>
    <row r="236" spans="1:9" x14ac:dyDescent="0.25">
      <c r="A236" s="74" t="s">
        <v>970</v>
      </c>
      <c r="B236" s="74" t="s">
        <v>224</v>
      </c>
      <c r="C236" s="76" t="s">
        <v>842</v>
      </c>
      <c r="D236" t="s">
        <v>980</v>
      </c>
      <c r="E236" s="164">
        <v>3.895</v>
      </c>
      <c r="F236" s="74" t="s">
        <v>971</v>
      </c>
      <c r="G236" s="88">
        <v>40777</v>
      </c>
      <c r="H236" s="79"/>
      <c r="I236">
        <f t="shared" si="8"/>
        <v>2011</v>
      </c>
    </row>
    <row r="237" spans="1:9" x14ac:dyDescent="0.25">
      <c r="A237" s="74" t="s">
        <v>970</v>
      </c>
      <c r="B237" s="74" t="s">
        <v>224</v>
      </c>
      <c r="C237" s="76" t="s">
        <v>842</v>
      </c>
      <c r="D237" t="s">
        <v>980</v>
      </c>
      <c r="E237" s="164">
        <v>3.8475000000000001</v>
      </c>
      <c r="F237" s="74" t="s">
        <v>971</v>
      </c>
      <c r="G237" s="88">
        <v>40777</v>
      </c>
      <c r="H237" s="79"/>
      <c r="I237">
        <f t="shared" si="8"/>
        <v>2011</v>
      </c>
    </row>
    <row r="238" spans="1:9" x14ac:dyDescent="0.25">
      <c r="A238" s="74" t="s">
        <v>970</v>
      </c>
      <c r="B238" s="74" t="s">
        <v>225</v>
      </c>
      <c r="C238" s="76" t="s">
        <v>842</v>
      </c>
      <c r="D238" t="s">
        <v>980</v>
      </c>
      <c r="E238" s="164">
        <v>15</v>
      </c>
      <c r="F238" s="74" t="s">
        <v>971</v>
      </c>
      <c r="G238" s="81">
        <v>44002</v>
      </c>
      <c r="H238" s="79"/>
      <c r="I238">
        <f t="shared" si="8"/>
        <v>2020</v>
      </c>
    </row>
    <row r="239" spans="1:9" x14ac:dyDescent="0.25">
      <c r="A239" s="74" t="s">
        <v>970</v>
      </c>
      <c r="B239" s="74" t="s">
        <v>218</v>
      </c>
      <c r="C239" s="76" t="s">
        <v>842</v>
      </c>
      <c r="D239" t="s">
        <v>980</v>
      </c>
      <c r="E239" s="164">
        <v>5.13</v>
      </c>
      <c r="F239" s="74" t="s">
        <v>971</v>
      </c>
      <c r="G239" s="88">
        <v>40781</v>
      </c>
      <c r="H239" s="79"/>
      <c r="I239">
        <f t="shared" si="8"/>
        <v>2011</v>
      </c>
    </row>
    <row r="240" spans="1:9" x14ac:dyDescent="0.25">
      <c r="A240" s="74" t="s">
        <v>970</v>
      </c>
      <c r="B240" s="74" t="s">
        <v>222</v>
      </c>
      <c r="C240" s="76" t="s">
        <v>842</v>
      </c>
      <c r="D240" t="s">
        <v>980</v>
      </c>
      <c r="E240" s="164">
        <v>5.13</v>
      </c>
      <c r="F240" s="74" t="s">
        <v>971</v>
      </c>
      <c r="G240" s="88">
        <v>40805</v>
      </c>
      <c r="H240" s="79"/>
      <c r="I240">
        <f t="shared" si="8"/>
        <v>2011</v>
      </c>
    </row>
    <row r="241" spans="1:9" x14ac:dyDescent="0.25">
      <c r="A241" s="74" t="s">
        <v>970</v>
      </c>
      <c r="B241" s="74" t="s">
        <v>217</v>
      </c>
      <c r="C241" s="76" t="s">
        <v>842</v>
      </c>
      <c r="D241" t="s">
        <v>980</v>
      </c>
      <c r="E241" s="164">
        <v>4</v>
      </c>
      <c r="F241" s="74" t="s">
        <v>971</v>
      </c>
      <c r="G241" s="81">
        <v>40830</v>
      </c>
      <c r="H241" s="79"/>
      <c r="I241">
        <f t="shared" si="8"/>
        <v>2011</v>
      </c>
    </row>
    <row r="242" spans="1:9" x14ac:dyDescent="0.25">
      <c r="A242" s="74" t="s">
        <v>970</v>
      </c>
      <c r="B242" s="74" t="s">
        <v>223</v>
      </c>
      <c r="C242" s="76" t="s">
        <v>842</v>
      </c>
      <c r="D242" t="s">
        <v>980</v>
      </c>
      <c r="E242" s="164">
        <v>2.9929999999999999</v>
      </c>
      <c r="F242" s="74" t="s">
        <v>971</v>
      </c>
      <c r="G242" s="88">
        <v>40833</v>
      </c>
      <c r="H242" s="79"/>
      <c r="I242">
        <f t="shared" si="8"/>
        <v>2011</v>
      </c>
    </row>
    <row r="243" spans="1:9" x14ac:dyDescent="0.25">
      <c r="A243" s="74" t="s">
        <v>970</v>
      </c>
      <c r="B243" s="74" t="s">
        <v>224</v>
      </c>
      <c r="C243" s="76" t="s">
        <v>842</v>
      </c>
      <c r="D243" t="s">
        <v>980</v>
      </c>
      <c r="E243" s="164">
        <v>4.9800000000000004</v>
      </c>
      <c r="F243" s="74" t="s">
        <v>971</v>
      </c>
      <c r="G243" s="81">
        <v>40854</v>
      </c>
      <c r="H243" s="79"/>
      <c r="I243">
        <f t="shared" si="8"/>
        <v>2011</v>
      </c>
    </row>
    <row r="244" spans="1:9" x14ac:dyDescent="0.25">
      <c r="A244" s="74" t="s">
        <v>970</v>
      </c>
      <c r="B244" s="74" t="s">
        <v>4</v>
      </c>
      <c r="C244" s="76" t="s">
        <v>842</v>
      </c>
      <c r="D244" t="s">
        <v>980</v>
      </c>
      <c r="E244" s="164">
        <v>1.966</v>
      </c>
      <c r="F244" s="74" t="s">
        <v>971</v>
      </c>
      <c r="G244" s="88">
        <v>40857</v>
      </c>
      <c r="H244" s="79"/>
      <c r="I244">
        <f t="shared" si="8"/>
        <v>2011</v>
      </c>
    </row>
    <row r="245" spans="1:9" x14ac:dyDescent="0.25">
      <c r="A245" s="74" t="s">
        <v>970</v>
      </c>
      <c r="B245" s="74" t="s">
        <v>222</v>
      </c>
      <c r="C245" s="76" t="s">
        <v>842</v>
      </c>
      <c r="D245" t="s">
        <v>980</v>
      </c>
      <c r="E245" s="164">
        <v>4.3490000000000002</v>
      </c>
      <c r="F245" s="74" t="s">
        <v>971</v>
      </c>
      <c r="G245" s="81">
        <v>40860</v>
      </c>
      <c r="H245" s="79"/>
      <c r="I245">
        <f t="shared" si="8"/>
        <v>2011</v>
      </c>
    </row>
    <row r="246" spans="1:9" x14ac:dyDescent="0.25">
      <c r="A246" s="74" t="s">
        <v>970</v>
      </c>
      <c r="B246" s="74" t="s">
        <v>223</v>
      </c>
      <c r="C246" s="76" t="s">
        <v>842</v>
      </c>
      <c r="D246" t="s">
        <v>980</v>
      </c>
      <c r="E246" s="164">
        <v>8.0370000000000008</v>
      </c>
      <c r="F246" s="74" t="s">
        <v>971</v>
      </c>
      <c r="G246" s="81">
        <v>40869</v>
      </c>
      <c r="H246" s="79"/>
      <c r="I246">
        <f t="shared" si="8"/>
        <v>2011</v>
      </c>
    </row>
    <row r="247" spans="1:9" x14ac:dyDescent="0.25">
      <c r="A247" s="74" t="s">
        <v>970</v>
      </c>
      <c r="B247" s="74" t="s">
        <v>223</v>
      </c>
      <c r="C247" s="76" t="s">
        <v>842</v>
      </c>
      <c r="D247" t="s">
        <v>980</v>
      </c>
      <c r="E247" s="164">
        <v>4</v>
      </c>
      <c r="F247" s="74" t="s">
        <v>971</v>
      </c>
      <c r="G247" s="81">
        <v>40941</v>
      </c>
      <c r="H247" s="79"/>
      <c r="I247">
        <f t="shared" si="8"/>
        <v>2012</v>
      </c>
    </row>
    <row r="248" spans="1:9" x14ac:dyDescent="0.25">
      <c r="A248" s="74" t="s">
        <v>970</v>
      </c>
      <c r="B248" s="74" t="s">
        <v>216</v>
      </c>
      <c r="C248" s="76" t="s">
        <v>842</v>
      </c>
      <c r="D248" t="s">
        <v>980</v>
      </c>
      <c r="E248" s="164">
        <v>4.2</v>
      </c>
      <c r="F248" s="74" t="s">
        <v>971</v>
      </c>
      <c r="G248" s="81">
        <v>41005</v>
      </c>
      <c r="H248" s="79"/>
      <c r="I248">
        <f t="shared" si="8"/>
        <v>2012</v>
      </c>
    </row>
    <row r="249" spans="1:9" x14ac:dyDescent="0.25">
      <c r="A249" s="74" t="s">
        <v>970</v>
      </c>
      <c r="B249" s="74" t="s">
        <v>223</v>
      </c>
      <c r="C249" s="76" t="s">
        <v>842</v>
      </c>
      <c r="D249" t="s">
        <v>980</v>
      </c>
      <c r="E249" s="164">
        <v>4.32</v>
      </c>
      <c r="F249" s="74" t="s">
        <v>971</v>
      </c>
      <c r="G249" s="81">
        <v>41007</v>
      </c>
      <c r="H249" s="79"/>
      <c r="I249">
        <f t="shared" si="8"/>
        <v>2012</v>
      </c>
    </row>
    <row r="250" spans="1:9" x14ac:dyDescent="0.25">
      <c r="A250" s="74" t="s">
        <v>970</v>
      </c>
      <c r="B250" s="74" t="s">
        <v>3</v>
      </c>
      <c r="C250" s="76" t="s">
        <v>842</v>
      </c>
      <c r="D250" t="s">
        <v>980</v>
      </c>
      <c r="E250" s="164">
        <v>4.2</v>
      </c>
      <c r="F250" s="74" t="s">
        <v>971</v>
      </c>
      <c r="G250" s="81">
        <v>41008</v>
      </c>
      <c r="H250" s="79"/>
      <c r="I250">
        <f t="shared" si="8"/>
        <v>2012</v>
      </c>
    </row>
    <row r="251" spans="1:9" x14ac:dyDescent="0.25">
      <c r="A251" s="74" t="s">
        <v>970</v>
      </c>
      <c r="B251" s="74" t="s">
        <v>222</v>
      </c>
      <c r="C251" s="76" t="s">
        <v>842</v>
      </c>
      <c r="D251" t="s">
        <v>980</v>
      </c>
      <c r="E251" s="164">
        <v>4.5780000000000003</v>
      </c>
      <c r="F251" s="74" t="s">
        <v>971</v>
      </c>
      <c r="G251" s="81">
        <v>41012</v>
      </c>
      <c r="H251" s="79"/>
      <c r="I251">
        <f t="shared" si="8"/>
        <v>2012</v>
      </c>
    </row>
    <row r="252" spans="1:9" x14ac:dyDescent="0.25">
      <c r="A252" s="74" t="s">
        <v>970</v>
      </c>
      <c r="B252" s="74" t="s">
        <v>224</v>
      </c>
      <c r="C252" s="76" t="s">
        <v>842</v>
      </c>
      <c r="D252" t="s">
        <v>980</v>
      </c>
      <c r="E252" s="164">
        <v>1.84</v>
      </c>
      <c r="F252" s="74" t="s">
        <v>971</v>
      </c>
      <c r="G252" s="81">
        <v>41014</v>
      </c>
      <c r="H252" s="79"/>
      <c r="I252">
        <f t="shared" si="8"/>
        <v>2012</v>
      </c>
    </row>
    <row r="253" spans="1:9" x14ac:dyDescent="0.25">
      <c r="A253" s="74" t="s">
        <v>970</v>
      </c>
      <c r="B253" s="74" t="s">
        <v>224</v>
      </c>
      <c r="C253" s="76" t="s">
        <v>842</v>
      </c>
      <c r="D253" t="s">
        <v>980</v>
      </c>
      <c r="E253" s="164">
        <v>9.4499999999999993</v>
      </c>
      <c r="F253" s="74" t="s">
        <v>971</v>
      </c>
      <c r="G253" s="81">
        <v>41022</v>
      </c>
      <c r="H253" s="79"/>
      <c r="I253">
        <f t="shared" si="8"/>
        <v>2012</v>
      </c>
    </row>
    <row r="254" spans="1:9" x14ac:dyDescent="0.25">
      <c r="A254" s="74" t="s">
        <v>970</v>
      </c>
      <c r="B254" s="74" t="s">
        <v>217</v>
      </c>
      <c r="C254" s="76" t="s">
        <v>842</v>
      </c>
      <c r="D254" t="s">
        <v>980</v>
      </c>
      <c r="E254" s="164">
        <v>3.7280000000000002</v>
      </c>
      <c r="F254" s="74" t="s">
        <v>971</v>
      </c>
      <c r="G254" s="88">
        <v>41031</v>
      </c>
      <c r="H254" s="79"/>
      <c r="I254">
        <f t="shared" si="8"/>
        <v>2012</v>
      </c>
    </row>
    <row r="255" spans="1:9" x14ac:dyDescent="0.25">
      <c r="A255" s="74" t="s">
        <v>970</v>
      </c>
      <c r="B255" s="74" t="s">
        <v>216</v>
      </c>
      <c r="C255" s="76" t="s">
        <v>842</v>
      </c>
      <c r="D255" t="s">
        <v>980</v>
      </c>
      <c r="E255" s="164">
        <v>9.8000000000000007</v>
      </c>
      <c r="F255" s="74" t="s">
        <v>971</v>
      </c>
      <c r="G255" s="79">
        <v>41041</v>
      </c>
      <c r="H255" s="79"/>
      <c r="I255">
        <f t="shared" si="8"/>
        <v>2012</v>
      </c>
    </row>
    <row r="256" spans="1:9" x14ac:dyDescent="0.25">
      <c r="A256" s="74" t="s">
        <v>970</v>
      </c>
      <c r="B256" s="74" t="s">
        <v>222</v>
      </c>
      <c r="C256" s="76" t="s">
        <v>842</v>
      </c>
      <c r="D256" t="s">
        <v>980</v>
      </c>
      <c r="E256" s="164">
        <v>9.32</v>
      </c>
      <c r="F256" s="74" t="s">
        <v>971</v>
      </c>
      <c r="G256" s="81">
        <v>41050</v>
      </c>
      <c r="H256" s="79"/>
      <c r="I256">
        <f t="shared" si="8"/>
        <v>2012</v>
      </c>
    </row>
    <row r="257" spans="1:9" x14ac:dyDescent="0.25">
      <c r="A257" s="74" t="s">
        <v>970</v>
      </c>
      <c r="B257" s="74" t="s">
        <v>131</v>
      </c>
      <c r="C257" s="76" t="s">
        <v>842</v>
      </c>
      <c r="D257" t="s">
        <v>980</v>
      </c>
      <c r="E257" s="164">
        <v>8.3789999999999996</v>
      </c>
      <c r="F257" s="74" t="s">
        <v>971</v>
      </c>
      <c r="G257" s="79">
        <v>41060</v>
      </c>
      <c r="H257" s="79"/>
      <c r="I257">
        <f t="shared" si="8"/>
        <v>2012</v>
      </c>
    </row>
    <row r="258" spans="1:9" x14ac:dyDescent="0.25">
      <c r="A258" s="74" t="s">
        <v>970</v>
      </c>
      <c r="B258" s="74" t="s">
        <v>216</v>
      </c>
      <c r="C258" s="76" t="s">
        <v>842</v>
      </c>
      <c r="D258" t="s">
        <v>980</v>
      </c>
      <c r="E258" s="164">
        <v>4.5999999999999996</v>
      </c>
      <c r="F258" s="74" t="s">
        <v>971</v>
      </c>
      <c r="G258" s="81">
        <v>41065</v>
      </c>
      <c r="H258" s="79"/>
      <c r="I258">
        <f t="shared" ref="I258:I321" si="9">IF(G258&lt;&gt;"",YEAR(G258),"")</f>
        <v>2012</v>
      </c>
    </row>
    <row r="259" spans="1:9" x14ac:dyDescent="0.25">
      <c r="A259" s="74" t="s">
        <v>970</v>
      </c>
      <c r="B259" s="74" t="s">
        <v>220</v>
      </c>
      <c r="C259" s="76" t="s">
        <v>842</v>
      </c>
      <c r="D259" t="s">
        <v>980</v>
      </c>
      <c r="E259" s="164">
        <v>6.2130000000000001</v>
      </c>
      <c r="F259" s="74" t="s">
        <v>971</v>
      </c>
      <c r="G259" s="81">
        <v>41074</v>
      </c>
      <c r="H259" s="79"/>
      <c r="I259">
        <f t="shared" si="9"/>
        <v>2012</v>
      </c>
    </row>
    <row r="260" spans="1:9" x14ac:dyDescent="0.25">
      <c r="A260" s="74" t="s">
        <v>970</v>
      </c>
      <c r="B260" s="74" t="s">
        <v>14</v>
      </c>
      <c r="C260" s="76" t="s">
        <v>842</v>
      </c>
      <c r="D260" t="s">
        <v>980</v>
      </c>
      <c r="E260" s="164">
        <v>7.7519999999999998</v>
      </c>
      <c r="F260" s="74" t="s">
        <v>971</v>
      </c>
      <c r="G260" s="81">
        <v>41080</v>
      </c>
      <c r="H260" s="79"/>
      <c r="I260">
        <f t="shared" si="9"/>
        <v>2012</v>
      </c>
    </row>
    <row r="261" spans="1:9" x14ac:dyDescent="0.25">
      <c r="A261" s="74" t="s">
        <v>970</v>
      </c>
      <c r="B261" s="74" t="s">
        <v>227</v>
      </c>
      <c r="C261" s="76" t="s">
        <v>842</v>
      </c>
      <c r="D261" t="s">
        <v>980</v>
      </c>
      <c r="E261" s="164">
        <v>8.0370000000000008</v>
      </c>
      <c r="F261" s="74" t="s">
        <v>971</v>
      </c>
      <c r="G261" s="81">
        <v>41088</v>
      </c>
      <c r="H261" s="79"/>
      <c r="I261">
        <f t="shared" si="9"/>
        <v>2012</v>
      </c>
    </row>
    <row r="262" spans="1:9" x14ac:dyDescent="0.25">
      <c r="A262" s="74" t="s">
        <v>970</v>
      </c>
      <c r="B262" s="74" t="s">
        <v>233</v>
      </c>
      <c r="C262" s="76" t="s">
        <v>842</v>
      </c>
      <c r="D262" t="s">
        <v>980</v>
      </c>
      <c r="E262" s="164">
        <v>9.32</v>
      </c>
      <c r="F262" s="74" t="s">
        <v>971</v>
      </c>
      <c r="G262" s="81">
        <v>41090</v>
      </c>
      <c r="H262" s="79"/>
      <c r="I262">
        <f t="shared" si="9"/>
        <v>2012</v>
      </c>
    </row>
    <row r="263" spans="1:9" x14ac:dyDescent="0.25">
      <c r="A263" s="74" t="s">
        <v>970</v>
      </c>
      <c r="B263" s="74" t="s">
        <v>12</v>
      </c>
      <c r="C263" s="76" t="s">
        <v>842</v>
      </c>
      <c r="D263" t="s">
        <v>980</v>
      </c>
      <c r="E263" s="164">
        <v>4</v>
      </c>
      <c r="F263" s="74" t="s">
        <v>971</v>
      </c>
      <c r="G263" s="81">
        <v>41090</v>
      </c>
      <c r="H263" s="79"/>
      <c r="I263">
        <f t="shared" si="9"/>
        <v>2012</v>
      </c>
    </row>
    <row r="264" spans="1:9" x14ac:dyDescent="0.25">
      <c r="A264" s="74" t="s">
        <v>970</v>
      </c>
      <c r="B264" s="74" t="s">
        <v>223</v>
      </c>
      <c r="C264" s="76" t="s">
        <v>842</v>
      </c>
      <c r="D264" t="s">
        <v>980</v>
      </c>
      <c r="E264" s="164">
        <v>4.1900000000000004</v>
      </c>
      <c r="F264" s="74" t="s">
        <v>971</v>
      </c>
      <c r="G264" s="81">
        <v>41096</v>
      </c>
      <c r="H264" s="79"/>
      <c r="I264">
        <f t="shared" si="9"/>
        <v>2012</v>
      </c>
    </row>
    <row r="265" spans="1:9" x14ac:dyDescent="0.25">
      <c r="A265" s="74" t="s">
        <v>970</v>
      </c>
      <c r="B265" s="74" t="s">
        <v>233</v>
      </c>
      <c r="C265" s="76" t="s">
        <v>842</v>
      </c>
      <c r="D265" t="s">
        <v>980</v>
      </c>
      <c r="E265" s="164">
        <v>5.5970000000000004</v>
      </c>
      <c r="F265" s="74" t="s">
        <v>971</v>
      </c>
      <c r="G265" s="81">
        <v>41101</v>
      </c>
      <c r="H265" s="79"/>
      <c r="I265">
        <f t="shared" si="9"/>
        <v>2012</v>
      </c>
    </row>
    <row r="266" spans="1:9" x14ac:dyDescent="0.25">
      <c r="A266" s="74" t="s">
        <v>970</v>
      </c>
      <c r="B266" s="74" t="s">
        <v>233</v>
      </c>
      <c r="C266" s="76" t="s">
        <v>842</v>
      </c>
      <c r="D266" t="s">
        <v>980</v>
      </c>
      <c r="E266" s="164">
        <v>3.99</v>
      </c>
      <c r="F266" s="74" t="s">
        <v>971</v>
      </c>
      <c r="G266" s="81">
        <v>41103</v>
      </c>
      <c r="H266" s="79"/>
      <c r="I266">
        <f t="shared" si="9"/>
        <v>2012</v>
      </c>
    </row>
    <row r="267" spans="1:9" x14ac:dyDescent="0.25">
      <c r="A267" s="74" t="s">
        <v>970</v>
      </c>
      <c r="B267" s="74" t="s">
        <v>221</v>
      </c>
      <c r="C267" s="76" t="s">
        <v>842</v>
      </c>
      <c r="D267" t="s">
        <v>980</v>
      </c>
      <c r="E267" s="164">
        <v>4.3609999999999998</v>
      </c>
      <c r="F267" s="74" t="s">
        <v>971</v>
      </c>
      <c r="G267" s="81">
        <v>41110</v>
      </c>
      <c r="H267" s="79"/>
      <c r="I267">
        <f t="shared" si="9"/>
        <v>2012</v>
      </c>
    </row>
    <row r="268" spans="1:9" x14ac:dyDescent="0.25">
      <c r="A268" s="74" t="s">
        <v>970</v>
      </c>
      <c r="B268" s="76" t="s">
        <v>218</v>
      </c>
      <c r="C268" s="76" t="s">
        <v>842</v>
      </c>
      <c r="D268" t="s">
        <v>980</v>
      </c>
      <c r="E268" s="164">
        <v>2.85</v>
      </c>
      <c r="F268" s="74" t="s">
        <v>971</v>
      </c>
      <c r="G268" s="81">
        <v>41112</v>
      </c>
      <c r="H268" s="79"/>
      <c r="I268">
        <f t="shared" si="9"/>
        <v>2012</v>
      </c>
    </row>
    <row r="269" spans="1:9" x14ac:dyDescent="0.25">
      <c r="A269" s="74" t="s">
        <v>970</v>
      </c>
      <c r="B269" s="74" t="s">
        <v>218</v>
      </c>
      <c r="C269" s="76" t="s">
        <v>842</v>
      </c>
      <c r="D269" t="s">
        <v>980</v>
      </c>
      <c r="E269" s="164">
        <v>6.524</v>
      </c>
      <c r="F269" s="74" t="s">
        <v>971</v>
      </c>
      <c r="G269" s="81">
        <v>41118</v>
      </c>
      <c r="H269" s="79"/>
      <c r="I269">
        <f t="shared" si="9"/>
        <v>2012</v>
      </c>
    </row>
    <row r="270" spans="1:9" x14ac:dyDescent="0.25">
      <c r="A270" s="74" t="s">
        <v>970</v>
      </c>
      <c r="B270" s="74" t="s">
        <v>220</v>
      </c>
      <c r="C270" s="76" t="s">
        <v>842</v>
      </c>
      <c r="D270" t="s">
        <v>980</v>
      </c>
      <c r="E270" s="164">
        <v>4.3490000000000002</v>
      </c>
      <c r="F270" s="74" t="s">
        <v>971</v>
      </c>
      <c r="G270" s="81">
        <v>41119</v>
      </c>
      <c r="H270" s="79"/>
      <c r="I270">
        <f t="shared" si="9"/>
        <v>2012</v>
      </c>
    </row>
    <row r="271" spans="1:9" x14ac:dyDescent="0.25">
      <c r="A271" s="74" t="s">
        <v>970</v>
      </c>
      <c r="B271" s="74" t="s">
        <v>14</v>
      </c>
      <c r="C271" s="76" t="s">
        <v>842</v>
      </c>
      <c r="D271" t="s">
        <v>980</v>
      </c>
      <c r="E271" s="164">
        <v>2.375</v>
      </c>
      <c r="F271" s="74" t="s">
        <v>971</v>
      </c>
      <c r="G271" s="81">
        <v>41126</v>
      </c>
      <c r="H271" s="79"/>
      <c r="I271">
        <f t="shared" si="9"/>
        <v>2012</v>
      </c>
    </row>
    <row r="272" spans="1:9" x14ac:dyDescent="0.25">
      <c r="A272" s="74" t="s">
        <v>970</v>
      </c>
      <c r="B272" s="74" t="s">
        <v>217</v>
      </c>
      <c r="C272" s="76" t="s">
        <v>842</v>
      </c>
      <c r="D272" t="s">
        <v>980</v>
      </c>
      <c r="E272" s="164">
        <v>5.5919999999999996</v>
      </c>
      <c r="F272" s="74" t="s">
        <v>971</v>
      </c>
      <c r="G272" s="81">
        <v>41132</v>
      </c>
      <c r="H272" s="79"/>
      <c r="I272">
        <f t="shared" si="9"/>
        <v>2012</v>
      </c>
    </row>
    <row r="273" spans="1:9" x14ac:dyDescent="0.25">
      <c r="A273" s="74" t="s">
        <v>970</v>
      </c>
      <c r="B273" s="74" t="s">
        <v>227</v>
      </c>
      <c r="C273" s="76" t="s">
        <v>842</v>
      </c>
      <c r="D273" t="s">
        <v>980</v>
      </c>
      <c r="E273" s="164">
        <v>5.5919999999999996</v>
      </c>
      <c r="F273" s="74" t="s">
        <v>971</v>
      </c>
      <c r="G273" s="81">
        <v>41132</v>
      </c>
      <c r="H273" s="79"/>
      <c r="I273">
        <f t="shared" si="9"/>
        <v>2012</v>
      </c>
    </row>
    <row r="274" spans="1:9" x14ac:dyDescent="0.25">
      <c r="A274" s="74" t="s">
        <v>970</v>
      </c>
      <c r="B274" s="74" t="s">
        <v>222</v>
      </c>
      <c r="C274" s="76" t="s">
        <v>842</v>
      </c>
      <c r="D274" t="s">
        <v>980</v>
      </c>
      <c r="E274" s="164">
        <v>7.4560000000000004</v>
      </c>
      <c r="F274" s="74" t="s">
        <v>971</v>
      </c>
      <c r="G274" s="81">
        <v>41133</v>
      </c>
      <c r="H274" s="79"/>
      <c r="I274">
        <f t="shared" si="9"/>
        <v>2012</v>
      </c>
    </row>
    <row r="275" spans="1:9" x14ac:dyDescent="0.25">
      <c r="A275" s="74" t="s">
        <v>970</v>
      </c>
      <c r="B275" s="74" t="s">
        <v>222</v>
      </c>
      <c r="C275" s="76" t="s">
        <v>842</v>
      </c>
      <c r="D275" t="s">
        <v>980</v>
      </c>
      <c r="E275" s="164">
        <v>3.1070000000000002</v>
      </c>
      <c r="F275" s="74" t="s">
        <v>971</v>
      </c>
      <c r="G275" s="81">
        <v>41138</v>
      </c>
      <c r="H275" s="79"/>
      <c r="I275">
        <f t="shared" si="9"/>
        <v>2012</v>
      </c>
    </row>
    <row r="276" spans="1:9" x14ac:dyDescent="0.25">
      <c r="A276" s="74" t="s">
        <v>970</v>
      </c>
      <c r="B276" s="74" t="s">
        <v>217</v>
      </c>
      <c r="C276" s="76" t="s">
        <v>842</v>
      </c>
      <c r="D276" t="s">
        <v>980</v>
      </c>
      <c r="E276" s="164">
        <v>7.4560000000000004</v>
      </c>
      <c r="F276" s="74" t="s">
        <v>971</v>
      </c>
      <c r="G276" s="81">
        <v>41141</v>
      </c>
      <c r="H276" s="79"/>
      <c r="I276">
        <f t="shared" si="9"/>
        <v>2012</v>
      </c>
    </row>
    <row r="277" spans="1:9" x14ac:dyDescent="0.25">
      <c r="A277" s="74" t="s">
        <v>970</v>
      </c>
      <c r="B277" s="74" t="s">
        <v>222</v>
      </c>
      <c r="C277" s="76" t="s">
        <v>842</v>
      </c>
      <c r="D277" t="s">
        <v>980</v>
      </c>
      <c r="E277" s="164">
        <v>7.4560000000000004</v>
      </c>
      <c r="F277" s="74" t="s">
        <v>971</v>
      </c>
      <c r="G277" s="81">
        <v>41147</v>
      </c>
      <c r="H277" s="79"/>
      <c r="I277">
        <f t="shared" si="9"/>
        <v>2012</v>
      </c>
    </row>
    <row r="278" spans="1:9" x14ac:dyDescent="0.25">
      <c r="A278" s="74" t="s">
        <v>970</v>
      </c>
      <c r="B278" s="74" t="s">
        <v>219</v>
      </c>
      <c r="C278" s="76" t="s">
        <v>842</v>
      </c>
      <c r="D278" t="s">
        <v>980</v>
      </c>
      <c r="E278" s="164">
        <v>94.84</v>
      </c>
      <c r="F278" s="74" t="s">
        <v>971</v>
      </c>
      <c r="G278" s="81">
        <v>41157</v>
      </c>
      <c r="H278" s="79"/>
      <c r="I278">
        <f t="shared" si="9"/>
        <v>2012</v>
      </c>
    </row>
    <row r="279" spans="1:9" x14ac:dyDescent="0.25">
      <c r="A279" s="74" t="s">
        <v>970</v>
      </c>
      <c r="B279" s="74" t="s">
        <v>218</v>
      </c>
      <c r="C279" s="76" t="s">
        <v>842</v>
      </c>
      <c r="D279" t="s">
        <v>980</v>
      </c>
      <c r="E279" s="164">
        <v>2.7759999999999998</v>
      </c>
      <c r="F279" s="74" t="s">
        <v>971</v>
      </c>
      <c r="G279" s="81">
        <v>41157</v>
      </c>
      <c r="H279" s="79"/>
      <c r="I279">
        <f t="shared" si="9"/>
        <v>2012</v>
      </c>
    </row>
    <row r="280" spans="1:9" x14ac:dyDescent="0.25">
      <c r="A280" s="74" t="s">
        <v>970</v>
      </c>
      <c r="B280" s="74" t="s">
        <v>223</v>
      </c>
      <c r="C280" s="76" t="s">
        <v>842</v>
      </c>
      <c r="D280" t="s">
        <v>980</v>
      </c>
      <c r="E280" s="164">
        <v>2.2370000000000001</v>
      </c>
      <c r="F280" s="74" t="s">
        <v>971</v>
      </c>
      <c r="G280" s="81">
        <v>41159</v>
      </c>
      <c r="H280" s="79"/>
      <c r="I280">
        <f t="shared" si="9"/>
        <v>2012</v>
      </c>
    </row>
    <row r="281" spans="1:9" x14ac:dyDescent="0.25">
      <c r="A281" s="74" t="s">
        <v>970</v>
      </c>
      <c r="B281" s="74" t="s">
        <v>220</v>
      </c>
      <c r="C281" s="76" t="s">
        <v>842</v>
      </c>
      <c r="D281" t="s">
        <v>980</v>
      </c>
      <c r="E281" s="164">
        <v>4.3490000000000002</v>
      </c>
      <c r="F281" s="74" t="s">
        <v>971</v>
      </c>
      <c r="G281" s="81">
        <v>41160</v>
      </c>
      <c r="H281" s="79"/>
      <c r="I281">
        <f t="shared" si="9"/>
        <v>2012</v>
      </c>
    </row>
    <row r="282" spans="1:9" x14ac:dyDescent="0.25">
      <c r="A282" s="74" t="s">
        <v>970</v>
      </c>
      <c r="B282" s="74" t="s">
        <v>213</v>
      </c>
      <c r="C282" s="76" t="s">
        <v>842</v>
      </c>
      <c r="D282" t="s">
        <v>980</v>
      </c>
      <c r="E282" s="164">
        <v>8.5500000000000007</v>
      </c>
      <c r="F282" s="74" t="s">
        <v>971</v>
      </c>
      <c r="G282" s="81">
        <v>41173</v>
      </c>
      <c r="H282" s="79"/>
      <c r="I282">
        <f t="shared" si="9"/>
        <v>2012</v>
      </c>
    </row>
    <row r="283" spans="1:9" ht="14.45" customHeight="1" x14ac:dyDescent="0.25">
      <c r="A283" s="74" t="s">
        <v>970</v>
      </c>
      <c r="B283" s="74" t="s">
        <v>222</v>
      </c>
      <c r="C283" s="76" t="s">
        <v>842</v>
      </c>
      <c r="D283" t="s">
        <v>980</v>
      </c>
      <c r="E283" s="164">
        <v>4.1890000000000001</v>
      </c>
      <c r="F283" s="74" t="s">
        <v>971</v>
      </c>
      <c r="G283" s="81">
        <v>41177</v>
      </c>
      <c r="H283" s="79"/>
      <c r="I283">
        <f t="shared" si="9"/>
        <v>2012</v>
      </c>
    </row>
    <row r="284" spans="1:9" ht="14.45" customHeight="1" x14ac:dyDescent="0.25">
      <c r="A284" s="74" t="s">
        <v>970</v>
      </c>
      <c r="B284" s="74" t="s">
        <v>232</v>
      </c>
      <c r="C284" s="76" t="s">
        <v>842</v>
      </c>
      <c r="D284" t="s">
        <v>980</v>
      </c>
      <c r="E284" s="164">
        <v>5.12</v>
      </c>
      <c r="F284" s="74" t="s">
        <v>971</v>
      </c>
      <c r="G284" s="81">
        <v>41180</v>
      </c>
      <c r="H284" s="79"/>
      <c r="I284">
        <f t="shared" si="9"/>
        <v>2012</v>
      </c>
    </row>
    <row r="285" spans="1:9" ht="14.45" customHeight="1" x14ac:dyDescent="0.25">
      <c r="A285" s="74" t="s">
        <v>970</v>
      </c>
      <c r="B285" s="74" t="s">
        <v>232</v>
      </c>
      <c r="C285" s="76" t="s">
        <v>842</v>
      </c>
      <c r="D285" t="s">
        <v>980</v>
      </c>
      <c r="E285" s="164">
        <v>4.1894999999999998</v>
      </c>
      <c r="F285" s="74" t="s">
        <v>971</v>
      </c>
      <c r="G285" s="81">
        <v>41187</v>
      </c>
      <c r="H285" s="79"/>
      <c r="I285">
        <f t="shared" si="9"/>
        <v>2012</v>
      </c>
    </row>
    <row r="286" spans="1:9" ht="14.45" customHeight="1" x14ac:dyDescent="0.25">
      <c r="A286" s="74" t="s">
        <v>970</v>
      </c>
      <c r="B286" s="74" t="s">
        <v>223</v>
      </c>
      <c r="C286" s="76" t="s">
        <v>842</v>
      </c>
      <c r="D286" t="s">
        <v>980</v>
      </c>
      <c r="E286" s="164">
        <v>4.1040000000000001</v>
      </c>
      <c r="F286" s="74" t="s">
        <v>971</v>
      </c>
      <c r="G286" s="81">
        <v>41187</v>
      </c>
      <c r="H286" s="79"/>
      <c r="I286">
        <f t="shared" si="9"/>
        <v>2012</v>
      </c>
    </row>
    <row r="287" spans="1:9" ht="14.45" customHeight="1" x14ac:dyDescent="0.25">
      <c r="A287" s="74" t="s">
        <v>970</v>
      </c>
      <c r="B287" s="74" t="s">
        <v>225</v>
      </c>
      <c r="C287" s="76" t="s">
        <v>842</v>
      </c>
      <c r="D287" t="s">
        <v>980</v>
      </c>
      <c r="E287" s="164">
        <v>11.4</v>
      </c>
      <c r="F287" s="74" t="s">
        <v>971</v>
      </c>
      <c r="G287" s="81">
        <v>43360</v>
      </c>
      <c r="H287" s="79"/>
      <c r="I287">
        <f t="shared" si="9"/>
        <v>2018</v>
      </c>
    </row>
    <row r="288" spans="1:9" ht="14.45" customHeight="1" x14ac:dyDescent="0.25">
      <c r="A288" s="74" t="s">
        <v>970</v>
      </c>
      <c r="B288" s="74" t="s">
        <v>3</v>
      </c>
      <c r="C288" s="76" t="s">
        <v>842</v>
      </c>
      <c r="D288" t="s">
        <v>980</v>
      </c>
      <c r="E288" s="164">
        <v>5.7</v>
      </c>
      <c r="F288" s="74" t="s">
        <v>971</v>
      </c>
      <c r="G288" s="81">
        <v>41196</v>
      </c>
      <c r="H288" s="79"/>
      <c r="I288">
        <f t="shared" si="9"/>
        <v>2012</v>
      </c>
    </row>
    <row r="289" spans="1:9" ht="14.45" customHeight="1" x14ac:dyDescent="0.25">
      <c r="A289" s="74" t="s">
        <v>970</v>
      </c>
      <c r="B289" s="74" t="s">
        <v>222</v>
      </c>
      <c r="C289" s="76" t="s">
        <v>842</v>
      </c>
      <c r="D289" t="s">
        <v>980</v>
      </c>
      <c r="E289" s="164">
        <v>4.7300000000000004</v>
      </c>
      <c r="F289" s="74" t="s">
        <v>971</v>
      </c>
      <c r="G289" s="81">
        <v>41196</v>
      </c>
      <c r="H289" s="79"/>
      <c r="I289">
        <f t="shared" si="9"/>
        <v>2012</v>
      </c>
    </row>
    <row r="290" spans="1:9" ht="14.45" customHeight="1" x14ac:dyDescent="0.25">
      <c r="A290" s="74" t="s">
        <v>970</v>
      </c>
      <c r="B290" s="74" t="s">
        <v>130</v>
      </c>
      <c r="C290" s="76" t="s">
        <v>842</v>
      </c>
      <c r="D290" t="s">
        <v>980</v>
      </c>
      <c r="E290" s="164">
        <v>30</v>
      </c>
      <c r="F290" s="74" t="s">
        <v>971</v>
      </c>
      <c r="G290" s="81">
        <v>41197</v>
      </c>
      <c r="H290" s="79"/>
      <c r="I290">
        <f t="shared" si="9"/>
        <v>2012</v>
      </c>
    </row>
    <row r="291" spans="1:9" ht="14.45" customHeight="1" x14ac:dyDescent="0.25">
      <c r="A291" s="74" t="s">
        <v>970</v>
      </c>
      <c r="B291" s="74" t="s">
        <v>217</v>
      </c>
      <c r="C291" s="76" t="s">
        <v>842</v>
      </c>
      <c r="D291" t="s">
        <v>980</v>
      </c>
      <c r="E291" s="164">
        <v>14.5</v>
      </c>
      <c r="F291" s="74" t="s">
        <v>971</v>
      </c>
      <c r="G291" s="81">
        <v>41203</v>
      </c>
      <c r="H291" s="79"/>
      <c r="I291">
        <f t="shared" si="9"/>
        <v>2012</v>
      </c>
    </row>
    <row r="292" spans="1:9" ht="14.45" customHeight="1" x14ac:dyDescent="0.25">
      <c r="A292" s="74" t="s">
        <v>970</v>
      </c>
      <c r="B292" s="74" t="s">
        <v>227</v>
      </c>
      <c r="C292" s="76" t="s">
        <v>842</v>
      </c>
      <c r="D292" t="s">
        <v>980</v>
      </c>
      <c r="E292" s="164">
        <v>6.84</v>
      </c>
      <c r="F292" s="74" t="s">
        <v>971</v>
      </c>
      <c r="G292" s="81">
        <v>41209</v>
      </c>
      <c r="H292" s="79"/>
      <c r="I292">
        <f t="shared" si="9"/>
        <v>2012</v>
      </c>
    </row>
    <row r="293" spans="1:9" ht="14.45" customHeight="1" x14ac:dyDescent="0.25">
      <c r="A293" s="74" t="s">
        <v>970</v>
      </c>
      <c r="B293" s="74" t="s">
        <v>219</v>
      </c>
      <c r="C293" s="76" t="s">
        <v>842</v>
      </c>
      <c r="D293" t="s">
        <v>980</v>
      </c>
      <c r="E293" s="164">
        <v>5.4720000000000004</v>
      </c>
      <c r="F293" s="74" t="s">
        <v>971</v>
      </c>
      <c r="G293" s="81">
        <v>41209</v>
      </c>
      <c r="H293" s="79"/>
      <c r="I293">
        <f t="shared" si="9"/>
        <v>2012</v>
      </c>
    </row>
    <row r="294" spans="1:9" x14ac:dyDescent="0.25">
      <c r="A294" s="74" t="s">
        <v>970</v>
      </c>
      <c r="B294" s="74" t="s">
        <v>224</v>
      </c>
      <c r="C294" s="76" t="s">
        <v>842</v>
      </c>
      <c r="D294" t="s">
        <v>980</v>
      </c>
      <c r="E294" s="164">
        <v>4.66</v>
      </c>
      <c r="F294" s="74" t="s">
        <v>971</v>
      </c>
      <c r="G294" s="81">
        <v>41211</v>
      </c>
      <c r="H294" s="79"/>
      <c r="I294">
        <f t="shared" si="9"/>
        <v>2012</v>
      </c>
    </row>
    <row r="295" spans="1:9" x14ac:dyDescent="0.25">
      <c r="A295" s="74" t="s">
        <v>970</v>
      </c>
      <c r="B295" s="74" t="s">
        <v>227</v>
      </c>
      <c r="C295" s="76" t="s">
        <v>842</v>
      </c>
      <c r="D295" t="s">
        <v>980</v>
      </c>
      <c r="E295" s="164">
        <v>5.3529999999999998</v>
      </c>
      <c r="F295" s="74" t="s">
        <v>971</v>
      </c>
      <c r="G295" s="81">
        <v>41215</v>
      </c>
      <c r="H295" s="79"/>
      <c r="I295">
        <f t="shared" si="9"/>
        <v>2012</v>
      </c>
    </row>
    <row r="296" spans="1:9" x14ac:dyDescent="0.25">
      <c r="A296" s="74" t="s">
        <v>970</v>
      </c>
      <c r="B296" s="74" t="s">
        <v>233</v>
      </c>
      <c r="C296" s="76" t="s">
        <v>842</v>
      </c>
      <c r="D296" t="s">
        <v>980</v>
      </c>
      <c r="E296" s="164">
        <v>2.66</v>
      </c>
      <c r="F296" s="74" t="s">
        <v>971</v>
      </c>
      <c r="G296" s="81">
        <v>41215</v>
      </c>
      <c r="H296" s="79"/>
      <c r="I296">
        <f t="shared" si="9"/>
        <v>2012</v>
      </c>
    </row>
    <row r="297" spans="1:9" x14ac:dyDescent="0.25">
      <c r="A297" s="74" t="s">
        <v>970</v>
      </c>
      <c r="B297" s="74" t="s">
        <v>129</v>
      </c>
      <c r="C297" s="76" t="s">
        <v>842</v>
      </c>
      <c r="D297" t="s">
        <v>980</v>
      </c>
      <c r="E297" s="164">
        <v>5.2249999999999996</v>
      </c>
      <c r="F297" s="74" t="s">
        <v>971</v>
      </c>
      <c r="G297" s="81">
        <v>41231</v>
      </c>
      <c r="H297" s="79"/>
      <c r="I297">
        <f t="shared" si="9"/>
        <v>2012</v>
      </c>
    </row>
    <row r="298" spans="1:9" x14ac:dyDescent="0.25">
      <c r="A298" s="74" t="s">
        <v>970</v>
      </c>
      <c r="B298" s="74" t="s">
        <v>233</v>
      </c>
      <c r="C298" s="76" t="s">
        <v>842</v>
      </c>
      <c r="D298" t="s">
        <v>980</v>
      </c>
      <c r="E298" s="164">
        <v>12.103</v>
      </c>
      <c r="F298" s="74" t="s">
        <v>971</v>
      </c>
      <c r="G298" s="81">
        <v>41232</v>
      </c>
      <c r="H298" s="79"/>
      <c r="I298">
        <f t="shared" si="9"/>
        <v>2012</v>
      </c>
    </row>
    <row r="299" spans="1:9" x14ac:dyDescent="0.25">
      <c r="A299" s="74" t="s">
        <v>970</v>
      </c>
      <c r="B299" s="74" t="s">
        <v>218</v>
      </c>
      <c r="C299" s="76" t="s">
        <v>842</v>
      </c>
      <c r="D299" t="s">
        <v>980</v>
      </c>
      <c r="E299" s="164">
        <v>3.6480000000000001</v>
      </c>
      <c r="F299" s="74" t="s">
        <v>971</v>
      </c>
      <c r="G299" s="81">
        <v>41232</v>
      </c>
      <c r="H299" s="79"/>
      <c r="I299">
        <f t="shared" si="9"/>
        <v>2012</v>
      </c>
    </row>
    <row r="300" spans="1:9" x14ac:dyDescent="0.25">
      <c r="A300" s="74" t="s">
        <v>970</v>
      </c>
      <c r="B300" s="74" t="s">
        <v>233</v>
      </c>
      <c r="C300" s="76" t="s">
        <v>842</v>
      </c>
      <c r="D300" t="s">
        <v>980</v>
      </c>
      <c r="E300" s="164">
        <v>2.88</v>
      </c>
      <c r="F300" s="74" t="s">
        <v>971</v>
      </c>
      <c r="G300" s="81">
        <v>41253</v>
      </c>
      <c r="H300" s="79"/>
      <c r="I300">
        <f t="shared" si="9"/>
        <v>2012</v>
      </c>
    </row>
    <row r="301" spans="1:9" x14ac:dyDescent="0.25">
      <c r="A301" s="74" t="s">
        <v>970</v>
      </c>
      <c r="B301" s="74" t="s">
        <v>220</v>
      </c>
      <c r="C301" s="76" t="s">
        <v>842</v>
      </c>
      <c r="D301" t="s">
        <v>980</v>
      </c>
      <c r="E301" s="164">
        <v>3.1070000000000002</v>
      </c>
      <c r="F301" s="74" t="s">
        <v>971</v>
      </c>
      <c r="G301" s="81">
        <v>41275</v>
      </c>
      <c r="H301" s="79"/>
      <c r="I301">
        <f t="shared" si="9"/>
        <v>2013</v>
      </c>
    </row>
    <row r="302" spans="1:9" x14ac:dyDescent="0.25">
      <c r="A302" s="74" t="s">
        <v>970</v>
      </c>
      <c r="B302" s="74" t="s">
        <v>222</v>
      </c>
      <c r="C302" s="76" t="s">
        <v>842</v>
      </c>
      <c r="D302" t="s">
        <v>980</v>
      </c>
      <c r="E302" s="164">
        <v>5.4720000000000004</v>
      </c>
      <c r="F302" s="74" t="s">
        <v>971</v>
      </c>
      <c r="G302" s="81">
        <v>41289</v>
      </c>
      <c r="H302" s="79"/>
      <c r="I302">
        <f t="shared" si="9"/>
        <v>2013</v>
      </c>
    </row>
    <row r="303" spans="1:9" x14ac:dyDescent="0.25">
      <c r="A303" s="74" t="s">
        <v>970</v>
      </c>
      <c r="B303" s="74" t="s">
        <v>215</v>
      </c>
      <c r="C303" s="76" t="s">
        <v>842</v>
      </c>
      <c r="D303" t="s">
        <v>980</v>
      </c>
      <c r="E303" s="164">
        <v>3.7</v>
      </c>
      <c r="F303" s="74" t="s">
        <v>971</v>
      </c>
      <c r="G303" s="79">
        <v>41289</v>
      </c>
      <c r="H303" s="79"/>
      <c r="I303">
        <f t="shared" si="9"/>
        <v>2013</v>
      </c>
    </row>
    <row r="304" spans="1:9" x14ac:dyDescent="0.25">
      <c r="A304" s="74" t="s">
        <v>970</v>
      </c>
      <c r="B304" s="74" t="s">
        <v>227</v>
      </c>
      <c r="C304" s="76" t="s">
        <v>842</v>
      </c>
      <c r="D304" t="s">
        <v>980</v>
      </c>
      <c r="E304" s="164">
        <v>2.7360000000000002</v>
      </c>
      <c r="F304" s="74" t="s">
        <v>971</v>
      </c>
      <c r="G304" s="81">
        <v>41317</v>
      </c>
      <c r="H304" s="79"/>
      <c r="I304">
        <f t="shared" si="9"/>
        <v>2013</v>
      </c>
    </row>
    <row r="305" spans="1:9" ht="14.45" customHeight="1" x14ac:dyDescent="0.25">
      <c r="A305" s="74" t="s">
        <v>970</v>
      </c>
      <c r="B305" s="74" t="s">
        <v>217</v>
      </c>
      <c r="C305" s="76" t="s">
        <v>842</v>
      </c>
      <c r="D305" t="s">
        <v>980</v>
      </c>
      <c r="E305" s="164">
        <v>2.907</v>
      </c>
      <c r="F305" s="74" t="s">
        <v>971</v>
      </c>
      <c r="G305" s="81">
        <v>41323</v>
      </c>
      <c r="H305" s="79"/>
      <c r="I305">
        <f t="shared" si="9"/>
        <v>2013</v>
      </c>
    </row>
    <row r="306" spans="1:9" ht="14.45" customHeight="1" x14ac:dyDescent="0.25">
      <c r="A306" s="74" t="s">
        <v>970</v>
      </c>
      <c r="B306" s="74" t="s">
        <v>218</v>
      </c>
      <c r="C306" s="76" t="s">
        <v>842</v>
      </c>
      <c r="D306" t="s">
        <v>980</v>
      </c>
      <c r="E306" s="164">
        <v>5.9279999999999999</v>
      </c>
      <c r="F306" s="74" t="s">
        <v>971</v>
      </c>
      <c r="G306" s="81">
        <v>41342</v>
      </c>
      <c r="H306" s="79"/>
      <c r="I306">
        <f t="shared" si="9"/>
        <v>2013</v>
      </c>
    </row>
    <row r="307" spans="1:9" x14ac:dyDescent="0.25">
      <c r="A307" s="74" t="s">
        <v>970</v>
      </c>
      <c r="B307" s="74" t="s">
        <v>219</v>
      </c>
      <c r="C307" s="76" t="s">
        <v>842</v>
      </c>
      <c r="D307" t="s">
        <v>980</v>
      </c>
      <c r="E307" s="164">
        <v>5.5919999999999996</v>
      </c>
      <c r="F307" s="74" t="s">
        <v>971</v>
      </c>
      <c r="G307" s="81">
        <v>41342</v>
      </c>
      <c r="H307" s="79"/>
      <c r="I307">
        <f t="shared" si="9"/>
        <v>2013</v>
      </c>
    </row>
    <row r="308" spans="1:9" x14ac:dyDescent="0.25">
      <c r="A308" s="74" t="s">
        <v>970</v>
      </c>
      <c r="B308" s="74" t="s">
        <v>227</v>
      </c>
      <c r="C308" s="76" t="s">
        <v>842</v>
      </c>
      <c r="D308" t="s">
        <v>980</v>
      </c>
      <c r="E308" s="164">
        <v>4.1909999999999998</v>
      </c>
      <c r="F308" s="74" t="s">
        <v>971</v>
      </c>
      <c r="G308" s="81">
        <v>41342</v>
      </c>
      <c r="H308" s="79"/>
      <c r="I308">
        <f t="shared" si="9"/>
        <v>2013</v>
      </c>
    </row>
    <row r="309" spans="1:9" x14ac:dyDescent="0.25">
      <c r="A309" s="74" t="s">
        <v>970</v>
      </c>
      <c r="B309" s="74" t="s">
        <v>222</v>
      </c>
      <c r="C309" s="76" t="s">
        <v>842</v>
      </c>
      <c r="D309" t="s">
        <v>980</v>
      </c>
      <c r="E309" s="164">
        <v>11.21</v>
      </c>
      <c r="F309" s="74" t="s">
        <v>971</v>
      </c>
      <c r="G309" s="81">
        <v>41367</v>
      </c>
      <c r="H309" s="79"/>
      <c r="I309">
        <f t="shared" si="9"/>
        <v>2013</v>
      </c>
    </row>
    <row r="310" spans="1:9" x14ac:dyDescent="0.25">
      <c r="A310" s="74" t="s">
        <v>970</v>
      </c>
      <c r="B310" s="74" t="s">
        <v>217</v>
      </c>
      <c r="C310" s="76" t="s">
        <v>842</v>
      </c>
      <c r="D310" t="s">
        <v>980</v>
      </c>
      <c r="E310" s="164">
        <v>6.65</v>
      </c>
      <c r="F310" s="74" t="s">
        <v>971</v>
      </c>
      <c r="G310" s="81">
        <v>41384</v>
      </c>
      <c r="H310" s="79"/>
      <c r="I310">
        <f t="shared" si="9"/>
        <v>2013</v>
      </c>
    </row>
    <row r="311" spans="1:9" x14ac:dyDescent="0.25">
      <c r="A311" s="74" t="s">
        <v>970</v>
      </c>
      <c r="B311" s="74" t="s">
        <v>217</v>
      </c>
      <c r="C311" s="76" t="s">
        <v>842</v>
      </c>
      <c r="D311" t="s">
        <v>980</v>
      </c>
      <c r="E311" s="164">
        <v>6.1749999999999998</v>
      </c>
      <c r="F311" s="74" t="s">
        <v>971</v>
      </c>
      <c r="G311" s="81">
        <v>41385</v>
      </c>
      <c r="H311" s="79"/>
      <c r="I311">
        <f t="shared" si="9"/>
        <v>2013</v>
      </c>
    </row>
    <row r="312" spans="1:9" x14ac:dyDescent="0.25">
      <c r="A312" s="74" t="s">
        <v>970</v>
      </c>
      <c r="B312" s="74" t="s">
        <v>221</v>
      </c>
      <c r="C312" s="76" t="s">
        <v>842</v>
      </c>
      <c r="D312" t="s">
        <v>980</v>
      </c>
      <c r="E312" s="164">
        <v>11.183</v>
      </c>
      <c r="F312" s="74" t="s">
        <v>971</v>
      </c>
      <c r="G312" s="81">
        <v>41388</v>
      </c>
      <c r="H312" s="79"/>
      <c r="I312">
        <f t="shared" si="9"/>
        <v>2013</v>
      </c>
    </row>
    <row r="313" spans="1:9" x14ac:dyDescent="0.25">
      <c r="A313" s="74" t="s">
        <v>970</v>
      </c>
      <c r="B313" s="74" t="s">
        <v>227</v>
      </c>
      <c r="C313" s="76" t="s">
        <v>842</v>
      </c>
      <c r="D313" t="s">
        <v>980</v>
      </c>
      <c r="E313" s="164">
        <v>4.37</v>
      </c>
      <c r="F313" s="74" t="s">
        <v>971</v>
      </c>
      <c r="G313" s="81">
        <v>41393</v>
      </c>
      <c r="H313" s="79"/>
      <c r="I313">
        <f t="shared" si="9"/>
        <v>2013</v>
      </c>
    </row>
    <row r="314" spans="1:9" x14ac:dyDescent="0.25">
      <c r="A314" s="74" t="s">
        <v>970</v>
      </c>
      <c r="B314" s="74" t="s">
        <v>219</v>
      </c>
      <c r="C314" s="76" t="s">
        <v>842</v>
      </c>
      <c r="D314" t="s">
        <v>980</v>
      </c>
      <c r="E314" s="164">
        <v>5.5919999999999996</v>
      </c>
      <c r="F314" s="74" t="s">
        <v>971</v>
      </c>
      <c r="G314" s="81">
        <v>41400</v>
      </c>
      <c r="H314" s="79"/>
      <c r="I314">
        <f t="shared" si="9"/>
        <v>2013</v>
      </c>
    </row>
    <row r="315" spans="1:9" x14ac:dyDescent="0.25">
      <c r="A315" s="74" t="s">
        <v>970</v>
      </c>
      <c r="B315" s="74" t="s">
        <v>227</v>
      </c>
      <c r="C315" s="76" t="s">
        <v>842</v>
      </c>
      <c r="D315" t="s">
        <v>980</v>
      </c>
      <c r="E315" s="164">
        <v>7.9</v>
      </c>
      <c r="F315" s="74" t="s">
        <v>971</v>
      </c>
      <c r="G315" s="81">
        <v>41407</v>
      </c>
      <c r="H315" s="79"/>
      <c r="I315">
        <f t="shared" si="9"/>
        <v>2013</v>
      </c>
    </row>
    <row r="316" spans="1:9" x14ac:dyDescent="0.25">
      <c r="A316" s="74" t="s">
        <v>970</v>
      </c>
      <c r="B316" s="74" t="s">
        <v>224</v>
      </c>
      <c r="C316" s="76" t="s">
        <v>842</v>
      </c>
      <c r="D316" t="s">
        <v>980</v>
      </c>
      <c r="E316" s="164">
        <v>5.7</v>
      </c>
      <c r="F316" s="74" t="s">
        <v>971</v>
      </c>
      <c r="G316" s="81">
        <v>41411</v>
      </c>
      <c r="H316" s="79"/>
      <c r="I316">
        <f t="shared" si="9"/>
        <v>2013</v>
      </c>
    </row>
    <row r="317" spans="1:9" x14ac:dyDescent="0.25">
      <c r="A317" s="74" t="s">
        <v>970</v>
      </c>
      <c r="B317" s="74" t="s">
        <v>227</v>
      </c>
      <c r="C317" s="76" t="s">
        <v>842</v>
      </c>
      <c r="D317" t="s">
        <v>980</v>
      </c>
      <c r="E317" s="164">
        <v>1.71</v>
      </c>
      <c r="F317" s="74" t="s">
        <v>971</v>
      </c>
      <c r="G317" s="81">
        <v>41413</v>
      </c>
      <c r="H317" s="79"/>
      <c r="I317">
        <f t="shared" si="9"/>
        <v>2013</v>
      </c>
    </row>
    <row r="318" spans="1:9" x14ac:dyDescent="0.25">
      <c r="A318" s="74" t="s">
        <v>970</v>
      </c>
      <c r="B318" s="74" t="s">
        <v>222</v>
      </c>
      <c r="C318" s="76" t="s">
        <v>842</v>
      </c>
      <c r="D318" t="s">
        <v>980</v>
      </c>
      <c r="E318" s="164">
        <v>11.4</v>
      </c>
      <c r="F318" s="74" t="s">
        <v>971</v>
      </c>
      <c r="G318" s="81">
        <v>41415</v>
      </c>
      <c r="H318" s="79"/>
      <c r="I318">
        <f t="shared" si="9"/>
        <v>2013</v>
      </c>
    </row>
    <row r="319" spans="1:9" x14ac:dyDescent="0.25">
      <c r="A319" s="74" t="s">
        <v>970</v>
      </c>
      <c r="B319" s="74" t="s">
        <v>227</v>
      </c>
      <c r="C319" s="76" t="s">
        <v>842</v>
      </c>
      <c r="D319" t="s">
        <v>980</v>
      </c>
      <c r="E319" s="164">
        <v>7.4480000000000004</v>
      </c>
      <c r="F319" s="74" t="s">
        <v>971</v>
      </c>
      <c r="G319" s="81">
        <v>41421</v>
      </c>
      <c r="H319" s="79"/>
      <c r="I319">
        <f t="shared" si="9"/>
        <v>2013</v>
      </c>
    </row>
    <row r="320" spans="1:9" x14ac:dyDescent="0.25">
      <c r="A320" s="74" t="s">
        <v>970</v>
      </c>
      <c r="B320" s="74" t="s">
        <v>218</v>
      </c>
      <c r="C320" s="76" t="s">
        <v>842</v>
      </c>
      <c r="D320" t="s">
        <v>980</v>
      </c>
      <c r="E320" s="164">
        <v>5.5919999999999996</v>
      </c>
      <c r="F320" s="74" t="s">
        <v>971</v>
      </c>
      <c r="G320" s="81">
        <v>41426</v>
      </c>
      <c r="H320" s="79"/>
      <c r="I320">
        <f t="shared" si="9"/>
        <v>2013</v>
      </c>
    </row>
    <row r="321" spans="1:9" x14ac:dyDescent="0.25">
      <c r="A321" s="74" t="s">
        <v>970</v>
      </c>
      <c r="B321" s="74" t="s">
        <v>213</v>
      </c>
      <c r="C321" s="76" t="s">
        <v>842</v>
      </c>
      <c r="D321" t="s">
        <v>980</v>
      </c>
      <c r="E321" s="164">
        <v>4.8730000000000002</v>
      </c>
      <c r="F321" s="74" t="s">
        <v>971</v>
      </c>
      <c r="G321" s="81">
        <v>41428</v>
      </c>
      <c r="H321" s="79"/>
      <c r="I321">
        <f t="shared" si="9"/>
        <v>2013</v>
      </c>
    </row>
    <row r="322" spans="1:9" x14ac:dyDescent="0.25">
      <c r="A322" s="74" t="s">
        <v>970</v>
      </c>
      <c r="B322" s="74" t="s">
        <v>222</v>
      </c>
      <c r="C322" s="76" t="s">
        <v>842</v>
      </c>
      <c r="D322" t="s">
        <v>980</v>
      </c>
      <c r="E322" s="164">
        <v>7.8659999999999997</v>
      </c>
      <c r="F322" s="74" t="s">
        <v>971</v>
      </c>
      <c r="G322" s="81">
        <v>41441</v>
      </c>
      <c r="H322" s="79"/>
      <c r="I322">
        <f t="shared" ref="I322:I385" si="10">IF(G322&lt;&gt;"",YEAR(G322),"")</f>
        <v>2013</v>
      </c>
    </row>
    <row r="323" spans="1:9" x14ac:dyDescent="0.25">
      <c r="A323" s="74" t="s">
        <v>970</v>
      </c>
      <c r="B323" s="74" t="s">
        <v>218</v>
      </c>
      <c r="C323" s="76" t="s">
        <v>842</v>
      </c>
      <c r="D323" t="s">
        <v>980</v>
      </c>
      <c r="E323" s="164">
        <v>0.85499999999999998</v>
      </c>
      <c r="F323" s="74" t="s">
        <v>971</v>
      </c>
      <c r="G323" s="81">
        <v>41441</v>
      </c>
      <c r="H323" s="79"/>
      <c r="I323">
        <f t="shared" si="10"/>
        <v>2013</v>
      </c>
    </row>
    <row r="324" spans="1:9" x14ac:dyDescent="0.25">
      <c r="A324" s="74" t="s">
        <v>970</v>
      </c>
      <c r="B324" s="74" t="s">
        <v>8</v>
      </c>
      <c r="C324" s="76" t="s">
        <v>842</v>
      </c>
      <c r="D324" t="s">
        <v>980</v>
      </c>
      <c r="E324" s="164">
        <v>0.95</v>
      </c>
      <c r="F324" s="74" t="s">
        <v>971</v>
      </c>
      <c r="G324" s="81">
        <v>41453</v>
      </c>
      <c r="H324" s="79"/>
      <c r="I324">
        <f t="shared" si="10"/>
        <v>2013</v>
      </c>
    </row>
    <row r="325" spans="1:9" x14ac:dyDescent="0.25">
      <c r="A325" s="74" t="s">
        <v>970</v>
      </c>
      <c r="B325" s="74" t="s">
        <v>231</v>
      </c>
      <c r="C325" s="76" t="s">
        <v>842</v>
      </c>
      <c r="D325" t="s">
        <v>980</v>
      </c>
      <c r="E325" s="164">
        <v>8.6</v>
      </c>
      <c r="F325" s="74" t="s">
        <v>971</v>
      </c>
      <c r="G325" s="79">
        <v>41463</v>
      </c>
      <c r="H325" s="79"/>
      <c r="I325">
        <f t="shared" si="10"/>
        <v>2013</v>
      </c>
    </row>
    <row r="326" spans="1:9" x14ac:dyDescent="0.25">
      <c r="A326" s="74" t="s">
        <v>970</v>
      </c>
      <c r="B326" s="74" t="s">
        <v>220</v>
      </c>
      <c r="C326" s="76" t="s">
        <v>842</v>
      </c>
      <c r="D326" t="s">
        <v>980</v>
      </c>
      <c r="E326" s="164">
        <v>5.5919999999999996</v>
      </c>
      <c r="F326" s="74" t="s">
        <v>971</v>
      </c>
      <c r="G326" s="81">
        <v>41470</v>
      </c>
      <c r="H326" s="79"/>
      <c r="I326">
        <f t="shared" si="10"/>
        <v>2013</v>
      </c>
    </row>
    <row r="327" spans="1:9" x14ac:dyDescent="0.25">
      <c r="A327" s="74" t="s">
        <v>970</v>
      </c>
      <c r="B327" s="74" t="s">
        <v>9</v>
      </c>
      <c r="C327" s="76" t="s">
        <v>842</v>
      </c>
      <c r="D327" t="s">
        <v>980</v>
      </c>
      <c r="E327" s="164">
        <v>5.7</v>
      </c>
      <c r="F327" s="74" t="s">
        <v>971</v>
      </c>
      <c r="G327" s="81">
        <v>41471</v>
      </c>
      <c r="H327" s="79"/>
      <c r="I327">
        <f t="shared" si="10"/>
        <v>2013</v>
      </c>
    </row>
    <row r="328" spans="1:9" x14ac:dyDescent="0.25">
      <c r="A328" s="74" t="s">
        <v>970</v>
      </c>
      <c r="B328" s="74" t="s">
        <v>224</v>
      </c>
      <c r="C328" s="76" t="s">
        <v>842</v>
      </c>
      <c r="D328" t="s">
        <v>980</v>
      </c>
      <c r="E328" s="164">
        <v>4.0380000000000003</v>
      </c>
      <c r="F328" s="74" t="s">
        <v>971</v>
      </c>
      <c r="G328" s="81">
        <v>41471</v>
      </c>
      <c r="H328" s="79"/>
      <c r="I328">
        <f t="shared" si="10"/>
        <v>2013</v>
      </c>
    </row>
    <row r="329" spans="1:9" x14ac:dyDescent="0.25">
      <c r="A329" s="74" t="s">
        <v>970</v>
      </c>
      <c r="B329" s="74" t="s">
        <v>216</v>
      </c>
      <c r="C329" s="76" t="s">
        <v>842</v>
      </c>
      <c r="D329" t="s">
        <v>980</v>
      </c>
      <c r="E329" s="164">
        <v>2.2000000000000002</v>
      </c>
      <c r="F329" s="74" t="s">
        <v>971</v>
      </c>
      <c r="G329" s="81">
        <v>41477</v>
      </c>
      <c r="H329" s="79"/>
      <c r="I329">
        <f t="shared" si="10"/>
        <v>2013</v>
      </c>
    </row>
    <row r="330" spans="1:9" ht="14.45" customHeight="1" x14ac:dyDescent="0.25">
      <c r="A330" s="74" t="s">
        <v>970</v>
      </c>
      <c r="B330" s="74" t="s">
        <v>224</v>
      </c>
      <c r="C330" s="76" t="s">
        <v>842</v>
      </c>
      <c r="D330" t="s">
        <v>980</v>
      </c>
      <c r="E330" s="164">
        <v>7.125</v>
      </c>
      <c r="F330" s="74" t="s">
        <v>971</v>
      </c>
      <c r="G330" s="81">
        <v>41480</v>
      </c>
      <c r="H330" s="79"/>
      <c r="I330">
        <f t="shared" si="10"/>
        <v>2013</v>
      </c>
    </row>
    <row r="331" spans="1:9" ht="14.45" customHeight="1" x14ac:dyDescent="0.25">
      <c r="A331" s="74" t="s">
        <v>970</v>
      </c>
      <c r="B331" s="74" t="s">
        <v>219</v>
      </c>
      <c r="C331" s="76" t="s">
        <v>842</v>
      </c>
      <c r="D331" t="s">
        <v>980</v>
      </c>
      <c r="E331" s="164">
        <v>7.9</v>
      </c>
      <c r="F331" s="74" t="s">
        <v>971</v>
      </c>
      <c r="G331" s="81">
        <v>41483</v>
      </c>
      <c r="H331" s="79"/>
      <c r="I331">
        <f t="shared" si="10"/>
        <v>2013</v>
      </c>
    </row>
    <row r="332" spans="1:9" ht="14.45" customHeight="1" x14ac:dyDescent="0.25">
      <c r="A332" s="74" t="s">
        <v>970</v>
      </c>
      <c r="B332" s="76" t="s">
        <v>220</v>
      </c>
      <c r="C332" s="76" t="s">
        <v>842</v>
      </c>
      <c r="D332" t="s">
        <v>980</v>
      </c>
      <c r="E332" s="164">
        <v>4.97</v>
      </c>
      <c r="F332" s="74" t="s">
        <v>971</v>
      </c>
      <c r="G332" s="81">
        <v>41490</v>
      </c>
      <c r="H332" s="79"/>
      <c r="I332">
        <f t="shared" si="10"/>
        <v>2013</v>
      </c>
    </row>
    <row r="333" spans="1:9" ht="14.45" customHeight="1" x14ac:dyDescent="0.25">
      <c r="A333" s="74" t="s">
        <v>970</v>
      </c>
      <c r="B333" s="74" t="s">
        <v>227</v>
      </c>
      <c r="C333" s="76" t="s">
        <v>842</v>
      </c>
      <c r="D333" t="s">
        <v>980</v>
      </c>
      <c r="E333" s="164">
        <v>3.9329999999999998</v>
      </c>
      <c r="F333" s="74" t="s">
        <v>971</v>
      </c>
      <c r="G333" s="81">
        <v>41517</v>
      </c>
      <c r="H333" s="79"/>
      <c r="I333">
        <f t="shared" si="10"/>
        <v>2013</v>
      </c>
    </row>
    <row r="334" spans="1:9" ht="14.45" customHeight="1" x14ac:dyDescent="0.25">
      <c r="A334" s="74" t="s">
        <v>970</v>
      </c>
      <c r="B334" s="74" t="s">
        <v>217</v>
      </c>
      <c r="C334" s="76" t="s">
        <v>842</v>
      </c>
      <c r="D334" t="s">
        <v>980</v>
      </c>
      <c r="E334" s="164">
        <v>14.25</v>
      </c>
      <c r="F334" s="74" t="s">
        <v>971</v>
      </c>
      <c r="G334" s="81">
        <v>41520</v>
      </c>
      <c r="H334" s="79"/>
      <c r="I334">
        <f t="shared" si="10"/>
        <v>2013</v>
      </c>
    </row>
    <row r="335" spans="1:9" ht="14.45" customHeight="1" x14ac:dyDescent="0.25">
      <c r="A335" s="74" t="s">
        <v>970</v>
      </c>
      <c r="B335" s="74" t="s">
        <v>233</v>
      </c>
      <c r="C335" s="76" t="s">
        <v>842</v>
      </c>
      <c r="D335" t="s">
        <v>980</v>
      </c>
      <c r="E335" s="164">
        <v>3.7240000000000002</v>
      </c>
      <c r="F335" s="74" t="s">
        <v>971</v>
      </c>
      <c r="G335" s="81">
        <v>41524</v>
      </c>
      <c r="H335" s="79"/>
      <c r="I335">
        <f t="shared" si="10"/>
        <v>2013</v>
      </c>
    </row>
    <row r="336" spans="1:9" ht="14.45" customHeight="1" x14ac:dyDescent="0.25">
      <c r="A336" s="74" t="s">
        <v>970</v>
      </c>
      <c r="B336" s="74" t="s">
        <v>221</v>
      </c>
      <c r="C336" s="76" t="s">
        <v>842</v>
      </c>
      <c r="D336" t="s">
        <v>980</v>
      </c>
      <c r="E336" s="164">
        <v>9.5</v>
      </c>
      <c r="F336" s="74" t="s">
        <v>971</v>
      </c>
      <c r="G336" s="81">
        <v>41527</v>
      </c>
      <c r="H336" s="79"/>
      <c r="I336">
        <f t="shared" si="10"/>
        <v>2013</v>
      </c>
    </row>
    <row r="337" spans="1:9" ht="14.45" customHeight="1" x14ac:dyDescent="0.25">
      <c r="A337" s="74" t="s">
        <v>970</v>
      </c>
      <c r="B337" s="74" t="s">
        <v>223</v>
      </c>
      <c r="C337" s="76" t="s">
        <v>842</v>
      </c>
      <c r="D337" t="s">
        <v>980</v>
      </c>
      <c r="E337" s="164">
        <v>4.5309999999999997</v>
      </c>
      <c r="F337" s="74" t="s">
        <v>971</v>
      </c>
      <c r="G337" s="81">
        <v>41532</v>
      </c>
      <c r="H337" s="79"/>
      <c r="I337">
        <f t="shared" si="10"/>
        <v>2013</v>
      </c>
    </row>
    <row r="338" spans="1:9" ht="14.45" customHeight="1" x14ac:dyDescent="0.25">
      <c r="A338" s="74" t="s">
        <v>970</v>
      </c>
      <c r="B338" s="74" t="s">
        <v>233</v>
      </c>
      <c r="C338" s="76" t="s">
        <v>842</v>
      </c>
      <c r="D338" t="s">
        <v>980</v>
      </c>
      <c r="E338" s="164">
        <v>4.8</v>
      </c>
      <c r="F338" s="74" t="s">
        <v>971</v>
      </c>
      <c r="G338" s="81">
        <v>41537</v>
      </c>
      <c r="H338" s="79"/>
      <c r="I338">
        <f t="shared" si="10"/>
        <v>2013</v>
      </c>
    </row>
    <row r="339" spans="1:9" ht="14.45" customHeight="1" x14ac:dyDescent="0.25">
      <c r="A339" s="74" t="s">
        <v>970</v>
      </c>
      <c r="B339" s="74" t="s">
        <v>221</v>
      </c>
      <c r="C339" s="76" t="s">
        <v>842</v>
      </c>
      <c r="D339" t="s">
        <v>980</v>
      </c>
      <c r="E339" s="164">
        <v>4.3490000000000002</v>
      </c>
      <c r="F339" s="74" t="s">
        <v>971</v>
      </c>
      <c r="G339" s="81">
        <v>41541</v>
      </c>
      <c r="H339" s="79"/>
      <c r="I339">
        <f t="shared" si="10"/>
        <v>2013</v>
      </c>
    </row>
    <row r="340" spans="1:9" ht="14.45" customHeight="1" x14ac:dyDescent="0.25">
      <c r="A340" s="74" t="s">
        <v>970</v>
      </c>
      <c r="B340" s="74" t="s">
        <v>214</v>
      </c>
      <c r="C340" s="76" t="s">
        <v>842</v>
      </c>
      <c r="D340" t="s">
        <v>980</v>
      </c>
      <c r="E340" s="164">
        <v>7.4560000000000004</v>
      </c>
      <c r="F340" s="74" t="s">
        <v>971</v>
      </c>
      <c r="G340" s="81">
        <v>41543</v>
      </c>
      <c r="H340" s="79"/>
      <c r="I340">
        <f t="shared" si="10"/>
        <v>2013</v>
      </c>
    </row>
    <row r="341" spans="1:9" ht="14.45" customHeight="1" x14ac:dyDescent="0.25">
      <c r="A341" s="74" t="s">
        <v>970</v>
      </c>
      <c r="B341" s="74" t="s">
        <v>217</v>
      </c>
      <c r="C341" s="76" t="s">
        <v>842</v>
      </c>
      <c r="D341" t="s">
        <v>980</v>
      </c>
      <c r="E341" s="164">
        <v>4.2750000000000004</v>
      </c>
      <c r="F341" s="74" t="s">
        <v>971</v>
      </c>
      <c r="G341" s="81">
        <v>41544</v>
      </c>
      <c r="H341" s="79"/>
      <c r="I341">
        <f t="shared" si="10"/>
        <v>2013</v>
      </c>
    </row>
    <row r="342" spans="1:9" x14ac:dyDescent="0.25">
      <c r="A342" s="74" t="s">
        <v>970</v>
      </c>
      <c r="B342" s="74" t="s">
        <v>224</v>
      </c>
      <c r="C342" s="76" t="s">
        <v>842</v>
      </c>
      <c r="D342" t="s">
        <v>980</v>
      </c>
      <c r="E342" s="164">
        <v>3.306</v>
      </c>
      <c r="F342" s="74" t="s">
        <v>971</v>
      </c>
      <c r="G342" s="81">
        <v>41545</v>
      </c>
      <c r="H342" s="79"/>
      <c r="I342">
        <f t="shared" si="10"/>
        <v>2013</v>
      </c>
    </row>
    <row r="343" spans="1:9" x14ac:dyDescent="0.25">
      <c r="A343" s="74" t="s">
        <v>970</v>
      </c>
      <c r="B343" s="74" t="s">
        <v>229</v>
      </c>
      <c r="C343" s="76" t="s">
        <v>842</v>
      </c>
      <c r="D343" t="s">
        <v>980</v>
      </c>
      <c r="E343" s="164">
        <v>42.73</v>
      </c>
      <c r="F343" s="74" t="s">
        <v>971</v>
      </c>
      <c r="G343" s="81">
        <v>41547</v>
      </c>
      <c r="H343" s="79"/>
      <c r="I343">
        <f t="shared" si="10"/>
        <v>2013</v>
      </c>
    </row>
    <row r="344" spans="1:9" x14ac:dyDescent="0.25">
      <c r="A344" s="74" t="s">
        <v>970</v>
      </c>
      <c r="B344" s="74" t="s">
        <v>224</v>
      </c>
      <c r="C344" s="76" t="s">
        <v>842</v>
      </c>
      <c r="D344" t="s">
        <v>980</v>
      </c>
      <c r="E344" s="164">
        <v>7.4560000000000004</v>
      </c>
      <c r="F344" s="74" t="s">
        <v>971</v>
      </c>
      <c r="G344" s="81">
        <v>41554</v>
      </c>
      <c r="H344" s="79"/>
      <c r="I344">
        <f t="shared" si="10"/>
        <v>2013</v>
      </c>
    </row>
    <row r="345" spans="1:9" ht="14.45" customHeight="1" x14ac:dyDescent="0.25">
      <c r="A345" s="74" t="s">
        <v>970</v>
      </c>
      <c r="B345" s="74" t="s">
        <v>221</v>
      </c>
      <c r="C345" s="76" t="s">
        <v>842</v>
      </c>
      <c r="D345" t="s">
        <v>980</v>
      </c>
      <c r="E345" s="164">
        <v>6.6120000000000001</v>
      </c>
      <c r="F345" s="74" t="s">
        <v>971</v>
      </c>
      <c r="G345" s="81">
        <v>41554</v>
      </c>
      <c r="H345" s="79"/>
      <c r="I345">
        <f t="shared" si="10"/>
        <v>2013</v>
      </c>
    </row>
    <row r="346" spans="1:9" ht="14.45" customHeight="1" x14ac:dyDescent="0.25">
      <c r="A346" s="74" t="s">
        <v>970</v>
      </c>
      <c r="B346" s="74" t="s">
        <v>218</v>
      </c>
      <c r="C346" s="76" t="s">
        <v>842</v>
      </c>
      <c r="D346" t="s">
        <v>980</v>
      </c>
      <c r="E346" s="164">
        <v>4.4080000000000004</v>
      </c>
      <c r="F346" s="74" t="s">
        <v>971</v>
      </c>
      <c r="G346" s="81">
        <v>41554</v>
      </c>
      <c r="H346" s="79"/>
      <c r="I346">
        <f t="shared" si="10"/>
        <v>2013</v>
      </c>
    </row>
    <row r="347" spans="1:9" ht="14.45" customHeight="1" x14ac:dyDescent="0.25">
      <c r="A347" s="74" t="s">
        <v>970</v>
      </c>
      <c r="B347" s="74" t="s">
        <v>216</v>
      </c>
      <c r="C347" s="76" t="s">
        <v>842</v>
      </c>
      <c r="D347" t="s">
        <v>980</v>
      </c>
      <c r="E347" s="164">
        <v>7.8369999999999997</v>
      </c>
      <c r="F347" s="74" t="s">
        <v>971</v>
      </c>
      <c r="G347" s="81">
        <v>41555</v>
      </c>
      <c r="H347" s="79"/>
      <c r="I347">
        <f t="shared" si="10"/>
        <v>2013</v>
      </c>
    </row>
    <row r="348" spans="1:9" x14ac:dyDescent="0.25">
      <c r="A348" s="74" t="s">
        <v>970</v>
      </c>
      <c r="B348" s="74" t="s">
        <v>110</v>
      </c>
      <c r="C348" s="76" t="s">
        <v>842</v>
      </c>
      <c r="D348" t="s">
        <v>980</v>
      </c>
      <c r="E348" s="164">
        <v>9.5</v>
      </c>
      <c r="F348" s="74" t="s">
        <v>971</v>
      </c>
      <c r="G348" s="81">
        <v>41558</v>
      </c>
      <c r="H348" s="79"/>
      <c r="I348">
        <f t="shared" si="10"/>
        <v>2013</v>
      </c>
    </row>
    <row r="349" spans="1:9" x14ac:dyDescent="0.25">
      <c r="A349" s="74" t="s">
        <v>970</v>
      </c>
      <c r="B349" s="74" t="s">
        <v>222</v>
      </c>
      <c r="C349" s="76" t="s">
        <v>842</v>
      </c>
      <c r="D349" t="s">
        <v>980</v>
      </c>
      <c r="E349" s="164">
        <v>7.6</v>
      </c>
      <c r="F349" s="74" t="s">
        <v>971</v>
      </c>
      <c r="G349" s="81">
        <v>41558</v>
      </c>
      <c r="H349" s="79"/>
      <c r="I349">
        <f t="shared" si="10"/>
        <v>2013</v>
      </c>
    </row>
    <row r="350" spans="1:9" x14ac:dyDescent="0.25">
      <c r="A350" s="74" t="s">
        <v>970</v>
      </c>
      <c r="B350" s="74" t="s">
        <v>216</v>
      </c>
      <c r="C350" s="76" t="s">
        <v>842</v>
      </c>
      <c r="D350" t="s">
        <v>980</v>
      </c>
      <c r="E350" s="164">
        <v>5.7</v>
      </c>
      <c r="F350" s="74" t="s">
        <v>971</v>
      </c>
      <c r="G350" s="81">
        <v>41558</v>
      </c>
      <c r="H350" s="79"/>
      <c r="I350">
        <f t="shared" si="10"/>
        <v>2013</v>
      </c>
    </row>
    <row r="351" spans="1:9" x14ac:dyDescent="0.25">
      <c r="A351" s="74" t="s">
        <v>970</v>
      </c>
      <c r="B351" s="74" t="s">
        <v>227</v>
      </c>
      <c r="C351" s="76" t="s">
        <v>842</v>
      </c>
      <c r="D351" t="s">
        <v>980</v>
      </c>
      <c r="E351" s="164">
        <v>8</v>
      </c>
      <c r="F351" s="74" t="s">
        <v>971</v>
      </c>
      <c r="G351" s="81">
        <v>41559</v>
      </c>
      <c r="H351" s="79"/>
      <c r="I351">
        <f t="shared" si="10"/>
        <v>2013</v>
      </c>
    </row>
    <row r="352" spans="1:9" x14ac:dyDescent="0.25">
      <c r="A352" s="74" t="s">
        <v>970</v>
      </c>
      <c r="B352" s="74" t="s">
        <v>224</v>
      </c>
      <c r="C352" s="76" t="s">
        <v>842</v>
      </c>
      <c r="D352" t="s">
        <v>980</v>
      </c>
      <c r="E352" s="164">
        <v>5.5919999999999996</v>
      </c>
      <c r="F352" s="74" t="s">
        <v>971</v>
      </c>
      <c r="G352" s="81">
        <v>41559</v>
      </c>
      <c r="H352" s="79"/>
      <c r="I352">
        <f t="shared" si="10"/>
        <v>2013</v>
      </c>
    </row>
    <row r="353" spans="1:9" x14ac:dyDescent="0.25">
      <c r="A353" s="74" t="s">
        <v>970</v>
      </c>
      <c r="B353" s="74" t="s">
        <v>227</v>
      </c>
      <c r="C353" s="76" t="s">
        <v>842</v>
      </c>
      <c r="D353" t="s">
        <v>980</v>
      </c>
      <c r="E353" s="164">
        <v>5.2809999999999997</v>
      </c>
      <c r="F353" s="74" t="s">
        <v>971</v>
      </c>
      <c r="G353" s="81">
        <v>41559</v>
      </c>
      <c r="H353" s="79"/>
      <c r="I353">
        <f t="shared" si="10"/>
        <v>2013</v>
      </c>
    </row>
    <row r="354" spans="1:9" x14ac:dyDescent="0.25">
      <c r="A354" s="74" t="s">
        <v>970</v>
      </c>
      <c r="B354" s="74" t="s">
        <v>219</v>
      </c>
      <c r="C354" s="76" t="s">
        <v>842</v>
      </c>
      <c r="D354" t="s">
        <v>980</v>
      </c>
      <c r="E354" s="164">
        <v>4.9589999999999996</v>
      </c>
      <c r="F354" s="74" t="s">
        <v>971</v>
      </c>
      <c r="G354" s="81">
        <v>41559</v>
      </c>
      <c r="H354" s="79"/>
      <c r="I354">
        <f t="shared" si="10"/>
        <v>2013</v>
      </c>
    </row>
    <row r="355" spans="1:9" x14ac:dyDescent="0.25">
      <c r="A355" s="74" t="s">
        <v>970</v>
      </c>
      <c r="B355" s="74" t="s">
        <v>227</v>
      </c>
      <c r="C355" s="76" t="s">
        <v>842</v>
      </c>
      <c r="D355" t="s">
        <v>980</v>
      </c>
      <c r="E355" s="164">
        <v>3.306</v>
      </c>
      <c r="F355" s="74" t="s">
        <v>971</v>
      </c>
      <c r="G355" s="81">
        <v>41559</v>
      </c>
      <c r="H355" s="79"/>
      <c r="I355">
        <f t="shared" si="10"/>
        <v>2013</v>
      </c>
    </row>
    <row r="356" spans="1:9" x14ac:dyDescent="0.25">
      <c r="A356" s="74" t="s">
        <v>970</v>
      </c>
      <c r="B356" s="74" t="s">
        <v>227</v>
      </c>
      <c r="C356" s="76" t="s">
        <v>842</v>
      </c>
      <c r="D356" t="s">
        <v>980</v>
      </c>
      <c r="E356" s="164">
        <v>3.306</v>
      </c>
      <c r="F356" s="74" t="s">
        <v>971</v>
      </c>
      <c r="G356" s="81">
        <v>41571</v>
      </c>
      <c r="H356" s="79"/>
      <c r="I356">
        <f t="shared" si="10"/>
        <v>2013</v>
      </c>
    </row>
    <row r="357" spans="1:9" x14ac:dyDescent="0.25">
      <c r="A357" s="74" t="s">
        <v>970</v>
      </c>
      <c r="B357" s="74" t="s">
        <v>214</v>
      </c>
      <c r="C357" s="76" t="s">
        <v>842</v>
      </c>
      <c r="D357" t="s">
        <v>980</v>
      </c>
      <c r="E357" s="164">
        <v>14.25</v>
      </c>
      <c r="F357" s="74" t="s">
        <v>971</v>
      </c>
      <c r="G357" s="81">
        <v>41577</v>
      </c>
      <c r="H357" s="79"/>
      <c r="I357">
        <f t="shared" si="10"/>
        <v>2013</v>
      </c>
    </row>
    <row r="358" spans="1:9" x14ac:dyDescent="0.25">
      <c r="A358" s="74" t="s">
        <v>970</v>
      </c>
      <c r="B358" s="74" t="s">
        <v>220</v>
      </c>
      <c r="C358" s="76" t="s">
        <v>842</v>
      </c>
      <c r="D358" t="s">
        <v>980</v>
      </c>
      <c r="E358" s="164">
        <v>3.7280000000000002</v>
      </c>
      <c r="F358" s="74" t="s">
        <v>971</v>
      </c>
      <c r="G358" s="81">
        <v>41580</v>
      </c>
      <c r="H358" s="79"/>
      <c r="I358">
        <f t="shared" si="10"/>
        <v>2013</v>
      </c>
    </row>
    <row r="359" spans="1:9" x14ac:dyDescent="0.25">
      <c r="A359" s="74" t="s">
        <v>970</v>
      </c>
      <c r="B359" s="74" t="s">
        <v>214</v>
      </c>
      <c r="C359" s="76" t="s">
        <v>842</v>
      </c>
      <c r="D359" t="s">
        <v>980</v>
      </c>
      <c r="E359" s="164">
        <v>10</v>
      </c>
      <c r="F359" s="74" t="s">
        <v>971</v>
      </c>
      <c r="G359" s="81">
        <v>41618</v>
      </c>
      <c r="H359" s="79"/>
      <c r="I359">
        <f t="shared" si="10"/>
        <v>2013</v>
      </c>
    </row>
    <row r="360" spans="1:9" x14ac:dyDescent="0.25">
      <c r="A360" s="74" t="s">
        <v>970</v>
      </c>
      <c r="B360" s="74" t="s">
        <v>225</v>
      </c>
      <c r="C360" s="76" t="s">
        <v>842</v>
      </c>
      <c r="D360" t="s">
        <v>980</v>
      </c>
      <c r="E360" s="164">
        <v>10</v>
      </c>
      <c r="F360" s="74" t="s">
        <v>971</v>
      </c>
      <c r="G360" s="81">
        <v>42888</v>
      </c>
      <c r="H360" s="79"/>
      <c r="I360">
        <f t="shared" si="10"/>
        <v>2017</v>
      </c>
    </row>
    <row r="361" spans="1:9" x14ac:dyDescent="0.25">
      <c r="A361" s="74" t="s">
        <v>970</v>
      </c>
      <c r="B361" s="74" t="s">
        <v>221</v>
      </c>
      <c r="C361" s="76" t="s">
        <v>842</v>
      </c>
      <c r="D361" t="s">
        <v>980</v>
      </c>
      <c r="E361" s="164">
        <v>6</v>
      </c>
      <c r="F361" s="74" t="s">
        <v>971</v>
      </c>
      <c r="G361" s="81">
        <v>41828</v>
      </c>
      <c r="H361" s="79"/>
      <c r="I361">
        <f t="shared" si="10"/>
        <v>2014</v>
      </c>
    </row>
    <row r="362" spans="1:9" x14ac:dyDescent="0.25">
      <c r="A362" s="74" t="s">
        <v>970</v>
      </c>
      <c r="B362" s="74" t="s">
        <v>219</v>
      </c>
      <c r="C362" s="76" t="s">
        <v>842</v>
      </c>
      <c r="D362" t="s">
        <v>980</v>
      </c>
      <c r="E362" s="164">
        <v>5.7469999999999999</v>
      </c>
      <c r="F362" s="74" t="s">
        <v>971</v>
      </c>
      <c r="G362" s="81">
        <v>41845</v>
      </c>
      <c r="H362" s="79"/>
      <c r="I362">
        <f t="shared" si="10"/>
        <v>2014</v>
      </c>
    </row>
    <row r="363" spans="1:9" x14ac:dyDescent="0.25">
      <c r="A363" s="74" t="s">
        <v>970</v>
      </c>
      <c r="B363" s="74" t="s">
        <v>216</v>
      </c>
      <c r="C363" s="76" t="s">
        <v>842</v>
      </c>
      <c r="D363" t="s">
        <v>980</v>
      </c>
      <c r="E363" s="164">
        <v>4.75</v>
      </c>
      <c r="F363" s="74" t="s">
        <v>971</v>
      </c>
      <c r="G363" s="81">
        <v>41845</v>
      </c>
      <c r="H363" s="79"/>
      <c r="I363">
        <f t="shared" si="10"/>
        <v>2014</v>
      </c>
    </row>
    <row r="364" spans="1:9" x14ac:dyDescent="0.25">
      <c r="A364" s="74" t="s">
        <v>970</v>
      </c>
      <c r="B364" s="74" t="s">
        <v>216</v>
      </c>
      <c r="C364" s="76" t="s">
        <v>842</v>
      </c>
      <c r="D364" t="s">
        <v>980</v>
      </c>
      <c r="E364" s="164">
        <v>4.2750000000000004</v>
      </c>
      <c r="F364" s="74" t="s">
        <v>971</v>
      </c>
      <c r="G364" s="81">
        <v>41845</v>
      </c>
      <c r="H364" s="79"/>
      <c r="I364">
        <f t="shared" si="10"/>
        <v>2014</v>
      </c>
    </row>
    <row r="365" spans="1:9" x14ac:dyDescent="0.25">
      <c r="A365" s="74" t="s">
        <v>970</v>
      </c>
      <c r="B365" s="74" t="s">
        <v>223</v>
      </c>
      <c r="C365" s="76" t="s">
        <v>842</v>
      </c>
      <c r="D365" t="s">
        <v>980</v>
      </c>
      <c r="E365" s="164">
        <v>3.1349999999999998</v>
      </c>
      <c r="F365" s="74" t="s">
        <v>971</v>
      </c>
      <c r="G365" s="81">
        <v>41845</v>
      </c>
      <c r="H365" s="79"/>
      <c r="I365">
        <f t="shared" si="10"/>
        <v>2014</v>
      </c>
    </row>
    <row r="366" spans="1:9" x14ac:dyDescent="0.25">
      <c r="A366" s="74" t="s">
        <v>970</v>
      </c>
      <c r="B366" s="74" t="s">
        <v>111</v>
      </c>
      <c r="C366" s="76" t="s">
        <v>842</v>
      </c>
      <c r="D366" t="s">
        <v>980</v>
      </c>
      <c r="E366" s="164">
        <v>3.5</v>
      </c>
      <c r="F366" s="74" t="s">
        <v>971</v>
      </c>
      <c r="G366" s="81">
        <v>41847</v>
      </c>
      <c r="H366" s="79"/>
      <c r="I366">
        <f t="shared" si="10"/>
        <v>2014</v>
      </c>
    </row>
    <row r="367" spans="1:9" x14ac:dyDescent="0.25">
      <c r="A367" s="74" t="s">
        <v>970</v>
      </c>
      <c r="B367" s="74" t="s">
        <v>14</v>
      </c>
      <c r="C367" s="76" t="s">
        <v>842</v>
      </c>
      <c r="D367" t="s">
        <v>980</v>
      </c>
      <c r="E367" s="164">
        <v>5.13</v>
      </c>
      <c r="F367" s="74" t="s">
        <v>971</v>
      </c>
      <c r="G367" s="81">
        <v>41848</v>
      </c>
      <c r="H367" s="79"/>
      <c r="I367">
        <f t="shared" si="10"/>
        <v>2014</v>
      </c>
    </row>
    <row r="368" spans="1:9" x14ac:dyDescent="0.25">
      <c r="A368" s="74" t="s">
        <v>970</v>
      </c>
      <c r="B368" s="74" t="s">
        <v>111</v>
      </c>
      <c r="C368" s="76" t="s">
        <v>842</v>
      </c>
      <c r="D368" t="s">
        <v>980</v>
      </c>
      <c r="E368" s="164">
        <v>8</v>
      </c>
      <c r="F368" s="74" t="s">
        <v>971</v>
      </c>
      <c r="G368" s="81">
        <v>41852</v>
      </c>
      <c r="H368" s="79"/>
      <c r="I368">
        <f t="shared" si="10"/>
        <v>2014</v>
      </c>
    </row>
    <row r="369" spans="1:9" x14ac:dyDescent="0.25">
      <c r="A369" s="74" t="s">
        <v>970</v>
      </c>
      <c r="B369" s="74" t="s">
        <v>219</v>
      </c>
      <c r="C369" s="76" t="s">
        <v>842</v>
      </c>
      <c r="D369" t="s">
        <v>980</v>
      </c>
      <c r="E369" s="164">
        <v>9</v>
      </c>
      <c r="F369" s="74" t="s">
        <v>971</v>
      </c>
      <c r="G369" s="81">
        <v>41859</v>
      </c>
      <c r="H369" s="79"/>
      <c r="I369">
        <f t="shared" si="10"/>
        <v>2014</v>
      </c>
    </row>
    <row r="370" spans="1:9" x14ac:dyDescent="0.25">
      <c r="A370" s="74" t="s">
        <v>970</v>
      </c>
      <c r="B370" s="74" t="s">
        <v>226</v>
      </c>
      <c r="C370" s="76" t="s">
        <v>842</v>
      </c>
      <c r="D370" t="s">
        <v>980</v>
      </c>
      <c r="E370" s="164">
        <v>15</v>
      </c>
      <c r="F370" s="74" t="s">
        <v>971</v>
      </c>
      <c r="G370" s="81">
        <v>41876</v>
      </c>
      <c r="H370" s="79"/>
      <c r="I370">
        <f t="shared" si="10"/>
        <v>2014</v>
      </c>
    </row>
    <row r="371" spans="1:9" x14ac:dyDescent="0.25">
      <c r="A371" s="74" t="s">
        <v>970</v>
      </c>
      <c r="B371" s="74" t="s">
        <v>233</v>
      </c>
      <c r="C371" s="76" t="s">
        <v>842</v>
      </c>
      <c r="D371" t="s">
        <v>980</v>
      </c>
      <c r="E371" s="164">
        <v>9</v>
      </c>
      <c r="F371" s="74" t="s">
        <v>971</v>
      </c>
      <c r="G371" s="81">
        <v>41876</v>
      </c>
      <c r="H371" s="79"/>
      <c r="I371">
        <f t="shared" si="10"/>
        <v>2014</v>
      </c>
    </row>
    <row r="372" spans="1:9" x14ac:dyDescent="0.25">
      <c r="A372" s="74" t="s">
        <v>970</v>
      </c>
      <c r="B372" s="74" t="s">
        <v>110</v>
      </c>
      <c r="C372" s="76" t="s">
        <v>842</v>
      </c>
      <c r="D372" t="s">
        <v>980</v>
      </c>
      <c r="E372" s="164">
        <v>5.5</v>
      </c>
      <c r="F372" s="74" t="s">
        <v>971</v>
      </c>
      <c r="G372" s="81">
        <v>41876</v>
      </c>
      <c r="H372" s="79"/>
      <c r="I372">
        <f t="shared" si="10"/>
        <v>2014</v>
      </c>
    </row>
    <row r="373" spans="1:9" x14ac:dyDescent="0.25">
      <c r="A373" s="74" t="s">
        <v>970</v>
      </c>
      <c r="B373" s="74" t="s">
        <v>222</v>
      </c>
      <c r="C373" s="76" t="s">
        <v>842</v>
      </c>
      <c r="D373" t="s">
        <v>980</v>
      </c>
      <c r="E373" s="164">
        <v>2.5</v>
      </c>
      <c r="F373" s="74" t="s">
        <v>971</v>
      </c>
      <c r="G373" s="81">
        <v>41877</v>
      </c>
      <c r="H373" s="79"/>
      <c r="I373">
        <f t="shared" si="10"/>
        <v>2014</v>
      </c>
    </row>
    <row r="374" spans="1:9" x14ac:dyDescent="0.25">
      <c r="A374" s="74" t="s">
        <v>970</v>
      </c>
      <c r="B374" s="74" t="s">
        <v>3</v>
      </c>
      <c r="C374" s="76" t="s">
        <v>842</v>
      </c>
      <c r="D374" t="s">
        <v>980</v>
      </c>
      <c r="E374" s="164">
        <v>4.18</v>
      </c>
      <c r="F374" s="74" t="s">
        <v>971</v>
      </c>
      <c r="G374" s="81">
        <v>41895</v>
      </c>
      <c r="H374" s="79"/>
      <c r="I374">
        <f t="shared" si="10"/>
        <v>2014</v>
      </c>
    </row>
    <row r="375" spans="1:9" x14ac:dyDescent="0.25">
      <c r="A375" s="74" t="s">
        <v>970</v>
      </c>
      <c r="B375" s="74" t="s">
        <v>224</v>
      </c>
      <c r="C375" s="76" t="s">
        <v>842</v>
      </c>
      <c r="D375" t="s">
        <v>980</v>
      </c>
      <c r="E375" s="164">
        <v>10</v>
      </c>
      <c r="F375" s="74" t="s">
        <v>971</v>
      </c>
      <c r="G375" s="79">
        <v>41919</v>
      </c>
      <c r="H375" s="79"/>
      <c r="I375">
        <f t="shared" si="10"/>
        <v>2014</v>
      </c>
    </row>
    <row r="376" spans="1:9" x14ac:dyDescent="0.25">
      <c r="A376" s="74" t="s">
        <v>970</v>
      </c>
      <c r="B376" s="74" t="s">
        <v>213</v>
      </c>
      <c r="C376" s="76" t="s">
        <v>842</v>
      </c>
      <c r="D376" t="s">
        <v>980</v>
      </c>
      <c r="E376" s="164">
        <v>1.8</v>
      </c>
      <c r="F376" s="74" t="s">
        <v>971</v>
      </c>
      <c r="G376" s="81">
        <v>41926</v>
      </c>
      <c r="H376" s="79"/>
      <c r="I376">
        <f t="shared" si="10"/>
        <v>2014</v>
      </c>
    </row>
    <row r="377" spans="1:9" x14ac:dyDescent="0.25">
      <c r="A377" s="74" t="s">
        <v>970</v>
      </c>
      <c r="B377" s="74" t="s">
        <v>227</v>
      </c>
      <c r="C377" s="76" t="s">
        <v>842</v>
      </c>
      <c r="D377" t="s">
        <v>980</v>
      </c>
      <c r="E377" s="164">
        <v>6</v>
      </c>
      <c r="F377" s="74" t="s">
        <v>971</v>
      </c>
      <c r="G377" s="81">
        <v>41967</v>
      </c>
      <c r="H377" s="79"/>
      <c r="I377">
        <f t="shared" si="10"/>
        <v>2014</v>
      </c>
    </row>
    <row r="378" spans="1:9" x14ac:dyDescent="0.25">
      <c r="A378" s="74" t="s">
        <v>970</v>
      </c>
      <c r="B378" s="74" t="s">
        <v>227</v>
      </c>
      <c r="C378" s="76" t="s">
        <v>842</v>
      </c>
      <c r="D378" t="s">
        <v>980</v>
      </c>
      <c r="E378" s="164">
        <v>2.75</v>
      </c>
      <c r="F378" s="74" t="s">
        <v>971</v>
      </c>
      <c r="G378" s="81">
        <v>41971</v>
      </c>
      <c r="H378" s="79"/>
      <c r="I378">
        <f t="shared" si="10"/>
        <v>2014</v>
      </c>
    </row>
    <row r="379" spans="1:9" x14ac:dyDescent="0.25">
      <c r="A379" s="74" t="s">
        <v>970</v>
      </c>
      <c r="B379" s="74" t="s">
        <v>221</v>
      </c>
      <c r="C379" s="76" t="s">
        <v>842</v>
      </c>
      <c r="D379" t="s">
        <v>980</v>
      </c>
      <c r="E379" s="164">
        <v>6.75</v>
      </c>
      <c r="F379" s="74" t="s">
        <v>971</v>
      </c>
      <c r="G379" s="79">
        <v>42002</v>
      </c>
      <c r="H379" s="79"/>
      <c r="I379">
        <f t="shared" si="10"/>
        <v>2014</v>
      </c>
    </row>
    <row r="380" spans="1:9" x14ac:dyDescent="0.25">
      <c r="A380" s="74" t="s">
        <v>970</v>
      </c>
      <c r="B380" s="74" t="s">
        <v>217</v>
      </c>
      <c r="C380" s="76" t="s">
        <v>842</v>
      </c>
      <c r="D380" t="s">
        <v>980</v>
      </c>
      <c r="E380" s="164">
        <v>25</v>
      </c>
      <c r="F380" s="74" t="s">
        <v>971</v>
      </c>
      <c r="G380" s="81">
        <v>42004</v>
      </c>
      <c r="H380" s="79"/>
      <c r="I380">
        <f t="shared" si="10"/>
        <v>2014</v>
      </c>
    </row>
    <row r="381" spans="1:9" x14ac:dyDescent="0.25">
      <c r="A381" s="74" t="s">
        <v>970</v>
      </c>
      <c r="B381" s="74" t="s">
        <v>111</v>
      </c>
      <c r="C381" s="76" t="s">
        <v>842</v>
      </c>
      <c r="D381" t="s">
        <v>980</v>
      </c>
      <c r="E381" s="164">
        <v>10</v>
      </c>
      <c r="F381" s="74" t="s">
        <v>971</v>
      </c>
      <c r="G381" s="81">
        <v>42013</v>
      </c>
      <c r="H381" s="79"/>
      <c r="I381">
        <f t="shared" si="10"/>
        <v>2015</v>
      </c>
    </row>
    <row r="382" spans="1:9" x14ac:dyDescent="0.25">
      <c r="A382" s="74" t="s">
        <v>970</v>
      </c>
      <c r="B382" s="74" t="s">
        <v>8</v>
      </c>
      <c r="C382" s="76" t="s">
        <v>842</v>
      </c>
      <c r="D382" t="s">
        <v>980</v>
      </c>
      <c r="E382" s="164">
        <v>5.75</v>
      </c>
      <c r="F382" s="74" t="s">
        <v>971</v>
      </c>
      <c r="G382" s="81">
        <v>42021</v>
      </c>
      <c r="H382" s="79"/>
      <c r="I382">
        <f t="shared" si="10"/>
        <v>2015</v>
      </c>
    </row>
    <row r="383" spans="1:9" x14ac:dyDescent="0.25">
      <c r="A383" s="74" t="s">
        <v>970</v>
      </c>
      <c r="B383" s="74" t="s">
        <v>130</v>
      </c>
      <c r="C383" s="76" t="s">
        <v>842</v>
      </c>
      <c r="D383" t="s">
        <v>980</v>
      </c>
      <c r="E383" s="164">
        <v>7.25</v>
      </c>
      <c r="F383" s="74" t="s">
        <v>971</v>
      </c>
      <c r="G383" s="81">
        <v>42024</v>
      </c>
      <c r="H383" s="79"/>
      <c r="I383">
        <f t="shared" si="10"/>
        <v>2015</v>
      </c>
    </row>
    <row r="384" spans="1:9" x14ac:dyDescent="0.25">
      <c r="A384" s="74" t="s">
        <v>970</v>
      </c>
      <c r="B384" s="74" t="s">
        <v>216</v>
      </c>
      <c r="C384" s="76" t="s">
        <v>842</v>
      </c>
      <c r="D384" t="s">
        <v>980</v>
      </c>
      <c r="E384" s="164">
        <v>6</v>
      </c>
      <c r="F384" s="74" t="s">
        <v>971</v>
      </c>
      <c r="G384" s="81">
        <v>42030</v>
      </c>
      <c r="H384" s="79"/>
      <c r="I384">
        <f t="shared" si="10"/>
        <v>2015</v>
      </c>
    </row>
    <row r="385" spans="1:9" x14ac:dyDescent="0.25">
      <c r="A385" s="74" t="s">
        <v>970</v>
      </c>
      <c r="B385" s="74" t="s">
        <v>227</v>
      </c>
      <c r="C385" s="76" t="s">
        <v>842</v>
      </c>
      <c r="D385" t="s">
        <v>980</v>
      </c>
      <c r="E385" s="164">
        <v>6</v>
      </c>
      <c r="F385" s="74" t="s">
        <v>971</v>
      </c>
      <c r="G385" s="81">
        <v>42042</v>
      </c>
      <c r="H385" s="79"/>
      <c r="I385">
        <f t="shared" si="10"/>
        <v>2015</v>
      </c>
    </row>
    <row r="386" spans="1:9" x14ac:dyDescent="0.25">
      <c r="A386" s="74" t="s">
        <v>970</v>
      </c>
      <c r="B386" s="74" t="s">
        <v>223</v>
      </c>
      <c r="C386" s="76" t="s">
        <v>842</v>
      </c>
      <c r="D386" t="s">
        <v>980</v>
      </c>
      <c r="E386" s="164">
        <v>5.59</v>
      </c>
      <c r="F386" s="74" t="s">
        <v>971</v>
      </c>
      <c r="G386" s="81">
        <v>42139</v>
      </c>
      <c r="H386" s="79"/>
      <c r="I386">
        <f t="shared" ref="I386:I449" si="11">IF(G386&lt;&gt;"",YEAR(G386),"")</f>
        <v>2015</v>
      </c>
    </row>
    <row r="387" spans="1:9" x14ac:dyDescent="0.25">
      <c r="A387" s="74" t="s">
        <v>970</v>
      </c>
      <c r="B387" s="74" t="s">
        <v>110</v>
      </c>
      <c r="C387" s="76" t="s">
        <v>842</v>
      </c>
      <c r="D387" t="s">
        <v>980</v>
      </c>
      <c r="E387" s="164">
        <v>3.8</v>
      </c>
      <c r="F387" s="74" t="s">
        <v>971</v>
      </c>
      <c r="G387" s="81">
        <v>42140</v>
      </c>
      <c r="H387" s="79"/>
      <c r="I387">
        <f t="shared" si="11"/>
        <v>2015</v>
      </c>
    </row>
    <row r="388" spans="1:9" x14ac:dyDescent="0.25">
      <c r="A388" s="74" t="s">
        <v>970</v>
      </c>
      <c r="B388" s="74" t="s">
        <v>225</v>
      </c>
      <c r="C388" s="76" t="s">
        <v>842</v>
      </c>
      <c r="D388" t="s">
        <v>980</v>
      </c>
      <c r="E388" s="164">
        <v>10</v>
      </c>
      <c r="F388" s="74" t="s">
        <v>971</v>
      </c>
      <c r="G388" s="86">
        <v>43319</v>
      </c>
      <c r="H388" s="79"/>
      <c r="I388">
        <f t="shared" si="11"/>
        <v>2018</v>
      </c>
    </row>
    <row r="389" spans="1:9" x14ac:dyDescent="0.25">
      <c r="A389" s="74" t="s">
        <v>970</v>
      </c>
      <c r="B389" s="74" t="s">
        <v>109</v>
      </c>
      <c r="C389" s="76" t="s">
        <v>842</v>
      </c>
      <c r="D389" t="s">
        <v>980</v>
      </c>
      <c r="E389" s="164">
        <v>4</v>
      </c>
      <c r="F389" s="74" t="s">
        <v>971</v>
      </c>
      <c r="G389" s="81">
        <v>42152</v>
      </c>
      <c r="H389" s="79"/>
      <c r="I389">
        <f t="shared" si="11"/>
        <v>2015</v>
      </c>
    </row>
    <row r="390" spans="1:9" x14ac:dyDescent="0.25">
      <c r="A390" s="74" t="s">
        <v>970</v>
      </c>
      <c r="B390" s="74" t="s">
        <v>110</v>
      </c>
      <c r="C390" s="76" t="s">
        <v>842</v>
      </c>
      <c r="D390" t="s">
        <v>980</v>
      </c>
      <c r="E390" s="164">
        <v>3</v>
      </c>
      <c r="F390" s="74" t="s">
        <v>971</v>
      </c>
      <c r="G390" s="81">
        <v>42157</v>
      </c>
      <c r="H390" s="79"/>
      <c r="I390">
        <f t="shared" si="11"/>
        <v>2015</v>
      </c>
    </row>
    <row r="391" spans="1:9" x14ac:dyDescent="0.25">
      <c r="A391" s="74" t="s">
        <v>970</v>
      </c>
      <c r="B391" s="74" t="s">
        <v>219</v>
      </c>
      <c r="C391" s="76" t="s">
        <v>842</v>
      </c>
      <c r="D391" t="s">
        <v>980</v>
      </c>
      <c r="E391" s="164">
        <v>4.75</v>
      </c>
      <c r="F391" s="74" t="s">
        <v>971</v>
      </c>
      <c r="G391" s="81">
        <v>42177</v>
      </c>
      <c r="H391" s="79"/>
      <c r="I391">
        <f t="shared" si="11"/>
        <v>2015</v>
      </c>
    </row>
    <row r="392" spans="1:9" x14ac:dyDescent="0.25">
      <c r="A392" s="74" t="s">
        <v>970</v>
      </c>
      <c r="B392" s="74" t="s">
        <v>14</v>
      </c>
      <c r="C392" s="76" t="s">
        <v>842</v>
      </c>
      <c r="D392" t="s">
        <v>980</v>
      </c>
      <c r="E392" s="164">
        <v>9</v>
      </c>
      <c r="F392" s="74" t="s">
        <v>971</v>
      </c>
      <c r="G392" s="81">
        <v>42182</v>
      </c>
      <c r="H392" s="79"/>
      <c r="I392">
        <f t="shared" si="11"/>
        <v>2015</v>
      </c>
    </row>
    <row r="393" spans="1:9" x14ac:dyDescent="0.25">
      <c r="A393" s="74" t="s">
        <v>970</v>
      </c>
      <c r="B393" s="74" t="s">
        <v>226</v>
      </c>
      <c r="C393" s="76" t="s">
        <v>842</v>
      </c>
      <c r="D393" t="s">
        <v>980</v>
      </c>
      <c r="E393" s="164">
        <v>4</v>
      </c>
      <c r="F393" s="74" t="s">
        <v>971</v>
      </c>
      <c r="G393" s="81">
        <v>42194</v>
      </c>
      <c r="H393" s="79"/>
      <c r="I393">
        <f t="shared" si="11"/>
        <v>2015</v>
      </c>
    </row>
    <row r="394" spans="1:9" x14ac:dyDescent="0.25">
      <c r="A394" s="74" t="s">
        <v>970</v>
      </c>
      <c r="B394" s="74" t="s">
        <v>130</v>
      </c>
      <c r="C394" s="76" t="s">
        <v>842</v>
      </c>
      <c r="D394" t="s">
        <v>980</v>
      </c>
      <c r="E394" s="164">
        <v>3</v>
      </c>
      <c r="F394" s="74" t="s">
        <v>971</v>
      </c>
      <c r="G394" s="81">
        <v>42202</v>
      </c>
      <c r="H394" s="79"/>
      <c r="I394">
        <f t="shared" si="11"/>
        <v>2015</v>
      </c>
    </row>
    <row r="395" spans="1:9" x14ac:dyDescent="0.25">
      <c r="A395" s="74" t="s">
        <v>970</v>
      </c>
      <c r="B395" s="74" t="s">
        <v>223</v>
      </c>
      <c r="C395" s="76" t="s">
        <v>842</v>
      </c>
      <c r="D395" t="s">
        <v>980</v>
      </c>
      <c r="E395" s="164">
        <v>5</v>
      </c>
      <c r="F395" s="74" t="s">
        <v>971</v>
      </c>
      <c r="G395" s="81">
        <v>42220</v>
      </c>
      <c r="H395" s="79"/>
      <c r="I395">
        <f t="shared" si="11"/>
        <v>2015</v>
      </c>
    </row>
    <row r="396" spans="1:9" x14ac:dyDescent="0.25">
      <c r="A396" s="74" t="s">
        <v>970</v>
      </c>
      <c r="B396" s="74" t="s">
        <v>106</v>
      </c>
      <c r="C396" s="76" t="s">
        <v>842</v>
      </c>
      <c r="D396" t="s">
        <v>980</v>
      </c>
      <c r="E396" s="164">
        <v>6</v>
      </c>
      <c r="F396" s="74" t="s">
        <v>971</v>
      </c>
      <c r="G396" s="81">
        <v>42277</v>
      </c>
      <c r="H396" s="79"/>
      <c r="I396">
        <f t="shared" si="11"/>
        <v>2015</v>
      </c>
    </row>
    <row r="397" spans="1:9" x14ac:dyDescent="0.25">
      <c r="A397" s="74" t="s">
        <v>970</v>
      </c>
      <c r="B397" s="74" t="s">
        <v>110</v>
      </c>
      <c r="C397" s="76" t="s">
        <v>842</v>
      </c>
      <c r="D397" t="s">
        <v>980</v>
      </c>
      <c r="E397" s="164">
        <v>10.4</v>
      </c>
      <c r="F397" s="74" t="s">
        <v>971</v>
      </c>
      <c r="G397" s="81">
        <v>42295</v>
      </c>
      <c r="H397" s="79"/>
      <c r="I397">
        <f t="shared" si="11"/>
        <v>2015</v>
      </c>
    </row>
    <row r="398" spans="1:9" x14ac:dyDescent="0.25">
      <c r="A398" s="74" t="s">
        <v>970</v>
      </c>
      <c r="B398" s="74" t="s">
        <v>219</v>
      </c>
      <c r="C398" s="76" t="s">
        <v>842</v>
      </c>
      <c r="D398" t="s">
        <v>980</v>
      </c>
      <c r="E398" s="164">
        <v>6.1</v>
      </c>
      <c r="F398" s="74" t="s">
        <v>971</v>
      </c>
      <c r="G398" s="81">
        <v>42297</v>
      </c>
      <c r="H398" s="79"/>
      <c r="I398">
        <f t="shared" si="11"/>
        <v>2015</v>
      </c>
    </row>
    <row r="399" spans="1:9" x14ac:dyDescent="0.25">
      <c r="A399" s="74" t="s">
        <v>970</v>
      </c>
      <c r="B399" s="74" t="s">
        <v>110</v>
      </c>
      <c r="C399" s="76" t="s">
        <v>842</v>
      </c>
      <c r="D399" t="s">
        <v>980</v>
      </c>
      <c r="E399" s="164">
        <v>7.74</v>
      </c>
      <c r="F399" s="74" t="s">
        <v>971</v>
      </c>
      <c r="G399" s="81">
        <v>42310</v>
      </c>
      <c r="H399" s="79"/>
      <c r="I399">
        <f t="shared" si="11"/>
        <v>2015</v>
      </c>
    </row>
    <row r="400" spans="1:9" x14ac:dyDescent="0.25">
      <c r="A400" s="74" t="s">
        <v>970</v>
      </c>
      <c r="B400" s="74" t="s">
        <v>219</v>
      </c>
      <c r="C400" s="76" t="s">
        <v>842</v>
      </c>
      <c r="D400" t="s">
        <v>980</v>
      </c>
      <c r="E400" s="164">
        <v>4.7</v>
      </c>
      <c r="F400" s="74" t="s">
        <v>971</v>
      </c>
      <c r="G400" s="81">
        <v>42348</v>
      </c>
      <c r="H400" s="79"/>
      <c r="I400">
        <f t="shared" si="11"/>
        <v>2015</v>
      </c>
    </row>
    <row r="401" spans="1:9" x14ac:dyDescent="0.25">
      <c r="A401" s="74" t="s">
        <v>970</v>
      </c>
      <c r="B401" s="74" t="s">
        <v>219</v>
      </c>
      <c r="C401" s="76" t="s">
        <v>842</v>
      </c>
      <c r="D401" t="s">
        <v>980</v>
      </c>
      <c r="E401" s="164">
        <v>6</v>
      </c>
      <c r="F401" s="74" t="s">
        <v>971</v>
      </c>
      <c r="G401" s="81">
        <v>42416</v>
      </c>
      <c r="H401" s="79"/>
      <c r="I401">
        <f t="shared" si="11"/>
        <v>2016</v>
      </c>
    </row>
    <row r="402" spans="1:9" x14ac:dyDescent="0.25">
      <c r="A402" s="74" t="s">
        <v>970</v>
      </c>
      <c r="B402" s="74" t="s">
        <v>222</v>
      </c>
      <c r="C402" s="76" t="s">
        <v>842</v>
      </c>
      <c r="D402" t="s">
        <v>980</v>
      </c>
      <c r="E402" s="164">
        <v>5</v>
      </c>
      <c r="F402" s="74" t="s">
        <v>971</v>
      </c>
      <c r="G402" s="81">
        <v>42423</v>
      </c>
      <c r="H402" s="79"/>
      <c r="I402">
        <f t="shared" si="11"/>
        <v>2016</v>
      </c>
    </row>
    <row r="403" spans="1:9" x14ac:dyDescent="0.25">
      <c r="A403" s="74" t="s">
        <v>970</v>
      </c>
      <c r="B403" s="74" t="s">
        <v>8</v>
      </c>
      <c r="C403" s="76" t="s">
        <v>842</v>
      </c>
      <c r="D403" t="s">
        <v>980</v>
      </c>
      <c r="E403" s="164">
        <v>34</v>
      </c>
      <c r="F403" s="74" t="s">
        <v>971</v>
      </c>
      <c r="G403" s="81">
        <v>42494</v>
      </c>
      <c r="H403" s="79"/>
      <c r="I403">
        <f t="shared" si="11"/>
        <v>2016</v>
      </c>
    </row>
    <row r="404" spans="1:9" x14ac:dyDescent="0.25">
      <c r="A404" s="74" t="s">
        <v>970</v>
      </c>
      <c r="B404" s="74" t="s">
        <v>220</v>
      </c>
      <c r="C404" s="76" t="s">
        <v>842</v>
      </c>
      <c r="D404" t="s">
        <v>980</v>
      </c>
      <c r="E404" s="164">
        <v>3.75</v>
      </c>
      <c r="F404" s="74" t="s">
        <v>971</v>
      </c>
      <c r="G404" s="81">
        <v>42501</v>
      </c>
      <c r="H404" s="79"/>
      <c r="I404">
        <f t="shared" si="11"/>
        <v>2016</v>
      </c>
    </row>
    <row r="405" spans="1:9" x14ac:dyDescent="0.25">
      <c r="A405" s="74" t="s">
        <v>970</v>
      </c>
      <c r="B405" s="74" t="s">
        <v>111</v>
      </c>
      <c r="C405" s="76" t="s">
        <v>842</v>
      </c>
      <c r="D405" t="s">
        <v>980</v>
      </c>
      <c r="E405" s="164">
        <v>7.8</v>
      </c>
      <c r="F405" s="74" t="s">
        <v>971</v>
      </c>
      <c r="G405" s="81">
        <v>42594</v>
      </c>
      <c r="H405" s="79"/>
      <c r="I405">
        <f t="shared" si="11"/>
        <v>2016</v>
      </c>
    </row>
    <row r="406" spans="1:9" x14ac:dyDescent="0.25">
      <c r="A406" s="74" t="s">
        <v>970</v>
      </c>
      <c r="B406" s="74" t="s">
        <v>14</v>
      </c>
      <c r="C406" s="76" t="s">
        <v>842</v>
      </c>
      <c r="D406" t="s">
        <v>980</v>
      </c>
      <c r="E406" s="164">
        <v>2.4</v>
      </c>
      <c r="F406" s="74" t="s">
        <v>971</v>
      </c>
      <c r="G406" s="81">
        <v>42605</v>
      </c>
      <c r="H406" s="79"/>
      <c r="I406">
        <f t="shared" si="11"/>
        <v>2016</v>
      </c>
    </row>
    <row r="407" spans="1:9" x14ac:dyDescent="0.25">
      <c r="A407" s="74" t="s">
        <v>970</v>
      </c>
      <c r="B407" s="74" t="s">
        <v>129</v>
      </c>
      <c r="C407" s="76" t="s">
        <v>842</v>
      </c>
      <c r="D407" t="s">
        <v>980</v>
      </c>
      <c r="E407" s="164">
        <v>5</v>
      </c>
      <c r="F407" s="74" t="s">
        <v>971</v>
      </c>
      <c r="G407" s="81">
        <v>42620</v>
      </c>
      <c r="H407" s="79"/>
      <c r="I407">
        <f t="shared" si="11"/>
        <v>2016</v>
      </c>
    </row>
    <row r="408" spans="1:9" x14ac:dyDescent="0.25">
      <c r="A408" s="74" t="s">
        <v>970</v>
      </c>
      <c r="B408" s="74" t="s">
        <v>219</v>
      </c>
      <c r="C408" s="76" t="s">
        <v>842</v>
      </c>
      <c r="D408" t="s">
        <v>980</v>
      </c>
      <c r="E408" s="164">
        <v>4.3</v>
      </c>
      <c r="F408" s="74" t="s">
        <v>971</v>
      </c>
      <c r="G408" s="81">
        <v>42630</v>
      </c>
      <c r="H408" s="79"/>
      <c r="I408">
        <f t="shared" si="11"/>
        <v>2016</v>
      </c>
    </row>
    <row r="409" spans="1:9" x14ac:dyDescent="0.25">
      <c r="A409" s="74" t="s">
        <v>970</v>
      </c>
      <c r="B409" s="74" t="s">
        <v>219</v>
      </c>
      <c r="C409" s="76" t="s">
        <v>842</v>
      </c>
      <c r="D409" t="s">
        <v>980</v>
      </c>
      <c r="E409" s="164">
        <v>9.5</v>
      </c>
      <c r="F409" s="74" t="s">
        <v>971</v>
      </c>
      <c r="G409" s="81">
        <v>42675</v>
      </c>
      <c r="H409" s="79"/>
      <c r="I409">
        <f t="shared" si="11"/>
        <v>2016</v>
      </c>
    </row>
    <row r="410" spans="1:9" x14ac:dyDescent="0.25">
      <c r="A410" s="74" t="s">
        <v>970</v>
      </c>
      <c r="B410" s="74" t="s">
        <v>217</v>
      </c>
      <c r="C410" s="76" t="s">
        <v>842</v>
      </c>
      <c r="D410" t="s">
        <v>980</v>
      </c>
      <c r="E410" s="164">
        <v>1.8</v>
      </c>
      <c r="F410" s="74" t="s">
        <v>971</v>
      </c>
      <c r="G410" s="81">
        <v>42712</v>
      </c>
      <c r="H410" s="79"/>
      <c r="I410">
        <f t="shared" si="11"/>
        <v>2016</v>
      </c>
    </row>
    <row r="411" spans="1:9" x14ac:dyDescent="0.25">
      <c r="A411" s="74" t="s">
        <v>970</v>
      </c>
      <c r="B411" s="74" t="s">
        <v>220</v>
      </c>
      <c r="C411" s="76" t="s">
        <v>842</v>
      </c>
      <c r="D411" t="s">
        <v>980</v>
      </c>
      <c r="E411" s="164">
        <v>10</v>
      </c>
      <c r="F411" s="74" t="s">
        <v>971</v>
      </c>
      <c r="G411" s="81">
        <v>42727</v>
      </c>
      <c r="H411" s="79"/>
      <c r="I411">
        <f t="shared" si="11"/>
        <v>2016</v>
      </c>
    </row>
    <row r="412" spans="1:9" x14ac:dyDescent="0.25">
      <c r="A412" s="74" t="s">
        <v>970</v>
      </c>
      <c r="B412" s="74" t="s">
        <v>117</v>
      </c>
      <c r="C412" s="76" t="s">
        <v>842</v>
      </c>
      <c r="D412" t="s">
        <v>980</v>
      </c>
      <c r="E412" s="164">
        <v>10</v>
      </c>
      <c r="F412" s="74" t="s">
        <v>971</v>
      </c>
      <c r="G412" s="81">
        <v>42734</v>
      </c>
      <c r="H412" s="79"/>
      <c r="I412">
        <f t="shared" si="11"/>
        <v>2016</v>
      </c>
    </row>
    <row r="413" spans="1:9" x14ac:dyDescent="0.25">
      <c r="A413" s="74" t="s">
        <v>970</v>
      </c>
      <c r="B413" s="74" t="s">
        <v>227</v>
      </c>
      <c r="C413" s="76" t="s">
        <v>842</v>
      </c>
      <c r="D413" t="s">
        <v>980</v>
      </c>
      <c r="E413" s="164">
        <v>7.6</v>
      </c>
      <c r="F413" s="74" t="s">
        <v>971</v>
      </c>
      <c r="G413" s="81">
        <v>42782</v>
      </c>
      <c r="H413" s="79"/>
      <c r="I413">
        <f t="shared" si="11"/>
        <v>2017</v>
      </c>
    </row>
    <row r="414" spans="1:9" ht="14.45" customHeight="1" x14ac:dyDescent="0.25">
      <c r="A414" s="74" t="s">
        <v>970</v>
      </c>
      <c r="B414" s="74" t="s">
        <v>235</v>
      </c>
      <c r="C414" s="76" t="s">
        <v>842</v>
      </c>
      <c r="D414" t="s">
        <v>980</v>
      </c>
      <c r="E414" s="164">
        <v>4</v>
      </c>
      <c r="F414" s="74" t="s">
        <v>971</v>
      </c>
      <c r="G414" s="81">
        <v>42794</v>
      </c>
      <c r="H414" s="79"/>
      <c r="I414">
        <f t="shared" si="11"/>
        <v>2017</v>
      </c>
    </row>
    <row r="415" spans="1:9" ht="14.45" customHeight="1" x14ac:dyDescent="0.25">
      <c r="A415" s="74" t="s">
        <v>970</v>
      </c>
      <c r="B415" s="74" t="s">
        <v>227</v>
      </c>
      <c r="C415" s="76" t="s">
        <v>842</v>
      </c>
      <c r="D415" t="s">
        <v>980</v>
      </c>
      <c r="E415" s="164">
        <v>5</v>
      </c>
      <c r="F415" s="74" t="s">
        <v>971</v>
      </c>
      <c r="G415" s="81">
        <v>42803</v>
      </c>
      <c r="H415" s="79"/>
      <c r="I415">
        <f t="shared" si="11"/>
        <v>2017</v>
      </c>
    </row>
    <row r="416" spans="1:9" x14ac:dyDescent="0.25">
      <c r="A416" s="74" t="s">
        <v>970</v>
      </c>
      <c r="B416" s="74" t="s">
        <v>233</v>
      </c>
      <c r="C416" s="76" t="s">
        <v>842</v>
      </c>
      <c r="D416" t="s">
        <v>980</v>
      </c>
      <c r="E416" s="164">
        <v>7.6</v>
      </c>
      <c r="F416" s="74" t="s">
        <v>971</v>
      </c>
      <c r="G416" s="81">
        <v>42817</v>
      </c>
      <c r="H416" s="79"/>
      <c r="I416">
        <f t="shared" si="11"/>
        <v>2017</v>
      </c>
    </row>
    <row r="417" spans="1:9" x14ac:dyDescent="0.25">
      <c r="A417" s="74" t="s">
        <v>970</v>
      </c>
      <c r="B417" s="74" t="s">
        <v>222</v>
      </c>
      <c r="C417" s="76" t="s">
        <v>842</v>
      </c>
      <c r="D417" t="s">
        <v>980</v>
      </c>
      <c r="E417" s="164">
        <v>5</v>
      </c>
      <c r="F417" s="74" t="s">
        <v>971</v>
      </c>
      <c r="G417" s="81">
        <v>42817</v>
      </c>
      <c r="H417" s="79"/>
      <c r="I417">
        <f t="shared" si="11"/>
        <v>2017</v>
      </c>
    </row>
    <row r="418" spans="1:9" x14ac:dyDescent="0.25">
      <c r="A418" s="74" t="s">
        <v>970</v>
      </c>
      <c r="B418" s="74" t="s">
        <v>219</v>
      </c>
      <c r="C418" s="76" t="s">
        <v>842</v>
      </c>
      <c r="D418" t="s">
        <v>980</v>
      </c>
      <c r="E418" s="164">
        <v>6</v>
      </c>
      <c r="F418" s="74" t="s">
        <v>971</v>
      </c>
      <c r="G418" s="81">
        <v>42822</v>
      </c>
      <c r="H418" s="79"/>
      <c r="I418">
        <f t="shared" si="11"/>
        <v>2017</v>
      </c>
    </row>
    <row r="419" spans="1:9" x14ac:dyDescent="0.25">
      <c r="A419" s="74" t="s">
        <v>970</v>
      </c>
      <c r="B419" s="74" t="s">
        <v>129</v>
      </c>
      <c r="C419" s="76" t="s">
        <v>842</v>
      </c>
      <c r="D419" t="s">
        <v>980</v>
      </c>
      <c r="E419" s="164">
        <v>5</v>
      </c>
      <c r="F419" s="74" t="s">
        <v>971</v>
      </c>
      <c r="G419" s="81">
        <v>42824</v>
      </c>
      <c r="H419" s="79"/>
      <c r="I419">
        <f t="shared" si="11"/>
        <v>2017</v>
      </c>
    </row>
    <row r="420" spans="1:9" x14ac:dyDescent="0.25">
      <c r="A420" s="74" t="s">
        <v>970</v>
      </c>
      <c r="B420" s="74" t="s">
        <v>216</v>
      </c>
      <c r="C420" s="76" t="s">
        <v>842</v>
      </c>
      <c r="D420" t="s">
        <v>980</v>
      </c>
      <c r="E420" s="164">
        <v>7.6</v>
      </c>
      <c r="F420" s="74" t="s">
        <v>971</v>
      </c>
      <c r="G420" s="81">
        <v>42828</v>
      </c>
      <c r="H420" s="79"/>
      <c r="I420">
        <f t="shared" si="11"/>
        <v>2017</v>
      </c>
    </row>
    <row r="421" spans="1:9" x14ac:dyDescent="0.25">
      <c r="A421" s="74" t="s">
        <v>970</v>
      </c>
      <c r="B421" s="74" t="s">
        <v>217</v>
      </c>
      <c r="C421" s="76" t="s">
        <v>842</v>
      </c>
      <c r="D421" t="s">
        <v>980</v>
      </c>
      <c r="E421" s="164">
        <v>3.8</v>
      </c>
      <c r="F421" s="74" t="s">
        <v>971</v>
      </c>
      <c r="G421" s="81">
        <v>42837</v>
      </c>
      <c r="H421" s="79"/>
      <c r="I421">
        <f t="shared" si="11"/>
        <v>2017</v>
      </c>
    </row>
    <row r="422" spans="1:9" x14ac:dyDescent="0.25">
      <c r="A422" s="74" t="s">
        <v>970</v>
      </c>
      <c r="B422" s="74" t="s">
        <v>226</v>
      </c>
      <c r="C422" s="76" t="s">
        <v>842</v>
      </c>
      <c r="D422" t="s">
        <v>980</v>
      </c>
      <c r="E422" s="164">
        <v>5</v>
      </c>
      <c r="F422" s="74" t="s">
        <v>971</v>
      </c>
      <c r="G422" s="81">
        <v>42850</v>
      </c>
      <c r="H422" s="79"/>
      <c r="I422">
        <f t="shared" si="11"/>
        <v>2017</v>
      </c>
    </row>
    <row r="423" spans="1:9" x14ac:dyDescent="0.25">
      <c r="A423" s="74" t="s">
        <v>970</v>
      </c>
      <c r="B423" s="74" t="s">
        <v>217</v>
      </c>
      <c r="C423" s="76" t="s">
        <v>842</v>
      </c>
      <c r="D423" t="s">
        <v>980</v>
      </c>
      <c r="E423" s="164">
        <v>5</v>
      </c>
      <c r="F423" s="74" t="s">
        <v>971</v>
      </c>
      <c r="G423" s="81">
        <v>42850</v>
      </c>
      <c r="H423" s="79"/>
      <c r="I423">
        <f t="shared" si="11"/>
        <v>2017</v>
      </c>
    </row>
    <row r="424" spans="1:9" x14ac:dyDescent="0.25">
      <c r="A424" s="74" t="s">
        <v>970</v>
      </c>
      <c r="B424" s="74" t="s">
        <v>233</v>
      </c>
      <c r="C424" s="76" t="s">
        <v>842</v>
      </c>
      <c r="D424" t="s">
        <v>980</v>
      </c>
      <c r="E424" s="164">
        <v>3.8</v>
      </c>
      <c r="F424" s="74" t="s">
        <v>971</v>
      </c>
      <c r="G424" s="81">
        <v>42850</v>
      </c>
      <c r="H424" s="79"/>
      <c r="I424">
        <f t="shared" si="11"/>
        <v>2017</v>
      </c>
    </row>
    <row r="425" spans="1:9" x14ac:dyDescent="0.25">
      <c r="A425" s="74" t="s">
        <v>970</v>
      </c>
      <c r="B425" s="74" t="s">
        <v>224</v>
      </c>
      <c r="C425" s="76" t="s">
        <v>842</v>
      </c>
      <c r="D425" t="s">
        <v>980</v>
      </c>
      <c r="E425" s="164">
        <v>3.8</v>
      </c>
      <c r="F425" s="74" t="s">
        <v>971</v>
      </c>
      <c r="G425" s="81">
        <v>42856</v>
      </c>
      <c r="H425" s="79"/>
      <c r="I425">
        <f t="shared" si="11"/>
        <v>2017</v>
      </c>
    </row>
    <row r="426" spans="1:9" x14ac:dyDescent="0.25">
      <c r="A426" s="74" t="s">
        <v>970</v>
      </c>
      <c r="B426" s="74" t="s">
        <v>219</v>
      </c>
      <c r="C426" s="76" t="s">
        <v>842</v>
      </c>
      <c r="D426" t="s">
        <v>980</v>
      </c>
      <c r="E426" s="164">
        <v>6</v>
      </c>
      <c r="F426" s="74" t="s">
        <v>971</v>
      </c>
      <c r="G426" s="79">
        <v>42857</v>
      </c>
      <c r="H426" s="79"/>
      <c r="I426">
        <f t="shared" si="11"/>
        <v>2017</v>
      </c>
    </row>
    <row r="427" spans="1:9" x14ac:dyDescent="0.25">
      <c r="A427" s="74" t="s">
        <v>970</v>
      </c>
      <c r="B427" s="74" t="s">
        <v>219</v>
      </c>
      <c r="C427" s="76" t="s">
        <v>842</v>
      </c>
      <c r="D427" t="s">
        <v>980</v>
      </c>
      <c r="E427" s="164">
        <v>7.6</v>
      </c>
      <c r="F427" s="74" t="s">
        <v>971</v>
      </c>
      <c r="G427" s="81">
        <v>42863</v>
      </c>
      <c r="H427" s="79"/>
      <c r="I427">
        <f t="shared" si="11"/>
        <v>2017</v>
      </c>
    </row>
    <row r="428" spans="1:9" x14ac:dyDescent="0.25">
      <c r="A428" s="74" t="s">
        <v>970</v>
      </c>
      <c r="B428" s="74" t="s">
        <v>222</v>
      </c>
      <c r="C428" s="76" t="s">
        <v>842</v>
      </c>
      <c r="D428" t="s">
        <v>980</v>
      </c>
      <c r="E428" s="164">
        <v>5</v>
      </c>
      <c r="F428" s="74" t="s">
        <v>971</v>
      </c>
      <c r="G428" s="81">
        <v>42864</v>
      </c>
      <c r="H428" s="79"/>
      <c r="I428">
        <f t="shared" si="11"/>
        <v>2017</v>
      </c>
    </row>
    <row r="429" spans="1:9" x14ac:dyDescent="0.25">
      <c r="A429" s="74" t="s">
        <v>970</v>
      </c>
      <c r="B429" s="74" t="s">
        <v>235</v>
      </c>
      <c r="C429" s="76" t="s">
        <v>842</v>
      </c>
      <c r="D429" t="s">
        <v>980</v>
      </c>
      <c r="E429" s="164">
        <v>3.8</v>
      </c>
      <c r="F429" s="74" t="s">
        <v>971</v>
      </c>
      <c r="G429" s="81">
        <v>42864</v>
      </c>
      <c r="H429" s="79"/>
      <c r="I429">
        <f t="shared" si="11"/>
        <v>2017</v>
      </c>
    </row>
    <row r="430" spans="1:9" x14ac:dyDescent="0.25">
      <c r="A430" s="74" t="s">
        <v>970</v>
      </c>
      <c r="B430" s="74" t="s">
        <v>8</v>
      </c>
      <c r="C430" s="76" t="s">
        <v>842</v>
      </c>
      <c r="D430" t="s">
        <v>980</v>
      </c>
      <c r="E430" s="164">
        <v>5</v>
      </c>
      <c r="F430" s="74" t="s">
        <v>971</v>
      </c>
      <c r="G430" s="81">
        <v>42877</v>
      </c>
      <c r="H430" s="79"/>
      <c r="I430">
        <f t="shared" si="11"/>
        <v>2017</v>
      </c>
    </row>
    <row r="431" spans="1:9" x14ac:dyDescent="0.25">
      <c r="A431" s="74" t="s">
        <v>970</v>
      </c>
      <c r="B431" s="74" t="s">
        <v>111</v>
      </c>
      <c r="C431" s="76" t="s">
        <v>842</v>
      </c>
      <c r="D431" t="s">
        <v>980</v>
      </c>
      <c r="E431" s="164">
        <v>6</v>
      </c>
      <c r="F431" s="74" t="s">
        <v>971</v>
      </c>
      <c r="G431" s="81">
        <v>42881</v>
      </c>
      <c r="H431" s="79"/>
      <c r="I431">
        <f t="shared" si="11"/>
        <v>2017</v>
      </c>
    </row>
    <row r="432" spans="1:9" x14ac:dyDescent="0.25">
      <c r="A432" s="74" t="s">
        <v>970</v>
      </c>
      <c r="B432" s="74" t="s">
        <v>219</v>
      </c>
      <c r="C432" s="76" t="s">
        <v>842</v>
      </c>
      <c r="D432" t="s">
        <v>980</v>
      </c>
      <c r="E432" s="164">
        <v>6</v>
      </c>
      <c r="F432" s="74" t="s">
        <v>971</v>
      </c>
      <c r="G432" s="81">
        <v>42885</v>
      </c>
      <c r="H432" s="79"/>
      <c r="I432">
        <f t="shared" si="11"/>
        <v>2017</v>
      </c>
    </row>
    <row r="433" spans="1:9" x14ac:dyDescent="0.25">
      <c r="A433" s="74" t="s">
        <v>970</v>
      </c>
      <c r="B433" s="74" t="s">
        <v>225</v>
      </c>
      <c r="C433" s="76" t="s">
        <v>842</v>
      </c>
      <c r="D433" t="s">
        <v>980</v>
      </c>
      <c r="E433" s="164">
        <v>10</v>
      </c>
      <c r="F433" s="74" t="s">
        <v>971</v>
      </c>
      <c r="G433" s="81">
        <v>44002</v>
      </c>
      <c r="H433" s="79"/>
      <c r="I433">
        <f t="shared" si="11"/>
        <v>2020</v>
      </c>
    </row>
    <row r="434" spans="1:9" x14ac:dyDescent="0.25">
      <c r="A434" s="74" t="s">
        <v>970</v>
      </c>
      <c r="B434" s="74" t="s">
        <v>130</v>
      </c>
      <c r="C434" s="76" t="s">
        <v>842</v>
      </c>
      <c r="D434" t="s">
        <v>980</v>
      </c>
      <c r="E434" s="164">
        <v>7.6</v>
      </c>
      <c r="F434" s="74" t="s">
        <v>971</v>
      </c>
      <c r="G434" s="81">
        <v>42888</v>
      </c>
      <c r="H434" s="79"/>
      <c r="I434">
        <f t="shared" si="11"/>
        <v>2017</v>
      </c>
    </row>
    <row r="435" spans="1:9" x14ac:dyDescent="0.25">
      <c r="A435" s="74" t="s">
        <v>970</v>
      </c>
      <c r="B435" s="74" t="s">
        <v>222</v>
      </c>
      <c r="C435" s="76" t="s">
        <v>842</v>
      </c>
      <c r="D435" t="s">
        <v>980</v>
      </c>
      <c r="E435" s="164">
        <v>10</v>
      </c>
      <c r="F435" s="74" t="s">
        <v>971</v>
      </c>
      <c r="G435" s="81">
        <v>42891</v>
      </c>
      <c r="H435" s="79"/>
      <c r="I435">
        <f t="shared" si="11"/>
        <v>2017</v>
      </c>
    </row>
    <row r="436" spans="1:9" x14ac:dyDescent="0.25">
      <c r="A436" s="74" t="s">
        <v>970</v>
      </c>
      <c r="B436" s="74" t="s">
        <v>218</v>
      </c>
      <c r="C436" s="76" t="s">
        <v>842</v>
      </c>
      <c r="D436" t="s">
        <v>980</v>
      </c>
      <c r="E436" s="164">
        <v>7.7</v>
      </c>
      <c r="F436" s="74" t="s">
        <v>971</v>
      </c>
      <c r="G436" s="81">
        <v>42898</v>
      </c>
      <c r="H436" s="79"/>
      <c r="I436">
        <f t="shared" si="11"/>
        <v>2017</v>
      </c>
    </row>
    <row r="437" spans="1:9" x14ac:dyDescent="0.25">
      <c r="A437" s="74" t="s">
        <v>970</v>
      </c>
      <c r="B437" s="74" t="s">
        <v>219</v>
      </c>
      <c r="C437" s="76" t="s">
        <v>842</v>
      </c>
      <c r="D437" t="s">
        <v>980</v>
      </c>
      <c r="E437" s="164">
        <v>7.7</v>
      </c>
      <c r="F437" s="74" t="s">
        <v>971</v>
      </c>
      <c r="G437" s="81">
        <v>42898</v>
      </c>
      <c r="H437" s="79"/>
      <c r="I437">
        <f t="shared" si="11"/>
        <v>2017</v>
      </c>
    </row>
    <row r="438" spans="1:9" x14ac:dyDescent="0.25">
      <c r="A438" s="74" t="s">
        <v>970</v>
      </c>
      <c r="B438" s="74" t="s">
        <v>989</v>
      </c>
      <c r="C438" s="76" t="s">
        <v>842</v>
      </c>
      <c r="D438" t="s">
        <v>980</v>
      </c>
      <c r="E438" s="164">
        <v>6</v>
      </c>
      <c r="F438" s="74" t="s">
        <v>971</v>
      </c>
      <c r="G438" s="81">
        <v>42898</v>
      </c>
      <c r="H438" s="79"/>
      <c r="I438">
        <f t="shared" si="11"/>
        <v>2017</v>
      </c>
    </row>
    <row r="439" spans="1:9" x14ac:dyDescent="0.25">
      <c r="A439" s="74" t="s">
        <v>970</v>
      </c>
      <c r="B439" s="74" t="s">
        <v>14</v>
      </c>
      <c r="C439" s="76" t="s">
        <v>842</v>
      </c>
      <c r="D439" t="s">
        <v>980</v>
      </c>
      <c r="E439" s="164">
        <v>3.8</v>
      </c>
      <c r="F439" s="74" t="s">
        <v>971</v>
      </c>
      <c r="G439" s="81">
        <v>42898</v>
      </c>
      <c r="H439" s="79"/>
      <c r="I439">
        <f t="shared" si="11"/>
        <v>2017</v>
      </c>
    </row>
    <row r="440" spans="1:9" x14ac:dyDescent="0.25">
      <c r="A440" s="74" t="s">
        <v>970</v>
      </c>
      <c r="B440" s="74" t="s">
        <v>222</v>
      </c>
      <c r="C440" s="76" t="s">
        <v>842</v>
      </c>
      <c r="D440" t="s">
        <v>980</v>
      </c>
      <c r="E440" s="164">
        <v>8.25</v>
      </c>
      <c r="F440" s="74" t="s">
        <v>971</v>
      </c>
      <c r="G440" s="81">
        <v>42900</v>
      </c>
      <c r="H440" s="79"/>
      <c r="I440">
        <f t="shared" si="11"/>
        <v>2017</v>
      </c>
    </row>
    <row r="441" spans="1:9" x14ac:dyDescent="0.25">
      <c r="A441" s="74" t="s">
        <v>970</v>
      </c>
      <c r="B441" s="74" t="s">
        <v>218</v>
      </c>
      <c r="C441" s="76" t="s">
        <v>842</v>
      </c>
      <c r="D441" t="s">
        <v>980</v>
      </c>
      <c r="E441" s="164">
        <v>5</v>
      </c>
      <c r="F441" s="74" t="s">
        <v>971</v>
      </c>
      <c r="G441" s="81">
        <v>42900</v>
      </c>
      <c r="H441" s="79"/>
      <c r="I441">
        <f t="shared" si="11"/>
        <v>2017</v>
      </c>
    </row>
    <row r="442" spans="1:9" x14ac:dyDescent="0.25">
      <c r="A442" s="74" t="s">
        <v>970</v>
      </c>
      <c r="B442" s="74" t="s">
        <v>233</v>
      </c>
      <c r="C442" s="76" t="s">
        <v>842</v>
      </c>
      <c r="D442" t="s">
        <v>980</v>
      </c>
      <c r="E442" s="164">
        <v>7.6</v>
      </c>
      <c r="F442" s="74" t="s">
        <v>971</v>
      </c>
      <c r="G442" s="81">
        <v>42901</v>
      </c>
      <c r="H442" s="79"/>
      <c r="I442">
        <f t="shared" si="11"/>
        <v>2017</v>
      </c>
    </row>
    <row r="443" spans="1:9" x14ac:dyDescent="0.25">
      <c r="A443" s="74" t="s">
        <v>970</v>
      </c>
      <c r="B443" s="74" t="s">
        <v>215</v>
      </c>
      <c r="C443" s="76" t="s">
        <v>842</v>
      </c>
      <c r="D443" t="s">
        <v>980</v>
      </c>
      <c r="E443" s="164">
        <v>10</v>
      </c>
      <c r="F443" s="74" t="s">
        <v>971</v>
      </c>
      <c r="G443" s="81">
        <v>42905</v>
      </c>
      <c r="H443" s="79"/>
      <c r="I443">
        <f t="shared" si="11"/>
        <v>2017</v>
      </c>
    </row>
    <row r="444" spans="1:9" x14ac:dyDescent="0.25">
      <c r="A444" s="74" t="s">
        <v>970</v>
      </c>
      <c r="B444" s="74" t="s">
        <v>222</v>
      </c>
      <c r="C444" s="76" t="s">
        <v>842</v>
      </c>
      <c r="D444" t="s">
        <v>980</v>
      </c>
      <c r="E444" s="164">
        <v>5</v>
      </c>
      <c r="F444" s="74" t="s">
        <v>971</v>
      </c>
      <c r="G444" s="81">
        <v>42905</v>
      </c>
      <c r="H444" s="79"/>
      <c r="I444">
        <f t="shared" si="11"/>
        <v>2017</v>
      </c>
    </row>
    <row r="445" spans="1:9" x14ac:dyDescent="0.25">
      <c r="A445" s="74" t="s">
        <v>970</v>
      </c>
      <c r="B445" s="74" t="s">
        <v>3</v>
      </c>
      <c r="C445" s="76" t="s">
        <v>842</v>
      </c>
      <c r="D445" t="s">
        <v>980</v>
      </c>
      <c r="E445" s="164">
        <v>7.6</v>
      </c>
      <c r="F445" s="74" t="s">
        <v>971</v>
      </c>
      <c r="G445" s="81">
        <v>42912</v>
      </c>
      <c r="H445" s="79"/>
      <c r="I445">
        <f t="shared" si="11"/>
        <v>2017</v>
      </c>
    </row>
    <row r="446" spans="1:9" x14ac:dyDescent="0.25">
      <c r="A446" s="74" t="s">
        <v>970</v>
      </c>
      <c r="B446" s="74" t="s">
        <v>111</v>
      </c>
      <c r="C446" s="76" t="s">
        <v>842</v>
      </c>
      <c r="D446" t="s">
        <v>980</v>
      </c>
      <c r="E446" s="164">
        <v>6</v>
      </c>
      <c r="F446" s="74" t="s">
        <v>971</v>
      </c>
      <c r="G446" s="81">
        <v>42912</v>
      </c>
      <c r="H446" s="79"/>
      <c r="I446">
        <f t="shared" si="11"/>
        <v>2017</v>
      </c>
    </row>
    <row r="447" spans="1:9" x14ac:dyDescent="0.25">
      <c r="A447" s="74" t="s">
        <v>970</v>
      </c>
      <c r="B447" s="74" t="s">
        <v>224</v>
      </c>
      <c r="C447" s="76" t="s">
        <v>842</v>
      </c>
      <c r="D447" t="s">
        <v>980</v>
      </c>
      <c r="E447" s="164">
        <v>6</v>
      </c>
      <c r="F447" s="74" t="s">
        <v>971</v>
      </c>
      <c r="G447" s="81">
        <v>42916</v>
      </c>
      <c r="H447" s="79"/>
      <c r="I447">
        <f t="shared" si="11"/>
        <v>2017</v>
      </c>
    </row>
    <row r="448" spans="1:9" x14ac:dyDescent="0.25">
      <c r="A448" s="74" t="s">
        <v>970</v>
      </c>
      <c r="B448" s="74" t="s">
        <v>3</v>
      </c>
      <c r="C448" s="76" t="s">
        <v>842</v>
      </c>
      <c r="D448" t="s">
        <v>980</v>
      </c>
      <c r="E448" s="164">
        <v>5</v>
      </c>
      <c r="F448" s="74" t="s">
        <v>971</v>
      </c>
      <c r="G448" s="81">
        <v>42916</v>
      </c>
      <c r="H448" s="79"/>
      <c r="I448">
        <f t="shared" si="11"/>
        <v>2017</v>
      </c>
    </row>
    <row r="449" spans="1:9" x14ac:dyDescent="0.25">
      <c r="A449" s="74" t="s">
        <v>970</v>
      </c>
      <c r="B449" s="74" t="s">
        <v>9</v>
      </c>
      <c r="C449" s="76" t="s">
        <v>842</v>
      </c>
      <c r="D449" t="s">
        <v>980</v>
      </c>
      <c r="E449" s="164">
        <v>3.8</v>
      </c>
      <c r="F449" s="74" t="s">
        <v>971</v>
      </c>
      <c r="G449" s="81">
        <v>42916</v>
      </c>
      <c r="H449" s="79"/>
      <c r="I449">
        <f t="shared" si="11"/>
        <v>2017</v>
      </c>
    </row>
    <row r="450" spans="1:9" x14ac:dyDescent="0.25">
      <c r="A450" s="74" t="s">
        <v>970</v>
      </c>
      <c r="B450" s="74" t="s">
        <v>221</v>
      </c>
      <c r="C450" s="76" t="s">
        <v>842</v>
      </c>
      <c r="D450" t="s">
        <v>980</v>
      </c>
      <c r="E450" s="164">
        <v>7.6</v>
      </c>
      <c r="F450" s="74" t="s">
        <v>971</v>
      </c>
      <c r="G450" s="81">
        <v>42921</v>
      </c>
      <c r="H450" s="79"/>
      <c r="I450">
        <f t="shared" ref="I450:I513" si="12">IF(G450&lt;&gt;"",YEAR(G450),"")</f>
        <v>2017</v>
      </c>
    </row>
    <row r="451" spans="1:9" x14ac:dyDescent="0.25">
      <c r="A451" s="74" t="s">
        <v>970</v>
      </c>
      <c r="B451" s="74" t="s">
        <v>111</v>
      </c>
      <c r="C451" s="76" t="s">
        <v>842</v>
      </c>
      <c r="D451" t="s">
        <v>980</v>
      </c>
      <c r="E451" s="164">
        <v>15</v>
      </c>
      <c r="F451" s="74" t="s">
        <v>971</v>
      </c>
      <c r="G451" s="81">
        <v>42929</v>
      </c>
      <c r="H451" s="79"/>
      <c r="I451">
        <f t="shared" si="12"/>
        <v>2017</v>
      </c>
    </row>
    <row r="452" spans="1:9" x14ac:dyDescent="0.25">
      <c r="A452" s="74" t="s">
        <v>970</v>
      </c>
      <c r="B452" s="74" t="s">
        <v>227</v>
      </c>
      <c r="C452" s="76" t="s">
        <v>842</v>
      </c>
      <c r="D452" t="s">
        <v>980</v>
      </c>
      <c r="E452" s="164">
        <v>5</v>
      </c>
      <c r="F452" s="74" t="s">
        <v>971</v>
      </c>
      <c r="G452" s="81">
        <v>42929</v>
      </c>
      <c r="H452" s="79"/>
      <c r="I452">
        <f t="shared" si="12"/>
        <v>2017</v>
      </c>
    </row>
    <row r="453" spans="1:9" x14ac:dyDescent="0.25">
      <c r="A453" s="74" t="s">
        <v>970</v>
      </c>
      <c r="B453" s="74" t="s">
        <v>217</v>
      </c>
      <c r="C453" s="76" t="s">
        <v>842</v>
      </c>
      <c r="D453" t="s">
        <v>980</v>
      </c>
      <c r="E453" s="164">
        <v>10</v>
      </c>
      <c r="F453" s="74" t="s">
        <v>971</v>
      </c>
      <c r="G453" s="81">
        <v>42934</v>
      </c>
      <c r="H453" s="79"/>
      <c r="I453">
        <f t="shared" si="12"/>
        <v>2017</v>
      </c>
    </row>
    <row r="454" spans="1:9" x14ac:dyDescent="0.25">
      <c r="A454" s="74" t="s">
        <v>970</v>
      </c>
      <c r="B454" s="74" t="s">
        <v>219</v>
      </c>
      <c r="C454" s="76" t="s">
        <v>842</v>
      </c>
      <c r="D454" t="s">
        <v>980</v>
      </c>
      <c r="E454" s="164">
        <v>7.6</v>
      </c>
      <c r="F454" s="74" t="s">
        <v>971</v>
      </c>
      <c r="G454" s="81">
        <v>42934</v>
      </c>
      <c r="H454" s="79"/>
      <c r="I454">
        <f t="shared" si="12"/>
        <v>2017</v>
      </c>
    </row>
    <row r="455" spans="1:9" x14ac:dyDescent="0.25">
      <c r="A455" s="74" t="s">
        <v>970</v>
      </c>
      <c r="B455" s="74" t="s">
        <v>235</v>
      </c>
      <c r="C455" s="76" t="s">
        <v>842</v>
      </c>
      <c r="D455" t="s">
        <v>980</v>
      </c>
      <c r="E455" s="164">
        <v>3.8</v>
      </c>
      <c r="F455" s="74" t="s">
        <v>971</v>
      </c>
      <c r="G455" s="81">
        <v>42934</v>
      </c>
      <c r="H455" s="79"/>
      <c r="I455">
        <f t="shared" si="12"/>
        <v>2017</v>
      </c>
    </row>
    <row r="456" spans="1:9" x14ac:dyDescent="0.25">
      <c r="A456" s="74" t="s">
        <v>970</v>
      </c>
      <c r="B456" s="74" t="s">
        <v>216</v>
      </c>
      <c r="C456" s="76" t="s">
        <v>842</v>
      </c>
      <c r="D456" t="s">
        <v>980</v>
      </c>
      <c r="E456" s="164">
        <v>10</v>
      </c>
      <c r="F456" s="74" t="s">
        <v>971</v>
      </c>
      <c r="G456" s="81">
        <v>42943</v>
      </c>
      <c r="H456" s="79"/>
      <c r="I456">
        <f t="shared" si="12"/>
        <v>2017</v>
      </c>
    </row>
    <row r="457" spans="1:9" x14ac:dyDescent="0.25">
      <c r="A457" s="74" t="s">
        <v>970</v>
      </c>
      <c r="B457" s="74" t="s">
        <v>14</v>
      </c>
      <c r="C457" s="76" t="s">
        <v>842</v>
      </c>
      <c r="D457" t="s">
        <v>980</v>
      </c>
      <c r="E457" s="164">
        <v>7.6</v>
      </c>
      <c r="F457" s="74" t="s">
        <v>971</v>
      </c>
      <c r="G457" s="81">
        <v>42943</v>
      </c>
      <c r="H457" s="79"/>
      <c r="I457">
        <f t="shared" si="12"/>
        <v>2017</v>
      </c>
    </row>
    <row r="458" spans="1:9" x14ac:dyDescent="0.25">
      <c r="A458" s="74" t="s">
        <v>970</v>
      </c>
      <c r="B458" s="74" t="s">
        <v>14</v>
      </c>
      <c r="C458" s="76" t="s">
        <v>842</v>
      </c>
      <c r="D458" t="s">
        <v>980</v>
      </c>
      <c r="E458" s="164">
        <v>6</v>
      </c>
      <c r="F458" s="74" t="s">
        <v>971</v>
      </c>
      <c r="G458" s="81">
        <v>42943</v>
      </c>
      <c r="H458" s="79"/>
      <c r="I458">
        <f t="shared" si="12"/>
        <v>2017</v>
      </c>
    </row>
    <row r="459" spans="1:9" x14ac:dyDescent="0.25">
      <c r="A459" s="74" t="s">
        <v>970</v>
      </c>
      <c r="B459" s="74" t="s">
        <v>109</v>
      </c>
      <c r="C459" s="76" t="s">
        <v>842</v>
      </c>
      <c r="D459" t="s">
        <v>980</v>
      </c>
      <c r="E459" s="164">
        <v>6</v>
      </c>
      <c r="F459" s="74" t="s">
        <v>971</v>
      </c>
      <c r="G459" s="81">
        <v>42943</v>
      </c>
      <c r="H459" s="79"/>
      <c r="I459">
        <f t="shared" si="12"/>
        <v>2017</v>
      </c>
    </row>
    <row r="460" spans="1:9" x14ac:dyDescent="0.25">
      <c r="A460" s="74" t="s">
        <v>970</v>
      </c>
      <c r="B460" s="74" t="s">
        <v>219</v>
      </c>
      <c r="C460" s="76" t="s">
        <v>842</v>
      </c>
      <c r="D460" t="s">
        <v>980</v>
      </c>
      <c r="E460" s="164">
        <v>6</v>
      </c>
      <c r="F460" s="74" t="s">
        <v>971</v>
      </c>
      <c r="G460" s="81">
        <v>42943</v>
      </c>
      <c r="H460" s="79"/>
      <c r="I460">
        <f t="shared" si="12"/>
        <v>2017</v>
      </c>
    </row>
    <row r="461" spans="1:9" x14ac:dyDescent="0.25">
      <c r="A461" s="74" t="s">
        <v>970</v>
      </c>
      <c r="B461" s="74" t="s">
        <v>219</v>
      </c>
      <c r="C461" s="76" t="s">
        <v>842</v>
      </c>
      <c r="D461" t="s">
        <v>980</v>
      </c>
      <c r="E461" s="164">
        <v>5</v>
      </c>
      <c r="F461" s="74" t="s">
        <v>971</v>
      </c>
      <c r="G461" s="81">
        <v>42943</v>
      </c>
      <c r="H461" s="79"/>
      <c r="I461">
        <f t="shared" si="12"/>
        <v>2017</v>
      </c>
    </row>
    <row r="462" spans="1:9" x14ac:dyDescent="0.25">
      <c r="A462" s="74" t="s">
        <v>970</v>
      </c>
      <c r="B462" s="74" t="s">
        <v>219</v>
      </c>
      <c r="C462" s="76" t="s">
        <v>842</v>
      </c>
      <c r="D462" t="s">
        <v>980</v>
      </c>
      <c r="E462" s="164">
        <v>5</v>
      </c>
      <c r="F462" s="74" t="s">
        <v>971</v>
      </c>
      <c r="G462" s="81">
        <v>42943</v>
      </c>
      <c r="H462" s="79"/>
      <c r="I462">
        <f t="shared" si="12"/>
        <v>2017</v>
      </c>
    </row>
    <row r="463" spans="1:9" x14ac:dyDescent="0.25">
      <c r="A463" s="74" t="s">
        <v>970</v>
      </c>
      <c r="B463" s="74" t="s">
        <v>219</v>
      </c>
      <c r="C463" s="76" t="s">
        <v>842</v>
      </c>
      <c r="D463" t="s">
        <v>980</v>
      </c>
      <c r="E463" s="164">
        <v>3.8</v>
      </c>
      <c r="F463" s="74" t="s">
        <v>971</v>
      </c>
      <c r="G463" s="81">
        <v>42943</v>
      </c>
      <c r="H463" s="79"/>
      <c r="I463">
        <f t="shared" si="12"/>
        <v>2017</v>
      </c>
    </row>
    <row r="464" spans="1:9" x14ac:dyDescent="0.25">
      <c r="A464" s="74" t="s">
        <v>970</v>
      </c>
      <c r="B464" s="74" t="s">
        <v>217</v>
      </c>
      <c r="C464" s="76" t="s">
        <v>842</v>
      </c>
      <c r="D464" t="s">
        <v>980</v>
      </c>
      <c r="E464" s="164">
        <v>15</v>
      </c>
      <c r="F464" s="74" t="s">
        <v>971</v>
      </c>
      <c r="G464" s="81">
        <v>42949</v>
      </c>
      <c r="H464" s="79"/>
      <c r="I464">
        <f t="shared" si="12"/>
        <v>2017</v>
      </c>
    </row>
    <row r="465" spans="1:9" x14ac:dyDescent="0.25">
      <c r="A465" s="74" t="s">
        <v>970</v>
      </c>
      <c r="B465" s="74" t="s">
        <v>219</v>
      </c>
      <c r="C465" s="76" t="s">
        <v>842</v>
      </c>
      <c r="D465" t="s">
        <v>980</v>
      </c>
      <c r="E465" s="164">
        <v>11.4</v>
      </c>
      <c r="F465" s="74" t="s">
        <v>971</v>
      </c>
      <c r="G465" s="81">
        <v>42950</v>
      </c>
      <c r="H465" s="79"/>
      <c r="I465">
        <f t="shared" si="12"/>
        <v>2017</v>
      </c>
    </row>
    <row r="466" spans="1:9" x14ac:dyDescent="0.25">
      <c r="A466" s="74" t="s">
        <v>970</v>
      </c>
      <c r="B466" s="74" t="s">
        <v>219</v>
      </c>
      <c r="C466" s="76" t="s">
        <v>842</v>
      </c>
      <c r="D466" t="s">
        <v>980</v>
      </c>
      <c r="E466" s="164">
        <v>10</v>
      </c>
      <c r="F466" s="74" t="s">
        <v>971</v>
      </c>
      <c r="G466" s="81">
        <v>42950</v>
      </c>
      <c r="H466" s="79"/>
      <c r="I466">
        <f t="shared" si="12"/>
        <v>2017</v>
      </c>
    </row>
    <row r="467" spans="1:9" x14ac:dyDescent="0.25">
      <c r="A467" s="74" t="s">
        <v>970</v>
      </c>
      <c r="B467" s="74" t="s">
        <v>8</v>
      </c>
      <c r="C467" s="76" t="s">
        <v>842</v>
      </c>
      <c r="D467" t="s">
        <v>980</v>
      </c>
      <c r="E467" s="164">
        <v>7.6</v>
      </c>
      <c r="F467" s="74" t="s">
        <v>971</v>
      </c>
      <c r="G467" s="81">
        <v>42950</v>
      </c>
      <c r="H467" s="79"/>
      <c r="I467">
        <f t="shared" si="12"/>
        <v>2017</v>
      </c>
    </row>
    <row r="468" spans="1:9" ht="14.45" customHeight="1" x14ac:dyDescent="0.25">
      <c r="A468" s="74" t="s">
        <v>970</v>
      </c>
      <c r="B468" s="74" t="s">
        <v>109</v>
      </c>
      <c r="C468" s="76" t="s">
        <v>842</v>
      </c>
      <c r="D468" t="s">
        <v>980</v>
      </c>
      <c r="E468" s="164">
        <v>6</v>
      </c>
      <c r="F468" s="74" t="s">
        <v>971</v>
      </c>
      <c r="G468" s="81">
        <v>42950</v>
      </c>
      <c r="H468" s="79"/>
      <c r="I468">
        <f t="shared" si="12"/>
        <v>2017</v>
      </c>
    </row>
    <row r="469" spans="1:9" ht="14.45" customHeight="1" x14ac:dyDescent="0.25">
      <c r="A469" s="74" t="s">
        <v>970</v>
      </c>
      <c r="B469" s="74" t="s">
        <v>227</v>
      </c>
      <c r="C469" s="76" t="s">
        <v>842</v>
      </c>
      <c r="D469" t="s">
        <v>980</v>
      </c>
      <c r="E469" s="164">
        <v>5</v>
      </c>
      <c r="F469" s="74" t="s">
        <v>971</v>
      </c>
      <c r="G469" s="81">
        <v>42950</v>
      </c>
      <c r="H469" s="79"/>
      <c r="I469">
        <f t="shared" si="12"/>
        <v>2017</v>
      </c>
    </row>
    <row r="470" spans="1:9" x14ac:dyDescent="0.25">
      <c r="A470" s="74" t="s">
        <v>970</v>
      </c>
      <c r="B470" s="74" t="s">
        <v>219</v>
      </c>
      <c r="C470" s="76" t="s">
        <v>842</v>
      </c>
      <c r="D470" t="s">
        <v>980</v>
      </c>
      <c r="E470" s="164">
        <v>5</v>
      </c>
      <c r="F470" s="74" t="s">
        <v>971</v>
      </c>
      <c r="G470" s="81">
        <v>42950</v>
      </c>
      <c r="H470" s="79"/>
      <c r="I470">
        <f t="shared" si="12"/>
        <v>2017</v>
      </c>
    </row>
    <row r="471" spans="1:9" x14ac:dyDescent="0.25">
      <c r="A471" s="74" t="s">
        <v>970</v>
      </c>
      <c r="B471" s="74" t="s">
        <v>219</v>
      </c>
      <c r="C471" s="76" t="s">
        <v>842</v>
      </c>
      <c r="D471" t="s">
        <v>980</v>
      </c>
      <c r="E471" s="164">
        <v>3.8</v>
      </c>
      <c r="F471" s="74" t="s">
        <v>971</v>
      </c>
      <c r="G471" s="81">
        <v>42950</v>
      </c>
      <c r="H471" s="79"/>
      <c r="I471">
        <f t="shared" si="12"/>
        <v>2017</v>
      </c>
    </row>
    <row r="472" spans="1:9" x14ac:dyDescent="0.25">
      <c r="A472" s="74" t="s">
        <v>970</v>
      </c>
      <c r="B472" s="74" t="s">
        <v>214</v>
      </c>
      <c r="C472" s="76" t="s">
        <v>842</v>
      </c>
      <c r="D472" t="s">
        <v>980</v>
      </c>
      <c r="E472" s="164">
        <v>3.8</v>
      </c>
      <c r="F472" s="74" t="s">
        <v>971</v>
      </c>
      <c r="G472" s="81">
        <v>42950</v>
      </c>
      <c r="H472" s="79"/>
      <c r="I472">
        <f t="shared" si="12"/>
        <v>2017</v>
      </c>
    </row>
    <row r="473" spans="1:9" x14ac:dyDescent="0.25">
      <c r="A473" s="74" t="s">
        <v>970</v>
      </c>
      <c r="B473" s="74" t="s">
        <v>214</v>
      </c>
      <c r="C473" s="76" t="s">
        <v>842</v>
      </c>
      <c r="D473" t="s">
        <v>980</v>
      </c>
      <c r="E473" s="164">
        <v>6</v>
      </c>
      <c r="F473" s="74" t="s">
        <v>971</v>
      </c>
      <c r="G473" s="81">
        <v>42964</v>
      </c>
      <c r="H473" s="79"/>
      <c r="I473">
        <f t="shared" si="12"/>
        <v>2017</v>
      </c>
    </row>
    <row r="474" spans="1:9" x14ac:dyDescent="0.25">
      <c r="A474" s="74" t="s">
        <v>970</v>
      </c>
      <c r="B474" s="74" t="s">
        <v>219</v>
      </c>
      <c r="C474" s="76" t="s">
        <v>842</v>
      </c>
      <c r="D474" t="s">
        <v>980</v>
      </c>
      <c r="E474" s="164">
        <v>7.5</v>
      </c>
      <c r="F474" s="74" t="s">
        <v>971</v>
      </c>
      <c r="G474" s="81">
        <v>42971</v>
      </c>
      <c r="H474" s="79"/>
      <c r="I474">
        <f t="shared" si="12"/>
        <v>2017</v>
      </c>
    </row>
    <row r="475" spans="1:9" x14ac:dyDescent="0.25">
      <c r="A475" s="74" t="s">
        <v>970</v>
      </c>
      <c r="B475" s="74" t="s">
        <v>235</v>
      </c>
      <c r="C475" s="76" t="s">
        <v>842</v>
      </c>
      <c r="D475" t="s">
        <v>980</v>
      </c>
      <c r="E475" s="164">
        <v>6</v>
      </c>
      <c r="F475" s="74" t="s">
        <v>971</v>
      </c>
      <c r="G475" s="81">
        <v>42971</v>
      </c>
      <c r="H475" s="79"/>
      <c r="I475">
        <f t="shared" si="12"/>
        <v>2017</v>
      </c>
    </row>
    <row r="476" spans="1:9" x14ac:dyDescent="0.25">
      <c r="A476" s="74" t="s">
        <v>970</v>
      </c>
      <c r="B476" s="74" t="s">
        <v>222</v>
      </c>
      <c r="C476" s="76" t="s">
        <v>842</v>
      </c>
      <c r="D476" t="s">
        <v>980</v>
      </c>
      <c r="E476" s="164">
        <v>6</v>
      </c>
      <c r="F476" s="74" t="s">
        <v>971</v>
      </c>
      <c r="G476" s="81">
        <v>42971</v>
      </c>
      <c r="H476" s="79"/>
      <c r="I476">
        <f t="shared" si="12"/>
        <v>2017</v>
      </c>
    </row>
    <row r="477" spans="1:9" x14ac:dyDescent="0.25">
      <c r="A477" s="74" t="s">
        <v>970</v>
      </c>
      <c r="B477" s="74" t="s">
        <v>8</v>
      </c>
      <c r="C477" s="76" t="s">
        <v>842</v>
      </c>
      <c r="D477" t="s">
        <v>980</v>
      </c>
      <c r="E477" s="164">
        <v>6</v>
      </c>
      <c r="F477" s="74" t="s">
        <v>971</v>
      </c>
      <c r="G477" s="81">
        <v>42971</v>
      </c>
      <c r="H477" s="79"/>
      <c r="I477">
        <f t="shared" si="12"/>
        <v>2017</v>
      </c>
    </row>
    <row r="478" spans="1:9" x14ac:dyDescent="0.25">
      <c r="A478" s="74" t="s">
        <v>970</v>
      </c>
      <c r="B478" s="74" t="s">
        <v>222</v>
      </c>
      <c r="C478" s="76" t="s">
        <v>842</v>
      </c>
      <c r="D478" t="s">
        <v>980</v>
      </c>
      <c r="E478" s="164">
        <v>15</v>
      </c>
      <c r="F478" s="74" t="s">
        <v>971</v>
      </c>
      <c r="G478" s="81">
        <v>42975</v>
      </c>
      <c r="H478" s="79"/>
      <c r="I478">
        <f t="shared" si="12"/>
        <v>2017</v>
      </c>
    </row>
    <row r="479" spans="1:9" x14ac:dyDescent="0.25">
      <c r="A479" s="74" t="s">
        <v>970</v>
      </c>
      <c r="B479" s="74" t="s">
        <v>217</v>
      </c>
      <c r="C479" s="76" t="s">
        <v>842</v>
      </c>
      <c r="D479" t="s">
        <v>980</v>
      </c>
      <c r="E479" s="164">
        <v>13.6</v>
      </c>
      <c r="F479" s="74" t="s">
        <v>971</v>
      </c>
      <c r="G479" s="81">
        <v>42975</v>
      </c>
      <c r="H479" s="79"/>
      <c r="I479">
        <f t="shared" si="12"/>
        <v>2017</v>
      </c>
    </row>
    <row r="480" spans="1:9" x14ac:dyDescent="0.25">
      <c r="A480" s="74" t="s">
        <v>970</v>
      </c>
      <c r="B480" s="74" t="s">
        <v>222</v>
      </c>
      <c r="C480" s="76" t="s">
        <v>842</v>
      </c>
      <c r="D480" t="s">
        <v>980</v>
      </c>
      <c r="E480" s="164">
        <v>7.9</v>
      </c>
      <c r="F480" s="74" t="s">
        <v>971</v>
      </c>
      <c r="G480" s="81">
        <v>42975</v>
      </c>
      <c r="H480" s="79"/>
      <c r="I480">
        <f t="shared" si="12"/>
        <v>2017</v>
      </c>
    </row>
    <row r="481" spans="1:9" x14ac:dyDescent="0.25">
      <c r="A481" s="74" t="s">
        <v>970</v>
      </c>
      <c r="B481" s="74" t="s">
        <v>219</v>
      </c>
      <c r="C481" s="76" t="s">
        <v>842</v>
      </c>
      <c r="D481" t="s">
        <v>980</v>
      </c>
      <c r="E481" s="164">
        <v>7.6</v>
      </c>
      <c r="F481" s="74" t="s">
        <v>971</v>
      </c>
      <c r="G481" s="81">
        <v>42978</v>
      </c>
      <c r="H481" s="79"/>
      <c r="I481">
        <f t="shared" si="12"/>
        <v>2017</v>
      </c>
    </row>
    <row r="482" spans="1:9" x14ac:dyDescent="0.25">
      <c r="A482" s="74" t="s">
        <v>970</v>
      </c>
      <c r="B482" s="74" t="s">
        <v>227</v>
      </c>
      <c r="C482" s="76" t="s">
        <v>842</v>
      </c>
      <c r="D482" t="s">
        <v>980</v>
      </c>
      <c r="E482" s="164">
        <v>6</v>
      </c>
      <c r="F482" s="74" t="s">
        <v>971</v>
      </c>
      <c r="G482" s="81">
        <v>42978</v>
      </c>
      <c r="H482" s="79"/>
      <c r="I482">
        <f t="shared" si="12"/>
        <v>2017</v>
      </c>
    </row>
    <row r="483" spans="1:9" x14ac:dyDescent="0.25">
      <c r="A483" s="74" t="s">
        <v>970</v>
      </c>
      <c r="B483" s="74" t="s">
        <v>8</v>
      </c>
      <c r="C483" s="76" t="s">
        <v>842</v>
      </c>
      <c r="D483" t="s">
        <v>980</v>
      </c>
      <c r="E483" s="164">
        <v>6</v>
      </c>
      <c r="F483" s="74" t="s">
        <v>971</v>
      </c>
      <c r="G483" s="81">
        <v>42978</v>
      </c>
      <c r="H483" s="79"/>
      <c r="I483">
        <f t="shared" si="12"/>
        <v>2017</v>
      </c>
    </row>
    <row r="484" spans="1:9" x14ac:dyDescent="0.25">
      <c r="A484" s="74" t="s">
        <v>970</v>
      </c>
      <c r="B484" s="74" t="s">
        <v>219</v>
      </c>
      <c r="C484" s="76" t="s">
        <v>842</v>
      </c>
      <c r="D484" t="s">
        <v>980</v>
      </c>
      <c r="E484" s="164">
        <v>3.8</v>
      </c>
      <c r="F484" s="74" t="s">
        <v>971</v>
      </c>
      <c r="G484" s="81">
        <v>42979</v>
      </c>
      <c r="H484" s="79"/>
      <c r="I484">
        <f t="shared" si="12"/>
        <v>2017</v>
      </c>
    </row>
    <row r="485" spans="1:9" x14ac:dyDescent="0.25">
      <c r="A485" s="74" t="s">
        <v>970</v>
      </c>
      <c r="B485" s="74" t="s">
        <v>14</v>
      </c>
      <c r="C485" s="76" t="s">
        <v>842</v>
      </c>
      <c r="D485" t="s">
        <v>980</v>
      </c>
      <c r="E485" s="164">
        <v>7</v>
      </c>
      <c r="F485" s="74" t="s">
        <v>971</v>
      </c>
      <c r="G485" s="81">
        <v>42984</v>
      </c>
      <c r="H485" s="79"/>
      <c r="I485">
        <f t="shared" si="12"/>
        <v>2017</v>
      </c>
    </row>
    <row r="486" spans="1:9" x14ac:dyDescent="0.25">
      <c r="A486" s="74" t="s">
        <v>970</v>
      </c>
      <c r="B486" s="74" t="s">
        <v>222</v>
      </c>
      <c r="C486" s="76" t="s">
        <v>842</v>
      </c>
      <c r="D486" t="s">
        <v>980</v>
      </c>
      <c r="E486" s="164">
        <v>6</v>
      </c>
      <c r="F486" s="74" t="s">
        <v>971</v>
      </c>
      <c r="G486" s="81">
        <v>42985</v>
      </c>
      <c r="H486" s="79"/>
      <c r="I486">
        <f t="shared" si="12"/>
        <v>2017</v>
      </c>
    </row>
    <row r="487" spans="1:9" x14ac:dyDescent="0.25">
      <c r="A487" s="74" t="s">
        <v>970</v>
      </c>
      <c r="B487" s="74" t="s">
        <v>14</v>
      </c>
      <c r="C487" s="76" t="s">
        <v>842</v>
      </c>
      <c r="D487" t="s">
        <v>980</v>
      </c>
      <c r="E487" s="164">
        <v>6</v>
      </c>
      <c r="F487" s="74" t="s">
        <v>971</v>
      </c>
      <c r="G487" s="81">
        <v>42992</v>
      </c>
      <c r="H487" s="79"/>
      <c r="I487">
        <f t="shared" si="12"/>
        <v>2017</v>
      </c>
    </row>
    <row r="488" spans="1:9" x14ac:dyDescent="0.25">
      <c r="A488" s="74" t="s">
        <v>970</v>
      </c>
      <c r="B488" s="74" t="s">
        <v>131</v>
      </c>
      <c r="C488" s="76" t="s">
        <v>842</v>
      </c>
      <c r="D488" t="s">
        <v>980</v>
      </c>
      <c r="E488" s="164">
        <v>6.72</v>
      </c>
      <c r="F488" s="74" t="s">
        <v>971</v>
      </c>
      <c r="G488" s="81">
        <v>42999</v>
      </c>
      <c r="H488" s="79"/>
      <c r="I488">
        <f t="shared" si="12"/>
        <v>2017</v>
      </c>
    </row>
    <row r="489" spans="1:9" x14ac:dyDescent="0.25">
      <c r="A489" s="74" t="s">
        <v>970</v>
      </c>
      <c r="B489" s="74" t="s">
        <v>223</v>
      </c>
      <c r="C489" s="76" t="s">
        <v>842</v>
      </c>
      <c r="D489" t="s">
        <v>980</v>
      </c>
      <c r="E489" s="164">
        <v>6</v>
      </c>
      <c r="F489" s="74" t="s">
        <v>971</v>
      </c>
      <c r="G489" s="81">
        <v>42999</v>
      </c>
      <c r="H489" s="79"/>
      <c r="I489">
        <f t="shared" si="12"/>
        <v>2017</v>
      </c>
    </row>
    <row r="490" spans="1:9" x14ac:dyDescent="0.25">
      <c r="A490" s="74" t="s">
        <v>970</v>
      </c>
      <c r="B490" s="74" t="s">
        <v>219</v>
      </c>
      <c r="C490" s="76" t="s">
        <v>842</v>
      </c>
      <c r="D490" t="s">
        <v>980</v>
      </c>
      <c r="E490" s="164">
        <v>6</v>
      </c>
      <c r="F490" s="74" t="s">
        <v>971</v>
      </c>
      <c r="G490" s="81">
        <v>42999</v>
      </c>
      <c r="H490" s="79"/>
      <c r="I490">
        <f t="shared" si="12"/>
        <v>2017</v>
      </c>
    </row>
    <row r="491" spans="1:9" x14ac:dyDescent="0.25">
      <c r="A491" s="74" t="s">
        <v>970</v>
      </c>
      <c r="B491" s="74" t="s">
        <v>109</v>
      </c>
      <c r="C491" s="76" t="s">
        <v>842</v>
      </c>
      <c r="D491" t="s">
        <v>980</v>
      </c>
      <c r="E491" s="164">
        <v>5</v>
      </c>
      <c r="F491" s="74" t="s">
        <v>971</v>
      </c>
      <c r="G491" s="81">
        <v>42999</v>
      </c>
      <c r="H491" s="79"/>
      <c r="I491">
        <f t="shared" si="12"/>
        <v>2017</v>
      </c>
    </row>
    <row r="492" spans="1:9" x14ac:dyDescent="0.25">
      <c r="A492" s="74" t="s">
        <v>970</v>
      </c>
      <c r="B492" s="74" t="s">
        <v>219</v>
      </c>
      <c r="C492" s="76" t="s">
        <v>842</v>
      </c>
      <c r="D492" t="s">
        <v>980</v>
      </c>
      <c r="E492" s="164">
        <v>3.8</v>
      </c>
      <c r="F492" s="74" t="s">
        <v>971</v>
      </c>
      <c r="G492" s="81">
        <v>42999</v>
      </c>
      <c r="H492" s="79"/>
      <c r="I492">
        <f t="shared" si="12"/>
        <v>2017</v>
      </c>
    </row>
    <row r="493" spans="1:9" x14ac:dyDescent="0.25">
      <c r="A493" s="74" t="s">
        <v>970</v>
      </c>
      <c r="B493" s="74" t="s">
        <v>223</v>
      </c>
      <c r="C493" s="76" t="s">
        <v>842</v>
      </c>
      <c r="D493" t="s">
        <v>980</v>
      </c>
      <c r="E493" s="164">
        <v>7.6</v>
      </c>
      <c r="F493" s="74" t="s">
        <v>971</v>
      </c>
      <c r="G493" s="81">
        <v>43003</v>
      </c>
      <c r="H493" s="79"/>
      <c r="I493">
        <f t="shared" si="12"/>
        <v>2017</v>
      </c>
    </row>
    <row r="494" spans="1:9" x14ac:dyDescent="0.25">
      <c r="A494" s="74" t="s">
        <v>970</v>
      </c>
      <c r="B494" s="74" t="s">
        <v>226</v>
      </c>
      <c r="C494" s="76" t="s">
        <v>842</v>
      </c>
      <c r="D494" t="s">
        <v>980</v>
      </c>
      <c r="E494" s="164">
        <v>15</v>
      </c>
      <c r="F494" s="74" t="s">
        <v>971</v>
      </c>
      <c r="G494" s="81">
        <v>43012</v>
      </c>
      <c r="H494" s="79"/>
      <c r="I494">
        <f t="shared" si="12"/>
        <v>2017</v>
      </c>
    </row>
    <row r="495" spans="1:9" x14ac:dyDescent="0.25">
      <c r="A495" s="74" t="s">
        <v>970</v>
      </c>
      <c r="B495" s="74" t="s">
        <v>222</v>
      </c>
      <c r="C495" s="76" t="s">
        <v>842</v>
      </c>
      <c r="D495" t="s">
        <v>980</v>
      </c>
      <c r="E495" s="164">
        <v>10</v>
      </c>
      <c r="F495" s="74" t="s">
        <v>971</v>
      </c>
      <c r="G495" s="81">
        <v>43012</v>
      </c>
      <c r="H495" s="79"/>
      <c r="I495">
        <f t="shared" si="12"/>
        <v>2017</v>
      </c>
    </row>
    <row r="496" spans="1:9" x14ac:dyDescent="0.25">
      <c r="A496" s="74" t="s">
        <v>970</v>
      </c>
      <c r="B496" s="74" t="s">
        <v>111</v>
      </c>
      <c r="C496" s="76" t="s">
        <v>842</v>
      </c>
      <c r="D496" t="s">
        <v>980</v>
      </c>
      <c r="E496" s="164">
        <v>7.6</v>
      </c>
      <c r="F496" s="74" t="s">
        <v>971</v>
      </c>
      <c r="G496" s="81">
        <v>43012</v>
      </c>
      <c r="H496" s="79"/>
      <c r="I496">
        <f t="shared" si="12"/>
        <v>2017</v>
      </c>
    </row>
    <row r="497" spans="1:13" x14ac:dyDescent="0.25">
      <c r="A497" s="74" t="s">
        <v>970</v>
      </c>
      <c r="B497" s="74" t="s">
        <v>111</v>
      </c>
      <c r="C497" s="76" t="s">
        <v>842</v>
      </c>
      <c r="D497" t="s">
        <v>980</v>
      </c>
      <c r="E497" s="164">
        <v>7.6</v>
      </c>
      <c r="F497" s="74" t="s">
        <v>971</v>
      </c>
      <c r="G497" s="81">
        <v>43012</v>
      </c>
      <c r="H497" s="79"/>
      <c r="I497">
        <f t="shared" si="12"/>
        <v>2017</v>
      </c>
    </row>
    <row r="498" spans="1:13" x14ac:dyDescent="0.25">
      <c r="A498" s="74" t="s">
        <v>970</v>
      </c>
      <c r="B498" s="74" t="s">
        <v>219</v>
      </c>
      <c r="C498" s="76" t="s">
        <v>842</v>
      </c>
      <c r="D498" t="s">
        <v>980</v>
      </c>
      <c r="E498" s="164">
        <v>7.6</v>
      </c>
      <c r="F498" s="74" t="s">
        <v>971</v>
      </c>
      <c r="G498" s="81">
        <v>43012</v>
      </c>
      <c r="H498" s="79"/>
      <c r="I498">
        <f t="shared" si="12"/>
        <v>2017</v>
      </c>
    </row>
    <row r="499" spans="1:13" x14ac:dyDescent="0.25">
      <c r="A499" s="74" t="s">
        <v>970</v>
      </c>
      <c r="B499" s="74" t="s">
        <v>9</v>
      </c>
      <c r="C499" s="76" t="s">
        <v>842</v>
      </c>
      <c r="D499" t="s">
        <v>980</v>
      </c>
      <c r="E499" s="164">
        <v>6</v>
      </c>
      <c r="F499" s="74" t="s">
        <v>971</v>
      </c>
      <c r="G499" s="81">
        <v>43014</v>
      </c>
      <c r="H499" s="79"/>
      <c r="I499">
        <f t="shared" si="12"/>
        <v>2017</v>
      </c>
    </row>
    <row r="500" spans="1:13" x14ac:dyDescent="0.25">
      <c r="A500" s="74" t="s">
        <v>970</v>
      </c>
      <c r="B500" s="74" t="s">
        <v>214</v>
      </c>
      <c r="C500" s="76" t="s">
        <v>842</v>
      </c>
      <c r="D500" t="s">
        <v>980</v>
      </c>
      <c r="E500" s="164">
        <v>6</v>
      </c>
      <c r="F500" s="74" t="s">
        <v>971</v>
      </c>
      <c r="G500" s="81">
        <v>43014</v>
      </c>
      <c r="H500" s="79"/>
      <c r="I500">
        <f t="shared" si="12"/>
        <v>2017</v>
      </c>
    </row>
    <row r="501" spans="1:13" x14ac:dyDescent="0.25">
      <c r="A501" s="74" t="s">
        <v>970</v>
      </c>
      <c r="B501" s="74" t="s">
        <v>235</v>
      </c>
      <c r="C501" s="76" t="s">
        <v>842</v>
      </c>
      <c r="D501" t="s">
        <v>980</v>
      </c>
      <c r="E501" s="164">
        <v>10</v>
      </c>
      <c r="F501" s="74" t="s">
        <v>971</v>
      </c>
      <c r="G501" s="81">
        <v>43018</v>
      </c>
      <c r="H501" s="79"/>
      <c r="I501">
        <f t="shared" si="12"/>
        <v>2017</v>
      </c>
      <c r="M501"/>
    </row>
    <row r="502" spans="1:13" x14ac:dyDescent="0.25">
      <c r="A502" s="74" t="s">
        <v>970</v>
      </c>
      <c r="B502" s="74" t="s">
        <v>220</v>
      </c>
      <c r="C502" s="76" t="s">
        <v>842</v>
      </c>
      <c r="D502" t="s">
        <v>980</v>
      </c>
      <c r="E502" s="164">
        <v>15</v>
      </c>
      <c r="F502" s="74" t="s">
        <v>971</v>
      </c>
      <c r="G502" s="81">
        <v>43020</v>
      </c>
      <c r="H502" s="79"/>
      <c r="I502">
        <f t="shared" si="12"/>
        <v>2017</v>
      </c>
      <c r="M502"/>
    </row>
    <row r="503" spans="1:13" x14ac:dyDescent="0.25">
      <c r="A503" s="74" t="s">
        <v>970</v>
      </c>
      <c r="B503" s="74" t="s">
        <v>222</v>
      </c>
      <c r="C503" s="76" t="s">
        <v>842</v>
      </c>
      <c r="D503" t="s">
        <v>980</v>
      </c>
      <c r="E503" s="164">
        <v>7.6</v>
      </c>
      <c r="F503" s="74" t="s">
        <v>971</v>
      </c>
      <c r="G503" s="81">
        <v>43020</v>
      </c>
      <c r="H503" s="79"/>
      <c r="I503">
        <f t="shared" si="12"/>
        <v>2017</v>
      </c>
      <c r="M503"/>
    </row>
    <row r="504" spans="1:13" x14ac:dyDescent="0.25">
      <c r="A504" s="74" t="s">
        <v>970</v>
      </c>
      <c r="B504" s="74" t="s">
        <v>235</v>
      </c>
      <c r="C504" s="76" t="s">
        <v>842</v>
      </c>
      <c r="D504" t="s">
        <v>980</v>
      </c>
      <c r="E504" s="164">
        <v>6</v>
      </c>
      <c r="F504" s="74" t="s">
        <v>971</v>
      </c>
      <c r="G504" s="81">
        <v>43020</v>
      </c>
      <c r="H504" s="79"/>
      <c r="I504">
        <f t="shared" si="12"/>
        <v>2017</v>
      </c>
      <c r="M504"/>
    </row>
    <row r="505" spans="1:13" x14ac:dyDescent="0.25">
      <c r="A505" s="74" t="s">
        <v>970</v>
      </c>
      <c r="B505" s="74" t="s">
        <v>219</v>
      </c>
      <c r="C505" s="76" t="s">
        <v>842</v>
      </c>
      <c r="D505" t="s">
        <v>980</v>
      </c>
      <c r="E505" s="164">
        <v>10</v>
      </c>
      <c r="F505" s="74" t="s">
        <v>971</v>
      </c>
      <c r="G505" s="81">
        <v>43032</v>
      </c>
      <c r="H505" s="79"/>
      <c r="I505">
        <f t="shared" si="12"/>
        <v>2017</v>
      </c>
      <c r="M505"/>
    </row>
    <row r="506" spans="1:13" x14ac:dyDescent="0.25">
      <c r="A506" s="74" t="s">
        <v>970</v>
      </c>
      <c r="B506" s="74" t="s">
        <v>42</v>
      </c>
      <c r="C506" s="76" t="s">
        <v>842</v>
      </c>
      <c r="D506" t="s">
        <v>980</v>
      </c>
      <c r="E506" s="164">
        <v>6</v>
      </c>
      <c r="F506" s="74" t="s">
        <v>971</v>
      </c>
      <c r="G506" s="81">
        <v>43053</v>
      </c>
      <c r="H506" s="79"/>
      <c r="I506">
        <f t="shared" si="12"/>
        <v>2017</v>
      </c>
      <c r="M506"/>
    </row>
    <row r="507" spans="1:13" x14ac:dyDescent="0.25">
      <c r="A507" s="74" t="s">
        <v>970</v>
      </c>
      <c r="B507" s="74" t="s">
        <v>224</v>
      </c>
      <c r="C507" s="76" t="s">
        <v>842</v>
      </c>
      <c r="D507" t="s">
        <v>980</v>
      </c>
      <c r="E507" s="164">
        <v>3.8</v>
      </c>
      <c r="F507" s="74" t="s">
        <v>971</v>
      </c>
      <c r="G507" s="81">
        <v>43053</v>
      </c>
      <c r="H507" s="79"/>
      <c r="I507">
        <f t="shared" si="12"/>
        <v>2017</v>
      </c>
      <c r="M507"/>
    </row>
    <row r="508" spans="1:13" x14ac:dyDescent="0.25">
      <c r="A508" s="74" t="s">
        <v>970</v>
      </c>
      <c r="B508" s="74" t="s">
        <v>214</v>
      </c>
      <c r="C508" s="76" t="s">
        <v>842</v>
      </c>
      <c r="D508" t="s">
        <v>980</v>
      </c>
      <c r="E508" s="164">
        <v>15</v>
      </c>
      <c r="F508" s="74" t="s">
        <v>971</v>
      </c>
      <c r="G508" s="81">
        <v>43056</v>
      </c>
      <c r="H508" s="79"/>
      <c r="I508">
        <f t="shared" si="12"/>
        <v>2017</v>
      </c>
      <c r="M508"/>
    </row>
    <row r="509" spans="1:13" x14ac:dyDescent="0.25">
      <c r="A509" s="74" t="s">
        <v>970</v>
      </c>
      <c r="B509" s="74" t="s">
        <v>218</v>
      </c>
      <c r="C509" s="76" t="s">
        <v>842</v>
      </c>
      <c r="D509" t="s">
        <v>980</v>
      </c>
      <c r="E509" s="164">
        <v>7.6</v>
      </c>
      <c r="F509" s="74" t="s">
        <v>971</v>
      </c>
      <c r="G509" s="81">
        <v>43056</v>
      </c>
      <c r="H509" s="79"/>
      <c r="I509">
        <f t="shared" si="12"/>
        <v>2017</v>
      </c>
      <c r="M509"/>
    </row>
    <row r="510" spans="1:13" ht="16.149999999999999" customHeight="1" x14ac:dyDescent="0.25">
      <c r="A510" s="74" t="s">
        <v>970</v>
      </c>
      <c r="B510" s="74" t="s">
        <v>219</v>
      </c>
      <c r="C510" s="76" t="s">
        <v>842</v>
      </c>
      <c r="D510" t="s">
        <v>980</v>
      </c>
      <c r="E510" s="164">
        <v>6</v>
      </c>
      <c r="F510" s="74" t="s">
        <v>971</v>
      </c>
      <c r="G510" s="81">
        <v>43056</v>
      </c>
      <c r="H510" s="79"/>
      <c r="I510">
        <f t="shared" si="12"/>
        <v>2017</v>
      </c>
      <c r="M510"/>
    </row>
    <row r="511" spans="1:13" x14ac:dyDescent="0.25">
      <c r="A511" s="74" t="s">
        <v>970</v>
      </c>
      <c r="B511" s="74" t="s">
        <v>214</v>
      </c>
      <c r="C511" s="76" t="s">
        <v>842</v>
      </c>
      <c r="D511" t="s">
        <v>980</v>
      </c>
      <c r="E511" s="164">
        <v>6</v>
      </c>
      <c r="F511" s="74" t="s">
        <v>971</v>
      </c>
      <c r="G511" s="81">
        <v>43056</v>
      </c>
      <c r="H511" s="79"/>
      <c r="I511">
        <f t="shared" si="12"/>
        <v>2017</v>
      </c>
      <c r="M511"/>
    </row>
    <row r="512" spans="1:13" x14ac:dyDescent="0.25">
      <c r="A512" s="74" t="s">
        <v>970</v>
      </c>
      <c r="B512" s="74" t="s">
        <v>217</v>
      </c>
      <c r="C512" s="76" t="s">
        <v>842</v>
      </c>
      <c r="D512" t="s">
        <v>980</v>
      </c>
      <c r="E512" s="164">
        <v>5</v>
      </c>
      <c r="F512" s="74" t="s">
        <v>971</v>
      </c>
      <c r="G512" s="81">
        <v>43056</v>
      </c>
      <c r="H512" s="79"/>
      <c r="I512">
        <f t="shared" si="12"/>
        <v>2017</v>
      </c>
      <c r="M512"/>
    </row>
    <row r="513" spans="1:13" x14ac:dyDescent="0.25">
      <c r="A513" s="74" t="s">
        <v>970</v>
      </c>
      <c r="B513" s="74" t="s">
        <v>8</v>
      </c>
      <c r="C513" s="76" t="s">
        <v>842</v>
      </c>
      <c r="D513" t="s">
        <v>980</v>
      </c>
      <c r="E513" s="164">
        <v>3.8</v>
      </c>
      <c r="F513" s="74" t="s">
        <v>971</v>
      </c>
      <c r="G513" s="81">
        <v>43056</v>
      </c>
      <c r="H513" s="79"/>
      <c r="I513">
        <f t="shared" si="12"/>
        <v>2017</v>
      </c>
      <c r="M513"/>
    </row>
    <row r="514" spans="1:13" x14ac:dyDescent="0.25">
      <c r="A514" s="74" t="s">
        <v>970</v>
      </c>
      <c r="B514" s="74" t="s">
        <v>233</v>
      </c>
      <c r="C514" s="76" t="s">
        <v>842</v>
      </c>
      <c r="D514" t="s">
        <v>980</v>
      </c>
      <c r="E514" s="164">
        <v>3</v>
      </c>
      <c r="F514" s="74" t="s">
        <v>971</v>
      </c>
      <c r="G514" s="81">
        <v>43056</v>
      </c>
      <c r="H514" s="79"/>
      <c r="I514">
        <f t="shared" ref="I514:I577" si="13">IF(G514&lt;&gt;"",YEAR(G514),"")</f>
        <v>2017</v>
      </c>
      <c r="M514"/>
    </row>
    <row r="515" spans="1:13" x14ac:dyDescent="0.25">
      <c r="A515" s="74" t="s">
        <v>970</v>
      </c>
      <c r="B515" s="74" t="s">
        <v>218</v>
      </c>
      <c r="C515" s="76" t="s">
        <v>842</v>
      </c>
      <c r="D515" t="s">
        <v>980</v>
      </c>
      <c r="E515" s="164">
        <v>3</v>
      </c>
      <c r="F515" s="74" t="s">
        <v>971</v>
      </c>
      <c r="G515" s="81">
        <v>43056</v>
      </c>
      <c r="H515" s="79"/>
      <c r="I515">
        <f t="shared" si="13"/>
        <v>2017</v>
      </c>
      <c r="M515"/>
    </row>
    <row r="516" spans="1:13" x14ac:dyDescent="0.25">
      <c r="A516" s="74" t="s">
        <v>970</v>
      </c>
      <c r="B516" s="74" t="s">
        <v>111</v>
      </c>
      <c r="C516" s="76" t="s">
        <v>842</v>
      </c>
      <c r="D516" t="s">
        <v>980</v>
      </c>
      <c r="E516" s="164">
        <v>19</v>
      </c>
      <c r="F516" s="74" t="s">
        <v>971</v>
      </c>
      <c r="G516" s="81">
        <v>43060</v>
      </c>
      <c r="H516" s="79"/>
      <c r="I516">
        <f t="shared" si="13"/>
        <v>2017</v>
      </c>
      <c r="M516"/>
    </row>
    <row r="517" spans="1:13" x14ac:dyDescent="0.25">
      <c r="A517" s="74" t="s">
        <v>970</v>
      </c>
      <c r="B517" s="74" t="s">
        <v>222</v>
      </c>
      <c r="C517" s="76" t="s">
        <v>842</v>
      </c>
      <c r="D517" t="s">
        <v>980</v>
      </c>
      <c r="E517" s="164">
        <v>15</v>
      </c>
      <c r="F517" s="74" t="s">
        <v>971</v>
      </c>
      <c r="G517" s="81">
        <v>43060</v>
      </c>
      <c r="H517" s="79"/>
      <c r="I517">
        <f t="shared" si="13"/>
        <v>2017</v>
      </c>
      <c r="M517"/>
    </row>
    <row r="518" spans="1:13" x14ac:dyDescent="0.25">
      <c r="A518" s="74" t="s">
        <v>970</v>
      </c>
      <c r="B518" s="74" t="s">
        <v>217</v>
      </c>
      <c r="C518" s="76" t="s">
        <v>842</v>
      </c>
      <c r="D518" t="s">
        <v>980</v>
      </c>
      <c r="E518" s="164">
        <v>10</v>
      </c>
      <c r="F518" s="74" t="s">
        <v>971</v>
      </c>
      <c r="G518" s="81">
        <v>43060</v>
      </c>
      <c r="H518" s="79"/>
      <c r="I518">
        <f t="shared" si="13"/>
        <v>2017</v>
      </c>
      <c r="M518"/>
    </row>
    <row r="519" spans="1:13" x14ac:dyDescent="0.25">
      <c r="A519" s="74" t="s">
        <v>970</v>
      </c>
      <c r="B519" s="74" t="s">
        <v>231</v>
      </c>
      <c r="C519" s="76" t="s">
        <v>842</v>
      </c>
      <c r="D519" t="s">
        <v>980</v>
      </c>
      <c r="E519" s="164">
        <v>10</v>
      </c>
      <c r="F519" s="74" t="s">
        <v>971</v>
      </c>
      <c r="G519" s="81">
        <v>43060</v>
      </c>
      <c r="H519" s="79"/>
      <c r="I519">
        <f t="shared" si="13"/>
        <v>2017</v>
      </c>
      <c r="M519"/>
    </row>
    <row r="520" spans="1:13" x14ac:dyDescent="0.25">
      <c r="A520" s="74" t="s">
        <v>970</v>
      </c>
      <c r="B520" s="74" t="s">
        <v>219</v>
      </c>
      <c r="C520" s="76" t="s">
        <v>842</v>
      </c>
      <c r="D520" t="s">
        <v>980</v>
      </c>
      <c r="E520" s="164">
        <v>7.5</v>
      </c>
      <c r="F520" s="74" t="s">
        <v>971</v>
      </c>
      <c r="G520" s="81">
        <v>43060</v>
      </c>
      <c r="H520" s="79"/>
      <c r="I520">
        <f t="shared" si="13"/>
        <v>2017</v>
      </c>
      <c r="M520"/>
    </row>
    <row r="521" spans="1:13" x14ac:dyDescent="0.25">
      <c r="A521" s="74" t="s">
        <v>970</v>
      </c>
      <c r="B521" s="74" t="s">
        <v>217</v>
      </c>
      <c r="C521" s="76" t="s">
        <v>842</v>
      </c>
      <c r="D521" t="s">
        <v>980</v>
      </c>
      <c r="E521" s="164">
        <v>3.8</v>
      </c>
      <c r="F521" s="74" t="s">
        <v>971</v>
      </c>
      <c r="G521" s="81">
        <v>43060</v>
      </c>
      <c r="H521" s="79"/>
      <c r="I521">
        <f t="shared" si="13"/>
        <v>2017</v>
      </c>
      <c r="M521"/>
    </row>
    <row r="522" spans="1:13" x14ac:dyDescent="0.25">
      <c r="A522" s="74" t="s">
        <v>970</v>
      </c>
      <c r="B522" s="74" t="s">
        <v>218</v>
      </c>
      <c r="C522" s="76" t="s">
        <v>842</v>
      </c>
      <c r="D522" t="s">
        <v>980</v>
      </c>
      <c r="E522" s="164">
        <v>7.6</v>
      </c>
      <c r="F522" s="74" t="s">
        <v>971</v>
      </c>
      <c r="G522" s="81">
        <v>43069</v>
      </c>
      <c r="H522" s="79"/>
      <c r="I522">
        <f t="shared" si="13"/>
        <v>2017</v>
      </c>
      <c r="M522"/>
    </row>
    <row r="523" spans="1:13" x14ac:dyDescent="0.25">
      <c r="A523" s="74" t="s">
        <v>970</v>
      </c>
      <c r="B523" s="74" t="s">
        <v>222</v>
      </c>
      <c r="C523" s="76" t="s">
        <v>842</v>
      </c>
      <c r="D523" t="s">
        <v>980</v>
      </c>
      <c r="E523" s="164">
        <v>6</v>
      </c>
      <c r="F523" s="74" t="s">
        <v>971</v>
      </c>
      <c r="G523" s="81">
        <v>43069</v>
      </c>
      <c r="H523" s="79"/>
      <c r="I523">
        <f t="shared" si="13"/>
        <v>2017</v>
      </c>
      <c r="M523"/>
    </row>
    <row r="524" spans="1:13" x14ac:dyDescent="0.25">
      <c r="A524" s="74" t="s">
        <v>970</v>
      </c>
      <c r="B524" s="74" t="s">
        <v>219</v>
      </c>
      <c r="C524" s="76" t="s">
        <v>842</v>
      </c>
      <c r="D524" t="s">
        <v>980</v>
      </c>
      <c r="E524" s="164">
        <v>3.8</v>
      </c>
      <c r="F524" s="74" t="s">
        <v>971</v>
      </c>
      <c r="G524" s="81">
        <v>43075</v>
      </c>
      <c r="H524" s="79"/>
      <c r="I524">
        <f t="shared" si="13"/>
        <v>2017</v>
      </c>
      <c r="M524"/>
    </row>
    <row r="525" spans="1:13" x14ac:dyDescent="0.25">
      <c r="A525" s="74" t="s">
        <v>970</v>
      </c>
      <c r="B525" s="74" t="s">
        <v>217</v>
      </c>
      <c r="C525" s="76" t="s">
        <v>842</v>
      </c>
      <c r="D525" t="s">
        <v>980</v>
      </c>
      <c r="E525" s="164">
        <v>11.4</v>
      </c>
      <c r="F525" s="74" t="s">
        <v>971</v>
      </c>
      <c r="G525" s="81">
        <v>43081</v>
      </c>
      <c r="H525" s="79"/>
      <c r="I525">
        <f t="shared" si="13"/>
        <v>2017</v>
      </c>
      <c r="M525"/>
    </row>
    <row r="526" spans="1:13" x14ac:dyDescent="0.25">
      <c r="A526" s="74" t="s">
        <v>970</v>
      </c>
      <c r="B526" s="74" t="s">
        <v>218</v>
      </c>
      <c r="C526" s="76" t="s">
        <v>842</v>
      </c>
      <c r="D526" t="s">
        <v>980</v>
      </c>
      <c r="E526" s="164">
        <v>10</v>
      </c>
      <c r="F526" s="74" t="s">
        <v>971</v>
      </c>
      <c r="G526" s="81">
        <v>43081</v>
      </c>
      <c r="H526" s="79"/>
      <c r="I526">
        <f t="shared" si="13"/>
        <v>2017</v>
      </c>
      <c r="M526"/>
    </row>
    <row r="527" spans="1:13" x14ac:dyDescent="0.25">
      <c r="A527" s="74" t="s">
        <v>970</v>
      </c>
      <c r="B527" s="74" t="s">
        <v>222</v>
      </c>
      <c r="C527" s="76" t="s">
        <v>842</v>
      </c>
      <c r="D527" t="s">
        <v>980</v>
      </c>
      <c r="E527" s="164">
        <v>7.6</v>
      </c>
      <c r="F527" s="74" t="s">
        <v>971</v>
      </c>
      <c r="G527" s="81">
        <v>43081</v>
      </c>
      <c r="H527" s="79"/>
      <c r="I527">
        <f t="shared" si="13"/>
        <v>2017</v>
      </c>
      <c r="M527"/>
    </row>
    <row r="528" spans="1:13" x14ac:dyDescent="0.25">
      <c r="A528" s="74" t="s">
        <v>970</v>
      </c>
      <c r="B528" s="74" t="s">
        <v>131</v>
      </c>
      <c r="C528" s="76" t="s">
        <v>842</v>
      </c>
      <c r="D528" t="s">
        <v>980</v>
      </c>
      <c r="E528" s="164">
        <v>6</v>
      </c>
      <c r="F528" s="74" t="s">
        <v>971</v>
      </c>
      <c r="G528" s="81">
        <v>43081</v>
      </c>
      <c r="H528" s="79"/>
      <c r="I528">
        <f t="shared" si="13"/>
        <v>2017</v>
      </c>
      <c r="M528"/>
    </row>
    <row r="529" spans="1:13" x14ac:dyDescent="0.25">
      <c r="A529" s="74" t="s">
        <v>970</v>
      </c>
      <c r="B529" s="74" t="s">
        <v>14</v>
      </c>
      <c r="C529" s="76" t="s">
        <v>842</v>
      </c>
      <c r="D529" t="s">
        <v>980</v>
      </c>
      <c r="E529" s="164">
        <v>5</v>
      </c>
      <c r="F529" s="74" t="s">
        <v>971</v>
      </c>
      <c r="G529" s="81">
        <v>43081</v>
      </c>
      <c r="H529" s="79"/>
      <c r="I529">
        <f t="shared" si="13"/>
        <v>2017</v>
      </c>
      <c r="M529"/>
    </row>
    <row r="530" spans="1:13" x14ac:dyDescent="0.25">
      <c r="A530" s="74" t="s">
        <v>970</v>
      </c>
      <c r="B530" s="74" t="s">
        <v>14</v>
      </c>
      <c r="C530" s="76" t="s">
        <v>842</v>
      </c>
      <c r="D530" t="s">
        <v>980</v>
      </c>
      <c r="E530" s="164">
        <v>5</v>
      </c>
      <c r="F530" s="74" t="s">
        <v>971</v>
      </c>
      <c r="G530" s="81">
        <v>43081</v>
      </c>
      <c r="H530" s="79"/>
      <c r="I530">
        <f t="shared" si="13"/>
        <v>2017</v>
      </c>
      <c r="M530"/>
    </row>
    <row r="531" spans="1:13" x14ac:dyDescent="0.25">
      <c r="A531" s="74" t="s">
        <v>970</v>
      </c>
      <c r="B531" s="74" t="s">
        <v>227</v>
      </c>
      <c r="C531" s="76" t="s">
        <v>842</v>
      </c>
      <c r="D531" t="s">
        <v>980</v>
      </c>
      <c r="E531" s="164">
        <v>3</v>
      </c>
      <c r="F531" s="74" t="s">
        <v>971</v>
      </c>
      <c r="G531" s="81">
        <v>43081</v>
      </c>
      <c r="H531" s="79"/>
      <c r="I531">
        <f t="shared" si="13"/>
        <v>2017</v>
      </c>
      <c r="M531"/>
    </row>
    <row r="532" spans="1:13" x14ac:dyDescent="0.25">
      <c r="A532" s="74" t="s">
        <v>970</v>
      </c>
      <c r="B532" s="74" t="s">
        <v>227</v>
      </c>
      <c r="C532" s="76" t="s">
        <v>842</v>
      </c>
      <c r="D532" t="s">
        <v>980</v>
      </c>
      <c r="E532" s="164">
        <v>3</v>
      </c>
      <c r="F532" s="74" t="s">
        <v>971</v>
      </c>
      <c r="G532" s="81">
        <v>43081</v>
      </c>
      <c r="H532" s="79"/>
      <c r="I532">
        <f t="shared" si="13"/>
        <v>2017</v>
      </c>
      <c r="M532"/>
    </row>
    <row r="533" spans="1:13" x14ac:dyDescent="0.25">
      <c r="A533" s="74" t="s">
        <v>970</v>
      </c>
      <c r="B533" s="74" t="s">
        <v>219</v>
      </c>
      <c r="C533" s="76" t="s">
        <v>842</v>
      </c>
      <c r="D533" t="s">
        <v>980</v>
      </c>
      <c r="E533" s="164">
        <v>11.4</v>
      </c>
      <c r="F533" s="74" t="s">
        <v>971</v>
      </c>
      <c r="G533" s="81">
        <v>43087</v>
      </c>
      <c r="H533" s="79"/>
      <c r="I533">
        <f t="shared" si="13"/>
        <v>2017</v>
      </c>
      <c r="M533"/>
    </row>
    <row r="534" spans="1:13" x14ac:dyDescent="0.25">
      <c r="A534" s="74" t="s">
        <v>970</v>
      </c>
      <c r="B534" s="74" t="s">
        <v>111</v>
      </c>
      <c r="C534" s="76" t="s">
        <v>842</v>
      </c>
      <c r="D534" t="s">
        <v>980</v>
      </c>
      <c r="E534" s="164">
        <v>7.6</v>
      </c>
      <c r="F534" s="74" t="s">
        <v>971</v>
      </c>
      <c r="G534" s="81">
        <v>43087</v>
      </c>
      <c r="H534" s="79"/>
      <c r="I534">
        <f t="shared" si="13"/>
        <v>2017</v>
      </c>
      <c r="M534"/>
    </row>
    <row r="535" spans="1:13" x14ac:dyDescent="0.25">
      <c r="A535" s="74" t="s">
        <v>970</v>
      </c>
      <c r="B535" s="74" t="s">
        <v>217</v>
      </c>
      <c r="C535" s="76" t="s">
        <v>842</v>
      </c>
      <c r="D535" t="s">
        <v>980</v>
      </c>
      <c r="E535" s="164">
        <v>4.5</v>
      </c>
      <c r="F535" s="74" t="s">
        <v>971</v>
      </c>
      <c r="G535" s="81">
        <v>43087</v>
      </c>
      <c r="H535" s="79"/>
      <c r="I535">
        <f t="shared" si="13"/>
        <v>2017</v>
      </c>
      <c r="M535"/>
    </row>
    <row r="536" spans="1:13" x14ac:dyDescent="0.25">
      <c r="A536" s="74" t="s">
        <v>970</v>
      </c>
      <c r="B536" s="74" t="s">
        <v>111</v>
      </c>
      <c r="C536" s="76" t="s">
        <v>842</v>
      </c>
      <c r="D536" t="s">
        <v>980</v>
      </c>
      <c r="E536" s="164">
        <v>3.8</v>
      </c>
      <c r="F536" s="74" t="s">
        <v>971</v>
      </c>
      <c r="G536" s="81">
        <v>43087</v>
      </c>
      <c r="H536" s="79"/>
      <c r="I536">
        <f t="shared" si="13"/>
        <v>2017</v>
      </c>
      <c r="M536"/>
    </row>
    <row r="537" spans="1:13" x14ac:dyDescent="0.25">
      <c r="A537" s="74" t="s">
        <v>970</v>
      </c>
      <c r="B537" s="74" t="s">
        <v>226</v>
      </c>
      <c r="C537" s="76" t="s">
        <v>842</v>
      </c>
      <c r="D537" t="s">
        <v>980</v>
      </c>
      <c r="E537" s="164">
        <v>3.8</v>
      </c>
      <c r="F537" s="74" t="s">
        <v>971</v>
      </c>
      <c r="G537" s="81">
        <v>43087</v>
      </c>
      <c r="H537" s="79"/>
      <c r="I537">
        <f t="shared" si="13"/>
        <v>2017</v>
      </c>
      <c r="M537"/>
    </row>
    <row r="538" spans="1:13" x14ac:dyDescent="0.25">
      <c r="A538" s="74" t="s">
        <v>970</v>
      </c>
      <c r="B538" s="74" t="s">
        <v>235</v>
      </c>
      <c r="C538" s="76" t="s">
        <v>842</v>
      </c>
      <c r="D538" t="s">
        <v>980</v>
      </c>
      <c r="E538" s="164">
        <v>6.4</v>
      </c>
      <c r="F538" s="74" t="s">
        <v>971</v>
      </c>
      <c r="G538" s="81">
        <v>43091</v>
      </c>
      <c r="H538" s="79"/>
      <c r="I538">
        <f t="shared" si="13"/>
        <v>2017</v>
      </c>
      <c r="M538"/>
    </row>
    <row r="539" spans="1:13" x14ac:dyDescent="0.25">
      <c r="A539" s="74" t="s">
        <v>970</v>
      </c>
      <c r="B539" s="74" t="s">
        <v>111</v>
      </c>
      <c r="C539" s="76" t="s">
        <v>842</v>
      </c>
      <c r="D539" t="s">
        <v>980</v>
      </c>
      <c r="E539" s="164">
        <v>7.6</v>
      </c>
      <c r="F539" s="74" t="s">
        <v>971</v>
      </c>
      <c r="G539" s="81">
        <v>43098</v>
      </c>
      <c r="H539" s="79"/>
      <c r="I539">
        <f t="shared" si="13"/>
        <v>2017</v>
      </c>
      <c r="M539"/>
    </row>
    <row r="540" spans="1:13" x14ac:dyDescent="0.25">
      <c r="A540" s="74" t="s">
        <v>970</v>
      </c>
      <c r="B540" s="74" t="s">
        <v>227</v>
      </c>
      <c r="C540" s="76" t="s">
        <v>842</v>
      </c>
      <c r="D540" t="s">
        <v>980</v>
      </c>
      <c r="E540" s="164">
        <v>7.6</v>
      </c>
      <c r="F540" s="74" t="s">
        <v>971</v>
      </c>
      <c r="G540" s="81">
        <v>43098</v>
      </c>
      <c r="H540" s="79"/>
      <c r="I540">
        <f t="shared" si="13"/>
        <v>2017</v>
      </c>
      <c r="M540"/>
    </row>
    <row r="541" spans="1:13" x14ac:dyDescent="0.25">
      <c r="A541" s="74" t="s">
        <v>970</v>
      </c>
      <c r="B541" s="74" t="s">
        <v>8</v>
      </c>
      <c r="C541" s="76" t="s">
        <v>842</v>
      </c>
      <c r="D541" t="s">
        <v>980</v>
      </c>
      <c r="E541" s="164">
        <v>7.6</v>
      </c>
      <c r="F541" s="74" t="s">
        <v>971</v>
      </c>
      <c r="G541" s="81">
        <v>43098</v>
      </c>
      <c r="H541" s="79"/>
      <c r="I541">
        <f t="shared" si="13"/>
        <v>2017</v>
      </c>
      <c r="M541"/>
    </row>
    <row r="542" spans="1:13" x14ac:dyDescent="0.25">
      <c r="A542" s="74" t="s">
        <v>970</v>
      </c>
      <c r="B542" s="74" t="s">
        <v>8</v>
      </c>
      <c r="C542" s="76" t="s">
        <v>842</v>
      </c>
      <c r="D542" t="s">
        <v>980</v>
      </c>
      <c r="E542" s="164">
        <v>6</v>
      </c>
      <c r="F542" s="74" t="s">
        <v>971</v>
      </c>
      <c r="G542" s="81">
        <v>43098</v>
      </c>
      <c r="H542" s="79"/>
      <c r="I542">
        <f t="shared" si="13"/>
        <v>2017</v>
      </c>
      <c r="M542"/>
    </row>
    <row r="543" spans="1:13" x14ac:dyDescent="0.25">
      <c r="A543" s="74" t="s">
        <v>970</v>
      </c>
      <c r="B543" s="74" t="s">
        <v>111</v>
      </c>
      <c r="C543" s="76" t="s">
        <v>842</v>
      </c>
      <c r="D543" t="s">
        <v>980</v>
      </c>
      <c r="E543" s="164">
        <v>6</v>
      </c>
      <c r="F543" s="74" t="s">
        <v>971</v>
      </c>
      <c r="G543" s="81">
        <v>43098</v>
      </c>
      <c r="H543" s="79"/>
      <c r="I543">
        <f t="shared" si="13"/>
        <v>2017</v>
      </c>
      <c r="M543"/>
    </row>
    <row r="544" spans="1:13" x14ac:dyDescent="0.25">
      <c r="A544" s="74" t="s">
        <v>970</v>
      </c>
      <c r="B544" s="74" t="s">
        <v>226</v>
      </c>
      <c r="C544" s="76" t="s">
        <v>842</v>
      </c>
      <c r="D544" t="s">
        <v>980</v>
      </c>
      <c r="E544" s="164">
        <v>3.8</v>
      </c>
      <c r="F544" s="74" t="s">
        <v>971</v>
      </c>
      <c r="G544" s="81">
        <v>43098</v>
      </c>
      <c r="H544" s="79"/>
      <c r="I544">
        <f t="shared" si="13"/>
        <v>2017</v>
      </c>
      <c r="M544"/>
    </row>
    <row r="545" spans="1:13" x14ac:dyDescent="0.25">
      <c r="A545" s="74" t="s">
        <v>970</v>
      </c>
      <c r="B545" s="74" t="s">
        <v>233</v>
      </c>
      <c r="C545" s="76" t="s">
        <v>842</v>
      </c>
      <c r="D545" t="s">
        <v>980</v>
      </c>
      <c r="E545" s="164">
        <v>6</v>
      </c>
      <c r="F545" s="74" t="s">
        <v>971</v>
      </c>
      <c r="G545" s="81">
        <v>43116</v>
      </c>
      <c r="H545" s="79"/>
      <c r="I545">
        <f t="shared" si="13"/>
        <v>2018</v>
      </c>
      <c r="M545"/>
    </row>
    <row r="546" spans="1:13" x14ac:dyDescent="0.25">
      <c r="A546" s="74" t="s">
        <v>970</v>
      </c>
      <c r="B546" s="74" t="s">
        <v>231</v>
      </c>
      <c r="C546" s="76" t="s">
        <v>842</v>
      </c>
      <c r="D546" t="s">
        <v>980</v>
      </c>
      <c r="E546" s="164">
        <v>7.6</v>
      </c>
      <c r="F546" s="74" t="s">
        <v>971</v>
      </c>
      <c r="G546" s="81">
        <v>43126</v>
      </c>
      <c r="H546" s="79"/>
      <c r="I546">
        <f t="shared" si="13"/>
        <v>2018</v>
      </c>
      <c r="M546"/>
    </row>
    <row r="547" spans="1:13" x14ac:dyDescent="0.25">
      <c r="A547" s="74" t="s">
        <v>970</v>
      </c>
      <c r="B547" s="74" t="s">
        <v>226</v>
      </c>
      <c r="C547" s="76" t="s">
        <v>842</v>
      </c>
      <c r="D547" t="s">
        <v>980</v>
      </c>
      <c r="E547" s="164">
        <v>5</v>
      </c>
      <c r="F547" s="74" t="s">
        <v>971</v>
      </c>
      <c r="G547" s="81">
        <v>43126</v>
      </c>
      <c r="H547" s="79"/>
      <c r="I547">
        <f t="shared" si="13"/>
        <v>2018</v>
      </c>
      <c r="M547"/>
    </row>
    <row r="548" spans="1:13" x14ac:dyDescent="0.25">
      <c r="A548" s="74" t="s">
        <v>970</v>
      </c>
      <c r="B548" s="74" t="s">
        <v>110</v>
      </c>
      <c r="C548" s="76" t="s">
        <v>842</v>
      </c>
      <c r="D548" t="s">
        <v>980</v>
      </c>
      <c r="E548" s="164">
        <v>3.8</v>
      </c>
      <c r="F548" s="74" t="s">
        <v>971</v>
      </c>
      <c r="G548" s="81">
        <v>43146</v>
      </c>
      <c r="H548" s="79"/>
      <c r="I548">
        <f t="shared" si="13"/>
        <v>2018</v>
      </c>
      <c r="M548"/>
    </row>
    <row r="549" spans="1:13" x14ac:dyDescent="0.25">
      <c r="A549" s="74" t="s">
        <v>970</v>
      </c>
      <c r="B549" s="74" t="s">
        <v>3</v>
      </c>
      <c r="C549" s="76" t="s">
        <v>842</v>
      </c>
      <c r="D549" t="s">
        <v>980</v>
      </c>
      <c r="E549" s="164">
        <v>7.6</v>
      </c>
      <c r="F549" s="74" t="s">
        <v>971</v>
      </c>
      <c r="G549" s="81">
        <v>43158</v>
      </c>
      <c r="H549" s="79"/>
      <c r="I549">
        <f t="shared" si="13"/>
        <v>2018</v>
      </c>
      <c r="M549"/>
    </row>
    <row r="550" spans="1:13" x14ac:dyDescent="0.25">
      <c r="A550" s="74" t="s">
        <v>970</v>
      </c>
      <c r="B550" s="74" t="s">
        <v>216</v>
      </c>
      <c r="C550" s="76" t="s">
        <v>842</v>
      </c>
      <c r="D550" t="s">
        <v>980</v>
      </c>
      <c r="E550" s="164">
        <v>5.6</v>
      </c>
      <c r="F550" s="74" t="s">
        <v>971</v>
      </c>
      <c r="G550" s="81">
        <v>43166</v>
      </c>
      <c r="H550" s="79"/>
      <c r="I550">
        <f t="shared" si="13"/>
        <v>2018</v>
      </c>
      <c r="M550"/>
    </row>
    <row r="551" spans="1:13" x14ac:dyDescent="0.25">
      <c r="A551" s="74" t="s">
        <v>970</v>
      </c>
      <c r="B551" s="74" t="s">
        <v>233</v>
      </c>
      <c r="C551" s="76" t="s">
        <v>842</v>
      </c>
      <c r="D551" t="s">
        <v>980</v>
      </c>
      <c r="E551" s="164">
        <v>15</v>
      </c>
      <c r="F551" s="74" t="s">
        <v>971</v>
      </c>
      <c r="G551" s="86">
        <v>43168</v>
      </c>
      <c r="H551" s="79"/>
      <c r="I551">
        <f t="shared" si="13"/>
        <v>2018</v>
      </c>
      <c r="M551"/>
    </row>
    <row r="552" spans="1:13" x14ac:dyDescent="0.25">
      <c r="A552" s="74" t="s">
        <v>970</v>
      </c>
      <c r="B552" s="74" t="s">
        <v>218</v>
      </c>
      <c r="C552" s="76" t="s">
        <v>842</v>
      </c>
      <c r="D552" t="s">
        <v>980</v>
      </c>
      <c r="E552" s="164">
        <v>7.4</v>
      </c>
      <c r="F552" s="74" t="s">
        <v>971</v>
      </c>
      <c r="G552" s="81">
        <v>43178</v>
      </c>
      <c r="H552" s="79"/>
      <c r="I552">
        <f t="shared" si="13"/>
        <v>2018</v>
      </c>
      <c r="M552"/>
    </row>
    <row r="553" spans="1:13" x14ac:dyDescent="0.25">
      <c r="A553" s="74" t="s">
        <v>970</v>
      </c>
      <c r="B553" s="74" t="s">
        <v>227</v>
      </c>
      <c r="C553" s="76" t="s">
        <v>842</v>
      </c>
      <c r="D553" t="s">
        <v>980</v>
      </c>
      <c r="E553" s="164">
        <v>6</v>
      </c>
      <c r="F553" s="74" t="s">
        <v>971</v>
      </c>
      <c r="G553" s="81">
        <v>43178</v>
      </c>
      <c r="H553" s="79"/>
      <c r="I553">
        <f t="shared" si="13"/>
        <v>2018</v>
      </c>
      <c r="M553"/>
    </row>
    <row r="554" spans="1:13" x14ac:dyDescent="0.25">
      <c r="A554" s="74" t="s">
        <v>970</v>
      </c>
      <c r="B554" s="74" t="s">
        <v>215</v>
      </c>
      <c r="C554" s="76" t="s">
        <v>842</v>
      </c>
      <c r="D554" t="s">
        <v>980</v>
      </c>
      <c r="E554" s="164">
        <v>6</v>
      </c>
      <c r="F554" s="74" t="s">
        <v>971</v>
      </c>
      <c r="G554" s="81">
        <v>43178</v>
      </c>
      <c r="H554" s="79"/>
      <c r="I554">
        <f t="shared" si="13"/>
        <v>2018</v>
      </c>
      <c r="M554"/>
    </row>
    <row r="555" spans="1:13" x14ac:dyDescent="0.25">
      <c r="A555" s="74" t="s">
        <v>970</v>
      </c>
      <c r="B555" s="74" t="s">
        <v>14</v>
      </c>
      <c r="C555" s="76" t="s">
        <v>842</v>
      </c>
      <c r="D555" t="s">
        <v>980</v>
      </c>
      <c r="E555" s="164">
        <v>6</v>
      </c>
      <c r="F555" s="74" t="s">
        <v>971</v>
      </c>
      <c r="G555" s="81">
        <v>43180</v>
      </c>
      <c r="H555" s="79"/>
      <c r="I555">
        <f t="shared" si="13"/>
        <v>2018</v>
      </c>
      <c r="M555"/>
    </row>
    <row r="556" spans="1:13" x14ac:dyDescent="0.25">
      <c r="A556" s="74" t="s">
        <v>970</v>
      </c>
      <c r="B556" s="74" t="s">
        <v>129</v>
      </c>
      <c r="C556" s="76" t="s">
        <v>842</v>
      </c>
      <c r="D556" t="s">
        <v>980</v>
      </c>
      <c r="E556" s="164">
        <v>6</v>
      </c>
      <c r="F556" s="74" t="s">
        <v>971</v>
      </c>
      <c r="G556" s="81">
        <v>43185</v>
      </c>
      <c r="H556" s="79"/>
      <c r="I556">
        <f t="shared" si="13"/>
        <v>2018</v>
      </c>
      <c r="M556"/>
    </row>
    <row r="557" spans="1:13" x14ac:dyDescent="0.25">
      <c r="A557" s="74" t="s">
        <v>970</v>
      </c>
      <c r="B557" s="74" t="s">
        <v>221</v>
      </c>
      <c r="C557" s="76" t="s">
        <v>842</v>
      </c>
      <c r="D557" t="s">
        <v>980</v>
      </c>
      <c r="E557" s="164">
        <v>3.8</v>
      </c>
      <c r="F557" s="74" t="s">
        <v>971</v>
      </c>
      <c r="G557" s="81">
        <v>43187</v>
      </c>
      <c r="H557" s="79"/>
      <c r="I557">
        <f t="shared" si="13"/>
        <v>2018</v>
      </c>
      <c r="M557"/>
    </row>
    <row r="558" spans="1:13" x14ac:dyDescent="0.25">
      <c r="A558" s="74" t="s">
        <v>970</v>
      </c>
      <c r="B558" s="74" t="s">
        <v>227</v>
      </c>
      <c r="C558" s="76" t="s">
        <v>842</v>
      </c>
      <c r="D558" t="s">
        <v>980</v>
      </c>
      <c r="E558" s="164">
        <v>5</v>
      </c>
      <c r="F558" s="74" t="s">
        <v>971</v>
      </c>
      <c r="G558" s="81">
        <v>43192</v>
      </c>
      <c r="H558" s="79"/>
      <c r="I558">
        <f t="shared" si="13"/>
        <v>2018</v>
      </c>
      <c r="M558"/>
    </row>
    <row r="559" spans="1:13" x14ac:dyDescent="0.25">
      <c r="A559" s="74" t="s">
        <v>970</v>
      </c>
      <c r="B559" s="74" t="s">
        <v>8</v>
      </c>
      <c r="C559" s="76" t="s">
        <v>842</v>
      </c>
      <c r="D559" t="s">
        <v>980</v>
      </c>
      <c r="E559" s="164">
        <v>7.6</v>
      </c>
      <c r="F559" s="74" t="s">
        <v>971</v>
      </c>
      <c r="G559" s="81">
        <v>43193</v>
      </c>
      <c r="H559" s="79"/>
      <c r="I559">
        <f t="shared" si="13"/>
        <v>2018</v>
      </c>
      <c r="M559"/>
    </row>
    <row r="560" spans="1:13" x14ac:dyDescent="0.25">
      <c r="A560" s="74" t="s">
        <v>970</v>
      </c>
      <c r="B560" s="74" t="s">
        <v>8</v>
      </c>
      <c r="C560" s="76" t="s">
        <v>842</v>
      </c>
      <c r="D560" t="s">
        <v>980</v>
      </c>
      <c r="E560" s="164">
        <v>6</v>
      </c>
      <c r="F560" s="74" t="s">
        <v>971</v>
      </c>
      <c r="G560" s="81">
        <v>43193</v>
      </c>
      <c r="H560" s="79"/>
      <c r="I560">
        <f t="shared" si="13"/>
        <v>2018</v>
      </c>
      <c r="M560"/>
    </row>
    <row r="561" spans="1:13" x14ac:dyDescent="0.25">
      <c r="A561" s="74" t="s">
        <v>970</v>
      </c>
      <c r="B561" s="74" t="s">
        <v>129</v>
      </c>
      <c r="C561" s="76" t="s">
        <v>842</v>
      </c>
      <c r="D561" t="s">
        <v>980</v>
      </c>
      <c r="E561" s="164">
        <v>5</v>
      </c>
      <c r="F561" s="74" t="s">
        <v>971</v>
      </c>
      <c r="G561" s="81">
        <v>43206</v>
      </c>
      <c r="H561" s="79"/>
      <c r="I561">
        <f t="shared" si="13"/>
        <v>2018</v>
      </c>
      <c r="M561"/>
    </row>
    <row r="562" spans="1:13" x14ac:dyDescent="0.25">
      <c r="A562" s="74" t="s">
        <v>970</v>
      </c>
      <c r="B562" s="74" t="s">
        <v>214</v>
      </c>
      <c r="C562" s="76" t="s">
        <v>842</v>
      </c>
      <c r="D562" t="s">
        <v>980</v>
      </c>
      <c r="E562" s="164">
        <v>6</v>
      </c>
      <c r="F562" s="74" t="s">
        <v>971</v>
      </c>
      <c r="G562" s="81">
        <v>43217</v>
      </c>
      <c r="H562" s="79"/>
      <c r="I562">
        <f t="shared" si="13"/>
        <v>2018</v>
      </c>
      <c r="M562"/>
    </row>
    <row r="563" spans="1:13" x14ac:dyDescent="0.25">
      <c r="A563" s="74" t="s">
        <v>970</v>
      </c>
      <c r="B563" s="74" t="s">
        <v>231</v>
      </c>
      <c r="C563" s="76" t="s">
        <v>842</v>
      </c>
      <c r="D563" t="s">
        <v>980</v>
      </c>
      <c r="E563" s="164">
        <v>5</v>
      </c>
      <c r="F563" s="74" t="s">
        <v>971</v>
      </c>
      <c r="G563" s="81">
        <v>43220</v>
      </c>
      <c r="H563" s="79"/>
      <c r="I563">
        <f t="shared" si="13"/>
        <v>2018</v>
      </c>
      <c r="M563"/>
    </row>
    <row r="564" spans="1:13" x14ac:dyDescent="0.25">
      <c r="A564" s="74" t="s">
        <v>970</v>
      </c>
      <c r="B564" s="74" t="s">
        <v>111</v>
      </c>
      <c r="C564" s="76" t="s">
        <v>842</v>
      </c>
      <c r="D564" t="s">
        <v>980</v>
      </c>
      <c r="E564" s="164">
        <v>4.8</v>
      </c>
      <c r="F564" s="74" t="s">
        <v>971</v>
      </c>
      <c r="G564" s="81">
        <v>43220</v>
      </c>
      <c r="H564" s="79"/>
      <c r="I564">
        <f t="shared" si="13"/>
        <v>2018</v>
      </c>
      <c r="M564"/>
    </row>
    <row r="565" spans="1:13" x14ac:dyDescent="0.25">
      <c r="A565" s="74" t="s">
        <v>970</v>
      </c>
      <c r="B565" s="74" t="s">
        <v>111</v>
      </c>
      <c r="C565" s="76" t="s">
        <v>842</v>
      </c>
      <c r="D565" t="s">
        <v>980</v>
      </c>
      <c r="E565" s="164">
        <v>21</v>
      </c>
      <c r="F565" s="74" t="s">
        <v>971</v>
      </c>
      <c r="G565" s="81">
        <v>43234</v>
      </c>
      <c r="H565" s="79"/>
      <c r="I565">
        <f t="shared" si="13"/>
        <v>2018</v>
      </c>
      <c r="M565"/>
    </row>
    <row r="566" spans="1:13" x14ac:dyDescent="0.25">
      <c r="A566" s="74" t="s">
        <v>970</v>
      </c>
      <c r="B566" s="74" t="s">
        <v>217</v>
      </c>
      <c r="C566" s="76" t="s">
        <v>842</v>
      </c>
      <c r="D566" t="s">
        <v>980</v>
      </c>
      <c r="E566" s="164">
        <v>6</v>
      </c>
      <c r="F566" s="74" t="s">
        <v>971</v>
      </c>
      <c r="G566" s="81">
        <v>43235</v>
      </c>
      <c r="H566" s="79"/>
      <c r="I566">
        <f t="shared" si="13"/>
        <v>2018</v>
      </c>
      <c r="M566"/>
    </row>
    <row r="567" spans="1:13" x14ac:dyDescent="0.25">
      <c r="A567" s="74" t="s">
        <v>970</v>
      </c>
      <c r="B567" s="74" t="s">
        <v>217</v>
      </c>
      <c r="C567" s="76" t="s">
        <v>842</v>
      </c>
      <c r="D567" t="s">
        <v>980</v>
      </c>
      <c r="E567" s="164">
        <v>3.8</v>
      </c>
      <c r="F567" s="74" t="s">
        <v>971</v>
      </c>
      <c r="G567" s="81">
        <v>43235</v>
      </c>
      <c r="H567" s="79"/>
      <c r="I567">
        <f t="shared" si="13"/>
        <v>2018</v>
      </c>
      <c r="M567"/>
    </row>
    <row r="568" spans="1:13" x14ac:dyDescent="0.25">
      <c r="A568" s="74" t="s">
        <v>970</v>
      </c>
      <c r="B568" s="74" t="s">
        <v>130</v>
      </c>
      <c r="C568" s="76" t="s">
        <v>842</v>
      </c>
      <c r="D568" t="s">
        <v>980</v>
      </c>
      <c r="E568" s="164">
        <v>5</v>
      </c>
      <c r="F568" s="74" t="s">
        <v>971</v>
      </c>
      <c r="G568" s="81">
        <v>43236</v>
      </c>
      <c r="H568" s="79"/>
      <c r="I568">
        <f t="shared" si="13"/>
        <v>2018</v>
      </c>
      <c r="M568"/>
    </row>
    <row r="569" spans="1:13" x14ac:dyDescent="0.25">
      <c r="A569" s="74" t="s">
        <v>970</v>
      </c>
      <c r="B569" s="74" t="s">
        <v>219</v>
      </c>
      <c r="C569" s="76" t="s">
        <v>842</v>
      </c>
      <c r="D569" t="s">
        <v>980</v>
      </c>
      <c r="E569" s="164">
        <v>5</v>
      </c>
      <c r="F569" s="74" t="s">
        <v>971</v>
      </c>
      <c r="G569" s="81">
        <v>43236</v>
      </c>
      <c r="H569" s="79"/>
      <c r="I569">
        <f t="shared" si="13"/>
        <v>2018</v>
      </c>
      <c r="M569"/>
    </row>
    <row r="570" spans="1:13" x14ac:dyDescent="0.25">
      <c r="A570" s="74" t="s">
        <v>970</v>
      </c>
      <c r="B570" s="74" t="s">
        <v>224</v>
      </c>
      <c r="C570" s="76" t="s">
        <v>842</v>
      </c>
      <c r="D570" t="s">
        <v>980</v>
      </c>
      <c r="E570" s="164">
        <v>3.8</v>
      </c>
      <c r="F570" s="74" t="s">
        <v>971</v>
      </c>
      <c r="G570" s="81">
        <v>43244</v>
      </c>
      <c r="H570" s="79"/>
      <c r="I570">
        <f t="shared" si="13"/>
        <v>2018</v>
      </c>
      <c r="M570"/>
    </row>
    <row r="571" spans="1:13" x14ac:dyDescent="0.25">
      <c r="A571" s="74" t="s">
        <v>970</v>
      </c>
      <c r="B571" s="74" t="s">
        <v>220</v>
      </c>
      <c r="C571" s="76" t="s">
        <v>842</v>
      </c>
      <c r="D571" t="s">
        <v>980</v>
      </c>
      <c r="E571" s="164">
        <v>3.4</v>
      </c>
      <c r="F571" s="74" t="s">
        <v>971</v>
      </c>
      <c r="G571" s="81">
        <v>43244</v>
      </c>
      <c r="H571" s="79"/>
      <c r="I571">
        <f t="shared" si="13"/>
        <v>2018</v>
      </c>
      <c r="M571"/>
    </row>
    <row r="572" spans="1:13" x14ac:dyDescent="0.25">
      <c r="A572" s="74" t="s">
        <v>970</v>
      </c>
      <c r="B572" s="74" t="s">
        <v>231</v>
      </c>
      <c r="C572" s="76" t="s">
        <v>842</v>
      </c>
      <c r="D572" t="s">
        <v>980</v>
      </c>
      <c r="E572" s="164">
        <v>3.8</v>
      </c>
      <c r="F572" s="74" t="s">
        <v>971</v>
      </c>
      <c r="G572" s="81">
        <v>43256</v>
      </c>
      <c r="H572" s="79"/>
      <c r="I572">
        <f t="shared" si="13"/>
        <v>2018</v>
      </c>
      <c r="M572"/>
    </row>
    <row r="573" spans="1:13" x14ac:dyDescent="0.25">
      <c r="A573" s="74" t="s">
        <v>970</v>
      </c>
      <c r="B573" s="74" t="s">
        <v>215</v>
      </c>
      <c r="C573" s="76" t="s">
        <v>842</v>
      </c>
      <c r="D573" t="s">
        <v>980</v>
      </c>
      <c r="E573" s="164">
        <v>3.8</v>
      </c>
      <c r="F573" s="74" t="s">
        <v>971</v>
      </c>
      <c r="G573" s="81">
        <v>43256</v>
      </c>
      <c r="H573" s="79"/>
      <c r="I573">
        <f t="shared" si="13"/>
        <v>2018</v>
      </c>
      <c r="M573"/>
    </row>
    <row r="574" spans="1:13" x14ac:dyDescent="0.25">
      <c r="A574" s="74" t="s">
        <v>970</v>
      </c>
      <c r="B574" s="74" t="s">
        <v>219</v>
      </c>
      <c r="C574" s="76" t="s">
        <v>842</v>
      </c>
      <c r="D574" t="s">
        <v>980</v>
      </c>
      <c r="E574" s="164">
        <v>7.6</v>
      </c>
      <c r="F574" s="74" t="s">
        <v>971</v>
      </c>
      <c r="G574" s="81">
        <v>43259</v>
      </c>
      <c r="H574" s="79"/>
      <c r="I574">
        <f t="shared" si="13"/>
        <v>2018</v>
      </c>
      <c r="M574"/>
    </row>
    <row r="575" spans="1:13" x14ac:dyDescent="0.25">
      <c r="A575" s="74" t="s">
        <v>970</v>
      </c>
      <c r="B575" s="74" t="s">
        <v>219</v>
      </c>
      <c r="C575" s="76" t="s">
        <v>842</v>
      </c>
      <c r="D575" t="s">
        <v>980</v>
      </c>
      <c r="E575" s="164">
        <v>3.8</v>
      </c>
      <c r="F575" s="74" t="s">
        <v>971</v>
      </c>
      <c r="G575" s="81">
        <v>43259</v>
      </c>
      <c r="H575" s="79"/>
      <c r="I575">
        <f t="shared" si="13"/>
        <v>2018</v>
      </c>
      <c r="M575"/>
    </row>
    <row r="576" spans="1:13" x14ac:dyDescent="0.25">
      <c r="A576" s="74" t="s">
        <v>970</v>
      </c>
      <c r="B576" s="74" t="s">
        <v>129</v>
      </c>
      <c r="C576" s="76" t="s">
        <v>842</v>
      </c>
      <c r="D576" t="s">
        <v>980</v>
      </c>
      <c r="E576" s="164">
        <v>10</v>
      </c>
      <c r="F576" s="74" t="s">
        <v>971</v>
      </c>
      <c r="G576" s="81">
        <v>43262</v>
      </c>
      <c r="H576" s="79"/>
      <c r="I576">
        <f t="shared" si="13"/>
        <v>2018</v>
      </c>
      <c r="M576"/>
    </row>
    <row r="577" spans="1:13" x14ac:dyDescent="0.25">
      <c r="A577" s="74" t="s">
        <v>970</v>
      </c>
      <c r="B577" s="74" t="s">
        <v>14</v>
      </c>
      <c r="C577" s="76" t="s">
        <v>842</v>
      </c>
      <c r="D577" t="s">
        <v>980</v>
      </c>
      <c r="E577" s="164">
        <v>6</v>
      </c>
      <c r="F577" s="74" t="s">
        <v>971</v>
      </c>
      <c r="G577" s="81">
        <v>43262</v>
      </c>
      <c r="H577" s="79"/>
      <c r="I577">
        <f t="shared" si="13"/>
        <v>2018</v>
      </c>
      <c r="M577"/>
    </row>
    <row r="578" spans="1:13" x14ac:dyDescent="0.25">
      <c r="A578" s="74" t="s">
        <v>970</v>
      </c>
      <c r="B578" s="74" t="s">
        <v>8</v>
      </c>
      <c r="C578" s="76" t="s">
        <v>842</v>
      </c>
      <c r="D578" t="s">
        <v>980</v>
      </c>
      <c r="E578" s="164">
        <v>6</v>
      </c>
      <c r="F578" s="74" t="s">
        <v>971</v>
      </c>
      <c r="G578" s="81">
        <v>43262</v>
      </c>
      <c r="H578" s="79"/>
      <c r="I578">
        <f t="shared" ref="I578:I641" si="14">IF(G578&lt;&gt;"",YEAR(G578),"")</f>
        <v>2018</v>
      </c>
      <c r="M578"/>
    </row>
    <row r="579" spans="1:13" x14ac:dyDescent="0.25">
      <c r="A579" s="74" t="s">
        <v>970</v>
      </c>
      <c r="B579" s="74" t="s">
        <v>217</v>
      </c>
      <c r="C579" s="76" t="s">
        <v>842</v>
      </c>
      <c r="D579" t="s">
        <v>980</v>
      </c>
      <c r="E579" s="164">
        <v>3</v>
      </c>
      <c r="F579" s="74" t="s">
        <v>971</v>
      </c>
      <c r="G579" s="81">
        <v>43262</v>
      </c>
      <c r="H579" s="79"/>
      <c r="I579">
        <f t="shared" si="14"/>
        <v>2018</v>
      </c>
      <c r="M579"/>
    </row>
    <row r="580" spans="1:13" x14ac:dyDescent="0.25">
      <c r="A580" s="74" t="s">
        <v>970</v>
      </c>
      <c r="B580" s="74" t="s">
        <v>111</v>
      </c>
      <c r="C580" s="76" t="s">
        <v>842</v>
      </c>
      <c r="D580" t="s">
        <v>980</v>
      </c>
      <c r="E580" s="164">
        <v>8.8000000000000007</v>
      </c>
      <c r="F580" s="74" t="s">
        <v>971</v>
      </c>
      <c r="G580" s="81">
        <v>43271</v>
      </c>
      <c r="H580" s="79"/>
      <c r="I580">
        <f t="shared" si="14"/>
        <v>2018</v>
      </c>
      <c r="M580"/>
    </row>
    <row r="581" spans="1:13" x14ac:dyDescent="0.25">
      <c r="A581" s="74" t="s">
        <v>970</v>
      </c>
      <c r="B581" s="74" t="s">
        <v>231</v>
      </c>
      <c r="C581" s="76" t="s">
        <v>842</v>
      </c>
      <c r="D581" t="s">
        <v>980</v>
      </c>
      <c r="E581" s="164">
        <v>7.6</v>
      </c>
      <c r="F581" s="74" t="s">
        <v>971</v>
      </c>
      <c r="G581" s="81">
        <v>43271</v>
      </c>
      <c r="H581" s="79"/>
      <c r="I581">
        <f t="shared" si="14"/>
        <v>2018</v>
      </c>
      <c r="M581"/>
    </row>
    <row r="582" spans="1:13" x14ac:dyDescent="0.25">
      <c r="A582" s="74" t="s">
        <v>970</v>
      </c>
      <c r="B582" s="74" t="s">
        <v>218</v>
      </c>
      <c r="C582" s="76" t="s">
        <v>842</v>
      </c>
      <c r="D582" t="s">
        <v>980</v>
      </c>
      <c r="E582" s="164">
        <v>10</v>
      </c>
      <c r="F582" s="74" t="s">
        <v>971</v>
      </c>
      <c r="G582" s="81">
        <v>43272</v>
      </c>
      <c r="H582" s="79"/>
      <c r="I582">
        <f t="shared" si="14"/>
        <v>2018</v>
      </c>
      <c r="M582"/>
    </row>
    <row r="583" spans="1:13" x14ac:dyDescent="0.25">
      <c r="A583" s="74" t="s">
        <v>970</v>
      </c>
      <c r="B583" s="74" t="s">
        <v>111</v>
      </c>
      <c r="C583" s="76" t="s">
        <v>842</v>
      </c>
      <c r="D583" t="s">
        <v>980</v>
      </c>
      <c r="E583" s="164">
        <v>3.8</v>
      </c>
      <c r="F583" s="74" t="s">
        <v>971</v>
      </c>
      <c r="G583" s="81">
        <v>43273</v>
      </c>
      <c r="H583" s="79"/>
      <c r="I583">
        <f t="shared" si="14"/>
        <v>2018</v>
      </c>
      <c r="M583"/>
    </row>
    <row r="584" spans="1:13" x14ac:dyDescent="0.25">
      <c r="A584" s="74" t="s">
        <v>970</v>
      </c>
      <c r="B584" s="74" t="s">
        <v>231</v>
      </c>
      <c r="C584" s="76" t="s">
        <v>842</v>
      </c>
      <c r="D584" t="s">
        <v>980</v>
      </c>
      <c r="E584" s="164">
        <v>12</v>
      </c>
      <c r="F584" s="74" t="s">
        <v>971</v>
      </c>
      <c r="G584" s="81">
        <v>43277</v>
      </c>
      <c r="H584" s="79"/>
      <c r="I584">
        <f t="shared" si="14"/>
        <v>2018</v>
      </c>
      <c r="M584"/>
    </row>
    <row r="585" spans="1:13" x14ac:dyDescent="0.25">
      <c r="A585" s="74" t="s">
        <v>970</v>
      </c>
      <c r="B585" s="74" t="s">
        <v>219</v>
      </c>
      <c r="C585" s="76" t="s">
        <v>842</v>
      </c>
      <c r="D585" t="s">
        <v>980</v>
      </c>
      <c r="E585" s="164">
        <v>6.4</v>
      </c>
      <c r="F585" s="74" t="s">
        <v>971</v>
      </c>
      <c r="G585" s="81">
        <v>43283</v>
      </c>
      <c r="H585" s="79"/>
      <c r="I585">
        <f t="shared" si="14"/>
        <v>2018</v>
      </c>
      <c r="M585"/>
    </row>
    <row r="586" spans="1:13" x14ac:dyDescent="0.25">
      <c r="A586" s="74" t="s">
        <v>970</v>
      </c>
      <c r="B586" s="74" t="s">
        <v>111</v>
      </c>
      <c r="C586" s="76" t="s">
        <v>842</v>
      </c>
      <c r="D586" t="s">
        <v>980</v>
      </c>
      <c r="E586" s="164">
        <v>6</v>
      </c>
      <c r="F586" s="74" t="s">
        <v>971</v>
      </c>
      <c r="G586" s="81">
        <v>43283</v>
      </c>
      <c r="H586" s="79"/>
      <c r="I586">
        <f t="shared" si="14"/>
        <v>2018</v>
      </c>
      <c r="M586"/>
    </row>
    <row r="587" spans="1:13" x14ac:dyDescent="0.25">
      <c r="A587" s="74" t="s">
        <v>970</v>
      </c>
      <c r="B587" s="74" t="s">
        <v>111</v>
      </c>
      <c r="C587" s="76" t="s">
        <v>842</v>
      </c>
      <c r="D587" t="s">
        <v>980</v>
      </c>
      <c r="E587" s="164">
        <v>7.6</v>
      </c>
      <c r="F587" s="74" t="s">
        <v>971</v>
      </c>
      <c r="G587" s="81">
        <v>43290</v>
      </c>
      <c r="H587" s="79"/>
      <c r="I587">
        <f t="shared" si="14"/>
        <v>2018</v>
      </c>
      <c r="M587"/>
    </row>
    <row r="588" spans="1:13" x14ac:dyDescent="0.25">
      <c r="A588" s="74" t="s">
        <v>970</v>
      </c>
      <c r="B588" s="74" t="s">
        <v>217</v>
      </c>
      <c r="C588" s="76" t="s">
        <v>842</v>
      </c>
      <c r="D588" t="s">
        <v>980</v>
      </c>
      <c r="E588" s="164">
        <v>7.6</v>
      </c>
      <c r="F588" s="74" t="s">
        <v>971</v>
      </c>
      <c r="G588" s="86">
        <v>43291</v>
      </c>
      <c r="H588" s="79"/>
      <c r="I588">
        <f t="shared" si="14"/>
        <v>2018</v>
      </c>
      <c r="M588"/>
    </row>
    <row r="589" spans="1:13" x14ac:dyDescent="0.25">
      <c r="A589" s="74" t="s">
        <v>970</v>
      </c>
      <c r="B589" s="74" t="s">
        <v>219</v>
      </c>
      <c r="C589" s="76" t="s">
        <v>842</v>
      </c>
      <c r="D589" t="s">
        <v>980</v>
      </c>
      <c r="E589" s="164">
        <v>10</v>
      </c>
      <c r="F589" s="74" t="s">
        <v>971</v>
      </c>
      <c r="G589" s="86">
        <v>43299</v>
      </c>
      <c r="H589" s="79"/>
      <c r="I589">
        <f t="shared" si="14"/>
        <v>2018</v>
      </c>
      <c r="M589"/>
    </row>
    <row r="590" spans="1:13" x14ac:dyDescent="0.25">
      <c r="A590" s="74" t="s">
        <v>970</v>
      </c>
      <c r="B590" s="74" t="s">
        <v>226</v>
      </c>
      <c r="C590" s="76" t="s">
        <v>842</v>
      </c>
      <c r="D590" t="s">
        <v>980</v>
      </c>
      <c r="E590" s="164">
        <v>7.6</v>
      </c>
      <c r="F590" s="74" t="s">
        <v>971</v>
      </c>
      <c r="G590" s="86">
        <v>43304</v>
      </c>
      <c r="H590" s="79"/>
      <c r="I590">
        <f t="shared" si="14"/>
        <v>2018</v>
      </c>
      <c r="M590"/>
    </row>
    <row r="591" spans="1:13" x14ac:dyDescent="0.25">
      <c r="A591" s="74" t="s">
        <v>970</v>
      </c>
      <c r="B591" s="74" t="s">
        <v>215</v>
      </c>
      <c r="C591" s="76" t="s">
        <v>842</v>
      </c>
      <c r="D591" t="s">
        <v>980</v>
      </c>
      <c r="E591" s="164">
        <v>7.6</v>
      </c>
      <c r="F591" s="74" t="s">
        <v>971</v>
      </c>
      <c r="G591" s="81">
        <v>43306</v>
      </c>
      <c r="H591" s="79"/>
      <c r="I591">
        <f t="shared" si="14"/>
        <v>2018</v>
      </c>
      <c r="M591"/>
    </row>
    <row r="592" spans="1:13" x14ac:dyDescent="0.25">
      <c r="A592" s="74" t="s">
        <v>970</v>
      </c>
      <c r="B592" s="74" t="s">
        <v>226</v>
      </c>
      <c r="C592" s="76" t="s">
        <v>842</v>
      </c>
      <c r="D592" t="s">
        <v>980</v>
      </c>
      <c r="E592" s="164">
        <v>7.6</v>
      </c>
      <c r="F592" s="74" t="s">
        <v>971</v>
      </c>
      <c r="G592" s="86">
        <v>43306</v>
      </c>
      <c r="H592" s="79"/>
      <c r="I592">
        <f t="shared" si="14"/>
        <v>2018</v>
      </c>
      <c r="M592"/>
    </row>
    <row r="593" spans="1:13" x14ac:dyDescent="0.25">
      <c r="A593" s="74" t="s">
        <v>970</v>
      </c>
      <c r="B593" s="74" t="s">
        <v>227</v>
      </c>
      <c r="C593" s="76" t="s">
        <v>842</v>
      </c>
      <c r="D593" t="s">
        <v>980</v>
      </c>
      <c r="E593" s="164">
        <v>4.8</v>
      </c>
      <c r="F593" s="74" t="s">
        <v>971</v>
      </c>
      <c r="G593" s="86">
        <v>43313</v>
      </c>
      <c r="H593" s="79"/>
      <c r="I593">
        <f t="shared" si="14"/>
        <v>2018</v>
      </c>
      <c r="M593"/>
    </row>
    <row r="594" spans="1:13" x14ac:dyDescent="0.25">
      <c r="A594" s="74" t="s">
        <v>970</v>
      </c>
      <c r="B594" s="74" t="s">
        <v>225</v>
      </c>
      <c r="C594" s="76" t="s">
        <v>842</v>
      </c>
      <c r="D594" t="s">
        <v>980</v>
      </c>
      <c r="E594" s="164">
        <v>7.6</v>
      </c>
      <c r="F594" s="74" t="s">
        <v>971</v>
      </c>
      <c r="G594" s="81">
        <v>43700</v>
      </c>
      <c r="H594" s="79"/>
      <c r="I594">
        <f t="shared" si="14"/>
        <v>2019</v>
      </c>
      <c r="M594"/>
    </row>
    <row r="595" spans="1:13" x14ac:dyDescent="0.25">
      <c r="A595" s="74" t="s">
        <v>970</v>
      </c>
      <c r="B595" s="74" t="s">
        <v>214</v>
      </c>
      <c r="C595" s="76" t="s">
        <v>842</v>
      </c>
      <c r="D595" t="s">
        <v>980</v>
      </c>
      <c r="E595" s="164">
        <v>10</v>
      </c>
      <c r="F595" s="74" t="s">
        <v>971</v>
      </c>
      <c r="G595" s="86">
        <v>43326</v>
      </c>
      <c r="H595" s="79"/>
      <c r="I595">
        <f t="shared" si="14"/>
        <v>2018</v>
      </c>
      <c r="M595"/>
    </row>
    <row r="596" spans="1:13" x14ac:dyDescent="0.25">
      <c r="A596" s="74" t="s">
        <v>970</v>
      </c>
      <c r="B596" s="74" t="s">
        <v>233</v>
      </c>
      <c r="C596" s="76" t="s">
        <v>842</v>
      </c>
      <c r="D596" t="s">
        <v>980</v>
      </c>
      <c r="E596" s="164">
        <v>7.6</v>
      </c>
      <c r="F596" s="74" t="s">
        <v>971</v>
      </c>
      <c r="G596" s="81">
        <v>43326</v>
      </c>
      <c r="H596" s="79"/>
      <c r="I596">
        <f t="shared" si="14"/>
        <v>2018</v>
      </c>
      <c r="M596"/>
    </row>
    <row r="597" spans="1:13" x14ac:dyDescent="0.25">
      <c r="A597" s="74" t="s">
        <v>970</v>
      </c>
      <c r="B597" s="74" t="s">
        <v>222</v>
      </c>
      <c r="C597" s="76" t="s">
        <v>842</v>
      </c>
      <c r="D597" t="s">
        <v>980</v>
      </c>
      <c r="E597" s="164">
        <v>6</v>
      </c>
      <c r="F597" s="74" t="s">
        <v>971</v>
      </c>
      <c r="G597" s="81">
        <v>43328</v>
      </c>
      <c r="H597" s="79"/>
      <c r="I597">
        <f t="shared" si="14"/>
        <v>2018</v>
      </c>
      <c r="M597"/>
    </row>
    <row r="598" spans="1:13" x14ac:dyDescent="0.25">
      <c r="A598" s="74" t="s">
        <v>970</v>
      </c>
      <c r="B598" s="74" t="s">
        <v>110</v>
      </c>
      <c r="C598" s="76" t="s">
        <v>842</v>
      </c>
      <c r="D598" t="s">
        <v>980</v>
      </c>
      <c r="E598" s="164">
        <v>10</v>
      </c>
      <c r="F598" s="74" t="s">
        <v>971</v>
      </c>
      <c r="G598" s="86">
        <v>43335</v>
      </c>
      <c r="H598" s="79"/>
      <c r="I598">
        <f t="shared" si="14"/>
        <v>2018</v>
      </c>
      <c r="M598"/>
    </row>
    <row r="599" spans="1:13" x14ac:dyDescent="0.25">
      <c r="A599" s="74" t="s">
        <v>970</v>
      </c>
      <c r="B599" s="74" t="s">
        <v>225</v>
      </c>
      <c r="C599" s="76" t="s">
        <v>842</v>
      </c>
      <c r="D599" t="s">
        <v>980</v>
      </c>
      <c r="E599" s="164">
        <v>7.5</v>
      </c>
      <c r="F599" s="74" t="s">
        <v>971</v>
      </c>
      <c r="G599" s="81">
        <v>41794</v>
      </c>
      <c r="H599" s="79"/>
      <c r="I599">
        <f t="shared" si="14"/>
        <v>2014</v>
      </c>
      <c r="M599"/>
    </row>
    <row r="600" spans="1:13" x14ac:dyDescent="0.25">
      <c r="A600" s="74" t="s">
        <v>970</v>
      </c>
      <c r="B600" s="74" t="s">
        <v>129</v>
      </c>
      <c r="C600" s="76" t="s">
        <v>842</v>
      </c>
      <c r="D600" t="s">
        <v>980</v>
      </c>
      <c r="E600" s="164">
        <v>5</v>
      </c>
      <c r="F600" s="74" t="s">
        <v>971</v>
      </c>
      <c r="G600" s="86">
        <v>43335</v>
      </c>
      <c r="H600" s="79"/>
      <c r="I600">
        <f t="shared" si="14"/>
        <v>2018</v>
      </c>
      <c r="M600"/>
    </row>
    <row r="601" spans="1:13" x14ac:dyDescent="0.25">
      <c r="A601" s="74" t="s">
        <v>970</v>
      </c>
      <c r="B601" s="74" t="s">
        <v>217</v>
      </c>
      <c r="C601" s="76" t="s">
        <v>842</v>
      </c>
      <c r="D601" t="s">
        <v>980</v>
      </c>
      <c r="E601" s="164">
        <v>7.6</v>
      </c>
      <c r="F601" s="74" t="s">
        <v>971</v>
      </c>
      <c r="G601" s="86">
        <v>43349</v>
      </c>
      <c r="H601" s="79"/>
      <c r="I601">
        <f t="shared" si="14"/>
        <v>2018</v>
      </c>
      <c r="M601"/>
    </row>
    <row r="602" spans="1:13" x14ac:dyDescent="0.25">
      <c r="A602" s="74" t="s">
        <v>970</v>
      </c>
      <c r="B602" s="74" t="s">
        <v>219</v>
      </c>
      <c r="C602" s="76" t="s">
        <v>842</v>
      </c>
      <c r="D602" t="s">
        <v>980</v>
      </c>
      <c r="E602" s="164">
        <v>7.6</v>
      </c>
      <c r="F602" s="74" t="s">
        <v>971</v>
      </c>
      <c r="G602" s="86">
        <v>43349</v>
      </c>
      <c r="H602" s="79"/>
      <c r="I602">
        <f t="shared" si="14"/>
        <v>2018</v>
      </c>
      <c r="M602"/>
    </row>
    <row r="603" spans="1:13" x14ac:dyDescent="0.25">
      <c r="A603" s="74" t="s">
        <v>970</v>
      </c>
      <c r="B603" s="74" t="s">
        <v>111</v>
      </c>
      <c r="C603" s="76" t="s">
        <v>842</v>
      </c>
      <c r="D603" t="s">
        <v>980</v>
      </c>
      <c r="E603" s="164">
        <v>5</v>
      </c>
      <c r="F603" s="74" t="s">
        <v>971</v>
      </c>
      <c r="G603" s="81">
        <v>43349</v>
      </c>
      <c r="H603" s="79"/>
      <c r="I603">
        <f t="shared" si="14"/>
        <v>2018</v>
      </c>
      <c r="M603"/>
    </row>
    <row r="604" spans="1:13" x14ac:dyDescent="0.25">
      <c r="A604" s="74" t="s">
        <v>970</v>
      </c>
      <c r="B604" s="74" t="s">
        <v>217</v>
      </c>
      <c r="C604" s="76" t="s">
        <v>842</v>
      </c>
      <c r="D604" t="s">
        <v>980</v>
      </c>
      <c r="E604" s="164">
        <v>13</v>
      </c>
      <c r="F604" s="74" t="s">
        <v>971</v>
      </c>
      <c r="G604" s="86">
        <v>43350</v>
      </c>
      <c r="H604" s="79"/>
      <c r="I604">
        <f t="shared" si="14"/>
        <v>2018</v>
      </c>
      <c r="M604"/>
    </row>
    <row r="605" spans="1:13" x14ac:dyDescent="0.25">
      <c r="A605" s="74" t="s">
        <v>970</v>
      </c>
      <c r="B605" s="74" t="s">
        <v>224</v>
      </c>
      <c r="C605" s="76" t="s">
        <v>842</v>
      </c>
      <c r="D605" t="s">
        <v>980</v>
      </c>
      <c r="E605" s="164">
        <v>5</v>
      </c>
      <c r="F605" s="74" t="s">
        <v>971</v>
      </c>
      <c r="G605" s="81">
        <v>43354</v>
      </c>
      <c r="H605" s="79"/>
      <c r="I605">
        <f t="shared" si="14"/>
        <v>2018</v>
      </c>
      <c r="M605"/>
    </row>
    <row r="606" spans="1:13" x14ac:dyDescent="0.25">
      <c r="A606" s="74" t="s">
        <v>970</v>
      </c>
      <c r="B606" s="74" t="s">
        <v>228</v>
      </c>
      <c r="C606" s="76" t="s">
        <v>842</v>
      </c>
      <c r="D606" t="s">
        <v>980</v>
      </c>
      <c r="E606" s="164">
        <v>10</v>
      </c>
      <c r="F606" s="74" t="s">
        <v>971</v>
      </c>
      <c r="G606" s="81">
        <v>43357</v>
      </c>
      <c r="H606" s="79"/>
      <c r="I606">
        <f t="shared" si="14"/>
        <v>2018</v>
      </c>
      <c r="M606"/>
    </row>
    <row r="607" spans="1:13" x14ac:dyDescent="0.25">
      <c r="A607" s="74" t="s">
        <v>970</v>
      </c>
      <c r="B607" s="74" t="s">
        <v>110</v>
      </c>
      <c r="C607" s="76" t="s">
        <v>842</v>
      </c>
      <c r="D607" t="s">
        <v>980</v>
      </c>
      <c r="E607" s="164">
        <v>9</v>
      </c>
      <c r="F607" s="74" t="s">
        <v>971</v>
      </c>
      <c r="G607" s="81">
        <v>43357</v>
      </c>
      <c r="H607" s="79"/>
      <c r="I607">
        <f t="shared" si="14"/>
        <v>2018</v>
      </c>
      <c r="M607"/>
    </row>
    <row r="608" spans="1:13" x14ac:dyDescent="0.25">
      <c r="A608" s="74" t="s">
        <v>970</v>
      </c>
      <c r="B608" s="74" t="s">
        <v>225</v>
      </c>
      <c r="C608" s="76" t="s">
        <v>842</v>
      </c>
      <c r="D608" t="s">
        <v>980</v>
      </c>
      <c r="E608" s="164">
        <v>7.3</v>
      </c>
      <c r="F608" s="74" t="s">
        <v>971</v>
      </c>
      <c r="G608" s="87">
        <v>44425</v>
      </c>
      <c r="H608" s="79"/>
      <c r="I608">
        <f t="shared" si="14"/>
        <v>2021</v>
      </c>
      <c r="M608"/>
    </row>
    <row r="609" spans="1:13" x14ac:dyDescent="0.25">
      <c r="A609" s="74" t="s">
        <v>970</v>
      </c>
      <c r="B609" s="74" t="s">
        <v>234</v>
      </c>
      <c r="C609" s="76" t="s">
        <v>842</v>
      </c>
      <c r="D609" t="s">
        <v>980</v>
      </c>
      <c r="E609" s="164">
        <v>10</v>
      </c>
      <c r="F609" s="74" t="s">
        <v>971</v>
      </c>
      <c r="G609" s="81">
        <v>43369</v>
      </c>
      <c r="H609" s="79"/>
      <c r="I609">
        <f t="shared" si="14"/>
        <v>2018</v>
      </c>
      <c r="M609"/>
    </row>
    <row r="610" spans="1:13" x14ac:dyDescent="0.25">
      <c r="A610" s="74" t="s">
        <v>970</v>
      </c>
      <c r="B610" s="74" t="s">
        <v>129</v>
      </c>
      <c r="C610" s="76" t="s">
        <v>842</v>
      </c>
      <c r="D610" t="s">
        <v>980</v>
      </c>
      <c r="E610" s="164">
        <v>11.4</v>
      </c>
      <c r="F610" s="74" t="s">
        <v>971</v>
      </c>
      <c r="G610" s="81">
        <v>43370</v>
      </c>
      <c r="H610" s="79"/>
      <c r="I610">
        <f t="shared" si="14"/>
        <v>2018</v>
      </c>
      <c r="M610"/>
    </row>
    <row r="611" spans="1:13" x14ac:dyDescent="0.25">
      <c r="A611" s="74" t="s">
        <v>970</v>
      </c>
      <c r="B611" s="74" t="s">
        <v>111</v>
      </c>
      <c r="C611" s="76" t="s">
        <v>842</v>
      </c>
      <c r="D611" t="s">
        <v>980</v>
      </c>
      <c r="E611" s="164">
        <v>7.6</v>
      </c>
      <c r="F611" s="74" t="s">
        <v>971</v>
      </c>
      <c r="G611" s="81">
        <v>43370</v>
      </c>
      <c r="H611" s="79"/>
      <c r="I611">
        <f t="shared" si="14"/>
        <v>2018</v>
      </c>
      <c r="M611"/>
    </row>
    <row r="612" spans="1:13" x14ac:dyDescent="0.25">
      <c r="A612" s="74" t="s">
        <v>970</v>
      </c>
      <c r="B612" s="74" t="s">
        <v>228</v>
      </c>
      <c r="C612" s="76" t="s">
        <v>842</v>
      </c>
      <c r="D612" t="s">
        <v>980</v>
      </c>
      <c r="E612" s="164">
        <v>7.6</v>
      </c>
      <c r="F612" s="74" t="s">
        <v>971</v>
      </c>
      <c r="G612" s="81">
        <v>43370</v>
      </c>
      <c r="H612" s="79"/>
      <c r="I612">
        <f t="shared" si="14"/>
        <v>2018</v>
      </c>
      <c r="M612"/>
    </row>
    <row r="613" spans="1:13" x14ac:dyDescent="0.25">
      <c r="A613" s="74" t="s">
        <v>970</v>
      </c>
      <c r="B613" s="74" t="s">
        <v>222</v>
      </c>
      <c r="C613" s="76" t="s">
        <v>842</v>
      </c>
      <c r="D613" t="s">
        <v>980</v>
      </c>
      <c r="E613" s="164">
        <v>5</v>
      </c>
      <c r="F613" s="74" t="s">
        <v>971</v>
      </c>
      <c r="G613" s="81">
        <v>43370</v>
      </c>
      <c r="H613" s="79"/>
      <c r="I613">
        <f t="shared" si="14"/>
        <v>2018</v>
      </c>
      <c r="M613"/>
    </row>
    <row r="614" spans="1:13" x14ac:dyDescent="0.25">
      <c r="A614" s="74" t="s">
        <v>970</v>
      </c>
      <c r="B614" s="74" t="s">
        <v>226</v>
      </c>
      <c r="C614" s="76" t="s">
        <v>842</v>
      </c>
      <c r="D614" t="s">
        <v>980</v>
      </c>
      <c r="E614" s="164">
        <v>6</v>
      </c>
      <c r="F614" s="74" t="s">
        <v>971</v>
      </c>
      <c r="G614" s="81">
        <v>43375</v>
      </c>
      <c r="H614" s="79"/>
      <c r="I614">
        <f t="shared" si="14"/>
        <v>2018</v>
      </c>
      <c r="M614"/>
    </row>
    <row r="615" spans="1:13" x14ac:dyDescent="0.25">
      <c r="A615" s="74" t="s">
        <v>970</v>
      </c>
      <c r="B615" s="74" t="s">
        <v>214</v>
      </c>
      <c r="C615" s="76" t="s">
        <v>842</v>
      </c>
      <c r="D615" t="s">
        <v>980</v>
      </c>
      <c r="E615" s="164">
        <v>7.6</v>
      </c>
      <c r="F615" s="74" t="s">
        <v>971</v>
      </c>
      <c r="G615" s="81">
        <v>43382</v>
      </c>
      <c r="H615" s="79"/>
      <c r="I615">
        <f t="shared" si="14"/>
        <v>2018</v>
      </c>
      <c r="M615"/>
    </row>
    <row r="616" spans="1:13" x14ac:dyDescent="0.25">
      <c r="A616" s="74" t="s">
        <v>970</v>
      </c>
      <c r="B616" s="74" t="s">
        <v>222</v>
      </c>
      <c r="C616" s="76" t="s">
        <v>842</v>
      </c>
      <c r="D616" t="s">
        <v>980</v>
      </c>
      <c r="E616" s="164">
        <v>3</v>
      </c>
      <c r="F616" s="74" t="s">
        <v>971</v>
      </c>
      <c r="G616" s="81">
        <v>43388</v>
      </c>
      <c r="H616" s="79"/>
      <c r="I616">
        <f t="shared" si="14"/>
        <v>2018</v>
      </c>
      <c r="M616"/>
    </row>
    <row r="617" spans="1:13" x14ac:dyDescent="0.25">
      <c r="A617" s="74" t="s">
        <v>970</v>
      </c>
      <c r="B617" s="74" t="s">
        <v>220</v>
      </c>
      <c r="C617" s="76" t="s">
        <v>842</v>
      </c>
      <c r="D617" t="s">
        <v>980</v>
      </c>
      <c r="E617" s="164">
        <v>6</v>
      </c>
      <c r="F617" s="74" t="s">
        <v>971</v>
      </c>
      <c r="G617" s="81">
        <v>43395</v>
      </c>
      <c r="H617" s="79"/>
      <c r="I617">
        <f t="shared" si="14"/>
        <v>2018</v>
      </c>
      <c r="M617"/>
    </row>
    <row r="618" spans="1:13" x14ac:dyDescent="0.25">
      <c r="A618" s="74" t="s">
        <v>970</v>
      </c>
      <c r="B618" s="74" t="s">
        <v>219</v>
      </c>
      <c r="C618" s="76" t="s">
        <v>842</v>
      </c>
      <c r="D618" t="s">
        <v>980</v>
      </c>
      <c r="E618" s="164">
        <v>250</v>
      </c>
      <c r="F618" s="74" t="s">
        <v>971</v>
      </c>
      <c r="G618" s="81">
        <v>43405</v>
      </c>
      <c r="H618" s="79"/>
      <c r="I618">
        <f t="shared" si="14"/>
        <v>2018</v>
      </c>
      <c r="M618"/>
    </row>
    <row r="619" spans="1:13" x14ac:dyDescent="0.25">
      <c r="A619" s="74" t="s">
        <v>970</v>
      </c>
      <c r="B619" s="74" t="s">
        <v>219</v>
      </c>
      <c r="C619" s="76" t="s">
        <v>842</v>
      </c>
      <c r="D619" t="s">
        <v>980</v>
      </c>
      <c r="E619" s="164">
        <v>150</v>
      </c>
      <c r="F619" s="74" t="s">
        <v>971</v>
      </c>
      <c r="G619" s="81">
        <v>43405</v>
      </c>
      <c r="H619" s="79"/>
      <c r="I619">
        <f t="shared" si="14"/>
        <v>2018</v>
      </c>
      <c r="M619"/>
    </row>
    <row r="620" spans="1:13" x14ac:dyDescent="0.25">
      <c r="A620" s="74" t="s">
        <v>970</v>
      </c>
      <c r="B620" s="74" t="s">
        <v>226</v>
      </c>
      <c r="C620" s="76" t="s">
        <v>842</v>
      </c>
      <c r="D620" t="s">
        <v>980</v>
      </c>
      <c r="E620" s="164">
        <v>15</v>
      </c>
      <c r="F620" s="74" t="s">
        <v>971</v>
      </c>
      <c r="G620" s="81">
        <v>43405</v>
      </c>
      <c r="H620" s="79"/>
      <c r="I620">
        <f t="shared" si="14"/>
        <v>2018</v>
      </c>
      <c r="M620"/>
    </row>
    <row r="621" spans="1:13" x14ac:dyDescent="0.25">
      <c r="A621" s="74" t="s">
        <v>970</v>
      </c>
      <c r="B621" s="74" t="s">
        <v>224</v>
      </c>
      <c r="C621" s="76" t="s">
        <v>842</v>
      </c>
      <c r="D621" t="s">
        <v>980</v>
      </c>
      <c r="E621" s="164">
        <v>6.4</v>
      </c>
      <c r="F621" s="74" t="s">
        <v>971</v>
      </c>
      <c r="G621" s="81">
        <v>43405</v>
      </c>
      <c r="H621" s="79"/>
      <c r="I621">
        <f t="shared" si="14"/>
        <v>2018</v>
      </c>
      <c r="M621"/>
    </row>
    <row r="622" spans="1:13" x14ac:dyDescent="0.25">
      <c r="A622" s="74" t="s">
        <v>970</v>
      </c>
      <c r="B622" s="74" t="s">
        <v>111</v>
      </c>
      <c r="C622" s="76" t="s">
        <v>842</v>
      </c>
      <c r="D622" t="s">
        <v>980</v>
      </c>
      <c r="E622" s="164">
        <v>6</v>
      </c>
      <c r="F622" s="74" t="s">
        <v>971</v>
      </c>
      <c r="G622" s="81">
        <v>43405</v>
      </c>
      <c r="H622" s="79"/>
      <c r="I622">
        <f t="shared" si="14"/>
        <v>2018</v>
      </c>
      <c r="M622"/>
    </row>
    <row r="623" spans="1:13" x14ac:dyDescent="0.25">
      <c r="A623" s="74" t="s">
        <v>970</v>
      </c>
      <c r="B623" s="74" t="s">
        <v>218</v>
      </c>
      <c r="C623" s="76" t="s">
        <v>842</v>
      </c>
      <c r="D623" t="s">
        <v>980</v>
      </c>
      <c r="E623" s="164">
        <v>3.8</v>
      </c>
      <c r="F623" s="74" t="s">
        <v>971</v>
      </c>
      <c r="G623" s="81">
        <v>43405</v>
      </c>
      <c r="H623" s="79"/>
      <c r="I623">
        <f t="shared" si="14"/>
        <v>2018</v>
      </c>
      <c r="M623"/>
    </row>
    <row r="624" spans="1:13" x14ac:dyDescent="0.25">
      <c r="A624" s="74" t="s">
        <v>970</v>
      </c>
      <c r="B624" s="74" t="s">
        <v>109</v>
      </c>
      <c r="C624" s="76" t="s">
        <v>842</v>
      </c>
      <c r="D624" t="s">
        <v>980</v>
      </c>
      <c r="E624" s="164">
        <v>5</v>
      </c>
      <c r="F624" s="74" t="s">
        <v>971</v>
      </c>
      <c r="G624" s="81">
        <v>43409</v>
      </c>
      <c r="H624" s="79"/>
      <c r="I624">
        <f t="shared" si="14"/>
        <v>2018</v>
      </c>
      <c r="M624"/>
    </row>
    <row r="625" spans="1:13" x14ac:dyDescent="0.25">
      <c r="A625" s="74" t="s">
        <v>970</v>
      </c>
      <c r="B625" s="74" t="s">
        <v>219</v>
      </c>
      <c r="C625" s="76" t="s">
        <v>842</v>
      </c>
      <c r="D625" t="s">
        <v>980</v>
      </c>
      <c r="E625" s="164">
        <v>7.6</v>
      </c>
      <c r="F625" s="74" t="s">
        <v>971</v>
      </c>
      <c r="G625" s="81">
        <v>43411</v>
      </c>
      <c r="H625" s="79"/>
      <c r="I625">
        <f t="shared" si="14"/>
        <v>2018</v>
      </c>
      <c r="M625"/>
    </row>
    <row r="626" spans="1:13" x14ac:dyDescent="0.25">
      <c r="A626" s="74" t="s">
        <v>970</v>
      </c>
      <c r="B626" s="74" t="s">
        <v>222</v>
      </c>
      <c r="C626" s="76" t="s">
        <v>842</v>
      </c>
      <c r="D626" t="s">
        <v>980</v>
      </c>
      <c r="E626" s="164">
        <v>5.8</v>
      </c>
      <c r="F626" s="74" t="s">
        <v>971</v>
      </c>
      <c r="G626" s="81">
        <v>43411</v>
      </c>
      <c r="H626" s="79"/>
      <c r="I626">
        <f t="shared" si="14"/>
        <v>2018</v>
      </c>
      <c r="M626"/>
    </row>
    <row r="627" spans="1:13" x14ac:dyDescent="0.25">
      <c r="A627" s="74" t="s">
        <v>970</v>
      </c>
      <c r="B627" s="74" t="s">
        <v>8</v>
      </c>
      <c r="C627" s="76" t="s">
        <v>842</v>
      </c>
      <c r="D627" t="s">
        <v>980</v>
      </c>
      <c r="E627" s="164">
        <v>5</v>
      </c>
      <c r="F627" s="74" t="s">
        <v>971</v>
      </c>
      <c r="G627" s="81">
        <v>43419</v>
      </c>
      <c r="H627" s="79"/>
      <c r="I627">
        <f t="shared" si="14"/>
        <v>2018</v>
      </c>
      <c r="M627"/>
    </row>
    <row r="628" spans="1:13" x14ac:dyDescent="0.25">
      <c r="A628" s="74" t="s">
        <v>970</v>
      </c>
      <c r="B628" s="74" t="s">
        <v>216</v>
      </c>
      <c r="C628" s="76" t="s">
        <v>842</v>
      </c>
      <c r="D628" t="s">
        <v>980</v>
      </c>
      <c r="E628" s="164">
        <v>6</v>
      </c>
      <c r="F628" s="74" t="s">
        <v>971</v>
      </c>
      <c r="G628" s="81">
        <v>43425</v>
      </c>
      <c r="H628" s="79"/>
      <c r="I628">
        <f t="shared" si="14"/>
        <v>2018</v>
      </c>
      <c r="M628"/>
    </row>
    <row r="629" spans="1:13" x14ac:dyDescent="0.25">
      <c r="A629" s="74" t="s">
        <v>970</v>
      </c>
      <c r="B629" s="74" t="s">
        <v>219</v>
      </c>
      <c r="C629" s="76" t="s">
        <v>842</v>
      </c>
      <c r="D629" t="s">
        <v>980</v>
      </c>
      <c r="E629" s="164">
        <v>13.6</v>
      </c>
      <c r="F629" s="74" t="s">
        <v>971</v>
      </c>
      <c r="G629" s="81">
        <v>43434</v>
      </c>
      <c r="H629" s="79"/>
      <c r="I629">
        <f t="shared" si="14"/>
        <v>2018</v>
      </c>
      <c r="M629"/>
    </row>
    <row r="630" spans="1:13" x14ac:dyDescent="0.25">
      <c r="A630" s="74" t="s">
        <v>970</v>
      </c>
      <c r="B630" s="74" t="s">
        <v>231</v>
      </c>
      <c r="C630" s="76" t="s">
        <v>842</v>
      </c>
      <c r="D630" t="s">
        <v>980</v>
      </c>
      <c r="E630" s="164">
        <v>7.6</v>
      </c>
      <c r="F630" s="74" t="s">
        <v>971</v>
      </c>
      <c r="G630" s="81">
        <v>43434</v>
      </c>
      <c r="H630" s="79"/>
      <c r="I630">
        <f t="shared" si="14"/>
        <v>2018</v>
      </c>
      <c r="M630"/>
    </row>
    <row r="631" spans="1:13" x14ac:dyDescent="0.25">
      <c r="A631" s="74" t="s">
        <v>970</v>
      </c>
      <c r="B631" s="74" t="s">
        <v>8</v>
      </c>
      <c r="C631" s="76" t="s">
        <v>842</v>
      </c>
      <c r="D631" t="s">
        <v>980</v>
      </c>
      <c r="E631" s="164">
        <v>7.6</v>
      </c>
      <c r="F631" s="74" t="s">
        <v>971</v>
      </c>
      <c r="G631" s="81">
        <v>43441</v>
      </c>
      <c r="H631" s="79"/>
      <c r="I631">
        <f t="shared" si="14"/>
        <v>2018</v>
      </c>
      <c r="M631"/>
    </row>
    <row r="632" spans="1:13" x14ac:dyDescent="0.25">
      <c r="A632" s="74" t="s">
        <v>970</v>
      </c>
      <c r="B632" s="74" t="s">
        <v>109</v>
      </c>
      <c r="C632" s="76" t="s">
        <v>842</v>
      </c>
      <c r="D632" t="s">
        <v>980</v>
      </c>
      <c r="E632" s="164">
        <v>10</v>
      </c>
      <c r="F632" s="74" t="s">
        <v>971</v>
      </c>
      <c r="G632" s="81">
        <v>43446</v>
      </c>
      <c r="H632" s="79"/>
      <c r="I632">
        <f t="shared" si="14"/>
        <v>2018</v>
      </c>
      <c r="M632"/>
    </row>
    <row r="633" spans="1:13" x14ac:dyDescent="0.25">
      <c r="A633" s="74" t="s">
        <v>970</v>
      </c>
      <c r="B633" s="74" t="s">
        <v>111</v>
      </c>
      <c r="C633" s="76" t="s">
        <v>842</v>
      </c>
      <c r="D633" t="s">
        <v>980</v>
      </c>
      <c r="E633" s="164">
        <v>6</v>
      </c>
      <c r="F633" s="74" t="s">
        <v>971</v>
      </c>
      <c r="G633" s="81">
        <v>43446</v>
      </c>
      <c r="H633" s="79"/>
      <c r="I633">
        <f t="shared" si="14"/>
        <v>2018</v>
      </c>
      <c r="M633"/>
    </row>
    <row r="634" spans="1:13" x14ac:dyDescent="0.25">
      <c r="A634" s="74" t="s">
        <v>970</v>
      </c>
      <c r="B634" s="74" t="s">
        <v>130</v>
      </c>
      <c r="C634" s="76" t="s">
        <v>842</v>
      </c>
      <c r="D634" t="s">
        <v>980</v>
      </c>
      <c r="E634" s="164">
        <v>6</v>
      </c>
      <c r="F634" s="74" t="s">
        <v>971</v>
      </c>
      <c r="G634" s="81">
        <v>43446</v>
      </c>
      <c r="H634" s="79"/>
      <c r="I634">
        <f t="shared" si="14"/>
        <v>2018</v>
      </c>
      <c r="M634"/>
    </row>
    <row r="635" spans="1:13" x14ac:dyDescent="0.25">
      <c r="A635" s="74" t="s">
        <v>970</v>
      </c>
      <c r="B635" s="74" t="s">
        <v>106</v>
      </c>
      <c r="C635" s="76" t="s">
        <v>842</v>
      </c>
      <c r="D635" t="s">
        <v>980</v>
      </c>
      <c r="E635" s="164">
        <v>3</v>
      </c>
      <c r="F635" s="74" t="s">
        <v>971</v>
      </c>
      <c r="G635" s="81">
        <v>43446</v>
      </c>
      <c r="H635" s="79"/>
      <c r="I635">
        <f t="shared" si="14"/>
        <v>2018</v>
      </c>
      <c r="M635"/>
    </row>
    <row r="636" spans="1:13" x14ac:dyDescent="0.25">
      <c r="A636" s="74" t="s">
        <v>970</v>
      </c>
      <c r="B636" s="74" t="s">
        <v>233</v>
      </c>
      <c r="C636" s="76" t="s">
        <v>842</v>
      </c>
      <c r="D636" t="s">
        <v>980</v>
      </c>
      <c r="E636" s="164">
        <v>7</v>
      </c>
      <c r="F636" s="74" t="s">
        <v>971</v>
      </c>
      <c r="G636" s="81">
        <v>43447</v>
      </c>
      <c r="H636" s="79"/>
      <c r="I636">
        <f t="shared" si="14"/>
        <v>2018</v>
      </c>
      <c r="M636"/>
    </row>
    <row r="637" spans="1:13" x14ac:dyDescent="0.25">
      <c r="A637" s="74" t="s">
        <v>970</v>
      </c>
      <c r="B637" s="74" t="s">
        <v>131</v>
      </c>
      <c r="C637" s="76" t="s">
        <v>842</v>
      </c>
      <c r="D637" t="s">
        <v>980</v>
      </c>
      <c r="E637" s="164">
        <v>6</v>
      </c>
      <c r="F637" s="74" t="s">
        <v>971</v>
      </c>
      <c r="G637" s="81">
        <v>43447</v>
      </c>
      <c r="H637" s="79"/>
      <c r="I637">
        <f t="shared" si="14"/>
        <v>2018</v>
      </c>
      <c r="M637"/>
    </row>
    <row r="638" spans="1:13" x14ac:dyDescent="0.25">
      <c r="A638" s="74" t="s">
        <v>970</v>
      </c>
      <c r="B638" s="74" t="s">
        <v>233</v>
      </c>
      <c r="C638" s="76" t="s">
        <v>842</v>
      </c>
      <c r="D638" t="s">
        <v>980</v>
      </c>
      <c r="E638" s="164">
        <v>5</v>
      </c>
      <c r="F638" s="74" t="s">
        <v>971</v>
      </c>
      <c r="G638" s="81">
        <v>43447</v>
      </c>
      <c r="H638" s="79"/>
      <c r="I638">
        <f t="shared" si="14"/>
        <v>2018</v>
      </c>
      <c r="M638"/>
    </row>
    <row r="639" spans="1:13" x14ac:dyDescent="0.25">
      <c r="A639" s="74" t="s">
        <v>970</v>
      </c>
      <c r="B639" s="74" t="s">
        <v>219</v>
      </c>
      <c r="C639" s="76" t="s">
        <v>842</v>
      </c>
      <c r="D639" t="s">
        <v>980</v>
      </c>
      <c r="E639" s="164">
        <v>3.8</v>
      </c>
      <c r="F639" s="74" t="s">
        <v>971</v>
      </c>
      <c r="G639" s="81">
        <v>43451</v>
      </c>
      <c r="H639" s="79"/>
      <c r="I639">
        <f t="shared" si="14"/>
        <v>2018</v>
      </c>
      <c r="M639"/>
    </row>
    <row r="640" spans="1:13" x14ac:dyDescent="0.25">
      <c r="A640" s="74" t="s">
        <v>970</v>
      </c>
      <c r="B640" s="74" t="s">
        <v>219</v>
      </c>
      <c r="C640" s="76" t="s">
        <v>842</v>
      </c>
      <c r="D640" t="s">
        <v>980</v>
      </c>
      <c r="E640" s="164">
        <v>5</v>
      </c>
      <c r="F640" s="74" t="s">
        <v>971</v>
      </c>
      <c r="G640" s="81">
        <v>43453</v>
      </c>
      <c r="H640" s="79"/>
      <c r="I640">
        <f t="shared" si="14"/>
        <v>2018</v>
      </c>
      <c r="M640"/>
    </row>
    <row r="641" spans="1:13" x14ac:dyDescent="0.25">
      <c r="A641" s="74" t="s">
        <v>970</v>
      </c>
      <c r="B641" s="74" t="s">
        <v>235</v>
      </c>
      <c r="C641" s="76" t="s">
        <v>842</v>
      </c>
      <c r="D641" t="s">
        <v>980</v>
      </c>
      <c r="E641" s="164">
        <v>15</v>
      </c>
      <c r="F641" s="74" t="s">
        <v>971</v>
      </c>
      <c r="G641" s="81">
        <v>43461</v>
      </c>
      <c r="H641" s="79"/>
      <c r="I641">
        <f t="shared" si="14"/>
        <v>2018</v>
      </c>
      <c r="M641"/>
    </row>
    <row r="642" spans="1:13" x14ac:dyDescent="0.25">
      <c r="A642" s="74" t="s">
        <v>970</v>
      </c>
      <c r="B642" s="74" t="s">
        <v>216</v>
      </c>
      <c r="C642" s="76" t="s">
        <v>842</v>
      </c>
      <c r="D642" t="s">
        <v>980</v>
      </c>
      <c r="E642" s="164">
        <v>10</v>
      </c>
      <c r="F642" s="74" t="s">
        <v>971</v>
      </c>
      <c r="G642" s="81">
        <v>43488</v>
      </c>
      <c r="H642" s="79"/>
      <c r="I642">
        <f t="shared" ref="I642:I705" si="15">IF(G642&lt;&gt;"",YEAR(G642),"")</f>
        <v>2019</v>
      </c>
      <c r="M642"/>
    </row>
    <row r="643" spans="1:13" x14ac:dyDescent="0.25">
      <c r="A643" s="74" t="s">
        <v>970</v>
      </c>
      <c r="B643" s="74" t="s">
        <v>233</v>
      </c>
      <c r="C643" s="76" t="s">
        <v>842</v>
      </c>
      <c r="D643" t="s">
        <v>980</v>
      </c>
      <c r="E643" s="164">
        <v>7.6</v>
      </c>
      <c r="F643" s="74" t="s">
        <v>971</v>
      </c>
      <c r="G643" s="81">
        <v>43488</v>
      </c>
      <c r="H643" s="79"/>
      <c r="I643">
        <f t="shared" si="15"/>
        <v>2019</v>
      </c>
      <c r="M643"/>
    </row>
    <row r="644" spans="1:13" x14ac:dyDescent="0.25">
      <c r="A644" s="74" t="s">
        <v>970</v>
      </c>
      <c r="B644" s="74" t="s">
        <v>224</v>
      </c>
      <c r="C644" s="76" t="s">
        <v>842</v>
      </c>
      <c r="D644" t="s">
        <v>980</v>
      </c>
      <c r="E644" s="164">
        <v>3</v>
      </c>
      <c r="F644" s="74" t="s">
        <v>971</v>
      </c>
      <c r="G644" s="81">
        <v>43488</v>
      </c>
      <c r="H644" s="79"/>
      <c r="I644">
        <f t="shared" si="15"/>
        <v>2019</v>
      </c>
      <c r="M644"/>
    </row>
    <row r="645" spans="1:13" x14ac:dyDescent="0.25">
      <c r="A645" s="74" t="s">
        <v>970</v>
      </c>
      <c r="B645" s="74" t="s">
        <v>109</v>
      </c>
      <c r="C645" s="76" t="s">
        <v>842</v>
      </c>
      <c r="D645" t="s">
        <v>980</v>
      </c>
      <c r="E645" s="164">
        <v>15</v>
      </c>
      <c r="F645" s="74" t="s">
        <v>971</v>
      </c>
      <c r="G645" s="81">
        <v>43502</v>
      </c>
      <c r="H645" s="79"/>
      <c r="I645">
        <f t="shared" si="15"/>
        <v>2019</v>
      </c>
      <c r="M645"/>
    </row>
    <row r="646" spans="1:13" x14ac:dyDescent="0.25">
      <c r="A646" s="74" t="s">
        <v>970</v>
      </c>
      <c r="B646" s="74" t="s">
        <v>220</v>
      </c>
      <c r="C646" s="76" t="s">
        <v>842</v>
      </c>
      <c r="D646" t="s">
        <v>980</v>
      </c>
      <c r="E646" s="164">
        <v>11.4</v>
      </c>
      <c r="F646" s="74" t="s">
        <v>971</v>
      </c>
      <c r="G646" s="81">
        <v>43528</v>
      </c>
      <c r="H646" s="79"/>
      <c r="I646">
        <f t="shared" si="15"/>
        <v>2019</v>
      </c>
      <c r="M646"/>
    </row>
    <row r="647" spans="1:13" x14ac:dyDescent="0.25">
      <c r="A647" s="74" t="s">
        <v>970</v>
      </c>
      <c r="B647" s="74" t="s">
        <v>106</v>
      </c>
      <c r="C647" s="76" t="s">
        <v>842</v>
      </c>
      <c r="D647" t="s">
        <v>980</v>
      </c>
      <c r="E647" s="164">
        <v>3.8</v>
      </c>
      <c r="F647" s="74" t="s">
        <v>971</v>
      </c>
      <c r="G647" s="81">
        <v>43528</v>
      </c>
      <c r="H647" s="79"/>
      <c r="I647">
        <f t="shared" si="15"/>
        <v>2019</v>
      </c>
      <c r="M647"/>
    </row>
    <row r="648" spans="1:13" x14ac:dyDescent="0.25">
      <c r="A648" s="74" t="s">
        <v>970</v>
      </c>
      <c r="B648" s="74" t="s">
        <v>220</v>
      </c>
      <c r="C648" s="76" t="s">
        <v>842</v>
      </c>
      <c r="D648" t="s">
        <v>980</v>
      </c>
      <c r="E648" s="164">
        <v>3</v>
      </c>
      <c r="F648" s="74" t="s">
        <v>971</v>
      </c>
      <c r="G648" s="81">
        <v>43528</v>
      </c>
      <c r="H648" s="79"/>
      <c r="I648">
        <f t="shared" si="15"/>
        <v>2019</v>
      </c>
      <c r="M648"/>
    </row>
    <row r="649" spans="1:13" x14ac:dyDescent="0.25">
      <c r="A649" s="74" t="s">
        <v>970</v>
      </c>
      <c r="B649" s="74" t="s">
        <v>111</v>
      </c>
      <c r="C649" s="76" t="s">
        <v>842</v>
      </c>
      <c r="D649" t="s">
        <v>980</v>
      </c>
      <c r="E649" s="164">
        <v>7.6</v>
      </c>
      <c r="F649" s="74" t="s">
        <v>971</v>
      </c>
      <c r="G649" s="81">
        <v>43530</v>
      </c>
      <c r="H649" s="79"/>
      <c r="I649">
        <f t="shared" si="15"/>
        <v>2019</v>
      </c>
      <c r="M649"/>
    </row>
    <row r="650" spans="1:13" x14ac:dyDescent="0.25">
      <c r="A650" s="74" t="s">
        <v>970</v>
      </c>
      <c r="B650" s="74" t="s">
        <v>14</v>
      </c>
      <c r="C650" s="76" t="s">
        <v>842</v>
      </c>
      <c r="D650" t="s">
        <v>980</v>
      </c>
      <c r="E650" s="164">
        <v>5</v>
      </c>
      <c r="F650" s="74" t="s">
        <v>971</v>
      </c>
      <c r="G650" s="81">
        <v>43535</v>
      </c>
      <c r="H650" s="79"/>
      <c r="I650">
        <f t="shared" si="15"/>
        <v>2019</v>
      </c>
      <c r="M650"/>
    </row>
    <row r="651" spans="1:13" x14ac:dyDescent="0.25">
      <c r="A651" s="74" t="s">
        <v>970</v>
      </c>
      <c r="B651" s="74" t="s">
        <v>233</v>
      </c>
      <c r="C651" s="76" t="s">
        <v>842</v>
      </c>
      <c r="D651" t="s">
        <v>980</v>
      </c>
      <c r="E651" s="164">
        <v>7.6</v>
      </c>
      <c r="F651" s="74" t="s">
        <v>971</v>
      </c>
      <c r="G651" s="81">
        <v>43550</v>
      </c>
      <c r="H651" s="79"/>
      <c r="I651">
        <f t="shared" si="15"/>
        <v>2019</v>
      </c>
      <c r="M651"/>
    </row>
    <row r="652" spans="1:13" x14ac:dyDescent="0.25">
      <c r="A652" s="74" t="s">
        <v>970</v>
      </c>
      <c r="B652" s="74" t="s">
        <v>224</v>
      </c>
      <c r="C652" s="76" t="s">
        <v>842</v>
      </c>
      <c r="D652" t="s">
        <v>980</v>
      </c>
      <c r="E652" s="164">
        <v>15</v>
      </c>
      <c r="F652" s="74" t="s">
        <v>971</v>
      </c>
      <c r="G652" s="81">
        <v>43558</v>
      </c>
      <c r="H652" s="79"/>
      <c r="I652">
        <f t="shared" si="15"/>
        <v>2019</v>
      </c>
      <c r="M652"/>
    </row>
    <row r="653" spans="1:13" x14ac:dyDescent="0.25">
      <c r="A653" s="74" t="s">
        <v>970</v>
      </c>
      <c r="B653" s="74" t="s">
        <v>220</v>
      </c>
      <c r="C653" s="76" t="s">
        <v>842</v>
      </c>
      <c r="D653" t="s">
        <v>980</v>
      </c>
      <c r="E653" s="164">
        <v>11.4</v>
      </c>
      <c r="F653" s="74" t="s">
        <v>971</v>
      </c>
      <c r="G653" s="81">
        <v>43558</v>
      </c>
      <c r="H653" s="79"/>
      <c r="I653">
        <f t="shared" si="15"/>
        <v>2019</v>
      </c>
      <c r="M653"/>
    </row>
    <row r="654" spans="1:13" x14ac:dyDescent="0.25">
      <c r="A654" s="74" t="s">
        <v>970</v>
      </c>
      <c r="B654" s="74" t="s">
        <v>224</v>
      </c>
      <c r="C654" s="76" t="s">
        <v>842</v>
      </c>
      <c r="D654" t="s">
        <v>980</v>
      </c>
      <c r="E654" s="164">
        <v>5</v>
      </c>
      <c r="F654" s="74" t="s">
        <v>971</v>
      </c>
      <c r="G654" s="81">
        <v>43570</v>
      </c>
      <c r="H654" s="79"/>
      <c r="I654">
        <f t="shared" si="15"/>
        <v>2019</v>
      </c>
      <c r="M654"/>
    </row>
    <row r="655" spans="1:13" x14ac:dyDescent="0.25">
      <c r="A655" s="74" t="s">
        <v>970</v>
      </c>
      <c r="B655" s="74" t="s">
        <v>109</v>
      </c>
      <c r="C655" s="76" t="s">
        <v>842</v>
      </c>
      <c r="D655" t="s">
        <v>980</v>
      </c>
      <c r="E655" s="164">
        <v>3.8</v>
      </c>
      <c r="F655" s="74" t="s">
        <v>971</v>
      </c>
      <c r="G655" s="81">
        <v>43586</v>
      </c>
      <c r="H655" s="79"/>
      <c r="I655">
        <f t="shared" si="15"/>
        <v>2019</v>
      </c>
      <c r="M655"/>
    </row>
    <row r="656" spans="1:13" x14ac:dyDescent="0.25">
      <c r="A656" s="74" t="s">
        <v>970</v>
      </c>
      <c r="B656" s="74" t="s">
        <v>4</v>
      </c>
      <c r="C656" s="76" t="s">
        <v>842</v>
      </c>
      <c r="D656" t="s">
        <v>980</v>
      </c>
      <c r="E656" s="164">
        <v>7.6</v>
      </c>
      <c r="F656" s="74" t="s">
        <v>971</v>
      </c>
      <c r="G656" s="81">
        <v>43594</v>
      </c>
      <c r="H656" s="79"/>
      <c r="I656">
        <f t="shared" si="15"/>
        <v>2019</v>
      </c>
      <c r="M656"/>
    </row>
    <row r="657" spans="1:13" x14ac:dyDescent="0.25">
      <c r="A657" s="74" t="s">
        <v>970</v>
      </c>
      <c r="B657" s="74" t="s">
        <v>218</v>
      </c>
      <c r="C657" s="76" t="s">
        <v>842</v>
      </c>
      <c r="D657" t="s">
        <v>980</v>
      </c>
      <c r="E657" s="164">
        <v>7.6</v>
      </c>
      <c r="F657" s="74" t="s">
        <v>971</v>
      </c>
      <c r="G657" s="81">
        <v>43594</v>
      </c>
      <c r="H657" s="79"/>
      <c r="I657">
        <f t="shared" si="15"/>
        <v>2019</v>
      </c>
      <c r="M657"/>
    </row>
    <row r="658" spans="1:13" x14ac:dyDescent="0.25">
      <c r="A658" s="74" t="s">
        <v>970</v>
      </c>
      <c r="B658" s="74" t="s">
        <v>222</v>
      </c>
      <c r="C658" s="76" t="s">
        <v>842</v>
      </c>
      <c r="D658" t="s">
        <v>980</v>
      </c>
      <c r="E658" s="164">
        <v>6</v>
      </c>
      <c r="F658" s="74" t="s">
        <v>971</v>
      </c>
      <c r="G658" s="81">
        <v>43594</v>
      </c>
      <c r="H658" s="79"/>
      <c r="I658">
        <f t="shared" si="15"/>
        <v>2019</v>
      </c>
      <c r="M658"/>
    </row>
    <row r="659" spans="1:13" x14ac:dyDescent="0.25">
      <c r="A659" s="74" t="s">
        <v>970</v>
      </c>
      <c r="B659" s="74" t="s">
        <v>222</v>
      </c>
      <c r="C659" s="76" t="s">
        <v>842</v>
      </c>
      <c r="D659" t="s">
        <v>980</v>
      </c>
      <c r="E659" s="164">
        <v>11.4</v>
      </c>
      <c r="F659" s="74" t="s">
        <v>971</v>
      </c>
      <c r="G659" s="81">
        <v>43615</v>
      </c>
      <c r="H659" s="79"/>
      <c r="I659">
        <f t="shared" si="15"/>
        <v>2019</v>
      </c>
      <c r="M659"/>
    </row>
    <row r="660" spans="1:13" x14ac:dyDescent="0.25">
      <c r="A660" s="74" t="s">
        <v>970</v>
      </c>
      <c r="B660" s="74" t="s">
        <v>224</v>
      </c>
      <c r="C660" s="76" t="s">
        <v>842</v>
      </c>
      <c r="D660" t="s">
        <v>980</v>
      </c>
      <c r="E660" s="164">
        <v>10</v>
      </c>
      <c r="F660" s="74" t="s">
        <v>971</v>
      </c>
      <c r="G660" s="81">
        <v>43615</v>
      </c>
      <c r="H660" s="79"/>
      <c r="I660">
        <f t="shared" si="15"/>
        <v>2019</v>
      </c>
      <c r="M660"/>
    </row>
    <row r="661" spans="1:13" x14ac:dyDescent="0.25">
      <c r="A661" s="74" t="s">
        <v>970</v>
      </c>
      <c r="B661" s="74" t="s">
        <v>216</v>
      </c>
      <c r="C661" s="76" t="s">
        <v>842</v>
      </c>
      <c r="D661" t="s">
        <v>980</v>
      </c>
      <c r="E661" s="164">
        <v>7.6</v>
      </c>
      <c r="F661" s="74" t="s">
        <v>971</v>
      </c>
      <c r="G661" s="81">
        <v>43615</v>
      </c>
      <c r="H661" s="79"/>
      <c r="I661">
        <f t="shared" si="15"/>
        <v>2019</v>
      </c>
      <c r="M661"/>
    </row>
    <row r="662" spans="1:13" x14ac:dyDescent="0.25">
      <c r="A662" s="74" t="s">
        <v>970</v>
      </c>
      <c r="B662" s="74" t="s">
        <v>219</v>
      </c>
      <c r="C662" s="76" t="s">
        <v>842</v>
      </c>
      <c r="D662" t="s">
        <v>980</v>
      </c>
      <c r="E662" s="164">
        <v>10</v>
      </c>
      <c r="F662" s="74" t="s">
        <v>971</v>
      </c>
      <c r="G662" s="81">
        <v>43621</v>
      </c>
      <c r="H662" s="79"/>
      <c r="I662">
        <f t="shared" si="15"/>
        <v>2019</v>
      </c>
      <c r="M662"/>
    </row>
    <row r="663" spans="1:13" x14ac:dyDescent="0.25">
      <c r="A663" s="74" t="s">
        <v>970</v>
      </c>
      <c r="B663" s="74" t="s">
        <v>110</v>
      </c>
      <c r="C663" s="76" t="s">
        <v>842</v>
      </c>
      <c r="D663" t="s">
        <v>980</v>
      </c>
      <c r="E663" s="164">
        <v>7.6</v>
      </c>
      <c r="F663" s="74" t="s">
        <v>971</v>
      </c>
      <c r="G663" s="81">
        <v>43622</v>
      </c>
      <c r="H663" s="79"/>
      <c r="I663">
        <f t="shared" si="15"/>
        <v>2019</v>
      </c>
      <c r="M663"/>
    </row>
    <row r="664" spans="1:13" x14ac:dyDescent="0.25">
      <c r="A664" s="74" t="s">
        <v>970</v>
      </c>
      <c r="B664" s="74" t="s">
        <v>220</v>
      </c>
      <c r="C664" s="76" t="s">
        <v>842</v>
      </c>
      <c r="D664" t="s">
        <v>980</v>
      </c>
      <c r="E664" s="164">
        <v>6</v>
      </c>
      <c r="F664" s="74" t="s">
        <v>971</v>
      </c>
      <c r="G664" s="81">
        <v>43622</v>
      </c>
      <c r="H664" s="79"/>
      <c r="I664">
        <f t="shared" si="15"/>
        <v>2019</v>
      </c>
      <c r="M664"/>
    </row>
    <row r="665" spans="1:13" x14ac:dyDescent="0.25">
      <c r="A665" s="74" t="s">
        <v>970</v>
      </c>
      <c r="B665" s="74" t="s">
        <v>224</v>
      </c>
      <c r="C665" s="76" t="s">
        <v>842</v>
      </c>
      <c r="D665" t="s">
        <v>980</v>
      </c>
      <c r="E665" s="164">
        <v>5</v>
      </c>
      <c r="F665" s="74" t="s">
        <v>971</v>
      </c>
      <c r="G665" s="81">
        <v>43622</v>
      </c>
      <c r="H665" s="79"/>
      <c r="I665">
        <f t="shared" si="15"/>
        <v>2019</v>
      </c>
      <c r="M665"/>
    </row>
    <row r="666" spans="1:13" x14ac:dyDescent="0.25">
      <c r="A666" s="74" t="s">
        <v>970</v>
      </c>
      <c r="B666" s="74" t="s">
        <v>3</v>
      </c>
      <c r="C666" s="76" t="s">
        <v>842</v>
      </c>
      <c r="D666" t="s">
        <v>980</v>
      </c>
      <c r="E666" s="164">
        <v>12.6</v>
      </c>
      <c r="F666" s="74" t="s">
        <v>971</v>
      </c>
      <c r="G666" s="81">
        <v>43623</v>
      </c>
      <c r="H666" s="79"/>
      <c r="I666">
        <f t="shared" si="15"/>
        <v>2019</v>
      </c>
      <c r="M666"/>
    </row>
    <row r="667" spans="1:13" x14ac:dyDescent="0.25">
      <c r="A667" s="74" t="s">
        <v>970</v>
      </c>
      <c r="B667" s="74" t="s">
        <v>222</v>
      </c>
      <c r="C667" s="76" t="s">
        <v>842</v>
      </c>
      <c r="D667" t="s">
        <v>980</v>
      </c>
      <c r="E667" s="164">
        <v>10.6</v>
      </c>
      <c r="F667" s="74" t="s">
        <v>971</v>
      </c>
      <c r="G667" s="81">
        <v>43641</v>
      </c>
      <c r="H667" s="79"/>
      <c r="I667">
        <f t="shared" si="15"/>
        <v>2019</v>
      </c>
      <c r="M667"/>
    </row>
    <row r="668" spans="1:13" x14ac:dyDescent="0.25">
      <c r="A668" s="74" t="s">
        <v>970</v>
      </c>
      <c r="B668" s="74" t="s">
        <v>217</v>
      </c>
      <c r="C668" s="76" t="s">
        <v>842</v>
      </c>
      <c r="D668" t="s">
        <v>980</v>
      </c>
      <c r="E668" s="164">
        <v>10</v>
      </c>
      <c r="F668" s="74" t="s">
        <v>971</v>
      </c>
      <c r="G668" s="81">
        <v>43641</v>
      </c>
      <c r="H668" s="79"/>
      <c r="I668">
        <f t="shared" si="15"/>
        <v>2019</v>
      </c>
      <c r="M668"/>
    </row>
    <row r="669" spans="1:13" x14ac:dyDescent="0.25">
      <c r="A669" s="74" t="s">
        <v>970</v>
      </c>
      <c r="B669" s="74" t="s">
        <v>14</v>
      </c>
      <c r="C669" s="76" t="s">
        <v>842</v>
      </c>
      <c r="D669" t="s">
        <v>980</v>
      </c>
      <c r="E669" s="164">
        <v>7.6</v>
      </c>
      <c r="F669" s="74" t="s">
        <v>971</v>
      </c>
      <c r="G669" s="81">
        <v>43641</v>
      </c>
      <c r="H669" s="79"/>
      <c r="I669">
        <f t="shared" si="15"/>
        <v>2019</v>
      </c>
      <c r="M669"/>
    </row>
    <row r="670" spans="1:13" x14ac:dyDescent="0.25">
      <c r="A670" s="74" t="s">
        <v>970</v>
      </c>
      <c r="B670" s="74" t="s">
        <v>221</v>
      </c>
      <c r="C670" s="76" t="s">
        <v>842</v>
      </c>
      <c r="D670" t="s">
        <v>980</v>
      </c>
      <c r="E670" s="164">
        <v>5.3</v>
      </c>
      <c r="F670" s="74" t="s">
        <v>971</v>
      </c>
      <c r="G670" s="81">
        <v>43641</v>
      </c>
      <c r="H670" s="79"/>
      <c r="I670">
        <f t="shared" si="15"/>
        <v>2019</v>
      </c>
      <c r="M670"/>
    </row>
    <row r="671" spans="1:13" x14ac:dyDescent="0.25">
      <c r="A671" s="74" t="s">
        <v>970</v>
      </c>
      <c r="B671" s="74" t="s">
        <v>129</v>
      </c>
      <c r="C671" s="76" t="s">
        <v>842</v>
      </c>
      <c r="D671" t="s">
        <v>980</v>
      </c>
      <c r="E671" s="164">
        <v>3.8</v>
      </c>
      <c r="F671" s="74" t="s">
        <v>971</v>
      </c>
      <c r="G671" s="81">
        <v>43641</v>
      </c>
      <c r="H671" s="79"/>
      <c r="I671">
        <f t="shared" si="15"/>
        <v>2019</v>
      </c>
      <c r="M671"/>
    </row>
    <row r="672" spans="1:13" x14ac:dyDescent="0.25">
      <c r="A672" s="74" t="s">
        <v>970</v>
      </c>
      <c r="B672" s="74" t="s">
        <v>233</v>
      </c>
      <c r="C672" s="76" t="s">
        <v>842</v>
      </c>
      <c r="D672" t="s">
        <v>980</v>
      </c>
      <c r="E672" s="164">
        <v>5</v>
      </c>
      <c r="F672" s="74" t="s">
        <v>971</v>
      </c>
      <c r="G672" s="81">
        <v>43655</v>
      </c>
      <c r="H672" s="79"/>
      <c r="I672">
        <f t="shared" si="15"/>
        <v>2019</v>
      </c>
      <c r="M672"/>
    </row>
    <row r="673" spans="1:13" x14ac:dyDescent="0.25">
      <c r="A673" s="74" t="s">
        <v>970</v>
      </c>
      <c r="B673" s="74" t="s">
        <v>130</v>
      </c>
      <c r="C673" s="76" t="s">
        <v>842</v>
      </c>
      <c r="D673" t="s">
        <v>980</v>
      </c>
      <c r="E673" s="164">
        <v>11.4</v>
      </c>
      <c r="F673" s="74" t="s">
        <v>971</v>
      </c>
      <c r="G673" s="81">
        <v>43658</v>
      </c>
      <c r="H673" s="79"/>
      <c r="I673">
        <f t="shared" si="15"/>
        <v>2019</v>
      </c>
      <c r="M673"/>
    </row>
    <row r="674" spans="1:13" x14ac:dyDescent="0.25">
      <c r="A674" s="74" t="s">
        <v>970</v>
      </c>
      <c r="B674" s="74" t="s">
        <v>219</v>
      </c>
      <c r="C674" s="76" t="s">
        <v>842</v>
      </c>
      <c r="D674" t="s">
        <v>980</v>
      </c>
      <c r="E674" s="164">
        <v>57.6</v>
      </c>
      <c r="F674" s="74" t="s">
        <v>971</v>
      </c>
      <c r="G674" s="81">
        <v>43661</v>
      </c>
      <c r="H674" s="79"/>
      <c r="I674">
        <f t="shared" si="15"/>
        <v>2019</v>
      </c>
      <c r="M674"/>
    </row>
    <row r="675" spans="1:13" x14ac:dyDescent="0.25">
      <c r="A675" s="74" t="s">
        <v>970</v>
      </c>
      <c r="B675" s="74" t="s">
        <v>227</v>
      </c>
      <c r="C675" s="76" t="s">
        <v>842</v>
      </c>
      <c r="D675" t="s">
        <v>980</v>
      </c>
      <c r="E675" s="164">
        <v>10</v>
      </c>
      <c r="F675" s="74" t="s">
        <v>971</v>
      </c>
      <c r="G675" s="81">
        <v>43661</v>
      </c>
      <c r="H675" s="79"/>
      <c r="I675">
        <f t="shared" si="15"/>
        <v>2019</v>
      </c>
      <c r="M675"/>
    </row>
    <row r="676" spans="1:13" x14ac:dyDescent="0.25">
      <c r="A676" s="74" t="s">
        <v>970</v>
      </c>
      <c r="B676" s="74" t="s">
        <v>221</v>
      </c>
      <c r="C676" s="76" t="s">
        <v>842</v>
      </c>
      <c r="D676" t="s">
        <v>980</v>
      </c>
      <c r="E676" s="164">
        <v>6</v>
      </c>
      <c r="F676" s="74" t="s">
        <v>971</v>
      </c>
      <c r="G676" s="81">
        <v>43661</v>
      </c>
      <c r="H676" s="79"/>
      <c r="I676">
        <f t="shared" si="15"/>
        <v>2019</v>
      </c>
      <c r="M676"/>
    </row>
    <row r="677" spans="1:13" x14ac:dyDescent="0.25">
      <c r="A677" s="74" t="s">
        <v>970</v>
      </c>
      <c r="B677" s="74" t="s">
        <v>131</v>
      </c>
      <c r="C677" s="76" t="s">
        <v>842</v>
      </c>
      <c r="D677" t="s">
        <v>980</v>
      </c>
      <c r="E677" s="164">
        <v>10</v>
      </c>
      <c r="F677" s="74" t="s">
        <v>971</v>
      </c>
      <c r="G677" s="81">
        <v>43663</v>
      </c>
      <c r="H677" s="79"/>
      <c r="I677">
        <f t="shared" si="15"/>
        <v>2019</v>
      </c>
      <c r="M677"/>
    </row>
    <row r="678" spans="1:13" x14ac:dyDescent="0.25">
      <c r="A678" s="74" t="s">
        <v>970</v>
      </c>
      <c r="B678" s="74" t="s">
        <v>219</v>
      </c>
      <c r="C678" s="76" t="s">
        <v>842</v>
      </c>
      <c r="D678" t="s">
        <v>980</v>
      </c>
      <c r="E678" s="164">
        <v>6</v>
      </c>
      <c r="F678" s="74" t="s">
        <v>971</v>
      </c>
      <c r="G678" s="81">
        <v>43663</v>
      </c>
      <c r="H678" s="79"/>
      <c r="I678">
        <f t="shared" si="15"/>
        <v>2019</v>
      </c>
      <c r="M678"/>
    </row>
    <row r="679" spans="1:13" x14ac:dyDescent="0.25">
      <c r="A679" s="74" t="s">
        <v>970</v>
      </c>
      <c r="B679" s="74" t="s">
        <v>131</v>
      </c>
      <c r="C679" s="76" t="s">
        <v>842</v>
      </c>
      <c r="D679" t="s">
        <v>980</v>
      </c>
      <c r="E679" s="164">
        <v>10</v>
      </c>
      <c r="F679" s="74" t="s">
        <v>971</v>
      </c>
      <c r="G679" s="81">
        <v>43677</v>
      </c>
      <c r="H679" s="79"/>
      <c r="I679">
        <f t="shared" si="15"/>
        <v>2019</v>
      </c>
      <c r="M679"/>
    </row>
    <row r="680" spans="1:13" x14ac:dyDescent="0.25">
      <c r="A680" s="74" t="s">
        <v>970</v>
      </c>
      <c r="B680" s="74" t="s">
        <v>227</v>
      </c>
      <c r="C680" s="76" t="s">
        <v>842</v>
      </c>
      <c r="D680" t="s">
        <v>980</v>
      </c>
      <c r="E680" s="164">
        <v>7.6</v>
      </c>
      <c r="F680" s="74" t="s">
        <v>971</v>
      </c>
      <c r="G680" s="81">
        <v>43682</v>
      </c>
      <c r="H680" s="79"/>
      <c r="I680">
        <f t="shared" si="15"/>
        <v>2019</v>
      </c>
      <c r="M680"/>
    </row>
    <row r="681" spans="1:13" x14ac:dyDescent="0.25">
      <c r="A681" s="74" t="s">
        <v>970</v>
      </c>
      <c r="B681" s="74" t="s">
        <v>131</v>
      </c>
      <c r="C681" s="76" t="s">
        <v>842</v>
      </c>
      <c r="D681" t="s">
        <v>980</v>
      </c>
      <c r="E681" s="164">
        <v>6</v>
      </c>
      <c r="F681" s="74" t="s">
        <v>971</v>
      </c>
      <c r="G681" s="81">
        <v>43682</v>
      </c>
      <c r="H681" s="79"/>
      <c r="I681">
        <f t="shared" si="15"/>
        <v>2019</v>
      </c>
      <c r="M681"/>
    </row>
    <row r="682" spans="1:13" x14ac:dyDescent="0.25">
      <c r="A682" s="74" t="s">
        <v>970</v>
      </c>
      <c r="B682" s="74" t="s">
        <v>131</v>
      </c>
      <c r="C682" s="76" t="s">
        <v>842</v>
      </c>
      <c r="D682" t="s">
        <v>980</v>
      </c>
      <c r="E682" s="164">
        <v>5</v>
      </c>
      <c r="F682" s="74" t="s">
        <v>971</v>
      </c>
      <c r="G682" s="81">
        <v>43682</v>
      </c>
      <c r="H682" s="79"/>
      <c r="I682">
        <f t="shared" si="15"/>
        <v>2019</v>
      </c>
      <c r="M682"/>
    </row>
    <row r="683" spans="1:13" x14ac:dyDescent="0.25">
      <c r="A683" s="74" t="s">
        <v>970</v>
      </c>
      <c r="B683" s="74" t="s">
        <v>131</v>
      </c>
      <c r="C683" s="76" t="s">
        <v>842</v>
      </c>
      <c r="D683" t="s">
        <v>980</v>
      </c>
      <c r="E683" s="164">
        <v>7.6</v>
      </c>
      <c r="F683" s="74" t="s">
        <v>971</v>
      </c>
      <c r="G683" s="81">
        <v>43689</v>
      </c>
      <c r="H683" s="79"/>
      <c r="I683">
        <f t="shared" si="15"/>
        <v>2019</v>
      </c>
      <c r="M683"/>
    </row>
    <row r="684" spans="1:13" x14ac:dyDescent="0.25">
      <c r="A684" s="74" t="s">
        <v>970</v>
      </c>
      <c r="B684" s="74" t="s">
        <v>221</v>
      </c>
      <c r="C684" s="76" t="s">
        <v>842</v>
      </c>
      <c r="D684" t="s">
        <v>980</v>
      </c>
      <c r="E684" s="164">
        <v>5</v>
      </c>
      <c r="F684" s="74" t="s">
        <v>971</v>
      </c>
      <c r="G684" s="81">
        <v>43689</v>
      </c>
      <c r="H684" s="79"/>
      <c r="I684">
        <f t="shared" si="15"/>
        <v>2019</v>
      </c>
      <c r="M684"/>
    </row>
    <row r="685" spans="1:13" x14ac:dyDescent="0.25">
      <c r="A685" s="74" t="s">
        <v>970</v>
      </c>
      <c r="B685" s="74" t="s">
        <v>233</v>
      </c>
      <c r="C685" s="76" t="s">
        <v>842</v>
      </c>
      <c r="D685" t="s">
        <v>980</v>
      </c>
      <c r="E685" s="164">
        <v>15</v>
      </c>
      <c r="F685" s="74" t="s">
        <v>971</v>
      </c>
      <c r="G685" s="81">
        <v>43700</v>
      </c>
      <c r="H685" s="79"/>
      <c r="I685">
        <f t="shared" si="15"/>
        <v>2019</v>
      </c>
      <c r="M685"/>
    </row>
    <row r="686" spans="1:13" x14ac:dyDescent="0.25">
      <c r="A686" s="74" t="s">
        <v>970</v>
      </c>
      <c r="B686" s="74" t="s">
        <v>224</v>
      </c>
      <c r="C686" s="76" t="s">
        <v>842</v>
      </c>
      <c r="D686" t="s">
        <v>980</v>
      </c>
      <c r="E686" s="164">
        <v>10</v>
      </c>
      <c r="F686" s="74" t="s">
        <v>971</v>
      </c>
      <c r="G686" s="81">
        <v>43700</v>
      </c>
      <c r="H686" s="79"/>
      <c r="I686">
        <f t="shared" si="15"/>
        <v>2019</v>
      </c>
      <c r="M686"/>
    </row>
    <row r="687" spans="1:13" x14ac:dyDescent="0.25">
      <c r="A687" s="74" t="s">
        <v>970</v>
      </c>
      <c r="B687" s="74" t="s">
        <v>233</v>
      </c>
      <c r="C687" s="76" t="s">
        <v>842</v>
      </c>
      <c r="D687" t="s">
        <v>980</v>
      </c>
      <c r="E687" s="164">
        <v>7.6</v>
      </c>
      <c r="F687" s="74" t="s">
        <v>971</v>
      </c>
      <c r="G687" s="81">
        <v>43700</v>
      </c>
      <c r="H687" s="79"/>
      <c r="I687">
        <f t="shared" si="15"/>
        <v>2019</v>
      </c>
      <c r="M687"/>
    </row>
    <row r="688" spans="1:13" x14ac:dyDescent="0.25">
      <c r="A688" s="74" t="s">
        <v>970</v>
      </c>
      <c r="B688" s="74" t="s">
        <v>225</v>
      </c>
      <c r="C688" s="76" t="s">
        <v>842</v>
      </c>
      <c r="D688" t="s">
        <v>980</v>
      </c>
      <c r="E688" s="164">
        <v>6.4124999999999996</v>
      </c>
      <c r="F688" s="74" t="s">
        <v>971</v>
      </c>
      <c r="G688" s="88">
        <v>40781</v>
      </c>
      <c r="H688" s="79"/>
      <c r="I688">
        <f t="shared" si="15"/>
        <v>2011</v>
      </c>
      <c r="M688"/>
    </row>
    <row r="689" spans="1:13" x14ac:dyDescent="0.25">
      <c r="A689" s="74" t="s">
        <v>970</v>
      </c>
      <c r="B689" s="74" t="s">
        <v>224</v>
      </c>
      <c r="C689" s="76" t="s">
        <v>842</v>
      </c>
      <c r="D689" t="s">
        <v>980</v>
      </c>
      <c r="E689" s="164">
        <v>7.6</v>
      </c>
      <c r="F689" s="74" t="s">
        <v>971</v>
      </c>
      <c r="G689" s="81">
        <v>43700</v>
      </c>
      <c r="H689" s="79"/>
      <c r="I689">
        <f t="shared" si="15"/>
        <v>2019</v>
      </c>
      <c r="M689"/>
    </row>
    <row r="690" spans="1:13" x14ac:dyDescent="0.25">
      <c r="A690" s="74" t="s">
        <v>970</v>
      </c>
      <c r="B690" s="74" t="s">
        <v>109</v>
      </c>
      <c r="C690" s="76" t="s">
        <v>842</v>
      </c>
      <c r="D690" t="s">
        <v>980</v>
      </c>
      <c r="E690" s="164">
        <v>5</v>
      </c>
      <c r="F690" s="74" t="s">
        <v>971</v>
      </c>
      <c r="G690" s="81">
        <v>43700</v>
      </c>
      <c r="H690" s="79"/>
      <c r="I690">
        <f t="shared" si="15"/>
        <v>2019</v>
      </c>
      <c r="M690"/>
    </row>
    <row r="691" spans="1:13" x14ac:dyDescent="0.25">
      <c r="A691" s="74" t="s">
        <v>970</v>
      </c>
      <c r="B691" s="74" t="s">
        <v>3</v>
      </c>
      <c r="C691" s="76" t="s">
        <v>842</v>
      </c>
      <c r="D691" t="s">
        <v>980</v>
      </c>
      <c r="E691" s="164">
        <v>6</v>
      </c>
      <c r="F691" s="74" t="s">
        <v>971</v>
      </c>
      <c r="G691" s="81">
        <v>43707</v>
      </c>
      <c r="H691" s="79"/>
      <c r="I691">
        <f t="shared" si="15"/>
        <v>2019</v>
      </c>
      <c r="M691"/>
    </row>
    <row r="692" spans="1:13" x14ac:dyDescent="0.25">
      <c r="A692" s="74" t="s">
        <v>970</v>
      </c>
      <c r="B692" s="74" t="s">
        <v>220</v>
      </c>
      <c r="C692" s="76" t="s">
        <v>842</v>
      </c>
      <c r="D692" t="s">
        <v>980</v>
      </c>
      <c r="E692" s="164">
        <v>10.6</v>
      </c>
      <c r="F692" s="74" t="s">
        <v>971</v>
      </c>
      <c r="G692" s="81">
        <v>43711</v>
      </c>
      <c r="H692" s="79"/>
      <c r="I692">
        <f t="shared" si="15"/>
        <v>2019</v>
      </c>
      <c r="M692"/>
    </row>
    <row r="693" spans="1:13" x14ac:dyDescent="0.25">
      <c r="A693" s="74" t="s">
        <v>970</v>
      </c>
      <c r="B693" s="74" t="s">
        <v>222</v>
      </c>
      <c r="C693" s="76" t="s">
        <v>842</v>
      </c>
      <c r="D693" t="s">
        <v>980</v>
      </c>
      <c r="E693" s="164">
        <v>11.4</v>
      </c>
      <c r="F693" s="74" t="s">
        <v>971</v>
      </c>
      <c r="G693" s="81">
        <v>43714</v>
      </c>
      <c r="H693" s="79"/>
      <c r="I693">
        <f t="shared" si="15"/>
        <v>2019</v>
      </c>
      <c r="M693"/>
    </row>
    <row r="694" spans="1:13" x14ac:dyDescent="0.25">
      <c r="A694" s="74" t="s">
        <v>970</v>
      </c>
      <c r="B694" s="74" t="s">
        <v>219</v>
      </c>
      <c r="C694" s="76" t="s">
        <v>842</v>
      </c>
      <c r="D694" t="s">
        <v>980</v>
      </c>
      <c r="E694" s="164">
        <v>7.6</v>
      </c>
      <c r="F694" s="74" t="s">
        <v>971</v>
      </c>
      <c r="G694" s="81">
        <v>43714</v>
      </c>
      <c r="H694" s="79"/>
      <c r="I694">
        <f t="shared" si="15"/>
        <v>2019</v>
      </c>
      <c r="M694"/>
    </row>
    <row r="695" spans="1:13" x14ac:dyDescent="0.25">
      <c r="A695" s="74" t="s">
        <v>970</v>
      </c>
      <c r="B695" s="74" t="s">
        <v>110</v>
      </c>
      <c r="C695" s="76" t="s">
        <v>842</v>
      </c>
      <c r="D695" t="s">
        <v>980</v>
      </c>
      <c r="E695" s="164">
        <v>7.6</v>
      </c>
      <c r="F695" s="74" t="s">
        <v>971</v>
      </c>
      <c r="G695" s="81">
        <v>43714</v>
      </c>
      <c r="H695" s="79"/>
      <c r="I695">
        <f t="shared" si="15"/>
        <v>2019</v>
      </c>
      <c r="M695"/>
    </row>
    <row r="696" spans="1:13" x14ac:dyDescent="0.25">
      <c r="A696" s="74" t="s">
        <v>970</v>
      </c>
      <c r="B696" s="74" t="s">
        <v>117</v>
      </c>
      <c r="C696" s="76" t="s">
        <v>842</v>
      </c>
      <c r="D696" t="s">
        <v>980</v>
      </c>
      <c r="E696" s="164">
        <v>7.6</v>
      </c>
      <c r="F696" s="74" t="s">
        <v>971</v>
      </c>
      <c r="G696" s="81">
        <v>43724</v>
      </c>
      <c r="H696" s="79"/>
      <c r="I696">
        <f t="shared" si="15"/>
        <v>2019</v>
      </c>
      <c r="M696"/>
    </row>
    <row r="697" spans="1:13" x14ac:dyDescent="0.25">
      <c r="A697" s="74" t="s">
        <v>970</v>
      </c>
      <c r="B697" s="74" t="s">
        <v>229</v>
      </c>
      <c r="C697" s="76" t="s">
        <v>842</v>
      </c>
      <c r="D697" t="s">
        <v>980</v>
      </c>
      <c r="E697" s="164">
        <v>420</v>
      </c>
      <c r="F697" s="74" t="s">
        <v>971</v>
      </c>
      <c r="G697" s="81">
        <v>43829</v>
      </c>
      <c r="H697" s="79"/>
      <c r="I697">
        <f t="shared" si="15"/>
        <v>2019</v>
      </c>
      <c r="M697"/>
    </row>
    <row r="698" spans="1:13" x14ac:dyDescent="0.25">
      <c r="A698" s="74" t="s">
        <v>970</v>
      </c>
      <c r="B698" s="74" t="s">
        <v>222</v>
      </c>
      <c r="C698" s="76" t="s">
        <v>842</v>
      </c>
      <c r="D698" t="s">
        <v>980</v>
      </c>
      <c r="E698" s="164">
        <v>20</v>
      </c>
      <c r="F698" s="74" t="s">
        <v>971</v>
      </c>
      <c r="G698" s="81">
        <v>43838</v>
      </c>
      <c r="H698" s="79"/>
      <c r="I698">
        <f t="shared" si="15"/>
        <v>2020</v>
      </c>
      <c r="M698"/>
    </row>
    <row r="699" spans="1:13" ht="14.45" customHeight="1" x14ac:dyDescent="0.25">
      <c r="A699" s="74" t="s">
        <v>970</v>
      </c>
      <c r="B699" s="74" t="s">
        <v>130</v>
      </c>
      <c r="C699" s="76" t="s">
        <v>842</v>
      </c>
      <c r="D699" t="s">
        <v>980</v>
      </c>
      <c r="E699" s="164">
        <v>6</v>
      </c>
      <c r="F699" s="74" t="s">
        <v>971</v>
      </c>
      <c r="G699" s="81">
        <v>43845</v>
      </c>
      <c r="H699" s="79"/>
      <c r="I699">
        <f t="shared" si="15"/>
        <v>2020</v>
      </c>
      <c r="M699"/>
    </row>
    <row r="700" spans="1:13" ht="14.45" customHeight="1" x14ac:dyDescent="0.25">
      <c r="A700" s="74" t="s">
        <v>970</v>
      </c>
      <c r="B700" s="74" t="s">
        <v>217</v>
      </c>
      <c r="C700" s="76" t="s">
        <v>842</v>
      </c>
      <c r="D700" t="s">
        <v>980</v>
      </c>
      <c r="E700" s="164">
        <v>5</v>
      </c>
      <c r="F700" s="74" t="s">
        <v>971</v>
      </c>
      <c r="G700" s="81">
        <v>43850</v>
      </c>
      <c r="H700" s="79"/>
      <c r="I700">
        <f t="shared" si="15"/>
        <v>2020</v>
      </c>
      <c r="M700"/>
    </row>
    <row r="701" spans="1:13" x14ac:dyDescent="0.25">
      <c r="A701" s="74" t="s">
        <v>970</v>
      </c>
      <c r="B701" s="74" t="s">
        <v>222</v>
      </c>
      <c r="C701" s="76" t="s">
        <v>842</v>
      </c>
      <c r="D701" t="s">
        <v>980</v>
      </c>
      <c r="E701" s="164">
        <v>10</v>
      </c>
      <c r="F701" s="74" t="s">
        <v>971</v>
      </c>
      <c r="G701" s="81">
        <v>43854</v>
      </c>
      <c r="H701" s="79"/>
      <c r="I701">
        <f t="shared" si="15"/>
        <v>2020</v>
      </c>
      <c r="M701"/>
    </row>
    <row r="702" spans="1:13" x14ac:dyDescent="0.25">
      <c r="A702" s="74" t="s">
        <v>970</v>
      </c>
      <c r="B702" s="74" t="s">
        <v>228</v>
      </c>
      <c r="C702" s="76" t="s">
        <v>842</v>
      </c>
      <c r="D702" t="s">
        <v>980</v>
      </c>
      <c r="E702" s="164">
        <v>6</v>
      </c>
      <c r="F702" s="74" t="s">
        <v>971</v>
      </c>
      <c r="G702" s="81">
        <v>43858</v>
      </c>
      <c r="H702" s="79"/>
      <c r="I702">
        <f t="shared" si="15"/>
        <v>2020</v>
      </c>
      <c r="M702"/>
    </row>
    <row r="703" spans="1:13" x14ac:dyDescent="0.25">
      <c r="A703" s="74" t="s">
        <v>970</v>
      </c>
      <c r="B703" s="74" t="s">
        <v>233</v>
      </c>
      <c r="C703" s="76" t="s">
        <v>842</v>
      </c>
      <c r="D703" t="s">
        <v>980</v>
      </c>
      <c r="E703" s="164">
        <v>11.4</v>
      </c>
      <c r="F703" s="74" t="s">
        <v>971</v>
      </c>
      <c r="G703" s="81">
        <v>43861</v>
      </c>
      <c r="H703" s="79"/>
      <c r="I703">
        <f t="shared" si="15"/>
        <v>2020</v>
      </c>
      <c r="M703"/>
    </row>
    <row r="704" spans="1:13" x14ac:dyDescent="0.25">
      <c r="A704" s="74" t="s">
        <v>970</v>
      </c>
      <c r="B704" s="74" t="s">
        <v>219</v>
      </c>
      <c r="C704" s="76" t="s">
        <v>842</v>
      </c>
      <c r="D704" t="s">
        <v>980</v>
      </c>
      <c r="E704" s="164">
        <v>14.75</v>
      </c>
      <c r="F704" s="74" t="s">
        <v>971</v>
      </c>
      <c r="G704" s="81">
        <v>43889</v>
      </c>
      <c r="H704" s="79"/>
      <c r="I704">
        <f t="shared" si="15"/>
        <v>2020</v>
      </c>
      <c r="M704"/>
    </row>
    <row r="705" spans="1:13" x14ac:dyDescent="0.25">
      <c r="A705" s="74" t="s">
        <v>970</v>
      </c>
      <c r="B705" s="74" t="s">
        <v>217</v>
      </c>
      <c r="C705" s="76" t="s">
        <v>842</v>
      </c>
      <c r="D705" t="s">
        <v>980</v>
      </c>
      <c r="E705" s="164">
        <v>7.6</v>
      </c>
      <c r="F705" s="74" t="s">
        <v>971</v>
      </c>
      <c r="G705" s="81">
        <v>43889</v>
      </c>
      <c r="H705" s="79"/>
      <c r="I705">
        <f t="shared" si="15"/>
        <v>2020</v>
      </c>
      <c r="M705"/>
    </row>
    <row r="706" spans="1:13" x14ac:dyDescent="0.25">
      <c r="A706" s="74" t="s">
        <v>970</v>
      </c>
      <c r="B706" s="74" t="s">
        <v>222</v>
      </c>
      <c r="C706" s="76" t="s">
        <v>842</v>
      </c>
      <c r="D706" t="s">
        <v>980</v>
      </c>
      <c r="E706" s="164">
        <v>7.6</v>
      </c>
      <c r="F706" s="74" t="s">
        <v>971</v>
      </c>
      <c r="G706" s="81">
        <v>43899</v>
      </c>
      <c r="H706" s="79"/>
      <c r="I706">
        <f t="shared" ref="I706:I769" si="16">IF(G706&lt;&gt;"",YEAR(G706),"")</f>
        <v>2020</v>
      </c>
      <c r="M706"/>
    </row>
    <row r="707" spans="1:13" x14ac:dyDescent="0.25">
      <c r="A707" s="74" t="s">
        <v>970</v>
      </c>
      <c r="B707" s="74" t="s">
        <v>130</v>
      </c>
      <c r="C707" s="76" t="s">
        <v>842</v>
      </c>
      <c r="D707" t="s">
        <v>980</v>
      </c>
      <c r="E707" s="164">
        <v>6</v>
      </c>
      <c r="F707" s="74" t="s">
        <v>971</v>
      </c>
      <c r="G707" s="81">
        <v>43929</v>
      </c>
      <c r="H707" s="79"/>
      <c r="I707">
        <f t="shared" si="16"/>
        <v>2020</v>
      </c>
      <c r="M707"/>
    </row>
    <row r="708" spans="1:13" x14ac:dyDescent="0.25">
      <c r="A708" s="74" t="s">
        <v>970</v>
      </c>
      <c r="B708" s="74" t="s">
        <v>233</v>
      </c>
      <c r="C708" s="76" t="s">
        <v>842</v>
      </c>
      <c r="D708" t="s">
        <v>980</v>
      </c>
      <c r="E708" s="164">
        <v>7.6</v>
      </c>
      <c r="F708" s="74" t="s">
        <v>971</v>
      </c>
      <c r="G708" s="81">
        <v>43949</v>
      </c>
      <c r="H708" s="79"/>
      <c r="I708">
        <f t="shared" si="16"/>
        <v>2020</v>
      </c>
      <c r="M708"/>
    </row>
    <row r="709" spans="1:13" x14ac:dyDescent="0.25">
      <c r="A709" s="74" t="s">
        <v>970</v>
      </c>
      <c r="B709" s="74" t="s">
        <v>130</v>
      </c>
      <c r="C709" s="76" t="s">
        <v>842</v>
      </c>
      <c r="D709" t="s">
        <v>980</v>
      </c>
      <c r="E709" s="164">
        <v>7.6</v>
      </c>
      <c r="F709" s="74" t="s">
        <v>971</v>
      </c>
      <c r="G709" s="81">
        <v>43973</v>
      </c>
      <c r="H709" s="79"/>
      <c r="I709">
        <f t="shared" si="16"/>
        <v>2020</v>
      </c>
      <c r="M709"/>
    </row>
    <row r="710" spans="1:13" x14ac:dyDescent="0.25">
      <c r="A710" s="74" t="s">
        <v>970</v>
      </c>
      <c r="B710" s="74" t="s">
        <v>110</v>
      </c>
      <c r="C710" s="76" t="s">
        <v>842</v>
      </c>
      <c r="D710" t="s">
        <v>980</v>
      </c>
      <c r="E710" s="164">
        <v>3.8</v>
      </c>
      <c r="F710" s="74" t="s">
        <v>971</v>
      </c>
      <c r="G710" s="81">
        <v>43973</v>
      </c>
      <c r="H710" s="79"/>
      <c r="I710">
        <f t="shared" si="16"/>
        <v>2020</v>
      </c>
      <c r="M710"/>
    </row>
    <row r="711" spans="1:13" x14ac:dyDescent="0.25">
      <c r="A711" s="74" t="s">
        <v>970</v>
      </c>
      <c r="B711" s="74" t="s">
        <v>233</v>
      </c>
      <c r="C711" s="76" t="s">
        <v>842</v>
      </c>
      <c r="D711" t="s">
        <v>980</v>
      </c>
      <c r="E711" s="164">
        <v>3</v>
      </c>
      <c r="F711" s="74" t="s">
        <v>971</v>
      </c>
      <c r="G711" s="81">
        <v>43973</v>
      </c>
      <c r="H711" s="79"/>
      <c r="I711">
        <f t="shared" si="16"/>
        <v>2020</v>
      </c>
      <c r="M711"/>
    </row>
    <row r="712" spans="1:13" x14ac:dyDescent="0.25">
      <c r="A712" s="74" t="s">
        <v>970</v>
      </c>
      <c r="B712" s="74" t="s">
        <v>222</v>
      </c>
      <c r="C712" s="76" t="s">
        <v>842</v>
      </c>
      <c r="D712" t="s">
        <v>980</v>
      </c>
      <c r="E712" s="164">
        <v>7.6</v>
      </c>
      <c r="F712" s="74" t="s">
        <v>971</v>
      </c>
      <c r="G712" s="81">
        <v>43977</v>
      </c>
      <c r="H712" s="79"/>
      <c r="I712">
        <f t="shared" si="16"/>
        <v>2020</v>
      </c>
      <c r="M712"/>
    </row>
    <row r="713" spans="1:13" x14ac:dyDescent="0.25">
      <c r="A713" s="74" t="s">
        <v>970</v>
      </c>
      <c r="B713" s="74" t="s">
        <v>110</v>
      </c>
      <c r="C713" s="76" t="s">
        <v>842</v>
      </c>
      <c r="D713" t="s">
        <v>980</v>
      </c>
      <c r="E713" s="164">
        <v>5</v>
      </c>
      <c r="F713" s="74" t="s">
        <v>971</v>
      </c>
      <c r="G713" s="81">
        <v>43977</v>
      </c>
      <c r="H713" s="79"/>
      <c r="I713">
        <f t="shared" si="16"/>
        <v>2020</v>
      </c>
      <c r="M713"/>
    </row>
    <row r="714" spans="1:13" x14ac:dyDescent="0.25">
      <c r="A714" s="74" t="s">
        <v>970</v>
      </c>
      <c r="B714" s="74" t="s">
        <v>219</v>
      </c>
      <c r="C714" s="76" t="s">
        <v>842</v>
      </c>
      <c r="D714" t="s">
        <v>980</v>
      </c>
      <c r="E714" s="164">
        <v>10</v>
      </c>
      <c r="F714" s="74" t="s">
        <v>971</v>
      </c>
      <c r="G714" s="81">
        <v>43979</v>
      </c>
      <c r="H714" s="79"/>
      <c r="I714">
        <f t="shared" si="16"/>
        <v>2020</v>
      </c>
      <c r="M714"/>
    </row>
    <row r="715" spans="1:13" x14ac:dyDescent="0.25">
      <c r="A715" s="74" t="s">
        <v>970</v>
      </c>
      <c r="B715" s="74" t="s">
        <v>233</v>
      </c>
      <c r="C715" s="76" t="s">
        <v>842</v>
      </c>
      <c r="D715" t="s">
        <v>980</v>
      </c>
      <c r="E715" s="164">
        <v>10</v>
      </c>
      <c r="F715" s="74" t="s">
        <v>971</v>
      </c>
      <c r="G715" s="81">
        <v>43987</v>
      </c>
      <c r="H715" s="79"/>
      <c r="I715">
        <f t="shared" si="16"/>
        <v>2020</v>
      </c>
      <c r="M715"/>
    </row>
    <row r="716" spans="1:13" x14ac:dyDescent="0.25">
      <c r="A716" s="74" t="s">
        <v>970</v>
      </c>
      <c r="B716" s="74" t="s">
        <v>111</v>
      </c>
      <c r="C716" s="76" t="s">
        <v>842</v>
      </c>
      <c r="D716" t="s">
        <v>980</v>
      </c>
      <c r="E716" s="164">
        <v>6</v>
      </c>
      <c r="F716" s="74" t="s">
        <v>971</v>
      </c>
      <c r="G716" s="81">
        <v>43987</v>
      </c>
      <c r="H716" s="79"/>
      <c r="I716">
        <f t="shared" si="16"/>
        <v>2020</v>
      </c>
      <c r="M716"/>
    </row>
    <row r="717" spans="1:13" x14ac:dyDescent="0.25">
      <c r="A717" s="74" t="s">
        <v>970</v>
      </c>
      <c r="B717" s="74" t="s">
        <v>221</v>
      </c>
      <c r="C717" s="76" t="s">
        <v>842</v>
      </c>
      <c r="D717" t="s">
        <v>980</v>
      </c>
      <c r="E717" s="164">
        <v>3.8</v>
      </c>
      <c r="F717" s="74" t="s">
        <v>971</v>
      </c>
      <c r="G717" s="81">
        <v>43996</v>
      </c>
      <c r="H717" s="79"/>
      <c r="I717">
        <f t="shared" si="16"/>
        <v>2020</v>
      </c>
      <c r="M717"/>
    </row>
    <row r="718" spans="1:13" x14ac:dyDescent="0.25">
      <c r="A718" s="74" t="s">
        <v>970</v>
      </c>
      <c r="B718" s="74" t="s">
        <v>225</v>
      </c>
      <c r="C718" s="76" t="s">
        <v>842</v>
      </c>
      <c r="D718" t="s">
        <v>980</v>
      </c>
      <c r="E718" s="164">
        <v>6</v>
      </c>
      <c r="F718" s="74" t="s">
        <v>971</v>
      </c>
      <c r="G718" s="81">
        <v>43335</v>
      </c>
      <c r="H718" s="79"/>
      <c r="I718">
        <f t="shared" si="16"/>
        <v>2018</v>
      </c>
      <c r="M718"/>
    </row>
    <row r="719" spans="1:13" x14ac:dyDescent="0.25">
      <c r="A719" s="74" t="s">
        <v>970</v>
      </c>
      <c r="B719" s="74" t="s">
        <v>225</v>
      </c>
      <c r="C719" s="76" t="s">
        <v>842</v>
      </c>
      <c r="D719" t="s">
        <v>980</v>
      </c>
      <c r="E719" s="164">
        <v>6</v>
      </c>
      <c r="F719" s="74" t="s">
        <v>971</v>
      </c>
      <c r="G719" s="87">
        <v>44526</v>
      </c>
      <c r="H719" s="79"/>
      <c r="I719">
        <f t="shared" si="16"/>
        <v>2021</v>
      </c>
      <c r="M719"/>
    </row>
    <row r="720" spans="1:13" x14ac:dyDescent="0.25">
      <c r="A720" s="74" t="s">
        <v>970</v>
      </c>
      <c r="B720" s="74" t="s">
        <v>233</v>
      </c>
      <c r="C720" s="76" t="s">
        <v>842</v>
      </c>
      <c r="D720" t="s">
        <v>980</v>
      </c>
      <c r="E720" s="164">
        <v>7.6</v>
      </c>
      <c r="F720" s="74" t="s">
        <v>971</v>
      </c>
      <c r="G720" s="81">
        <v>44002</v>
      </c>
      <c r="H720" s="79"/>
      <c r="I720">
        <f t="shared" si="16"/>
        <v>2020</v>
      </c>
      <c r="M720"/>
    </row>
    <row r="721" spans="1:13" x14ac:dyDescent="0.25">
      <c r="A721" s="74" t="s">
        <v>970</v>
      </c>
      <c r="B721" s="74" t="s">
        <v>217</v>
      </c>
      <c r="C721" s="76" t="s">
        <v>842</v>
      </c>
      <c r="D721" t="s">
        <v>980</v>
      </c>
      <c r="E721" s="164">
        <v>6</v>
      </c>
      <c r="F721" s="74" t="s">
        <v>971</v>
      </c>
      <c r="G721" s="81">
        <v>44006</v>
      </c>
      <c r="H721" s="79"/>
      <c r="I721">
        <f t="shared" si="16"/>
        <v>2020</v>
      </c>
      <c r="M721"/>
    </row>
    <row r="722" spans="1:13" x14ac:dyDescent="0.25">
      <c r="A722" s="74" t="s">
        <v>970</v>
      </c>
      <c r="B722" s="74" t="s">
        <v>130</v>
      </c>
      <c r="C722" s="76" t="s">
        <v>842</v>
      </c>
      <c r="D722" t="s">
        <v>980</v>
      </c>
      <c r="E722" s="164">
        <v>10.9</v>
      </c>
      <c r="F722" s="74" t="s">
        <v>971</v>
      </c>
      <c r="G722" s="81">
        <v>44013</v>
      </c>
      <c r="H722" s="79"/>
      <c r="I722">
        <f t="shared" si="16"/>
        <v>2020</v>
      </c>
      <c r="M722"/>
    </row>
    <row r="723" spans="1:13" x14ac:dyDescent="0.25">
      <c r="A723" s="74" t="s">
        <v>970</v>
      </c>
      <c r="B723" s="74" t="s">
        <v>3</v>
      </c>
      <c r="C723" s="76" t="s">
        <v>842</v>
      </c>
      <c r="D723" t="s">
        <v>980</v>
      </c>
      <c r="E723" s="164">
        <v>7.6</v>
      </c>
      <c r="F723" s="74" t="s">
        <v>971</v>
      </c>
      <c r="G723" s="81">
        <v>44013</v>
      </c>
      <c r="H723" s="79"/>
      <c r="I723">
        <f t="shared" si="16"/>
        <v>2020</v>
      </c>
      <c r="M723"/>
    </row>
    <row r="724" spans="1:13" x14ac:dyDescent="0.25">
      <c r="A724" s="74" t="s">
        <v>970</v>
      </c>
      <c r="B724" s="74" t="s">
        <v>131</v>
      </c>
      <c r="C724" s="76" t="s">
        <v>842</v>
      </c>
      <c r="D724" t="s">
        <v>980</v>
      </c>
      <c r="E724" s="164">
        <v>15</v>
      </c>
      <c r="F724" s="74" t="s">
        <v>971</v>
      </c>
      <c r="G724" s="81">
        <v>44014</v>
      </c>
      <c r="H724" s="79"/>
      <c r="I724">
        <f t="shared" si="16"/>
        <v>2020</v>
      </c>
      <c r="M724"/>
    </row>
    <row r="725" spans="1:13" x14ac:dyDescent="0.25">
      <c r="A725" s="74" t="s">
        <v>970</v>
      </c>
      <c r="B725" s="74" t="s">
        <v>221</v>
      </c>
      <c r="C725" s="76" t="s">
        <v>842</v>
      </c>
      <c r="D725" t="s">
        <v>980</v>
      </c>
      <c r="E725" s="164">
        <v>10</v>
      </c>
      <c r="F725" s="74" t="s">
        <v>971</v>
      </c>
      <c r="G725" s="81">
        <v>44026</v>
      </c>
      <c r="H725" s="79"/>
      <c r="I725">
        <f t="shared" si="16"/>
        <v>2020</v>
      </c>
      <c r="M725"/>
    </row>
    <row r="726" spans="1:13" x14ac:dyDescent="0.25">
      <c r="A726" s="74" t="s">
        <v>970</v>
      </c>
      <c r="B726" s="74" t="s">
        <v>3</v>
      </c>
      <c r="C726" s="76" t="s">
        <v>842</v>
      </c>
      <c r="D726" t="s">
        <v>980</v>
      </c>
      <c r="E726" s="164">
        <v>7.6</v>
      </c>
      <c r="F726" s="74" t="s">
        <v>971</v>
      </c>
      <c r="G726" s="81">
        <v>44026</v>
      </c>
      <c r="H726" s="79"/>
      <c r="I726">
        <f t="shared" si="16"/>
        <v>2020</v>
      </c>
      <c r="M726"/>
    </row>
    <row r="727" spans="1:13" x14ac:dyDescent="0.25">
      <c r="A727" s="74" t="s">
        <v>970</v>
      </c>
      <c r="B727" s="74" t="s">
        <v>222</v>
      </c>
      <c r="C727" s="76" t="s">
        <v>842</v>
      </c>
      <c r="D727" t="s">
        <v>980</v>
      </c>
      <c r="E727" s="164">
        <v>5</v>
      </c>
      <c r="F727" s="74" t="s">
        <v>971</v>
      </c>
      <c r="G727" s="81">
        <v>44026</v>
      </c>
      <c r="H727" s="79"/>
      <c r="I727">
        <f t="shared" si="16"/>
        <v>2020</v>
      </c>
      <c r="M727"/>
    </row>
    <row r="728" spans="1:13" x14ac:dyDescent="0.25">
      <c r="A728" s="74" t="s">
        <v>970</v>
      </c>
      <c r="B728" s="74" t="s">
        <v>222</v>
      </c>
      <c r="C728" s="76" t="s">
        <v>842</v>
      </c>
      <c r="D728" t="s">
        <v>980</v>
      </c>
      <c r="E728" s="164">
        <v>3.8</v>
      </c>
      <c r="F728" s="74" t="s">
        <v>971</v>
      </c>
      <c r="G728" s="81">
        <v>44026</v>
      </c>
      <c r="H728" s="79"/>
      <c r="I728">
        <f t="shared" si="16"/>
        <v>2020</v>
      </c>
      <c r="M728"/>
    </row>
    <row r="729" spans="1:13" x14ac:dyDescent="0.25">
      <c r="A729" s="74" t="s">
        <v>970</v>
      </c>
      <c r="B729" s="74" t="s">
        <v>214</v>
      </c>
      <c r="C729" s="76" t="s">
        <v>842</v>
      </c>
      <c r="D729" t="s">
        <v>980</v>
      </c>
      <c r="E729" s="164">
        <v>5</v>
      </c>
      <c r="F729" s="74" t="s">
        <v>971</v>
      </c>
      <c r="G729" s="81">
        <v>44027</v>
      </c>
      <c r="H729" s="79"/>
      <c r="I729">
        <f t="shared" si="16"/>
        <v>2020</v>
      </c>
      <c r="M729"/>
    </row>
    <row r="730" spans="1:13" x14ac:dyDescent="0.25">
      <c r="A730" s="74" t="s">
        <v>970</v>
      </c>
      <c r="B730" s="74" t="s">
        <v>222</v>
      </c>
      <c r="C730" s="76" t="s">
        <v>842</v>
      </c>
      <c r="D730" t="s">
        <v>980</v>
      </c>
      <c r="E730" s="164">
        <v>15</v>
      </c>
      <c r="F730" s="74" t="s">
        <v>971</v>
      </c>
      <c r="G730" s="81">
        <v>44032</v>
      </c>
      <c r="H730" s="79"/>
      <c r="I730">
        <f t="shared" si="16"/>
        <v>2020</v>
      </c>
      <c r="M730"/>
    </row>
    <row r="731" spans="1:13" x14ac:dyDescent="0.25">
      <c r="A731" s="74" t="s">
        <v>970</v>
      </c>
      <c r="B731" s="74" t="s">
        <v>109</v>
      </c>
      <c r="C731" s="76" t="s">
        <v>842</v>
      </c>
      <c r="D731" t="s">
        <v>980</v>
      </c>
      <c r="E731" s="164">
        <v>7.8</v>
      </c>
      <c r="F731" s="74" t="s">
        <v>971</v>
      </c>
      <c r="G731" s="81">
        <v>44032</v>
      </c>
      <c r="H731" s="79"/>
      <c r="I731">
        <f t="shared" si="16"/>
        <v>2020</v>
      </c>
      <c r="M731"/>
    </row>
    <row r="732" spans="1:13" x14ac:dyDescent="0.25">
      <c r="A732" s="74" t="s">
        <v>970</v>
      </c>
      <c r="B732" s="74" t="s">
        <v>220</v>
      </c>
      <c r="C732" s="76" t="s">
        <v>842</v>
      </c>
      <c r="D732" t="s">
        <v>980</v>
      </c>
      <c r="E732" s="164">
        <v>5.9</v>
      </c>
      <c r="F732" s="74" t="s">
        <v>971</v>
      </c>
      <c r="G732" s="81">
        <v>44032</v>
      </c>
      <c r="H732" s="79"/>
      <c r="I732">
        <f t="shared" si="16"/>
        <v>2020</v>
      </c>
      <c r="M732"/>
    </row>
    <row r="733" spans="1:13" x14ac:dyDescent="0.25">
      <c r="A733" s="74" t="s">
        <v>970</v>
      </c>
      <c r="B733" s="74" t="s">
        <v>222</v>
      </c>
      <c r="C733" s="76" t="s">
        <v>842</v>
      </c>
      <c r="D733" t="s">
        <v>980</v>
      </c>
      <c r="E733" s="164">
        <v>3.8</v>
      </c>
      <c r="F733" s="74" t="s">
        <v>971</v>
      </c>
      <c r="G733" s="81">
        <v>44059</v>
      </c>
      <c r="H733" s="79"/>
      <c r="I733">
        <f t="shared" si="16"/>
        <v>2020</v>
      </c>
      <c r="M733"/>
    </row>
    <row r="734" spans="1:13" x14ac:dyDescent="0.25">
      <c r="A734" s="74" t="s">
        <v>970</v>
      </c>
      <c r="B734" s="74" t="s">
        <v>227</v>
      </c>
      <c r="C734" s="76" t="s">
        <v>842</v>
      </c>
      <c r="D734" t="s">
        <v>980</v>
      </c>
      <c r="E734" s="164">
        <v>10</v>
      </c>
      <c r="F734" s="74" t="s">
        <v>971</v>
      </c>
      <c r="G734" s="81">
        <v>44062</v>
      </c>
      <c r="H734" s="79"/>
      <c r="I734">
        <f t="shared" si="16"/>
        <v>2020</v>
      </c>
      <c r="M734"/>
    </row>
    <row r="735" spans="1:13" x14ac:dyDescent="0.25">
      <c r="A735" s="74" t="s">
        <v>970</v>
      </c>
      <c r="B735" s="74" t="s">
        <v>227</v>
      </c>
      <c r="C735" s="76" t="s">
        <v>842</v>
      </c>
      <c r="D735" t="s">
        <v>980</v>
      </c>
      <c r="E735" s="164">
        <v>7.6</v>
      </c>
      <c r="F735" s="74" t="s">
        <v>971</v>
      </c>
      <c r="G735" s="81">
        <v>44062</v>
      </c>
      <c r="H735" s="79"/>
      <c r="I735">
        <f t="shared" si="16"/>
        <v>2020</v>
      </c>
      <c r="M735"/>
    </row>
    <row r="736" spans="1:13" x14ac:dyDescent="0.25">
      <c r="A736" s="74" t="s">
        <v>970</v>
      </c>
      <c r="B736" s="74" t="s">
        <v>4</v>
      </c>
      <c r="C736" s="76" t="s">
        <v>842</v>
      </c>
      <c r="D736" t="s">
        <v>980</v>
      </c>
      <c r="E736" s="164">
        <v>7.6</v>
      </c>
      <c r="F736" s="74" t="s">
        <v>971</v>
      </c>
      <c r="G736" s="81">
        <v>44062</v>
      </c>
      <c r="H736" s="79"/>
      <c r="I736">
        <f t="shared" si="16"/>
        <v>2020</v>
      </c>
      <c r="M736"/>
    </row>
    <row r="737" spans="1:13" x14ac:dyDescent="0.25">
      <c r="A737" s="74" t="s">
        <v>970</v>
      </c>
      <c r="B737" s="74" t="s">
        <v>225</v>
      </c>
      <c r="C737" s="76" t="s">
        <v>842</v>
      </c>
      <c r="D737" t="s">
        <v>980</v>
      </c>
      <c r="E737" s="80">
        <v>6</v>
      </c>
      <c r="F737" s="74" t="s">
        <v>969</v>
      </c>
      <c r="G737" s="79">
        <v>44579</v>
      </c>
      <c r="H737" s="79"/>
      <c r="I737">
        <f t="shared" si="16"/>
        <v>2022</v>
      </c>
      <c r="M737"/>
    </row>
    <row r="738" spans="1:13" x14ac:dyDescent="0.25">
      <c r="A738" s="74" t="s">
        <v>970</v>
      </c>
      <c r="B738" s="74" t="s">
        <v>234</v>
      </c>
      <c r="C738" s="76" t="s">
        <v>842</v>
      </c>
      <c r="D738" t="s">
        <v>980</v>
      </c>
      <c r="E738" s="164">
        <v>5</v>
      </c>
      <c r="F738" s="74" t="s">
        <v>971</v>
      </c>
      <c r="G738" s="81">
        <v>44062</v>
      </c>
      <c r="H738" s="79"/>
      <c r="I738">
        <f t="shared" si="16"/>
        <v>2020</v>
      </c>
      <c r="M738"/>
    </row>
    <row r="739" spans="1:13" x14ac:dyDescent="0.25">
      <c r="A739" s="74" t="s">
        <v>970</v>
      </c>
      <c r="B739" s="74" t="s">
        <v>3</v>
      </c>
      <c r="C739" s="76" t="s">
        <v>842</v>
      </c>
      <c r="D739" t="s">
        <v>980</v>
      </c>
      <c r="E739" s="164">
        <v>10</v>
      </c>
      <c r="F739" s="74" t="s">
        <v>971</v>
      </c>
      <c r="G739" s="81">
        <v>44069</v>
      </c>
      <c r="H739" s="79"/>
      <c r="I739">
        <f t="shared" si="16"/>
        <v>2020</v>
      </c>
      <c r="M739"/>
    </row>
    <row r="740" spans="1:13" x14ac:dyDescent="0.25">
      <c r="A740" s="74" t="s">
        <v>970</v>
      </c>
      <c r="B740" s="74" t="s">
        <v>3</v>
      </c>
      <c r="C740" s="76" t="s">
        <v>842</v>
      </c>
      <c r="D740" t="s">
        <v>980</v>
      </c>
      <c r="E740" s="164">
        <v>3.5</v>
      </c>
      <c r="F740" s="74" t="s">
        <v>971</v>
      </c>
      <c r="G740" s="81">
        <v>44069</v>
      </c>
      <c r="H740" s="79"/>
      <c r="I740">
        <f t="shared" si="16"/>
        <v>2020</v>
      </c>
      <c r="M740"/>
    </row>
    <row r="741" spans="1:13" x14ac:dyDescent="0.25">
      <c r="A741" s="74" t="s">
        <v>970</v>
      </c>
      <c r="B741" s="74" t="s">
        <v>131</v>
      </c>
      <c r="C741" s="76" t="s">
        <v>842</v>
      </c>
      <c r="D741" t="s">
        <v>980</v>
      </c>
      <c r="E741" s="164">
        <v>6</v>
      </c>
      <c r="F741" s="74" t="s">
        <v>971</v>
      </c>
      <c r="G741" s="87">
        <v>44075</v>
      </c>
      <c r="H741" s="79"/>
      <c r="I741">
        <f t="shared" si="16"/>
        <v>2020</v>
      </c>
      <c r="M741"/>
    </row>
    <row r="742" spans="1:13" x14ac:dyDescent="0.25">
      <c r="A742" s="74" t="s">
        <v>970</v>
      </c>
      <c r="B742" s="74" t="s">
        <v>129</v>
      </c>
      <c r="C742" s="76" t="s">
        <v>842</v>
      </c>
      <c r="D742" t="s">
        <v>980</v>
      </c>
      <c r="E742" s="164">
        <v>10</v>
      </c>
      <c r="F742" s="74" t="s">
        <v>971</v>
      </c>
      <c r="G742" s="87">
        <v>44075</v>
      </c>
      <c r="H742" s="79"/>
      <c r="I742">
        <f t="shared" si="16"/>
        <v>2020</v>
      </c>
      <c r="M742"/>
    </row>
    <row r="743" spans="1:13" x14ac:dyDescent="0.25">
      <c r="A743" s="74" t="s">
        <v>970</v>
      </c>
      <c r="B743" s="74" t="s">
        <v>14</v>
      </c>
      <c r="C743" s="76" t="s">
        <v>842</v>
      </c>
      <c r="D743" t="s">
        <v>980</v>
      </c>
      <c r="E743" s="164">
        <v>10</v>
      </c>
      <c r="F743" s="74" t="s">
        <v>971</v>
      </c>
      <c r="G743" s="87">
        <v>44089</v>
      </c>
      <c r="H743" s="79"/>
      <c r="I743">
        <f t="shared" si="16"/>
        <v>2020</v>
      </c>
      <c r="M743"/>
    </row>
    <row r="744" spans="1:13" x14ac:dyDescent="0.25">
      <c r="A744" s="74" t="s">
        <v>970</v>
      </c>
      <c r="B744" s="74" t="s">
        <v>219</v>
      </c>
      <c r="C744" s="76" t="s">
        <v>842</v>
      </c>
      <c r="D744" t="s">
        <v>980</v>
      </c>
      <c r="E744" s="164">
        <v>7.6</v>
      </c>
      <c r="F744" s="74" t="s">
        <v>971</v>
      </c>
      <c r="G744" s="87">
        <v>44097</v>
      </c>
      <c r="H744" s="79"/>
      <c r="I744">
        <f t="shared" si="16"/>
        <v>2020</v>
      </c>
      <c r="M744"/>
    </row>
    <row r="745" spans="1:13" x14ac:dyDescent="0.25">
      <c r="A745" s="74" t="s">
        <v>970</v>
      </c>
      <c r="B745" s="74" t="s">
        <v>218</v>
      </c>
      <c r="C745" s="76" t="s">
        <v>842</v>
      </c>
      <c r="D745" t="s">
        <v>980</v>
      </c>
      <c r="E745" s="164">
        <v>8.3000000000000007</v>
      </c>
      <c r="F745" s="74" t="s">
        <v>971</v>
      </c>
      <c r="G745" s="87">
        <v>44097</v>
      </c>
      <c r="H745" s="79"/>
      <c r="I745">
        <f t="shared" si="16"/>
        <v>2020</v>
      </c>
      <c r="M745"/>
    </row>
    <row r="746" spans="1:13" x14ac:dyDescent="0.25">
      <c r="A746" s="74" t="s">
        <v>970</v>
      </c>
      <c r="B746" s="74" t="s">
        <v>219</v>
      </c>
      <c r="C746" s="76" t="s">
        <v>842</v>
      </c>
      <c r="D746" t="s">
        <v>980</v>
      </c>
      <c r="E746" s="164">
        <v>8.1199999999999992</v>
      </c>
      <c r="F746" s="74" t="s">
        <v>971</v>
      </c>
      <c r="G746" s="87">
        <v>44097</v>
      </c>
      <c r="H746" s="79"/>
      <c r="I746">
        <f t="shared" si="16"/>
        <v>2020</v>
      </c>
      <c r="M746"/>
    </row>
    <row r="747" spans="1:13" x14ac:dyDescent="0.25">
      <c r="A747" s="74" t="s">
        <v>970</v>
      </c>
      <c r="B747" s="74" t="s">
        <v>218</v>
      </c>
      <c r="C747" s="76" t="s">
        <v>842</v>
      </c>
      <c r="D747" t="s">
        <v>980</v>
      </c>
      <c r="E747" s="164">
        <v>10.9</v>
      </c>
      <c r="F747" s="74" t="s">
        <v>971</v>
      </c>
      <c r="G747" s="87">
        <v>44097</v>
      </c>
      <c r="H747" s="79"/>
      <c r="I747">
        <f t="shared" si="16"/>
        <v>2020</v>
      </c>
      <c r="M747"/>
    </row>
    <row r="748" spans="1:13" x14ac:dyDescent="0.25">
      <c r="A748" s="74" t="s">
        <v>970</v>
      </c>
      <c r="B748" s="74" t="s">
        <v>217</v>
      </c>
      <c r="C748" s="76" t="s">
        <v>842</v>
      </c>
      <c r="D748" t="s">
        <v>980</v>
      </c>
      <c r="E748" s="164">
        <v>15</v>
      </c>
      <c r="F748" s="74" t="s">
        <v>971</v>
      </c>
      <c r="G748" s="87">
        <v>44104</v>
      </c>
      <c r="H748" s="79"/>
      <c r="I748">
        <f t="shared" si="16"/>
        <v>2020</v>
      </c>
      <c r="M748"/>
    </row>
    <row r="749" spans="1:13" x14ac:dyDescent="0.25">
      <c r="A749" s="74" t="s">
        <v>970</v>
      </c>
      <c r="B749" s="74" t="s">
        <v>219</v>
      </c>
      <c r="C749" s="76" t="s">
        <v>842</v>
      </c>
      <c r="D749" t="s">
        <v>980</v>
      </c>
      <c r="E749" s="164">
        <v>6</v>
      </c>
      <c r="F749" s="74" t="s">
        <v>971</v>
      </c>
      <c r="G749" s="87">
        <v>44117</v>
      </c>
      <c r="H749" s="79"/>
      <c r="I749">
        <f t="shared" si="16"/>
        <v>2020</v>
      </c>
      <c r="M749"/>
    </row>
    <row r="750" spans="1:13" x14ac:dyDescent="0.25">
      <c r="A750" s="74" t="s">
        <v>970</v>
      </c>
      <c r="B750" s="74" t="s">
        <v>131</v>
      </c>
      <c r="C750" s="76" t="s">
        <v>842</v>
      </c>
      <c r="D750" t="s">
        <v>980</v>
      </c>
      <c r="E750" s="164">
        <v>6</v>
      </c>
      <c r="F750" s="74" t="s">
        <v>971</v>
      </c>
      <c r="G750" s="87">
        <v>44117</v>
      </c>
      <c r="H750" s="79"/>
      <c r="I750">
        <f t="shared" si="16"/>
        <v>2020</v>
      </c>
      <c r="M750"/>
    </row>
    <row r="751" spans="1:13" x14ac:dyDescent="0.25">
      <c r="A751" s="74" t="s">
        <v>970</v>
      </c>
      <c r="B751" s="74" t="s">
        <v>233</v>
      </c>
      <c r="C751" s="76" t="s">
        <v>842</v>
      </c>
      <c r="D751" t="s">
        <v>980</v>
      </c>
      <c r="E751" s="164">
        <v>9.9</v>
      </c>
      <c r="F751" s="74" t="s">
        <v>971</v>
      </c>
      <c r="G751" s="87">
        <v>44117</v>
      </c>
      <c r="H751" s="79"/>
      <c r="I751">
        <f t="shared" si="16"/>
        <v>2020</v>
      </c>
      <c r="M751"/>
    </row>
    <row r="752" spans="1:13" x14ac:dyDescent="0.25">
      <c r="A752" s="74" t="s">
        <v>970</v>
      </c>
      <c r="B752" s="74" t="s">
        <v>219</v>
      </c>
      <c r="C752" s="76" t="s">
        <v>842</v>
      </c>
      <c r="D752" t="s">
        <v>980</v>
      </c>
      <c r="E752" s="164">
        <v>10</v>
      </c>
      <c r="F752" s="74" t="s">
        <v>971</v>
      </c>
      <c r="G752" s="87">
        <v>44117</v>
      </c>
      <c r="H752" s="79"/>
      <c r="I752">
        <f t="shared" si="16"/>
        <v>2020</v>
      </c>
      <c r="M752"/>
    </row>
    <row r="753" spans="1:13" x14ac:dyDescent="0.25">
      <c r="A753" s="74" t="s">
        <v>970</v>
      </c>
      <c r="B753" s="74" t="s">
        <v>111</v>
      </c>
      <c r="C753" s="76" t="s">
        <v>842</v>
      </c>
      <c r="D753" t="s">
        <v>980</v>
      </c>
      <c r="E753" s="164">
        <v>10</v>
      </c>
      <c r="F753" s="74" t="s">
        <v>971</v>
      </c>
      <c r="G753" s="87">
        <v>44117</v>
      </c>
      <c r="H753" s="79"/>
      <c r="I753">
        <f t="shared" si="16"/>
        <v>2020</v>
      </c>
      <c r="M753"/>
    </row>
    <row r="754" spans="1:13" ht="14.45" customHeight="1" x14ac:dyDescent="0.25">
      <c r="A754" s="74" t="s">
        <v>970</v>
      </c>
      <c r="B754" s="74" t="s">
        <v>214</v>
      </c>
      <c r="C754" s="76" t="s">
        <v>842</v>
      </c>
      <c r="D754" t="s">
        <v>980</v>
      </c>
      <c r="E754" s="164">
        <v>7.6</v>
      </c>
      <c r="F754" s="74" t="s">
        <v>971</v>
      </c>
      <c r="G754" s="87">
        <v>44117</v>
      </c>
      <c r="H754" s="79"/>
      <c r="I754">
        <f t="shared" si="16"/>
        <v>2020</v>
      </c>
      <c r="M754"/>
    </row>
    <row r="755" spans="1:13" ht="14.45" customHeight="1" x14ac:dyDescent="0.25">
      <c r="A755" s="74" t="s">
        <v>970</v>
      </c>
      <c r="B755" s="74" t="s">
        <v>224</v>
      </c>
      <c r="C755" s="76" t="s">
        <v>842</v>
      </c>
      <c r="D755" t="s">
        <v>980</v>
      </c>
      <c r="E755" s="164">
        <v>11.4</v>
      </c>
      <c r="F755" s="74" t="s">
        <v>971</v>
      </c>
      <c r="G755" s="87">
        <v>44117</v>
      </c>
      <c r="H755" s="79"/>
      <c r="I755">
        <f t="shared" si="16"/>
        <v>2020</v>
      </c>
      <c r="M755"/>
    </row>
    <row r="756" spans="1:13" x14ac:dyDescent="0.25">
      <c r="A756" s="74" t="s">
        <v>970</v>
      </c>
      <c r="B756" s="74" t="s">
        <v>220</v>
      </c>
      <c r="C756" s="76" t="s">
        <v>842</v>
      </c>
      <c r="D756" t="s">
        <v>980</v>
      </c>
      <c r="E756" s="164">
        <v>15</v>
      </c>
      <c r="F756" s="74" t="s">
        <v>971</v>
      </c>
      <c r="G756" s="87">
        <v>44117</v>
      </c>
      <c r="H756" s="79"/>
      <c r="I756">
        <f t="shared" si="16"/>
        <v>2020</v>
      </c>
      <c r="M756"/>
    </row>
    <row r="757" spans="1:13" x14ac:dyDescent="0.25">
      <c r="A757" s="74" t="s">
        <v>970</v>
      </c>
      <c r="B757" s="74" t="s">
        <v>224</v>
      </c>
      <c r="C757" s="76" t="s">
        <v>842</v>
      </c>
      <c r="D757" t="s">
        <v>980</v>
      </c>
      <c r="E757" s="164">
        <v>10</v>
      </c>
      <c r="F757" s="74" t="s">
        <v>971</v>
      </c>
      <c r="G757" s="87">
        <v>44124</v>
      </c>
      <c r="H757" s="79"/>
      <c r="I757">
        <f t="shared" si="16"/>
        <v>2020</v>
      </c>
      <c r="M757"/>
    </row>
    <row r="758" spans="1:13" x14ac:dyDescent="0.25">
      <c r="A758" s="74" t="s">
        <v>970</v>
      </c>
      <c r="B758" s="74" t="s">
        <v>227</v>
      </c>
      <c r="C758" s="76" t="s">
        <v>842</v>
      </c>
      <c r="D758" t="s">
        <v>980</v>
      </c>
      <c r="E758" s="164">
        <v>5</v>
      </c>
      <c r="F758" s="74" t="s">
        <v>971</v>
      </c>
      <c r="G758" s="87">
        <v>44125</v>
      </c>
      <c r="H758" s="79"/>
      <c r="I758">
        <f t="shared" si="16"/>
        <v>2020</v>
      </c>
      <c r="M758"/>
    </row>
    <row r="759" spans="1:13" x14ac:dyDescent="0.25">
      <c r="A759" s="74" t="s">
        <v>970</v>
      </c>
      <c r="B759" s="74" t="s">
        <v>110</v>
      </c>
      <c r="C759" s="76" t="s">
        <v>842</v>
      </c>
      <c r="D759" t="s">
        <v>980</v>
      </c>
      <c r="E759" s="164">
        <v>6</v>
      </c>
      <c r="F759" s="74" t="s">
        <v>971</v>
      </c>
      <c r="G759" s="87">
        <v>44134</v>
      </c>
      <c r="H759" s="79"/>
      <c r="I759">
        <f t="shared" si="16"/>
        <v>2020</v>
      </c>
      <c r="M759"/>
    </row>
    <row r="760" spans="1:13" x14ac:dyDescent="0.25">
      <c r="A760" s="74" t="s">
        <v>970</v>
      </c>
      <c r="B760" s="74" t="s">
        <v>216</v>
      </c>
      <c r="C760" s="76" t="s">
        <v>842</v>
      </c>
      <c r="D760" t="s">
        <v>980</v>
      </c>
      <c r="E760" s="164">
        <v>10</v>
      </c>
      <c r="F760" s="74" t="s">
        <v>971</v>
      </c>
      <c r="G760" s="87">
        <v>44138</v>
      </c>
      <c r="H760" s="79"/>
      <c r="I760">
        <f t="shared" si="16"/>
        <v>2020</v>
      </c>
      <c r="M760"/>
    </row>
    <row r="761" spans="1:13" x14ac:dyDescent="0.25">
      <c r="A761" s="74" t="s">
        <v>970</v>
      </c>
      <c r="B761" s="74" t="s">
        <v>214</v>
      </c>
      <c r="C761" s="76" t="s">
        <v>842</v>
      </c>
      <c r="D761" t="s">
        <v>980</v>
      </c>
      <c r="E761" s="164">
        <v>16</v>
      </c>
      <c r="F761" s="74" t="s">
        <v>971</v>
      </c>
      <c r="G761" s="87">
        <v>44138</v>
      </c>
      <c r="H761" s="79"/>
      <c r="I761">
        <f t="shared" si="16"/>
        <v>2020</v>
      </c>
      <c r="M761"/>
    </row>
    <row r="762" spans="1:13" x14ac:dyDescent="0.25">
      <c r="A762" s="74" t="s">
        <v>970</v>
      </c>
      <c r="B762" s="74" t="s">
        <v>233</v>
      </c>
      <c r="C762" s="76" t="s">
        <v>842</v>
      </c>
      <c r="D762" t="s">
        <v>980</v>
      </c>
      <c r="E762" s="164">
        <v>10</v>
      </c>
      <c r="F762" s="74" t="s">
        <v>971</v>
      </c>
      <c r="G762" s="87">
        <v>44139</v>
      </c>
      <c r="H762" s="79"/>
      <c r="I762">
        <f t="shared" si="16"/>
        <v>2020</v>
      </c>
      <c r="M762"/>
    </row>
    <row r="763" spans="1:13" x14ac:dyDescent="0.25">
      <c r="A763" s="74" t="s">
        <v>970</v>
      </c>
      <c r="B763" s="74" t="s">
        <v>110</v>
      </c>
      <c r="C763" s="76" t="s">
        <v>842</v>
      </c>
      <c r="D763" t="s">
        <v>980</v>
      </c>
      <c r="E763" s="164">
        <v>3.8</v>
      </c>
      <c r="F763" s="74" t="s">
        <v>971</v>
      </c>
      <c r="G763" s="87">
        <v>44145</v>
      </c>
      <c r="H763" s="79"/>
      <c r="I763">
        <f t="shared" si="16"/>
        <v>2020</v>
      </c>
      <c r="M763"/>
    </row>
    <row r="764" spans="1:13" x14ac:dyDescent="0.25">
      <c r="A764" s="74" t="s">
        <v>970</v>
      </c>
      <c r="B764" s="74" t="s">
        <v>227</v>
      </c>
      <c r="C764" s="76" t="s">
        <v>842</v>
      </c>
      <c r="D764" t="s">
        <v>980</v>
      </c>
      <c r="E764" s="164">
        <v>7</v>
      </c>
      <c r="F764" s="74" t="s">
        <v>971</v>
      </c>
      <c r="G764" s="87">
        <v>44145</v>
      </c>
      <c r="H764" s="79"/>
      <c r="I764">
        <f t="shared" si="16"/>
        <v>2020</v>
      </c>
      <c r="M764"/>
    </row>
    <row r="765" spans="1:13" x14ac:dyDescent="0.25">
      <c r="A765" s="74" t="s">
        <v>970</v>
      </c>
      <c r="B765" s="74" t="s">
        <v>219</v>
      </c>
      <c r="C765" s="76" t="s">
        <v>842</v>
      </c>
      <c r="D765" t="s">
        <v>980</v>
      </c>
      <c r="E765" s="164">
        <v>5</v>
      </c>
      <c r="F765" s="74" t="s">
        <v>971</v>
      </c>
      <c r="G765" s="87">
        <v>44155</v>
      </c>
      <c r="H765" s="79"/>
      <c r="I765">
        <f t="shared" si="16"/>
        <v>2020</v>
      </c>
      <c r="M765"/>
    </row>
    <row r="766" spans="1:13" x14ac:dyDescent="0.25">
      <c r="A766" s="74" t="s">
        <v>970</v>
      </c>
      <c r="B766" s="74" t="s">
        <v>106</v>
      </c>
      <c r="C766" s="76" t="s">
        <v>842</v>
      </c>
      <c r="D766" t="s">
        <v>980</v>
      </c>
      <c r="E766" s="164">
        <v>14.5</v>
      </c>
      <c r="F766" s="74" t="s">
        <v>971</v>
      </c>
      <c r="G766" s="87">
        <v>44167</v>
      </c>
      <c r="H766" s="79"/>
      <c r="I766">
        <f t="shared" si="16"/>
        <v>2020</v>
      </c>
      <c r="M766"/>
    </row>
    <row r="767" spans="1:13" x14ac:dyDescent="0.25">
      <c r="A767" s="74" t="s">
        <v>970</v>
      </c>
      <c r="B767" s="74" t="s">
        <v>8</v>
      </c>
      <c r="C767" s="76" t="s">
        <v>842</v>
      </c>
      <c r="D767" t="s">
        <v>980</v>
      </c>
      <c r="E767" s="164">
        <v>5</v>
      </c>
      <c r="F767" s="74" t="s">
        <v>971</v>
      </c>
      <c r="G767" s="87">
        <v>44174</v>
      </c>
      <c r="H767" s="79"/>
      <c r="I767">
        <f t="shared" si="16"/>
        <v>2020</v>
      </c>
      <c r="M767"/>
    </row>
    <row r="768" spans="1:13" x14ac:dyDescent="0.25">
      <c r="A768" s="74" t="s">
        <v>970</v>
      </c>
      <c r="B768" s="74" t="s">
        <v>233</v>
      </c>
      <c r="C768" s="76" t="s">
        <v>842</v>
      </c>
      <c r="D768" t="s">
        <v>980</v>
      </c>
      <c r="E768" s="164">
        <v>9.9</v>
      </c>
      <c r="F768" s="74" t="s">
        <v>971</v>
      </c>
      <c r="G768" s="87">
        <v>44174</v>
      </c>
      <c r="H768" s="79"/>
      <c r="I768">
        <f t="shared" si="16"/>
        <v>2020</v>
      </c>
      <c r="M768"/>
    </row>
    <row r="769" spans="1:13" x14ac:dyDescent="0.25">
      <c r="A769" s="74" t="s">
        <v>970</v>
      </c>
      <c r="B769" s="74" t="s">
        <v>8</v>
      </c>
      <c r="C769" s="76" t="s">
        <v>842</v>
      </c>
      <c r="D769" t="s">
        <v>980</v>
      </c>
      <c r="E769" s="164">
        <v>5</v>
      </c>
      <c r="F769" s="74" t="s">
        <v>971</v>
      </c>
      <c r="G769" s="87">
        <v>44174</v>
      </c>
      <c r="H769" s="79"/>
      <c r="I769">
        <f t="shared" si="16"/>
        <v>2020</v>
      </c>
      <c r="M769"/>
    </row>
    <row r="770" spans="1:13" x14ac:dyDescent="0.25">
      <c r="A770" s="74" t="s">
        <v>970</v>
      </c>
      <c r="B770" s="74" t="s">
        <v>229</v>
      </c>
      <c r="C770" s="76" t="s">
        <v>842</v>
      </c>
      <c r="D770" t="s">
        <v>980</v>
      </c>
      <c r="E770" s="164">
        <v>120</v>
      </c>
      <c r="F770" s="74" t="s">
        <v>971</v>
      </c>
      <c r="G770" s="87">
        <v>44175</v>
      </c>
      <c r="H770" s="79"/>
      <c r="I770">
        <f t="shared" ref="I770:I833" si="17">IF(G770&lt;&gt;"",YEAR(G770),"")</f>
        <v>2020</v>
      </c>
      <c r="M770"/>
    </row>
    <row r="771" spans="1:13" x14ac:dyDescent="0.25">
      <c r="A771" s="74" t="s">
        <v>970</v>
      </c>
      <c r="B771" s="74" t="s">
        <v>219</v>
      </c>
      <c r="C771" s="76" t="s">
        <v>842</v>
      </c>
      <c r="D771" t="s">
        <v>980</v>
      </c>
      <c r="E771" s="164">
        <v>3</v>
      </c>
      <c r="F771" s="74" t="s">
        <v>971</v>
      </c>
      <c r="G771" s="87">
        <v>44222</v>
      </c>
      <c r="H771" s="79"/>
      <c r="I771">
        <f t="shared" si="17"/>
        <v>2021</v>
      </c>
      <c r="M771"/>
    </row>
    <row r="772" spans="1:13" x14ac:dyDescent="0.25">
      <c r="A772" s="74" t="s">
        <v>970</v>
      </c>
      <c r="B772" s="74" t="s">
        <v>222</v>
      </c>
      <c r="C772" s="76" t="s">
        <v>842</v>
      </c>
      <c r="D772" t="s">
        <v>980</v>
      </c>
      <c r="E772" s="164">
        <v>5</v>
      </c>
      <c r="F772" s="74" t="s">
        <v>971</v>
      </c>
      <c r="G772" s="87">
        <v>44222</v>
      </c>
      <c r="H772" s="79"/>
      <c r="I772">
        <f t="shared" si="17"/>
        <v>2021</v>
      </c>
      <c r="M772"/>
    </row>
    <row r="773" spans="1:13" x14ac:dyDescent="0.25">
      <c r="A773" s="74" t="s">
        <v>970</v>
      </c>
      <c r="B773" s="74" t="s">
        <v>224</v>
      </c>
      <c r="C773" s="76" t="s">
        <v>842</v>
      </c>
      <c r="D773" t="s">
        <v>980</v>
      </c>
      <c r="E773" s="164">
        <v>5.3</v>
      </c>
      <c r="F773" s="74" t="s">
        <v>971</v>
      </c>
      <c r="G773" s="87">
        <v>44222</v>
      </c>
      <c r="H773" s="79"/>
      <c r="I773">
        <f t="shared" si="17"/>
        <v>2021</v>
      </c>
      <c r="M773"/>
    </row>
    <row r="774" spans="1:13" x14ac:dyDescent="0.25">
      <c r="A774" s="74" t="s">
        <v>970</v>
      </c>
      <c r="B774" s="74" t="s">
        <v>131</v>
      </c>
      <c r="C774" s="76" t="s">
        <v>842</v>
      </c>
      <c r="D774" t="s">
        <v>980</v>
      </c>
      <c r="E774" s="164">
        <v>12.7</v>
      </c>
      <c r="F774" s="74" t="s">
        <v>971</v>
      </c>
      <c r="G774" s="81">
        <v>44243</v>
      </c>
      <c r="H774" s="79"/>
      <c r="I774">
        <f t="shared" si="17"/>
        <v>2021</v>
      </c>
      <c r="M774"/>
    </row>
    <row r="775" spans="1:13" x14ac:dyDescent="0.25">
      <c r="A775" s="74" t="s">
        <v>970</v>
      </c>
      <c r="B775" s="74" t="s">
        <v>111</v>
      </c>
      <c r="C775" s="76" t="s">
        <v>842</v>
      </c>
      <c r="D775" t="s">
        <v>980</v>
      </c>
      <c r="E775" s="164">
        <v>15</v>
      </c>
      <c r="F775" s="74" t="s">
        <v>971</v>
      </c>
      <c r="G775" s="81">
        <v>44243</v>
      </c>
      <c r="H775" s="79"/>
      <c r="I775">
        <f t="shared" si="17"/>
        <v>2021</v>
      </c>
      <c r="M775"/>
    </row>
    <row r="776" spans="1:13" x14ac:dyDescent="0.25">
      <c r="A776" s="74" t="s">
        <v>970</v>
      </c>
      <c r="B776" s="74" t="s">
        <v>213</v>
      </c>
      <c r="C776" s="76" t="s">
        <v>842</v>
      </c>
      <c r="D776" t="s">
        <v>980</v>
      </c>
      <c r="E776" s="164">
        <v>8</v>
      </c>
      <c r="F776" s="74" t="s">
        <v>971</v>
      </c>
      <c r="G776" s="81">
        <v>44243</v>
      </c>
      <c r="H776" s="79"/>
      <c r="I776">
        <f t="shared" si="17"/>
        <v>2021</v>
      </c>
      <c r="M776"/>
    </row>
    <row r="777" spans="1:13" x14ac:dyDescent="0.25">
      <c r="A777" s="74" t="s">
        <v>970</v>
      </c>
      <c r="B777" s="74" t="s">
        <v>8</v>
      </c>
      <c r="C777" s="76" t="s">
        <v>842</v>
      </c>
      <c r="D777" t="s">
        <v>980</v>
      </c>
      <c r="E777" s="164">
        <v>5</v>
      </c>
      <c r="F777" s="74" t="s">
        <v>971</v>
      </c>
      <c r="G777" s="81">
        <v>44285</v>
      </c>
      <c r="H777" s="79"/>
      <c r="I777">
        <f t="shared" si="17"/>
        <v>2021</v>
      </c>
      <c r="M777"/>
    </row>
    <row r="778" spans="1:13" x14ac:dyDescent="0.25">
      <c r="A778" s="74" t="s">
        <v>970</v>
      </c>
      <c r="B778" s="74" t="s">
        <v>130</v>
      </c>
      <c r="C778" s="76" t="s">
        <v>842</v>
      </c>
      <c r="D778" t="s">
        <v>980</v>
      </c>
      <c r="E778" s="164">
        <v>15</v>
      </c>
      <c r="F778" s="74" t="s">
        <v>971</v>
      </c>
      <c r="G778" s="81">
        <v>44260</v>
      </c>
      <c r="H778" s="79"/>
      <c r="I778">
        <f t="shared" si="17"/>
        <v>2021</v>
      </c>
      <c r="M778"/>
    </row>
    <row r="779" spans="1:13" x14ac:dyDescent="0.25">
      <c r="A779" s="74" t="s">
        <v>970</v>
      </c>
      <c r="B779" s="74" t="s">
        <v>220</v>
      </c>
      <c r="C779" s="76" t="s">
        <v>842</v>
      </c>
      <c r="D779" t="s">
        <v>980</v>
      </c>
      <c r="E779" s="164">
        <v>7</v>
      </c>
      <c r="F779" s="74" t="s">
        <v>971</v>
      </c>
      <c r="G779" s="81">
        <v>44280</v>
      </c>
      <c r="H779" s="79"/>
      <c r="I779">
        <f t="shared" si="17"/>
        <v>2021</v>
      </c>
      <c r="M779"/>
    </row>
    <row r="780" spans="1:13" x14ac:dyDescent="0.25">
      <c r="A780" s="74" t="s">
        <v>970</v>
      </c>
      <c r="B780" s="74" t="s">
        <v>221</v>
      </c>
      <c r="C780" s="76" t="s">
        <v>842</v>
      </c>
      <c r="D780" t="s">
        <v>980</v>
      </c>
      <c r="E780" s="164">
        <v>6</v>
      </c>
      <c r="F780" s="74" t="s">
        <v>971</v>
      </c>
      <c r="G780" s="81">
        <v>44271</v>
      </c>
      <c r="H780" s="79"/>
      <c r="I780">
        <f t="shared" si="17"/>
        <v>2021</v>
      </c>
      <c r="M780"/>
    </row>
    <row r="781" spans="1:13" x14ac:dyDescent="0.25">
      <c r="A781" s="74" t="s">
        <v>970</v>
      </c>
      <c r="B781" s="74" t="s">
        <v>219</v>
      </c>
      <c r="C781" s="76" t="s">
        <v>842</v>
      </c>
      <c r="D781" t="s">
        <v>980</v>
      </c>
      <c r="E781" s="164">
        <v>5</v>
      </c>
      <c r="F781" s="74" t="s">
        <v>971</v>
      </c>
      <c r="G781" s="81">
        <v>44280</v>
      </c>
      <c r="H781" s="79"/>
      <c r="I781">
        <f t="shared" si="17"/>
        <v>2021</v>
      </c>
      <c r="M781"/>
    </row>
    <row r="782" spans="1:13" x14ac:dyDescent="0.25">
      <c r="A782" s="74" t="s">
        <v>970</v>
      </c>
      <c r="B782" s="74" t="s">
        <v>110</v>
      </c>
      <c r="C782" s="76" t="s">
        <v>842</v>
      </c>
      <c r="D782" t="s">
        <v>980</v>
      </c>
      <c r="E782" s="164">
        <v>5.3</v>
      </c>
      <c r="F782" s="74" t="s">
        <v>971</v>
      </c>
      <c r="G782" s="81">
        <v>44291</v>
      </c>
      <c r="H782" s="79"/>
      <c r="I782">
        <f t="shared" si="17"/>
        <v>2021</v>
      </c>
      <c r="M782"/>
    </row>
    <row r="783" spans="1:13" x14ac:dyDescent="0.25">
      <c r="A783" s="74" t="s">
        <v>970</v>
      </c>
      <c r="B783" s="74" t="s">
        <v>219</v>
      </c>
      <c r="C783" s="76" t="s">
        <v>842</v>
      </c>
      <c r="D783" t="s">
        <v>980</v>
      </c>
      <c r="E783" s="164">
        <v>11.4</v>
      </c>
      <c r="F783" s="74" t="s">
        <v>971</v>
      </c>
      <c r="G783" s="87">
        <v>44295</v>
      </c>
      <c r="H783" s="79"/>
      <c r="I783">
        <f t="shared" si="17"/>
        <v>2021</v>
      </c>
      <c r="M783"/>
    </row>
    <row r="784" spans="1:13" x14ac:dyDescent="0.25">
      <c r="A784" s="74" t="s">
        <v>970</v>
      </c>
      <c r="B784" s="74" t="s">
        <v>218</v>
      </c>
      <c r="C784" s="76" t="s">
        <v>842</v>
      </c>
      <c r="D784" t="s">
        <v>980</v>
      </c>
      <c r="E784" s="164">
        <v>2.4</v>
      </c>
      <c r="F784" s="74" t="s">
        <v>971</v>
      </c>
      <c r="G784" s="87">
        <v>44305</v>
      </c>
      <c r="H784" s="79"/>
      <c r="I784">
        <f t="shared" si="17"/>
        <v>2021</v>
      </c>
      <c r="M784"/>
    </row>
    <row r="785" spans="1:13" x14ac:dyDescent="0.25">
      <c r="A785" s="74" t="s">
        <v>970</v>
      </c>
      <c r="B785" s="74" t="s">
        <v>233</v>
      </c>
      <c r="C785" s="76" t="s">
        <v>842</v>
      </c>
      <c r="D785" t="s">
        <v>980</v>
      </c>
      <c r="E785" s="164">
        <v>4.4000000000000004</v>
      </c>
      <c r="F785" s="74" t="s">
        <v>971</v>
      </c>
      <c r="G785" s="87">
        <v>44293</v>
      </c>
      <c r="H785" s="79"/>
      <c r="I785">
        <f t="shared" si="17"/>
        <v>2021</v>
      </c>
      <c r="M785"/>
    </row>
    <row r="786" spans="1:13" x14ac:dyDescent="0.25">
      <c r="A786" s="74" t="s">
        <v>970</v>
      </c>
      <c r="B786" s="74" t="s">
        <v>217</v>
      </c>
      <c r="C786" s="76" t="s">
        <v>842</v>
      </c>
      <c r="D786" t="s">
        <v>980</v>
      </c>
      <c r="E786" s="164">
        <v>3</v>
      </c>
      <c r="F786" s="74" t="s">
        <v>971</v>
      </c>
      <c r="G786" s="81">
        <v>44334</v>
      </c>
      <c r="H786" s="79"/>
      <c r="I786">
        <f t="shared" si="17"/>
        <v>2021</v>
      </c>
      <c r="M786"/>
    </row>
    <row r="787" spans="1:13" x14ac:dyDescent="0.25">
      <c r="A787" s="74" t="s">
        <v>970</v>
      </c>
      <c r="B787" s="74" t="s">
        <v>2</v>
      </c>
      <c r="C787" s="76" t="s">
        <v>842</v>
      </c>
      <c r="D787" t="s">
        <v>980</v>
      </c>
      <c r="E787" s="164">
        <v>7</v>
      </c>
      <c r="F787" s="74" t="s">
        <v>971</v>
      </c>
      <c r="G787" s="81">
        <v>44334</v>
      </c>
      <c r="H787" s="79"/>
      <c r="I787">
        <f t="shared" si="17"/>
        <v>2021</v>
      </c>
      <c r="M787"/>
    </row>
    <row r="788" spans="1:13" x14ac:dyDescent="0.25">
      <c r="A788" s="74" t="s">
        <v>970</v>
      </c>
      <c r="B788" s="74" t="s">
        <v>233</v>
      </c>
      <c r="C788" s="76" t="s">
        <v>842</v>
      </c>
      <c r="D788" t="s">
        <v>980</v>
      </c>
      <c r="E788" s="164">
        <v>9.1999999999999993</v>
      </c>
      <c r="F788" s="74" t="s">
        <v>971</v>
      </c>
      <c r="G788" s="81">
        <v>44335</v>
      </c>
      <c r="H788" s="79"/>
      <c r="I788">
        <f t="shared" si="17"/>
        <v>2021</v>
      </c>
      <c r="M788"/>
    </row>
    <row r="789" spans="1:13" x14ac:dyDescent="0.25">
      <c r="A789" s="74" t="s">
        <v>970</v>
      </c>
      <c r="B789" s="74" t="s">
        <v>3</v>
      </c>
      <c r="C789" s="76" t="s">
        <v>842</v>
      </c>
      <c r="D789" t="s">
        <v>980</v>
      </c>
      <c r="E789" s="164">
        <v>5.9</v>
      </c>
      <c r="F789" s="74" t="s">
        <v>971</v>
      </c>
      <c r="G789" s="81">
        <v>44335</v>
      </c>
      <c r="H789" s="79"/>
      <c r="I789">
        <f t="shared" si="17"/>
        <v>2021</v>
      </c>
      <c r="M789"/>
    </row>
    <row r="790" spans="1:13" x14ac:dyDescent="0.25">
      <c r="A790" s="74" t="s">
        <v>970</v>
      </c>
      <c r="B790" s="74" t="s">
        <v>214</v>
      </c>
      <c r="C790" s="76" t="s">
        <v>842</v>
      </c>
      <c r="D790" t="s">
        <v>980</v>
      </c>
      <c r="E790" s="164">
        <v>7</v>
      </c>
      <c r="F790" s="74" t="s">
        <v>971</v>
      </c>
      <c r="G790" s="87">
        <v>44362</v>
      </c>
      <c r="H790" s="79"/>
      <c r="I790">
        <f t="shared" si="17"/>
        <v>2021</v>
      </c>
      <c r="M790"/>
    </row>
    <row r="791" spans="1:13" x14ac:dyDescent="0.25">
      <c r="A791" s="74" t="s">
        <v>970</v>
      </c>
      <c r="B791" s="74" t="s">
        <v>220</v>
      </c>
      <c r="C791" s="76" t="s">
        <v>842</v>
      </c>
      <c r="D791" t="s">
        <v>980</v>
      </c>
      <c r="E791" s="164">
        <v>7.8</v>
      </c>
      <c r="F791" s="74" t="s">
        <v>971</v>
      </c>
      <c r="G791" s="87">
        <v>44356</v>
      </c>
      <c r="H791" s="79"/>
      <c r="I791">
        <f t="shared" si="17"/>
        <v>2021</v>
      </c>
      <c r="M791"/>
    </row>
    <row r="792" spans="1:13" x14ac:dyDescent="0.25">
      <c r="A792" s="74" t="s">
        <v>970</v>
      </c>
      <c r="B792" s="74" t="s">
        <v>222</v>
      </c>
      <c r="C792" s="76" t="s">
        <v>842</v>
      </c>
      <c r="D792" t="s">
        <v>980</v>
      </c>
      <c r="E792" s="164">
        <v>5</v>
      </c>
      <c r="F792" s="74" t="s">
        <v>971</v>
      </c>
      <c r="G792" s="87">
        <v>44377</v>
      </c>
      <c r="H792" s="79"/>
      <c r="I792">
        <f t="shared" si="17"/>
        <v>2021</v>
      </c>
      <c r="M792"/>
    </row>
    <row r="793" spans="1:13" x14ac:dyDescent="0.25">
      <c r="A793" s="74" t="s">
        <v>970</v>
      </c>
      <c r="B793" s="74" t="s">
        <v>218</v>
      </c>
      <c r="C793" s="76" t="s">
        <v>842</v>
      </c>
      <c r="D793" t="s">
        <v>980</v>
      </c>
      <c r="E793" s="164">
        <v>15</v>
      </c>
      <c r="F793" s="74" t="s">
        <v>971</v>
      </c>
      <c r="G793" s="87">
        <v>44362</v>
      </c>
      <c r="H793" s="79"/>
      <c r="I793">
        <f t="shared" si="17"/>
        <v>2021</v>
      </c>
      <c r="M793"/>
    </row>
    <row r="794" spans="1:13" x14ac:dyDescent="0.25">
      <c r="A794" s="74" t="s">
        <v>970</v>
      </c>
      <c r="B794" s="74" t="s">
        <v>216</v>
      </c>
      <c r="C794" s="76" t="s">
        <v>842</v>
      </c>
      <c r="D794" t="s">
        <v>980</v>
      </c>
      <c r="E794" s="164">
        <v>4.4000000000000004</v>
      </c>
      <c r="F794" s="74" t="s">
        <v>971</v>
      </c>
      <c r="G794" s="87">
        <v>44377</v>
      </c>
      <c r="H794" s="79"/>
      <c r="I794">
        <f t="shared" si="17"/>
        <v>2021</v>
      </c>
      <c r="M794"/>
    </row>
    <row r="795" spans="1:13" x14ac:dyDescent="0.25">
      <c r="A795" s="74" t="s">
        <v>970</v>
      </c>
      <c r="B795" s="74" t="s">
        <v>220</v>
      </c>
      <c r="C795" s="76" t="s">
        <v>842</v>
      </c>
      <c r="D795" t="s">
        <v>980</v>
      </c>
      <c r="E795" s="164">
        <v>3.5</v>
      </c>
      <c r="F795" s="74" t="s">
        <v>971</v>
      </c>
      <c r="G795" s="87">
        <v>44378</v>
      </c>
      <c r="H795" s="79"/>
      <c r="I795">
        <f t="shared" si="17"/>
        <v>2021</v>
      </c>
      <c r="M795"/>
    </row>
    <row r="796" spans="1:13" x14ac:dyDescent="0.25">
      <c r="A796" s="74" t="s">
        <v>970</v>
      </c>
      <c r="B796" s="74" t="s">
        <v>233</v>
      </c>
      <c r="C796" s="76" t="s">
        <v>842</v>
      </c>
      <c r="D796" t="s">
        <v>980</v>
      </c>
      <c r="E796" s="164">
        <v>9.8000000000000007</v>
      </c>
      <c r="F796" s="74" t="s">
        <v>971</v>
      </c>
      <c r="G796" s="87">
        <v>44396</v>
      </c>
      <c r="H796" s="79"/>
      <c r="I796">
        <f t="shared" si="17"/>
        <v>2021</v>
      </c>
      <c r="M796"/>
    </row>
    <row r="797" spans="1:13" x14ac:dyDescent="0.25">
      <c r="A797" s="74" t="s">
        <v>970</v>
      </c>
      <c r="B797" s="74" t="s">
        <v>219</v>
      </c>
      <c r="C797" s="76" t="s">
        <v>842</v>
      </c>
      <c r="D797" t="s">
        <v>980</v>
      </c>
      <c r="E797" s="164">
        <v>3.8</v>
      </c>
      <c r="F797" s="74" t="s">
        <v>971</v>
      </c>
      <c r="G797" s="87">
        <v>44396</v>
      </c>
      <c r="H797" s="79"/>
      <c r="I797">
        <f t="shared" si="17"/>
        <v>2021</v>
      </c>
      <c r="M797"/>
    </row>
    <row r="798" spans="1:13" x14ac:dyDescent="0.25">
      <c r="A798" s="74" t="s">
        <v>970</v>
      </c>
      <c r="B798" s="74" t="s">
        <v>233</v>
      </c>
      <c r="C798" s="76" t="s">
        <v>842</v>
      </c>
      <c r="D798" t="s">
        <v>980</v>
      </c>
      <c r="E798" s="164">
        <v>9.6999999999999993</v>
      </c>
      <c r="F798" s="74" t="s">
        <v>971</v>
      </c>
      <c r="G798" s="87">
        <v>44409</v>
      </c>
      <c r="H798" s="79"/>
      <c r="I798">
        <f t="shared" si="17"/>
        <v>2021</v>
      </c>
      <c r="M798"/>
    </row>
    <row r="799" spans="1:13" x14ac:dyDescent="0.25">
      <c r="A799" s="74" t="s">
        <v>970</v>
      </c>
      <c r="B799" s="74" t="s">
        <v>220</v>
      </c>
      <c r="C799" s="76" t="s">
        <v>842</v>
      </c>
      <c r="D799" t="s">
        <v>980</v>
      </c>
      <c r="E799" s="164">
        <v>10.3</v>
      </c>
      <c r="F799" s="74" t="s">
        <v>971</v>
      </c>
      <c r="G799" s="87">
        <v>44409</v>
      </c>
      <c r="H799" s="79"/>
      <c r="I799">
        <f t="shared" si="17"/>
        <v>2021</v>
      </c>
      <c r="M799"/>
    </row>
    <row r="800" spans="1:13" x14ac:dyDescent="0.25">
      <c r="A800" s="74" t="s">
        <v>970</v>
      </c>
      <c r="B800" s="74" t="s">
        <v>214</v>
      </c>
      <c r="C800" s="76" t="s">
        <v>842</v>
      </c>
      <c r="D800" t="s">
        <v>980</v>
      </c>
      <c r="E800" s="164">
        <v>6</v>
      </c>
      <c r="F800" s="74" t="s">
        <v>971</v>
      </c>
      <c r="G800" s="87">
        <v>44410</v>
      </c>
      <c r="H800" s="79"/>
      <c r="I800">
        <f t="shared" si="17"/>
        <v>2021</v>
      </c>
      <c r="M800"/>
    </row>
    <row r="801" spans="1:13" x14ac:dyDescent="0.25">
      <c r="A801" s="74" t="s">
        <v>970</v>
      </c>
      <c r="B801" s="74" t="s">
        <v>12</v>
      </c>
      <c r="C801" s="76" t="s">
        <v>842</v>
      </c>
      <c r="D801" t="s">
        <v>980</v>
      </c>
      <c r="E801" s="164">
        <v>12</v>
      </c>
      <c r="F801" s="74" t="s">
        <v>971</v>
      </c>
      <c r="G801" s="87">
        <v>44412</v>
      </c>
      <c r="H801" s="79"/>
      <c r="I801">
        <f t="shared" si="17"/>
        <v>2021</v>
      </c>
      <c r="M801"/>
    </row>
    <row r="802" spans="1:13" x14ac:dyDescent="0.25">
      <c r="A802" s="74" t="s">
        <v>970</v>
      </c>
      <c r="B802" s="74" t="s">
        <v>8</v>
      </c>
      <c r="C802" s="76" t="s">
        <v>842</v>
      </c>
      <c r="D802" t="s">
        <v>980</v>
      </c>
      <c r="E802" s="164">
        <v>5</v>
      </c>
      <c r="F802" s="74" t="s">
        <v>971</v>
      </c>
      <c r="G802" s="87">
        <v>44412</v>
      </c>
      <c r="H802" s="79"/>
      <c r="I802">
        <f t="shared" si="17"/>
        <v>2021</v>
      </c>
      <c r="M802"/>
    </row>
    <row r="803" spans="1:13" x14ac:dyDescent="0.25">
      <c r="A803" s="74" t="s">
        <v>970</v>
      </c>
      <c r="B803" s="74" t="s">
        <v>111</v>
      </c>
      <c r="C803" s="76" t="s">
        <v>842</v>
      </c>
      <c r="D803" t="s">
        <v>980</v>
      </c>
      <c r="E803" s="164">
        <v>11.5</v>
      </c>
      <c r="F803" s="74" t="s">
        <v>971</v>
      </c>
      <c r="G803" s="87">
        <v>44418</v>
      </c>
      <c r="H803" s="79"/>
      <c r="I803">
        <f t="shared" si="17"/>
        <v>2021</v>
      </c>
      <c r="M803"/>
    </row>
    <row r="804" spans="1:13" x14ac:dyDescent="0.25">
      <c r="A804" s="74" t="s">
        <v>970</v>
      </c>
      <c r="B804" s="74" t="s">
        <v>219</v>
      </c>
      <c r="C804" s="76" t="s">
        <v>842</v>
      </c>
      <c r="D804" t="s">
        <v>980</v>
      </c>
      <c r="E804" s="164">
        <v>10</v>
      </c>
      <c r="F804" s="74" t="s">
        <v>971</v>
      </c>
      <c r="G804" s="87">
        <v>44418</v>
      </c>
      <c r="H804" s="79"/>
      <c r="I804">
        <f t="shared" si="17"/>
        <v>2021</v>
      </c>
      <c r="M804"/>
    </row>
    <row r="805" spans="1:13" x14ac:dyDescent="0.25">
      <c r="A805" s="74" t="s">
        <v>970</v>
      </c>
      <c r="B805" s="74" t="s">
        <v>235</v>
      </c>
      <c r="C805" s="76" t="s">
        <v>842</v>
      </c>
      <c r="D805" t="s">
        <v>980</v>
      </c>
      <c r="E805" s="164">
        <v>5</v>
      </c>
      <c r="F805" s="74" t="s">
        <v>971</v>
      </c>
      <c r="G805" s="87">
        <v>44421</v>
      </c>
      <c r="H805" s="79"/>
      <c r="I805">
        <f t="shared" si="17"/>
        <v>2021</v>
      </c>
      <c r="M805"/>
    </row>
    <row r="806" spans="1:13" x14ac:dyDescent="0.25">
      <c r="A806" s="74" t="s">
        <v>970</v>
      </c>
      <c r="B806" s="74" t="s">
        <v>224</v>
      </c>
      <c r="C806" s="76" t="s">
        <v>842</v>
      </c>
      <c r="D806" t="s">
        <v>980</v>
      </c>
      <c r="E806" s="164">
        <v>9</v>
      </c>
      <c r="F806" s="74" t="s">
        <v>971</v>
      </c>
      <c r="G806" s="87">
        <v>44418</v>
      </c>
      <c r="H806" s="79"/>
      <c r="I806">
        <f t="shared" si="17"/>
        <v>2021</v>
      </c>
      <c r="M806"/>
    </row>
    <row r="807" spans="1:13" x14ac:dyDescent="0.25">
      <c r="A807" s="74" t="s">
        <v>970</v>
      </c>
      <c r="B807" s="74" t="s">
        <v>227</v>
      </c>
      <c r="C807" s="76" t="s">
        <v>842</v>
      </c>
      <c r="D807" t="s">
        <v>980</v>
      </c>
      <c r="E807" s="164">
        <v>11</v>
      </c>
      <c r="F807" s="74" t="s">
        <v>971</v>
      </c>
      <c r="G807" s="87">
        <v>44418</v>
      </c>
      <c r="H807" s="79"/>
      <c r="I807">
        <f t="shared" si="17"/>
        <v>2021</v>
      </c>
      <c r="M807"/>
    </row>
    <row r="808" spans="1:13" x14ac:dyDescent="0.25">
      <c r="A808" s="74" t="s">
        <v>970</v>
      </c>
      <c r="B808" s="74" t="s">
        <v>110</v>
      </c>
      <c r="C808" s="76" t="s">
        <v>842</v>
      </c>
      <c r="D808" t="s">
        <v>980</v>
      </c>
      <c r="E808" s="164">
        <v>10.7</v>
      </c>
      <c r="F808" s="74" t="s">
        <v>971</v>
      </c>
      <c r="G808" s="87">
        <v>44418</v>
      </c>
      <c r="H808" s="79"/>
      <c r="I808">
        <f t="shared" si="17"/>
        <v>2021</v>
      </c>
      <c r="M808"/>
    </row>
    <row r="809" spans="1:13" x14ac:dyDescent="0.25">
      <c r="A809" s="74" t="s">
        <v>970</v>
      </c>
      <c r="B809" s="74" t="s">
        <v>109</v>
      </c>
      <c r="C809" s="76" t="s">
        <v>842</v>
      </c>
      <c r="D809" t="s">
        <v>980</v>
      </c>
      <c r="E809" s="164">
        <v>7.7</v>
      </c>
      <c r="F809" s="74" t="s">
        <v>971</v>
      </c>
      <c r="G809" s="87">
        <v>44425</v>
      </c>
      <c r="H809" s="79"/>
      <c r="I809">
        <f t="shared" si="17"/>
        <v>2021</v>
      </c>
      <c r="M809"/>
    </row>
    <row r="810" spans="1:13" x14ac:dyDescent="0.25">
      <c r="A810" s="74" t="s">
        <v>970</v>
      </c>
      <c r="B810" s="74" t="s">
        <v>225</v>
      </c>
      <c r="C810" s="76" t="s">
        <v>842</v>
      </c>
      <c r="D810" t="s">
        <v>980</v>
      </c>
      <c r="E810" s="80">
        <v>6</v>
      </c>
      <c r="F810" s="74" t="s">
        <v>969</v>
      </c>
      <c r="G810" s="79">
        <v>44602</v>
      </c>
      <c r="H810" s="79"/>
      <c r="I810">
        <f t="shared" si="17"/>
        <v>2022</v>
      </c>
      <c r="M810"/>
    </row>
    <row r="811" spans="1:13" x14ac:dyDescent="0.25">
      <c r="A811" s="74" t="s">
        <v>970</v>
      </c>
      <c r="B811" s="74" t="s">
        <v>12</v>
      </c>
      <c r="C811" s="76" t="s">
        <v>842</v>
      </c>
      <c r="D811" t="s">
        <v>980</v>
      </c>
      <c r="E811" s="164">
        <v>5</v>
      </c>
      <c r="F811" s="74" t="s">
        <v>971</v>
      </c>
      <c r="G811" s="87">
        <v>44433</v>
      </c>
      <c r="H811" s="79"/>
      <c r="I811">
        <f t="shared" si="17"/>
        <v>2021</v>
      </c>
      <c r="M811"/>
    </row>
    <row r="812" spans="1:13" x14ac:dyDescent="0.25">
      <c r="A812" s="74" t="s">
        <v>970</v>
      </c>
      <c r="B812" s="74" t="s">
        <v>109</v>
      </c>
      <c r="C812" s="76" t="s">
        <v>842</v>
      </c>
      <c r="D812" t="s">
        <v>980</v>
      </c>
      <c r="E812" s="164">
        <v>3</v>
      </c>
      <c r="F812" s="74" t="s">
        <v>971</v>
      </c>
      <c r="G812" s="87">
        <v>44435</v>
      </c>
      <c r="H812" s="79"/>
      <c r="I812">
        <f t="shared" si="17"/>
        <v>2021</v>
      </c>
      <c r="M812"/>
    </row>
    <row r="813" spans="1:13" x14ac:dyDescent="0.25">
      <c r="A813" s="74" t="s">
        <v>970</v>
      </c>
      <c r="B813" s="74" t="s">
        <v>231</v>
      </c>
      <c r="C813" s="76" t="s">
        <v>842</v>
      </c>
      <c r="D813" t="s">
        <v>980</v>
      </c>
      <c r="E813" s="164">
        <v>7.6</v>
      </c>
      <c r="F813" s="74" t="s">
        <v>971</v>
      </c>
      <c r="G813" s="87">
        <v>44435</v>
      </c>
      <c r="H813" s="79"/>
      <c r="I813">
        <f t="shared" si="17"/>
        <v>2021</v>
      </c>
      <c r="M813"/>
    </row>
    <row r="814" spans="1:13" x14ac:dyDescent="0.25">
      <c r="A814" s="74" t="s">
        <v>970</v>
      </c>
      <c r="B814" s="74" t="s">
        <v>111</v>
      </c>
      <c r="C814" s="76" t="s">
        <v>842</v>
      </c>
      <c r="D814" t="s">
        <v>980</v>
      </c>
      <c r="E814" s="164">
        <v>6.8</v>
      </c>
      <c r="F814" s="74" t="s">
        <v>971</v>
      </c>
      <c r="G814" s="87">
        <v>44435</v>
      </c>
      <c r="H814" s="79"/>
      <c r="I814">
        <f t="shared" si="17"/>
        <v>2021</v>
      </c>
      <c r="M814"/>
    </row>
    <row r="815" spans="1:13" x14ac:dyDescent="0.25">
      <c r="A815" s="74" t="s">
        <v>970</v>
      </c>
      <c r="B815" s="74" t="s">
        <v>3</v>
      </c>
      <c r="C815" s="76" t="s">
        <v>842</v>
      </c>
      <c r="D815" t="s">
        <v>980</v>
      </c>
      <c r="E815" s="164">
        <v>3.8</v>
      </c>
      <c r="F815" s="74" t="s">
        <v>971</v>
      </c>
      <c r="G815" s="87">
        <v>44440</v>
      </c>
      <c r="H815" s="79"/>
      <c r="I815">
        <f t="shared" si="17"/>
        <v>2021</v>
      </c>
      <c r="M815"/>
    </row>
    <row r="816" spans="1:13" x14ac:dyDescent="0.25">
      <c r="A816" s="74" t="s">
        <v>970</v>
      </c>
      <c r="B816" s="74" t="s">
        <v>217</v>
      </c>
      <c r="C816" s="76" t="s">
        <v>842</v>
      </c>
      <c r="D816" t="s">
        <v>980</v>
      </c>
      <c r="E816" s="164">
        <v>50</v>
      </c>
      <c r="F816" s="74" t="s">
        <v>971</v>
      </c>
      <c r="G816" s="87">
        <v>44446</v>
      </c>
      <c r="H816" s="79"/>
      <c r="I816">
        <f t="shared" si="17"/>
        <v>2021</v>
      </c>
      <c r="M816"/>
    </row>
    <row r="817" spans="1:13" x14ac:dyDescent="0.25">
      <c r="A817" s="74" t="s">
        <v>970</v>
      </c>
      <c r="B817" s="74" t="s">
        <v>110</v>
      </c>
      <c r="C817" s="76" t="s">
        <v>842</v>
      </c>
      <c r="D817" t="s">
        <v>980</v>
      </c>
      <c r="E817" s="164">
        <v>7.8</v>
      </c>
      <c r="F817" s="74" t="s">
        <v>971</v>
      </c>
      <c r="G817" s="87">
        <v>44446</v>
      </c>
      <c r="H817" s="79"/>
      <c r="I817">
        <f t="shared" si="17"/>
        <v>2021</v>
      </c>
      <c r="M817"/>
    </row>
    <row r="818" spans="1:13" x14ac:dyDescent="0.25">
      <c r="A818" s="74" t="s">
        <v>970</v>
      </c>
      <c r="B818" s="74" t="s">
        <v>227</v>
      </c>
      <c r="C818" s="76" t="s">
        <v>842</v>
      </c>
      <c r="D818" t="s">
        <v>980</v>
      </c>
      <c r="E818" s="164">
        <v>14.6</v>
      </c>
      <c r="F818" s="74" t="s">
        <v>971</v>
      </c>
      <c r="G818" s="87">
        <v>44456</v>
      </c>
      <c r="H818" s="79"/>
      <c r="I818">
        <f t="shared" si="17"/>
        <v>2021</v>
      </c>
      <c r="M818"/>
    </row>
    <row r="819" spans="1:13" x14ac:dyDescent="0.25">
      <c r="A819" s="74" t="s">
        <v>970</v>
      </c>
      <c r="B819" s="74" t="s">
        <v>130</v>
      </c>
      <c r="C819" s="76" t="s">
        <v>842</v>
      </c>
      <c r="D819" t="s">
        <v>980</v>
      </c>
      <c r="E819" s="164">
        <v>7.7</v>
      </c>
      <c r="F819" s="74" t="s">
        <v>971</v>
      </c>
      <c r="G819" s="87">
        <v>44456</v>
      </c>
      <c r="H819" s="79"/>
      <c r="I819">
        <f t="shared" si="17"/>
        <v>2021</v>
      </c>
      <c r="M819"/>
    </row>
    <row r="820" spans="1:13" x14ac:dyDescent="0.25">
      <c r="A820" s="74" t="s">
        <v>970</v>
      </c>
      <c r="B820" s="74" t="s">
        <v>217</v>
      </c>
      <c r="C820" s="76" t="s">
        <v>842</v>
      </c>
      <c r="D820" t="s">
        <v>980</v>
      </c>
      <c r="E820" s="164">
        <v>6</v>
      </c>
      <c r="F820" s="74" t="s">
        <v>971</v>
      </c>
      <c r="G820" s="87">
        <v>44459</v>
      </c>
      <c r="H820" s="79"/>
      <c r="I820">
        <f t="shared" si="17"/>
        <v>2021</v>
      </c>
      <c r="M820"/>
    </row>
    <row r="821" spans="1:13" x14ac:dyDescent="0.25">
      <c r="A821" s="74" t="s">
        <v>970</v>
      </c>
      <c r="B821" s="74" t="s">
        <v>222</v>
      </c>
      <c r="C821" s="76" t="s">
        <v>842</v>
      </c>
      <c r="D821" t="s">
        <v>980</v>
      </c>
      <c r="E821" s="164">
        <v>8</v>
      </c>
      <c r="F821" s="74" t="s">
        <v>971</v>
      </c>
      <c r="G821" s="87">
        <v>44462</v>
      </c>
      <c r="H821" s="79"/>
      <c r="I821">
        <f t="shared" si="17"/>
        <v>2021</v>
      </c>
      <c r="M821"/>
    </row>
    <row r="822" spans="1:13" x14ac:dyDescent="0.25">
      <c r="A822" s="74" t="s">
        <v>970</v>
      </c>
      <c r="B822" s="74" t="s">
        <v>224</v>
      </c>
      <c r="C822" s="76" t="s">
        <v>842</v>
      </c>
      <c r="D822" t="s">
        <v>980</v>
      </c>
      <c r="E822" s="164">
        <v>7.6</v>
      </c>
      <c r="F822" s="74" t="s">
        <v>971</v>
      </c>
      <c r="G822" s="87">
        <v>44462</v>
      </c>
      <c r="H822" s="79"/>
      <c r="I822">
        <f t="shared" si="17"/>
        <v>2021</v>
      </c>
      <c r="M822"/>
    </row>
    <row r="823" spans="1:13" x14ac:dyDescent="0.25">
      <c r="A823" s="74" t="s">
        <v>970</v>
      </c>
      <c r="B823" s="74" t="s">
        <v>233</v>
      </c>
      <c r="C823" s="76" t="s">
        <v>842</v>
      </c>
      <c r="D823" t="s">
        <v>980</v>
      </c>
      <c r="E823" s="164">
        <v>6</v>
      </c>
      <c r="F823" s="74" t="s">
        <v>971</v>
      </c>
      <c r="G823" s="87">
        <v>44463</v>
      </c>
      <c r="H823" s="79"/>
      <c r="I823">
        <f t="shared" si="17"/>
        <v>2021</v>
      </c>
      <c r="M823"/>
    </row>
    <row r="824" spans="1:13" x14ac:dyDescent="0.25">
      <c r="A824" s="74" t="s">
        <v>970</v>
      </c>
      <c r="B824" s="74" t="s">
        <v>224</v>
      </c>
      <c r="C824" s="76" t="s">
        <v>842</v>
      </c>
      <c r="D824" t="s">
        <v>980</v>
      </c>
      <c r="E824" s="164">
        <v>7.3</v>
      </c>
      <c r="F824" s="74" t="s">
        <v>971</v>
      </c>
      <c r="G824" s="87">
        <v>44467</v>
      </c>
      <c r="H824" s="79"/>
      <c r="I824">
        <f t="shared" si="17"/>
        <v>2021</v>
      </c>
      <c r="M824"/>
    </row>
    <row r="825" spans="1:13" x14ac:dyDescent="0.25">
      <c r="A825" s="74" t="s">
        <v>970</v>
      </c>
      <c r="B825" s="74" t="s">
        <v>224</v>
      </c>
      <c r="C825" s="76" t="s">
        <v>842</v>
      </c>
      <c r="D825" t="s">
        <v>980</v>
      </c>
      <c r="E825" s="164">
        <v>15</v>
      </c>
      <c r="F825" s="74" t="s">
        <v>971</v>
      </c>
      <c r="G825" s="87">
        <v>44467</v>
      </c>
      <c r="H825" s="79"/>
      <c r="I825">
        <f t="shared" si="17"/>
        <v>2021</v>
      </c>
      <c r="M825"/>
    </row>
    <row r="826" spans="1:13" ht="14.45" customHeight="1" x14ac:dyDescent="0.25">
      <c r="A826" s="74" t="s">
        <v>970</v>
      </c>
      <c r="B826" s="74" t="s">
        <v>109</v>
      </c>
      <c r="C826" s="76" t="s">
        <v>842</v>
      </c>
      <c r="D826" t="s">
        <v>980</v>
      </c>
      <c r="E826" s="164">
        <v>10</v>
      </c>
      <c r="F826" s="74" t="s">
        <v>971</v>
      </c>
      <c r="G826" s="87">
        <v>44467</v>
      </c>
      <c r="H826" s="79"/>
      <c r="I826">
        <f t="shared" si="17"/>
        <v>2021</v>
      </c>
      <c r="M826"/>
    </row>
    <row r="827" spans="1:13" ht="14.45" customHeight="1" x14ac:dyDescent="0.25">
      <c r="A827" s="74" t="s">
        <v>970</v>
      </c>
      <c r="B827" s="74" t="s">
        <v>220</v>
      </c>
      <c r="C827" s="76" t="s">
        <v>842</v>
      </c>
      <c r="D827" t="s">
        <v>980</v>
      </c>
      <c r="E827" s="164">
        <v>4.0999999999999996</v>
      </c>
      <c r="F827" s="74" t="s">
        <v>971</v>
      </c>
      <c r="G827" s="87">
        <v>44467</v>
      </c>
      <c r="H827" s="79"/>
      <c r="I827">
        <f t="shared" si="17"/>
        <v>2021</v>
      </c>
      <c r="M827"/>
    </row>
    <row r="828" spans="1:13" ht="14.45" customHeight="1" x14ac:dyDescent="0.25">
      <c r="A828" s="74" t="s">
        <v>970</v>
      </c>
      <c r="B828" s="74" t="s">
        <v>218</v>
      </c>
      <c r="C828" s="76" t="s">
        <v>842</v>
      </c>
      <c r="D828" t="s">
        <v>980</v>
      </c>
      <c r="E828" s="164">
        <v>7.7</v>
      </c>
      <c r="F828" s="74" t="s">
        <v>971</v>
      </c>
      <c r="G828" s="87">
        <v>44467</v>
      </c>
      <c r="H828" s="79"/>
      <c r="I828">
        <f t="shared" si="17"/>
        <v>2021</v>
      </c>
      <c r="M828"/>
    </row>
    <row r="829" spans="1:13" ht="14.45" customHeight="1" x14ac:dyDescent="0.25">
      <c r="A829" s="74" t="s">
        <v>970</v>
      </c>
      <c r="B829" s="74" t="s">
        <v>233</v>
      </c>
      <c r="C829" s="76" t="s">
        <v>842</v>
      </c>
      <c r="D829" t="s">
        <v>980</v>
      </c>
      <c r="E829" s="164">
        <v>6</v>
      </c>
      <c r="F829" s="74" t="s">
        <v>971</v>
      </c>
      <c r="G829" s="87">
        <v>44469</v>
      </c>
      <c r="H829" s="79"/>
      <c r="I829">
        <f t="shared" si="17"/>
        <v>2021</v>
      </c>
      <c r="M829"/>
    </row>
    <row r="830" spans="1:13" x14ac:dyDescent="0.25">
      <c r="A830" s="74" t="s">
        <v>970</v>
      </c>
      <c r="B830" s="74" t="s">
        <v>233</v>
      </c>
      <c r="C830" s="76" t="s">
        <v>842</v>
      </c>
      <c r="D830" t="s">
        <v>980</v>
      </c>
      <c r="E830" s="164">
        <v>7.6</v>
      </c>
      <c r="F830" s="74" t="s">
        <v>971</v>
      </c>
      <c r="G830" s="87">
        <v>44469</v>
      </c>
      <c r="H830" s="79"/>
      <c r="I830">
        <f t="shared" si="17"/>
        <v>2021</v>
      </c>
      <c r="M830"/>
    </row>
    <row r="831" spans="1:13" x14ac:dyDescent="0.25">
      <c r="A831" s="74" t="s">
        <v>970</v>
      </c>
      <c r="B831" s="74" t="s">
        <v>8</v>
      </c>
      <c r="C831" s="76" t="s">
        <v>842</v>
      </c>
      <c r="D831" t="s">
        <v>980</v>
      </c>
      <c r="E831" s="164">
        <v>5</v>
      </c>
      <c r="F831" s="74" t="s">
        <v>971</v>
      </c>
      <c r="G831" s="81">
        <v>44476</v>
      </c>
      <c r="H831" s="79"/>
      <c r="I831">
        <f t="shared" si="17"/>
        <v>2021</v>
      </c>
      <c r="M831"/>
    </row>
    <row r="832" spans="1:13" x14ac:dyDescent="0.25">
      <c r="A832" s="74" t="s">
        <v>970</v>
      </c>
      <c r="B832" s="74" t="s">
        <v>3</v>
      </c>
      <c r="C832" s="76" t="s">
        <v>842</v>
      </c>
      <c r="D832" t="s">
        <v>980</v>
      </c>
      <c r="E832" s="164">
        <v>6</v>
      </c>
      <c r="F832" s="74" t="s">
        <v>971</v>
      </c>
      <c r="G832" s="81">
        <v>44477</v>
      </c>
      <c r="H832" s="79"/>
      <c r="I832">
        <f t="shared" si="17"/>
        <v>2021</v>
      </c>
      <c r="M832"/>
    </row>
    <row r="833" spans="1:13" x14ac:dyDescent="0.25">
      <c r="A833" s="74" t="s">
        <v>970</v>
      </c>
      <c r="B833" s="74" t="s">
        <v>111</v>
      </c>
      <c r="C833" s="76" t="s">
        <v>842</v>
      </c>
      <c r="D833" t="s">
        <v>980</v>
      </c>
      <c r="E833" s="164">
        <v>6</v>
      </c>
      <c r="F833" s="74" t="s">
        <v>971</v>
      </c>
      <c r="G833" s="81">
        <v>44477</v>
      </c>
      <c r="H833" s="79"/>
      <c r="I833">
        <f t="shared" si="17"/>
        <v>2021</v>
      </c>
      <c r="M833"/>
    </row>
    <row r="834" spans="1:13" x14ac:dyDescent="0.25">
      <c r="A834" s="74" t="s">
        <v>970</v>
      </c>
      <c r="B834" s="74" t="s">
        <v>214</v>
      </c>
      <c r="C834" s="76" t="s">
        <v>842</v>
      </c>
      <c r="D834" t="s">
        <v>980</v>
      </c>
      <c r="E834" s="164">
        <v>5.3</v>
      </c>
      <c r="F834" s="74" t="s">
        <v>971</v>
      </c>
      <c r="G834" s="81">
        <v>44483</v>
      </c>
      <c r="H834" s="79"/>
      <c r="I834">
        <f t="shared" ref="I834:I897" si="18">IF(G834&lt;&gt;"",YEAR(G834),"")</f>
        <v>2021</v>
      </c>
      <c r="M834"/>
    </row>
    <row r="835" spans="1:13" x14ac:dyDescent="0.25">
      <c r="A835" s="74" t="s">
        <v>970</v>
      </c>
      <c r="B835" s="74" t="s">
        <v>216</v>
      </c>
      <c r="C835" s="76" t="s">
        <v>842</v>
      </c>
      <c r="D835" t="s">
        <v>980</v>
      </c>
      <c r="E835" s="164">
        <v>9.4</v>
      </c>
      <c r="F835" s="74" t="s">
        <v>971</v>
      </c>
      <c r="G835" s="81">
        <v>44489</v>
      </c>
      <c r="H835" s="79"/>
      <c r="I835">
        <f t="shared" si="18"/>
        <v>2021</v>
      </c>
      <c r="M835"/>
    </row>
    <row r="836" spans="1:13" x14ac:dyDescent="0.25">
      <c r="A836" s="74" t="s">
        <v>970</v>
      </c>
      <c r="B836" s="74" t="s">
        <v>3</v>
      </c>
      <c r="C836" s="76" t="s">
        <v>842</v>
      </c>
      <c r="D836" t="s">
        <v>980</v>
      </c>
      <c r="E836" s="164">
        <v>8.6</v>
      </c>
      <c r="F836" s="74" t="s">
        <v>971</v>
      </c>
      <c r="G836" s="87">
        <v>44504</v>
      </c>
      <c r="H836" s="79"/>
      <c r="I836">
        <f t="shared" si="18"/>
        <v>2021</v>
      </c>
      <c r="M836"/>
    </row>
    <row r="837" spans="1:13" x14ac:dyDescent="0.25">
      <c r="A837" s="74" t="s">
        <v>970</v>
      </c>
      <c r="B837" s="74" t="s">
        <v>111</v>
      </c>
      <c r="C837" s="76" t="s">
        <v>842</v>
      </c>
      <c r="D837" t="s">
        <v>980</v>
      </c>
      <c r="E837" s="164">
        <v>6</v>
      </c>
      <c r="F837" s="74" t="s">
        <v>971</v>
      </c>
      <c r="G837" s="87">
        <v>44510</v>
      </c>
      <c r="H837" s="79"/>
      <c r="I837">
        <f t="shared" si="18"/>
        <v>2021</v>
      </c>
      <c r="M837"/>
    </row>
    <row r="838" spans="1:13" x14ac:dyDescent="0.25">
      <c r="A838" s="74" t="s">
        <v>970</v>
      </c>
      <c r="B838" s="74" t="s">
        <v>8</v>
      </c>
      <c r="C838" s="76" t="s">
        <v>842</v>
      </c>
      <c r="D838" t="s">
        <v>980</v>
      </c>
      <c r="E838" s="164">
        <v>15</v>
      </c>
      <c r="F838" s="74" t="s">
        <v>971</v>
      </c>
      <c r="G838" s="81">
        <v>44512</v>
      </c>
      <c r="H838" s="79"/>
      <c r="I838">
        <f t="shared" si="18"/>
        <v>2021</v>
      </c>
      <c r="M838"/>
    </row>
    <row r="839" spans="1:13" x14ac:dyDescent="0.25">
      <c r="A839" s="74" t="s">
        <v>970</v>
      </c>
      <c r="B839" s="74" t="s">
        <v>220</v>
      </c>
      <c r="C839" s="76" t="s">
        <v>842</v>
      </c>
      <c r="D839" t="s">
        <v>980</v>
      </c>
      <c r="E839" s="164">
        <v>13</v>
      </c>
      <c r="F839" s="74" t="s">
        <v>971</v>
      </c>
      <c r="G839" s="81">
        <v>44512</v>
      </c>
      <c r="H839" s="79"/>
      <c r="I839">
        <f t="shared" si="18"/>
        <v>2021</v>
      </c>
      <c r="M839"/>
    </row>
    <row r="840" spans="1:13" x14ac:dyDescent="0.25">
      <c r="A840" s="74" t="s">
        <v>970</v>
      </c>
      <c r="B840" s="74" t="s">
        <v>223</v>
      </c>
      <c r="C840" s="76" t="s">
        <v>842</v>
      </c>
      <c r="D840" t="s">
        <v>980</v>
      </c>
      <c r="E840" s="164">
        <v>12</v>
      </c>
      <c r="F840" s="74" t="s">
        <v>971</v>
      </c>
      <c r="G840" s="81">
        <v>44523</v>
      </c>
      <c r="H840" s="79"/>
      <c r="I840">
        <f t="shared" si="18"/>
        <v>2021</v>
      </c>
      <c r="M840"/>
    </row>
    <row r="841" spans="1:13" x14ac:dyDescent="0.25">
      <c r="A841" s="74" t="s">
        <v>970</v>
      </c>
      <c r="B841" s="74" t="s">
        <v>130</v>
      </c>
      <c r="C841" s="76" t="s">
        <v>842</v>
      </c>
      <c r="D841" t="s">
        <v>980</v>
      </c>
      <c r="E841" s="164">
        <v>10.7</v>
      </c>
      <c r="F841" s="74" t="s">
        <v>971</v>
      </c>
      <c r="G841" s="81">
        <v>44523</v>
      </c>
      <c r="H841" s="79"/>
      <c r="I841">
        <f t="shared" si="18"/>
        <v>2021</v>
      </c>
      <c r="M841"/>
    </row>
    <row r="842" spans="1:13" x14ac:dyDescent="0.25">
      <c r="A842" s="74" t="s">
        <v>970</v>
      </c>
      <c r="B842" s="74" t="s">
        <v>219</v>
      </c>
      <c r="C842" s="76" t="s">
        <v>842</v>
      </c>
      <c r="D842" t="s">
        <v>980</v>
      </c>
      <c r="E842" s="164">
        <v>10.6</v>
      </c>
      <c r="F842" s="74" t="s">
        <v>971</v>
      </c>
      <c r="G842" s="81">
        <v>44523</v>
      </c>
      <c r="H842" s="79"/>
      <c r="I842">
        <f t="shared" si="18"/>
        <v>2021</v>
      </c>
      <c r="M842"/>
    </row>
    <row r="843" spans="1:13" x14ac:dyDescent="0.25">
      <c r="A843" s="74" t="s">
        <v>970</v>
      </c>
      <c r="B843" s="74" t="s">
        <v>222</v>
      </c>
      <c r="C843" s="76" t="s">
        <v>842</v>
      </c>
      <c r="D843" t="s">
        <v>980</v>
      </c>
      <c r="E843" s="164">
        <v>9.1999999999999993</v>
      </c>
      <c r="F843" s="74" t="s">
        <v>971</v>
      </c>
      <c r="G843" s="81">
        <v>44523</v>
      </c>
      <c r="H843" s="79"/>
      <c r="I843">
        <f t="shared" si="18"/>
        <v>2021</v>
      </c>
      <c r="M843"/>
    </row>
    <row r="844" spans="1:13" x14ac:dyDescent="0.25">
      <c r="A844" s="74" t="s">
        <v>970</v>
      </c>
      <c r="B844" s="74" t="s">
        <v>222</v>
      </c>
      <c r="C844" s="76" t="s">
        <v>842</v>
      </c>
      <c r="D844" t="s">
        <v>980</v>
      </c>
      <c r="E844" s="164">
        <v>8.9</v>
      </c>
      <c r="F844" s="74" t="s">
        <v>971</v>
      </c>
      <c r="G844" s="81">
        <v>44523</v>
      </c>
      <c r="H844" s="79"/>
      <c r="I844">
        <f t="shared" si="18"/>
        <v>2021</v>
      </c>
      <c r="M844"/>
    </row>
    <row r="845" spans="1:13" x14ac:dyDescent="0.25">
      <c r="A845" s="74" t="s">
        <v>970</v>
      </c>
      <c r="B845" s="74" t="s">
        <v>225</v>
      </c>
      <c r="C845" s="76" t="s">
        <v>842</v>
      </c>
      <c r="D845" t="s">
        <v>980</v>
      </c>
      <c r="E845" s="164">
        <v>5</v>
      </c>
      <c r="F845" s="74" t="s">
        <v>971</v>
      </c>
      <c r="G845" s="81">
        <v>44062</v>
      </c>
      <c r="H845" s="79"/>
      <c r="I845">
        <f t="shared" si="18"/>
        <v>2020</v>
      </c>
      <c r="M845"/>
    </row>
    <row r="846" spans="1:13" x14ac:dyDescent="0.25">
      <c r="A846" s="74" t="s">
        <v>970</v>
      </c>
      <c r="B846" s="74" t="s">
        <v>233</v>
      </c>
      <c r="C846" s="76" t="s">
        <v>842</v>
      </c>
      <c r="D846" t="s">
        <v>980</v>
      </c>
      <c r="E846" s="164">
        <v>6</v>
      </c>
      <c r="F846" s="74" t="s">
        <v>971</v>
      </c>
      <c r="G846" s="87">
        <v>44532</v>
      </c>
      <c r="H846" s="79"/>
      <c r="I846">
        <f t="shared" si="18"/>
        <v>2021</v>
      </c>
      <c r="M846"/>
    </row>
    <row r="847" spans="1:13" x14ac:dyDescent="0.25">
      <c r="A847" s="74" t="s">
        <v>970</v>
      </c>
      <c r="B847" s="74" t="s">
        <v>233</v>
      </c>
      <c r="C847" s="76" t="s">
        <v>842</v>
      </c>
      <c r="D847" t="s">
        <v>980</v>
      </c>
      <c r="E847" s="164">
        <v>8</v>
      </c>
      <c r="F847" s="74" t="s">
        <v>971</v>
      </c>
      <c r="G847" s="87">
        <v>44533</v>
      </c>
      <c r="H847" s="79"/>
      <c r="I847">
        <f t="shared" si="18"/>
        <v>2021</v>
      </c>
      <c r="M847"/>
    </row>
    <row r="848" spans="1:13" x14ac:dyDescent="0.25">
      <c r="A848" s="74" t="s">
        <v>970</v>
      </c>
      <c r="B848" s="74" t="s">
        <v>233</v>
      </c>
      <c r="C848" s="76" t="s">
        <v>842</v>
      </c>
      <c r="D848" t="s">
        <v>980</v>
      </c>
      <c r="E848" s="164">
        <v>7.7</v>
      </c>
      <c r="F848" s="74" t="s">
        <v>971</v>
      </c>
      <c r="G848" s="87">
        <v>44533</v>
      </c>
      <c r="H848" s="79"/>
      <c r="I848">
        <f t="shared" si="18"/>
        <v>2021</v>
      </c>
      <c r="M848"/>
    </row>
    <row r="849" spans="1:13" x14ac:dyDescent="0.25">
      <c r="A849" s="74" t="s">
        <v>970</v>
      </c>
      <c r="B849" s="74" t="s">
        <v>106</v>
      </c>
      <c r="C849" s="76" t="s">
        <v>842</v>
      </c>
      <c r="D849" t="s">
        <v>980</v>
      </c>
      <c r="E849" s="164">
        <v>14</v>
      </c>
      <c r="F849" s="74" t="s">
        <v>971</v>
      </c>
      <c r="G849" s="87">
        <v>44544</v>
      </c>
      <c r="H849" s="79"/>
      <c r="I849">
        <f t="shared" si="18"/>
        <v>2021</v>
      </c>
      <c r="M849"/>
    </row>
    <row r="850" spans="1:13" ht="14.45" customHeight="1" x14ac:dyDescent="0.25">
      <c r="A850" s="74" t="s">
        <v>970</v>
      </c>
      <c r="B850" s="74" t="s">
        <v>233</v>
      </c>
      <c r="C850" s="76" t="s">
        <v>842</v>
      </c>
      <c r="D850" t="s">
        <v>980</v>
      </c>
      <c r="E850" s="164">
        <v>13</v>
      </c>
      <c r="F850" s="74" t="s">
        <v>971</v>
      </c>
      <c r="G850" s="87">
        <v>44559</v>
      </c>
      <c r="H850" s="79"/>
      <c r="I850">
        <f t="shared" si="18"/>
        <v>2021</v>
      </c>
      <c r="M850"/>
    </row>
    <row r="851" spans="1:13" ht="14.45" customHeight="1" x14ac:dyDescent="0.25">
      <c r="A851" s="74" t="s">
        <v>970</v>
      </c>
      <c r="B851" s="74" t="s">
        <v>233</v>
      </c>
      <c r="C851" s="76" t="s">
        <v>842</v>
      </c>
      <c r="D851" t="s">
        <v>980</v>
      </c>
      <c r="E851" s="164">
        <v>4.8</v>
      </c>
      <c r="F851" s="74" t="s">
        <v>971</v>
      </c>
      <c r="G851" s="87">
        <v>44559</v>
      </c>
      <c r="H851" s="79"/>
      <c r="I851">
        <f t="shared" si="18"/>
        <v>2021</v>
      </c>
      <c r="M851"/>
    </row>
    <row r="852" spans="1:13" ht="14.45" customHeight="1" x14ac:dyDescent="0.25">
      <c r="A852" s="74" t="s">
        <v>970</v>
      </c>
      <c r="B852" s="74" t="s">
        <v>233</v>
      </c>
      <c r="C852" s="76" t="s">
        <v>842</v>
      </c>
      <c r="D852" t="s">
        <v>980</v>
      </c>
      <c r="E852" s="164">
        <v>13.6</v>
      </c>
      <c r="F852" s="74" t="s">
        <v>971</v>
      </c>
      <c r="G852" s="87">
        <v>44559</v>
      </c>
      <c r="H852" s="79"/>
      <c r="I852">
        <f t="shared" si="18"/>
        <v>2021</v>
      </c>
      <c r="M852"/>
    </row>
    <row r="853" spans="1:13" ht="14.45" customHeight="1" x14ac:dyDescent="0.25">
      <c r="A853" s="74" t="s">
        <v>970</v>
      </c>
      <c r="B853" s="74" t="s">
        <v>214</v>
      </c>
      <c r="C853" s="76" t="s">
        <v>842</v>
      </c>
      <c r="D853" t="s">
        <v>980</v>
      </c>
      <c r="E853" s="164">
        <v>100</v>
      </c>
      <c r="F853" s="74" t="s">
        <v>971</v>
      </c>
      <c r="G853" s="87">
        <v>44561</v>
      </c>
      <c r="H853" s="79"/>
      <c r="I853">
        <f t="shared" si="18"/>
        <v>2021</v>
      </c>
      <c r="M853"/>
    </row>
    <row r="854" spans="1:13" ht="14.45" customHeight="1" x14ac:dyDescent="0.25">
      <c r="A854" s="74" t="s">
        <v>970</v>
      </c>
      <c r="B854" s="74" t="s">
        <v>130</v>
      </c>
      <c r="C854" s="76" t="s">
        <v>842</v>
      </c>
      <c r="D854" t="s">
        <v>980</v>
      </c>
      <c r="E854" s="80">
        <v>7</v>
      </c>
      <c r="F854" s="74" t="s">
        <v>969</v>
      </c>
      <c r="G854" s="79">
        <v>44579</v>
      </c>
      <c r="H854" s="79"/>
      <c r="I854">
        <f t="shared" si="18"/>
        <v>2022</v>
      </c>
      <c r="M854"/>
    </row>
    <row r="855" spans="1:13" ht="14.45" customHeight="1" x14ac:dyDescent="0.25">
      <c r="A855" s="74" t="s">
        <v>970</v>
      </c>
      <c r="B855" s="74" t="s">
        <v>225</v>
      </c>
      <c r="C855" s="76" t="s">
        <v>842</v>
      </c>
      <c r="D855" t="s">
        <v>980</v>
      </c>
      <c r="E855" s="164">
        <v>4.0380000000000003</v>
      </c>
      <c r="F855" s="74" t="s">
        <v>971</v>
      </c>
      <c r="G855" s="81">
        <v>41190</v>
      </c>
      <c r="H855" s="79"/>
      <c r="I855">
        <f t="shared" si="18"/>
        <v>2012</v>
      </c>
      <c r="M855"/>
    </row>
    <row r="856" spans="1:13" ht="14.45" customHeight="1" x14ac:dyDescent="0.25">
      <c r="A856" s="74" t="s">
        <v>970</v>
      </c>
      <c r="B856" s="74" t="s">
        <v>214</v>
      </c>
      <c r="C856" s="76" t="s">
        <v>842</v>
      </c>
      <c r="D856" t="s">
        <v>980</v>
      </c>
      <c r="E856" s="80">
        <v>6</v>
      </c>
      <c r="F856" s="74" t="s">
        <v>969</v>
      </c>
      <c r="G856" s="79">
        <v>44575</v>
      </c>
      <c r="H856" s="79"/>
      <c r="I856">
        <f t="shared" si="18"/>
        <v>2022</v>
      </c>
      <c r="M856"/>
    </row>
    <row r="857" spans="1:13" ht="14.45" customHeight="1" x14ac:dyDescent="0.25">
      <c r="A857" s="74" t="s">
        <v>970</v>
      </c>
      <c r="B857" s="74" t="s">
        <v>129</v>
      </c>
      <c r="C857" s="76" t="s">
        <v>842</v>
      </c>
      <c r="D857" t="s">
        <v>980</v>
      </c>
      <c r="E857" s="80">
        <v>5</v>
      </c>
      <c r="F857" s="74" t="s">
        <v>969</v>
      </c>
      <c r="G857" s="79">
        <v>44579</v>
      </c>
      <c r="H857" s="79"/>
      <c r="I857">
        <f t="shared" si="18"/>
        <v>2022</v>
      </c>
      <c r="M857"/>
    </row>
    <row r="858" spans="1:13" ht="14.45" customHeight="1" x14ac:dyDescent="0.25">
      <c r="A858" s="74" t="s">
        <v>970</v>
      </c>
      <c r="B858" s="74" t="s">
        <v>129</v>
      </c>
      <c r="C858" s="76" t="s">
        <v>842</v>
      </c>
      <c r="D858" t="s">
        <v>980</v>
      </c>
      <c r="E858" s="80">
        <v>4.0999999999999996</v>
      </c>
      <c r="F858" s="74" t="s">
        <v>969</v>
      </c>
      <c r="G858" s="79">
        <v>44575</v>
      </c>
      <c r="H858" s="79"/>
      <c r="I858">
        <f t="shared" si="18"/>
        <v>2022</v>
      </c>
      <c r="M858"/>
    </row>
    <row r="859" spans="1:13" ht="14.45" customHeight="1" x14ac:dyDescent="0.25">
      <c r="A859" s="74" t="s">
        <v>970</v>
      </c>
      <c r="B859" s="74" t="s">
        <v>220</v>
      </c>
      <c r="C859" s="76" t="s">
        <v>842</v>
      </c>
      <c r="D859" t="s">
        <v>980</v>
      </c>
      <c r="E859" s="80">
        <v>9.4</v>
      </c>
      <c r="F859" s="74" t="s">
        <v>969</v>
      </c>
      <c r="G859" s="79">
        <v>44579</v>
      </c>
      <c r="H859" s="79"/>
      <c r="I859">
        <f t="shared" si="18"/>
        <v>2022</v>
      </c>
      <c r="M859"/>
    </row>
    <row r="860" spans="1:13" ht="14.45" customHeight="1" x14ac:dyDescent="0.25">
      <c r="A860" s="74" t="s">
        <v>970</v>
      </c>
      <c r="B860" s="74" t="s">
        <v>233</v>
      </c>
      <c r="C860" s="76" t="s">
        <v>842</v>
      </c>
      <c r="D860" t="s">
        <v>980</v>
      </c>
      <c r="E860" s="80">
        <v>6</v>
      </c>
      <c r="F860" s="74" t="s">
        <v>969</v>
      </c>
      <c r="G860" s="79">
        <v>44575</v>
      </c>
      <c r="H860" s="79"/>
      <c r="I860">
        <f t="shared" si="18"/>
        <v>2022</v>
      </c>
      <c r="M860"/>
    </row>
    <row r="861" spans="1:13" ht="14.45" customHeight="1" x14ac:dyDescent="0.25">
      <c r="A861" s="74" t="s">
        <v>970</v>
      </c>
      <c r="B861" s="74" t="s">
        <v>14</v>
      </c>
      <c r="C861" s="76" t="s">
        <v>842</v>
      </c>
      <c r="D861" t="s">
        <v>980</v>
      </c>
      <c r="E861" s="80">
        <v>7</v>
      </c>
      <c r="F861" s="74" t="s">
        <v>969</v>
      </c>
      <c r="G861" s="79">
        <v>44602</v>
      </c>
      <c r="H861" s="79"/>
      <c r="I861">
        <f t="shared" si="18"/>
        <v>2022</v>
      </c>
      <c r="M861"/>
    </row>
    <row r="862" spans="1:13" ht="14.45" customHeight="1" x14ac:dyDescent="0.25">
      <c r="A862" s="74" t="s">
        <v>970</v>
      </c>
      <c r="B862" s="74" t="s">
        <v>216</v>
      </c>
      <c r="C862" s="76" t="s">
        <v>842</v>
      </c>
      <c r="D862" t="s">
        <v>980</v>
      </c>
      <c r="E862" s="80">
        <v>6</v>
      </c>
      <c r="F862" s="74" t="s">
        <v>969</v>
      </c>
      <c r="G862" s="79">
        <v>44602</v>
      </c>
      <c r="H862" s="79"/>
      <c r="I862">
        <f t="shared" si="18"/>
        <v>2022</v>
      </c>
      <c r="M862"/>
    </row>
    <row r="863" spans="1:13" ht="14.45" customHeight="1" x14ac:dyDescent="0.25">
      <c r="A863" s="74" t="s">
        <v>970</v>
      </c>
      <c r="B863" s="74" t="s">
        <v>226</v>
      </c>
      <c r="C863" s="76" t="s">
        <v>842</v>
      </c>
      <c r="D863" t="s">
        <v>980</v>
      </c>
      <c r="E863" s="80">
        <v>7.6</v>
      </c>
      <c r="F863" s="74" t="s">
        <v>969</v>
      </c>
      <c r="G863" s="79">
        <v>44608</v>
      </c>
      <c r="H863" s="79"/>
      <c r="I863">
        <f t="shared" si="18"/>
        <v>2022</v>
      </c>
      <c r="M863"/>
    </row>
    <row r="864" spans="1:13" ht="14.45" customHeight="1" x14ac:dyDescent="0.25">
      <c r="A864" s="74" t="s">
        <v>970</v>
      </c>
      <c r="B864" s="74" t="s">
        <v>110</v>
      </c>
      <c r="C864" s="76" t="s">
        <v>842</v>
      </c>
      <c r="D864" t="s">
        <v>980</v>
      </c>
      <c r="E864" s="80">
        <v>5.8</v>
      </c>
      <c r="F864" s="74" t="s">
        <v>969</v>
      </c>
      <c r="G864" s="79">
        <v>44602</v>
      </c>
      <c r="H864" s="79"/>
      <c r="I864">
        <f t="shared" si="18"/>
        <v>2022</v>
      </c>
      <c r="M864"/>
    </row>
    <row r="865" spans="1:13" ht="14.45" customHeight="1" x14ac:dyDescent="0.25">
      <c r="A865" s="74" t="s">
        <v>970</v>
      </c>
      <c r="B865" s="74" t="s">
        <v>42</v>
      </c>
      <c r="C865" s="76" t="s">
        <v>842</v>
      </c>
      <c r="D865" t="s">
        <v>980</v>
      </c>
      <c r="E865" s="80">
        <v>4.3</v>
      </c>
      <c r="F865" s="74" t="s">
        <v>969</v>
      </c>
      <c r="G865" s="79">
        <v>44602</v>
      </c>
      <c r="H865" s="79"/>
      <c r="I865">
        <f t="shared" si="18"/>
        <v>2022</v>
      </c>
      <c r="M865"/>
    </row>
    <row r="866" spans="1:13" ht="14.45" customHeight="1" x14ac:dyDescent="0.25">
      <c r="A866" s="74" t="s">
        <v>970</v>
      </c>
      <c r="B866" s="74" t="s">
        <v>235</v>
      </c>
      <c r="C866" s="76" t="s">
        <v>842</v>
      </c>
      <c r="D866" t="s">
        <v>980</v>
      </c>
      <c r="E866" s="80">
        <v>4.8</v>
      </c>
      <c r="F866" s="74" t="s">
        <v>969</v>
      </c>
      <c r="G866" s="79">
        <v>44602</v>
      </c>
      <c r="H866" s="79"/>
      <c r="I866">
        <f t="shared" si="18"/>
        <v>2022</v>
      </c>
      <c r="M866"/>
    </row>
    <row r="867" spans="1:13" ht="14.45" customHeight="1" x14ac:dyDescent="0.25">
      <c r="A867" s="74" t="s">
        <v>970</v>
      </c>
      <c r="B867" s="74" t="s">
        <v>225</v>
      </c>
      <c r="C867" s="76" t="s">
        <v>842</v>
      </c>
      <c r="D867" t="s">
        <v>980</v>
      </c>
      <c r="E867" s="164">
        <v>1.083</v>
      </c>
      <c r="F867" s="74" t="s">
        <v>971</v>
      </c>
      <c r="G867" s="81">
        <v>39773</v>
      </c>
      <c r="H867" s="79"/>
      <c r="I867">
        <f t="shared" si="18"/>
        <v>2008</v>
      </c>
      <c r="M867"/>
    </row>
    <row r="868" spans="1:13" ht="14.45" customHeight="1" x14ac:dyDescent="0.25">
      <c r="A868" s="74" t="s">
        <v>970</v>
      </c>
      <c r="B868" s="74" t="s">
        <v>227</v>
      </c>
      <c r="C868" s="76" t="s">
        <v>842</v>
      </c>
      <c r="D868" t="s">
        <v>980</v>
      </c>
      <c r="E868" s="80">
        <v>8.9</v>
      </c>
      <c r="F868" s="74" t="s">
        <v>969</v>
      </c>
      <c r="G868" s="79">
        <v>44602</v>
      </c>
      <c r="H868" s="79"/>
      <c r="I868">
        <f t="shared" si="18"/>
        <v>2022</v>
      </c>
      <c r="M868"/>
    </row>
    <row r="869" spans="1:13" ht="14.45" customHeight="1" x14ac:dyDescent="0.25">
      <c r="A869" s="74" t="s">
        <v>970</v>
      </c>
      <c r="B869" s="74" t="s">
        <v>217</v>
      </c>
      <c r="C869" s="76" t="s">
        <v>842</v>
      </c>
      <c r="D869" t="s">
        <v>980</v>
      </c>
      <c r="E869" s="80">
        <v>10</v>
      </c>
      <c r="F869" s="74" t="s">
        <v>969</v>
      </c>
      <c r="G869" s="79">
        <v>44615</v>
      </c>
      <c r="H869" s="79"/>
      <c r="I869">
        <f t="shared" si="18"/>
        <v>2022</v>
      </c>
      <c r="M869"/>
    </row>
    <row r="870" spans="1:13" ht="14.45" customHeight="1" x14ac:dyDescent="0.25">
      <c r="A870" s="74" t="s">
        <v>970</v>
      </c>
      <c r="B870" s="74" t="s">
        <v>222</v>
      </c>
      <c r="C870" s="76" t="s">
        <v>842</v>
      </c>
      <c r="D870" t="s">
        <v>980</v>
      </c>
      <c r="E870" s="80">
        <v>4.8</v>
      </c>
      <c r="F870" s="74" t="s">
        <v>969</v>
      </c>
      <c r="G870" s="79">
        <v>44615</v>
      </c>
      <c r="H870" s="79"/>
      <c r="I870">
        <f t="shared" si="18"/>
        <v>2022</v>
      </c>
      <c r="M870"/>
    </row>
    <row r="871" spans="1:13" ht="14.45" customHeight="1" x14ac:dyDescent="0.25">
      <c r="A871" s="74" t="s">
        <v>970</v>
      </c>
      <c r="B871" s="74" t="s">
        <v>219</v>
      </c>
      <c r="C871" s="76" t="s">
        <v>842</v>
      </c>
      <c r="D871" t="s">
        <v>980</v>
      </c>
      <c r="E871" s="80">
        <v>5.9</v>
      </c>
      <c r="F871" s="74" t="s">
        <v>969</v>
      </c>
      <c r="G871" s="79">
        <v>44641</v>
      </c>
      <c r="H871" s="79"/>
      <c r="I871">
        <f t="shared" si="18"/>
        <v>2022</v>
      </c>
      <c r="M871"/>
    </row>
    <row r="872" spans="1:13" ht="14.45" customHeight="1" x14ac:dyDescent="0.25">
      <c r="A872" s="74" t="s">
        <v>970</v>
      </c>
      <c r="B872" s="74" t="s">
        <v>129</v>
      </c>
      <c r="C872" s="76" t="s">
        <v>842</v>
      </c>
      <c r="D872" t="s">
        <v>980</v>
      </c>
      <c r="E872" s="80">
        <v>6</v>
      </c>
      <c r="F872" s="74" t="s">
        <v>969</v>
      </c>
      <c r="G872" s="79">
        <v>44627</v>
      </c>
      <c r="H872" s="79"/>
      <c r="I872">
        <f t="shared" si="18"/>
        <v>2022</v>
      </c>
      <c r="M872"/>
    </row>
    <row r="873" spans="1:13" ht="14.45" customHeight="1" x14ac:dyDescent="0.25">
      <c r="A873" s="74" t="s">
        <v>970</v>
      </c>
      <c r="B873" s="74" t="s">
        <v>233</v>
      </c>
      <c r="C873" s="76" t="s">
        <v>842</v>
      </c>
      <c r="D873" t="s">
        <v>980</v>
      </c>
      <c r="E873" s="80">
        <v>7.6</v>
      </c>
      <c r="F873" s="74" t="s">
        <v>969</v>
      </c>
      <c r="G873" s="79">
        <v>44627</v>
      </c>
      <c r="H873" s="79"/>
      <c r="I873">
        <f t="shared" si="18"/>
        <v>2022</v>
      </c>
      <c r="M873"/>
    </row>
    <row r="874" spans="1:13" ht="14.45" customHeight="1" x14ac:dyDescent="0.25">
      <c r="A874" s="74" t="s">
        <v>970</v>
      </c>
      <c r="B874" s="74" t="s">
        <v>231</v>
      </c>
      <c r="C874" s="76" t="s">
        <v>842</v>
      </c>
      <c r="D874" t="s">
        <v>980</v>
      </c>
      <c r="E874" s="80">
        <v>9.6</v>
      </c>
      <c r="F874" s="74" t="s">
        <v>969</v>
      </c>
      <c r="G874" s="79">
        <v>44627</v>
      </c>
      <c r="H874" s="79"/>
      <c r="I874">
        <f t="shared" si="18"/>
        <v>2022</v>
      </c>
      <c r="M874"/>
    </row>
    <row r="875" spans="1:13" ht="14.45" customHeight="1" x14ac:dyDescent="0.25">
      <c r="A875" s="74" t="s">
        <v>970</v>
      </c>
      <c r="B875" s="74" t="s">
        <v>226</v>
      </c>
      <c r="C875" s="76" t="s">
        <v>842</v>
      </c>
      <c r="D875" t="s">
        <v>980</v>
      </c>
      <c r="E875" s="80">
        <v>7.6</v>
      </c>
      <c r="F875" s="74" t="s">
        <v>969</v>
      </c>
      <c r="G875" s="79">
        <v>44627</v>
      </c>
      <c r="H875" s="79"/>
      <c r="I875">
        <f t="shared" si="18"/>
        <v>2022</v>
      </c>
      <c r="M875"/>
    </row>
    <row r="876" spans="1:13" ht="14.45" customHeight="1" x14ac:dyDescent="0.25">
      <c r="A876" s="74" t="s">
        <v>970</v>
      </c>
      <c r="B876" s="74" t="s">
        <v>14</v>
      </c>
      <c r="C876" s="76" t="s">
        <v>842</v>
      </c>
      <c r="D876" t="s">
        <v>980</v>
      </c>
      <c r="E876" s="80">
        <v>9.1999999999999993</v>
      </c>
      <c r="F876" s="74" t="s">
        <v>969</v>
      </c>
      <c r="G876" s="79">
        <v>44628</v>
      </c>
      <c r="H876" s="79"/>
      <c r="I876">
        <f t="shared" si="18"/>
        <v>2022</v>
      </c>
      <c r="M876"/>
    </row>
    <row r="877" spans="1:13" ht="14.45" customHeight="1" x14ac:dyDescent="0.25">
      <c r="A877" s="74" t="s">
        <v>970</v>
      </c>
      <c r="B877" s="74" t="s">
        <v>111</v>
      </c>
      <c r="C877" s="76" t="s">
        <v>842</v>
      </c>
      <c r="D877" t="s">
        <v>980</v>
      </c>
      <c r="E877" s="80">
        <v>7.6</v>
      </c>
      <c r="F877" s="74" t="s">
        <v>969</v>
      </c>
      <c r="G877" s="79">
        <v>44628</v>
      </c>
      <c r="H877" s="79"/>
      <c r="I877">
        <f t="shared" si="18"/>
        <v>2022</v>
      </c>
      <c r="M877"/>
    </row>
    <row r="878" spans="1:13" ht="14.45" customHeight="1" x14ac:dyDescent="0.25">
      <c r="A878" t="s">
        <v>970</v>
      </c>
      <c r="B878" t="s">
        <v>220</v>
      </c>
      <c r="C878" s="76" t="s">
        <v>842</v>
      </c>
      <c r="D878" t="s">
        <v>980</v>
      </c>
      <c r="E878" s="82">
        <v>4.0999999999999996</v>
      </c>
      <c r="F878" t="s">
        <v>969</v>
      </c>
      <c r="G878" s="83">
        <v>44832</v>
      </c>
      <c r="I878">
        <f t="shared" si="18"/>
        <v>2022</v>
      </c>
      <c r="M878"/>
    </row>
    <row r="879" spans="1:13" ht="14.45" customHeight="1" x14ac:dyDescent="0.25">
      <c r="A879" t="s">
        <v>970</v>
      </c>
      <c r="B879" t="s">
        <v>219</v>
      </c>
      <c r="C879" s="76" t="s">
        <v>842</v>
      </c>
      <c r="D879" t="s">
        <v>980</v>
      </c>
      <c r="E879" s="82">
        <v>7.7</v>
      </c>
      <c r="F879" t="s">
        <v>969</v>
      </c>
      <c r="G879" s="83">
        <v>44831</v>
      </c>
      <c r="I879">
        <f t="shared" si="18"/>
        <v>2022</v>
      </c>
      <c r="M879"/>
    </row>
    <row r="880" spans="1:13" ht="14.45" customHeight="1" x14ac:dyDescent="0.25">
      <c r="A880" t="s">
        <v>970</v>
      </c>
      <c r="B880" t="s">
        <v>214</v>
      </c>
      <c r="C880" s="76" t="s">
        <v>842</v>
      </c>
      <c r="D880" t="s">
        <v>980</v>
      </c>
      <c r="E880" s="82">
        <v>10.5</v>
      </c>
      <c r="F880" t="s">
        <v>969</v>
      </c>
      <c r="G880" s="83">
        <v>44818</v>
      </c>
      <c r="I880">
        <f t="shared" si="18"/>
        <v>2022</v>
      </c>
      <c r="M880"/>
    </row>
    <row r="881" spans="1:13" ht="14.45" customHeight="1" x14ac:dyDescent="0.25">
      <c r="A881" t="s">
        <v>970</v>
      </c>
      <c r="B881" t="s">
        <v>2</v>
      </c>
      <c r="C881" s="76" t="s">
        <v>842</v>
      </c>
      <c r="D881" t="s">
        <v>980</v>
      </c>
      <c r="E881" s="82">
        <v>6</v>
      </c>
      <c r="F881" t="s">
        <v>969</v>
      </c>
      <c r="G881" s="83">
        <v>44816</v>
      </c>
      <c r="I881">
        <f t="shared" si="18"/>
        <v>2022</v>
      </c>
      <c r="M881"/>
    </row>
    <row r="882" spans="1:13" ht="14.45" customHeight="1" x14ac:dyDescent="0.25">
      <c r="A882" t="s">
        <v>970</v>
      </c>
      <c r="B882" t="s">
        <v>219</v>
      </c>
      <c r="C882" s="76" t="s">
        <v>842</v>
      </c>
      <c r="D882" t="s">
        <v>980</v>
      </c>
      <c r="E882" s="82">
        <v>6</v>
      </c>
      <c r="F882" t="s">
        <v>969</v>
      </c>
      <c r="G882" s="83">
        <v>44832</v>
      </c>
      <c r="I882">
        <f t="shared" si="18"/>
        <v>2022</v>
      </c>
      <c r="M882"/>
    </row>
    <row r="883" spans="1:13" ht="14.45" customHeight="1" x14ac:dyDescent="0.25">
      <c r="A883" t="s">
        <v>970</v>
      </c>
      <c r="B883" t="s">
        <v>218</v>
      </c>
      <c r="C883" s="76" t="s">
        <v>842</v>
      </c>
      <c r="D883" t="s">
        <v>980</v>
      </c>
      <c r="E883" s="82">
        <v>13</v>
      </c>
      <c r="F883" t="s">
        <v>969</v>
      </c>
      <c r="G883" s="83">
        <v>44832</v>
      </c>
      <c r="I883">
        <f t="shared" si="18"/>
        <v>2022</v>
      </c>
      <c r="M883"/>
    </row>
    <row r="884" spans="1:13" ht="14.45" customHeight="1" x14ac:dyDescent="0.25">
      <c r="A884" t="s">
        <v>970</v>
      </c>
      <c r="B884" t="s">
        <v>9</v>
      </c>
      <c r="C884" s="76" t="s">
        <v>842</v>
      </c>
      <c r="D884" t="s">
        <v>980</v>
      </c>
      <c r="E884" s="82">
        <v>2.4</v>
      </c>
      <c r="F884" t="s">
        <v>969</v>
      </c>
      <c r="G884" s="83">
        <v>44832</v>
      </c>
      <c r="I884">
        <f t="shared" si="18"/>
        <v>2022</v>
      </c>
      <c r="M884"/>
    </row>
    <row r="885" spans="1:13" ht="14.45" customHeight="1" x14ac:dyDescent="0.25">
      <c r="A885" t="s">
        <v>970</v>
      </c>
      <c r="B885" s="74" t="s">
        <v>42</v>
      </c>
      <c r="C885" s="76" t="s">
        <v>842</v>
      </c>
      <c r="D885" t="s">
        <v>980</v>
      </c>
      <c r="E885" s="82">
        <v>5.3</v>
      </c>
      <c r="F885" t="s">
        <v>969</v>
      </c>
      <c r="G885" s="83">
        <v>44826</v>
      </c>
      <c r="I885">
        <f t="shared" si="18"/>
        <v>2022</v>
      </c>
      <c r="M885"/>
    </row>
    <row r="886" spans="1:13" ht="14.45" customHeight="1" x14ac:dyDescent="0.25">
      <c r="A886" t="s">
        <v>970</v>
      </c>
      <c r="B886" t="s">
        <v>222</v>
      </c>
      <c r="C886" s="76" t="s">
        <v>842</v>
      </c>
      <c r="D886" t="s">
        <v>980</v>
      </c>
      <c r="E886" s="82">
        <v>12.4</v>
      </c>
      <c r="F886" t="s">
        <v>969</v>
      </c>
      <c r="G886" s="83">
        <v>44741</v>
      </c>
      <c r="I886">
        <f t="shared" si="18"/>
        <v>2022</v>
      </c>
      <c r="M886"/>
    </row>
    <row r="887" spans="1:13" ht="14.45" customHeight="1" x14ac:dyDescent="0.25">
      <c r="A887" t="s">
        <v>970</v>
      </c>
      <c r="B887" t="s">
        <v>106</v>
      </c>
      <c r="C887" s="76" t="s">
        <v>842</v>
      </c>
      <c r="D887" t="s">
        <v>980</v>
      </c>
      <c r="E887" s="82">
        <v>3.8</v>
      </c>
      <c r="F887" t="s">
        <v>969</v>
      </c>
      <c r="G887" s="83">
        <v>44729</v>
      </c>
      <c r="I887">
        <f t="shared" si="18"/>
        <v>2022</v>
      </c>
      <c r="M887"/>
    </row>
    <row r="888" spans="1:13" ht="14.45" customHeight="1" x14ac:dyDescent="0.25">
      <c r="A888" t="s">
        <v>970</v>
      </c>
      <c r="B888" t="s">
        <v>233</v>
      </c>
      <c r="C888" s="76" t="s">
        <v>842</v>
      </c>
      <c r="D888" t="s">
        <v>980</v>
      </c>
      <c r="E888" s="82">
        <v>6</v>
      </c>
      <c r="F888" t="s">
        <v>969</v>
      </c>
      <c r="G888" s="83">
        <v>44729</v>
      </c>
      <c r="I888">
        <f t="shared" si="18"/>
        <v>2022</v>
      </c>
      <c r="M888"/>
    </row>
    <row r="889" spans="1:13" x14ac:dyDescent="0.25">
      <c r="A889" t="s">
        <v>970</v>
      </c>
      <c r="B889" t="s">
        <v>225</v>
      </c>
      <c r="C889" s="76" t="s">
        <v>842</v>
      </c>
      <c r="D889" t="s">
        <v>980</v>
      </c>
      <c r="E889" s="82">
        <v>5.9</v>
      </c>
      <c r="F889" t="s">
        <v>969</v>
      </c>
      <c r="G889" s="83">
        <v>44728</v>
      </c>
      <c r="I889">
        <f t="shared" si="18"/>
        <v>2022</v>
      </c>
      <c r="M889"/>
    </row>
    <row r="890" spans="1:13" x14ac:dyDescent="0.25">
      <c r="A890" t="s">
        <v>970</v>
      </c>
      <c r="B890" t="s">
        <v>235</v>
      </c>
      <c r="C890" s="76" t="s">
        <v>842</v>
      </c>
      <c r="D890" t="s">
        <v>980</v>
      </c>
      <c r="E890" s="82">
        <v>6.5</v>
      </c>
      <c r="F890" t="s">
        <v>969</v>
      </c>
      <c r="G890" s="83">
        <v>44727</v>
      </c>
      <c r="I890">
        <f t="shared" si="18"/>
        <v>2022</v>
      </c>
      <c r="M890"/>
    </row>
    <row r="891" spans="1:13" x14ac:dyDescent="0.25">
      <c r="A891" t="s">
        <v>970</v>
      </c>
      <c r="B891" t="s">
        <v>233</v>
      </c>
      <c r="C891" s="76" t="s">
        <v>842</v>
      </c>
      <c r="D891" t="s">
        <v>980</v>
      </c>
      <c r="E891" s="82">
        <v>12.4</v>
      </c>
      <c r="F891" t="s">
        <v>969</v>
      </c>
      <c r="G891" s="83">
        <v>44727</v>
      </c>
      <c r="I891">
        <f t="shared" si="18"/>
        <v>2022</v>
      </c>
      <c r="M891"/>
    </row>
    <row r="892" spans="1:13" x14ac:dyDescent="0.25">
      <c r="A892" t="s">
        <v>970</v>
      </c>
      <c r="B892" t="s">
        <v>231</v>
      </c>
      <c r="C892" s="76" t="s">
        <v>842</v>
      </c>
      <c r="D892" t="s">
        <v>980</v>
      </c>
      <c r="E892" s="82">
        <v>7.6</v>
      </c>
      <c r="F892" t="s">
        <v>969</v>
      </c>
      <c r="G892" s="83">
        <v>44715</v>
      </c>
      <c r="I892">
        <f t="shared" si="18"/>
        <v>2022</v>
      </c>
      <c r="M892"/>
    </row>
    <row r="893" spans="1:13" x14ac:dyDescent="0.25">
      <c r="A893" t="s">
        <v>970</v>
      </c>
      <c r="B893" t="s">
        <v>130</v>
      </c>
      <c r="C893" s="76" t="s">
        <v>842</v>
      </c>
      <c r="D893" t="s">
        <v>980</v>
      </c>
      <c r="E893" s="82">
        <v>10</v>
      </c>
      <c r="F893" t="s">
        <v>969</v>
      </c>
      <c r="G893" s="83">
        <v>44732</v>
      </c>
      <c r="I893">
        <f t="shared" si="18"/>
        <v>2022</v>
      </c>
      <c r="M893"/>
    </row>
    <row r="894" spans="1:13" ht="14.45" customHeight="1" x14ac:dyDescent="0.25">
      <c r="A894" t="s">
        <v>970</v>
      </c>
      <c r="B894" t="s">
        <v>219</v>
      </c>
      <c r="C894" s="76" t="s">
        <v>842</v>
      </c>
      <c r="D894" t="s">
        <v>980</v>
      </c>
      <c r="E894" s="82">
        <v>10</v>
      </c>
      <c r="F894" t="s">
        <v>969</v>
      </c>
      <c r="G894" s="83">
        <v>44727</v>
      </c>
      <c r="I894">
        <f t="shared" si="18"/>
        <v>2022</v>
      </c>
      <c r="M894"/>
    </row>
    <row r="895" spans="1:13" ht="14.45" customHeight="1" x14ac:dyDescent="0.25">
      <c r="A895" t="s">
        <v>970</v>
      </c>
      <c r="B895" t="s">
        <v>219</v>
      </c>
      <c r="C895" s="76" t="s">
        <v>842</v>
      </c>
      <c r="D895" t="s">
        <v>980</v>
      </c>
      <c r="E895" s="82">
        <v>6</v>
      </c>
      <c r="F895" t="s">
        <v>969</v>
      </c>
      <c r="G895" s="83">
        <v>44733</v>
      </c>
      <c r="I895">
        <f t="shared" si="18"/>
        <v>2022</v>
      </c>
      <c r="M895"/>
    </row>
    <row r="896" spans="1:13" ht="14.45" customHeight="1" x14ac:dyDescent="0.25">
      <c r="A896" t="s">
        <v>970</v>
      </c>
      <c r="B896" t="s">
        <v>3</v>
      </c>
      <c r="C896" s="76" t="s">
        <v>842</v>
      </c>
      <c r="D896" t="s">
        <v>980</v>
      </c>
      <c r="E896" s="82">
        <v>6</v>
      </c>
      <c r="F896" t="s">
        <v>969</v>
      </c>
      <c r="G896" s="83">
        <v>44729</v>
      </c>
      <c r="I896">
        <f t="shared" si="18"/>
        <v>2022</v>
      </c>
      <c r="M896"/>
    </row>
    <row r="897" spans="1:13" ht="14.45" customHeight="1" x14ac:dyDescent="0.25">
      <c r="A897" t="s">
        <v>970</v>
      </c>
      <c r="B897" t="s">
        <v>214</v>
      </c>
      <c r="C897" s="76" t="s">
        <v>842</v>
      </c>
      <c r="D897" t="s">
        <v>980</v>
      </c>
      <c r="E897" s="82">
        <v>6</v>
      </c>
      <c r="F897" t="s">
        <v>969</v>
      </c>
      <c r="G897" s="83">
        <v>44727</v>
      </c>
      <c r="I897">
        <f t="shared" si="18"/>
        <v>2022</v>
      </c>
      <c r="M897"/>
    </row>
    <row r="898" spans="1:13" x14ac:dyDescent="0.25">
      <c r="A898" t="s">
        <v>970</v>
      </c>
      <c r="B898" t="s">
        <v>227</v>
      </c>
      <c r="C898" s="76" t="s">
        <v>842</v>
      </c>
      <c r="D898" t="s">
        <v>980</v>
      </c>
      <c r="E898" s="82">
        <v>3</v>
      </c>
      <c r="F898" t="s">
        <v>969</v>
      </c>
      <c r="G898" s="83">
        <v>44727</v>
      </c>
      <c r="I898">
        <f t="shared" ref="I898:I961" si="19">IF(G898&lt;&gt;"",YEAR(G898),"")</f>
        <v>2022</v>
      </c>
      <c r="M898"/>
    </row>
    <row r="899" spans="1:13" x14ac:dyDescent="0.25">
      <c r="A899" t="s">
        <v>970</v>
      </c>
      <c r="B899" t="s">
        <v>222</v>
      </c>
      <c r="C899" s="76" t="s">
        <v>842</v>
      </c>
      <c r="D899" t="s">
        <v>980</v>
      </c>
      <c r="E899" s="82">
        <v>7.6</v>
      </c>
      <c r="F899" t="s">
        <v>969</v>
      </c>
      <c r="G899" s="83">
        <v>44741</v>
      </c>
      <c r="I899">
        <f t="shared" si="19"/>
        <v>2022</v>
      </c>
      <c r="M899"/>
    </row>
    <row r="900" spans="1:13" x14ac:dyDescent="0.25">
      <c r="A900" t="s">
        <v>970</v>
      </c>
      <c r="B900" t="s">
        <v>227</v>
      </c>
      <c r="C900" s="76" t="s">
        <v>842</v>
      </c>
      <c r="D900" t="s">
        <v>980</v>
      </c>
      <c r="E900" s="82">
        <v>20</v>
      </c>
      <c r="F900" t="s">
        <v>969</v>
      </c>
      <c r="G900" s="83">
        <v>44803</v>
      </c>
      <c r="I900">
        <f t="shared" si="19"/>
        <v>2022</v>
      </c>
      <c r="M900"/>
    </row>
    <row r="901" spans="1:13" x14ac:dyDescent="0.25">
      <c r="A901" t="s">
        <v>970</v>
      </c>
      <c r="B901" t="s">
        <v>14</v>
      </c>
      <c r="C901" s="76" t="s">
        <v>842</v>
      </c>
      <c r="D901" t="s">
        <v>980</v>
      </c>
      <c r="E901" s="82">
        <v>10</v>
      </c>
      <c r="F901" t="s">
        <v>969</v>
      </c>
      <c r="G901" s="83">
        <v>44803</v>
      </c>
      <c r="I901">
        <f t="shared" si="19"/>
        <v>2022</v>
      </c>
      <c r="M901"/>
    </row>
    <row r="902" spans="1:13" x14ac:dyDescent="0.25">
      <c r="A902" t="s">
        <v>970</v>
      </c>
      <c r="B902" t="s">
        <v>226</v>
      </c>
      <c r="C902" s="76" t="s">
        <v>842</v>
      </c>
      <c r="D902" t="s">
        <v>980</v>
      </c>
      <c r="E902" s="82">
        <v>9.8000000000000007</v>
      </c>
      <c r="F902" t="s">
        <v>969</v>
      </c>
      <c r="G902" s="83">
        <v>44803</v>
      </c>
      <c r="I902">
        <f t="shared" si="19"/>
        <v>2022</v>
      </c>
      <c r="M902"/>
    </row>
    <row r="903" spans="1:13" x14ac:dyDescent="0.25">
      <c r="A903" t="s">
        <v>970</v>
      </c>
      <c r="B903" t="s">
        <v>227</v>
      </c>
      <c r="C903" s="76" t="s">
        <v>842</v>
      </c>
      <c r="D903" t="s">
        <v>980</v>
      </c>
      <c r="E903" s="82">
        <v>12.4</v>
      </c>
      <c r="F903" t="s">
        <v>969</v>
      </c>
      <c r="G903" s="83">
        <v>44803</v>
      </c>
      <c r="I903">
        <f t="shared" si="19"/>
        <v>2022</v>
      </c>
      <c r="M903"/>
    </row>
    <row r="904" spans="1:13" x14ac:dyDescent="0.25">
      <c r="A904" t="s">
        <v>970</v>
      </c>
      <c r="B904" t="s">
        <v>225</v>
      </c>
      <c r="C904" s="76" t="s">
        <v>842</v>
      </c>
      <c r="D904" t="s">
        <v>980</v>
      </c>
      <c r="E904" s="82">
        <v>10</v>
      </c>
      <c r="F904" t="s">
        <v>969</v>
      </c>
      <c r="G904" s="83">
        <v>44788</v>
      </c>
      <c r="I904">
        <f t="shared" si="19"/>
        <v>2022</v>
      </c>
      <c r="M904"/>
    </row>
    <row r="905" spans="1:13" x14ac:dyDescent="0.25">
      <c r="A905" t="s">
        <v>970</v>
      </c>
      <c r="B905" t="s">
        <v>220</v>
      </c>
      <c r="C905" s="76" t="s">
        <v>842</v>
      </c>
      <c r="D905" t="s">
        <v>980</v>
      </c>
      <c r="E905" s="82">
        <v>15</v>
      </c>
      <c r="F905" t="s">
        <v>969</v>
      </c>
      <c r="G905" s="83">
        <v>44788</v>
      </c>
      <c r="I905">
        <f t="shared" si="19"/>
        <v>2022</v>
      </c>
      <c r="M905"/>
    </row>
    <row r="906" spans="1:13" x14ac:dyDescent="0.25">
      <c r="A906" t="s">
        <v>970</v>
      </c>
      <c r="B906" t="s">
        <v>233</v>
      </c>
      <c r="C906" s="76" t="s">
        <v>842</v>
      </c>
      <c r="D906" t="s">
        <v>980</v>
      </c>
      <c r="E906" s="82">
        <v>6</v>
      </c>
      <c r="F906" t="s">
        <v>969</v>
      </c>
      <c r="G906" s="83">
        <v>44788</v>
      </c>
      <c r="I906">
        <f t="shared" si="19"/>
        <v>2022</v>
      </c>
      <c r="M906"/>
    </row>
    <row r="907" spans="1:13" x14ac:dyDescent="0.25">
      <c r="A907" t="s">
        <v>970</v>
      </c>
      <c r="B907" t="s">
        <v>111</v>
      </c>
      <c r="C907" s="76" t="s">
        <v>842</v>
      </c>
      <c r="D907" t="s">
        <v>980</v>
      </c>
      <c r="E907" s="82">
        <v>6</v>
      </c>
      <c r="F907" t="s">
        <v>969</v>
      </c>
      <c r="G907" s="83">
        <v>44803</v>
      </c>
      <c r="I907">
        <f t="shared" si="19"/>
        <v>2022</v>
      </c>
      <c r="M907"/>
    </row>
    <row r="908" spans="1:13" x14ac:dyDescent="0.25">
      <c r="A908" t="s">
        <v>970</v>
      </c>
      <c r="B908" t="s">
        <v>2</v>
      </c>
      <c r="C908" s="76" t="s">
        <v>842</v>
      </c>
      <c r="D908" t="s">
        <v>980</v>
      </c>
      <c r="E908" s="82">
        <v>10</v>
      </c>
      <c r="F908" t="s">
        <v>969</v>
      </c>
      <c r="G908" s="83">
        <v>44788</v>
      </c>
      <c r="I908">
        <f t="shared" si="19"/>
        <v>2022</v>
      </c>
      <c r="M908"/>
    </row>
    <row r="909" spans="1:13" x14ac:dyDescent="0.25">
      <c r="A909" t="s">
        <v>970</v>
      </c>
      <c r="B909" t="s">
        <v>219</v>
      </c>
      <c r="C909" s="76" t="s">
        <v>842</v>
      </c>
      <c r="D909" t="s">
        <v>980</v>
      </c>
      <c r="E909" s="82">
        <v>5.3</v>
      </c>
      <c r="F909" t="s">
        <v>969</v>
      </c>
      <c r="G909" s="83">
        <v>44803</v>
      </c>
      <c r="I909">
        <f t="shared" si="19"/>
        <v>2022</v>
      </c>
      <c r="M909"/>
    </row>
    <row r="910" spans="1:13" x14ac:dyDescent="0.25">
      <c r="A910" t="s">
        <v>970</v>
      </c>
      <c r="B910" t="s">
        <v>222</v>
      </c>
      <c r="C910" s="76" t="s">
        <v>842</v>
      </c>
      <c r="D910" t="s">
        <v>980</v>
      </c>
      <c r="E910" s="82">
        <v>10</v>
      </c>
      <c r="F910" t="s">
        <v>969</v>
      </c>
      <c r="G910" s="83">
        <v>44788</v>
      </c>
      <c r="I910">
        <f t="shared" si="19"/>
        <v>2022</v>
      </c>
      <c r="M910"/>
    </row>
    <row r="911" spans="1:13" x14ac:dyDescent="0.25">
      <c r="A911" t="s">
        <v>970</v>
      </c>
      <c r="B911" t="s">
        <v>224</v>
      </c>
      <c r="C911" s="76" t="s">
        <v>842</v>
      </c>
      <c r="D911" t="s">
        <v>980</v>
      </c>
      <c r="E911" s="82">
        <v>17.600000000000001</v>
      </c>
      <c r="F911" t="s">
        <v>969</v>
      </c>
      <c r="G911" s="83">
        <v>44788</v>
      </c>
      <c r="I911">
        <f t="shared" si="19"/>
        <v>2022</v>
      </c>
      <c r="M911"/>
    </row>
    <row r="912" spans="1:13" x14ac:dyDescent="0.25">
      <c r="A912" t="s">
        <v>970</v>
      </c>
      <c r="B912" t="s">
        <v>222</v>
      </c>
      <c r="C912" s="76" t="s">
        <v>842</v>
      </c>
      <c r="D912" t="s">
        <v>980</v>
      </c>
      <c r="E912" s="82">
        <v>5</v>
      </c>
      <c r="F912" t="s">
        <v>969</v>
      </c>
      <c r="G912" s="83">
        <v>44797</v>
      </c>
      <c r="I912">
        <f t="shared" si="19"/>
        <v>2022</v>
      </c>
      <c r="M912"/>
    </row>
    <row r="913" spans="1:13" x14ac:dyDescent="0.25">
      <c r="A913" t="s">
        <v>970</v>
      </c>
      <c r="B913" t="s">
        <v>231</v>
      </c>
      <c r="C913" s="76" t="s">
        <v>842</v>
      </c>
      <c r="D913" t="s">
        <v>980</v>
      </c>
      <c r="E913" s="82">
        <v>9.6999999999999993</v>
      </c>
      <c r="F913" t="s">
        <v>969</v>
      </c>
      <c r="G913" s="83">
        <v>44684</v>
      </c>
      <c r="I913">
        <f t="shared" si="19"/>
        <v>2022</v>
      </c>
      <c r="M913"/>
    </row>
    <row r="914" spans="1:13" x14ac:dyDescent="0.25">
      <c r="A914" t="s">
        <v>970</v>
      </c>
      <c r="B914" t="s">
        <v>219</v>
      </c>
      <c r="C914" s="76" t="s">
        <v>842</v>
      </c>
      <c r="D914" t="s">
        <v>980</v>
      </c>
      <c r="E914" s="82">
        <v>5.3</v>
      </c>
      <c r="F914" t="s">
        <v>969</v>
      </c>
      <c r="G914" s="83">
        <v>44684</v>
      </c>
      <c r="I914">
        <f t="shared" si="19"/>
        <v>2022</v>
      </c>
      <c r="M914"/>
    </row>
    <row r="915" spans="1:13" x14ac:dyDescent="0.25">
      <c r="A915" t="s">
        <v>970</v>
      </c>
      <c r="B915" t="s">
        <v>216</v>
      </c>
      <c r="C915" s="76" t="s">
        <v>842</v>
      </c>
      <c r="D915" t="s">
        <v>980</v>
      </c>
      <c r="E915" s="82">
        <v>7.6</v>
      </c>
      <c r="F915" t="s">
        <v>969</v>
      </c>
      <c r="G915" s="83">
        <v>44684</v>
      </c>
      <c r="I915">
        <f t="shared" si="19"/>
        <v>2022</v>
      </c>
      <c r="M915"/>
    </row>
    <row r="916" spans="1:13" x14ac:dyDescent="0.25">
      <c r="A916" t="s">
        <v>970</v>
      </c>
      <c r="B916" t="s">
        <v>225</v>
      </c>
      <c r="C916" s="76" t="s">
        <v>842</v>
      </c>
      <c r="D916" t="s">
        <v>980</v>
      </c>
      <c r="E916" s="82">
        <v>11.2</v>
      </c>
      <c r="F916" t="s">
        <v>969</v>
      </c>
      <c r="G916" s="83">
        <v>44701</v>
      </c>
      <c r="I916">
        <f t="shared" si="19"/>
        <v>2022</v>
      </c>
      <c r="M916"/>
    </row>
    <row r="917" spans="1:13" x14ac:dyDescent="0.25">
      <c r="A917" t="s">
        <v>970</v>
      </c>
      <c r="B917" t="s">
        <v>233</v>
      </c>
      <c r="C917" s="76" t="s">
        <v>842</v>
      </c>
      <c r="D917" t="s">
        <v>980</v>
      </c>
      <c r="E917" s="82">
        <v>7.6</v>
      </c>
      <c r="F917" t="s">
        <v>969</v>
      </c>
      <c r="G917" s="83">
        <v>44698</v>
      </c>
      <c r="I917">
        <f t="shared" si="19"/>
        <v>2022</v>
      </c>
      <c r="M917"/>
    </row>
    <row r="918" spans="1:13" x14ac:dyDescent="0.25">
      <c r="A918" t="s">
        <v>970</v>
      </c>
      <c r="B918" t="s">
        <v>217</v>
      </c>
      <c r="C918" s="76" t="s">
        <v>842</v>
      </c>
      <c r="D918" t="s">
        <v>980</v>
      </c>
      <c r="E918" s="82">
        <v>5</v>
      </c>
      <c r="F918" t="s">
        <v>969</v>
      </c>
      <c r="G918" s="83">
        <v>44698</v>
      </c>
      <c r="I918">
        <f t="shared" si="19"/>
        <v>2022</v>
      </c>
      <c r="M918"/>
    </row>
    <row r="919" spans="1:13" x14ac:dyDescent="0.25">
      <c r="A919" t="s">
        <v>970</v>
      </c>
      <c r="B919" t="s">
        <v>233</v>
      </c>
      <c r="C919" s="76" t="s">
        <v>842</v>
      </c>
      <c r="D919" t="s">
        <v>980</v>
      </c>
      <c r="E919" s="82">
        <v>4.8</v>
      </c>
      <c r="F919" t="s">
        <v>969</v>
      </c>
      <c r="G919" s="83">
        <v>44701</v>
      </c>
      <c r="I919">
        <f t="shared" si="19"/>
        <v>2022</v>
      </c>
      <c r="M919"/>
    </row>
    <row r="920" spans="1:13" x14ac:dyDescent="0.25">
      <c r="A920" t="s">
        <v>970</v>
      </c>
      <c r="B920" t="s">
        <v>233</v>
      </c>
      <c r="C920" s="76" t="s">
        <v>842</v>
      </c>
      <c r="D920" t="s">
        <v>980</v>
      </c>
      <c r="E920" s="82">
        <v>6</v>
      </c>
      <c r="F920" t="s">
        <v>969</v>
      </c>
      <c r="G920" s="83">
        <v>44684</v>
      </c>
      <c r="I920">
        <f t="shared" si="19"/>
        <v>2022</v>
      </c>
      <c r="M920"/>
    </row>
    <row r="921" spans="1:13" x14ac:dyDescent="0.25">
      <c r="A921" t="s">
        <v>970</v>
      </c>
      <c r="B921" t="s">
        <v>111</v>
      </c>
      <c r="C921" s="76" t="s">
        <v>842</v>
      </c>
      <c r="D921" t="s">
        <v>980</v>
      </c>
      <c r="E921" s="82">
        <v>12.4</v>
      </c>
      <c r="F921" t="s">
        <v>969</v>
      </c>
      <c r="G921" s="83">
        <v>44669</v>
      </c>
      <c r="I921">
        <f t="shared" si="19"/>
        <v>2022</v>
      </c>
      <c r="M921"/>
    </row>
    <row r="922" spans="1:13" x14ac:dyDescent="0.25">
      <c r="A922" t="s">
        <v>970</v>
      </c>
      <c r="B922" t="s">
        <v>217</v>
      </c>
      <c r="C922" s="76" t="s">
        <v>842</v>
      </c>
      <c r="D922" t="s">
        <v>980</v>
      </c>
      <c r="E922" s="82">
        <v>5</v>
      </c>
      <c r="F922" t="s">
        <v>969</v>
      </c>
      <c r="G922" s="83">
        <v>44680</v>
      </c>
      <c r="I922">
        <f t="shared" si="19"/>
        <v>2022</v>
      </c>
      <c r="M922"/>
    </row>
    <row r="923" spans="1:13" x14ac:dyDescent="0.25">
      <c r="A923" t="s">
        <v>970</v>
      </c>
      <c r="B923" t="s">
        <v>106</v>
      </c>
      <c r="C923" s="76" t="s">
        <v>842</v>
      </c>
      <c r="D923" t="s">
        <v>980</v>
      </c>
      <c r="E923" s="82">
        <v>10</v>
      </c>
      <c r="F923" t="s">
        <v>969</v>
      </c>
      <c r="G923" s="83">
        <v>44770</v>
      </c>
      <c r="I923">
        <f t="shared" si="19"/>
        <v>2022</v>
      </c>
      <c r="M923"/>
    </row>
    <row r="924" spans="1:13" x14ac:dyDescent="0.25">
      <c r="A924" t="s">
        <v>970</v>
      </c>
      <c r="B924" t="s">
        <v>224</v>
      </c>
      <c r="C924" s="76" t="s">
        <v>842</v>
      </c>
      <c r="D924" t="s">
        <v>980</v>
      </c>
      <c r="E924" s="82">
        <v>7.6</v>
      </c>
      <c r="F924" t="s">
        <v>969</v>
      </c>
      <c r="G924" s="83">
        <v>44743</v>
      </c>
      <c r="I924">
        <f t="shared" si="19"/>
        <v>2022</v>
      </c>
      <c r="M924"/>
    </row>
    <row r="925" spans="1:13" x14ac:dyDescent="0.25">
      <c r="A925" t="s">
        <v>970</v>
      </c>
      <c r="B925" t="s">
        <v>130</v>
      </c>
      <c r="C925" s="76" t="s">
        <v>842</v>
      </c>
      <c r="D925" t="s">
        <v>980</v>
      </c>
      <c r="E925" s="82">
        <v>7.6</v>
      </c>
      <c r="F925" t="s">
        <v>969</v>
      </c>
      <c r="G925" s="83">
        <v>44743</v>
      </c>
      <c r="I925">
        <f t="shared" si="19"/>
        <v>2022</v>
      </c>
      <c r="M925"/>
    </row>
    <row r="926" spans="1:13" x14ac:dyDescent="0.25">
      <c r="A926" t="s">
        <v>970</v>
      </c>
      <c r="B926" t="s">
        <v>219</v>
      </c>
      <c r="C926" s="76" t="s">
        <v>842</v>
      </c>
      <c r="D926" t="s">
        <v>980</v>
      </c>
      <c r="E926" s="82">
        <v>10</v>
      </c>
      <c r="F926" t="s">
        <v>969</v>
      </c>
      <c r="G926" s="83">
        <v>44753</v>
      </c>
      <c r="I926">
        <f t="shared" si="19"/>
        <v>2022</v>
      </c>
      <c r="M926"/>
    </row>
    <row r="927" spans="1:13" x14ac:dyDescent="0.25">
      <c r="A927" t="s">
        <v>970</v>
      </c>
      <c r="B927" t="s">
        <v>233</v>
      </c>
      <c r="C927" s="76" t="s">
        <v>842</v>
      </c>
      <c r="D927" t="s">
        <v>980</v>
      </c>
      <c r="E927" s="82">
        <v>9.8000000000000007</v>
      </c>
      <c r="F927" t="s">
        <v>969</v>
      </c>
      <c r="G927" s="83">
        <v>44770</v>
      </c>
      <c r="I927">
        <f t="shared" si="19"/>
        <v>2022</v>
      </c>
      <c r="M927"/>
    </row>
    <row r="928" spans="1:13" x14ac:dyDescent="0.25">
      <c r="A928" t="s">
        <v>970</v>
      </c>
      <c r="B928" t="s">
        <v>220</v>
      </c>
      <c r="C928" s="76" t="s">
        <v>842</v>
      </c>
      <c r="D928" t="s">
        <v>980</v>
      </c>
      <c r="E928" s="82">
        <v>7.6</v>
      </c>
      <c r="F928" t="s">
        <v>969</v>
      </c>
      <c r="G928" s="83">
        <v>44770</v>
      </c>
      <c r="I928">
        <f t="shared" si="19"/>
        <v>2022</v>
      </c>
      <c r="M928"/>
    </row>
    <row r="929" spans="1:13" x14ac:dyDescent="0.25">
      <c r="A929" t="s">
        <v>970</v>
      </c>
      <c r="B929" t="s">
        <v>111</v>
      </c>
      <c r="C929" s="76" t="s">
        <v>842</v>
      </c>
      <c r="D929" t="s">
        <v>980</v>
      </c>
      <c r="E929" s="82">
        <v>11</v>
      </c>
      <c r="F929" t="s">
        <v>969</v>
      </c>
      <c r="G929" s="83">
        <v>44770</v>
      </c>
      <c r="I929">
        <f t="shared" si="19"/>
        <v>2022</v>
      </c>
      <c r="M929"/>
    </row>
    <row r="930" spans="1:13" x14ac:dyDescent="0.25">
      <c r="A930" t="s">
        <v>970</v>
      </c>
      <c r="B930" t="s">
        <v>226</v>
      </c>
      <c r="C930" s="76" t="s">
        <v>842</v>
      </c>
      <c r="D930" t="s">
        <v>980</v>
      </c>
      <c r="E930" s="82">
        <v>9.8000000000000007</v>
      </c>
      <c r="F930" t="s">
        <v>969</v>
      </c>
      <c r="G930" s="83">
        <v>44770</v>
      </c>
      <c r="I930">
        <f t="shared" si="19"/>
        <v>2022</v>
      </c>
      <c r="M930"/>
    </row>
    <row r="931" spans="1:13" x14ac:dyDescent="0.25">
      <c r="A931" t="s">
        <v>970</v>
      </c>
      <c r="B931" t="s">
        <v>111</v>
      </c>
      <c r="C931" s="76" t="s">
        <v>842</v>
      </c>
      <c r="D931" t="s">
        <v>980</v>
      </c>
      <c r="E931" s="82">
        <v>14</v>
      </c>
      <c r="F931" t="s">
        <v>969</v>
      </c>
      <c r="G931" s="83">
        <v>44760</v>
      </c>
      <c r="I931">
        <f t="shared" si="19"/>
        <v>2022</v>
      </c>
      <c r="M931"/>
    </row>
    <row r="932" spans="1:13" x14ac:dyDescent="0.25">
      <c r="A932" t="s">
        <v>970</v>
      </c>
      <c r="B932" t="s">
        <v>217</v>
      </c>
      <c r="C932" s="76" t="s">
        <v>842</v>
      </c>
      <c r="D932" t="s">
        <v>980</v>
      </c>
      <c r="E932" s="82">
        <v>15</v>
      </c>
      <c r="F932" t="s">
        <v>969</v>
      </c>
      <c r="G932" s="83">
        <v>44753</v>
      </c>
      <c r="I932">
        <f t="shared" si="19"/>
        <v>2022</v>
      </c>
      <c r="M932"/>
    </row>
    <row r="933" spans="1:13" x14ac:dyDescent="0.25">
      <c r="A933" t="s">
        <v>970</v>
      </c>
      <c r="B933" t="s">
        <v>220</v>
      </c>
      <c r="C933" s="76" t="s">
        <v>842</v>
      </c>
      <c r="D933" t="s">
        <v>980</v>
      </c>
      <c r="E933" s="82">
        <v>14.2</v>
      </c>
      <c r="F933" t="s">
        <v>969</v>
      </c>
      <c r="G933" s="83">
        <v>44770</v>
      </c>
      <c r="I933">
        <f t="shared" si="19"/>
        <v>2022</v>
      </c>
      <c r="M933"/>
    </row>
    <row r="934" spans="1:13" x14ac:dyDescent="0.25">
      <c r="A934" t="s">
        <v>970</v>
      </c>
      <c r="B934" t="s">
        <v>225</v>
      </c>
      <c r="C934" s="76" t="s">
        <v>842</v>
      </c>
      <c r="D934" t="s">
        <v>980</v>
      </c>
      <c r="E934" s="82">
        <v>7.6</v>
      </c>
      <c r="F934" t="s">
        <v>969</v>
      </c>
      <c r="G934" s="83">
        <v>44770</v>
      </c>
      <c r="I934">
        <f t="shared" si="19"/>
        <v>2022</v>
      </c>
      <c r="M934"/>
    </row>
    <row r="935" spans="1:13" x14ac:dyDescent="0.25">
      <c r="A935" t="s">
        <v>970</v>
      </c>
      <c r="B935" t="s">
        <v>233</v>
      </c>
      <c r="C935" s="76" t="s">
        <v>842</v>
      </c>
      <c r="D935" t="s">
        <v>980</v>
      </c>
      <c r="E935" s="82">
        <v>7.8</v>
      </c>
      <c r="F935" t="s">
        <v>969</v>
      </c>
      <c r="G935" s="83">
        <v>44770</v>
      </c>
      <c r="I935">
        <f t="shared" si="19"/>
        <v>2022</v>
      </c>
      <c r="M935"/>
    </row>
    <row r="936" spans="1:13" x14ac:dyDescent="0.25">
      <c r="A936" t="s">
        <v>970</v>
      </c>
      <c r="B936" t="s">
        <v>227</v>
      </c>
      <c r="C936" s="76" t="s">
        <v>842</v>
      </c>
      <c r="D936" t="s">
        <v>980</v>
      </c>
      <c r="E936">
        <v>7.7</v>
      </c>
      <c r="F936" t="s">
        <v>969</v>
      </c>
      <c r="G936" s="83">
        <v>44839</v>
      </c>
      <c r="I936">
        <f t="shared" si="19"/>
        <v>2022</v>
      </c>
      <c r="M936"/>
    </row>
    <row r="937" spans="1:13" x14ac:dyDescent="0.25">
      <c r="A937" t="s">
        <v>970</v>
      </c>
      <c r="B937" t="s">
        <v>233</v>
      </c>
      <c r="C937" s="76" t="s">
        <v>842</v>
      </c>
      <c r="D937" t="s">
        <v>980</v>
      </c>
      <c r="E937">
        <v>7.6</v>
      </c>
      <c r="F937" t="s">
        <v>969</v>
      </c>
      <c r="G937" s="83">
        <v>44861</v>
      </c>
      <c r="I937">
        <f t="shared" si="19"/>
        <v>2022</v>
      </c>
      <c r="M937"/>
    </row>
    <row r="938" spans="1:13" x14ac:dyDescent="0.25">
      <c r="A938" t="s">
        <v>970</v>
      </c>
      <c r="B938" t="s">
        <v>226</v>
      </c>
      <c r="C938" s="76" t="s">
        <v>842</v>
      </c>
      <c r="D938" t="s">
        <v>980</v>
      </c>
      <c r="E938">
        <v>6</v>
      </c>
      <c r="F938" t="s">
        <v>969</v>
      </c>
      <c r="G938" s="83">
        <v>44860</v>
      </c>
      <c r="I938">
        <f t="shared" si="19"/>
        <v>2022</v>
      </c>
      <c r="M938"/>
    </row>
    <row r="939" spans="1:13" x14ac:dyDescent="0.25">
      <c r="A939" t="s">
        <v>970</v>
      </c>
      <c r="B939" t="s">
        <v>219</v>
      </c>
      <c r="C939" s="76" t="s">
        <v>842</v>
      </c>
      <c r="D939" t="s">
        <v>980</v>
      </c>
      <c r="E939">
        <v>5.9</v>
      </c>
      <c r="F939" t="s">
        <v>969</v>
      </c>
      <c r="G939" s="83">
        <v>44854</v>
      </c>
      <c r="I939">
        <f t="shared" si="19"/>
        <v>2022</v>
      </c>
      <c r="M939"/>
    </row>
    <row r="940" spans="1:13" x14ac:dyDescent="0.25">
      <c r="A940" t="s">
        <v>970</v>
      </c>
      <c r="B940" t="s">
        <v>223</v>
      </c>
      <c r="C940" s="76" t="s">
        <v>842</v>
      </c>
      <c r="D940" t="s">
        <v>980</v>
      </c>
      <c r="E940">
        <v>15</v>
      </c>
      <c r="F940" t="s">
        <v>969</v>
      </c>
      <c r="G940" s="83">
        <v>44861</v>
      </c>
      <c r="I940">
        <f t="shared" si="19"/>
        <v>2022</v>
      </c>
      <c r="M940"/>
    </row>
    <row r="941" spans="1:13" x14ac:dyDescent="0.25">
      <c r="A941" t="s">
        <v>970</v>
      </c>
      <c r="B941" t="s">
        <v>222</v>
      </c>
      <c r="C941" s="76" t="s">
        <v>842</v>
      </c>
      <c r="D941" t="s">
        <v>980</v>
      </c>
      <c r="E941">
        <v>15</v>
      </c>
      <c r="F941" t="s">
        <v>969</v>
      </c>
      <c r="G941" s="83">
        <v>44839</v>
      </c>
      <c r="I941">
        <f t="shared" si="19"/>
        <v>2022</v>
      </c>
      <c r="M941"/>
    </row>
    <row r="942" spans="1:13" x14ac:dyDescent="0.25">
      <c r="A942" t="s">
        <v>970</v>
      </c>
      <c r="B942" t="s">
        <v>222</v>
      </c>
      <c r="C942" s="76" t="s">
        <v>842</v>
      </c>
      <c r="D942" t="s">
        <v>980</v>
      </c>
      <c r="E942">
        <v>6</v>
      </c>
      <c r="F942" t="s">
        <v>969</v>
      </c>
      <c r="G942" s="83">
        <v>44862</v>
      </c>
      <c r="I942">
        <f t="shared" si="19"/>
        <v>2022</v>
      </c>
      <c r="M942"/>
    </row>
    <row r="943" spans="1:13" x14ac:dyDescent="0.25">
      <c r="A943" t="s">
        <v>970</v>
      </c>
      <c r="B943" t="s">
        <v>214</v>
      </c>
      <c r="C943" s="76" t="s">
        <v>842</v>
      </c>
      <c r="D943" t="s">
        <v>980</v>
      </c>
      <c r="E943">
        <v>5</v>
      </c>
      <c r="F943" t="s">
        <v>969</v>
      </c>
      <c r="G943" s="83">
        <v>44854</v>
      </c>
      <c r="I943">
        <f t="shared" si="19"/>
        <v>2022</v>
      </c>
      <c r="M943"/>
    </row>
    <row r="944" spans="1:13" x14ac:dyDescent="0.25">
      <c r="A944" t="s">
        <v>970</v>
      </c>
      <c r="B944" t="s">
        <v>233</v>
      </c>
      <c r="C944" s="76" t="s">
        <v>842</v>
      </c>
      <c r="D944" t="s">
        <v>980</v>
      </c>
      <c r="E944">
        <v>6</v>
      </c>
      <c r="F944" t="s">
        <v>969</v>
      </c>
      <c r="G944" s="83">
        <v>44860</v>
      </c>
      <c r="I944">
        <f t="shared" si="19"/>
        <v>2022</v>
      </c>
      <c r="M944"/>
    </row>
    <row r="945" spans="1:13" x14ac:dyDescent="0.25">
      <c r="A945" t="s">
        <v>970</v>
      </c>
      <c r="B945" t="s">
        <v>221</v>
      </c>
      <c r="C945" s="76" t="s">
        <v>842</v>
      </c>
      <c r="D945" t="s">
        <v>980</v>
      </c>
      <c r="E945">
        <v>4.4000000000000004</v>
      </c>
      <c r="F945" t="s">
        <v>969</v>
      </c>
      <c r="G945" s="83">
        <v>44851</v>
      </c>
      <c r="I945">
        <f t="shared" si="19"/>
        <v>2022</v>
      </c>
      <c r="M945"/>
    </row>
    <row r="946" spans="1:13" x14ac:dyDescent="0.25">
      <c r="A946" t="s">
        <v>972</v>
      </c>
      <c r="B946" t="s">
        <v>239</v>
      </c>
      <c r="C946" s="76" t="s">
        <v>842</v>
      </c>
      <c r="D946" t="s">
        <v>980</v>
      </c>
      <c r="E946" s="82">
        <v>3.8</v>
      </c>
      <c r="F946" t="s">
        <v>973</v>
      </c>
      <c r="G946" s="83">
        <v>40792</v>
      </c>
      <c r="I946">
        <f t="shared" si="19"/>
        <v>2011</v>
      </c>
      <c r="M946"/>
    </row>
    <row r="947" spans="1:13" x14ac:dyDescent="0.25">
      <c r="A947" t="s">
        <v>972</v>
      </c>
      <c r="B947" t="s">
        <v>173</v>
      </c>
      <c r="C947" s="76" t="s">
        <v>842</v>
      </c>
      <c r="D947" t="s">
        <v>980</v>
      </c>
      <c r="E947" s="82">
        <v>3.99</v>
      </c>
      <c r="F947" t="s">
        <v>973</v>
      </c>
      <c r="G947" s="83">
        <v>40648</v>
      </c>
      <c r="I947">
        <f t="shared" si="19"/>
        <v>2011</v>
      </c>
      <c r="M947"/>
    </row>
    <row r="948" spans="1:13" x14ac:dyDescent="0.25">
      <c r="A948" t="s">
        <v>972</v>
      </c>
      <c r="B948" t="s">
        <v>239</v>
      </c>
      <c r="C948" s="76" t="s">
        <v>842</v>
      </c>
      <c r="D948" t="s">
        <v>980</v>
      </c>
      <c r="E948" s="82">
        <v>8.36</v>
      </c>
      <c r="F948" t="s">
        <v>973</v>
      </c>
      <c r="G948" s="83">
        <v>40388</v>
      </c>
      <c r="I948">
        <f t="shared" si="19"/>
        <v>2010</v>
      </c>
      <c r="M948"/>
    </row>
    <row r="949" spans="1:13" x14ac:dyDescent="0.25">
      <c r="A949" t="s">
        <v>972</v>
      </c>
      <c r="B949" t="s">
        <v>185</v>
      </c>
      <c r="C949" s="76" t="s">
        <v>842</v>
      </c>
      <c r="D949" t="s">
        <v>980</v>
      </c>
      <c r="E949" s="82">
        <v>7.51</v>
      </c>
      <c r="F949" t="s">
        <v>973</v>
      </c>
      <c r="G949" s="83">
        <v>41968</v>
      </c>
      <c r="I949">
        <f t="shared" si="19"/>
        <v>2014</v>
      </c>
      <c r="M949"/>
    </row>
    <row r="950" spans="1:13" x14ac:dyDescent="0.25">
      <c r="A950" t="s">
        <v>972</v>
      </c>
      <c r="B950" t="s">
        <v>173</v>
      </c>
      <c r="C950" s="76" t="s">
        <v>842</v>
      </c>
      <c r="D950" t="s">
        <v>980</v>
      </c>
      <c r="E950" s="82">
        <v>4.18</v>
      </c>
      <c r="F950" t="s">
        <v>973</v>
      </c>
      <c r="G950" s="83">
        <v>40399</v>
      </c>
      <c r="I950">
        <f t="shared" si="19"/>
        <v>2010</v>
      </c>
      <c r="M950"/>
    </row>
    <row r="951" spans="1:13" x14ac:dyDescent="0.25">
      <c r="A951" t="s">
        <v>972</v>
      </c>
      <c r="B951" t="s">
        <v>239</v>
      </c>
      <c r="C951" s="76" t="s">
        <v>842</v>
      </c>
      <c r="D951" t="s">
        <v>980</v>
      </c>
      <c r="E951" s="82">
        <v>10.59</v>
      </c>
      <c r="F951" t="s">
        <v>973</v>
      </c>
      <c r="G951" s="83">
        <v>40606</v>
      </c>
      <c r="I951">
        <f t="shared" si="19"/>
        <v>2011</v>
      </c>
      <c r="M951"/>
    </row>
    <row r="952" spans="1:13" x14ac:dyDescent="0.25">
      <c r="A952" t="s">
        <v>972</v>
      </c>
      <c r="B952" t="s">
        <v>239</v>
      </c>
      <c r="C952" s="76" t="s">
        <v>842</v>
      </c>
      <c r="D952" t="s">
        <v>980</v>
      </c>
      <c r="E952" s="82">
        <v>4.18</v>
      </c>
      <c r="F952" t="s">
        <v>973</v>
      </c>
      <c r="G952" s="83">
        <v>40473</v>
      </c>
      <c r="I952">
        <f t="shared" si="19"/>
        <v>2010</v>
      </c>
      <c r="M952"/>
    </row>
    <row r="953" spans="1:13" x14ac:dyDescent="0.25">
      <c r="A953" t="s">
        <v>972</v>
      </c>
      <c r="B953" t="s">
        <v>243</v>
      </c>
      <c r="C953" s="76" t="s">
        <v>842</v>
      </c>
      <c r="D953" t="s">
        <v>980</v>
      </c>
      <c r="E953" s="82">
        <v>4.5599999999999996</v>
      </c>
      <c r="F953" t="s">
        <v>973</v>
      </c>
      <c r="G953" s="83">
        <v>40443</v>
      </c>
      <c r="I953">
        <f t="shared" si="19"/>
        <v>2010</v>
      </c>
      <c r="M953"/>
    </row>
    <row r="954" spans="1:13" x14ac:dyDescent="0.25">
      <c r="A954" t="s">
        <v>972</v>
      </c>
      <c r="B954" t="s">
        <v>239</v>
      </c>
      <c r="C954" s="76" t="s">
        <v>842</v>
      </c>
      <c r="D954" t="s">
        <v>980</v>
      </c>
      <c r="E954" s="82">
        <v>10</v>
      </c>
      <c r="F954" t="s">
        <v>973</v>
      </c>
      <c r="G954" s="83">
        <v>40331</v>
      </c>
      <c r="I954">
        <f t="shared" si="19"/>
        <v>2010</v>
      </c>
      <c r="M954"/>
    </row>
    <row r="955" spans="1:13" x14ac:dyDescent="0.25">
      <c r="A955" t="s">
        <v>972</v>
      </c>
      <c r="B955" t="s">
        <v>173</v>
      </c>
      <c r="C955" s="76" t="s">
        <v>842</v>
      </c>
      <c r="D955" t="s">
        <v>980</v>
      </c>
      <c r="E955" s="82">
        <v>10.09</v>
      </c>
      <c r="F955" t="s">
        <v>973</v>
      </c>
      <c r="G955" s="83">
        <v>40203</v>
      </c>
      <c r="I955">
        <f t="shared" si="19"/>
        <v>2010</v>
      </c>
      <c r="M955"/>
    </row>
    <row r="956" spans="1:13" x14ac:dyDescent="0.25">
      <c r="A956" t="s">
        <v>972</v>
      </c>
      <c r="B956" t="s">
        <v>173</v>
      </c>
      <c r="C956" s="76" t="s">
        <v>842</v>
      </c>
      <c r="D956" t="s">
        <v>980</v>
      </c>
      <c r="E956" s="82">
        <v>9.14</v>
      </c>
      <c r="F956" t="s">
        <v>973</v>
      </c>
      <c r="G956" s="83">
        <v>40449</v>
      </c>
      <c r="I956">
        <f t="shared" si="19"/>
        <v>2010</v>
      </c>
      <c r="M956"/>
    </row>
    <row r="957" spans="1:13" x14ac:dyDescent="0.25">
      <c r="A957" t="s">
        <v>972</v>
      </c>
      <c r="B957" t="s">
        <v>185</v>
      </c>
      <c r="C957" s="76" t="s">
        <v>842</v>
      </c>
      <c r="D957" t="s">
        <v>980</v>
      </c>
      <c r="E957" s="82">
        <v>74.010000000000005</v>
      </c>
      <c r="F957" t="s">
        <v>973</v>
      </c>
      <c r="G957" s="83">
        <v>40435</v>
      </c>
      <c r="I957">
        <f t="shared" si="19"/>
        <v>2010</v>
      </c>
      <c r="M957"/>
    </row>
    <row r="958" spans="1:13" x14ac:dyDescent="0.25">
      <c r="A958" t="s">
        <v>972</v>
      </c>
      <c r="B958" t="s">
        <v>185</v>
      </c>
      <c r="C958" s="76" t="s">
        <v>842</v>
      </c>
      <c r="D958" t="s">
        <v>980</v>
      </c>
      <c r="E958" s="82">
        <v>23.37</v>
      </c>
      <c r="F958" t="s">
        <v>973</v>
      </c>
      <c r="G958" s="83">
        <v>40435</v>
      </c>
      <c r="I958">
        <f t="shared" si="19"/>
        <v>2010</v>
      </c>
      <c r="M958"/>
    </row>
    <row r="959" spans="1:13" x14ac:dyDescent="0.25">
      <c r="A959" t="s">
        <v>972</v>
      </c>
      <c r="B959" t="s">
        <v>178</v>
      </c>
      <c r="C959" s="76" t="s">
        <v>842</v>
      </c>
      <c r="D959" t="s">
        <v>980</v>
      </c>
      <c r="E959" s="82">
        <v>4</v>
      </c>
      <c r="F959" t="s">
        <v>973</v>
      </c>
      <c r="G959" s="83">
        <v>40302</v>
      </c>
      <c r="I959">
        <f t="shared" si="19"/>
        <v>2010</v>
      </c>
      <c r="M959"/>
    </row>
    <row r="960" spans="1:13" x14ac:dyDescent="0.25">
      <c r="A960" t="s">
        <v>972</v>
      </c>
      <c r="B960" t="s">
        <v>185</v>
      </c>
      <c r="C960" s="76" t="s">
        <v>842</v>
      </c>
      <c r="D960" t="s">
        <v>980</v>
      </c>
      <c r="E960" s="82">
        <v>19.95</v>
      </c>
      <c r="F960" t="s">
        <v>973</v>
      </c>
      <c r="G960" s="83">
        <v>40297</v>
      </c>
      <c r="I960">
        <f t="shared" si="19"/>
        <v>2010</v>
      </c>
      <c r="M960"/>
    </row>
    <row r="961" spans="1:13" x14ac:dyDescent="0.25">
      <c r="A961" t="s">
        <v>972</v>
      </c>
      <c r="B961" t="s">
        <v>178</v>
      </c>
      <c r="C961" s="76" t="s">
        <v>842</v>
      </c>
      <c r="D961" t="s">
        <v>980</v>
      </c>
      <c r="E961" s="82">
        <v>11.35</v>
      </c>
      <c r="F961" t="s">
        <v>973</v>
      </c>
      <c r="G961" s="83">
        <v>40490</v>
      </c>
      <c r="I961">
        <f t="shared" si="19"/>
        <v>2010</v>
      </c>
      <c r="M961"/>
    </row>
    <row r="962" spans="1:13" x14ac:dyDescent="0.25">
      <c r="A962" t="s">
        <v>972</v>
      </c>
      <c r="B962" t="s">
        <v>178</v>
      </c>
      <c r="C962" s="76" t="s">
        <v>842</v>
      </c>
      <c r="D962" t="s">
        <v>980</v>
      </c>
      <c r="E962" s="82">
        <v>8.1999999999999993</v>
      </c>
      <c r="F962" t="s">
        <v>973</v>
      </c>
      <c r="G962" s="83">
        <v>40302</v>
      </c>
      <c r="I962">
        <f t="shared" ref="I962:I1025" si="20">IF(G962&lt;&gt;"",YEAR(G962),"")</f>
        <v>2010</v>
      </c>
      <c r="M962"/>
    </row>
    <row r="963" spans="1:13" x14ac:dyDescent="0.25">
      <c r="A963" t="s">
        <v>972</v>
      </c>
      <c r="B963" t="s">
        <v>178</v>
      </c>
      <c r="C963" s="76" t="s">
        <v>842</v>
      </c>
      <c r="D963" t="s">
        <v>980</v>
      </c>
      <c r="E963" s="82">
        <v>7.98</v>
      </c>
      <c r="F963" t="s">
        <v>973</v>
      </c>
      <c r="G963" s="83">
        <v>40249</v>
      </c>
      <c r="I963">
        <f t="shared" si="20"/>
        <v>2010</v>
      </c>
      <c r="M963"/>
    </row>
    <row r="964" spans="1:13" x14ac:dyDescent="0.25">
      <c r="A964" t="s">
        <v>972</v>
      </c>
      <c r="B964" t="s">
        <v>178</v>
      </c>
      <c r="C964" s="76" t="s">
        <v>842</v>
      </c>
      <c r="D964" t="s">
        <v>980</v>
      </c>
      <c r="E964" s="82">
        <v>4.8600000000000003</v>
      </c>
      <c r="F964" t="s">
        <v>973</v>
      </c>
      <c r="G964" s="83">
        <v>39756</v>
      </c>
      <c r="I964">
        <f t="shared" si="20"/>
        <v>2008</v>
      </c>
      <c r="M964"/>
    </row>
    <row r="965" spans="1:13" x14ac:dyDescent="0.25">
      <c r="A965" t="s">
        <v>972</v>
      </c>
      <c r="B965" t="s">
        <v>178</v>
      </c>
      <c r="C965" s="76" t="s">
        <v>842</v>
      </c>
      <c r="D965" t="s">
        <v>980</v>
      </c>
      <c r="E965" s="82">
        <v>5</v>
      </c>
      <c r="F965" t="s">
        <v>973</v>
      </c>
      <c r="G965" s="83">
        <v>39662</v>
      </c>
      <c r="I965">
        <f t="shared" si="20"/>
        <v>2008</v>
      </c>
      <c r="M965"/>
    </row>
    <row r="966" spans="1:13" x14ac:dyDescent="0.25">
      <c r="A966" t="s">
        <v>972</v>
      </c>
      <c r="B966" t="s">
        <v>185</v>
      </c>
      <c r="C966" s="76" t="s">
        <v>842</v>
      </c>
      <c r="D966" t="s">
        <v>980</v>
      </c>
      <c r="E966" s="82">
        <v>6.67</v>
      </c>
      <c r="F966" t="s">
        <v>973</v>
      </c>
      <c r="G966" s="83">
        <v>39646</v>
      </c>
      <c r="I966">
        <f t="shared" si="20"/>
        <v>2008</v>
      </c>
      <c r="M966"/>
    </row>
    <row r="967" spans="1:13" x14ac:dyDescent="0.25">
      <c r="A967" t="s">
        <v>972</v>
      </c>
      <c r="B967" t="s">
        <v>173</v>
      </c>
      <c r="C967" s="76" t="s">
        <v>842</v>
      </c>
      <c r="D967" t="s">
        <v>980</v>
      </c>
      <c r="E967" s="82">
        <v>1.62</v>
      </c>
      <c r="F967" t="s">
        <v>973</v>
      </c>
      <c r="G967" s="83">
        <v>39741</v>
      </c>
      <c r="I967">
        <f t="shared" si="20"/>
        <v>2008</v>
      </c>
      <c r="M967"/>
    </row>
    <row r="968" spans="1:13" x14ac:dyDescent="0.25">
      <c r="A968" t="s">
        <v>972</v>
      </c>
      <c r="B968" t="s">
        <v>232</v>
      </c>
      <c r="C968" s="76" t="s">
        <v>842</v>
      </c>
      <c r="D968" t="s">
        <v>980</v>
      </c>
      <c r="E968" s="82">
        <v>2.73</v>
      </c>
      <c r="F968" t="s">
        <v>973</v>
      </c>
      <c r="G968" s="83">
        <v>40681</v>
      </c>
      <c r="I968">
        <f t="shared" si="20"/>
        <v>2011</v>
      </c>
      <c r="M968"/>
    </row>
    <row r="969" spans="1:13" x14ac:dyDescent="0.25">
      <c r="A969" t="s">
        <v>972</v>
      </c>
      <c r="B969" t="s">
        <v>232</v>
      </c>
      <c r="C969" s="76" t="s">
        <v>842</v>
      </c>
      <c r="D969" t="s">
        <v>980</v>
      </c>
      <c r="E969" s="82">
        <v>6.33</v>
      </c>
      <c r="F969" t="s">
        <v>973</v>
      </c>
      <c r="G969" s="83">
        <v>40633</v>
      </c>
      <c r="I969">
        <f t="shared" si="20"/>
        <v>2011</v>
      </c>
      <c r="M969"/>
    </row>
    <row r="970" spans="1:13" x14ac:dyDescent="0.25">
      <c r="A970" t="s">
        <v>972</v>
      </c>
      <c r="B970" t="s">
        <v>232</v>
      </c>
      <c r="C970" s="76" t="s">
        <v>842</v>
      </c>
      <c r="D970" t="s">
        <v>980</v>
      </c>
      <c r="E970" s="82">
        <v>7.38</v>
      </c>
      <c r="F970" t="s">
        <v>973</v>
      </c>
      <c r="G970" s="83">
        <v>40660</v>
      </c>
      <c r="I970">
        <f t="shared" si="20"/>
        <v>2011</v>
      </c>
      <c r="M970"/>
    </row>
    <row r="971" spans="1:13" x14ac:dyDescent="0.25">
      <c r="A971" t="s">
        <v>972</v>
      </c>
      <c r="B971" t="s">
        <v>232</v>
      </c>
      <c r="C971" s="76" t="s">
        <v>842</v>
      </c>
      <c r="D971" t="s">
        <v>980</v>
      </c>
      <c r="E971" s="82">
        <v>3.52</v>
      </c>
      <c r="F971" t="s">
        <v>973</v>
      </c>
      <c r="G971" s="83">
        <v>41026</v>
      </c>
      <c r="I971">
        <f t="shared" si="20"/>
        <v>2012</v>
      </c>
      <c r="M971"/>
    </row>
    <row r="972" spans="1:13" x14ac:dyDescent="0.25">
      <c r="A972" t="s">
        <v>972</v>
      </c>
      <c r="B972" t="s">
        <v>229</v>
      </c>
      <c r="C972" s="76" t="s">
        <v>842</v>
      </c>
      <c r="D972" t="s">
        <v>980</v>
      </c>
      <c r="E972" s="82">
        <v>2.57</v>
      </c>
      <c r="F972" t="s">
        <v>973</v>
      </c>
      <c r="G972" s="83">
        <v>40480</v>
      </c>
      <c r="I972">
        <f t="shared" si="20"/>
        <v>2010</v>
      </c>
      <c r="M972"/>
    </row>
    <row r="973" spans="1:13" x14ac:dyDescent="0.25">
      <c r="A973" t="s">
        <v>972</v>
      </c>
      <c r="B973" t="s">
        <v>232</v>
      </c>
      <c r="C973" s="76" t="s">
        <v>842</v>
      </c>
      <c r="D973" t="s">
        <v>980</v>
      </c>
      <c r="E973" s="82">
        <v>8.36</v>
      </c>
      <c r="F973" t="s">
        <v>973</v>
      </c>
      <c r="G973" s="83">
        <v>40410</v>
      </c>
      <c r="I973">
        <f t="shared" si="20"/>
        <v>2010</v>
      </c>
      <c r="M973"/>
    </row>
    <row r="974" spans="1:13" x14ac:dyDescent="0.25">
      <c r="A974" t="s">
        <v>972</v>
      </c>
      <c r="B974" t="s">
        <v>232</v>
      </c>
      <c r="C974" s="76" t="s">
        <v>842</v>
      </c>
      <c r="D974" t="s">
        <v>980</v>
      </c>
      <c r="E974" s="82">
        <v>6.27</v>
      </c>
      <c r="F974" t="s">
        <v>973</v>
      </c>
      <c r="G974" s="83">
        <v>40410</v>
      </c>
      <c r="I974">
        <f t="shared" si="20"/>
        <v>2010</v>
      </c>
      <c r="M974"/>
    </row>
    <row r="975" spans="1:13" x14ac:dyDescent="0.25">
      <c r="A975" t="s">
        <v>972</v>
      </c>
      <c r="B975" t="s">
        <v>232</v>
      </c>
      <c r="C975" s="76" t="s">
        <v>842</v>
      </c>
      <c r="D975" t="s">
        <v>980</v>
      </c>
      <c r="E975" s="82">
        <v>4.71</v>
      </c>
      <c r="F975" t="s">
        <v>973</v>
      </c>
      <c r="G975" s="83">
        <v>40506</v>
      </c>
      <c r="I975">
        <f t="shared" si="20"/>
        <v>2010</v>
      </c>
      <c r="M975"/>
    </row>
    <row r="976" spans="1:13" x14ac:dyDescent="0.25">
      <c r="A976" t="s">
        <v>972</v>
      </c>
      <c r="B976" t="s">
        <v>232</v>
      </c>
      <c r="C976" s="76" t="s">
        <v>842</v>
      </c>
      <c r="D976" t="s">
        <v>980</v>
      </c>
      <c r="E976" s="82">
        <v>3.27</v>
      </c>
      <c r="F976" t="s">
        <v>973</v>
      </c>
      <c r="G976" s="83">
        <v>40359</v>
      </c>
      <c r="I976">
        <f t="shared" si="20"/>
        <v>2010</v>
      </c>
      <c r="M976"/>
    </row>
    <row r="977" spans="1:13" x14ac:dyDescent="0.25">
      <c r="A977" t="s">
        <v>972</v>
      </c>
      <c r="B977" t="s">
        <v>232</v>
      </c>
      <c r="C977" s="76" t="s">
        <v>842</v>
      </c>
      <c r="D977" t="s">
        <v>980</v>
      </c>
      <c r="E977" s="82">
        <v>7.91</v>
      </c>
      <c r="F977" t="s">
        <v>973</v>
      </c>
      <c r="G977" s="83">
        <v>40367</v>
      </c>
      <c r="I977">
        <f t="shared" si="20"/>
        <v>2010</v>
      </c>
      <c r="M977"/>
    </row>
    <row r="978" spans="1:13" x14ac:dyDescent="0.25">
      <c r="A978" t="s">
        <v>972</v>
      </c>
      <c r="B978" t="s">
        <v>232</v>
      </c>
      <c r="C978" s="76" t="s">
        <v>842</v>
      </c>
      <c r="D978" t="s">
        <v>980</v>
      </c>
      <c r="E978" s="82">
        <v>3.71</v>
      </c>
      <c r="F978" t="s">
        <v>973</v>
      </c>
      <c r="G978" s="83">
        <v>40193</v>
      </c>
      <c r="I978">
        <f t="shared" si="20"/>
        <v>2010</v>
      </c>
      <c r="M978"/>
    </row>
    <row r="979" spans="1:13" x14ac:dyDescent="0.25">
      <c r="A979" t="s">
        <v>972</v>
      </c>
      <c r="B979" t="s">
        <v>232</v>
      </c>
      <c r="C979" s="76" t="s">
        <v>842</v>
      </c>
      <c r="D979" t="s">
        <v>980</v>
      </c>
      <c r="E979" s="82">
        <v>4.9400000000000004</v>
      </c>
      <c r="F979" t="s">
        <v>973</v>
      </c>
      <c r="G979" s="83">
        <v>40001</v>
      </c>
      <c r="I979">
        <f t="shared" si="20"/>
        <v>2009</v>
      </c>
      <c r="M979"/>
    </row>
    <row r="980" spans="1:13" x14ac:dyDescent="0.25">
      <c r="A980" t="s">
        <v>972</v>
      </c>
      <c r="B980" t="s">
        <v>232</v>
      </c>
      <c r="C980" s="76" t="s">
        <v>842</v>
      </c>
      <c r="D980" t="s">
        <v>980</v>
      </c>
      <c r="E980" s="82">
        <v>95.1</v>
      </c>
      <c r="F980" t="s">
        <v>973</v>
      </c>
      <c r="G980" s="83">
        <v>39972</v>
      </c>
      <c r="I980">
        <f t="shared" si="20"/>
        <v>2009</v>
      </c>
      <c r="M980"/>
    </row>
    <row r="981" spans="1:13" x14ac:dyDescent="0.25">
      <c r="A981" t="s">
        <v>972</v>
      </c>
      <c r="B981" t="s">
        <v>232</v>
      </c>
      <c r="C981" s="76" t="s">
        <v>842</v>
      </c>
      <c r="D981" t="s">
        <v>980</v>
      </c>
      <c r="E981" s="82">
        <v>3.42</v>
      </c>
      <c r="F981" t="s">
        <v>973</v>
      </c>
      <c r="G981" s="83">
        <v>39644</v>
      </c>
      <c r="I981">
        <f t="shared" si="20"/>
        <v>2008</v>
      </c>
      <c r="M981"/>
    </row>
    <row r="982" spans="1:13" x14ac:dyDescent="0.25">
      <c r="A982" t="s">
        <v>972</v>
      </c>
      <c r="B982" t="s">
        <v>232</v>
      </c>
      <c r="C982" s="76" t="s">
        <v>842</v>
      </c>
      <c r="D982" t="s">
        <v>980</v>
      </c>
      <c r="E982" s="82">
        <v>2.0499999999999998</v>
      </c>
      <c r="F982" t="s">
        <v>973</v>
      </c>
      <c r="G982" s="83">
        <v>39793</v>
      </c>
      <c r="I982">
        <f t="shared" si="20"/>
        <v>2008</v>
      </c>
      <c r="M982"/>
    </row>
    <row r="983" spans="1:13" x14ac:dyDescent="0.25">
      <c r="A983" t="s">
        <v>972</v>
      </c>
      <c r="B983" t="s">
        <v>232</v>
      </c>
      <c r="C983" s="76" t="s">
        <v>842</v>
      </c>
      <c r="D983" t="s">
        <v>980</v>
      </c>
      <c r="E983" s="82">
        <v>2.17</v>
      </c>
      <c r="F983" t="s">
        <v>973</v>
      </c>
      <c r="G983" s="83">
        <v>39723</v>
      </c>
      <c r="I983">
        <f t="shared" si="20"/>
        <v>2008</v>
      </c>
      <c r="M983"/>
    </row>
    <row r="984" spans="1:13" x14ac:dyDescent="0.25">
      <c r="A984" t="s">
        <v>972</v>
      </c>
      <c r="B984" t="s">
        <v>232</v>
      </c>
      <c r="C984" s="76" t="s">
        <v>842</v>
      </c>
      <c r="D984" t="s">
        <v>980</v>
      </c>
      <c r="E984" s="82">
        <v>1.19</v>
      </c>
      <c r="F984" t="s">
        <v>973</v>
      </c>
      <c r="G984" s="83">
        <v>39667</v>
      </c>
      <c r="I984">
        <f t="shared" si="20"/>
        <v>2008</v>
      </c>
      <c r="M984"/>
    </row>
    <row r="985" spans="1:13" x14ac:dyDescent="0.25">
      <c r="A985" t="s">
        <v>972</v>
      </c>
      <c r="B985" t="s">
        <v>232</v>
      </c>
      <c r="C985" s="76" t="s">
        <v>842</v>
      </c>
      <c r="D985" t="s">
        <v>980</v>
      </c>
      <c r="E985" s="82">
        <v>1.6</v>
      </c>
      <c r="F985" t="s">
        <v>973</v>
      </c>
      <c r="G985" s="83">
        <v>38936</v>
      </c>
      <c r="I985">
        <f t="shared" si="20"/>
        <v>2006</v>
      </c>
      <c r="M985"/>
    </row>
    <row r="986" spans="1:13" x14ac:dyDescent="0.25">
      <c r="A986" t="s">
        <v>972</v>
      </c>
      <c r="B986" t="s">
        <v>232</v>
      </c>
      <c r="C986" s="76" t="s">
        <v>842</v>
      </c>
      <c r="D986" t="s">
        <v>980</v>
      </c>
      <c r="E986" s="82">
        <v>1.08</v>
      </c>
      <c r="F986" t="s">
        <v>973</v>
      </c>
      <c r="G986" s="83">
        <v>40032</v>
      </c>
      <c r="I986">
        <f t="shared" si="20"/>
        <v>2009</v>
      </c>
      <c r="M986"/>
    </row>
    <row r="987" spans="1:13" x14ac:dyDescent="0.25">
      <c r="A987" t="s">
        <v>972</v>
      </c>
      <c r="B987" t="s">
        <v>232</v>
      </c>
      <c r="C987" s="76" t="s">
        <v>842</v>
      </c>
      <c r="D987" t="s">
        <v>980</v>
      </c>
      <c r="E987" s="82">
        <v>7.03</v>
      </c>
      <c r="F987" t="s">
        <v>973</v>
      </c>
      <c r="G987" s="83">
        <v>40746</v>
      </c>
      <c r="I987">
        <f t="shared" si="20"/>
        <v>2011</v>
      </c>
      <c r="M987"/>
    </row>
    <row r="988" spans="1:13" x14ac:dyDescent="0.25">
      <c r="A988" t="s">
        <v>972</v>
      </c>
      <c r="B988" t="s">
        <v>232</v>
      </c>
      <c r="C988" s="76" t="s">
        <v>842</v>
      </c>
      <c r="D988" t="s">
        <v>980</v>
      </c>
      <c r="E988" s="82">
        <v>15.96</v>
      </c>
      <c r="F988" t="s">
        <v>973</v>
      </c>
      <c r="G988" s="83">
        <v>40717</v>
      </c>
      <c r="I988">
        <f t="shared" si="20"/>
        <v>2011</v>
      </c>
      <c r="M988"/>
    </row>
    <row r="989" spans="1:13" x14ac:dyDescent="0.25">
      <c r="A989" t="s">
        <v>972</v>
      </c>
      <c r="B989" t="s">
        <v>232</v>
      </c>
      <c r="C989" s="76" t="s">
        <v>842</v>
      </c>
      <c r="D989" t="s">
        <v>980</v>
      </c>
      <c r="E989" s="82">
        <v>4.28</v>
      </c>
      <c r="F989" t="s">
        <v>973</v>
      </c>
      <c r="G989" s="83">
        <v>40377</v>
      </c>
      <c r="I989">
        <f t="shared" si="20"/>
        <v>2010</v>
      </c>
      <c r="M989"/>
    </row>
    <row r="990" spans="1:13" x14ac:dyDescent="0.25">
      <c r="A990" t="s">
        <v>972</v>
      </c>
      <c r="B990" t="s">
        <v>232</v>
      </c>
      <c r="C990" s="76" t="s">
        <v>842</v>
      </c>
      <c r="D990" t="s">
        <v>980</v>
      </c>
      <c r="E990" s="82">
        <v>3.9</v>
      </c>
      <c r="F990" t="s">
        <v>973</v>
      </c>
      <c r="G990" s="83">
        <v>40703</v>
      </c>
      <c r="I990">
        <f t="shared" si="20"/>
        <v>2011</v>
      </c>
      <c r="M990"/>
    </row>
    <row r="991" spans="1:13" x14ac:dyDescent="0.25">
      <c r="A991" t="s">
        <v>972</v>
      </c>
      <c r="B991" t="s">
        <v>232</v>
      </c>
      <c r="C991" s="76" t="s">
        <v>842</v>
      </c>
      <c r="D991" t="s">
        <v>980</v>
      </c>
      <c r="E991" s="82">
        <v>3.9</v>
      </c>
      <c r="F991" t="s">
        <v>973</v>
      </c>
      <c r="G991" s="83">
        <v>40660</v>
      </c>
      <c r="I991">
        <f t="shared" si="20"/>
        <v>2011</v>
      </c>
      <c r="M991"/>
    </row>
    <row r="992" spans="1:13" x14ac:dyDescent="0.25">
      <c r="A992" t="s">
        <v>972</v>
      </c>
      <c r="B992" t="s">
        <v>232</v>
      </c>
      <c r="C992" s="76" t="s">
        <v>842</v>
      </c>
      <c r="D992" t="s">
        <v>980</v>
      </c>
      <c r="E992" s="82">
        <v>2.99</v>
      </c>
      <c r="F992" t="s">
        <v>973</v>
      </c>
      <c r="G992" s="83">
        <v>40455</v>
      </c>
      <c r="I992">
        <f t="shared" si="20"/>
        <v>2010</v>
      </c>
      <c r="M992"/>
    </row>
    <row r="993" spans="1:13" x14ac:dyDescent="0.25">
      <c r="A993" t="s">
        <v>972</v>
      </c>
      <c r="B993" t="s">
        <v>232</v>
      </c>
      <c r="C993" s="76" t="s">
        <v>842</v>
      </c>
      <c r="D993" t="s">
        <v>980</v>
      </c>
      <c r="E993" s="82">
        <v>10</v>
      </c>
      <c r="F993" t="s">
        <v>973</v>
      </c>
      <c r="G993" s="83">
        <v>40219</v>
      </c>
      <c r="I993">
        <f t="shared" si="20"/>
        <v>2010</v>
      </c>
      <c r="M993"/>
    </row>
    <row r="994" spans="1:13" x14ac:dyDescent="0.25">
      <c r="A994" t="s">
        <v>972</v>
      </c>
      <c r="B994" t="s">
        <v>232</v>
      </c>
      <c r="C994" s="76" t="s">
        <v>842</v>
      </c>
      <c r="D994" t="s">
        <v>980</v>
      </c>
      <c r="E994" s="82">
        <v>2.2799999999999998</v>
      </c>
      <c r="F994" t="s">
        <v>973</v>
      </c>
      <c r="G994" s="83">
        <v>40114</v>
      </c>
      <c r="I994">
        <f t="shared" si="20"/>
        <v>2009</v>
      </c>
      <c r="M994"/>
    </row>
    <row r="995" spans="1:13" x14ac:dyDescent="0.25">
      <c r="A995" t="s">
        <v>972</v>
      </c>
      <c r="B995" t="s">
        <v>232</v>
      </c>
      <c r="C995" s="76" t="s">
        <v>842</v>
      </c>
      <c r="D995" t="s">
        <v>980</v>
      </c>
      <c r="E995" s="82">
        <v>2.34</v>
      </c>
      <c r="F995" t="s">
        <v>973</v>
      </c>
      <c r="G995" s="83">
        <v>41022</v>
      </c>
      <c r="I995">
        <f t="shared" si="20"/>
        <v>2012</v>
      </c>
      <c r="M995"/>
    </row>
    <row r="996" spans="1:13" x14ac:dyDescent="0.25">
      <c r="A996" t="s">
        <v>972</v>
      </c>
      <c r="B996" t="s">
        <v>232</v>
      </c>
      <c r="C996" s="76" t="s">
        <v>842</v>
      </c>
      <c r="D996" t="s">
        <v>980</v>
      </c>
      <c r="E996" s="82">
        <v>2.34</v>
      </c>
      <c r="F996" t="s">
        <v>973</v>
      </c>
      <c r="G996" s="83">
        <v>40184</v>
      </c>
      <c r="I996">
        <f t="shared" si="20"/>
        <v>2010</v>
      </c>
      <c r="M996"/>
    </row>
    <row r="997" spans="1:13" x14ac:dyDescent="0.25">
      <c r="A997" t="s">
        <v>972</v>
      </c>
      <c r="B997" t="s">
        <v>232</v>
      </c>
      <c r="C997" s="76" t="s">
        <v>842</v>
      </c>
      <c r="D997" t="s">
        <v>980</v>
      </c>
      <c r="E997" s="82">
        <v>37.049999999999997</v>
      </c>
      <c r="F997" t="s">
        <v>973</v>
      </c>
      <c r="G997" s="83">
        <v>40106</v>
      </c>
      <c r="I997">
        <f t="shared" si="20"/>
        <v>2009</v>
      </c>
      <c r="M997"/>
    </row>
    <row r="998" spans="1:13" x14ac:dyDescent="0.25">
      <c r="A998" t="s">
        <v>972</v>
      </c>
      <c r="B998" t="s">
        <v>219</v>
      </c>
      <c r="C998" s="76" t="s">
        <v>842</v>
      </c>
      <c r="D998" t="s">
        <v>980</v>
      </c>
      <c r="E998" s="82">
        <v>7.98</v>
      </c>
      <c r="F998" t="s">
        <v>973</v>
      </c>
      <c r="G998" s="83">
        <v>40337</v>
      </c>
      <c r="I998">
        <f t="shared" si="20"/>
        <v>2010</v>
      </c>
      <c r="M998"/>
    </row>
    <row r="999" spans="1:13" x14ac:dyDescent="0.25">
      <c r="A999" t="s">
        <v>972</v>
      </c>
      <c r="B999" t="s">
        <v>219</v>
      </c>
      <c r="C999" s="76" t="s">
        <v>842</v>
      </c>
      <c r="D999" t="s">
        <v>980</v>
      </c>
      <c r="E999" s="82">
        <v>1.71</v>
      </c>
      <c r="F999" t="s">
        <v>973</v>
      </c>
      <c r="G999" s="83">
        <v>40185</v>
      </c>
      <c r="I999">
        <f t="shared" si="20"/>
        <v>2010</v>
      </c>
      <c r="M999"/>
    </row>
    <row r="1000" spans="1:13" x14ac:dyDescent="0.25">
      <c r="A1000" t="s">
        <v>972</v>
      </c>
      <c r="B1000" t="s">
        <v>223</v>
      </c>
      <c r="C1000" s="76" t="s">
        <v>842</v>
      </c>
      <c r="D1000" t="s">
        <v>980</v>
      </c>
      <c r="E1000" s="82">
        <v>3.27</v>
      </c>
      <c r="F1000" t="s">
        <v>973</v>
      </c>
      <c r="G1000" s="83">
        <v>40581</v>
      </c>
      <c r="I1000">
        <f t="shared" si="20"/>
        <v>2011</v>
      </c>
      <c r="M1000"/>
    </row>
    <row r="1001" spans="1:13" x14ac:dyDescent="0.25">
      <c r="A1001" t="s">
        <v>972</v>
      </c>
      <c r="B1001" t="s">
        <v>221</v>
      </c>
      <c r="C1001" s="76" t="s">
        <v>842</v>
      </c>
      <c r="D1001" t="s">
        <v>980</v>
      </c>
      <c r="E1001" s="82">
        <v>4.18</v>
      </c>
      <c r="F1001" t="s">
        <v>973</v>
      </c>
      <c r="G1001" s="83">
        <v>40414</v>
      </c>
      <c r="I1001">
        <f t="shared" si="20"/>
        <v>2010</v>
      </c>
      <c r="M1001"/>
    </row>
    <row r="1002" spans="1:13" x14ac:dyDescent="0.25">
      <c r="A1002" t="s">
        <v>972</v>
      </c>
      <c r="B1002" t="s">
        <v>221</v>
      </c>
      <c r="C1002" s="76" t="s">
        <v>842</v>
      </c>
      <c r="D1002" t="s">
        <v>980</v>
      </c>
      <c r="E1002" s="82">
        <v>8.36</v>
      </c>
      <c r="F1002" t="s">
        <v>973</v>
      </c>
      <c r="G1002" s="83">
        <v>40399</v>
      </c>
      <c r="I1002">
        <f t="shared" si="20"/>
        <v>2010</v>
      </c>
      <c r="M1002"/>
    </row>
    <row r="1003" spans="1:13" x14ac:dyDescent="0.25">
      <c r="A1003" t="s">
        <v>972</v>
      </c>
      <c r="B1003" t="s">
        <v>227</v>
      </c>
      <c r="C1003" s="76" t="s">
        <v>842</v>
      </c>
      <c r="D1003" t="s">
        <v>980</v>
      </c>
      <c r="E1003" s="82">
        <v>4.99</v>
      </c>
      <c r="F1003" t="s">
        <v>973</v>
      </c>
      <c r="G1003" s="83">
        <v>40338</v>
      </c>
      <c r="I1003">
        <f t="shared" si="20"/>
        <v>2010</v>
      </c>
      <c r="M1003"/>
    </row>
    <row r="1004" spans="1:13" x14ac:dyDescent="0.25">
      <c r="A1004" t="s">
        <v>972</v>
      </c>
      <c r="B1004" t="s">
        <v>227</v>
      </c>
      <c r="C1004" s="76" t="s">
        <v>842</v>
      </c>
      <c r="D1004" t="s">
        <v>980</v>
      </c>
      <c r="E1004" s="82">
        <v>3.42</v>
      </c>
      <c r="F1004" t="s">
        <v>973</v>
      </c>
      <c r="G1004" s="83">
        <v>40170</v>
      </c>
      <c r="I1004">
        <f t="shared" si="20"/>
        <v>2009</v>
      </c>
      <c r="M1004"/>
    </row>
    <row r="1005" spans="1:13" x14ac:dyDescent="0.25">
      <c r="A1005" t="s">
        <v>972</v>
      </c>
      <c r="B1005" t="s">
        <v>227</v>
      </c>
      <c r="C1005" s="76" t="s">
        <v>842</v>
      </c>
      <c r="D1005" t="s">
        <v>980</v>
      </c>
      <c r="E1005" s="82">
        <v>2.59</v>
      </c>
      <c r="F1005" t="s">
        <v>973</v>
      </c>
      <c r="G1005" s="83">
        <v>42044</v>
      </c>
      <c r="I1005">
        <f t="shared" si="20"/>
        <v>2015</v>
      </c>
      <c r="M1005"/>
    </row>
    <row r="1006" spans="1:13" x14ac:dyDescent="0.25">
      <c r="A1006" t="s">
        <v>972</v>
      </c>
      <c r="B1006" t="s">
        <v>247</v>
      </c>
      <c r="C1006" s="76" t="s">
        <v>842</v>
      </c>
      <c r="D1006" t="s">
        <v>980</v>
      </c>
      <c r="E1006" s="82">
        <v>8.36</v>
      </c>
      <c r="F1006" t="s">
        <v>973</v>
      </c>
      <c r="G1006" s="83">
        <v>40431</v>
      </c>
      <c r="I1006">
        <f t="shared" si="20"/>
        <v>2010</v>
      </c>
      <c r="M1006"/>
    </row>
    <row r="1007" spans="1:13" x14ac:dyDescent="0.25">
      <c r="A1007" t="s">
        <v>972</v>
      </c>
      <c r="B1007" t="s">
        <v>244</v>
      </c>
      <c r="C1007" s="76" t="s">
        <v>842</v>
      </c>
      <c r="D1007" t="s">
        <v>980</v>
      </c>
      <c r="E1007" s="82">
        <v>3.99</v>
      </c>
      <c r="F1007" t="s">
        <v>973</v>
      </c>
      <c r="G1007" s="83">
        <v>40414</v>
      </c>
      <c r="I1007">
        <f t="shared" si="20"/>
        <v>2010</v>
      </c>
      <c r="M1007"/>
    </row>
    <row r="1008" spans="1:13" x14ac:dyDescent="0.25">
      <c r="A1008" t="s">
        <v>972</v>
      </c>
      <c r="B1008" t="s">
        <v>247</v>
      </c>
      <c r="C1008" s="76" t="s">
        <v>842</v>
      </c>
      <c r="D1008" t="s">
        <v>980</v>
      </c>
      <c r="E1008" s="82">
        <v>4.18</v>
      </c>
      <c r="F1008" t="s">
        <v>973</v>
      </c>
      <c r="G1008" s="83">
        <v>40344</v>
      </c>
      <c r="I1008">
        <f t="shared" si="20"/>
        <v>2010</v>
      </c>
      <c r="M1008"/>
    </row>
    <row r="1009" spans="1:13" x14ac:dyDescent="0.25">
      <c r="A1009" t="s">
        <v>972</v>
      </c>
      <c r="B1009" t="s">
        <v>247</v>
      </c>
      <c r="C1009" s="76" t="s">
        <v>842</v>
      </c>
      <c r="D1009" t="s">
        <v>980</v>
      </c>
      <c r="E1009" s="82">
        <v>4.18</v>
      </c>
      <c r="F1009" t="s">
        <v>973</v>
      </c>
      <c r="G1009" s="83">
        <v>40344</v>
      </c>
      <c r="I1009">
        <f t="shared" si="20"/>
        <v>2010</v>
      </c>
      <c r="M1009"/>
    </row>
    <row r="1010" spans="1:13" x14ac:dyDescent="0.25">
      <c r="A1010" t="s">
        <v>972</v>
      </c>
      <c r="B1010" t="s">
        <v>247</v>
      </c>
      <c r="C1010" s="76" t="s">
        <v>842</v>
      </c>
      <c r="D1010" t="s">
        <v>980</v>
      </c>
      <c r="E1010" s="82">
        <v>19</v>
      </c>
      <c r="F1010" t="s">
        <v>973</v>
      </c>
      <c r="G1010" s="83">
        <v>40277</v>
      </c>
      <c r="I1010">
        <f t="shared" si="20"/>
        <v>2010</v>
      </c>
      <c r="M1010"/>
    </row>
    <row r="1011" spans="1:13" x14ac:dyDescent="0.25">
      <c r="A1011" t="s">
        <v>972</v>
      </c>
      <c r="B1011" t="s">
        <v>247</v>
      </c>
      <c r="C1011" s="76" t="s">
        <v>842</v>
      </c>
      <c r="D1011" t="s">
        <v>980</v>
      </c>
      <c r="E1011" s="82">
        <v>4.18</v>
      </c>
      <c r="F1011" t="s">
        <v>973</v>
      </c>
      <c r="G1011" s="83">
        <v>40365</v>
      </c>
      <c r="I1011">
        <f t="shared" si="20"/>
        <v>2010</v>
      </c>
      <c r="M1011"/>
    </row>
    <row r="1012" spans="1:13" x14ac:dyDescent="0.25">
      <c r="A1012" t="s">
        <v>972</v>
      </c>
      <c r="B1012" t="s">
        <v>247</v>
      </c>
      <c r="C1012" s="76" t="s">
        <v>842</v>
      </c>
      <c r="D1012" t="s">
        <v>980</v>
      </c>
      <c r="E1012" s="82">
        <v>3.8</v>
      </c>
      <c r="F1012" t="s">
        <v>973</v>
      </c>
      <c r="G1012" s="83">
        <v>40186</v>
      </c>
      <c r="I1012">
        <f t="shared" si="20"/>
        <v>2010</v>
      </c>
      <c r="M1012"/>
    </row>
    <row r="1013" spans="1:13" x14ac:dyDescent="0.25">
      <c r="A1013" t="s">
        <v>972</v>
      </c>
      <c r="B1013" t="s">
        <v>247</v>
      </c>
      <c r="C1013" s="76" t="s">
        <v>842</v>
      </c>
      <c r="D1013" t="s">
        <v>980</v>
      </c>
      <c r="E1013" s="82">
        <v>3.99</v>
      </c>
      <c r="F1013" t="s">
        <v>973</v>
      </c>
      <c r="G1013" s="83">
        <v>40458</v>
      </c>
      <c r="I1013">
        <f t="shared" si="20"/>
        <v>2010</v>
      </c>
      <c r="M1013"/>
    </row>
    <row r="1014" spans="1:13" x14ac:dyDescent="0.25">
      <c r="A1014" t="s">
        <v>972</v>
      </c>
      <c r="B1014" t="s">
        <v>247</v>
      </c>
      <c r="C1014" s="76" t="s">
        <v>842</v>
      </c>
      <c r="D1014" t="s">
        <v>980</v>
      </c>
      <c r="E1014" s="82">
        <v>7.8</v>
      </c>
      <c r="F1014" t="s">
        <v>973</v>
      </c>
      <c r="G1014" s="83">
        <v>40137</v>
      </c>
      <c r="I1014">
        <f t="shared" si="20"/>
        <v>2009</v>
      </c>
      <c r="M1014"/>
    </row>
    <row r="1015" spans="1:13" x14ac:dyDescent="0.25">
      <c r="A1015" t="s">
        <v>972</v>
      </c>
      <c r="B1015" t="s">
        <v>247</v>
      </c>
      <c r="C1015" s="76" t="s">
        <v>842</v>
      </c>
      <c r="D1015" t="s">
        <v>980</v>
      </c>
      <c r="E1015" s="82">
        <v>6.67</v>
      </c>
      <c r="F1015" t="s">
        <v>973</v>
      </c>
      <c r="G1015" s="83">
        <v>39876</v>
      </c>
      <c r="I1015">
        <f t="shared" si="20"/>
        <v>2009</v>
      </c>
      <c r="M1015"/>
    </row>
    <row r="1016" spans="1:13" x14ac:dyDescent="0.25">
      <c r="A1016" t="s">
        <v>972</v>
      </c>
      <c r="B1016" t="s">
        <v>244</v>
      </c>
      <c r="C1016" s="76" t="s">
        <v>842</v>
      </c>
      <c r="D1016" t="s">
        <v>980</v>
      </c>
      <c r="E1016" s="82">
        <v>9</v>
      </c>
      <c r="F1016" t="s">
        <v>973</v>
      </c>
      <c r="G1016" s="83">
        <v>40766</v>
      </c>
      <c r="I1016">
        <f t="shared" si="20"/>
        <v>2011</v>
      </c>
      <c r="M1016"/>
    </row>
    <row r="1017" spans="1:13" x14ac:dyDescent="0.25">
      <c r="A1017" t="s">
        <v>972</v>
      </c>
      <c r="B1017" t="s">
        <v>244</v>
      </c>
      <c r="C1017" s="76" t="s">
        <v>842</v>
      </c>
      <c r="D1017" t="s">
        <v>980</v>
      </c>
      <c r="E1017" s="82">
        <v>3.34</v>
      </c>
      <c r="F1017" t="s">
        <v>973</v>
      </c>
      <c r="G1017" s="83">
        <v>40805</v>
      </c>
      <c r="I1017">
        <f t="shared" si="20"/>
        <v>2011</v>
      </c>
      <c r="M1017"/>
    </row>
    <row r="1018" spans="1:13" x14ac:dyDescent="0.25">
      <c r="A1018" t="s">
        <v>972</v>
      </c>
      <c r="B1018" t="s">
        <v>999</v>
      </c>
      <c r="C1018" s="76" t="s">
        <v>842</v>
      </c>
      <c r="D1018" t="s">
        <v>980</v>
      </c>
      <c r="E1018" s="82">
        <v>1.37</v>
      </c>
      <c r="F1018" t="s">
        <v>973</v>
      </c>
      <c r="G1018" s="83">
        <v>40449</v>
      </c>
      <c r="I1018">
        <f t="shared" si="20"/>
        <v>2010</v>
      </c>
      <c r="M1018"/>
    </row>
    <row r="1019" spans="1:13" x14ac:dyDescent="0.25">
      <c r="A1019" t="s">
        <v>972</v>
      </c>
      <c r="B1019" t="s">
        <v>247</v>
      </c>
      <c r="C1019" s="76" t="s">
        <v>842</v>
      </c>
      <c r="D1019" t="s">
        <v>980</v>
      </c>
      <c r="E1019" s="82">
        <v>110.78</v>
      </c>
      <c r="F1019" t="s">
        <v>973</v>
      </c>
      <c r="G1019" s="83">
        <v>40835</v>
      </c>
      <c r="I1019">
        <f t="shared" si="20"/>
        <v>2011</v>
      </c>
      <c r="M1019"/>
    </row>
    <row r="1020" spans="1:13" x14ac:dyDescent="0.25">
      <c r="A1020" t="s">
        <v>972</v>
      </c>
      <c r="B1020" t="s">
        <v>247</v>
      </c>
      <c r="C1020" s="76" t="s">
        <v>842</v>
      </c>
      <c r="D1020" t="s">
        <v>980</v>
      </c>
      <c r="E1020" s="82">
        <v>136.80000000000001</v>
      </c>
      <c r="F1020" t="s">
        <v>973</v>
      </c>
      <c r="G1020" s="83">
        <v>41171</v>
      </c>
      <c r="I1020">
        <f t="shared" si="20"/>
        <v>2012</v>
      </c>
      <c r="M1020"/>
    </row>
    <row r="1021" spans="1:13" x14ac:dyDescent="0.25">
      <c r="A1021" t="s">
        <v>972</v>
      </c>
      <c r="B1021" t="s">
        <v>248</v>
      </c>
      <c r="C1021" s="76" t="s">
        <v>842</v>
      </c>
      <c r="D1021" t="s">
        <v>980</v>
      </c>
      <c r="E1021" s="82">
        <v>5.84</v>
      </c>
      <c r="F1021" t="s">
        <v>973</v>
      </c>
      <c r="G1021" s="83">
        <v>40850</v>
      </c>
      <c r="I1021">
        <f t="shared" si="20"/>
        <v>2011</v>
      </c>
      <c r="M1021"/>
    </row>
    <row r="1022" spans="1:13" x14ac:dyDescent="0.25">
      <c r="A1022" t="s">
        <v>972</v>
      </c>
      <c r="B1022" t="s">
        <v>248</v>
      </c>
      <c r="C1022" s="76" t="s">
        <v>842</v>
      </c>
      <c r="D1022" t="s">
        <v>980</v>
      </c>
      <c r="E1022" s="82">
        <v>5.84</v>
      </c>
      <c r="F1022" t="s">
        <v>973</v>
      </c>
      <c r="G1022" s="83">
        <v>40820</v>
      </c>
      <c r="I1022">
        <f t="shared" si="20"/>
        <v>2011</v>
      </c>
      <c r="M1022"/>
    </row>
    <row r="1023" spans="1:13" x14ac:dyDescent="0.25">
      <c r="A1023" t="s">
        <v>972</v>
      </c>
      <c r="B1023" t="s">
        <v>248</v>
      </c>
      <c r="C1023" s="76" t="s">
        <v>842</v>
      </c>
      <c r="D1023" t="s">
        <v>980</v>
      </c>
      <c r="E1023" s="82">
        <v>1.92</v>
      </c>
      <c r="F1023" t="s">
        <v>973</v>
      </c>
      <c r="G1023" s="83">
        <v>40792</v>
      </c>
      <c r="I1023">
        <f t="shared" si="20"/>
        <v>2011</v>
      </c>
      <c r="M1023"/>
    </row>
    <row r="1024" spans="1:13" x14ac:dyDescent="0.25">
      <c r="A1024" t="s">
        <v>972</v>
      </c>
      <c r="B1024" t="s">
        <v>248</v>
      </c>
      <c r="C1024" s="76" t="s">
        <v>842</v>
      </c>
      <c r="D1024" t="s">
        <v>980</v>
      </c>
      <c r="E1024" s="82">
        <v>4.67</v>
      </c>
      <c r="F1024" t="s">
        <v>973</v>
      </c>
      <c r="G1024" s="83">
        <v>40778</v>
      </c>
      <c r="I1024">
        <f t="shared" si="20"/>
        <v>2011</v>
      </c>
      <c r="M1024"/>
    </row>
    <row r="1025" spans="1:13" x14ac:dyDescent="0.25">
      <c r="A1025" t="s">
        <v>972</v>
      </c>
      <c r="B1025" t="s">
        <v>239</v>
      </c>
      <c r="C1025" s="76" t="s">
        <v>842</v>
      </c>
      <c r="D1025" t="s">
        <v>980</v>
      </c>
      <c r="E1025" s="82">
        <v>3.16</v>
      </c>
      <c r="F1025" t="s">
        <v>973</v>
      </c>
      <c r="G1025" s="83">
        <v>40766</v>
      </c>
      <c r="I1025">
        <f t="shared" si="20"/>
        <v>2011</v>
      </c>
      <c r="M1025"/>
    </row>
    <row r="1026" spans="1:13" x14ac:dyDescent="0.25">
      <c r="A1026" t="s">
        <v>972</v>
      </c>
      <c r="B1026" t="s">
        <v>248</v>
      </c>
      <c r="C1026" s="76" t="s">
        <v>842</v>
      </c>
      <c r="D1026" t="s">
        <v>980</v>
      </c>
      <c r="E1026" s="82">
        <v>3.99</v>
      </c>
      <c r="F1026" t="s">
        <v>973</v>
      </c>
      <c r="G1026" s="83">
        <v>40843</v>
      </c>
      <c r="I1026">
        <f t="shared" ref="I1026:I1089" si="21">IF(G1026&lt;&gt;"",YEAR(G1026),"")</f>
        <v>2011</v>
      </c>
      <c r="M1026"/>
    </row>
    <row r="1027" spans="1:13" x14ac:dyDescent="0.25">
      <c r="A1027" t="s">
        <v>972</v>
      </c>
      <c r="B1027" t="s">
        <v>248</v>
      </c>
      <c r="C1027" s="76" t="s">
        <v>842</v>
      </c>
      <c r="D1027" t="s">
        <v>980</v>
      </c>
      <c r="E1027" s="82">
        <v>1.95</v>
      </c>
      <c r="F1027" t="s">
        <v>973</v>
      </c>
      <c r="G1027" s="83">
        <v>40771</v>
      </c>
      <c r="I1027">
        <f t="shared" si="21"/>
        <v>2011</v>
      </c>
      <c r="M1027"/>
    </row>
    <row r="1028" spans="1:13" x14ac:dyDescent="0.25">
      <c r="A1028" t="s">
        <v>972</v>
      </c>
      <c r="B1028" t="s">
        <v>248</v>
      </c>
      <c r="C1028" s="76" t="s">
        <v>842</v>
      </c>
      <c r="D1028" t="s">
        <v>980</v>
      </c>
      <c r="E1028" s="82">
        <v>5.5</v>
      </c>
      <c r="F1028" t="s">
        <v>973</v>
      </c>
      <c r="G1028" s="83">
        <v>40778</v>
      </c>
      <c r="I1028">
        <f t="shared" si="21"/>
        <v>2011</v>
      </c>
      <c r="M1028"/>
    </row>
    <row r="1029" spans="1:13" x14ac:dyDescent="0.25">
      <c r="A1029" t="s">
        <v>972</v>
      </c>
      <c r="B1029" t="s">
        <v>248</v>
      </c>
      <c r="C1029" s="76" t="s">
        <v>842</v>
      </c>
      <c r="D1029" t="s">
        <v>980</v>
      </c>
      <c r="E1029" s="82">
        <v>3.9</v>
      </c>
      <c r="F1029" t="s">
        <v>973</v>
      </c>
      <c r="G1029" s="83">
        <v>40764</v>
      </c>
      <c r="I1029">
        <f t="shared" si="21"/>
        <v>2011</v>
      </c>
      <c r="M1029"/>
    </row>
    <row r="1030" spans="1:13" x14ac:dyDescent="0.25">
      <c r="A1030" t="s">
        <v>972</v>
      </c>
      <c r="B1030" t="s">
        <v>243</v>
      </c>
      <c r="C1030" s="76" t="s">
        <v>842</v>
      </c>
      <c r="D1030" t="s">
        <v>980</v>
      </c>
      <c r="E1030" s="82">
        <v>3.99</v>
      </c>
      <c r="F1030" t="s">
        <v>973</v>
      </c>
      <c r="G1030" s="83">
        <v>40746</v>
      </c>
      <c r="I1030">
        <f t="shared" si="21"/>
        <v>2011</v>
      </c>
      <c r="M1030"/>
    </row>
    <row r="1031" spans="1:13" x14ac:dyDescent="0.25">
      <c r="A1031" t="s">
        <v>972</v>
      </c>
      <c r="B1031" t="s">
        <v>248</v>
      </c>
      <c r="C1031" s="76" t="s">
        <v>842</v>
      </c>
      <c r="D1031" t="s">
        <v>980</v>
      </c>
      <c r="E1031" s="82">
        <v>5.47</v>
      </c>
      <c r="F1031" t="s">
        <v>973</v>
      </c>
      <c r="G1031" s="83">
        <v>40721</v>
      </c>
      <c r="I1031">
        <f t="shared" si="21"/>
        <v>2011</v>
      </c>
      <c r="M1031"/>
    </row>
    <row r="1032" spans="1:13" x14ac:dyDescent="0.25">
      <c r="A1032" t="s">
        <v>972</v>
      </c>
      <c r="B1032" t="s">
        <v>248</v>
      </c>
      <c r="C1032" t="s">
        <v>947</v>
      </c>
      <c r="D1032" t="s">
        <v>980</v>
      </c>
      <c r="E1032" s="82">
        <v>2.5</v>
      </c>
      <c r="F1032" t="s">
        <v>973</v>
      </c>
      <c r="G1032" s="83">
        <v>40184</v>
      </c>
      <c r="I1032">
        <f t="shared" si="21"/>
        <v>2010</v>
      </c>
      <c r="M1032"/>
    </row>
    <row r="1033" spans="1:13" x14ac:dyDescent="0.25">
      <c r="A1033" t="s">
        <v>972</v>
      </c>
      <c r="B1033" t="s">
        <v>239</v>
      </c>
      <c r="C1033" s="76" t="s">
        <v>842</v>
      </c>
      <c r="D1033" t="s">
        <v>980</v>
      </c>
      <c r="E1033" s="82">
        <v>6.78</v>
      </c>
      <c r="F1033" t="s">
        <v>973</v>
      </c>
      <c r="G1033" s="83">
        <v>40548</v>
      </c>
      <c r="I1033">
        <f t="shared" si="21"/>
        <v>2011</v>
      </c>
      <c r="M1033"/>
    </row>
    <row r="1034" spans="1:13" x14ac:dyDescent="0.25">
      <c r="A1034" t="s">
        <v>972</v>
      </c>
      <c r="B1034" t="s">
        <v>248</v>
      </c>
      <c r="C1034" s="76" t="s">
        <v>842</v>
      </c>
      <c r="D1034" t="s">
        <v>980</v>
      </c>
      <c r="E1034" s="82">
        <v>8.08</v>
      </c>
      <c r="F1034" t="s">
        <v>973</v>
      </c>
      <c r="G1034" s="83">
        <v>40634</v>
      </c>
      <c r="I1034">
        <f t="shared" si="21"/>
        <v>2011</v>
      </c>
      <c r="M1034"/>
    </row>
    <row r="1035" spans="1:13" x14ac:dyDescent="0.25">
      <c r="A1035" t="s">
        <v>972</v>
      </c>
      <c r="B1035" t="s">
        <v>239</v>
      </c>
      <c r="C1035" s="76" t="s">
        <v>842</v>
      </c>
      <c r="D1035" t="s">
        <v>980</v>
      </c>
      <c r="E1035" s="82">
        <v>7.98</v>
      </c>
      <c r="F1035" t="s">
        <v>973</v>
      </c>
      <c r="G1035" s="83">
        <v>40808</v>
      </c>
      <c r="I1035">
        <f t="shared" si="21"/>
        <v>2011</v>
      </c>
      <c r="M1035"/>
    </row>
    <row r="1036" spans="1:13" x14ac:dyDescent="0.25">
      <c r="A1036" t="s">
        <v>972</v>
      </c>
      <c r="B1036" t="s">
        <v>248</v>
      </c>
      <c r="C1036" s="76" t="s">
        <v>842</v>
      </c>
      <c r="D1036" t="s">
        <v>980</v>
      </c>
      <c r="E1036" s="82">
        <v>7.98</v>
      </c>
      <c r="F1036" t="s">
        <v>973</v>
      </c>
      <c r="G1036" s="83">
        <v>40480</v>
      </c>
      <c r="I1036">
        <f t="shared" si="21"/>
        <v>2010</v>
      </c>
      <c r="M1036"/>
    </row>
    <row r="1037" spans="1:13" x14ac:dyDescent="0.25">
      <c r="A1037" t="s">
        <v>972</v>
      </c>
      <c r="B1037" t="s">
        <v>239</v>
      </c>
      <c r="C1037" s="76" t="s">
        <v>842</v>
      </c>
      <c r="D1037" t="s">
        <v>980</v>
      </c>
      <c r="E1037" s="82">
        <v>7.98</v>
      </c>
      <c r="F1037" t="s">
        <v>973</v>
      </c>
      <c r="G1037" s="83">
        <v>40480</v>
      </c>
      <c r="I1037">
        <f t="shared" si="21"/>
        <v>2010</v>
      </c>
      <c r="M1037"/>
    </row>
    <row r="1038" spans="1:13" x14ac:dyDescent="0.25">
      <c r="A1038" t="s">
        <v>972</v>
      </c>
      <c r="B1038" t="s">
        <v>248</v>
      </c>
      <c r="C1038" s="76" t="s">
        <v>842</v>
      </c>
      <c r="D1038" t="s">
        <v>980</v>
      </c>
      <c r="E1038" s="82">
        <v>7.8</v>
      </c>
      <c r="F1038" t="s">
        <v>973</v>
      </c>
      <c r="G1038" s="83">
        <v>40421</v>
      </c>
      <c r="I1038">
        <f t="shared" si="21"/>
        <v>2010</v>
      </c>
      <c r="M1038"/>
    </row>
    <row r="1039" spans="1:13" x14ac:dyDescent="0.25">
      <c r="A1039" t="s">
        <v>972</v>
      </c>
      <c r="B1039" t="s">
        <v>248</v>
      </c>
      <c r="C1039" s="76" t="s">
        <v>842</v>
      </c>
      <c r="D1039" t="s">
        <v>980</v>
      </c>
      <c r="E1039" s="82">
        <v>12.54</v>
      </c>
      <c r="F1039" t="s">
        <v>973</v>
      </c>
      <c r="G1039" s="83">
        <v>40373</v>
      </c>
      <c r="I1039">
        <f t="shared" si="21"/>
        <v>2010</v>
      </c>
      <c r="M1039"/>
    </row>
    <row r="1040" spans="1:13" x14ac:dyDescent="0.25">
      <c r="A1040" t="s">
        <v>972</v>
      </c>
      <c r="B1040" t="s">
        <v>248</v>
      </c>
      <c r="C1040" s="76" t="s">
        <v>842</v>
      </c>
      <c r="D1040" t="s">
        <v>980</v>
      </c>
      <c r="E1040" s="82">
        <v>4.37</v>
      </c>
      <c r="F1040" t="s">
        <v>973</v>
      </c>
      <c r="G1040" s="83">
        <v>40407</v>
      </c>
      <c r="I1040">
        <f t="shared" si="21"/>
        <v>2010</v>
      </c>
      <c r="M1040"/>
    </row>
    <row r="1041" spans="1:13" x14ac:dyDescent="0.25">
      <c r="A1041" t="s">
        <v>972</v>
      </c>
      <c r="B1041" t="s">
        <v>243</v>
      </c>
      <c r="C1041" s="76" t="s">
        <v>842</v>
      </c>
      <c r="D1041" t="s">
        <v>980</v>
      </c>
      <c r="E1041" s="82">
        <v>14.47</v>
      </c>
      <c r="F1041" t="s">
        <v>973</v>
      </c>
      <c r="G1041" s="83">
        <v>40220</v>
      </c>
      <c r="I1041">
        <f t="shared" si="21"/>
        <v>2010</v>
      </c>
      <c r="M1041"/>
    </row>
    <row r="1042" spans="1:13" x14ac:dyDescent="0.25">
      <c r="A1042" t="s">
        <v>972</v>
      </c>
      <c r="B1042" t="s">
        <v>248</v>
      </c>
      <c r="C1042" s="76" t="s">
        <v>842</v>
      </c>
      <c r="D1042" t="s">
        <v>980</v>
      </c>
      <c r="E1042" s="82">
        <v>7.79</v>
      </c>
      <c r="F1042" t="s">
        <v>973</v>
      </c>
      <c r="G1042" s="83">
        <v>40151</v>
      </c>
      <c r="I1042">
        <f t="shared" si="21"/>
        <v>2009</v>
      </c>
      <c r="M1042"/>
    </row>
    <row r="1043" spans="1:13" x14ac:dyDescent="0.25">
      <c r="A1043" t="s">
        <v>972</v>
      </c>
      <c r="B1043" t="s">
        <v>248</v>
      </c>
      <c r="C1043" s="76" t="s">
        <v>842</v>
      </c>
      <c r="D1043" t="s">
        <v>980</v>
      </c>
      <c r="E1043" s="82">
        <v>3.99</v>
      </c>
      <c r="F1043" t="s">
        <v>973</v>
      </c>
      <c r="G1043" s="83">
        <v>40487</v>
      </c>
      <c r="I1043">
        <f t="shared" si="21"/>
        <v>2010</v>
      </c>
      <c r="M1043"/>
    </row>
    <row r="1044" spans="1:13" x14ac:dyDescent="0.25">
      <c r="A1044" t="s">
        <v>972</v>
      </c>
      <c r="B1044" t="s">
        <v>248</v>
      </c>
      <c r="C1044" s="76" t="s">
        <v>842</v>
      </c>
      <c r="D1044" t="s">
        <v>980</v>
      </c>
      <c r="E1044" s="82">
        <v>4.18</v>
      </c>
      <c r="F1044" t="s">
        <v>973</v>
      </c>
      <c r="G1044" s="83">
        <v>40480</v>
      </c>
      <c r="I1044">
        <f t="shared" si="21"/>
        <v>2010</v>
      </c>
      <c r="M1044"/>
    </row>
    <row r="1045" spans="1:13" x14ac:dyDescent="0.25">
      <c r="A1045" t="s">
        <v>972</v>
      </c>
      <c r="B1045" t="s">
        <v>248</v>
      </c>
      <c r="C1045" s="76" t="s">
        <v>842</v>
      </c>
      <c r="D1045" t="s">
        <v>980</v>
      </c>
      <c r="E1045" s="82">
        <v>7.79</v>
      </c>
      <c r="F1045" t="s">
        <v>973</v>
      </c>
      <c r="G1045" s="83">
        <v>40184</v>
      </c>
      <c r="I1045">
        <f t="shared" si="21"/>
        <v>2010</v>
      </c>
      <c r="M1045"/>
    </row>
    <row r="1046" spans="1:13" x14ac:dyDescent="0.25">
      <c r="A1046" t="s">
        <v>972</v>
      </c>
      <c r="B1046" t="s">
        <v>239</v>
      </c>
      <c r="C1046" s="76" t="s">
        <v>842</v>
      </c>
      <c r="D1046" t="s">
        <v>980</v>
      </c>
      <c r="E1046" s="82">
        <v>4.18</v>
      </c>
      <c r="F1046" t="s">
        <v>973</v>
      </c>
      <c r="G1046" s="83">
        <v>40473</v>
      </c>
      <c r="I1046">
        <f t="shared" si="21"/>
        <v>2010</v>
      </c>
      <c r="M1046"/>
    </row>
    <row r="1047" spans="1:13" x14ac:dyDescent="0.25">
      <c r="A1047" t="s">
        <v>972</v>
      </c>
      <c r="B1047" t="s">
        <v>248</v>
      </c>
      <c r="C1047" s="76" t="s">
        <v>842</v>
      </c>
      <c r="D1047" t="s">
        <v>980</v>
      </c>
      <c r="E1047" s="82">
        <v>3.01</v>
      </c>
      <c r="F1047" t="s">
        <v>973</v>
      </c>
      <c r="G1047" s="83">
        <v>40119</v>
      </c>
      <c r="I1047">
        <f t="shared" si="21"/>
        <v>2009</v>
      </c>
      <c r="M1047"/>
    </row>
    <row r="1048" spans="1:13" x14ac:dyDescent="0.25">
      <c r="A1048" t="s">
        <v>972</v>
      </c>
      <c r="B1048" t="s">
        <v>239</v>
      </c>
      <c r="C1048" s="76" t="s">
        <v>842</v>
      </c>
      <c r="D1048" t="s">
        <v>980</v>
      </c>
      <c r="E1048" s="82">
        <v>5.99</v>
      </c>
      <c r="F1048" t="s">
        <v>973</v>
      </c>
      <c r="G1048" s="83">
        <v>40072</v>
      </c>
      <c r="I1048">
        <f t="shared" si="21"/>
        <v>2009</v>
      </c>
      <c r="M1048"/>
    </row>
    <row r="1049" spans="1:13" x14ac:dyDescent="0.25">
      <c r="A1049" t="s">
        <v>972</v>
      </c>
      <c r="B1049" t="s">
        <v>248</v>
      </c>
      <c r="C1049" s="76" t="s">
        <v>842</v>
      </c>
      <c r="D1049" t="s">
        <v>980</v>
      </c>
      <c r="E1049" s="82">
        <v>27.1</v>
      </c>
      <c r="F1049" t="s">
        <v>973</v>
      </c>
      <c r="G1049" s="83">
        <v>39829</v>
      </c>
      <c r="I1049">
        <f t="shared" si="21"/>
        <v>2009</v>
      </c>
      <c r="M1049"/>
    </row>
    <row r="1050" spans="1:13" x14ac:dyDescent="0.25">
      <c r="A1050" t="s">
        <v>972</v>
      </c>
      <c r="B1050" t="s">
        <v>248</v>
      </c>
      <c r="C1050" s="76" t="s">
        <v>842</v>
      </c>
      <c r="D1050" t="s">
        <v>980</v>
      </c>
      <c r="E1050" s="82">
        <v>2.2799999999999998</v>
      </c>
      <c r="F1050" t="s">
        <v>973</v>
      </c>
      <c r="G1050" s="83">
        <v>39916</v>
      </c>
      <c r="I1050">
        <f t="shared" si="21"/>
        <v>2009</v>
      </c>
      <c r="M1050"/>
    </row>
    <row r="1051" spans="1:13" x14ac:dyDescent="0.25">
      <c r="A1051" t="s">
        <v>972</v>
      </c>
      <c r="B1051" t="s">
        <v>248</v>
      </c>
      <c r="C1051" s="76" t="s">
        <v>842</v>
      </c>
      <c r="D1051" t="s">
        <v>980</v>
      </c>
      <c r="E1051" s="82">
        <v>0.91</v>
      </c>
      <c r="F1051" t="s">
        <v>973</v>
      </c>
      <c r="G1051" s="83">
        <v>38419</v>
      </c>
      <c r="I1051">
        <f t="shared" si="21"/>
        <v>2005</v>
      </c>
      <c r="M1051"/>
    </row>
    <row r="1052" spans="1:13" x14ac:dyDescent="0.25">
      <c r="A1052" t="s">
        <v>972</v>
      </c>
      <c r="B1052" t="s">
        <v>248</v>
      </c>
      <c r="C1052" s="76" t="s">
        <v>842</v>
      </c>
      <c r="D1052" t="s">
        <v>980</v>
      </c>
      <c r="E1052" s="82">
        <v>11.12</v>
      </c>
      <c r="F1052" t="s">
        <v>973</v>
      </c>
      <c r="G1052" s="83">
        <v>40792</v>
      </c>
      <c r="I1052">
        <f t="shared" si="21"/>
        <v>2011</v>
      </c>
      <c r="M1052"/>
    </row>
    <row r="1053" spans="1:13" x14ac:dyDescent="0.25">
      <c r="A1053" t="s">
        <v>972</v>
      </c>
      <c r="B1053" t="s">
        <v>248</v>
      </c>
      <c r="C1053" s="76" t="s">
        <v>842</v>
      </c>
      <c r="D1053" t="s">
        <v>980</v>
      </c>
      <c r="E1053" s="82">
        <v>4.92</v>
      </c>
      <c r="F1053" t="s">
        <v>973</v>
      </c>
      <c r="G1053" s="83">
        <v>40766</v>
      </c>
      <c r="I1053">
        <f t="shared" si="21"/>
        <v>2011</v>
      </c>
      <c r="M1053"/>
    </row>
    <row r="1054" spans="1:13" x14ac:dyDescent="0.25">
      <c r="A1054" t="s">
        <v>972</v>
      </c>
      <c r="B1054" t="s">
        <v>248</v>
      </c>
      <c r="C1054" s="76" t="s">
        <v>842</v>
      </c>
      <c r="D1054" t="s">
        <v>980</v>
      </c>
      <c r="E1054" s="82">
        <v>3.99</v>
      </c>
      <c r="F1054" t="s">
        <v>973</v>
      </c>
      <c r="G1054" s="83">
        <v>40463</v>
      </c>
      <c r="I1054">
        <f t="shared" si="21"/>
        <v>2010</v>
      </c>
      <c r="M1054"/>
    </row>
    <row r="1055" spans="1:13" x14ac:dyDescent="0.25">
      <c r="A1055" t="s">
        <v>972</v>
      </c>
      <c r="B1055" t="s">
        <v>248</v>
      </c>
      <c r="C1055" s="76" t="s">
        <v>842</v>
      </c>
      <c r="D1055" t="s">
        <v>980</v>
      </c>
      <c r="E1055" s="82">
        <v>3.17</v>
      </c>
      <c r="F1055" t="s">
        <v>973</v>
      </c>
      <c r="G1055" s="83">
        <v>39981</v>
      </c>
      <c r="I1055">
        <f t="shared" si="21"/>
        <v>2009</v>
      </c>
      <c r="M1055"/>
    </row>
    <row r="1056" spans="1:13" x14ac:dyDescent="0.25">
      <c r="A1056" t="s">
        <v>972</v>
      </c>
      <c r="B1056" t="s">
        <v>248</v>
      </c>
      <c r="C1056" s="76" t="s">
        <v>842</v>
      </c>
      <c r="D1056" t="s">
        <v>980</v>
      </c>
      <c r="E1056" s="82">
        <v>2.7</v>
      </c>
      <c r="F1056" t="s">
        <v>973</v>
      </c>
      <c r="G1056" s="83">
        <v>39028</v>
      </c>
      <c r="I1056">
        <f t="shared" si="21"/>
        <v>2006</v>
      </c>
      <c r="M1056"/>
    </row>
    <row r="1057" spans="1:13" x14ac:dyDescent="0.25">
      <c r="A1057" t="s">
        <v>972</v>
      </c>
      <c r="B1057" t="s">
        <v>248</v>
      </c>
      <c r="C1057" s="76" t="s">
        <v>842</v>
      </c>
      <c r="D1057" t="s">
        <v>980</v>
      </c>
      <c r="E1057" s="82">
        <v>3.8</v>
      </c>
      <c r="F1057" t="s">
        <v>973</v>
      </c>
      <c r="G1057" s="83">
        <v>40064</v>
      </c>
      <c r="I1057">
        <f t="shared" si="21"/>
        <v>2009</v>
      </c>
      <c r="M1057"/>
    </row>
    <row r="1058" spans="1:13" x14ac:dyDescent="0.25">
      <c r="A1058" t="s">
        <v>972</v>
      </c>
      <c r="B1058" t="s">
        <v>248</v>
      </c>
      <c r="C1058" s="76" t="s">
        <v>842</v>
      </c>
      <c r="D1058" t="s">
        <v>980</v>
      </c>
      <c r="E1058" s="82">
        <v>7.7</v>
      </c>
      <c r="F1058" t="s">
        <v>973</v>
      </c>
      <c r="G1058" s="83">
        <v>40401</v>
      </c>
      <c r="I1058">
        <f t="shared" si="21"/>
        <v>2010</v>
      </c>
      <c r="M1058"/>
    </row>
    <row r="1059" spans="1:13" x14ac:dyDescent="0.25">
      <c r="A1059" t="s">
        <v>972</v>
      </c>
      <c r="B1059" t="s">
        <v>248</v>
      </c>
      <c r="C1059" s="76" t="s">
        <v>842</v>
      </c>
      <c r="D1059" t="s">
        <v>980</v>
      </c>
      <c r="E1059" s="82">
        <v>145.24</v>
      </c>
      <c r="F1059" t="s">
        <v>973</v>
      </c>
      <c r="G1059" s="83">
        <v>40448</v>
      </c>
      <c r="I1059">
        <f t="shared" si="21"/>
        <v>2010</v>
      </c>
      <c r="M1059"/>
    </row>
    <row r="1060" spans="1:13" x14ac:dyDescent="0.25">
      <c r="A1060" t="s">
        <v>972</v>
      </c>
      <c r="B1060" t="s">
        <v>248</v>
      </c>
      <c r="C1060" s="76" t="s">
        <v>842</v>
      </c>
      <c r="D1060" t="s">
        <v>980</v>
      </c>
      <c r="E1060" s="82">
        <v>16.670000000000002</v>
      </c>
      <c r="F1060" t="s">
        <v>973</v>
      </c>
      <c r="G1060" s="83">
        <v>40107</v>
      </c>
      <c r="I1060">
        <f t="shared" si="21"/>
        <v>2009</v>
      </c>
      <c r="M1060"/>
    </row>
    <row r="1061" spans="1:13" x14ac:dyDescent="0.25">
      <c r="A1061" t="s">
        <v>972</v>
      </c>
      <c r="B1061" t="s">
        <v>155</v>
      </c>
      <c r="C1061" s="76" t="s">
        <v>842</v>
      </c>
      <c r="D1061" t="s">
        <v>980</v>
      </c>
      <c r="E1061" s="82">
        <v>3.12</v>
      </c>
      <c r="F1061" t="s">
        <v>973</v>
      </c>
      <c r="G1061" s="83">
        <v>39946</v>
      </c>
      <c r="I1061">
        <f t="shared" si="21"/>
        <v>2009</v>
      </c>
      <c r="M1061"/>
    </row>
    <row r="1062" spans="1:13" x14ac:dyDescent="0.25">
      <c r="A1062" t="s">
        <v>972</v>
      </c>
      <c r="B1062" t="s">
        <v>151</v>
      </c>
      <c r="C1062" s="76" t="s">
        <v>842</v>
      </c>
      <c r="D1062" t="s">
        <v>980</v>
      </c>
      <c r="E1062" s="82">
        <v>10.49</v>
      </c>
      <c r="F1062" t="s">
        <v>973</v>
      </c>
      <c r="G1062" s="83">
        <v>40772</v>
      </c>
      <c r="I1062">
        <f t="shared" si="21"/>
        <v>2011</v>
      </c>
      <c r="M1062"/>
    </row>
    <row r="1063" spans="1:13" x14ac:dyDescent="0.25">
      <c r="A1063" t="s">
        <v>972</v>
      </c>
      <c r="B1063" t="s">
        <v>232</v>
      </c>
      <c r="C1063" s="76" t="s">
        <v>842</v>
      </c>
      <c r="D1063" t="s">
        <v>980</v>
      </c>
      <c r="E1063" s="82">
        <v>2.19</v>
      </c>
      <c r="F1063" t="s">
        <v>973</v>
      </c>
      <c r="G1063" s="83">
        <v>40492</v>
      </c>
      <c r="I1063">
        <f t="shared" si="21"/>
        <v>2010</v>
      </c>
      <c r="M1063"/>
    </row>
    <row r="1064" spans="1:13" x14ac:dyDescent="0.25">
      <c r="A1064" t="s">
        <v>972</v>
      </c>
      <c r="B1064" t="s">
        <v>232</v>
      </c>
      <c r="C1064" s="76" t="s">
        <v>842</v>
      </c>
      <c r="D1064" t="s">
        <v>980</v>
      </c>
      <c r="E1064" s="82">
        <v>4.18</v>
      </c>
      <c r="F1064" t="s">
        <v>973</v>
      </c>
      <c r="G1064" s="83">
        <v>40386</v>
      </c>
      <c r="I1064">
        <f t="shared" si="21"/>
        <v>2010</v>
      </c>
      <c r="M1064"/>
    </row>
    <row r="1065" spans="1:13" x14ac:dyDescent="0.25">
      <c r="A1065" t="s">
        <v>972</v>
      </c>
      <c r="B1065" t="s">
        <v>232</v>
      </c>
      <c r="C1065" s="76" t="s">
        <v>842</v>
      </c>
      <c r="D1065" t="s">
        <v>980</v>
      </c>
      <c r="E1065" s="82">
        <v>3.9</v>
      </c>
      <c r="F1065" t="s">
        <v>973</v>
      </c>
      <c r="G1065" s="83">
        <v>40739</v>
      </c>
      <c r="I1065">
        <f t="shared" si="21"/>
        <v>2011</v>
      </c>
      <c r="M1065"/>
    </row>
    <row r="1066" spans="1:13" x14ac:dyDescent="0.25">
      <c r="A1066" t="s">
        <v>972</v>
      </c>
      <c r="B1066" t="s">
        <v>232</v>
      </c>
      <c r="C1066" s="76" t="s">
        <v>842</v>
      </c>
      <c r="D1066" t="s">
        <v>980</v>
      </c>
      <c r="E1066" s="82">
        <v>3.9</v>
      </c>
      <c r="F1066" t="s">
        <v>973</v>
      </c>
      <c r="G1066" s="83">
        <v>40694</v>
      </c>
      <c r="I1066">
        <f t="shared" si="21"/>
        <v>2011</v>
      </c>
      <c r="M1066"/>
    </row>
    <row r="1067" spans="1:13" x14ac:dyDescent="0.25">
      <c r="A1067" t="s">
        <v>972</v>
      </c>
      <c r="B1067" t="s">
        <v>224</v>
      </c>
      <c r="C1067" s="76" t="s">
        <v>842</v>
      </c>
      <c r="D1067" t="s">
        <v>980</v>
      </c>
      <c r="E1067" s="82">
        <v>5.99</v>
      </c>
      <c r="F1067" t="s">
        <v>973</v>
      </c>
      <c r="G1067" s="83">
        <v>40673</v>
      </c>
      <c r="I1067">
        <f t="shared" si="21"/>
        <v>2011</v>
      </c>
      <c r="M1067"/>
    </row>
    <row r="1068" spans="1:13" x14ac:dyDescent="0.25">
      <c r="A1068" t="s">
        <v>972</v>
      </c>
      <c r="B1068" t="s">
        <v>218</v>
      </c>
      <c r="C1068" s="76" t="s">
        <v>842</v>
      </c>
      <c r="D1068" t="s">
        <v>980</v>
      </c>
      <c r="E1068" s="82">
        <v>14.11</v>
      </c>
      <c r="F1068" t="s">
        <v>973</v>
      </c>
      <c r="G1068" s="83">
        <v>40386</v>
      </c>
      <c r="I1068">
        <f t="shared" si="21"/>
        <v>2010</v>
      </c>
      <c r="M1068"/>
    </row>
    <row r="1069" spans="1:13" x14ac:dyDescent="0.25">
      <c r="A1069" t="s">
        <v>972</v>
      </c>
      <c r="B1069" t="s">
        <v>232</v>
      </c>
      <c r="C1069" s="76" t="s">
        <v>842</v>
      </c>
      <c r="D1069" t="s">
        <v>980</v>
      </c>
      <c r="E1069" s="82">
        <v>1.52</v>
      </c>
      <c r="F1069" t="s">
        <v>973</v>
      </c>
      <c r="G1069" s="83">
        <v>39654</v>
      </c>
      <c r="I1069">
        <f t="shared" si="21"/>
        <v>2008</v>
      </c>
      <c r="M1069"/>
    </row>
    <row r="1070" spans="1:13" x14ac:dyDescent="0.25">
      <c r="A1070" t="s">
        <v>972</v>
      </c>
      <c r="B1070" t="s">
        <v>232</v>
      </c>
      <c r="C1070" s="76" t="s">
        <v>842</v>
      </c>
      <c r="D1070" t="s">
        <v>980</v>
      </c>
      <c r="E1070" s="82">
        <v>0.56999999999999995</v>
      </c>
      <c r="F1070" t="s">
        <v>973</v>
      </c>
      <c r="G1070" s="83">
        <v>39606</v>
      </c>
      <c r="I1070">
        <f t="shared" si="21"/>
        <v>2008</v>
      </c>
      <c r="M1070"/>
    </row>
    <row r="1071" spans="1:13" x14ac:dyDescent="0.25">
      <c r="A1071" t="s">
        <v>972</v>
      </c>
      <c r="B1071" s="74" t="s">
        <v>213</v>
      </c>
      <c r="C1071" t="s">
        <v>947</v>
      </c>
      <c r="D1071" t="s">
        <v>980</v>
      </c>
      <c r="E1071" s="82">
        <v>100</v>
      </c>
      <c r="F1071" t="s">
        <v>973</v>
      </c>
      <c r="G1071" s="83">
        <v>40393</v>
      </c>
      <c r="I1071">
        <f t="shared" si="21"/>
        <v>2010</v>
      </c>
      <c r="M1071"/>
    </row>
    <row r="1072" spans="1:13" x14ac:dyDescent="0.25">
      <c r="A1072" t="s">
        <v>972</v>
      </c>
      <c r="B1072" t="s">
        <v>231</v>
      </c>
      <c r="C1072" s="76" t="s">
        <v>842</v>
      </c>
      <c r="D1072" t="s">
        <v>980</v>
      </c>
      <c r="E1072" s="82">
        <v>2.99</v>
      </c>
      <c r="F1072" t="s">
        <v>973</v>
      </c>
      <c r="G1072" s="83">
        <v>40711</v>
      </c>
      <c r="I1072">
        <f t="shared" si="21"/>
        <v>2011</v>
      </c>
      <c r="M1072"/>
    </row>
    <row r="1073" spans="1:13" x14ac:dyDescent="0.25">
      <c r="A1073" t="s">
        <v>972</v>
      </c>
      <c r="B1073" s="74" t="s">
        <v>213</v>
      </c>
      <c r="C1073" s="76" t="s">
        <v>842</v>
      </c>
      <c r="D1073" t="s">
        <v>980</v>
      </c>
      <c r="E1073" s="82">
        <v>4.04</v>
      </c>
      <c r="F1073" t="s">
        <v>973</v>
      </c>
      <c r="G1073" s="83">
        <v>40000</v>
      </c>
      <c r="I1073">
        <f t="shared" si="21"/>
        <v>2009</v>
      </c>
      <c r="M1073"/>
    </row>
    <row r="1074" spans="1:13" x14ac:dyDescent="0.25">
      <c r="A1074" t="s">
        <v>972</v>
      </c>
      <c r="B1074" t="s">
        <v>231</v>
      </c>
      <c r="C1074" t="s">
        <v>947</v>
      </c>
      <c r="D1074" t="s">
        <v>980</v>
      </c>
      <c r="E1074" s="82">
        <v>10</v>
      </c>
      <c r="F1074" t="s">
        <v>973</v>
      </c>
      <c r="G1074" s="83">
        <v>38835</v>
      </c>
      <c r="I1074">
        <f t="shared" si="21"/>
        <v>2006</v>
      </c>
      <c r="M1074"/>
    </row>
    <row r="1075" spans="1:13" x14ac:dyDescent="0.25">
      <c r="A1075" t="s">
        <v>972</v>
      </c>
      <c r="B1075" t="s">
        <v>215</v>
      </c>
      <c r="C1075" s="76" t="s">
        <v>842</v>
      </c>
      <c r="D1075" t="s">
        <v>980</v>
      </c>
      <c r="E1075" s="82">
        <v>8</v>
      </c>
      <c r="F1075" t="s">
        <v>973</v>
      </c>
      <c r="G1075" s="83">
        <v>40477</v>
      </c>
      <c r="I1075">
        <f t="shared" si="21"/>
        <v>2010</v>
      </c>
      <c r="M1075"/>
    </row>
    <row r="1076" spans="1:13" x14ac:dyDescent="0.25">
      <c r="A1076" t="s">
        <v>972</v>
      </c>
      <c r="B1076" s="74" t="s">
        <v>213</v>
      </c>
      <c r="C1076" s="76" t="s">
        <v>842</v>
      </c>
      <c r="D1076" t="s">
        <v>980</v>
      </c>
      <c r="E1076" s="82">
        <v>4.3499999999999996</v>
      </c>
      <c r="F1076" t="s">
        <v>973</v>
      </c>
      <c r="G1076" s="83">
        <v>40703</v>
      </c>
      <c r="I1076">
        <f t="shared" si="21"/>
        <v>2011</v>
      </c>
      <c r="M1076"/>
    </row>
    <row r="1077" spans="1:13" x14ac:dyDescent="0.25">
      <c r="A1077" t="s">
        <v>972</v>
      </c>
      <c r="B1077" s="74" t="s">
        <v>213</v>
      </c>
      <c r="C1077" s="76" t="s">
        <v>842</v>
      </c>
      <c r="D1077" t="s">
        <v>980</v>
      </c>
      <c r="E1077" s="82">
        <v>3.19</v>
      </c>
      <c r="F1077" t="s">
        <v>973</v>
      </c>
      <c r="G1077" s="83">
        <v>40394</v>
      </c>
      <c r="I1077">
        <f t="shared" si="21"/>
        <v>2010</v>
      </c>
      <c r="M1077"/>
    </row>
    <row r="1078" spans="1:13" x14ac:dyDescent="0.25">
      <c r="A1078" t="s">
        <v>972</v>
      </c>
      <c r="B1078" t="s">
        <v>229</v>
      </c>
      <c r="C1078" s="76" t="s">
        <v>842</v>
      </c>
      <c r="D1078" t="s">
        <v>980</v>
      </c>
      <c r="E1078" s="82">
        <v>15.96</v>
      </c>
      <c r="F1078" t="s">
        <v>973</v>
      </c>
      <c r="G1078" s="83">
        <v>40487</v>
      </c>
      <c r="I1078">
        <f t="shared" si="21"/>
        <v>2010</v>
      </c>
      <c r="M1078"/>
    </row>
    <row r="1079" spans="1:13" x14ac:dyDescent="0.25">
      <c r="A1079" t="s">
        <v>972</v>
      </c>
      <c r="B1079" t="s">
        <v>15</v>
      </c>
      <c r="C1079" s="76" t="s">
        <v>842</v>
      </c>
      <c r="D1079" t="s">
        <v>980</v>
      </c>
      <c r="E1079" s="82">
        <v>14.54</v>
      </c>
      <c r="F1079" t="s">
        <v>973</v>
      </c>
      <c r="G1079" s="83">
        <v>40500</v>
      </c>
      <c r="I1079">
        <f t="shared" si="21"/>
        <v>2010</v>
      </c>
      <c r="M1079"/>
    </row>
    <row r="1080" spans="1:13" x14ac:dyDescent="0.25">
      <c r="A1080" t="s">
        <v>972</v>
      </c>
      <c r="B1080" t="s">
        <v>15</v>
      </c>
      <c r="C1080" s="76" t="s">
        <v>842</v>
      </c>
      <c r="D1080" t="s">
        <v>980</v>
      </c>
      <c r="E1080" s="82">
        <v>5.67</v>
      </c>
      <c r="F1080" t="s">
        <v>973</v>
      </c>
      <c r="G1080" s="83">
        <v>40436</v>
      </c>
      <c r="I1080">
        <f t="shared" si="21"/>
        <v>2010</v>
      </c>
      <c r="M1080"/>
    </row>
    <row r="1081" spans="1:13" x14ac:dyDescent="0.25">
      <c r="A1081" t="s">
        <v>972</v>
      </c>
      <c r="B1081" t="s">
        <v>224</v>
      </c>
      <c r="C1081" s="76" t="s">
        <v>842</v>
      </c>
      <c r="D1081" t="s">
        <v>980</v>
      </c>
      <c r="E1081" s="82">
        <v>5.84</v>
      </c>
      <c r="F1081" t="s">
        <v>973</v>
      </c>
      <c r="G1081" s="83">
        <v>40798</v>
      </c>
      <c r="I1081">
        <f t="shared" si="21"/>
        <v>2011</v>
      </c>
      <c r="M1081"/>
    </row>
    <row r="1082" spans="1:13" x14ac:dyDescent="0.25">
      <c r="A1082" t="s">
        <v>972</v>
      </c>
      <c r="B1082" t="s">
        <v>224</v>
      </c>
      <c r="C1082" s="76" t="s">
        <v>842</v>
      </c>
      <c r="D1082" t="s">
        <v>980</v>
      </c>
      <c r="E1082" s="82">
        <v>2.04</v>
      </c>
      <c r="F1082" t="s">
        <v>973</v>
      </c>
      <c r="G1082" s="83">
        <v>39654</v>
      </c>
      <c r="I1082">
        <f t="shared" si="21"/>
        <v>2008</v>
      </c>
      <c r="M1082"/>
    </row>
    <row r="1083" spans="1:13" x14ac:dyDescent="0.25">
      <c r="A1083" t="s">
        <v>972</v>
      </c>
      <c r="B1083" t="s">
        <v>229</v>
      </c>
      <c r="C1083" s="76" t="s">
        <v>842</v>
      </c>
      <c r="D1083" t="s">
        <v>980</v>
      </c>
      <c r="E1083" s="82">
        <v>0.64</v>
      </c>
      <c r="F1083" t="s">
        <v>973</v>
      </c>
      <c r="G1083" s="83">
        <v>40542</v>
      </c>
      <c r="I1083">
        <f t="shared" si="21"/>
        <v>2010</v>
      </c>
      <c r="M1083"/>
    </row>
    <row r="1084" spans="1:13" ht="14.45" customHeight="1" x14ac:dyDescent="0.25">
      <c r="A1084" t="s">
        <v>972</v>
      </c>
      <c r="B1084" t="s">
        <v>229</v>
      </c>
      <c r="C1084" s="76" t="s">
        <v>842</v>
      </c>
      <c r="D1084" t="s">
        <v>980</v>
      </c>
      <c r="E1084" s="82">
        <v>7.98</v>
      </c>
      <c r="F1084" t="s">
        <v>973</v>
      </c>
      <c r="G1084" s="83">
        <v>40876</v>
      </c>
      <c r="I1084">
        <f t="shared" si="21"/>
        <v>2011</v>
      </c>
      <c r="M1084"/>
    </row>
    <row r="1085" spans="1:13" ht="14.45" customHeight="1" x14ac:dyDescent="0.25">
      <c r="A1085" t="s">
        <v>972</v>
      </c>
      <c r="B1085" t="s">
        <v>224</v>
      </c>
      <c r="C1085" s="76" t="s">
        <v>842</v>
      </c>
      <c r="D1085" t="s">
        <v>980</v>
      </c>
      <c r="E1085" s="82">
        <v>3.99</v>
      </c>
      <c r="F1085" t="s">
        <v>973</v>
      </c>
      <c r="G1085" s="83">
        <v>40227</v>
      </c>
      <c r="I1085">
        <f t="shared" si="21"/>
        <v>2010</v>
      </c>
      <c r="M1085"/>
    </row>
    <row r="1086" spans="1:13" x14ac:dyDescent="0.25">
      <c r="A1086" t="s">
        <v>972</v>
      </c>
      <c r="B1086" t="s">
        <v>148</v>
      </c>
      <c r="C1086" s="76" t="s">
        <v>842</v>
      </c>
      <c r="D1086" t="s">
        <v>980</v>
      </c>
      <c r="E1086" s="82">
        <v>3.59</v>
      </c>
      <c r="F1086" t="s">
        <v>973</v>
      </c>
      <c r="G1086" s="83">
        <v>40742</v>
      </c>
      <c r="I1086">
        <f t="shared" si="21"/>
        <v>2011</v>
      </c>
      <c r="M1086"/>
    </row>
    <row r="1087" spans="1:13" x14ac:dyDescent="0.25">
      <c r="A1087" t="s">
        <v>972</v>
      </c>
      <c r="B1087" t="s">
        <v>148</v>
      </c>
      <c r="C1087" s="76" t="s">
        <v>842</v>
      </c>
      <c r="D1087" t="s">
        <v>980</v>
      </c>
      <c r="E1087" s="82">
        <v>4</v>
      </c>
      <c r="F1087" t="s">
        <v>973</v>
      </c>
      <c r="G1087" s="83">
        <v>40185</v>
      </c>
      <c r="I1087">
        <f t="shared" si="21"/>
        <v>2010</v>
      </c>
      <c r="M1087"/>
    </row>
    <row r="1088" spans="1:13" x14ac:dyDescent="0.25">
      <c r="A1088" t="s">
        <v>972</v>
      </c>
      <c r="B1088" t="s">
        <v>148</v>
      </c>
      <c r="C1088" s="76" t="s">
        <v>842</v>
      </c>
      <c r="D1088" t="s">
        <v>980</v>
      </c>
      <c r="E1088" s="82">
        <v>3.59</v>
      </c>
      <c r="F1088" t="s">
        <v>973</v>
      </c>
      <c r="G1088" s="83">
        <v>40812</v>
      </c>
      <c r="I1088">
        <f t="shared" si="21"/>
        <v>2011</v>
      </c>
      <c r="M1088"/>
    </row>
    <row r="1089" spans="1:13" x14ac:dyDescent="0.25">
      <c r="A1089" t="s">
        <v>972</v>
      </c>
      <c r="B1089" t="s">
        <v>139</v>
      </c>
      <c r="C1089" s="76" t="s">
        <v>842</v>
      </c>
      <c r="D1089" t="s">
        <v>980</v>
      </c>
      <c r="E1089" s="82">
        <v>15.73</v>
      </c>
      <c r="F1089" t="s">
        <v>973</v>
      </c>
      <c r="G1089" s="83">
        <v>40778</v>
      </c>
      <c r="I1089">
        <f t="shared" si="21"/>
        <v>2011</v>
      </c>
      <c r="M1089"/>
    </row>
    <row r="1090" spans="1:13" x14ac:dyDescent="0.25">
      <c r="A1090" t="s">
        <v>972</v>
      </c>
      <c r="B1090" t="s">
        <v>148</v>
      </c>
      <c r="C1090" s="76" t="s">
        <v>842</v>
      </c>
      <c r="D1090" t="s">
        <v>980</v>
      </c>
      <c r="E1090" s="82">
        <v>3.5</v>
      </c>
      <c r="F1090" t="s">
        <v>973</v>
      </c>
      <c r="G1090" s="83">
        <v>40532</v>
      </c>
      <c r="I1090">
        <f t="shared" ref="I1090:I1153" si="22">IF(G1090&lt;&gt;"",YEAR(G1090),"")</f>
        <v>2010</v>
      </c>
      <c r="M1090"/>
    </row>
    <row r="1091" spans="1:13" x14ac:dyDescent="0.25">
      <c r="A1091" t="s">
        <v>972</v>
      </c>
      <c r="B1091" t="s">
        <v>148</v>
      </c>
      <c r="C1091" s="76" t="s">
        <v>842</v>
      </c>
      <c r="D1091" t="s">
        <v>980</v>
      </c>
      <c r="E1091" s="82">
        <v>4.79</v>
      </c>
      <c r="F1091" t="s">
        <v>973</v>
      </c>
      <c r="G1091" s="83">
        <v>40848</v>
      </c>
      <c r="I1091">
        <f t="shared" si="22"/>
        <v>2011</v>
      </c>
      <c r="M1091"/>
    </row>
    <row r="1092" spans="1:13" x14ac:dyDescent="0.25">
      <c r="A1092" t="s">
        <v>972</v>
      </c>
      <c r="B1092" t="s">
        <v>148</v>
      </c>
      <c r="C1092" s="76" t="s">
        <v>842</v>
      </c>
      <c r="D1092" t="s">
        <v>980</v>
      </c>
      <c r="E1092" s="82">
        <v>96.67</v>
      </c>
      <c r="F1092" t="s">
        <v>973</v>
      </c>
      <c r="G1092" s="83">
        <v>40164</v>
      </c>
      <c r="I1092">
        <f t="shared" si="22"/>
        <v>2009</v>
      </c>
      <c r="M1092"/>
    </row>
    <row r="1093" spans="1:13" x14ac:dyDescent="0.25">
      <c r="A1093" t="s">
        <v>972</v>
      </c>
      <c r="B1093" t="s">
        <v>148</v>
      </c>
      <c r="C1093" s="76" t="s">
        <v>842</v>
      </c>
      <c r="D1093" t="s">
        <v>980</v>
      </c>
      <c r="E1093" s="82">
        <v>4.79</v>
      </c>
      <c r="F1093" t="s">
        <v>973</v>
      </c>
      <c r="G1093" s="83">
        <v>40140</v>
      </c>
      <c r="I1093">
        <f t="shared" si="22"/>
        <v>2009</v>
      </c>
      <c r="M1093"/>
    </row>
    <row r="1094" spans="1:13" x14ac:dyDescent="0.25">
      <c r="A1094" t="s">
        <v>972</v>
      </c>
      <c r="B1094" t="s">
        <v>148</v>
      </c>
      <c r="C1094" s="76" t="s">
        <v>842</v>
      </c>
      <c r="D1094" t="s">
        <v>980</v>
      </c>
      <c r="E1094" s="82">
        <v>3.9</v>
      </c>
      <c r="F1094" t="s">
        <v>973</v>
      </c>
      <c r="G1094" s="83">
        <v>40211</v>
      </c>
      <c r="I1094">
        <f t="shared" si="22"/>
        <v>2010</v>
      </c>
      <c r="M1094"/>
    </row>
    <row r="1095" spans="1:13" x14ac:dyDescent="0.25">
      <c r="A1095" t="s">
        <v>972</v>
      </c>
      <c r="B1095" t="s">
        <v>147</v>
      </c>
      <c r="C1095" s="76" t="s">
        <v>842</v>
      </c>
      <c r="D1095" t="s">
        <v>980</v>
      </c>
      <c r="E1095" s="82">
        <v>31.46</v>
      </c>
      <c r="F1095" t="s">
        <v>973</v>
      </c>
      <c r="G1095" s="83">
        <v>40820</v>
      </c>
      <c r="I1095">
        <f t="shared" si="22"/>
        <v>2011</v>
      </c>
      <c r="M1095"/>
    </row>
    <row r="1096" spans="1:13" x14ac:dyDescent="0.25">
      <c r="A1096" t="s">
        <v>972</v>
      </c>
      <c r="B1096" t="s">
        <v>147</v>
      </c>
      <c r="C1096" s="76" t="s">
        <v>842</v>
      </c>
      <c r="D1096" t="s">
        <v>980</v>
      </c>
      <c r="E1096" s="82">
        <v>57.11</v>
      </c>
      <c r="F1096" t="s">
        <v>973</v>
      </c>
      <c r="G1096" s="83">
        <v>41170</v>
      </c>
      <c r="I1096">
        <f t="shared" si="22"/>
        <v>2012</v>
      </c>
      <c r="M1096"/>
    </row>
    <row r="1097" spans="1:13" x14ac:dyDescent="0.25">
      <c r="A1097" t="s">
        <v>972</v>
      </c>
      <c r="B1097" t="s">
        <v>147</v>
      </c>
      <c r="C1097" s="76" t="s">
        <v>842</v>
      </c>
      <c r="D1097" t="s">
        <v>980</v>
      </c>
      <c r="E1097" s="82">
        <v>26.22</v>
      </c>
      <c r="F1097" t="s">
        <v>973</v>
      </c>
      <c r="G1097" s="83">
        <v>40758</v>
      </c>
      <c r="I1097">
        <f t="shared" si="22"/>
        <v>2011</v>
      </c>
      <c r="M1097"/>
    </row>
    <row r="1098" spans="1:13" x14ac:dyDescent="0.25">
      <c r="A1098" t="s">
        <v>972</v>
      </c>
      <c r="B1098" t="s">
        <v>139</v>
      </c>
      <c r="C1098" s="76" t="s">
        <v>842</v>
      </c>
      <c r="D1098" t="s">
        <v>980</v>
      </c>
      <c r="E1098" s="82">
        <v>2.79</v>
      </c>
      <c r="F1098" t="s">
        <v>973</v>
      </c>
      <c r="G1098" s="83">
        <v>40742</v>
      </c>
      <c r="I1098">
        <f t="shared" si="22"/>
        <v>2011</v>
      </c>
      <c r="M1098"/>
    </row>
    <row r="1099" spans="1:13" x14ac:dyDescent="0.25">
      <c r="A1099" t="s">
        <v>972</v>
      </c>
      <c r="B1099" t="s">
        <v>137</v>
      </c>
      <c r="C1099" s="76" t="s">
        <v>842</v>
      </c>
      <c r="D1099" t="s">
        <v>980</v>
      </c>
      <c r="E1099" s="82">
        <v>10.49</v>
      </c>
      <c r="F1099" t="s">
        <v>973</v>
      </c>
      <c r="G1099" s="83">
        <v>40742</v>
      </c>
      <c r="I1099">
        <f t="shared" si="22"/>
        <v>2011</v>
      </c>
      <c r="M1099"/>
    </row>
    <row r="1100" spans="1:13" x14ac:dyDescent="0.25">
      <c r="A1100" t="s">
        <v>972</v>
      </c>
      <c r="B1100" t="s">
        <v>147</v>
      </c>
      <c r="C1100" s="76" t="s">
        <v>842</v>
      </c>
      <c r="D1100" t="s">
        <v>980</v>
      </c>
      <c r="E1100" s="82">
        <v>1.88</v>
      </c>
      <c r="F1100" t="s">
        <v>973</v>
      </c>
      <c r="G1100" s="83">
        <v>40634</v>
      </c>
      <c r="I1100">
        <f t="shared" si="22"/>
        <v>2011</v>
      </c>
      <c r="M1100"/>
    </row>
    <row r="1101" spans="1:13" x14ac:dyDescent="0.25">
      <c r="A1101" t="s">
        <v>972</v>
      </c>
      <c r="B1101" t="s">
        <v>139</v>
      </c>
      <c r="C1101" s="76" t="s">
        <v>842</v>
      </c>
      <c r="D1101" t="s">
        <v>980</v>
      </c>
      <c r="E1101" s="82">
        <v>4.1900000000000004</v>
      </c>
      <c r="F1101" t="s">
        <v>973</v>
      </c>
      <c r="G1101" s="83">
        <v>40695</v>
      </c>
      <c r="I1101">
        <f t="shared" si="22"/>
        <v>2011</v>
      </c>
      <c r="M1101"/>
    </row>
    <row r="1102" spans="1:13" x14ac:dyDescent="0.25">
      <c r="A1102" t="s">
        <v>972</v>
      </c>
      <c r="B1102" t="s">
        <v>147</v>
      </c>
      <c r="C1102" s="76" t="s">
        <v>842</v>
      </c>
      <c r="D1102" t="s">
        <v>980</v>
      </c>
      <c r="E1102" s="82">
        <v>3.59</v>
      </c>
      <c r="F1102" t="s">
        <v>973</v>
      </c>
      <c r="G1102" s="83">
        <v>40651</v>
      </c>
      <c r="I1102">
        <f t="shared" si="22"/>
        <v>2011</v>
      </c>
      <c r="M1102"/>
    </row>
    <row r="1103" spans="1:13" x14ac:dyDescent="0.25">
      <c r="A1103" t="s">
        <v>972</v>
      </c>
      <c r="B1103" t="s">
        <v>147</v>
      </c>
      <c r="C1103" s="76" t="s">
        <v>842</v>
      </c>
      <c r="D1103" t="s">
        <v>980</v>
      </c>
      <c r="E1103" s="82">
        <v>2.5099999999999998</v>
      </c>
      <c r="F1103" t="s">
        <v>973</v>
      </c>
      <c r="G1103" s="83">
        <v>40644</v>
      </c>
      <c r="I1103">
        <f t="shared" si="22"/>
        <v>2011</v>
      </c>
      <c r="M1103"/>
    </row>
    <row r="1104" spans="1:13" x14ac:dyDescent="0.25">
      <c r="A1104" t="s">
        <v>972</v>
      </c>
      <c r="B1104" t="s">
        <v>139</v>
      </c>
      <c r="C1104" s="76" t="s">
        <v>842</v>
      </c>
      <c r="D1104" t="s">
        <v>980</v>
      </c>
      <c r="E1104" s="82">
        <v>15.39</v>
      </c>
      <c r="F1104" t="s">
        <v>973</v>
      </c>
      <c r="G1104" s="83">
        <v>40541</v>
      </c>
      <c r="I1104">
        <f t="shared" si="22"/>
        <v>2010</v>
      </c>
      <c r="M1104"/>
    </row>
    <row r="1105" spans="1:13" x14ac:dyDescent="0.25">
      <c r="A1105" t="s">
        <v>972</v>
      </c>
      <c r="B1105" t="s">
        <v>147</v>
      </c>
      <c r="C1105" s="76" t="s">
        <v>842</v>
      </c>
      <c r="D1105" t="s">
        <v>980</v>
      </c>
      <c r="E1105" s="82">
        <v>11.4</v>
      </c>
      <c r="F1105" t="s">
        <v>973</v>
      </c>
      <c r="G1105" s="83">
        <v>40807</v>
      </c>
      <c r="I1105">
        <f t="shared" si="22"/>
        <v>2011</v>
      </c>
      <c r="M1105"/>
    </row>
    <row r="1106" spans="1:13" x14ac:dyDescent="0.25">
      <c r="A1106" t="s">
        <v>972</v>
      </c>
      <c r="B1106" t="s">
        <v>147</v>
      </c>
      <c r="C1106" s="76" t="s">
        <v>842</v>
      </c>
      <c r="D1106" t="s">
        <v>980</v>
      </c>
      <c r="E1106" s="82">
        <v>14.7</v>
      </c>
      <c r="F1106" t="s">
        <v>973</v>
      </c>
      <c r="G1106" s="83">
        <v>40560</v>
      </c>
      <c r="I1106">
        <f t="shared" si="22"/>
        <v>2011</v>
      </c>
      <c r="M1106"/>
    </row>
    <row r="1107" spans="1:13" x14ac:dyDescent="0.25">
      <c r="A1107" t="s">
        <v>972</v>
      </c>
      <c r="B1107" t="s">
        <v>147</v>
      </c>
      <c r="C1107" s="76" t="s">
        <v>842</v>
      </c>
      <c r="D1107" t="s">
        <v>980</v>
      </c>
      <c r="E1107" s="82">
        <v>26.33</v>
      </c>
      <c r="F1107" t="s">
        <v>973</v>
      </c>
      <c r="G1107" s="83">
        <v>40480</v>
      </c>
      <c r="I1107">
        <f t="shared" si="22"/>
        <v>2010</v>
      </c>
      <c r="M1107"/>
    </row>
    <row r="1108" spans="1:13" x14ac:dyDescent="0.25">
      <c r="A1108" t="s">
        <v>972</v>
      </c>
      <c r="B1108" t="s">
        <v>147</v>
      </c>
      <c r="C1108" s="76" t="s">
        <v>842</v>
      </c>
      <c r="D1108" t="s">
        <v>980</v>
      </c>
      <c r="E1108" s="82">
        <v>11.17</v>
      </c>
      <c r="F1108" t="s">
        <v>973</v>
      </c>
      <c r="G1108" s="83">
        <v>39825</v>
      </c>
      <c r="I1108">
        <f t="shared" si="22"/>
        <v>2009</v>
      </c>
      <c r="M1108"/>
    </row>
    <row r="1109" spans="1:13" x14ac:dyDescent="0.25">
      <c r="A1109" t="s">
        <v>972</v>
      </c>
      <c r="B1109" t="s">
        <v>224</v>
      </c>
      <c r="C1109" s="76" t="s">
        <v>842</v>
      </c>
      <c r="D1109" t="s">
        <v>980</v>
      </c>
      <c r="E1109" s="82">
        <v>21.87</v>
      </c>
      <c r="F1109" t="s">
        <v>973</v>
      </c>
      <c r="G1109" s="83">
        <v>39736</v>
      </c>
      <c r="I1109">
        <f t="shared" si="22"/>
        <v>2008</v>
      </c>
      <c r="M1109"/>
    </row>
    <row r="1110" spans="1:13" x14ac:dyDescent="0.25">
      <c r="A1110" t="s">
        <v>972</v>
      </c>
      <c r="B1110" t="s">
        <v>224</v>
      </c>
      <c r="C1110" s="76" t="s">
        <v>842</v>
      </c>
      <c r="D1110" t="s">
        <v>980</v>
      </c>
      <c r="E1110" s="82">
        <v>2.57</v>
      </c>
      <c r="F1110" t="s">
        <v>973</v>
      </c>
      <c r="G1110" s="83">
        <v>40025</v>
      </c>
      <c r="I1110">
        <f t="shared" si="22"/>
        <v>2009</v>
      </c>
      <c r="M1110"/>
    </row>
    <row r="1111" spans="1:13" x14ac:dyDescent="0.25">
      <c r="A1111" t="s">
        <v>972</v>
      </c>
      <c r="B1111" t="s">
        <v>219</v>
      </c>
      <c r="C1111" s="76" t="s">
        <v>842</v>
      </c>
      <c r="D1111" t="s">
        <v>980</v>
      </c>
      <c r="E1111" s="82">
        <v>4.49</v>
      </c>
      <c r="F1111" t="s">
        <v>973</v>
      </c>
      <c r="G1111" s="83">
        <v>40877</v>
      </c>
      <c r="I1111">
        <f t="shared" si="22"/>
        <v>2011</v>
      </c>
      <c r="M1111"/>
    </row>
    <row r="1112" spans="1:13" x14ac:dyDescent="0.25">
      <c r="A1112" t="s">
        <v>972</v>
      </c>
      <c r="B1112" t="s">
        <v>223</v>
      </c>
      <c r="C1112" s="76" t="s">
        <v>842</v>
      </c>
      <c r="D1112" t="s">
        <v>980</v>
      </c>
      <c r="E1112" s="82">
        <v>24.78</v>
      </c>
      <c r="F1112" t="s">
        <v>973</v>
      </c>
      <c r="G1112" s="83">
        <v>40346</v>
      </c>
      <c r="I1112">
        <f t="shared" si="22"/>
        <v>2010</v>
      </c>
      <c r="M1112"/>
    </row>
    <row r="1113" spans="1:13" x14ac:dyDescent="0.25">
      <c r="A1113" t="s">
        <v>972</v>
      </c>
      <c r="B1113" t="s">
        <v>223</v>
      </c>
      <c r="C1113" s="76" t="s">
        <v>842</v>
      </c>
      <c r="D1113" t="s">
        <v>980</v>
      </c>
      <c r="E1113" s="82">
        <v>2.73</v>
      </c>
      <c r="F1113" t="s">
        <v>973</v>
      </c>
      <c r="G1113" s="83">
        <v>40597</v>
      </c>
      <c r="I1113">
        <f t="shared" si="22"/>
        <v>2011</v>
      </c>
      <c r="M1113"/>
    </row>
    <row r="1114" spans="1:13" x14ac:dyDescent="0.25">
      <c r="A1114" t="s">
        <v>972</v>
      </c>
      <c r="B1114" t="s">
        <v>219</v>
      </c>
      <c r="C1114" s="76" t="s">
        <v>842</v>
      </c>
      <c r="D1114" t="s">
        <v>980</v>
      </c>
      <c r="E1114" s="82">
        <v>1.82</v>
      </c>
      <c r="F1114" t="s">
        <v>973</v>
      </c>
      <c r="G1114" s="83">
        <v>39856</v>
      </c>
      <c r="I1114">
        <f t="shared" si="22"/>
        <v>2009</v>
      </c>
      <c r="M1114"/>
    </row>
    <row r="1115" spans="1:13" x14ac:dyDescent="0.25">
      <c r="A1115" t="s">
        <v>972</v>
      </c>
      <c r="B1115" t="s">
        <v>219</v>
      </c>
      <c r="C1115" s="76" t="s">
        <v>842</v>
      </c>
      <c r="D1115" t="s">
        <v>980</v>
      </c>
      <c r="E1115" s="82">
        <v>6.5</v>
      </c>
      <c r="F1115" t="s">
        <v>973</v>
      </c>
      <c r="G1115" s="83">
        <v>39658</v>
      </c>
      <c r="I1115">
        <f t="shared" si="22"/>
        <v>2008</v>
      </c>
      <c r="M1115"/>
    </row>
    <row r="1116" spans="1:13" x14ac:dyDescent="0.25">
      <c r="A1116" t="s">
        <v>972</v>
      </c>
      <c r="B1116" t="s">
        <v>223</v>
      </c>
      <c r="C1116" s="76" t="s">
        <v>842</v>
      </c>
      <c r="D1116" t="s">
        <v>980</v>
      </c>
      <c r="E1116" s="82">
        <v>6.3</v>
      </c>
      <c r="F1116" t="s">
        <v>973</v>
      </c>
      <c r="G1116" s="83">
        <v>37993</v>
      </c>
      <c r="I1116">
        <f t="shared" si="22"/>
        <v>2004</v>
      </c>
      <c r="M1116"/>
    </row>
    <row r="1117" spans="1:13" x14ac:dyDescent="0.25">
      <c r="A1117" t="s">
        <v>972</v>
      </c>
      <c r="B1117" t="s">
        <v>223</v>
      </c>
      <c r="C1117" s="76" t="s">
        <v>842</v>
      </c>
      <c r="D1117" t="s">
        <v>980</v>
      </c>
      <c r="E1117" s="82">
        <v>3.99</v>
      </c>
      <c r="F1117" t="s">
        <v>973</v>
      </c>
      <c r="G1117" s="83">
        <v>40793</v>
      </c>
      <c r="I1117">
        <f t="shared" si="22"/>
        <v>2011</v>
      </c>
      <c r="M1117"/>
    </row>
    <row r="1118" spans="1:13" x14ac:dyDescent="0.25">
      <c r="A1118" t="s">
        <v>972</v>
      </c>
      <c r="B1118" t="s">
        <v>147</v>
      </c>
      <c r="C1118" s="76" t="s">
        <v>842</v>
      </c>
      <c r="D1118" t="s">
        <v>980</v>
      </c>
      <c r="E1118" s="82">
        <v>2.42</v>
      </c>
      <c r="F1118" t="s">
        <v>973</v>
      </c>
      <c r="G1118" s="83">
        <v>39877</v>
      </c>
      <c r="I1118">
        <f t="shared" si="22"/>
        <v>2009</v>
      </c>
      <c r="M1118"/>
    </row>
    <row r="1119" spans="1:13" x14ac:dyDescent="0.25">
      <c r="A1119" t="s">
        <v>972</v>
      </c>
      <c r="B1119" t="s">
        <v>147</v>
      </c>
      <c r="C1119" s="76" t="s">
        <v>842</v>
      </c>
      <c r="D1119" t="s">
        <v>980</v>
      </c>
      <c r="E1119" s="82">
        <v>12.75</v>
      </c>
      <c r="F1119" t="s">
        <v>973</v>
      </c>
      <c r="G1119" s="83">
        <v>40742</v>
      </c>
      <c r="I1119">
        <f t="shared" si="22"/>
        <v>2011</v>
      </c>
      <c r="M1119"/>
    </row>
    <row r="1120" spans="1:13" x14ac:dyDescent="0.25">
      <c r="A1120" t="s">
        <v>972</v>
      </c>
      <c r="B1120" t="s">
        <v>223</v>
      </c>
      <c r="C1120" s="76" t="s">
        <v>842</v>
      </c>
      <c r="D1120" t="s">
        <v>980</v>
      </c>
      <c r="E1120" s="82">
        <v>5.85</v>
      </c>
      <c r="F1120" t="s">
        <v>973</v>
      </c>
      <c r="G1120" s="83">
        <v>40814</v>
      </c>
      <c r="I1120">
        <f t="shared" si="22"/>
        <v>2011</v>
      </c>
      <c r="M1120"/>
    </row>
    <row r="1121" spans="1:13" x14ac:dyDescent="0.25">
      <c r="A1121" t="s">
        <v>972</v>
      </c>
      <c r="B1121" t="s">
        <v>223</v>
      </c>
      <c r="C1121" s="76" t="s">
        <v>842</v>
      </c>
      <c r="D1121" t="s">
        <v>980</v>
      </c>
      <c r="E1121" s="82">
        <v>4.18</v>
      </c>
      <c r="F1121" t="s">
        <v>973</v>
      </c>
      <c r="G1121" s="83">
        <v>40793</v>
      </c>
      <c r="I1121">
        <f t="shared" si="22"/>
        <v>2011</v>
      </c>
      <c r="M1121"/>
    </row>
    <row r="1122" spans="1:13" x14ac:dyDescent="0.25">
      <c r="A1122" t="s">
        <v>972</v>
      </c>
      <c r="B1122" t="s">
        <v>147</v>
      </c>
      <c r="C1122" s="76" t="s">
        <v>842</v>
      </c>
      <c r="D1122" t="s">
        <v>980</v>
      </c>
      <c r="E1122" s="82">
        <v>1.37</v>
      </c>
      <c r="F1122" t="s">
        <v>973</v>
      </c>
      <c r="G1122" s="83">
        <v>37910</v>
      </c>
      <c r="I1122">
        <f t="shared" si="22"/>
        <v>2003</v>
      </c>
      <c r="M1122"/>
    </row>
    <row r="1123" spans="1:13" x14ac:dyDescent="0.25">
      <c r="A1123" t="s">
        <v>972</v>
      </c>
      <c r="B1123" t="s">
        <v>147</v>
      </c>
      <c r="C1123" s="76" t="s">
        <v>842</v>
      </c>
      <c r="D1123" t="s">
        <v>980</v>
      </c>
      <c r="E1123" s="82">
        <v>3.25</v>
      </c>
      <c r="F1123" t="s">
        <v>973</v>
      </c>
      <c r="G1123" s="83">
        <v>40352</v>
      </c>
      <c r="I1123">
        <f t="shared" si="22"/>
        <v>2010</v>
      </c>
      <c r="M1123"/>
    </row>
    <row r="1124" spans="1:13" ht="14.45" customHeight="1" x14ac:dyDescent="0.25">
      <c r="A1124" t="s">
        <v>972</v>
      </c>
      <c r="B1124" t="s">
        <v>235</v>
      </c>
      <c r="C1124" s="76" t="s">
        <v>842</v>
      </c>
      <c r="D1124" t="s">
        <v>980</v>
      </c>
      <c r="E1124" s="82">
        <v>7.96</v>
      </c>
      <c r="F1124" t="s">
        <v>973</v>
      </c>
      <c r="G1124" s="83">
        <v>39759</v>
      </c>
      <c r="I1124">
        <f t="shared" si="22"/>
        <v>2008</v>
      </c>
      <c r="M1124"/>
    </row>
    <row r="1125" spans="1:13" ht="14.45" customHeight="1" x14ac:dyDescent="0.25">
      <c r="A1125" t="s">
        <v>972</v>
      </c>
      <c r="B1125" t="s">
        <v>147</v>
      </c>
      <c r="C1125" s="76" t="s">
        <v>842</v>
      </c>
      <c r="D1125" t="s">
        <v>980</v>
      </c>
      <c r="E1125" s="82">
        <v>4</v>
      </c>
      <c r="F1125" t="s">
        <v>973</v>
      </c>
      <c r="G1125" s="83">
        <v>40113</v>
      </c>
      <c r="I1125">
        <f t="shared" si="22"/>
        <v>2009</v>
      </c>
      <c r="M1125"/>
    </row>
    <row r="1126" spans="1:13" x14ac:dyDescent="0.25">
      <c r="A1126" t="s">
        <v>972</v>
      </c>
      <c r="B1126" t="s">
        <v>223</v>
      </c>
      <c r="C1126" s="76" t="s">
        <v>842</v>
      </c>
      <c r="D1126" t="s">
        <v>980</v>
      </c>
      <c r="E1126" s="82">
        <v>0.71</v>
      </c>
      <c r="F1126" t="s">
        <v>973</v>
      </c>
      <c r="G1126" s="83">
        <v>39667</v>
      </c>
      <c r="I1126">
        <f t="shared" si="22"/>
        <v>2008</v>
      </c>
      <c r="M1126"/>
    </row>
    <row r="1127" spans="1:13" x14ac:dyDescent="0.25">
      <c r="A1127" t="s">
        <v>972</v>
      </c>
      <c r="B1127" t="s">
        <v>115</v>
      </c>
      <c r="C1127" s="76" t="s">
        <v>842</v>
      </c>
      <c r="D1127" t="s">
        <v>980</v>
      </c>
      <c r="E1127" s="82">
        <v>3.34</v>
      </c>
      <c r="F1127" t="s">
        <v>973</v>
      </c>
      <c r="G1127" s="83">
        <v>39653</v>
      </c>
      <c r="I1127">
        <f t="shared" si="22"/>
        <v>2008</v>
      </c>
      <c r="M1127"/>
    </row>
    <row r="1128" spans="1:13" x14ac:dyDescent="0.25">
      <c r="A1128" t="s">
        <v>972</v>
      </c>
      <c r="B1128" t="s">
        <v>118</v>
      </c>
      <c r="C1128" s="76" t="s">
        <v>842</v>
      </c>
      <c r="D1128" t="s">
        <v>980</v>
      </c>
      <c r="E1128" s="82">
        <v>3.28</v>
      </c>
      <c r="F1128" t="s">
        <v>973</v>
      </c>
      <c r="G1128" s="83">
        <v>40870</v>
      </c>
      <c r="I1128">
        <f t="shared" si="22"/>
        <v>2011</v>
      </c>
      <c r="M1128"/>
    </row>
    <row r="1129" spans="1:13" x14ac:dyDescent="0.25">
      <c r="A1129" t="s">
        <v>972</v>
      </c>
      <c r="B1129" t="s">
        <v>223</v>
      </c>
      <c r="C1129" s="76" t="s">
        <v>842</v>
      </c>
      <c r="D1129" t="s">
        <v>980</v>
      </c>
      <c r="E1129" s="82">
        <v>4.9800000000000004</v>
      </c>
      <c r="F1129" t="s">
        <v>973</v>
      </c>
      <c r="G1129" s="83">
        <v>39667</v>
      </c>
      <c r="I1129">
        <f t="shared" si="22"/>
        <v>2008</v>
      </c>
      <c r="M1129"/>
    </row>
    <row r="1130" spans="1:13" x14ac:dyDescent="0.25">
      <c r="A1130" t="s">
        <v>972</v>
      </c>
      <c r="B1130" t="s">
        <v>222</v>
      </c>
      <c r="C1130" s="76" t="s">
        <v>842</v>
      </c>
      <c r="D1130" t="s">
        <v>980</v>
      </c>
      <c r="E1130" s="82">
        <v>3.8</v>
      </c>
      <c r="F1130" t="s">
        <v>973</v>
      </c>
      <c r="G1130" s="83">
        <v>39693</v>
      </c>
      <c r="I1130">
        <f t="shared" si="22"/>
        <v>2008</v>
      </c>
      <c r="M1130"/>
    </row>
    <row r="1131" spans="1:13" x14ac:dyDescent="0.25">
      <c r="A1131" t="s">
        <v>972</v>
      </c>
      <c r="B1131" t="s">
        <v>216</v>
      </c>
      <c r="C1131" s="76" t="s">
        <v>842</v>
      </c>
      <c r="D1131" t="s">
        <v>980</v>
      </c>
      <c r="E1131" s="82">
        <v>1.82</v>
      </c>
      <c r="F1131" t="s">
        <v>973</v>
      </c>
      <c r="G1131" s="83">
        <v>38419</v>
      </c>
      <c r="I1131">
        <f t="shared" si="22"/>
        <v>2005</v>
      </c>
      <c r="M1131"/>
    </row>
    <row r="1132" spans="1:13" x14ac:dyDescent="0.25">
      <c r="A1132" t="s">
        <v>972</v>
      </c>
      <c r="B1132" t="s">
        <v>216</v>
      </c>
      <c r="C1132" s="76" t="s">
        <v>842</v>
      </c>
      <c r="D1132" t="s">
        <v>980</v>
      </c>
      <c r="E1132" s="82">
        <v>5.45</v>
      </c>
      <c r="F1132" t="s">
        <v>973</v>
      </c>
      <c r="G1132" s="83">
        <v>40805</v>
      </c>
      <c r="I1132">
        <f t="shared" si="22"/>
        <v>2011</v>
      </c>
      <c r="M1132"/>
    </row>
    <row r="1133" spans="1:13" x14ac:dyDescent="0.25">
      <c r="A1133" t="s">
        <v>972</v>
      </c>
      <c r="B1133" t="s">
        <v>216</v>
      </c>
      <c r="C1133" s="76" t="s">
        <v>842</v>
      </c>
      <c r="D1133" t="s">
        <v>980</v>
      </c>
      <c r="E1133" s="82">
        <v>3.99</v>
      </c>
      <c r="F1133" t="s">
        <v>973</v>
      </c>
      <c r="G1133" s="83">
        <v>40766</v>
      </c>
      <c r="I1133">
        <f t="shared" si="22"/>
        <v>2011</v>
      </c>
      <c r="M1133"/>
    </row>
    <row r="1134" spans="1:13" x14ac:dyDescent="0.25">
      <c r="A1134" t="s">
        <v>972</v>
      </c>
      <c r="B1134" t="s">
        <v>128</v>
      </c>
      <c r="C1134" s="76" t="s">
        <v>842</v>
      </c>
      <c r="D1134" t="s">
        <v>980</v>
      </c>
      <c r="E1134" s="82">
        <v>2.2799999999999998</v>
      </c>
      <c r="F1134" t="s">
        <v>973</v>
      </c>
      <c r="G1134" s="83">
        <v>40830</v>
      </c>
      <c r="I1134">
        <f t="shared" si="22"/>
        <v>2011</v>
      </c>
      <c r="M1134"/>
    </row>
    <row r="1135" spans="1:13" x14ac:dyDescent="0.25">
      <c r="A1135" t="s">
        <v>972</v>
      </c>
      <c r="B1135" t="s">
        <v>118</v>
      </c>
      <c r="C1135" s="76" t="s">
        <v>842</v>
      </c>
      <c r="D1135" t="s">
        <v>980</v>
      </c>
      <c r="E1135" s="82">
        <v>5.68</v>
      </c>
      <c r="F1135" t="s">
        <v>973</v>
      </c>
      <c r="G1135" s="83">
        <v>40576</v>
      </c>
      <c r="I1135">
        <f t="shared" si="22"/>
        <v>2011</v>
      </c>
      <c r="M1135"/>
    </row>
    <row r="1136" spans="1:13" x14ac:dyDescent="0.25">
      <c r="A1136" t="s">
        <v>972</v>
      </c>
      <c r="B1136" t="s">
        <v>186</v>
      </c>
      <c r="C1136" s="76" t="s">
        <v>842</v>
      </c>
      <c r="D1136" t="s">
        <v>980</v>
      </c>
      <c r="E1136" s="82">
        <v>1.59</v>
      </c>
      <c r="F1136" t="s">
        <v>973</v>
      </c>
      <c r="G1136" s="83">
        <v>39902</v>
      </c>
      <c r="I1136">
        <f t="shared" si="22"/>
        <v>2009</v>
      </c>
      <c r="M1136"/>
    </row>
    <row r="1137" spans="1:13" x14ac:dyDescent="0.25">
      <c r="A1137" t="s">
        <v>972</v>
      </c>
      <c r="B1137" t="s">
        <v>186</v>
      </c>
      <c r="C1137" s="76" t="s">
        <v>842</v>
      </c>
      <c r="D1137" t="s">
        <v>980</v>
      </c>
      <c r="E1137" s="82">
        <v>3.99</v>
      </c>
      <c r="F1137" t="s">
        <v>973</v>
      </c>
      <c r="G1137" s="83">
        <v>40756</v>
      </c>
      <c r="I1137">
        <f t="shared" si="22"/>
        <v>2011</v>
      </c>
      <c r="M1137"/>
    </row>
    <row r="1138" spans="1:13" ht="14.45" customHeight="1" x14ac:dyDescent="0.25">
      <c r="A1138" t="s">
        <v>972</v>
      </c>
      <c r="B1138" t="s">
        <v>187</v>
      </c>
      <c r="C1138" s="76" t="s">
        <v>842</v>
      </c>
      <c r="D1138" t="s">
        <v>980</v>
      </c>
      <c r="E1138" s="82">
        <v>6.03</v>
      </c>
      <c r="F1138" t="s">
        <v>973</v>
      </c>
      <c r="G1138" s="83">
        <v>40648</v>
      </c>
      <c r="I1138">
        <f t="shared" si="22"/>
        <v>2011</v>
      </c>
      <c r="M1138"/>
    </row>
    <row r="1139" spans="1:13" ht="14.45" customHeight="1" x14ac:dyDescent="0.25">
      <c r="A1139" t="s">
        <v>972</v>
      </c>
      <c r="B1139" t="s">
        <v>173</v>
      </c>
      <c r="C1139" t="s">
        <v>947</v>
      </c>
      <c r="D1139" t="s">
        <v>980</v>
      </c>
      <c r="E1139" s="82">
        <v>10</v>
      </c>
      <c r="F1139" t="s">
        <v>973</v>
      </c>
      <c r="G1139" s="83">
        <v>41905</v>
      </c>
      <c r="I1139">
        <f t="shared" si="22"/>
        <v>2014</v>
      </c>
      <c r="M1139"/>
    </row>
    <row r="1140" spans="1:13" x14ac:dyDescent="0.25">
      <c r="A1140" t="s">
        <v>972</v>
      </c>
      <c r="B1140" t="s">
        <v>186</v>
      </c>
      <c r="C1140" s="76" t="s">
        <v>842</v>
      </c>
      <c r="D1140" t="s">
        <v>980</v>
      </c>
      <c r="E1140" s="82">
        <v>3.99</v>
      </c>
      <c r="F1140" t="s">
        <v>973</v>
      </c>
      <c r="G1140" s="83">
        <v>40653</v>
      </c>
      <c r="I1140">
        <f t="shared" si="22"/>
        <v>2011</v>
      </c>
      <c r="M1140"/>
    </row>
    <row r="1141" spans="1:13" x14ac:dyDescent="0.25">
      <c r="A1141" t="s">
        <v>972</v>
      </c>
      <c r="B1141" t="s">
        <v>187</v>
      </c>
      <c r="C1141" s="76" t="s">
        <v>842</v>
      </c>
      <c r="D1141" t="s">
        <v>980</v>
      </c>
      <c r="E1141" s="82">
        <v>3.19</v>
      </c>
      <c r="F1141" t="s">
        <v>973</v>
      </c>
      <c r="G1141" s="83">
        <v>40182</v>
      </c>
      <c r="I1141">
        <f t="shared" si="22"/>
        <v>2010</v>
      </c>
      <c r="M1141"/>
    </row>
    <row r="1142" spans="1:13" x14ac:dyDescent="0.25">
      <c r="A1142" t="s">
        <v>972</v>
      </c>
      <c r="B1142" t="s">
        <v>173</v>
      </c>
      <c r="C1142" t="s">
        <v>947</v>
      </c>
      <c r="D1142" t="s">
        <v>980</v>
      </c>
      <c r="E1142" s="82">
        <v>10</v>
      </c>
      <c r="F1142" t="s">
        <v>973</v>
      </c>
      <c r="G1142" s="83">
        <v>39740</v>
      </c>
      <c r="I1142">
        <f t="shared" si="22"/>
        <v>2008</v>
      </c>
      <c r="M1142"/>
    </row>
    <row r="1143" spans="1:13" x14ac:dyDescent="0.25">
      <c r="A1143" t="s">
        <v>972</v>
      </c>
      <c r="B1143" t="s">
        <v>173</v>
      </c>
      <c r="C1143" s="76" t="s">
        <v>842</v>
      </c>
      <c r="D1143" t="s">
        <v>980</v>
      </c>
      <c r="E1143" s="82">
        <v>5</v>
      </c>
      <c r="F1143" t="s">
        <v>973</v>
      </c>
      <c r="G1143" s="83">
        <v>39937</v>
      </c>
      <c r="I1143">
        <f t="shared" si="22"/>
        <v>2009</v>
      </c>
      <c r="M1143"/>
    </row>
    <row r="1144" spans="1:13" x14ac:dyDescent="0.25">
      <c r="A1144" t="s">
        <v>972</v>
      </c>
      <c r="B1144" t="s">
        <v>187</v>
      </c>
      <c r="C1144" s="76" t="s">
        <v>842</v>
      </c>
      <c r="D1144" t="s">
        <v>980</v>
      </c>
      <c r="E1144" s="82">
        <v>1.71</v>
      </c>
      <c r="F1144" t="s">
        <v>973</v>
      </c>
      <c r="G1144" s="83">
        <v>41852</v>
      </c>
      <c r="I1144">
        <f t="shared" si="22"/>
        <v>2014</v>
      </c>
      <c r="M1144"/>
    </row>
    <row r="1145" spans="1:13" x14ac:dyDescent="0.25">
      <c r="A1145" t="s">
        <v>972</v>
      </c>
      <c r="B1145" t="s">
        <v>187</v>
      </c>
      <c r="C1145" t="s">
        <v>947</v>
      </c>
      <c r="D1145" t="s">
        <v>980</v>
      </c>
      <c r="E1145" s="82">
        <v>2.5</v>
      </c>
      <c r="F1145" t="s">
        <v>973</v>
      </c>
      <c r="G1145" s="83">
        <v>38198</v>
      </c>
      <c r="I1145">
        <f t="shared" si="22"/>
        <v>2004</v>
      </c>
      <c r="M1145"/>
    </row>
    <row r="1146" spans="1:13" x14ac:dyDescent="0.25">
      <c r="A1146" t="s">
        <v>972</v>
      </c>
      <c r="B1146" t="s">
        <v>9</v>
      </c>
      <c r="C1146" s="76" t="s">
        <v>842</v>
      </c>
      <c r="D1146" t="s">
        <v>980</v>
      </c>
      <c r="E1146" s="82">
        <v>3.9</v>
      </c>
      <c r="F1146" t="s">
        <v>973</v>
      </c>
      <c r="G1146" s="83">
        <v>40256</v>
      </c>
      <c r="I1146">
        <f t="shared" si="22"/>
        <v>2010</v>
      </c>
      <c r="M1146"/>
    </row>
    <row r="1147" spans="1:13" x14ac:dyDescent="0.25">
      <c r="A1147" t="s">
        <v>972</v>
      </c>
      <c r="B1147" t="s">
        <v>0</v>
      </c>
      <c r="C1147" s="76" t="s">
        <v>842</v>
      </c>
      <c r="D1147" t="s">
        <v>980</v>
      </c>
      <c r="E1147" s="82">
        <v>2.02</v>
      </c>
      <c r="F1147" t="s">
        <v>973</v>
      </c>
      <c r="G1147" s="83">
        <v>40366</v>
      </c>
      <c r="I1147">
        <f t="shared" si="22"/>
        <v>2010</v>
      </c>
      <c r="M1147"/>
    </row>
    <row r="1148" spans="1:13" x14ac:dyDescent="0.25">
      <c r="A1148" t="s">
        <v>972</v>
      </c>
      <c r="B1148" t="s">
        <v>0</v>
      </c>
      <c r="C1148" s="76" t="s">
        <v>842</v>
      </c>
      <c r="D1148" t="s">
        <v>980</v>
      </c>
      <c r="E1148" s="82">
        <v>11</v>
      </c>
      <c r="F1148" t="s">
        <v>973</v>
      </c>
      <c r="G1148" s="83">
        <v>39951</v>
      </c>
      <c r="I1148">
        <f t="shared" si="22"/>
        <v>2009</v>
      </c>
      <c r="M1148"/>
    </row>
    <row r="1149" spans="1:13" x14ac:dyDescent="0.25">
      <c r="A1149" t="s">
        <v>972</v>
      </c>
      <c r="B1149" t="s">
        <v>240</v>
      </c>
      <c r="C1149" s="76" t="s">
        <v>842</v>
      </c>
      <c r="D1149" t="s">
        <v>980</v>
      </c>
      <c r="E1149" s="82">
        <v>34.96</v>
      </c>
      <c r="F1149" t="s">
        <v>973</v>
      </c>
      <c r="G1149" s="83">
        <v>40511</v>
      </c>
      <c r="I1149">
        <f t="shared" si="22"/>
        <v>2010</v>
      </c>
      <c r="M1149"/>
    </row>
    <row r="1150" spans="1:13" x14ac:dyDescent="0.25">
      <c r="A1150" t="s">
        <v>972</v>
      </c>
      <c r="B1150" t="s">
        <v>240</v>
      </c>
      <c r="C1150" s="76" t="s">
        <v>842</v>
      </c>
      <c r="D1150" t="s">
        <v>980</v>
      </c>
      <c r="E1150" s="82">
        <v>4.8099999999999996</v>
      </c>
      <c r="F1150" t="s">
        <v>973</v>
      </c>
      <c r="G1150" s="83">
        <v>40742</v>
      </c>
      <c r="I1150">
        <f t="shared" si="22"/>
        <v>2011</v>
      </c>
      <c r="M1150"/>
    </row>
    <row r="1151" spans="1:13" x14ac:dyDescent="0.25">
      <c r="A1151" t="s">
        <v>972</v>
      </c>
      <c r="B1151" t="s">
        <v>253</v>
      </c>
      <c r="C1151" s="76" t="s">
        <v>842</v>
      </c>
      <c r="D1151" t="s">
        <v>980</v>
      </c>
      <c r="E1151" s="82">
        <v>4.67</v>
      </c>
      <c r="F1151" t="s">
        <v>973</v>
      </c>
      <c r="G1151" s="83">
        <v>40752</v>
      </c>
      <c r="I1151">
        <f t="shared" si="22"/>
        <v>2011</v>
      </c>
      <c r="M1151"/>
    </row>
    <row r="1152" spans="1:13" x14ac:dyDescent="0.25">
      <c r="A1152" t="s">
        <v>972</v>
      </c>
      <c r="B1152" t="s">
        <v>253</v>
      </c>
      <c r="C1152" s="76" t="s">
        <v>842</v>
      </c>
      <c r="D1152" t="s">
        <v>980</v>
      </c>
      <c r="E1152" s="82">
        <v>3.9</v>
      </c>
      <c r="F1152" t="s">
        <v>973</v>
      </c>
      <c r="G1152" s="83">
        <v>40696</v>
      </c>
      <c r="I1152">
        <f t="shared" si="22"/>
        <v>2011</v>
      </c>
      <c r="M1152"/>
    </row>
    <row r="1153" spans="1:13" x14ac:dyDescent="0.25">
      <c r="A1153" t="s">
        <v>972</v>
      </c>
      <c r="B1153" t="s">
        <v>253</v>
      </c>
      <c r="C1153" s="76" t="s">
        <v>842</v>
      </c>
      <c r="D1153" t="s">
        <v>980</v>
      </c>
      <c r="E1153" s="82">
        <v>5.27</v>
      </c>
      <c r="F1153" t="s">
        <v>973</v>
      </c>
      <c r="G1153" s="83">
        <v>40680</v>
      </c>
      <c r="I1153">
        <f t="shared" si="22"/>
        <v>2011</v>
      </c>
      <c r="M1153"/>
    </row>
    <row r="1154" spans="1:13" x14ac:dyDescent="0.25">
      <c r="A1154" t="s">
        <v>972</v>
      </c>
      <c r="B1154" t="s">
        <v>253</v>
      </c>
      <c r="C1154" s="76" t="s">
        <v>842</v>
      </c>
      <c r="D1154" t="s">
        <v>980</v>
      </c>
      <c r="E1154" s="82">
        <v>4.22</v>
      </c>
      <c r="F1154" t="s">
        <v>973</v>
      </c>
      <c r="G1154" s="83">
        <v>40676</v>
      </c>
      <c r="I1154">
        <f t="shared" ref="I1154:I1217" si="23">IF(G1154&lt;&gt;"",YEAR(G1154),"")</f>
        <v>2011</v>
      </c>
      <c r="M1154"/>
    </row>
    <row r="1155" spans="1:13" x14ac:dyDescent="0.25">
      <c r="A1155" t="s">
        <v>972</v>
      </c>
      <c r="B1155" t="s">
        <v>253</v>
      </c>
      <c r="C1155" s="76" t="s">
        <v>842</v>
      </c>
      <c r="D1155" t="s">
        <v>980</v>
      </c>
      <c r="E1155" s="82">
        <v>7.73</v>
      </c>
      <c r="F1155" t="s">
        <v>973</v>
      </c>
      <c r="G1155" s="83">
        <v>40658</v>
      </c>
      <c r="I1155">
        <f t="shared" si="23"/>
        <v>2011</v>
      </c>
      <c r="M1155"/>
    </row>
    <row r="1156" spans="1:13" x14ac:dyDescent="0.25">
      <c r="A1156" t="s">
        <v>972</v>
      </c>
      <c r="B1156" t="s">
        <v>253</v>
      </c>
      <c r="C1156" s="76" t="s">
        <v>842</v>
      </c>
      <c r="D1156" t="s">
        <v>980</v>
      </c>
      <c r="E1156" s="82">
        <v>4.79</v>
      </c>
      <c r="F1156" t="s">
        <v>973</v>
      </c>
      <c r="G1156" s="83">
        <v>40605</v>
      </c>
      <c r="I1156">
        <f t="shared" si="23"/>
        <v>2011</v>
      </c>
      <c r="M1156"/>
    </row>
    <row r="1157" spans="1:13" x14ac:dyDescent="0.25">
      <c r="A1157" t="s">
        <v>972</v>
      </c>
      <c r="B1157" t="s">
        <v>242</v>
      </c>
      <c r="C1157" s="76" t="s">
        <v>842</v>
      </c>
      <c r="D1157" t="s">
        <v>980</v>
      </c>
      <c r="E1157" s="82">
        <v>4.91</v>
      </c>
      <c r="F1157" t="s">
        <v>973</v>
      </c>
      <c r="G1157" s="83">
        <v>40718</v>
      </c>
      <c r="I1157">
        <f t="shared" si="23"/>
        <v>2011</v>
      </c>
      <c r="M1157"/>
    </row>
    <row r="1158" spans="1:13" x14ac:dyDescent="0.25">
      <c r="A1158" t="s">
        <v>972</v>
      </c>
      <c r="B1158" t="s">
        <v>242</v>
      </c>
      <c r="C1158" s="76" t="s">
        <v>842</v>
      </c>
      <c r="D1158" t="s">
        <v>980</v>
      </c>
      <c r="E1158" s="82">
        <v>6.41</v>
      </c>
      <c r="F1158" t="s">
        <v>973</v>
      </c>
      <c r="G1158" s="83">
        <v>40633</v>
      </c>
      <c r="I1158">
        <f t="shared" si="23"/>
        <v>2011</v>
      </c>
      <c r="M1158"/>
    </row>
    <row r="1159" spans="1:13" x14ac:dyDescent="0.25">
      <c r="A1159" t="s">
        <v>972</v>
      </c>
      <c r="B1159" t="s">
        <v>242</v>
      </c>
      <c r="C1159" s="76" t="s">
        <v>842</v>
      </c>
      <c r="D1159" t="s">
        <v>980</v>
      </c>
      <c r="E1159" s="82">
        <v>3.19</v>
      </c>
      <c r="F1159" t="s">
        <v>973</v>
      </c>
      <c r="G1159" s="83">
        <v>40430</v>
      </c>
      <c r="I1159">
        <f t="shared" si="23"/>
        <v>2010</v>
      </c>
      <c r="M1159"/>
    </row>
    <row r="1160" spans="1:13" x14ac:dyDescent="0.25">
      <c r="A1160" t="s">
        <v>972</v>
      </c>
      <c r="B1160" t="s">
        <v>242</v>
      </c>
      <c r="C1160" s="76" t="s">
        <v>842</v>
      </c>
      <c r="D1160" t="s">
        <v>980</v>
      </c>
      <c r="E1160" s="82">
        <v>3.19</v>
      </c>
      <c r="F1160" t="s">
        <v>973</v>
      </c>
      <c r="G1160" s="83">
        <v>39829</v>
      </c>
      <c r="I1160">
        <f t="shared" si="23"/>
        <v>2009</v>
      </c>
      <c r="M1160"/>
    </row>
    <row r="1161" spans="1:13" x14ac:dyDescent="0.25">
      <c r="A1161" t="s">
        <v>972</v>
      </c>
      <c r="B1161" t="s">
        <v>242</v>
      </c>
      <c r="C1161" s="76" t="s">
        <v>842</v>
      </c>
      <c r="D1161" t="s">
        <v>980</v>
      </c>
      <c r="E1161" s="82">
        <v>2.79</v>
      </c>
      <c r="F1161" t="s">
        <v>973</v>
      </c>
      <c r="G1161" s="83">
        <v>39829</v>
      </c>
      <c r="I1161">
        <f t="shared" si="23"/>
        <v>2009</v>
      </c>
      <c r="M1161"/>
    </row>
    <row r="1162" spans="1:13" x14ac:dyDescent="0.25">
      <c r="A1162" t="s">
        <v>972</v>
      </c>
      <c r="B1162" t="s">
        <v>242</v>
      </c>
      <c r="C1162" s="76" t="s">
        <v>842</v>
      </c>
      <c r="D1162" t="s">
        <v>980</v>
      </c>
      <c r="E1162" s="82">
        <v>12.97</v>
      </c>
      <c r="F1162" t="s">
        <v>973</v>
      </c>
      <c r="G1162" s="83">
        <v>40133</v>
      </c>
      <c r="I1162">
        <f t="shared" si="23"/>
        <v>2009</v>
      </c>
      <c r="M1162"/>
    </row>
    <row r="1163" spans="1:13" x14ac:dyDescent="0.25">
      <c r="A1163" t="s">
        <v>972</v>
      </c>
      <c r="B1163" t="s">
        <v>242</v>
      </c>
      <c r="C1163" s="76" t="s">
        <v>842</v>
      </c>
      <c r="D1163" t="s">
        <v>980</v>
      </c>
      <c r="E1163" s="82">
        <v>6.27</v>
      </c>
      <c r="F1163" t="s">
        <v>973</v>
      </c>
      <c r="G1163" s="83">
        <v>40431</v>
      </c>
      <c r="I1163">
        <f t="shared" si="23"/>
        <v>2010</v>
      </c>
      <c r="M1163"/>
    </row>
    <row r="1164" spans="1:13" x14ac:dyDescent="0.25">
      <c r="A1164" t="s">
        <v>972</v>
      </c>
      <c r="B1164" t="s">
        <v>242</v>
      </c>
      <c r="C1164" t="s">
        <v>947</v>
      </c>
      <c r="D1164" t="s">
        <v>980</v>
      </c>
      <c r="E1164" s="82">
        <v>10</v>
      </c>
      <c r="F1164" t="s">
        <v>973</v>
      </c>
      <c r="G1164" s="83">
        <v>42159</v>
      </c>
      <c r="I1164">
        <f t="shared" si="23"/>
        <v>2015</v>
      </c>
      <c r="M1164"/>
    </row>
    <row r="1165" spans="1:13" x14ac:dyDescent="0.25">
      <c r="A1165" t="s">
        <v>972</v>
      </c>
      <c r="B1165" t="s">
        <v>223</v>
      </c>
      <c r="C1165" s="76" t="s">
        <v>842</v>
      </c>
      <c r="D1165" t="s">
        <v>980</v>
      </c>
      <c r="E1165" s="82">
        <v>11.02</v>
      </c>
      <c r="F1165" t="s">
        <v>973</v>
      </c>
      <c r="G1165" s="83">
        <v>40563</v>
      </c>
      <c r="I1165">
        <f t="shared" si="23"/>
        <v>2011</v>
      </c>
      <c r="M1165"/>
    </row>
    <row r="1166" spans="1:13" x14ac:dyDescent="0.25">
      <c r="A1166" t="s">
        <v>972</v>
      </c>
      <c r="B1166" t="s">
        <v>118</v>
      </c>
      <c r="C1166" s="76" t="s">
        <v>842</v>
      </c>
      <c r="D1166" t="s">
        <v>980</v>
      </c>
      <c r="E1166" s="82">
        <v>4.37</v>
      </c>
      <c r="F1166" t="s">
        <v>973</v>
      </c>
      <c r="G1166" s="83">
        <v>40609</v>
      </c>
      <c r="I1166">
        <f t="shared" si="23"/>
        <v>2011</v>
      </c>
      <c r="M1166"/>
    </row>
    <row r="1167" spans="1:13" x14ac:dyDescent="0.25">
      <c r="A1167" t="s">
        <v>972</v>
      </c>
      <c r="B1167" t="s">
        <v>118</v>
      </c>
      <c r="C1167" s="76" t="s">
        <v>842</v>
      </c>
      <c r="D1167" t="s">
        <v>980</v>
      </c>
      <c r="E1167" s="82">
        <v>3.06</v>
      </c>
      <c r="F1167" t="s">
        <v>973</v>
      </c>
      <c r="G1167" s="83">
        <v>40527</v>
      </c>
      <c r="I1167">
        <f t="shared" si="23"/>
        <v>2010</v>
      </c>
      <c r="M1167"/>
    </row>
    <row r="1168" spans="1:13" x14ac:dyDescent="0.25">
      <c r="A1168" t="s">
        <v>972</v>
      </c>
      <c r="B1168" t="s">
        <v>118</v>
      </c>
      <c r="C1168" s="76" t="s">
        <v>842</v>
      </c>
      <c r="D1168" t="s">
        <v>980</v>
      </c>
      <c r="E1168" s="82">
        <v>5.47</v>
      </c>
      <c r="F1168" t="s">
        <v>973</v>
      </c>
      <c r="G1168" s="83">
        <v>40406</v>
      </c>
      <c r="I1168">
        <f t="shared" si="23"/>
        <v>2010</v>
      </c>
      <c r="M1168"/>
    </row>
    <row r="1169" spans="1:13" x14ac:dyDescent="0.25">
      <c r="A1169" t="s">
        <v>988</v>
      </c>
      <c r="B1169" t="s">
        <v>238</v>
      </c>
      <c r="C1169" s="76" t="s">
        <v>842</v>
      </c>
      <c r="D1169" t="s">
        <v>974</v>
      </c>
      <c r="E1169" s="82">
        <v>25.08</v>
      </c>
      <c r="F1169" t="s">
        <v>971</v>
      </c>
      <c r="G1169" s="83">
        <v>40542</v>
      </c>
      <c r="I1169">
        <f t="shared" si="23"/>
        <v>2010</v>
      </c>
      <c r="M1169"/>
    </row>
    <row r="1170" spans="1:13" x14ac:dyDescent="0.25">
      <c r="A1170" t="s">
        <v>972</v>
      </c>
      <c r="B1170" t="s">
        <v>223</v>
      </c>
      <c r="C1170" s="76" t="s">
        <v>842</v>
      </c>
      <c r="D1170" t="s">
        <v>980</v>
      </c>
      <c r="E1170" s="82">
        <v>58.93</v>
      </c>
      <c r="F1170" t="s">
        <v>973</v>
      </c>
      <c r="G1170" s="83">
        <v>40267</v>
      </c>
      <c r="I1170">
        <f t="shared" si="23"/>
        <v>2010</v>
      </c>
      <c r="M1170"/>
    </row>
    <row r="1171" spans="1:13" x14ac:dyDescent="0.25">
      <c r="A1171" t="s">
        <v>972</v>
      </c>
      <c r="B1171" t="s">
        <v>223</v>
      </c>
      <c r="C1171" s="76" t="s">
        <v>842</v>
      </c>
      <c r="D1171" t="s">
        <v>980</v>
      </c>
      <c r="E1171" s="82">
        <v>5.49</v>
      </c>
      <c r="F1171" t="s">
        <v>973</v>
      </c>
      <c r="G1171" s="83">
        <v>40114</v>
      </c>
      <c r="I1171">
        <f t="shared" si="23"/>
        <v>2009</v>
      </c>
      <c r="M1171"/>
    </row>
    <row r="1172" spans="1:13" x14ac:dyDescent="0.25">
      <c r="A1172" t="s">
        <v>972</v>
      </c>
      <c r="B1172" t="s">
        <v>215</v>
      </c>
      <c r="C1172" s="76" t="s">
        <v>842</v>
      </c>
      <c r="D1172" s="93" t="s">
        <v>958</v>
      </c>
      <c r="E1172" s="82">
        <v>189.92</v>
      </c>
      <c r="F1172" t="s">
        <v>973</v>
      </c>
      <c r="G1172" s="83">
        <v>40401</v>
      </c>
      <c r="I1172">
        <f t="shared" si="23"/>
        <v>2010</v>
      </c>
      <c r="M1172"/>
    </row>
    <row r="1173" spans="1:13" x14ac:dyDescent="0.25">
      <c r="A1173" t="s">
        <v>972</v>
      </c>
      <c r="B1173" t="s">
        <v>223</v>
      </c>
      <c r="C1173" s="76" t="s">
        <v>842</v>
      </c>
      <c r="D1173" t="s">
        <v>980</v>
      </c>
      <c r="E1173" s="82">
        <v>69.489999999999995</v>
      </c>
      <c r="F1173" t="s">
        <v>973</v>
      </c>
      <c r="G1173" s="83">
        <v>39787</v>
      </c>
      <c r="I1173">
        <f t="shared" si="23"/>
        <v>2008</v>
      </c>
      <c r="M1173"/>
    </row>
    <row r="1174" spans="1:13" x14ac:dyDescent="0.25">
      <c r="A1174" t="s">
        <v>972</v>
      </c>
      <c r="B1174" t="s">
        <v>223</v>
      </c>
      <c r="C1174" s="76" t="s">
        <v>842</v>
      </c>
      <c r="D1174" t="s">
        <v>980</v>
      </c>
      <c r="E1174" s="82">
        <v>3.61</v>
      </c>
      <c r="F1174" t="s">
        <v>973</v>
      </c>
      <c r="G1174" s="83">
        <v>39738</v>
      </c>
      <c r="I1174">
        <f t="shared" si="23"/>
        <v>2008</v>
      </c>
      <c r="M1174"/>
    </row>
    <row r="1175" spans="1:13" x14ac:dyDescent="0.25">
      <c r="A1175" t="s">
        <v>972</v>
      </c>
      <c r="B1175" t="s">
        <v>222</v>
      </c>
      <c r="C1175" s="76" t="s">
        <v>842</v>
      </c>
      <c r="D1175" t="s">
        <v>980</v>
      </c>
      <c r="E1175" s="82">
        <v>2.99</v>
      </c>
      <c r="F1175" t="s">
        <v>973</v>
      </c>
      <c r="G1175" s="83">
        <v>39666</v>
      </c>
      <c r="I1175">
        <f t="shared" si="23"/>
        <v>2008</v>
      </c>
      <c r="M1175"/>
    </row>
    <row r="1176" spans="1:13" x14ac:dyDescent="0.25">
      <c r="A1176" t="s">
        <v>972</v>
      </c>
      <c r="B1176" t="s">
        <v>222</v>
      </c>
      <c r="C1176" s="76" t="s">
        <v>842</v>
      </c>
      <c r="D1176" t="s">
        <v>980</v>
      </c>
      <c r="E1176" s="82">
        <v>2.85</v>
      </c>
      <c r="F1176" t="s">
        <v>973</v>
      </c>
      <c r="G1176" s="83">
        <v>38418</v>
      </c>
      <c r="I1176">
        <f t="shared" si="23"/>
        <v>2005</v>
      </c>
      <c r="M1176"/>
    </row>
    <row r="1177" spans="1:13" x14ac:dyDescent="0.25">
      <c r="A1177" t="s">
        <v>972</v>
      </c>
      <c r="B1177" t="s">
        <v>222</v>
      </c>
      <c r="C1177" s="76" t="s">
        <v>842</v>
      </c>
      <c r="D1177" t="s">
        <v>980</v>
      </c>
      <c r="E1177" s="82">
        <v>1.1100000000000001</v>
      </c>
      <c r="F1177" t="s">
        <v>973</v>
      </c>
      <c r="G1177" s="83">
        <v>39657</v>
      </c>
      <c r="I1177">
        <f t="shared" si="23"/>
        <v>2008</v>
      </c>
      <c r="M1177"/>
    </row>
    <row r="1178" spans="1:13" x14ac:dyDescent="0.25">
      <c r="A1178" t="s">
        <v>972</v>
      </c>
      <c r="B1178" t="s">
        <v>215</v>
      </c>
      <c r="C1178" s="76" t="s">
        <v>842</v>
      </c>
      <c r="D1178" t="s">
        <v>980</v>
      </c>
      <c r="E1178" s="82">
        <v>1.44</v>
      </c>
      <c r="F1178" t="s">
        <v>973</v>
      </c>
      <c r="G1178" s="83">
        <v>39666</v>
      </c>
      <c r="I1178">
        <f t="shared" si="23"/>
        <v>2008</v>
      </c>
      <c r="M1178"/>
    </row>
    <row r="1179" spans="1:13" x14ac:dyDescent="0.25">
      <c r="A1179" t="s">
        <v>972</v>
      </c>
      <c r="B1179" t="s">
        <v>239</v>
      </c>
      <c r="C1179" s="76" t="s">
        <v>842</v>
      </c>
      <c r="D1179" t="s">
        <v>980</v>
      </c>
      <c r="E1179" s="82">
        <v>3.85</v>
      </c>
      <c r="F1179" t="s">
        <v>973</v>
      </c>
      <c r="G1179" s="83">
        <v>40759</v>
      </c>
      <c r="I1179">
        <f t="shared" si="23"/>
        <v>2011</v>
      </c>
      <c r="M1179"/>
    </row>
    <row r="1180" spans="1:13" x14ac:dyDescent="0.25">
      <c r="A1180" t="s">
        <v>972</v>
      </c>
      <c r="B1180" t="s">
        <v>239</v>
      </c>
      <c r="C1180" s="76" t="s">
        <v>842</v>
      </c>
      <c r="D1180" t="s">
        <v>980</v>
      </c>
      <c r="E1180" s="82">
        <v>3.99</v>
      </c>
      <c r="F1180" t="s">
        <v>973</v>
      </c>
      <c r="G1180" s="83">
        <v>40533</v>
      </c>
      <c r="I1180">
        <f t="shared" si="23"/>
        <v>2010</v>
      </c>
      <c r="M1180"/>
    </row>
    <row r="1181" spans="1:13" x14ac:dyDescent="0.25">
      <c r="A1181" t="s">
        <v>972</v>
      </c>
      <c r="B1181" t="s">
        <v>239</v>
      </c>
      <c r="C1181" s="76" t="s">
        <v>842</v>
      </c>
      <c r="D1181" t="s">
        <v>980</v>
      </c>
      <c r="E1181" s="82">
        <v>4.18</v>
      </c>
      <c r="F1181" t="s">
        <v>973</v>
      </c>
      <c r="G1181" s="83">
        <v>40392</v>
      </c>
      <c r="I1181">
        <f t="shared" si="23"/>
        <v>2010</v>
      </c>
      <c r="M1181"/>
    </row>
    <row r="1182" spans="1:13" x14ac:dyDescent="0.25">
      <c r="A1182" t="s">
        <v>972</v>
      </c>
      <c r="B1182" t="s">
        <v>239</v>
      </c>
      <c r="C1182" s="76" t="s">
        <v>842</v>
      </c>
      <c r="D1182" t="s">
        <v>980</v>
      </c>
      <c r="E1182" s="82">
        <v>8.36</v>
      </c>
      <c r="F1182" t="s">
        <v>973</v>
      </c>
      <c r="G1182" s="83">
        <v>40392</v>
      </c>
      <c r="I1182">
        <f t="shared" si="23"/>
        <v>2010</v>
      </c>
      <c r="M1182"/>
    </row>
    <row r="1183" spans="1:13" x14ac:dyDescent="0.25">
      <c r="A1183" t="s">
        <v>972</v>
      </c>
      <c r="B1183" t="s">
        <v>239</v>
      </c>
      <c r="C1183" s="76" t="s">
        <v>842</v>
      </c>
      <c r="D1183" t="s">
        <v>980</v>
      </c>
      <c r="E1183" s="82">
        <v>3.9</v>
      </c>
      <c r="F1183" t="s">
        <v>973</v>
      </c>
      <c r="G1183" s="83">
        <v>41642</v>
      </c>
      <c r="I1183">
        <f t="shared" si="23"/>
        <v>2014</v>
      </c>
      <c r="M1183"/>
    </row>
    <row r="1184" spans="1:13" x14ac:dyDescent="0.25">
      <c r="A1184" t="s">
        <v>972</v>
      </c>
      <c r="B1184" t="s">
        <v>239</v>
      </c>
      <c r="C1184" s="76" t="s">
        <v>842</v>
      </c>
      <c r="D1184" t="s">
        <v>980</v>
      </c>
      <c r="E1184" s="82">
        <v>4.18</v>
      </c>
      <c r="F1184" t="s">
        <v>973</v>
      </c>
      <c r="G1184" s="83">
        <v>40399</v>
      </c>
      <c r="I1184">
        <f t="shared" si="23"/>
        <v>2010</v>
      </c>
      <c r="M1184"/>
    </row>
    <row r="1185" spans="1:13" x14ac:dyDescent="0.25">
      <c r="A1185" t="s">
        <v>972</v>
      </c>
      <c r="B1185" t="s">
        <v>239</v>
      </c>
      <c r="C1185" s="76" t="s">
        <v>842</v>
      </c>
      <c r="D1185" t="s">
        <v>980</v>
      </c>
      <c r="E1185" s="82">
        <v>4.28</v>
      </c>
      <c r="F1185" t="s">
        <v>973</v>
      </c>
      <c r="G1185" s="83">
        <v>40771</v>
      </c>
      <c r="I1185">
        <f t="shared" si="23"/>
        <v>2011</v>
      </c>
      <c r="M1185"/>
    </row>
    <row r="1186" spans="1:13" x14ac:dyDescent="0.25">
      <c r="A1186" t="s">
        <v>972</v>
      </c>
      <c r="B1186" t="s">
        <v>239</v>
      </c>
      <c r="C1186" s="76" t="s">
        <v>842</v>
      </c>
      <c r="D1186" t="s">
        <v>980</v>
      </c>
      <c r="E1186" s="82">
        <v>2.57</v>
      </c>
      <c r="F1186" t="s">
        <v>973</v>
      </c>
      <c r="G1186" s="83">
        <v>40777</v>
      </c>
      <c r="I1186">
        <f t="shared" si="23"/>
        <v>2011</v>
      </c>
      <c r="M1186"/>
    </row>
    <row r="1187" spans="1:13" x14ac:dyDescent="0.25">
      <c r="A1187" t="s">
        <v>972</v>
      </c>
      <c r="B1187" t="s">
        <v>243</v>
      </c>
      <c r="C1187" s="76" t="s">
        <v>842</v>
      </c>
      <c r="D1187" t="s">
        <v>980</v>
      </c>
      <c r="E1187" s="82">
        <v>8.2100000000000009</v>
      </c>
      <c r="F1187" t="s">
        <v>973</v>
      </c>
      <c r="G1187" s="83">
        <v>40743</v>
      </c>
      <c r="I1187">
        <f t="shared" si="23"/>
        <v>2011</v>
      </c>
      <c r="M1187"/>
    </row>
    <row r="1188" spans="1:13" x14ac:dyDescent="0.25">
      <c r="A1188" t="s">
        <v>972</v>
      </c>
      <c r="B1188" t="s">
        <v>239</v>
      </c>
      <c r="C1188" s="76" t="s">
        <v>842</v>
      </c>
      <c r="D1188" t="s">
        <v>980</v>
      </c>
      <c r="E1188" s="82">
        <v>7.98</v>
      </c>
      <c r="F1188" t="s">
        <v>973</v>
      </c>
      <c r="G1188" s="83">
        <v>40771</v>
      </c>
      <c r="I1188">
        <f t="shared" si="23"/>
        <v>2011</v>
      </c>
      <c r="M1188"/>
    </row>
    <row r="1189" spans="1:13" x14ac:dyDescent="0.25">
      <c r="A1189" t="s">
        <v>972</v>
      </c>
      <c r="B1189" t="s">
        <v>239</v>
      </c>
      <c r="C1189" s="76" t="s">
        <v>842</v>
      </c>
      <c r="D1189" t="s">
        <v>980</v>
      </c>
      <c r="E1189" s="82">
        <v>3.9</v>
      </c>
      <c r="F1189" t="s">
        <v>973</v>
      </c>
      <c r="G1189" s="83">
        <v>40759</v>
      </c>
      <c r="I1189">
        <f t="shared" si="23"/>
        <v>2011</v>
      </c>
      <c r="M1189"/>
    </row>
    <row r="1190" spans="1:13" x14ac:dyDescent="0.25">
      <c r="A1190" t="s">
        <v>972</v>
      </c>
      <c r="B1190" t="s">
        <v>239</v>
      </c>
      <c r="C1190" s="76" t="s">
        <v>842</v>
      </c>
      <c r="D1190" t="s">
        <v>980</v>
      </c>
      <c r="E1190" s="82">
        <v>13.9</v>
      </c>
      <c r="F1190" t="s">
        <v>973</v>
      </c>
      <c r="G1190" s="83">
        <v>40717</v>
      </c>
      <c r="I1190">
        <f t="shared" si="23"/>
        <v>2011</v>
      </c>
      <c r="M1190"/>
    </row>
    <row r="1191" spans="1:13" x14ac:dyDescent="0.25">
      <c r="A1191" t="s">
        <v>972</v>
      </c>
      <c r="B1191" t="s">
        <v>239</v>
      </c>
      <c r="C1191" s="76" t="s">
        <v>842</v>
      </c>
      <c r="D1191" t="s">
        <v>980</v>
      </c>
      <c r="E1191" s="82">
        <v>6.56</v>
      </c>
      <c r="F1191" t="s">
        <v>973</v>
      </c>
      <c r="G1191" s="83">
        <v>40553</v>
      </c>
      <c r="I1191">
        <f t="shared" si="23"/>
        <v>2011</v>
      </c>
      <c r="M1191"/>
    </row>
    <row r="1192" spans="1:13" x14ac:dyDescent="0.25">
      <c r="A1192" t="s">
        <v>972</v>
      </c>
      <c r="B1192" t="s">
        <v>239</v>
      </c>
      <c r="C1192" s="76" t="s">
        <v>842</v>
      </c>
      <c r="D1192" t="s">
        <v>980</v>
      </c>
      <c r="E1192" s="82">
        <v>3.99</v>
      </c>
      <c r="F1192" t="s">
        <v>973</v>
      </c>
      <c r="G1192" s="83">
        <v>40473</v>
      </c>
      <c r="I1192">
        <f t="shared" si="23"/>
        <v>2010</v>
      </c>
      <c r="M1192"/>
    </row>
    <row r="1193" spans="1:13" x14ac:dyDescent="0.25">
      <c r="A1193" t="s">
        <v>972</v>
      </c>
      <c r="B1193" t="s">
        <v>243</v>
      </c>
      <c r="C1193" s="76" t="s">
        <v>842</v>
      </c>
      <c r="D1193" t="s">
        <v>980</v>
      </c>
      <c r="E1193" s="82">
        <v>5.99</v>
      </c>
      <c r="F1193" t="s">
        <v>973</v>
      </c>
      <c r="G1193" s="83">
        <v>40473</v>
      </c>
      <c r="I1193">
        <f t="shared" si="23"/>
        <v>2010</v>
      </c>
      <c r="M1193"/>
    </row>
    <row r="1194" spans="1:13" x14ac:dyDescent="0.25">
      <c r="A1194" t="s">
        <v>972</v>
      </c>
      <c r="B1194" t="s">
        <v>243</v>
      </c>
      <c r="C1194" s="76" t="s">
        <v>842</v>
      </c>
      <c r="D1194" t="s">
        <v>980</v>
      </c>
      <c r="E1194" s="82">
        <v>141.36000000000001</v>
      </c>
      <c r="F1194" t="s">
        <v>973</v>
      </c>
      <c r="G1194" s="83">
        <v>40344</v>
      </c>
      <c r="I1194">
        <f t="shared" si="23"/>
        <v>2010</v>
      </c>
      <c r="M1194"/>
    </row>
    <row r="1195" spans="1:13" x14ac:dyDescent="0.25">
      <c r="A1195" t="s">
        <v>972</v>
      </c>
      <c r="B1195" t="s">
        <v>243</v>
      </c>
      <c r="C1195" s="76" t="s">
        <v>842</v>
      </c>
      <c r="D1195" t="s">
        <v>980</v>
      </c>
      <c r="E1195" s="82">
        <v>4.18</v>
      </c>
      <c r="F1195" t="s">
        <v>973</v>
      </c>
      <c r="G1195" s="83">
        <v>40386</v>
      </c>
      <c r="I1195">
        <f t="shared" si="23"/>
        <v>2010</v>
      </c>
      <c r="M1195"/>
    </row>
    <row r="1196" spans="1:13" x14ac:dyDescent="0.25">
      <c r="A1196" t="s">
        <v>972</v>
      </c>
      <c r="B1196" t="s">
        <v>243</v>
      </c>
      <c r="C1196" s="76" t="s">
        <v>842</v>
      </c>
      <c r="D1196" t="s">
        <v>980</v>
      </c>
      <c r="E1196" s="82">
        <v>37.619999999999997</v>
      </c>
      <c r="F1196" t="s">
        <v>973</v>
      </c>
      <c r="G1196" s="83">
        <v>40390</v>
      </c>
      <c r="I1196">
        <f t="shared" si="23"/>
        <v>2010</v>
      </c>
      <c r="M1196"/>
    </row>
    <row r="1197" spans="1:13" x14ac:dyDescent="0.25">
      <c r="A1197" t="s">
        <v>972</v>
      </c>
      <c r="B1197" t="s">
        <v>239</v>
      </c>
      <c r="C1197" s="76" t="s">
        <v>842</v>
      </c>
      <c r="D1197" t="s">
        <v>980</v>
      </c>
      <c r="E1197" s="82">
        <v>4.18</v>
      </c>
      <c r="F1197" t="s">
        <v>973</v>
      </c>
      <c r="G1197" s="83">
        <v>40470</v>
      </c>
      <c r="I1197">
        <f t="shared" si="23"/>
        <v>2010</v>
      </c>
      <c r="M1197"/>
    </row>
    <row r="1198" spans="1:13" x14ac:dyDescent="0.25">
      <c r="A1198" t="s">
        <v>972</v>
      </c>
      <c r="B1198" t="s">
        <v>239</v>
      </c>
      <c r="C1198" s="76" t="s">
        <v>842</v>
      </c>
      <c r="D1198" t="s">
        <v>980</v>
      </c>
      <c r="E1198" s="82">
        <v>22.34</v>
      </c>
      <c r="F1198" t="s">
        <v>973</v>
      </c>
      <c r="G1198" s="83">
        <v>40436</v>
      </c>
      <c r="I1198">
        <f t="shared" si="23"/>
        <v>2010</v>
      </c>
      <c r="M1198"/>
    </row>
    <row r="1199" spans="1:13" x14ac:dyDescent="0.25">
      <c r="A1199" t="s">
        <v>972</v>
      </c>
      <c r="B1199" t="s">
        <v>243</v>
      </c>
      <c r="C1199" s="76" t="s">
        <v>842</v>
      </c>
      <c r="D1199" t="s">
        <v>980</v>
      </c>
      <c r="E1199" s="82">
        <v>4.18</v>
      </c>
      <c r="F1199" t="s">
        <v>973</v>
      </c>
      <c r="G1199" s="83">
        <v>40366</v>
      </c>
      <c r="I1199">
        <f t="shared" si="23"/>
        <v>2010</v>
      </c>
      <c r="M1199"/>
    </row>
    <row r="1200" spans="1:13" x14ac:dyDescent="0.25">
      <c r="A1200" t="s">
        <v>972</v>
      </c>
      <c r="B1200" t="s">
        <v>239</v>
      </c>
      <c r="C1200" s="76" t="s">
        <v>842</v>
      </c>
      <c r="D1200" t="s">
        <v>980</v>
      </c>
      <c r="E1200" s="82">
        <v>7.8</v>
      </c>
      <c r="F1200" t="s">
        <v>973</v>
      </c>
      <c r="G1200" s="83">
        <v>40357</v>
      </c>
      <c r="I1200">
        <f t="shared" si="23"/>
        <v>2010</v>
      </c>
      <c r="M1200"/>
    </row>
    <row r="1201" spans="1:13" x14ac:dyDescent="0.25">
      <c r="A1201" t="s">
        <v>972</v>
      </c>
      <c r="B1201" t="s">
        <v>239</v>
      </c>
      <c r="C1201" s="76" t="s">
        <v>842</v>
      </c>
      <c r="D1201" t="s">
        <v>980</v>
      </c>
      <c r="E1201" s="82">
        <v>10</v>
      </c>
      <c r="F1201" t="s">
        <v>973</v>
      </c>
      <c r="G1201" s="83">
        <v>40331</v>
      </c>
      <c r="I1201">
        <f t="shared" si="23"/>
        <v>2010</v>
      </c>
      <c r="M1201"/>
    </row>
    <row r="1202" spans="1:13" x14ac:dyDescent="0.25">
      <c r="A1202" t="s">
        <v>972</v>
      </c>
      <c r="B1202" t="s">
        <v>239</v>
      </c>
      <c r="C1202" s="76" t="s">
        <v>842</v>
      </c>
      <c r="D1202" t="s">
        <v>980</v>
      </c>
      <c r="E1202" s="82">
        <v>4.18</v>
      </c>
      <c r="F1202" t="s">
        <v>973</v>
      </c>
      <c r="G1202" s="83">
        <v>40331</v>
      </c>
      <c r="I1202">
        <f t="shared" si="23"/>
        <v>2010</v>
      </c>
      <c r="M1202"/>
    </row>
    <row r="1203" spans="1:13" x14ac:dyDescent="0.25">
      <c r="A1203" t="s">
        <v>972</v>
      </c>
      <c r="B1203" t="s">
        <v>239</v>
      </c>
      <c r="C1203" s="76" t="s">
        <v>842</v>
      </c>
      <c r="D1203" t="s">
        <v>980</v>
      </c>
      <c r="E1203" s="82">
        <v>4.18</v>
      </c>
      <c r="F1203" t="s">
        <v>973</v>
      </c>
      <c r="G1203" s="83">
        <v>40368</v>
      </c>
      <c r="I1203">
        <f t="shared" si="23"/>
        <v>2010</v>
      </c>
      <c r="M1203"/>
    </row>
    <row r="1204" spans="1:13" x14ac:dyDescent="0.25">
      <c r="A1204" t="s">
        <v>972</v>
      </c>
      <c r="B1204" t="s">
        <v>243</v>
      </c>
      <c r="C1204" s="76" t="s">
        <v>842</v>
      </c>
      <c r="D1204" t="s">
        <v>980</v>
      </c>
      <c r="E1204" s="82">
        <v>3.99</v>
      </c>
      <c r="F1204" t="s">
        <v>973</v>
      </c>
      <c r="G1204" s="83">
        <v>40311</v>
      </c>
      <c r="I1204">
        <f t="shared" si="23"/>
        <v>2010</v>
      </c>
      <c r="M1204"/>
    </row>
    <row r="1205" spans="1:13" x14ac:dyDescent="0.25">
      <c r="A1205" t="s">
        <v>972</v>
      </c>
      <c r="B1205" t="s">
        <v>239</v>
      </c>
      <c r="C1205" s="76" t="s">
        <v>842</v>
      </c>
      <c r="D1205" t="s">
        <v>980</v>
      </c>
      <c r="E1205" s="82">
        <v>3.71</v>
      </c>
      <c r="F1205" t="s">
        <v>973</v>
      </c>
      <c r="G1205" s="83">
        <v>40189</v>
      </c>
      <c r="I1205">
        <f t="shared" si="23"/>
        <v>2010</v>
      </c>
      <c r="M1205"/>
    </row>
    <row r="1206" spans="1:13" x14ac:dyDescent="0.25">
      <c r="A1206" t="s">
        <v>972</v>
      </c>
      <c r="B1206" t="s">
        <v>239</v>
      </c>
      <c r="C1206" s="76" t="s">
        <v>842</v>
      </c>
      <c r="D1206" t="s">
        <v>980</v>
      </c>
      <c r="E1206" s="82">
        <v>59</v>
      </c>
      <c r="F1206" t="s">
        <v>973</v>
      </c>
      <c r="G1206" s="83">
        <v>40807</v>
      </c>
      <c r="I1206">
        <f t="shared" si="23"/>
        <v>2011</v>
      </c>
      <c r="M1206"/>
    </row>
    <row r="1207" spans="1:13" x14ac:dyDescent="0.25">
      <c r="A1207" t="s">
        <v>972</v>
      </c>
      <c r="B1207" t="s">
        <v>239</v>
      </c>
      <c r="C1207" s="76" t="s">
        <v>842</v>
      </c>
      <c r="D1207" t="s">
        <v>980</v>
      </c>
      <c r="E1207" s="82">
        <v>3.85</v>
      </c>
      <c r="F1207" t="s">
        <v>973</v>
      </c>
      <c r="G1207" s="83">
        <v>40163</v>
      </c>
      <c r="I1207">
        <f t="shared" si="23"/>
        <v>2009</v>
      </c>
      <c r="M1207"/>
    </row>
    <row r="1208" spans="1:13" x14ac:dyDescent="0.25">
      <c r="A1208" t="s">
        <v>972</v>
      </c>
      <c r="B1208" t="s">
        <v>239</v>
      </c>
      <c r="C1208" s="76" t="s">
        <v>842</v>
      </c>
      <c r="D1208" t="s">
        <v>980</v>
      </c>
      <c r="E1208" s="82">
        <v>7.98</v>
      </c>
      <c r="F1208" t="s">
        <v>973</v>
      </c>
      <c r="G1208" s="83">
        <v>40459</v>
      </c>
      <c r="I1208">
        <f t="shared" si="23"/>
        <v>2010</v>
      </c>
      <c r="M1208"/>
    </row>
    <row r="1209" spans="1:13" x14ac:dyDescent="0.25">
      <c r="A1209" t="s">
        <v>972</v>
      </c>
      <c r="B1209" t="s">
        <v>239</v>
      </c>
      <c r="C1209" s="76" t="s">
        <v>842</v>
      </c>
      <c r="D1209" t="s">
        <v>980</v>
      </c>
      <c r="E1209" s="82">
        <v>4.18</v>
      </c>
      <c r="F1209" t="s">
        <v>973</v>
      </c>
      <c r="G1209" s="83">
        <v>40449</v>
      </c>
      <c r="I1209">
        <f t="shared" si="23"/>
        <v>2010</v>
      </c>
      <c r="M1209"/>
    </row>
    <row r="1210" spans="1:13" x14ac:dyDescent="0.25">
      <c r="A1210" t="s">
        <v>972</v>
      </c>
      <c r="B1210" t="s">
        <v>243</v>
      </c>
      <c r="C1210" s="76" t="s">
        <v>842</v>
      </c>
      <c r="D1210" t="s">
        <v>980</v>
      </c>
      <c r="E1210" s="82">
        <v>4.2</v>
      </c>
      <c r="F1210" t="s">
        <v>973</v>
      </c>
      <c r="G1210" s="83">
        <v>40183</v>
      </c>
      <c r="I1210">
        <f t="shared" si="23"/>
        <v>2010</v>
      </c>
      <c r="M1210"/>
    </row>
    <row r="1211" spans="1:13" ht="14.45" customHeight="1" x14ac:dyDescent="0.25">
      <c r="A1211" t="s">
        <v>972</v>
      </c>
      <c r="B1211" t="s">
        <v>239</v>
      </c>
      <c r="C1211" s="76" t="s">
        <v>842</v>
      </c>
      <c r="D1211" t="s">
        <v>980</v>
      </c>
      <c r="E1211" s="82">
        <v>4.79</v>
      </c>
      <c r="F1211" t="s">
        <v>973</v>
      </c>
      <c r="G1211" s="83">
        <v>40263</v>
      </c>
      <c r="I1211">
        <f t="shared" si="23"/>
        <v>2010</v>
      </c>
      <c r="M1211"/>
    </row>
    <row r="1212" spans="1:13" ht="14.45" customHeight="1" x14ac:dyDescent="0.25">
      <c r="A1212" t="s">
        <v>972</v>
      </c>
      <c r="B1212" t="s">
        <v>239</v>
      </c>
      <c r="C1212" s="76" t="s">
        <v>842</v>
      </c>
      <c r="D1212" t="s">
        <v>980</v>
      </c>
      <c r="E1212" s="82">
        <v>7.41</v>
      </c>
      <c r="F1212" t="s">
        <v>973</v>
      </c>
      <c r="G1212" s="83">
        <v>40191</v>
      </c>
      <c r="I1212">
        <f t="shared" si="23"/>
        <v>2010</v>
      </c>
      <c r="M1212"/>
    </row>
    <row r="1213" spans="1:13" x14ac:dyDescent="0.25">
      <c r="A1213" t="s">
        <v>972</v>
      </c>
      <c r="B1213" t="s">
        <v>239</v>
      </c>
      <c r="C1213" s="76" t="s">
        <v>842</v>
      </c>
      <c r="D1213" t="s">
        <v>980</v>
      </c>
      <c r="E1213" s="82">
        <v>3.9</v>
      </c>
      <c r="F1213" t="s">
        <v>973</v>
      </c>
      <c r="G1213" s="83">
        <v>40061</v>
      </c>
      <c r="I1213">
        <f t="shared" si="23"/>
        <v>2009</v>
      </c>
      <c r="M1213"/>
    </row>
    <row r="1214" spans="1:13" x14ac:dyDescent="0.25">
      <c r="A1214" t="s">
        <v>972</v>
      </c>
      <c r="B1214" t="s">
        <v>243</v>
      </c>
      <c r="C1214" s="76" t="s">
        <v>842</v>
      </c>
      <c r="D1214" t="s">
        <v>980</v>
      </c>
      <c r="E1214" s="82">
        <v>4.13</v>
      </c>
      <c r="F1214" t="s">
        <v>973</v>
      </c>
      <c r="G1214" s="83">
        <v>39972</v>
      </c>
      <c r="I1214">
        <f t="shared" si="23"/>
        <v>2009</v>
      </c>
      <c r="M1214"/>
    </row>
    <row r="1215" spans="1:13" x14ac:dyDescent="0.25">
      <c r="A1215" t="s">
        <v>972</v>
      </c>
      <c r="B1215" t="s">
        <v>243</v>
      </c>
      <c r="C1215" s="76" t="s">
        <v>842</v>
      </c>
      <c r="D1215" t="s">
        <v>980</v>
      </c>
      <c r="E1215" s="82">
        <v>7.98</v>
      </c>
      <c r="F1215" t="s">
        <v>973</v>
      </c>
      <c r="G1215" s="83">
        <v>40241</v>
      </c>
      <c r="I1215">
        <f t="shared" si="23"/>
        <v>2010</v>
      </c>
      <c r="M1215"/>
    </row>
    <row r="1216" spans="1:13" x14ac:dyDescent="0.25">
      <c r="A1216" t="s">
        <v>972</v>
      </c>
      <c r="B1216" t="s">
        <v>239</v>
      </c>
      <c r="C1216" s="76" t="s">
        <v>842</v>
      </c>
      <c r="D1216" t="s">
        <v>980</v>
      </c>
      <c r="E1216" s="82">
        <v>2.85</v>
      </c>
      <c r="F1216" t="s">
        <v>973</v>
      </c>
      <c r="G1216" s="83">
        <v>39888</v>
      </c>
      <c r="I1216">
        <f t="shared" si="23"/>
        <v>2009</v>
      </c>
      <c r="M1216"/>
    </row>
    <row r="1217" spans="1:13" x14ac:dyDescent="0.25">
      <c r="A1217" t="s">
        <v>972</v>
      </c>
      <c r="B1217" t="s">
        <v>243</v>
      </c>
      <c r="C1217" s="76" t="s">
        <v>842</v>
      </c>
      <c r="D1217" t="s">
        <v>980</v>
      </c>
      <c r="E1217" s="82">
        <v>67.150000000000006</v>
      </c>
      <c r="F1217" t="s">
        <v>973</v>
      </c>
      <c r="G1217" s="83">
        <v>42226</v>
      </c>
      <c r="I1217">
        <f t="shared" si="23"/>
        <v>2015</v>
      </c>
      <c r="M1217"/>
    </row>
    <row r="1218" spans="1:13" x14ac:dyDescent="0.25">
      <c r="A1218" t="s">
        <v>972</v>
      </c>
      <c r="B1218" t="s">
        <v>243</v>
      </c>
      <c r="C1218" s="76" t="s">
        <v>842</v>
      </c>
      <c r="D1218" t="s">
        <v>980</v>
      </c>
      <c r="E1218" s="82">
        <v>1.98</v>
      </c>
      <c r="F1218" t="s">
        <v>973</v>
      </c>
      <c r="G1218" s="83">
        <v>39631</v>
      </c>
      <c r="I1218">
        <f t="shared" ref="I1218:I1281" si="24">IF(G1218&lt;&gt;"",YEAR(G1218),"")</f>
        <v>2008</v>
      </c>
      <c r="M1218"/>
    </row>
    <row r="1219" spans="1:13" x14ac:dyDescent="0.25">
      <c r="A1219" t="s">
        <v>972</v>
      </c>
      <c r="B1219" t="s">
        <v>239</v>
      </c>
      <c r="C1219" t="s">
        <v>947</v>
      </c>
      <c r="D1219" t="s">
        <v>980</v>
      </c>
      <c r="E1219" s="82">
        <v>1.8</v>
      </c>
      <c r="F1219" t="s">
        <v>973</v>
      </c>
      <c r="G1219" s="83">
        <v>39877</v>
      </c>
      <c r="I1219">
        <f t="shared" si="24"/>
        <v>2009</v>
      </c>
      <c r="M1219"/>
    </row>
    <row r="1220" spans="1:13" x14ac:dyDescent="0.25">
      <c r="A1220" t="s">
        <v>972</v>
      </c>
      <c r="B1220" t="s">
        <v>239</v>
      </c>
      <c r="C1220" s="76" t="s">
        <v>842</v>
      </c>
      <c r="D1220" t="s">
        <v>980</v>
      </c>
      <c r="E1220" s="82">
        <v>1.2</v>
      </c>
      <c r="F1220" t="s">
        <v>973</v>
      </c>
      <c r="G1220" s="83">
        <v>39930</v>
      </c>
      <c r="I1220">
        <f t="shared" si="24"/>
        <v>2009</v>
      </c>
      <c r="M1220"/>
    </row>
    <row r="1221" spans="1:13" x14ac:dyDescent="0.25">
      <c r="A1221" t="s">
        <v>972</v>
      </c>
      <c r="B1221" t="s">
        <v>118</v>
      </c>
      <c r="C1221" s="76" t="s">
        <v>842</v>
      </c>
      <c r="D1221" t="s">
        <v>980</v>
      </c>
      <c r="E1221" s="82">
        <v>3.06</v>
      </c>
      <c r="F1221" t="s">
        <v>973</v>
      </c>
      <c r="G1221" s="83">
        <v>40539</v>
      </c>
      <c r="I1221">
        <f t="shared" si="24"/>
        <v>2010</v>
      </c>
      <c r="M1221"/>
    </row>
    <row r="1222" spans="1:13" x14ac:dyDescent="0.25">
      <c r="A1222" t="s">
        <v>972</v>
      </c>
      <c r="B1222" t="s">
        <v>243</v>
      </c>
      <c r="C1222" s="76" t="s">
        <v>842</v>
      </c>
      <c r="D1222" t="s">
        <v>980</v>
      </c>
      <c r="E1222" s="82">
        <v>3.77</v>
      </c>
      <c r="F1222" t="s">
        <v>973</v>
      </c>
      <c r="G1222" s="83">
        <v>39727</v>
      </c>
      <c r="I1222">
        <f t="shared" si="24"/>
        <v>2008</v>
      </c>
      <c r="M1222"/>
    </row>
    <row r="1223" spans="1:13" x14ac:dyDescent="0.25">
      <c r="A1223" t="s">
        <v>972</v>
      </c>
      <c r="B1223" t="s">
        <v>243</v>
      </c>
      <c r="C1223" s="76" t="s">
        <v>842</v>
      </c>
      <c r="D1223" t="s">
        <v>980</v>
      </c>
      <c r="E1223" s="82">
        <v>4.5599999999999996</v>
      </c>
      <c r="F1223" t="s">
        <v>973</v>
      </c>
      <c r="G1223" s="83">
        <v>40276</v>
      </c>
      <c r="I1223">
        <f t="shared" si="24"/>
        <v>2010</v>
      </c>
      <c r="M1223"/>
    </row>
    <row r="1224" spans="1:13" x14ac:dyDescent="0.25">
      <c r="A1224" t="s">
        <v>972</v>
      </c>
      <c r="B1224" t="s">
        <v>243</v>
      </c>
      <c r="C1224" s="76" t="s">
        <v>842</v>
      </c>
      <c r="D1224" t="s">
        <v>980</v>
      </c>
      <c r="E1224" s="82">
        <v>3.77</v>
      </c>
      <c r="F1224" t="s">
        <v>973</v>
      </c>
      <c r="G1224" s="83">
        <v>39727</v>
      </c>
      <c r="I1224">
        <f t="shared" si="24"/>
        <v>2008</v>
      </c>
      <c r="M1224"/>
    </row>
    <row r="1225" spans="1:13" x14ac:dyDescent="0.25">
      <c r="A1225" t="s">
        <v>972</v>
      </c>
      <c r="B1225" t="s">
        <v>239</v>
      </c>
      <c r="C1225" t="s">
        <v>947</v>
      </c>
      <c r="D1225" t="s">
        <v>980</v>
      </c>
      <c r="E1225" s="82">
        <v>10</v>
      </c>
      <c r="F1225" t="s">
        <v>973</v>
      </c>
      <c r="G1225" s="83">
        <v>39820</v>
      </c>
      <c r="I1225">
        <f t="shared" si="24"/>
        <v>2009</v>
      </c>
      <c r="M1225"/>
    </row>
    <row r="1226" spans="1:13" x14ac:dyDescent="0.25">
      <c r="A1226" t="s">
        <v>972</v>
      </c>
      <c r="B1226" t="s">
        <v>243</v>
      </c>
      <c r="C1226" s="76" t="s">
        <v>842</v>
      </c>
      <c r="D1226" t="s">
        <v>980</v>
      </c>
      <c r="E1226" s="82">
        <v>10</v>
      </c>
      <c r="F1226" t="s">
        <v>973</v>
      </c>
      <c r="G1226" s="83">
        <v>39982</v>
      </c>
      <c r="I1226">
        <f t="shared" si="24"/>
        <v>2009</v>
      </c>
      <c r="M1226"/>
    </row>
    <row r="1227" spans="1:13" x14ac:dyDescent="0.25">
      <c r="A1227" t="s">
        <v>972</v>
      </c>
      <c r="B1227" t="s">
        <v>243</v>
      </c>
      <c r="C1227" s="76" t="s">
        <v>842</v>
      </c>
      <c r="D1227" t="s">
        <v>980</v>
      </c>
      <c r="E1227" s="82">
        <v>3.77</v>
      </c>
      <c r="F1227" t="s">
        <v>973</v>
      </c>
      <c r="G1227" s="83">
        <v>39727</v>
      </c>
      <c r="I1227">
        <f t="shared" si="24"/>
        <v>2008</v>
      </c>
      <c r="M1227"/>
    </row>
    <row r="1228" spans="1:13" x14ac:dyDescent="0.25">
      <c r="A1228" t="s">
        <v>972</v>
      </c>
      <c r="B1228" t="s">
        <v>239</v>
      </c>
      <c r="C1228" t="s">
        <v>947</v>
      </c>
      <c r="D1228" t="s">
        <v>980</v>
      </c>
      <c r="E1228" s="82">
        <v>10</v>
      </c>
      <c r="F1228" t="s">
        <v>973</v>
      </c>
      <c r="G1228" s="83">
        <v>39114</v>
      </c>
      <c r="I1228">
        <f t="shared" si="24"/>
        <v>2007</v>
      </c>
      <c r="M1228"/>
    </row>
    <row r="1229" spans="1:13" x14ac:dyDescent="0.25">
      <c r="A1229" t="s">
        <v>972</v>
      </c>
      <c r="B1229" t="s">
        <v>115</v>
      </c>
      <c r="C1229" s="76" t="s">
        <v>842</v>
      </c>
      <c r="D1229" t="s">
        <v>980</v>
      </c>
      <c r="E1229" s="82">
        <v>1.75</v>
      </c>
      <c r="F1229" t="s">
        <v>973</v>
      </c>
      <c r="G1229" s="83">
        <v>40333</v>
      </c>
      <c r="I1229">
        <f t="shared" si="24"/>
        <v>2010</v>
      </c>
      <c r="M1229"/>
    </row>
    <row r="1230" spans="1:13" x14ac:dyDescent="0.25">
      <c r="A1230" t="s">
        <v>972</v>
      </c>
      <c r="B1230" t="s">
        <v>239</v>
      </c>
      <c r="C1230" s="76" t="s">
        <v>842</v>
      </c>
      <c r="D1230" t="s">
        <v>980</v>
      </c>
      <c r="E1230" s="82">
        <v>3.14</v>
      </c>
      <c r="F1230" t="s">
        <v>973</v>
      </c>
      <c r="G1230" s="83">
        <v>39682</v>
      </c>
      <c r="I1230">
        <f t="shared" si="24"/>
        <v>2008</v>
      </c>
      <c r="M1230"/>
    </row>
    <row r="1231" spans="1:13" x14ac:dyDescent="0.25">
      <c r="A1231" t="s">
        <v>972</v>
      </c>
      <c r="B1231" t="s">
        <v>118</v>
      </c>
      <c r="C1231" s="76" t="s">
        <v>842</v>
      </c>
      <c r="D1231" t="s">
        <v>980</v>
      </c>
      <c r="E1231" s="82">
        <v>12.13</v>
      </c>
      <c r="F1231" t="s">
        <v>973</v>
      </c>
      <c r="G1231" s="83">
        <v>40044</v>
      </c>
      <c r="I1231">
        <f t="shared" si="24"/>
        <v>2009</v>
      </c>
      <c r="M1231"/>
    </row>
    <row r="1232" spans="1:13" x14ac:dyDescent="0.25">
      <c r="A1232" t="s">
        <v>972</v>
      </c>
      <c r="B1232" t="s">
        <v>239</v>
      </c>
      <c r="C1232" s="76" t="s">
        <v>842</v>
      </c>
      <c r="D1232" t="s">
        <v>980</v>
      </c>
      <c r="E1232" s="82">
        <v>2.74</v>
      </c>
      <c r="F1232" t="s">
        <v>973</v>
      </c>
      <c r="G1232" s="83">
        <v>39708</v>
      </c>
      <c r="I1232">
        <f t="shared" si="24"/>
        <v>2008</v>
      </c>
      <c r="M1232"/>
    </row>
    <row r="1233" spans="1:13" x14ac:dyDescent="0.25">
      <c r="A1233" t="s">
        <v>972</v>
      </c>
      <c r="B1233" t="s">
        <v>243</v>
      </c>
      <c r="C1233" t="s">
        <v>947</v>
      </c>
      <c r="D1233" t="s">
        <v>980</v>
      </c>
      <c r="E1233" s="82">
        <v>10</v>
      </c>
      <c r="F1233" t="s">
        <v>973</v>
      </c>
      <c r="G1233" s="83">
        <v>40995</v>
      </c>
      <c r="I1233">
        <f t="shared" si="24"/>
        <v>2012</v>
      </c>
      <c r="M1233"/>
    </row>
    <row r="1234" spans="1:13" x14ac:dyDescent="0.25">
      <c r="A1234" t="s">
        <v>972</v>
      </c>
      <c r="B1234" t="s">
        <v>239</v>
      </c>
      <c r="C1234" s="76" t="s">
        <v>842</v>
      </c>
      <c r="D1234" t="s">
        <v>980</v>
      </c>
      <c r="E1234" s="82">
        <v>2.68</v>
      </c>
      <c r="F1234" t="s">
        <v>973</v>
      </c>
      <c r="G1234" s="83">
        <v>39805</v>
      </c>
      <c r="I1234">
        <f t="shared" si="24"/>
        <v>2008</v>
      </c>
      <c r="M1234"/>
    </row>
    <row r="1235" spans="1:13" x14ac:dyDescent="0.25">
      <c r="A1235" t="s">
        <v>972</v>
      </c>
      <c r="B1235" t="s">
        <v>239</v>
      </c>
      <c r="C1235" s="76" t="s">
        <v>842</v>
      </c>
      <c r="D1235" t="s">
        <v>980</v>
      </c>
      <c r="E1235" s="82">
        <v>3.99</v>
      </c>
      <c r="F1235" t="s">
        <v>973</v>
      </c>
      <c r="G1235" s="83">
        <v>40283</v>
      </c>
      <c r="I1235">
        <f t="shared" si="24"/>
        <v>2010</v>
      </c>
      <c r="M1235"/>
    </row>
    <row r="1236" spans="1:13" x14ac:dyDescent="0.25">
      <c r="A1236" t="s">
        <v>972</v>
      </c>
      <c r="B1236" t="s">
        <v>243</v>
      </c>
      <c r="C1236" s="76" t="s">
        <v>842</v>
      </c>
      <c r="D1236" t="s">
        <v>980</v>
      </c>
      <c r="E1236" s="82">
        <v>4.18</v>
      </c>
      <c r="F1236" t="s">
        <v>973</v>
      </c>
      <c r="G1236" s="83">
        <v>40386</v>
      </c>
      <c r="I1236">
        <f t="shared" si="24"/>
        <v>2010</v>
      </c>
      <c r="M1236"/>
    </row>
    <row r="1237" spans="1:13" x14ac:dyDescent="0.25">
      <c r="A1237" t="s">
        <v>972</v>
      </c>
      <c r="B1237" t="s">
        <v>243</v>
      </c>
      <c r="C1237" s="76" t="s">
        <v>842</v>
      </c>
      <c r="D1237" t="s">
        <v>980</v>
      </c>
      <c r="E1237" s="82">
        <v>147.6</v>
      </c>
      <c r="F1237" t="s">
        <v>973</v>
      </c>
      <c r="G1237" s="83">
        <v>40823</v>
      </c>
      <c r="I1237">
        <f t="shared" si="24"/>
        <v>2011</v>
      </c>
      <c r="M1237"/>
    </row>
    <row r="1238" spans="1:13" x14ac:dyDescent="0.25">
      <c r="A1238" t="s">
        <v>972</v>
      </c>
      <c r="B1238" t="s">
        <v>243</v>
      </c>
      <c r="C1238" s="76" t="s">
        <v>842</v>
      </c>
      <c r="D1238" t="s">
        <v>980</v>
      </c>
      <c r="E1238" s="82">
        <v>7.98</v>
      </c>
      <c r="F1238" t="s">
        <v>973</v>
      </c>
      <c r="G1238" s="83">
        <v>40491</v>
      </c>
      <c r="I1238">
        <f t="shared" si="24"/>
        <v>2010</v>
      </c>
      <c r="M1238"/>
    </row>
    <row r="1239" spans="1:13" x14ac:dyDescent="0.25">
      <c r="A1239" t="s">
        <v>972</v>
      </c>
      <c r="B1239" t="s">
        <v>239</v>
      </c>
      <c r="C1239" s="76" t="s">
        <v>842</v>
      </c>
      <c r="D1239" t="s">
        <v>980</v>
      </c>
      <c r="E1239" s="82">
        <v>2.74</v>
      </c>
      <c r="F1239" t="s">
        <v>973</v>
      </c>
      <c r="G1239" s="83">
        <v>40035</v>
      </c>
      <c r="I1239">
        <f t="shared" si="24"/>
        <v>2009</v>
      </c>
      <c r="M1239"/>
    </row>
    <row r="1240" spans="1:13" x14ac:dyDescent="0.25">
      <c r="A1240" t="s">
        <v>972</v>
      </c>
      <c r="B1240" t="s">
        <v>239</v>
      </c>
      <c r="C1240" s="76" t="s">
        <v>842</v>
      </c>
      <c r="D1240" t="s">
        <v>980</v>
      </c>
      <c r="E1240" s="82">
        <v>4</v>
      </c>
      <c r="F1240" t="s">
        <v>973</v>
      </c>
      <c r="G1240" s="83">
        <v>39724</v>
      </c>
      <c r="I1240">
        <f t="shared" si="24"/>
        <v>2008</v>
      </c>
      <c r="M1240"/>
    </row>
    <row r="1241" spans="1:13" x14ac:dyDescent="0.25">
      <c r="A1241" t="s">
        <v>972</v>
      </c>
      <c r="B1241" t="s">
        <v>239</v>
      </c>
      <c r="C1241" s="76" t="s">
        <v>842</v>
      </c>
      <c r="D1241" t="s">
        <v>980</v>
      </c>
      <c r="E1241" s="82">
        <v>1.37</v>
      </c>
      <c r="F1241" t="s">
        <v>973</v>
      </c>
      <c r="G1241" s="83">
        <v>39500</v>
      </c>
      <c r="I1241">
        <f t="shared" si="24"/>
        <v>2008</v>
      </c>
      <c r="M1241"/>
    </row>
    <row r="1242" spans="1:13" x14ac:dyDescent="0.25">
      <c r="A1242" t="s">
        <v>972</v>
      </c>
      <c r="B1242" t="s">
        <v>239</v>
      </c>
      <c r="C1242" s="76" t="s">
        <v>842</v>
      </c>
      <c r="D1242" t="s">
        <v>980</v>
      </c>
      <c r="E1242" s="82">
        <v>11.52</v>
      </c>
      <c r="F1242" t="s">
        <v>973</v>
      </c>
      <c r="G1242" s="83">
        <v>40059</v>
      </c>
      <c r="I1242">
        <f t="shared" si="24"/>
        <v>2009</v>
      </c>
      <c r="M1242"/>
    </row>
    <row r="1243" spans="1:13" x14ac:dyDescent="0.25">
      <c r="A1243" t="s">
        <v>972</v>
      </c>
      <c r="B1243" t="s">
        <v>243</v>
      </c>
      <c r="C1243" s="76" t="s">
        <v>842</v>
      </c>
      <c r="D1243" t="s">
        <v>980</v>
      </c>
      <c r="E1243" s="82">
        <v>2.14</v>
      </c>
      <c r="F1243" t="s">
        <v>973</v>
      </c>
      <c r="G1243" s="83">
        <v>39723</v>
      </c>
      <c r="I1243">
        <f t="shared" si="24"/>
        <v>2008</v>
      </c>
      <c r="M1243"/>
    </row>
    <row r="1244" spans="1:13" x14ac:dyDescent="0.25">
      <c r="A1244" t="s">
        <v>972</v>
      </c>
      <c r="B1244" t="s">
        <v>239</v>
      </c>
      <c r="C1244" t="s">
        <v>947</v>
      </c>
      <c r="D1244" t="s">
        <v>980</v>
      </c>
      <c r="E1244" s="82">
        <v>2.5</v>
      </c>
      <c r="F1244" t="s">
        <v>973</v>
      </c>
      <c r="G1244" s="83">
        <v>41414</v>
      </c>
      <c r="I1244">
        <f t="shared" si="24"/>
        <v>2013</v>
      </c>
      <c r="M1244"/>
    </row>
    <row r="1245" spans="1:13" x14ac:dyDescent="0.25">
      <c r="A1245" t="s">
        <v>972</v>
      </c>
      <c r="B1245" t="s">
        <v>249</v>
      </c>
      <c r="C1245" s="76" t="s">
        <v>842</v>
      </c>
      <c r="D1245" t="s">
        <v>980</v>
      </c>
      <c r="E1245" s="82">
        <v>37.61</v>
      </c>
      <c r="F1245" t="s">
        <v>973</v>
      </c>
      <c r="G1245" s="83">
        <v>40760</v>
      </c>
      <c r="I1245">
        <f t="shared" si="24"/>
        <v>2011</v>
      </c>
      <c r="M1245"/>
    </row>
    <row r="1246" spans="1:13" x14ac:dyDescent="0.25">
      <c r="A1246" t="s">
        <v>972</v>
      </c>
      <c r="B1246" t="s">
        <v>249</v>
      </c>
      <c r="C1246" s="76" t="s">
        <v>842</v>
      </c>
      <c r="D1246" t="s">
        <v>980</v>
      </c>
      <c r="E1246" s="82">
        <v>68</v>
      </c>
      <c r="F1246" t="s">
        <v>973</v>
      </c>
      <c r="G1246" s="83">
        <v>41178</v>
      </c>
      <c r="I1246">
        <f t="shared" si="24"/>
        <v>2012</v>
      </c>
      <c r="M1246"/>
    </row>
    <row r="1247" spans="1:13" x14ac:dyDescent="0.25">
      <c r="A1247" t="s">
        <v>972</v>
      </c>
      <c r="B1247" t="s">
        <v>249</v>
      </c>
      <c r="C1247" s="76" t="s">
        <v>842</v>
      </c>
      <c r="D1247" t="s">
        <v>980</v>
      </c>
      <c r="E1247" s="82">
        <v>10.7</v>
      </c>
      <c r="F1247" t="s">
        <v>973</v>
      </c>
      <c r="G1247" s="83">
        <v>40548</v>
      </c>
      <c r="I1247">
        <f t="shared" si="24"/>
        <v>2011</v>
      </c>
      <c r="M1247"/>
    </row>
    <row r="1248" spans="1:13" x14ac:dyDescent="0.25">
      <c r="A1248" t="s">
        <v>972</v>
      </c>
      <c r="B1248" t="s">
        <v>249</v>
      </c>
      <c r="C1248" s="76" t="s">
        <v>842</v>
      </c>
      <c r="D1248" t="s">
        <v>980</v>
      </c>
      <c r="E1248" s="82">
        <v>3.19</v>
      </c>
      <c r="F1248" t="s">
        <v>973</v>
      </c>
      <c r="G1248" s="83">
        <v>40263</v>
      </c>
      <c r="I1248">
        <f t="shared" si="24"/>
        <v>2010</v>
      </c>
      <c r="M1248"/>
    </row>
    <row r="1249" spans="1:13" x14ac:dyDescent="0.25">
      <c r="A1249" t="s">
        <v>972</v>
      </c>
      <c r="B1249" t="s">
        <v>249</v>
      </c>
      <c r="C1249" s="76" t="s">
        <v>842</v>
      </c>
      <c r="D1249" t="s">
        <v>980</v>
      </c>
      <c r="E1249" s="82">
        <v>7.6</v>
      </c>
      <c r="F1249" t="s">
        <v>973</v>
      </c>
      <c r="G1249" s="83">
        <v>40059</v>
      </c>
      <c r="I1249">
        <f t="shared" si="24"/>
        <v>2009</v>
      </c>
      <c r="M1249"/>
    </row>
    <row r="1250" spans="1:13" x14ac:dyDescent="0.25">
      <c r="A1250" t="s">
        <v>972</v>
      </c>
      <c r="B1250" t="s">
        <v>253</v>
      </c>
      <c r="C1250" s="76" t="s">
        <v>842</v>
      </c>
      <c r="D1250" t="s">
        <v>980</v>
      </c>
      <c r="E1250" s="82">
        <v>4.67</v>
      </c>
      <c r="F1250" t="s">
        <v>973</v>
      </c>
      <c r="G1250" s="83">
        <v>40717</v>
      </c>
      <c r="I1250">
        <f t="shared" si="24"/>
        <v>2011</v>
      </c>
      <c r="M1250"/>
    </row>
    <row r="1251" spans="1:13" x14ac:dyDescent="0.25">
      <c r="A1251" t="s">
        <v>972</v>
      </c>
      <c r="B1251" t="s">
        <v>253</v>
      </c>
      <c r="C1251" s="76" t="s">
        <v>842</v>
      </c>
      <c r="D1251" t="s">
        <v>980</v>
      </c>
      <c r="E1251" s="82">
        <v>4.1900000000000004</v>
      </c>
      <c r="F1251" t="s">
        <v>973</v>
      </c>
      <c r="G1251" s="83">
        <v>40655</v>
      </c>
      <c r="I1251">
        <f t="shared" si="24"/>
        <v>2011</v>
      </c>
      <c r="M1251"/>
    </row>
    <row r="1252" spans="1:13" x14ac:dyDescent="0.25">
      <c r="A1252" t="s">
        <v>972</v>
      </c>
      <c r="B1252" t="s">
        <v>253</v>
      </c>
      <c r="C1252" s="76" t="s">
        <v>842</v>
      </c>
      <c r="D1252" t="s">
        <v>980</v>
      </c>
      <c r="E1252" s="82">
        <v>4.67</v>
      </c>
      <c r="F1252" t="s">
        <v>973</v>
      </c>
      <c r="G1252" s="83">
        <v>40690</v>
      </c>
      <c r="I1252">
        <f t="shared" si="24"/>
        <v>2011</v>
      </c>
      <c r="M1252"/>
    </row>
    <row r="1253" spans="1:13" x14ac:dyDescent="0.25">
      <c r="A1253" t="s">
        <v>972</v>
      </c>
      <c r="B1253" t="s">
        <v>253</v>
      </c>
      <c r="C1253" s="76" t="s">
        <v>842</v>
      </c>
      <c r="D1253" t="s">
        <v>980</v>
      </c>
      <c r="E1253" s="82">
        <v>5.64</v>
      </c>
      <c r="F1253" t="s">
        <v>973</v>
      </c>
      <c r="G1253" s="83">
        <v>40665</v>
      </c>
      <c r="I1253">
        <f t="shared" si="24"/>
        <v>2011</v>
      </c>
      <c r="M1253"/>
    </row>
    <row r="1254" spans="1:13" x14ac:dyDescent="0.25">
      <c r="A1254" t="s">
        <v>972</v>
      </c>
      <c r="B1254" t="s">
        <v>253</v>
      </c>
      <c r="C1254" s="76" t="s">
        <v>842</v>
      </c>
      <c r="D1254" t="s">
        <v>980</v>
      </c>
      <c r="E1254" s="82">
        <v>5.45</v>
      </c>
      <c r="F1254" t="s">
        <v>973</v>
      </c>
      <c r="G1254" s="83">
        <v>40709</v>
      </c>
      <c r="I1254">
        <f t="shared" si="24"/>
        <v>2011</v>
      </c>
      <c r="M1254"/>
    </row>
    <row r="1255" spans="1:13" x14ac:dyDescent="0.25">
      <c r="A1255" t="s">
        <v>972</v>
      </c>
      <c r="B1255" t="s">
        <v>253</v>
      </c>
      <c r="C1255" s="76" t="s">
        <v>842</v>
      </c>
      <c r="D1255" t="s">
        <v>980</v>
      </c>
      <c r="E1255" s="82">
        <v>4.67</v>
      </c>
      <c r="F1255" t="s">
        <v>973</v>
      </c>
      <c r="G1255" s="83">
        <v>40673</v>
      </c>
      <c r="I1255">
        <f t="shared" si="24"/>
        <v>2011</v>
      </c>
      <c r="M1255"/>
    </row>
    <row r="1256" spans="1:13" x14ac:dyDescent="0.25">
      <c r="A1256" t="s">
        <v>972</v>
      </c>
      <c r="B1256" t="s">
        <v>253</v>
      </c>
      <c r="C1256" s="76" t="s">
        <v>842</v>
      </c>
      <c r="D1256" t="s">
        <v>980</v>
      </c>
      <c r="E1256" s="82">
        <v>7.98</v>
      </c>
      <c r="F1256" t="s">
        <v>973</v>
      </c>
      <c r="G1256" s="83">
        <v>40701</v>
      </c>
      <c r="I1256">
        <f t="shared" si="24"/>
        <v>2011</v>
      </c>
      <c r="M1256"/>
    </row>
    <row r="1257" spans="1:13" x14ac:dyDescent="0.25">
      <c r="A1257" t="s">
        <v>972</v>
      </c>
      <c r="B1257" t="s">
        <v>253</v>
      </c>
      <c r="C1257" s="76" t="s">
        <v>842</v>
      </c>
      <c r="D1257" t="s">
        <v>980</v>
      </c>
      <c r="E1257" s="82">
        <v>7.03</v>
      </c>
      <c r="F1257" t="s">
        <v>973</v>
      </c>
      <c r="G1257" s="83">
        <v>40605</v>
      </c>
      <c r="I1257">
        <f t="shared" si="24"/>
        <v>2011</v>
      </c>
      <c r="M1257"/>
    </row>
    <row r="1258" spans="1:13" x14ac:dyDescent="0.25">
      <c r="A1258" t="s">
        <v>972</v>
      </c>
      <c r="B1258" t="s">
        <v>253</v>
      </c>
      <c r="C1258" s="76" t="s">
        <v>842</v>
      </c>
      <c r="D1258" t="s">
        <v>980</v>
      </c>
      <c r="E1258" s="82">
        <v>1.95</v>
      </c>
      <c r="F1258" t="s">
        <v>973</v>
      </c>
      <c r="G1258" s="83">
        <v>40563</v>
      </c>
      <c r="I1258">
        <f t="shared" si="24"/>
        <v>2011</v>
      </c>
      <c r="M1258"/>
    </row>
    <row r="1259" spans="1:13" x14ac:dyDescent="0.25">
      <c r="A1259" t="s">
        <v>972</v>
      </c>
      <c r="B1259" t="s">
        <v>253</v>
      </c>
      <c r="C1259" s="76" t="s">
        <v>842</v>
      </c>
      <c r="D1259" t="s">
        <v>980</v>
      </c>
      <c r="E1259" s="82">
        <v>4.79</v>
      </c>
      <c r="F1259" t="s">
        <v>973</v>
      </c>
      <c r="G1259" s="83">
        <v>40533</v>
      </c>
      <c r="I1259">
        <f t="shared" si="24"/>
        <v>2010</v>
      </c>
      <c r="M1259"/>
    </row>
    <row r="1260" spans="1:13" x14ac:dyDescent="0.25">
      <c r="A1260" t="s">
        <v>972</v>
      </c>
      <c r="B1260" t="s">
        <v>253</v>
      </c>
      <c r="C1260" s="76" t="s">
        <v>842</v>
      </c>
      <c r="D1260" t="s">
        <v>980</v>
      </c>
      <c r="E1260" s="82">
        <v>4.18</v>
      </c>
      <c r="F1260" t="s">
        <v>973</v>
      </c>
      <c r="G1260" s="83">
        <v>40388</v>
      </c>
      <c r="I1260">
        <f t="shared" si="24"/>
        <v>2010</v>
      </c>
      <c r="M1260"/>
    </row>
    <row r="1261" spans="1:13" x14ac:dyDescent="0.25">
      <c r="A1261" t="s">
        <v>972</v>
      </c>
      <c r="B1261" t="s">
        <v>253</v>
      </c>
      <c r="C1261" s="76" t="s">
        <v>842</v>
      </c>
      <c r="D1261" t="s">
        <v>980</v>
      </c>
      <c r="E1261" s="82">
        <v>3.14</v>
      </c>
      <c r="F1261" t="s">
        <v>973</v>
      </c>
      <c r="G1261" s="83">
        <v>40323</v>
      </c>
      <c r="I1261">
        <f t="shared" si="24"/>
        <v>2010</v>
      </c>
      <c r="M1261"/>
    </row>
    <row r="1262" spans="1:13" x14ac:dyDescent="0.25">
      <c r="A1262" t="s">
        <v>972</v>
      </c>
      <c r="B1262" t="s">
        <v>253</v>
      </c>
      <c r="C1262" s="76" t="s">
        <v>842</v>
      </c>
      <c r="D1262" t="s">
        <v>980</v>
      </c>
      <c r="E1262" s="82">
        <v>4.18</v>
      </c>
      <c r="F1262" t="s">
        <v>973</v>
      </c>
      <c r="G1262" s="83">
        <v>40323</v>
      </c>
      <c r="I1262">
        <f t="shared" si="24"/>
        <v>2010</v>
      </c>
      <c r="M1262"/>
    </row>
    <row r="1263" spans="1:13" x14ac:dyDescent="0.25">
      <c r="A1263" t="s">
        <v>972</v>
      </c>
      <c r="B1263" t="s">
        <v>253</v>
      </c>
      <c r="C1263" s="76" t="s">
        <v>842</v>
      </c>
      <c r="D1263" t="s">
        <v>980</v>
      </c>
      <c r="E1263" s="82">
        <v>4.18</v>
      </c>
      <c r="F1263" t="s">
        <v>973</v>
      </c>
      <c r="G1263" s="83">
        <v>40324</v>
      </c>
      <c r="I1263">
        <f t="shared" si="24"/>
        <v>2010</v>
      </c>
      <c r="M1263"/>
    </row>
    <row r="1264" spans="1:13" x14ac:dyDescent="0.25">
      <c r="A1264" t="s">
        <v>972</v>
      </c>
      <c r="B1264" t="s">
        <v>253</v>
      </c>
      <c r="C1264" s="76" t="s">
        <v>842</v>
      </c>
      <c r="D1264" t="s">
        <v>980</v>
      </c>
      <c r="E1264" s="82">
        <v>7.98</v>
      </c>
      <c r="F1264" t="s">
        <v>973</v>
      </c>
      <c r="G1264" s="83">
        <v>40241</v>
      </c>
      <c r="I1264">
        <f t="shared" si="24"/>
        <v>2010</v>
      </c>
      <c r="M1264"/>
    </row>
    <row r="1265" spans="1:13" x14ac:dyDescent="0.25">
      <c r="A1265" t="s">
        <v>972</v>
      </c>
      <c r="B1265" t="s">
        <v>253</v>
      </c>
      <c r="C1265" s="76" t="s">
        <v>842</v>
      </c>
      <c r="D1265" t="s">
        <v>980</v>
      </c>
      <c r="E1265" s="82">
        <v>2.2799999999999998</v>
      </c>
      <c r="F1265" t="s">
        <v>973</v>
      </c>
      <c r="G1265" s="83">
        <v>40519</v>
      </c>
      <c r="I1265">
        <f t="shared" si="24"/>
        <v>2010</v>
      </c>
      <c r="M1265"/>
    </row>
    <row r="1266" spans="1:13" x14ac:dyDescent="0.25">
      <c r="A1266" t="s">
        <v>972</v>
      </c>
      <c r="B1266" t="s">
        <v>253</v>
      </c>
      <c r="C1266" s="76" t="s">
        <v>842</v>
      </c>
      <c r="D1266" t="s">
        <v>980</v>
      </c>
      <c r="E1266" s="82">
        <v>2.2599999999999998</v>
      </c>
      <c r="F1266" t="s">
        <v>973</v>
      </c>
      <c r="G1266" s="83">
        <v>39895</v>
      </c>
      <c r="I1266">
        <f t="shared" si="24"/>
        <v>2009</v>
      </c>
      <c r="M1266"/>
    </row>
    <row r="1267" spans="1:13" x14ac:dyDescent="0.25">
      <c r="A1267" t="s">
        <v>972</v>
      </c>
      <c r="B1267" t="s">
        <v>241</v>
      </c>
      <c r="C1267" s="76" t="s">
        <v>842</v>
      </c>
      <c r="D1267" t="s">
        <v>980</v>
      </c>
      <c r="E1267" s="82">
        <v>13.99</v>
      </c>
      <c r="F1267" t="s">
        <v>973</v>
      </c>
      <c r="G1267" s="83">
        <v>40490</v>
      </c>
      <c r="I1267">
        <f t="shared" si="24"/>
        <v>2010</v>
      </c>
      <c r="M1267"/>
    </row>
    <row r="1268" spans="1:13" x14ac:dyDescent="0.25">
      <c r="A1268" t="s">
        <v>972</v>
      </c>
      <c r="B1268" t="s">
        <v>242</v>
      </c>
      <c r="C1268" s="76" t="s">
        <v>842</v>
      </c>
      <c r="D1268" t="s">
        <v>980</v>
      </c>
      <c r="E1268" s="82">
        <v>17.239999999999998</v>
      </c>
      <c r="F1268" t="s">
        <v>973</v>
      </c>
      <c r="G1268" s="83">
        <v>40401</v>
      </c>
      <c r="I1268">
        <f t="shared" si="24"/>
        <v>2010</v>
      </c>
      <c r="M1268"/>
    </row>
    <row r="1269" spans="1:13" x14ac:dyDescent="0.25">
      <c r="A1269" t="s">
        <v>972</v>
      </c>
      <c r="B1269" t="s">
        <v>240</v>
      </c>
      <c r="C1269" s="76" t="s">
        <v>842</v>
      </c>
      <c r="D1269" t="s">
        <v>980</v>
      </c>
      <c r="E1269" s="82">
        <v>2.99</v>
      </c>
      <c r="F1269" t="s">
        <v>973</v>
      </c>
      <c r="G1269" s="83">
        <v>40626</v>
      </c>
      <c r="I1269">
        <f t="shared" si="24"/>
        <v>2011</v>
      </c>
      <c r="M1269"/>
    </row>
    <row r="1270" spans="1:13" x14ac:dyDescent="0.25">
      <c r="A1270" t="s">
        <v>972</v>
      </c>
      <c r="B1270" t="s">
        <v>232</v>
      </c>
      <c r="C1270" s="76" t="s">
        <v>842</v>
      </c>
      <c r="D1270" t="s">
        <v>980</v>
      </c>
      <c r="E1270" s="82">
        <v>3.85</v>
      </c>
      <c r="F1270" t="s">
        <v>973</v>
      </c>
      <c r="G1270" s="83">
        <v>40688</v>
      </c>
      <c r="I1270">
        <f t="shared" si="24"/>
        <v>2011</v>
      </c>
      <c r="M1270"/>
    </row>
    <row r="1271" spans="1:13" x14ac:dyDescent="0.25">
      <c r="A1271" t="s">
        <v>972</v>
      </c>
      <c r="B1271" t="s">
        <v>240</v>
      </c>
      <c r="C1271" s="76" t="s">
        <v>842</v>
      </c>
      <c r="D1271" t="s">
        <v>980</v>
      </c>
      <c r="E1271" s="82">
        <v>11.4</v>
      </c>
      <c r="F1271" t="s">
        <v>973</v>
      </c>
      <c r="G1271" s="83">
        <v>40340</v>
      </c>
      <c r="I1271">
        <f t="shared" si="24"/>
        <v>2010</v>
      </c>
      <c r="M1271"/>
    </row>
    <row r="1272" spans="1:13" x14ac:dyDescent="0.25">
      <c r="A1272" t="s">
        <v>972</v>
      </c>
      <c r="B1272" t="s">
        <v>242</v>
      </c>
      <c r="C1272" s="76" t="s">
        <v>842</v>
      </c>
      <c r="D1272" t="s">
        <v>980</v>
      </c>
      <c r="E1272" s="82">
        <v>4.37</v>
      </c>
      <c r="F1272" t="s">
        <v>973</v>
      </c>
      <c r="G1272" s="83">
        <v>40316</v>
      </c>
      <c r="I1272">
        <f t="shared" si="24"/>
        <v>2010</v>
      </c>
      <c r="M1272"/>
    </row>
    <row r="1273" spans="1:13" x14ac:dyDescent="0.25">
      <c r="A1273" t="s">
        <v>972</v>
      </c>
      <c r="B1273" t="s">
        <v>240</v>
      </c>
      <c r="C1273" s="76" t="s">
        <v>842</v>
      </c>
      <c r="D1273" t="s">
        <v>980</v>
      </c>
      <c r="E1273" s="82">
        <v>16.72</v>
      </c>
      <c r="F1273" t="s">
        <v>973</v>
      </c>
      <c r="G1273" s="83">
        <v>40437</v>
      </c>
      <c r="I1273">
        <f t="shared" si="24"/>
        <v>2010</v>
      </c>
      <c r="M1273"/>
    </row>
    <row r="1274" spans="1:13" x14ac:dyDescent="0.25">
      <c r="A1274" t="s">
        <v>972</v>
      </c>
      <c r="B1274" t="s">
        <v>240</v>
      </c>
      <c r="C1274" s="76" t="s">
        <v>842</v>
      </c>
      <c r="D1274" t="s">
        <v>980</v>
      </c>
      <c r="E1274" s="82">
        <v>8.36</v>
      </c>
      <c r="F1274" t="s">
        <v>973</v>
      </c>
      <c r="G1274" s="83">
        <v>40437</v>
      </c>
      <c r="I1274">
        <f t="shared" si="24"/>
        <v>2010</v>
      </c>
      <c r="M1274"/>
    </row>
    <row r="1275" spans="1:13" x14ac:dyDescent="0.25">
      <c r="A1275" t="s">
        <v>972</v>
      </c>
      <c r="B1275" t="s">
        <v>240</v>
      </c>
      <c r="C1275" s="76" t="s">
        <v>842</v>
      </c>
      <c r="D1275" t="s">
        <v>980</v>
      </c>
      <c r="E1275" s="82">
        <v>10.91</v>
      </c>
      <c r="F1275" t="s">
        <v>973</v>
      </c>
      <c r="G1275" s="83">
        <v>40017</v>
      </c>
      <c r="I1275">
        <f t="shared" si="24"/>
        <v>2009</v>
      </c>
      <c r="M1275"/>
    </row>
    <row r="1276" spans="1:13" x14ac:dyDescent="0.25">
      <c r="A1276" t="s">
        <v>972</v>
      </c>
      <c r="B1276" t="s">
        <v>240</v>
      </c>
      <c r="C1276" s="76" t="s">
        <v>842</v>
      </c>
      <c r="D1276" t="s">
        <v>980</v>
      </c>
      <c r="E1276" s="82">
        <v>2.5299999999999998</v>
      </c>
      <c r="F1276" t="s">
        <v>973</v>
      </c>
      <c r="G1276" s="83">
        <v>39882</v>
      </c>
      <c r="I1276">
        <f t="shared" si="24"/>
        <v>2009</v>
      </c>
      <c r="M1276"/>
    </row>
    <row r="1277" spans="1:13" x14ac:dyDescent="0.25">
      <c r="A1277" t="s">
        <v>972</v>
      </c>
      <c r="B1277" t="s">
        <v>240</v>
      </c>
      <c r="C1277" s="76" t="s">
        <v>842</v>
      </c>
      <c r="D1277" t="s">
        <v>980</v>
      </c>
      <c r="E1277" s="82">
        <v>12.96</v>
      </c>
      <c r="F1277" t="s">
        <v>973</v>
      </c>
      <c r="G1277" s="83">
        <v>39728</v>
      </c>
      <c r="I1277">
        <f t="shared" si="24"/>
        <v>2008</v>
      </c>
      <c r="M1277"/>
    </row>
    <row r="1278" spans="1:13" x14ac:dyDescent="0.25">
      <c r="A1278" t="s">
        <v>972</v>
      </c>
      <c r="B1278" t="s">
        <v>240</v>
      </c>
      <c r="C1278" s="76" t="s">
        <v>842</v>
      </c>
      <c r="D1278" t="s">
        <v>980</v>
      </c>
      <c r="E1278" s="82">
        <v>13.8</v>
      </c>
      <c r="F1278" t="s">
        <v>973</v>
      </c>
      <c r="G1278" s="83">
        <v>39728</v>
      </c>
      <c r="I1278">
        <f t="shared" si="24"/>
        <v>2008</v>
      </c>
      <c r="M1278"/>
    </row>
    <row r="1279" spans="1:13" x14ac:dyDescent="0.25">
      <c r="A1279" t="s">
        <v>972</v>
      </c>
      <c r="B1279" t="s">
        <v>240</v>
      </c>
      <c r="C1279" s="76" t="s">
        <v>842</v>
      </c>
      <c r="D1279" t="s">
        <v>980</v>
      </c>
      <c r="E1279" s="82">
        <v>15.04</v>
      </c>
      <c r="F1279" t="s">
        <v>973</v>
      </c>
      <c r="G1279" s="83">
        <v>39954</v>
      </c>
      <c r="I1279">
        <f t="shared" si="24"/>
        <v>2009</v>
      </c>
      <c r="M1279"/>
    </row>
    <row r="1280" spans="1:13" x14ac:dyDescent="0.25">
      <c r="A1280" t="s">
        <v>972</v>
      </c>
      <c r="B1280" t="s">
        <v>240</v>
      </c>
      <c r="C1280" t="s">
        <v>947</v>
      </c>
      <c r="D1280" t="s">
        <v>980</v>
      </c>
      <c r="E1280" s="82">
        <v>10</v>
      </c>
      <c r="F1280" t="s">
        <v>973</v>
      </c>
      <c r="G1280" s="83">
        <v>39728</v>
      </c>
      <c r="I1280">
        <f t="shared" si="24"/>
        <v>2008</v>
      </c>
      <c r="M1280"/>
    </row>
    <row r="1281" spans="1:13" x14ac:dyDescent="0.25">
      <c r="A1281" t="s">
        <v>972</v>
      </c>
      <c r="B1281" t="s">
        <v>240</v>
      </c>
      <c r="C1281" s="76" t="s">
        <v>842</v>
      </c>
      <c r="D1281" t="s">
        <v>980</v>
      </c>
      <c r="E1281" s="82">
        <v>3.9</v>
      </c>
      <c r="F1281" t="s">
        <v>973</v>
      </c>
      <c r="G1281" s="83">
        <v>40094</v>
      </c>
      <c r="I1281">
        <f t="shared" si="24"/>
        <v>2009</v>
      </c>
      <c r="M1281"/>
    </row>
    <row r="1282" spans="1:13" x14ac:dyDescent="0.25">
      <c r="A1282" t="s">
        <v>972</v>
      </c>
      <c r="B1282" t="s">
        <v>240</v>
      </c>
      <c r="C1282" s="76" t="s">
        <v>842</v>
      </c>
      <c r="D1282" t="s">
        <v>980</v>
      </c>
      <c r="E1282" s="82">
        <v>3.97</v>
      </c>
      <c r="F1282" t="s">
        <v>973</v>
      </c>
      <c r="G1282" s="83">
        <v>40136</v>
      </c>
      <c r="I1282">
        <f t="shared" ref="I1282:I1345" si="25">IF(G1282&lt;&gt;"",YEAR(G1282),"")</f>
        <v>2009</v>
      </c>
      <c r="M1282"/>
    </row>
    <row r="1283" spans="1:13" x14ac:dyDescent="0.25">
      <c r="A1283" t="s">
        <v>972</v>
      </c>
      <c r="B1283" t="s">
        <v>240</v>
      </c>
      <c r="C1283" s="76" t="s">
        <v>842</v>
      </c>
      <c r="D1283" t="s">
        <v>980</v>
      </c>
      <c r="E1283" s="82">
        <v>7.6</v>
      </c>
      <c r="F1283" t="s">
        <v>973</v>
      </c>
      <c r="G1283" s="83">
        <v>39815</v>
      </c>
      <c r="I1283">
        <f t="shared" si="25"/>
        <v>2009</v>
      </c>
      <c r="M1283"/>
    </row>
    <row r="1284" spans="1:13" x14ac:dyDescent="0.25">
      <c r="A1284" t="s">
        <v>972</v>
      </c>
      <c r="B1284" t="s">
        <v>118</v>
      </c>
      <c r="C1284" s="76" t="s">
        <v>842</v>
      </c>
      <c r="D1284" t="s">
        <v>980</v>
      </c>
      <c r="E1284" s="82">
        <v>4.79</v>
      </c>
      <c r="F1284" t="s">
        <v>973</v>
      </c>
      <c r="G1284" s="83">
        <v>40189</v>
      </c>
      <c r="I1284">
        <f t="shared" si="25"/>
        <v>2010</v>
      </c>
      <c r="M1284"/>
    </row>
    <row r="1285" spans="1:13" x14ac:dyDescent="0.25">
      <c r="A1285" t="s">
        <v>972</v>
      </c>
      <c r="B1285" t="s">
        <v>1016</v>
      </c>
      <c r="C1285" s="76" t="s">
        <v>842</v>
      </c>
      <c r="D1285" t="s">
        <v>980</v>
      </c>
      <c r="E1285" s="82">
        <v>2.2799999999999998</v>
      </c>
      <c r="F1285" t="s">
        <v>973</v>
      </c>
      <c r="G1285" s="83">
        <v>40200</v>
      </c>
      <c r="I1285">
        <f t="shared" si="25"/>
        <v>2010</v>
      </c>
      <c r="M1285"/>
    </row>
    <row r="1286" spans="1:13" x14ac:dyDescent="0.25">
      <c r="A1286" t="s">
        <v>972</v>
      </c>
      <c r="B1286" t="s">
        <v>118</v>
      </c>
      <c r="C1286" s="76" t="s">
        <v>842</v>
      </c>
      <c r="D1286" t="s">
        <v>980</v>
      </c>
      <c r="E1286" s="82">
        <v>3.04</v>
      </c>
      <c r="F1286" t="s">
        <v>973</v>
      </c>
      <c r="G1286" s="83">
        <v>40165</v>
      </c>
      <c r="I1286">
        <f t="shared" si="25"/>
        <v>2009</v>
      </c>
      <c r="M1286"/>
    </row>
    <row r="1287" spans="1:13" x14ac:dyDescent="0.25">
      <c r="A1287" t="s">
        <v>972</v>
      </c>
      <c r="B1287" t="s">
        <v>118</v>
      </c>
      <c r="C1287" s="76" t="s">
        <v>842</v>
      </c>
      <c r="D1287" t="s">
        <v>980</v>
      </c>
      <c r="E1287" s="82">
        <v>7.87</v>
      </c>
      <c r="F1287" t="s">
        <v>973</v>
      </c>
      <c r="G1287" s="83">
        <v>40533</v>
      </c>
      <c r="I1287">
        <f t="shared" si="25"/>
        <v>2010</v>
      </c>
      <c r="M1287"/>
    </row>
    <row r="1288" spans="1:13" x14ac:dyDescent="0.25">
      <c r="A1288" t="s">
        <v>972</v>
      </c>
      <c r="B1288" t="s">
        <v>115</v>
      </c>
      <c r="C1288" s="76" t="s">
        <v>842</v>
      </c>
      <c r="D1288" t="s">
        <v>980</v>
      </c>
      <c r="E1288" s="82">
        <v>6.33</v>
      </c>
      <c r="F1288" t="s">
        <v>973</v>
      </c>
      <c r="G1288" s="83">
        <v>40056</v>
      </c>
      <c r="I1288">
        <f t="shared" si="25"/>
        <v>2009</v>
      </c>
      <c r="M1288"/>
    </row>
    <row r="1289" spans="1:13" x14ac:dyDescent="0.25">
      <c r="A1289" t="s">
        <v>972</v>
      </c>
      <c r="B1289" t="s">
        <v>118</v>
      </c>
      <c r="C1289" s="76" t="s">
        <v>842</v>
      </c>
      <c r="D1289" t="s">
        <v>980</v>
      </c>
      <c r="E1289" s="82">
        <v>4.79</v>
      </c>
      <c r="F1289" t="s">
        <v>973</v>
      </c>
      <c r="G1289" s="83">
        <v>40113</v>
      </c>
      <c r="I1289">
        <f t="shared" si="25"/>
        <v>2009</v>
      </c>
      <c r="M1289"/>
    </row>
    <row r="1290" spans="1:13" x14ac:dyDescent="0.25">
      <c r="A1290" t="s">
        <v>972</v>
      </c>
      <c r="B1290" t="s">
        <v>118</v>
      </c>
      <c r="C1290" s="76" t="s">
        <v>842</v>
      </c>
      <c r="D1290" t="s">
        <v>980</v>
      </c>
      <c r="E1290" s="82">
        <v>3.61</v>
      </c>
      <c r="F1290" t="s">
        <v>973</v>
      </c>
      <c r="G1290" s="83">
        <v>40007</v>
      </c>
      <c r="I1290">
        <f t="shared" si="25"/>
        <v>2009</v>
      </c>
      <c r="M1290"/>
    </row>
    <row r="1291" spans="1:13" x14ac:dyDescent="0.25">
      <c r="A1291" t="s">
        <v>972</v>
      </c>
      <c r="B1291" t="s">
        <v>118</v>
      </c>
      <c r="C1291" s="76" t="s">
        <v>842</v>
      </c>
      <c r="D1291" t="s">
        <v>980</v>
      </c>
      <c r="E1291" s="82">
        <v>5.13</v>
      </c>
      <c r="F1291" t="s">
        <v>973</v>
      </c>
      <c r="G1291" s="83">
        <v>40073</v>
      </c>
      <c r="I1291">
        <f t="shared" si="25"/>
        <v>2009</v>
      </c>
      <c r="M1291"/>
    </row>
    <row r="1292" spans="1:13" x14ac:dyDescent="0.25">
      <c r="A1292" t="s">
        <v>972</v>
      </c>
      <c r="B1292" t="s">
        <v>115</v>
      </c>
      <c r="C1292" s="76" t="s">
        <v>842</v>
      </c>
      <c r="D1292" t="s">
        <v>980</v>
      </c>
      <c r="E1292" s="82">
        <v>3.42</v>
      </c>
      <c r="F1292" t="s">
        <v>973</v>
      </c>
      <c r="G1292" s="83">
        <v>39731</v>
      </c>
      <c r="I1292">
        <f t="shared" si="25"/>
        <v>2008</v>
      </c>
      <c r="M1292"/>
    </row>
    <row r="1293" spans="1:13" x14ac:dyDescent="0.25">
      <c r="A1293" t="s">
        <v>972</v>
      </c>
      <c r="B1293" t="s">
        <v>118</v>
      </c>
      <c r="C1293" s="76" t="s">
        <v>842</v>
      </c>
      <c r="D1293" t="s">
        <v>980</v>
      </c>
      <c r="E1293" s="82">
        <v>34.799999999999997</v>
      </c>
      <c r="F1293" t="s">
        <v>973</v>
      </c>
      <c r="G1293" s="83">
        <v>39654</v>
      </c>
      <c r="I1293">
        <f t="shared" si="25"/>
        <v>2008</v>
      </c>
      <c r="M1293"/>
    </row>
    <row r="1294" spans="1:13" x14ac:dyDescent="0.25">
      <c r="A1294" t="s">
        <v>972</v>
      </c>
      <c r="B1294" t="s">
        <v>118</v>
      </c>
      <c r="C1294" s="76" t="s">
        <v>842</v>
      </c>
      <c r="D1294" t="s">
        <v>980</v>
      </c>
      <c r="E1294" s="82">
        <v>5.8</v>
      </c>
      <c r="F1294" t="s">
        <v>973</v>
      </c>
      <c r="G1294" s="83">
        <v>39758</v>
      </c>
      <c r="I1294">
        <f t="shared" si="25"/>
        <v>2008</v>
      </c>
      <c r="M1294"/>
    </row>
    <row r="1295" spans="1:13" x14ac:dyDescent="0.25">
      <c r="A1295" t="s">
        <v>972</v>
      </c>
      <c r="B1295" t="s">
        <v>115</v>
      </c>
      <c r="C1295" s="76" t="s">
        <v>842</v>
      </c>
      <c r="D1295" t="s">
        <v>980</v>
      </c>
      <c r="E1295" s="82">
        <v>1.88</v>
      </c>
      <c r="F1295" t="s">
        <v>973</v>
      </c>
      <c r="G1295" s="83">
        <v>41306</v>
      </c>
      <c r="I1295">
        <f t="shared" si="25"/>
        <v>2013</v>
      </c>
      <c r="M1295"/>
    </row>
    <row r="1296" spans="1:13" x14ac:dyDescent="0.25">
      <c r="A1296" t="s">
        <v>972</v>
      </c>
      <c r="B1296" t="s">
        <v>115</v>
      </c>
      <c r="C1296" s="76" t="s">
        <v>842</v>
      </c>
      <c r="D1296" t="s">
        <v>980</v>
      </c>
      <c r="E1296" s="82">
        <v>2.09</v>
      </c>
      <c r="F1296" t="s">
        <v>973</v>
      </c>
      <c r="G1296" s="83">
        <v>40044</v>
      </c>
      <c r="I1296">
        <f t="shared" si="25"/>
        <v>2009</v>
      </c>
      <c r="M1296"/>
    </row>
    <row r="1297" spans="1:13" x14ac:dyDescent="0.25">
      <c r="A1297" t="s">
        <v>972</v>
      </c>
      <c r="B1297" t="s">
        <v>118</v>
      </c>
      <c r="C1297" s="76" t="s">
        <v>842</v>
      </c>
      <c r="D1297" t="s">
        <v>980</v>
      </c>
      <c r="E1297" s="82">
        <v>5.33</v>
      </c>
      <c r="F1297" t="s">
        <v>973</v>
      </c>
      <c r="G1297" s="83">
        <v>39787</v>
      </c>
      <c r="I1297">
        <f t="shared" si="25"/>
        <v>2008</v>
      </c>
      <c r="M1297"/>
    </row>
    <row r="1298" spans="1:13" ht="14.45" customHeight="1" x14ac:dyDescent="0.25">
      <c r="A1298" t="s">
        <v>972</v>
      </c>
      <c r="B1298" t="s">
        <v>115</v>
      </c>
      <c r="C1298" s="76" t="s">
        <v>842</v>
      </c>
      <c r="D1298" t="s">
        <v>980</v>
      </c>
      <c r="E1298" s="82">
        <v>1.46</v>
      </c>
      <c r="F1298" t="s">
        <v>973</v>
      </c>
      <c r="G1298" s="83">
        <v>42207</v>
      </c>
      <c r="I1298">
        <f t="shared" si="25"/>
        <v>2015</v>
      </c>
      <c r="M1298"/>
    </row>
    <row r="1299" spans="1:13" ht="14.45" customHeight="1" x14ac:dyDescent="0.25">
      <c r="A1299" t="s">
        <v>972</v>
      </c>
      <c r="B1299" t="s">
        <v>118</v>
      </c>
      <c r="C1299" s="76" t="s">
        <v>842</v>
      </c>
      <c r="D1299" t="s">
        <v>980</v>
      </c>
      <c r="E1299" s="82">
        <v>7.63</v>
      </c>
      <c r="F1299" t="s">
        <v>973</v>
      </c>
      <c r="G1299" s="83">
        <v>40820</v>
      </c>
      <c r="I1299">
        <f t="shared" si="25"/>
        <v>2011</v>
      </c>
      <c r="M1299"/>
    </row>
    <row r="1300" spans="1:13" ht="14.45" customHeight="1" x14ac:dyDescent="0.25">
      <c r="A1300" t="s">
        <v>972</v>
      </c>
      <c r="B1300" t="s">
        <v>115</v>
      </c>
      <c r="C1300" s="76" t="s">
        <v>842</v>
      </c>
      <c r="D1300" t="s">
        <v>980</v>
      </c>
      <c r="E1300" s="82">
        <v>7.27</v>
      </c>
      <c r="F1300" t="s">
        <v>973</v>
      </c>
      <c r="G1300" s="83">
        <v>40511</v>
      </c>
      <c r="I1300">
        <f t="shared" si="25"/>
        <v>2010</v>
      </c>
      <c r="M1300"/>
    </row>
    <row r="1301" spans="1:13" ht="14.45" customHeight="1" x14ac:dyDescent="0.25">
      <c r="A1301" t="s">
        <v>972</v>
      </c>
      <c r="B1301" t="s">
        <v>115</v>
      </c>
      <c r="C1301" s="76" t="s">
        <v>842</v>
      </c>
      <c r="D1301" t="s">
        <v>980</v>
      </c>
      <c r="E1301" s="82">
        <v>4.67</v>
      </c>
      <c r="F1301" t="s">
        <v>973</v>
      </c>
      <c r="G1301" s="83">
        <v>40486</v>
      </c>
      <c r="I1301">
        <f t="shared" si="25"/>
        <v>2010</v>
      </c>
      <c r="M1301"/>
    </row>
    <row r="1302" spans="1:13" x14ac:dyDescent="0.25">
      <c r="A1302" t="s">
        <v>972</v>
      </c>
      <c r="B1302" t="s">
        <v>115</v>
      </c>
      <c r="C1302" s="76" t="s">
        <v>842</v>
      </c>
      <c r="D1302" t="s">
        <v>980</v>
      </c>
      <c r="E1302" s="82">
        <v>0.91</v>
      </c>
      <c r="F1302" t="s">
        <v>973</v>
      </c>
      <c r="G1302" s="83">
        <v>40669</v>
      </c>
      <c r="I1302">
        <f t="shared" si="25"/>
        <v>2011</v>
      </c>
      <c r="M1302"/>
    </row>
    <row r="1303" spans="1:13" x14ac:dyDescent="0.25">
      <c r="A1303" t="s">
        <v>972</v>
      </c>
      <c r="B1303" t="s">
        <v>115</v>
      </c>
      <c r="C1303" s="76" t="s">
        <v>842</v>
      </c>
      <c r="D1303" t="s">
        <v>980</v>
      </c>
      <c r="E1303" s="82">
        <v>5.68</v>
      </c>
      <c r="F1303" t="s">
        <v>973</v>
      </c>
      <c r="G1303" s="83">
        <v>40745</v>
      </c>
      <c r="I1303">
        <f t="shared" si="25"/>
        <v>2011</v>
      </c>
      <c r="M1303"/>
    </row>
    <row r="1304" spans="1:13" x14ac:dyDescent="0.25">
      <c r="A1304" t="s">
        <v>972</v>
      </c>
      <c r="B1304" t="s">
        <v>115</v>
      </c>
      <c r="C1304" s="76" t="s">
        <v>842</v>
      </c>
      <c r="D1304" t="s">
        <v>980</v>
      </c>
      <c r="E1304" s="82">
        <v>4.28</v>
      </c>
      <c r="F1304" t="s">
        <v>973</v>
      </c>
      <c r="G1304" s="83">
        <v>40437</v>
      </c>
      <c r="I1304">
        <f t="shared" si="25"/>
        <v>2010</v>
      </c>
      <c r="M1304"/>
    </row>
    <row r="1305" spans="1:13" x14ac:dyDescent="0.25">
      <c r="A1305" t="s">
        <v>972</v>
      </c>
      <c r="B1305" t="s">
        <v>115</v>
      </c>
      <c r="C1305" s="76" t="s">
        <v>842</v>
      </c>
      <c r="D1305" t="s">
        <v>980</v>
      </c>
      <c r="E1305" s="82">
        <v>2.2799999999999998</v>
      </c>
      <c r="F1305" t="s">
        <v>973</v>
      </c>
      <c r="G1305" s="83">
        <v>40351</v>
      </c>
      <c r="I1305">
        <f t="shared" si="25"/>
        <v>2010</v>
      </c>
      <c r="M1305"/>
    </row>
    <row r="1306" spans="1:13" x14ac:dyDescent="0.25">
      <c r="A1306" t="s">
        <v>972</v>
      </c>
      <c r="B1306" t="s">
        <v>115</v>
      </c>
      <c r="C1306" s="76" t="s">
        <v>842</v>
      </c>
      <c r="D1306" t="s">
        <v>980</v>
      </c>
      <c r="E1306" s="82">
        <v>109.1</v>
      </c>
      <c r="F1306" t="s">
        <v>973</v>
      </c>
      <c r="G1306" s="83">
        <v>40163</v>
      </c>
      <c r="I1306">
        <f t="shared" si="25"/>
        <v>2009</v>
      </c>
      <c r="M1306"/>
    </row>
    <row r="1307" spans="1:13" x14ac:dyDescent="0.25">
      <c r="A1307" t="s">
        <v>972</v>
      </c>
      <c r="B1307" t="s">
        <v>115</v>
      </c>
      <c r="C1307" s="76" t="s">
        <v>842</v>
      </c>
      <c r="D1307" t="s">
        <v>980</v>
      </c>
      <c r="E1307" s="82">
        <v>3.79</v>
      </c>
      <c r="F1307" t="s">
        <v>973</v>
      </c>
      <c r="G1307" s="83">
        <v>40072</v>
      </c>
      <c r="I1307">
        <f t="shared" si="25"/>
        <v>2009</v>
      </c>
      <c r="M1307"/>
    </row>
    <row r="1308" spans="1:13" x14ac:dyDescent="0.25">
      <c r="A1308" t="s">
        <v>972</v>
      </c>
      <c r="B1308" t="s">
        <v>115</v>
      </c>
      <c r="C1308" s="76" t="s">
        <v>842</v>
      </c>
      <c r="D1308" t="s">
        <v>980</v>
      </c>
      <c r="E1308" s="82">
        <v>0.91</v>
      </c>
      <c r="F1308" t="s">
        <v>973</v>
      </c>
      <c r="G1308" s="83">
        <v>39722</v>
      </c>
      <c r="I1308">
        <f t="shared" si="25"/>
        <v>2008</v>
      </c>
      <c r="M1308"/>
    </row>
    <row r="1309" spans="1:13" x14ac:dyDescent="0.25">
      <c r="A1309" t="s">
        <v>972</v>
      </c>
      <c r="B1309" t="s">
        <v>115</v>
      </c>
      <c r="C1309" t="s">
        <v>947</v>
      </c>
      <c r="D1309" t="s">
        <v>980</v>
      </c>
      <c r="E1309" s="82">
        <v>2.4</v>
      </c>
      <c r="F1309" t="s">
        <v>973</v>
      </c>
      <c r="G1309" s="83">
        <v>39675</v>
      </c>
      <c r="I1309">
        <f t="shared" si="25"/>
        <v>2008</v>
      </c>
      <c r="M1309"/>
    </row>
    <row r="1310" spans="1:13" x14ac:dyDescent="0.25">
      <c r="A1310" t="s">
        <v>972</v>
      </c>
      <c r="B1310" t="s">
        <v>116</v>
      </c>
      <c r="C1310" s="76" t="s">
        <v>842</v>
      </c>
      <c r="D1310" t="s">
        <v>980</v>
      </c>
      <c r="E1310" s="82">
        <v>3.61</v>
      </c>
      <c r="F1310" t="s">
        <v>973</v>
      </c>
      <c r="G1310" s="83">
        <v>39762</v>
      </c>
      <c r="I1310">
        <f t="shared" si="25"/>
        <v>2008</v>
      </c>
      <c r="M1310"/>
    </row>
    <row r="1311" spans="1:13" x14ac:dyDescent="0.25">
      <c r="A1311" t="s">
        <v>972</v>
      </c>
      <c r="B1311" t="s">
        <v>115</v>
      </c>
      <c r="C1311" s="76" t="s">
        <v>842</v>
      </c>
      <c r="D1311" t="s">
        <v>980</v>
      </c>
      <c r="E1311" s="82">
        <v>10.16</v>
      </c>
      <c r="F1311" t="s">
        <v>973</v>
      </c>
      <c r="G1311" s="83">
        <v>39639</v>
      </c>
      <c r="I1311">
        <f t="shared" si="25"/>
        <v>2008</v>
      </c>
      <c r="M1311"/>
    </row>
    <row r="1312" spans="1:13" x14ac:dyDescent="0.25">
      <c r="A1312" t="s">
        <v>972</v>
      </c>
      <c r="B1312" t="s">
        <v>118</v>
      </c>
      <c r="C1312" s="76" t="s">
        <v>842</v>
      </c>
      <c r="D1312" t="s">
        <v>980</v>
      </c>
      <c r="E1312" s="82">
        <v>2.57</v>
      </c>
      <c r="F1312" t="s">
        <v>973</v>
      </c>
      <c r="G1312" s="83">
        <v>38284</v>
      </c>
      <c r="I1312">
        <f t="shared" si="25"/>
        <v>2004</v>
      </c>
      <c r="M1312"/>
    </row>
    <row r="1313" spans="1:13" x14ac:dyDescent="0.25">
      <c r="A1313" t="s">
        <v>972</v>
      </c>
      <c r="B1313" t="s">
        <v>253</v>
      </c>
      <c r="C1313" s="76" t="s">
        <v>842</v>
      </c>
      <c r="D1313" t="s">
        <v>980</v>
      </c>
      <c r="E1313" s="82">
        <v>20.52</v>
      </c>
      <c r="F1313" t="s">
        <v>973</v>
      </c>
      <c r="G1313" s="83">
        <v>40428</v>
      </c>
      <c r="I1313">
        <f t="shared" si="25"/>
        <v>2010</v>
      </c>
      <c r="M1313"/>
    </row>
    <row r="1314" spans="1:13" x14ac:dyDescent="0.25">
      <c r="A1314" t="s">
        <v>972</v>
      </c>
      <c r="B1314" t="s">
        <v>253</v>
      </c>
      <c r="C1314" s="76" t="s">
        <v>842</v>
      </c>
      <c r="D1314" t="s">
        <v>980</v>
      </c>
      <c r="E1314" s="82">
        <v>5.13</v>
      </c>
      <c r="F1314" t="s">
        <v>973</v>
      </c>
      <c r="G1314" s="83">
        <v>40743</v>
      </c>
      <c r="I1314">
        <f t="shared" si="25"/>
        <v>2011</v>
      </c>
      <c r="M1314"/>
    </row>
    <row r="1315" spans="1:13" x14ac:dyDescent="0.25">
      <c r="A1315" t="s">
        <v>972</v>
      </c>
      <c r="B1315" t="s">
        <v>253</v>
      </c>
      <c r="C1315" s="76" t="s">
        <v>842</v>
      </c>
      <c r="D1315" t="s">
        <v>980</v>
      </c>
      <c r="E1315" s="82">
        <v>4.79</v>
      </c>
      <c r="F1315" t="s">
        <v>973</v>
      </c>
      <c r="G1315" s="83">
        <v>40151</v>
      </c>
      <c r="I1315">
        <f t="shared" si="25"/>
        <v>2009</v>
      </c>
      <c r="M1315"/>
    </row>
    <row r="1316" spans="1:13" x14ac:dyDescent="0.25">
      <c r="A1316" t="s">
        <v>972</v>
      </c>
      <c r="B1316" t="s">
        <v>253</v>
      </c>
      <c r="C1316" s="76" t="s">
        <v>842</v>
      </c>
      <c r="D1316" t="s">
        <v>980</v>
      </c>
      <c r="E1316" s="82">
        <v>4.18</v>
      </c>
      <c r="F1316" t="s">
        <v>973</v>
      </c>
      <c r="G1316" s="83">
        <v>40423</v>
      </c>
      <c r="I1316">
        <f t="shared" si="25"/>
        <v>2010</v>
      </c>
      <c r="M1316"/>
    </row>
    <row r="1317" spans="1:13" x14ac:dyDescent="0.25">
      <c r="A1317" t="s">
        <v>972</v>
      </c>
      <c r="B1317" t="s">
        <v>148</v>
      </c>
      <c r="C1317" s="76" t="s">
        <v>842</v>
      </c>
      <c r="D1317" t="s">
        <v>980</v>
      </c>
      <c r="E1317" s="82">
        <v>7.01</v>
      </c>
      <c r="F1317" t="s">
        <v>973</v>
      </c>
      <c r="G1317" s="83">
        <v>40534</v>
      </c>
      <c r="I1317">
        <f t="shared" si="25"/>
        <v>2010</v>
      </c>
      <c r="M1317"/>
    </row>
    <row r="1318" spans="1:13" x14ac:dyDescent="0.25">
      <c r="A1318" t="s">
        <v>972</v>
      </c>
      <c r="B1318" t="s">
        <v>153</v>
      </c>
      <c r="C1318" s="76" t="s">
        <v>842</v>
      </c>
      <c r="D1318" t="s">
        <v>980</v>
      </c>
      <c r="E1318" s="82">
        <v>12</v>
      </c>
      <c r="F1318" t="s">
        <v>973</v>
      </c>
      <c r="G1318" s="83">
        <v>40513</v>
      </c>
      <c r="I1318">
        <f t="shared" si="25"/>
        <v>2010</v>
      </c>
      <c r="M1318"/>
    </row>
    <row r="1319" spans="1:13" x14ac:dyDescent="0.25">
      <c r="A1319" t="s">
        <v>972</v>
      </c>
      <c r="B1319" t="s">
        <v>147</v>
      </c>
      <c r="C1319" s="76" t="s">
        <v>842</v>
      </c>
      <c r="D1319" t="s">
        <v>980</v>
      </c>
      <c r="E1319" s="82">
        <v>9.58</v>
      </c>
      <c r="F1319" t="s">
        <v>973</v>
      </c>
      <c r="G1319" s="83">
        <v>40658</v>
      </c>
      <c r="I1319">
        <f t="shared" si="25"/>
        <v>2011</v>
      </c>
      <c r="M1319"/>
    </row>
    <row r="1320" spans="1:13" x14ac:dyDescent="0.25">
      <c r="A1320" t="s">
        <v>972</v>
      </c>
      <c r="B1320" t="s">
        <v>147</v>
      </c>
      <c r="C1320" s="76" t="s">
        <v>842</v>
      </c>
      <c r="D1320" t="s">
        <v>980</v>
      </c>
      <c r="E1320" s="82">
        <v>3.9</v>
      </c>
      <c r="F1320" t="s">
        <v>973</v>
      </c>
      <c r="G1320" s="83">
        <v>40168</v>
      </c>
      <c r="I1320">
        <f t="shared" si="25"/>
        <v>2009</v>
      </c>
      <c r="M1320"/>
    </row>
    <row r="1321" spans="1:13" x14ac:dyDescent="0.25">
      <c r="A1321" t="s">
        <v>972</v>
      </c>
      <c r="B1321" t="s">
        <v>153</v>
      </c>
      <c r="C1321" s="76" t="s">
        <v>842</v>
      </c>
      <c r="D1321" t="s">
        <v>980</v>
      </c>
      <c r="E1321" s="82">
        <v>3.9</v>
      </c>
      <c r="F1321" t="s">
        <v>973</v>
      </c>
      <c r="G1321" s="83">
        <v>40498</v>
      </c>
      <c r="I1321">
        <f t="shared" si="25"/>
        <v>2010</v>
      </c>
      <c r="M1321"/>
    </row>
    <row r="1322" spans="1:13" ht="14.45" customHeight="1" x14ac:dyDescent="0.25">
      <c r="A1322" t="s">
        <v>972</v>
      </c>
      <c r="B1322" t="s">
        <v>147</v>
      </c>
      <c r="C1322" s="76" t="s">
        <v>842</v>
      </c>
      <c r="D1322" t="s">
        <v>980</v>
      </c>
      <c r="E1322" s="82">
        <v>6.8</v>
      </c>
      <c r="F1322" t="s">
        <v>973</v>
      </c>
      <c r="G1322" s="83">
        <v>40122</v>
      </c>
      <c r="I1322">
        <f t="shared" si="25"/>
        <v>2009</v>
      </c>
      <c r="M1322"/>
    </row>
    <row r="1323" spans="1:13" ht="14.45" customHeight="1" x14ac:dyDescent="0.25">
      <c r="A1323" t="s">
        <v>972</v>
      </c>
      <c r="B1323" t="s">
        <v>148</v>
      </c>
      <c r="C1323" t="s">
        <v>947</v>
      </c>
      <c r="D1323" t="s">
        <v>980</v>
      </c>
      <c r="E1323" s="82">
        <v>4.25</v>
      </c>
      <c r="F1323" t="s">
        <v>973</v>
      </c>
      <c r="G1323" s="83">
        <v>39636</v>
      </c>
      <c r="I1323">
        <f t="shared" si="25"/>
        <v>2008</v>
      </c>
      <c r="M1323"/>
    </row>
    <row r="1324" spans="1:13" ht="14.45" customHeight="1" x14ac:dyDescent="0.25">
      <c r="A1324" t="s">
        <v>972</v>
      </c>
      <c r="B1324" t="s">
        <v>153</v>
      </c>
      <c r="C1324" s="76" t="s">
        <v>842</v>
      </c>
      <c r="D1324" t="s">
        <v>980</v>
      </c>
      <c r="E1324" s="82">
        <v>3.59</v>
      </c>
      <c r="F1324" t="s">
        <v>973</v>
      </c>
      <c r="G1324" s="83">
        <v>40540</v>
      </c>
      <c r="I1324">
        <f t="shared" si="25"/>
        <v>2010</v>
      </c>
      <c r="M1324"/>
    </row>
    <row r="1325" spans="1:13" ht="14.45" customHeight="1" x14ac:dyDescent="0.25">
      <c r="A1325" t="s">
        <v>972</v>
      </c>
      <c r="B1325" t="s">
        <v>153</v>
      </c>
      <c r="C1325" s="76" t="s">
        <v>842</v>
      </c>
      <c r="D1325" t="s">
        <v>980</v>
      </c>
      <c r="E1325" s="82">
        <v>56.64</v>
      </c>
      <c r="F1325" t="s">
        <v>973</v>
      </c>
      <c r="G1325" s="83">
        <v>40416</v>
      </c>
      <c r="I1325">
        <f t="shared" si="25"/>
        <v>2010</v>
      </c>
      <c r="M1325"/>
    </row>
    <row r="1326" spans="1:13" ht="14.45" customHeight="1" x14ac:dyDescent="0.25">
      <c r="A1326" t="s">
        <v>972</v>
      </c>
      <c r="B1326" t="s">
        <v>240</v>
      </c>
      <c r="C1326" s="76" t="s">
        <v>842</v>
      </c>
      <c r="D1326" t="s">
        <v>980</v>
      </c>
      <c r="E1326" s="82">
        <v>9.58</v>
      </c>
      <c r="F1326" t="s">
        <v>973</v>
      </c>
      <c r="G1326" s="83">
        <v>40554</v>
      </c>
      <c r="I1326">
        <f t="shared" si="25"/>
        <v>2011</v>
      </c>
      <c r="M1326"/>
    </row>
    <row r="1327" spans="1:13" ht="14.45" customHeight="1" x14ac:dyDescent="0.25">
      <c r="A1327" t="s">
        <v>972</v>
      </c>
      <c r="B1327" t="s">
        <v>249</v>
      </c>
      <c r="C1327" s="76" t="s">
        <v>842</v>
      </c>
      <c r="D1327" t="s">
        <v>980</v>
      </c>
      <c r="E1327" s="82">
        <v>142.12</v>
      </c>
      <c r="F1327" t="s">
        <v>973</v>
      </c>
      <c r="G1327" s="83">
        <v>40680</v>
      </c>
      <c r="I1327">
        <f t="shared" si="25"/>
        <v>2011</v>
      </c>
      <c r="M1327"/>
    </row>
    <row r="1328" spans="1:13" ht="14.45" customHeight="1" x14ac:dyDescent="0.25">
      <c r="A1328" t="s">
        <v>972</v>
      </c>
      <c r="B1328" t="s">
        <v>240</v>
      </c>
      <c r="C1328" s="76" t="s">
        <v>842</v>
      </c>
      <c r="D1328" t="s">
        <v>980</v>
      </c>
      <c r="E1328" s="82">
        <v>4.45</v>
      </c>
      <c r="F1328" t="s">
        <v>973</v>
      </c>
      <c r="G1328" s="83">
        <v>39700</v>
      </c>
      <c r="I1328">
        <f t="shared" si="25"/>
        <v>2008</v>
      </c>
      <c r="M1328"/>
    </row>
    <row r="1329" spans="1:13" ht="14.45" customHeight="1" x14ac:dyDescent="0.25">
      <c r="A1329" t="s">
        <v>972</v>
      </c>
      <c r="B1329" s="74" t="s">
        <v>213</v>
      </c>
      <c r="C1329" s="76" t="s">
        <v>842</v>
      </c>
      <c r="D1329" t="s">
        <v>980</v>
      </c>
      <c r="E1329" s="82">
        <v>0.84</v>
      </c>
      <c r="F1329" t="s">
        <v>973</v>
      </c>
      <c r="G1329" s="83">
        <v>39862</v>
      </c>
      <c r="I1329">
        <f t="shared" si="25"/>
        <v>2009</v>
      </c>
      <c r="M1329"/>
    </row>
    <row r="1330" spans="1:13" ht="14.45" customHeight="1" x14ac:dyDescent="0.25">
      <c r="A1330" t="s">
        <v>972</v>
      </c>
      <c r="B1330" s="74" t="s">
        <v>213</v>
      </c>
      <c r="C1330" t="s">
        <v>947</v>
      </c>
      <c r="D1330" t="s">
        <v>980</v>
      </c>
      <c r="E1330" s="82">
        <v>1.98</v>
      </c>
      <c r="F1330" t="s">
        <v>973</v>
      </c>
      <c r="G1330" s="83">
        <v>40524</v>
      </c>
      <c r="I1330">
        <f t="shared" si="25"/>
        <v>2010</v>
      </c>
      <c r="M1330"/>
    </row>
    <row r="1331" spans="1:13" ht="14.45" customHeight="1" x14ac:dyDescent="0.25">
      <c r="A1331" t="s">
        <v>972</v>
      </c>
      <c r="B1331" t="s">
        <v>229</v>
      </c>
      <c r="C1331" s="76" t="s">
        <v>842</v>
      </c>
      <c r="D1331" t="s">
        <v>980</v>
      </c>
      <c r="E1331" s="82">
        <v>12.29</v>
      </c>
      <c r="F1331" t="s">
        <v>973</v>
      </c>
      <c r="G1331" s="83">
        <v>40182</v>
      </c>
      <c r="I1331">
        <f t="shared" si="25"/>
        <v>2010</v>
      </c>
      <c r="M1331"/>
    </row>
    <row r="1332" spans="1:13" ht="14.45" customHeight="1" x14ac:dyDescent="0.25">
      <c r="A1332" t="s">
        <v>972</v>
      </c>
      <c r="B1332" t="s">
        <v>220</v>
      </c>
      <c r="C1332" s="76" t="s">
        <v>842</v>
      </c>
      <c r="D1332" t="s">
        <v>980</v>
      </c>
      <c r="E1332" s="82">
        <v>2.79</v>
      </c>
      <c r="F1332" t="s">
        <v>973</v>
      </c>
      <c r="G1332" s="83">
        <v>39825</v>
      </c>
      <c r="I1332">
        <f t="shared" si="25"/>
        <v>2009</v>
      </c>
      <c r="M1332"/>
    </row>
    <row r="1333" spans="1:13" ht="14.45" customHeight="1" x14ac:dyDescent="0.25">
      <c r="A1333" t="s">
        <v>972</v>
      </c>
      <c r="B1333" t="s">
        <v>230</v>
      </c>
      <c r="C1333" s="76" t="s">
        <v>842</v>
      </c>
      <c r="D1333" t="s">
        <v>980</v>
      </c>
      <c r="E1333" s="82">
        <v>3.99</v>
      </c>
      <c r="F1333" t="s">
        <v>973</v>
      </c>
      <c r="G1333" s="83">
        <v>40807</v>
      </c>
      <c r="I1333">
        <f t="shared" si="25"/>
        <v>2011</v>
      </c>
      <c r="M1333"/>
    </row>
    <row r="1334" spans="1:13" ht="14.45" customHeight="1" x14ac:dyDescent="0.25">
      <c r="A1334" t="s">
        <v>972</v>
      </c>
      <c r="B1334" t="s">
        <v>230</v>
      </c>
      <c r="C1334" s="76" t="s">
        <v>842</v>
      </c>
      <c r="D1334" t="s">
        <v>980</v>
      </c>
      <c r="E1334" s="82">
        <v>4.09</v>
      </c>
      <c r="F1334" t="s">
        <v>973</v>
      </c>
      <c r="G1334" s="83">
        <v>39835</v>
      </c>
      <c r="I1334">
        <f t="shared" si="25"/>
        <v>2009</v>
      </c>
      <c r="M1334"/>
    </row>
    <row r="1335" spans="1:13" ht="14.45" customHeight="1" x14ac:dyDescent="0.25">
      <c r="A1335" t="s">
        <v>972</v>
      </c>
      <c r="B1335" t="s">
        <v>230</v>
      </c>
      <c r="C1335" s="76" t="s">
        <v>842</v>
      </c>
      <c r="D1335" t="s">
        <v>980</v>
      </c>
      <c r="E1335" s="82">
        <v>3.99</v>
      </c>
      <c r="F1335" t="s">
        <v>973</v>
      </c>
      <c r="G1335" s="83">
        <v>40539</v>
      </c>
      <c r="I1335">
        <f t="shared" si="25"/>
        <v>2010</v>
      </c>
      <c r="M1335"/>
    </row>
    <row r="1336" spans="1:13" ht="14.45" customHeight="1" x14ac:dyDescent="0.25">
      <c r="A1336" t="s">
        <v>972</v>
      </c>
      <c r="B1336" t="s">
        <v>230</v>
      </c>
      <c r="C1336" s="76" t="s">
        <v>842</v>
      </c>
      <c r="D1336" t="s">
        <v>980</v>
      </c>
      <c r="E1336" s="82">
        <v>17.96</v>
      </c>
      <c r="F1336" t="s">
        <v>973</v>
      </c>
      <c r="G1336" s="83">
        <v>41156</v>
      </c>
      <c r="I1336">
        <f t="shared" si="25"/>
        <v>2012</v>
      </c>
      <c r="M1336"/>
    </row>
    <row r="1337" spans="1:13" ht="14.45" customHeight="1" x14ac:dyDescent="0.25">
      <c r="A1337" t="s">
        <v>972</v>
      </c>
      <c r="B1337" t="s">
        <v>230</v>
      </c>
      <c r="C1337" s="76" t="s">
        <v>842</v>
      </c>
      <c r="D1337" t="s">
        <v>980</v>
      </c>
      <c r="E1337" s="82">
        <v>16</v>
      </c>
      <c r="F1337" t="s">
        <v>973</v>
      </c>
      <c r="G1337" s="83">
        <v>39820</v>
      </c>
      <c r="I1337">
        <f t="shared" si="25"/>
        <v>2009</v>
      </c>
      <c r="M1337"/>
    </row>
    <row r="1338" spans="1:13" ht="14.45" customHeight="1" x14ac:dyDescent="0.25">
      <c r="A1338" t="s">
        <v>972</v>
      </c>
      <c r="B1338" t="s">
        <v>229</v>
      </c>
      <c r="C1338" s="76" t="s">
        <v>842</v>
      </c>
      <c r="D1338" t="s">
        <v>980</v>
      </c>
      <c r="E1338" s="82">
        <v>3.14</v>
      </c>
      <c r="F1338" t="s">
        <v>973</v>
      </c>
      <c r="G1338" s="83">
        <v>40479</v>
      </c>
      <c r="I1338">
        <f t="shared" si="25"/>
        <v>2010</v>
      </c>
      <c r="M1338"/>
    </row>
    <row r="1339" spans="1:13" ht="14.45" customHeight="1" x14ac:dyDescent="0.25">
      <c r="A1339" t="s">
        <v>972</v>
      </c>
      <c r="B1339" t="s">
        <v>1023</v>
      </c>
      <c r="C1339" s="76" t="s">
        <v>842</v>
      </c>
      <c r="D1339" t="s">
        <v>980</v>
      </c>
      <c r="E1339" s="82">
        <v>3.73</v>
      </c>
      <c r="F1339" t="s">
        <v>973</v>
      </c>
      <c r="G1339" s="83">
        <v>39995</v>
      </c>
      <c r="I1339">
        <f t="shared" si="25"/>
        <v>2009</v>
      </c>
      <c r="M1339"/>
    </row>
    <row r="1340" spans="1:13" ht="14.45" customHeight="1" x14ac:dyDescent="0.25">
      <c r="A1340" t="s">
        <v>972</v>
      </c>
      <c r="B1340" t="s">
        <v>229</v>
      </c>
      <c r="C1340" s="76" t="s">
        <v>842</v>
      </c>
      <c r="D1340" t="s">
        <v>980</v>
      </c>
      <c r="E1340" s="82">
        <v>3.5</v>
      </c>
      <c r="F1340" t="s">
        <v>973</v>
      </c>
      <c r="G1340" s="83">
        <v>40338</v>
      </c>
      <c r="I1340">
        <f t="shared" si="25"/>
        <v>2010</v>
      </c>
      <c r="M1340"/>
    </row>
    <row r="1341" spans="1:13" ht="14.45" customHeight="1" x14ac:dyDescent="0.25">
      <c r="A1341" t="s">
        <v>972</v>
      </c>
      <c r="B1341" t="s">
        <v>249</v>
      </c>
      <c r="C1341" s="76" t="s">
        <v>842</v>
      </c>
      <c r="D1341" t="s">
        <v>980</v>
      </c>
      <c r="E1341" s="82">
        <v>1.97</v>
      </c>
      <c r="F1341" t="s">
        <v>973</v>
      </c>
      <c r="G1341" s="83">
        <v>40777</v>
      </c>
      <c r="I1341">
        <f t="shared" si="25"/>
        <v>2011</v>
      </c>
      <c r="M1341"/>
    </row>
    <row r="1342" spans="1:13" ht="14.45" customHeight="1" x14ac:dyDescent="0.25">
      <c r="A1342" t="s">
        <v>972</v>
      </c>
      <c r="B1342" t="s">
        <v>229</v>
      </c>
      <c r="C1342" s="76" t="s">
        <v>842</v>
      </c>
      <c r="D1342" t="s">
        <v>980</v>
      </c>
      <c r="E1342" s="82">
        <v>4.8099999999999996</v>
      </c>
      <c r="F1342" t="s">
        <v>973</v>
      </c>
      <c r="G1342" s="83">
        <v>40616</v>
      </c>
      <c r="I1342">
        <f t="shared" si="25"/>
        <v>2011</v>
      </c>
      <c r="M1342"/>
    </row>
    <row r="1343" spans="1:13" ht="14.45" customHeight="1" x14ac:dyDescent="0.25">
      <c r="A1343" t="s">
        <v>972</v>
      </c>
      <c r="B1343" t="s">
        <v>248</v>
      </c>
      <c r="C1343" s="76" t="s">
        <v>842</v>
      </c>
      <c r="D1343" t="s">
        <v>980</v>
      </c>
      <c r="E1343" s="82">
        <v>7.98</v>
      </c>
      <c r="F1343" t="s">
        <v>973</v>
      </c>
      <c r="G1343" s="83">
        <v>40627</v>
      </c>
      <c r="I1343">
        <f t="shared" si="25"/>
        <v>2011</v>
      </c>
      <c r="M1343"/>
    </row>
    <row r="1344" spans="1:13" ht="14.45" customHeight="1" x14ac:dyDescent="0.25">
      <c r="A1344" t="s">
        <v>972</v>
      </c>
      <c r="B1344" t="s">
        <v>249</v>
      </c>
      <c r="C1344" s="76" t="s">
        <v>842</v>
      </c>
      <c r="D1344" t="s">
        <v>980</v>
      </c>
      <c r="E1344" s="82">
        <v>7.98</v>
      </c>
      <c r="F1344" t="s">
        <v>973</v>
      </c>
      <c r="G1344" s="83">
        <v>40669</v>
      </c>
      <c r="I1344">
        <f t="shared" si="25"/>
        <v>2011</v>
      </c>
      <c r="M1344"/>
    </row>
    <row r="1345" spans="1:13" ht="14.45" customHeight="1" x14ac:dyDescent="0.25">
      <c r="A1345" t="s">
        <v>972</v>
      </c>
      <c r="B1345" t="s">
        <v>229</v>
      </c>
      <c r="C1345" s="76" t="s">
        <v>842</v>
      </c>
      <c r="D1345" t="s">
        <v>980</v>
      </c>
      <c r="E1345" s="82">
        <v>16.670000000000002</v>
      </c>
      <c r="F1345" t="s">
        <v>973</v>
      </c>
      <c r="G1345" s="83">
        <v>40387</v>
      </c>
      <c r="I1345">
        <f t="shared" si="25"/>
        <v>2010</v>
      </c>
      <c r="M1345"/>
    </row>
    <row r="1346" spans="1:13" ht="14.45" customHeight="1" x14ac:dyDescent="0.25">
      <c r="A1346" t="s">
        <v>972</v>
      </c>
      <c r="B1346" t="s">
        <v>1024</v>
      </c>
      <c r="C1346" s="76" t="s">
        <v>842</v>
      </c>
      <c r="D1346" t="s">
        <v>980</v>
      </c>
      <c r="E1346" s="82">
        <v>6.32</v>
      </c>
      <c r="F1346" t="s">
        <v>973</v>
      </c>
      <c r="G1346" s="83">
        <v>40569</v>
      </c>
      <c r="I1346">
        <f t="shared" ref="I1346:I1409" si="26">IF(G1346&lt;&gt;"",YEAR(G1346),"")</f>
        <v>2011</v>
      </c>
      <c r="M1346"/>
    </row>
    <row r="1347" spans="1:13" x14ac:dyDescent="0.25">
      <c r="A1347" t="s">
        <v>972</v>
      </c>
      <c r="B1347" t="s">
        <v>229</v>
      </c>
      <c r="C1347" s="76" t="s">
        <v>842</v>
      </c>
      <c r="D1347" t="s">
        <v>980</v>
      </c>
      <c r="E1347" s="82">
        <v>4.79</v>
      </c>
      <c r="F1347" t="s">
        <v>973</v>
      </c>
      <c r="G1347" s="83">
        <v>40078</v>
      </c>
      <c r="I1347">
        <f t="shared" si="26"/>
        <v>2009</v>
      </c>
      <c r="M1347"/>
    </row>
    <row r="1348" spans="1:13" x14ac:dyDescent="0.25">
      <c r="A1348" t="s">
        <v>972</v>
      </c>
      <c r="B1348" t="s">
        <v>229</v>
      </c>
      <c r="C1348" s="76" t="s">
        <v>842</v>
      </c>
      <c r="D1348" t="s">
        <v>980</v>
      </c>
      <c r="E1348" s="82">
        <v>5.0999999999999996</v>
      </c>
      <c r="F1348" t="s">
        <v>973</v>
      </c>
      <c r="G1348" s="83">
        <v>40078</v>
      </c>
      <c r="I1348">
        <f t="shared" si="26"/>
        <v>2009</v>
      </c>
      <c r="M1348"/>
    </row>
    <row r="1349" spans="1:13" x14ac:dyDescent="0.25">
      <c r="A1349" t="s">
        <v>972</v>
      </c>
      <c r="B1349" t="s">
        <v>248</v>
      </c>
      <c r="C1349" s="76" t="s">
        <v>842</v>
      </c>
      <c r="D1349" t="s">
        <v>980</v>
      </c>
      <c r="E1349" s="82">
        <v>4.18</v>
      </c>
      <c r="F1349" t="s">
        <v>973</v>
      </c>
      <c r="G1349" s="83">
        <v>40487</v>
      </c>
      <c r="I1349">
        <f t="shared" si="26"/>
        <v>2010</v>
      </c>
      <c r="M1349"/>
    </row>
    <row r="1350" spans="1:13" x14ac:dyDescent="0.25">
      <c r="A1350" t="s">
        <v>972</v>
      </c>
      <c r="B1350" t="s">
        <v>230</v>
      </c>
      <c r="C1350" s="76" t="s">
        <v>842</v>
      </c>
      <c r="D1350" t="s">
        <v>980</v>
      </c>
      <c r="E1350" s="82">
        <v>5.84</v>
      </c>
      <c r="F1350" t="s">
        <v>973</v>
      </c>
      <c r="G1350" s="83">
        <v>40142</v>
      </c>
      <c r="I1350">
        <f t="shared" si="26"/>
        <v>2009</v>
      </c>
      <c r="M1350"/>
    </row>
    <row r="1351" spans="1:13" x14ac:dyDescent="0.25">
      <c r="A1351" t="s">
        <v>972</v>
      </c>
      <c r="B1351" t="s">
        <v>249</v>
      </c>
      <c r="C1351" s="76" t="s">
        <v>842</v>
      </c>
      <c r="D1351" t="s">
        <v>980</v>
      </c>
      <c r="E1351" s="82">
        <v>10</v>
      </c>
      <c r="F1351" t="s">
        <v>973</v>
      </c>
      <c r="G1351" s="83">
        <v>40634</v>
      </c>
      <c r="I1351">
        <f t="shared" si="26"/>
        <v>2011</v>
      </c>
      <c r="M1351"/>
    </row>
    <row r="1352" spans="1:13" x14ac:dyDescent="0.25">
      <c r="A1352" t="s">
        <v>972</v>
      </c>
      <c r="B1352" t="s">
        <v>230</v>
      </c>
      <c r="C1352" s="76" t="s">
        <v>842</v>
      </c>
      <c r="D1352" t="s">
        <v>980</v>
      </c>
      <c r="E1352" s="82">
        <v>3.85</v>
      </c>
      <c r="F1352" t="s">
        <v>973</v>
      </c>
      <c r="G1352" s="83">
        <v>40021</v>
      </c>
      <c r="I1352">
        <f t="shared" si="26"/>
        <v>2009</v>
      </c>
      <c r="M1352"/>
    </row>
    <row r="1353" spans="1:13" x14ac:dyDescent="0.25">
      <c r="A1353" t="s">
        <v>972</v>
      </c>
      <c r="B1353" t="s">
        <v>249</v>
      </c>
      <c r="C1353" s="76" t="s">
        <v>842</v>
      </c>
      <c r="D1353" t="s">
        <v>980</v>
      </c>
      <c r="E1353" s="82">
        <v>3.51</v>
      </c>
      <c r="F1353" t="s">
        <v>973</v>
      </c>
      <c r="G1353" s="83">
        <v>40051</v>
      </c>
      <c r="I1353">
        <f t="shared" si="26"/>
        <v>2009</v>
      </c>
      <c r="M1353"/>
    </row>
    <row r="1354" spans="1:13" x14ac:dyDescent="0.25">
      <c r="A1354" t="s">
        <v>972</v>
      </c>
      <c r="B1354" t="s">
        <v>230</v>
      </c>
      <c r="C1354" s="76" t="s">
        <v>842</v>
      </c>
      <c r="D1354" t="s">
        <v>980</v>
      </c>
      <c r="E1354" s="82">
        <v>5.8</v>
      </c>
      <c r="F1354" t="s">
        <v>973</v>
      </c>
      <c r="G1354" s="83">
        <v>39820</v>
      </c>
      <c r="I1354">
        <f t="shared" si="26"/>
        <v>2009</v>
      </c>
      <c r="M1354"/>
    </row>
    <row r="1355" spans="1:13" x14ac:dyDescent="0.25">
      <c r="A1355" t="s">
        <v>972</v>
      </c>
      <c r="B1355" t="s">
        <v>249</v>
      </c>
      <c r="C1355" s="76" t="s">
        <v>842</v>
      </c>
      <c r="D1355" t="s">
        <v>980</v>
      </c>
      <c r="E1355" s="82">
        <v>1.82</v>
      </c>
      <c r="F1355" t="s">
        <v>973</v>
      </c>
      <c r="G1355" s="83">
        <v>40365</v>
      </c>
      <c r="I1355">
        <f t="shared" si="26"/>
        <v>2010</v>
      </c>
      <c r="M1355"/>
    </row>
    <row r="1356" spans="1:13" x14ac:dyDescent="0.25">
      <c r="A1356" t="s">
        <v>972</v>
      </c>
      <c r="B1356" t="s">
        <v>229</v>
      </c>
      <c r="C1356" s="76" t="s">
        <v>842</v>
      </c>
      <c r="D1356" t="s">
        <v>980</v>
      </c>
      <c r="E1356" s="82">
        <v>7.75</v>
      </c>
      <c r="F1356" t="s">
        <v>973</v>
      </c>
      <c r="G1356" s="83">
        <v>40102</v>
      </c>
      <c r="I1356">
        <f t="shared" si="26"/>
        <v>2009</v>
      </c>
      <c r="M1356"/>
    </row>
    <row r="1357" spans="1:13" x14ac:dyDescent="0.25">
      <c r="A1357" t="s">
        <v>972</v>
      </c>
      <c r="B1357" t="s">
        <v>229</v>
      </c>
      <c r="C1357" s="76" t="s">
        <v>842</v>
      </c>
      <c r="D1357" t="s">
        <v>980</v>
      </c>
      <c r="E1357" s="82">
        <v>15.5</v>
      </c>
      <c r="F1357" t="s">
        <v>973</v>
      </c>
      <c r="G1357" s="83">
        <v>39835</v>
      </c>
      <c r="I1357">
        <f t="shared" si="26"/>
        <v>2009</v>
      </c>
      <c r="M1357"/>
    </row>
    <row r="1358" spans="1:13" x14ac:dyDescent="0.25">
      <c r="A1358" t="s">
        <v>972</v>
      </c>
      <c r="B1358" t="s">
        <v>229</v>
      </c>
      <c r="C1358" s="76" t="s">
        <v>842</v>
      </c>
      <c r="D1358" t="s">
        <v>980</v>
      </c>
      <c r="E1358" s="82">
        <v>4.8499999999999996</v>
      </c>
      <c r="F1358" t="s">
        <v>973</v>
      </c>
      <c r="G1358" s="83">
        <v>39702</v>
      </c>
      <c r="I1358">
        <f t="shared" si="26"/>
        <v>2008</v>
      </c>
      <c r="M1358"/>
    </row>
    <row r="1359" spans="1:13" x14ac:dyDescent="0.25">
      <c r="A1359" t="s">
        <v>972</v>
      </c>
      <c r="B1359" t="s">
        <v>230</v>
      </c>
      <c r="C1359" s="76" t="s">
        <v>842</v>
      </c>
      <c r="D1359" t="s">
        <v>980</v>
      </c>
      <c r="E1359" s="82">
        <v>10.8</v>
      </c>
      <c r="F1359" t="s">
        <v>973</v>
      </c>
      <c r="G1359" s="83">
        <v>39702</v>
      </c>
      <c r="I1359">
        <f t="shared" si="26"/>
        <v>2008</v>
      </c>
      <c r="M1359"/>
    </row>
    <row r="1360" spans="1:13" x14ac:dyDescent="0.25">
      <c r="A1360" t="s">
        <v>972</v>
      </c>
      <c r="B1360" t="s">
        <v>249</v>
      </c>
      <c r="C1360" s="76" t="s">
        <v>842</v>
      </c>
      <c r="D1360" t="s">
        <v>980</v>
      </c>
      <c r="E1360" s="82">
        <v>2100</v>
      </c>
      <c r="F1360" t="s">
        <v>973</v>
      </c>
      <c r="G1360" s="83">
        <v>41732</v>
      </c>
      <c r="I1360">
        <f t="shared" si="26"/>
        <v>2014</v>
      </c>
      <c r="M1360"/>
    </row>
    <row r="1361" spans="1:13" x14ac:dyDescent="0.25">
      <c r="A1361" t="s">
        <v>972</v>
      </c>
      <c r="B1361" t="s">
        <v>240</v>
      </c>
      <c r="C1361" s="76" t="s">
        <v>842</v>
      </c>
      <c r="D1361" t="s">
        <v>980</v>
      </c>
      <c r="E1361" s="82">
        <v>2.78</v>
      </c>
      <c r="F1361" t="s">
        <v>973</v>
      </c>
      <c r="G1361" s="83">
        <v>40387</v>
      </c>
      <c r="I1361">
        <f t="shared" si="26"/>
        <v>2010</v>
      </c>
      <c r="M1361"/>
    </row>
    <row r="1362" spans="1:13" x14ac:dyDescent="0.25">
      <c r="A1362" t="s">
        <v>972</v>
      </c>
      <c r="B1362" t="s">
        <v>230</v>
      </c>
      <c r="C1362" s="76" t="s">
        <v>842</v>
      </c>
      <c r="D1362" t="s">
        <v>980</v>
      </c>
      <c r="E1362" s="82">
        <v>6.54</v>
      </c>
      <c r="F1362" t="s">
        <v>973</v>
      </c>
      <c r="G1362" s="83">
        <v>39667</v>
      </c>
      <c r="I1362">
        <f t="shared" si="26"/>
        <v>2008</v>
      </c>
      <c r="M1362"/>
    </row>
    <row r="1363" spans="1:13" x14ac:dyDescent="0.25">
      <c r="A1363" t="s">
        <v>972</v>
      </c>
      <c r="B1363" t="s">
        <v>240</v>
      </c>
      <c r="C1363" s="76" t="s">
        <v>842</v>
      </c>
      <c r="D1363" t="s">
        <v>980</v>
      </c>
      <c r="E1363" s="82">
        <v>3.19</v>
      </c>
      <c r="F1363" t="s">
        <v>973</v>
      </c>
      <c r="G1363" s="83">
        <v>40325</v>
      </c>
      <c r="I1363">
        <f t="shared" si="26"/>
        <v>2010</v>
      </c>
      <c r="M1363"/>
    </row>
    <row r="1364" spans="1:13" x14ac:dyDescent="0.25">
      <c r="A1364" t="s">
        <v>972</v>
      </c>
      <c r="B1364" t="s">
        <v>229</v>
      </c>
      <c r="C1364" s="76" t="s">
        <v>842</v>
      </c>
      <c r="D1364" t="s">
        <v>980</v>
      </c>
      <c r="E1364" s="82">
        <v>2.5099999999999998</v>
      </c>
      <c r="F1364" t="s">
        <v>973</v>
      </c>
      <c r="G1364" s="83">
        <v>39545</v>
      </c>
      <c r="I1364">
        <f t="shared" si="26"/>
        <v>2008</v>
      </c>
      <c r="M1364"/>
    </row>
    <row r="1365" spans="1:13" x14ac:dyDescent="0.25">
      <c r="A1365" t="s">
        <v>972</v>
      </c>
      <c r="B1365" t="s">
        <v>230</v>
      </c>
      <c r="C1365" s="76" t="s">
        <v>842</v>
      </c>
      <c r="D1365" t="s">
        <v>980</v>
      </c>
      <c r="E1365" s="82">
        <v>2.5099999999999998</v>
      </c>
      <c r="F1365" t="s">
        <v>973</v>
      </c>
      <c r="G1365" s="83">
        <v>38620</v>
      </c>
      <c r="I1365">
        <f t="shared" si="26"/>
        <v>2005</v>
      </c>
      <c r="M1365"/>
    </row>
    <row r="1366" spans="1:13" x14ac:dyDescent="0.25">
      <c r="A1366" t="s">
        <v>972</v>
      </c>
      <c r="B1366" t="s">
        <v>230</v>
      </c>
      <c r="C1366" s="76" t="s">
        <v>842</v>
      </c>
      <c r="D1366" t="s">
        <v>980</v>
      </c>
      <c r="E1366" s="82">
        <v>5.0199999999999996</v>
      </c>
      <c r="F1366" t="s">
        <v>973</v>
      </c>
      <c r="G1366" s="83">
        <v>40634</v>
      </c>
      <c r="I1366">
        <f t="shared" si="26"/>
        <v>2011</v>
      </c>
      <c r="M1366"/>
    </row>
    <row r="1367" spans="1:13" x14ac:dyDescent="0.25">
      <c r="A1367" t="s">
        <v>972</v>
      </c>
      <c r="B1367" t="s">
        <v>230</v>
      </c>
      <c r="C1367" t="s">
        <v>947</v>
      </c>
      <c r="D1367" t="s">
        <v>980</v>
      </c>
      <c r="E1367" s="82">
        <v>2.5</v>
      </c>
      <c r="F1367" t="s">
        <v>973</v>
      </c>
      <c r="G1367" s="83">
        <v>41001</v>
      </c>
      <c r="I1367">
        <f t="shared" si="26"/>
        <v>2012</v>
      </c>
      <c r="M1367"/>
    </row>
    <row r="1368" spans="1:13" x14ac:dyDescent="0.25">
      <c r="A1368" t="s">
        <v>972</v>
      </c>
      <c r="B1368" t="s">
        <v>230</v>
      </c>
      <c r="C1368" s="76" t="s">
        <v>842</v>
      </c>
      <c r="D1368" t="s">
        <v>980</v>
      </c>
      <c r="E1368" s="82">
        <v>2.19</v>
      </c>
      <c r="F1368" t="s">
        <v>973</v>
      </c>
      <c r="G1368" s="83">
        <v>40632</v>
      </c>
      <c r="I1368">
        <f t="shared" si="26"/>
        <v>2011</v>
      </c>
      <c r="M1368"/>
    </row>
    <row r="1369" spans="1:13" x14ac:dyDescent="0.25">
      <c r="A1369" t="s">
        <v>972</v>
      </c>
      <c r="B1369" t="s">
        <v>230</v>
      </c>
      <c r="C1369" s="76" t="s">
        <v>842</v>
      </c>
      <c r="D1369" t="s">
        <v>980</v>
      </c>
      <c r="E1369" s="82">
        <v>4.79</v>
      </c>
      <c r="F1369" t="s">
        <v>973</v>
      </c>
      <c r="G1369" s="83">
        <v>40585</v>
      </c>
      <c r="I1369">
        <f t="shared" si="26"/>
        <v>2011</v>
      </c>
      <c r="M1369"/>
    </row>
    <row r="1370" spans="1:13" x14ac:dyDescent="0.25">
      <c r="A1370" t="s">
        <v>972</v>
      </c>
      <c r="B1370" t="s">
        <v>230</v>
      </c>
      <c r="C1370" s="76" t="s">
        <v>842</v>
      </c>
      <c r="D1370" t="s">
        <v>980</v>
      </c>
      <c r="E1370" s="82">
        <v>17</v>
      </c>
      <c r="F1370" t="s">
        <v>973</v>
      </c>
      <c r="G1370" s="83">
        <v>39955</v>
      </c>
      <c r="I1370">
        <f t="shared" si="26"/>
        <v>2009</v>
      </c>
      <c r="M1370"/>
    </row>
    <row r="1371" spans="1:13" x14ac:dyDescent="0.25">
      <c r="A1371" t="s">
        <v>972</v>
      </c>
      <c r="B1371" t="s">
        <v>229</v>
      </c>
      <c r="C1371" s="76" t="s">
        <v>842</v>
      </c>
      <c r="D1371" t="s">
        <v>980</v>
      </c>
      <c r="E1371" s="82">
        <v>31.16</v>
      </c>
      <c r="F1371" t="s">
        <v>973</v>
      </c>
      <c r="G1371" s="83">
        <v>40259</v>
      </c>
      <c r="I1371">
        <f t="shared" si="26"/>
        <v>2010</v>
      </c>
      <c r="M1371"/>
    </row>
    <row r="1372" spans="1:13" x14ac:dyDescent="0.25">
      <c r="A1372" t="s">
        <v>972</v>
      </c>
      <c r="B1372" t="s">
        <v>229</v>
      </c>
      <c r="C1372" s="76" t="s">
        <v>842</v>
      </c>
      <c r="D1372" t="s">
        <v>980</v>
      </c>
      <c r="E1372" s="82">
        <v>58.43</v>
      </c>
      <c r="F1372" t="s">
        <v>973</v>
      </c>
      <c r="G1372" s="83">
        <v>40312</v>
      </c>
      <c r="I1372">
        <f t="shared" si="26"/>
        <v>2010</v>
      </c>
      <c r="M1372"/>
    </row>
    <row r="1373" spans="1:13" x14ac:dyDescent="0.25">
      <c r="A1373" t="s">
        <v>972</v>
      </c>
      <c r="B1373" t="s">
        <v>230</v>
      </c>
      <c r="C1373" s="76" t="s">
        <v>842</v>
      </c>
      <c r="D1373" t="s">
        <v>980</v>
      </c>
      <c r="E1373" s="82">
        <v>12.54</v>
      </c>
      <c r="F1373" t="s">
        <v>973</v>
      </c>
      <c r="G1373" s="83">
        <v>40338</v>
      </c>
      <c r="I1373">
        <f t="shared" si="26"/>
        <v>2010</v>
      </c>
      <c r="M1373"/>
    </row>
    <row r="1374" spans="1:13" x14ac:dyDescent="0.25">
      <c r="A1374" t="s">
        <v>972</v>
      </c>
      <c r="B1374" t="s">
        <v>220</v>
      </c>
      <c r="C1374" s="76" t="s">
        <v>842</v>
      </c>
      <c r="D1374" t="s">
        <v>980</v>
      </c>
      <c r="E1374" s="82">
        <v>7.79</v>
      </c>
      <c r="F1374" t="s">
        <v>973</v>
      </c>
      <c r="G1374" s="83">
        <v>39976</v>
      </c>
      <c r="I1374">
        <f t="shared" si="26"/>
        <v>2009</v>
      </c>
      <c r="M1374"/>
    </row>
    <row r="1375" spans="1:13" x14ac:dyDescent="0.25">
      <c r="A1375" t="s">
        <v>972</v>
      </c>
      <c r="B1375" s="74" t="s">
        <v>213</v>
      </c>
      <c r="C1375" s="76" t="s">
        <v>842</v>
      </c>
      <c r="D1375" t="s">
        <v>980</v>
      </c>
      <c r="E1375" s="82">
        <v>8.5500000000000007</v>
      </c>
      <c r="F1375" t="s">
        <v>973</v>
      </c>
      <c r="G1375" s="83">
        <v>40470</v>
      </c>
      <c r="I1375">
        <f t="shared" si="26"/>
        <v>2010</v>
      </c>
      <c r="M1375"/>
    </row>
    <row r="1376" spans="1:13" x14ac:dyDescent="0.25">
      <c r="A1376" t="s">
        <v>972</v>
      </c>
      <c r="B1376" t="s">
        <v>215</v>
      </c>
      <c r="C1376" s="76" t="s">
        <v>842</v>
      </c>
      <c r="D1376" t="s">
        <v>980</v>
      </c>
      <c r="E1376" s="82">
        <v>4.33</v>
      </c>
      <c r="F1376" t="s">
        <v>973</v>
      </c>
      <c r="G1376" s="83">
        <v>39820</v>
      </c>
      <c r="I1376">
        <f t="shared" si="26"/>
        <v>2009</v>
      </c>
      <c r="M1376"/>
    </row>
    <row r="1377" spans="1:13" x14ac:dyDescent="0.25">
      <c r="A1377" t="s">
        <v>972</v>
      </c>
      <c r="B1377" t="s">
        <v>218</v>
      </c>
      <c r="C1377" s="76" t="s">
        <v>842</v>
      </c>
      <c r="D1377" t="s">
        <v>980</v>
      </c>
      <c r="E1377" s="82">
        <v>3.99</v>
      </c>
      <c r="F1377" t="s">
        <v>973</v>
      </c>
      <c r="G1377" s="83">
        <v>40760</v>
      </c>
      <c r="I1377">
        <f t="shared" si="26"/>
        <v>2011</v>
      </c>
      <c r="M1377"/>
    </row>
    <row r="1378" spans="1:13" x14ac:dyDescent="0.25">
      <c r="A1378" t="s">
        <v>972</v>
      </c>
      <c r="B1378" t="s">
        <v>218</v>
      </c>
      <c r="C1378" s="76" t="s">
        <v>842</v>
      </c>
      <c r="D1378" t="s">
        <v>980</v>
      </c>
      <c r="E1378" s="82">
        <v>5.59</v>
      </c>
      <c r="F1378" t="s">
        <v>973</v>
      </c>
      <c r="G1378" s="83">
        <v>40527</v>
      </c>
      <c r="I1378">
        <f t="shared" si="26"/>
        <v>2010</v>
      </c>
      <c r="M1378"/>
    </row>
    <row r="1379" spans="1:13" x14ac:dyDescent="0.25">
      <c r="A1379" t="s">
        <v>972</v>
      </c>
      <c r="B1379" t="s">
        <v>247</v>
      </c>
      <c r="C1379" s="76" t="s">
        <v>842</v>
      </c>
      <c r="D1379" t="s">
        <v>980</v>
      </c>
      <c r="E1379" s="82">
        <v>15</v>
      </c>
      <c r="F1379" t="s">
        <v>973</v>
      </c>
      <c r="G1379" s="83">
        <v>40395</v>
      </c>
      <c r="I1379">
        <f t="shared" si="26"/>
        <v>2010</v>
      </c>
      <c r="M1379"/>
    </row>
    <row r="1380" spans="1:13" x14ac:dyDescent="0.25">
      <c r="A1380" t="s">
        <v>972</v>
      </c>
      <c r="B1380" t="s">
        <v>247</v>
      </c>
      <c r="C1380" s="76" t="s">
        <v>842</v>
      </c>
      <c r="D1380" t="s">
        <v>980</v>
      </c>
      <c r="E1380" s="82">
        <v>2.39</v>
      </c>
      <c r="F1380" t="s">
        <v>973</v>
      </c>
      <c r="G1380" s="83">
        <v>40365</v>
      </c>
      <c r="I1380">
        <f t="shared" si="26"/>
        <v>2010</v>
      </c>
      <c r="M1380"/>
    </row>
    <row r="1381" spans="1:13" x14ac:dyDescent="0.25">
      <c r="A1381" t="s">
        <v>972</v>
      </c>
      <c r="B1381" t="s">
        <v>237</v>
      </c>
      <c r="C1381" t="s">
        <v>947</v>
      </c>
      <c r="D1381" t="s">
        <v>980</v>
      </c>
      <c r="E1381" s="82">
        <v>95</v>
      </c>
      <c r="F1381" t="s">
        <v>973</v>
      </c>
      <c r="G1381" s="83">
        <v>40017</v>
      </c>
      <c r="I1381">
        <f t="shared" si="26"/>
        <v>2009</v>
      </c>
      <c r="M1381"/>
    </row>
    <row r="1382" spans="1:13" x14ac:dyDescent="0.25">
      <c r="A1382" t="s">
        <v>972</v>
      </c>
      <c r="B1382" t="s">
        <v>237</v>
      </c>
      <c r="C1382" t="s">
        <v>947</v>
      </c>
      <c r="D1382" t="s">
        <v>980</v>
      </c>
      <c r="E1382" s="82">
        <v>1.8</v>
      </c>
      <c r="F1382" t="s">
        <v>973</v>
      </c>
      <c r="G1382" s="83">
        <v>39310</v>
      </c>
      <c r="I1382">
        <f t="shared" si="26"/>
        <v>2007</v>
      </c>
      <c r="M1382"/>
    </row>
    <row r="1383" spans="1:13" x14ac:dyDescent="0.25">
      <c r="A1383" t="s">
        <v>972</v>
      </c>
      <c r="B1383" t="s">
        <v>173</v>
      </c>
      <c r="C1383" s="76" t="s">
        <v>842</v>
      </c>
      <c r="D1383" t="s">
        <v>980</v>
      </c>
      <c r="E1383" s="82">
        <v>7.98</v>
      </c>
      <c r="F1383" t="s">
        <v>973</v>
      </c>
      <c r="G1383" s="83">
        <v>41383</v>
      </c>
      <c r="I1383">
        <f t="shared" si="26"/>
        <v>2013</v>
      </c>
      <c r="M1383"/>
    </row>
    <row r="1384" spans="1:13" x14ac:dyDescent="0.25">
      <c r="A1384" t="s">
        <v>972</v>
      </c>
      <c r="B1384" t="s">
        <v>253</v>
      </c>
      <c r="C1384" s="76" t="s">
        <v>842</v>
      </c>
      <c r="D1384" t="s">
        <v>980</v>
      </c>
      <c r="E1384" s="82">
        <v>2.2799999999999998</v>
      </c>
      <c r="F1384" t="s">
        <v>973</v>
      </c>
      <c r="G1384" s="83">
        <v>39979</v>
      </c>
      <c r="I1384">
        <f t="shared" si="26"/>
        <v>2009</v>
      </c>
      <c r="M1384"/>
    </row>
    <row r="1385" spans="1:13" x14ac:dyDescent="0.25">
      <c r="A1385" t="s">
        <v>972</v>
      </c>
      <c r="B1385" t="s">
        <v>253</v>
      </c>
      <c r="C1385" s="76" t="s">
        <v>842</v>
      </c>
      <c r="D1385" t="s">
        <v>980</v>
      </c>
      <c r="E1385" s="82">
        <v>14.45</v>
      </c>
      <c r="F1385" t="s">
        <v>973</v>
      </c>
      <c r="G1385" s="83">
        <v>39730</v>
      </c>
      <c r="I1385">
        <f t="shared" si="26"/>
        <v>2008</v>
      </c>
      <c r="M1385"/>
    </row>
    <row r="1386" spans="1:13" x14ac:dyDescent="0.25">
      <c r="A1386" t="s">
        <v>972</v>
      </c>
      <c r="B1386" t="s">
        <v>253</v>
      </c>
      <c r="C1386" s="76" t="s">
        <v>842</v>
      </c>
      <c r="D1386" t="s">
        <v>980</v>
      </c>
      <c r="E1386" s="82">
        <v>23.61</v>
      </c>
      <c r="F1386" t="s">
        <v>973</v>
      </c>
      <c r="G1386" s="83">
        <v>39784</v>
      </c>
      <c r="I1386">
        <f t="shared" si="26"/>
        <v>2008</v>
      </c>
      <c r="M1386"/>
    </row>
    <row r="1387" spans="1:13" x14ac:dyDescent="0.25">
      <c r="A1387" t="s">
        <v>972</v>
      </c>
      <c r="B1387" t="s">
        <v>253</v>
      </c>
      <c r="C1387" s="76" t="s">
        <v>842</v>
      </c>
      <c r="D1387" t="s">
        <v>980</v>
      </c>
      <c r="E1387" s="82">
        <v>7.98</v>
      </c>
      <c r="F1387" t="s">
        <v>973</v>
      </c>
      <c r="G1387" s="83">
        <v>40613</v>
      </c>
      <c r="I1387">
        <f t="shared" si="26"/>
        <v>2011</v>
      </c>
      <c r="M1387"/>
    </row>
    <row r="1388" spans="1:13" x14ac:dyDescent="0.25">
      <c r="A1388" t="s">
        <v>972</v>
      </c>
      <c r="B1388" t="s">
        <v>249</v>
      </c>
      <c r="C1388" s="76" t="s">
        <v>842</v>
      </c>
      <c r="D1388" t="s">
        <v>980</v>
      </c>
      <c r="E1388" s="82">
        <v>6.84</v>
      </c>
      <c r="F1388" t="s">
        <v>973</v>
      </c>
      <c r="G1388" s="83">
        <v>40379</v>
      </c>
      <c r="I1388">
        <f t="shared" si="26"/>
        <v>2010</v>
      </c>
      <c r="M1388"/>
    </row>
    <row r="1389" spans="1:13" x14ac:dyDescent="0.25">
      <c r="A1389" t="s">
        <v>972</v>
      </c>
      <c r="B1389" t="s">
        <v>249</v>
      </c>
      <c r="C1389" s="76" t="s">
        <v>842</v>
      </c>
      <c r="D1389" t="s">
        <v>980</v>
      </c>
      <c r="E1389" s="82">
        <v>3.6</v>
      </c>
      <c r="F1389" t="s">
        <v>973</v>
      </c>
      <c r="G1389" s="83">
        <v>40135</v>
      </c>
      <c r="I1389">
        <f t="shared" si="26"/>
        <v>2009</v>
      </c>
      <c r="M1389"/>
    </row>
    <row r="1390" spans="1:13" x14ac:dyDescent="0.25">
      <c r="A1390" t="s">
        <v>972</v>
      </c>
      <c r="B1390" t="s">
        <v>249</v>
      </c>
      <c r="C1390" t="s">
        <v>947</v>
      </c>
      <c r="D1390" t="s">
        <v>980</v>
      </c>
      <c r="E1390" s="82">
        <v>100</v>
      </c>
      <c r="F1390" t="s">
        <v>973</v>
      </c>
      <c r="G1390" s="83">
        <v>40080</v>
      </c>
      <c r="I1390">
        <f t="shared" si="26"/>
        <v>2009</v>
      </c>
      <c r="M1390"/>
    </row>
    <row r="1391" spans="1:13" x14ac:dyDescent="0.25">
      <c r="A1391" t="s">
        <v>972</v>
      </c>
      <c r="B1391" t="s">
        <v>3</v>
      </c>
      <c r="C1391" s="76" t="s">
        <v>842</v>
      </c>
      <c r="D1391" t="s">
        <v>980</v>
      </c>
      <c r="E1391" s="82">
        <v>143.80000000000001</v>
      </c>
      <c r="F1391" t="s">
        <v>973</v>
      </c>
      <c r="G1391" s="83">
        <v>40375</v>
      </c>
      <c r="I1391">
        <f t="shared" si="26"/>
        <v>2010</v>
      </c>
      <c r="M1391"/>
    </row>
    <row r="1392" spans="1:13" x14ac:dyDescent="0.25">
      <c r="A1392" t="s">
        <v>972</v>
      </c>
      <c r="B1392" t="s">
        <v>117</v>
      </c>
      <c r="C1392" s="76" t="s">
        <v>842</v>
      </c>
      <c r="D1392" t="s">
        <v>980</v>
      </c>
      <c r="E1392" s="82">
        <v>2.62</v>
      </c>
      <c r="F1392" t="s">
        <v>973</v>
      </c>
      <c r="G1392" s="83">
        <v>40689</v>
      </c>
      <c r="I1392">
        <f t="shared" si="26"/>
        <v>2011</v>
      </c>
      <c r="M1392"/>
    </row>
    <row r="1393" spans="1:13" x14ac:dyDescent="0.25">
      <c r="A1393" t="s">
        <v>972</v>
      </c>
      <c r="B1393" t="s">
        <v>117</v>
      </c>
      <c r="C1393" s="76" t="s">
        <v>842</v>
      </c>
      <c r="D1393" t="s">
        <v>980</v>
      </c>
      <c r="E1393" s="82">
        <v>10.69</v>
      </c>
      <c r="F1393" t="s">
        <v>973</v>
      </c>
      <c r="G1393" s="83">
        <v>40696</v>
      </c>
      <c r="I1393">
        <f t="shared" si="26"/>
        <v>2011</v>
      </c>
      <c r="M1393"/>
    </row>
    <row r="1394" spans="1:13" x14ac:dyDescent="0.25">
      <c r="A1394" t="s">
        <v>972</v>
      </c>
      <c r="B1394" t="s">
        <v>249</v>
      </c>
      <c r="C1394" s="76" t="s">
        <v>842</v>
      </c>
      <c r="D1394" t="s">
        <v>980</v>
      </c>
      <c r="E1394" s="82">
        <v>95.76</v>
      </c>
      <c r="F1394" t="s">
        <v>973</v>
      </c>
      <c r="G1394" s="83">
        <v>40186</v>
      </c>
      <c r="I1394">
        <f t="shared" si="26"/>
        <v>2010</v>
      </c>
      <c r="M1394"/>
    </row>
    <row r="1395" spans="1:13" x14ac:dyDescent="0.25">
      <c r="A1395" t="s">
        <v>972</v>
      </c>
      <c r="B1395" t="s">
        <v>253</v>
      </c>
      <c r="C1395" s="76" t="s">
        <v>842</v>
      </c>
      <c r="D1395" t="s">
        <v>980</v>
      </c>
      <c r="E1395" s="82">
        <v>15</v>
      </c>
      <c r="F1395" t="s">
        <v>973</v>
      </c>
      <c r="G1395" s="83">
        <v>42697</v>
      </c>
      <c r="I1395">
        <f t="shared" si="26"/>
        <v>2016</v>
      </c>
      <c r="M1395"/>
    </row>
    <row r="1396" spans="1:13" x14ac:dyDescent="0.25">
      <c r="A1396" t="s">
        <v>972</v>
      </c>
      <c r="B1396" s="74" t="s">
        <v>9</v>
      </c>
      <c r="C1396" s="76" t="s">
        <v>842</v>
      </c>
      <c r="D1396" t="s">
        <v>980</v>
      </c>
      <c r="E1396" s="82">
        <v>14.1</v>
      </c>
      <c r="F1396" t="s">
        <v>973</v>
      </c>
      <c r="G1396" s="83">
        <v>40007</v>
      </c>
      <c r="I1396">
        <f t="shared" si="26"/>
        <v>2009</v>
      </c>
      <c r="M1396"/>
    </row>
    <row r="1397" spans="1:13" x14ac:dyDescent="0.25">
      <c r="A1397" t="s">
        <v>972</v>
      </c>
      <c r="B1397" t="s">
        <v>9</v>
      </c>
      <c r="C1397" s="76" t="s">
        <v>842</v>
      </c>
      <c r="D1397" t="s">
        <v>980</v>
      </c>
      <c r="E1397" s="82">
        <v>7.87</v>
      </c>
      <c r="F1397" t="s">
        <v>973</v>
      </c>
      <c r="G1397" s="83">
        <v>40746</v>
      </c>
      <c r="I1397">
        <f t="shared" si="26"/>
        <v>2011</v>
      </c>
      <c r="M1397"/>
    </row>
    <row r="1398" spans="1:13" x14ac:dyDescent="0.25">
      <c r="A1398" t="s">
        <v>972</v>
      </c>
      <c r="B1398" t="s">
        <v>253</v>
      </c>
      <c r="C1398" s="76" t="s">
        <v>842</v>
      </c>
      <c r="D1398" t="s">
        <v>980</v>
      </c>
      <c r="E1398" s="82">
        <v>27.66</v>
      </c>
      <c r="F1398" t="s">
        <v>973</v>
      </c>
      <c r="G1398" s="83">
        <v>40499</v>
      </c>
      <c r="I1398">
        <f t="shared" si="26"/>
        <v>2010</v>
      </c>
      <c r="M1398"/>
    </row>
    <row r="1399" spans="1:13" x14ac:dyDescent="0.25">
      <c r="A1399" t="s">
        <v>972</v>
      </c>
      <c r="B1399" t="s">
        <v>9</v>
      </c>
      <c r="C1399" s="76" t="s">
        <v>842</v>
      </c>
      <c r="D1399" t="s">
        <v>980</v>
      </c>
      <c r="E1399" s="82">
        <v>5.47</v>
      </c>
      <c r="F1399" t="s">
        <v>973</v>
      </c>
      <c r="G1399" s="83">
        <v>40249</v>
      </c>
      <c r="I1399">
        <f t="shared" si="26"/>
        <v>2010</v>
      </c>
      <c r="M1399"/>
    </row>
    <row r="1400" spans="1:13" x14ac:dyDescent="0.25">
      <c r="A1400" t="s">
        <v>972</v>
      </c>
      <c r="B1400" t="s">
        <v>138</v>
      </c>
      <c r="C1400" s="76" t="s">
        <v>842</v>
      </c>
      <c r="D1400" t="s">
        <v>980</v>
      </c>
      <c r="E1400" s="82">
        <v>3.25</v>
      </c>
      <c r="F1400" t="s">
        <v>973</v>
      </c>
      <c r="G1400" s="83">
        <v>40148</v>
      </c>
      <c r="I1400">
        <f t="shared" si="26"/>
        <v>2009</v>
      </c>
      <c r="M1400"/>
    </row>
    <row r="1401" spans="1:13" x14ac:dyDescent="0.25">
      <c r="A1401" t="s">
        <v>972</v>
      </c>
      <c r="B1401" t="s">
        <v>155</v>
      </c>
      <c r="C1401" s="76" t="s">
        <v>842</v>
      </c>
      <c r="D1401" t="s">
        <v>980</v>
      </c>
      <c r="E1401" s="82">
        <v>5.0199999999999996</v>
      </c>
      <c r="F1401" t="s">
        <v>973</v>
      </c>
      <c r="G1401" s="83">
        <v>39665</v>
      </c>
      <c r="I1401">
        <f t="shared" si="26"/>
        <v>2008</v>
      </c>
      <c r="M1401"/>
    </row>
    <row r="1402" spans="1:13" x14ac:dyDescent="0.25">
      <c r="A1402" t="s">
        <v>972</v>
      </c>
      <c r="B1402" t="s">
        <v>249</v>
      </c>
      <c r="C1402" s="76" t="s">
        <v>842</v>
      </c>
      <c r="D1402" t="s">
        <v>980</v>
      </c>
      <c r="E1402" s="82">
        <v>14.36</v>
      </c>
      <c r="F1402" t="s">
        <v>973</v>
      </c>
      <c r="G1402" s="83">
        <v>40689</v>
      </c>
      <c r="I1402">
        <f t="shared" si="26"/>
        <v>2011</v>
      </c>
      <c r="M1402"/>
    </row>
    <row r="1403" spans="1:13" x14ac:dyDescent="0.25">
      <c r="A1403" t="s">
        <v>972</v>
      </c>
      <c r="B1403" t="s">
        <v>155</v>
      </c>
      <c r="C1403" t="s">
        <v>947</v>
      </c>
      <c r="D1403" t="s">
        <v>980</v>
      </c>
      <c r="E1403" s="82">
        <v>10</v>
      </c>
      <c r="F1403" t="s">
        <v>973</v>
      </c>
      <c r="G1403" s="83">
        <v>37917</v>
      </c>
      <c r="I1403">
        <f t="shared" si="26"/>
        <v>2003</v>
      </c>
      <c r="M1403"/>
    </row>
    <row r="1404" spans="1:13" x14ac:dyDescent="0.25">
      <c r="A1404" t="s">
        <v>972</v>
      </c>
      <c r="B1404" t="s">
        <v>249</v>
      </c>
      <c r="C1404" s="76" t="s">
        <v>842</v>
      </c>
      <c r="D1404" t="s">
        <v>980</v>
      </c>
      <c r="E1404" s="82">
        <v>23.94</v>
      </c>
      <c r="F1404" t="s">
        <v>973</v>
      </c>
      <c r="G1404" s="83">
        <v>40177</v>
      </c>
      <c r="I1404">
        <f t="shared" si="26"/>
        <v>2009</v>
      </c>
      <c r="M1404"/>
    </row>
    <row r="1405" spans="1:13" x14ac:dyDescent="0.25">
      <c r="A1405" t="s">
        <v>972</v>
      </c>
      <c r="B1405" t="s">
        <v>138</v>
      </c>
      <c r="C1405" s="76" t="s">
        <v>842</v>
      </c>
      <c r="D1405" t="s">
        <v>980</v>
      </c>
      <c r="E1405" s="82">
        <v>4.5599999999999996</v>
      </c>
      <c r="F1405" t="s">
        <v>973</v>
      </c>
      <c r="G1405" s="83">
        <v>40183</v>
      </c>
      <c r="I1405">
        <f t="shared" si="26"/>
        <v>2010</v>
      </c>
      <c r="M1405"/>
    </row>
    <row r="1406" spans="1:13" x14ac:dyDescent="0.25">
      <c r="A1406" t="s">
        <v>972</v>
      </c>
      <c r="B1406" t="s">
        <v>138</v>
      </c>
      <c r="C1406" s="76" t="s">
        <v>842</v>
      </c>
      <c r="D1406" t="s">
        <v>980</v>
      </c>
      <c r="E1406" s="82">
        <v>14.08</v>
      </c>
      <c r="F1406" t="s">
        <v>973</v>
      </c>
      <c r="G1406" s="83">
        <v>39695</v>
      </c>
      <c r="I1406">
        <f t="shared" si="26"/>
        <v>2008</v>
      </c>
      <c r="M1406"/>
    </row>
    <row r="1407" spans="1:13" x14ac:dyDescent="0.25">
      <c r="A1407" t="s">
        <v>972</v>
      </c>
      <c r="B1407" t="s">
        <v>249</v>
      </c>
      <c r="C1407" t="s">
        <v>947</v>
      </c>
      <c r="D1407" t="s">
        <v>980</v>
      </c>
      <c r="E1407" s="82">
        <v>100</v>
      </c>
      <c r="F1407" t="s">
        <v>973</v>
      </c>
      <c r="G1407" s="83">
        <v>40177</v>
      </c>
      <c r="I1407">
        <f t="shared" si="26"/>
        <v>2009</v>
      </c>
      <c r="M1407"/>
    </row>
    <row r="1408" spans="1:13" x14ac:dyDescent="0.25">
      <c r="A1408" t="s">
        <v>972</v>
      </c>
      <c r="B1408" t="s">
        <v>249</v>
      </c>
      <c r="C1408" s="76" t="s">
        <v>842</v>
      </c>
      <c r="D1408" t="s">
        <v>980</v>
      </c>
      <c r="E1408" s="82">
        <v>5.47</v>
      </c>
      <c r="F1408" t="s">
        <v>973</v>
      </c>
      <c r="G1408" s="83">
        <v>40483</v>
      </c>
      <c r="I1408">
        <f t="shared" si="26"/>
        <v>2010</v>
      </c>
      <c r="M1408"/>
    </row>
    <row r="1409" spans="1:13" x14ac:dyDescent="0.25">
      <c r="A1409" t="s">
        <v>972</v>
      </c>
      <c r="B1409" t="s">
        <v>253</v>
      </c>
      <c r="C1409" s="76" t="s">
        <v>842</v>
      </c>
      <c r="D1409" t="s">
        <v>980</v>
      </c>
      <c r="E1409" s="82">
        <v>3.99</v>
      </c>
      <c r="F1409" t="s">
        <v>973</v>
      </c>
      <c r="G1409" s="83">
        <v>40833</v>
      </c>
      <c r="I1409">
        <f t="shared" si="26"/>
        <v>2011</v>
      </c>
      <c r="M1409"/>
    </row>
    <row r="1410" spans="1:13" x14ac:dyDescent="0.25">
      <c r="A1410" t="s">
        <v>972</v>
      </c>
      <c r="B1410" t="s">
        <v>221</v>
      </c>
      <c r="C1410" s="76" t="s">
        <v>842</v>
      </c>
      <c r="D1410" t="s">
        <v>980</v>
      </c>
      <c r="E1410" s="82">
        <v>11.36</v>
      </c>
      <c r="F1410" t="s">
        <v>973</v>
      </c>
      <c r="G1410" s="83">
        <v>41136</v>
      </c>
      <c r="I1410">
        <f t="shared" ref="I1410:I1473" si="27">IF(G1410&lt;&gt;"",YEAR(G1410),"")</f>
        <v>2012</v>
      </c>
      <c r="M1410"/>
    </row>
    <row r="1411" spans="1:13" x14ac:dyDescent="0.25">
      <c r="A1411" t="s">
        <v>972</v>
      </c>
      <c r="B1411" t="s">
        <v>243</v>
      </c>
      <c r="C1411" s="76" t="s">
        <v>842</v>
      </c>
      <c r="D1411" t="s">
        <v>980</v>
      </c>
      <c r="E1411" s="82">
        <v>5.7</v>
      </c>
      <c r="F1411" t="s">
        <v>973</v>
      </c>
      <c r="G1411" s="83">
        <v>40912</v>
      </c>
      <c r="I1411">
        <f t="shared" si="27"/>
        <v>2012</v>
      </c>
      <c r="M1411"/>
    </row>
    <row r="1412" spans="1:13" x14ac:dyDescent="0.25">
      <c r="A1412" t="s">
        <v>972</v>
      </c>
      <c r="B1412" t="s">
        <v>239</v>
      </c>
      <c r="C1412" s="76" t="s">
        <v>842</v>
      </c>
      <c r="D1412" t="s">
        <v>980</v>
      </c>
      <c r="E1412" s="82">
        <v>7.98</v>
      </c>
      <c r="F1412" t="s">
        <v>973</v>
      </c>
      <c r="G1412" s="83">
        <v>40921</v>
      </c>
      <c r="I1412">
        <f t="shared" si="27"/>
        <v>2012</v>
      </c>
      <c r="M1412"/>
    </row>
    <row r="1413" spans="1:13" x14ac:dyDescent="0.25">
      <c r="A1413" t="s">
        <v>972</v>
      </c>
      <c r="B1413" t="s">
        <v>239</v>
      </c>
      <c r="C1413" s="76" t="s">
        <v>842</v>
      </c>
      <c r="D1413" t="s">
        <v>980</v>
      </c>
      <c r="E1413" s="82">
        <v>3.99</v>
      </c>
      <c r="F1413" t="s">
        <v>973</v>
      </c>
      <c r="G1413" s="83">
        <v>41005</v>
      </c>
      <c r="I1413">
        <f t="shared" si="27"/>
        <v>2012</v>
      </c>
      <c r="M1413"/>
    </row>
    <row r="1414" spans="1:13" x14ac:dyDescent="0.25">
      <c r="A1414" t="s">
        <v>972</v>
      </c>
      <c r="B1414" t="s">
        <v>239</v>
      </c>
      <c r="C1414" s="76" t="s">
        <v>842</v>
      </c>
      <c r="D1414" t="s">
        <v>980</v>
      </c>
      <c r="E1414" s="82">
        <v>4.7</v>
      </c>
      <c r="F1414" t="s">
        <v>973</v>
      </c>
      <c r="G1414" s="83">
        <v>40778</v>
      </c>
      <c r="I1414">
        <f t="shared" si="27"/>
        <v>2011</v>
      </c>
      <c r="M1414"/>
    </row>
    <row r="1415" spans="1:13" x14ac:dyDescent="0.25">
      <c r="A1415" t="s">
        <v>972</v>
      </c>
      <c r="B1415" t="s">
        <v>248</v>
      </c>
      <c r="C1415" s="76" t="s">
        <v>842</v>
      </c>
      <c r="D1415" t="s">
        <v>980</v>
      </c>
      <c r="E1415" s="82">
        <v>5.7</v>
      </c>
      <c r="F1415" t="s">
        <v>973</v>
      </c>
      <c r="G1415" s="83">
        <v>40836</v>
      </c>
      <c r="I1415">
        <f t="shared" si="27"/>
        <v>2011</v>
      </c>
      <c r="M1415"/>
    </row>
    <row r="1416" spans="1:13" x14ac:dyDescent="0.25">
      <c r="A1416" t="s">
        <v>972</v>
      </c>
      <c r="B1416" t="s">
        <v>232</v>
      </c>
      <c r="C1416" s="76" t="s">
        <v>842</v>
      </c>
      <c r="D1416" t="s">
        <v>980</v>
      </c>
      <c r="E1416" s="82">
        <v>10</v>
      </c>
      <c r="F1416" t="s">
        <v>973</v>
      </c>
      <c r="G1416" s="83">
        <v>40219</v>
      </c>
      <c r="I1416">
        <f t="shared" si="27"/>
        <v>2010</v>
      </c>
      <c r="M1416"/>
    </row>
    <row r="1417" spans="1:13" x14ac:dyDescent="0.25">
      <c r="A1417" t="s">
        <v>972</v>
      </c>
      <c r="B1417" t="s">
        <v>243</v>
      </c>
      <c r="C1417" s="76" t="s">
        <v>842</v>
      </c>
      <c r="D1417" t="s">
        <v>980</v>
      </c>
      <c r="E1417" s="82">
        <v>4.5599999999999996</v>
      </c>
      <c r="F1417" t="s">
        <v>973</v>
      </c>
      <c r="G1417" s="83">
        <v>40805</v>
      </c>
      <c r="I1417">
        <f t="shared" si="27"/>
        <v>2011</v>
      </c>
      <c r="M1417"/>
    </row>
    <row r="1418" spans="1:13" x14ac:dyDescent="0.25">
      <c r="A1418" t="s">
        <v>972</v>
      </c>
      <c r="B1418" t="s">
        <v>118</v>
      </c>
      <c r="C1418" s="76" t="s">
        <v>842</v>
      </c>
      <c r="D1418" t="s">
        <v>980</v>
      </c>
      <c r="E1418" s="82">
        <v>3.65</v>
      </c>
      <c r="F1418" t="s">
        <v>973</v>
      </c>
      <c r="G1418" s="83">
        <v>40896</v>
      </c>
      <c r="I1418">
        <f t="shared" si="27"/>
        <v>2011</v>
      </c>
      <c r="M1418"/>
    </row>
    <row r="1419" spans="1:13" x14ac:dyDescent="0.25">
      <c r="A1419" t="s">
        <v>972</v>
      </c>
      <c r="B1419" t="s">
        <v>248</v>
      </c>
      <c r="C1419" s="76" t="s">
        <v>842</v>
      </c>
      <c r="D1419" t="s">
        <v>980</v>
      </c>
      <c r="E1419" s="82">
        <v>6</v>
      </c>
      <c r="F1419" t="s">
        <v>973</v>
      </c>
      <c r="G1419" s="83">
        <v>40841</v>
      </c>
      <c r="I1419">
        <f t="shared" si="27"/>
        <v>2011</v>
      </c>
      <c r="M1419"/>
    </row>
    <row r="1420" spans="1:13" x14ac:dyDescent="0.25">
      <c r="A1420" t="s">
        <v>972</v>
      </c>
      <c r="B1420" t="s">
        <v>240</v>
      </c>
      <c r="C1420" s="76" t="s">
        <v>842</v>
      </c>
      <c r="D1420" t="s">
        <v>980</v>
      </c>
      <c r="E1420" s="82">
        <v>6.84</v>
      </c>
      <c r="F1420" t="s">
        <v>973</v>
      </c>
      <c r="G1420" s="83">
        <v>40861</v>
      </c>
      <c r="I1420">
        <f t="shared" si="27"/>
        <v>2011</v>
      </c>
      <c r="M1420"/>
    </row>
    <row r="1421" spans="1:13" x14ac:dyDescent="0.25">
      <c r="A1421" t="s">
        <v>972</v>
      </c>
      <c r="B1421" t="s">
        <v>223</v>
      </c>
      <c r="C1421" s="76" t="s">
        <v>842</v>
      </c>
      <c r="D1421" t="s">
        <v>980</v>
      </c>
      <c r="E1421" s="82">
        <v>1.25</v>
      </c>
      <c r="F1421" t="s">
        <v>973</v>
      </c>
      <c r="G1421" s="83">
        <v>40886</v>
      </c>
      <c r="I1421">
        <f t="shared" si="27"/>
        <v>2011</v>
      </c>
      <c r="M1421"/>
    </row>
    <row r="1422" spans="1:13" x14ac:dyDescent="0.25">
      <c r="A1422" t="s">
        <v>972</v>
      </c>
      <c r="B1422" t="s">
        <v>215</v>
      </c>
      <c r="C1422" s="76" t="s">
        <v>842</v>
      </c>
      <c r="D1422" t="s">
        <v>980</v>
      </c>
      <c r="E1422" s="82">
        <v>11.97</v>
      </c>
      <c r="F1422" t="s">
        <v>973</v>
      </c>
      <c r="G1422" s="83">
        <v>41220</v>
      </c>
      <c r="I1422">
        <f t="shared" si="27"/>
        <v>2012</v>
      </c>
      <c r="M1422"/>
    </row>
    <row r="1423" spans="1:13" x14ac:dyDescent="0.25">
      <c r="A1423" t="s">
        <v>972</v>
      </c>
      <c r="B1423" t="s">
        <v>118</v>
      </c>
      <c r="C1423" s="76" t="s">
        <v>842</v>
      </c>
      <c r="D1423" t="s">
        <v>980</v>
      </c>
      <c r="E1423" s="82">
        <v>4.84</v>
      </c>
      <c r="F1423" t="s">
        <v>973</v>
      </c>
      <c r="G1423" s="83">
        <v>40868</v>
      </c>
      <c r="I1423">
        <f t="shared" si="27"/>
        <v>2011</v>
      </c>
      <c r="M1423"/>
    </row>
    <row r="1424" spans="1:13" x14ac:dyDescent="0.25">
      <c r="A1424" t="s">
        <v>972</v>
      </c>
      <c r="B1424" t="s">
        <v>178</v>
      </c>
      <c r="C1424" s="76" t="s">
        <v>842</v>
      </c>
      <c r="D1424" t="s">
        <v>980</v>
      </c>
      <c r="E1424" s="82">
        <v>4.5599999999999996</v>
      </c>
      <c r="F1424" t="s">
        <v>973</v>
      </c>
      <c r="G1424" s="83">
        <v>40988</v>
      </c>
      <c r="I1424">
        <f t="shared" si="27"/>
        <v>2012</v>
      </c>
      <c r="M1424"/>
    </row>
    <row r="1425" spans="1:13" x14ac:dyDescent="0.25">
      <c r="A1425" t="s">
        <v>972</v>
      </c>
      <c r="B1425" t="s">
        <v>239</v>
      </c>
      <c r="C1425" s="76" t="s">
        <v>842</v>
      </c>
      <c r="D1425" t="s">
        <v>980</v>
      </c>
      <c r="E1425" s="82">
        <v>3.99</v>
      </c>
      <c r="F1425" t="s">
        <v>973</v>
      </c>
      <c r="G1425" s="83">
        <v>40913</v>
      </c>
      <c r="I1425">
        <f t="shared" si="27"/>
        <v>2012</v>
      </c>
      <c r="M1425"/>
    </row>
    <row r="1426" spans="1:13" x14ac:dyDescent="0.25">
      <c r="A1426" t="s">
        <v>972</v>
      </c>
      <c r="B1426" t="s">
        <v>239</v>
      </c>
      <c r="C1426" s="76" t="s">
        <v>842</v>
      </c>
      <c r="D1426" t="s">
        <v>980</v>
      </c>
      <c r="E1426" s="82">
        <v>7.98</v>
      </c>
      <c r="F1426" t="s">
        <v>973</v>
      </c>
      <c r="G1426" s="83">
        <v>40913</v>
      </c>
      <c r="I1426">
        <f t="shared" si="27"/>
        <v>2012</v>
      </c>
      <c r="M1426"/>
    </row>
    <row r="1427" spans="1:13" x14ac:dyDescent="0.25">
      <c r="A1427" t="s">
        <v>972</v>
      </c>
      <c r="B1427" t="s">
        <v>216</v>
      </c>
      <c r="C1427" s="76" t="s">
        <v>842</v>
      </c>
      <c r="D1427" t="s">
        <v>980</v>
      </c>
      <c r="E1427" s="82">
        <v>5.47</v>
      </c>
      <c r="F1427" t="s">
        <v>973</v>
      </c>
      <c r="G1427" s="83">
        <v>40883</v>
      </c>
      <c r="I1427">
        <f t="shared" si="27"/>
        <v>2011</v>
      </c>
      <c r="M1427"/>
    </row>
    <row r="1428" spans="1:13" x14ac:dyDescent="0.25">
      <c r="A1428" t="s">
        <v>972</v>
      </c>
      <c r="B1428" t="s">
        <v>248</v>
      </c>
      <c r="C1428" s="76" t="s">
        <v>842</v>
      </c>
      <c r="D1428" t="s">
        <v>980</v>
      </c>
      <c r="E1428" s="82">
        <v>4.75</v>
      </c>
      <c r="F1428" t="s">
        <v>973</v>
      </c>
      <c r="G1428" s="83">
        <v>40854</v>
      </c>
      <c r="I1428">
        <f t="shared" si="27"/>
        <v>2011</v>
      </c>
      <c r="M1428"/>
    </row>
    <row r="1429" spans="1:13" x14ac:dyDescent="0.25">
      <c r="A1429" t="s">
        <v>972</v>
      </c>
      <c r="B1429" t="s">
        <v>223</v>
      </c>
      <c r="C1429" s="76" t="s">
        <v>842</v>
      </c>
      <c r="D1429" t="s">
        <v>980</v>
      </c>
      <c r="E1429" s="82">
        <v>2.38</v>
      </c>
      <c r="F1429" t="s">
        <v>973</v>
      </c>
      <c r="G1429" s="83">
        <v>40945</v>
      </c>
      <c r="I1429">
        <f t="shared" si="27"/>
        <v>2012</v>
      </c>
      <c r="M1429"/>
    </row>
    <row r="1430" spans="1:13" x14ac:dyDescent="0.25">
      <c r="A1430" t="s">
        <v>972</v>
      </c>
      <c r="B1430" t="s">
        <v>239</v>
      </c>
      <c r="C1430" s="76" t="s">
        <v>842</v>
      </c>
      <c r="D1430" t="s">
        <v>980</v>
      </c>
      <c r="E1430" s="82">
        <v>9.5</v>
      </c>
      <c r="F1430" t="s">
        <v>973</v>
      </c>
      <c r="G1430" s="83">
        <v>40917</v>
      </c>
      <c r="I1430">
        <f t="shared" si="27"/>
        <v>2012</v>
      </c>
      <c r="M1430"/>
    </row>
    <row r="1431" spans="1:13" x14ac:dyDescent="0.25">
      <c r="A1431" t="s">
        <v>972</v>
      </c>
      <c r="B1431" t="s">
        <v>147</v>
      </c>
      <c r="C1431" s="76" t="s">
        <v>842</v>
      </c>
      <c r="D1431" t="s">
        <v>980</v>
      </c>
      <c r="E1431" s="82">
        <v>16.07</v>
      </c>
      <c r="F1431" t="s">
        <v>973</v>
      </c>
      <c r="G1431" s="83">
        <v>41026</v>
      </c>
      <c r="I1431">
        <f t="shared" si="27"/>
        <v>2012</v>
      </c>
      <c r="M1431"/>
    </row>
    <row r="1432" spans="1:13" x14ac:dyDescent="0.25">
      <c r="A1432" t="s">
        <v>972</v>
      </c>
      <c r="B1432" t="s">
        <v>118</v>
      </c>
      <c r="C1432" s="76" t="s">
        <v>842</v>
      </c>
      <c r="D1432" t="s">
        <v>980</v>
      </c>
      <c r="E1432" s="82">
        <v>4.2300000000000004</v>
      </c>
      <c r="F1432" t="s">
        <v>973</v>
      </c>
      <c r="G1432" s="83">
        <v>41005</v>
      </c>
      <c r="I1432">
        <f t="shared" si="27"/>
        <v>2012</v>
      </c>
      <c r="M1432"/>
    </row>
    <row r="1433" spans="1:13" x14ac:dyDescent="0.25">
      <c r="A1433" t="s">
        <v>972</v>
      </c>
      <c r="B1433" t="s">
        <v>239</v>
      </c>
      <c r="C1433" s="76" t="s">
        <v>842</v>
      </c>
      <c r="D1433" t="s">
        <v>980</v>
      </c>
      <c r="E1433" s="82">
        <v>1.85</v>
      </c>
      <c r="F1433" t="s">
        <v>973</v>
      </c>
      <c r="G1433" s="83">
        <v>41001</v>
      </c>
      <c r="I1433">
        <f t="shared" si="27"/>
        <v>2012</v>
      </c>
      <c r="M1433"/>
    </row>
    <row r="1434" spans="1:13" ht="14.45" customHeight="1" x14ac:dyDescent="0.25">
      <c r="A1434" t="s">
        <v>972</v>
      </c>
      <c r="B1434" t="s">
        <v>118</v>
      </c>
      <c r="C1434" s="76" t="s">
        <v>842</v>
      </c>
      <c r="D1434" t="s">
        <v>980</v>
      </c>
      <c r="E1434" s="82">
        <v>4.2300000000000004</v>
      </c>
      <c r="F1434" t="s">
        <v>973</v>
      </c>
      <c r="G1434" s="83">
        <v>41024</v>
      </c>
      <c r="I1434">
        <f t="shared" si="27"/>
        <v>2012</v>
      </c>
      <c r="M1434"/>
    </row>
    <row r="1435" spans="1:13" ht="14.45" customHeight="1" x14ac:dyDescent="0.25">
      <c r="A1435" t="s">
        <v>972</v>
      </c>
      <c r="B1435" t="s">
        <v>118</v>
      </c>
      <c r="C1435" s="76" t="s">
        <v>842</v>
      </c>
      <c r="D1435" t="s">
        <v>980</v>
      </c>
      <c r="E1435" s="82">
        <v>3.35</v>
      </c>
      <c r="F1435" t="s">
        <v>973</v>
      </c>
      <c r="G1435" s="83">
        <v>41033</v>
      </c>
      <c r="I1435">
        <f t="shared" si="27"/>
        <v>2012</v>
      </c>
      <c r="M1435"/>
    </row>
    <row r="1436" spans="1:13" x14ac:dyDescent="0.25">
      <c r="A1436" t="s">
        <v>972</v>
      </c>
      <c r="B1436" t="s">
        <v>118</v>
      </c>
      <c r="C1436" s="76" t="s">
        <v>842</v>
      </c>
      <c r="D1436" t="s">
        <v>980</v>
      </c>
      <c r="E1436" s="82">
        <v>2.12</v>
      </c>
      <c r="F1436" t="s">
        <v>973</v>
      </c>
      <c r="G1436" s="83">
        <v>40997</v>
      </c>
      <c r="I1436">
        <f t="shared" si="27"/>
        <v>2012</v>
      </c>
      <c r="M1436"/>
    </row>
    <row r="1437" spans="1:13" x14ac:dyDescent="0.25">
      <c r="A1437" t="s">
        <v>972</v>
      </c>
      <c r="B1437" t="s">
        <v>249</v>
      </c>
      <c r="C1437" s="76" t="s">
        <v>842</v>
      </c>
      <c r="D1437" t="s">
        <v>980</v>
      </c>
      <c r="E1437" s="82">
        <v>4.79</v>
      </c>
      <c r="F1437" t="s">
        <v>973</v>
      </c>
      <c r="G1437" s="83">
        <v>41100</v>
      </c>
      <c r="I1437">
        <f t="shared" si="27"/>
        <v>2012</v>
      </c>
      <c r="M1437"/>
    </row>
    <row r="1438" spans="1:13" x14ac:dyDescent="0.25">
      <c r="A1438" t="s">
        <v>972</v>
      </c>
      <c r="B1438" t="s">
        <v>232</v>
      </c>
      <c r="C1438" s="76" t="s">
        <v>842</v>
      </c>
      <c r="D1438" t="s">
        <v>980</v>
      </c>
      <c r="E1438" s="82">
        <v>4.83</v>
      </c>
      <c r="F1438" t="s">
        <v>973</v>
      </c>
      <c r="G1438" s="83">
        <v>40981</v>
      </c>
      <c r="I1438">
        <f t="shared" si="27"/>
        <v>2012</v>
      </c>
      <c r="M1438"/>
    </row>
    <row r="1439" spans="1:13" x14ac:dyDescent="0.25">
      <c r="A1439" t="s">
        <v>972</v>
      </c>
      <c r="B1439" t="s">
        <v>232</v>
      </c>
      <c r="C1439" s="76" t="s">
        <v>842</v>
      </c>
      <c r="D1439" t="s">
        <v>980</v>
      </c>
      <c r="E1439" s="82">
        <v>3.08</v>
      </c>
      <c r="F1439" t="s">
        <v>973</v>
      </c>
      <c r="G1439" s="83">
        <v>40973</v>
      </c>
      <c r="I1439">
        <f t="shared" si="27"/>
        <v>2012</v>
      </c>
      <c r="M1439"/>
    </row>
    <row r="1440" spans="1:13" x14ac:dyDescent="0.25">
      <c r="A1440" t="s">
        <v>972</v>
      </c>
      <c r="B1440" t="s">
        <v>248</v>
      </c>
      <c r="C1440" s="76" t="s">
        <v>842</v>
      </c>
      <c r="D1440" t="s">
        <v>980</v>
      </c>
      <c r="E1440" s="82">
        <v>39.1</v>
      </c>
      <c r="F1440" t="s">
        <v>973</v>
      </c>
      <c r="G1440" s="83">
        <v>41254</v>
      </c>
      <c r="I1440">
        <f t="shared" si="27"/>
        <v>2012</v>
      </c>
      <c r="M1440"/>
    </row>
    <row r="1441" spans="1:13" x14ac:dyDescent="0.25">
      <c r="A1441" t="s">
        <v>972</v>
      </c>
      <c r="B1441" t="s">
        <v>147</v>
      </c>
      <c r="C1441" s="76" t="s">
        <v>842</v>
      </c>
      <c r="D1441" t="s">
        <v>980</v>
      </c>
      <c r="E1441" s="82">
        <v>49.25</v>
      </c>
      <c r="F1441" t="s">
        <v>973</v>
      </c>
      <c r="G1441" s="83">
        <v>41074</v>
      </c>
      <c r="I1441">
        <f t="shared" si="27"/>
        <v>2012</v>
      </c>
      <c r="M1441"/>
    </row>
    <row r="1442" spans="1:13" x14ac:dyDescent="0.25">
      <c r="A1442" t="s">
        <v>972</v>
      </c>
      <c r="B1442" t="s">
        <v>239</v>
      </c>
      <c r="C1442" s="76" t="s">
        <v>842</v>
      </c>
      <c r="D1442" t="s">
        <v>980</v>
      </c>
      <c r="E1442" s="82">
        <v>5.33</v>
      </c>
      <c r="F1442" t="s">
        <v>973</v>
      </c>
      <c r="G1442" s="83">
        <v>41031</v>
      </c>
      <c r="I1442">
        <f t="shared" si="27"/>
        <v>2012</v>
      </c>
      <c r="M1442"/>
    </row>
    <row r="1443" spans="1:13" x14ac:dyDescent="0.25">
      <c r="A1443" t="s">
        <v>972</v>
      </c>
      <c r="B1443" t="s">
        <v>173</v>
      </c>
      <c r="C1443" s="76" t="s">
        <v>842</v>
      </c>
      <c r="D1443" t="s">
        <v>980</v>
      </c>
      <c r="E1443" s="82">
        <v>6.38</v>
      </c>
      <c r="F1443" t="s">
        <v>973</v>
      </c>
      <c r="G1443" s="83">
        <v>41149</v>
      </c>
      <c r="I1443">
        <f t="shared" si="27"/>
        <v>2012</v>
      </c>
      <c r="M1443"/>
    </row>
    <row r="1444" spans="1:13" x14ac:dyDescent="0.25">
      <c r="A1444" t="s">
        <v>972</v>
      </c>
      <c r="B1444" t="s">
        <v>153</v>
      </c>
      <c r="C1444" s="76" t="s">
        <v>842</v>
      </c>
      <c r="D1444" t="s">
        <v>980</v>
      </c>
      <c r="E1444" s="82">
        <v>4.1900000000000004</v>
      </c>
      <c r="F1444" t="s">
        <v>973</v>
      </c>
      <c r="G1444" s="83">
        <v>41071</v>
      </c>
      <c r="I1444">
        <f t="shared" si="27"/>
        <v>2012</v>
      </c>
      <c r="M1444"/>
    </row>
    <row r="1445" spans="1:13" x14ac:dyDescent="0.25">
      <c r="A1445" t="s">
        <v>972</v>
      </c>
      <c r="B1445" t="s">
        <v>239</v>
      </c>
      <c r="C1445" s="76" t="s">
        <v>842</v>
      </c>
      <c r="D1445" t="s">
        <v>980</v>
      </c>
      <c r="E1445" s="82">
        <v>8.89</v>
      </c>
      <c r="F1445" t="s">
        <v>973</v>
      </c>
      <c r="G1445" s="83">
        <v>40940</v>
      </c>
      <c r="I1445">
        <f t="shared" si="27"/>
        <v>2012</v>
      </c>
      <c r="M1445"/>
    </row>
    <row r="1446" spans="1:13" x14ac:dyDescent="0.25">
      <c r="A1446" t="s">
        <v>972</v>
      </c>
      <c r="B1446" t="s">
        <v>118</v>
      </c>
      <c r="C1446" s="76" t="s">
        <v>842</v>
      </c>
      <c r="D1446" t="s">
        <v>980</v>
      </c>
      <c r="E1446" s="82">
        <v>7.84</v>
      </c>
      <c r="F1446" t="s">
        <v>973</v>
      </c>
      <c r="G1446" s="83">
        <v>40976</v>
      </c>
      <c r="I1446">
        <f t="shared" si="27"/>
        <v>2012</v>
      </c>
      <c r="M1446"/>
    </row>
    <row r="1447" spans="1:13" x14ac:dyDescent="0.25">
      <c r="A1447" t="s">
        <v>972</v>
      </c>
      <c r="B1447" t="s">
        <v>239</v>
      </c>
      <c r="C1447" s="76" t="s">
        <v>842</v>
      </c>
      <c r="D1447" t="s">
        <v>980</v>
      </c>
      <c r="E1447" s="82">
        <v>4.28</v>
      </c>
      <c r="F1447" t="s">
        <v>973</v>
      </c>
      <c r="G1447" s="83">
        <v>40801</v>
      </c>
      <c r="I1447">
        <f t="shared" si="27"/>
        <v>2011</v>
      </c>
      <c r="M1447"/>
    </row>
    <row r="1448" spans="1:13" x14ac:dyDescent="0.25">
      <c r="A1448" t="s">
        <v>972</v>
      </c>
      <c r="B1448" s="74" t="s">
        <v>213</v>
      </c>
      <c r="C1448" s="76" t="s">
        <v>842</v>
      </c>
      <c r="D1448" t="s">
        <v>980</v>
      </c>
      <c r="E1448" s="82">
        <v>41.04</v>
      </c>
      <c r="F1448" t="s">
        <v>973</v>
      </c>
      <c r="G1448" s="83">
        <v>40955</v>
      </c>
      <c r="I1448">
        <f t="shared" si="27"/>
        <v>2012</v>
      </c>
      <c r="M1448"/>
    </row>
    <row r="1449" spans="1:13" x14ac:dyDescent="0.25">
      <c r="A1449" t="s">
        <v>972</v>
      </c>
      <c r="B1449" t="s">
        <v>223</v>
      </c>
      <c r="C1449" s="76" t="s">
        <v>842</v>
      </c>
      <c r="D1449" t="s">
        <v>980</v>
      </c>
      <c r="E1449" s="82">
        <v>4.66</v>
      </c>
      <c r="F1449" t="s">
        <v>973</v>
      </c>
      <c r="G1449" s="83">
        <v>41060</v>
      </c>
      <c r="I1449">
        <f t="shared" si="27"/>
        <v>2012</v>
      </c>
      <c r="M1449"/>
    </row>
    <row r="1450" spans="1:13" x14ac:dyDescent="0.25">
      <c r="A1450" t="s">
        <v>972</v>
      </c>
      <c r="B1450" t="s">
        <v>229</v>
      </c>
      <c r="C1450" s="76" t="s">
        <v>842</v>
      </c>
      <c r="D1450" t="s">
        <v>980</v>
      </c>
      <c r="E1450" s="82">
        <v>4.3499999999999996</v>
      </c>
      <c r="F1450" t="s">
        <v>973</v>
      </c>
      <c r="G1450" s="83">
        <v>41158</v>
      </c>
      <c r="I1450">
        <f t="shared" si="27"/>
        <v>2012</v>
      </c>
      <c r="M1450"/>
    </row>
    <row r="1451" spans="1:13" x14ac:dyDescent="0.25">
      <c r="A1451" t="s">
        <v>972</v>
      </c>
      <c r="B1451" t="s">
        <v>223</v>
      </c>
      <c r="C1451" s="76" t="s">
        <v>842</v>
      </c>
      <c r="D1451" t="s">
        <v>980</v>
      </c>
      <c r="E1451" s="82">
        <v>3.92</v>
      </c>
      <c r="F1451" t="s">
        <v>973</v>
      </c>
      <c r="G1451" s="83">
        <v>41158</v>
      </c>
      <c r="I1451">
        <f t="shared" si="27"/>
        <v>2012</v>
      </c>
      <c r="M1451"/>
    </row>
    <row r="1452" spans="1:13" x14ac:dyDescent="0.25">
      <c r="A1452" t="s">
        <v>972</v>
      </c>
      <c r="B1452" t="s">
        <v>247</v>
      </c>
      <c r="C1452" s="76" t="s">
        <v>842</v>
      </c>
      <c r="D1452" t="s">
        <v>980</v>
      </c>
      <c r="E1452" s="82">
        <v>8.25</v>
      </c>
      <c r="F1452" t="s">
        <v>973</v>
      </c>
      <c r="G1452" s="83">
        <v>40833</v>
      </c>
      <c r="I1452">
        <f t="shared" si="27"/>
        <v>2011</v>
      </c>
      <c r="M1452"/>
    </row>
    <row r="1453" spans="1:13" x14ac:dyDescent="0.25">
      <c r="A1453" t="s">
        <v>972</v>
      </c>
      <c r="B1453" t="s">
        <v>232</v>
      </c>
      <c r="C1453" s="76" t="s">
        <v>842</v>
      </c>
      <c r="D1453" t="s">
        <v>980</v>
      </c>
      <c r="E1453" s="82">
        <v>2.78</v>
      </c>
      <c r="F1453" t="s">
        <v>973</v>
      </c>
      <c r="G1453" s="83">
        <v>40857</v>
      </c>
      <c r="I1453">
        <f t="shared" si="27"/>
        <v>2011</v>
      </c>
      <c r="M1453"/>
    </row>
    <row r="1454" spans="1:13" x14ac:dyDescent="0.25">
      <c r="A1454" t="s">
        <v>972</v>
      </c>
      <c r="B1454" t="s">
        <v>223</v>
      </c>
      <c r="C1454" s="76" t="s">
        <v>842</v>
      </c>
      <c r="D1454" t="s">
        <v>980</v>
      </c>
      <c r="E1454" s="82">
        <v>3.95</v>
      </c>
      <c r="F1454" t="s">
        <v>973</v>
      </c>
      <c r="G1454" s="83">
        <v>40877</v>
      </c>
      <c r="I1454">
        <f t="shared" si="27"/>
        <v>2011</v>
      </c>
      <c r="M1454"/>
    </row>
    <row r="1455" spans="1:13" x14ac:dyDescent="0.25">
      <c r="A1455" t="s">
        <v>972</v>
      </c>
      <c r="B1455" t="s">
        <v>249</v>
      </c>
      <c r="C1455" s="76" t="s">
        <v>842</v>
      </c>
      <c r="D1455" t="s">
        <v>980</v>
      </c>
      <c r="E1455" s="82">
        <v>2.74</v>
      </c>
      <c r="F1455" t="s">
        <v>973</v>
      </c>
      <c r="G1455" s="83">
        <v>40876</v>
      </c>
      <c r="I1455">
        <f t="shared" si="27"/>
        <v>2011</v>
      </c>
      <c r="M1455"/>
    </row>
    <row r="1456" spans="1:13" x14ac:dyDescent="0.25">
      <c r="A1456" t="s">
        <v>972</v>
      </c>
      <c r="B1456" t="s">
        <v>9</v>
      </c>
      <c r="C1456" s="76" t="s">
        <v>842</v>
      </c>
      <c r="D1456" t="s">
        <v>980</v>
      </c>
      <c r="E1456" s="82">
        <v>5.7</v>
      </c>
      <c r="F1456" t="s">
        <v>973</v>
      </c>
      <c r="G1456" s="83">
        <v>40911</v>
      </c>
      <c r="I1456">
        <f t="shared" si="27"/>
        <v>2012</v>
      </c>
      <c r="M1456"/>
    </row>
    <row r="1457" spans="1:13" x14ac:dyDescent="0.25">
      <c r="A1457" t="s">
        <v>972</v>
      </c>
      <c r="B1457" t="s">
        <v>253</v>
      </c>
      <c r="C1457" s="76" t="s">
        <v>842</v>
      </c>
      <c r="D1457" t="s">
        <v>980</v>
      </c>
      <c r="E1457" s="82">
        <v>4.99</v>
      </c>
      <c r="F1457" t="s">
        <v>973</v>
      </c>
      <c r="G1457" s="83">
        <v>40878</v>
      </c>
      <c r="I1457">
        <f t="shared" si="27"/>
        <v>2011</v>
      </c>
      <c r="M1457"/>
    </row>
    <row r="1458" spans="1:13" x14ac:dyDescent="0.25">
      <c r="A1458" t="s">
        <v>972</v>
      </c>
      <c r="B1458" t="s">
        <v>248</v>
      </c>
      <c r="C1458" s="76" t="s">
        <v>842</v>
      </c>
      <c r="D1458" t="s">
        <v>980</v>
      </c>
      <c r="E1458" s="82">
        <v>3.85</v>
      </c>
      <c r="F1458" t="s">
        <v>973</v>
      </c>
      <c r="G1458" s="83">
        <v>40794</v>
      </c>
      <c r="I1458">
        <f t="shared" si="27"/>
        <v>2011</v>
      </c>
      <c r="M1458"/>
    </row>
    <row r="1459" spans="1:13" x14ac:dyDescent="0.25">
      <c r="A1459" t="s">
        <v>972</v>
      </c>
      <c r="B1459" t="s">
        <v>248</v>
      </c>
      <c r="C1459" s="76" t="s">
        <v>842</v>
      </c>
      <c r="D1459" t="s">
        <v>980</v>
      </c>
      <c r="E1459" s="82">
        <v>3.8</v>
      </c>
      <c r="F1459" t="s">
        <v>973</v>
      </c>
      <c r="G1459" s="83">
        <v>40865</v>
      </c>
      <c r="I1459">
        <f t="shared" si="27"/>
        <v>2011</v>
      </c>
      <c r="M1459"/>
    </row>
    <row r="1460" spans="1:13" x14ac:dyDescent="0.25">
      <c r="A1460" t="s">
        <v>972</v>
      </c>
      <c r="B1460" t="s">
        <v>232</v>
      </c>
      <c r="C1460" s="76" t="s">
        <v>842</v>
      </c>
      <c r="D1460" t="s">
        <v>980</v>
      </c>
      <c r="E1460" s="82">
        <v>5</v>
      </c>
      <c r="F1460" t="s">
        <v>973</v>
      </c>
      <c r="G1460" s="83">
        <v>40913</v>
      </c>
      <c r="I1460">
        <f t="shared" si="27"/>
        <v>2012</v>
      </c>
      <c r="M1460"/>
    </row>
    <row r="1461" spans="1:13" x14ac:dyDescent="0.25">
      <c r="A1461" t="s">
        <v>972</v>
      </c>
      <c r="B1461" t="s">
        <v>243</v>
      </c>
      <c r="C1461" s="76" t="s">
        <v>842</v>
      </c>
      <c r="D1461" t="s">
        <v>980</v>
      </c>
      <c r="E1461" s="82">
        <v>5.19</v>
      </c>
      <c r="F1461" t="s">
        <v>973</v>
      </c>
      <c r="G1461" s="83">
        <v>40869</v>
      </c>
      <c r="I1461">
        <f t="shared" si="27"/>
        <v>2011</v>
      </c>
      <c r="M1461"/>
    </row>
    <row r="1462" spans="1:13" x14ac:dyDescent="0.25">
      <c r="A1462" t="s">
        <v>972</v>
      </c>
      <c r="B1462" t="s">
        <v>239</v>
      </c>
      <c r="C1462" s="76" t="s">
        <v>842</v>
      </c>
      <c r="D1462" t="s">
        <v>980</v>
      </c>
      <c r="E1462" s="82">
        <v>9.98</v>
      </c>
      <c r="F1462" t="s">
        <v>973</v>
      </c>
      <c r="G1462" s="83">
        <v>40912</v>
      </c>
      <c r="I1462">
        <f t="shared" si="27"/>
        <v>2012</v>
      </c>
      <c r="M1462"/>
    </row>
    <row r="1463" spans="1:13" x14ac:dyDescent="0.25">
      <c r="A1463" t="s">
        <v>972</v>
      </c>
      <c r="B1463" t="s">
        <v>239</v>
      </c>
      <c r="C1463" s="76" t="s">
        <v>842</v>
      </c>
      <c r="D1463" t="s">
        <v>980</v>
      </c>
      <c r="E1463" s="82">
        <v>2.85</v>
      </c>
      <c r="F1463" t="s">
        <v>973</v>
      </c>
      <c r="G1463" s="83">
        <v>40878</v>
      </c>
      <c r="I1463">
        <f t="shared" si="27"/>
        <v>2011</v>
      </c>
      <c r="M1463"/>
    </row>
    <row r="1464" spans="1:13" x14ac:dyDescent="0.25">
      <c r="A1464" t="s">
        <v>972</v>
      </c>
      <c r="B1464" t="s">
        <v>249</v>
      </c>
      <c r="C1464" s="76" t="s">
        <v>842</v>
      </c>
      <c r="D1464" t="s">
        <v>980</v>
      </c>
      <c r="E1464" s="82">
        <v>5.24</v>
      </c>
      <c r="F1464" t="s">
        <v>973</v>
      </c>
      <c r="G1464" s="83">
        <v>40941</v>
      </c>
      <c r="I1464">
        <f t="shared" si="27"/>
        <v>2012</v>
      </c>
      <c r="M1464"/>
    </row>
    <row r="1465" spans="1:13" x14ac:dyDescent="0.25">
      <c r="A1465" t="s">
        <v>972</v>
      </c>
      <c r="B1465" t="s">
        <v>230</v>
      </c>
      <c r="C1465" s="76" t="s">
        <v>842</v>
      </c>
      <c r="D1465" t="s">
        <v>980</v>
      </c>
      <c r="E1465" s="82">
        <v>8.5500000000000007</v>
      </c>
      <c r="F1465" t="s">
        <v>973</v>
      </c>
      <c r="G1465" s="83">
        <v>40823</v>
      </c>
      <c r="I1465">
        <f t="shared" si="27"/>
        <v>2011</v>
      </c>
      <c r="M1465"/>
    </row>
    <row r="1466" spans="1:13" x14ac:dyDescent="0.25">
      <c r="A1466" t="s">
        <v>972</v>
      </c>
      <c r="B1466" t="s">
        <v>239</v>
      </c>
      <c r="C1466" s="76" t="s">
        <v>842</v>
      </c>
      <c r="D1466" t="s">
        <v>980</v>
      </c>
      <c r="E1466" s="82">
        <v>4.28</v>
      </c>
      <c r="F1466" t="s">
        <v>973</v>
      </c>
      <c r="G1466" s="83">
        <v>40784</v>
      </c>
      <c r="I1466">
        <f t="shared" si="27"/>
        <v>2011</v>
      </c>
      <c r="M1466"/>
    </row>
    <row r="1467" spans="1:13" x14ac:dyDescent="0.25">
      <c r="A1467" t="s">
        <v>972</v>
      </c>
      <c r="B1467" t="s">
        <v>239</v>
      </c>
      <c r="C1467" s="76" t="s">
        <v>842</v>
      </c>
      <c r="D1467" t="s">
        <v>980</v>
      </c>
      <c r="E1467" s="82">
        <v>6.65</v>
      </c>
      <c r="F1467" t="s">
        <v>973</v>
      </c>
      <c r="G1467" s="83">
        <v>40988</v>
      </c>
      <c r="I1467">
        <f t="shared" si="27"/>
        <v>2012</v>
      </c>
      <c r="M1467"/>
    </row>
    <row r="1468" spans="1:13" x14ac:dyDescent="0.25">
      <c r="A1468" t="s">
        <v>972</v>
      </c>
      <c r="B1468" t="s">
        <v>223</v>
      </c>
      <c r="C1468" s="76" t="s">
        <v>842</v>
      </c>
      <c r="D1468" t="s">
        <v>980</v>
      </c>
      <c r="E1468" s="82">
        <v>15.3</v>
      </c>
      <c r="F1468" t="s">
        <v>973</v>
      </c>
      <c r="G1468" s="83">
        <v>40946</v>
      </c>
      <c r="I1468">
        <f t="shared" si="27"/>
        <v>2012</v>
      </c>
      <c r="M1468"/>
    </row>
    <row r="1469" spans="1:13" x14ac:dyDescent="0.25">
      <c r="A1469" t="s">
        <v>972</v>
      </c>
      <c r="B1469" t="s">
        <v>239</v>
      </c>
      <c r="C1469" s="76" t="s">
        <v>842</v>
      </c>
      <c r="D1469" t="s">
        <v>980</v>
      </c>
      <c r="E1469" s="82">
        <v>2.57</v>
      </c>
      <c r="F1469" t="s">
        <v>973</v>
      </c>
      <c r="G1469" s="83">
        <v>40820</v>
      </c>
      <c r="I1469">
        <f t="shared" si="27"/>
        <v>2011</v>
      </c>
      <c r="M1469"/>
    </row>
    <row r="1470" spans="1:13" x14ac:dyDescent="0.25">
      <c r="A1470" t="s">
        <v>972</v>
      </c>
      <c r="B1470" t="s">
        <v>155</v>
      </c>
      <c r="C1470" s="76" t="s">
        <v>842</v>
      </c>
      <c r="D1470" t="s">
        <v>980</v>
      </c>
      <c r="E1470" s="82">
        <v>7.87</v>
      </c>
      <c r="F1470" t="s">
        <v>973</v>
      </c>
      <c r="G1470" s="83">
        <v>40935</v>
      </c>
      <c r="I1470">
        <f t="shared" si="27"/>
        <v>2012</v>
      </c>
      <c r="M1470"/>
    </row>
    <row r="1471" spans="1:13" x14ac:dyDescent="0.25">
      <c r="A1471" t="s">
        <v>972</v>
      </c>
      <c r="B1471" t="s">
        <v>239</v>
      </c>
      <c r="C1471" s="76" t="s">
        <v>842</v>
      </c>
      <c r="D1471" t="s">
        <v>980</v>
      </c>
      <c r="E1471" s="82">
        <v>6.8</v>
      </c>
      <c r="F1471" t="s">
        <v>973</v>
      </c>
      <c r="G1471" s="83">
        <v>40813</v>
      </c>
      <c r="I1471">
        <f t="shared" si="27"/>
        <v>2011</v>
      </c>
      <c r="M1471"/>
    </row>
    <row r="1472" spans="1:13" x14ac:dyDescent="0.25">
      <c r="A1472" t="s">
        <v>972</v>
      </c>
      <c r="B1472" t="s">
        <v>239</v>
      </c>
      <c r="C1472" s="76" t="s">
        <v>842</v>
      </c>
      <c r="D1472" t="s">
        <v>980</v>
      </c>
      <c r="E1472" s="82">
        <v>5.13</v>
      </c>
      <c r="F1472" t="s">
        <v>973</v>
      </c>
      <c r="G1472" s="83">
        <v>40813</v>
      </c>
      <c r="I1472">
        <f t="shared" si="27"/>
        <v>2011</v>
      </c>
      <c r="M1472"/>
    </row>
    <row r="1473" spans="1:13" x14ac:dyDescent="0.25">
      <c r="A1473" t="s">
        <v>972</v>
      </c>
      <c r="B1473" t="s">
        <v>243</v>
      </c>
      <c r="C1473" s="76" t="s">
        <v>842</v>
      </c>
      <c r="D1473" t="s">
        <v>980</v>
      </c>
      <c r="E1473" s="82">
        <v>4.99</v>
      </c>
      <c r="F1473" t="s">
        <v>973</v>
      </c>
      <c r="G1473" s="83">
        <v>40928</v>
      </c>
      <c r="I1473">
        <f t="shared" si="27"/>
        <v>2012</v>
      </c>
      <c r="M1473"/>
    </row>
    <row r="1474" spans="1:13" x14ac:dyDescent="0.25">
      <c r="A1474" t="s">
        <v>972</v>
      </c>
      <c r="B1474" t="s">
        <v>153</v>
      </c>
      <c r="C1474" s="76" t="s">
        <v>842</v>
      </c>
      <c r="D1474" t="s">
        <v>980</v>
      </c>
      <c r="E1474" s="82">
        <v>20.98</v>
      </c>
      <c r="F1474" t="s">
        <v>973</v>
      </c>
      <c r="G1474" s="83">
        <v>40926</v>
      </c>
      <c r="I1474">
        <f t="shared" ref="I1474:I1537" si="28">IF(G1474&lt;&gt;"",YEAR(G1474),"")</f>
        <v>2012</v>
      </c>
      <c r="M1474"/>
    </row>
    <row r="1475" spans="1:13" x14ac:dyDescent="0.25">
      <c r="A1475" t="s">
        <v>972</v>
      </c>
      <c r="B1475" t="s">
        <v>239</v>
      </c>
      <c r="C1475" s="76" t="s">
        <v>842</v>
      </c>
      <c r="D1475" t="s">
        <v>980</v>
      </c>
      <c r="E1475" s="82">
        <v>4.28</v>
      </c>
      <c r="F1475" t="s">
        <v>973</v>
      </c>
      <c r="G1475" s="83">
        <v>40834</v>
      </c>
      <c r="I1475">
        <f t="shared" si="28"/>
        <v>2011</v>
      </c>
      <c r="M1475"/>
    </row>
    <row r="1476" spans="1:13" x14ac:dyDescent="0.25">
      <c r="A1476" t="s">
        <v>972</v>
      </c>
      <c r="B1476" t="s">
        <v>239</v>
      </c>
      <c r="C1476" s="76" t="s">
        <v>842</v>
      </c>
      <c r="D1476" t="s">
        <v>980</v>
      </c>
      <c r="E1476" s="82">
        <v>5.77</v>
      </c>
      <c r="F1476" t="s">
        <v>973</v>
      </c>
      <c r="G1476" s="83">
        <v>40836</v>
      </c>
      <c r="I1476">
        <f t="shared" si="28"/>
        <v>2011</v>
      </c>
      <c r="M1476"/>
    </row>
    <row r="1477" spans="1:13" x14ac:dyDescent="0.25">
      <c r="A1477" t="s">
        <v>972</v>
      </c>
      <c r="B1477" t="s">
        <v>239</v>
      </c>
      <c r="C1477" s="76" t="s">
        <v>842</v>
      </c>
      <c r="D1477" t="s">
        <v>980</v>
      </c>
      <c r="E1477" s="82">
        <v>3.8</v>
      </c>
      <c r="F1477" t="s">
        <v>973</v>
      </c>
      <c r="G1477" s="83">
        <v>40899</v>
      </c>
      <c r="I1477">
        <f t="shared" si="28"/>
        <v>2011</v>
      </c>
      <c r="M1477"/>
    </row>
    <row r="1478" spans="1:13" x14ac:dyDescent="0.25">
      <c r="A1478" t="s">
        <v>972</v>
      </c>
      <c r="B1478" t="s">
        <v>243</v>
      </c>
      <c r="C1478" s="76" t="s">
        <v>842</v>
      </c>
      <c r="D1478" t="s">
        <v>980</v>
      </c>
      <c r="E1478" s="82">
        <v>3.8</v>
      </c>
      <c r="F1478" t="s">
        <v>973</v>
      </c>
      <c r="G1478" s="83">
        <v>40848</v>
      </c>
      <c r="I1478">
        <f t="shared" si="28"/>
        <v>2011</v>
      </c>
      <c r="M1478"/>
    </row>
    <row r="1479" spans="1:13" x14ac:dyDescent="0.25">
      <c r="A1479" t="s">
        <v>972</v>
      </c>
      <c r="B1479" t="s">
        <v>243</v>
      </c>
      <c r="C1479" s="76" t="s">
        <v>842</v>
      </c>
      <c r="D1479" t="s">
        <v>980</v>
      </c>
      <c r="E1479" s="82">
        <v>5.47</v>
      </c>
      <c r="F1479" t="s">
        <v>973</v>
      </c>
      <c r="G1479" s="83">
        <v>41073</v>
      </c>
      <c r="I1479">
        <f t="shared" si="28"/>
        <v>2012</v>
      </c>
      <c r="M1479"/>
    </row>
    <row r="1480" spans="1:13" x14ac:dyDescent="0.25">
      <c r="A1480" t="s">
        <v>972</v>
      </c>
      <c r="B1480" t="s">
        <v>249</v>
      </c>
      <c r="C1480" s="76" t="s">
        <v>842</v>
      </c>
      <c r="D1480" t="s">
        <v>980</v>
      </c>
      <c r="E1480" s="82">
        <v>3.11</v>
      </c>
      <c r="F1480" t="s">
        <v>973</v>
      </c>
      <c r="G1480" s="83">
        <v>41151</v>
      </c>
      <c r="I1480">
        <f t="shared" si="28"/>
        <v>2012</v>
      </c>
      <c r="M1480"/>
    </row>
    <row r="1481" spans="1:13" x14ac:dyDescent="0.25">
      <c r="A1481" t="s">
        <v>972</v>
      </c>
      <c r="B1481" t="s">
        <v>248</v>
      </c>
      <c r="C1481" s="76" t="s">
        <v>842</v>
      </c>
      <c r="D1481" t="s">
        <v>980</v>
      </c>
      <c r="E1481" s="82">
        <v>5.7</v>
      </c>
      <c r="F1481" t="s">
        <v>973</v>
      </c>
      <c r="G1481" s="83">
        <v>41068</v>
      </c>
      <c r="I1481">
        <f t="shared" si="28"/>
        <v>2012</v>
      </c>
      <c r="M1481"/>
    </row>
    <row r="1482" spans="1:13" x14ac:dyDescent="0.25">
      <c r="A1482" t="s">
        <v>972</v>
      </c>
      <c r="B1482" t="s">
        <v>247</v>
      </c>
      <c r="C1482" s="76" t="s">
        <v>842</v>
      </c>
      <c r="D1482" t="s">
        <v>980</v>
      </c>
      <c r="E1482" s="82">
        <v>14.49</v>
      </c>
      <c r="F1482" t="s">
        <v>973</v>
      </c>
      <c r="G1482" s="83">
        <v>41061</v>
      </c>
      <c r="I1482">
        <f t="shared" si="28"/>
        <v>2012</v>
      </c>
      <c r="M1482"/>
    </row>
    <row r="1483" spans="1:13" x14ac:dyDescent="0.25">
      <c r="A1483" t="s">
        <v>972</v>
      </c>
      <c r="B1483" t="s">
        <v>253</v>
      </c>
      <c r="C1483" s="76" t="s">
        <v>842</v>
      </c>
      <c r="D1483" t="s">
        <v>980</v>
      </c>
      <c r="E1483" s="82">
        <v>4.3499999999999996</v>
      </c>
      <c r="F1483" t="s">
        <v>973</v>
      </c>
      <c r="G1483" s="83">
        <v>41151</v>
      </c>
      <c r="I1483">
        <f t="shared" si="28"/>
        <v>2012</v>
      </c>
      <c r="M1483"/>
    </row>
    <row r="1484" spans="1:13" x14ac:dyDescent="0.25">
      <c r="A1484" t="s">
        <v>972</v>
      </c>
      <c r="B1484" t="s">
        <v>232</v>
      </c>
      <c r="C1484" s="76" t="s">
        <v>842</v>
      </c>
      <c r="D1484" t="s">
        <v>980</v>
      </c>
      <c r="E1484" s="82">
        <v>10.220000000000001</v>
      </c>
      <c r="F1484" t="s">
        <v>973</v>
      </c>
      <c r="G1484" s="83">
        <v>41143</v>
      </c>
      <c r="I1484">
        <f t="shared" si="28"/>
        <v>2012</v>
      </c>
      <c r="M1484"/>
    </row>
    <row r="1485" spans="1:13" x14ac:dyDescent="0.25">
      <c r="A1485" t="s">
        <v>972</v>
      </c>
      <c r="B1485" t="s">
        <v>239</v>
      </c>
      <c r="C1485" s="76" t="s">
        <v>842</v>
      </c>
      <c r="D1485" t="s">
        <v>980</v>
      </c>
      <c r="E1485" s="82">
        <v>4.75</v>
      </c>
      <c r="F1485" t="s">
        <v>973</v>
      </c>
      <c r="G1485" s="83">
        <v>40935</v>
      </c>
      <c r="I1485">
        <f t="shared" si="28"/>
        <v>2012</v>
      </c>
      <c r="M1485"/>
    </row>
    <row r="1486" spans="1:13" ht="14.45" customHeight="1" x14ac:dyDescent="0.25">
      <c r="A1486" t="s">
        <v>972</v>
      </c>
      <c r="B1486" t="s">
        <v>139</v>
      </c>
      <c r="C1486" s="76" t="s">
        <v>842</v>
      </c>
      <c r="D1486" t="s">
        <v>980</v>
      </c>
      <c r="E1486" s="82">
        <v>5.24</v>
      </c>
      <c r="F1486" t="s">
        <v>973</v>
      </c>
      <c r="G1486" s="83">
        <v>40805</v>
      </c>
      <c r="I1486">
        <f t="shared" si="28"/>
        <v>2011</v>
      </c>
      <c r="M1486"/>
    </row>
    <row r="1487" spans="1:13" ht="14.45" customHeight="1" x14ac:dyDescent="0.25">
      <c r="A1487" t="s">
        <v>972</v>
      </c>
      <c r="B1487" t="s">
        <v>243</v>
      </c>
      <c r="C1487" s="76" t="s">
        <v>842</v>
      </c>
      <c r="D1487" t="s">
        <v>980</v>
      </c>
      <c r="E1487" s="82">
        <v>4</v>
      </c>
      <c r="F1487" t="s">
        <v>973</v>
      </c>
      <c r="G1487" s="83">
        <v>40857</v>
      </c>
      <c r="I1487">
        <f t="shared" si="28"/>
        <v>2011</v>
      </c>
      <c r="M1487"/>
    </row>
    <row r="1488" spans="1:13" x14ac:dyDescent="0.25">
      <c r="A1488" t="s">
        <v>972</v>
      </c>
      <c r="B1488" t="s">
        <v>239</v>
      </c>
      <c r="C1488" s="76" t="s">
        <v>842</v>
      </c>
      <c r="D1488" t="s">
        <v>980</v>
      </c>
      <c r="E1488" s="82">
        <v>8.51</v>
      </c>
      <c r="F1488" t="s">
        <v>973</v>
      </c>
      <c r="G1488" s="83">
        <v>40886</v>
      </c>
      <c r="I1488">
        <f t="shared" si="28"/>
        <v>2011</v>
      </c>
      <c r="M1488"/>
    </row>
    <row r="1489" spans="1:13" x14ac:dyDescent="0.25">
      <c r="A1489" t="s">
        <v>972</v>
      </c>
      <c r="B1489" t="s">
        <v>243</v>
      </c>
      <c r="C1489" s="76" t="s">
        <v>842</v>
      </c>
      <c r="D1489" t="s">
        <v>980</v>
      </c>
      <c r="E1489" s="82">
        <v>3.8</v>
      </c>
      <c r="F1489" t="s">
        <v>973</v>
      </c>
      <c r="G1489" s="83">
        <v>40886</v>
      </c>
      <c r="I1489">
        <f t="shared" si="28"/>
        <v>2011</v>
      </c>
      <c r="M1489"/>
    </row>
    <row r="1490" spans="1:13" x14ac:dyDescent="0.25">
      <c r="A1490" t="s">
        <v>972</v>
      </c>
      <c r="B1490" t="s">
        <v>239</v>
      </c>
      <c r="C1490" s="76" t="s">
        <v>842</v>
      </c>
      <c r="D1490" t="s">
        <v>980</v>
      </c>
      <c r="E1490" s="82">
        <v>6.65</v>
      </c>
      <c r="F1490" t="s">
        <v>973</v>
      </c>
      <c r="G1490" s="83">
        <v>40913</v>
      </c>
      <c r="I1490">
        <f t="shared" si="28"/>
        <v>2012</v>
      </c>
      <c r="M1490"/>
    </row>
    <row r="1491" spans="1:13" x14ac:dyDescent="0.25">
      <c r="A1491" t="s">
        <v>972</v>
      </c>
      <c r="B1491" t="s">
        <v>248</v>
      </c>
      <c r="C1491" s="76" t="s">
        <v>842</v>
      </c>
      <c r="D1491" t="s">
        <v>980</v>
      </c>
      <c r="E1491" s="82">
        <v>9.5</v>
      </c>
      <c r="F1491" t="s">
        <v>973</v>
      </c>
      <c r="G1491" s="83">
        <v>41016</v>
      </c>
      <c r="I1491">
        <f t="shared" si="28"/>
        <v>2012</v>
      </c>
      <c r="M1491"/>
    </row>
    <row r="1492" spans="1:13" x14ac:dyDescent="0.25">
      <c r="A1492" t="s">
        <v>972</v>
      </c>
      <c r="B1492" t="s">
        <v>186</v>
      </c>
      <c r="C1492" t="s">
        <v>947</v>
      </c>
      <c r="D1492" t="s">
        <v>980</v>
      </c>
      <c r="E1492" s="82">
        <v>100</v>
      </c>
      <c r="F1492" t="s">
        <v>973</v>
      </c>
      <c r="G1492" s="83">
        <v>41158</v>
      </c>
      <c r="I1492">
        <f t="shared" si="28"/>
        <v>2012</v>
      </c>
      <c r="M1492"/>
    </row>
    <row r="1493" spans="1:13" x14ac:dyDescent="0.25">
      <c r="A1493" t="s">
        <v>972</v>
      </c>
      <c r="B1493" t="s">
        <v>253</v>
      </c>
      <c r="C1493" s="76" t="s">
        <v>842</v>
      </c>
      <c r="D1493" t="s">
        <v>980</v>
      </c>
      <c r="E1493" s="82">
        <v>4.75</v>
      </c>
      <c r="F1493" t="s">
        <v>973</v>
      </c>
      <c r="G1493" s="83">
        <v>40995</v>
      </c>
      <c r="I1493">
        <f t="shared" si="28"/>
        <v>2012</v>
      </c>
      <c r="M1493"/>
    </row>
    <row r="1494" spans="1:13" x14ac:dyDescent="0.25">
      <c r="A1494" t="s">
        <v>972</v>
      </c>
      <c r="B1494" t="s">
        <v>248</v>
      </c>
      <c r="C1494" s="76" t="s">
        <v>842</v>
      </c>
      <c r="D1494" t="s">
        <v>980</v>
      </c>
      <c r="E1494" s="82">
        <v>4.5599999999999996</v>
      </c>
      <c r="F1494" t="s">
        <v>973</v>
      </c>
      <c r="G1494" s="83">
        <v>41088</v>
      </c>
      <c r="I1494">
        <f t="shared" si="28"/>
        <v>2012</v>
      </c>
      <c r="M1494"/>
    </row>
    <row r="1495" spans="1:13" x14ac:dyDescent="0.25">
      <c r="A1495" t="s">
        <v>972</v>
      </c>
      <c r="B1495" t="s">
        <v>147</v>
      </c>
      <c r="C1495" s="76" t="s">
        <v>842</v>
      </c>
      <c r="D1495" t="s">
        <v>980</v>
      </c>
      <c r="E1495" s="82">
        <v>1.43</v>
      </c>
      <c r="F1495" t="s">
        <v>973</v>
      </c>
      <c r="G1495" s="83">
        <v>41030</v>
      </c>
      <c r="I1495">
        <f t="shared" si="28"/>
        <v>2012</v>
      </c>
      <c r="M1495"/>
    </row>
    <row r="1496" spans="1:13" x14ac:dyDescent="0.25">
      <c r="A1496" t="s">
        <v>972</v>
      </c>
      <c r="B1496" t="s">
        <v>224</v>
      </c>
      <c r="C1496" s="76" t="s">
        <v>842</v>
      </c>
      <c r="D1496" t="s">
        <v>980</v>
      </c>
      <c r="E1496" s="82">
        <v>7.6</v>
      </c>
      <c r="F1496" t="s">
        <v>973</v>
      </c>
      <c r="G1496" s="83">
        <v>40940</v>
      </c>
      <c r="I1496">
        <f t="shared" si="28"/>
        <v>2012</v>
      </c>
      <c r="M1496"/>
    </row>
    <row r="1497" spans="1:13" x14ac:dyDescent="0.25">
      <c r="A1497" t="s">
        <v>972</v>
      </c>
      <c r="B1497" t="s">
        <v>248</v>
      </c>
      <c r="C1497" s="76" t="s">
        <v>842</v>
      </c>
      <c r="D1497" t="s">
        <v>980</v>
      </c>
      <c r="E1497" s="82">
        <v>3.65</v>
      </c>
      <c r="F1497" t="s">
        <v>973</v>
      </c>
      <c r="G1497" s="83">
        <v>40949</v>
      </c>
      <c r="I1497">
        <f t="shared" si="28"/>
        <v>2012</v>
      </c>
      <c r="M1497"/>
    </row>
    <row r="1498" spans="1:13" x14ac:dyDescent="0.25">
      <c r="A1498" t="s">
        <v>972</v>
      </c>
      <c r="B1498" t="s">
        <v>118</v>
      </c>
      <c r="C1498" s="76" t="s">
        <v>842</v>
      </c>
      <c r="D1498" t="s">
        <v>980</v>
      </c>
      <c r="E1498" s="82">
        <v>4.6900000000000004</v>
      </c>
      <c r="F1498" t="s">
        <v>973</v>
      </c>
      <c r="G1498" s="83">
        <v>40990</v>
      </c>
      <c r="I1498">
        <f t="shared" si="28"/>
        <v>2012</v>
      </c>
      <c r="M1498"/>
    </row>
    <row r="1499" spans="1:13" x14ac:dyDescent="0.25">
      <c r="A1499" t="s">
        <v>972</v>
      </c>
      <c r="B1499" t="s">
        <v>253</v>
      </c>
      <c r="C1499" s="76" t="s">
        <v>842</v>
      </c>
      <c r="D1499" t="s">
        <v>980</v>
      </c>
      <c r="E1499" s="82">
        <v>9.5</v>
      </c>
      <c r="F1499" t="s">
        <v>973</v>
      </c>
      <c r="G1499" s="83">
        <v>40939</v>
      </c>
      <c r="I1499">
        <f t="shared" si="28"/>
        <v>2012</v>
      </c>
      <c r="M1499"/>
    </row>
    <row r="1500" spans="1:13" x14ac:dyDescent="0.25">
      <c r="A1500" t="s">
        <v>972</v>
      </c>
      <c r="B1500" t="s">
        <v>253</v>
      </c>
      <c r="C1500" s="76" t="s">
        <v>842</v>
      </c>
      <c r="D1500" t="s">
        <v>980</v>
      </c>
      <c r="E1500" s="82">
        <v>4.08</v>
      </c>
      <c r="F1500" t="s">
        <v>973</v>
      </c>
      <c r="G1500" s="83">
        <v>40939</v>
      </c>
      <c r="I1500">
        <f t="shared" si="28"/>
        <v>2012</v>
      </c>
      <c r="M1500"/>
    </row>
    <row r="1501" spans="1:13" x14ac:dyDescent="0.25">
      <c r="A1501" t="s">
        <v>972</v>
      </c>
      <c r="B1501" t="s">
        <v>147</v>
      </c>
      <c r="C1501" s="76" t="s">
        <v>842</v>
      </c>
      <c r="D1501" t="s">
        <v>980</v>
      </c>
      <c r="E1501" s="82">
        <v>2.2000000000000002</v>
      </c>
      <c r="F1501" t="s">
        <v>973</v>
      </c>
      <c r="G1501" s="83">
        <v>40969</v>
      </c>
      <c r="I1501">
        <f t="shared" si="28"/>
        <v>2012</v>
      </c>
      <c r="M1501"/>
    </row>
    <row r="1502" spans="1:13" x14ac:dyDescent="0.25">
      <c r="A1502" t="s">
        <v>972</v>
      </c>
      <c r="B1502" t="s">
        <v>248</v>
      </c>
      <c r="C1502" s="76" t="s">
        <v>842</v>
      </c>
      <c r="D1502" t="s">
        <v>980</v>
      </c>
      <c r="E1502" s="82">
        <v>4.68</v>
      </c>
      <c r="F1502" t="s">
        <v>973</v>
      </c>
      <c r="G1502" s="83">
        <v>40940</v>
      </c>
      <c r="I1502">
        <f t="shared" si="28"/>
        <v>2012</v>
      </c>
      <c r="M1502"/>
    </row>
    <row r="1503" spans="1:13" x14ac:dyDescent="0.25">
      <c r="A1503" t="s">
        <v>972</v>
      </c>
      <c r="B1503" t="s">
        <v>239</v>
      </c>
      <c r="C1503" s="76" t="s">
        <v>842</v>
      </c>
      <c r="D1503" t="s">
        <v>980</v>
      </c>
      <c r="E1503" s="82">
        <v>9.1199999999999992</v>
      </c>
      <c r="F1503" t="s">
        <v>973</v>
      </c>
      <c r="G1503" s="83">
        <v>40962</v>
      </c>
      <c r="I1503">
        <f t="shared" si="28"/>
        <v>2012</v>
      </c>
      <c r="M1503"/>
    </row>
    <row r="1504" spans="1:13" x14ac:dyDescent="0.25">
      <c r="A1504" t="s">
        <v>972</v>
      </c>
      <c r="B1504" t="s">
        <v>147</v>
      </c>
      <c r="C1504" s="76" t="s">
        <v>842</v>
      </c>
      <c r="D1504" t="s">
        <v>980</v>
      </c>
      <c r="E1504" s="82">
        <v>3.14</v>
      </c>
      <c r="F1504" t="s">
        <v>973</v>
      </c>
      <c r="G1504" s="83">
        <v>40906</v>
      </c>
      <c r="I1504">
        <f t="shared" si="28"/>
        <v>2011</v>
      </c>
      <c r="M1504"/>
    </row>
    <row r="1505" spans="1:13" x14ac:dyDescent="0.25">
      <c r="A1505" t="s">
        <v>972</v>
      </c>
      <c r="B1505" t="s">
        <v>147</v>
      </c>
      <c r="C1505" s="76" t="s">
        <v>842</v>
      </c>
      <c r="D1505" t="s">
        <v>980</v>
      </c>
      <c r="E1505" s="82">
        <v>4.75</v>
      </c>
      <c r="F1505" t="s">
        <v>973</v>
      </c>
      <c r="G1505" s="83">
        <v>40892</v>
      </c>
      <c r="I1505">
        <f t="shared" si="28"/>
        <v>2011</v>
      </c>
      <c r="M1505"/>
    </row>
    <row r="1506" spans="1:13" x14ac:dyDescent="0.25">
      <c r="A1506" t="s">
        <v>972</v>
      </c>
      <c r="B1506" t="s">
        <v>153</v>
      </c>
      <c r="C1506" s="76" t="s">
        <v>842</v>
      </c>
      <c r="D1506" t="s">
        <v>980</v>
      </c>
      <c r="E1506" s="82">
        <v>2.46</v>
      </c>
      <c r="F1506" t="s">
        <v>973</v>
      </c>
      <c r="G1506" s="83">
        <v>40913</v>
      </c>
      <c r="I1506">
        <f t="shared" si="28"/>
        <v>2012</v>
      </c>
      <c r="M1506"/>
    </row>
    <row r="1507" spans="1:13" x14ac:dyDescent="0.25">
      <c r="A1507" t="s">
        <v>972</v>
      </c>
      <c r="B1507" t="s">
        <v>253</v>
      </c>
      <c r="C1507" s="76" t="s">
        <v>842</v>
      </c>
      <c r="D1507" t="s">
        <v>980</v>
      </c>
      <c r="E1507" s="82">
        <v>4.92</v>
      </c>
      <c r="F1507" t="s">
        <v>973</v>
      </c>
      <c r="G1507" s="83">
        <v>40842</v>
      </c>
      <c r="I1507">
        <f t="shared" si="28"/>
        <v>2011</v>
      </c>
      <c r="M1507"/>
    </row>
    <row r="1508" spans="1:13" x14ac:dyDescent="0.25">
      <c r="A1508" t="s">
        <v>972</v>
      </c>
      <c r="B1508" t="s">
        <v>253</v>
      </c>
      <c r="C1508" s="76" t="s">
        <v>842</v>
      </c>
      <c r="D1508" t="s">
        <v>980</v>
      </c>
      <c r="E1508" s="82">
        <v>3.8</v>
      </c>
      <c r="F1508" t="s">
        <v>973</v>
      </c>
      <c r="G1508" s="83">
        <v>40850</v>
      </c>
      <c r="I1508">
        <f t="shared" si="28"/>
        <v>2011</v>
      </c>
      <c r="M1508"/>
    </row>
    <row r="1509" spans="1:13" x14ac:dyDescent="0.25">
      <c r="A1509" t="s">
        <v>972</v>
      </c>
      <c r="B1509" s="74" t="s">
        <v>213</v>
      </c>
      <c r="C1509" s="76" t="s">
        <v>842</v>
      </c>
      <c r="D1509" t="s">
        <v>980</v>
      </c>
      <c r="E1509" s="82">
        <v>7.21</v>
      </c>
      <c r="F1509" t="s">
        <v>973</v>
      </c>
      <c r="G1509" s="83">
        <v>40898</v>
      </c>
      <c r="I1509">
        <f t="shared" si="28"/>
        <v>2011</v>
      </c>
      <c r="M1509"/>
    </row>
    <row r="1510" spans="1:13" x14ac:dyDescent="0.25">
      <c r="A1510" t="s">
        <v>972</v>
      </c>
      <c r="B1510" t="s">
        <v>209</v>
      </c>
      <c r="C1510" s="76" t="s">
        <v>842</v>
      </c>
      <c r="D1510" t="s">
        <v>980</v>
      </c>
      <c r="E1510" s="82">
        <v>2.79</v>
      </c>
      <c r="F1510" t="s">
        <v>973</v>
      </c>
      <c r="G1510" s="83">
        <v>40805</v>
      </c>
      <c r="I1510">
        <f t="shared" si="28"/>
        <v>2011</v>
      </c>
      <c r="M1510"/>
    </row>
    <row r="1511" spans="1:13" x14ac:dyDescent="0.25">
      <c r="A1511" t="s">
        <v>972</v>
      </c>
      <c r="B1511" t="s">
        <v>248</v>
      </c>
      <c r="C1511" s="76" t="s">
        <v>842</v>
      </c>
      <c r="D1511" t="s">
        <v>980</v>
      </c>
      <c r="E1511" s="82">
        <v>4.28</v>
      </c>
      <c r="F1511" t="s">
        <v>973</v>
      </c>
      <c r="G1511" s="83">
        <v>40833</v>
      </c>
      <c r="I1511">
        <f t="shared" si="28"/>
        <v>2011</v>
      </c>
      <c r="M1511"/>
    </row>
    <row r="1512" spans="1:13" x14ac:dyDescent="0.25">
      <c r="A1512" t="s">
        <v>972</v>
      </c>
      <c r="B1512" t="s">
        <v>147</v>
      </c>
      <c r="C1512" s="76" t="s">
        <v>842</v>
      </c>
      <c r="D1512" t="s">
        <v>980</v>
      </c>
      <c r="E1512" s="82">
        <v>32.15</v>
      </c>
      <c r="F1512" t="s">
        <v>973</v>
      </c>
      <c r="G1512" s="83">
        <v>40842</v>
      </c>
      <c r="I1512">
        <f t="shared" si="28"/>
        <v>2011</v>
      </c>
      <c r="M1512"/>
    </row>
    <row r="1513" spans="1:13" x14ac:dyDescent="0.25">
      <c r="A1513" t="s">
        <v>972</v>
      </c>
      <c r="B1513" t="s">
        <v>147</v>
      </c>
      <c r="C1513" s="76" t="s">
        <v>842</v>
      </c>
      <c r="D1513" t="s">
        <v>980</v>
      </c>
      <c r="E1513" s="82">
        <v>5.47</v>
      </c>
      <c r="F1513" t="s">
        <v>973</v>
      </c>
      <c r="G1513" s="83">
        <v>40868</v>
      </c>
      <c r="I1513">
        <f t="shared" si="28"/>
        <v>2011</v>
      </c>
      <c r="M1513"/>
    </row>
    <row r="1514" spans="1:13" x14ac:dyDescent="0.25">
      <c r="A1514" t="s">
        <v>972</v>
      </c>
      <c r="B1514" s="74" t="s">
        <v>214</v>
      </c>
      <c r="C1514" s="76" t="s">
        <v>842</v>
      </c>
      <c r="D1514" t="s">
        <v>980</v>
      </c>
      <c r="E1514" s="82">
        <v>11.16</v>
      </c>
      <c r="F1514" t="s">
        <v>973</v>
      </c>
      <c r="G1514" s="83">
        <v>40813</v>
      </c>
      <c r="I1514">
        <f t="shared" si="28"/>
        <v>2011</v>
      </c>
      <c r="M1514"/>
    </row>
    <row r="1515" spans="1:13" x14ac:dyDescent="0.25">
      <c r="A1515" t="s">
        <v>972</v>
      </c>
      <c r="B1515" t="s">
        <v>240</v>
      </c>
      <c r="C1515" s="76" t="s">
        <v>842</v>
      </c>
      <c r="D1515" t="s">
        <v>980</v>
      </c>
      <c r="E1515" s="82">
        <v>16.09</v>
      </c>
      <c r="F1515" t="s">
        <v>973</v>
      </c>
      <c r="G1515" s="83">
        <v>40892</v>
      </c>
      <c r="I1515">
        <f t="shared" si="28"/>
        <v>2011</v>
      </c>
      <c r="M1515"/>
    </row>
    <row r="1516" spans="1:13" x14ac:dyDescent="0.25">
      <c r="A1516" t="s">
        <v>972</v>
      </c>
      <c r="B1516" t="s">
        <v>223</v>
      </c>
      <c r="C1516" s="76" t="s">
        <v>842</v>
      </c>
      <c r="D1516" t="s">
        <v>980</v>
      </c>
      <c r="E1516" s="82">
        <v>3.33</v>
      </c>
      <c r="F1516" t="s">
        <v>973</v>
      </c>
      <c r="G1516" s="83">
        <v>40862</v>
      </c>
      <c r="I1516">
        <f t="shared" si="28"/>
        <v>2011</v>
      </c>
      <c r="M1516"/>
    </row>
    <row r="1517" spans="1:13" x14ac:dyDescent="0.25">
      <c r="A1517" t="s">
        <v>972</v>
      </c>
      <c r="B1517" t="s">
        <v>239</v>
      </c>
      <c r="C1517" s="76" t="s">
        <v>842</v>
      </c>
      <c r="D1517" t="s">
        <v>980</v>
      </c>
      <c r="E1517" s="82">
        <v>22.8</v>
      </c>
      <c r="F1517" t="s">
        <v>973</v>
      </c>
      <c r="G1517" s="83">
        <v>41037</v>
      </c>
      <c r="I1517">
        <f t="shared" si="28"/>
        <v>2012</v>
      </c>
      <c r="M1517"/>
    </row>
    <row r="1518" spans="1:13" x14ac:dyDescent="0.25">
      <c r="A1518" t="s">
        <v>972</v>
      </c>
      <c r="B1518" t="s">
        <v>229</v>
      </c>
      <c r="C1518" s="76" t="s">
        <v>842</v>
      </c>
      <c r="D1518" t="s">
        <v>980</v>
      </c>
      <c r="E1518" s="82">
        <v>10.49</v>
      </c>
      <c r="F1518" t="s">
        <v>973</v>
      </c>
      <c r="G1518" s="83">
        <v>40830</v>
      </c>
      <c r="I1518">
        <f t="shared" si="28"/>
        <v>2011</v>
      </c>
      <c r="M1518"/>
    </row>
    <row r="1519" spans="1:13" x14ac:dyDescent="0.25">
      <c r="A1519" t="s">
        <v>972</v>
      </c>
      <c r="B1519" t="s">
        <v>254</v>
      </c>
      <c r="C1519" s="76" t="s">
        <v>842</v>
      </c>
      <c r="D1519" t="s">
        <v>980</v>
      </c>
      <c r="E1519" s="82">
        <v>3.73</v>
      </c>
      <c r="F1519" t="s">
        <v>973</v>
      </c>
      <c r="G1519" s="83">
        <v>41165</v>
      </c>
      <c r="I1519">
        <f t="shared" si="28"/>
        <v>2012</v>
      </c>
      <c r="M1519"/>
    </row>
    <row r="1520" spans="1:13" x14ac:dyDescent="0.25">
      <c r="A1520" t="s">
        <v>972</v>
      </c>
      <c r="B1520" t="s">
        <v>247</v>
      </c>
      <c r="C1520" s="76" t="s">
        <v>842</v>
      </c>
      <c r="D1520" t="s">
        <v>980</v>
      </c>
      <c r="E1520" s="82">
        <v>3.11</v>
      </c>
      <c r="F1520" t="s">
        <v>973</v>
      </c>
      <c r="G1520" s="83">
        <v>41184</v>
      </c>
      <c r="I1520">
        <f t="shared" si="28"/>
        <v>2012</v>
      </c>
      <c r="M1520"/>
    </row>
    <row r="1521" spans="1:13" x14ac:dyDescent="0.25">
      <c r="A1521" t="s">
        <v>972</v>
      </c>
      <c r="B1521" t="s">
        <v>232</v>
      </c>
      <c r="C1521" s="76" t="s">
        <v>842</v>
      </c>
      <c r="D1521" t="s">
        <v>980</v>
      </c>
      <c r="E1521" s="82">
        <v>3.73</v>
      </c>
      <c r="F1521" t="s">
        <v>973</v>
      </c>
      <c r="G1521" s="83">
        <v>41143</v>
      </c>
      <c r="I1521">
        <f t="shared" si="28"/>
        <v>2012</v>
      </c>
      <c r="M1521"/>
    </row>
    <row r="1522" spans="1:13" x14ac:dyDescent="0.25">
      <c r="A1522" t="s">
        <v>972</v>
      </c>
      <c r="B1522" t="s">
        <v>249</v>
      </c>
      <c r="C1522" s="76" t="s">
        <v>842</v>
      </c>
      <c r="D1522" t="s">
        <v>980</v>
      </c>
      <c r="E1522" s="82">
        <v>3.11</v>
      </c>
      <c r="F1522" t="s">
        <v>973</v>
      </c>
      <c r="G1522" s="83">
        <v>41151</v>
      </c>
      <c r="I1522">
        <f t="shared" si="28"/>
        <v>2012</v>
      </c>
      <c r="M1522"/>
    </row>
    <row r="1523" spans="1:13" x14ac:dyDescent="0.25">
      <c r="A1523" t="s">
        <v>972</v>
      </c>
      <c r="B1523" t="s">
        <v>224</v>
      </c>
      <c r="C1523" s="76" t="s">
        <v>842</v>
      </c>
      <c r="D1523" t="s">
        <v>980</v>
      </c>
      <c r="E1523" s="82">
        <v>6.21</v>
      </c>
      <c r="F1523" t="s">
        <v>973</v>
      </c>
      <c r="G1523" s="83">
        <v>41144</v>
      </c>
      <c r="I1523">
        <f t="shared" si="28"/>
        <v>2012</v>
      </c>
      <c r="M1523"/>
    </row>
    <row r="1524" spans="1:13" x14ac:dyDescent="0.25">
      <c r="A1524" t="s">
        <v>972</v>
      </c>
      <c r="B1524" t="s">
        <v>223</v>
      </c>
      <c r="C1524" s="76" t="s">
        <v>842</v>
      </c>
      <c r="D1524" t="s">
        <v>980</v>
      </c>
      <c r="E1524" s="82">
        <v>6.21</v>
      </c>
      <c r="F1524" t="s">
        <v>973</v>
      </c>
      <c r="G1524" s="83">
        <v>41158</v>
      </c>
      <c r="I1524">
        <f t="shared" si="28"/>
        <v>2012</v>
      </c>
      <c r="M1524"/>
    </row>
    <row r="1525" spans="1:13" x14ac:dyDescent="0.25">
      <c r="A1525" t="s">
        <v>972</v>
      </c>
      <c r="B1525" t="s">
        <v>242</v>
      </c>
      <c r="C1525" s="76" t="s">
        <v>842</v>
      </c>
      <c r="D1525" t="s">
        <v>980</v>
      </c>
      <c r="E1525" s="82">
        <v>3.73</v>
      </c>
      <c r="F1525" t="s">
        <v>973</v>
      </c>
      <c r="G1525" s="83">
        <v>41169</v>
      </c>
      <c r="I1525">
        <f t="shared" si="28"/>
        <v>2012</v>
      </c>
      <c r="M1525"/>
    </row>
    <row r="1526" spans="1:13" x14ac:dyDescent="0.25">
      <c r="A1526" t="s">
        <v>972</v>
      </c>
      <c r="B1526" t="s">
        <v>235</v>
      </c>
      <c r="C1526" s="76" t="s">
        <v>842</v>
      </c>
      <c r="D1526" t="s">
        <v>980</v>
      </c>
      <c r="E1526" s="82">
        <v>3.73</v>
      </c>
      <c r="F1526" t="s">
        <v>973</v>
      </c>
      <c r="G1526" s="83">
        <v>41162</v>
      </c>
      <c r="I1526">
        <f t="shared" si="28"/>
        <v>2012</v>
      </c>
      <c r="M1526"/>
    </row>
    <row r="1527" spans="1:13" x14ac:dyDescent="0.25">
      <c r="A1527" t="s">
        <v>972</v>
      </c>
      <c r="B1527" t="s">
        <v>253</v>
      </c>
      <c r="C1527" s="76" t="s">
        <v>842</v>
      </c>
      <c r="D1527" t="s">
        <v>980</v>
      </c>
      <c r="E1527" s="82">
        <v>4.97</v>
      </c>
      <c r="F1527" t="s">
        <v>973</v>
      </c>
      <c r="G1527" s="83">
        <v>41158</v>
      </c>
      <c r="I1527">
        <f t="shared" si="28"/>
        <v>2012</v>
      </c>
      <c r="M1527"/>
    </row>
    <row r="1528" spans="1:13" x14ac:dyDescent="0.25">
      <c r="A1528" t="s">
        <v>972</v>
      </c>
      <c r="B1528" t="s">
        <v>147</v>
      </c>
      <c r="C1528" s="76" t="s">
        <v>842</v>
      </c>
      <c r="D1528" t="s">
        <v>980</v>
      </c>
      <c r="E1528" s="82">
        <v>2.79</v>
      </c>
      <c r="F1528" t="s">
        <v>973</v>
      </c>
      <c r="G1528" s="83">
        <v>41095</v>
      </c>
      <c r="I1528">
        <f t="shared" si="28"/>
        <v>2012</v>
      </c>
      <c r="M1528"/>
    </row>
    <row r="1529" spans="1:13" x14ac:dyDescent="0.25">
      <c r="A1529" t="s">
        <v>972</v>
      </c>
      <c r="B1529" t="s">
        <v>223</v>
      </c>
      <c r="C1529" s="76" t="s">
        <v>842</v>
      </c>
      <c r="D1529" t="s">
        <v>980</v>
      </c>
      <c r="E1529" s="82">
        <v>2.79</v>
      </c>
      <c r="F1529" t="s">
        <v>973</v>
      </c>
      <c r="G1529" s="83">
        <v>41059</v>
      </c>
      <c r="I1529">
        <f t="shared" si="28"/>
        <v>2012</v>
      </c>
      <c r="M1529"/>
    </row>
    <row r="1530" spans="1:13" x14ac:dyDescent="0.25">
      <c r="A1530" t="s">
        <v>972</v>
      </c>
      <c r="B1530" t="s">
        <v>115</v>
      </c>
      <c r="C1530" s="76" t="s">
        <v>842</v>
      </c>
      <c r="D1530" t="s">
        <v>980</v>
      </c>
      <c r="E1530" s="82">
        <v>13.03</v>
      </c>
      <c r="F1530" t="s">
        <v>973</v>
      </c>
      <c r="G1530" s="83">
        <v>41082</v>
      </c>
      <c r="I1530">
        <f t="shared" si="28"/>
        <v>2012</v>
      </c>
      <c r="M1530"/>
    </row>
    <row r="1531" spans="1:13" x14ac:dyDescent="0.25">
      <c r="A1531" t="s">
        <v>972</v>
      </c>
      <c r="B1531" t="s">
        <v>223</v>
      </c>
      <c r="C1531" s="76" t="s">
        <v>842</v>
      </c>
      <c r="D1531" t="s">
        <v>980</v>
      </c>
      <c r="E1531" s="82">
        <v>5.24</v>
      </c>
      <c r="F1531" t="s">
        <v>973</v>
      </c>
      <c r="G1531" s="83">
        <v>41114</v>
      </c>
      <c r="I1531">
        <f t="shared" si="28"/>
        <v>2012</v>
      </c>
      <c r="M1531"/>
    </row>
    <row r="1532" spans="1:13" x14ac:dyDescent="0.25">
      <c r="A1532" t="s">
        <v>972</v>
      </c>
      <c r="B1532" t="s">
        <v>11</v>
      </c>
      <c r="C1532" s="76" t="s">
        <v>842</v>
      </c>
      <c r="D1532" t="s">
        <v>980</v>
      </c>
      <c r="E1532" s="82">
        <v>3.65</v>
      </c>
      <c r="F1532" t="s">
        <v>973</v>
      </c>
      <c r="G1532" s="83">
        <v>41092</v>
      </c>
      <c r="I1532">
        <f t="shared" si="28"/>
        <v>2012</v>
      </c>
      <c r="M1532"/>
    </row>
    <row r="1533" spans="1:13" x14ac:dyDescent="0.25">
      <c r="A1533" t="s">
        <v>972</v>
      </c>
      <c r="B1533" t="s">
        <v>139</v>
      </c>
      <c r="C1533" s="76" t="s">
        <v>842</v>
      </c>
      <c r="D1533" t="s">
        <v>980</v>
      </c>
      <c r="E1533" s="82">
        <v>20.75</v>
      </c>
      <c r="F1533" t="s">
        <v>973</v>
      </c>
      <c r="G1533" s="83">
        <v>40550</v>
      </c>
      <c r="I1533">
        <f t="shared" si="28"/>
        <v>2011</v>
      </c>
      <c r="M1533"/>
    </row>
    <row r="1534" spans="1:13" x14ac:dyDescent="0.25">
      <c r="A1534" t="s">
        <v>972</v>
      </c>
      <c r="B1534" t="s">
        <v>249</v>
      </c>
      <c r="C1534" s="76" t="s">
        <v>842</v>
      </c>
      <c r="D1534" t="s">
        <v>980</v>
      </c>
      <c r="E1534" s="82">
        <v>4.66</v>
      </c>
      <c r="F1534" t="s">
        <v>973</v>
      </c>
      <c r="G1534" s="83">
        <v>41169</v>
      </c>
      <c r="I1534">
        <f t="shared" si="28"/>
        <v>2012</v>
      </c>
      <c r="M1534"/>
    </row>
    <row r="1535" spans="1:13" x14ac:dyDescent="0.25">
      <c r="A1535" t="s">
        <v>972</v>
      </c>
      <c r="B1535" t="s">
        <v>242</v>
      </c>
      <c r="C1535" s="76" t="s">
        <v>842</v>
      </c>
      <c r="D1535" t="s">
        <v>980</v>
      </c>
      <c r="E1535" s="82">
        <v>8.6999999999999993</v>
      </c>
      <c r="F1535" t="s">
        <v>973</v>
      </c>
      <c r="G1535" s="83">
        <v>41165</v>
      </c>
      <c r="I1535">
        <f t="shared" si="28"/>
        <v>2012</v>
      </c>
      <c r="M1535"/>
    </row>
    <row r="1536" spans="1:13" x14ac:dyDescent="0.25">
      <c r="A1536" t="s">
        <v>972</v>
      </c>
      <c r="B1536" t="s">
        <v>249</v>
      </c>
      <c r="C1536" s="76" t="s">
        <v>842</v>
      </c>
      <c r="D1536" t="s">
        <v>980</v>
      </c>
      <c r="E1536" s="82">
        <v>6.52</v>
      </c>
      <c r="F1536" t="s">
        <v>973</v>
      </c>
      <c r="G1536" s="83">
        <v>41143</v>
      </c>
      <c r="I1536">
        <f t="shared" si="28"/>
        <v>2012</v>
      </c>
      <c r="M1536"/>
    </row>
    <row r="1537" spans="1:13" x14ac:dyDescent="0.25">
      <c r="A1537" t="s">
        <v>972</v>
      </c>
      <c r="B1537" t="s">
        <v>247</v>
      </c>
      <c r="C1537" s="76" t="s">
        <v>842</v>
      </c>
      <c r="D1537" t="s">
        <v>980</v>
      </c>
      <c r="E1537" s="82">
        <v>3.73</v>
      </c>
      <c r="F1537" t="s">
        <v>973</v>
      </c>
      <c r="G1537" s="83">
        <v>41158</v>
      </c>
      <c r="I1537">
        <f t="shared" si="28"/>
        <v>2012</v>
      </c>
      <c r="M1537"/>
    </row>
    <row r="1538" spans="1:13" x14ac:dyDescent="0.25">
      <c r="A1538" t="s">
        <v>972</v>
      </c>
      <c r="B1538" t="s">
        <v>215</v>
      </c>
      <c r="C1538" s="76" t="s">
        <v>842</v>
      </c>
      <c r="D1538" t="s">
        <v>980</v>
      </c>
      <c r="E1538" s="82">
        <v>7.46</v>
      </c>
      <c r="F1538" t="s">
        <v>973</v>
      </c>
      <c r="G1538" s="83">
        <v>41172</v>
      </c>
      <c r="I1538">
        <f t="shared" ref="I1538:I1601" si="29">IF(G1538&lt;&gt;"",YEAR(G1538),"")</f>
        <v>2012</v>
      </c>
      <c r="M1538"/>
    </row>
    <row r="1539" spans="1:13" x14ac:dyDescent="0.25">
      <c r="A1539" t="s">
        <v>972</v>
      </c>
      <c r="B1539" t="s">
        <v>230</v>
      </c>
      <c r="C1539" s="76" t="s">
        <v>842</v>
      </c>
      <c r="D1539" t="s">
        <v>980</v>
      </c>
      <c r="E1539" s="82">
        <v>9.32</v>
      </c>
      <c r="F1539" t="s">
        <v>973</v>
      </c>
      <c r="G1539" s="83">
        <v>41165</v>
      </c>
      <c r="I1539">
        <f t="shared" si="29"/>
        <v>2012</v>
      </c>
      <c r="M1539"/>
    </row>
    <row r="1540" spans="1:13" x14ac:dyDescent="0.25">
      <c r="A1540" t="s">
        <v>972</v>
      </c>
      <c r="B1540" s="74" t="s">
        <v>213</v>
      </c>
      <c r="C1540" s="76" t="s">
        <v>842</v>
      </c>
      <c r="D1540" t="s">
        <v>980</v>
      </c>
      <c r="E1540" s="82">
        <v>11.18</v>
      </c>
      <c r="F1540" t="s">
        <v>973</v>
      </c>
      <c r="G1540" s="83">
        <v>41201</v>
      </c>
      <c r="I1540">
        <f t="shared" si="29"/>
        <v>2012</v>
      </c>
      <c r="M1540"/>
    </row>
    <row r="1541" spans="1:13" x14ac:dyDescent="0.25">
      <c r="A1541" t="s">
        <v>972</v>
      </c>
      <c r="B1541" t="s">
        <v>249</v>
      </c>
      <c r="C1541" s="76" t="s">
        <v>842</v>
      </c>
      <c r="D1541" t="s">
        <v>980</v>
      </c>
      <c r="E1541" s="82">
        <v>4.97</v>
      </c>
      <c r="F1541" t="s">
        <v>973</v>
      </c>
      <c r="G1541" s="83">
        <v>41165</v>
      </c>
      <c r="I1541">
        <f t="shared" si="29"/>
        <v>2012</v>
      </c>
      <c r="M1541"/>
    </row>
    <row r="1542" spans="1:13" x14ac:dyDescent="0.25">
      <c r="A1542" t="s">
        <v>972</v>
      </c>
      <c r="B1542" t="s">
        <v>232</v>
      </c>
      <c r="C1542" s="76" t="s">
        <v>842</v>
      </c>
      <c r="D1542" t="s">
        <v>980</v>
      </c>
      <c r="E1542" s="82">
        <v>3.73</v>
      </c>
      <c r="F1542" t="s">
        <v>973</v>
      </c>
      <c r="G1542" s="83">
        <v>41144</v>
      </c>
      <c r="I1542">
        <f t="shared" si="29"/>
        <v>2012</v>
      </c>
      <c r="M1542"/>
    </row>
    <row r="1543" spans="1:13" x14ac:dyDescent="0.25">
      <c r="A1543" t="s">
        <v>972</v>
      </c>
      <c r="B1543" t="s">
        <v>232</v>
      </c>
      <c r="C1543" s="76" t="s">
        <v>842</v>
      </c>
      <c r="D1543" t="s">
        <v>980</v>
      </c>
      <c r="E1543" s="82">
        <v>6.52</v>
      </c>
      <c r="F1543" t="s">
        <v>973</v>
      </c>
      <c r="G1543" s="83">
        <v>41169</v>
      </c>
      <c r="I1543">
        <f t="shared" si="29"/>
        <v>2012</v>
      </c>
      <c r="M1543"/>
    </row>
    <row r="1544" spans="1:13" x14ac:dyDescent="0.25">
      <c r="A1544" t="s">
        <v>972</v>
      </c>
      <c r="B1544" t="s">
        <v>240</v>
      </c>
      <c r="C1544" s="76" t="s">
        <v>842</v>
      </c>
      <c r="D1544" t="s">
        <v>980</v>
      </c>
      <c r="E1544" s="82">
        <v>4.2</v>
      </c>
      <c r="F1544" t="s">
        <v>973</v>
      </c>
      <c r="G1544" s="83">
        <v>41165</v>
      </c>
      <c r="I1544">
        <f t="shared" si="29"/>
        <v>2012</v>
      </c>
      <c r="M1544"/>
    </row>
    <row r="1545" spans="1:13" x14ac:dyDescent="0.25">
      <c r="A1545" t="s">
        <v>972</v>
      </c>
      <c r="B1545" t="s">
        <v>249</v>
      </c>
      <c r="C1545" s="76" t="s">
        <v>842</v>
      </c>
      <c r="D1545" t="s">
        <v>980</v>
      </c>
      <c r="E1545" s="82">
        <v>5.59</v>
      </c>
      <c r="F1545" t="s">
        <v>973</v>
      </c>
      <c r="G1545" s="83">
        <v>41151</v>
      </c>
      <c r="I1545">
        <f t="shared" si="29"/>
        <v>2012</v>
      </c>
      <c r="M1545"/>
    </row>
    <row r="1546" spans="1:13" x14ac:dyDescent="0.25">
      <c r="A1546" t="s">
        <v>972</v>
      </c>
      <c r="B1546" t="s">
        <v>249</v>
      </c>
      <c r="C1546" s="76" t="s">
        <v>842</v>
      </c>
      <c r="D1546" t="s">
        <v>980</v>
      </c>
      <c r="E1546" s="82">
        <v>8.6999999999999993</v>
      </c>
      <c r="F1546" t="s">
        <v>973</v>
      </c>
      <c r="G1546" s="83">
        <v>41151</v>
      </c>
      <c r="I1546">
        <f t="shared" si="29"/>
        <v>2012</v>
      </c>
      <c r="M1546"/>
    </row>
    <row r="1547" spans="1:13" x14ac:dyDescent="0.25">
      <c r="A1547" t="s">
        <v>972</v>
      </c>
      <c r="B1547" t="s">
        <v>229</v>
      </c>
      <c r="C1547" s="76" t="s">
        <v>842</v>
      </c>
      <c r="D1547" t="s">
        <v>980</v>
      </c>
      <c r="E1547" s="82">
        <v>7.8</v>
      </c>
      <c r="F1547" t="s">
        <v>973</v>
      </c>
      <c r="G1547" s="83">
        <v>41159</v>
      </c>
      <c r="I1547">
        <f t="shared" si="29"/>
        <v>2012</v>
      </c>
      <c r="M1547"/>
    </row>
    <row r="1548" spans="1:13" x14ac:dyDescent="0.25">
      <c r="A1548" t="s">
        <v>972</v>
      </c>
      <c r="B1548" t="s">
        <v>230</v>
      </c>
      <c r="C1548" s="76" t="s">
        <v>842</v>
      </c>
      <c r="D1548" t="s">
        <v>980</v>
      </c>
      <c r="E1548" s="82">
        <v>5.59</v>
      </c>
      <c r="F1548" t="s">
        <v>973</v>
      </c>
      <c r="G1548" s="83">
        <v>41158</v>
      </c>
      <c r="I1548">
        <f t="shared" si="29"/>
        <v>2012</v>
      </c>
      <c r="M1548"/>
    </row>
    <row r="1549" spans="1:13" x14ac:dyDescent="0.25">
      <c r="A1549" t="s">
        <v>972</v>
      </c>
      <c r="B1549" t="s">
        <v>232</v>
      </c>
      <c r="C1549" s="76" t="s">
        <v>842</v>
      </c>
      <c r="D1549" t="s">
        <v>980</v>
      </c>
      <c r="E1549" s="82">
        <v>5.59</v>
      </c>
      <c r="F1549" t="s">
        <v>973</v>
      </c>
      <c r="G1549" s="83">
        <v>41144</v>
      </c>
      <c r="I1549">
        <f t="shared" si="29"/>
        <v>2012</v>
      </c>
      <c r="M1549"/>
    </row>
    <row r="1550" spans="1:13" x14ac:dyDescent="0.25">
      <c r="A1550" t="s">
        <v>972</v>
      </c>
      <c r="B1550" t="s">
        <v>229</v>
      </c>
      <c r="C1550" s="76" t="s">
        <v>842</v>
      </c>
      <c r="D1550" t="s">
        <v>980</v>
      </c>
      <c r="E1550" s="82">
        <v>3.11</v>
      </c>
      <c r="F1550" t="s">
        <v>973</v>
      </c>
      <c r="G1550" s="83">
        <v>41200</v>
      </c>
      <c r="I1550">
        <f t="shared" si="29"/>
        <v>2012</v>
      </c>
      <c r="M1550"/>
    </row>
    <row r="1551" spans="1:13" x14ac:dyDescent="0.25">
      <c r="A1551" t="s">
        <v>972</v>
      </c>
      <c r="B1551" t="s">
        <v>223</v>
      </c>
      <c r="C1551" s="76" t="s">
        <v>842</v>
      </c>
      <c r="D1551" t="s">
        <v>980</v>
      </c>
      <c r="E1551" s="82">
        <v>3.73</v>
      </c>
      <c r="F1551" t="s">
        <v>973</v>
      </c>
      <c r="G1551" s="83">
        <v>41158</v>
      </c>
      <c r="I1551">
        <f t="shared" si="29"/>
        <v>2012</v>
      </c>
      <c r="M1551"/>
    </row>
    <row r="1552" spans="1:13" x14ac:dyDescent="0.25">
      <c r="A1552" t="s">
        <v>972</v>
      </c>
      <c r="B1552" t="s">
        <v>232</v>
      </c>
      <c r="C1552" s="76" t="s">
        <v>842</v>
      </c>
      <c r="D1552" t="s">
        <v>980</v>
      </c>
      <c r="E1552" s="82">
        <v>139.31</v>
      </c>
      <c r="F1552" t="s">
        <v>973</v>
      </c>
      <c r="G1552" s="83">
        <v>41183</v>
      </c>
      <c r="I1552">
        <f t="shared" si="29"/>
        <v>2012</v>
      </c>
      <c r="M1552"/>
    </row>
    <row r="1553" spans="1:13" x14ac:dyDescent="0.25">
      <c r="A1553" t="s">
        <v>972</v>
      </c>
      <c r="B1553" t="s">
        <v>173</v>
      </c>
      <c r="C1553" s="76" t="s">
        <v>842</v>
      </c>
      <c r="D1553" t="s">
        <v>980</v>
      </c>
      <c r="E1553" s="82">
        <v>3.19</v>
      </c>
      <c r="F1553" t="s">
        <v>973</v>
      </c>
      <c r="G1553" s="83">
        <v>41183</v>
      </c>
      <c r="I1553">
        <f t="shared" si="29"/>
        <v>2012</v>
      </c>
      <c r="M1553"/>
    </row>
    <row r="1554" spans="1:13" x14ac:dyDescent="0.25">
      <c r="A1554" t="s">
        <v>972</v>
      </c>
      <c r="B1554" t="s">
        <v>173</v>
      </c>
      <c r="C1554" s="76" t="s">
        <v>842</v>
      </c>
      <c r="D1554" t="s">
        <v>980</v>
      </c>
      <c r="E1554" s="82">
        <v>6.78</v>
      </c>
      <c r="F1554" t="s">
        <v>973</v>
      </c>
      <c r="G1554" s="83">
        <v>41115</v>
      </c>
      <c r="I1554">
        <f t="shared" si="29"/>
        <v>2012</v>
      </c>
      <c r="M1554"/>
    </row>
    <row r="1555" spans="1:13" x14ac:dyDescent="0.25">
      <c r="A1555" t="s">
        <v>972</v>
      </c>
      <c r="B1555" t="s">
        <v>232</v>
      </c>
      <c r="C1555" s="76" t="s">
        <v>842</v>
      </c>
      <c r="D1555" t="s">
        <v>980</v>
      </c>
      <c r="E1555" s="82">
        <v>2.68</v>
      </c>
      <c r="F1555" t="s">
        <v>973</v>
      </c>
      <c r="G1555" s="83">
        <v>41164</v>
      </c>
      <c r="I1555">
        <f t="shared" si="29"/>
        <v>2012</v>
      </c>
      <c r="M1555"/>
    </row>
    <row r="1556" spans="1:13" x14ac:dyDescent="0.25">
      <c r="A1556" t="s">
        <v>972</v>
      </c>
      <c r="B1556" t="s">
        <v>223</v>
      </c>
      <c r="C1556" s="76" t="s">
        <v>842</v>
      </c>
      <c r="D1556" t="s">
        <v>980</v>
      </c>
      <c r="E1556" s="82">
        <v>6.98</v>
      </c>
      <c r="F1556" t="s">
        <v>973</v>
      </c>
      <c r="G1556" s="83">
        <v>41099</v>
      </c>
      <c r="I1556">
        <f t="shared" si="29"/>
        <v>2012</v>
      </c>
      <c r="M1556"/>
    </row>
    <row r="1557" spans="1:13" x14ac:dyDescent="0.25">
      <c r="A1557" t="s">
        <v>972</v>
      </c>
      <c r="B1557" t="s">
        <v>222</v>
      </c>
      <c r="C1557" s="76" t="s">
        <v>842</v>
      </c>
      <c r="D1557" t="s">
        <v>980</v>
      </c>
      <c r="E1557" s="82">
        <v>5.59</v>
      </c>
      <c r="F1557" t="s">
        <v>973</v>
      </c>
      <c r="G1557" s="83">
        <v>41158</v>
      </c>
      <c r="I1557">
        <f t="shared" si="29"/>
        <v>2012</v>
      </c>
      <c r="M1557"/>
    </row>
    <row r="1558" spans="1:13" x14ac:dyDescent="0.25">
      <c r="A1558" t="s">
        <v>972</v>
      </c>
      <c r="B1558" t="s">
        <v>223</v>
      </c>
      <c r="C1558" s="76" t="s">
        <v>842</v>
      </c>
      <c r="D1558" t="s">
        <v>980</v>
      </c>
      <c r="E1558" s="82">
        <v>6.52</v>
      </c>
      <c r="F1558" t="s">
        <v>973</v>
      </c>
      <c r="G1558" s="83">
        <v>41163</v>
      </c>
      <c r="I1558">
        <f t="shared" si="29"/>
        <v>2012</v>
      </c>
      <c r="M1558"/>
    </row>
    <row r="1559" spans="1:13" x14ac:dyDescent="0.25">
      <c r="A1559" t="s">
        <v>972</v>
      </c>
      <c r="B1559" t="s">
        <v>242</v>
      </c>
      <c r="C1559" s="76" t="s">
        <v>842</v>
      </c>
      <c r="D1559" t="s">
        <v>980</v>
      </c>
      <c r="E1559" s="82">
        <v>11.18</v>
      </c>
      <c r="F1559" t="s">
        <v>973</v>
      </c>
      <c r="G1559" s="83">
        <v>41158</v>
      </c>
      <c r="I1559">
        <f t="shared" si="29"/>
        <v>2012</v>
      </c>
      <c r="M1559"/>
    </row>
    <row r="1560" spans="1:13" x14ac:dyDescent="0.25">
      <c r="A1560" t="s">
        <v>972</v>
      </c>
      <c r="B1560" t="s">
        <v>240</v>
      </c>
      <c r="C1560" s="76" t="s">
        <v>842</v>
      </c>
      <c r="D1560" t="s">
        <v>980</v>
      </c>
      <c r="E1560" s="82">
        <v>3.65</v>
      </c>
      <c r="F1560" t="s">
        <v>973</v>
      </c>
      <c r="G1560" s="83">
        <v>41085</v>
      </c>
      <c r="I1560">
        <f t="shared" si="29"/>
        <v>2012</v>
      </c>
      <c r="M1560"/>
    </row>
    <row r="1561" spans="1:13" x14ac:dyDescent="0.25">
      <c r="A1561" t="s">
        <v>972</v>
      </c>
      <c r="B1561" t="s">
        <v>209</v>
      </c>
      <c r="C1561" s="76" t="s">
        <v>842</v>
      </c>
      <c r="D1561" t="s">
        <v>980</v>
      </c>
      <c r="E1561" s="82">
        <v>7</v>
      </c>
      <c r="F1561" t="s">
        <v>973</v>
      </c>
      <c r="G1561" s="83">
        <v>41116</v>
      </c>
      <c r="I1561">
        <f t="shared" si="29"/>
        <v>2012</v>
      </c>
      <c r="M1561"/>
    </row>
    <row r="1562" spans="1:13" x14ac:dyDescent="0.25">
      <c r="A1562" t="s">
        <v>972</v>
      </c>
      <c r="B1562" t="s">
        <v>139</v>
      </c>
      <c r="C1562" s="76" t="s">
        <v>842</v>
      </c>
      <c r="D1562" t="s">
        <v>980</v>
      </c>
      <c r="E1562" s="82">
        <v>5.31</v>
      </c>
      <c r="F1562" t="s">
        <v>973</v>
      </c>
      <c r="G1562" s="83">
        <v>41112</v>
      </c>
      <c r="I1562">
        <f t="shared" si="29"/>
        <v>2012</v>
      </c>
      <c r="M1562"/>
    </row>
    <row r="1563" spans="1:13" x14ac:dyDescent="0.25">
      <c r="A1563" t="s">
        <v>972</v>
      </c>
      <c r="B1563" t="s">
        <v>249</v>
      </c>
      <c r="C1563" s="76" t="s">
        <v>842</v>
      </c>
      <c r="D1563" t="s">
        <v>980</v>
      </c>
      <c r="E1563" s="82">
        <v>5.59</v>
      </c>
      <c r="F1563" t="s">
        <v>973</v>
      </c>
      <c r="G1563" s="83">
        <v>41173</v>
      </c>
      <c r="I1563">
        <f t="shared" si="29"/>
        <v>2012</v>
      </c>
      <c r="M1563"/>
    </row>
    <row r="1564" spans="1:13" x14ac:dyDescent="0.25">
      <c r="A1564" t="s">
        <v>972</v>
      </c>
      <c r="B1564" t="s">
        <v>232</v>
      </c>
      <c r="C1564" s="76" t="s">
        <v>842</v>
      </c>
      <c r="D1564" t="s">
        <v>980</v>
      </c>
      <c r="E1564" s="82">
        <v>4.97</v>
      </c>
      <c r="F1564" t="s">
        <v>973</v>
      </c>
      <c r="G1564" s="83">
        <v>41149</v>
      </c>
      <c r="I1564">
        <f t="shared" si="29"/>
        <v>2012</v>
      </c>
      <c r="M1564"/>
    </row>
    <row r="1565" spans="1:13" x14ac:dyDescent="0.25">
      <c r="A1565" t="s">
        <v>972</v>
      </c>
      <c r="B1565" t="s">
        <v>245</v>
      </c>
      <c r="C1565" s="76" t="s">
        <v>842</v>
      </c>
      <c r="D1565" t="s">
        <v>980</v>
      </c>
      <c r="E1565" s="82">
        <v>6.57</v>
      </c>
      <c r="F1565" t="s">
        <v>973</v>
      </c>
      <c r="G1565" s="83">
        <v>41138</v>
      </c>
      <c r="I1565">
        <f t="shared" si="29"/>
        <v>2012</v>
      </c>
      <c r="M1565"/>
    </row>
    <row r="1566" spans="1:13" x14ac:dyDescent="0.25">
      <c r="A1566" t="s">
        <v>972</v>
      </c>
      <c r="B1566" t="s">
        <v>147</v>
      </c>
      <c r="C1566" s="76" t="s">
        <v>842</v>
      </c>
      <c r="D1566" t="s">
        <v>980</v>
      </c>
      <c r="E1566" s="82">
        <v>5.59</v>
      </c>
      <c r="F1566" t="s">
        <v>973</v>
      </c>
      <c r="G1566" s="83">
        <v>41107</v>
      </c>
      <c r="I1566">
        <f t="shared" si="29"/>
        <v>2012</v>
      </c>
      <c r="M1566"/>
    </row>
    <row r="1567" spans="1:13" x14ac:dyDescent="0.25">
      <c r="A1567" t="s">
        <v>972</v>
      </c>
      <c r="B1567" t="s">
        <v>232</v>
      </c>
      <c r="C1567" s="76" t="s">
        <v>842</v>
      </c>
      <c r="D1567" t="s">
        <v>980</v>
      </c>
      <c r="E1567" s="82">
        <v>5.47</v>
      </c>
      <c r="F1567" t="s">
        <v>973</v>
      </c>
      <c r="G1567" s="83">
        <v>41100</v>
      </c>
      <c r="I1567">
        <f t="shared" si="29"/>
        <v>2012</v>
      </c>
      <c r="M1567"/>
    </row>
    <row r="1568" spans="1:13" x14ac:dyDescent="0.25">
      <c r="A1568" t="s">
        <v>972</v>
      </c>
      <c r="B1568" t="s">
        <v>231</v>
      </c>
      <c r="C1568" s="76" t="s">
        <v>842</v>
      </c>
      <c r="D1568" t="s">
        <v>980</v>
      </c>
      <c r="E1568" s="82">
        <v>4.5599999999999996</v>
      </c>
      <c r="F1568" t="s">
        <v>973</v>
      </c>
      <c r="G1568" s="83">
        <v>41117</v>
      </c>
      <c r="I1568">
        <f t="shared" si="29"/>
        <v>2012</v>
      </c>
      <c r="M1568"/>
    </row>
    <row r="1569" spans="1:13" x14ac:dyDescent="0.25">
      <c r="A1569" t="s">
        <v>972</v>
      </c>
      <c r="B1569" t="s">
        <v>243</v>
      </c>
      <c r="C1569" s="76" t="s">
        <v>842</v>
      </c>
      <c r="D1569" t="s">
        <v>980</v>
      </c>
      <c r="E1569" s="82">
        <v>15.73</v>
      </c>
      <c r="F1569" t="s">
        <v>973</v>
      </c>
      <c r="G1569" s="83">
        <v>41127</v>
      </c>
      <c r="I1569">
        <f t="shared" si="29"/>
        <v>2012</v>
      </c>
      <c r="M1569"/>
    </row>
    <row r="1570" spans="1:13" x14ac:dyDescent="0.25">
      <c r="A1570" t="s">
        <v>972</v>
      </c>
      <c r="B1570" t="s">
        <v>242</v>
      </c>
      <c r="C1570" s="76" t="s">
        <v>842</v>
      </c>
      <c r="D1570" t="s">
        <v>980</v>
      </c>
      <c r="E1570" s="82">
        <v>3.11</v>
      </c>
      <c r="F1570" t="s">
        <v>973</v>
      </c>
      <c r="G1570" s="83">
        <v>41208</v>
      </c>
      <c r="I1570">
        <f t="shared" si="29"/>
        <v>2012</v>
      </c>
      <c r="M1570"/>
    </row>
    <row r="1571" spans="1:13" x14ac:dyDescent="0.25">
      <c r="A1571" t="s">
        <v>972</v>
      </c>
      <c r="B1571" t="s">
        <v>148</v>
      </c>
      <c r="C1571" s="76" t="s">
        <v>842</v>
      </c>
      <c r="D1571" t="s">
        <v>980</v>
      </c>
      <c r="E1571" s="82">
        <v>5.36</v>
      </c>
      <c r="F1571" t="s">
        <v>973</v>
      </c>
      <c r="G1571" s="83">
        <v>41071</v>
      </c>
      <c r="I1571">
        <f t="shared" si="29"/>
        <v>2012</v>
      </c>
      <c r="M1571"/>
    </row>
    <row r="1572" spans="1:13" x14ac:dyDescent="0.25">
      <c r="A1572" t="s">
        <v>972</v>
      </c>
      <c r="B1572" t="s">
        <v>244</v>
      </c>
      <c r="C1572" s="76" t="s">
        <v>842</v>
      </c>
      <c r="D1572" t="s">
        <v>980</v>
      </c>
      <c r="E1572" s="82">
        <v>4.66</v>
      </c>
      <c r="F1572" t="s">
        <v>973</v>
      </c>
      <c r="G1572" s="83">
        <v>41169</v>
      </c>
      <c r="I1572">
        <f t="shared" si="29"/>
        <v>2012</v>
      </c>
      <c r="M1572"/>
    </row>
    <row r="1573" spans="1:13" x14ac:dyDescent="0.25">
      <c r="A1573" t="s">
        <v>972</v>
      </c>
      <c r="B1573" t="s">
        <v>215</v>
      </c>
      <c r="C1573" s="76" t="s">
        <v>842</v>
      </c>
      <c r="D1573" t="s">
        <v>980</v>
      </c>
      <c r="E1573" s="82">
        <v>59.28</v>
      </c>
      <c r="F1573" t="s">
        <v>973</v>
      </c>
      <c r="G1573" s="83">
        <v>41257</v>
      </c>
      <c r="I1573">
        <f t="shared" si="29"/>
        <v>2012</v>
      </c>
      <c r="M1573"/>
    </row>
    <row r="1574" spans="1:13" x14ac:dyDescent="0.25">
      <c r="A1574" t="s">
        <v>972</v>
      </c>
      <c r="B1574" t="s">
        <v>181</v>
      </c>
      <c r="C1574" s="76" t="s">
        <v>842</v>
      </c>
      <c r="D1574" t="s">
        <v>980</v>
      </c>
      <c r="E1574" s="82">
        <v>5.7</v>
      </c>
      <c r="F1574" t="s">
        <v>973</v>
      </c>
      <c r="G1574" s="83">
        <v>41142</v>
      </c>
      <c r="I1574">
        <f t="shared" si="29"/>
        <v>2012</v>
      </c>
      <c r="M1574"/>
    </row>
    <row r="1575" spans="1:13" x14ac:dyDescent="0.25">
      <c r="A1575" t="s">
        <v>972</v>
      </c>
      <c r="B1575" t="s">
        <v>230</v>
      </c>
      <c r="C1575" s="76" t="s">
        <v>842</v>
      </c>
      <c r="D1575" t="s">
        <v>980</v>
      </c>
      <c r="E1575" s="82">
        <v>12.22</v>
      </c>
      <c r="F1575" t="s">
        <v>973</v>
      </c>
      <c r="G1575" s="83">
        <v>41184</v>
      </c>
      <c r="I1575">
        <f t="shared" si="29"/>
        <v>2012</v>
      </c>
      <c r="M1575"/>
    </row>
    <row r="1576" spans="1:13" x14ac:dyDescent="0.25">
      <c r="A1576" t="s">
        <v>972</v>
      </c>
      <c r="B1576" t="s">
        <v>218</v>
      </c>
      <c r="C1576" s="76" t="s">
        <v>842</v>
      </c>
      <c r="D1576" t="s">
        <v>980</v>
      </c>
      <c r="E1576" s="82">
        <v>7.46</v>
      </c>
      <c r="F1576" t="s">
        <v>973</v>
      </c>
      <c r="G1576" s="83">
        <v>41239</v>
      </c>
      <c r="I1576">
        <f t="shared" si="29"/>
        <v>2012</v>
      </c>
      <c r="M1576"/>
    </row>
    <row r="1577" spans="1:13" x14ac:dyDescent="0.25">
      <c r="A1577" t="s">
        <v>972</v>
      </c>
      <c r="B1577" t="s">
        <v>244</v>
      </c>
      <c r="C1577" s="76" t="s">
        <v>842</v>
      </c>
      <c r="D1577" t="s">
        <v>980</v>
      </c>
      <c r="E1577" s="82">
        <v>4.05</v>
      </c>
      <c r="F1577" t="s">
        <v>973</v>
      </c>
      <c r="G1577" s="83">
        <v>41247</v>
      </c>
      <c r="I1577">
        <f t="shared" si="29"/>
        <v>2012</v>
      </c>
      <c r="M1577"/>
    </row>
    <row r="1578" spans="1:13" x14ac:dyDescent="0.25">
      <c r="A1578" t="s">
        <v>972</v>
      </c>
      <c r="B1578" t="s">
        <v>224</v>
      </c>
      <c r="C1578" s="76" t="s">
        <v>842</v>
      </c>
      <c r="D1578" t="s">
        <v>980</v>
      </c>
      <c r="E1578" s="82">
        <v>4.97</v>
      </c>
      <c r="F1578" t="s">
        <v>973</v>
      </c>
      <c r="G1578" s="83">
        <v>41214</v>
      </c>
      <c r="I1578">
        <f t="shared" si="29"/>
        <v>2012</v>
      </c>
      <c r="M1578"/>
    </row>
    <row r="1579" spans="1:13" x14ac:dyDescent="0.25">
      <c r="A1579" t="s">
        <v>972</v>
      </c>
      <c r="B1579" t="s">
        <v>248</v>
      </c>
      <c r="C1579" t="s">
        <v>947</v>
      </c>
      <c r="D1579" t="s">
        <v>980</v>
      </c>
      <c r="E1579" s="82">
        <v>1.8</v>
      </c>
      <c r="F1579" t="s">
        <v>973</v>
      </c>
      <c r="G1579" s="83">
        <v>39916</v>
      </c>
      <c r="I1579">
        <f t="shared" si="29"/>
        <v>2009</v>
      </c>
      <c r="M1579"/>
    </row>
    <row r="1580" spans="1:13" x14ac:dyDescent="0.25">
      <c r="A1580" t="s">
        <v>972</v>
      </c>
      <c r="B1580" t="s">
        <v>232</v>
      </c>
      <c r="C1580" s="76" t="s">
        <v>842</v>
      </c>
      <c r="D1580" t="s">
        <v>980</v>
      </c>
      <c r="E1580" s="82">
        <v>9.32</v>
      </c>
      <c r="F1580" t="s">
        <v>973</v>
      </c>
      <c r="G1580" s="83">
        <v>41162</v>
      </c>
      <c r="I1580">
        <f t="shared" si="29"/>
        <v>2012</v>
      </c>
      <c r="M1580"/>
    </row>
    <row r="1581" spans="1:13" x14ac:dyDescent="0.25">
      <c r="A1581" t="s">
        <v>972</v>
      </c>
      <c r="B1581" t="s">
        <v>232</v>
      </c>
      <c r="C1581" s="76" t="s">
        <v>842</v>
      </c>
      <c r="D1581" t="s">
        <v>980</v>
      </c>
      <c r="E1581" s="82">
        <v>7.35</v>
      </c>
      <c r="F1581" t="s">
        <v>973</v>
      </c>
      <c r="G1581" s="83">
        <v>41184</v>
      </c>
      <c r="I1581">
        <f t="shared" si="29"/>
        <v>2012</v>
      </c>
      <c r="M1581"/>
    </row>
    <row r="1582" spans="1:13" x14ac:dyDescent="0.25">
      <c r="A1582" t="s">
        <v>972</v>
      </c>
      <c r="B1582" t="s">
        <v>247</v>
      </c>
      <c r="C1582" s="76" t="s">
        <v>842</v>
      </c>
      <c r="D1582" t="s">
        <v>980</v>
      </c>
      <c r="E1582" s="82">
        <v>8</v>
      </c>
      <c r="F1582" t="s">
        <v>973</v>
      </c>
      <c r="G1582" s="83">
        <v>41200</v>
      </c>
      <c r="I1582">
        <f t="shared" si="29"/>
        <v>2012</v>
      </c>
      <c r="M1582"/>
    </row>
    <row r="1583" spans="1:13" x14ac:dyDescent="0.25">
      <c r="A1583" t="s">
        <v>972</v>
      </c>
      <c r="B1583" t="s">
        <v>253</v>
      </c>
      <c r="C1583" s="76" t="s">
        <v>842</v>
      </c>
      <c r="D1583" t="s">
        <v>980</v>
      </c>
      <c r="E1583" s="82">
        <v>3.11</v>
      </c>
      <c r="F1583" t="s">
        <v>973</v>
      </c>
      <c r="G1583" s="83">
        <v>41172</v>
      </c>
      <c r="I1583">
        <f t="shared" si="29"/>
        <v>2012</v>
      </c>
      <c r="M1583"/>
    </row>
    <row r="1584" spans="1:13" x14ac:dyDescent="0.25">
      <c r="A1584" t="s">
        <v>972</v>
      </c>
      <c r="B1584" t="s">
        <v>249</v>
      </c>
      <c r="C1584" s="76" t="s">
        <v>842</v>
      </c>
      <c r="D1584" t="s">
        <v>980</v>
      </c>
      <c r="E1584" s="82">
        <v>5.36</v>
      </c>
      <c r="F1584" t="s">
        <v>973</v>
      </c>
      <c r="G1584" s="83">
        <v>41157</v>
      </c>
      <c r="I1584">
        <f t="shared" si="29"/>
        <v>2012</v>
      </c>
      <c r="M1584"/>
    </row>
    <row r="1585" spans="1:13" x14ac:dyDescent="0.25">
      <c r="A1585" t="s">
        <v>972</v>
      </c>
      <c r="B1585" t="s">
        <v>253</v>
      </c>
      <c r="C1585" s="76" t="s">
        <v>842</v>
      </c>
      <c r="D1585" t="s">
        <v>980</v>
      </c>
      <c r="E1585" s="82">
        <v>3.11</v>
      </c>
      <c r="F1585" t="s">
        <v>973</v>
      </c>
      <c r="G1585" s="83">
        <v>41247</v>
      </c>
      <c r="I1585">
        <f t="shared" si="29"/>
        <v>2012</v>
      </c>
      <c r="M1585"/>
    </row>
    <row r="1586" spans="1:13" x14ac:dyDescent="0.25">
      <c r="A1586" t="s">
        <v>972</v>
      </c>
      <c r="B1586" t="s">
        <v>147</v>
      </c>
      <c r="C1586" s="76" t="s">
        <v>842</v>
      </c>
      <c r="D1586" t="s">
        <v>980</v>
      </c>
      <c r="E1586" s="82">
        <v>5.93</v>
      </c>
      <c r="F1586" t="s">
        <v>973</v>
      </c>
      <c r="G1586" s="83">
        <v>41113</v>
      </c>
      <c r="I1586">
        <f t="shared" si="29"/>
        <v>2012</v>
      </c>
      <c r="M1586"/>
    </row>
    <row r="1587" spans="1:13" x14ac:dyDescent="0.25">
      <c r="A1587" t="s">
        <v>972</v>
      </c>
      <c r="B1587" t="s">
        <v>224</v>
      </c>
      <c r="C1587" s="76" t="s">
        <v>842</v>
      </c>
      <c r="D1587" t="s">
        <v>980</v>
      </c>
      <c r="E1587" s="82">
        <v>7.52</v>
      </c>
      <c r="F1587" t="s">
        <v>973</v>
      </c>
      <c r="G1587" s="83">
        <v>41320</v>
      </c>
      <c r="I1587">
        <f t="shared" si="29"/>
        <v>2013</v>
      </c>
      <c r="M1587"/>
    </row>
    <row r="1588" spans="1:13" x14ac:dyDescent="0.25">
      <c r="A1588" t="s">
        <v>972</v>
      </c>
      <c r="B1588" t="s">
        <v>232</v>
      </c>
      <c r="C1588" s="76" t="s">
        <v>842</v>
      </c>
      <c r="D1588" t="s">
        <v>980</v>
      </c>
      <c r="E1588" s="82">
        <v>4.66</v>
      </c>
      <c r="F1588" t="s">
        <v>973</v>
      </c>
      <c r="G1588" s="83">
        <v>41184</v>
      </c>
      <c r="I1588">
        <f t="shared" si="29"/>
        <v>2012</v>
      </c>
      <c r="M1588"/>
    </row>
    <row r="1589" spans="1:13" x14ac:dyDescent="0.25">
      <c r="A1589" t="s">
        <v>972</v>
      </c>
      <c r="B1589" t="s">
        <v>253</v>
      </c>
      <c r="C1589" s="76" t="s">
        <v>842</v>
      </c>
      <c r="D1589" t="s">
        <v>980</v>
      </c>
      <c r="E1589" s="82">
        <v>3.73</v>
      </c>
      <c r="F1589" t="s">
        <v>973</v>
      </c>
      <c r="G1589" s="83">
        <v>41248</v>
      </c>
      <c r="I1589">
        <f t="shared" si="29"/>
        <v>2012</v>
      </c>
      <c r="M1589"/>
    </row>
    <row r="1590" spans="1:13" x14ac:dyDescent="0.25">
      <c r="A1590" t="s">
        <v>972</v>
      </c>
      <c r="B1590" t="s">
        <v>222</v>
      </c>
      <c r="C1590" s="76" t="s">
        <v>842</v>
      </c>
      <c r="D1590" t="s">
        <v>980</v>
      </c>
      <c r="E1590" s="82">
        <v>6.52</v>
      </c>
      <c r="F1590" t="s">
        <v>973</v>
      </c>
      <c r="G1590" s="83">
        <v>41192</v>
      </c>
      <c r="I1590">
        <f t="shared" si="29"/>
        <v>2012</v>
      </c>
      <c r="M1590"/>
    </row>
    <row r="1591" spans="1:13" x14ac:dyDescent="0.25">
      <c r="A1591" t="s">
        <v>972</v>
      </c>
      <c r="B1591" t="s">
        <v>230</v>
      </c>
      <c r="C1591" s="76" t="s">
        <v>842</v>
      </c>
      <c r="D1591" t="s">
        <v>980</v>
      </c>
      <c r="E1591" s="82">
        <v>8.6999999999999993</v>
      </c>
      <c r="F1591" t="s">
        <v>973</v>
      </c>
      <c r="G1591" s="83">
        <v>41248</v>
      </c>
      <c r="I1591">
        <f t="shared" si="29"/>
        <v>2012</v>
      </c>
      <c r="M1591"/>
    </row>
    <row r="1592" spans="1:13" x14ac:dyDescent="0.25">
      <c r="A1592" t="s">
        <v>972</v>
      </c>
      <c r="B1592" t="s">
        <v>232</v>
      </c>
      <c r="C1592" s="76" t="s">
        <v>842</v>
      </c>
      <c r="D1592" t="s">
        <v>980</v>
      </c>
      <c r="E1592" s="82">
        <v>3.73</v>
      </c>
      <c r="F1592" t="s">
        <v>973</v>
      </c>
      <c r="G1592" s="83">
        <v>41239</v>
      </c>
      <c r="I1592">
        <f t="shared" si="29"/>
        <v>2012</v>
      </c>
      <c r="M1592"/>
    </row>
    <row r="1593" spans="1:13" x14ac:dyDescent="0.25">
      <c r="A1593" t="s">
        <v>972</v>
      </c>
      <c r="B1593" t="s">
        <v>232</v>
      </c>
      <c r="C1593" s="76" t="s">
        <v>842</v>
      </c>
      <c r="D1593" t="s">
        <v>980</v>
      </c>
      <c r="E1593" s="82">
        <v>6.05</v>
      </c>
      <c r="F1593" t="s">
        <v>973</v>
      </c>
      <c r="G1593" s="83">
        <v>41184</v>
      </c>
      <c r="I1593">
        <f t="shared" si="29"/>
        <v>2012</v>
      </c>
      <c r="M1593"/>
    </row>
    <row r="1594" spans="1:13" x14ac:dyDescent="0.25">
      <c r="A1594" t="s">
        <v>972</v>
      </c>
      <c r="B1594" t="s">
        <v>249</v>
      </c>
      <c r="C1594" s="76" t="s">
        <v>842</v>
      </c>
      <c r="D1594" t="s">
        <v>980</v>
      </c>
      <c r="E1594" s="82">
        <v>4.8499999999999996</v>
      </c>
      <c r="F1594" t="s">
        <v>973</v>
      </c>
      <c r="G1594" s="83">
        <v>41190</v>
      </c>
      <c r="I1594">
        <f t="shared" si="29"/>
        <v>2012</v>
      </c>
      <c r="M1594"/>
    </row>
    <row r="1595" spans="1:13" x14ac:dyDescent="0.25">
      <c r="A1595" t="s">
        <v>972</v>
      </c>
      <c r="B1595" t="s">
        <v>153</v>
      </c>
      <c r="C1595" s="76" t="s">
        <v>842</v>
      </c>
      <c r="D1595" t="s">
        <v>980</v>
      </c>
      <c r="E1595" s="82">
        <v>6.7</v>
      </c>
      <c r="F1595" t="s">
        <v>973</v>
      </c>
      <c r="G1595" s="83">
        <v>41211</v>
      </c>
      <c r="I1595">
        <f t="shared" si="29"/>
        <v>2012</v>
      </c>
      <c r="M1595"/>
    </row>
    <row r="1596" spans="1:13" x14ac:dyDescent="0.25">
      <c r="A1596" t="s">
        <v>972</v>
      </c>
      <c r="B1596" t="s">
        <v>248</v>
      </c>
      <c r="C1596" s="76" t="s">
        <v>842</v>
      </c>
      <c r="D1596" t="s">
        <v>980</v>
      </c>
      <c r="E1596" s="82">
        <v>2.99</v>
      </c>
      <c r="F1596" t="s">
        <v>973</v>
      </c>
      <c r="G1596" s="83">
        <v>41205</v>
      </c>
      <c r="I1596">
        <f t="shared" si="29"/>
        <v>2012</v>
      </c>
      <c r="M1596"/>
    </row>
    <row r="1597" spans="1:13" x14ac:dyDescent="0.25">
      <c r="A1597" t="s">
        <v>972</v>
      </c>
      <c r="B1597" t="s">
        <v>223</v>
      </c>
      <c r="C1597" s="76" t="s">
        <v>842</v>
      </c>
      <c r="D1597" t="s">
        <v>980</v>
      </c>
      <c r="E1597" s="82">
        <v>3.19</v>
      </c>
      <c r="F1597" t="s">
        <v>973</v>
      </c>
      <c r="G1597" s="83">
        <v>41186</v>
      </c>
      <c r="I1597">
        <f t="shared" si="29"/>
        <v>2012</v>
      </c>
      <c r="M1597"/>
    </row>
    <row r="1598" spans="1:13" x14ac:dyDescent="0.25">
      <c r="A1598" t="s">
        <v>972</v>
      </c>
      <c r="B1598" t="s">
        <v>115</v>
      </c>
      <c r="C1598" s="76" t="s">
        <v>842</v>
      </c>
      <c r="D1598" t="s">
        <v>980</v>
      </c>
      <c r="E1598" s="82">
        <v>3.03</v>
      </c>
      <c r="F1598" t="s">
        <v>973</v>
      </c>
      <c r="G1598" s="83">
        <v>41141</v>
      </c>
      <c r="I1598">
        <f t="shared" si="29"/>
        <v>2012</v>
      </c>
      <c r="M1598"/>
    </row>
    <row r="1599" spans="1:13" x14ac:dyDescent="0.25">
      <c r="A1599" t="s">
        <v>972</v>
      </c>
      <c r="B1599" t="s">
        <v>253</v>
      </c>
      <c r="C1599" s="76" t="s">
        <v>842</v>
      </c>
      <c r="D1599" t="s">
        <v>980</v>
      </c>
      <c r="E1599" s="82">
        <v>139.31</v>
      </c>
      <c r="F1599" t="s">
        <v>973</v>
      </c>
      <c r="G1599" s="83">
        <v>41274</v>
      </c>
      <c r="I1599">
        <f t="shared" si="29"/>
        <v>2012</v>
      </c>
      <c r="M1599"/>
    </row>
    <row r="1600" spans="1:13" x14ac:dyDescent="0.25">
      <c r="A1600" t="s">
        <v>972</v>
      </c>
      <c r="B1600" t="s">
        <v>249</v>
      </c>
      <c r="C1600" s="76" t="s">
        <v>842</v>
      </c>
      <c r="D1600" t="s">
        <v>980</v>
      </c>
      <c r="E1600" s="82">
        <v>3.73</v>
      </c>
      <c r="F1600" t="s">
        <v>973</v>
      </c>
      <c r="G1600" s="83">
        <v>41172</v>
      </c>
      <c r="I1600">
        <f t="shared" si="29"/>
        <v>2012</v>
      </c>
      <c r="M1600"/>
    </row>
    <row r="1601" spans="1:13" x14ac:dyDescent="0.25">
      <c r="A1601" t="s">
        <v>972</v>
      </c>
      <c r="B1601" t="s">
        <v>253</v>
      </c>
      <c r="C1601" s="76" t="s">
        <v>842</v>
      </c>
      <c r="D1601" t="s">
        <v>980</v>
      </c>
      <c r="E1601" s="82">
        <v>7.46</v>
      </c>
      <c r="F1601" t="s">
        <v>973</v>
      </c>
      <c r="G1601" s="83">
        <v>41180</v>
      </c>
      <c r="I1601">
        <f t="shared" si="29"/>
        <v>2012</v>
      </c>
      <c r="M1601"/>
    </row>
    <row r="1602" spans="1:13" x14ac:dyDescent="0.25">
      <c r="A1602" t="s">
        <v>972</v>
      </c>
      <c r="B1602" t="s">
        <v>239</v>
      </c>
      <c r="C1602" s="76" t="s">
        <v>842</v>
      </c>
      <c r="D1602" t="s">
        <v>980</v>
      </c>
      <c r="E1602" s="82">
        <v>2.85</v>
      </c>
      <c r="F1602" t="s">
        <v>973</v>
      </c>
      <c r="G1602" s="83">
        <v>41157</v>
      </c>
      <c r="I1602">
        <f t="shared" ref="I1602:I1665" si="30">IF(G1602&lt;&gt;"",YEAR(G1602),"")</f>
        <v>2012</v>
      </c>
      <c r="M1602"/>
    </row>
    <row r="1603" spans="1:13" x14ac:dyDescent="0.25">
      <c r="A1603" t="s">
        <v>972</v>
      </c>
      <c r="B1603" t="s">
        <v>139</v>
      </c>
      <c r="C1603" s="76" t="s">
        <v>842</v>
      </c>
      <c r="D1603" t="s">
        <v>980</v>
      </c>
      <c r="E1603" s="82">
        <v>12.86</v>
      </c>
      <c r="F1603" t="s">
        <v>973</v>
      </c>
      <c r="G1603" s="83">
        <v>40394</v>
      </c>
      <c r="I1603">
        <f t="shared" si="30"/>
        <v>2010</v>
      </c>
      <c r="M1603"/>
    </row>
    <row r="1604" spans="1:13" x14ac:dyDescent="0.25">
      <c r="A1604" t="s">
        <v>972</v>
      </c>
      <c r="B1604" t="s">
        <v>148</v>
      </c>
      <c r="C1604" s="76" t="s">
        <v>842</v>
      </c>
      <c r="D1604" t="s">
        <v>980</v>
      </c>
      <c r="E1604" s="82">
        <v>2.74</v>
      </c>
      <c r="F1604" t="s">
        <v>973</v>
      </c>
      <c r="G1604" s="83">
        <v>41128</v>
      </c>
      <c r="I1604">
        <f t="shared" si="30"/>
        <v>2012</v>
      </c>
      <c r="M1604"/>
    </row>
    <row r="1605" spans="1:13" x14ac:dyDescent="0.25">
      <c r="A1605" t="s">
        <v>972</v>
      </c>
      <c r="B1605" s="74" t="s">
        <v>213</v>
      </c>
      <c r="C1605" s="76" t="s">
        <v>842</v>
      </c>
      <c r="D1605" t="s">
        <v>980</v>
      </c>
      <c r="E1605" s="82">
        <v>3.73</v>
      </c>
      <c r="F1605" t="s">
        <v>973</v>
      </c>
      <c r="G1605" s="83">
        <v>41248</v>
      </c>
      <c r="I1605">
        <f t="shared" si="30"/>
        <v>2012</v>
      </c>
      <c r="M1605"/>
    </row>
    <row r="1606" spans="1:13" x14ac:dyDescent="0.25">
      <c r="A1606" t="s">
        <v>972</v>
      </c>
      <c r="B1606" t="s">
        <v>237</v>
      </c>
      <c r="C1606" s="76" t="s">
        <v>842</v>
      </c>
      <c r="D1606" t="s">
        <v>980</v>
      </c>
      <c r="E1606" s="82">
        <v>3.73</v>
      </c>
      <c r="F1606" t="s">
        <v>973</v>
      </c>
      <c r="G1606" s="83">
        <v>41249</v>
      </c>
      <c r="I1606">
        <f t="shared" si="30"/>
        <v>2012</v>
      </c>
      <c r="M1606"/>
    </row>
    <row r="1607" spans="1:13" x14ac:dyDescent="0.25">
      <c r="A1607" t="s">
        <v>972</v>
      </c>
      <c r="B1607" t="s">
        <v>240</v>
      </c>
      <c r="C1607" s="76" t="s">
        <v>842</v>
      </c>
      <c r="D1607" t="s">
        <v>980</v>
      </c>
      <c r="E1607" s="82">
        <v>4.97</v>
      </c>
      <c r="F1607" t="s">
        <v>973</v>
      </c>
      <c r="G1607" s="83">
        <v>41246</v>
      </c>
      <c r="I1607">
        <f t="shared" si="30"/>
        <v>2012</v>
      </c>
      <c r="M1607"/>
    </row>
    <row r="1608" spans="1:13" x14ac:dyDescent="0.25">
      <c r="A1608" t="s">
        <v>972</v>
      </c>
      <c r="B1608" t="s">
        <v>249</v>
      </c>
      <c r="C1608" s="76" t="s">
        <v>842</v>
      </c>
      <c r="D1608" t="s">
        <v>980</v>
      </c>
      <c r="E1608" s="82">
        <v>8.6999999999999993</v>
      </c>
      <c r="F1608" t="s">
        <v>973</v>
      </c>
      <c r="G1608" s="83">
        <v>41248</v>
      </c>
      <c r="I1608">
        <f t="shared" si="30"/>
        <v>2012</v>
      </c>
      <c r="M1608"/>
    </row>
    <row r="1609" spans="1:13" x14ac:dyDescent="0.25">
      <c r="A1609" t="s">
        <v>972</v>
      </c>
      <c r="B1609" t="s">
        <v>253</v>
      </c>
      <c r="C1609" s="76" t="s">
        <v>842</v>
      </c>
      <c r="D1609" t="s">
        <v>980</v>
      </c>
      <c r="E1609" s="82">
        <v>56.93</v>
      </c>
      <c r="F1609" t="s">
        <v>973</v>
      </c>
      <c r="G1609" s="83">
        <v>41285</v>
      </c>
      <c r="I1609">
        <f t="shared" si="30"/>
        <v>2013</v>
      </c>
      <c r="M1609"/>
    </row>
    <row r="1610" spans="1:13" x14ac:dyDescent="0.25">
      <c r="A1610" t="s">
        <v>972</v>
      </c>
      <c r="B1610" t="s">
        <v>249</v>
      </c>
      <c r="C1610" s="76" t="s">
        <v>842</v>
      </c>
      <c r="D1610" t="s">
        <v>980</v>
      </c>
      <c r="E1610" s="82">
        <v>4.66</v>
      </c>
      <c r="F1610" t="s">
        <v>973</v>
      </c>
      <c r="G1610" s="83">
        <v>41239</v>
      </c>
      <c r="I1610">
        <f t="shared" si="30"/>
        <v>2012</v>
      </c>
      <c r="M1610"/>
    </row>
    <row r="1611" spans="1:13" x14ac:dyDescent="0.25">
      <c r="A1611" t="s">
        <v>972</v>
      </c>
      <c r="B1611" t="s">
        <v>249</v>
      </c>
      <c r="C1611" s="76" t="s">
        <v>842</v>
      </c>
      <c r="D1611" t="s">
        <v>980</v>
      </c>
      <c r="E1611" s="82">
        <v>6.21</v>
      </c>
      <c r="F1611" t="s">
        <v>973</v>
      </c>
      <c r="G1611" s="83">
        <v>41248</v>
      </c>
      <c r="I1611">
        <f t="shared" si="30"/>
        <v>2012</v>
      </c>
      <c r="M1611"/>
    </row>
    <row r="1612" spans="1:13" x14ac:dyDescent="0.25">
      <c r="A1612" t="s">
        <v>972</v>
      </c>
      <c r="B1612" t="s">
        <v>244</v>
      </c>
      <c r="C1612" s="76" t="s">
        <v>842</v>
      </c>
      <c r="D1612" t="s">
        <v>980</v>
      </c>
      <c r="E1612" s="82">
        <v>4.3499999999999996</v>
      </c>
      <c r="F1612" t="s">
        <v>973</v>
      </c>
      <c r="G1612" s="83">
        <v>41262</v>
      </c>
      <c r="I1612">
        <f t="shared" si="30"/>
        <v>2012</v>
      </c>
      <c r="M1612"/>
    </row>
    <row r="1613" spans="1:13" x14ac:dyDescent="0.25">
      <c r="A1613" t="s">
        <v>972</v>
      </c>
      <c r="B1613" t="s">
        <v>218</v>
      </c>
      <c r="C1613" s="76" t="s">
        <v>842</v>
      </c>
      <c r="D1613" t="s">
        <v>980</v>
      </c>
      <c r="E1613" s="82">
        <v>3.73</v>
      </c>
      <c r="F1613" t="s">
        <v>973</v>
      </c>
      <c r="G1613" s="83">
        <v>41193</v>
      </c>
      <c r="I1613">
        <f t="shared" si="30"/>
        <v>2012</v>
      </c>
      <c r="M1613"/>
    </row>
    <row r="1614" spans="1:13" x14ac:dyDescent="0.25">
      <c r="A1614" t="s">
        <v>972</v>
      </c>
      <c r="B1614" t="s">
        <v>240</v>
      </c>
      <c r="C1614" s="76" t="s">
        <v>842</v>
      </c>
      <c r="D1614" t="s">
        <v>980</v>
      </c>
      <c r="E1614" s="82">
        <v>5.59</v>
      </c>
      <c r="F1614" t="s">
        <v>973</v>
      </c>
      <c r="G1614" s="83">
        <v>41246</v>
      </c>
      <c r="I1614">
        <f t="shared" si="30"/>
        <v>2012</v>
      </c>
      <c r="M1614"/>
    </row>
    <row r="1615" spans="1:13" x14ac:dyDescent="0.25">
      <c r="A1615" t="s">
        <v>972</v>
      </c>
      <c r="B1615" t="s">
        <v>247</v>
      </c>
      <c r="C1615" s="76" t="s">
        <v>842</v>
      </c>
      <c r="D1615" t="s">
        <v>980</v>
      </c>
      <c r="E1615" s="82">
        <v>4.66</v>
      </c>
      <c r="F1615" t="s">
        <v>973</v>
      </c>
      <c r="G1615" s="83">
        <v>41249</v>
      </c>
      <c r="I1615">
        <f t="shared" si="30"/>
        <v>2012</v>
      </c>
      <c r="M1615"/>
    </row>
    <row r="1616" spans="1:13" x14ac:dyDescent="0.25">
      <c r="A1616" t="s">
        <v>972</v>
      </c>
      <c r="B1616" t="s">
        <v>215</v>
      </c>
      <c r="C1616" s="76" t="s">
        <v>842</v>
      </c>
      <c r="D1616" t="s">
        <v>980</v>
      </c>
      <c r="E1616" s="82">
        <v>7.46</v>
      </c>
      <c r="F1616" t="s">
        <v>973</v>
      </c>
      <c r="G1616" s="83">
        <v>41248</v>
      </c>
      <c r="I1616">
        <f t="shared" si="30"/>
        <v>2012</v>
      </c>
      <c r="M1616"/>
    </row>
    <row r="1617" spans="1:13" ht="14.45" customHeight="1" x14ac:dyDescent="0.25">
      <c r="A1617" t="s">
        <v>972</v>
      </c>
      <c r="B1617" t="s">
        <v>249</v>
      </c>
      <c r="C1617" s="76" t="s">
        <v>842</v>
      </c>
      <c r="D1617" t="s">
        <v>980</v>
      </c>
      <c r="E1617" s="82">
        <v>9.5</v>
      </c>
      <c r="F1617" t="s">
        <v>973</v>
      </c>
      <c r="G1617" s="83">
        <v>41179</v>
      </c>
      <c r="I1617">
        <f t="shared" si="30"/>
        <v>2012</v>
      </c>
      <c r="M1617"/>
    </row>
    <row r="1618" spans="1:13" ht="14.45" customHeight="1" x14ac:dyDescent="0.25">
      <c r="A1618" t="s">
        <v>972</v>
      </c>
      <c r="B1618" t="s">
        <v>229</v>
      </c>
      <c r="C1618" s="76" t="s">
        <v>842</v>
      </c>
      <c r="D1618" t="s">
        <v>980</v>
      </c>
      <c r="E1618" s="82">
        <v>4.1900000000000004</v>
      </c>
      <c r="F1618" t="s">
        <v>973</v>
      </c>
      <c r="G1618" s="83">
        <v>41184</v>
      </c>
      <c r="I1618">
        <f t="shared" si="30"/>
        <v>2012</v>
      </c>
      <c r="M1618"/>
    </row>
    <row r="1619" spans="1:13" ht="14.45" customHeight="1" x14ac:dyDescent="0.25">
      <c r="A1619" t="s">
        <v>972</v>
      </c>
      <c r="B1619" t="s">
        <v>248</v>
      </c>
      <c r="C1619" s="76" t="s">
        <v>842</v>
      </c>
      <c r="D1619" t="s">
        <v>980</v>
      </c>
      <c r="E1619" s="82">
        <v>6.52</v>
      </c>
      <c r="F1619" t="s">
        <v>973</v>
      </c>
      <c r="G1619" s="83">
        <v>41276</v>
      </c>
      <c r="I1619">
        <f t="shared" si="30"/>
        <v>2013</v>
      </c>
      <c r="M1619"/>
    </row>
    <row r="1620" spans="1:13" x14ac:dyDescent="0.25">
      <c r="A1620" t="s">
        <v>972</v>
      </c>
      <c r="B1620" t="s">
        <v>242</v>
      </c>
      <c r="C1620" s="76" t="s">
        <v>842</v>
      </c>
      <c r="D1620" t="s">
        <v>980</v>
      </c>
      <c r="E1620" s="82">
        <v>5.93</v>
      </c>
      <c r="F1620" t="s">
        <v>973</v>
      </c>
      <c r="G1620" s="83">
        <v>41211</v>
      </c>
      <c r="I1620">
        <f t="shared" si="30"/>
        <v>2012</v>
      </c>
      <c r="M1620"/>
    </row>
    <row r="1621" spans="1:13" x14ac:dyDescent="0.25">
      <c r="A1621" t="s">
        <v>972</v>
      </c>
      <c r="B1621" t="s">
        <v>230</v>
      </c>
      <c r="C1621" s="76" t="s">
        <v>842</v>
      </c>
      <c r="D1621" t="s">
        <v>980</v>
      </c>
      <c r="E1621" s="82">
        <v>4.3499999999999996</v>
      </c>
      <c r="F1621" t="s">
        <v>973</v>
      </c>
      <c r="G1621" s="83">
        <v>41327</v>
      </c>
      <c r="I1621">
        <f t="shared" si="30"/>
        <v>2013</v>
      </c>
      <c r="M1621"/>
    </row>
    <row r="1622" spans="1:13" x14ac:dyDescent="0.25">
      <c r="A1622" t="s">
        <v>972</v>
      </c>
      <c r="B1622" t="s">
        <v>223</v>
      </c>
      <c r="C1622" s="76" t="s">
        <v>842</v>
      </c>
      <c r="D1622" t="s">
        <v>980</v>
      </c>
      <c r="E1622" s="82">
        <v>7.46</v>
      </c>
      <c r="F1622" t="s">
        <v>973</v>
      </c>
      <c r="G1622" s="83">
        <v>41233</v>
      </c>
      <c r="I1622">
        <f t="shared" si="30"/>
        <v>2012</v>
      </c>
      <c r="M1622"/>
    </row>
    <row r="1623" spans="1:13" x14ac:dyDescent="0.25">
      <c r="A1623" t="s">
        <v>972</v>
      </c>
      <c r="B1623" t="s">
        <v>244</v>
      </c>
      <c r="C1623" s="76" t="s">
        <v>842</v>
      </c>
      <c r="D1623" t="s">
        <v>980</v>
      </c>
      <c r="E1623" s="82">
        <v>6.21</v>
      </c>
      <c r="F1623" t="s">
        <v>973</v>
      </c>
      <c r="G1623" s="83">
        <v>41208</v>
      </c>
      <c r="I1623">
        <f t="shared" si="30"/>
        <v>2012</v>
      </c>
      <c r="M1623"/>
    </row>
    <row r="1624" spans="1:13" x14ac:dyDescent="0.25">
      <c r="A1624" t="s">
        <v>972</v>
      </c>
      <c r="B1624" t="s">
        <v>173</v>
      </c>
      <c r="C1624" s="76" t="s">
        <v>842</v>
      </c>
      <c r="D1624" t="s">
        <v>980</v>
      </c>
      <c r="E1624" s="82">
        <v>3.8</v>
      </c>
      <c r="F1624" t="s">
        <v>973</v>
      </c>
      <c r="G1624" s="83">
        <v>41198</v>
      </c>
      <c r="I1624">
        <f t="shared" si="30"/>
        <v>2012</v>
      </c>
      <c r="M1624"/>
    </row>
    <row r="1625" spans="1:13" x14ac:dyDescent="0.25">
      <c r="A1625" t="s">
        <v>972</v>
      </c>
      <c r="B1625" t="s">
        <v>118</v>
      </c>
      <c r="C1625" s="76" t="s">
        <v>842</v>
      </c>
      <c r="D1625" t="s">
        <v>980</v>
      </c>
      <c r="E1625" s="82">
        <v>5</v>
      </c>
      <c r="F1625" t="s">
        <v>973</v>
      </c>
      <c r="G1625" s="83">
        <v>41369</v>
      </c>
      <c r="I1625">
        <f t="shared" si="30"/>
        <v>2013</v>
      </c>
      <c r="M1625"/>
    </row>
    <row r="1626" spans="1:13" x14ac:dyDescent="0.25">
      <c r="A1626" t="s">
        <v>972</v>
      </c>
      <c r="B1626" t="s">
        <v>232</v>
      </c>
      <c r="C1626" s="76" t="s">
        <v>842</v>
      </c>
      <c r="D1626" t="s">
        <v>980</v>
      </c>
      <c r="E1626" s="82">
        <v>7.13</v>
      </c>
      <c r="F1626" t="s">
        <v>973</v>
      </c>
      <c r="G1626" s="83">
        <v>41221</v>
      </c>
      <c r="I1626">
        <f t="shared" si="30"/>
        <v>2012</v>
      </c>
      <c r="M1626"/>
    </row>
    <row r="1627" spans="1:13" x14ac:dyDescent="0.25">
      <c r="A1627" t="s">
        <v>972</v>
      </c>
      <c r="B1627" t="s">
        <v>147</v>
      </c>
      <c r="C1627" s="76" t="s">
        <v>842</v>
      </c>
      <c r="D1627" t="s">
        <v>980</v>
      </c>
      <c r="E1627" s="82">
        <v>11.4</v>
      </c>
      <c r="F1627" t="s">
        <v>973</v>
      </c>
      <c r="G1627" s="83">
        <v>41260</v>
      </c>
      <c r="I1627">
        <f t="shared" si="30"/>
        <v>2012</v>
      </c>
      <c r="M1627"/>
    </row>
    <row r="1628" spans="1:13" x14ac:dyDescent="0.25">
      <c r="A1628" t="s">
        <v>972</v>
      </c>
      <c r="B1628" t="s">
        <v>147</v>
      </c>
      <c r="C1628" s="76" t="s">
        <v>842</v>
      </c>
      <c r="D1628" t="s">
        <v>980</v>
      </c>
      <c r="E1628" s="82">
        <v>1.43</v>
      </c>
      <c r="F1628" t="s">
        <v>973</v>
      </c>
      <c r="G1628" s="83">
        <v>41193</v>
      </c>
      <c r="I1628">
        <f t="shared" si="30"/>
        <v>2012</v>
      </c>
      <c r="M1628"/>
    </row>
    <row r="1629" spans="1:13" x14ac:dyDescent="0.25">
      <c r="A1629" t="s">
        <v>972</v>
      </c>
      <c r="B1629" t="s">
        <v>209</v>
      </c>
      <c r="C1629" s="76" t="s">
        <v>842</v>
      </c>
      <c r="D1629" t="s">
        <v>980</v>
      </c>
      <c r="E1629" s="82">
        <v>5.59</v>
      </c>
      <c r="F1629" t="s">
        <v>973</v>
      </c>
      <c r="G1629" s="83">
        <v>41213</v>
      </c>
      <c r="I1629">
        <f t="shared" si="30"/>
        <v>2012</v>
      </c>
      <c r="M1629"/>
    </row>
    <row r="1630" spans="1:13" x14ac:dyDescent="0.25">
      <c r="A1630" t="s">
        <v>972</v>
      </c>
      <c r="B1630" t="s">
        <v>249</v>
      </c>
      <c r="C1630" s="76" t="s">
        <v>842</v>
      </c>
      <c r="D1630" t="s">
        <v>980</v>
      </c>
      <c r="E1630" s="82">
        <v>11.97</v>
      </c>
      <c r="F1630" t="s">
        <v>973</v>
      </c>
      <c r="G1630" s="83">
        <v>41178</v>
      </c>
      <c r="I1630">
        <f t="shared" si="30"/>
        <v>2012</v>
      </c>
      <c r="M1630"/>
    </row>
    <row r="1631" spans="1:13" x14ac:dyDescent="0.25">
      <c r="A1631" t="s">
        <v>972</v>
      </c>
      <c r="B1631" t="s">
        <v>248</v>
      </c>
      <c r="C1631" s="76" t="s">
        <v>842</v>
      </c>
      <c r="D1631" t="s">
        <v>980</v>
      </c>
      <c r="E1631" s="82">
        <v>0.71</v>
      </c>
      <c r="F1631" t="s">
        <v>973</v>
      </c>
      <c r="G1631" s="83">
        <v>41333</v>
      </c>
      <c r="I1631">
        <f t="shared" si="30"/>
        <v>2013</v>
      </c>
      <c r="M1631"/>
    </row>
    <row r="1632" spans="1:13" x14ac:dyDescent="0.25">
      <c r="A1632" t="s">
        <v>972</v>
      </c>
      <c r="B1632" t="s">
        <v>224</v>
      </c>
      <c r="C1632" s="76" t="s">
        <v>842</v>
      </c>
      <c r="D1632" t="s">
        <v>980</v>
      </c>
      <c r="E1632" s="82">
        <v>7.32</v>
      </c>
      <c r="F1632" t="s">
        <v>973</v>
      </c>
      <c r="G1632" s="83">
        <v>41243</v>
      </c>
      <c r="I1632">
        <f t="shared" si="30"/>
        <v>2012</v>
      </c>
      <c r="M1632"/>
    </row>
    <row r="1633" spans="1:13" x14ac:dyDescent="0.25">
      <c r="A1633" t="s">
        <v>972</v>
      </c>
      <c r="B1633" t="s">
        <v>243</v>
      </c>
      <c r="C1633" s="76" t="s">
        <v>842</v>
      </c>
      <c r="D1633" t="s">
        <v>980</v>
      </c>
      <c r="E1633" s="82">
        <v>11.18</v>
      </c>
      <c r="F1633" t="s">
        <v>973</v>
      </c>
      <c r="G1633" s="83">
        <v>41337</v>
      </c>
      <c r="I1633">
        <f t="shared" si="30"/>
        <v>2013</v>
      </c>
      <c r="M1633"/>
    </row>
    <row r="1634" spans="1:13" x14ac:dyDescent="0.25">
      <c r="A1634" t="s">
        <v>972</v>
      </c>
      <c r="B1634" t="s">
        <v>230</v>
      </c>
      <c r="C1634" s="76" t="s">
        <v>842</v>
      </c>
      <c r="D1634" t="s">
        <v>980</v>
      </c>
      <c r="E1634" s="82">
        <v>4.97</v>
      </c>
      <c r="F1634" t="s">
        <v>973</v>
      </c>
      <c r="G1634" s="83">
        <v>41267</v>
      </c>
      <c r="I1634">
        <f t="shared" si="30"/>
        <v>2012</v>
      </c>
      <c r="M1634"/>
    </row>
    <row r="1635" spans="1:13" x14ac:dyDescent="0.25">
      <c r="A1635" t="s">
        <v>972</v>
      </c>
      <c r="B1635" t="s">
        <v>223</v>
      </c>
      <c r="C1635" s="76" t="s">
        <v>842</v>
      </c>
      <c r="D1635" t="s">
        <v>980</v>
      </c>
      <c r="E1635" s="82">
        <v>3.5</v>
      </c>
      <c r="F1635" t="s">
        <v>973</v>
      </c>
      <c r="G1635" s="83">
        <v>41257</v>
      </c>
      <c r="I1635">
        <f t="shared" si="30"/>
        <v>2012</v>
      </c>
      <c r="M1635"/>
    </row>
    <row r="1636" spans="1:13" x14ac:dyDescent="0.25">
      <c r="A1636" t="s">
        <v>972</v>
      </c>
      <c r="B1636" t="s">
        <v>232</v>
      </c>
      <c r="C1636" s="76" t="s">
        <v>842</v>
      </c>
      <c r="D1636" t="s">
        <v>980</v>
      </c>
      <c r="E1636" s="82">
        <v>4.79</v>
      </c>
      <c r="F1636" t="s">
        <v>973</v>
      </c>
      <c r="G1636" s="83">
        <v>41249</v>
      </c>
      <c r="I1636">
        <f t="shared" si="30"/>
        <v>2012</v>
      </c>
      <c r="M1636"/>
    </row>
    <row r="1637" spans="1:13" x14ac:dyDescent="0.25">
      <c r="A1637" t="s">
        <v>972</v>
      </c>
      <c r="B1637" t="s">
        <v>147</v>
      </c>
      <c r="C1637" s="76" t="s">
        <v>842</v>
      </c>
      <c r="D1637" t="s">
        <v>980</v>
      </c>
      <c r="E1637" s="82">
        <v>10</v>
      </c>
      <c r="F1637" t="s">
        <v>973</v>
      </c>
      <c r="G1637" s="83">
        <v>41145</v>
      </c>
      <c r="I1637">
        <f t="shared" si="30"/>
        <v>2012</v>
      </c>
      <c r="M1637"/>
    </row>
    <row r="1638" spans="1:13" x14ac:dyDescent="0.25">
      <c r="A1638" t="s">
        <v>972</v>
      </c>
      <c r="B1638" t="s">
        <v>223</v>
      </c>
      <c r="C1638" s="76" t="s">
        <v>842</v>
      </c>
      <c r="D1638" t="s">
        <v>980</v>
      </c>
      <c r="E1638" s="82">
        <v>5.59</v>
      </c>
      <c r="F1638" t="s">
        <v>973</v>
      </c>
      <c r="G1638" s="83">
        <v>41242</v>
      </c>
      <c r="I1638">
        <f t="shared" si="30"/>
        <v>2012</v>
      </c>
      <c r="M1638"/>
    </row>
    <row r="1639" spans="1:13" x14ac:dyDescent="0.25">
      <c r="A1639" t="s">
        <v>972</v>
      </c>
      <c r="B1639" t="s">
        <v>242</v>
      </c>
      <c r="C1639" s="76" t="s">
        <v>842</v>
      </c>
      <c r="D1639" t="s">
        <v>980</v>
      </c>
      <c r="E1639" s="82">
        <v>4.68</v>
      </c>
      <c r="F1639" t="s">
        <v>973</v>
      </c>
      <c r="G1639" s="83">
        <v>41248</v>
      </c>
      <c r="I1639">
        <f t="shared" si="30"/>
        <v>2012</v>
      </c>
      <c r="M1639"/>
    </row>
    <row r="1640" spans="1:13" x14ac:dyDescent="0.25">
      <c r="A1640" t="s">
        <v>972</v>
      </c>
      <c r="B1640" t="s">
        <v>139</v>
      </c>
      <c r="C1640" s="76" t="s">
        <v>842</v>
      </c>
      <c r="D1640" t="s">
        <v>980</v>
      </c>
      <c r="E1640" s="82">
        <v>9.1199999999999992</v>
      </c>
      <c r="F1640" t="s">
        <v>973</v>
      </c>
      <c r="G1640" s="83">
        <v>41233</v>
      </c>
      <c r="I1640">
        <f t="shared" si="30"/>
        <v>2012</v>
      </c>
      <c r="M1640"/>
    </row>
    <row r="1641" spans="1:13" x14ac:dyDescent="0.25">
      <c r="A1641" t="s">
        <v>972</v>
      </c>
      <c r="B1641" t="s">
        <v>232</v>
      </c>
      <c r="C1641" s="76" t="s">
        <v>842</v>
      </c>
      <c r="D1641" t="s">
        <v>980</v>
      </c>
      <c r="E1641" s="82">
        <v>3.73</v>
      </c>
      <c r="F1641" t="s">
        <v>973</v>
      </c>
      <c r="G1641" s="83">
        <v>41337</v>
      </c>
      <c r="I1641">
        <f t="shared" si="30"/>
        <v>2013</v>
      </c>
      <c r="M1641"/>
    </row>
    <row r="1642" spans="1:13" x14ac:dyDescent="0.25">
      <c r="A1642" t="s">
        <v>972</v>
      </c>
      <c r="B1642" t="s">
        <v>249</v>
      </c>
      <c r="C1642" s="76" t="s">
        <v>842</v>
      </c>
      <c r="D1642" t="s">
        <v>980</v>
      </c>
      <c r="E1642" s="82">
        <v>5.42</v>
      </c>
      <c r="F1642" t="s">
        <v>973</v>
      </c>
      <c r="G1642" s="83">
        <v>41205</v>
      </c>
      <c r="I1642">
        <f t="shared" si="30"/>
        <v>2012</v>
      </c>
      <c r="M1642"/>
    </row>
    <row r="1643" spans="1:13" x14ac:dyDescent="0.25">
      <c r="A1643" t="s">
        <v>972</v>
      </c>
      <c r="B1643" t="s">
        <v>230</v>
      </c>
      <c r="C1643" s="76" t="s">
        <v>842</v>
      </c>
      <c r="D1643" t="s">
        <v>980</v>
      </c>
      <c r="E1643" s="82">
        <v>4.97</v>
      </c>
      <c r="F1643" t="s">
        <v>973</v>
      </c>
      <c r="G1643" s="83">
        <v>41337</v>
      </c>
      <c r="I1643">
        <f t="shared" si="30"/>
        <v>2013</v>
      </c>
      <c r="M1643"/>
    </row>
    <row r="1644" spans="1:13" x14ac:dyDescent="0.25">
      <c r="A1644" t="s">
        <v>972</v>
      </c>
      <c r="B1644" t="s">
        <v>232</v>
      </c>
      <c r="C1644" s="76" t="s">
        <v>842</v>
      </c>
      <c r="D1644" t="s">
        <v>980</v>
      </c>
      <c r="E1644" s="82">
        <v>4.97</v>
      </c>
      <c r="F1644" t="s">
        <v>973</v>
      </c>
      <c r="G1644" s="83">
        <v>41337</v>
      </c>
      <c r="I1644">
        <f t="shared" si="30"/>
        <v>2013</v>
      </c>
      <c r="M1644"/>
    </row>
    <row r="1645" spans="1:13" x14ac:dyDescent="0.25">
      <c r="A1645" t="s">
        <v>972</v>
      </c>
      <c r="B1645" t="s">
        <v>232</v>
      </c>
      <c r="C1645" s="76" t="s">
        <v>842</v>
      </c>
      <c r="D1645" t="s">
        <v>980</v>
      </c>
      <c r="E1645" s="82">
        <v>5.59</v>
      </c>
      <c r="F1645" t="s">
        <v>973</v>
      </c>
      <c r="G1645" s="83">
        <v>41327</v>
      </c>
      <c r="I1645">
        <f t="shared" si="30"/>
        <v>2013</v>
      </c>
      <c r="M1645"/>
    </row>
    <row r="1646" spans="1:13" x14ac:dyDescent="0.25">
      <c r="A1646" t="s">
        <v>972</v>
      </c>
      <c r="B1646" t="s">
        <v>186</v>
      </c>
      <c r="C1646" s="76" t="s">
        <v>842</v>
      </c>
      <c r="D1646" t="s">
        <v>980</v>
      </c>
      <c r="E1646" s="82">
        <v>4.97</v>
      </c>
      <c r="F1646" t="s">
        <v>973</v>
      </c>
      <c r="G1646" s="83">
        <v>41326</v>
      </c>
      <c r="I1646">
        <f t="shared" si="30"/>
        <v>2013</v>
      </c>
      <c r="M1646"/>
    </row>
    <row r="1647" spans="1:13" x14ac:dyDescent="0.25">
      <c r="A1647" t="s">
        <v>972</v>
      </c>
      <c r="B1647" t="s">
        <v>242</v>
      </c>
      <c r="C1647" s="76" t="s">
        <v>842</v>
      </c>
      <c r="D1647" t="s">
        <v>980</v>
      </c>
      <c r="E1647" s="82">
        <v>6.21</v>
      </c>
      <c r="F1647" t="s">
        <v>973</v>
      </c>
      <c r="G1647" s="83">
        <v>41395</v>
      </c>
      <c r="I1647">
        <f t="shared" si="30"/>
        <v>2013</v>
      </c>
      <c r="M1647"/>
    </row>
    <row r="1648" spans="1:13" x14ac:dyDescent="0.25">
      <c r="A1648" t="s">
        <v>972</v>
      </c>
      <c r="B1648" t="s">
        <v>247</v>
      </c>
      <c r="C1648" s="76" t="s">
        <v>842</v>
      </c>
      <c r="D1648" t="s">
        <v>980</v>
      </c>
      <c r="E1648" s="82">
        <v>4.3499999999999996</v>
      </c>
      <c r="F1648" t="s">
        <v>973</v>
      </c>
      <c r="G1648" s="83">
        <v>41331</v>
      </c>
      <c r="I1648">
        <f t="shared" si="30"/>
        <v>2013</v>
      </c>
      <c r="M1648"/>
    </row>
    <row r="1649" spans="1:13" x14ac:dyDescent="0.25">
      <c r="A1649" t="s">
        <v>972</v>
      </c>
      <c r="B1649" t="s">
        <v>249</v>
      </c>
      <c r="C1649" s="76" t="s">
        <v>842</v>
      </c>
      <c r="D1649" t="s">
        <v>980</v>
      </c>
      <c r="E1649" s="82">
        <v>4.3499999999999996</v>
      </c>
      <c r="F1649" t="s">
        <v>973</v>
      </c>
      <c r="G1649" s="83">
        <v>41347</v>
      </c>
      <c r="I1649">
        <f t="shared" si="30"/>
        <v>2013</v>
      </c>
      <c r="M1649"/>
    </row>
    <row r="1650" spans="1:13" x14ac:dyDescent="0.25">
      <c r="A1650" t="s">
        <v>972</v>
      </c>
      <c r="B1650" t="s">
        <v>173</v>
      </c>
      <c r="C1650" s="76" t="s">
        <v>842</v>
      </c>
      <c r="D1650" t="s">
        <v>980</v>
      </c>
      <c r="E1650" s="82">
        <v>10.72</v>
      </c>
      <c r="F1650" t="s">
        <v>973</v>
      </c>
      <c r="G1650" s="83">
        <v>41338</v>
      </c>
      <c r="I1650">
        <f t="shared" si="30"/>
        <v>2013</v>
      </c>
      <c r="M1650"/>
    </row>
    <row r="1651" spans="1:13" x14ac:dyDescent="0.25">
      <c r="A1651" t="s">
        <v>972</v>
      </c>
      <c r="B1651" t="s">
        <v>173</v>
      </c>
      <c r="C1651" s="76" t="s">
        <v>842</v>
      </c>
      <c r="D1651" t="s">
        <v>980</v>
      </c>
      <c r="E1651" s="82">
        <v>7.46</v>
      </c>
      <c r="F1651" t="s">
        <v>973</v>
      </c>
      <c r="G1651" s="83">
        <v>41338</v>
      </c>
      <c r="I1651">
        <f t="shared" si="30"/>
        <v>2013</v>
      </c>
      <c r="M1651"/>
    </row>
    <row r="1652" spans="1:13" x14ac:dyDescent="0.25">
      <c r="A1652" t="s">
        <v>972</v>
      </c>
      <c r="B1652" t="s">
        <v>230</v>
      </c>
      <c r="C1652" s="76" t="s">
        <v>842</v>
      </c>
      <c r="D1652" t="s">
        <v>980</v>
      </c>
      <c r="E1652" s="82">
        <v>3.11</v>
      </c>
      <c r="F1652" t="s">
        <v>973</v>
      </c>
      <c r="G1652" s="83">
        <v>41339</v>
      </c>
      <c r="I1652">
        <f t="shared" si="30"/>
        <v>2013</v>
      </c>
      <c r="M1652"/>
    </row>
    <row r="1653" spans="1:13" x14ac:dyDescent="0.25">
      <c r="A1653" t="s">
        <v>972</v>
      </c>
      <c r="B1653" t="s">
        <v>230</v>
      </c>
      <c r="C1653" s="76" t="s">
        <v>842</v>
      </c>
      <c r="D1653" t="s">
        <v>980</v>
      </c>
      <c r="E1653" s="82">
        <v>6.52</v>
      </c>
      <c r="F1653" t="s">
        <v>973</v>
      </c>
      <c r="G1653" s="83">
        <v>41327</v>
      </c>
      <c r="I1653">
        <f t="shared" si="30"/>
        <v>2013</v>
      </c>
      <c r="M1653"/>
    </row>
    <row r="1654" spans="1:13" x14ac:dyDescent="0.25">
      <c r="A1654" t="s">
        <v>972</v>
      </c>
      <c r="B1654" t="s">
        <v>249</v>
      </c>
      <c r="C1654" s="76" t="s">
        <v>842</v>
      </c>
      <c r="D1654" t="s">
        <v>980</v>
      </c>
      <c r="E1654" s="82">
        <v>2.62</v>
      </c>
      <c r="F1654" t="s">
        <v>973</v>
      </c>
      <c r="G1654" s="83">
        <v>41261</v>
      </c>
      <c r="I1654">
        <f t="shared" si="30"/>
        <v>2012</v>
      </c>
      <c r="M1654"/>
    </row>
    <row r="1655" spans="1:13" x14ac:dyDescent="0.25">
      <c r="A1655" t="s">
        <v>972</v>
      </c>
      <c r="B1655" t="s">
        <v>220</v>
      </c>
      <c r="C1655" s="76" t="s">
        <v>842</v>
      </c>
      <c r="D1655" t="s">
        <v>980</v>
      </c>
      <c r="E1655" s="82">
        <v>3.11</v>
      </c>
      <c r="F1655" t="s">
        <v>973</v>
      </c>
      <c r="G1655" s="83">
        <v>41347</v>
      </c>
      <c r="I1655">
        <f t="shared" si="30"/>
        <v>2013</v>
      </c>
      <c r="M1655"/>
    </row>
    <row r="1656" spans="1:13" x14ac:dyDescent="0.25">
      <c r="A1656" t="s">
        <v>972</v>
      </c>
      <c r="B1656" t="s">
        <v>216</v>
      </c>
      <c r="C1656" s="76" t="s">
        <v>842</v>
      </c>
      <c r="D1656" t="s">
        <v>980</v>
      </c>
      <c r="E1656" s="82">
        <v>7.46</v>
      </c>
      <c r="F1656" t="s">
        <v>973</v>
      </c>
      <c r="G1656" s="83">
        <v>41337</v>
      </c>
      <c r="I1656">
        <f t="shared" si="30"/>
        <v>2013</v>
      </c>
      <c r="M1656"/>
    </row>
    <row r="1657" spans="1:13" x14ac:dyDescent="0.25">
      <c r="A1657" t="s">
        <v>972</v>
      </c>
      <c r="B1657" t="s">
        <v>223</v>
      </c>
      <c r="C1657" s="76" t="s">
        <v>842</v>
      </c>
      <c r="D1657" t="s">
        <v>980</v>
      </c>
      <c r="E1657" s="82">
        <v>4.97</v>
      </c>
      <c r="F1657" t="s">
        <v>973</v>
      </c>
      <c r="G1657" s="83">
        <v>41339</v>
      </c>
      <c r="I1657">
        <f t="shared" si="30"/>
        <v>2013</v>
      </c>
      <c r="M1657"/>
    </row>
    <row r="1658" spans="1:13" x14ac:dyDescent="0.25">
      <c r="A1658" t="s">
        <v>972</v>
      </c>
      <c r="B1658" t="s">
        <v>232</v>
      </c>
      <c r="C1658" s="76" t="s">
        <v>842</v>
      </c>
      <c r="D1658" t="s">
        <v>980</v>
      </c>
      <c r="E1658" s="82">
        <v>5.59</v>
      </c>
      <c r="F1658" t="s">
        <v>973</v>
      </c>
      <c r="G1658" s="83">
        <v>41227</v>
      </c>
      <c r="I1658">
        <f t="shared" si="30"/>
        <v>2012</v>
      </c>
      <c r="M1658"/>
    </row>
    <row r="1659" spans="1:13" x14ac:dyDescent="0.25">
      <c r="A1659" t="s">
        <v>972</v>
      </c>
      <c r="B1659" t="s">
        <v>239</v>
      </c>
      <c r="C1659" s="76" t="s">
        <v>842</v>
      </c>
      <c r="D1659" t="s">
        <v>980</v>
      </c>
      <c r="E1659" s="82">
        <v>6.05</v>
      </c>
      <c r="F1659" t="s">
        <v>973</v>
      </c>
      <c r="G1659" s="83">
        <v>41229</v>
      </c>
      <c r="I1659">
        <f t="shared" si="30"/>
        <v>2012</v>
      </c>
      <c r="M1659"/>
    </row>
    <row r="1660" spans="1:13" x14ac:dyDescent="0.25">
      <c r="A1660" t="s">
        <v>972</v>
      </c>
      <c r="B1660" t="s">
        <v>178</v>
      </c>
      <c r="C1660" s="76" t="s">
        <v>842</v>
      </c>
      <c r="D1660" t="s">
        <v>980</v>
      </c>
      <c r="E1660" s="82">
        <v>8.89</v>
      </c>
      <c r="F1660" t="s">
        <v>973</v>
      </c>
      <c r="G1660" s="83">
        <v>41256</v>
      </c>
      <c r="I1660">
        <f t="shared" si="30"/>
        <v>2012</v>
      </c>
      <c r="M1660"/>
    </row>
    <row r="1661" spans="1:13" x14ac:dyDescent="0.25">
      <c r="A1661" t="s">
        <v>972</v>
      </c>
      <c r="B1661" t="s">
        <v>219</v>
      </c>
      <c r="C1661" s="76" t="s">
        <v>842</v>
      </c>
      <c r="D1661" t="s">
        <v>980</v>
      </c>
      <c r="E1661" s="82">
        <v>6.28</v>
      </c>
      <c r="F1661" t="s">
        <v>973</v>
      </c>
      <c r="G1661" s="83">
        <v>41246</v>
      </c>
      <c r="I1661">
        <f t="shared" si="30"/>
        <v>2012</v>
      </c>
      <c r="M1661"/>
    </row>
    <row r="1662" spans="1:13" x14ac:dyDescent="0.25">
      <c r="A1662" t="s">
        <v>972</v>
      </c>
      <c r="B1662" t="s">
        <v>248</v>
      </c>
      <c r="C1662" s="76" t="s">
        <v>842</v>
      </c>
      <c r="D1662" t="s">
        <v>980</v>
      </c>
      <c r="E1662" s="82">
        <v>3.8</v>
      </c>
      <c r="F1662" t="s">
        <v>973</v>
      </c>
      <c r="G1662" s="83">
        <v>41239</v>
      </c>
      <c r="I1662">
        <f t="shared" si="30"/>
        <v>2012</v>
      </c>
      <c r="M1662"/>
    </row>
    <row r="1663" spans="1:13" x14ac:dyDescent="0.25">
      <c r="A1663" t="s">
        <v>972</v>
      </c>
      <c r="B1663" t="s">
        <v>169</v>
      </c>
      <c r="C1663" s="76" t="s">
        <v>842</v>
      </c>
      <c r="D1663" t="s">
        <v>980</v>
      </c>
      <c r="E1663" s="82">
        <v>3.73</v>
      </c>
      <c r="F1663" t="s">
        <v>973</v>
      </c>
      <c r="G1663" s="83">
        <v>41338</v>
      </c>
      <c r="I1663">
        <f t="shared" si="30"/>
        <v>2013</v>
      </c>
      <c r="M1663"/>
    </row>
    <row r="1664" spans="1:13" x14ac:dyDescent="0.25">
      <c r="A1664" t="s">
        <v>972</v>
      </c>
      <c r="B1664" t="s">
        <v>223</v>
      </c>
      <c r="C1664" s="76" t="s">
        <v>842</v>
      </c>
      <c r="D1664" t="s">
        <v>980</v>
      </c>
      <c r="E1664" s="82">
        <v>7.46</v>
      </c>
      <c r="F1664" t="s">
        <v>973</v>
      </c>
      <c r="G1664" s="83">
        <v>41276</v>
      </c>
      <c r="I1664">
        <f t="shared" si="30"/>
        <v>2013</v>
      </c>
      <c r="M1664"/>
    </row>
    <row r="1665" spans="1:13" x14ac:dyDescent="0.25">
      <c r="A1665" t="s">
        <v>972</v>
      </c>
      <c r="B1665" t="s">
        <v>221</v>
      </c>
      <c r="C1665" s="76" t="s">
        <v>842</v>
      </c>
      <c r="D1665" t="s">
        <v>980</v>
      </c>
      <c r="E1665" s="82">
        <v>16.760000000000002</v>
      </c>
      <c r="F1665" t="s">
        <v>973</v>
      </c>
      <c r="G1665" s="83">
        <v>41295</v>
      </c>
      <c r="I1665">
        <f t="shared" si="30"/>
        <v>2013</v>
      </c>
      <c r="M1665"/>
    </row>
    <row r="1666" spans="1:13" x14ac:dyDescent="0.25">
      <c r="A1666" t="s">
        <v>972</v>
      </c>
      <c r="B1666" t="s">
        <v>222</v>
      </c>
      <c r="C1666" s="76" t="s">
        <v>842</v>
      </c>
      <c r="D1666" t="s">
        <v>980</v>
      </c>
      <c r="E1666" s="82">
        <v>5.59</v>
      </c>
      <c r="F1666" t="s">
        <v>973</v>
      </c>
      <c r="G1666" s="83">
        <v>41246</v>
      </c>
      <c r="I1666">
        <f t="shared" ref="I1666:I1729" si="31">IF(G1666&lt;&gt;"",YEAR(G1666),"")</f>
        <v>2012</v>
      </c>
      <c r="M1666"/>
    </row>
    <row r="1667" spans="1:13" x14ac:dyDescent="0.25">
      <c r="A1667" t="s">
        <v>972</v>
      </c>
      <c r="B1667" t="s">
        <v>118</v>
      </c>
      <c r="C1667" s="76" t="s">
        <v>842</v>
      </c>
      <c r="D1667" t="s">
        <v>980</v>
      </c>
      <c r="E1667" s="82">
        <v>8.7200000000000006</v>
      </c>
      <c r="F1667" t="s">
        <v>973</v>
      </c>
      <c r="G1667" s="83">
        <v>41227</v>
      </c>
      <c r="I1667">
        <f t="shared" si="31"/>
        <v>2012</v>
      </c>
      <c r="M1667"/>
    </row>
    <row r="1668" spans="1:13" x14ac:dyDescent="0.25">
      <c r="A1668" t="s">
        <v>972</v>
      </c>
      <c r="B1668" t="s">
        <v>185</v>
      </c>
      <c r="C1668" s="76" t="s">
        <v>842</v>
      </c>
      <c r="D1668" t="s">
        <v>980</v>
      </c>
      <c r="E1668" s="82">
        <v>9.5</v>
      </c>
      <c r="F1668" t="s">
        <v>973</v>
      </c>
      <c r="G1668" s="83">
        <v>41241</v>
      </c>
      <c r="I1668">
        <f t="shared" si="31"/>
        <v>2012</v>
      </c>
      <c r="M1668"/>
    </row>
    <row r="1669" spans="1:13" x14ac:dyDescent="0.25">
      <c r="A1669" t="s">
        <v>972</v>
      </c>
      <c r="B1669" t="s">
        <v>147</v>
      </c>
      <c r="C1669" s="76" t="s">
        <v>842</v>
      </c>
      <c r="D1669" t="s">
        <v>980</v>
      </c>
      <c r="E1669" s="82">
        <v>9.5</v>
      </c>
      <c r="F1669" t="s">
        <v>973</v>
      </c>
      <c r="G1669" s="83">
        <v>41263</v>
      </c>
      <c r="I1669">
        <f t="shared" si="31"/>
        <v>2012</v>
      </c>
      <c r="M1669"/>
    </row>
    <row r="1670" spans="1:13" x14ac:dyDescent="0.25">
      <c r="A1670" t="s">
        <v>972</v>
      </c>
      <c r="B1670" t="s">
        <v>242</v>
      </c>
      <c r="C1670" s="76" t="s">
        <v>842</v>
      </c>
      <c r="D1670" t="s">
        <v>980</v>
      </c>
      <c r="E1670" s="82">
        <v>5.93</v>
      </c>
      <c r="F1670" t="s">
        <v>973</v>
      </c>
      <c r="G1670" s="83">
        <v>41276</v>
      </c>
      <c r="I1670">
        <f t="shared" si="31"/>
        <v>2013</v>
      </c>
      <c r="M1670"/>
    </row>
    <row r="1671" spans="1:13" x14ac:dyDescent="0.25">
      <c r="A1671" t="s">
        <v>972</v>
      </c>
      <c r="B1671" t="s">
        <v>253</v>
      </c>
      <c r="C1671" s="76" t="s">
        <v>842</v>
      </c>
      <c r="D1671" t="s">
        <v>980</v>
      </c>
      <c r="E1671" s="82">
        <v>4.1900000000000004</v>
      </c>
      <c r="F1671" t="s">
        <v>973</v>
      </c>
      <c r="G1671" s="83">
        <v>41276</v>
      </c>
      <c r="I1671">
        <f t="shared" si="31"/>
        <v>2013</v>
      </c>
      <c r="M1671"/>
    </row>
    <row r="1672" spans="1:13" x14ac:dyDescent="0.25">
      <c r="A1672" t="s">
        <v>972</v>
      </c>
      <c r="B1672" t="s">
        <v>155</v>
      </c>
      <c r="C1672" s="76" t="s">
        <v>842</v>
      </c>
      <c r="D1672" t="s">
        <v>980</v>
      </c>
      <c r="E1672" s="82">
        <v>4.1900000000000004</v>
      </c>
      <c r="F1672" t="s">
        <v>973</v>
      </c>
      <c r="G1672" s="83">
        <v>41243</v>
      </c>
      <c r="I1672">
        <f t="shared" si="31"/>
        <v>2012</v>
      </c>
      <c r="M1672"/>
    </row>
    <row r="1673" spans="1:13" x14ac:dyDescent="0.25">
      <c r="A1673" t="s">
        <v>972</v>
      </c>
      <c r="B1673" t="s">
        <v>237</v>
      </c>
      <c r="C1673" s="76" t="s">
        <v>842</v>
      </c>
      <c r="D1673" t="s">
        <v>980</v>
      </c>
      <c r="E1673" s="82">
        <v>5.47</v>
      </c>
      <c r="F1673" t="s">
        <v>973</v>
      </c>
      <c r="G1673" s="83">
        <v>41283</v>
      </c>
      <c r="I1673">
        <f t="shared" si="31"/>
        <v>2013</v>
      </c>
      <c r="M1673"/>
    </row>
    <row r="1674" spans="1:13" x14ac:dyDescent="0.25">
      <c r="A1674" t="s">
        <v>972</v>
      </c>
      <c r="B1674" t="s">
        <v>223</v>
      </c>
      <c r="C1674" s="76" t="s">
        <v>842</v>
      </c>
      <c r="D1674" t="s">
        <v>980</v>
      </c>
      <c r="E1674" s="82">
        <v>11.18</v>
      </c>
      <c r="F1674" t="s">
        <v>973</v>
      </c>
      <c r="G1674" s="83">
        <v>41380</v>
      </c>
      <c r="I1674">
        <f t="shared" si="31"/>
        <v>2013</v>
      </c>
      <c r="M1674"/>
    </row>
    <row r="1675" spans="1:13" x14ac:dyDescent="0.25">
      <c r="A1675" t="s">
        <v>972</v>
      </c>
      <c r="B1675" t="s">
        <v>147</v>
      </c>
      <c r="C1675" s="76" t="s">
        <v>842</v>
      </c>
      <c r="D1675" t="s">
        <v>980</v>
      </c>
      <c r="E1675" s="82">
        <v>142.27000000000001</v>
      </c>
      <c r="F1675" t="s">
        <v>973</v>
      </c>
      <c r="G1675" s="83">
        <v>41529</v>
      </c>
      <c r="I1675">
        <f t="shared" si="31"/>
        <v>2013</v>
      </c>
      <c r="M1675"/>
    </row>
    <row r="1676" spans="1:13" x14ac:dyDescent="0.25">
      <c r="A1676" t="s">
        <v>972</v>
      </c>
      <c r="B1676" t="s">
        <v>147</v>
      </c>
      <c r="C1676" s="76" t="s">
        <v>842</v>
      </c>
      <c r="D1676" t="s">
        <v>980</v>
      </c>
      <c r="E1676" s="82">
        <v>6.98</v>
      </c>
      <c r="F1676" t="s">
        <v>973</v>
      </c>
      <c r="G1676" s="83">
        <v>40922</v>
      </c>
      <c r="I1676">
        <f t="shared" si="31"/>
        <v>2012</v>
      </c>
      <c r="M1676"/>
    </row>
    <row r="1677" spans="1:13" x14ac:dyDescent="0.25">
      <c r="A1677" t="s">
        <v>972</v>
      </c>
      <c r="B1677" t="s">
        <v>239</v>
      </c>
      <c r="C1677" s="76" t="s">
        <v>842</v>
      </c>
      <c r="D1677" t="s">
        <v>980</v>
      </c>
      <c r="E1677" s="82">
        <v>4.1900000000000004</v>
      </c>
      <c r="F1677" t="s">
        <v>973</v>
      </c>
      <c r="G1677" s="83">
        <v>41304</v>
      </c>
      <c r="I1677">
        <f t="shared" si="31"/>
        <v>2013</v>
      </c>
      <c r="M1677"/>
    </row>
    <row r="1678" spans="1:13" x14ac:dyDescent="0.25">
      <c r="A1678" t="s">
        <v>972</v>
      </c>
      <c r="B1678" t="s">
        <v>243</v>
      </c>
      <c r="C1678" s="76" t="s">
        <v>842</v>
      </c>
      <c r="D1678" t="s">
        <v>980</v>
      </c>
      <c r="E1678" s="82">
        <v>3.73</v>
      </c>
      <c r="F1678" t="s">
        <v>973</v>
      </c>
      <c r="G1678" s="83">
        <v>41291</v>
      </c>
      <c r="I1678">
        <f t="shared" si="31"/>
        <v>2013</v>
      </c>
      <c r="M1678"/>
    </row>
    <row r="1679" spans="1:13" x14ac:dyDescent="0.25">
      <c r="A1679" t="s">
        <v>972</v>
      </c>
      <c r="B1679" t="s">
        <v>239</v>
      </c>
      <c r="C1679" s="76" t="s">
        <v>842</v>
      </c>
      <c r="D1679" t="s">
        <v>980</v>
      </c>
      <c r="E1679" s="82">
        <v>7.46</v>
      </c>
      <c r="F1679" t="s">
        <v>973</v>
      </c>
      <c r="G1679" s="83">
        <v>41431</v>
      </c>
      <c r="I1679">
        <f t="shared" si="31"/>
        <v>2013</v>
      </c>
      <c r="M1679"/>
    </row>
    <row r="1680" spans="1:13" x14ac:dyDescent="0.25">
      <c r="A1680" t="s">
        <v>972</v>
      </c>
      <c r="B1680" t="s">
        <v>240</v>
      </c>
      <c r="C1680" s="76" t="s">
        <v>842</v>
      </c>
      <c r="D1680" t="s">
        <v>980</v>
      </c>
      <c r="E1680" s="82">
        <v>6.52</v>
      </c>
      <c r="F1680" t="s">
        <v>973</v>
      </c>
      <c r="G1680" s="83">
        <v>41310</v>
      </c>
      <c r="I1680">
        <f t="shared" si="31"/>
        <v>2013</v>
      </c>
      <c r="M1680"/>
    </row>
    <row r="1681" spans="1:13" x14ac:dyDescent="0.25">
      <c r="A1681" t="s">
        <v>972</v>
      </c>
      <c r="B1681" t="s">
        <v>229</v>
      </c>
      <c r="C1681" s="76" t="s">
        <v>842</v>
      </c>
      <c r="D1681" t="s">
        <v>980</v>
      </c>
      <c r="E1681" s="82">
        <v>5.47</v>
      </c>
      <c r="F1681" t="s">
        <v>973</v>
      </c>
      <c r="G1681" s="83">
        <v>41295</v>
      </c>
      <c r="I1681">
        <f t="shared" si="31"/>
        <v>2013</v>
      </c>
      <c r="M1681"/>
    </row>
    <row r="1682" spans="1:13" x14ac:dyDescent="0.25">
      <c r="A1682" t="s">
        <v>972</v>
      </c>
      <c r="B1682" t="s">
        <v>243</v>
      </c>
      <c r="C1682" s="76" t="s">
        <v>842</v>
      </c>
      <c r="D1682" t="s">
        <v>980</v>
      </c>
      <c r="E1682" s="82">
        <v>5.47</v>
      </c>
      <c r="F1682" t="s">
        <v>973</v>
      </c>
      <c r="G1682" s="83">
        <v>41256</v>
      </c>
      <c r="I1682">
        <f t="shared" si="31"/>
        <v>2012</v>
      </c>
      <c r="M1682"/>
    </row>
    <row r="1683" spans="1:13" x14ac:dyDescent="0.25">
      <c r="A1683" t="s">
        <v>972</v>
      </c>
      <c r="B1683" t="s">
        <v>243</v>
      </c>
      <c r="C1683" s="76" t="s">
        <v>842</v>
      </c>
      <c r="D1683" t="s">
        <v>980</v>
      </c>
      <c r="E1683" s="82">
        <v>5.47</v>
      </c>
      <c r="F1683" t="s">
        <v>973</v>
      </c>
      <c r="G1683" s="83">
        <v>41256</v>
      </c>
      <c r="I1683">
        <f t="shared" si="31"/>
        <v>2012</v>
      </c>
      <c r="M1683"/>
    </row>
    <row r="1684" spans="1:13" x14ac:dyDescent="0.25">
      <c r="A1684" t="s">
        <v>972</v>
      </c>
      <c r="B1684" t="s">
        <v>247</v>
      </c>
      <c r="C1684" s="76" t="s">
        <v>842</v>
      </c>
      <c r="D1684" t="s">
        <v>980</v>
      </c>
      <c r="E1684" s="82">
        <v>5</v>
      </c>
      <c r="F1684" t="s">
        <v>973</v>
      </c>
      <c r="G1684" s="83">
        <v>41262</v>
      </c>
      <c r="I1684">
        <f t="shared" si="31"/>
        <v>2012</v>
      </c>
      <c r="M1684"/>
    </row>
    <row r="1685" spans="1:13" x14ac:dyDescent="0.25">
      <c r="A1685" t="s">
        <v>972</v>
      </c>
      <c r="B1685" t="s">
        <v>229</v>
      </c>
      <c r="C1685" s="76" t="s">
        <v>842</v>
      </c>
      <c r="D1685" t="s">
        <v>980</v>
      </c>
      <c r="E1685" s="82">
        <v>3.11</v>
      </c>
      <c r="F1685" t="s">
        <v>973</v>
      </c>
      <c r="G1685" s="83">
        <v>41337</v>
      </c>
      <c r="I1685">
        <f t="shared" si="31"/>
        <v>2013</v>
      </c>
      <c r="M1685"/>
    </row>
    <row r="1686" spans="1:13" x14ac:dyDescent="0.25">
      <c r="A1686" t="s">
        <v>972</v>
      </c>
      <c r="B1686" t="s">
        <v>239</v>
      </c>
      <c r="C1686" s="76" t="s">
        <v>842</v>
      </c>
      <c r="D1686" t="s">
        <v>980</v>
      </c>
      <c r="E1686" s="82">
        <v>4.97</v>
      </c>
      <c r="F1686" t="s">
        <v>973</v>
      </c>
      <c r="G1686" s="83">
        <v>41369</v>
      </c>
      <c r="I1686">
        <f t="shared" si="31"/>
        <v>2013</v>
      </c>
      <c r="M1686"/>
    </row>
    <row r="1687" spans="1:13" x14ac:dyDescent="0.25">
      <c r="A1687" t="s">
        <v>972</v>
      </c>
      <c r="B1687" t="s">
        <v>223</v>
      </c>
      <c r="C1687" s="76" t="s">
        <v>842</v>
      </c>
      <c r="D1687" t="s">
        <v>980</v>
      </c>
      <c r="E1687" s="82">
        <v>6.94</v>
      </c>
      <c r="F1687" t="s">
        <v>973</v>
      </c>
      <c r="G1687" s="83">
        <v>41260</v>
      </c>
      <c r="I1687">
        <f t="shared" si="31"/>
        <v>2012</v>
      </c>
      <c r="M1687"/>
    </row>
    <row r="1688" spans="1:13" x14ac:dyDescent="0.25">
      <c r="A1688" t="s">
        <v>972</v>
      </c>
      <c r="B1688" t="s">
        <v>249</v>
      </c>
      <c r="C1688" s="76" t="s">
        <v>842</v>
      </c>
      <c r="D1688" t="s">
        <v>980</v>
      </c>
      <c r="E1688" s="82">
        <v>4.97</v>
      </c>
      <c r="F1688" t="s">
        <v>973</v>
      </c>
      <c r="G1688" s="83">
        <v>41261</v>
      </c>
      <c r="I1688">
        <f t="shared" si="31"/>
        <v>2012</v>
      </c>
      <c r="M1688"/>
    </row>
    <row r="1689" spans="1:13" x14ac:dyDescent="0.25">
      <c r="A1689" t="s">
        <v>972</v>
      </c>
      <c r="B1689" t="s">
        <v>173</v>
      </c>
      <c r="C1689" s="76" t="s">
        <v>842</v>
      </c>
      <c r="D1689" t="s">
        <v>980</v>
      </c>
      <c r="E1689" s="82">
        <v>3.11</v>
      </c>
      <c r="F1689" t="s">
        <v>973</v>
      </c>
      <c r="G1689" s="83">
        <v>41369</v>
      </c>
      <c r="I1689">
        <f t="shared" si="31"/>
        <v>2013</v>
      </c>
      <c r="M1689"/>
    </row>
    <row r="1690" spans="1:13" x14ac:dyDescent="0.25">
      <c r="A1690" t="s">
        <v>972</v>
      </c>
      <c r="B1690" t="s">
        <v>249</v>
      </c>
      <c r="C1690" s="76" t="s">
        <v>842</v>
      </c>
      <c r="D1690" t="s">
        <v>980</v>
      </c>
      <c r="E1690" s="82">
        <v>57</v>
      </c>
      <c r="F1690" t="s">
        <v>973</v>
      </c>
      <c r="G1690" s="83">
        <v>41415</v>
      </c>
      <c r="I1690">
        <f t="shared" si="31"/>
        <v>2013</v>
      </c>
      <c r="M1690"/>
    </row>
    <row r="1691" spans="1:13" x14ac:dyDescent="0.25">
      <c r="A1691" t="s">
        <v>972</v>
      </c>
      <c r="B1691" t="s">
        <v>239</v>
      </c>
      <c r="C1691" s="76" t="s">
        <v>842</v>
      </c>
      <c r="D1691" t="s">
        <v>980</v>
      </c>
      <c r="E1691" s="82">
        <v>4.37</v>
      </c>
      <c r="F1691" t="s">
        <v>973</v>
      </c>
      <c r="G1691" s="83">
        <v>41285</v>
      </c>
      <c r="I1691">
        <f t="shared" si="31"/>
        <v>2013</v>
      </c>
      <c r="M1691"/>
    </row>
    <row r="1692" spans="1:13" x14ac:dyDescent="0.25">
      <c r="A1692" t="s">
        <v>972</v>
      </c>
      <c r="B1692" t="s">
        <v>139</v>
      </c>
      <c r="C1692" s="76" t="s">
        <v>842</v>
      </c>
      <c r="D1692" t="s">
        <v>980</v>
      </c>
      <c r="E1692" s="82">
        <v>5.47</v>
      </c>
      <c r="F1692" t="s">
        <v>973</v>
      </c>
      <c r="G1692" s="83">
        <v>42262</v>
      </c>
      <c r="I1692">
        <f t="shared" si="31"/>
        <v>2015</v>
      </c>
      <c r="M1692"/>
    </row>
    <row r="1693" spans="1:13" x14ac:dyDescent="0.25">
      <c r="A1693" t="s">
        <v>972</v>
      </c>
      <c r="B1693" t="s">
        <v>215</v>
      </c>
      <c r="C1693" s="76" t="s">
        <v>842</v>
      </c>
      <c r="D1693" t="s">
        <v>980</v>
      </c>
      <c r="E1693" s="82">
        <v>6.98</v>
      </c>
      <c r="F1693" t="s">
        <v>973</v>
      </c>
      <c r="G1693" s="83">
        <v>41368</v>
      </c>
      <c r="I1693">
        <f t="shared" si="31"/>
        <v>2013</v>
      </c>
      <c r="M1693"/>
    </row>
    <row r="1694" spans="1:13" x14ac:dyDescent="0.25">
      <c r="A1694" t="s">
        <v>972</v>
      </c>
      <c r="B1694" t="s">
        <v>186</v>
      </c>
      <c r="C1694" s="76" t="s">
        <v>842</v>
      </c>
      <c r="D1694" t="s">
        <v>980</v>
      </c>
      <c r="E1694" s="82">
        <v>4.8499999999999996</v>
      </c>
      <c r="F1694" t="s">
        <v>973</v>
      </c>
      <c r="G1694" s="83">
        <v>41249</v>
      </c>
      <c r="I1694">
        <f t="shared" si="31"/>
        <v>2012</v>
      </c>
      <c r="M1694"/>
    </row>
    <row r="1695" spans="1:13" x14ac:dyDescent="0.25">
      <c r="A1695" t="s">
        <v>972</v>
      </c>
      <c r="B1695" t="s">
        <v>169</v>
      </c>
      <c r="C1695" s="76" t="s">
        <v>842</v>
      </c>
      <c r="D1695" t="s">
        <v>980</v>
      </c>
      <c r="E1695" s="82">
        <v>7.69</v>
      </c>
      <c r="F1695" t="s">
        <v>973</v>
      </c>
      <c r="G1695" s="83">
        <v>41247</v>
      </c>
      <c r="I1695">
        <f t="shared" si="31"/>
        <v>2012</v>
      </c>
      <c r="M1695"/>
    </row>
    <row r="1696" spans="1:13" x14ac:dyDescent="0.25">
      <c r="A1696" t="s">
        <v>972</v>
      </c>
      <c r="B1696" t="s">
        <v>118</v>
      </c>
      <c r="C1696" s="76" t="s">
        <v>842</v>
      </c>
      <c r="D1696" t="s">
        <v>980</v>
      </c>
      <c r="E1696" s="82">
        <v>3.8</v>
      </c>
      <c r="F1696" t="s">
        <v>973</v>
      </c>
      <c r="G1696" s="83">
        <v>41257</v>
      </c>
      <c r="I1696">
        <f t="shared" si="31"/>
        <v>2012</v>
      </c>
      <c r="M1696"/>
    </row>
    <row r="1697" spans="1:13" x14ac:dyDescent="0.25">
      <c r="A1697" t="s">
        <v>972</v>
      </c>
      <c r="B1697" t="s">
        <v>218</v>
      </c>
      <c r="C1697" s="76" t="s">
        <v>842</v>
      </c>
      <c r="D1697" t="s">
        <v>980</v>
      </c>
      <c r="E1697" s="82">
        <v>10.42</v>
      </c>
      <c r="F1697" t="s">
        <v>973</v>
      </c>
      <c r="G1697" s="83">
        <v>41227</v>
      </c>
      <c r="I1697">
        <f t="shared" si="31"/>
        <v>2012</v>
      </c>
      <c r="M1697"/>
    </row>
    <row r="1698" spans="1:13" x14ac:dyDescent="0.25">
      <c r="A1698" t="s">
        <v>972</v>
      </c>
      <c r="B1698" t="s">
        <v>223</v>
      </c>
      <c r="C1698" s="76" t="s">
        <v>842</v>
      </c>
      <c r="D1698" t="s">
        <v>980</v>
      </c>
      <c r="E1698" s="82">
        <v>4.97</v>
      </c>
      <c r="F1698" t="s">
        <v>973</v>
      </c>
      <c r="G1698" s="83">
        <v>41256</v>
      </c>
      <c r="I1698">
        <f t="shared" si="31"/>
        <v>2012</v>
      </c>
      <c r="M1698"/>
    </row>
    <row r="1699" spans="1:13" x14ac:dyDescent="0.25">
      <c r="A1699" t="s">
        <v>972</v>
      </c>
      <c r="B1699" t="s">
        <v>220</v>
      </c>
      <c r="C1699" s="76" t="s">
        <v>842</v>
      </c>
      <c r="D1699" t="s">
        <v>980</v>
      </c>
      <c r="E1699" s="82">
        <v>8.2100000000000009</v>
      </c>
      <c r="F1699" t="s">
        <v>973</v>
      </c>
      <c r="G1699" s="83">
        <v>41274</v>
      </c>
      <c r="I1699">
        <f t="shared" si="31"/>
        <v>2012</v>
      </c>
      <c r="M1699"/>
    </row>
    <row r="1700" spans="1:13" x14ac:dyDescent="0.25">
      <c r="A1700" t="s">
        <v>972</v>
      </c>
      <c r="B1700" t="s">
        <v>240</v>
      </c>
      <c r="C1700" s="76" t="s">
        <v>842</v>
      </c>
      <c r="D1700" t="s">
        <v>980</v>
      </c>
      <c r="E1700" s="82">
        <v>5.0199999999999996</v>
      </c>
      <c r="F1700" t="s">
        <v>973</v>
      </c>
      <c r="G1700" s="83">
        <v>41264</v>
      </c>
      <c r="I1700">
        <f t="shared" si="31"/>
        <v>2012</v>
      </c>
      <c r="M1700"/>
    </row>
    <row r="1701" spans="1:13" x14ac:dyDescent="0.25">
      <c r="A1701" t="s">
        <v>972</v>
      </c>
      <c r="B1701" t="s">
        <v>239</v>
      </c>
      <c r="C1701" s="76" t="s">
        <v>842</v>
      </c>
      <c r="D1701" t="s">
        <v>980</v>
      </c>
      <c r="E1701" s="82">
        <v>8.2100000000000009</v>
      </c>
      <c r="F1701" t="s">
        <v>973</v>
      </c>
      <c r="G1701" s="83">
        <v>41278</v>
      </c>
      <c r="I1701">
        <f t="shared" si="31"/>
        <v>2013</v>
      </c>
      <c r="M1701"/>
    </row>
    <row r="1702" spans="1:13" x14ac:dyDescent="0.25">
      <c r="A1702" t="s">
        <v>972</v>
      </c>
      <c r="B1702" s="74" t="s">
        <v>213</v>
      </c>
      <c r="C1702" s="76" t="s">
        <v>842</v>
      </c>
      <c r="D1702" t="s">
        <v>980</v>
      </c>
      <c r="E1702" s="82">
        <v>1.1399999999999999</v>
      </c>
      <c r="F1702" t="s">
        <v>973</v>
      </c>
      <c r="G1702" s="83">
        <v>41310</v>
      </c>
      <c r="I1702">
        <f t="shared" si="31"/>
        <v>2013</v>
      </c>
      <c r="M1702"/>
    </row>
    <row r="1703" spans="1:13" x14ac:dyDescent="0.25">
      <c r="A1703" t="s">
        <v>972</v>
      </c>
      <c r="B1703" t="s">
        <v>249</v>
      </c>
      <c r="C1703" s="76" t="s">
        <v>842</v>
      </c>
      <c r="D1703" t="s">
        <v>980</v>
      </c>
      <c r="E1703" s="82">
        <v>6.52</v>
      </c>
      <c r="F1703" t="s">
        <v>973</v>
      </c>
      <c r="G1703" s="83">
        <v>41320</v>
      </c>
      <c r="I1703">
        <f t="shared" si="31"/>
        <v>2013</v>
      </c>
      <c r="M1703"/>
    </row>
    <row r="1704" spans="1:13" x14ac:dyDescent="0.25">
      <c r="A1704" t="s">
        <v>972</v>
      </c>
      <c r="B1704" t="s">
        <v>139</v>
      </c>
      <c r="C1704" s="76" t="s">
        <v>842</v>
      </c>
      <c r="D1704" t="s">
        <v>980</v>
      </c>
      <c r="E1704" s="82">
        <v>14.2</v>
      </c>
      <c r="F1704" t="s">
        <v>973</v>
      </c>
      <c r="G1704" s="83">
        <v>41331</v>
      </c>
      <c r="I1704">
        <f t="shared" si="31"/>
        <v>2013</v>
      </c>
      <c r="M1704"/>
    </row>
    <row r="1705" spans="1:13" x14ac:dyDescent="0.25">
      <c r="A1705" t="s">
        <v>972</v>
      </c>
      <c r="B1705" t="s">
        <v>248</v>
      </c>
      <c r="C1705" s="76" t="s">
        <v>842</v>
      </c>
      <c r="D1705" t="s">
        <v>980</v>
      </c>
      <c r="E1705" s="82">
        <v>2.91</v>
      </c>
      <c r="F1705" t="s">
        <v>973</v>
      </c>
      <c r="G1705" s="83">
        <v>41249</v>
      </c>
      <c r="I1705">
        <f t="shared" si="31"/>
        <v>2012</v>
      </c>
      <c r="M1705"/>
    </row>
    <row r="1706" spans="1:13" x14ac:dyDescent="0.25">
      <c r="A1706" t="s">
        <v>972</v>
      </c>
      <c r="B1706" t="s">
        <v>221</v>
      </c>
      <c r="C1706" s="76" t="s">
        <v>842</v>
      </c>
      <c r="D1706" t="s">
        <v>980</v>
      </c>
      <c r="E1706" s="82">
        <v>9.75</v>
      </c>
      <c r="F1706" t="s">
        <v>973</v>
      </c>
      <c r="G1706" s="83">
        <v>41409</v>
      </c>
      <c r="I1706">
        <f t="shared" si="31"/>
        <v>2013</v>
      </c>
      <c r="M1706"/>
    </row>
    <row r="1707" spans="1:13" x14ac:dyDescent="0.25">
      <c r="A1707" t="s">
        <v>972</v>
      </c>
      <c r="B1707" t="s">
        <v>242</v>
      </c>
      <c r="C1707" s="76" t="s">
        <v>842</v>
      </c>
      <c r="D1707" t="s">
        <v>980</v>
      </c>
      <c r="E1707" s="82">
        <v>3.73</v>
      </c>
      <c r="F1707" t="s">
        <v>973</v>
      </c>
      <c r="G1707" s="83">
        <v>41323</v>
      </c>
      <c r="I1707">
        <f t="shared" si="31"/>
        <v>2013</v>
      </c>
      <c r="M1707"/>
    </row>
    <row r="1708" spans="1:13" x14ac:dyDescent="0.25">
      <c r="A1708" t="s">
        <v>972</v>
      </c>
      <c r="B1708" t="s">
        <v>172</v>
      </c>
      <c r="C1708" s="76" t="s">
        <v>842</v>
      </c>
      <c r="D1708" t="s">
        <v>980</v>
      </c>
      <c r="E1708" s="82">
        <v>2.96</v>
      </c>
      <c r="F1708" t="s">
        <v>973</v>
      </c>
      <c r="G1708" s="83">
        <v>42767</v>
      </c>
      <c r="I1708">
        <f t="shared" si="31"/>
        <v>2017</v>
      </c>
      <c r="M1708"/>
    </row>
    <row r="1709" spans="1:13" x14ac:dyDescent="0.25">
      <c r="A1709" t="s">
        <v>972</v>
      </c>
      <c r="B1709" t="s">
        <v>216</v>
      </c>
      <c r="C1709" s="76" t="s">
        <v>842</v>
      </c>
      <c r="D1709" t="s">
        <v>980</v>
      </c>
      <c r="E1709" s="82">
        <v>3.73</v>
      </c>
      <c r="F1709" t="s">
        <v>973</v>
      </c>
      <c r="G1709" s="83">
        <v>41403</v>
      </c>
      <c r="I1709">
        <f t="shared" si="31"/>
        <v>2013</v>
      </c>
      <c r="M1709"/>
    </row>
    <row r="1710" spans="1:13" x14ac:dyDescent="0.25">
      <c r="A1710" t="s">
        <v>972</v>
      </c>
      <c r="B1710" t="s">
        <v>173</v>
      </c>
      <c r="C1710" s="76" t="s">
        <v>842</v>
      </c>
      <c r="D1710" t="s">
        <v>980</v>
      </c>
      <c r="E1710" s="82">
        <v>2.74</v>
      </c>
      <c r="F1710" t="s">
        <v>973</v>
      </c>
      <c r="G1710" s="83">
        <v>41257</v>
      </c>
      <c r="I1710">
        <f t="shared" si="31"/>
        <v>2012</v>
      </c>
      <c r="M1710"/>
    </row>
    <row r="1711" spans="1:13" x14ac:dyDescent="0.25">
      <c r="A1711" t="s">
        <v>972</v>
      </c>
      <c r="B1711" s="74" t="s">
        <v>213</v>
      </c>
      <c r="C1711" s="76" t="s">
        <v>842</v>
      </c>
      <c r="D1711" t="s">
        <v>980</v>
      </c>
      <c r="E1711" s="82">
        <v>13.74</v>
      </c>
      <c r="F1711" t="s">
        <v>973</v>
      </c>
      <c r="G1711" s="83">
        <v>41310</v>
      </c>
      <c r="I1711">
        <f t="shared" si="31"/>
        <v>2013</v>
      </c>
      <c r="M1711"/>
    </row>
    <row r="1712" spans="1:13" x14ac:dyDescent="0.25">
      <c r="A1712" t="s">
        <v>972</v>
      </c>
      <c r="B1712" t="s">
        <v>169</v>
      </c>
      <c r="C1712" s="76" t="s">
        <v>842</v>
      </c>
      <c r="D1712" t="s">
        <v>980</v>
      </c>
      <c r="E1712" s="82">
        <v>11.4</v>
      </c>
      <c r="F1712" t="s">
        <v>973</v>
      </c>
      <c r="G1712" s="83">
        <v>41339</v>
      </c>
      <c r="I1712">
        <f t="shared" si="31"/>
        <v>2013</v>
      </c>
      <c r="M1712"/>
    </row>
    <row r="1713" spans="1:13" x14ac:dyDescent="0.25">
      <c r="A1713" t="s">
        <v>972</v>
      </c>
      <c r="B1713" t="s">
        <v>253</v>
      </c>
      <c r="C1713" s="76" t="s">
        <v>842</v>
      </c>
      <c r="D1713" t="s">
        <v>980</v>
      </c>
      <c r="E1713" s="82">
        <v>7.46</v>
      </c>
      <c r="F1713" t="s">
        <v>973</v>
      </c>
      <c r="G1713" s="83">
        <v>41375</v>
      </c>
      <c r="I1713">
        <f t="shared" si="31"/>
        <v>2013</v>
      </c>
      <c r="M1713"/>
    </row>
    <row r="1714" spans="1:13" x14ac:dyDescent="0.25">
      <c r="A1714" t="s">
        <v>972</v>
      </c>
      <c r="B1714" t="s">
        <v>229</v>
      </c>
      <c r="C1714" s="76" t="s">
        <v>842</v>
      </c>
      <c r="D1714" t="s">
        <v>980</v>
      </c>
      <c r="E1714" s="82">
        <v>6.16</v>
      </c>
      <c r="F1714" t="s">
        <v>973</v>
      </c>
      <c r="G1714" s="83">
        <v>41410</v>
      </c>
      <c r="I1714">
        <f t="shared" si="31"/>
        <v>2013</v>
      </c>
      <c r="M1714"/>
    </row>
    <row r="1715" spans="1:13" x14ac:dyDescent="0.25">
      <c r="A1715" t="s">
        <v>972</v>
      </c>
      <c r="B1715" t="s">
        <v>224</v>
      </c>
      <c r="C1715" s="76" t="s">
        <v>842</v>
      </c>
      <c r="D1715" t="s">
        <v>980</v>
      </c>
      <c r="E1715" s="82">
        <v>3.73</v>
      </c>
      <c r="F1715" t="s">
        <v>973</v>
      </c>
      <c r="G1715" s="83">
        <v>41431</v>
      </c>
      <c r="I1715">
        <f t="shared" si="31"/>
        <v>2013</v>
      </c>
      <c r="M1715"/>
    </row>
    <row r="1716" spans="1:13" x14ac:dyDescent="0.25">
      <c r="A1716" t="s">
        <v>972</v>
      </c>
      <c r="B1716" t="s">
        <v>173</v>
      </c>
      <c r="C1716" s="76" t="s">
        <v>842</v>
      </c>
      <c r="D1716" t="s">
        <v>980</v>
      </c>
      <c r="E1716" s="82">
        <v>3.73</v>
      </c>
      <c r="F1716" t="s">
        <v>973</v>
      </c>
      <c r="G1716" s="83">
        <v>41431</v>
      </c>
      <c r="I1716">
        <f t="shared" si="31"/>
        <v>2013</v>
      </c>
      <c r="M1716"/>
    </row>
    <row r="1717" spans="1:13" x14ac:dyDescent="0.25">
      <c r="A1717" t="s">
        <v>972</v>
      </c>
      <c r="B1717" t="s">
        <v>243</v>
      </c>
      <c r="C1717" s="76" t="s">
        <v>842</v>
      </c>
      <c r="D1717" t="s">
        <v>980</v>
      </c>
      <c r="E1717" s="82">
        <v>5.81</v>
      </c>
      <c r="F1717" t="s">
        <v>973</v>
      </c>
      <c r="G1717" s="83">
        <v>41404</v>
      </c>
      <c r="I1717">
        <f t="shared" si="31"/>
        <v>2013</v>
      </c>
      <c r="M1717"/>
    </row>
    <row r="1718" spans="1:13" x14ac:dyDescent="0.25">
      <c r="A1718" t="s">
        <v>972</v>
      </c>
      <c r="B1718" t="s">
        <v>118</v>
      </c>
      <c r="C1718" s="76" t="s">
        <v>842</v>
      </c>
      <c r="D1718" t="s">
        <v>980</v>
      </c>
      <c r="E1718" s="82">
        <v>5.59</v>
      </c>
      <c r="F1718" t="s">
        <v>973</v>
      </c>
      <c r="G1718" s="83">
        <v>41417</v>
      </c>
      <c r="I1718">
        <f t="shared" si="31"/>
        <v>2013</v>
      </c>
      <c r="M1718"/>
    </row>
    <row r="1719" spans="1:13" x14ac:dyDescent="0.25">
      <c r="A1719" t="s">
        <v>972</v>
      </c>
      <c r="B1719" s="74" t="s">
        <v>213</v>
      </c>
      <c r="C1719" s="76" t="s">
        <v>842</v>
      </c>
      <c r="D1719" t="s">
        <v>980</v>
      </c>
      <c r="E1719" s="82">
        <v>4.3499999999999996</v>
      </c>
      <c r="F1719" t="s">
        <v>973</v>
      </c>
      <c r="G1719" s="83">
        <v>41369</v>
      </c>
      <c r="I1719">
        <f t="shared" si="31"/>
        <v>2013</v>
      </c>
      <c r="M1719"/>
    </row>
    <row r="1720" spans="1:13" x14ac:dyDescent="0.25">
      <c r="A1720" t="s">
        <v>972</v>
      </c>
      <c r="B1720" t="s">
        <v>244</v>
      </c>
      <c r="C1720" s="76" t="s">
        <v>842</v>
      </c>
      <c r="D1720" t="s">
        <v>980</v>
      </c>
      <c r="E1720" s="82">
        <v>4.79</v>
      </c>
      <c r="F1720" t="s">
        <v>973</v>
      </c>
      <c r="G1720" s="83">
        <v>41292</v>
      </c>
      <c r="I1720">
        <f t="shared" si="31"/>
        <v>2013</v>
      </c>
      <c r="M1720"/>
    </row>
    <row r="1721" spans="1:13" x14ac:dyDescent="0.25">
      <c r="A1721" t="s">
        <v>972</v>
      </c>
      <c r="B1721" t="s">
        <v>223</v>
      </c>
      <c r="C1721" s="76" t="s">
        <v>842</v>
      </c>
      <c r="D1721" t="s">
        <v>980</v>
      </c>
      <c r="E1721" s="82">
        <v>146.88999999999999</v>
      </c>
      <c r="F1721" t="s">
        <v>973</v>
      </c>
      <c r="G1721" s="83">
        <v>41936</v>
      </c>
      <c r="I1721">
        <f t="shared" si="31"/>
        <v>2014</v>
      </c>
      <c r="M1721"/>
    </row>
    <row r="1722" spans="1:13" x14ac:dyDescent="0.25">
      <c r="A1722" t="s">
        <v>972</v>
      </c>
      <c r="B1722" t="s">
        <v>240</v>
      </c>
      <c r="C1722" s="76" t="s">
        <v>842</v>
      </c>
      <c r="D1722" t="s">
        <v>980</v>
      </c>
      <c r="E1722" s="82">
        <v>3.61</v>
      </c>
      <c r="F1722" t="s">
        <v>973</v>
      </c>
      <c r="G1722" s="83">
        <v>40647</v>
      </c>
      <c r="I1722">
        <f t="shared" si="31"/>
        <v>2011</v>
      </c>
      <c r="M1722"/>
    </row>
    <row r="1723" spans="1:13" x14ac:dyDescent="0.25">
      <c r="A1723" t="s">
        <v>972</v>
      </c>
      <c r="B1723" t="s">
        <v>153</v>
      </c>
      <c r="C1723" s="76" t="s">
        <v>842</v>
      </c>
      <c r="D1723" t="s">
        <v>980</v>
      </c>
      <c r="E1723" s="82">
        <v>57.46</v>
      </c>
      <c r="F1723" t="s">
        <v>973</v>
      </c>
      <c r="G1723" s="83">
        <v>40499</v>
      </c>
      <c r="I1723">
        <f t="shared" si="31"/>
        <v>2010</v>
      </c>
      <c r="M1723"/>
    </row>
    <row r="1724" spans="1:13" x14ac:dyDescent="0.25">
      <c r="A1724" t="s">
        <v>972</v>
      </c>
      <c r="B1724" t="s">
        <v>111</v>
      </c>
      <c r="C1724" s="76" t="s">
        <v>842</v>
      </c>
      <c r="D1724" t="s">
        <v>980</v>
      </c>
      <c r="E1724" s="82">
        <v>6.84</v>
      </c>
      <c r="F1724" t="s">
        <v>973</v>
      </c>
      <c r="G1724" s="83">
        <v>41544</v>
      </c>
      <c r="I1724">
        <f t="shared" si="31"/>
        <v>2013</v>
      </c>
      <c r="M1724"/>
    </row>
    <row r="1725" spans="1:13" x14ac:dyDescent="0.25">
      <c r="A1725" t="s">
        <v>972</v>
      </c>
      <c r="B1725" t="s">
        <v>118</v>
      </c>
      <c r="C1725" s="76" t="s">
        <v>842</v>
      </c>
      <c r="D1725" t="s">
        <v>980</v>
      </c>
      <c r="E1725" s="82">
        <v>14.81</v>
      </c>
      <c r="F1725" t="s">
        <v>973</v>
      </c>
      <c r="G1725" s="83">
        <v>41285</v>
      </c>
      <c r="I1725">
        <f t="shared" si="31"/>
        <v>2013</v>
      </c>
      <c r="M1725"/>
    </row>
    <row r="1726" spans="1:13" x14ac:dyDescent="0.25">
      <c r="A1726" t="s">
        <v>972</v>
      </c>
      <c r="B1726" t="s">
        <v>153</v>
      </c>
      <c r="C1726" s="76" t="s">
        <v>842</v>
      </c>
      <c r="D1726" t="s">
        <v>980</v>
      </c>
      <c r="E1726" s="82">
        <v>24.7</v>
      </c>
      <c r="F1726" t="s">
        <v>973</v>
      </c>
      <c r="G1726" s="83">
        <v>41449</v>
      </c>
      <c r="I1726">
        <f t="shared" si="31"/>
        <v>2013</v>
      </c>
      <c r="M1726"/>
    </row>
    <row r="1727" spans="1:13" x14ac:dyDescent="0.25">
      <c r="A1727" t="s">
        <v>972</v>
      </c>
      <c r="B1727" t="s">
        <v>186</v>
      </c>
      <c r="C1727" s="76" t="s">
        <v>842</v>
      </c>
      <c r="D1727" t="s">
        <v>980</v>
      </c>
      <c r="E1727" s="82">
        <v>3.73</v>
      </c>
      <c r="F1727" t="s">
        <v>973</v>
      </c>
      <c r="G1727" s="83">
        <v>41431</v>
      </c>
      <c r="I1727">
        <f t="shared" si="31"/>
        <v>2013</v>
      </c>
      <c r="M1727"/>
    </row>
    <row r="1728" spans="1:13" x14ac:dyDescent="0.25">
      <c r="A1728" t="s">
        <v>972</v>
      </c>
      <c r="B1728" t="s">
        <v>227</v>
      </c>
      <c r="C1728" s="76" t="s">
        <v>842</v>
      </c>
      <c r="D1728" t="s">
        <v>980</v>
      </c>
      <c r="E1728" s="82">
        <v>5.47</v>
      </c>
      <c r="F1728" t="s">
        <v>973</v>
      </c>
      <c r="G1728" s="83">
        <v>41432</v>
      </c>
      <c r="I1728">
        <f t="shared" si="31"/>
        <v>2013</v>
      </c>
      <c r="M1728"/>
    </row>
    <row r="1729" spans="1:13" x14ac:dyDescent="0.25">
      <c r="A1729" t="s">
        <v>972</v>
      </c>
      <c r="B1729" t="s">
        <v>186</v>
      </c>
      <c r="C1729" s="76" t="s">
        <v>842</v>
      </c>
      <c r="D1729" t="s">
        <v>980</v>
      </c>
      <c r="E1729" s="82">
        <v>4.97</v>
      </c>
      <c r="F1729" t="s">
        <v>973</v>
      </c>
      <c r="G1729" s="83">
        <v>41376</v>
      </c>
      <c r="I1729">
        <f t="shared" si="31"/>
        <v>2013</v>
      </c>
      <c r="M1729"/>
    </row>
    <row r="1730" spans="1:13" x14ac:dyDescent="0.25">
      <c r="A1730" t="s">
        <v>972</v>
      </c>
      <c r="B1730" t="s">
        <v>187</v>
      </c>
      <c r="C1730" s="76" t="s">
        <v>842</v>
      </c>
      <c r="D1730" t="s">
        <v>980</v>
      </c>
      <c r="E1730" s="82">
        <v>5.59</v>
      </c>
      <c r="F1730" t="s">
        <v>973</v>
      </c>
      <c r="G1730" s="83">
        <v>41382</v>
      </c>
      <c r="I1730">
        <f t="shared" ref="I1730:I1793" si="32">IF(G1730&lt;&gt;"",YEAR(G1730),"")</f>
        <v>2013</v>
      </c>
      <c r="M1730"/>
    </row>
    <row r="1731" spans="1:13" x14ac:dyDescent="0.25">
      <c r="A1731" t="s">
        <v>972</v>
      </c>
      <c r="B1731" t="s">
        <v>240</v>
      </c>
      <c r="C1731" s="76" t="s">
        <v>842</v>
      </c>
      <c r="D1731" t="s">
        <v>980</v>
      </c>
      <c r="E1731" s="82">
        <v>5.59</v>
      </c>
      <c r="F1731" t="s">
        <v>973</v>
      </c>
      <c r="G1731" s="83">
        <v>41431</v>
      </c>
      <c r="I1731">
        <f t="shared" si="32"/>
        <v>2013</v>
      </c>
      <c r="M1731"/>
    </row>
    <row r="1732" spans="1:13" x14ac:dyDescent="0.25">
      <c r="A1732" t="s">
        <v>972</v>
      </c>
      <c r="B1732" t="s">
        <v>239</v>
      </c>
      <c r="C1732" s="76" t="s">
        <v>842</v>
      </c>
      <c r="D1732" t="s">
        <v>980</v>
      </c>
      <c r="E1732" s="82">
        <v>23.49</v>
      </c>
      <c r="F1732" t="s">
        <v>973</v>
      </c>
      <c r="G1732" s="83">
        <v>40459</v>
      </c>
      <c r="I1732">
        <f t="shared" si="32"/>
        <v>2010</v>
      </c>
      <c r="M1732"/>
    </row>
    <row r="1733" spans="1:13" x14ac:dyDescent="0.25">
      <c r="A1733" t="s">
        <v>972</v>
      </c>
      <c r="B1733" t="s">
        <v>244</v>
      </c>
      <c r="C1733" s="76" t="s">
        <v>842</v>
      </c>
      <c r="D1733" t="s">
        <v>980</v>
      </c>
      <c r="E1733" s="82">
        <v>3.11</v>
      </c>
      <c r="F1733" t="s">
        <v>973</v>
      </c>
      <c r="G1733" s="83">
        <v>41361</v>
      </c>
      <c r="I1733">
        <f t="shared" si="32"/>
        <v>2013</v>
      </c>
      <c r="M1733"/>
    </row>
    <row r="1734" spans="1:13" x14ac:dyDescent="0.25">
      <c r="A1734" t="s">
        <v>972</v>
      </c>
      <c r="B1734" t="s">
        <v>223</v>
      </c>
      <c r="C1734" s="76" t="s">
        <v>842</v>
      </c>
      <c r="D1734" t="s">
        <v>980</v>
      </c>
      <c r="E1734" s="82">
        <v>3.73</v>
      </c>
      <c r="F1734" t="s">
        <v>973</v>
      </c>
      <c r="G1734" s="83">
        <v>41323</v>
      </c>
      <c r="I1734">
        <f t="shared" si="32"/>
        <v>2013</v>
      </c>
      <c r="M1734"/>
    </row>
    <row r="1735" spans="1:13" x14ac:dyDescent="0.25">
      <c r="A1735" t="s">
        <v>972</v>
      </c>
      <c r="B1735" t="s">
        <v>244</v>
      </c>
      <c r="C1735" s="76" t="s">
        <v>842</v>
      </c>
      <c r="D1735" t="s">
        <v>980</v>
      </c>
      <c r="E1735" s="82">
        <v>7.6</v>
      </c>
      <c r="F1735" t="s">
        <v>973</v>
      </c>
      <c r="G1735" s="83">
        <v>41431</v>
      </c>
      <c r="I1735">
        <f t="shared" si="32"/>
        <v>2013</v>
      </c>
      <c r="M1735"/>
    </row>
    <row r="1736" spans="1:13" x14ac:dyDescent="0.25">
      <c r="A1736" t="s">
        <v>972</v>
      </c>
      <c r="B1736" t="s">
        <v>186</v>
      </c>
      <c r="C1736" s="76" t="s">
        <v>842</v>
      </c>
      <c r="D1736" t="s">
        <v>980</v>
      </c>
      <c r="E1736" s="82">
        <v>4.3499999999999996</v>
      </c>
      <c r="F1736" t="s">
        <v>973</v>
      </c>
      <c r="G1736" s="83">
        <v>41382</v>
      </c>
      <c r="I1736">
        <f t="shared" si="32"/>
        <v>2013</v>
      </c>
      <c r="M1736"/>
    </row>
    <row r="1737" spans="1:13" x14ac:dyDescent="0.25">
      <c r="A1737" t="s">
        <v>972</v>
      </c>
      <c r="B1737" t="s">
        <v>240</v>
      </c>
      <c r="C1737" s="76" t="s">
        <v>842</v>
      </c>
      <c r="D1737" t="s">
        <v>980</v>
      </c>
      <c r="E1737" s="82">
        <v>3.73</v>
      </c>
      <c r="F1737" t="s">
        <v>973</v>
      </c>
      <c r="G1737" s="83">
        <v>41431</v>
      </c>
      <c r="I1737">
        <f t="shared" si="32"/>
        <v>2013</v>
      </c>
      <c r="M1737"/>
    </row>
    <row r="1738" spans="1:13" x14ac:dyDescent="0.25">
      <c r="A1738" t="s">
        <v>972</v>
      </c>
      <c r="B1738" t="s">
        <v>223</v>
      </c>
      <c r="C1738" s="76" t="s">
        <v>842</v>
      </c>
      <c r="D1738" t="s">
        <v>980</v>
      </c>
      <c r="E1738" s="82">
        <v>5.59</v>
      </c>
      <c r="F1738" t="s">
        <v>973</v>
      </c>
      <c r="G1738" s="83">
        <v>41432</v>
      </c>
      <c r="I1738">
        <f t="shared" si="32"/>
        <v>2013</v>
      </c>
      <c r="M1738"/>
    </row>
    <row r="1739" spans="1:13" x14ac:dyDescent="0.25">
      <c r="A1739" t="s">
        <v>972</v>
      </c>
      <c r="B1739" t="s">
        <v>253</v>
      </c>
      <c r="C1739" s="76" t="s">
        <v>842</v>
      </c>
      <c r="D1739" t="s">
        <v>980</v>
      </c>
      <c r="E1739" s="82">
        <v>6.21</v>
      </c>
      <c r="F1739" t="s">
        <v>973</v>
      </c>
      <c r="G1739" s="83">
        <v>41381</v>
      </c>
      <c r="I1739">
        <f t="shared" si="32"/>
        <v>2013</v>
      </c>
      <c r="M1739"/>
    </row>
    <row r="1740" spans="1:13" x14ac:dyDescent="0.25">
      <c r="A1740" t="s">
        <v>972</v>
      </c>
      <c r="B1740" s="74" t="s">
        <v>213</v>
      </c>
      <c r="C1740" s="76" t="s">
        <v>842</v>
      </c>
      <c r="D1740" t="s">
        <v>980</v>
      </c>
      <c r="E1740" s="82">
        <v>7.04</v>
      </c>
      <c r="F1740" t="s">
        <v>973</v>
      </c>
      <c r="G1740" s="83">
        <v>41430</v>
      </c>
      <c r="I1740">
        <f t="shared" si="32"/>
        <v>2013</v>
      </c>
      <c r="M1740"/>
    </row>
    <row r="1741" spans="1:13" x14ac:dyDescent="0.25">
      <c r="A1741" t="s">
        <v>972</v>
      </c>
      <c r="B1741" t="s">
        <v>151</v>
      </c>
      <c r="C1741" s="76" t="s">
        <v>842</v>
      </c>
      <c r="D1741" t="s">
        <v>980</v>
      </c>
      <c r="E1741" s="82">
        <v>10.119999999999999</v>
      </c>
      <c r="F1741" t="s">
        <v>973</v>
      </c>
      <c r="G1741" s="83">
        <v>40232</v>
      </c>
      <c r="I1741">
        <f t="shared" si="32"/>
        <v>2010</v>
      </c>
      <c r="M1741"/>
    </row>
    <row r="1742" spans="1:13" x14ac:dyDescent="0.25">
      <c r="A1742" t="s">
        <v>972</v>
      </c>
      <c r="B1742" t="s">
        <v>230</v>
      </c>
      <c r="C1742" s="76" t="s">
        <v>842</v>
      </c>
      <c r="D1742" t="s">
        <v>980</v>
      </c>
      <c r="E1742" s="82">
        <v>7.46</v>
      </c>
      <c r="F1742" t="s">
        <v>973</v>
      </c>
      <c r="G1742" s="83">
        <v>41292</v>
      </c>
      <c r="I1742">
        <f t="shared" si="32"/>
        <v>2013</v>
      </c>
      <c r="M1742"/>
    </row>
    <row r="1743" spans="1:13" x14ac:dyDescent="0.25">
      <c r="A1743" t="s">
        <v>972</v>
      </c>
      <c r="B1743" t="s">
        <v>245</v>
      </c>
      <c r="C1743" s="76" t="s">
        <v>842</v>
      </c>
      <c r="D1743" t="s">
        <v>980</v>
      </c>
      <c r="E1743" s="82">
        <v>7.45</v>
      </c>
      <c r="F1743" t="s">
        <v>973</v>
      </c>
      <c r="G1743" s="83">
        <v>41344</v>
      </c>
      <c r="I1743">
        <f t="shared" si="32"/>
        <v>2013</v>
      </c>
      <c r="M1743"/>
    </row>
    <row r="1744" spans="1:13" x14ac:dyDescent="0.25">
      <c r="A1744" t="s">
        <v>972</v>
      </c>
      <c r="B1744" t="s">
        <v>223</v>
      </c>
      <c r="C1744" s="76" t="s">
        <v>842</v>
      </c>
      <c r="D1744" t="s">
        <v>980</v>
      </c>
      <c r="E1744" s="82">
        <v>4.3600000000000003</v>
      </c>
      <c r="F1744" t="s">
        <v>973</v>
      </c>
      <c r="G1744" s="83">
        <v>41414</v>
      </c>
      <c r="I1744">
        <f t="shared" si="32"/>
        <v>2013</v>
      </c>
      <c r="M1744"/>
    </row>
    <row r="1745" spans="1:13" x14ac:dyDescent="0.25">
      <c r="A1745" t="s">
        <v>972</v>
      </c>
      <c r="B1745" t="s">
        <v>241</v>
      </c>
      <c r="C1745" s="76" t="s">
        <v>842</v>
      </c>
      <c r="D1745" t="s">
        <v>980</v>
      </c>
      <c r="E1745" s="82">
        <v>5.47</v>
      </c>
      <c r="F1745" t="s">
        <v>973</v>
      </c>
      <c r="G1745" s="83">
        <v>41292</v>
      </c>
      <c r="I1745">
        <f t="shared" si="32"/>
        <v>2013</v>
      </c>
      <c r="M1745"/>
    </row>
    <row r="1746" spans="1:13" x14ac:dyDescent="0.25">
      <c r="A1746" t="s">
        <v>972</v>
      </c>
      <c r="B1746" t="s">
        <v>147</v>
      </c>
      <c r="C1746" s="76" t="s">
        <v>842</v>
      </c>
      <c r="D1746" t="s">
        <v>980</v>
      </c>
      <c r="E1746" s="82">
        <v>1.4</v>
      </c>
      <c r="F1746" t="s">
        <v>973</v>
      </c>
      <c r="G1746" s="83">
        <v>41458</v>
      </c>
      <c r="I1746">
        <f t="shared" si="32"/>
        <v>2013</v>
      </c>
      <c r="M1746"/>
    </row>
    <row r="1747" spans="1:13" x14ac:dyDescent="0.25">
      <c r="A1747" t="s">
        <v>972</v>
      </c>
      <c r="B1747" t="s">
        <v>222</v>
      </c>
      <c r="C1747" s="76" t="s">
        <v>842</v>
      </c>
      <c r="D1747" t="s">
        <v>980</v>
      </c>
      <c r="E1747" s="82">
        <v>7</v>
      </c>
      <c r="F1747" t="s">
        <v>973</v>
      </c>
      <c r="G1747" s="83">
        <v>41359</v>
      </c>
      <c r="I1747">
        <f t="shared" si="32"/>
        <v>2013</v>
      </c>
      <c r="M1747"/>
    </row>
    <row r="1748" spans="1:13" x14ac:dyDescent="0.25">
      <c r="A1748" t="s">
        <v>972</v>
      </c>
      <c r="B1748" t="s">
        <v>247</v>
      </c>
      <c r="C1748" s="76" t="s">
        <v>842</v>
      </c>
      <c r="D1748" t="s">
        <v>980</v>
      </c>
      <c r="E1748" s="82">
        <v>5.59</v>
      </c>
      <c r="F1748" t="s">
        <v>973</v>
      </c>
      <c r="G1748" s="83">
        <v>41373</v>
      </c>
      <c r="I1748">
        <f t="shared" si="32"/>
        <v>2013</v>
      </c>
      <c r="M1748"/>
    </row>
    <row r="1749" spans="1:13" x14ac:dyDescent="0.25">
      <c r="A1749" t="s">
        <v>972</v>
      </c>
      <c r="B1749" t="s">
        <v>247</v>
      </c>
      <c r="C1749" s="76" t="s">
        <v>842</v>
      </c>
      <c r="D1749" t="s">
        <v>980</v>
      </c>
      <c r="E1749" s="82">
        <v>5.59</v>
      </c>
      <c r="F1749" t="s">
        <v>973</v>
      </c>
      <c r="G1749" s="83">
        <v>41369</v>
      </c>
      <c r="I1749">
        <f t="shared" si="32"/>
        <v>2013</v>
      </c>
      <c r="M1749"/>
    </row>
    <row r="1750" spans="1:13" x14ac:dyDescent="0.25">
      <c r="A1750" t="s">
        <v>972</v>
      </c>
      <c r="B1750" t="s">
        <v>185</v>
      </c>
      <c r="C1750" s="76" t="s">
        <v>842</v>
      </c>
      <c r="D1750" t="s">
        <v>980</v>
      </c>
      <c r="E1750" s="82">
        <v>3.11</v>
      </c>
      <c r="F1750" t="s">
        <v>973</v>
      </c>
      <c r="G1750" s="83">
        <v>41464</v>
      </c>
      <c r="I1750">
        <f t="shared" si="32"/>
        <v>2013</v>
      </c>
      <c r="M1750"/>
    </row>
    <row r="1751" spans="1:13" x14ac:dyDescent="0.25">
      <c r="A1751" t="s">
        <v>972</v>
      </c>
      <c r="B1751" t="s">
        <v>232</v>
      </c>
      <c r="C1751" s="76" t="s">
        <v>842</v>
      </c>
      <c r="D1751" t="s">
        <v>980</v>
      </c>
      <c r="E1751" s="82">
        <v>15.84</v>
      </c>
      <c r="F1751" t="s">
        <v>973</v>
      </c>
      <c r="G1751" s="83">
        <v>41486</v>
      </c>
      <c r="I1751">
        <f t="shared" si="32"/>
        <v>2013</v>
      </c>
      <c r="M1751"/>
    </row>
    <row r="1752" spans="1:13" x14ac:dyDescent="0.25">
      <c r="A1752" t="s">
        <v>972</v>
      </c>
      <c r="B1752" t="s">
        <v>187</v>
      </c>
      <c r="C1752" s="76" t="s">
        <v>842</v>
      </c>
      <c r="D1752" t="s">
        <v>980</v>
      </c>
      <c r="E1752" s="82">
        <v>7.77</v>
      </c>
      <c r="F1752" t="s">
        <v>973</v>
      </c>
      <c r="G1752" s="83">
        <v>41397</v>
      </c>
      <c r="I1752">
        <f t="shared" si="32"/>
        <v>2013</v>
      </c>
      <c r="M1752"/>
    </row>
    <row r="1753" spans="1:13" x14ac:dyDescent="0.25">
      <c r="A1753" t="s">
        <v>972</v>
      </c>
      <c r="B1753" t="s">
        <v>249</v>
      </c>
      <c r="C1753" s="76" t="s">
        <v>842</v>
      </c>
      <c r="D1753" t="s">
        <v>980</v>
      </c>
      <c r="E1753" s="82">
        <v>4.3499999999999996</v>
      </c>
      <c r="F1753" t="s">
        <v>973</v>
      </c>
      <c r="G1753" s="83">
        <v>41444</v>
      </c>
      <c r="I1753">
        <f t="shared" si="32"/>
        <v>2013</v>
      </c>
      <c r="M1753"/>
    </row>
    <row r="1754" spans="1:13" x14ac:dyDescent="0.25">
      <c r="A1754" t="s">
        <v>972</v>
      </c>
      <c r="B1754" t="s">
        <v>223</v>
      </c>
      <c r="C1754" s="76" t="s">
        <v>842</v>
      </c>
      <c r="D1754" t="s">
        <v>980</v>
      </c>
      <c r="E1754" s="82">
        <v>2.91</v>
      </c>
      <c r="F1754" t="s">
        <v>973</v>
      </c>
      <c r="G1754" s="83">
        <v>41625</v>
      </c>
      <c r="I1754">
        <f t="shared" si="32"/>
        <v>2013</v>
      </c>
      <c r="M1754"/>
    </row>
    <row r="1755" spans="1:13" x14ac:dyDescent="0.25">
      <c r="A1755" t="s">
        <v>972</v>
      </c>
      <c r="B1755" t="s">
        <v>155</v>
      </c>
      <c r="C1755" s="76" t="s">
        <v>842</v>
      </c>
      <c r="D1755" t="s">
        <v>980</v>
      </c>
      <c r="E1755" s="82">
        <v>4.99</v>
      </c>
      <c r="F1755" t="s">
        <v>973</v>
      </c>
      <c r="G1755" s="83">
        <v>41331</v>
      </c>
      <c r="I1755">
        <f t="shared" si="32"/>
        <v>2013</v>
      </c>
      <c r="M1755"/>
    </row>
    <row r="1756" spans="1:13" x14ac:dyDescent="0.25">
      <c r="A1756" t="s">
        <v>972</v>
      </c>
      <c r="B1756" t="s">
        <v>118</v>
      </c>
      <c r="C1756" s="76" t="s">
        <v>842</v>
      </c>
      <c r="D1756" t="s">
        <v>980</v>
      </c>
      <c r="E1756" s="82">
        <v>15</v>
      </c>
      <c r="F1756" t="s">
        <v>973</v>
      </c>
      <c r="G1756" s="83">
        <v>41331</v>
      </c>
      <c r="I1756">
        <f t="shared" si="32"/>
        <v>2013</v>
      </c>
      <c r="M1756"/>
    </row>
    <row r="1757" spans="1:13" x14ac:dyDescent="0.25">
      <c r="A1757" t="s">
        <v>972</v>
      </c>
      <c r="B1757" s="74" t="s">
        <v>213</v>
      </c>
      <c r="C1757" s="76" t="s">
        <v>842</v>
      </c>
      <c r="D1757" t="s">
        <v>980</v>
      </c>
      <c r="E1757" s="82">
        <v>4.97</v>
      </c>
      <c r="F1757" t="s">
        <v>973</v>
      </c>
      <c r="G1757" s="83">
        <v>41386</v>
      </c>
      <c r="I1757">
        <f t="shared" si="32"/>
        <v>2013</v>
      </c>
      <c r="M1757"/>
    </row>
    <row r="1758" spans="1:13" x14ac:dyDescent="0.25">
      <c r="A1758" t="s">
        <v>972</v>
      </c>
      <c r="B1758" s="74" t="s">
        <v>213</v>
      </c>
      <c r="C1758" s="76" t="s">
        <v>842</v>
      </c>
      <c r="D1758" t="s">
        <v>980</v>
      </c>
      <c r="E1758" s="82">
        <v>3.11</v>
      </c>
      <c r="F1758" t="s">
        <v>973</v>
      </c>
      <c r="G1758" s="83">
        <v>41488</v>
      </c>
      <c r="I1758">
        <f t="shared" si="32"/>
        <v>2013</v>
      </c>
      <c r="M1758"/>
    </row>
    <row r="1759" spans="1:13" x14ac:dyDescent="0.25">
      <c r="A1759" t="s">
        <v>972</v>
      </c>
      <c r="B1759" t="s">
        <v>179</v>
      </c>
      <c r="C1759" s="76" t="s">
        <v>842</v>
      </c>
      <c r="D1759" t="s">
        <v>980</v>
      </c>
      <c r="E1759" s="82">
        <v>11.18</v>
      </c>
      <c r="F1759" t="s">
        <v>973</v>
      </c>
      <c r="G1759" s="83">
        <v>41428</v>
      </c>
      <c r="I1759">
        <f t="shared" si="32"/>
        <v>2013</v>
      </c>
      <c r="M1759"/>
    </row>
    <row r="1760" spans="1:13" x14ac:dyDescent="0.25">
      <c r="A1760" t="s">
        <v>972</v>
      </c>
      <c r="B1760" t="s">
        <v>173</v>
      </c>
      <c r="C1760" s="76" t="s">
        <v>842</v>
      </c>
      <c r="D1760" t="s">
        <v>980</v>
      </c>
      <c r="E1760" s="82">
        <v>3.73</v>
      </c>
      <c r="F1760" t="s">
        <v>973</v>
      </c>
      <c r="G1760" s="83">
        <v>41491</v>
      </c>
      <c r="I1760">
        <f t="shared" si="32"/>
        <v>2013</v>
      </c>
      <c r="M1760"/>
    </row>
    <row r="1761" spans="1:13" x14ac:dyDescent="0.25">
      <c r="A1761" t="s">
        <v>972</v>
      </c>
      <c r="B1761" s="74" t="s">
        <v>213</v>
      </c>
      <c r="C1761" s="76" t="s">
        <v>842</v>
      </c>
      <c r="D1761" t="s">
        <v>980</v>
      </c>
      <c r="E1761" s="82">
        <v>9.94</v>
      </c>
      <c r="F1761" t="s">
        <v>973</v>
      </c>
      <c r="G1761" s="83">
        <v>41382</v>
      </c>
      <c r="I1761">
        <f t="shared" si="32"/>
        <v>2013</v>
      </c>
      <c r="M1761"/>
    </row>
    <row r="1762" spans="1:13" x14ac:dyDescent="0.25">
      <c r="A1762" t="s">
        <v>972</v>
      </c>
      <c r="B1762" t="s">
        <v>227</v>
      </c>
      <c r="C1762" s="76" t="s">
        <v>842</v>
      </c>
      <c r="D1762" t="s">
        <v>980</v>
      </c>
      <c r="E1762" s="82">
        <v>3.73</v>
      </c>
      <c r="F1762" t="s">
        <v>973</v>
      </c>
      <c r="G1762" s="83">
        <v>41429</v>
      </c>
      <c r="I1762">
        <f t="shared" si="32"/>
        <v>2013</v>
      </c>
      <c r="M1762"/>
    </row>
    <row r="1763" spans="1:13" x14ac:dyDescent="0.25">
      <c r="A1763" t="s">
        <v>972</v>
      </c>
      <c r="B1763" t="s">
        <v>178</v>
      </c>
      <c r="C1763" s="76" t="s">
        <v>842</v>
      </c>
      <c r="D1763" t="s">
        <v>980</v>
      </c>
      <c r="E1763" s="82">
        <v>10.94</v>
      </c>
      <c r="F1763" t="s">
        <v>973</v>
      </c>
      <c r="G1763" s="83">
        <v>41470</v>
      </c>
      <c r="I1763">
        <f t="shared" si="32"/>
        <v>2013</v>
      </c>
      <c r="M1763"/>
    </row>
    <row r="1764" spans="1:13" x14ac:dyDescent="0.25">
      <c r="A1764" t="s">
        <v>972</v>
      </c>
      <c r="B1764" t="s">
        <v>173</v>
      </c>
      <c r="C1764" s="76" t="s">
        <v>842</v>
      </c>
      <c r="D1764" t="s">
        <v>980</v>
      </c>
      <c r="E1764" s="82">
        <v>4.3499999999999996</v>
      </c>
      <c r="F1764" t="s">
        <v>973</v>
      </c>
      <c r="G1764" s="83">
        <v>41490</v>
      </c>
      <c r="I1764">
        <f t="shared" si="32"/>
        <v>2013</v>
      </c>
      <c r="M1764"/>
    </row>
    <row r="1765" spans="1:13" x14ac:dyDescent="0.25">
      <c r="A1765" t="s">
        <v>972</v>
      </c>
      <c r="B1765" t="s">
        <v>187</v>
      </c>
      <c r="C1765" s="76" t="s">
        <v>842</v>
      </c>
      <c r="D1765" t="s">
        <v>980</v>
      </c>
      <c r="E1765" s="82">
        <v>11.18</v>
      </c>
      <c r="F1765" t="s">
        <v>973</v>
      </c>
      <c r="G1765" s="83">
        <v>41492</v>
      </c>
      <c r="I1765">
        <f t="shared" si="32"/>
        <v>2013</v>
      </c>
      <c r="M1765"/>
    </row>
    <row r="1766" spans="1:13" x14ac:dyDescent="0.25">
      <c r="A1766" t="s">
        <v>972</v>
      </c>
      <c r="B1766" t="s">
        <v>239</v>
      </c>
      <c r="C1766" s="76" t="s">
        <v>842</v>
      </c>
      <c r="D1766" t="s">
        <v>980</v>
      </c>
      <c r="E1766" s="82">
        <v>11.18</v>
      </c>
      <c r="F1766" t="s">
        <v>973</v>
      </c>
      <c r="G1766" s="83">
        <v>41408</v>
      </c>
      <c r="I1766">
        <f t="shared" si="32"/>
        <v>2013</v>
      </c>
      <c r="M1766"/>
    </row>
    <row r="1767" spans="1:13" x14ac:dyDescent="0.25">
      <c r="A1767" t="s">
        <v>972</v>
      </c>
      <c r="B1767" t="s">
        <v>223</v>
      </c>
      <c r="C1767" s="76" t="s">
        <v>842</v>
      </c>
      <c r="D1767" t="s">
        <v>980</v>
      </c>
      <c r="E1767" s="82">
        <v>4.66</v>
      </c>
      <c r="F1767" t="s">
        <v>973</v>
      </c>
      <c r="G1767" s="83">
        <v>41432</v>
      </c>
      <c r="I1767">
        <f t="shared" si="32"/>
        <v>2013</v>
      </c>
      <c r="M1767"/>
    </row>
    <row r="1768" spans="1:13" x14ac:dyDescent="0.25">
      <c r="A1768" t="s">
        <v>972</v>
      </c>
      <c r="B1768" t="s">
        <v>221</v>
      </c>
      <c r="C1768" s="76" t="s">
        <v>842</v>
      </c>
      <c r="D1768" t="s">
        <v>980</v>
      </c>
      <c r="E1768" s="82">
        <v>5.93</v>
      </c>
      <c r="F1768" t="s">
        <v>973</v>
      </c>
      <c r="G1768" s="83">
        <v>41456</v>
      </c>
      <c r="I1768">
        <f t="shared" si="32"/>
        <v>2013</v>
      </c>
      <c r="M1768"/>
    </row>
    <row r="1769" spans="1:13" x14ac:dyDescent="0.25">
      <c r="A1769" t="s">
        <v>972</v>
      </c>
      <c r="B1769" t="s">
        <v>242</v>
      </c>
      <c r="C1769" s="76" t="s">
        <v>842</v>
      </c>
      <c r="D1769" t="s">
        <v>980</v>
      </c>
      <c r="E1769" s="82">
        <v>3.95</v>
      </c>
      <c r="F1769" t="s">
        <v>973</v>
      </c>
      <c r="G1769" s="83">
        <v>41404</v>
      </c>
      <c r="I1769">
        <f t="shared" si="32"/>
        <v>2013</v>
      </c>
      <c r="M1769"/>
    </row>
    <row r="1770" spans="1:13" x14ac:dyDescent="0.25">
      <c r="A1770" t="s">
        <v>972</v>
      </c>
      <c r="B1770" t="s">
        <v>249</v>
      </c>
      <c r="C1770" s="76" t="s">
        <v>842</v>
      </c>
      <c r="D1770" t="s">
        <v>980</v>
      </c>
      <c r="E1770" s="82">
        <v>4.66</v>
      </c>
      <c r="F1770" t="s">
        <v>973</v>
      </c>
      <c r="G1770" s="83">
        <v>41423</v>
      </c>
      <c r="I1770">
        <f t="shared" si="32"/>
        <v>2013</v>
      </c>
      <c r="M1770"/>
    </row>
    <row r="1771" spans="1:13" x14ac:dyDescent="0.25">
      <c r="A1771" t="s">
        <v>972</v>
      </c>
      <c r="B1771" t="s">
        <v>232</v>
      </c>
      <c r="C1771" s="76" t="s">
        <v>842</v>
      </c>
      <c r="D1771" t="s">
        <v>980</v>
      </c>
      <c r="E1771" s="82">
        <v>4.97</v>
      </c>
      <c r="F1771" t="s">
        <v>973</v>
      </c>
      <c r="G1771" s="83">
        <v>41491</v>
      </c>
      <c r="I1771">
        <f t="shared" si="32"/>
        <v>2013</v>
      </c>
      <c r="M1771"/>
    </row>
    <row r="1772" spans="1:13" x14ac:dyDescent="0.25">
      <c r="A1772" t="s">
        <v>972</v>
      </c>
      <c r="B1772" t="s">
        <v>240</v>
      </c>
      <c r="C1772" s="76" t="s">
        <v>842</v>
      </c>
      <c r="D1772" t="s">
        <v>980</v>
      </c>
      <c r="E1772" s="82">
        <v>4.3499999999999996</v>
      </c>
      <c r="F1772" t="s">
        <v>973</v>
      </c>
      <c r="G1772" s="83">
        <v>41491</v>
      </c>
      <c r="I1772">
        <f t="shared" si="32"/>
        <v>2013</v>
      </c>
      <c r="M1772"/>
    </row>
    <row r="1773" spans="1:13" x14ac:dyDescent="0.25">
      <c r="A1773" t="s">
        <v>972</v>
      </c>
      <c r="B1773" t="s">
        <v>219</v>
      </c>
      <c r="C1773" s="76" t="s">
        <v>842</v>
      </c>
      <c r="D1773" t="s">
        <v>980</v>
      </c>
      <c r="E1773" s="82">
        <v>5.31</v>
      </c>
      <c r="F1773" t="s">
        <v>973</v>
      </c>
      <c r="G1773" s="83">
        <v>41428</v>
      </c>
      <c r="I1773">
        <f t="shared" si="32"/>
        <v>2013</v>
      </c>
      <c r="M1773"/>
    </row>
    <row r="1774" spans="1:13" x14ac:dyDescent="0.25">
      <c r="A1774" t="s">
        <v>972</v>
      </c>
      <c r="B1774" t="s">
        <v>239</v>
      </c>
      <c r="C1774" s="76" t="s">
        <v>842</v>
      </c>
      <c r="D1774" t="s">
        <v>980</v>
      </c>
      <c r="E1774" s="82">
        <v>53.58</v>
      </c>
      <c r="F1774" t="s">
        <v>973</v>
      </c>
      <c r="G1774" s="83">
        <v>41414</v>
      </c>
      <c r="I1774">
        <f t="shared" si="32"/>
        <v>2013</v>
      </c>
      <c r="M1774"/>
    </row>
    <row r="1775" spans="1:13" x14ac:dyDescent="0.25">
      <c r="A1775" t="s">
        <v>972</v>
      </c>
      <c r="B1775" t="s">
        <v>147</v>
      </c>
      <c r="C1775" s="76" t="s">
        <v>842</v>
      </c>
      <c r="D1775" t="s">
        <v>980</v>
      </c>
      <c r="E1775" s="82">
        <v>148.77000000000001</v>
      </c>
      <c r="F1775" t="s">
        <v>973</v>
      </c>
      <c r="G1775" s="83">
        <v>41456</v>
      </c>
      <c r="I1775">
        <f t="shared" si="32"/>
        <v>2013</v>
      </c>
      <c r="M1775"/>
    </row>
    <row r="1776" spans="1:13" x14ac:dyDescent="0.25">
      <c r="A1776" t="s">
        <v>972</v>
      </c>
      <c r="B1776" t="s">
        <v>147</v>
      </c>
      <c r="C1776" s="76" t="s">
        <v>842</v>
      </c>
      <c r="D1776" t="s">
        <v>980</v>
      </c>
      <c r="E1776" s="82">
        <v>148.77000000000001</v>
      </c>
      <c r="F1776" t="s">
        <v>973</v>
      </c>
      <c r="G1776" s="83">
        <v>41534</v>
      </c>
      <c r="I1776">
        <f t="shared" si="32"/>
        <v>2013</v>
      </c>
      <c r="M1776"/>
    </row>
    <row r="1777" spans="1:13" x14ac:dyDescent="0.25">
      <c r="A1777" t="s">
        <v>972</v>
      </c>
      <c r="B1777" t="s">
        <v>227</v>
      </c>
      <c r="C1777" s="76" t="s">
        <v>842</v>
      </c>
      <c r="D1777" t="s">
        <v>980</v>
      </c>
      <c r="E1777" s="82">
        <v>0.95</v>
      </c>
      <c r="F1777" t="s">
        <v>973</v>
      </c>
      <c r="G1777" s="83">
        <v>41401</v>
      </c>
      <c r="I1777">
        <f t="shared" si="32"/>
        <v>2013</v>
      </c>
      <c r="M1777"/>
    </row>
    <row r="1778" spans="1:13" x14ac:dyDescent="0.25">
      <c r="A1778" t="s">
        <v>972</v>
      </c>
      <c r="B1778" t="s">
        <v>173</v>
      </c>
      <c r="C1778" s="76" t="s">
        <v>842</v>
      </c>
      <c r="D1778" t="s">
        <v>980</v>
      </c>
      <c r="E1778" s="82">
        <v>5.59</v>
      </c>
      <c r="F1778" t="s">
        <v>973</v>
      </c>
      <c r="G1778" s="83">
        <v>41490</v>
      </c>
      <c r="I1778">
        <f t="shared" si="32"/>
        <v>2013</v>
      </c>
      <c r="M1778"/>
    </row>
    <row r="1779" spans="1:13" x14ac:dyDescent="0.25">
      <c r="A1779" t="s">
        <v>972</v>
      </c>
      <c r="B1779" t="s">
        <v>186</v>
      </c>
      <c r="C1779" s="76" t="s">
        <v>842</v>
      </c>
      <c r="D1779" t="s">
        <v>980</v>
      </c>
      <c r="E1779" s="82">
        <v>17.399999999999999</v>
      </c>
      <c r="F1779" t="s">
        <v>973</v>
      </c>
      <c r="G1779" s="83">
        <v>41491</v>
      </c>
      <c r="I1779">
        <f t="shared" si="32"/>
        <v>2013</v>
      </c>
      <c r="M1779"/>
    </row>
    <row r="1780" spans="1:13" x14ac:dyDescent="0.25">
      <c r="A1780" t="s">
        <v>972</v>
      </c>
      <c r="B1780" t="s">
        <v>229</v>
      </c>
      <c r="C1780" s="76" t="s">
        <v>842</v>
      </c>
      <c r="D1780" t="s">
        <v>980</v>
      </c>
      <c r="E1780" s="82">
        <v>7.9</v>
      </c>
      <c r="F1780" t="s">
        <v>973</v>
      </c>
      <c r="G1780" s="83">
        <v>41400</v>
      </c>
      <c r="I1780">
        <f t="shared" si="32"/>
        <v>2013</v>
      </c>
      <c r="M1780"/>
    </row>
    <row r="1781" spans="1:13" x14ac:dyDescent="0.25">
      <c r="A1781" t="s">
        <v>972</v>
      </c>
      <c r="B1781" t="s">
        <v>221</v>
      </c>
      <c r="C1781" s="76" t="s">
        <v>842</v>
      </c>
      <c r="D1781" t="s">
        <v>980</v>
      </c>
      <c r="E1781" s="82">
        <v>6.21</v>
      </c>
      <c r="F1781" t="s">
        <v>973</v>
      </c>
      <c r="G1781" s="83">
        <v>41491</v>
      </c>
      <c r="I1781">
        <f t="shared" si="32"/>
        <v>2013</v>
      </c>
      <c r="M1781"/>
    </row>
    <row r="1782" spans="1:13" x14ac:dyDescent="0.25">
      <c r="A1782" t="s">
        <v>972</v>
      </c>
      <c r="B1782" t="s">
        <v>249</v>
      </c>
      <c r="C1782" s="76" t="s">
        <v>842</v>
      </c>
      <c r="D1782" t="s">
        <v>980</v>
      </c>
      <c r="E1782" s="82">
        <v>4.5599999999999996</v>
      </c>
      <c r="F1782" t="s">
        <v>973</v>
      </c>
      <c r="G1782" s="83">
        <v>41387</v>
      </c>
      <c r="I1782">
        <f t="shared" si="32"/>
        <v>2013</v>
      </c>
      <c r="M1782"/>
    </row>
    <row r="1783" spans="1:13" x14ac:dyDescent="0.25">
      <c r="A1783" t="s">
        <v>972</v>
      </c>
      <c r="B1783" t="s">
        <v>215</v>
      </c>
      <c r="C1783" s="76" t="s">
        <v>842</v>
      </c>
      <c r="D1783" t="s">
        <v>980</v>
      </c>
      <c r="E1783" s="82">
        <v>5.59</v>
      </c>
      <c r="F1783" t="s">
        <v>973</v>
      </c>
      <c r="G1783" s="83">
        <v>41487</v>
      </c>
      <c r="I1783">
        <f t="shared" si="32"/>
        <v>2013</v>
      </c>
      <c r="M1783"/>
    </row>
    <row r="1784" spans="1:13" x14ac:dyDescent="0.25">
      <c r="A1784" t="s">
        <v>972</v>
      </c>
      <c r="B1784" t="s">
        <v>240</v>
      </c>
      <c r="C1784" s="76" t="s">
        <v>842</v>
      </c>
      <c r="D1784" t="s">
        <v>980</v>
      </c>
      <c r="E1784" s="82">
        <v>4.97</v>
      </c>
      <c r="F1784" t="s">
        <v>973</v>
      </c>
      <c r="G1784" s="83">
        <v>41492</v>
      </c>
      <c r="I1784">
        <f t="shared" si="32"/>
        <v>2013</v>
      </c>
      <c r="M1784"/>
    </row>
    <row r="1785" spans="1:13" x14ac:dyDescent="0.25">
      <c r="A1785" t="s">
        <v>972</v>
      </c>
      <c r="B1785" t="s">
        <v>253</v>
      </c>
      <c r="C1785" s="76" t="s">
        <v>842</v>
      </c>
      <c r="D1785" t="s">
        <v>980</v>
      </c>
      <c r="E1785" s="82">
        <v>3.11</v>
      </c>
      <c r="F1785" t="s">
        <v>973</v>
      </c>
      <c r="G1785" s="83">
        <v>41492</v>
      </c>
      <c r="I1785">
        <f t="shared" si="32"/>
        <v>2013</v>
      </c>
      <c r="M1785"/>
    </row>
    <row r="1786" spans="1:13" x14ac:dyDescent="0.25">
      <c r="A1786" t="s">
        <v>972</v>
      </c>
      <c r="B1786" t="s">
        <v>239</v>
      </c>
      <c r="C1786" s="76" t="s">
        <v>842</v>
      </c>
      <c r="D1786" t="s">
        <v>980</v>
      </c>
      <c r="E1786" s="82">
        <v>9.06</v>
      </c>
      <c r="F1786" t="s">
        <v>973</v>
      </c>
      <c r="G1786" s="83">
        <v>41375</v>
      </c>
      <c r="I1786">
        <f t="shared" si="32"/>
        <v>2013</v>
      </c>
      <c r="M1786"/>
    </row>
    <row r="1787" spans="1:13" x14ac:dyDescent="0.25">
      <c r="A1787" t="s">
        <v>972</v>
      </c>
      <c r="B1787" t="s">
        <v>232</v>
      </c>
      <c r="C1787" s="76" t="s">
        <v>842</v>
      </c>
      <c r="D1787" t="s">
        <v>980</v>
      </c>
      <c r="E1787" s="82">
        <v>5.7</v>
      </c>
      <c r="F1787" t="s">
        <v>973</v>
      </c>
      <c r="G1787" s="83">
        <v>41431</v>
      </c>
      <c r="I1787">
        <f t="shared" si="32"/>
        <v>2013</v>
      </c>
      <c r="M1787"/>
    </row>
    <row r="1788" spans="1:13" x14ac:dyDescent="0.25">
      <c r="A1788" t="s">
        <v>972</v>
      </c>
      <c r="B1788" t="s">
        <v>223</v>
      </c>
      <c r="C1788" s="76" t="s">
        <v>842</v>
      </c>
      <c r="D1788" t="s">
        <v>980</v>
      </c>
      <c r="E1788" s="82">
        <v>2.2999999999999998</v>
      </c>
      <c r="F1788" t="s">
        <v>973</v>
      </c>
      <c r="G1788" s="83">
        <v>41436</v>
      </c>
      <c r="I1788">
        <f t="shared" si="32"/>
        <v>2013</v>
      </c>
      <c r="M1788"/>
    </row>
    <row r="1789" spans="1:13" x14ac:dyDescent="0.25">
      <c r="A1789" t="s">
        <v>972</v>
      </c>
      <c r="B1789" t="s">
        <v>173</v>
      </c>
      <c r="C1789" s="76" t="s">
        <v>842</v>
      </c>
      <c r="D1789" t="s">
        <v>980</v>
      </c>
      <c r="E1789" s="82">
        <v>5.04</v>
      </c>
      <c r="F1789" t="s">
        <v>973</v>
      </c>
      <c r="G1789" s="83">
        <v>41408</v>
      </c>
      <c r="I1789">
        <f t="shared" si="32"/>
        <v>2013</v>
      </c>
      <c r="M1789"/>
    </row>
    <row r="1790" spans="1:13" x14ac:dyDescent="0.25">
      <c r="A1790" t="s">
        <v>972</v>
      </c>
      <c r="B1790" t="s">
        <v>230</v>
      </c>
      <c r="C1790" s="76" t="s">
        <v>842</v>
      </c>
      <c r="D1790" t="s">
        <v>980</v>
      </c>
      <c r="E1790" s="82">
        <v>6.38</v>
      </c>
      <c r="F1790" t="s">
        <v>973</v>
      </c>
      <c r="G1790" s="83">
        <v>41456</v>
      </c>
      <c r="I1790">
        <f t="shared" si="32"/>
        <v>2013</v>
      </c>
      <c r="M1790"/>
    </row>
    <row r="1791" spans="1:13" x14ac:dyDescent="0.25">
      <c r="A1791" t="s">
        <v>972</v>
      </c>
      <c r="B1791" t="s">
        <v>186</v>
      </c>
      <c r="C1791" s="76" t="s">
        <v>842</v>
      </c>
      <c r="D1791" t="s">
        <v>980</v>
      </c>
      <c r="E1791" s="82">
        <v>3.73</v>
      </c>
      <c r="F1791" t="s">
        <v>973</v>
      </c>
      <c r="G1791" s="83">
        <v>41491</v>
      </c>
      <c r="I1791">
        <f t="shared" si="32"/>
        <v>2013</v>
      </c>
      <c r="M1791"/>
    </row>
    <row r="1792" spans="1:13" x14ac:dyDescent="0.25">
      <c r="A1792" t="s">
        <v>972</v>
      </c>
      <c r="B1792" t="s">
        <v>148</v>
      </c>
      <c r="C1792" s="76" t="s">
        <v>842</v>
      </c>
      <c r="D1792" t="s">
        <v>980</v>
      </c>
      <c r="E1792" s="82">
        <v>7.01</v>
      </c>
      <c r="F1792" t="s">
        <v>973</v>
      </c>
      <c r="G1792" s="83">
        <v>41457</v>
      </c>
      <c r="I1792">
        <f t="shared" si="32"/>
        <v>2013</v>
      </c>
      <c r="M1792"/>
    </row>
    <row r="1793" spans="1:13" x14ac:dyDescent="0.25">
      <c r="A1793" t="s">
        <v>972</v>
      </c>
      <c r="B1793" t="s">
        <v>222</v>
      </c>
      <c r="C1793" s="76" t="s">
        <v>842</v>
      </c>
      <c r="D1793" t="s">
        <v>980</v>
      </c>
      <c r="E1793" s="82">
        <v>7.41</v>
      </c>
      <c r="F1793" t="s">
        <v>973</v>
      </c>
      <c r="G1793" s="83">
        <v>41470</v>
      </c>
      <c r="I1793">
        <f t="shared" si="32"/>
        <v>2013</v>
      </c>
      <c r="M1793"/>
    </row>
    <row r="1794" spans="1:13" x14ac:dyDescent="0.25">
      <c r="A1794" t="s">
        <v>972</v>
      </c>
      <c r="B1794" t="s">
        <v>248</v>
      </c>
      <c r="C1794" s="76" t="s">
        <v>842</v>
      </c>
      <c r="D1794" t="s">
        <v>980</v>
      </c>
      <c r="E1794" s="82">
        <v>3.73</v>
      </c>
      <c r="F1794" t="s">
        <v>973</v>
      </c>
      <c r="G1794" s="83">
        <v>41444</v>
      </c>
      <c r="I1794">
        <f t="shared" ref="I1794:I1857" si="33">IF(G1794&lt;&gt;"",YEAR(G1794),"")</f>
        <v>2013</v>
      </c>
      <c r="M1794"/>
    </row>
    <row r="1795" spans="1:13" x14ac:dyDescent="0.25">
      <c r="A1795" t="s">
        <v>972</v>
      </c>
      <c r="B1795" t="s">
        <v>173</v>
      </c>
      <c r="C1795" s="76" t="s">
        <v>842</v>
      </c>
      <c r="D1795" t="s">
        <v>980</v>
      </c>
      <c r="E1795" s="82">
        <v>13.98</v>
      </c>
      <c r="F1795" t="s">
        <v>973</v>
      </c>
      <c r="G1795" s="83">
        <v>41491</v>
      </c>
      <c r="I1795">
        <f t="shared" si="33"/>
        <v>2013</v>
      </c>
      <c r="M1795"/>
    </row>
    <row r="1796" spans="1:13" x14ac:dyDescent="0.25">
      <c r="A1796" t="s">
        <v>972</v>
      </c>
      <c r="B1796" t="s">
        <v>118</v>
      </c>
      <c r="C1796" s="76" t="s">
        <v>842</v>
      </c>
      <c r="D1796" t="s">
        <v>980</v>
      </c>
      <c r="E1796" s="82">
        <v>8.8000000000000007</v>
      </c>
      <c r="F1796" t="s">
        <v>973</v>
      </c>
      <c r="G1796" s="83">
        <v>41411</v>
      </c>
      <c r="I1796">
        <f t="shared" si="33"/>
        <v>2013</v>
      </c>
      <c r="M1796"/>
    </row>
    <row r="1797" spans="1:13" x14ac:dyDescent="0.25">
      <c r="A1797" t="s">
        <v>972</v>
      </c>
      <c r="B1797" t="s">
        <v>232</v>
      </c>
      <c r="C1797" s="76" t="s">
        <v>842</v>
      </c>
      <c r="D1797" t="s">
        <v>980</v>
      </c>
      <c r="E1797" s="82">
        <v>3.6</v>
      </c>
      <c r="F1797" t="s">
        <v>973</v>
      </c>
      <c r="G1797" s="83">
        <v>41452</v>
      </c>
      <c r="I1797">
        <f t="shared" si="33"/>
        <v>2013</v>
      </c>
      <c r="M1797"/>
    </row>
    <row r="1798" spans="1:13" x14ac:dyDescent="0.25">
      <c r="A1798" t="s">
        <v>972</v>
      </c>
      <c r="B1798" t="s">
        <v>253</v>
      </c>
      <c r="C1798" s="76" t="s">
        <v>842</v>
      </c>
      <c r="D1798" t="s">
        <v>980</v>
      </c>
      <c r="E1798" s="82">
        <v>4.5599999999999996</v>
      </c>
      <c r="F1798" t="s">
        <v>973</v>
      </c>
      <c r="G1798" s="83">
        <v>41401</v>
      </c>
      <c r="I1798">
        <f t="shared" si="33"/>
        <v>2013</v>
      </c>
      <c r="M1798"/>
    </row>
    <row r="1799" spans="1:13" x14ac:dyDescent="0.25">
      <c r="A1799" t="s">
        <v>972</v>
      </c>
      <c r="B1799" t="s">
        <v>148</v>
      </c>
      <c r="C1799" s="76" t="s">
        <v>842</v>
      </c>
      <c r="D1799" t="s">
        <v>980</v>
      </c>
      <c r="E1799" s="82">
        <v>37.56</v>
      </c>
      <c r="F1799" t="s">
        <v>973</v>
      </c>
      <c r="G1799" s="83">
        <v>41563</v>
      </c>
      <c r="I1799">
        <f t="shared" si="33"/>
        <v>2013</v>
      </c>
      <c r="M1799"/>
    </row>
    <row r="1800" spans="1:13" x14ac:dyDescent="0.25">
      <c r="A1800" t="s">
        <v>972</v>
      </c>
      <c r="B1800" t="s">
        <v>181</v>
      </c>
      <c r="C1800" s="76" t="s">
        <v>842</v>
      </c>
      <c r="D1800" t="s">
        <v>980</v>
      </c>
      <c r="E1800" s="82">
        <v>6.21</v>
      </c>
      <c r="F1800" t="s">
        <v>973</v>
      </c>
      <c r="G1800" s="83">
        <v>41506</v>
      </c>
      <c r="I1800">
        <f t="shared" si="33"/>
        <v>2013</v>
      </c>
      <c r="M1800"/>
    </row>
    <row r="1801" spans="1:13" x14ac:dyDescent="0.25">
      <c r="A1801" t="s">
        <v>972</v>
      </c>
      <c r="B1801" t="s">
        <v>230</v>
      </c>
      <c r="C1801" s="76" t="s">
        <v>842</v>
      </c>
      <c r="D1801" t="s">
        <v>980</v>
      </c>
      <c r="E1801" s="82">
        <v>2.85</v>
      </c>
      <c r="F1801" t="s">
        <v>973</v>
      </c>
      <c r="G1801" s="83">
        <v>41424</v>
      </c>
      <c r="I1801">
        <f t="shared" si="33"/>
        <v>2013</v>
      </c>
      <c r="M1801"/>
    </row>
    <row r="1802" spans="1:13" x14ac:dyDescent="0.25">
      <c r="A1802" t="s">
        <v>972</v>
      </c>
      <c r="B1802" t="s">
        <v>253</v>
      </c>
      <c r="C1802" s="76" t="s">
        <v>842</v>
      </c>
      <c r="D1802" t="s">
        <v>980</v>
      </c>
      <c r="E1802" s="82">
        <v>7.13</v>
      </c>
      <c r="F1802" t="s">
        <v>973</v>
      </c>
      <c r="G1802" s="83">
        <v>41487</v>
      </c>
      <c r="I1802">
        <f t="shared" si="33"/>
        <v>2013</v>
      </c>
      <c r="M1802"/>
    </row>
    <row r="1803" spans="1:13" x14ac:dyDescent="0.25">
      <c r="A1803" t="s">
        <v>972</v>
      </c>
      <c r="B1803" t="s">
        <v>239</v>
      </c>
      <c r="C1803" s="76" t="s">
        <v>842</v>
      </c>
      <c r="D1803" t="s">
        <v>980</v>
      </c>
      <c r="E1803" s="82">
        <v>11</v>
      </c>
      <c r="F1803" t="s">
        <v>973</v>
      </c>
      <c r="G1803" s="83">
        <v>41506</v>
      </c>
      <c r="I1803">
        <f t="shared" si="33"/>
        <v>2013</v>
      </c>
      <c r="M1803"/>
    </row>
    <row r="1804" spans="1:13" x14ac:dyDescent="0.25">
      <c r="A1804" t="s">
        <v>972</v>
      </c>
      <c r="B1804" t="s">
        <v>244</v>
      </c>
      <c r="C1804" s="76" t="s">
        <v>842</v>
      </c>
      <c r="D1804" t="s">
        <v>980</v>
      </c>
      <c r="E1804" s="82">
        <v>5.93</v>
      </c>
      <c r="F1804" t="s">
        <v>973</v>
      </c>
      <c r="G1804" s="83">
        <v>41535</v>
      </c>
      <c r="I1804">
        <f t="shared" si="33"/>
        <v>2013</v>
      </c>
      <c r="M1804"/>
    </row>
    <row r="1805" spans="1:13" x14ac:dyDescent="0.25">
      <c r="A1805" t="s">
        <v>972</v>
      </c>
      <c r="B1805" t="s">
        <v>240</v>
      </c>
      <c r="C1805" s="76" t="s">
        <v>842</v>
      </c>
      <c r="D1805" t="s">
        <v>980</v>
      </c>
      <c r="E1805" s="82">
        <v>6.21</v>
      </c>
      <c r="F1805" t="s">
        <v>973</v>
      </c>
      <c r="G1805" s="83">
        <v>41449</v>
      </c>
      <c r="I1805">
        <f t="shared" si="33"/>
        <v>2013</v>
      </c>
      <c r="M1805"/>
    </row>
    <row r="1806" spans="1:13" x14ac:dyDescent="0.25">
      <c r="A1806" t="s">
        <v>972</v>
      </c>
      <c r="B1806" t="s">
        <v>242</v>
      </c>
      <c r="C1806" s="76" t="s">
        <v>842</v>
      </c>
      <c r="D1806" t="s">
        <v>980</v>
      </c>
      <c r="E1806" s="82">
        <v>9.16</v>
      </c>
      <c r="F1806" t="s">
        <v>973</v>
      </c>
      <c r="G1806" s="83">
        <v>41836</v>
      </c>
      <c r="I1806">
        <f t="shared" si="33"/>
        <v>2014</v>
      </c>
      <c r="M1806"/>
    </row>
    <row r="1807" spans="1:13" x14ac:dyDescent="0.25">
      <c r="A1807" t="s">
        <v>972</v>
      </c>
      <c r="B1807" t="s">
        <v>186</v>
      </c>
      <c r="C1807" s="76" t="s">
        <v>842</v>
      </c>
      <c r="D1807" t="s">
        <v>980</v>
      </c>
      <c r="E1807" s="82">
        <v>5.93</v>
      </c>
      <c r="F1807" t="s">
        <v>973</v>
      </c>
      <c r="G1807" s="83">
        <v>41506</v>
      </c>
      <c r="I1807">
        <f t="shared" si="33"/>
        <v>2013</v>
      </c>
      <c r="M1807"/>
    </row>
    <row r="1808" spans="1:13" x14ac:dyDescent="0.25">
      <c r="A1808" t="s">
        <v>972</v>
      </c>
      <c r="B1808" t="s">
        <v>117</v>
      </c>
      <c r="C1808" s="76" t="s">
        <v>842</v>
      </c>
      <c r="D1808" t="s">
        <v>980</v>
      </c>
      <c r="E1808" s="82">
        <v>4.28</v>
      </c>
      <c r="F1808" t="s">
        <v>973</v>
      </c>
      <c r="G1808" s="83">
        <v>41428</v>
      </c>
      <c r="I1808">
        <f t="shared" si="33"/>
        <v>2013</v>
      </c>
      <c r="M1808"/>
    </row>
    <row r="1809" spans="1:13" x14ac:dyDescent="0.25">
      <c r="A1809" t="s">
        <v>972</v>
      </c>
      <c r="B1809" t="s">
        <v>230</v>
      </c>
      <c r="C1809" s="76" t="s">
        <v>842</v>
      </c>
      <c r="D1809" t="s">
        <v>980</v>
      </c>
      <c r="E1809" s="82">
        <v>7.46</v>
      </c>
      <c r="F1809" t="s">
        <v>973</v>
      </c>
      <c r="G1809" s="83">
        <v>41506</v>
      </c>
      <c r="I1809">
        <f t="shared" si="33"/>
        <v>2013</v>
      </c>
      <c r="M1809"/>
    </row>
    <row r="1810" spans="1:13" x14ac:dyDescent="0.25">
      <c r="A1810" t="s">
        <v>972</v>
      </c>
      <c r="B1810" t="s">
        <v>241</v>
      </c>
      <c r="C1810" s="76" t="s">
        <v>842</v>
      </c>
      <c r="D1810" t="s">
        <v>980</v>
      </c>
      <c r="E1810" s="82">
        <v>4.9400000000000004</v>
      </c>
      <c r="F1810" t="s">
        <v>973</v>
      </c>
      <c r="G1810" s="83">
        <v>41407</v>
      </c>
      <c r="I1810">
        <f t="shared" si="33"/>
        <v>2013</v>
      </c>
      <c r="M1810"/>
    </row>
    <row r="1811" spans="1:13" x14ac:dyDescent="0.25">
      <c r="A1811" t="s">
        <v>972</v>
      </c>
      <c r="B1811" t="s">
        <v>214</v>
      </c>
      <c r="C1811" s="76" t="s">
        <v>842</v>
      </c>
      <c r="D1811" t="s">
        <v>980</v>
      </c>
      <c r="E1811" s="82">
        <v>5.93</v>
      </c>
      <c r="F1811" t="s">
        <v>973</v>
      </c>
      <c r="G1811" s="83">
        <v>41474</v>
      </c>
      <c r="I1811">
        <f t="shared" si="33"/>
        <v>2013</v>
      </c>
      <c r="M1811"/>
    </row>
    <row r="1812" spans="1:13" x14ac:dyDescent="0.25">
      <c r="A1812" t="s">
        <v>972</v>
      </c>
      <c r="B1812" t="s">
        <v>118</v>
      </c>
      <c r="C1812" s="76" t="s">
        <v>842</v>
      </c>
      <c r="D1812" t="s">
        <v>980</v>
      </c>
      <c r="E1812" s="82">
        <v>5.19</v>
      </c>
      <c r="F1812" t="s">
        <v>973</v>
      </c>
      <c r="G1812" s="83">
        <v>41408</v>
      </c>
      <c r="I1812">
        <f t="shared" si="33"/>
        <v>2013</v>
      </c>
      <c r="M1812"/>
    </row>
    <row r="1813" spans="1:13" x14ac:dyDescent="0.25">
      <c r="A1813" t="s">
        <v>972</v>
      </c>
      <c r="B1813" t="s">
        <v>223</v>
      </c>
      <c r="C1813" s="76" t="s">
        <v>842</v>
      </c>
      <c r="D1813" t="s">
        <v>980</v>
      </c>
      <c r="E1813" s="82">
        <v>18.13</v>
      </c>
      <c r="F1813" t="s">
        <v>973</v>
      </c>
      <c r="G1813" s="83">
        <v>42110</v>
      </c>
      <c r="I1813">
        <f t="shared" si="33"/>
        <v>2015</v>
      </c>
      <c r="M1813"/>
    </row>
    <row r="1814" spans="1:13" x14ac:dyDescent="0.25">
      <c r="A1814" t="s">
        <v>972</v>
      </c>
      <c r="B1814" t="s">
        <v>226</v>
      </c>
      <c r="C1814" s="76" t="s">
        <v>842</v>
      </c>
      <c r="D1814" t="s">
        <v>980</v>
      </c>
      <c r="E1814" s="82">
        <v>18.13</v>
      </c>
      <c r="F1814" t="s">
        <v>973</v>
      </c>
      <c r="G1814" s="83">
        <v>41654</v>
      </c>
      <c r="I1814">
        <f t="shared" si="33"/>
        <v>2014</v>
      </c>
      <c r="M1814"/>
    </row>
    <row r="1815" spans="1:13" x14ac:dyDescent="0.25">
      <c r="A1815" t="s">
        <v>972</v>
      </c>
      <c r="B1815" s="74" t="s">
        <v>213</v>
      </c>
      <c r="C1815" s="76" t="s">
        <v>946</v>
      </c>
      <c r="D1815" t="s">
        <v>980</v>
      </c>
      <c r="E1815" s="82">
        <v>14.25</v>
      </c>
      <c r="F1815" t="s">
        <v>973</v>
      </c>
      <c r="G1815" s="83">
        <v>41773</v>
      </c>
      <c r="I1815">
        <f t="shared" si="33"/>
        <v>2014</v>
      </c>
      <c r="M1815"/>
    </row>
    <row r="1816" spans="1:13" x14ac:dyDescent="0.25">
      <c r="A1816" t="s">
        <v>972</v>
      </c>
      <c r="B1816" t="s">
        <v>186</v>
      </c>
      <c r="C1816" s="76" t="s">
        <v>842</v>
      </c>
      <c r="D1816" t="s">
        <v>980</v>
      </c>
      <c r="E1816" s="82">
        <v>150</v>
      </c>
      <c r="F1816" t="s">
        <v>973</v>
      </c>
      <c r="G1816" s="83">
        <v>41623</v>
      </c>
      <c r="I1816">
        <f t="shared" si="33"/>
        <v>2013</v>
      </c>
      <c r="M1816"/>
    </row>
    <row r="1817" spans="1:13" x14ac:dyDescent="0.25">
      <c r="A1817" t="s">
        <v>972</v>
      </c>
      <c r="B1817" t="s">
        <v>249</v>
      </c>
      <c r="C1817" s="76" t="s">
        <v>842</v>
      </c>
      <c r="D1817" t="s">
        <v>980</v>
      </c>
      <c r="E1817" s="82">
        <v>5.9</v>
      </c>
      <c r="F1817" t="s">
        <v>973</v>
      </c>
      <c r="G1817" s="83">
        <v>41508</v>
      </c>
      <c r="I1817">
        <f t="shared" si="33"/>
        <v>2013</v>
      </c>
      <c r="M1817"/>
    </row>
    <row r="1818" spans="1:13" x14ac:dyDescent="0.25">
      <c r="A1818" t="s">
        <v>972</v>
      </c>
      <c r="B1818" t="s">
        <v>249</v>
      </c>
      <c r="C1818" s="76" t="s">
        <v>842</v>
      </c>
      <c r="D1818" t="s">
        <v>980</v>
      </c>
      <c r="E1818" s="82">
        <v>6.52</v>
      </c>
      <c r="F1818" t="s">
        <v>973</v>
      </c>
      <c r="G1818" s="83">
        <v>41527</v>
      </c>
      <c r="I1818">
        <f t="shared" si="33"/>
        <v>2013</v>
      </c>
      <c r="M1818"/>
    </row>
    <row r="1819" spans="1:13" x14ac:dyDescent="0.25">
      <c r="A1819" t="s">
        <v>972</v>
      </c>
      <c r="B1819" t="s">
        <v>118</v>
      </c>
      <c r="C1819" s="76" t="s">
        <v>842</v>
      </c>
      <c r="D1819" t="s">
        <v>980</v>
      </c>
      <c r="E1819" s="82">
        <v>3.8</v>
      </c>
      <c r="F1819" t="s">
        <v>973</v>
      </c>
      <c r="G1819" s="83">
        <v>41520</v>
      </c>
      <c r="I1819">
        <f t="shared" si="33"/>
        <v>2013</v>
      </c>
      <c r="M1819"/>
    </row>
    <row r="1820" spans="1:13" x14ac:dyDescent="0.25">
      <c r="A1820" t="s">
        <v>972</v>
      </c>
      <c r="B1820" t="s">
        <v>219</v>
      </c>
      <c r="C1820" s="76" t="s">
        <v>842</v>
      </c>
      <c r="D1820" t="s">
        <v>980</v>
      </c>
      <c r="E1820" s="82">
        <v>2.85</v>
      </c>
      <c r="F1820" t="s">
        <v>973</v>
      </c>
      <c r="G1820" s="83">
        <v>41450</v>
      </c>
      <c r="I1820">
        <f t="shared" si="33"/>
        <v>2013</v>
      </c>
      <c r="M1820"/>
    </row>
    <row r="1821" spans="1:13" x14ac:dyDescent="0.25">
      <c r="A1821" t="s">
        <v>972</v>
      </c>
      <c r="B1821" t="s">
        <v>244</v>
      </c>
      <c r="C1821" s="76" t="s">
        <v>842</v>
      </c>
      <c r="D1821" t="s">
        <v>980</v>
      </c>
      <c r="E1821" s="82">
        <v>9.31</v>
      </c>
      <c r="F1821" t="s">
        <v>973</v>
      </c>
      <c r="G1821" s="83">
        <v>41491</v>
      </c>
      <c r="I1821">
        <f t="shared" si="33"/>
        <v>2013</v>
      </c>
      <c r="M1821"/>
    </row>
    <row r="1822" spans="1:13" x14ac:dyDescent="0.25">
      <c r="A1822" t="s">
        <v>972</v>
      </c>
      <c r="B1822" t="s">
        <v>221</v>
      </c>
      <c r="C1822" s="76" t="s">
        <v>842</v>
      </c>
      <c r="D1822" t="s">
        <v>980</v>
      </c>
      <c r="E1822" s="82">
        <v>11.4</v>
      </c>
      <c r="F1822" t="s">
        <v>973</v>
      </c>
      <c r="G1822" s="83">
        <v>41557</v>
      </c>
      <c r="I1822">
        <f t="shared" si="33"/>
        <v>2013</v>
      </c>
      <c r="M1822"/>
    </row>
    <row r="1823" spans="1:13" x14ac:dyDescent="0.25">
      <c r="A1823" t="s">
        <v>972</v>
      </c>
      <c r="B1823" t="s">
        <v>2</v>
      </c>
      <c r="C1823" s="76" t="s">
        <v>842</v>
      </c>
      <c r="D1823" t="s">
        <v>980</v>
      </c>
      <c r="E1823" s="82">
        <v>5.7</v>
      </c>
      <c r="F1823" t="s">
        <v>973</v>
      </c>
      <c r="G1823" s="83">
        <v>41443</v>
      </c>
      <c r="I1823">
        <f t="shared" si="33"/>
        <v>2013</v>
      </c>
      <c r="M1823"/>
    </row>
    <row r="1824" spans="1:13" x14ac:dyDescent="0.25">
      <c r="A1824" t="s">
        <v>972</v>
      </c>
      <c r="B1824" t="s">
        <v>233</v>
      </c>
      <c r="C1824" s="76" t="s">
        <v>842</v>
      </c>
      <c r="D1824" t="s">
        <v>980</v>
      </c>
      <c r="E1824" s="82">
        <v>5.04</v>
      </c>
      <c r="F1824" t="s">
        <v>973</v>
      </c>
      <c r="G1824" s="83">
        <v>41428</v>
      </c>
      <c r="I1824">
        <f t="shared" si="33"/>
        <v>2013</v>
      </c>
      <c r="M1824"/>
    </row>
    <row r="1825" spans="1:13" x14ac:dyDescent="0.25">
      <c r="A1825" t="s">
        <v>972</v>
      </c>
      <c r="B1825" t="s">
        <v>139</v>
      </c>
      <c r="C1825" s="76" t="s">
        <v>842</v>
      </c>
      <c r="D1825" t="s">
        <v>980</v>
      </c>
      <c r="E1825" s="82">
        <v>4.99</v>
      </c>
      <c r="F1825" t="s">
        <v>973</v>
      </c>
      <c r="G1825" s="83">
        <v>41477</v>
      </c>
      <c r="I1825">
        <f t="shared" si="33"/>
        <v>2013</v>
      </c>
      <c r="M1825"/>
    </row>
    <row r="1826" spans="1:13" x14ac:dyDescent="0.25">
      <c r="A1826" t="s">
        <v>972</v>
      </c>
      <c r="B1826" t="s">
        <v>178</v>
      </c>
      <c r="C1826" s="76" t="s">
        <v>842</v>
      </c>
      <c r="D1826" t="s">
        <v>980</v>
      </c>
      <c r="E1826" s="82">
        <v>5.29</v>
      </c>
      <c r="F1826" t="s">
        <v>973</v>
      </c>
      <c r="G1826" s="83">
        <v>41477</v>
      </c>
      <c r="I1826">
        <f t="shared" si="33"/>
        <v>2013</v>
      </c>
      <c r="M1826"/>
    </row>
    <row r="1827" spans="1:13" x14ac:dyDescent="0.25">
      <c r="A1827" t="s">
        <v>972</v>
      </c>
      <c r="B1827" t="s">
        <v>118</v>
      </c>
      <c r="C1827" s="76" t="s">
        <v>842</v>
      </c>
      <c r="D1827" t="s">
        <v>980</v>
      </c>
      <c r="E1827" s="82">
        <v>3.8</v>
      </c>
      <c r="F1827" t="s">
        <v>973</v>
      </c>
      <c r="G1827" s="83">
        <v>41437</v>
      </c>
      <c r="I1827">
        <f t="shared" si="33"/>
        <v>2013</v>
      </c>
      <c r="M1827"/>
    </row>
    <row r="1828" spans="1:13" x14ac:dyDescent="0.25">
      <c r="A1828" t="s">
        <v>972</v>
      </c>
      <c r="B1828" t="s">
        <v>247</v>
      </c>
      <c r="C1828" s="76" t="s">
        <v>842</v>
      </c>
      <c r="D1828" t="s">
        <v>980</v>
      </c>
      <c r="E1828" s="82">
        <v>3.8</v>
      </c>
      <c r="F1828" t="s">
        <v>973</v>
      </c>
      <c r="G1828" s="83">
        <v>41484</v>
      </c>
      <c r="I1828">
        <f t="shared" si="33"/>
        <v>2013</v>
      </c>
      <c r="M1828"/>
    </row>
    <row r="1829" spans="1:13" x14ac:dyDescent="0.25">
      <c r="A1829" t="s">
        <v>972</v>
      </c>
      <c r="B1829" t="s">
        <v>253</v>
      </c>
      <c r="C1829" s="76" t="s">
        <v>842</v>
      </c>
      <c r="D1829" t="s">
        <v>980</v>
      </c>
      <c r="E1829" s="82">
        <v>15</v>
      </c>
      <c r="F1829" t="s">
        <v>973</v>
      </c>
      <c r="G1829" s="83">
        <v>41535</v>
      </c>
      <c r="I1829">
        <f t="shared" si="33"/>
        <v>2013</v>
      </c>
      <c r="M1829"/>
    </row>
    <row r="1830" spans="1:13" x14ac:dyDescent="0.25">
      <c r="A1830" t="s">
        <v>972</v>
      </c>
      <c r="B1830" t="s">
        <v>240</v>
      </c>
      <c r="C1830" s="76" t="s">
        <v>842</v>
      </c>
      <c r="D1830" t="s">
        <v>980</v>
      </c>
      <c r="E1830" s="82">
        <v>4.66</v>
      </c>
      <c r="F1830" t="s">
        <v>973</v>
      </c>
      <c r="G1830" s="83">
        <v>41548</v>
      </c>
      <c r="I1830">
        <f t="shared" si="33"/>
        <v>2013</v>
      </c>
      <c r="M1830"/>
    </row>
    <row r="1831" spans="1:13" x14ac:dyDescent="0.25">
      <c r="A1831" t="s">
        <v>972</v>
      </c>
      <c r="B1831" t="s">
        <v>240</v>
      </c>
      <c r="C1831" s="76" t="s">
        <v>842</v>
      </c>
      <c r="D1831" t="s">
        <v>980</v>
      </c>
      <c r="E1831" s="82">
        <v>7.52</v>
      </c>
      <c r="F1831" t="s">
        <v>973</v>
      </c>
      <c r="G1831" s="83">
        <v>41485</v>
      </c>
      <c r="I1831">
        <f t="shared" si="33"/>
        <v>2013</v>
      </c>
      <c r="M1831"/>
    </row>
    <row r="1832" spans="1:13" x14ac:dyDescent="0.25">
      <c r="A1832" t="s">
        <v>972</v>
      </c>
      <c r="B1832" t="s">
        <v>239</v>
      </c>
      <c r="C1832" s="76" t="s">
        <v>842</v>
      </c>
      <c r="D1832" t="s">
        <v>980</v>
      </c>
      <c r="E1832" s="82">
        <v>9.82</v>
      </c>
      <c r="F1832" t="s">
        <v>973</v>
      </c>
      <c r="G1832" s="83">
        <v>41593</v>
      </c>
      <c r="I1832">
        <f t="shared" si="33"/>
        <v>2013</v>
      </c>
      <c r="M1832"/>
    </row>
    <row r="1833" spans="1:13" x14ac:dyDescent="0.25">
      <c r="A1833" t="s">
        <v>972</v>
      </c>
      <c r="B1833" t="s">
        <v>240</v>
      </c>
      <c r="C1833" s="76" t="s">
        <v>842</v>
      </c>
      <c r="D1833" t="s">
        <v>980</v>
      </c>
      <c r="E1833" s="82">
        <v>9.06</v>
      </c>
      <c r="F1833" t="s">
        <v>973</v>
      </c>
      <c r="G1833" s="83">
        <v>41493</v>
      </c>
      <c r="I1833">
        <f t="shared" si="33"/>
        <v>2013</v>
      </c>
      <c r="M1833"/>
    </row>
    <row r="1834" spans="1:13" x14ac:dyDescent="0.25">
      <c r="A1834" t="s">
        <v>972</v>
      </c>
      <c r="B1834" s="74" t="s">
        <v>213</v>
      </c>
      <c r="C1834" s="76" t="s">
        <v>842</v>
      </c>
      <c r="D1834" t="s">
        <v>980</v>
      </c>
      <c r="E1834" s="82">
        <v>4.3499999999999996</v>
      </c>
      <c r="F1834" t="s">
        <v>973</v>
      </c>
      <c r="G1834" s="83">
        <v>41576</v>
      </c>
      <c r="I1834">
        <f t="shared" si="33"/>
        <v>2013</v>
      </c>
      <c r="M1834"/>
    </row>
    <row r="1835" spans="1:13" x14ac:dyDescent="0.25">
      <c r="A1835" t="s">
        <v>972</v>
      </c>
      <c r="B1835" t="s">
        <v>231</v>
      </c>
      <c r="C1835" s="76" t="s">
        <v>842</v>
      </c>
      <c r="D1835" t="s">
        <v>980</v>
      </c>
      <c r="E1835" s="82">
        <v>11.86</v>
      </c>
      <c r="F1835" t="s">
        <v>973</v>
      </c>
      <c r="G1835" s="83">
        <v>41873</v>
      </c>
      <c r="I1835">
        <f t="shared" si="33"/>
        <v>2014</v>
      </c>
      <c r="M1835"/>
    </row>
    <row r="1836" spans="1:13" x14ac:dyDescent="0.25">
      <c r="A1836" t="s">
        <v>972</v>
      </c>
      <c r="B1836" t="s">
        <v>229</v>
      </c>
      <c r="C1836" s="76" t="s">
        <v>842</v>
      </c>
      <c r="D1836" t="s">
        <v>980</v>
      </c>
      <c r="E1836" s="82">
        <v>6.52</v>
      </c>
      <c r="F1836" t="s">
        <v>973</v>
      </c>
      <c r="G1836" s="83">
        <v>41506</v>
      </c>
      <c r="I1836">
        <f t="shared" si="33"/>
        <v>2013</v>
      </c>
      <c r="M1836"/>
    </row>
    <row r="1837" spans="1:13" x14ac:dyDescent="0.25">
      <c r="A1837" t="s">
        <v>972</v>
      </c>
      <c r="B1837" t="s">
        <v>232</v>
      </c>
      <c r="C1837" s="76" t="s">
        <v>842</v>
      </c>
      <c r="D1837" t="s">
        <v>980</v>
      </c>
      <c r="E1837" s="82">
        <v>5.24</v>
      </c>
      <c r="F1837" t="s">
        <v>973</v>
      </c>
      <c r="G1837" s="83">
        <v>41506</v>
      </c>
      <c r="I1837">
        <f t="shared" si="33"/>
        <v>2013</v>
      </c>
      <c r="M1837"/>
    </row>
    <row r="1838" spans="1:13" x14ac:dyDescent="0.25">
      <c r="A1838" t="s">
        <v>972</v>
      </c>
      <c r="B1838" s="74" t="s">
        <v>213</v>
      </c>
      <c r="C1838" s="76" t="s">
        <v>842</v>
      </c>
      <c r="D1838" t="s">
        <v>980</v>
      </c>
      <c r="E1838" s="82">
        <v>3.73</v>
      </c>
      <c r="F1838" t="s">
        <v>973</v>
      </c>
      <c r="G1838" s="83">
        <v>41508</v>
      </c>
      <c r="I1838">
        <f t="shared" si="33"/>
        <v>2013</v>
      </c>
      <c r="M1838"/>
    </row>
    <row r="1839" spans="1:13" x14ac:dyDescent="0.25">
      <c r="A1839" t="s">
        <v>972</v>
      </c>
      <c r="B1839" t="s">
        <v>249</v>
      </c>
      <c r="C1839" s="76" t="s">
        <v>842</v>
      </c>
      <c r="D1839" t="s">
        <v>980</v>
      </c>
      <c r="E1839" s="82">
        <v>11.3</v>
      </c>
      <c r="F1839" t="s">
        <v>973</v>
      </c>
      <c r="G1839" s="83">
        <v>41577</v>
      </c>
      <c r="I1839">
        <f t="shared" si="33"/>
        <v>2013</v>
      </c>
      <c r="M1839"/>
    </row>
    <row r="1840" spans="1:13" x14ac:dyDescent="0.25">
      <c r="A1840" t="s">
        <v>972</v>
      </c>
      <c r="B1840" t="s">
        <v>254</v>
      </c>
      <c r="C1840" s="76" t="s">
        <v>842</v>
      </c>
      <c r="D1840" t="s">
        <v>980</v>
      </c>
      <c r="E1840" s="82">
        <v>3.11</v>
      </c>
      <c r="F1840" t="s">
        <v>973</v>
      </c>
      <c r="G1840" s="83">
        <v>41506</v>
      </c>
      <c r="I1840">
        <f t="shared" si="33"/>
        <v>2013</v>
      </c>
      <c r="M1840"/>
    </row>
    <row r="1841" spans="1:13" x14ac:dyDescent="0.25">
      <c r="A1841" t="s">
        <v>972</v>
      </c>
      <c r="B1841" t="s">
        <v>115</v>
      </c>
      <c r="C1841" s="76" t="s">
        <v>842</v>
      </c>
      <c r="D1841" t="s">
        <v>980</v>
      </c>
      <c r="E1841" s="82">
        <v>3.8</v>
      </c>
      <c r="F1841" t="s">
        <v>973</v>
      </c>
      <c r="G1841" s="83">
        <v>41529</v>
      </c>
      <c r="I1841">
        <f t="shared" si="33"/>
        <v>2013</v>
      </c>
      <c r="M1841"/>
    </row>
    <row r="1842" spans="1:13" x14ac:dyDescent="0.25">
      <c r="A1842" t="s">
        <v>972</v>
      </c>
      <c r="B1842" t="s">
        <v>118</v>
      </c>
      <c r="C1842" s="76" t="s">
        <v>842</v>
      </c>
      <c r="D1842" t="s">
        <v>980</v>
      </c>
      <c r="E1842" s="82">
        <v>3.8</v>
      </c>
      <c r="F1842" t="s">
        <v>973</v>
      </c>
      <c r="G1842" s="83">
        <v>41502</v>
      </c>
      <c r="I1842">
        <f t="shared" si="33"/>
        <v>2013</v>
      </c>
      <c r="M1842"/>
    </row>
    <row r="1843" spans="1:13" x14ac:dyDescent="0.25">
      <c r="A1843" t="s">
        <v>972</v>
      </c>
      <c r="B1843" t="s">
        <v>235</v>
      </c>
      <c r="C1843" s="76" t="s">
        <v>842</v>
      </c>
      <c r="D1843" t="s">
        <v>980</v>
      </c>
      <c r="E1843" s="82">
        <v>5.23</v>
      </c>
      <c r="F1843" t="s">
        <v>973</v>
      </c>
      <c r="G1843" s="83">
        <v>41584</v>
      </c>
      <c r="I1843">
        <f t="shared" si="33"/>
        <v>2013</v>
      </c>
      <c r="M1843"/>
    </row>
    <row r="1844" spans="1:13" x14ac:dyDescent="0.25">
      <c r="A1844" t="s">
        <v>972</v>
      </c>
      <c r="B1844" t="s">
        <v>229</v>
      </c>
      <c r="C1844" s="76" t="s">
        <v>842</v>
      </c>
      <c r="D1844" t="s">
        <v>980</v>
      </c>
      <c r="E1844" s="82">
        <v>10.87</v>
      </c>
      <c r="F1844" t="s">
        <v>973</v>
      </c>
      <c r="G1844" s="83">
        <v>41577</v>
      </c>
      <c r="I1844">
        <f t="shared" si="33"/>
        <v>2013</v>
      </c>
      <c r="M1844"/>
    </row>
    <row r="1845" spans="1:13" x14ac:dyDescent="0.25">
      <c r="A1845" t="s">
        <v>972</v>
      </c>
      <c r="B1845" t="s">
        <v>247</v>
      </c>
      <c r="C1845" s="76" t="s">
        <v>842</v>
      </c>
      <c r="D1845" t="s">
        <v>980</v>
      </c>
      <c r="E1845" s="82">
        <v>4.97</v>
      </c>
      <c r="F1845" t="s">
        <v>973</v>
      </c>
      <c r="G1845" s="83">
        <v>41579</v>
      </c>
      <c r="I1845">
        <f t="shared" si="33"/>
        <v>2013</v>
      </c>
      <c r="M1845"/>
    </row>
    <row r="1846" spans="1:13" x14ac:dyDescent="0.25">
      <c r="A1846" t="s">
        <v>972</v>
      </c>
      <c r="B1846" t="s">
        <v>221</v>
      </c>
      <c r="C1846" s="76" t="s">
        <v>842</v>
      </c>
      <c r="D1846" t="s">
        <v>980</v>
      </c>
      <c r="E1846" s="82">
        <v>148.19999999999999</v>
      </c>
      <c r="F1846" t="s">
        <v>973</v>
      </c>
      <c r="G1846" s="83">
        <v>41575</v>
      </c>
      <c r="I1846">
        <f t="shared" si="33"/>
        <v>2013</v>
      </c>
      <c r="M1846"/>
    </row>
    <row r="1847" spans="1:13" x14ac:dyDescent="0.25">
      <c r="A1847" t="s">
        <v>972</v>
      </c>
      <c r="B1847" t="s">
        <v>115</v>
      </c>
      <c r="C1847" s="76" t="s">
        <v>842</v>
      </c>
      <c r="D1847" t="s">
        <v>980</v>
      </c>
      <c r="E1847" s="82">
        <v>9.5</v>
      </c>
      <c r="F1847" t="s">
        <v>973</v>
      </c>
      <c r="G1847" s="83">
        <v>41501</v>
      </c>
      <c r="I1847">
        <f t="shared" si="33"/>
        <v>2013</v>
      </c>
      <c r="M1847"/>
    </row>
    <row r="1848" spans="1:13" x14ac:dyDescent="0.25">
      <c r="A1848" t="s">
        <v>972</v>
      </c>
      <c r="B1848" t="s">
        <v>219</v>
      </c>
      <c r="C1848" s="76" t="s">
        <v>842</v>
      </c>
      <c r="D1848" t="s">
        <v>980</v>
      </c>
      <c r="E1848" s="82">
        <v>4.97</v>
      </c>
      <c r="F1848" t="s">
        <v>973</v>
      </c>
      <c r="G1848" s="83">
        <v>41506</v>
      </c>
      <c r="I1848">
        <f t="shared" si="33"/>
        <v>2013</v>
      </c>
      <c r="M1848"/>
    </row>
    <row r="1849" spans="1:13" x14ac:dyDescent="0.25">
      <c r="A1849" t="s">
        <v>972</v>
      </c>
      <c r="B1849" t="s">
        <v>240</v>
      </c>
      <c r="C1849" s="76" t="s">
        <v>842</v>
      </c>
      <c r="D1849" t="s">
        <v>980</v>
      </c>
      <c r="E1849" s="82">
        <v>6.21</v>
      </c>
      <c r="F1849" t="s">
        <v>973</v>
      </c>
      <c r="G1849" s="83">
        <v>41577</v>
      </c>
      <c r="I1849">
        <f t="shared" si="33"/>
        <v>2013</v>
      </c>
      <c r="M1849"/>
    </row>
    <row r="1850" spans="1:13" x14ac:dyDescent="0.25">
      <c r="A1850" t="s">
        <v>972</v>
      </c>
      <c r="B1850" s="74" t="s">
        <v>213</v>
      </c>
      <c r="C1850" s="76" t="s">
        <v>842</v>
      </c>
      <c r="D1850" t="s">
        <v>980</v>
      </c>
      <c r="E1850" s="82">
        <v>4.3499999999999996</v>
      </c>
      <c r="F1850" t="s">
        <v>973</v>
      </c>
      <c r="G1850" s="83">
        <v>41576</v>
      </c>
      <c r="I1850">
        <f t="shared" si="33"/>
        <v>2013</v>
      </c>
      <c r="M1850"/>
    </row>
    <row r="1851" spans="1:13" x14ac:dyDescent="0.25">
      <c r="A1851" t="s">
        <v>972</v>
      </c>
      <c r="B1851" t="s">
        <v>221</v>
      </c>
      <c r="C1851" s="76" t="s">
        <v>842</v>
      </c>
      <c r="D1851" t="s">
        <v>980</v>
      </c>
      <c r="E1851" s="82">
        <v>4.75</v>
      </c>
      <c r="F1851" t="s">
        <v>973</v>
      </c>
      <c r="G1851" s="83">
        <v>41509</v>
      </c>
      <c r="I1851">
        <f t="shared" si="33"/>
        <v>2013</v>
      </c>
      <c r="M1851"/>
    </row>
    <row r="1852" spans="1:13" x14ac:dyDescent="0.25">
      <c r="A1852" t="s">
        <v>972</v>
      </c>
      <c r="B1852" t="s">
        <v>118</v>
      </c>
      <c r="C1852" s="76" t="s">
        <v>842</v>
      </c>
      <c r="D1852" t="s">
        <v>980</v>
      </c>
      <c r="E1852" s="82">
        <v>9.06</v>
      </c>
      <c r="F1852" t="s">
        <v>973</v>
      </c>
      <c r="G1852" s="83">
        <v>41493</v>
      </c>
      <c r="I1852">
        <f t="shared" si="33"/>
        <v>2013</v>
      </c>
      <c r="M1852"/>
    </row>
    <row r="1853" spans="1:13" x14ac:dyDescent="0.25">
      <c r="A1853" t="s">
        <v>972</v>
      </c>
      <c r="B1853" s="74" t="s">
        <v>213</v>
      </c>
      <c r="C1853" s="76" t="s">
        <v>842</v>
      </c>
      <c r="D1853" t="s">
        <v>980</v>
      </c>
      <c r="E1853" s="82">
        <v>5.59</v>
      </c>
      <c r="F1853" t="s">
        <v>973</v>
      </c>
      <c r="G1853" s="83">
        <v>41576</v>
      </c>
      <c r="I1853">
        <f t="shared" si="33"/>
        <v>2013</v>
      </c>
      <c r="M1853"/>
    </row>
    <row r="1854" spans="1:13" x14ac:dyDescent="0.25">
      <c r="A1854" t="s">
        <v>972</v>
      </c>
      <c r="B1854" s="74" t="s">
        <v>214</v>
      </c>
      <c r="C1854" s="76" t="s">
        <v>842</v>
      </c>
      <c r="D1854" t="s">
        <v>980</v>
      </c>
      <c r="E1854" s="82">
        <v>4.04</v>
      </c>
      <c r="F1854" t="s">
        <v>973</v>
      </c>
      <c r="G1854" s="83">
        <v>41576</v>
      </c>
      <c r="I1854">
        <f t="shared" si="33"/>
        <v>2013</v>
      </c>
      <c r="M1854"/>
    </row>
    <row r="1855" spans="1:13" x14ac:dyDescent="0.25">
      <c r="A1855" t="s">
        <v>972</v>
      </c>
      <c r="B1855" t="s">
        <v>223</v>
      </c>
      <c r="C1855" s="76" t="s">
        <v>842</v>
      </c>
      <c r="D1855" t="s">
        <v>980</v>
      </c>
      <c r="E1855" s="82">
        <v>3.11</v>
      </c>
      <c r="F1855" t="s">
        <v>973</v>
      </c>
      <c r="G1855" s="83">
        <v>41481</v>
      </c>
      <c r="I1855">
        <f t="shared" si="33"/>
        <v>2013</v>
      </c>
      <c r="M1855"/>
    </row>
    <row r="1856" spans="1:13" x14ac:dyDescent="0.25">
      <c r="A1856" t="s">
        <v>972</v>
      </c>
      <c r="B1856" t="s">
        <v>232</v>
      </c>
      <c r="C1856" s="76" t="s">
        <v>842</v>
      </c>
      <c r="D1856" t="s">
        <v>980</v>
      </c>
      <c r="E1856" s="82">
        <v>31.97</v>
      </c>
      <c r="F1856" t="s">
        <v>973</v>
      </c>
      <c r="G1856" s="83">
        <v>41635</v>
      </c>
      <c r="I1856">
        <f t="shared" si="33"/>
        <v>2013</v>
      </c>
      <c r="M1856"/>
    </row>
    <row r="1857" spans="1:13" x14ac:dyDescent="0.25">
      <c r="A1857" t="s">
        <v>972</v>
      </c>
      <c r="B1857" t="s">
        <v>215</v>
      </c>
      <c r="C1857" s="76" t="s">
        <v>842</v>
      </c>
      <c r="D1857" t="s">
        <v>980</v>
      </c>
      <c r="E1857" s="82">
        <v>5.59</v>
      </c>
      <c r="F1857" t="s">
        <v>973</v>
      </c>
      <c r="G1857" s="83">
        <v>41565</v>
      </c>
      <c r="I1857">
        <f t="shared" si="33"/>
        <v>2013</v>
      </c>
      <c r="M1857"/>
    </row>
    <row r="1858" spans="1:13" x14ac:dyDescent="0.25">
      <c r="A1858" t="s">
        <v>972</v>
      </c>
      <c r="B1858" t="s">
        <v>239</v>
      </c>
      <c r="C1858" s="76" t="s">
        <v>842</v>
      </c>
      <c r="D1858" t="s">
        <v>980</v>
      </c>
      <c r="E1858" s="82">
        <v>14.59</v>
      </c>
      <c r="F1858" t="s">
        <v>973</v>
      </c>
      <c r="G1858" s="83">
        <v>41565</v>
      </c>
      <c r="I1858">
        <f t="shared" ref="I1858:I1921" si="34">IF(G1858&lt;&gt;"",YEAR(G1858),"")</f>
        <v>2013</v>
      </c>
      <c r="M1858"/>
    </row>
    <row r="1859" spans="1:13" x14ac:dyDescent="0.25">
      <c r="A1859" t="s">
        <v>972</v>
      </c>
      <c r="B1859" t="s">
        <v>230</v>
      </c>
      <c r="C1859" s="76" t="s">
        <v>842</v>
      </c>
      <c r="D1859" t="s">
        <v>980</v>
      </c>
      <c r="E1859" s="82">
        <v>6.42</v>
      </c>
      <c r="F1859" t="s">
        <v>973</v>
      </c>
      <c r="G1859" s="83">
        <v>41533</v>
      </c>
      <c r="I1859">
        <f t="shared" si="34"/>
        <v>2013</v>
      </c>
      <c r="M1859"/>
    </row>
    <row r="1860" spans="1:13" x14ac:dyDescent="0.25">
      <c r="A1860" t="s">
        <v>972</v>
      </c>
      <c r="B1860" t="s">
        <v>240</v>
      </c>
      <c r="C1860" s="76" t="s">
        <v>842</v>
      </c>
      <c r="D1860" t="s">
        <v>980</v>
      </c>
      <c r="E1860" s="82">
        <v>4.0999999999999996</v>
      </c>
      <c r="F1860" t="s">
        <v>973</v>
      </c>
      <c r="G1860" s="83">
        <v>41505</v>
      </c>
      <c r="I1860">
        <f t="shared" si="34"/>
        <v>2013</v>
      </c>
      <c r="M1860"/>
    </row>
    <row r="1861" spans="1:13" x14ac:dyDescent="0.25">
      <c r="A1861" t="s">
        <v>972</v>
      </c>
      <c r="B1861" t="s">
        <v>242</v>
      </c>
      <c r="C1861" s="76" t="s">
        <v>842</v>
      </c>
      <c r="D1861" t="s">
        <v>980</v>
      </c>
      <c r="E1861" s="82">
        <v>4.97</v>
      </c>
      <c r="F1861" t="s">
        <v>973</v>
      </c>
      <c r="G1861" s="83">
        <v>41577</v>
      </c>
      <c r="I1861">
        <f t="shared" si="34"/>
        <v>2013</v>
      </c>
      <c r="M1861"/>
    </row>
    <row r="1862" spans="1:13" x14ac:dyDescent="0.25">
      <c r="A1862" t="s">
        <v>972</v>
      </c>
      <c r="B1862" t="s">
        <v>249</v>
      </c>
      <c r="C1862" s="76" t="s">
        <v>842</v>
      </c>
      <c r="D1862" t="s">
        <v>980</v>
      </c>
      <c r="E1862" s="82">
        <v>3.73</v>
      </c>
      <c r="F1862" t="s">
        <v>973</v>
      </c>
      <c r="G1862" s="83">
        <v>41521</v>
      </c>
      <c r="I1862">
        <f t="shared" si="34"/>
        <v>2013</v>
      </c>
      <c r="M1862"/>
    </row>
    <row r="1863" spans="1:13" x14ac:dyDescent="0.25">
      <c r="A1863" t="s">
        <v>972</v>
      </c>
      <c r="B1863" t="s">
        <v>223</v>
      </c>
      <c r="C1863" s="76" t="s">
        <v>842</v>
      </c>
      <c r="D1863" t="s">
        <v>980</v>
      </c>
      <c r="E1863" s="82">
        <v>6.56</v>
      </c>
      <c r="F1863" t="s">
        <v>973</v>
      </c>
      <c r="G1863" s="83">
        <v>41548</v>
      </c>
      <c r="I1863">
        <f t="shared" si="34"/>
        <v>2013</v>
      </c>
      <c r="M1863"/>
    </row>
    <row r="1864" spans="1:13" x14ac:dyDescent="0.25">
      <c r="A1864" t="s">
        <v>972</v>
      </c>
      <c r="B1864" t="s">
        <v>187</v>
      </c>
      <c r="C1864" s="76" t="s">
        <v>842</v>
      </c>
      <c r="D1864" t="s">
        <v>980</v>
      </c>
      <c r="E1864" s="82">
        <v>13.64</v>
      </c>
      <c r="F1864" t="s">
        <v>973</v>
      </c>
      <c r="G1864" s="83">
        <v>41556</v>
      </c>
      <c r="I1864">
        <f t="shared" si="34"/>
        <v>2013</v>
      </c>
      <c r="M1864"/>
    </row>
    <row r="1865" spans="1:13" x14ac:dyDescent="0.25">
      <c r="A1865" t="s">
        <v>972</v>
      </c>
      <c r="B1865" t="s">
        <v>242</v>
      </c>
      <c r="C1865" s="76" t="s">
        <v>842</v>
      </c>
      <c r="D1865" t="s">
        <v>980</v>
      </c>
      <c r="E1865" s="82">
        <v>5.59</v>
      </c>
      <c r="F1865" t="s">
        <v>973</v>
      </c>
      <c r="G1865" s="83">
        <v>41569</v>
      </c>
      <c r="I1865">
        <f t="shared" si="34"/>
        <v>2013</v>
      </c>
      <c r="M1865"/>
    </row>
    <row r="1866" spans="1:13" x14ac:dyDescent="0.25">
      <c r="A1866" t="s">
        <v>972</v>
      </c>
      <c r="B1866" t="s">
        <v>230</v>
      </c>
      <c r="C1866" s="76" t="s">
        <v>842</v>
      </c>
      <c r="D1866" t="s">
        <v>980</v>
      </c>
      <c r="E1866" s="82">
        <v>4.97</v>
      </c>
      <c r="F1866" t="s">
        <v>973</v>
      </c>
      <c r="G1866" s="83">
        <v>41557</v>
      </c>
      <c r="I1866">
        <f t="shared" si="34"/>
        <v>2013</v>
      </c>
      <c r="M1866"/>
    </row>
    <row r="1867" spans="1:13" ht="14.45" customHeight="1" x14ac:dyDescent="0.25">
      <c r="A1867" t="s">
        <v>972</v>
      </c>
      <c r="B1867" t="s">
        <v>239</v>
      </c>
      <c r="C1867" s="76" t="s">
        <v>842</v>
      </c>
      <c r="D1867" t="s">
        <v>980</v>
      </c>
      <c r="E1867" s="82">
        <v>8.39</v>
      </c>
      <c r="F1867" t="s">
        <v>973</v>
      </c>
      <c r="G1867" s="83">
        <v>41577</v>
      </c>
      <c r="I1867">
        <f t="shared" si="34"/>
        <v>2013</v>
      </c>
      <c r="M1867"/>
    </row>
    <row r="1868" spans="1:13" ht="14.45" customHeight="1" x14ac:dyDescent="0.25">
      <c r="A1868" t="s">
        <v>972</v>
      </c>
      <c r="B1868" t="s">
        <v>249</v>
      </c>
      <c r="C1868" s="76" t="s">
        <v>842</v>
      </c>
      <c r="D1868" t="s">
        <v>980</v>
      </c>
      <c r="E1868" s="82">
        <v>4.97</v>
      </c>
      <c r="F1868" t="s">
        <v>973</v>
      </c>
      <c r="G1868" s="83">
        <v>41565</v>
      </c>
      <c r="I1868">
        <f t="shared" si="34"/>
        <v>2013</v>
      </c>
      <c r="M1868"/>
    </row>
    <row r="1869" spans="1:13" ht="14.45" customHeight="1" x14ac:dyDescent="0.25">
      <c r="A1869" t="s">
        <v>972</v>
      </c>
      <c r="B1869" t="s">
        <v>181</v>
      </c>
      <c r="C1869" s="76" t="s">
        <v>842</v>
      </c>
      <c r="D1869" t="s">
        <v>980</v>
      </c>
      <c r="E1869" s="82">
        <v>4.3499999999999996</v>
      </c>
      <c r="F1869" t="s">
        <v>973</v>
      </c>
      <c r="G1869" s="83">
        <v>41564</v>
      </c>
      <c r="I1869">
        <f t="shared" si="34"/>
        <v>2013</v>
      </c>
      <c r="M1869"/>
    </row>
    <row r="1870" spans="1:13" x14ac:dyDescent="0.25">
      <c r="A1870" t="s">
        <v>972</v>
      </c>
      <c r="B1870" t="s">
        <v>275</v>
      </c>
      <c r="C1870" s="76" t="s">
        <v>842</v>
      </c>
      <c r="D1870" t="s">
        <v>980</v>
      </c>
      <c r="E1870" s="82">
        <v>4.04</v>
      </c>
      <c r="F1870" t="s">
        <v>973</v>
      </c>
      <c r="G1870" s="83">
        <v>41494</v>
      </c>
      <c r="I1870">
        <f t="shared" si="34"/>
        <v>2013</v>
      </c>
      <c r="M1870"/>
    </row>
    <row r="1871" spans="1:13" x14ac:dyDescent="0.25">
      <c r="A1871" t="s">
        <v>972</v>
      </c>
      <c r="B1871" t="s">
        <v>227</v>
      </c>
      <c r="C1871" s="76" t="s">
        <v>842</v>
      </c>
      <c r="D1871" t="s">
        <v>980</v>
      </c>
      <c r="E1871" s="82">
        <v>3.73</v>
      </c>
      <c r="F1871" t="s">
        <v>973</v>
      </c>
      <c r="G1871" s="83">
        <v>41533</v>
      </c>
      <c r="I1871">
        <f t="shared" si="34"/>
        <v>2013</v>
      </c>
      <c r="M1871"/>
    </row>
    <row r="1872" spans="1:13" x14ac:dyDescent="0.25">
      <c r="A1872" t="s">
        <v>972</v>
      </c>
      <c r="B1872" t="s">
        <v>214</v>
      </c>
      <c r="C1872" s="76" t="s">
        <v>842</v>
      </c>
      <c r="D1872" t="s">
        <v>980</v>
      </c>
      <c r="E1872" s="82">
        <v>4.97</v>
      </c>
      <c r="F1872" t="s">
        <v>973</v>
      </c>
      <c r="G1872" s="83">
        <v>41540</v>
      </c>
      <c r="I1872">
        <f t="shared" si="34"/>
        <v>2013</v>
      </c>
      <c r="M1872"/>
    </row>
    <row r="1873" spans="1:13" x14ac:dyDescent="0.25">
      <c r="A1873" t="s">
        <v>972</v>
      </c>
      <c r="B1873" t="s">
        <v>186</v>
      </c>
      <c r="C1873" s="76" t="s">
        <v>842</v>
      </c>
      <c r="D1873" t="s">
        <v>980</v>
      </c>
      <c r="E1873" s="82">
        <v>11.49</v>
      </c>
      <c r="F1873" t="s">
        <v>973</v>
      </c>
      <c r="G1873" s="83">
        <v>41565</v>
      </c>
      <c r="I1873">
        <f t="shared" si="34"/>
        <v>2013</v>
      </c>
      <c r="M1873"/>
    </row>
    <row r="1874" spans="1:13" x14ac:dyDescent="0.25">
      <c r="A1874" t="s">
        <v>972</v>
      </c>
      <c r="B1874" t="s">
        <v>218</v>
      </c>
      <c r="C1874" s="76" t="s">
        <v>842</v>
      </c>
      <c r="D1874" t="s">
        <v>980</v>
      </c>
      <c r="E1874" s="82">
        <v>149.11000000000001</v>
      </c>
      <c r="F1874" t="s">
        <v>973</v>
      </c>
      <c r="G1874" s="83">
        <v>41613</v>
      </c>
      <c r="I1874">
        <f t="shared" si="34"/>
        <v>2013</v>
      </c>
      <c r="M1874"/>
    </row>
    <row r="1875" spans="1:13" x14ac:dyDescent="0.25">
      <c r="A1875" t="s">
        <v>972</v>
      </c>
      <c r="B1875" t="s">
        <v>230</v>
      </c>
      <c r="C1875" s="76" t="s">
        <v>842</v>
      </c>
      <c r="D1875" t="s">
        <v>980</v>
      </c>
      <c r="E1875" s="82">
        <v>9.5</v>
      </c>
      <c r="F1875" t="s">
        <v>973</v>
      </c>
      <c r="G1875" s="83">
        <v>41563</v>
      </c>
      <c r="I1875">
        <f t="shared" si="34"/>
        <v>2013</v>
      </c>
      <c r="M1875"/>
    </row>
    <row r="1876" spans="1:13" x14ac:dyDescent="0.25">
      <c r="A1876" t="s">
        <v>972</v>
      </c>
      <c r="B1876" s="74" t="s">
        <v>111</v>
      </c>
      <c r="C1876" s="76" t="s">
        <v>842</v>
      </c>
      <c r="D1876" t="s">
        <v>980</v>
      </c>
      <c r="E1876" s="82">
        <v>4.75</v>
      </c>
      <c r="F1876" t="s">
        <v>973</v>
      </c>
      <c r="G1876" s="83">
        <v>41557</v>
      </c>
      <c r="I1876">
        <f t="shared" si="34"/>
        <v>2013</v>
      </c>
      <c r="M1876"/>
    </row>
    <row r="1877" spans="1:13" x14ac:dyDescent="0.25">
      <c r="A1877" t="s">
        <v>972</v>
      </c>
      <c r="B1877" t="s">
        <v>242</v>
      </c>
      <c r="C1877" s="76" t="s">
        <v>842</v>
      </c>
      <c r="D1877" t="s">
        <v>980</v>
      </c>
      <c r="E1877" s="82">
        <v>3.11</v>
      </c>
      <c r="F1877" t="s">
        <v>973</v>
      </c>
      <c r="G1877" s="83">
        <v>41542</v>
      </c>
      <c r="I1877">
        <f t="shared" si="34"/>
        <v>2013</v>
      </c>
      <c r="M1877"/>
    </row>
    <row r="1878" spans="1:13" x14ac:dyDescent="0.25">
      <c r="A1878" t="s">
        <v>972</v>
      </c>
      <c r="B1878" t="s">
        <v>239</v>
      </c>
      <c r="C1878" s="76" t="s">
        <v>842</v>
      </c>
      <c r="D1878" t="s">
        <v>980</v>
      </c>
      <c r="E1878" s="82">
        <v>6.5</v>
      </c>
      <c r="F1878" t="s">
        <v>973</v>
      </c>
      <c r="G1878" s="83">
        <v>41653</v>
      </c>
      <c r="I1878">
        <f t="shared" si="34"/>
        <v>2014</v>
      </c>
      <c r="M1878"/>
    </row>
    <row r="1879" spans="1:13" x14ac:dyDescent="0.25">
      <c r="A1879" t="s">
        <v>972</v>
      </c>
      <c r="B1879" t="s">
        <v>248</v>
      </c>
      <c r="C1879" s="76" t="s">
        <v>842</v>
      </c>
      <c r="D1879" t="s">
        <v>980</v>
      </c>
      <c r="E1879" s="82">
        <v>5</v>
      </c>
      <c r="F1879" t="s">
        <v>973</v>
      </c>
      <c r="G1879" s="83">
        <v>41544</v>
      </c>
      <c r="I1879">
        <f t="shared" si="34"/>
        <v>2013</v>
      </c>
      <c r="M1879"/>
    </row>
    <row r="1880" spans="1:13" x14ac:dyDescent="0.25">
      <c r="A1880" t="s">
        <v>972</v>
      </c>
      <c r="B1880" t="s">
        <v>169</v>
      </c>
      <c r="C1880" s="76" t="s">
        <v>842</v>
      </c>
      <c r="D1880" t="s">
        <v>980</v>
      </c>
      <c r="E1880" s="82">
        <v>15.73</v>
      </c>
      <c r="F1880" t="s">
        <v>973</v>
      </c>
      <c r="G1880" s="83">
        <v>41610</v>
      </c>
      <c r="I1880">
        <f t="shared" si="34"/>
        <v>2013</v>
      </c>
      <c r="M1880"/>
    </row>
    <row r="1881" spans="1:13" x14ac:dyDescent="0.25">
      <c r="A1881" t="s">
        <v>972</v>
      </c>
      <c r="B1881" t="s">
        <v>219</v>
      </c>
      <c r="C1881" s="76" t="s">
        <v>842</v>
      </c>
      <c r="D1881" t="s">
        <v>980</v>
      </c>
      <c r="E1881" s="82">
        <v>8.6999999999999993</v>
      </c>
      <c r="F1881" t="s">
        <v>973</v>
      </c>
      <c r="G1881" s="83">
        <v>41565</v>
      </c>
      <c r="I1881">
        <f t="shared" si="34"/>
        <v>2013</v>
      </c>
      <c r="M1881"/>
    </row>
    <row r="1882" spans="1:13" x14ac:dyDescent="0.25">
      <c r="A1882" t="s">
        <v>972</v>
      </c>
      <c r="B1882" t="s">
        <v>223</v>
      </c>
      <c r="C1882" s="76" t="s">
        <v>842</v>
      </c>
      <c r="D1882" t="s">
        <v>980</v>
      </c>
      <c r="E1882" s="82">
        <v>28.5</v>
      </c>
      <c r="F1882" t="s">
        <v>973</v>
      </c>
      <c r="G1882" s="83">
        <v>41586</v>
      </c>
      <c r="I1882">
        <f t="shared" si="34"/>
        <v>2013</v>
      </c>
      <c r="M1882"/>
    </row>
    <row r="1883" spans="1:13" x14ac:dyDescent="0.25">
      <c r="A1883" t="s">
        <v>972</v>
      </c>
      <c r="B1883" t="s">
        <v>187</v>
      </c>
      <c r="C1883" s="76" t="s">
        <v>842</v>
      </c>
      <c r="D1883" t="s">
        <v>980</v>
      </c>
      <c r="E1883" s="82">
        <v>9.06</v>
      </c>
      <c r="F1883" t="s">
        <v>973</v>
      </c>
      <c r="G1883" s="83">
        <v>41520</v>
      </c>
      <c r="I1883">
        <f t="shared" si="34"/>
        <v>2013</v>
      </c>
      <c r="M1883"/>
    </row>
    <row r="1884" spans="1:13" x14ac:dyDescent="0.25">
      <c r="A1884" t="s">
        <v>972</v>
      </c>
      <c r="B1884" t="s">
        <v>244</v>
      </c>
      <c r="C1884" s="76" t="s">
        <v>842</v>
      </c>
      <c r="D1884" t="s">
        <v>980</v>
      </c>
      <c r="E1884" s="82">
        <v>4.03</v>
      </c>
      <c r="F1884" t="s">
        <v>973</v>
      </c>
      <c r="G1884" s="83">
        <v>41555</v>
      </c>
      <c r="I1884">
        <f t="shared" si="34"/>
        <v>2013</v>
      </c>
      <c r="M1884"/>
    </row>
    <row r="1885" spans="1:13" x14ac:dyDescent="0.25">
      <c r="A1885" t="s">
        <v>972</v>
      </c>
      <c r="B1885" t="s">
        <v>247</v>
      </c>
      <c r="C1885" s="76" t="s">
        <v>842</v>
      </c>
      <c r="D1885" t="s">
        <v>980</v>
      </c>
      <c r="E1885" s="82">
        <v>5.04</v>
      </c>
      <c r="F1885" t="s">
        <v>973</v>
      </c>
      <c r="G1885" s="83">
        <v>41555</v>
      </c>
      <c r="I1885">
        <f t="shared" si="34"/>
        <v>2013</v>
      </c>
      <c r="M1885"/>
    </row>
    <row r="1886" spans="1:13" x14ac:dyDescent="0.25">
      <c r="A1886" t="s">
        <v>972</v>
      </c>
      <c r="B1886" t="s">
        <v>232</v>
      </c>
      <c r="C1886" s="76" t="s">
        <v>842</v>
      </c>
      <c r="D1886" t="s">
        <v>980</v>
      </c>
      <c r="E1886" s="82">
        <v>7.46</v>
      </c>
      <c r="F1886" t="s">
        <v>973</v>
      </c>
      <c r="G1886" s="83">
        <v>41535</v>
      </c>
      <c r="I1886">
        <f t="shared" si="34"/>
        <v>2013</v>
      </c>
      <c r="M1886"/>
    </row>
    <row r="1887" spans="1:13" x14ac:dyDescent="0.25">
      <c r="A1887" t="s">
        <v>972</v>
      </c>
      <c r="B1887" s="74" t="s">
        <v>213</v>
      </c>
      <c r="C1887" s="76" t="s">
        <v>842</v>
      </c>
      <c r="D1887" t="s">
        <v>980</v>
      </c>
      <c r="E1887" s="82">
        <v>4.9400000000000004</v>
      </c>
      <c r="F1887" t="s">
        <v>973</v>
      </c>
      <c r="G1887" s="83">
        <v>41557</v>
      </c>
      <c r="I1887">
        <f t="shared" si="34"/>
        <v>2013</v>
      </c>
      <c r="M1887"/>
    </row>
    <row r="1888" spans="1:13" x14ac:dyDescent="0.25">
      <c r="A1888" t="s">
        <v>972</v>
      </c>
      <c r="B1888" t="s">
        <v>133</v>
      </c>
      <c r="C1888" s="76" t="s">
        <v>842</v>
      </c>
      <c r="D1888" t="s">
        <v>980</v>
      </c>
      <c r="E1888" s="82">
        <v>26.68</v>
      </c>
      <c r="F1888" t="s">
        <v>973</v>
      </c>
      <c r="G1888" s="83">
        <v>41624</v>
      </c>
      <c r="I1888">
        <f t="shared" si="34"/>
        <v>2013</v>
      </c>
      <c r="M1888"/>
    </row>
    <row r="1889" spans="1:13" x14ac:dyDescent="0.25">
      <c r="A1889" t="s">
        <v>972</v>
      </c>
      <c r="B1889" t="s">
        <v>242</v>
      </c>
      <c r="C1889" s="76" t="s">
        <v>842</v>
      </c>
      <c r="D1889" t="s">
        <v>980</v>
      </c>
      <c r="E1889" s="82">
        <v>6.21</v>
      </c>
      <c r="F1889" t="s">
        <v>973</v>
      </c>
      <c r="G1889" s="83">
        <v>41565</v>
      </c>
      <c r="I1889">
        <f t="shared" si="34"/>
        <v>2013</v>
      </c>
      <c r="M1889"/>
    </row>
    <row r="1890" spans="1:13" x14ac:dyDescent="0.25">
      <c r="A1890" t="s">
        <v>972</v>
      </c>
      <c r="B1890" t="s">
        <v>253</v>
      </c>
      <c r="C1890" s="76" t="s">
        <v>842</v>
      </c>
      <c r="D1890" t="s">
        <v>980</v>
      </c>
      <c r="E1890" s="82">
        <v>3.11</v>
      </c>
      <c r="F1890" t="s">
        <v>973</v>
      </c>
      <c r="G1890" s="83">
        <v>41565</v>
      </c>
      <c r="I1890">
        <f t="shared" si="34"/>
        <v>2013</v>
      </c>
      <c r="M1890"/>
    </row>
    <row r="1891" spans="1:13" x14ac:dyDescent="0.25">
      <c r="A1891" t="s">
        <v>972</v>
      </c>
      <c r="B1891" t="s">
        <v>139</v>
      </c>
      <c r="C1891" s="76" t="s">
        <v>842</v>
      </c>
      <c r="D1891" t="s">
        <v>980</v>
      </c>
      <c r="E1891" s="82">
        <v>7.13</v>
      </c>
      <c r="F1891" t="s">
        <v>973</v>
      </c>
      <c r="G1891" s="83">
        <v>41555</v>
      </c>
      <c r="I1891">
        <f t="shared" si="34"/>
        <v>2013</v>
      </c>
      <c r="M1891"/>
    </row>
    <row r="1892" spans="1:13" x14ac:dyDescent="0.25">
      <c r="A1892" t="s">
        <v>972</v>
      </c>
      <c r="B1892" t="s">
        <v>117</v>
      </c>
      <c r="C1892" s="76" t="s">
        <v>842</v>
      </c>
      <c r="D1892" t="s">
        <v>980</v>
      </c>
      <c r="E1892" s="82">
        <v>6.65</v>
      </c>
      <c r="F1892" t="s">
        <v>973</v>
      </c>
      <c r="G1892" s="83">
        <v>41582</v>
      </c>
      <c r="I1892">
        <f t="shared" si="34"/>
        <v>2013</v>
      </c>
      <c r="M1892"/>
    </row>
    <row r="1893" spans="1:13" x14ac:dyDescent="0.25">
      <c r="A1893" t="s">
        <v>972</v>
      </c>
      <c r="B1893" t="s">
        <v>229</v>
      </c>
      <c r="C1893" s="76" t="s">
        <v>842</v>
      </c>
      <c r="D1893" t="s">
        <v>980</v>
      </c>
      <c r="E1893" s="82">
        <v>6.04</v>
      </c>
      <c r="F1893" t="s">
        <v>973</v>
      </c>
      <c r="G1893" s="83">
        <v>41550</v>
      </c>
      <c r="I1893">
        <f t="shared" si="34"/>
        <v>2013</v>
      </c>
      <c r="M1893"/>
    </row>
    <row r="1894" spans="1:13" x14ac:dyDescent="0.25">
      <c r="A1894" t="s">
        <v>972</v>
      </c>
      <c r="B1894" t="s">
        <v>242</v>
      </c>
      <c r="C1894" s="76" t="s">
        <v>842</v>
      </c>
      <c r="D1894" t="s">
        <v>980</v>
      </c>
      <c r="E1894" s="82">
        <v>3.73</v>
      </c>
      <c r="F1894" t="s">
        <v>973</v>
      </c>
      <c r="G1894" s="83">
        <v>41565</v>
      </c>
      <c r="I1894">
        <f t="shared" si="34"/>
        <v>2013</v>
      </c>
      <c r="M1894"/>
    </row>
    <row r="1895" spans="1:13" x14ac:dyDescent="0.25">
      <c r="A1895" t="s">
        <v>972</v>
      </c>
      <c r="B1895" t="s">
        <v>247</v>
      </c>
      <c r="C1895" s="76" t="s">
        <v>842</v>
      </c>
      <c r="D1895" t="s">
        <v>980</v>
      </c>
      <c r="E1895" s="82">
        <v>9.58</v>
      </c>
      <c r="F1895" t="s">
        <v>973</v>
      </c>
      <c r="G1895" s="83">
        <v>41555</v>
      </c>
      <c r="I1895">
        <f t="shared" si="34"/>
        <v>2013</v>
      </c>
      <c r="M1895"/>
    </row>
    <row r="1896" spans="1:13" x14ac:dyDescent="0.25">
      <c r="A1896" t="s">
        <v>972</v>
      </c>
      <c r="B1896" t="s">
        <v>220</v>
      </c>
      <c r="C1896" s="76" t="s">
        <v>842</v>
      </c>
      <c r="D1896" t="s">
        <v>980</v>
      </c>
      <c r="E1896" s="82">
        <v>3.11</v>
      </c>
      <c r="F1896" t="s">
        <v>973</v>
      </c>
      <c r="G1896" s="83">
        <v>41577</v>
      </c>
      <c r="I1896">
        <f t="shared" si="34"/>
        <v>2013</v>
      </c>
      <c r="M1896"/>
    </row>
    <row r="1897" spans="1:13" x14ac:dyDescent="0.25">
      <c r="A1897" t="s">
        <v>972</v>
      </c>
      <c r="B1897" t="s">
        <v>241</v>
      </c>
      <c r="C1897" s="76" t="s">
        <v>842</v>
      </c>
      <c r="D1897" t="s">
        <v>980</v>
      </c>
      <c r="E1897" s="82">
        <v>17.760000000000002</v>
      </c>
      <c r="F1897" t="s">
        <v>973</v>
      </c>
      <c r="G1897" s="83">
        <v>41585</v>
      </c>
      <c r="I1897">
        <f t="shared" si="34"/>
        <v>2013</v>
      </c>
      <c r="M1897"/>
    </row>
    <row r="1898" spans="1:13" x14ac:dyDescent="0.25">
      <c r="A1898" t="s">
        <v>972</v>
      </c>
      <c r="B1898" t="s">
        <v>248</v>
      </c>
      <c r="C1898" s="76" t="s">
        <v>842</v>
      </c>
      <c r="D1898" t="s">
        <v>980</v>
      </c>
      <c r="E1898" s="82">
        <v>7.15</v>
      </c>
      <c r="F1898" t="s">
        <v>973</v>
      </c>
      <c r="G1898" s="83">
        <v>41565</v>
      </c>
      <c r="I1898">
        <f t="shared" si="34"/>
        <v>2013</v>
      </c>
      <c r="M1898"/>
    </row>
    <row r="1899" spans="1:13" x14ac:dyDescent="0.25">
      <c r="A1899" t="s">
        <v>972</v>
      </c>
      <c r="B1899" t="s">
        <v>181</v>
      </c>
      <c r="C1899" s="76" t="s">
        <v>842</v>
      </c>
      <c r="D1899" t="s">
        <v>980</v>
      </c>
      <c r="E1899" s="82">
        <v>4.25</v>
      </c>
      <c r="F1899" t="s">
        <v>973</v>
      </c>
      <c r="G1899" s="83">
        <v>41508</v>
      </c>
      <c r="I1899">
        <f t="shared" si="34"/>
        <v>2013</v>
      </c>
      <c r="M1899"/>
    </row>
    <row r="1900" spans="1:13" x14ac:dyDescent="0.25">
      <c r="A1900" t="s">
        <v>972</v>
      </c>
      <c r="B1900" t="s">
        <v>30</v>
      </c>
      <c r="C1900" s="76" t="s">
        <v>842</v>
      </c>
      <c r="D1900" t="s">
        <v>980</v>
      </c>
      <c r="E1900" s="82">
        <v>9.07</v>
      </c>
      <c r="F1900" t="s">
        <v>973</v>
      </c>
      <c r="G1900" s="83">
        <v>41571</v>
      </c>
      <c r="I1900">
        <f t="shared" si="34"/>
        <v>2013</v>
      </c>
      <c r="M1900"/>
    </row>
    <row r="1901" spans="1:13" x14ac:dyDescent="0.25">
      <c r="A1901" t="s">
        <v>972</v>
      </c>
      <c r="B1901" t="s">
        <v>219</v>
      </c>
      <c r="C1901" s="76" t="s">
        <v>946</v>
      </c>
      <c r="D1901" t="s">
        <v>980</v>
      </c>
      <c r="E1901" s="82">
        <v>107.2</v>
      </c>
      <c r="F1901" t="s">
        <v>973</v>
      </c>
      <c r="G1901" s="83">
        <v>41045</v>
      </c>
      <c r="I1901">
        <f t="shared" si="34"/>
        <v>2012</v>
      </c>
      <c r="M1901"/>
    </row>
    <row r="1902" spans="1:13" x14ac:dyDescent="0.25">
      <c r="A1902" t="s">
        <v>972</v>
      </c>
      <c r="B1902" t="s">
        <v>173</v>
      </c>
      <c r="C1902" s="76" t="s">
        <v>842</v>
      </c>
      <c r="D1902" t="s">
        <v>980</v>
      </c>
      <c r="E1902" s="82">
        <v>3.52</v>
      </c>
      <c r="F1902" t="s">
        <v>973</v>
      </c>
      <c r="G1902" s="83">
        <v>41529</v>
      </c>
      <c r="I1902">
        <f t="shared" si="34"/>
        <v>2013</v>
      </c>
      <c r="M1902"/>
    </row>
    <row r="1903" spans="1:13" x14ac:dyDescent="0.25">
      <c r="A1903" t="s">
        <v>972</v>
      </c>
      <c r="B1903" t="s">
        <v>148</v>
      </c>
      <c r="C1903" s="76" t="s">
        <v>842</v>
      </c>
      <c r="D1903" t="s">
        <v>980</v>
      </c>
      <c r="E1903" s="82">
        <v>9.1999999999999993</v>
      </c>
      <c r="F1903" t="s">
        <v>973</v>
      </c>
      <c r="G1903" s="83">
        <v>41603</v>
      </c>
      <c r="I1903">
        <f t="shared" si="34"/>
        <v>2013</v>
      </c>
      <c r="M1903"/>
    </row>
    <row r="1904" spans="1:13" x14ac:dyDescent="0.25">
      <c r="A1904" t="s">
        <v>972</v>
      </c>
      <c r="B1904" t="s">
        <v>219</v>
      </c>
      <c r="C1904" s="76" t="s">
        <v>842</v>
      </c>
      <c r="D1904" t="s">
        <v>980</v>
      </c>
      <c r="E1904" s="82">
        <v>5.7</v>
      </c>
      <c r="F1904" t="s">
        <v>973</v>
      </c>
      <c r="G1904" s="83">
        <v>41568</v>
      </c>
      <c r="I1904">
        <f t="shared" si="34"/>
        <v>2013</v>
      </c>
      <c r="M1904"/>
    </row>
    <row r="1905" spans="1:13" ht="14.45" customHeight="1" x14ac:dyDescent="0.25">
      <c r="A1905" t="s">
        <v>972</v>
      </c>
      <c r="B1905" t="s">
        <v>254</v>
      </c>
      <c r="C1905" s="76" t="s">
        <v>842</v>
      </c>
      <c r="D1905" t="s">
        <v>980</v>
      </c>
      <c r="E1905" s="82">
        <v>4.3499999999999996</v>
      </c>
      <c r="F1905" t="s">
        <v>973</v>
      </c>
      <c r="G1905" s="83">
        <v>41563</v>
      </c>
      <c r="I1905">
        <f t="shared" si="34"/>
        <v>2013</v>
      </c>
      <c r="M1905"/>
    </row>
    <row r="1906" spans="1:13" ht="14.45" customHeight="1" x14ac:dyDescent="0.25">
      <c r="A1906" t="s">
        <v>972</v>
      </c>
      <c r="B1906" t="s">
        <v>148</v>
      </c>
      <c r="C1906" s="76" t="s">
        <v>842</v>
      </c>
      <c r="D1906" t="s">
        <v>980</v>
      </c>
      <c r="E1906" s="82">
        <v>148.19999999999999</v>
      </c>
      <c r="F1906" t="s">
        <v>973</v>
      </c>
      <c r="G1906" s="83">
        <v>41583</v>
      </c>
      <c r="I1906">
        <f t="shared" si="34"/>
        <v>2013</v>
      </c>
      <c r="M1906"/>
    </row>
    <row r="1907" spans="1:13" ht="14.45" customHeight="1" x14ac:dyDescent="0.25">
      <c r="A1907" t="s">
        <v>972</v>
      </c>
      <c r="B1907" t="s">
        <v>242</v>
      </c>
      <c r="C1907" s="76" t="s">
        <v>842</v>
      </c>
      <c r="D1907" t="s">
        <v>980</v>
      </c>
      <c r="E1907" s="82">
        <v>3.73</v>
      </c>
      <c r="F1907" t="s">
        <v>973</v>
      </c>
      <c r="G1907" s="83">
        <v>41565</v>
      </c>
      <c r="I1907">
        <f t="shared" si="34"/>
        <v>2013</v>
      </c>
      <c r="M1907"/>
    </row>
    <row r="1908" spans="1:13" ht="14.45" customHeight="1" x14ac:dyDescent="0.25">
      <c r="A1908" t="s">
        <v>972</v>
      </c>
      <c r="B1908" t="s">
        <v>242</v>
      </c>
      <c r="C1908" s="76" t="s">
        <v>842</v>
      </c>
      <c r="D1908" t="s">
        <v>980</v>
      </c>
      <c r="E1908" s="82">
        <v>5.59</v>
      </c>
      <c r="F1908" t="s">
        <v>973</v>
      </c>
      <c r="G1908" s="83">
        <v>41647</v>
      </c>
      <c r="I1908">
        <f t="shared" si="34"/>
        <v>2014</v>
      </c>
      <c r="M1908"/>
    </row>
    <row r="1909" spans="1:13" ht="14.45" customHeight="1" x14ac:dyDescent="0.25">
      <c r="A1909" t="s">
        <v>972</v>
      </c>
      <c r="B1909" t="s">
        <v>239</v>
      </c>
      <c r="C1909" s="76" t="s">
        <v>842</v>
      </c>
      <c r="D1909" t="s">
        <v>980</v>
      </c>
      <c r="E1909" s="82">
        <v>12.52</v>
      </c>
      <c r="F1909" t="s">
        <v>973</v>
      </c>
      <c r="G1909" s="83">
        <v>41565</v>
      </c>
      <c r="I1909">
        <f t="shared" si="34"/>
        <v>2013</v>
      </c>
      <c r="M1909"/>
    </row>
    <row r="1910" spans="1:13" ht="14.45" customHeight="1" x14ac:dyDescent="0.25">
      <c r="A1910" t="s">
        <v>972</v>
      </c>
      <c r="B1910" t="s">
        <v>240</v>
      </c>
      <c r="C1910" s="76" t="s">
        <v>842</v>
      </c>
      <c r="D1910" t="s">
        <v>980</v>
      </c>
      <c r="E1910" s="82">
        <v>4.3499999999999996</v>
      </c>
      <c r="F1910" t="s">
        <v>973</v>
      </c>
      <c r="G1910" s="83">
        <v>41548</v>
      </c>
      <c r="I1910">
        <f t="shared" si="34"/>
        <v>2013</v>
      </c>
      <c r="M1910"/>
    </row>
    <row r="1911" spans="1:13" x14ac:dyDescent="0.25">
      <c r="A1911" t="s">
        <v>972</v>
      </c>
      <c r="B1911" t="s">
        <v>232</v>
      </c>
      <c r="C1911" s="76" t="s">
        <v>842</v>
      </c>
      <c r="D1911" t="s">
        <v>980</v>
      </c>
      <c r="E1911" s="82">
        <v>5.59</v>
      </c>
      <c r="F1911" t="s">
        <v>973</v>
      </c>
      <c r="G1911" s="83">
        <v>41561</v>
      </c>
      <c r="I1911">
        <f t="shared" si="34"/>
        <v>2013</v>
      </c>
      <c r="M1911"/>
    </row>
    <row r="1912" spans="1:13" x14ac:dyDescent="0.25">
      <c r="A1912" t="s">
        <v>972</v>
      </c>
      <c r="B1912" t="s">
        <v>248</v>
      </c>
      <c r="C1912" s="76" t="s">
        <v>842</v>
      </c>
      <c r="D1912" t="s">
        <v>980</v>
      </c>
      <c r="E1912" s="82">
        <v>28.7</v>
      </c>
      <c r="F1912" t="s">
        <v>973</v>
      </c>
      <c r="G1912" s="83">
        <v>41792</v>
      </c>
      <c r="I1912">
        <f t="shared" si="34"/>
        <v>2014</v>
      </c>
      <c r="M1912"/>
    </row>
    <row r="1913" spans="1:13" x14ac:dyDescent="0.25">
      <c r="A1913" t="s">
        <v>972</v>
      </c>
      <c r="B1913" t="s">
        <v>247</v>
      </c>
      <c r="C1913" s="76" t="s">
        <v>842</v>
      </c>
      <c r="D1913" t="s">
        <v>980</v>
      </c>
      <c r="E1913" s="82">
        <v>9.6</v>
      </c>
      <c r="F1913" t="s">
        <v>973</v>
      </c>
      <c r="G1913" s="83">
        <v>41596</v>
      </c>
      <c r="I1913">
        <f t="shared" si="34"/>
        <v>2013</v>
      </c>
      <c r="M1913"/>
    </row>
    <row r="1914" spans="1:13" x14ac:dyDescent="0.25">
      <c r="A1914" t="s">
        <v>972</v>
      </c>
      <c r="B1914" t="s">
        <v>221</v>
      </c>
      <c r="C1914" s="76" t="s">
        <v>842</v>
      </c>
      <c r="D1914" t="s">
        <v>980</v>
      </c>
      <c r="E1914" s="82">
        <v>13</v>
      </c>
      <c r="F1914" t="s">
        <v>973</v>
      </c>
      <c r="G1914" s="83">
        <v>41578</v>
      </c>
      <c r="I1914">
        <f t="shared" si="34"/>
        <v>2013</v>
      </c>
      <c r="M1914"/>
    </row>
    <row r="1915" spans="1:13" x14ac:dyDescent="0.25">
      <c r="A1915" t="s">
        <v>972</v>
      </c>
      <c r="B1915" t="s">
        <v>249</v>
      </c>
      <c r="C1915" s="76" t="s">
        <v>842</v>
      </c>
      <c r="D1915" t="s">
        <v>980</v>
      </c>
      <c r="E1915" s="82">
        <v>5.9</v>
      </c>
      <c r="F1915" t="s">
        <v>973</v>
      </c>
      <c r="G1915" s="83">
        <v>41590</v>
      </c>
      <c r="I1915">
        <f t="shared" si="34"/>
        <v>2013</v>
      </c>
      <c r="M1915"/>
    </row>
    <row r="1916" spans="1:13" x14ac:dyDescent="0.25">
      <c r="A1916" t="s">
        <v>972</v>
      </c>
      <c r="B1916" t="s">
        <v>223</v>
      </c>
      <c r="C1916" s="76" t="s">
        <v>842</v>
      </c>
      <c r="D1916" t="s">
        <v>980</v>
      </c>
      <c r="E1916" s="82">
        <v>4.28</v>
      </c>
      <c r="F1916" t="s">
        <v>973</v>
      </c>
      <c r="G1916" s="83">
        <v>41579</v>
      </c>
      <c r="I1916">
        <f t="shared" si="34"/>
        <v>2013</v>
      </c>
      <c r="M1916"/>
    </row>
    <row r="1917" spans="1:13" x14ac:dyDescent="0.25">
      <c r="A1917" t="s">
        <v>972</v>
      </c>
      <c r="B1917" t="s">
        <v>186</v>
      </c>
      <c r="C1917" s="76" t="s">
        <v>842</v>
      </c>
      <c r="D1917" t="s">
        <v>980</v>
      </c>
      <c r="E1917" s="82">
        <v>6.52</v>
      </c>
      <c r="F1917" t="s">
        <v>973</v>
      </c>
      <c r="G1917" s="83">
        <v>41592</v>
      </c>
      <c r="I1917">
        <f t="shared" si="34"/>
        <v>2013</v>
      </c>
      <c r="M1917"/>
    </row>
    <row r="1918" spans="1:13" x14ac:dyDescent="0.25">
      <c r="A1918" t="s">
        <v>972</v>
      </c>
      <c r="B1918" t="s">
        <v>221</v>
      </c>
      <c r="C1918" s="76" t="s">
        <v>842</v>
      </c>
      <c r="D1918" t="s">
        <v>980</v>
      </c>
      <c r="E1918" s="82">
        <v>3.31</v>
      </c>
      <c r="F1918" t="s">
        <v>973</v>
      </c>
      <c r="G1918" s="83">
        <v>41571</v>
      </c>
      <c r="I1918">
        <f t="shared" si="34"/>
        <v>2013</v>
      </c>
      <c r="M1918"/>
    </row>
    <row r="1919" spans="1:13" x14ac:dyDescent="0.25">
      <c r="A1919" t="s">
        <v>972</v>
      </c>
      <c r="B1919" t="s">
        <v>80</v>
      </c>
      <c r="C1919" s="76" t="s">
        <v>842</v>
      </c>
      <c r="D1919" t="s">
        <v>980</v>
      </c>
      <c r="E1919" s="82">
        <v>3.85</v>
      </c>
      <c r="F1919" t="s">
        <v>973</v>
      </c>
      <c r="G1919" s="83">
        <v>41570</v>
      </c>
      <c r="I1919">
        <f t="shared" si="34"/>
        <v>2013</v>
      </c>
      <c r="M1919"/>
    </row>
    <row r="1920" spans="1:13" x14ac:dyDescent="0.25">
      <c r="A1920" t="s">
        <v>972</v>
      </c>
      <c r="B1920" t="s">
        <v>118</v>
      </c>
      <c r="C1920" s="76" t="s">
        <v>842</v>
      </c>
      <c r="D1920" t="s">
        <v>980</v>
      </c>
      <c r="E1920" s="82">
        <v>5.7</v>
      </c>
      <c r="F1920" t="s">
        <v>973</v>
      </c>
      <c r="G1920" s="83">
        <v>41537</v>
      </c>
      <c r="I1920">
        <f t="shared" si="34"/>
        <v>2013</v>
      </c>
      <c r="M1920"/>
    </row>
    <row r="1921" spans="1:13" x14ac:dyDescent="0.25">
      <c r="A1921" t="s">
        <v>972</v>
      </c>
      <c r="B1921" t="s">
        <v>132</v>
      </c>
      <c r="C1921" s="76" t="s">
        <v>842</v>
      </c>
      <c r="D1921" t="s">
        <v>980</v>
      </c>
      <c r="E1921" s="82">
        <v>5.23</v>
      </c>
      <c r="F1921" t="s">
        <v>973</v>
      </c>
      <c r="G1921" s="83">
        <v>41576</v>
      </c>
      <c r="I1921">
        <f t="shared" si="34"/>
        <v>2013</v>
      </c>
      <c r="M1921"/>
    </row>
    <row r="1922" spans="1:13" x14ac:dyDescent="0.25">
      <c r="A1922" t="s">
        <v>972</v>
      </c>
      <c r="B1922" t="s">
        <v>101</v>
      </c>
      <c r="C1922" s="76" t="s">
        <v>842</v>
      </c>
      <c r="D1922" t="s">
        <v>980</v>
      </c>
      <c r="E1922" s="82">
        <v>1.81</v>
      </c>
      <c r="F1922" t="s">
        <v>973</v>
      </c>
      <c r="G1922" s="83">
        <v>41555</v>
      </c>
      <c r="I1922">
        <f t="shared" ref="I1922:I1985" si="35">IF(G1922&lt;&gt;"",YEAR(G1922),"")</f>
        <v>2013</v>
      </c>
      <c r="M1922"/>
    </row>
    <row r="1923" spans="1:13" x14ac:dyDescent="0.25">
      <c r="A1923" t="s">
        <v>972</v>
      </c>
      <c r="B1923" t="s">
        <v>249</v>
      </c>
      <c r="C1923" s="76" t="s">
        <v>842</v>
      </c>
      <c r="D1923" t="s">
        <v>980</v>
      </c>
      <c r="E1923" s="82">
        <v>8.6999999999999993</v>
      </c>
      <c r="F1923" t="s">
        <v>973</v>
      </c>
      <c r="G1923" s="83">
        <v>41603</v>
      </c>
      <c r="I1923">
        <f t="shared" si="35"/>
        <v>2013</v>
      </c>
      <c r="M1923"/>
    </row>
    <row r="1924" spans="1:13" x14ac:dyDescent="0.25">
      <c r="A1924" t="s">
        <v>972</v>
      </c>
      <c r="B1924" t="s">
        <v>193</v>
      </c>
      <c r="C1924" s="76" t="s">
        <v>842</v>
      </c>
      <c r="D1924" t="s">
        <v>980</v>
      </c>
      <c r="E1924" s="82">
        <v>2.58</v>
      </c>
      <c r="F1924" t="s">
        <v>973</v>
      </c>
      <c r="G1924" s="83">
        <v>41533</v>
      </c>
      <c r="I1924">
        <f t="shared" si="35"/>
        <v>2013</v>
      </c>
      <c r="M1924"/>
    </row>
    <row r="1925" spans="1:13" x14ac:dyDescent="0.25">
      <c r="A1925" t="s">
        <v>972</v>
      </c>
      <c r="B1925" t="s">
        <v>233</v>
      </c>
      <c r="C1925" s="76" t="s">
        <v>842</v>
      </c>
      <c r="D1925" t="s">
        <v>980</v>
      </c>
      <c r="E1925" s="82">
        <v>3.31</v>
      </c>
      <c r="F1925" t="s">
        <v>973</v>
      </c>
      <c r="G1925" s="83">
        <v>41591</v>
      </c>
      <c r="I1925">
        <f t="shared" si="35"/>
        <v>2013</v>
      </c>
      <c r="M1925"/>
    </row>
    <row r="1926" spans="1:13" x14ac:dyDescent="0.25">
      <c r="A1926" t="s">
        <v>972</v>
      </c>
      <c r="B1926" t="s">
        <v>177</v>
      </c>
      <c r="C1926" s="76" t="s">
        <v>842</v>
      </c>
      <c r="D1926" t="s">
        <v>980</v>
      </c>
      <c r="E1926" s="82">
        <v>3.11</v>
      </c>
      <c r="F1926" t="s">
        <v>973</v>
      </c>
      <c r="G1926" s="83">
        <v>41568</v>
      </c>
      <c r="I1926">
        <f t="shared" si="35"/>
        <v>2013</v>
      </c>
      <c r="M1926"/>
    </row>
    <row r="1927" spans="1:13" x14ac:dyDescent="0.25">
      <c r="A1927" t="s">
        <v>972</v>
      </c>
      <c r="B1927" t="s">
        <v>71</v>
      </c>
      <c r="C1927" s="76" t="s">
        <v>842</v>
      </c>
      <c r="D1927" t="s">
        <v>980</v>
      </c>
      <c r="E1927" s="82">
        <v>4.4000000000000004</v>
      </c>
      <c r="F1927" t="s">
        <v>973</v>
      </c>
      <c r="G1927" s="83">
        <v>41571</v>
      </c>
      <c r="I1927">
        <f t="shared" si="35"/>
        <v>2013</v>
      </c>
      <c r="M1927"/>
    </row>
    <row r="1928" spans="1:13" x14ac:dyDescent="0.25">
      <c r="A1928" t="s">
        <v>972</v>
      </c>
      <c r="B1928" t="s">
        <v>243</v>
      </c>
      <c r="C1928" s="76" t="s">
        <v>842</v>
      </c>
      <c r="D1928" t="s">
        <v>980</v>
      </c>
      <c r="E1928" s="82">
        <v>5.93</v>
      </c>
      <c r="F1928" t="s">
        <v>973</v>
      </c>
      <c r="G1928" s="83">
        <v>41593</v>
      </c>
      <c r="I1928">
        <f t="shared" si="35"/>
        <v>2013</v>
      </c>
      <c r="M1928"/>
    </row>
    <row r="1929" spans="1:13" x14ac:dyDescent="0.25">
      <c r="A1929" t="s">
        <v>972</v>
      </c>
      <c r="B1929" t="s">
        <v>245</v>
      </c>
      <c r="C1929" s="76" t="s">
        <v>842</v>
      </c>
      <c r="D1929" t="s">
        <v>980</v>
      </c>
      <c r="E1929" s="82">
        <v>3.58</v>
      </c>
      <c r="F1929" t="s">
        <v>973</v>
      </c>
      <c r="G1929" s="83">
        <v>41593</v>
      </c>
      <c r="I1929">
        <f t="shared" si="35"/>
        <v>2013</v>
      </c>
      <c r="M1929"/>
    </row>
    <row r="1930" spans="1:13" x14ac:dyDescent="0.25">
      <c r="A1930" t="s">
        <v>972</v>
      </c>
      <c r="B1930" t="s">
        <v>177</v>
      </c>
      <c r="C1930" s="76" t="s">
        <v>842</v>
      </c>
      <c r="D1930" t="s">
        <v>980</v>
      </c>
      <c r="E1930" s="82">
        <v>7.46</v>
      </c>
      <c r="F1930" t="s">
        <v>973</v>
      </c>
      <c r="G1930" s="83">
        <v>41576</v>
      </c>
      <c r="I1930">
        <f t="shared" si="35"/>
        <v>2013</v>
      </c>
      <c r="M1930"/>
    </row>
    <row r="1931" spans="1:13" x14ac:dyDescent="0.25">
      <c r="A1931" t="s">
        <v>972</v>
      </c>
      <c r="B1931" t="s">
        <v>71</v>
      </c>
      <c r="C1931" s="76" t="s">
        <v>842</v>
      </c>
      <c r="D1931" t="s">
        <v>980</v>
      </c>
      <c r="E1931" s="82">
        <v>4.96</v>
      </c>
      <c r="F1931" t="s">
        <v>973</v>
      </c>
      <c r="G1931" s="83">
        <v>41570</v>
      </c>
      <c r="I1931">
        <f t="shared" si="35"/>
        <v>2013</v>
      </c>
      <c r="M1931"/>
    </row>
    <row r="1932" spans="1:13" x14ac:dyDescent="0.25">
      <c r="A1932" t="s">
        <v>972</v>
      </c>
      <c r="B1932" t="s">
        <v>203</v>
      </c>
      <c r="C1932" s="76" t="s">
        <v>842</v>
      </c>
      <c r="D1932" t="s">
        <v>980</v>
      </c>
      <c r="E1932" s="82">
        <v>7.55</v>
      </c>
      <c r="F1932" t="s">
        <v>973</v>
      </c>
      <c r="G1932" s="83">
        <v>41689</v>
      </c>
      <c r="I1932">
        <f t="shared" si="35"/>
        <v>2014</v>
      </c>
      <c r="M1932"/>
    </row>
    <row r="1933" spans="1:13" x14ac:dyDescent="0.25">
      <c r="A1933" t="s">
        <v>972</v>
      </c>
      <c r="B1933" t="s">
        <v>66</v>
      </c>
      <c r="C1933" s="76" t="s">
        <v>842</v>
      </c>
      <c r="D1933" t="s">
        <v>980</v>
      </c>
      <c r="E1933" s="82">
        <v>5.93</v>
      </c>
      <c r="F1933" t="s">
        <v>973</v>
      </c>
      <c r="G1933" s="83">
        <v>41599</v>
      </c>
      <c r="I1933">
        <f t="shared" si="35"/>
        <v>2013</v>
      </c>
      <c r="M1933"/>
    </row>
    <row r="1934" spans="1:13" x14ac:dyDescent="0.25">
      <c r="A1934" t="s">
        <v>972</v>
      </c>
      <c r="B1934" t="s">
        <v>239</v>
      </c>
      <c r="C1934" s="76" t="s">
        <v>842</v>
      </c>
      <c r="D1934" t="s">
        <v>980</v>
      </c>
      <c r="E1934" s="82">
        <v>3.8</v>
      </c>
      <c r="F1934" t="s">
        <v>973</v>
      </c>
      <c r="G1934" s="83">
        <v>41562</v>
      </c>
      <c r="I1934">
        <f t="shared" si="35"/>
        <v>2013</v>
      </c>
      <c r="M1934"/>
    </row>
    <row r="1935" spans="1:13" x14ac:dyDescent="0.25">
      <c r="A1935" t="s">
        <v>972</v>
      </c>
      <c r="B1935" t="s">
        <v>173</v>
      </c>
      <c r="C1935" s="76" t="s">
        <v>842</v>
      </c>
      <c r="D1935" t="s">
        <v>980</v>
      </c>
      <c r="E1935" s="82">
        <v>9.23</v>
      </c>
      <c r="F1935" t="s">
        <v>973</v>
      </c>
      <c r="G1935" s="83">
        <v>41597</v>
      </c>
      <c r="I1935">
        <f t="shared" si="35"/>
        <v>2013</v>
      </c>
      <c r="M1935"/>
    </row>
    <row r="1936" spans="1:13" x14ac:dyDescent="0.25">
      <c r="A1936" t="s">
        <v>972</v>
      </c>
      <c r="B1936" t="s">
        <v>115</v>
      </c>
      <c r="C1936" s="76" t="s">
        <v>842</v>
      </c>
      <c r="D1936" t="s">
        <v>980</v>
      </c>
      <c r="E1936" s="82">
        <v>3.8</v>
      </c>
      <c r="F1936" t="s">
        <v>973</v>
      </c>
      <c r="G1936" s="83">
        <v>41584</v>
      </c>
      <c r="I1936">
        <f t="shared" si="35"/>
        <v>2013</v>
      </c>
      <c r="M1936"/>
    </row>
    <row r="1937" spans="1:13" x14ac:dyDescent="0.25">
      <c r="A1937" t="s">
        <v>972</v>
      </c>
      <c r="B1937" t="s">
        <v>71</v>
      </c>
      <c r="C1937" s="76" t="s">
        <v>842</v>
      </c>
      <c r="D1937" t="s">
        <v>980</v>
      </c>
      <c r="E1937" s="82">
        <v>8.52</v>
      </c>
      <c r="F1937" t="s">
        <v>973</v>
      </c>
      <c r="G1937" s="83">
        <v>41534</v>
      </c>
      <c r="I1937">
        <f t="shared" si="35"/>
        <v>2013</v>
      </c>
      <c r="M1937"/>
    </row>
    <row r="1938" spans="1:13" x14ac:dyDescent="0.25">
      <c r="A1938" t="s">
        <v>972</v>
      </c>
      <c r="B1938" t="s">
        <v>175</v>
      </c>
      <c r="C1938" s="76" t="s">
        <v>842</v>
      </c>
      <c r="D1938" t="s">
        <v>980</v>
      </c>
      <c r="E1938" s="82">
        <v>5.93</v>
      </c>
      <c r="F1938" t="s">
        <v>973</v>
      </c>
      <c r="G1938" s="83">
        <v>41590</v>
      </c>
      <c r="I1938">
        <f t="shared" si="35"/>
        <v>2013</v>
      </c>
      <c r="M1938"/>
    </row>
    <row r="1939" spans="1:13" x14ac:dyDescent="0.25">
      <c r="A1939" t="s">
        <v>972</v>
      </c>
      <c r="B1939" t="s">
        <v>169</v>
      </c>
      <c r="C1939" s="76" t="s">
        <v>842</v>
      </c>
      <c r="D1939" t="s">
        <v>980</v>
      </c>
      <c r="E1939" s="82">
        <v>9.92</v>
      </c>
      <c r="F1939" t="s">
        <v>973</v>
      </c>
      <c r="G1939" s="83">
        <v>41579</v>
      </c>
      <c r="I1939">
        <f t="shared" si="35"/>
        <v>2013</v>
      </c>
      <c r="M1939"/>
    </row>
    <row r="1940" spans="1:13" x14ac:dyDescent="0.25">
      <c r="A1940" t="s">
        <v>972</v>
      </c>
      <c r="B1940" t="s">
        <v>240</v>
      </c>
      <c r="C1940" s="76" t="s">
        <v>842</v>
      </c>
      <c r="D1940" t="s">
        <v>980</v>
      </c>
      <c r="E1940" s="82">
        <v>14.59</v>
      </c>
      <c r="F1940" t="s">
        <v>973</v>
      </c>
      <c r="G1940" s="83">
        <v>41668</v>
      </c>
      <c r="I1940">
        <f t="shared" si="35"/>
        <v>2014</v>
      </c>
      <c r="M1940"/>
    </row>
    <row r="1941" spans="1:13" x14ac:dyDescent="0.25">
      <c r="A1941" t="s">
        <v>972</v>
      </c>
      <c r="B1941" t="s">
        <v>172</v>
      </c>
      <c r="C1941" s="76" t="s">
        <v>842</v>
      </c>
      <c r="D1941" t="s">
        <v>980</v>
      </c>
      <c r="E1941" s="82">
        <v>4.58</v>
      </c>
      <c r="F1941" t="s">
        <v>973</v>
      </c>
      <c r="G1941" s="83">
        <v>41666</v>
      </c>
      <c r="I1941">
        <f t="shared" si="35"/>
        <v>2014</v>
      </c>
      <c r="M1941"/>
    </row>
    <row r="1942" spans="1:13" x14ac:dyDescent="0.25">
      <c r="A1942" t="s">
        <v>972</v>
      </c>
      <c r="B1942" t="s">
        <v>2</v>
      </c>
      <c r="C1942" s="76" t="s">
        <v>842</v>
      </c>
      <c r="D1942" t="s">
        <v>980</v>
      </c>
      <c r="E1942" s="82">
        <v>4.75</v>
      </c>
      <c r="F1942" t="s">
        <v>973</v>
      </c>
      <c r="G1942" s="83">
        <v>41611</v>
      </c>
      <c r="I1942">
        <f t="shared" si="35"/>
        <v>2013</v>
      </c>
      <c r="M1942"/>
    </row>
    <row r="1943" spans="1:13" x14ac:dyDescent="0.25">
      <c r="A1943" t="s">
        <v>972</v>
      </c>
      <c r="B1943" t="s">
        <v>71</v>
      </c>
      <c r="C1943" s="76" t="s">
        <v>842</v>
      </c>
      <c r="D1943" t="s">
        <v>980</v>
      </c>
      <c r="E1943" s="82">
        <v>8.5500000000000007</v>
      </c>
      <c r="F1943" t="s">
        <v>973</v>
      </c>
      <c r="G1943" s="83">
        <v>41642</v>
      </c>
      <c r="I1943">
        <f t="shared" si="35"/>
        <v>2014</v>
      </c>
      <c r="M1943"/>
    </row>
    <row r="1944" spans="1:13" x14ac:dyDescent="0.25">
      <c r="A1944" t="s">
        <v>972</v>
      </c>
      <c r="B1944" t="s">
        <v>177</v>
      </c>
      <c r="C1944" s="76" t="s">
        <v>842</v>
      </c>
      <c r="D1944" t="s">
        <v>980</v>
      </c>
      <c r="E1944" s="82">
        <v>8.08</v>
      </c>
      <c r="F1944" t="s">
        <v>973</v>
      </c>
      <c r="G1944" s="83">
        <v>41661</v>
      </c>
      <c r="I1944">
        <f t="shared" si="35"/>
        <v>2014</v>
      </c>
      <c r="M1944"/>
    </row>
    <row r="1945" spans="1:13" x14ac:dyDescent="0.25">
      <c r="A1945" t="s">
        <v>972</v>
      </c>
      <c r="B1945" t="s">
        <v>185</v>
      </c>
      <c r="C1945" s="76" t="s">
        <v>842</v>
      </c>
      <c r="D1945" t="s">
        <v>980</v>
      </c>
      <c r="E1945" s="82">
        <v>6.61</v>
      </c>
      <c r="F1945" t="s">
        <v>973</v>
      </c>
      <c r="G1945" s="83">
        <v>41577</v>
      </c>
      <c r="I1945">
        <f t="shared" si="35"/>
        <v>2013</v>
      </c>
      <c r="M1945"/>
    </row>
    <row r="1946" spans="1:13" x14ac:dyDescent="0.25">
      <c r="A1946" t="s">
        <v>972</v>
      </c>
      <c r="B1946" t="s">
        <v>63</v>
      </c>
      <c r="C1946" s="76" t="s">
        <v>842</v>
      </c>
      <c r="D1946" t="s">
        <v>980</v>
      </c>
      <c r="E1946" s="82">
        <v>5.28</v>
      </c>
      <c r="F1946" t="s">
        <v>973</v>
      </c>
      <c r="G1946" s="83">
        <v>41617</v>
      </c>
      <c r="I1946">
        <f t="shared" si="35"/>
        <v>2013</v>
      </c>
      <c r="M1946"/>
    </row>
    <row r="1947" spans="1:13" x14ac:dyDescent="0.25">
      <c r="A1947" t="s">
        <v>972</v>
      </c>
      <c r="B1947" t="s">
        <v>118</v>
      </c>
      <c r="C1947" s="76" t="s">
        <v>842</v>
      </c>
      <c r="D1947" t="s">
        <v>980</v>
      </c>
      <c r="E1947" s="82">
        <v>3.8</v>
      </c>
      <c r="F1947" t="s">
        <v>973</v>
      </c>
      <c r="G1947" s="83">
        <v>41555</v>
      </c>
      <c r="I1947">
        <f t="shared" si="35"/>
        <v>2013</v>
      </c>
      <c r="M1947"/>
    </row>
    <row r="1948" spans="1:13" x14ac:dyDescent="0.25">
      <c r="A1948" t="s">
        <v>972</v>
      </c>
      <c r="B1948" t="s">
        <v>118</v>
      </c>
      <c r="C1948" s="76" t="s">
        <v>842</v>
      </c>
      <c r="D1948" t="s">
        <v>980</v>
      </c>
      <c r="E1948" s="82">
        <v>3.8</v>
      </c>
      <c r="F1948" t="s">
        <v>973</v>
      </c>
      <c r="G1948" s="83">
        <v>41584</v>
      </c>
      <c r="I1948">
        <f t="shared" si="35"/>
        <v>2013</v>
      </c>
      <c r="M1948"/>
    </row>
    <row r="1949" spans="1:13" x14ac:dyDescent="0.25">
      <c r="A1949" t="s">
        <v>972</v>
      </c>
      <c r="B1949" t="s">
        <v>242</v>
      </c>
      <c r="C1949" s="76" t="s">
        <v>842</v>
      </c>
      <c r="D1949" t="s">
        <v>980</v>
      </c>
      <c r="E1949" s="82">
        <v>150</v>
      </c>
      <c r="F1949" t="s">
        <v>973</v>
      </c>
      <c r="G1949" s="83">
        <v>41880</v>
      </c>
      <c r="I1949">
        <f t="shared" si="35"/>
        <v>2014</v>
      </c>
      <c r="M1949"/>
    </row>
    <row r="1950" spans="1:13" x14ac:dyDescent="0.25">
      <c r="A1950" t="s">
        <v>972</v>
      </c>
      <c r="B1950" t="s">
        <v>127</v>
      </c>
      <c r="C1950" s="76" t="s">
        <v>842</v>
      </c>
      <c r="D1950" t="s">
        <v>980</v>
      </c>
      <c r="E1950" s="82">
        <v>4.28</v>
      </c>
      <c r="F1950" t="s">
        <v>973</v>
      </c>
      <c r="G1950" s="83">
        <v>41563</v>
      </c>
      <c r="I1950">
        <f t="shared" si="35"/>
        <v>2013</v>
      </c>
      <c r="M1950"/>
    </row>
    <row r="1951" spans="1:13" x14ac:dyDescent="0.25">
      <c r="A1951" t="s">
        <v>972</v>
      </c>
      <c r="B1951" t="s">
        <v>97</v>
      </c>
      <c r="C1951" s="76" t="s">
        <v>842</v>
      </c>
      <c r="D1951" t="s">
        <v>980</v>
      </c>
      <c r="E1951" s="82">
        <v>6.16</v>
      </c>
      <c r="F1951" t="s">
        <v>973</v>
      </c>
      <c r="G1951" s="83">
        <v>41677</v>
      </c>
      <c r="I1951">
        <f t="shared" si="35"/>
        <v>2014</v>
      </c>
      <c r="M1951"/>
    </row>
    <row r="1952" spans="1:13" x14ac:dyDescent="0.25">
      <c r="A1952" t="s">
        <v>972</v>
      </c>
      <c r="B1952" t="s">
        <v>127</v>
      </c>
      <c r="C1952" s="76" t="s">
        <v>842</v>
      </c>
      <c r="D1952" t="s">
        <v>980</v>
      </c>
      <c r="E1952" s="82">
        <v>5.13</v>
      </c>
      <c r="F1952" t="s">
        <v>973</v>
      </c>
      <c r="G1952" s="83">
        <v>41563</v>
      </c>
      <c r="I1952">
        <f t="shared" si="35"/>
        <v>2013</v>
      </c>
      <c r="M1952"/>
    </row>
    <row r="1953" spans="1:13" x14ac:dyDescent="0.25">
      <c r="A1953" t="s">
        <v>972</v>
      </c>
      <c r="B1953" t="s">
        <v>100</v>
      </c>
      <c r="C1953" s="76" t="s">
        <v>842</v>
      </c>
      <c r="D1953" t="s">
        <v>980</v>
      </c>
      <c r="E1953" s="82">
        <v>3.8</v>
      </c>
      <c r="F1953" t="s">
        <v>973</v>
      </c>
      <c r="G1953" s="83">
        <v>41661</v>
      </c>
      <c r="I1953">
        <f t="shared" si="35"/>
        <v>2014</v>
      </c>
      <c r="M1953"/>
    </row>
    <row r="1954" spans="1:13" x14ac:dyDescent="0.25">
      <c r="A1954" t="s">
        <v>972</v>
      </c>
      <c r="B1954" t="s">
        <v>245</v>
      </c>
      <c r="C1954" s="76" t="s">
        <v>842</v>
      </c>
      <c r="D1954" t="s">
        <v>980</v>
      </c>
      <c r="E1954" s="82">
        <v>6.61</v>
      </c>
      <c r="F1954" t="s">
        <v>973</v>
      </c>
      <c r="G1954" s="83">
        <v>41641</v>
      </c>
      <c r="I1954">
        <f t="shared" si="35"/>
        <v>2014</v>
      </c>
      <c r="M1954"/>
    </row>
    <row r="1955" spans="1:13" x14ac:dyDescent="0.25">
      <c r="A1955" t="s">
        <v>972</v>
      </c>
      <c r="B1955" s="74" t="s">
        <v>9</v>
      </c>
      <c r="C1955" s="76" t="s">
        <v>842</v>
      </c>
      <c r="D1955" t="s">
        <v>980</v>
      </c>
      <c r="E1955" s="82">
        <v>3.95</v>
      </c>
      <c r="F1955" t="s">
        <v>973</v>
      </c>
      <c r="G1955" s="83">
        <v>41564</v>
      </c>
      <c r="I1955">
        <f t="shared" si="35"/>
        <v>2013</v>
      </c>
      <c r="M1955"/>
    </row>
    <row r="1956" spans="1:13" x14ac:dyDescent="0.25">
      <c r="A1956" t="s">
        <v>972</v>
      </c>
      <c r="B1956" t="s">
        <v>127</v>
      </c>
      <c r="C1956" s="76" t="s">
        <v>842</v>
      </c>
      <c r="D1956" t="s">
        <v>980</v>
      </c>
      <c r="E1956" s="82">
        <v>6.8</v>
      </c>
      <c r="F1956" t="s">
        <v>973</v>
      </c>
      <c r="G1956" s="83">
        <v>41653</v>
      </c>
      <c r="I1956">
        <f t="shared" si="35"/>
        <v>2014</v>
      </c>
      <c r="M1956"/>
    </row>
    <row r="1957" spans="1:13" x14ac:dyDescent="0.25">
      <c r="A1957" t="s">
        <v>972</v>
      </c>
      <c r="B1957" t="s">
        <v>246</v>
      </c>
      <c r="C1957" s="76" t="s">
        <v>842</v>
      </c>
      <c r="D1957" t="s">
        <v>980</v>
      </c>
      <c r="E1957" s="82">
        <v>9.32</v>
      </c>
      <c r="F1957" t="s">
        <v>973</v>
      </c>
      <c r="G1957" s="83">
        <v>41642</v>
      </c>
      <c r="I1957">
        <f t="shared" si="35"/>
        <v>2014</v>
      </c>
      <c r="M1957"/>
    </row>
    <row r="1958" spans="1:13" x14ac:dyDescent="0.25">
      <c r="A1958" t="s">
        <v>972</v>
      </c>
      <c r="B1958" t="s">
        <v>116</v>
      </c>
      <c r="C1958" s="76" t="s">
        <v>842</v>
      </c>
      <c r="D1958" t="s">
        <v>980</v>
      </c>
      <c r="E1958" s="82">
        <v>3.99</v>
      </c>
      <c r="F1958" t="s">
        <v>973</v>
      </c>
      <c r="G1958" s="83">
        <v>41562</v>
      </c>
      <c r="I1958">
        <f t="shared" si="35"/>
        <v>2013</v>
      </c>
      <c r="M1958"/>
    </row>
    <row r="1959" spans="1:13" x14ac:dyDescent="0.25">
      <c r="A1959" t="s">
        <v>972</v>
      </c>
      <c r="B1959" t="s">
        <v>279</v>
      </c>
      <c r="C1959" s="76" t="s">
        <v>842</v>
      </c>
      <c r="D1959" t="s">
        <v>980</v>
      </c>
      <c r="E1959" s="82">
        <v>2.85</v>
      </c>
      <c r="F1959" t="s">
        <v>973</v>
      </c>
      <c r="G1959" s="83">
        <v>41701</v>
      </c>
      <c r="I1959">
        <f t="shared" si="35"/>
        <v>2014</v>
      </c>
      <c r="M1959"/>
    </row>
    <row r="1960" spans="1:13" x14ac:dyDescent="0.25">
      <c r="A1960" t="s">
        <v>972</v>
      </c>
      <c r="B1960" t="s">
        <v>145</v>
      </c>
      <c r="C1960" s="76" t="s">
        <v>842</v>
      </c>
      <c r="D1960" t="s">
        <v>980</v>
      </c>
      <c r="E1960" s="82">
        <v>3.95</v>
      </c>
      <c r="F1960" t="s">
        <v>973</v>
      </c>
      <c r="G1960" s="83">
        <v>41645</v>
      </c>
      <c r="I1960">
        <f t="shared" si="35"/>
        <v>2014</v>
      </c>
      <c r="M1960"/>
    </row>
    <row r="1961" spans="1:13" x14ac:dyDescent="0.25">
      <c r="A1961" t="s">
        <v>972</v>
      </c>
      <c r="B1961" t="s">
        <v>136</v>
      </c>
      <c r="C1961" s="76" t="s">
        <v>842</v>
      </c>
      <c r="D1961" t="s">
        <v>980</v>
      </c>
      <c r="E1961" s="82">
        <v>2.96</v>
      </c>
      <c r="F1961" t="s">
        <v>973</v>
      </c>
      <c r="G1961" s="83">
        <v>41652</v>
      </c>
      <c r="I1961">
        <f t="shared" si="35"/>
        <v>2014</v>
      </c>
      <c r="M1961"/>
    </row>
    <row r="1962" spans="1:13" x14ac:dyDescent="0.25">
      <c r="A1962" t="s">
        <v>972</v>
      </c>
      <c r="B1962" t="s">
        <v>280</v>
      </c>
      <c r="C1962" s="76" t="s">
        <v>842</v>
      </c>
      <c r="D1962" t="s">
        <v>980</v>
      </c>
      <c r="E1962" s="82">
        <v>4.75</v>
      </c>
      <c r="F1962" t="s">
        <v>973</v>
      </c>
      <c r="G1962" s="83">
        <v>41571</v>
      </c>
      <c r="I1962">
        <f t="shared" si="35"/>
        <v>2013</v>
      </c>
      <c r="M1962"/>
    </row>
    <row r="1963" spans="1:13" x14ac:dyDescent="0.25">
      <c r="A1963" t="s">
        <v>972</v>
      </c>
      <c r="B1963" t="s">
        <v>107</v>
      </c>
      <c r="C1963" s="76" t="s">
        <v>842</v>
      </c>
      <c r="D1963" t="s">
        <v>980</v>
      </c>
      <c r="E1963" s="82">
        <v>8.5500000000000007</v>
      </c>
      <c r="F1963" t="s">
        <v>973</v>
      </c>
      <c r="G1963" s="83">
        <v>41646</v>
      </c>
      <c r="I1963">
        <f t="shared" si="35"/>
        <v>2014</v>
      </c>
      <c r="M1963"/>
    </row>
    <row r="1964" spans="1:13" x14ac:dyDescent="0.25">
      <c r="A1964" t="s">
        <v>972</v>
      </c>
      <c r="B1964" t="s">
        <v>280</v>
      </c>
      <c r="C1964" s="76" t="s">
        <v>842</v>
      </c>
      <c r="D1964" t="s">
        <v>980</v>
      </c>
      <c r="E1964" s="82">
        <v>8.5500000000000007</v>
      </c>
      <c r="F1964" t="s">
        <v>973</v>
      </c>
      <c r="G1964" s="83">
        <v>40197</v>
      </c>
      <c r="I1964">
        <f t="shared" si="35"/>
        <v>2010</v>
      </c>
      <c r="M1964"/>
    </row>
    <row r="1965" spans="1:13" x14ac:dyDescent="0.25">
      <c r="A1965" t="s">
        <v>972</v>
      </c>
      <c r="B1965" t="s">
        <v>280</v>
      </c>
      <c r="C1965" s="76" t="s">
        <v>842</v>
      </c>
      <c r="D1965" t="s">
        <v>980</v>
      </c>
      <c r="E1965" s="82">
        <v>2.14</v>
      </c>
      <c r="F1965" t="s">
        <v>973</v>
      </c>
      <c r="G1965" s="83">
        <v>41565</v>
      </c>
      <c r="I1965">
        <f t="shared" si="35"/>
        <v>2013</v>
      </c>
      <c r="M1965"/>
    </row>
    <row r="1966" spans="1:13" ht="14.45" customHeight="1" x14ac:dyDescent="0.25">
      <c r="A1966" t="s">
        <v>972</v>
      </c>
      <c r="B1966" t="s">
        <v>128</v>
      </c>
      <c r="C1966" s="76" t="s">
        <v>842</v>
      </c>
      <c r="D1966" t="s">
        <v>980</v>
      </c>
      <c r="E1966" s="82">
        <v>17.440000000000001</v>
      </c>
      <c r="F1966" t="s">
        <v>973</v>
      </c>
      <c r="G1966" s="83">
        <v>41600</v>
      </c>
      <c r="I1966">
        <f t="shared" si="35"/>
        <v>2013</v>
      </c>
      <c r="M1966"/>
    </row>
    <row r="1967" spans="1:13" ht="14.45" customHeight="1" x14ac:dyDescent="0.25">
      <c r="A1967" t="s">
        <v>972</v>
      </c>
      <c r="B1967" t="s">
        <v>193</v>
      </c>
      <c r="C1967" s="76" t="s">
        <v>842</v>
      </c>
      <c r="D1967" t="s">
        <v>980</v>
      </c>
      <c r="E1967" s="82">
        <v>17.809999999999999</v>
      </c>
      <c r="F1967" t="s">
        <v>973</v>
      </c>
      <c r="G1967" s="83">
        <v>41677</v>
      </c>
      <c r="I1967">
        <f t="shared" si="35"/>
        <v>2014</v>
      </c>
      <c r="M1967"/>
    </row>
    <row r="1968" spans="1:13" x14ac:dyDescent="0.25">
      <c r="A1968" t="s">
        <v>972</v>
      </c>
      <c r="B1968" t="s">
        <v>139</v>
      </c>
      <c r="C1968" s="76" t="s">
        <v>842</v>
      </c>
      <c r="D1968" t="s">
        <v>980</v>
      </c>
      <c r="E1968" s="82">
        <v>6.89</v>
      </c>
      <c r="F1968" t="s">
        <v>973</v>
      </c>
      <c r="G1968" s="83">
        <v>41575</v>
      </c>
      <c r="I1968">
        <f t="shared" si="35"/>
        <v>2013</v>
      </c>
      <c r="M1968"/>
    </row>
    <row r="1969" spans="1:13" x14ac:dyDescent="0.25">
      <c r="A1969" t="s">
        <v>972</v>
      </c>
      <c r="B1969" t="s">
        <v>233</v>
      </c>
      <c r="C1969" s="76" t="s">
        <v>842</v>
      </c>
      <c r="D1969" t="s">
        <v>980</v>
      </c>
      <c r="E1969" s="82">
        <v>91.2</v>
      </c>
      <c r="F1969" t="s">
        <v>973</v>
      </c>
      <c r="G1969" s="83">
        <v>41992</v>
      </c>
      <c r="I1969">
        <f t="shared" si="35"/>
        <v>2014</v>
      </c>
      <c r="M1969"/>
    </row>
    <row r="1970" spans="1:13" x14ac:dyDescent="0.25">
      <c r="A1970" t="s">
        <v>972</v>
      </c>
      <c r="B1970" t="s">
        <v>171</v>
      </c>
      <c r="C1970" s="76" t="s">
        <v>842</v>
      </c>
      <c r="D1970" t="s">
        <v>980</v>
      </c>
      <c r="E1970" s="82">
        <v>4.53</v>
      </c>
      <c r="F1970" t="s">
        <v>973</v>
      </c>
      <c r="G1970" s="83">
        <v>41562</v>
      </c>
      <c r="I1970">
        <f t="shared" si="35"/>
        <v>2013</v>
      </c>
      <c r="M1970"/>
    </row>
    <row r="1971" spans="1:13" x14ac:dyDescent="0.25">
      <c r="A1971" t="s">
        <v>972</v>
      </c>
      <c r="B1971" t="s">
        <v>252</v>
      </c>
      <c r="C1971" s="76" t="s">
        <v>842</v>
      </c>
      <c r="D1971" t="s">
        <v>980</v>
      </c>
      <c r="E1971" s="82">
        <v>3.08</v>
      </c>
      <c r="F1971" t="s">
        <v>973</v>
      </c>
      <c r="G1971" s="83">
        <v>41641</v>
      </c>
      <c r="I1971">
        <f t="shared" si="35"/>
        <v>2014</v>
      </c>
      <c r="M1971"/>
    </row>
    <row r="1972" spans="1:13" x14ac:dyDescent="0.25">
      <c r="A1972" t="s">
        <v>972</v>
      </c>
      <c r="B1972" t="s">
        <v>223</v>
      </c>
      <c r="C1972" s="76" t="s">
        <v>842</v>
      </c>
      <c r="D1972" t="s">
        <v>980</v>
      </c>
      <c r="E1972" s="82">
        <v>4.04</v>
      </c>
      <c r="F1972" t="s">
        <v>973</v>
      </c>
      <c r="G1972" s="83">
        <v>41621</v>
      </c>
      <c r="I1972">
        <f t="shared" si="35"/>
        <v>2013</v>
      </c>
      <c r="M1972"/>
    </row>
    <row r="1973" spans="1:13" x14ac:dyDescent="0.25">
      <c r="A1973" t="s">
        <v>972</v>
      </c>
      <c r="B1973" t="s">
        <v>232</v>
      </c>
      <c r="C1973" s="76" t="s">
        <v>842</v>
      </c>
      <c r="D1973" t="s">
        <v>980</v>
      </c>
      <c r="E1973" s="82">
        <v>9.09</v>
      </c>
      <c r="F1973" t="s">
        <v>973</v>
      </c>
      <c r="G1973" s="83">
        <v>41620</v>
      </c>
      <c r="I1973">
        <f t="shared" si="35"/>
        <v>2013</v>
      </c>
      <c r="M1973"/>
    </row>
    <row r="1974" spans="1:13" x14ac:dyDescent="0.25">
      <c r="A1974" t="s">
        <v>972</v>
      </c>
      <c r="B1974" t="s">
        <v>224</v>
      </c>
      <c r="C1974" s="76" t="s">
        <v>842</v>
      </c>
      <c r="D1974" t="s">
        <v>980</v>
      </c>
      <c r="E1974" s="82">
        <v>4.96</v>
      </c>
      <c r="F1974" t="s">
        <v>973</v>
      </c>
      <c r="G1974" s="83">
        <v>41596</v>
      </c>
      <c r="I1974">
        <f t="shared" si="35"/>
        <v>2013</v>
      </c>
      <c r="M1974"/>
    </row>
    <row r="1975" spans="1:13" x14ac:dyDescent="0.25">
      <c r="A1975" t="s">
        <v>972</v>
      </c>
      <c r="B1975" t="s">
        <v>232</v>
      </c>
      <c r="C1975" s="76" t="s">
        <v>842</v>
      </c>
      <c r="D1975" t="s">
        <v>980</v>
      </c>
      <c r="E1975" s="82">
        <v>4.97</v>
      </c>
      <c r="F1975" t="s">
        <v>973</v>
      </c>
      <c r="G1975" s="83">
        <v>41568</v>
      </c>
      <c r="I1975">
        <f t="shared" si="35"/>
        <v>2013</v>
      </c>
      <c r="M1975"/>
    </row>
    <row r="1976" spans="1:13" ht="14.45" customHeight="1" x14ac:dyDescent="0.25">
      <c r="A1976" t="s">
        <v>972</v>
      </c>
      <c r="B1976" t="s">
        <v>223</v>
      </c>
      <c r="C1976" s="76" t="s">
        <v>842</v>
      </c>
      <c r="D1976" t="s">
        <v>980</v>
      </c>
      <c r="E1976" s="82">
        <v>7.46</v>
      </c>
      <c r="F1976" t="s">
        <v>973</v>
      </c>
      <c r="G1976" s="83">
        <v>41614</v>
      </c>
      <c r="I1976">
        <f t="shared" si="35"/>
        <v>2013</v>
      </c>
      <c r="M1976"/>
    </row>
    <row r="1977" spans="1:13" ht="14.45" customHeight="1" x14ac:dyDescent="0.25">
      <c r="A1977" t="s">
        <v>972</v>
      </c>
      <c r="B1977" t="s">
        <v>66</v>
      </c>
      <c r="C1977" s="76" t="s">
        <v>842</v>
      </c>
      <c r="D1977" t="s">
        <v>980</v>
      </c>
      <c r="E1977" s="82">
        <v>4.3499999999999996</v>
      </c>
      <c r="F1977" t="s">
        <v>973</v>
      </c>
      <c r="G1977" s="83">
        <v>41618</v>
      </c>
      <c r="I1977">
        <f t="shared" si="35"/>
        <v>2013</v>
      </c>
      <c r="M1977"/>
    </row>
    <row r="1978" spans="1:13" x14ac:dyDescent="0.25">
      <c r="A1978" t="s">
        <v>972</v>
      </c>
      <c r="B1978" t="s">
        <v>222</v>
      </c>
      <c r="C1978" s="76" t="s">
        <v>842</v>
      </c>
      <c r="D1978" t="s">
        <v>980</v>
      </c>
      <c r="E1978" s="82">
        <v>11.18</v>
      </c>
      <c r="F1978" t="s">
        <v>973</v>
      </c>
      <c r="G1978" s="83">
        <v>41613</v>
      </c>
      <c r="I1978">
        <f t="shared" si="35"/>
        <v>2013</v>
      </c>
      <c r="M1978"/>
    </row>
    <row r="1979" spans="1:13" x14ac:dyDescent="0.25">
      <c r="A1979" t="s">
        <v>972</v>
      </c>
      <c r="B1979" t="s">
        <v>222</v>
      </c>
      <c r="C1979" s="76" t="s">
        <v>842</v>
      </c>
      <c r="D1979" t="s">
        <v>980</v>
      </c>
      <c r="E1979" s="82">
        <v>7.46</v>
      </c>
      <c r="F1979" t="s">
        <v>973</v>
      </c>
      <c r="G1979" s="83">
        <v>41565</v>
      </c>
      <c r="I1979">
        <f t="shared" si="35"/>
        <v>2013</v>
      </c>
      <c r="M1979"/>
    </row>
    <row r="1980" spans="1:13" x14ac:dyDescent="0.25">
      <c r="A1980" t="s">
        <v>972</v>
      </c>
      <c r="B1980" s="74" t="s">
        <v>213</v>
      </c>
      <c r="C1980" s="76" t="s">
        <v>842</v>
      </c>
      <c r="D1980" t="s">
        <v>980</v>
      </c>
      <c r="E1980" s="82">
        <v>4.3499999999999996</v>
      </c>
      <c r="F1980" t="s">
        <v>973</v>
      </c>
      <c r="G1980" s="83">
        <v>41605</v>
      </c>
      <c r="I1980">
        <f t="shared" si="35"/>
        <v>2013</v>
      </c>
      <c r="M1980"/>
    </row>
    <row r="1981" spans="1:13" x14ac:dyDescent="0.25">
      <c r="A1981" t="s">
        <v>972</v>
      </c>
      <c r="B1981" t="s">
        <v>177</v>
      </c>
      <c r="C1981" s="76" t="s">
        <v>842</v>
      </c>
      <c r="D1981" t="s">
        <v>980</v>
      </c>
      <c r="E1981" s="82">
        <v>8.89</v>
      </c>
      <c r="F1981" t="s">
        <v>973</v>
      </c>
      <c r="G1981" s="83">
        <v>41625</v>
      </c>
      <c r="I1981">
        <f t="shared" si="35"/>
        <v>2013</v>
      </c>
      <c r="M1981"/>
    </row>
    <row r="1982" spans="1:13" x14ac:dyDescent="0.25">
      <c r="A1982" t="s">
        <v>972</v>
      </c>
      <c r="B1982" t="s">
        <v>141</v>
      </c>
      <c r="C1982" s="76" t="s">
        <v>842</v>
      </c>
      <c r="D1982" t="s">
        <v>980</v>
      </c>
      <c r="E1982" s="82">
        <v>5.59</v>
      </c>
      <c r="F1982" t="s">
        <v>973</v>
      </c>
      <c r="G1982" s="83">
        <v>41645</v>
      </c>
      <c r="I1982">
        <f t="shared" si="35"/>
        <v>2014</v>
      </c>
      <c r="M1982"/>
    </row>
    <row r="1983" spans="1:13" x14ac:dyDescent="0.25">
      <c r="A1983" t="s">
        <v>972</v>
      </c>
      <c r="B1983" t="s">
        <v>246</v>
      </c>
      <c r="C1983" s="76" t="s">
        <v>842</v>
      </c>
      <c r="D1983" t="s">
        <v>980</v>
      </c>
      <c r="E1983" s="82">
        <v>5.23</v>
      </c>
      <c r="F1983" t="s">
        <v>973</v>
      </c>
      <c r="G1983" s="83">
        <v>41577</v>
      </c>
      <c r="I1983">
        <f t="shared" si="35"/>
        <v>2013</v>
      </c>
      <c r="M1983"/>
    </row>
    <row r="1984" spans="1:13" x14ac:dyDescent="0.25">
      <c r="A1984" t="s">
        <v>972</v>
      </c>
      <c r="B1984" t="s">
        <v>240</v>
      </c>
      <c r="C1984" s="76" t="s">
        <v>842</v>
      </c>
      <c r="D1984" t="s">
        <v>980</v>
      </c>
      <c r="E1984" s="82">
        <v>6.21</v>
      </c>
      <c r="F1984" t="s">
        <v>973</v>
      </c>
      <c r="G1984" s="83">
        <v>41593</v>
      </c>
      <c r="I1984">
        <f t="shared" si="35"/>
        <v>2013</v>
      </c>
      <c r="M1984"/>
    </row>
    <row r="1985" spans="1:13" x14ac:dyDescent="0.25">
      <c r="A1985" t="s">
        <v>972</v>
      </c>
      <c r="B1985" t="s">
        <v>139</v>
      </c>
      <c r="C1985" s="76" t="s">
        <v>842</v>
      </c>
      <c r="D1985" t="s">
        <v>980</v>
      </c>
      <c r="E1985" s="82">
        <v>6.18</v>
      </c>
      <c r="F1985" t="s">
        <v>973</v>
      </c>
      <c r="G1985" s="83">
        <v>41591</v>
      </c>
      <c r="I1985">
        <f t="shared" si="35"/>
        <v>2013</v>
      </c>
      <c r="M1985"/>
    </row>
    <row r="1986" spans="1:13" x14ac:dyDescent="0.25">
      <c r="A1986" t="s">
        <v>972</v>
      </c>
      <c r="B1986" t="s">
        <v>252</v>
      </c>
      <c r="C1986" s="76" t="s">
        <v>842</v>
      </c>
      <c r="D1986" t="s">
        <v>980</v>
      </c>
      <c r="E1986" s="82">
        <v>4.03</v>
      </c>
      <c r="F1986" t="s">
        <v>973</v>
      </c>
      <c r="G1986" s="83">
        <v>41598</v>
      </c>
      <c r="I1986">
        <f t="shared" ref="I1986:I2049" si="36">IF(G1986&lt;&gt;"",YEAR(G1986),"")</f>
        <v>2013</v>
      </c>
      <c r="M1986"/>
    </row>
    <row r="1987" spans="1:13" x14ac:dyDescent="0.25">
      <c r="A1987" t="s">
        <v>972</v>
      </c>
      <c r="B1987" t="s">
        <v>142</v>
      </c>
      <c r="C1987" s="76" t="s">
        <v>842</v>
      </c>
      <c r="D1987" t="s">
        <v>980</v>
      </c>
      <c r="E1987" s="82">
        <v>9.26</v>
      </c>
      <c r="F1987" t="s">
        <v>973</v>
      </c>
      <c r="G1987" s="83">
        <v>41673</v>
      </c>
      <c r="I1987">
        <f t="shared" si="36"/>
        <v>2014</v>
      </c>
      <c r="M1987"/>
    </row>
    <row r="1988" spans="1:13" x14ac:dyDescent="0.25">
      <c r="A1988" t="s">
        <v>972</v>
      </c>
      <c r="B1988" t="s">
        <v>220</v>
      </c>
      <c r="C1988" s="76" t="s">
        <v>842</v>
      </c>
      <c r="D1988" t="s">
        <v>980</v>
      </c>
      <c r="E1988" s="82">
        <v>4.66</v>
      </c>
      <c r="F1988" t="s">
        <v>973</v>
      </c>
      <c r="G1988" s="83">
        <v>41598</v>
      </c>
      <c r="I1988">
        <f t="shared" si="36"/>
        <v>2013</v>
      </c>
      <c r="M1988"/>
    </row>
    <row r="1989" spans="1:13" x14ac:dyDescent="0.25">
      <c r="A1989" t="s">
        <v>972</v>
      </c>
      <c r="B1989" t="s">
        <v>242</v>
      </c>
      <c r="C1989" s="76" t="s">
        <v>842</v>
      </c>
      <c r="D1989" t="s">
        <v>980</v>
      </c>
      <c r="E1989" s="82">
        <v>4.97</v>
      </c>
      <c r="F1989" t="s">
        <v>973</v>
      </c>
      <c r="G1989" s="83">
        <v>41565</v>
      </c>
      <c r="I1989">
        <f t="shared" si="36"/>
        <v>2013</v>
      </c>
      <c r="M1989"/>
    </row>
    <row r="1990" spans="1:13" x14ac:dyDescent="0.25">
      <c r="A1990" t="s">
        <v>972</v>
      </c>
      <c r="B1990" t="s">
        <v>241</v>
      </c>
      <c r="C1990" s="76" t="s">
        <v>842</v>
      </c>
      <c r="D1990" t="s">
        <v>980</v>
      </c>
      <c r="E1990" s="82">
        <v>6.06</v>
      </c>
      <c r="F1990" t="s">
        <v>973</v>
      </c>
      <c r="G1990" s="83">
        <v>41593</v>
      </c>
      <c r="I1990">
        <f t="shared" si="36"/>
        <v>2013</v>
      </c>
      <c r="M1990"/>
    </row>
    <row r="1991" spans="1:13" x14ac:dyDescent="0.25">
      <c r="A1991" t="s">
        <v>972</v>
      </c>
      <c r="B1991" t="s">
        <v>230</v>
      </c>
      <c r="C1991" s="76" t="s">
        <v>842</v>
      </c>
      <c r="D1991" t="s">
        <v>980</v>
      </c>
      <c r="E1991" s="82">
        <v>3.58</v>
      </c>
      <c r="F1991" t="s">
        <v>973</v>
      </c>
      <c r="G1991" s="83">
        <v>41572</v>
      </c>
      <c r="I1991">
        <f t="shared" si="36"/>
        <v>2013</v>
      </c>
      <c r="M1991"/>
    </row>
    <row r="1992" spans="1:13" x14ac:dyDescent="0.25">
      <c r="A1992" t="s">
        <v>972</v>
      </c>
      <c r="B1992" t="s">
        <v>240</v>
      </c>
      <c r="C1992" s="76" t="s">
        <v>842</v>
      </c>
      <c r="D1992" t="s">
        <v>980</v>
      </c>
      <c r="E1992" s="82">
        <v>7.46</v>
      </c>
      <c r="F1992" t="s">
        <v>973</v>
      </c>
      <c r="G1992" s="83">
        <v>41644</v>
      </c>
      <c r="I1992">
        <f t="shared" si="36"/>
        <v>2014</v>
      </c>
      <c r="M1992"/>
    </row>
    <row r="1993" spans="1:13" x14ac:dyDescent="0.25">
      <c r="A1993" t="s">
        <v>972</v>
      </c>
      <c r="B1993" t="s">
        <v>173</v>
      </c>
      <c r="C1993" s="76" t="s">
        <v>842</v>
      </c>
      <c r="D1993" t="s">
        <v>980</v>
      </c>
      <c r="E1993" s="82">
        <v>3.78</v>
      </c>
      <c r="F1993" t="s">
        <v>973</v>
      </c>
      <c r="G1993" s="83">
        <v>41575</v>
      </c>
      <c r="I1993">
        <f t="shared" si="36"/>
        <v>2013</v>
      </c>
      <c r="M1993"/>
    </row>
    <row r="1994" spans="1:13" x14ac:dyDescent="0.25">
      <c r="A1994" t="s">
        <v>972</v>
      </c>
      <c r="B1994" t="s">
        <v>112</v>
      </c>
      <c r="C1994" s="76" t="s">
        <v>842</v>
      </c>
      <c r="D1994" t="s">
        <v>980</v>
      </c>
      <c r="E1994" s="82">
        <v>8.5500000000000007</v>
      </c>
      <c r="F1994" t="s">
        <v>973</v>
      </c>
      <c r="G1994" s="83">
        <v>41575</v>
      </c>
      <c r="I1994">
        <f t="shared" si="36"/>
        <v>2013</v>
      </c>
      <c r="M1994"/>
    </row>
    <row r="1995" spans="1:13" x14ac:dyDescent="0.25">
      <c r="A1995" t="s">
        <v>972</v>
      </c>
      <c r="B1995" t="s">
        <v>144</v>
      </c>
      <c r="C1995" s="76" t="s">
        <v>842</v>
      </c>
      <c r="D1995" t="s">
        <v>980</v>
      </c>
      <c r="E1995" s="82">
        <v>8.5500000000000007</v>
      </c>
      <c r="F1995" t="s">
        <v>973</v>
      </c>
      <c r="G1995" s="83">
        <v>41603</v>
      </c>
      <c r="I1995">
        <f t="shared" si="36"/>
        <v>2013</v>
      </c>
      <c r="M1995"/>
    </row>
    <row r="1996" spans="1:13" x14ac:dyDescent="0.25">
      <c r="A1996" t="s">
        <v>972</v>
      </c>
      <c r="B1996" t="s">
        <v>198</v>
      </c>
      <c r="C1996" s="76" t="s">
        <v>842</v>
      </c>
      <c r="D1996" t="s">
        <v>980</v>
      </c>
      <c r="E1996" s="82">
        <v>8.7200000000000006</v>
      </c>
      <c r="F1996" t="s">
        <v>973</v>
      </c>
      <c r="G1996" s="83">
        <v>41563</v>
      </c>
      <c r="I1996">
        <f t="shared" si="36"/>
        <v>2013</v>
      </c>
      <c r="M1996"/>
    </row>
    <row r="1997" spans="1:13" x14ac:dyDescent="0.25">
      <c r="A1997" t="s">
        <v>972</v>
      </c>
      <c r="B1997" t="s">
        <v>198</v>
      </c>
      <c r="C1997" s="76" t="s">
        <v>842</v>
      </c>
      <c r="D1997" t="s">
        <v>980</v>
      </c>
      <c r="E1997" s="82">
        <v>0.97</v>
      </c>
      <c r="F1997" t="s">
        <v>973</v>
      </c>
      <c r="G1997" s="83">
        <v>41754</v>
      </c>
      <c r="I1997">
        <f t="shared" si="36"/>
        <v>2014</v>
      </c>
      <c r="M1997"/>
    </row>
    <row r="1998" spans="1:13" x14ac:dyDescent="0.25">
      <c r="A1998" t="s">
        <v>972</v>
      </c>
      <c r="B1998" t="s">
        <v>153</v>
      </c>
      <c r="C1998" s="76" t="s">
        <v>842</v>
      </c>
      <c r="D1998" t="s">
        <v>980</v>
      </c>
      <c r="E1998" s="82">
        <v>6</v>
      </c>
      <c r="F1998" t="s">
        <v>973</v>
      </c>
      <c r="G1998" s="83">
        <v>41597</v>
      </c>
      <c r="I1998">
        <f t="shared" si="36"/>
        <v>2013</v>
      </c>
      <c r="M1998"/>
    </row>
    <row r="1999" spans="1:13" x14ac:dyDescent="0.25">
      <c r="A1999" t="s">
        <v>972</v>
      </c>
      <c r="B1999" t="s">
        <v>141</v>
      </c>
      <c r="C1999" s="76" t="s">
        <v>842</v>
      </c>
      <c r="D1999" t="s">
        <v>980</v>
      </c>
      <c r="E1999" s="82">
        <v>3.86</v>
      </c>
      <c r="F1999" t="s">
        <v>973</v>
      </c>
      <c r="G1999" s="83">
        <v>41645</v>
      </c>
      <c r="I1999">
        <f t="shared" si="36"/>
        <v>2014</v>
      </c>
      <c r="M1999"/>
    </row>
    <row r="2000" spans="1:13" x14ac:dyDescent="0.25">
      <c r="A2000" t="s">
        <v>972</v>
      </c>
      <c r="B2000" t="s">
        <v>179</v>
      </c>
      <c r="C2000" s="76" t="s">
        <v>842</v>
      </c>
      <c r="D2000" t="s">
        <v>980</v>
      </c>
      <c r="E2000" s="82">
        <v>6.04</v>
      </c>
      <c r="F2000" t="s">
        <v>973</v>
      </c>
      <c r="G2000" s="83">
        <v>41635</v>
      </c>
      <c r="I2000">
        <f t="shared" si="36"/>
        <v>2013</v>
      </c>
      <c r="M2000"/>
    </row>
    <row r="2001" spans="1:13" x14ac:dyDescent="0.25">
      <c r="A2001" t="s">
        <v>972</v>
      </c>
      <c r="B2001" t="s">
        <v>88</v>
      </c>
      <c r="C2001" s="76" t="s">
        <v>842</v>
      </c>
      <c r="D2001" t="s">
        <v>980</v>
      </c>
      <c r="E2001" s="82">
        <v>6.67</v>
      </c>
      <c r="F2001" t="s">
        <v>973</v>
      </c>
      <c r="G2001" s="83">
        <v>41613</v>
      </c>
      <c r="I2001">
        <f t="shared" si="36"/>
        <v>2013</v>
      </c>
      <c r="M2001"/>
    </row>
    <row r="2002" spans="1:13" x14ac:dyDescent="0.25">
      <c r="A2002" t="s">
        <v>972</v>
      </c>
      <c r="B2002" t="s">
        <v>130</v>
      </c>
      <c r="C2002" s="76" t="s">
        <v>842</v>
      </c>
      <c r="D2002" t="s">
        <v>980</v>
      </c>
      <c r="E2002" s="82">
        <v>21.2</v>
      </c>
      <c r="F2002" t="s">
        <v>973</v>
      </c>
      <c r="G2002" s="83">
        <v>41635</v>
      </c>
      <c r="I2002">
        <f t="shared" si="36"/>
        <v>2013</v>
      </c>
      <c r="M2002"/>
    </row>
    <row r="2003" spans="1:13" x14ac:dyDescent="0.25">
      <c r="A2003" t="s">
        <v>972</v>
      </c>
      <c r="B2003" t="s">
        <v>176</v>
      </c>
      <c r="C2003" s="76" t="s">
        <v>842</v>
      </c>
      <c r="D2003" t="s">
        <v>980</v>
      </c>
      <c r="E2003" s="82">
        <v>4.66</v>
      </c>
      <c r="F2003" t="s">
        <v>973</v>
      </c>
      <c r="G2003" s="83">
        <v>41584</v>
      </c>
      <c r="I2003">
        <f t="shared" si="36"/>
        <v>2013</v>
      </c>
      <c r="M2003"/>
    </row>
    <row r="2004" spans="1:13" x14ac:dyDescent="0.25">
      <c r="A2004" t="s">
        <v>972</v>
      </c>
      <c r="B2004" t="s">
        <v>122</v>
      </c>
      <c r="C2004" s="76" t="s">
        <v>842</v>
      </c>
      <c r="D2004" t="s">
        <v>980</v>
      </c>
      <c r="E2004" s="82">
        <v>16.760000000000002</v>
      </c>
      <c r="F2004" t="s">
        <v>973</v>
      </c>
      <c r="G2004" s="83">
        <v>41653</v>
      </c>
      <c r="I2004">
        <f t="shared" si="36"/>
        <v>2014</v>
      </c>
      <c r="M2004"/>
    </row>
    <row r="2005" spans="1:13" x14ac:dyDescent="0.25">
      <c r="A2005" t="s">
        <v>972</v>
      </c>
      <c r="B2005" t="s">
        <v>171</v>
      </c>
      <c r="C2005" s="76" t="s">
        <v>842</v>
      </c>
      <c r="D2005" t="s">
        <v>980</v>
      </c>
      <c r="E2005" s="82">
        <v>7.87</v>
      </c>
      <c r="F2005" t="s">
        <v>973</v>
      </c>
      <c r="G2005" s="83">
        <v>41647</v>
      </c>
      <c r="I2005">
        <f t="shared" si="36"/>
        <v>2014</v>
      </c>
      <c r="M2005"/>
    </row>
    <row r="2006" spans="1:13" x14ac:dyDescent="0.25">
      <c r="A2006" t="s">
        <v>972</v>
      </c>
      <c r="B2006" t="s">
        <v>95</v>
      </c>
      <c r="C2006" s="76" t="s">
        <v>842</v>
      </c>
      <c r="D2006" s="93" t="s">
        <v>958</v>
      </c>
      <c r="E2006" s="82">
        <v>59.25</v>
      </c>
      <c r="F2006" t="s">
        <v>973</v>
      </c>
      <c r="G2006" s="83">
        <v>41779</v>
      </c>
      <c r="I2006">
        <f t="shared" si="36"/>
        <v>2014</v>
      </c>
      <c r="M2006"/>
    </row>
    <row r="2007" spans="1:13" x14ac:dyDescent="0.25">
      <c r="A2007" t="s">
        <v>972</v>
      </c>
      <c r="B2007" t="s">
        <v>205</v>
      </c>
      <c r="C2007" s="76" t="s">
        <v>842</v>
      </c>
      <c r="D2007" t="s">
        <v>980</v>
      </c>
      <c r="E2007" s="82">
        <v>9.4499999999999993</v>
      </c>
      <c r="F2007" t="s">
        <v>973</v>
      </c>
      <c r="G2007" s="83">
        <v>41612</v>
      </c>
      <c r="I2007">
        <f t="shared" si="36"/>
        <v>2013</v>
      </c>
      <c r="M2007"/>
    </row>
    <row r="2008" spans="1:13" x14ac:dyDescent="0.25">
      <c r="A2008" t="s">
        <v>972</v>
      </c>
      <c r="B2008" t="s">
        <v>136</v>
      </c>
      <c r="C2008" s="76" t="s">
        <v>842</v>
      </c>
      <c r="D2008" t="s">
        <v>980</v>
      </c>
      <c r="E2008" s="82">
        <v>45.6</v>
      </c>
      <c r="F2008" t="s">
        <v>973</v>
      </c>
      <c r="G2008" s="83">
        <v>41639</v>
      </c>
      <c r="I2008">
        <f t="shared" si="36"/>
        <v>2013</v>
      </c>
      <c r="M2008"/>
    </row>
    <row r="2009" spans="1:13" x14ac:dyDescent="0.25">
      <c r="A2009" t="s">
        <v>972</v>
      </c>
      <c r="B2009" t="s">
        <v>98</v>
      </c>
      <c r="C2009" s="76" t="s">
        <v>842</v>
      </c>
      <c r="D2009" t="s">
        <v>980</v>
      </c>
      <c r="E2009" s="82">
        <v>11.4</v>
      </c>
      <c r="F2009" t="s">
        <v>973</v>
      </c>
      <c r="G2009" s="83">
        <v>41617</v>
      </c>
      <c r="I2009">
        <f t="shared" si="36"/>
        <v>2013</v>
      </c>
      <c r="M2009"/>
    </row>
    <row r="2010" spans="1:13" x14ac:dyDescent="0.25">
      <c r="A2010" t="s">
        <v>972</v>
      </c>
      <c r="B2010" t="s">
        <v>248</v>
      </c>
      <c r="C2010" s="76" t="s">
        <v>842</v>
      </c>
      <c r="D2010" t="s">
        <v>980</v>
      </c>
      <c r="E2010" s="82">
        <v>6.41</v>
      </c>
      <c r="F2010" t="s">
        <v>973</v>
      </c>
      <c r="G2010" s="83">
        <v>41725</v>
      </c>
      <c r="I2010">
        <f t="shared" si="36"/>
        <v>2014</v>
      </c>
      <c r="M2010"/>
    </row>
    <row r="2011" spans="1:13" x14ac:dyDescent="0.25">
      <c r="A2011" t="s">
        <v>972</v>
      </c>
      <c r="B2011" t="s">
        <v>243</v>
      </c>
      <c r="C2011" s="76" t="s">
        <v>842</v>
      </c>
      <c r="D2011" t="s">
        <v>980</v>
      </c>
      <c r="E2011" s="82">
        <v>6.38</v>
      </c>
      <c r="F2011" t="s">
        <v>973</v>
      </c>
      <c r="G2011" s="83">
        <v>41596</v>
      </c>
      <c r="I2011">
        <f t="shared" si="36"/>
        <v>2013</v>
      </c>
      <c r="M2011"/>
    </row>
    <row r="2012" spans="1:13" x14ac:dyDescent="0.25">
      <c r="A2012" t="s">
        <v>972</v>
      </c>
      <c r="B2012" t="s">
        <v>254</v>
      </c>
      <c r="C2012" s="76" t="s">
        <v>842</v>
      </c>
      <c r="D2012" t="s">
        <v>980</v>
      </c>
      <c r="E2012" s="82">
        <v>2.2799999999999998</v>
      </c>
      <c r="F2012" t="s">
        <v>973</v>
      </c>
      <c r="G2012" s="83">
        <v>41547</v>
      </c>
      <c r="I2012">
        <f t="shared" si="36"/>
        <v>2013</v>
      </c>
      <c r="M2012"/>
    </row>
    <row r="2013" spans="1:13" x14ac:dyDescent="0.25">
      <c r="A2013" t="s">
        <v>972</v>
      </c>
      <c r="B2013" t="s">
        <v>115</v>
      </c>
      <c r="C2013" s="76" t="s">
        <v>842</v>
      </c>
      <c r="D2013" t="s">
        <v>980</v>
      </c>
      <c r="E2013" s="82">
        <v>8.89</v>
      </c>
      <c r="F2013" t="s">
        <v>973</v>
      </c>
      <c r="G2013" s="83">
        <v>41548</v>
      </c>
      <c r="I2013">
        <f t="shared" si="36"/>
        <v>2013</v>
      </c>
      <c r="M2013"/>
    </row>
    <row r="2014" spans="1:13" x14ac:dyDescent="0.25">
      <c r="A2014" t="s">
        <v>972</v>
      </c>
      <c r="B2014" t="s">
        <v>171</v>
      </c>
      <c r="C2014" s="76" t="s">
        <v>842</v>
      </c>
      <c r="D2014" t="s">
        <v>980</v>
      </c>
      <c r="E2014" s="82">
        <v>6</v>
      </c>
      <c r="F2014" t="s">
        <v>973</v>
      </c>
      <c r="G2014" s="83">
        <v>41579</v>
      </c>
      <c r="I2014">
        <f t="shared" si="36"/>
        <v>2013</v>
      </c>
      <c r="M2014"/>
    </row>
    <row r="2015" spans="1:13" x14ac:dyDescent="0.25">
      <c r="A2015" t="s">
        <v>972</v>
      </c>
      <c r="B2015" t="s">
        <v>98</v>
      </c>
      <c r="C2015" s="76" t="s">
        <v>842</v>
      </c>
      <c r="D2015" t="s">
        <v>980</v>
      </c>
      <c r="E2015" s="82">
        <v>24.55</v>
      </c>
      <c r="F2015" t="s">
        <v>973</v>
      </c>
      <c r="G2015" s="83">
        <v>41652</v>
      </c>
      <c r="I2015">
        <f t="shared" si="36"/>
        <v>2014</v>
      </c>
      <c r="M2015"/>
    </row>
    <row r="2016" spans="1:13" x14ac:dyDescent="0.25">
      <c r="A2016" t="s">
        <v>972</v>
      </c>
      <c r="B2016" t="s">
        <v>221</v>
      </c>
      <c r="C2016" s="76" t="s">
        <v>842</v>
      </c>
      <c r="D2016" t="s">
        <v>980</v>
      </c>
      <c r="E2016" s="82">
        <v>3.31</v>
      </c>
      <c r="F2016" t="s">
        <v>973</v>
      </c>
      <c r="G2016" s="83">
        <v>41613</v>
      </c>
      <c r="I2016">
        <f t="shared" si="36"/>
        <v>2013</v>
      </c>
      <c r="M2016"/>
    </row>
    <row r="2017" spans="1:13" x14ac:dyDescent="0.25">
      <c r="A2017" t="s">
        <v>972</v>
      </c>
      <c r="B2017" t="s">
        <v>214</v>
      </c>
      <c r="C2017" s="76" t="s">
        <v>842</v>
      </c>
      <c r="D2017" t="s">
        <v>980</v>
      </c>
      <c r="E2017" s="82">
        <v>7.71</v>
      </c>
      <c r="F2017" t="s">
        <v>973</v>
      </c>
      <c r="G2017" s="83">
        <v>41598</v>
      </c>
      <c r="I2017">
        <f t="shared" si="36"/>
        <v>2013</v>
      </c>
      <c r="M2017"/>
    </row>
    <row r="2018" spans="1:13" x14ac:dyDescent="0.25">
      <c r="A2018" t="s">
        <v>972</v>
      </c>
      <c r="B2018" t="s">
        <v>156</v>
      </c>
      <c r="C2018" s="76" t="s">
        <v>842</v>
      </c>
      <c r="D2018" t="s">
        <v>980</v>
      </c>
      <c r="E2018" s="82">
        <v>2.39</v>
      </c>
      <c r="F2018" t="s">
        <v>973</v>
      </c>
      <c r="G2018" s="83">
        <v>41619</v>
      </c>
      <c r="I2018">
        <f t="shared" si="36"/>
        <v>2013</v>
      </c>
      <c r="M2018"/>
    </row>
    <row r="2019" spans="1:13" x14ac:dyDescent="0.25">
      <c r="A2019" t="s">
        <v>972</v>
      </c>
      <c r="B2019" t="s">
        <v>139</v>
      </c>
      <c r="C2019" s="76" t="s">
        <v>842</v>
      </c>
      <c r="D2019" t="s">
        <v>980</v>
      </c>
      <c r="E2019" s="82">
        <v>8.5500000000000007</v>
      </c>
      <c r="F2019" t="s">
        <v>973</v>
      </c>
      <c r="G2019" s="83">
        <v>41682</v>
      </c>
      <c r="I2019">
        <f t="shared" si="36"/>
        <v>2014</v>
      </c>
      <c r="M2019"/>
    </row>
    <row r="2020" spans="1:13" x14ac:dyDescent="0.25">
      <c r="A2020" t="s">
        <v>972</v>
      </c>
      <c r="B2020" t="s">
        <v>182</v>
      </c>
      <c r="C2020" s="76" t="s">
        <v>842</v>
      </c>
      <c r="D2020" t="s">
        <v>980</v>
      </c>
      <c r="E2020" s="82">
        <v>5.13</v>
      </c>
      <c r="F2020" t="s">
        <v>973</v>
      </c>
      <c r="G2020" s="83">
        <v>41585</v>
      </c>
      <c r="I2020">
        <f t="shared" si="36"/>
        <v>2013</v>
      </c>
      <c r="M2020"/>
    </row>
    <row r="2021" spans="1:13" x14ac:dyDescent="0.25">
      <c r="A2021" t="s">
        <v>972</v>
      </c>
      <c r="B2021" t="s">
        <v>102</v>
      </c>
      <c r="C2021" s="76" t="s">
        <v>842</v>
      </c>
      <c r="D2021" t="s">
        <v>980</v>
      </c>
      <c r="E2021" s="82">
        <v>17.100000000000001</v>
      </c>
      <c r="F2021" t="s">
        <v>973</v>
      </c>
      <c r="G2021" s="83">
        <v>41760</v>
      </c>
      <c r="I2021">
        <f t="shared" si="36"/>
        <v>2014</v>
      </c>
      <c r="M2021"/>
    </row>
    <row r="2022" spans="1:13" x14ac:dyDescent="0.25">
      <c r="A2022" t="s">
        <v>972</v>
      </c>
      <c r="B2022" t="s">
        <v>171</v>
      </c>
      <c r="C2022" s="76" t="s">
        <v>842</v>
      </c>
      <c r="D2022" t="s">
        <v>980</v>
      </c>
      <c r="E2022" s="82">
        <v>9.8000000000000007</v>
      </c>
      <c r="F2022" t="s">
        <v>973</v>
      </c>
      <c r="G2022" s="83">
        <v>41599</v>
      </c>
      <c r="I2022">
        <f t="shared" si="36"/>
        <v>2013</v>
      </c>
      <c r="M2022"/>
    </row>
    <row r="2023" spans="1:13" x14ac:dyDescent="0.25">
      <c r="A2023" t="s">
        <v>972</v>
      </c>
      <c r="B2023" t="s">
        <v>124</v>
      </c>
      <c r="C2023" s="76" t="s">
        <v>842</v>
      </c>
      <c r="D2023" t="s">
        <v>980</v>
      </c>
      <c r="E2023" s="82">
        <v>5.7</v>
      </c>
      <c r="F2023" t="s">
        <v>973</v>
      </c>
      <c r="G2023" s="83">
        <v>42069</v>
      </c>
      <c r="I2023">
        <f t="shared" si="36"/>
        <v>2015</v>
      </c>
      <c r="M2023"/>
    </row>
    <row r="2024" spans="1:13" x14ac:dyDescent="0.25">
      <c r="A2024" t="s">
        <v>972</v>
      </c>
      <c r="B2024" t="s">
        <v>95</v>
      </c>
      <c r="C2024" s="76" t="s">
        <v>842</v>
      </c>
      <c r="D2024" t="s">
        <v>980</v>
      </c>
      <c r="E2024" s="82">
        <v>15.39</v>
      </c>
      <c r="F2024" t="s">
        <v>973</v>
      </c>
      <c r="G2024" s="83">
        <v>41617</v>
      </c>
      <c r="I2024">
        <f t="shared" si="36"/>
        <v>2013</v>
      </c>
      <c r="M2024"/>
    </row>
    <row r="2025" spans="1:13" x14ac:dyDescent="0.25">
      <c r="A2025" t="s">
        <v>972</v>
      </c>
      <c r="B2025" t="s">
        <v>231</v>
      </c>
      <c r="C2025" s="76" t="s">
        <v>842</v>
      </c>
      <c r="D2025" t="s">
        <v>980</v>
      </c>
      <c r="E2025" s="82">
        <v>5.7</v>
      </c>
      <c r="F2025" t="s">
        <v>973</v>
      </c>
      <c r="G2025" s="83">
        <v>41593</v>
      </c>
      <c r="I2025">
        <f t="shared" si="36"/>
        <v>2013</v>
      </c>
      <c r="M2025"/>
    </row>
    <row r="2026" spans="1:13" x14ac:dyDescent="0.25">
      <c r="A2026" t="s">
        <v>972</v>
      </c>
      <c r="B2026" t="s">
        <v>92</v>
      </c>
      <c r="C2026" s="76" t="s">
        <v>842</v>
      </c>
      <c r="D2026" t="s">
        <v>980</v>
      </c>
      <c r="E2026" s="82">
        <v>4.28</v>
      </c>
      <c r="F2026" t="s">
        <v>973</v>
      </c>
      <c r="G2026" s="83">
        <v>41661</v>
      </c>
      <c r="I2026">
        <f t="shared" si="36"/>
        <v>2014</v>
      </c>
      <c r="M2026"/>
    </row>
    <row r="2027" spans="1:13" x14ac:dyDescent="0.25">
      <c r="A2027" t="s">
        <v>972</v>
      </c>
      <c r="B2027" t="s">
        <v>136</v>
      </c>
      <c r="C2027" s="76" t="s">
        <v>842</v>
      </c>
      <c r="D2027" t="s">
        <v>980</v>
      </c>
      <c r="E2027" s="82">
        <v>4.75</v>
      </c>
      <c r="F2027" t="s">
        <v>973</v>
      </c>
      <c r="G2027" s="83">
        <v>41753</v>
      </c>
      <c r="I2027">
        <f t="shared" si="36"/>
        <v>2014</v>
      </c>
      <c r="M2027"/>
    </row>
    <row r="2028" spans="1:13" x14ac:dyDescent="0.25">
      <c r="A2028" t="s">
        <v>972</v>
      </c>
      <c r="B2028" t="s">
        <v>139</v>
      </c>
      <c r="C2028" s="76" t="s">
        <v>842</v>
      </c>
      <c r="D2028" t="s">
        <v>980</v>
      </c>
      <c r="E2028" s="82">
        <v>4.75</v>
      </c>
      <c r="F2028" t="s">
        <v>973</v>
      </c>
      <c r="G2028" s="83">
        <v>41673</v>
      </c>
      <c r="I2028">
        <f t="shared" si="36"/>
        <v>2014</v>
      </c>
      <c r="M2028"/>
    </row>
    <row r="2029" spans="1:13" x14ac:dyDescent="0.25">
      <c r="A2029" t="s">
        <v>972</v>
      </c>
      <c r="B2029" t="s">
        <v>118</v>
      </c>
      <c r="C2029" s="76" t="s">
        <v>842</v>
      </c>
      <c r="D2029" t="s">
        <v>980</v>
      </c>
      <c r="E2029" s="82">
        <v>3.59</v>
      </c>
      <c r="F2029" t="s">
        <v>973</v>
      </c>
      <c r="G2029" s="83">
        <v>41709</v>
      </c>
      <c r="I2029">
        <f t="shared" si="36"/>
        <v>2014</v>
      </c>
      <c r="M2029"/>
    </row>
    <row r="2030" spans="1:13" x14ac:dyDescent="0.25">
      <c r="A2030" t="s">
        <v>972</v>
      </c>
      <c r="B2030" t="s">
        <v>204</v>
      </c>
      <c r="C2030" s="76" t="s">
        <v>842</v>
      </c>
      <c r="D2030" t="s">
        <v>980</v>
      </c>
      <c r="E2030" s="82">
        <v>4.28</v>
      </c>
      <c r="F2030" t="s">
        <v>973</v>
      </c>
      <c r="G2030" s="83">
        <v>41688</v>
      </c>
      <c r="I2030">
        <f t="shared" si="36"/>
        <v>2014</v>
      </c>
      <c r="M2030"/>
    </row>
    <row r="2031" spans="1:13" x14ac:dyDescent="0.25">
      <c r="A2031" t="s">
        <v>972</v>
      </c>
      <c r="B2031" t="s">
        <v>136</v>
      </c>
      <c r="C2031" s="76" t="s">
        <v>842</v>
      </c>
      <c r="D2031" t="s">
        <v>980</v>
      </c>
      <c r="E2031" s="82">
        <v>6.18</v>
      </c>
      <c r="F2031" t="s">
        <v>973</v>
      </c>
      <c r="G2031" s="83">
        <v>41696</v>
      </c>
      <c r="I2031">
        <f t="shared" si="36"/>
        <v>2014</v>
      </c>
      <c r="M2031"/>
    </row>
    <row r="2032" spans="1:13" x14ac:dyDescent="0.25">
      <c r="A2032" t="s">
        <v>972</v>
      </c>
      <c r="B2032" t="s">
        <v>123</v>
      </c>
      <c r="C2032" s="76" t="s">
        <v>842</v>
      </c>
      <c r="D2032" t="s">
        <v>980</v>
      </c>
      <c r="E2032" s="82">
        <v>12.1</v>
      </c>
      <c r="F2032" t="s">
        <v>973</v>
      </c>
      <c r="G2032" s="83">
        <v>41752</v>
      </c>
      <c r="I2032">
        <f t="shared" si="36"/>
        <v>2014</v>
      </c>
      <c r="M2032"/>
    </row>
    <row r="2033" spans="1:13" x14ac:dyDescent="0.25">
      <c r="A2033" t="s">
        <v>972</v>
      </c>
      <c r="B2033" t="s">
        <v>278</v>
      </c>
      <c r="C2033" s="76" t="s">
        <v>842</v>
      </c>
      <c r="D2033" t="s">
        <v>980</v>
      </c>
      <c r="E2033" s="82">
        <v>149.15</v>
      </c>
      <c r="F2033" t="s">
        <v>973</v>
      </c>
      <c r="G2033" s="83">
        <v>41828</v>
      </c>
      <c r="I2033">
        <f t="shared" si="36"/>
        <v>2014</v>
      </c>
      <c r="M2033"/>
    </row>
    <row r="2034" spans="1:13" x14ac:dyDescent="0.25">
      <c r="A2034" t="s">
        <v>972</v>
      </c>
      <c r="B2034" t="s">
        <v>242</v>
      </c>
      <c r="C2034" s="76" t="s">
        <v>842</v>
      </c>
      <c r="D2034" t="s">
        <v>980</v>
      </c>
      <c r="E2034" s="82">
        <v>4.04</v>
      </c>
      <c r="F2034" t="s">
        <v>973</v>
      </c>
      <c r="G2034" s="83">
        <v>41579</v>
      </c>
      <c r="I2034">
        <f t="shared" si="36"/>
        <v>2013</v>
      </c>
      <c r="M2034"/>
    </row>
    <row r="2035" spans="1:13" x14ac:dyDescent="0.25">
      <c r="A2035" t="s">
        <v>972</v>
      </c>
      <c r="B2035" t="s">
        <v>219</v>
      </c>
      <c r="C2035" s="76" t="s">
        <v>842</v>
      </c>
      <c r="D2035" t="s">
        <v>980</v>
      </c>
      <c r="E2035" s="82">
        <v>9.92</v>
      </c>
      <c r="F2035" t="s">
        <v>973</v>
      </c>
      <c r="G2035" s="83">
        <v>41605</v>
      </c>
      <c r="I2035">
        <f t="shared" si="36"/>
        <v>2013</v>
      </c>
      <c r="M2035"/>
    </row>
    <row r="2036" spans="1:13" x14ac:dyDescent="0.25">
      <c r="A2036" t="s">
        <v>972</v>
      </c>
      <c r="B2036" t="s">
        <v>118</v>
      </c>
      <c r="C2036" s="76" t="s">
        <v>842</v>
      </c>
      <c r="D2036" t="s">
        <v>980</v>
      </c>
      <c r="E2036" s="82">
        <v>3.8</v>
      </c>
      <c r="F2036" t="s">
        <v>973</v>
      </c>
      <c r="G2036" s="83">
        <v>41617</v>
      </c>
      <c r="I2036">
        <f t="shared" si="36"/>
        <v>2013</v>
      </c>
      <c r="M2036"/>
    </row>
    <row r="2037" spans="1:13" x14ac:dyDescent="0.25">
      <c r="A2037" t="s">
        <v>972</v>
      </c>
      <c r="B2037" t="s">
        <v>128</v>
      </c>
      <c r="C2037" s="76" t="s">
        <v>842</v>
      </c>
      <c r="D2037" t="s">
        <v>980</v>
      </c>
      <c r="E2037" s="82">
        <v>3.8</v>
      </c>
      <c r="F2037" t="s">
        <v>973</v>
      </c>
      <c r="G2037" s="83">
        <v>41641</v>
      </c>
      <c r="I2037">
        <f t="shared" si="36"/>
        <v>2014</v>
      </c>
      <c r="M2037"/>
    </row>
    <row r="2038" spans="1:13" x14ac:dyDescent="0.25">
      <c r="A2038" t="s">
        <v>972</v>
      </c>
      <c r="B2038" t="s">
        <v>181</v>
      </c>
      <c r="C2038" s="76" t="s">
        <v>842</v>
      </c>
      <c r="D2038" t="s">
        <v>980</v>
      </c>
      <c r="E2038" s="82">
        <v>14.6</v>
      </c>
      <c r="F2038" t="s">
        <v>973</v>
      </c>
      <c r="G2038" s="83">
        <v>41642</v>
      </c>
      <c r="I2038">
        <f t="shared" si="36"/>
        <v>2014</v>
      </c>
      <c r="M2038"/>
    </row>
    <row r="2039" spans="1:13" x14ac:dyDescent="0.25">
      <c r="A2039" t="s">
        <v>972</v>
      </c>
      <c r="B2039" t="s">
        <v>230</v>
      </c>
      <c r="C2039" s="76" t="s">
        <v>842</v>
      </c>
      <c r="D2039" t="s">
        <v>980</v>
      </c>
      <c r="E2039" s="82">
        <v>6.52</v>
      </c>
      <c r="F2039" t="s">
        <v>973</v>
      </c>
      <c r="G2039" s="83">
        <v>41593</v>
      </c>
      <c r="I2039">
        <f t="shared" si="36"/>
        <v>2013</v>
      </c>
      <c r="M2039"/>
    </row>
    <row r="2040" spans="1:13" x14ac:dyDescent="0.25">
      <c r="A2040" t="s">
        <v>972</v>
      </c>
      <c r="B2040" t="s">
        <v>128</v>
      </c>
      <c r="C2040" s="76" t="s">
        <v>842</v>
      </c>
      <c r="D2040" t="s">
        <v>980</v>
      </c>
      <c r="E2040" s="82">
        <v>26.4</v>
      </c>
      <c r="F2040" t="s">
        <v>973</v>
      </c>
      <c r="G2040" s="83">
        <v>41617</v>
      </c>
      <c r="I2040">
        <f t="shared" si="36"/>
        <v>2013</v>
      </c>
      <c r="M2040"/>
    </row>
    <row r="2041" spans="1:13" x14ac:dyDescent="0.25">
      <c r="A2041" t="s">
        <v>972</v>
      </c>
      <c r="B2041" t="s">
        <v>249</v>
      </c>
      <c r="C2041" s="76" t="s">
        <v>842</v>
      </c>
      <c r="D2041" t="s">
        <v>980</v>
      </c>
      <c r="E2041" s="82">
        <v>95.19</v>
      </c>
      <c r="F2041" t="s">
        <v>973</v>
      </c>
      <c r="G2041" s="83">
        <v>41862</v>
      </c>
      <c r="I2041">
        <f t="shared" si="36"/>
        <v>2014</v>
      </c>
      <c r="M2041"/>
    </row>
    <row r="2042" spans="1:13" x14ac:dyDescent="0.25">
      <c r="A2042" t="s">
        <v>972</v>
      </c>
      <c r="B2042" t="s">
        <v>118</v>
      </c>
      <c r="C2042" s="76" t="s">
        <v>842</v>
      </c>
      <c r="D2042" t="s">
        <v>980</v>
      </c>
      <c r="E2042" s="82">
        <v>7.13</v>
      </c>
      <c r="F2042" t="s">
        <v>973</v>
      </c>
      <c r="G2042" s="83">
        <v>41627</v>
      </c>
      <c r="I2042">
        <f t="shared" si="36"/>
        <v>2013</v>
      </c>
      <c r="M2042"/>
    </row>
    <row r="2043" spans="1:13" x14ac:dyDescent="0.25">
      <c r="A2043" t="s">
        <v>972</v>
      </c>
      <c r="B2043" t="s">
        <v>249</v>
      </c>
      <c r="C2043" s="76" t="s">
        <v>842</v>
      </c>
      <c r="D2043" t="s">
        <v>980</v>
      </c>
      <c r="E2043" s="82">
        <v>38.479999999999997</v>
      </c>
      <c r="F2043" t="s">
        <v>973</v>
      </c>
      <c r="G2043" s="83">
        <v>41639</v>
      </c>
      <c r="I2043">
        <f t="shared" si="36"/>
        <v>2013</v>
      </c>
      <c r="M2043"/>
    </row>
    <row r="2044" spans="1:13" x14ac:dyDescent="0.25">
      <c r="A2044" t="s">
        <v>972</v>
      </c>
      <c r="B2044" t="s">
        <v>184</v>
      </c>
      <c r="C2044" s="76" t="s">
        <v>842</v>
      </c>
      <c r="D2044" t="s">
        <v>980</v>
      </c>
      <c r="E2044" s="82">
        <v>12.12</v>
      </c>
      <c r="F2044" t="s">
        <v>973</v>
      </c>
      <c r="G2044" s="83">
        <v>41617</v>
      </c>
      <c r="I2044">
        <f t="shared" si="36"/>
        <v>2013</v>
      </c>
      <c r="M2044"/>
    </row>
    <row r="2045" spans="1:13" x14ac:dyDescent="0.25">
      <c r="A2045" t="s">
        <v>972</v>
      </c>
      <c r="B2045" t="s">
        <v>177</v>
      </c>
      <c r="C2045" s="76" t="s">
        <v>842</v>
      </c>
      <c r="D2045" t="s">
        <v>980</v>
      </c>
      <c r="E2045" s="82">
        <v>4.96</v>
      </c>
      <c r="F2045" t="s">
        <v>973</v>
      </c>
      <c r="G2045" s="83">
        <v>41571</v>
      </c>
      <c r="I2045">
        <f t="shared" si="36"/>
        <v>2013</v>
      </c>
      <c r="M2045"/>
    </row>
    <row r="2046" spans="1:13" x14ac:dyDescent="0.25">
      <c r="A2046" t="s">
        <v>972</v>
      </c>
      <c r="B2046" t="s">
        <v>95</v>
      </c>
      <c r="C2046" s="76" t="s">
        <v>842</v>
      </c>
      <c r="D2046" t="s">
        <v>980</v>
      </c>
      <c r="E2046" s="82">
        <v>11.4</v>
      </c>
      <c r="F2046" t="s">
        <v>973</v>
      </c>
      <c r="G2046" s="83">
        <v>41745</v>
      </c>
      <c r="I2046">
        <f t="shared" si="36"/>
        <v>2014</v>
      </c>
      <c r="M2046"/>
    </row>
    <row r="2047" spans="1:13" x14ac:dyDescent="0.25">
      <c r="A2047" t="s">
        <v>972</v>
      </c>
      <c r="B2047" t="s">
        <v>122</v>
      </c>
      <c r="C2047" s="76" t="s">
        <v>842</v>
      </c>
      <c r="D2047" t="s">
        <v>980</v>
      </c>
      <c r="E2047" s="82">
        <v>5.81</v>
      </c>
      <c r="F2047" t="s">
        <v>973</v>
      </c>
      <c r="G2047" s="83">
        <v>41884</v>
      </c>
      <c r="I2047">
        <f t="shared" si="36"/>
        <v>2014</v>
      </c>
      <c r="M2047"/>
    </row>
    <row r="2048" spans="1:13" x14ac:dyDescent="0.25">
      <c r="A2048" t="s">
        <v>972</v>
      </c>
      <c r="B2048" t="s">
        <v>73</v>
      </c>
      <c r="C2048" s="76" t="s">
        <v>842</v>
      </c>
      <c r="D2048" t="s">
        <v>980</v>
      </c>
      <c r="E2048" s="82">
        <v>8.2100000000000009</v>
      </c>
      <c r="F2048" t="s">
        <v>973</v>
      </c>
      <c r="G2048" s="83">
        <v>41628</v>
      </c>
      <c r="I2048">
        <f t="shared" si="36"/>
        <v>2013</v>
      </c>
      <c r="M2048"/>
    </row>
    <row r="2049" spans="1:13" x14ac:dyDescent="0.25">
      <c r="A2049" t="s">
        <v>972</v>
      </c>
      <c r="B2049" t="s">
        <v>279</v>
      </c>
      <c r="C2049" s="76" t="s">
        <v>842</v>
      </c>
      <c r="D2049" t="s">
        <v>980</v>
      </c>
      <c r="E2049" s="82">
        <v>3.6</v>
      </c>
      <c r="F2049" t="s">
        <v>973</v>
      </c>
      <c r="G2049" s="83">
        <v>41626</v>
      </c>
      <c r="I2049">
        <f t="shared" si="36"/>
        <v>2013</v>
      </c>
      <c r="M2049"/>
    </row>
    <row r="2050" spans="1:13" x14ac:dyDescent="0.25">
      <c r="A2050" t="s">
        <v>972</v>
      </c>
      <c r="B2050" t="s">
        <v>1032</v>
      </c>
      <c r="C2050" s="76" t="s">
        <v>842</v>
      </c>
      <c r="D2050" t="s">
        <v>980</v>
      </c>
      <c r="E2050" s="82">
        <v>3.8</v>
      </c>
      <c r="F2050" t="s">
        <v>973</v>
      </c>
      <c r="G2050" s="83">
        <v>41647</v>
      </c>
      <c r="I2050">
        <f t="shared" ref="I2050:I2113" si="37">IF(G2050&lt;&gt;"",YEAR(G2050),"")</f>
        <v>2014</v>
      </c>
      <c r="M2050"/>
    </row>
    <row r="2051" spans="1:13" x14ac:dyDescent="0.25">
      <c r="A2051" t="s">
        <v>972</v>
      </c>
      <c r="B2051" t="s">
        <v>257</v>
      </c>
      <c r="C2051" s="76" t="s">
        <v>842</v>
      </c>
      <c r="D2051" t="s">
        <v>980</v>
      </c>
      <c r="E2051" s="82">
        <v>3.65</v>
      </c>
      <c r="F2051" t="s">
        <v>973</v>
      </c>
      <c r="G2051" s="83">
        <v>41598</v>
      </c>
      <c r="I2051">
        <f t="shared" si="37"/>
        <v>2013</v>
      </c>
      <c r="M2051"/>
    </row>
    <row r="2052" spans="1:13" x14ac:dyDescent="0.25">
      <c r="A2052" t="s">
        <v>972</v>
      </c>
      <c r="B2052" t="s">
        <v>95</v>
      </c>
      <c r="C2052" s="76" t="s">
        <v>842</v>
      </c>
      <c r="D2052" t="s">
        <v>980</v>
      </c>
      <c r="E2052" s="82">
        <v>144.69</v>
      </c>
      <c r="F2052" t="s">
        <v>973</v>
      </c>
      <c r="G2052" s="83">
        <v>41695</v>
      </c>
      <c r="I2052">
        <f t="shared" si="37"/>
        <v>2014</v>
      </c>
      <c r="M2052"/>
    </row>
    <row r="2053" spans="1:13" x14ac:dyDescent="0.25">
      <c r="A2053" t="s">
        <v>972</v>
      </c>
      <c r="B2053" t="s">
        <v>135</v>
      </c>
      <c r="C2053" s="76" t="s">
        <v>842</v>
      </c>
      <c r="D2053" t="s">
        <v>980</v>
      </c>
      <c r="E2053" s="82">
        <v>10.94</v>
      </c>
      <c r="F2053" t="s">
        <v>973</v>
      </c>
      <c r="G2053" s="83">
        <v>41624</v>
      </c>
      <c r="I2053">
        <f t="shared" si="37"/>
        <v>2013</v>
      </c>
      <c r="M2053"/>
    </row>
    <row r="2054" spans="1:13" x14ac:dyDescent="0.25">
      <c r="A2054" t="s">
        <v>972</v>
      </c>
      <c r="B2054" t="s">
        <v>992</v>
      </c>
      <c r="C2054" s="76" t="s">
        <v>842</v>
      </c>
      <c r="D2054" t="s">
        <v>980</v>
      </c>
      <c r="E2054" s="82">
        <v>4.75</v>
      </c>
      <c r="F2054" t="s">
        <v>973</v>
      </c>
      <c r="G2054" s="83">
        <v>41620</v>
      </c>
      <c r="I2054">
        <f t="shared" si="37"/>
        <v>2013</v>
      </c>
      <c r="M2054"/>
    </row>
    <row r="2055" spans="1:13" x14ac:dyDescent="0.25">
      <c r="A2055" t="s">
        <v>972</v>
      </c>
      <c r="B2055" t="s">
        <v>150</v>
      </c>
      <c r="C2055" s="76" t="s">
        <v>842</v>
      </c>
      <c r="D2055" t="s">
        <v>980</v>
      </c>
      <c r="E2055" s="82">
        <v>11.4</v>
      </c>
      <c r="F2055" t="s">
        <v>973</v>
      </c>
      <c r="G2055" s="83">
        <v>41765</v>
      </c>
      <c r="I2055">
        <f t="shared" si="37"/>
        <v>2014</v>
      </c>
      <c r="M2055"/>
    </row>
    <row r="2056" spans="1:13" x14ac:dyDescent="0.25">
      <c r="A2056" t="s">
        <v>972</v>
      </c>
      <c r="B2056" t="s">
        <v>63</v>
      </c>
      <c r="C2056" s="76" t="s">
        <v>842</v>
      </c>
      <c r="D2056" t="s">
        <v>980</v>
      </c>
      <c r="E2056" s="82">
        <v>3.31</v>
      </c>
      <c r="F2056" t="s">
        <v>973</v>
      </c>
      <c r="G2056" s="83">
        <v>41603</v>
      </c>
      <c r="I2056">
        <f t="shared" si="37"/>
        <v>2013</v>
      </c>
      <c r="M2056"/>
    </row>
    <row r="2057" spans="1:13" x14ac:dyDescent="0.25">
      <c r="A2057" t="s">
        <v>972</v>
      </c>
      <c r="B2057" t="s">
        <v>254</v>
      </c>
      <c r="C2057" s="76" t="s">
        <v>842</v>
      </c>
      <c r="D2057" t="s">
        <v>980</v>
      </c>
      <c r="E2057" s="82">
        <v>4.96</v>
      </c>
      <c r="F2057" t="s">
        <v>973</v>
      </c>
      <c r="G2057" s="83">
        <v>41600</v>
      </c>
      <c r="I2057">
        <f t="shared" si="37"/>
        <v>2013</v>
      </c>
      <c r="M2057"/>
    </row>
    <row r="2058" spans="1:13" x14ac:dyDescent="0.25">
      <c r="A2058" t="s">
        <v>972</v>
      </c>
      <c r="B2058" t="s">
        <v>242</v>
      </c>
      <c r="C2058" s="76" t="s">
        <v>842</v>
      </c>
      <c r="D2058" t="s">
        <v>980</v>
      </c>
      <c r="E2058" s="82">
        <v>3.11</v>
      </c>
      <c r="F2058" t="s">
        <v>973</v>
      </c>
      <c r="G2058" s="83">
        <v>41598</v>
      </c>
      <c r="I2058">
        <f t="shared" si="37"/>
        <v>2013</v>
      </c>
      <c r="M2058"/>
    </row>
    <row r="2059" spans="1:13" x14ac:dyDescent="0.25">
      <c r="A2059" t="s">
        <v>972</v>
      </c>
      <c r="B2059" t="s">
        <v>186</v>
      </c>
      <c r="C2059" s="76" t="s">
        <v>842</v>
      </c>
      <c r="D2059" t="s">
        <v>980</v>
      </c>
      <c r="E2059" s="82">
        <v>5.59</v>
      </c>
      <c r="F2059" t="s">
        <v>973</v>
      </c>
      <c r="G2059" s="83">
        <v>41620</v>
      </c>
      <c r="I2059">
        <f t="shared" si="37"/>
        <v>2013</v>
      </c>
      <c r="M2059"/>
    </row>
    <row r="2060" spans="1:13" x14ac:dyDescent="0.25">
      <c r="A2060" t="s">
        <v>972</v>
      </c>
      <c r="B2060" t="s">
        <v>169</v>
      </c>
      <c r="C2060" s="76" t="s">
        <v>842</v>
      </c>
      <c r="D2060" t="s">
        <v>980</v>
      </c>
      <c r="E2060" s="82">
        <v>9.92</v>
      </c>
      <c r="F2060" t="s">
        <v>973</v>
      </c>
      <c r="G2060" s="83">
        <v>41645</v>
      </c>
      <c r="I2060">
        <f t="shared" si="37"/>
        <v>2014</v>
      </c>
      <c r="M2060"/>
    </row>
    <row r="2061" spans="1:13" x14ac:dyDescent="0.25">
      <c r="A2061" t="s">
        <v>972</v>
      </c>
      <c r="B2061" t="s">
        <v>179</v>
      </c>
      <c r="C2061" s="76" t="s">
        <v>842</v>
      </c>
      <c r="D2061" t="s">
        <v>980</v>
      </c>
      <c r="E2061" s="82">
        <v>6.06</v>
      </c>
      <c r="F2061" t="s">
        <v>973</v>
      </c>
      <c r="G2061" s="83">
        <v>41642</v>
      </c>
      <c r="I2061">
        <f t="shared" si="37"/>
        <v>2014</v>
      </c>
      <c r="M2061"/>
    </row>
    <row r="2062" spans="1:13" x14ac:dyDescent="0.25">
      <c r="A2062" t="s">
        <v>972</v>
      </c>
      <c r="B2062" t="s">
        <v>251</v>
      </c>
      <c r="C2062" s="76" t="s">
        <v>842</v>
      </c>
      <c r="D2062" t="s">
        <v>980</v>
      </c>
      <c r="E2062" s="82">
        <v>3.31</v>
      </c>
      <c r="F2062" t="s">
        <v>973</v>
      </c>
      <c r="G2062" s="83">
        <v>41604</v>
      </c>
      <c r="I2062">
        <f t="shared" si="37"/>
        <v>2013</v>
      </c>
      <c r="M2062"/>
    </row>
    <row r="2063" spans="1:13" x14ac:dyDescent="0.25">
      <c r="A2063" t="s">
        <v>972</v>
      </c>
      <c r="B2063" t="s">
        <v>179</v>
      </c>
      <c r="C2063" s="76" t="s">
        <v>842</v>
      </c>
      <c r="D2063" t="s">
        <v>980</v>
      </c>
      <c r="E2063" s="82">
        <v>5.59</v>
      </c>
      <c r="F2063" t="s">
        <v>973</v>
      </c>
      <c r="G2063" s="83">
        <v>41620</v>
      </c>
      <c r="I2063">
        <f t="shared" si="37"/>
        <v>2013</v>
      </c>
      <c r="M2063"/>
    </row>
    <row r="2064" spans="1:13" x14ac:dyDescent="0.25">
      <c r="A2064" t="s">
        <v>972</v>
      </c>
      <c r="B2064" t="s">
        <v>175</v>
      </c>
      <c r="C2064" s="76" t="s">
        <v>842</v>
      </c>
      <c r="D2064" t="s">
        <v>980</v>
      </c>
      <c r="E2064" s="82">
        <v>11.4</v>
      </c>
      <c r="F2064" t="s">
        <v>973</v>
      </c>
      <c r="G2064" s="83">
        <v>41674</v>
      </c>
      <c r="I2064">
        <f t="shared" si="37"/>
        <v>2014</v>
      </c>
      <c r="M2064"/>
    </row>
    <row r="2065" spans="1:13" x14ac:dyDescent="0.25">
      <c r="A2065" t="s">
        <v>972</v>
      </c>
      <c r="B2065" t="s">
        <v>177</v>
      </c>
      <c r="C2065" s="76" t="s">
        <v>842</v>
      </c>
      <c r="D2065" t="s">
        <v>980</v>
      </c>
      <c r="E2065" s="82">
        <v>4.96</v>
      </c>
      <c r="F2065" t="s">
        <v>973</v>
      </c>
      <c r="G2065" s="83">
        <v>41652</v>
      </c>
      <c r="I2065">
        <f t="shared" si="37"/>
        <v>2014</v>
      </c>
      <c r="M2065"/>
    </row>
    <row r="2066" spans="1:13" x14ac:dyDescent="0.25">
      <c r="A2066" t="s">
        <v>972</v>
      </c>
      <c r="B2066" t="s">
        <v>184</v>
      </c>
      <c r="C2066" s="76" t="s">
        <v>842</v>
      </c>
      <c r="D2066" t="s">
        <v>980</v>
      </c>
      <c r="E2066" s="82">
        <v>6.06</v>
      </c>
      <c r="F2066" t="s">
        <v>973</v>
      </c>
      <c r="G2066" s="83">
        <v>41681</v>
      </c>
      <c r="I2066">
        <f t="shared" si="37"/>
        <v>2014</v>
      </c>
      <c r="M2066"/>
    </row>
    <row r="2067" spans="1:13" x14ac:dyDescent="0.25">
      <c r="A2067" t="s">
        <v>972</v>
      </c>
      <c r="B2067" t="s">
        <v>183</v>
      </c>
      <c r="C2067" s="76" t="s">
        <v>842</v>
      </c>
      <c r="D2067" t="s">
        <v>980</v>
      </c>
      <c r="E2067" s="82">
        <v>4.41</v>
      </c>
      <c r="F2067" t="s">
        <v>973</v>
      </c>
      <c r="G2067" s="83">
        <v>41617</v>
      </c>
      <c r="I2067">
        <f t="shared" si="37"/>
        <v>2013</v>
      </c>
      <c r="M2067"/>
    </row>
    <row r="2068" spans="1:13" x14ac:dyDescent="0.25">
      <c r="A2068" t="s">
        <v>972</v>
      </c>
      <c r="B2068" t="s">
        <v>188</v>
      </c>
      <c r="C2068" s="76" t="s">
        <v>842</v>
      </c>
      <c r="D2068" t="s">
        <v>980</v>
      </c>
      <c r="E2068" s="82">
        <v>3.73</v>
      </c>
      <c r="F2068" t="s">
        <v>973</v>
      </c>
      <c r="G2068" s="83">
        <v>41628</v>
      </c>
      <c r="I2068">
        <f t="shared" si="37"/>
        <v>2013</v>
      </c>
      <c r="M2068"/>
    </row>
    <row r="2069" spans="1:13" x14ac:dyDescent="0.25">
      <c r="A2069" t="s">
        <v>972</v>
      </c>
      <c r="B2069" t="s">
        <v>186</v>
      </c>
      <c r="C2069" s="76" t="s">
        <v>842</v>
      </c>
      <c r="D2069" t="s">
        <v>980</v>
      </c>
      <c r="E2069" s="82">
        <v>6.61</v>
      </c>
      <c r="F2069" t="s">
        <v>973</v>
      </c>
      <c r="G2069" s="83">
        <v>41647</v>
      </c>
      <c r="I2069">
        <f t="shared" si="37"/>
        <v>2014</v>
      </c>
      <c r="M2069"/>
    </row>
    <row r="2070" spans="1:13" x14ac:dyDescent="0.25">
      <c r="A2070" t="s">
        <v>972</v>
      </c>
      <c r="B2070" t="s">
        <v>243</v>
      </c>
      <c r="C2070" s="76" t="s">
        <v>842</v>
      </c>
      <c r="D2070" t="s">
        <v>980</v>
      </c>
      <c r="E2070" s="82">
        <v>3.73</v>
      </c>
      <c r="F2070" t="s">
        <v>973</v>
      </c>
      <c r="G2070" s="83">
        <v>41596</v>
      </c>
      <c r="I2070">
        <f t="shared" si="37"/>
        <v>2013</v>
      </c>
      <c r="M2070"/>
    </row>
    <row r="2071" spans="1:13" x14ac:dyDescent="0.25">
      <c r="A2071" t="s">
        <v>972</v>
      </c>
      <c r="B2071" t="s">
        <v>257</v>
      </c>
      <c r="C2071" s="76" t="s">
        <v>842</v>
      </c>
      <c r="D2071" t="s">
        <v>980</v>
      </c>
      <c r="E2071" s="82">
        <v>5.13</v>
      </c>
      <c r="F2071" t="s">
        <v>973</v>
      </c>
      <c r="G2071" s="83">
        <v>41768</v>
      </c>
      <c r="I2071">
        <f t="shared" si="37"/>
        <v>2014</v>
      </c>
      <c r="M2071"/>
    </row>
    <row r="2072" spans="1:13" x14ac:dyDescent="0.25">
      <c r="A2072" t="s">
        <v>972</v>
      </c>
      <c r="B2072" t="s">
        <v>171</v>
      </c>
      <c r="C2072" s="76" t="s">
        <v>842</v>
      </c>
      <c r="D2072" t="s">
        <v>980</v>
      </c>
      <c r="E2072" s="82">
        <v>2.76</v>
      </c>
      <c r="F2072" t="s">
        <v>973</v>
      </c>
      <c r="G2072" s="83">
        <v>41617</v>
      </c>
      <c r="I2072">
        <f t="shared" si="37"/>
        <v>2013</v>
      </c>
      <c r="M2072"/>
    </row>
    <row r="2073" spans="1:13" x14ac:dyDescent="0.25">
      <c r="A2073" t="s">
        <v>972</v>
      </c>
      <c r="B2073" t="s">
        <v>136</v>
      </c>
      <c r="C2073" s="76" t="s">
        <v>842</v>
      </c>
      <c r="D2073" t="s">
        <v>980</v>
      </c>
      <c r="E2073" s="82">
        <v>13.74</v>
      </c>
      <c r="F2073" t="s">
        <v>973</v>
      </c>
      <c r="G2073" s="83">
        <v>41624</v>
      </c>
      <c r="I2073">
        <f t="shared" si="37"/>
        <v>2013</v>
      </c>
      <c r="M2073"/>
    </row>
    <row r="2074" spans="1:13" x14ac:dyDescent="0.25">
      <c r="A2074" t="s">
        <v>972</v>
      </c>
      <c r="B2074" t="s">
        <v>180</v>
      </c>
      <c r="C2074" s="76" t="s">
        <v>842</v>
      </c>
      <c r="D2074" t="s">
        <v>980</v>
      </c>
      <c r="E2074" s="82">
        <v>148.19999999999999</v>
      </c>
      <c r="F2074" t="s">
        <v>973</v>
      </c>
      <c r="G2074" s="83">
        <v>41941</v>
      </c>
      <c r="I2074">
        <f t="shared" si="37"/>
        <v>2014</v>
      </c>
      <c r="M2074"/>
    </row>
    <row r="2075" spans="1:13" x14ac:dyDescent="0.25">
      <c r="A2075" t="s">
        <v>972</v>
      </c>
      <c r="B2075" t="s">
        <v>169</v>
      </c>
      <c r="C2075" s="76" t="s">
        <v>842</v>
      </c>
      <c r="D2075" t="s">
        <v>980</v>
      </c>
      <c r="E2075" s="82">
        <v>148.19999999999999</v>
      </c>
      <c r="F2075" t="s">
        <v>973</v>
      </c>
      <c r="G2075" s="83">
        <v>41886</v>
      </c>
      <c r="I2075">
        <f t="shared" si="37"/>
        <v>2014</v>
      </c>
      <c r="M2075"/>
    </row>
    <row r="2076" spans="1:13" x14ac:dyDescent="0.25">
      <c r="A2076" t="s">
        <v>972</v>
      </c>
      <c r="B2076" t="s">
        <v>137</v>
      </c>
      <c r="C2076" s="76" t="s">
        <v>842</v>
      </c>
      <c r="D2076" t="s">
        <v>980</v>
      </c>
      <c r="E2076" s="82">
        <v>6.16</v>
      </c>
      <c r="F2076" t="s">
        <v>973</v>
      </c>
      <c r="G2076" s="83">
        <v>41645</v>
      </c>
      <c r="I2076">
        <f t="shared" si="37"/>
        <v>2014</v>
      </c>
      <c r="M2076"/>
    </row>
    <row r="2077" spans="1:13" x14ac:dyDescent="0.25">
      <c r="A2077" t="s">
        <v>972</v>
      </c>
      <c r="B2077" t="s">
        <v>463</v>
      </c>
      <c r="C2077" s="76" t="s">
        <v>842</v>
      </c>
      <c r="D2077" t="s">
        <v>980</v>
      </c>
      <c r="E2077" s="82">
        <v>4.75</v>
      </c>
      <c r="F2077" t="s">
        <v>973</v>
      </c>
      <c r="G2077" s="83">
        <v>41624</v>
      </c>
      <c r="I2077">
        <f t="shared" si="37"/>
        <v>2013</v>
      </c>
      <c r="M2077"/>
    </row>
    <row r="2078" spans="1:13" x14ac:dyDescent="0.25">
      <c r="A2078" t="s">
        <v>972</v>
      </c>
      <c r="B2078" t="s">
        <v>232</v>
      </c>
      <c r="C2078" s="76" t="s">
        <v>842</v>
      </c>
      <c r="D2078" t="s">
        <v>980</v>
      </c>
      <c r="E2078" s="82">
        <v>1.98</v>
      </c>
      <c r="F2078" t="s">
        <v>973</v>
      </c>
      <c r="G2078" s="83">
        <v>41604</v>
      </c>
      <c r="I2078">
        <f t="shared" si="37"/>
        <v>2013</v>
      </c>
      <c r="M2078"/>
    </row>
    <row r="2079" spans="1:13" x14ac:dyDescent="0.25">
      <c r="A2079" t="s">
        <v>972</v>
      </c>
      <c r="B2079" t="s">
        <v>228</v>
      </c>
      <c r="C2079" s="76" t="s">
        <v>842</v>
      </c>
      <c r="D2079" t="s">
        <v>980</v>
      </c>
      <c r="E2079" s="82">
        <v>5.7</v>
      </c>
      <c r="F2079" t="s">
        <v>973</v>
      </c>
      <c r="G2079" s="83">
        <v>41610</v>
      </c>
      <c r="I2079">
        <f t="shared" si="37"/>
        <v>2013</v>
      </c>
      <c r="M2079"/>
    </row>
    <row r="2080" spans="1:13" x14ac:dyDescent="0.25">
      <c r="A2080" t="s">
        <v>972</v>
      </c>
      <c r="B2080" t="s">
        <v>1017</v>
      </c>
      <c r="C2080" s="76" t="s">
        <v>842</v>
      </c>
      <c r="D2080" t="s">
        <v>980</v>
      </c>
      <c r="E2080" s="82">
        <v>8.8000000000000007</v>
      </c>
      <c r="F2080" t="s">
        <v>973</v>
      </c>
      <c r="G2080" s="83">
        <v>41614</v>
      </c>
      <c r="I2080">
        <f t="shared" si="37"/>
        <v>2013</v>
      </c>
      <c r="M2080"/>
    </row>
    <row r="2081" spans="1:13" x14ac:dyDescent="0.25">
      <c r="A2081" t="s">
        <v>972</v>
      </c>
      <c r="B2081" t="s">
        <v>95</v>
      </c>
      <c r="C2081" s="76" t="s">
        <v>842</v>
      </c>
      <c r="D2081" t="s">
        <v>980</v>
      </c>
      <c r="E2081" s="82">
        <v>9.26</v>
      </c>
      <c r="F2081" t="s">
        <v>973</v>
      </c>
      <c r="G2081" s="83">
        <v>41620</v>
      </c>
      <c r="I2081">
        <f t="shared" si="37"/>
        <v>2013</v>
      </c>
      <c r="M2081"/>
    </row>
    <row r="2082" spans="1:13" x14ac:dyDescent="0.25">
      <c r="A2082" t="s">
        <v>972</v>
      </c>
      <c r="B2082" t="s">
        <v>163</v>
      </c>
      <c r="C2082" s="76" t="s">
        <v>842</v>
      </c>
      <c r="D2082" t="s">
        <v>980</v>
      </c>
      <c r="E2082" s="82">
        <v>4.75</v>
      </c>
      <c r="F2082" t="s">
        <v>973</v>
      </c>
      <c r="G2082" s="83">
        <v>41738</v>
      </c>
      <c r="I2082">
        <f t="shared" si="37"/>
        <v>2014</v>
      </c>
      <c r="M2082"/>
    </row>
    <row r="2083" spans="1:13" x14ac:dyDescent="0.25">
      <c r="A2083" t="s">
        <v>972</v>
      </c>
      <c r="B2083" t="s">
        <v>150</v>
      </c>
      <c r="C2083" s="76" t="s">
        <v>842</v>
      </c>
      <c r="D2083" t="s">
        <v>980</v>
      </c>
      <c r="E2083" s="82">
        <v>130</v>
      </c>
      <c r="F2083" t="s">
        <v>973</v>
      </c>
      <c r="G2083" s="83">
        <v>41940</v>
      </c>
      <c r="I2083">
        <f t="shared" si="37"/>
        <v>2014</v>
      </c>
      <c r="M2083"/>
    </row>
    <row r="2084" spans="1:13" x14ac:dyDescent="0.25">
      <c r="A2084" t="s">
        <v>972</v>
      </c>
      <c r="B2084" t="s">
        <v>113</v>
      </c>
      <c r="C2084" s="76" t="s">
        <v>842</v>
      </c>
      <c r="D2084" t="s">
        <v>980</v>
      </c>
      <c r="E2084" s="82">
        <v>7.6</v>
      </c>
      <c r="F2084" t="s">
        <v>973</v>
      </c>
      <c r="G2084" s="83">
        <v>41618</v>
      </c>
      <c r="I2084">
        <f t="shared" si="37"/>
        <v>2013</v>
      </c>
      <c r="M2084"/>
    </row>
    <row r="2085" spans="1:13" x14ac:dyDescent="0.25">
      <c r="A2085" t="s">
        <v>972</v>
      </c>
      <c r="B2085" t="s">
        <v>175</v>
      </c>
      <c r="C2085" s="76" t="s">
        <v>842</v>
      </c>
      <c r="D2085" t="s">
        <v>980</v>
      </c>
      <c r="E2085" s="82">
        <v>3.31</v>
      </c>
      <c r="F2085" t="s">
        <v>973</v>
      </c>
      <c r="G2085" s="83">
        <v>41744</v>
      </c>
      <c r="I2085">
        <f t="shared" si="37"/>
        <v>2014</v>
      </c>
      <c r="M2085"/>
    </row>
    <row r="2086" spans="1:13" x14ac:dyDescent="0.25">
      <c r="A2086" t="s">
        <v>972</v>
      </c>
      <c r="B2086" t="s">
        <v>253</v>
      </c>
      <c r="C2086" s="76" t="s">
        <v>842</v>
      </c>
      <c r="D2086" t="s">
        <v>980</v>
      </c>
      <c r="E2086" s="82">
        <v>5.24</v>
      </c>
      <c r="F2086" t="s">
        <v>973</v>
      </c>
      <c r="G2086" s="83">
        <v>41596</v>
      </c>
      <c r="I2086">
        <f t="shared" si="37"/>
        <v>2013</v>
      </c>
      <c r="M2086"/>
    </row>
    <row r="2087" spans="1:13" x14ac:dyDescent="0.25">
      <c r="A2087" t="s">
        <v>972</v>
      </c>
      <c r="B2087" t="s">
        <v>246</v>
      </c>
      <c r="C2087" s="76" t="s">
        <v>842</v>
      </c>
      <c r="D2087" t="s">
        <v>980</v>
      </c>
      <c r="E2087" s="82">
        <v>4.66</v>
      </c>
      <c r="F2087" t="s">
        <v>973</v>
      </c>
      <c r="G2087" s="83">
        <v>41642</v>
      </c>
      <c r="I2087">
        <f t="shared" si="37"/>
        <v>2014</v>
      </c>
      <c r="M2087"/>
    </row>
    <row r="2088" spans="1:13" x14ac:dyDescent="0.25">
      <c r="A2088" t="s">
        <v>972</v>
      </c>
      <c r="B2088" t="s">
        <v>173</v>
      </c>
      <c r="C2088" s="76" t="s">
        <v>842</v>
      </c>
      <c r="D2088" t="s">
        <v>980</v>
      </c>
      <c r="E2088" s="82">
        <v>4.5599999999999996</v>
      </c>
      <c r="F2088" t="s">
        <v>973</v>
      </c>
      <c r="G2088" s="83">
        <v>41624</v>
      </c>
      <c r="I2088">
        <f t="shared" si="37"/>
        <v>2013</v>
      </c>
      <c r="M2088"/>
    </row>
    <row r="2089" spans="1:13" x14ac:dyDescent="0.25">
      <c r="A2089" t="s">
        <v>972</v>
      </c>
      <c r="B2089" t="s">
        <v>144</v>
      </c>
      <c r="C2089" s="76" t="s">
        <v>842</v>
      </c>
      <c r="D2089" t="s">
        <v>980</v>
      </c>
      <c r="E2089" s="82">
        <v>6</v>
      </c>
      <c r="F2089" t="s">
        <v>973</v>
      </c>
      <c r="G2089" s="83">
        <v>41603</v>
      </c>
      <c r="I2089">
        <f t="shared" si="37"/>
        <v>2013</v>
      </c>
      <c r="M2089"/>
    </row>
    <row r="2090" spans="1:13" x14ac:dyDescent="0.25">
      <c r="A2090" t="s">
        <v>972</v>
      </c>
      <c r="B2090" t="s">
        <v>228</v>
      </c>
      <c r="C2090" s="76" t="s">
        <v>842</v>
      </c>
      <c r="D2090" t="s">
        <v>980</v>
      </c>
      <c r="E2090" s="82">
        <v>3.73</v>
      </c>
      <c r="F2090" t="s">
        <v>973</v>
      </c>
      <c r="G2090" s="83">
        <v>41618</v>
      </c>
      <c r="I2090">
        <f t="shared" si="37"/>
        <v>2013</v>
      </c>
      <c r="M2090"/>
    </row>
    <row r="2091" spans="1:13" x14ac:dyDescent="0.25">
      <c r="A2091" t="s">
        <v>972</v>
      </c>
      <c r="B2091" t="s">
        <v>227</v>
      </c>
      <c r="C2091" s="76" t="s">
        <v>842</v>
      </c>
      <c r="D2091" t="s">
        <v>980</v>
      </c>
      <c r="E2091" s="82">
        <v>6.84</v>
      </c>
      <c r="F2091" t="s">
        <v>973</v>
      </c>
      <c r="G2091" s="83">
        <v>41630</v>
      </c>
      <c r="I2091">
        <f t="shared" si="37"/>
        <v>2013</v>
      </c>
      <c r="M2091"/>
    </row>
    <row r="2092" spans="1:13" x14ac:dyDescent="0.25">
      <c r="A2092" t="s">
        <v>972</v>
      </c>
      <c r="B2092" t="s">
        <v>182</v>
      </c>
      <c r="C2092" s="76" t="s">
        <v>842</v>
      </c>
      <c r="D2092" t="s">
        <v>980</v>
      </c>
      <c r="E2092" s="82">
        <v>3.42</v>
      </c>
      <c r="F2092" t="s">
        <v>973</v>
      </c>
      <c r="G2092" s="83">
        <v>41645</v>
      </c>
      <c r="I2092">
        <f t="shared" si="37"/>
        <v>2014</v>
      </c>
      <c r="M2092"/>
    </row>
    <row r="2093" spans="1:13" x14ac:dyDescent="0.25">
      <c r="A2093" t="s">
        <v>972</v>
      </c>
      <c r="B2093" s="74" t="s">
        <v>213</v>
      </c>
      <c r="C2093" s="76" t="s">
        <v>842</v>
      </c>
      <c r="D2093" t="s">
        <v>980</v>
      </c>
      <c r="E2093" s="82">
        <v>5.51</v>
      </c>
      <c r="F2093" t="s">
        <v>973</v>
      </c>
      <c r="G2093" s="83">
        <v>41611</v>
      </c>
      <c r="I2093">
        <f t="shared" si="37"/>
        <v>2013</v>
      </c>
      <c r="M2093"/>
    </row>
    <row r="2094" spans="1:13" x14ac:dyDescent="0.25">
      <c r="A2094" t="s">
        <v>972</v>
      </c>
      <c r="B2094" t="s">
        <v>179</v>
      </c>
      <c r="C2094" s="76" t="s">
        <v>842</v>
      </c>
      <c r="D2094" t="s">
        <v>980</v>
      </c>
      <c r="E2094" s="82">
        <v>3.42</v>
      </c>
      <c r="F2094" t="s">
        <v>973</v>
      </c>
      <c r="G2094" s="83">
        <v>41628</v>
      </c>
      <c r="I2094">
        <f t="shared" si="37"/>
        <v>2013</v>
      </c>
      <c r="M2094"/>
    </row>
    <row r="2095" spans="1:13" x14ac:dyDescent="0.25">
      <c r="A2095" t="s">
        <v>972</v>
      </c>
      <c r="B2095" t="s">
        <v>223</v>
      </c>
      <c r="C2095" s="76" t="s">
        <v>842</v>
      </c>
      <c r="D2095" t="s">
        <v>980</v>
      </c>
      <c r="E2095" s="82">
        <v>9.8800000000000008</v>
      </c>
      <c r="F2095" t="s">
        <v>973</v>
      </c>
      <c r="G2095" s="83">
        <v>41641</v>
      </c>
      <c r="I2095">
        <f t="shared" si="37"/>
        <v>2014</v>
      </c>
      <c r="M2095"/>
    </row>
    <row r="2096" spans="1:13" x14ac:dyDescent="0.25">
      <c r="A2096" t="s">
        <v>972</v>
      </c>
      <c r="B2096" t="s">
        <v>245</v>
      </c>
      <c r="C2096" s="76" t="s">
        <v>842</v>
      </c>
      <c r="D2096" t="s">
        <v>980</v>
      </c>
      <c r="E2096" s="82">
        <v>2.27</v>
      </c>
      <c r="F2096" t="s">
        <v>973</v>
      </c>
      <c r="G2096" s="83">
        <v>41599</v>
      </c>
      <c r="I2096">
        <f t="shared" si="37"/>
        <v>2013</v>
      </c>
      <c r="M2096"/>
    </row>
    <row r="2097" spans="1:13" x14ac:dyDescent="0.25">
      <c r="A2097" t="s">
        <v>972</v>
      </c>
      <c r="B2097" t="s">
        <v>122</v>
      </c>
      <c r="C2097" s="76" t="s">
        <v>842</v>
      </c>
      <c r="D2097" t="s">
        <v>980</v>
      </c>
      <c r="E2097" s="82">
        <v>11.4</v>
      </c>
      <c r="F2097" t="s">
        <v>973</v>
      </c>
      <c r="G2097" s="83">
        <v>41831</v>
      </c>
      <c r="I2097">
        <f t="shared" si="37"/>
        <v>2014</v>
      </c>
      <c r="M2097"/>
    </row>
    <row r="2098" spans="1:13" x14ac:dyDescent="0.25">
      <c r="A2098" t="s">
        <v>972</v>
      </c>
      <c r="B2098" t="s">
        <v>104</v>
      </c>
      <c r="C2098" s="76" t="s">
        <v>842</v>
      </c>
      <c r="D2098" t="s">
        <v>980</v>
      </c>
      <c r="E2098" s="82">
        <v>5.59</v>
      </c>
      <c r="F2098" t="s">
        <v>973</v>
      </c>
      <c r="G2098" s="83">
        <v>41561</v>
      </c>
      <c r="I2098">
        <f t="shared" si="37"/>
        <v>2013</v>
      </c>
      <c r="M2098"/>
    </row>
    <row r="2099" spans="1:13" x14ac:dyDescent="0.25">
      <c r="A2099" t="s">
        <v>972</v>
      </c>
      <c r="B2099" t="s">
        <v>82</v>
      </c>
      <c r="C2099" s="76" t="s">
        <v>842</v>
      </c>
      <c r="D2099" t="s">
        <v>980</v>
      </c>
      <c r="E2099" s="82">
        <v>7.18</v>
      </c>
      <c r="F2099" t="s">
        <v>973</v>
      </c>
      <c r="G2099" s="83">
        <v>41703</v>
      </c>
      <c r="I2099">
        <f t="shared" si="37"/>
        <v>2014</v>
      </c>
      <c r="M2099"/>
    </row>
    <row r="2100" spans="1:13" x14ac:dyDescent="0.25">
      <c r="A2100" t="s">
        <v>972</v>
      </c>
      <c r="B2100" t="s">
        <v>122</v>
      </c>
      <c r="C2100" s="76" t="s">
        <v>842</v>
      </c>
      <c r="D2100" t="s">
        <v>980</v>
      </c>
      <c r="E2100" s="82">
        <v>4.8499999999999996</v>
      </c>
      <c r="F2100" t="s">
        <v>973</v>
      </c>
      <c r="G2100" s="83">
        <v>41627</v>
      </c>
      <c r="I2100">
        <f t="shared" si="37"/>
        <v>2013</v>
      </c>
      <c r="M2100"/>
    </row>
    <row r="2101" spans="1:13" x14ac:dyDescent="0.25">
      <c r="A2101" t="s">
        <v>972</v>
      </c>
      <c r="B2101" t="s">
        <v>179</v>
      </c>
      <c r="C2101" s="76" t="s">
        <v>842</v>
      </c>
      <c r="D2101" t="s">
        <v>980</v>
      </c>
      <c r="E2101" s="82">
        <v>4.62</v>
      </c>
      <c r="F2101" t="s">
        <v>973</v>
      </c>
      <c r="G2101" s="83">
        <v>41638</v>
      </c>
      <c r="I2101">
        <f t="shared" si="37"/>
        <v>2013</v>
      </c>
      <c r="M2101"/>
    </row>
    <row r="2102" spans="1:13" x14ac:dyDescent="0.25">
      <c r="A2102" t="s">
        <v>972</v>
      </c>
      <c r="B2102" t="s">
        <v>177</v>
      </c>
      <c r="C2102" s="76" t="s">
        <v>842</v>
      </c>
      <c r="D2102" t="s">
        <v>980</v>
      </c>
      <c r="E2102" s="82">
        <v>6.21</v>
      </c>
      <c r="F2102" t="s">
        <v>973</v>
      </c>
      <c r="G2102" s="83">
        <v>41628</v>
      </c>
      <c r="I2102">
        <f t="shared" si="37"/>
        <v>2013</v>
      </c>
      <c r="M2102"/>
    </row>
    <row r="2103" spans="1:13" x14ac:dyDescent="0.25">
      <c r="A2103" t="s">
        <v>972</v>
      </c>
      <c r="B2103" t="s">
        <v>223</v>
      </c>
      <c r="C2103" s="76" t="s">
        <v>842</v>
      </c>
      <c r="D2103" t="s">
        <v>980</v>
      </c>
      <c r="E2103" s="82">
        <v>4.5599999999999996</v>
      </c>
      <c r="F2103" t="s">
        <v>973</v>
      </c>
      <c r="G2103" s="83">
        <v>41613</v>
      </c>
      <c r="I2103">
        <f t="shared" si="37"/>
        <v>2013</v>
      </c>
      <c r="M2103"/>
    </row>
    <row r="2104" spans="1:13" x14ac:dyDescent="0.25">
      <c r="A2104" t="s">
        <v>972</v>
      </c>
      <c r="B2104" t="s">
        <v>174</v>
      </c>
      <c r="C2104" s="76" t="s">
        <v>842</v>
      </c>
      <c r="D2104" t="s">
        <v>980</v>
      </c>
      <c r="E2104" s="82">
        <v>3.73</v>
      </c>
      <c r="F2104" t="s">
        <v>973</v>
      </c>
      <c r="G2104" s="83">
        <v>41639</v>
      </c>
      <c r="I2104">
        <f t="shared" si="37"/>
        <v>2013</v>
      </c>
      <c r="M2104"/>
    </row>
    <row r="2105" spans="1:13" x14ac:dyDescent="0.25">
      <c r="A2105" t="s">
        <v>972</v>
      </c>
      <c r="B2105" t="s">
        <v>232</v>
      </c>
      <c r="C2105" s="76" t="s">
        <v>842</v>
      </c>
      <c r="D2105" t="s">
        <v>980</v>
      </c>
      <c r="E2105" s="82">
        <v>500</v>
      </c>
      <c r="F2105" t="s">
        <v>973</v>
      </c>
      <c r="G2105" s="83">
        <v>41990</v>
      </c>
      <c r="I2105">
        <f t="shared" si="37"/>
        <v>2014</v>
      </c>
      <c r="M2105"/>
    </row>
    <row r="2106" spans="1:13" x14ac:dyDescent="0.25">
      <c r="A2106" t="s">
        <v>972</v>
      </c>
      <c r="B2106" t="s">
        <v>232</v>
      </c>
      <c r="C2106" s="76" t="s">
        <v>842</v>
      </c>
      <c r="D2106" t="s">
        <v>980</v>
      </c>
      <c r="E2106" s="82">
        <v>7.46</v>
      </c>
      <c r="F2106" t="s">
        <v>973</v>
      </c>
      <c r="G2106" s="83">
        <v>41635</v>
      </c>
      <c r="I2106">
        <f t="shared" si="37"/>
        <v>2013</v>
      </c>
      <c r="M2106"/>
    </row>
    <row r="2107" spans="1:13" x14ac:dyDescent="0.25">
      <c r="A2107" t="s">
        <v>972</v>
      </c>
      <c r="B2107" s="74" t="s">
        <v>213</v>
      </c>
      <c r="C2107" s="76" t="s">
        <v>842</v>
      </c>
      <c r="D2107" t="s">
        <v>980</v>
      </c>
      <c r="E2107" s="82">
        <v>500</v>
      </c>
      <c r="F2107" t="s">
        <v>973</v>
      </c>
      <c r="G2107" s="83">
        <v>41991</v>
      </c>
      <c r="I2107">
        <f t="shared" si="37"/>
        <v>2014</v>
      </c>
      <c r="M2107"/>
    </row>
    <row r="2108" spans="1:13" x14ac:dyDescent="0.25">
      <c r="A2108" t="s">
        <v>972</v>
      </c>
      <c r="B2108" t="s">
        <v>257</v>
      </c>
      <c r="C2108" s="76" t="s">
        <v>842</v>
      </c>
      <c r="D2108" t="s">
        <v>980</v>
      </c>
      <c r="E2108" s="82">
        <v>6.84</v>
      </c>
      <c r="F2108" t="s">
        <v>973</v>
      </c>
      <c r="G2108" s="83">
        <v>41654</v>
      </c>
      <c r="I2108">
        <f t="shared" si="37"/>
        <v>2014</v>
      </c>
      <c r="M2108"/>
    </row>
    <row r="2109" spans="1:13" x14ac:dyDescent="0.25">
      <c r="A2109" t="s">
        <v>972</v>
      </c>
      <c r="B2109" t="s">
        <v>187</v>
      </c>
      <c r="C2109" s="76" t="s">
        <v>842</v>
      </c>
      <c r="D2109" t="s">
        <v>980</v>
      </c>
      <c r="E2109" s="82">
        <v>3.42</v>
      </c>
      <c r="F2109" t="s">
        <v>973</v>
      </c>
      <c r="G2109" s="83">
        <v>41647</v>
      </c>
      <c r="I2109">
        <f t="shared" si="37"/>
        <v>2014</v>
      </c>
      <c r="M2109"/>
    </row>
    <row r="2110" spans="1:13" x14ac:dyDescent="0.25">
      <c r="A2110" t="s">
        <v>972</v>
      </c>
      <c r="B2110" t="s">
        <v>177</v>
      </c>
      <c r="C2110" s="76" t="s">
        <v>842</v>
      </c>
      <c r="D2110" t="s">
        <v>980</v>
      </c>
      <c r="E2110" s="82">
        <v>4.0999999999999996</v>
      </c>
      <c r="F2110" t="s">
        <v>973</v>
      </c>
      <c r="G2110" s="83">
        <v>41653</v>
      </c>
      <c r="I2110">
        <f t="shared" si="37"/>
        <v>2014</v>
      </c>
      <c r="M2110"/>
    </row>
    <row r="2111" spans="1:13" x14ac:dyDescent="0.25">
      <c r="A2111" t="s">
        <v>972</v>
      </c>
      <c r="B2111" s="74" t="s">
        <v>213</v>
      </c>
      <c r="C2111" s="76" t="s">
        <v>842</v>
      </c>
      <c r="D2111" t="s">
        <v>980</v>
      </c>
      <c r="E2111" s="82">
        <v>2.76</v>
      </c>
      <c r="F2111" t="s">
        <v>973</v>
      </c>
      <c r="G2111" s="83">
        <v>41591</v>
      </c>
      <c r="I2111">
        <f t="shared" si="37"/>
        <v>2013</v>
      </c>
      <c r="M2111"/>
    </row>
    <row r="2112" spans="1:13" x14ac:dyDescent="0.25">
      <c r="A2112" t="s">
        <v>972</v>
      </c>
      <c r="B2112" t="s">
        <v>118</v>
      </c>
      <c r="C2112" s="76" t="s">
        <v>842</v>
      </c>
      <c r="D2112" t="s">
        <v>980</v>
      </c>
      <c r="E2112" s="82">
        <v>3.8</v>
      </c>
      <c r="F2112" t="s">
        <v>973</v>
      </c>
      <c r="G2112" s="83">
        <v>41778</v>
      </c>
      <c r="I2112">
        <f t="shared" si="37"/>
        <v>2014</v>
      </c>
      <c r="M2112"/>
    </row>
    <row r="2113" spans="1:13" x14ac:dyDescent="0.25">
      <c r="A2113" t="s">
        <v>972</v>
      </c>
      <c r="B2113" t="s">
        <v>127</v>
      </c>
      <c r="C2113" s="76" t="s">
        <v>842</v>
      </c>
      <c r="D2113" t="s">
        <v>980</v>
      </c>
      <c r="E2113" s="82">
        <v>4.75</v>
      </c>
      <c r="F2113" t="s">
        <v>973</v>
      </c>
      <c r="G2113" s="83">
        <v>41668</v>
      </c>
      <c r="I2113">
        <f t="shared" si="37"/>
        <v>2014</v>
      </c>
      <c r="M2113"/>
    </row>
    <row r="2114" spans="1:13" x14ac:dyDescent="0.25">
      <c r="A2114" t="s">
        <v>972</v>
      </c>
      <c r="B2114" t="s">
        <v>169</v>
      </c>
      <c r="C2114" s="76" t="s">
        <v>842</v>
      </c>
      <c r="D2114" t="s">
        <v>980</v>
      </c>
      <c r="E2114" s="82">
        <v>2.85</v>
      </c>
      <c r="F2114" t="s">
        <v>973</v>
      </c>
      <c r="G2114" s="83">
        <v>41689</v>
      </c>
      <c r="I2114">
        <f t="shared" ref="I2114:I2177" si="38">IF(G2114&lt;&gt;"",YEAR(G2114),"")</f>
        <v>2014</v>
      </c>
      <c r="M2114"/>
    </row>
    <row r="2115" spans="1:13" x14ac:dyDescent="0.25">
      <c r="A2115" t="s">
        <v>972</v>
      </c>
      <c r="B2115" t="s">
        <v>142</v>
      </c>
      <c r="C2115" s="76" t="s">
        <v>842</v>
      </c>
      <c r="D2115" t="s">
        <v>980</v>
      </c>
      <c r="E2115" s="82">
        <v>7.46</v>
      </c>
      <c r="F2115" t="s">
        <v>973</v>
      </c>
      <c r="G2115" s="83">
        <v>41736</v>
      </c>
      <c r="I2115">
        <f t="shared" si="38"/>
        <v>2014</v>
      </c>
      <c r="M2115"/>
    </row>
    <row r="2116" spans="1:13" x14ac:dyDescent="0.25">
      <c r="A2116" t="s">
        <v>972</v>
      </c>
      <c r="B2116" t="s">
        <v>115</v>
      </c>
      <c r="C2116" s="76" t="s">
        <v>842</v>
      </c>
      <c r="D2116" t="s">
        <v>980</v>
      </c>
      <c r="E2116" s="82">
        <v>8.5500000000000007</v>
      </c>
      <c r="F2116" t="s">
        <v>973</v>
      </c>
      <c r="G2116" s="83">
        <v>41646</v>
      </c>
      <c r="I2116">
        <f t="shared" si="38"/>
        <v>2014</v>
      </c>
      <c r="M2116"/>
    </row>
    <row r="2117" spans="1:13" x14ac:dyDescent="0.25">
      <c r="A2117" t="s">
        <v>972</v>
      </c>
      <c r="B2117" t="s">
        <v>89</v>
      </c>
      <c r="C2117" s="76" t="s">
        <v>842</v>
      </c>
      <c r="D2117" t="s">
        <v>980</v>
      </c>
      <c r="E2117" s="82">
        <v>7.6</v>
      </c>
      <c r="F2117" t="s">
        <v>973</v>
      </c>
      <c r="G2117" s="83">
        <v>41690</v>
      </c>
      <c r="I2117">
        <f t="shared" si="38"/>
        <v>2014</v>
      </c>
      <c r="M2117"/>
    </row>
    <row r="2118" spans="1:13" x14ac:dyDescent="0.25">
      <c r="A2118" t="s">
        <v>972</v>
      </c>
      <c r="B2118" t="s">
        <v>232</v>
      </c>
      <c r="C2118" s="76" t="s">
        <v>842</v>
      </c>
      <c r="D2118" t="s">
        <v>980</v>
      </c>
      <c r="E2118" s="82">
        <v>7.46</v>
      </c>
      <c r="F2118" t="s">
        <v>973</v>
      </c>
      <c r="G2118" s="83">
        <v>41753</v>
      </c>
      <c r="I2118">
        <f t="shared" si="38"/>
        <v>2014</v>
      </c>
      <c r="M2118"/>
    </row>
    <row r="2119" spans="1:13" x14ac:dyDescent="0.25">
      <c r="A2119" t="s">
        <v>972</v>
      </c>
      <c r="B2119" t="s">
        <v>239</v>
      </c>
      <c r="C2119" s="76" t="s">
        <v>842</v>
      </c>
      <c r="D2119" t="s">
        <v>980</v>
      </c>
      <c r="E2119" s="82">
        <v>9.1199999999999992</v>
      </c>
      <c r="F2119" t="s">
        <v>973</v>
      </c>
      <c r="G2119" s="83">
        <v>41656</v>
      </c>
      <c r="I2119">
        <f t="shared" si="38"/>
        <v>2014</v>
      </c>
      <c r="M2119"/>
    </row>
    <row r="2120" spans="1:13" x14ac:dyDescent="0.25">
      <c r="A2120" t="s">
        <v>972</v>
      </c>
      <c r="B2120" t="s">
        <v>73</v>
      </c>
      <c r="C2120" s="76" t="s">
        <v>842</v>
      </c>
      <c r="D2120" t="s">
        <v>980</v>
      </c>
      <c r="E2120" s="82">
        <v>4.2</v>
      </c>
      <c r="F2120" t="s">
        <v>973</v>
      </c>
      <c r="G2120" s="83">
        <v>41662</v>
      </c>
      <c r="I2120">
        <f t="shared" si="38"/>
        <v>2014</v>
      </c>
      <c r="M2120"/>
    </row>
    <row r="2121" spans="1:13" x14ac:dyDescent="0.25">
      <c r="A2121" t="s">
        <v>972</v>
      </c>
      <c r="B2121" t="s">
        <v>180</v>
      </c>
      <c r="C2121" s="76" t="s">
        <v>842</v>
      </c>
      <c r="D2121" t="s">
        <v>980</v>
      </c>
      <c r="E2121" s="82">
        <v>3.42</v>
      </c>
      <c r="F2121" t="s">
        <v>973</v>
      </c>
      <c r="G2121" s="83">
        <v>41652</v>
      </c>
      <c r="I2121">
        <f t="shared" si="38"/>
        <v>2014</v>
      </c>
      <c r="M2121"/>
    </row>
    <row r="2122" spans="1:13" x14ac:dyDescent="0.25">
      <c r="A2122" t="s">
        <v>972</v>
      </c>
      <c r="B2122" t="s">
        <v>71</v>
      </c>
      <c r="C2122" s="76" t="s">
        <v>842</v>
      </c>
      <c r="D2122" t="s">
        <v>980</v>
      </c>
      <c r="E2122" s="82">
        <v>5</v>
      </c>
      <c r="F2122" t="s">
        <v>973</v>
      </c>
      <c r="G2122" s="83">
        <v>41620</v>
      </c>
      <c r="I2122">
        <f t="shared" si="38"/>
        <v>2013</v>
      </c>
      <c r="M2122"/>
    </row>
    <row r="2123" spans="1:13" x14ac:dyDescent="0.25">
      <c r="A2123" t="s">
        <v>972</v>
      </c>
      <c r="B2123" t="s">
        <v>230</v>
      </c>
      <c r="C2123" s="76" t="s">
        <v>842</v>
      </c>
      <c r="D2123" t="s">
        <v>980</v>
      </c>
      <c r="E2123" s="82">
        <v>4.97</v>
      </c>
      <c r="F2123" t="s">
        <v>973</v>
      </c>
      <c r="G2123" s="83">
        <v>41649</v>
      </c>
      <c r="I2123">
        <f t="shared" si="38"/>
        <v>2014</v>
      </c>
      <c r="M2123"/>
    </row>
    <row r="2124" spans="1:13" x14ac:dyDescent="0.25">
      <c r="A2124" t="s">
        <v>972</v>
      </c>
      <c r="B2124" t="s">
        <v>200</v>
      </c>
      <c r="C2124" s="76" t="s">
        <v>842</v>
      </c>
      <c r="D2124" t="s">
        <v>980</v>
      </c>
      <c r="E2124" s="82">
        <v>6.52</v>
      </c>
      <c r="F2124" t="s">
        <v>973</v>
      </c>
      <c r="G2124" s="83">
        <v>41680</v>
      </c>
      <c r="I2124">
        <f t="shared" si="38"/>
        <v>2014</v>
      </c>
      <c r="M2124"/>
    </row>
    <row r="2125" spans="1:13" x14ac:dyDescent="0.25">
      <c r="A2125" t="s">
        <v>972</v>
      </c>
      <c r="B2125" t="s">
        <v>118</v>
      </c>
      <c r="C2125" s="76" t="s">
        <v>842</v>
      </c>
      <c r="D2125" t="s">
        <v>980</v>
      </c>
      <c r="E2125" s="82">
        <v>7.13</v>
      </c>
      <c r="F2125" t="s">
        <v>973</v>
      </c>
      <c r="G2125" s="83">
        <v>41852</v>
      </c>
      <c r="I2125">
        <f t="shared" si="38"/>
        <v>2014</v>
      </c>
      <c r="M2125"/>
    </row>
    <row r="2126" spans="1:13" x14ac:dyDescent="0.25">
      <c r="A2126" t="s">
        <v>972</v>
      </c>
      <c r="B2126" t="s">
        <v>15</v>
      </c>
      <c r="C2126" s="76" t="s">
        <v>842</v>
      </c>
      <c r="D2126" t="s">
        <v>980</v>
      </c>
      <c r="E2126" s="82">
        <v>7.7</v>
      </c>
      <c r="F2126" t="s">
        <v>973</v>
      </c>
      <c r="G2126" s="83">
        <v>41723</v>
      </c>
      <c r="I2126">
        <f t="shared" si="38"/>
        <v>2014</v>
      </c>
      <c r="M2126"/>
    </row>
    <row r="2127" spans="1:13" x14ac:dyDescent="0.25">
      <c r="A2127" t="s">
        <v>972</v>
      </c>
      <c r="B2127" t="s">
        <v>242</v>
      </c>
      <c r="C2127" s="76" t="s">
        <v>842</v>
      </c>
      <c r="D2127" t="s">
        <v>980</v>
      </c>
      <c r="E2127" s="82">
        <v>150</v>
      </c>
      <c r="F2127" t="s">
        <v>973</v>
      </c>
      <c r="G2127" s="83">
        <v>41922</v>
      </c>
      <c r="I2127">
        <f t="shared" si="38"/>
        <v>2014</v>
      </c>
      <c r="M2127"/>
    </row>
    <row r="2128" spans="1:13" x14ac:dyDescent="0.25">
      <c r="A2128" t="s">
        <v>972</v>
      </c>
      <c r="B2128" t="s">
        <v>257</v>
      </c>
      <c r="C2128" s="76" t="s">
        <v>842</v>
      </c>
      <c r="D2128" t="s">
        <v>980</v>
      </c>
      <c r="E2128" s="82">
        <v>5.59</v>
      </c>
      <c r="F2128" t="s">
        <v>973</v>
      </c>
      <c r="G2128" s="83">
        <v>41662</v>
      </c>
      <c r="I2128">
        <f t="shared" si="38"/>
        <v>2014</v>
      </c>
      <c r="M2128"/>
    </row>
    <row r="2129" spans="1:13" x14ac:dyDescent="0.25">
      <c r="A2129" t="s">
        <v>972</v>
      </c>
      <c r="B2129" t="s">
        <v>63</v>
      </c>
      <c r="C2129" s="76" t="s">
        <v>842</v>
      </c>
      <c r="D2129" t="s">
        <v>980</v>
      </c>
      <c r="E2129" s="82">
        <v>4.3499999999999996</v>
      </c>
      <c r="F2129" t="s">
        <v>973</v>
      </c>
      <c r="G2129" s="83">
        <v>41662</v>
      </c>
      <c r="I2129">
        <f t="shared" si="38"/>
        <v>2014</v>
      </c>
      <c r="M2129"/>
    </row>
    <row r="2130" spans="1:13" x14ac:dyDescent="0.25">
      <c r="A2130" t="s">
        <v>972</v>
      </c>
      <c r="B2130" t="s">
        <v>63</v>
      </c>
      <c r="C2130" s="76" t="s">
        <v>842</v>
      </c>
      <c r="D2130" t="s">
        <v>980</v>
      </c>
      <c r="E2130" s="82">
        <v>7.98</v>
      </c>
      <c r="F2130" t="s">
        <v>973</v>
      </c>
      <c r="G2130" s="83">
        <v>41724</v>
      </c>
      <c r="I2130">
        <f t="shared" si="38"/>
        <v>2014</v>
      </c>
      <c r="M2130"/>
    </row>
    <row r="2131" spans="1:13" x14ac:dyDescent="0.25">
      <c r="A2131" t="s">
        <v>972</v>
      </c>
      <c r="B2131" t="s">
        <v>169</v>
      </c>
      <c r="C2131" s="76" t="s">
        <v>842</v>
      </c>
      <c r="D2131" t="s">
        <v>980</v>
      </c>
      <c r="E2131" s="82">
        <v>4.8499999999999996</v>
      </c>
      <c r="F2131" t="s">
        <v>973</v>
      </c>
      <c r="G2131" s="83">
        <v>41765</v>
      </c>
      <c r="I2131">
        <f t="shared" si="38"/>
        <v>2014</v>
      </c>
      <c r="M2131"/>
    </row>
    <row r="2132" spans="1:13" x14ac:dyDescent="0.25">
      <c r="A2132" t="s">
        <v>972</v>
      </c>
      <c r="B2132" t="s">
        <v>79</v>
      </c>
      <c r="C2132" s="76" t="s">
        <v>842</v>
      </c>
      <c r="D2132" t="s">
        <v>980</v>
      </c>
      <c r="E2132" s="82">
        <v>6.52</v>
      </c>
      <c r="F2132" t="s">
        <v>973</v>
      </c>
      <c r="G2132" s="83">
        <v>41677</v>
      </c>
      <c r="I2132">
        <f t="shared" si="38"/>
        <v>2014</v>
      </c>
      <c r="M2132"/>
    </row>
    <row r="2133" spans="1:13" x14ac:dyDescent="0.25">
      <c r="A2133" t="s">
        <v>972</v>
      </c>
      <c r="B2133" t="s">
        <v>178</v>
      </c>
      <c r="C2133" s="76" t="s">
        <v>842</v>
      </c>
      <c r="D2133" t="s">
        <v>980</v>
      </c>
      <c r="E2133" s="82">
        <v>5.68</v>
      </c>
      <c r="F2133" t="s">
        <v>973</v>
      </c>
      <c r="G2133" s="83">
        <v>41733</v>
      </c>
      <c r="I2133">
        <f t="shared" si="38"/>
        <v>2014</v>
      </c>
      <c r="M2133"/>
    </row>
    <row r="2134" spans="1:13" x14ac:dyDescent="0.25">
      <c r="A2134" t="s">
        <v>972</v>
      </c>
      <c r="B2134" t="s">
        <v>177</v>
      </c>
      <c r="C2134" s="76" t="s">
        <v>842</v>
      </c>
      <c r="D2134" t="s">
        <v>980</v>
      </c>
      <c r="E2134" s="82">
        <v>4.3499999999999996</v>
      </c>
      <c r="F2134" t="s">
        <v>973</v>
      </c>
      <c r="G2134" s="83">
        <v>41652</v>
      </c>
      <c r="I2134">
        <f t="shared" si="38"/>
        <v>2014</v>
      </c>
      <c r="M2134"/>
    </row>
    <row r="2135" spans="1:13" x14ac:dyDescent="0.25">
      <c r="A2135" t="s">
        <v>972</v>
      </c>
      <c r="B2135" t="s">
        <v>71</v>
      </c>
      <c r="C2135" s="76" t="s">
        <v>842</v>
      </c>
      <c r="D2135" t="s">
        <v>980</v>
      </c>
      <c r="E2135" s="82">
        <v>4.97</v>
      </c>
      <c r="F2135" t="s">
        <v>973</v>
      </c>
      <c r="G2135" s="83">
        <v>41656</v>
      </c>
      <c r="I2135">
        <f t="shared" si="38"/>
        <v>2014</v>
      </c>
      <c r="M2135"/>
    </row>
    <row r="2136" spans="1:13" x14ac:dyDescent="0.25">
      <c r="A2136" t="s">
        <v>972</v>
      </c>
      <c r="B2136" t="s">
        <v>178</v>
      </c>
      <c r="C2136" s="76" t="s">
        <v>842</v>
      </c>
      <c r="D2136" t="s">
        <v>980</v>
      </c>
      <c r="E2136" s="82">
        <v>11</v>
      </c>
      <c r="F2136" t="s">
        <v>973</v>
      </c>
      <c r="G2136" s="83">
        <v>41626</v>
      </c>
      <c r="I2136">
        <f t="shared" si="38"/>
        <v>2013</v>
      </c>
      <c r="M2136"/>
    </row>
    <row r="2137" spans="1:13" x14ac:dyDescent="0.25">
      <c r="A2137" t="s">
        <v>972</v>
      </c>
      <c r="B2137" t="s">
        <v>2</v>
      </c>
      <c r="C2137" s="76" t="s">
        <v>842</v>
      </c>
      <c r="D2137" t="s">
        <v>980</v>
      </c>
      <c r="E2137" s="82">
        <v>4.75</v>
      </c>
      <c r="F2137" t="s">
        <v>973</v>
      </c>
      <c r="G2137" s="83">
        <v>41620</v>
      </c>
      <c r="I2137">
        <f t="shared" si="38"/>
        <v>2013</v>
      </c>
      <c r="M2137"/>
    </row>
    <row r="2138" spans="1:13" x14ac:dyDescent="0.25">
      <c r="A2138" t="s">
        <v>972</v>
      </c>
      <c r="B2138" t="s">
        <v>223</v>
      </c>
      <c r="C2138" s="76" t="s">
        <v>842</v>
      </c>
      <c r="D2138" t="s">
        <v>980</v>
      </c>
      <c r="E2138" s="82">
        <v>4.28</v>
      </c>
      <c r="F2138" t="s">
        <v>973</v>
      </c>
      <c r="G2138" s="83">
        <v>41708</v>
      </c>
      <c r="I2138">
        <f t="shared" si="38"/>
        <v>2014</v>
      </c>
      <c r="M2138"/>
    </row>
    <row r="2139" spans="1:13" x14ac:dyDescent="0.25">
      <c r="A2139" t="s">
        <v>972</v>
      </c>
      <c r="B2139" t="s">
        <v>147</v>
      </c>
      <c r="C2139" s="76" t="s">
        <v>842</v>
      </c>
      <c r="D2139" t="s">
        <v>980</v>
      </c>
      <c r="E2139" s="82">
        <v>8.2100000000000009</v>
      </c>
      <c r="F2139" t="s">
        <v>973</v>
      </c>
      <c r="G2139" s="83">
        <v>41654</v>
      </c>
      <c r="I2139">
        <f t="shared" si="38"/>
        <v>2014</v>
      </c>
      <c r="M2139"/>
    </row>
    <row r="2140" spans="1:13" x14ac:dyDescent="0.25">
      <c r="A2140" t="s">
        <v>972</v>
      </c>
      <c r="B2140" t="s">
        <v>239</v>
      </c>
      <c r="C2140" s="76" t="s">
        <v>842</v>
      </c>
      <c r="D2140" t="s">
        <v>980</v>
      </c>
      <c r="E2140" s="82">
        <v>6.38</v>
      </c>
      <c r="F2140" t="s">
        <v>973</v>
      </c>
      <c r="G2140" s="83">
        <v>41647</v>
      </c>
      <c r="I2140">
        <f t="shared" si="38"/>
        <v>2014</v>
      </c>
      <c r="M2140"/>
    </row>
    <row r="2141" spans="1:13" x14ac:dyDescent="0.25">
      <c r="A2141" t="s">
        <v>972</v>
      </c>
      <c r="B2141" t="s">
        <v>143</v>
      </c>
      <c r="C2141" s="76" t="s">
        <v>842</v>
      </c>
      <c r="D2141" t="s">
        <v>980</v>
      </c>
      <c r="E2141" s="82">
        <v>6.84</v>
      </c>
      <c r="F2141" t="s">
        <v>973</v>
      </c>
      <c r="G2141" s="83">
        <v>41752</v>
      </c>
      <c r="I2141">
        <f t="shared" si="38"/>
        <v>2014</v>
      </c>
      <c r="M2141"/>
    </row>
    <row r="2142" spans="1:13" x14ac:dyDescent="0.25">
      <c r="A2142" t="s">
        <v>972</v>
      </c>
      <c r="B2142" t="s">
        <v>281</v>
      </c>
      <c r="C2142" s="76" t="s">
        <v>842</v>
      </c>
      <c r="D2142" t="s">
        <v>980</v>
      </c>
      <c r="E2142" s="82">
        <v>9.73</v>
      </c>
      <c r="F2142" t="s">
        <v>973</v>
      </c>
      <c r="G2142" s="83">
        <v>41652</v>
      </c>
      <c r="I2142">
        <f t="shared" si="38"/>
        <v>2014</v>
      </c>
      <c r="M2142"/>
    </row>
    <row r="2143" spans="1:13" x14ac:dyDescent="0.25">
      <c r="A2143" t="s">
        <v>972</v>
      </c>
      <c r="B2143" t="s">
        <v>128</v>
      </c>
      <c r="C2143" s="76" t="s">
        <v>842</v>
      </c>
      <c r="D2143" t="s">
        <v>980</v>
      </c>
      <c r="E2143" s="82">
        <v>5.93</v>
      </c>
      <c r="F2143" t="s">
        <v>973</v>
      </c>
      <c r="G2143" s="83">
        <v>41782</v>
      </c>
      <c r="I2143">
        <f t="shared" si="38"/>
        <v>2014</v>
      </c>
      <c r="M2143"/>
    </row>
    <row r="2144" spans="1:13" x14ac:dyDescent="0.25">
      <c r="A2144" t="s">
        <v>972</v>
      </c>
      <c r="B2144" t="s">
        <v>95</v>
      </c>
      <c r="C2144" s="76" t="s">
        <v>842</v>
      </c>
      <c r="D2144" s="93" t="s">
        <v>958</v>
      </c>
      <c r="E2144" s="82">
        <v>9.84</v>
      </c>
      <c r="F2144" t="s">
        <v>973</v>
      </c>
      <c r="G2144" s="83">
        <v>41736</v>
      </c>
      <c r="I2144">
        <f t="shared" si="38"/>
        <v>2014</v>
      </c>
      <c r="M2144"/>
    </row>
    <row r="2145" spans="1:13" x14ac:dyDescent="0.25">
      <c r="A2145" t="s">
        <v>972</v>
      </c>
      <c r="B2145" t="s">
        <v>240</v>
      </c>
      <c r="C2145" s="76" t="s">
        <v>842</v>
      </c>
      <c r="D2145" t="s">
        <v>980</v>
      </c>
      <c r="E2145" s="82">
        <v>3.11</v>
      </c>
      <c r="F2145" t="s">
        <v>973</v>
      </c>
      <c r="G2145" s="83">
        <v>41772</v>
      </c>
      <c r="I2145">
        <f t="shared" si="38"/>
        <v>2014</v>
      </c>
      <c r="M2145"/>
    </row>
    <row r="2146" spans="1:13" x14ac:dyDescent="0.25">
      <c r="A2146" t="s">
        <v>972</v>
      </c>
      <c r="B2146" t="s">
        <v>179</v>
      </c>
      <c r="C2146" s="76" t="s">
        <v>842</v>
      </c>
      <c r="D2146" t="s">
        <v>980</v>
      </c>
      <c r="E2146" s="82">
        <v>7.46</v>
      </c>
      <c r="F2146" t="s">
        <v>973</v>
      </c>
      <c r="G2146" s="83">
        <v>41914</v>
      </c>
      <c r="I2146">
        <f t="shared" si="38"/>
        <v>2014</v>
      </c>
      <c r="M2146"/>
    </row>
    <row r="2147" spans="1:13" x14ac:dyDescent="0.25">
      <c r="A2147" t="s">
        <v>972</v>
      </c>
      <c r="B2147" t="s">
        <v>241</v>
      </c>
      <c r="C2147" s="76" t="s">
        <v>842</v>
      </c>
      <c r="D2147" t="s">
        <v>980</v>
      </c>
      <c r="E2147" s="82">
        <v>5.7</v>
      </c>
      <c r="F2147" t="s">
        <v>973</v>
      </c>
      <c r="G2147" s="83">
        <v>41743</v>
      </c>
      <c r="I2147">
        <f t="shared" si="38"/>
        <v>2014</v>
      </c>
      <c r="M2147"/>
    </row>
    <row r="2148" spans="1:13" x14ac:dyDescent="0.25">
      <c r="A2148" t="s">
        <v>972</v>
      </c>
      <c r="B2148" t="s">
        <v>183</v>
      </c>
      <c r="C2148" s="76" t="s">
        <v>842</v>
      </c>
      <c r="D2148" t="s">
        <v>980</v>
      </c>
      <c r="E2148" s="82">
        <v>5.7</v>
      </c>
      <c r="F2148" t="s">
        <v>973</v>
      </c>
      <c r="G2148" s="83">
        <v>41681</v>
      </c>
      <c r="I2148">
        <f t="shared" si="38"/>
        <v>2014</v>
      </c>
      <c r="M2148"/>
    </row>
    <row r="2149" spans="1:13" x14ac:dyDescent="0.25">
      <c r="A2149" t="s">
        <v>972</v>
      </c>
      <c r="B2149" t="s">
        <v>171</v>
      </c>
      <c r="C2149" s="76" t="s">
        <v>842</v>
      </c>
      <c r="D2149" t="s">
        <v>980</v>
      </c>
      <c r="E2149" s="82">
        <v>2.0499999999999998</v>
      </c>
      <c r="F2149" t="s">
        <v>973</v>
      </c>
      <c r="G2149" s="83">
        <v>41620</v>
      </c>
      <c r="I2149">
        <f t="shared" si="38"/>
        <v>2013</v>
      </c>
      <c r="M2149"/>
    </row>
    <row r="2150" spans="1:13" x14ac:dyDescent="0.25">
      <c r="A2150" t="s">
        <v>972</v>
      </c>
      <c r="B2150" t="s">
        <v>109</v>
      </c>
      <c r="C2150" s="76" t="s">
        <v>842</v>
      </c>
      <c r="D2150" t="s">
        <v>980</v>
      </c>
      <c r="E2150" s="82">
        <v>2.85</v>
      </c>
      <c r="F2150" t="s">
        <v>973</v>
      </c>
      <c r="G2150" s="83">
        <v>41822</v>
      </c>
      <c r="I2150">
        <f t="shared" si="38"/>
        <v>2014</v>
      </c>
      <c r="M2150"/>
    </row>
    <row r="2151" spans="1:13" x14ac:dyDescent="0.25">
      <c r="A2151" t="s">
        <v>972</v>
      </c>
      <c r="B2151" t="s">
        <v>136</v>
      </c>
      <c r="C2151" s="76" t="s">
        <v>842</v>
      </c>
      <c r="D2151" t="s">
        <v>980</v>
      </c>
      <c r="E2151" s="82">
        <v>7.13</v>
      </c>
      <c r="F2151" t="s">
        <v>973</v>
      </c>
      <c r="G2151" s="83">
        <v>41656</v>
      </c>
      <c r="I2151">
        <f t="shared" si="38"/>
        <v>2014</v>
      </c>
      <c r="M2151"/>
    </row>
    <row r="2152" spans="1:13" x14ac:dyDescent="0.25">
      <c r="A2152" t="s">
        <v>972</v>
      </c>
      <c r="B2152" t="s">
        <v>275</v>
      </c>
      <c r="C2152" s="76" t="s">
        <v>842</v>
      </c>
      <c r="D2152" t="s">
        <v>980</v>
      </c>
      <c r="E2152" s="82">
        <v>2.85</v>
      </c>
      <c r="F2152" t="s">
        <v>973</v>
      </c>
      <c r="G2152" s="83">
        <v>41619</v>
      </c>
      <c r="I2152">
        <f t="shared" si="38"/>
        <v>2013</v>
      </c>
      <c r="M2152"/>
    </row>
    <row r="2153" spans="1:13" x14ac:dyDescent="0.25">
      <c r="A2153" t="s">
        <v>972</v>
      </c>
      <c r="B2153" t="s">
        <v>148</v>
      </c>
      <c r="C2153" s="76" t="s">
        <v>842</v>
      </c>
      <c r="D2153" t="s">
        <v>980</v>
      </c>
      <c r="E2153" s="82">
        <v>7.84</v>
      </c>
      <c r="F2153" t="s">
        <v>973</v>
      </c>
      <c r="G2153" s="83">
        <v>41660</v>
      </c>
      <c r="I2153">
        <f t="shared" si="38"/>
        <v>2014</v>
      </c>
      <c r="M2153"/>
    </row>
    <row r="2154" spans="1:13" x14ac:dyDescent="0.25">
      <c r="A2154" t="s">
        <v>972</v>
      </c>
      <c r="B2154" t="s">
        <v>177</v>
      </c>
      <c r="C2154" s="76" t="s">
        <v>842</v>
      </c>
      <c r="D2154" t="s">
        <v>980</v>
      </c>
      <c r="E2154" s="82">
        <v>6</v>
      </c>
      <c r="F2154" t="s">
        <v>973</v>
      </c>
      <c r="G2154" s="83">
        <v>41621</v>
      </c>
      <c r="I2154">
        <f t="shared" si="38"/>
        <v>2013</v>
      </c>
      <c r="M2154"/>
    </row>
    <row r="2155" spans="1:13" x14ac:dyDescent="0.25">
      <c r="A2155" t="s">
        <v>972</v>
      </c>
      <c r="B2155" t="s">
        <v>118</v>
      </c>
      <c r="C2155" s="76" t="s">
        <v>842</v>
      </c>
      <c r="D2155" t="s">
        <v>980</v>
      </c>
      <c r="E2155" s="82">
        <v>6</v>
      </c>
      <c r="F2155" t="s">
        <v>973</v>
      </c>
      <c r="G2155" s="83">
        <v>42131</v>
      </c>
      <c r="I2155">
        <f t="shared" si="38"/>
        <v>2015</v>
      </c>
      <c r="M2155"/>
    </row>
    <row r="2156" spans="1:13" x14ac:dyDescent="0.25">
      <c r="A2156" t="s">
        <v>972</v>
      </c>
      <c r="B2156" t="s">
        <v>240</v>
      </c>
      <c r="C2156" s="76" t="s">
        <v>842</v>
      </c>
      <c r="D2156" t="s">
        <v>980</v>
      </c>
      <c r="E2156" s="82">
        <v>12.32</v>
      </c>
      <c r="F2156" t="s">
        <v>973</v>
      </c>
      <c r="G2156" s="83">
        <v>41912</v>
      </c>
      <c r="I2156">
        <f t="shared" si="38"/>
        <v>2014</v>
      </c>
      <c r="M2156"/>
    </row>
    <row r="2157" spans="1:13" x14ac:dyDescent="0.25">
      <c r="A2157" t="s">
        <v>972</v>
      </c>
      <c r="B2157" t="s">
        <v>115</v>
      </c>
      <c r="C2157" s="76" t="s">
        <v>842</v>
      </c>
      <c r="D2157" t="s">
        <v>980</v>
      </c>
      <c r="E2157" s="82">
        <v>45.6</v>
      </c>
      <c r="F2157" t="s">
        <v>973</v>
      </c>
      <c r="G2157" s="83">
        <v>41638</v>
      </c>
      <c r="I2157">
        <f t="shared" si="38"/>
        <v>2013</v>
      </c>
      <c r="M2157"/>
    </row>
    <row r="2158" spans="1:13" x14ac:dyDescent="0.25">
      <c r="A2158" t="s">
        <v>972</v>
      </c>
      <c r="B2158" t="s">
        <v>253</v>
      </c>
      <c r="C2158" s="76" t="s">
        <v>842</v>
      </c>
      <c r="D2158" t="s">
        <v>980</v>
      </c>
      <c r="E2158" s="82">
        <v>3.73</v>
      </c>
      <c r="F2158" t="s">
        <v>973</v>
      </c>
      <c r="G2158" s="83">
        <v>41662</v>
      </c>
      <c r="I2158">
        <f t="shared" si="38"/>
        <v>2014</v>
      </c>
      <c r="M2158"/>
    </row>
    <row r="2159" spans="1:13" x14ac:dyDescent="0.25">
      <c r="A2159" t="s">
        <v>972</v>
      </c>
      <c r="B2159" t="s">
        <v>71</v>
      </c>
      <c r="C2159" s="76" t="s">
        <v>842</v>
      </c>
      <c r="D2159" t="s">
        <v>980</v>
      </c>
      <c r="E2159" s="82">
        <v>4.5599999999999996</v>
      </c>
      <c r="F2159" t="s">
        <v>973</v>
      </c>
      <c r="G2159" s="83">
        <v>41663</v>
      </c>
      <c r="I2159">
        <f t="shared" si="38"/>
        <v>2014</v>
      </c>
      <c r="M2159"/>
    </row>
    <row r="2160" spans="1:13" x14ac:dyDescent="0.25">
      <c r="A2160" t="s">
        <v>972</v>
      </c>
      <c r="B2160" t="s">
        <v>66</v>
      </c>
      <c r="C2160" s="76" t="s">
        <v>842</v>
      </c>
      <c r="D2160" t="s">
        <v>980</v>
      </c>
      <c r="E2160" s="82">
        <v>8.08</v>
      </c>
      <c r="F2160" t="s">
        <v>973</v>
      </c>
      <c r="G2160" s="83">
        <v>41723</v>
      </c>
      <c r="I2160">
        <f t="shared" si="38"/>
        <v>2014</v>
      </c>
      <c r="M2160"/>
    </row>
    <row r="2161" spans="1:13" x14ac:dyDescent="0.25">
      <c r="A2161" t="s">
        <v>972</v>
      </c>
      <c r="B2161" t="s">
        <v>239</v>
      </c>
      <c r="C2161" s="76" t="s">
        <v>842</v>
      </c>
      <c r="D2161" t="s">
        <v>980</v>
      </c>
      <c r="E2161" s="82">
        <v>9.94</v>
      </c>
      <c r="F2161" t="s">
        <v>973</v>
      </c>
      <c r="G2161" s="83">
        <v>41680</v>
      </c>
      <c r="I2161">
        <f t="shared" si="38"/>
        <v>2014</v>
      </c>
      <c r="M2161"/>
    </row>
    <row r="2162" spans="1:13" ht="14.45" customHeight="1" x14ac:dyDescent="0.25">
      <c r="A2162" t="s">
        <v>972</v>
      </c>
      <c r="B2162" t="s">
        <v>186</v>
      </c>
      <c r="C2162" s="76" t="s">
        <v>842</v>
      </c>
      <c r="D2162" t="s">
        <v>980</v>
      </c>
      <c r="E2162" s="82">
        <v>6</v>
      </c>
      <c r="F2162" t="s">
        <v>973</v>
      </c>
      <c r="G2162" s="83">
        <v>41667</v>
      </c>
      <c r="I2162">
        <f t="shared" si="38"/>
        <v>2014</v>
      </c>
      <c r="M2162"/>
    </row>
    <row r="2163" spans="1:13" ht="14.45" customHeight="1" x14ac:dyDescent="0.25">
      <c r="A2163" t="s">
        <v>972</v>
      </c>
      <c r="B2163" t="s">
        <v>124</v>
      </c>
      <c r="C2163" s="76" t="s">
        <v>842</v>
      </c>
      <c r="D2163" t="s">
        <v>980</v>
      </c>
      <c r="E2163" s="82">
        <v>23.85</v>
      </c>
      <c r="F2163" t="s">
        <v>973</v>
      </c>
      <c r="G2163" s="83">
        <v>41707</v>
      </c>
      <c r="I2163">
        <f t="shared" si="38"/>
        <v>2014</v>
      </c>
      <c r="M2163"/>
    </row>
    <row r="2164" spans="1:13" x14ac:dyDescent="0.25">
      <c r="A2164" t="s">
        <v>972</v>
      </c>
      <c r="B2164" t="s">
        <v>145</v>
      </c>
      <c r="C2164" s="76" t="s">
        <v>842</v>
      </c>
      <c r="D2164" t="s">
        <v>980</v>
      </c>
      <c r="E2164" s="82">
        <v>4.62</v>
      </c>
      <c r="F2164" t="s">
        <v>973</v>
      </c>
      <c r="G2164" s="83">
        <v>41736</v>
      </c>
      <c r="I2164">
        <f t="shared" si="38"/>
        <v>2014</v>
      </c>
      <c r="M2164"/>
    </row>
    <row r="2165" spans="1:13" x14ac:dyDescent="0.25">
      <c r="A2165" t="s">
        <v>972</v>
      </c>
      <c r="B2165" t="s">
        <v>242</v>
      </c>
      <c r="C2165" s="76" t="s">
        <v>842</v>
      </c>
      <c r="D2165" t="s">
        <v>980</v>
      </c>
      <c r="E2165" s="82">
        <v>4.5599999999999996</v>
      </c>
      <c r="F2165" t="s">
        <v>973</v>
      </c>
      <c r="G2165" s="83">
        <v>41656</v>
      </c>
      <c r="I2165">
        <f t="shared" si="38"/>
        <v>2014</v>
      </c>
      <c r="M2165"/>
    </row>
    <row r="2166" spans="1:13" x14ac:dyDescent="0.25">
      <c r="A2166" t="s">
        <v>972</v>
      </c>
      <c r="B2166" t="s">
        <v>2</v>
      </c>
      <c r="C2166" s="76" t="s">
        <v>842</v>
      </c>
      <c r="D2166" t="s">
        <v>980</v>
      </c>
      <c r="E2166" s="82">
        <v>138.80000000000001</v>
      </c>
      <c r="F2166" t="s">
        <v>973</v>
      </c>
      <c r="G2166" s="83">
        <v>42312</v>
      </c>
      <c r="I2166">
        <f t="shared" si="38"/>
        <v>2015</v>
      </c>
      <c r="M2166"/>
    </row>
    <row r="2167" spans="1:13" x14ac:dyDescent="0.25">
      <c r="A2167" t="s">
        <v>972</v>
      </c>
      <c r="B2167" t="s">
        <v>177</v>
      </c>
      <c r="C2167" s="76" t="s">
        <v>842</v>
      </c>
      <c r="D2167" t="s">
        <v>980</v>
      </c>
      <c r="E2167" s="82">
        <v>10.8</v>
      </c>
      <c r="F2167" t="s">
        <v>973</v>
      </c>
      <c r="G2167" s="83">
        <v>41677</v>
      </c>
      <c r="I2167">
        <f t="shared" si="38"/>
        <v>2014</v>
      </c>
      <c r="M2167"/>
    </row>
    <row r="2168" spans="1:13" x14ac:dyDescent="0.25">
      <c r="A2168" t="s">
        <v>972</v>
      </c>
      <c r="B2168" t="s">
        <v>66</v>
      </c>
      <c r="C2168" s="76" t="s">
        <v>842</v>
      </c>
      <c r="D2168" t="s">
        <v>980</v>
      </c>
      <c r="E2168" s="82">
        <v>10.26</v>
      </c>
      <c r="F2168" t="s">
        <v>973</v>
      </c>
      <c r="G2168" s="83">
        <v>41767</v>
      </c>
      <c r="I2168">
        <f t="shared" si="38"/>
        <v>2014</v>
      </c>
      <c r="M2168"/>
    </row>
    <row r="2169" spans="1:13" x14ac:dyDescent="0.25">
      <c r="A2169" t="s">
        <v>972</v>
      </c>
      <c r="B2169" t="s">
        <v>186</v>
      </c>
      <c r="C2169" s="76" t="s">
        <v>842</v>
      </c>
      <c r="D2169" t="s">
        <v>980</v>
      </c>
      <c r="E2169" s="82">
        <v>5.23</v>
      </c>
      <c r="F2169" t="s">
        <v>973</v>
      </c>
      <c r="G2169" s="83">
        <v>41660</v>
      </c>
      <c r="I2169">
        <f t="shared" si="38"/>
        <v>2014</v>
      </c>
      <c r="M2169"/>
    </row>
    <row r="2170" spans="1:13" x14ac:dyDescent="0.25">
      <c r="A2170" t="s">
        <v>972</v>
      </c>
      <c r="B2170" t="s">
        <v>2</v>
      </c>
      <c r="C2170" s="76" t="s">
        <v>842</v>
      </c>
      <c r="D2170" t="s">
        <v>980</v>
      </c>
      <c r="E2170" s="82">
        <v>5.7</v>
      </c>
      <c r="F2170" t="s">
        <v>973</v>
      </c>
      <c r="G2170" s="83">
        <v>41753</v>
      </c>
      <c r="I2170">
        <f t="shared" si="38"/>
        <v>2014</v>
      </c>
      <c r="M2170"/>
    </row>
    <row r="2171" spans="1:13" x14ac:dyDescent="0.25">
      <c r="A2171" t="s">
        <v>972</v>
      </c>
      <c r="B2171" t="s">
        <v>179</v>
      </c>
      <c r="C2171" s="76" t="s">
        <v>842</v>
      </c>
      <c r="D2171" t="s">
        <v>980</v>
      </c>
      <c r="E2171" s="82">
        <v>3.99</v>
      </c>
      <c r="F2171" t="s">
        <v>973</v>
      </c>
      <c r="G2171" s="83">
        <v>41654</v>
      </c>
      <c r="I2171">
        <f t="shared" si="38"/>
        <v>2014</v>
      </c>
      <c r="M2171"/>
    </row>
    <row r="2172" spans="1:13" x14ac:dyDescent="0.25">
      <c r="A2172" t="s">
        <v>972</v>
      </c>
      <c r="B2172" t="s">
        <v>169</v>
      </c>
      <c r="C2172" s="76" t="s">
        <v>842</v>
      </c>
      <c r="D2172" t="s">
        <v>980</v>
      </c>
      <c r="E2172" s="82">
        <v>6.27</v>
      </c>
      <c r="F2172" t="s">
        <v>973</v>
      </c>
      <c r="G2172" s="83">
        <v>41670</v>
      </c>
      <c r="I2172">
        <f t="shared" si="38"/>
        <v>2014</v>
      </c>
      <c r="M2172"/>
    </row>
    <row r="2173" spans="1:13" x14ac:dyDescent="0.25">
      <c r="A2173" t="s">
        <v>972</v>
      </c>
      <c r="B2173" t="s">
        <v>71</v>
      </c>
      <c r="C2173" s="76" t="s">
        <v>842</v>
      </c>
      <c r="D2173" t="s">
        <v>980</v>
      </c>
      <c r="E2173" s="82">
        <v>7.46</v>
      </c>
      <c r="F2173" t="s">
        <v>973</v>
      </c>
      <c r="G2173" s="83">
        <v>41774</v>
      </c>
      <c r="I2173">
        <f t="shared" si="38"/>
        <v>2014</v>
      </c>
      <c r="M2173"/>
    </row>
    <row r="2174" spans="1:13" x14ac:dyDescent="0.25">
      <c r="A2174" t="s">
        <v>972</v>
      </c>
      <c r="B2174" t="s">
        <v>227</v>
      </c>
      <c r="C2174" s="76" t="s">
        <v>842</v>
      </c>
      <c r="D2174" t="s">
        <v>980</v>
      </c>
      <c r="E2174" s="82">
        <v>7.7</v>
      </c>
      <c r="F2174" t="s">
        <v>973</v>
      </c>
      <c r="G2174" s="83">
        <v>41662</v>
      </c>
      <c r="I2174">
        <f t="shared" si="38"/>
        <v>2014</v>
      </c>
      <c r="M2174"/>
    </row>
    <row r="2175" spans="1:13" x14ac:dyDescent="0.25">
      <c r="A2175" t="s">
        <v>972</v>
      </c>
      <c r="B2175" t="s">
        <v>228</v>
      </c>
      <c r="C2175" s="76" t="s">
        <v>842</v>
      </c>
      <c r="D2175" t="s">
        <v>980</v>
      </c>
      <c r="E2175" s="82">
        <v>6.21</v>
      </c>
      <c r="F2175" t="s">
        <v>973</v>
      </c>
      <c r="G2175" s="83">
        <v>41681</v>
      </c>
      <c r="I2175">
        <f t="shared" si="38"/>
        <v>2014</v>
      </c>
      <c r="M2175"/>
    </row>
    <row r="2176" spans="1:13" x14ac:dyDescent="0.25">
      <c r="A2176" t="s">
        <v>972</v>
      </c>
      <c r="B2176" t="s">
        <v>221</v>
      </c>
      <c r="C2176" s="76" t="s">
        <v>842</v>
      </c>
      <c r="D2176" t="s">
        <v>980</v>
      </c>
      <c r="E2176" s="82">
        <v>5.64</v>
      </c>
      <c r="F2176" t="s">
        <v>973</v>
      </c>
      <c r="G2176" s="83">
        <v>41641</v>
      </c>
      <c r="I2176">
        <f t="shared" si="38"/>
        <v>2014</v>
      </c>
      <c r="M2176"/>
    </row>
    <row r="2177" spans="1:13" x14ac:dyDescent="0.25">
      <c r="A2177" t="s">
        <v>972</v>
      </c>
      <c r="B2177" t="s">
        <v>11</v>
      </c>
      <c r="C2177" s="76" t="s">
        <v>842</v>
      </c>
      <c r="D2177" t="s">
        <v>980</v>
      </c>
      <c r="E2177" s="82">
        <v>495.9</v>
      </c>
      <c r="F2177" t="s">
        <v>973</v>
      </c>
      <c r="G2177" s="83">
        <v>41940</v>
      </c>
      <c r="I2177">
        <f t="shared" si="38"/>
        <v>2014</v>
      </c>
      <c r="M2177"/>
    </row>
    <row r="2178" spans="1:13" x14ac:dyDescent="0.25">
      <c r="A2178" t="s">
        <v>972</v>
      </c>
      <c r="B2178" t="s">
        <v>63</v>
      </c>
      <c r="C2178" s="76" t="s">
        <v>842</v>
      </c>
      <c r="D2178" t="s">
        <v>980</v>
      </c>
      <c r="E2178" s="82">
        <v>9.8800000000000008</v>
      </c>
      <c r="F2178" t="s">
        <v>973</v>
      </c>
      <c r="G2178" s="83">
        <v>41800</v>
      </c>
      <c r="I2178">
        <f t="shared" ref="I2178:I2241" si="39">IF(G2178&lt;&gt;"",YEAR(G2178),"")</f>
        <v>2014</v>
      </c>
      <c r="M2178"/>
    </row>
    <row r="2179" spans="1:13" x14ac:dyDescent="0.25">
      <c r="A2179" t="s">
        <v>972</v>
      </c>
      <c r="B2179" t="s">
        <v>182</v>
      </c>
      <c r="C2179" s="76" t="s">
        <v>842</v>
      </c>
      <c r="D2179" t="s">
        <v>980</v>
      </c>
      <c r="E2179" s="82">
        <v>3.99</v>
      </c>
      <c r="F2179" t="s">
        <v>973</v>
      </c>
      <c r="G2179" s="83">
        <v>41666</v>
      </c>
      <c r="I2179">
        <f t="shared" si="39"/>
        <v>2014</v>
      </c>
      <c r="M2179"/>
    </row>
    <row r="2180" spans="1:13" x14ac:dyDescent="0.25">
      <c r="A2180" t="s">
        <v>972</v>
      </c>
      <c r="B2180" t="s">
        <v>176</v>
      </c>
      <c r="C2180" s="76" t="s">
        <v>842</v>
      </c>
      <c r="D2180" t="s">
        <v>980</v>
      </c>
      <c r="E2180" s="82">
        <v>2.85</v>
      </c>
      <c r="F2180" t="s">
        <v>973</v>
      </c>
      <c r="G2180" s="83">
        <v>41715</v>
      </c>
      <c r="I2180">
        <f t="shared" si="39"/>
        <v>2014</v>
      </c>
      <c r="M2180"/>
    </row>
    <row r="2181" spans="1:13" x14ac:dyDescent="0.25">
      <c r="A2181" t="s">
        <v>972</v>
      </c>
      <c r="B2181" t="s">
        <v>186</v>
      </c>
      <c r="C2181" s="76" t="s">
        <v>842</v>
      </c>
      <c r="D2181" t="s">
        <v>980</v>
      </c>
      <c r="E2181" s="82">
        <v>11.12</v>
      </c>
      <c r="F2181" t="s">
        <v>973</v>
      </c>
      <c r="G2181" s="83">
        <v>41715</v>
      </c>
      <c r="I2181">
        <f t="shared" si="39"/>
        <v>2014</v>
      </c>
      <c r="M2181"/>
    </row>
    <row r="2182" spans="1:13" x14ac:dyDescent="0.25">
      <c r="A2182" t="s">
        <v>972</v>
      </c>
      <c r="B2182" t="s">
        <v>140</v>
      </c>
      <c r="C2182" s="76" t="s">
        <v>842</v>
      </c>
      <c r="D2182" t="s">
        <v>980</v>
      </c>
      <c r="E2182" s="82">
        <v>5.7</v>
      </c>
      <c r="F2182" t="s">
        <v>973</v>
      </c>
      <c r="G2182" s="83">
        <v>41648</v>
      </c>
      <c r="I2182">
        <f t="shared" si="39"/>
        <v>2014</v>
      </c>
      <c r="M2182"/>
    </row>
    <row r="2183" spans="1:13" x14ac:dyDescent="0.25">
      <c r="A2183" t="s">
        <v>972</v>
      </c>
      <c r="B2183" t="s">
        <v>177</v>
      </c>
      <c r="C2183" s="76" t="s">
        <v>842</v>
      </c>
      <c r="D2183" t="s">
        <v>980</v>
      </c>
      <c r="E2183" s="82">
        <v>4.96</v>
      </c>
      <c r="F2183" t="s">
        <v>973</v>
      </c>
      <c r="G2183" s="83">
        <v>41698</v>
      </c>
      <c r="I2183">
        <f t="shared" si="39"/>
        <v>2014</v>
      </c>
      <c r="M2183"/>
    </row>
    <row r="2184" spans="1:13" x14ac:dyDescent="0.25">
      <c r="A2184" t="s">
        <v>972</v>
      </c>
      <c r="B2184" t="s">
        <v>78</v>
      </c>
      <c r="C2184" s="76" t="s">
        <v>842</v>
      </c>
      <c r="D2184" t="s">
        <v>980</v>
      </c>
      <c r="E2184" s="82">
        <v>7.32</v>
      </c>
      <c r="F2184" t="s">
        <v>973</v>
      </c>
      <c r="G2184" s="83">
        <v>41768</v>
      </c>
      <c r="I2184">
        <f t="shared" si="39"/>
        <v>2014</v>
      </c>
      <c r="M2184"/>
    </row>
    <row r="2185" spans="1:13" x14ac:dyDescent="0.25">
      <c r="A2185" t="s">
        <v>972</v>
      </c>
      <c r="B2185" t="s">
        <v>239</v>
      </c>
      <c r="C2185" s="76" t="s">
        <v>842</v>
      </c>
      <c r="D2185" t="s">
        <v>980</v>
      </c>
      <c r="E2185" s="82">
        <v>5.7</v>
      </c>
      <c r="F2185" t="s">
        <v>973</v>
      </c>
      <c r="G2185" s="83">
        <v>41647</v>
      </c>
      <c r="I2185">
        <f t="shared" si="39"/>
        <v>2014</v>
      </c>
      <c r="M2185"/>
    </row>
    <row r="2186" spans="1:13" x14ac:dyDescent="0.25">
      <c r="A2186" t="s">
        <v>972</v>
      </c>
      <c r="B2186" t="s">
        <v>239</v>
      </c>
      <c r="C2186" s="76" t="s">
        <v>842</v>
      </c>
      <c r="D2186" t="s">
        <v>980</v>
      </c>
      <c r="E2186" s="82">
        <v>4.75</v>
      </c>
      <c r="F2186" t="s">
        <v>973</v>
      </c>
      <c r="G2186" s="83">
        <v>41646</v>
      </c>
      <c r="I2186">
        <f t="shared" si="39"/>
        <v>2014</v>
      </c>
      <c r="M2186"/>
    </row>
    <row r="2187" spans="1:13" x14ac:dyDescent="0.25">
      <c r="A2187" t="s">
        <v>972</v>
      </c>
      <c r="B2187" t="s">
        <v>275</v>
      </c>
      <c r="C2187" s="76" t="s">
        <v>842</v>
      </c>
      <c r="D2187" t="s">
        <v>980</v>
      </c>
      <c r="E2187" s="82">
        <v>3.95</v>
      </c>
      <c r="F2187" t="s">
        <v>973</v>
      </c>
      <c r="G2187" s="83">
        <v>41681</v>
      </c>
      <c r="I2187">
        <f t="shared" si="39"/>
        <v>2014</v>
      </c>
      <c r="M2187"/>
    </row>
    <row r="2188" spans="1:13" x14ac:dyDescent="0.25">
      <c r="A2188" t="s">
        <v>972</v>
      </c>
      <c r="B2188" t="s">
        <v>220</v>
      </c>
      <c r="C2188" s="76" t="s">
        <v>842</v>
      </c>
      <c r="D2188" t="s">
        <v>980</v>
      </c>
      <c r="E2188" s="82">
        <v>7.7</v>
      </c>
      <c r="F2188" t="s">
        <v>973</v>
      </c>
      <c r="G2188" s="83">
        <v>41708</v>
      </c>
      <c r="I2188">
        <f t="shared" si="39"/>
        <v>2014</v>
      </c>
      <c r="M2188"/>
    </row>
    <row r="2189" spans="1:13" x14ac:dyDescent="0.25">
      <c r="A2189" t="s">
        <v>972</v>
      </c>
      <c r="B2189" t="s">
        <v>120</v>
      </c>
      <c r="C2189" s="76" t="s">
        <v>842</v>
      </c>
      <c r="D2189" t="s">
        <v>980</v>
      </c>
      <c r="E2189" s="82">
        <v>5.93</v>
      </c>
      <c r="F2189" t="s">
        <v>973</v>
      </c>
      <c r="G2189" s="83">
        <v>41842</v>
      </c>
      <c r="I2189">
        <f t="shared" si="39"/>
        <v>2014</v>
      </c>
      <c r="M2189"/>
    </row>
    <row r="2190" spans="1:13" x14ac:dyDescent="0.25">
      <c r="A2190" t="s">
        <v>972</v>
      </c>
      <c r="B2190" t="s">
        <v>172</v>
      </c>
      <c r="C2190" s="76" t="s">
        <v>842</v>
      </c>
      <c r="D2190" t="s">
        <v>980</v>
      </c>
      <c r="E2190" s="82">
        <v>2.57</v>
      </c>
      <c r="F2190" t="s">
        <v>973</v>
      </c>
      <c r="G2190" s="83">
        <v>41687</v>
      </c>
      <c r="I2190">
        <f t="shared" si="39"/>
        <v>2014</v>
      </c>
      <c r="M2190"/>
    </row>
    <row r="2191" spans="1:13" x14ac:dyDescent="0.25">
      <c r="A2191" t="s">
        <v>972</v>
      </c>
      <c r="B2191" t="s">
        <v>95</v>
      </c>
      <c r="C2191" s="76" t="s">
        <v>842</v>
      </c>
      <c r="D2191" t="s">
        <v>980</v>
      </c>
      <c r="E2191" s="82">
        <v>8.4</v>
      </c>
      <c r="F2191" t="s">
        <v>973</v>
      </c>
      <c r="G2191" s="83">
        <v>41705</v>
      </c>
      <c r="I2191">
        <f t="shared" si="39"/>
        <v>2014</v>
      </c>
      <c r="M2191"/>
    </row>
    <row r="2192" spans="1:13" x14ac:dyDescent="0.25">
      <c r="A2192" t="s">
        <v>972</v>
      </c>
      <c r="B2192" t="s">
        <v>123</v>
      </c>
      <c r="C2192" s="76" t="s">
        <v>842</v>
      </c>
      <c r="D2192" t="s">
        <v>980</v>
      </c>
      <c r="E2192" s="82">
        <v>6</v>
      </c>
      <c r="F2192" t="s">
        <v>973</v>
      </c>
      <c r="G2192" s="83">
        <v>41816</v>
      </c>
      <c r="I2192">
        <f t="shared" si="39"/>
        <v>2014</v>
      </c>
      <c r="M2192"/>
    </row>
    <row r="2193" spans="1:13" x14ac:dyDescent="0.25">
      <c r="A2193" t="s">
        <v>972</v>
      </c>
      <c r="B2193" t="s">
        <v>176</v>
      </c>
      <c r="C2193" s="76" t="s">
        <v>842</v>
      </c>
      <c r="D2193" t="s">
        <v>980</v>
      </c>
      <c r="E2193" s="82">
        <v>3.73</v>
      </c>
      <c r="F2193" t="s">
        <v>973</v>
      </c>
      <c r="G2193" s="83">
        <v>41677</v>
      </c>
      <c r="I2193">
        <f t="shared" si="39"/>
        <v>2014</v>
      </c>
      <c r="M2193"/>
    </row>
    <row r="2194" spans="1:13" x14ac:dyDescent="0.25">
      <c r="A2194" t="s">
        <v>972</v>
      </c>
      <c r="B2194" t="s">
        <v>87</v>
      </c>
      <c r="C2194" s="76" t="s">
        <v>842</v>
      </c>
      <c r="D2194" t="s">
        <v>980</v>
      </c>
      <c r="E2194" s="82">
        <v>12.5</v>
      </c>
      <c r="F2194" t="s">
        <v>973</v>
      </c>
      <c r="G2194" s="83">
        <v>42073</v>
      </c>
      <c r="I2194">
        <f t="shared" si="39"/>
        <v>2015</v>
      </c>
      <c r="M2194"/>
    </row>
    <row r="2195" spans="1:13" x14ac:dyDescent="0.25">
      <c r="A2195" t="s">
        <v>972</v>
      </c>
      <c r="B2195" t="s">
        <v>253</v>
      </c>
      <c r="C2195" s="76" t="s">
        <v>842</v>
      </c>
      <c r="D2195" t="s">
        <v>980</v>
      </c>
      <c r="E2195" s="82">
        <v>5</v>
      </c>
      <c r="F2195" t="s">
        <v>973</v>
      </c>
      <c r="G2195" s="83">
        <v>41694</v>
      </c>
      <c r="I2195">
        <f t="shared" si="39"/>
        <v>2014</v>
      </c>
      <c r="M2195"/>
    </row>
    <row r="2196" spans="1:13" x14ac:dyDescent="0.25">
      <c r="A2196" t="s">
        <v>972</v>
      </c>
      <c r="B2196" t="s">
        <v>71</v>
      </c>
      <c r="C2196" s="76" t="s">
        <v>842</v>
      </c>
      <c r="D2196" t="s">
        <v>980</v>
      </c>
      <c r="E2196" s="82">
        <v>3.73</v>
      </c>
      <c r="F2196" t="s">
        <v>973</v>
      </c>
      <c r="G2196" s="83">
        <v>41780</v>
      </c>
      <c r="I2196">
        <f t="shared" si="39"/>
        <v>2014</v>
      </c>
      <c r="M2196"/>
    </row>
    <row r="2197" spans="1:13" x14ac:dyDescent="0.25">
      <c r="A2197" t="s">
        <v>972</v>
      </c>
      <c r="B2197" t="s">
        <v>249</v>
      </c>
      <c r="C2197" s="76" t="s">
        <v>842</v>
      </c>
      <c r="D2197" t="s">
        <v>980</v>
      </c>
      <c r="E2197" s="82">
        <v>2.85</v>
      </c>
      <c r="F2197" t="s">
        <v>973</v>
      </c>
      <c r="G2197" s="83">
        <v>41681</v>
      </c>
      <c r="I2197">
        <f t="shared" si="39"/>
        <v>2014</v>
      </c>
      <c r="M2197"/>
    </row>
    <row r="2198" spans="1:13" x14ac:dyDescent="0.25">
      <c r="A2198" t="s">
        <v>972</v>
      </c>
      <c r="B2198" t="s">
        <v>214</v>
      </c>
      <c r="C2198" s="76" t="s">
        <v>842</v>
      </c>
      <c r="D2198" t="s">
        <v>980</v>
      </c>
      <c r="E2198" s="82">
        <v>5.9</v>
      </c>
      <c r="F2198" t="s">
        <v>973</v>
      </c>
      <c r="G2198" s="83">
        <v>41677</v>
      </c>
      <c r="I2198">
        <f t="shared" si="39"/>
        <v>2014</v>
      </c>
      <c r="M2198"/>
    </row>
    <row r="2199" spans="1:13" x14ac:dyDescent="0.25">
      <c r="A2199" t="s">
        <v>972</v>
      </c>
      <c r="B2199" t="s">
        <v>242</v>
      </c>
      <c r="C2199" s="76" t="s">
        <v>842</v>
      </c>
      <c r="D2199" t="s">
        <v>980</v>
      </c>
      <c r="E2199" s="82">
        <v>10.25</v>
      </c>
      <c r="F2199" t="s">
        <v>973</v>
      </c>
      <c r="G2199" s="83">
        <v>41730</v>
      </c>
      <c r="I2199">
        <f t="shared" si="39"/>
        <v>2014</v>
      </c>
      <c r="M2199"/>
    </row>
    <row r="2200" spans="1:13" x14ac:dyDescent="0.25">
      <c r="A2200" t="s">
        <v>972</v>
      </c>
      <c r="B2200" t="s">
        <v>118</v>
      </c>
      <c r="C2200" s="76" t="s">
        <v>842</v>
      </c>
      <c r="D2200" t="s">
        <v>980</v>
      </c>
      <c r="E2200" s="82">
        <v>6</v>
      </c>
      <c r="F2200" t="s">
        <v>973</v>
      </c>
      <c r="G2200" s="83">
        <v>41773</v>
      </c>
      <c r="I2200">
        <f t="shared" si="39"/>
        <v>2014</v>
      </c>
      <c r="M2200"/>
    </row>
    <row r="2201" spans="1:13" x14ac:dyDescent="0.25">
      <c r="A2201" t="s">
        <v>972</v>
      </c>
      <c r="B2201" t="s">
        <v>153</v>
      </c>
      <c r="C2201" s="76" t="s">
        <v>842</v>
      </c>
      <c r="D2201" t="s">
        <v>980</v>
      </c>
      <c r="E2201" s="82">
        <v>500</v>
      </c>
      <c r="F2201" t="s">
        <v>973</v>
      </c>
      <c r="G2201" s="83">
        <v>41988</v>
      </c>
      <c r="I2201">
        <f t="shared" si="39"/>
        <v>2014</v>
      </c>
      <c r="M2201"/>
    </row>
    <row r="2202" spans="1:13" x14ac:dyDescent="0.25">
      <c r="A2202" t="s">
        <v>972</v>
      </c>
      <c r="B2202" t="s">
        <v>71</v>
      </c>
      <c r="C2202" s="76" t="s">
        <v>842</v>
      </c>
      <c r="D2202" t="s">
        <v>980</v>
      </c>
      <c r="E2202" s="82">
        <v>3.08</v>
      </c>
      <c r="F2202" t="s">
        <v>973</v>
      </c>
      <c r="G2202" s="83">
        <v>41744</v>
      </c>
      <c r="I2202">
        <f t="shared" si="39"/>
        <v>2014</v>
      </c>
      <c r="M2202"/>
    </row>
    <row r="2203" spans="1:13" x14ac:dyDescent="0.25">
      <c r="A2203" t="s">
        <v>972</v>
      </c>
      <c r="B2203" t="s">
        <v>246</v>
      </c>
      <c r="C2203" s="76" t="s">
        <v>842</v>
      </c>
      <c r="D2203" t="s">
        <v>980</v>
      </c>
      <c r="E2203" s="82">
        <v>7.45</v>
      </c>
      <c r="F2203" t="s">
        <v>973</v>
      </c>
      <c r="G2203" s="83">
        <v>41758</v>
      </c>
      <c r="I2203">
        <f t="shared" si="39"/>
        <v>2014</v>
      </c>
      <c r="M2203"/>
    </row>
    <row r="2204" spans="1:13" x14ac:dyDescent="0.25">
      <c r="A2204" t="s">
        <v>972</v>
      </c>
      <c r="B2204" t="s">
        <v>239</v>
      </c>
      <c r="C2204" s="76" t="s">
        <v>842</v>
      </c>
      <c r="D2204" t="s">
        <v>980</v>
      </c>
      <c r="E2204" s="82">
        <v>84</v>
      </c>
      <c r="F2204" t="s">
        <v>973</v>
      </c>
      <c r="G2204" s="83">
        <v>41995</v>
      </c>
      <c r="I2204">
        <f t="shared" si="39"/>
        <v>2014</v>
      </c>
      <c r="M2204"/>
    </row>
    <row r="2205" spans="1:13" x14ac:dyDescent="0.25">
      <c r="A2205" t="s">
        <v>972</v>
      </c>
      <c r="B2205" t="s">
        <v>151</v>
      </c>
      <c r="C2205" s="76" t="s">
        <v>842</v>
      </c>
      <c r="D2205" t="s">
        <v>980</v>
      </c>
      <c r="E2205" s="82">
        <v>12.83</v>
      </c>
      <c r="F2205" t="s">
        <v>973</v>
      </c>
      <c r="G2205" s="83">
        <v>41771</v>
      </c>
      <c r="I2205">
        <f t="shared" si="39"/>
        <v>2014</v>
      </c>
      <c r="M2205"/>
    </row>
    <row r="2206" spans="1:13" x14ac:dyDescent="0.25">
      <c r="A2206" t="s">
        <v>972</v>
      </c>
      <c r="B2206" t="s">
        <v>173</v>
      </c>
      <c r="C2206" s="76" t="s">
        <v>842</v>
      </c>
      <c r="D2206" t="s">
        <v>980</v>
      </c>
      <c r="E2206" s="82">
        <v>6.84</v>
      </c>
      <c r="F2206" t="s">
        <v>973</v>
      </c>
      <c r="G2206" s="83">
        <v>41759</v>
      </c>
      <c r="I2206">
        <f t="shared" si="39"/>
        <v>2014</v>
      </c>
      <c r="M2206"/>
    </row>
    <row r="2207" spans="1:13" x14ac:dyDescent="0.25">
      <c r="A2207" t="s">
        <v>972</v>
      </c>
      <c r="B2207" t="s">
        <v>186</v>
      </c>
      <c r="C2207" s="76" t="s">
        <v>842</v>
      </c>
      <c r="D2207" t="s">
        <v>980</v>
      </c>
      <c r="E2207" s="82">
        <v>5.7</v>
      </c>
      <c r="F2207" t="s">
        <v>973</v>
      </c>
      <c r="G2207" s="83">
        <v>41691</v>
      </c>
      <c r="I2207">
        <f t="shared" si="39"/>
        <v>2014</v>
      </c>
      <c r="M2207"/>
    </row>
    <row r="2208" spans="1:13" x14ac:dyDescent="0.25">
      <c r="A2208" t="s">
        <v>972</v>
      </c>
      <c r="B2208" t="s">
        <v>170</v>
      </c>
      <c r="C2208" s="76" t="s">
        <v>842</v>
      </c>
      <c r="D2208" t="s">
        <v>980</v>
      </c>
      <c r="E2208" s="82">
        <v>8.36</v>
      </c>
      <c r="F2208" t="s">
        <v>973</v>
      </c>
      <c r="G2208" s="83">
        <v>41780</v>
      </c>
      <c r="I2208">
        <f t="shared" si="39"/>
        <v>2014</v>
      </c>
      <c r="M2208"/>
    </row>
    <row r="2209" spans="1:13" x14ac:dyDescent="0.25">
      <c r="A2209" t="s">
        <v>972</v>
      </c>
      <c r="B2209" t="s">
        <v>223</v>
      </c>
      <c r="C2209" s="76" t="s">
        <v>842</v>
      </c>
      <c r="D2209" t="s">
        <v>980</v>
      </c>
      <c r="E2209" s="82">
        <v>4.28</v>
      </c>
      <c r="F2209" t="s">
        <v>973</v>
      </c>
      <c r="G2209" s="83">
        <v>41696</v>
      </c>
      <c r="I2209">
        <f t="shared" si="39"/>
        <v>2014</v>
      </c>
      <c r="M2209"/>
    </row>
    <row r="2210" spans="1:13" x14ac:dyDescent="0.25">
      <c r="A2210" t="s">
        <v>972</v>
      </c>
      <c r="B2210" t="s">
        <v>128</v>
      </c>
      <c r="C2210" s="76" t="s">
        <v>842</v>
      </c>
      <c r="D2210" t="s">
        <v>980</v>
      </c>
      <c r="E2210" s="82">
        <v>5.23</v>
      </c>
      <c r="F2210" t="s">
        <v>973</v>
      </c>
      <c r="G2210" s="83">
        <v>41806</v>
      </c>
      <c r="I2210">
        <f t="shared" si="39"/>
        <v>2014</v>
      </c>
      <c r="M2210"/>
    </row>
    <row r="2211" spans="1:13" x14ac:dyDescent="0.25">
      <c r="A2211" t="s">
        <v>972</v>
      </c>
      <c r="B2211" t="s">
        <v>239</v>
      </c>
      <c r="C2211" s="76" t="s">
        <v>842</v>
      </c>
      <c r="D2211" t="s">
        <v>980</v>
      </c>
      <c r="E2211" s="82">
        <v>5.7</v>
      </c>
      <c r="F2211" t="s">
        <v>973</v>
      </c>
      <c r="G2211" s="83">
        <v>41668</v>
      </c>
      <c r="I2211">
        <f t="shared" si="39"/>
        <v>2014</v>
      </c>
      <c r="M2211"/>
    </row>
    <row r="2212" spans="1:13" x14ac:dyDescent="0.25">
      <c r="A2212" t="s">
        <v>972</v>
      </c>
      <c r="B2212" t="s">
        <v>71</v>
      </c>
      <c r="C2212" s="76" t="s">
        <v>842</v>
      </c>
      <c r="D2212" t="s">
        <v>980</v>
      </c>
      <c r="E2212" s="82">
        <v>5</v>
      </c>
      <c r="F2212" t="s">
        <v>973</v>
      </c>
      <c r="G2212" s="83">
        <v>41773</v>
      </c>
      <c r="I2212">
        <f t="shared" si="39"/>
        <v>2014</v>
      </c>
      <c r="M2212"/>
    </row>
    <row r="2213" spans="1:13" x14ac:dyDescent="0.25">
      <c r="A2213" t="s">
        <v>972</v>
      </c>
      <c r="B2213" t="s">
        <v>248</v>
      </c>
      <c r="C2213" s="76" t="s">
        <v>842</v>
      </c>
      <c r="D2213" t="s">
        <v>980</v>
      </c>
      <c r="E2213" s="82">
        <v>6.52</v>
      </c>
      <c r="F2213" t="s">
        <v>973</v>
      </c>
      <c r="G2213" s="83">
        <v>41696</v>
      </c>
      <c r="I2213">
        <f t="shared" si="39"/>
        <v>2014</v>
      </c>
      <c r="M2213"/>
    </row>
    <row r="2214" spans="1:13" x14ac:dyDescent="0.25">
      <c r="A2214" t="s">
        <v>972</v>
      </c>
      <c r="B2214" t="s">
        <v>223</v>
      </c>
      <c r="C2214" s="76" t="s">
        <v>842</v>
      </c>
      <c r="D2214" t="s">
        <v>980</v>
      </c>
      <c r="E2214" s="82">
        <v>4.04</v>
      </c>
      <c r="F2214" t="s">
        <v>973</v>
      </c>
      <c r="G2214" s="83">
        <v>41689</v>
      </c>
      <c r="I2214">
        <f t="shared" si="39"/>
        <v>2014</v>
      </c>
      <c r="M2214"/>
    </row>
    <row r="2215" spans="1:13" x14ac:dyDescent="0.25">
      <c r="A2215" t="s">
        <v>972</v>
      </c>
      <c r="B2215" t="s">
        <v>109</v>
      </c>
      <c r="C2215" s="76" t="s">
        <v>842</v>
      </c>
      <c r="D2215" t="s">
        <v>980</v>
      </c>
      <c r="E2215" s="82">
        <v>11.4</v>
      </c>
      <c r="F2215" t="s">
        <v>973</v>
      </c>
      <c r="G2215" s="83">
        <v>41774</v>
      </c>
      <c r="I2215">
        <f t="shared" si="39"/>
        <v>2014</v>
      </c>
      <c r="M2215"/>
    </row>
    <row r="2216" spans="1:13" x14ac:dyDescent="0.25">
      <c r="A2216" t="s">
        <v>972</v>
      </c>
      <c r="B2216" t="s">
        <v>230</v>
      </c>
      <c r="C2216" s="76" t="s">
        <v>842</v>
      </c>
      <c r="D2216" t="s">
        <v>980</v>
      </c>
      <c r="E2216" s="82">
        <v>4.3499999999999996</v>
      </c>
      <c r="F2216" t="s">
        <v>973</v>
      </c>
      <c r="G2216" s="83">
        <v>41709</v>
      </c>
      <c r="I2216">
        <f t="shared" si="39"/>
        <v>2014</v>
      </c>
      <c r="M2216"/>
    </row>
    <row r="2217" spans="1:13" x14ac:dyDescent="0.25">
      <c r="A2217" t="s">
        <v>972</v>
      </c>
      <c r="B2217" t="s">
        <v>171</v>
      </c>
      <c r="C2217" s="76" t="s">
        <v>842</v>
      </c>
      <c r="D2217" t="s">
        <v>980</v>
      </c>
      <c r="E2217" s="82">
        <v>3.42</v>
      </c>
      <c r="F2217" t="s">
        <v>973</v>
      </c>
      <c r="G2217" s="83">
        <v>41698</v>
      </c>
      <c r="I2217">
        <f t="shared" si="39"/>
        <v>2014</v>
      </c>
      <c r="M2217"/>
    </row>
    <row r="2218" spans="1:13" x14ac:dyDescent="0.25">
      <c r="A2218" t="s">
        <v>972</v>
      </c>
      <c r="B2218" t="s">
        <v>153</v>
      </c>
      <c r="C2218" s="76" t="s">
        <v>842</v>
      </c>
      <c r="D2218" t="s">
        <v>980</v>
      </c>
      <c r="E2218" s="82">
        <v>3.33</v>
      </c>
      <c r="F2218" t="s">
        <v>973</v>
      </c>
      <c r="G2218" s="83">
        <v>41752</v>
      </c>
      <c r="I2218">
        <f t="shared" si="39"/>
        <v>2014</v>
      </c>
      <c r="M2218"/>
    </row>
    <row r="2219" spans="1:13" x14ac:dyDescent="0.25">
      <c r="A2219" t="s">
        <v>972</v>
      </c>
      <c r="B2219" t="s">
        <v>95</v>
      </c>
      <c r="C2219" s="76" t="s">
        <v>842</v>
      </c>
      <c r="D2219" t="s">
        <v>980</v>
      </c>
      <c r="E2219" s="82">
        <v>5.75</v>
      </c>
      <c r="F2219" t="s">
        <v>973</v>
      </c>
      <c r="G2219" s="83">
        <v>41722</v>
      </c>
      <c r="I2219">
        <f t="shared" si="39"/>
        <v>2014</v>
      </c>
      <c r="M2219"/>
    </row>
    <row r="2220" spans="1:13" x14ac:dyDescent="0.25">
      <c r="A2220" t="s">
        <v>972</v>
      </c>
      <c r="B2220" t="s">
        <v>279</v>
      </c>
      <c r="C2220" s="76" t="s">
        <v>842</v>
      </c>
      <c r="D2220" t="s">
        <v>980</v>
      </c>
      <c r="E2220" s="82">
        <v>8.5500000000000007</v>
      </c>
      <c r="F2220" t="s">
        <v>973</v>
      </c>
      <c r="G2220" s="83">
        <v>41696</v>
      </c>
      <c r="I2220">
        <f t="shared" si="39"/>
        <v>2014</v>
      </c>
      <c r="M2220"/>
    </row>
    <row r="2221" spans="1:13" x14ac:dyDescent="0.25">
      <c r="A2221" t="s">
        <v>972</v>
      </c>
      <c r="B2221" t="s">
        <v>240</v>
      </c>
      <c r="C2221" s="76" t="s">
        <v>842</v>
      </c>
      <c r="D2221" t="s">
        <v>980</v>
      </c>
      <c r="E2221" s="82">
        <v>4.66</v>
      </c>
      <c r="F2221" t="s">
        <v>973</v>
      </c>
      <c r="G2221" s="83">
        <v>41696</v>
      </c>
      <c r="I2221">
        <f t="shared" si="39"/>
        <v>2014</v>
      </c>
      <c r="M2221"/>
    </row>
    <row r="2222" spans="1:13" x14ac:dyDescent="0.25">
      <c r="A2222" t="s">
        <v>972</v>
      </c>
      <c r="B2222" t="s">
        <v>219</v>
      </c>
      <c r="C2222" s="76" t="s">
        <v>842</v>
      </c>
      <c r="D2222" t="s">
        <v>980</v>
      </c>
      <c r="E2222" s="82">
        <v>3.42</v>
      </c>
      <c r="F2222" t="s">
        <v>973</v>
      </c>
      <c r="G2222" s="83">
        <v>41775</v>
      </c>
      <c r="I2222">
        <f t="shared" si="39"/>
        <v>2014</v>
      </c>
      <c r="M2222"/>
    </row>
    <row r="2223" spans="1:13" x14ac:dyDescent="0.25">
      <c r="A2223" t="s">
        <v>972</v>
      </c>
      <c r="B2223" t="s">
        <v>118</v>
      </c>
      <c r="C2223" s="76" t="s">
        <v>842</v>
      </c>
      <c r="D2223" t="s">
        <v>980</v>
      </c>
      <c r="E2223" s="82">
        <v>11.7</v>
      </c>
      <c r="F2223" t="s">
        <v>973</v>
      </c>
      <c r="G2223" s="83">
        <v>41736</v>
      </c>
      <c r="I2223">
        <f t="shared" si="39"/>
        <v>2014</v>
      </c>
      <c r="M2223"/>
    </row>
    <row r="2224" spans="1:13" x14ac:dyDescent="0.25">
      <c r="A2224" t="s">
        <v>972</v>
      </c>
      <c r="B2224" t="s">
        <v>92</v>
      </c>
      <c r="C2224" s="76" t="s">
        <v>842</v>
      </c>
      <c r="D2224" t="s">
        <v>980</v>
      </c>
      <c r="E2224" s="82">
        <v>5.76</v>
      </c>
      <c r="F2224" t="s">
        <v>973</v>
      </c>
      <c r="G2224" s="83">
        <v>41709</v>
      </c>
      <c r="I2224">
        <f t="shared" si="39"/>
        <v>2014</v>
      </c>
      <c r="M2224"/>
    </row>
    <row r="2225" spans="1:13" x14ac:dyDescent="0.25">
      <c r="A2225" t="s">
        <v>972</v>
      </c>
      <c r="B2225" t="s">
        <v>188</v>
      </c>
      <c r="C2225" s="76" t="s">
        <v>842</v>
      </c>
      <c r="D2225" t="s">
        <v>980</v>
      </c>
      <c r="E2225" s="82">
        <v>6.67</v>
      </c>
      <c r="F2225" t="s">
        <v>973</v>
      </c>
      <c r="G2225" s="83">
        <v>41739</v>
      </c>
      <c r="I2225">
        <f t="shared" si="39"/>
        <v>2014</v>
      </c>
      <c r="M2225"/>
    </row>
    <row r="2226" spans="1:13" x14ac:dyDescent="0.25">
      <c r="A2226" t="s">
        <v>972</v>
      </c>
      <c r="B2226" t="s">
        <v>185</v>
      </c>
      <c r="C2226" s="76" t="s">
        <v>842</v>
      </c>
      <c r="D2226" t="s">
        <v>980</v>
      </c>
      <c r="E2226" s="82">
        <v>14.74</v>
      </c>
      <c r="F2226" t="s">
        <v>973</v>
      </c>
      <c r="G2226" s="83">
        <v>41836</v>
      </c>
      <c r="I2226">
        <f t="shared" si="39"/>
        <v>2014</v>
      </c>
      <c r="M2226"/>
    </row>
    <row r="2227" spans="1:13" ht="14.45" customHeight="1" x14ac:dyDescent="0.25">
      <c r="A2227" t="s">
        <v>972</v>
      </c>
      <c r="B2227" t="s">
        <v>230</v>
      </c>
      <c r="C2227" s="76" t="s">
        <v>842</v>
      </c>
      <c r="D2227" t="s">
        <v>980</v>
      </c>
      <c r="E2227" s="82">
        <v>9.32</v>
      </c>
      <c r="F2227" t="s">
        <v>973</v>
      </c>
      <c r="G2227" s="83">
        <v>41704</v>
      </c>
      <c r="I2227">
        <f t="shared" si="39"/>
        <v>2014</v>
      </c>
      <c r="M2227"/>
    </row>
    <row r="2228" spans="1:13" ht="14.45" customHeight="1" x14ac:dyDescent="0.25">
      <c r="A2228" t="s">
        <v>972</v>
      </c>
      <c r="B2228" t="s">
        <v>242</v>
      </c>
      <c r="C2228" s="76" t="s">
        <v>842</v>
      </c>
      <c r="D2228" t="s">
        <v>980</v>
      </c>
      <c r="E2228" s="82">
        <v>9.41</v>
      </c>
      <c r="F2228" t="s">
        <v>973</v>
      </c>
      <c r="G2228" s="83">
        <v>41690</v>
      </c>
      <c r="I2228">
        <f t="shared" si="39"/>
        <v>2014</v>
      </c>
      <c r="M2228"/>
    </row>
    <row r="2229" spans="1:13" x14ac:dyDescent="0.25">
      <c r="A2229" t="s">
        <v>972</v>
      </c>
      <c r="B2229" t="s">
        <v>171</v>
      </c>
      <c r="C2229" s="76" t="s">
        <v>842</v>
      </c>
      <c r="D2229" t="s">
        <v>980</v>
      </c>
      <c r="E2229" s="82">
        <v>4.04</v>
      </c>
      <c r="F2229" t="s">
        <v>973</v>
      </c>
      <c r="G2229" s="83">
        <v>41715</v>
      </c>
      <c r="I2229">
        <f t="shared" si="39"/>
        <v>2014</v>
      </c>
      <c r="M2229"/>
    </row>
    <row r="2230" spans="1:13" x14ac:dyDescent="0.25">
      <c r="A2230" t="s">
        <v>972</v>
      </c>
      <c r="B2230" t="s">
        <v>185</v>
      </c>
      <c r="C2230" s="76" t="s">
        <v>842</v>
      </c>
      <c r="D2230" t="s">
        <v>980</v>
      </c>
      <c r="E2230" s="82">
        <v>3.42</v>
      </c>
      <c r="F2230" t="s">
        <v>973</v>
      </c>
      <c r="G2230" s="83">
        <v>41778</v>
      </c>
      <c r="I2230">
        <f t="shared" si="39"/>
        <v>2014</v>
      </c>
      <c r="M2230"/>
    </row>
    <row r="2231" spans="1:13" x14ac:dyDescent="0.25">
      <c r="A2231" t="s">
        <v>972</v>
      </c>
      <c r="B2231" s="74" t="s">
        <v>213</v>
      </c>
      <c r="C2231" s="76" t="s">
        <v>842</v>
      </c>
      <c r="D2231" t="s">
        <v>980</v>
      </c>
      <c r="E2231" s="82">
        <v>6.27</v>
      </c>
      <c r="F2231" t="s">
        <v>973</v>
      </c>
      <c r="G2231" s="83">
        <v>41698</v>
      </c>
      <c r="I2231">
        <f t="shared" si="39"/>
        <v>2014</v>
      </c>
      <c r="M2231"/>
    </row>
    <row r="2232" spans="1:13" x14ac:dyDescent="0.25">
      <c r="A2232" t="s">
        <v>972</v>
      </c>
      <c r="B2232" t="s">
        <v>63</v>
      </c>
      <c r="C2232" s="76" t="s">
        <v>842</v>
      </c>
      <c r="D2232" t="s">
        <v>980</v>
      </c>
      <c r="E2232" s="82">
        <v>4.5599999999999996</v>
      </c>
      <c r="F2232" t="s">
        <v>973</v>
      </c>
      <c r="G2232" s="83">
        <v>41698</v>
      </c>
      <c r="I2232">
        <f t="shared" si="39"/>
        <v>2014</v>
      </c>
      <c r="M2232"/>
    </row>
    <row r="2233" spans="1:13" x14ac:dyDescent="0.25">
      <c r="A2233" t="s">
        <v>972</v>
      </c>
      <c r="B2233" t="s">
        <v>281</v>
      </c>
      <c r="C2233" s="76" t="s">
        <v>842</v>
      </c>
      <c r="D2233" t="s">
        <v>980</v>
      </c>
      <c r="E2233" s="82">
        <v>495.9</v>
      </c>
      <c r="F2233" t="s">
        <v>973</v>
      </c>
      <c r="G2233" s="83">
        <v>41963</v>
      </c>
      <c r="I2233">
        <f t="shared" si="39"/>
        <v>2014</v>
      </c>
      <c r="M2233"/>
    </row>
    <row r="2234" spans="1:13" x14ac:dyDescent="0.25">
      <c r="A2234" t="s">
        <v>972</v>
      </c>
      <c r="B2234" t="s">
        <v>232</v>
      </c>
      <c r="C2234" s="76" t="s">
        <v>842</v>
      </c>
      <c r="D2234" t="s">
        <v>980</v>
      </c>
      <c r="E2234" s="82">
        <v>4.97</v>
      </c>
      <c r="F2234" t="s">
        <v>973</v>
      </c>
      <c r="G2234" s="83">
        <v>41704</v>
      </c>
      <c r="I2234">
        <f t="shared" si="39"/>
        <v>2014</v>
      </c>
      <c r="M2234"/>
    </row>
    <row r="2235" spans="1:13" x14ac:dyDescent="0.25">
      <c r="A2235" t="s">
        <v>972</v>
      </c>
      <c r="B2235" t="s">
        <v>242</v>
      </c>
      <c r="C2235" s="76" t="s">
        <v>842</v>
      </c>
      <c r="D2235" t="s">
        <v>980</v>
      </c>
      <c r="E2235" s="82">
        <v>5.59</v>
      </c>
      <c r="F2235" t="s">
        <v>973</v>
      </c>
      <c r="G2235" s="83">
        <v>41711</v>
      </c>
      <c r="I2235">
        <f t="shared" si="39"/>
        <v>2014</v>
      </c>
      <c r="M2235"/>
    </row>
    <row r="2236" spans="1:13" x14ac:dyDescent="0.25">
      <c r="A2236" t="s">
        <v>972</v>
      </c>
      <c r="B2236" t="s">
        <v>248</v>
      </c>
      <c r="C2236" s="76" t="s">
        <v>842</v>
      </c>
      <c r="D2236" t="s">
        <v>980</v>
      </c>
      <c r="E2236" s="82">
        <v>5.7</v>
      </c>
      <c r="F2236" t="s">
        <v>973</v>
      </c>
      <c r="G2236" s="83">
        <v>41766</v>
      </c>
      <c r="I2236">
        <f t="shared" si="39"/>
        <v>2014</v>
      </c>
      <c r="M2236"/>
    </row>
    <row r="2237" spans="1:13" x14ac:dyDescent="0.25">
      <c r="A2237" t="s">
        <v>972</v>
      </c>
      <c r="B2237" t="s">
        <v>246</v>
      </c>
      <c r="C2237" s="76" t="s">
        <v>842</v>
      </c>
      <c r="D2237" t="s">
        <v>980</v>
      </c>
      <c r="E2237" s="82">
        <v>4.97</v>
      </c>
      <c r="F2237" t="s">
        <v>973</v>
      </c>
      <c r="G2237" s="83">
        <v>41719</v>
      </c>
      <c r="I2237">
        <f t="shared" si="39"/>
        <v>2014</v>
      </c>
      <c r="M2237"/>
    </row>
    <row r="2238" spans="1:13" x14ac:dyDescent="0.25">
      <c r="A2238" t="s">
        <v>972</v>
      </c>
      <c r="B2238" t="s">
        <v>117</v>
      </c>
      <c r="C2238" s="76" t="s">
        <v>842</v>
      </c>
      <c r="D2238" t="s">
        <v>980</v>
      </c>
      <c r="E2238" s="82">
        <v>3.59</v>
      </c>
      <c r="F2238" t="s">
        <v>973</v>
      </c>
      <c r="G2238" s="83">
        <v>41862</v>
      </c>
      <c r="I2238">
        <f t="shared" si="39"/>
        <v>2014</v>
      </c>
      <c r="M2238"/>
    </row>
    <row r="2239" spans="1:13" x14ac:dyDescent="0.25">
      <c r="A2239" t="s">
        <v>972</v>
      </c>
      <c r="B2239" s="74" t="s">
        <v>213</v>
      </c>
      <c r="C2239" s="76" t="s">
        <v>842</v>
      </c>
      <c r="D2239" t="s">
        <v>980</v>
      </c>
      <c r="E2239" s="82">
        <v>7.13</v>
      </c>
      <c r="F2239" t="s">
        <v>973</v>
      </c>
      <c r="G2239" s="83">
        <v>41719</v>
      </c>
      <c r="I2239">
        <f t="shared" si="39"/>
        <v>2014</v>
      </c>
      <c r="M2239"/>
    </row>
    <row r="2240" spans="1:13" x14ac:dyDescent="0.25">
      <c r="A2240" t="s">
        <v>972</v>
      </c>
      <c r="B2240" t="s">
        <v>225</v>
      </c>
      <c r="C2240" s="76" t="s">
        <v>842</v>
      </c>
      <c r="D2240" t="s">
        <v>980</v>
      </c>
      <c r="E2240" s="82">
        <v>4.28</v>
      </c>
      <c r="F2240" t="s">
        <v>973</v>
      </c>
      <c r="G2240" s="83">
        <v>41736</v>
      </c>
      <c r="I2240">
        <f t="shared" si="39"/>
        <v>2014</v>
      </c>
      <c r="M2240"/>
    </row>
    <row r="2241" spans="1:13" x14ac:dyDescent="0.25">
      <c r="A2241" t="s">
        <v>972</v>
      </c>
      <c r="B2241" t="s">
        <v>125</v>
      </c>
      <c r="C2241" s="76" t="s">
        <v>842</v>
      </c>
      <c r="D2241" t="s">
        <v>980</v>
      </c>
      <c r="E2241" s="82">
        <v>9.5</v>
      </c>
      <c r="F2241" t="s">
        <v>973</v>
      </c>
      <c r="G2241" s="83">
        <v>41739</v>
      </c>
      <c r="I2241">
        <f t="shared" si="39"/>
        <v>2014</v>
      </c>
      <c r="M2241"/>
    </row>
    <row r="2242" spans="1:13" x14ac:dyDescent="0.25">
      <c r="A2242" t="s">
        <v>972</v>
      </c>
      <c r="B2242" t="s">
        <v>240</v>
      </c>
      <c r="C2242" s="76" t="s">
        <v>842</v>
      </c>
      <c r="D2242" t="s">
        <v>980</v>
      </c>
      <c r="E2242" s="82">
        <v>4.97</v>
      </c>
      <c r="F2242" t="s">
        <v>973</v>
      </c>
      <c r="G2242" s="83">
        <v>41716</v>
      </c>
      <c r="I2242">
        <f t="shared" ref="I2242:I2305" si="40">IF(G2242&lt;&gt;"",YEAR(G2242),"")</f>
        <v>2014</v>
      </c>
      <c r="M2242"/>
    </row>
    <row r="2243" spans="1:13" x14ac:dyDescent="0.25">
      <c r="A2243" t="s">
        <v>972</v>
      </c>
      <c r="B2243" t="s">
        <v>244</v>
      </c>
      <c r="C2243" s="76" t="s">
        <v>842</v>
      </c>
      <c r="D2243" t="s">
        <v>980</v>
      </c>
      <c r="E2243" s="82">
        <v>7.85</v>
      </c>
      <c r="F2243" t="s">
        <v>973</v>
      </c>
      <c r="G2243" s="83">
        <v>41695</v>
      </c>
      <c r="I2243">
        <f t="shared" si="40"/>
        <v>2014</v>
      </c>
      <c r="M2243"/>
    </row>
    <row r="2244" spans="1:13" x14ac:dyDescent="0.25">
      <c r="A2244" t="s">
        <v>972</v>
      </c>
      <c r="B2244" t="s">
        <v>245</v>
      </c>
      <c r="C2244" s="76" t="s">
        <v>842</v>
      </c>
      <c r="D2244" t="s">
        <v>980</v>
      </c>
      <c r="E2244" s="82">
        <v>6.84</v>
      </c>
      <c r="F2244" t="s">
        <v>973</v>
      </c>
      <c r="G2244" s="83">
        <v>41799</v>
      </c>
      <c r="I2244">
        <f t="shared" si="40"/>
        <v>2014</v>
      </c>
      <c r="M2244"/>
    </row>
    <row r="2245" spans="1:13" x14ac:dyDescent="0.25">
      <c r="A2245" t="s">
        <v>972</v>
      </c>
      <c r="B2245" t="s">
        <v>173</v>
      </c>
      <c r="C2245" s="76" t="s">
        <v>842</v>
      </c>
      <c r="D2245" t="s">
        <v>980</v>
      </c>
      <c r="E2245" s="82">
        <v>3.42</v>
      </c>
      <c r="F2245" t="s">
        <v>973</v>
      </c>
      <c r="G2245" s="83">
        <v>41782</v>
      </c>
      <c r="I2245">
        <f t="shared" si="40"/>
        <v>2014</v>
      </c>
      <c r="M2245"/>
    </row>
    <row r="2246" spans="1:13" x14ac:dyDescent="0.25">
      <c r="A2246" t="s">
        <v>972</v>
      </c>
      <c r="B2246" t="s">
        <v>225</v>
      </c>
      <c r="C2246" s="76" t="s">
        <v>842</v>
      </c>
      <c r="D2246" t="s">
        <v>980</v>
      </c>
      <c r="E2246" s="82">
        <v>3.42</v>
      </c>
      <c r="F2246" t="s">
        <v>973</v>
      </c>
      <c r="G2246" s="83">
        <v>41779</v>
      </c>
      <c r="I2246">
        <f t="shared" si="40"/>
        <v>2014</v>
      </c>
      <c r="M2246"/>
    </row>
    <row r="2247" spans="1:13" x14ac:dyDescent="0.25">
      <c r="A2247" t="s">
        <v>972</v>
      </c>
      <c r="B2247" t="s">
        <v>239</v>
      </c>
      <c r="C2247" s="76" t="s">
        <v>842</v>
      </c>
      <c r="D2247" t="s">
        <v>980</v>
      </c>
      <c r="E2247" s="82">
        <v>3.11</v>
      </c>
      <c r="F2247" t="s">
        <v>973</v>
      </c>
      <c r="G2247" s="83">
        <v>41722</v>
      </c>
      <c r="I2247">
        <f t="shared" si="40"/>
        <v>2014</v>
      </c>
      <c r="M2247"/>
    </row>
    <row r="2248" spans="1:13" x14ac:dyDescent="0.25">
      <c r="A2248" t="s">
        <v>972</v>
      </c>
      <c r="B2248" t="s">
        <v>172</v>
      </c>
      <c r="C2248" s="76" t="s">
        <v>842</v>
      </c>
      <c r="D2248" t="s">
        <v>980</v>
      </c>
      <c r="E2248" s="82">
        <v>9.41</v>
      </c>
      <c r="F2248" t="s">
        <v>973</v>
      </c>
      <c r="G2248" s="83">
        <v>41736</v>
      </c>
      <c r="I2248">
        <f t="shared" si="40"/>
        <v>2014</v>
      </c>
      <c r="M2248"/>
    </row>
    <row r="2249" spans="1:13" x14ac:dyDescent="0.25">
      <c r="A2249" t="s">
        <v>972</v>
      </c>
      <c r="B2249" t="s">
        <v>97</v>
      </c>
      <c r="C2249" s="76" t="s">
        <v>842</v>
      </c>
      <c r="D2249" t="s">
        <v>980</v>
      </c>
      <c r="E2249" s="82">
        <v>5.7</v>
      </c>
      <c r="F2249" t="s">
        <v>973</v>
      </c>
      <c r="G2249" s="83">
        <v>41757</v>
      </c>
      <c r="I2249">
        <f t="shared" si="40"/>
        <v>2014</v>
      </c>
      <c r="M2249"/>
    </row>
    <row r="2250" spans="1:13" x14ac:dyDescent="0.25">
      <c r="A2250" t="s">
        <v>972</v>
      </c>
      <c r="B2250" t="s">
        <v>87</v>
      </c>
      <c r="C2250" s="76" t="s">
        <v>842</v>
      </c>
      <c r="D2250" t="s">
        <v>980</v>
      </c>
      <c r="E2250" s="82">
        <v>8.36</v>
      </c>
      <c r="F2250" t="s">
        <v>973</v>
      </c>
      <c r="G2250" s="83">
        <v>41872</v>
      </c>
      <c r="I2250">
        <f t="shared" si="40"/>
        <v>2014</v>
      </c>
      <c r="M2250"/>
    </row>
    <row r="2251" spans="1:13" x14ac:dyDescent="0.25">
      <c r="A2251" t="s">
        <v>972</v>
      </c>
      <c r="B2251" t="s">
        <v>215</v>
      </c>
      <c r="C2251" s="76" t="s">
        <v>842</v>
      </c>
      <c r="D2251" t="s">
        <v>980</v>
      </c>
      <c r="E2251" s="82">
        <v>5.7</v>
      </c>
      <c r="F2251" t="s">
        <v>973</v>
      </c>
      <c r="G2251" s="83">
        <v>41696</v>
      </c>
      <c r="I2251">
        <f t="shared" si="40"/>
        <v>2014</v>
      </c>
      <c r="M2251"/>
    </row>
    <row r="2252" spans="1:13" x14ac:dyDescent="0.25">
      <c r="A2252" t="s">
        <v>972</v>
      </c>
      <c r="B2252" t="s">
        <v>246</v>
      </c>
      <c r="C2252" s="76" t="s">
        <v>842</v>
      </c>
      <c r="D2252" t="s">
        <v>980</v>
      </c>
      <c r="E2252" s="82">
        <v>5.28</v>
      </c>
      <c r="F2252" t="s">
        <v>973</v>
      </c>
      <c r="G2252" s="83">
        <v>41722</v>
      </c>
      <c r="I2252">
        <f t="shared" si="40"/>
        <v>2014</v>
      </c>
      <c r="M2252"/>
    </row>
    <row r="2253" spans="1:13" x14ac:dyDescent="0.25">
      <c r="A2253" t="s">
        <v>972</v>
      </c>
      <c r="B2253" s="74" t="s">
        <v>213</v>
      </c>
      <c r="C2253" s="76" t="s">
        <v>842</v>
      </c>
      <c r="D2253" t="s">
        <v>980</v>
      </c>
      <c r="E2253" s="82">
        <v>5.59</v>
      </c>
      <c r="F2253" t="s">
        <v>973</v>
      </c>
      <c r="G2253" s="83">
        <v>41717</v>
      </c>
      <c r="I2253">
        <f t="shared" si="40"/>
        <v>2014</v>
      </c>
      <c r="M2253"/>
    </row>
    <row r="2254" spans="1:13" ht="14.45" customHeight="1" x14ac:dyDescent="0.25">
      <c r="A2254" t="s">
        <v>972</v>
      </c>
      <c r="B2254" t="s">
        <v>229</v>
      </c>
      <c r="C2254" s="76" t="s">
        <v>842</v>
      </c>
      <c r="D2254" t="s">
        <v>980</v>
      </c>
      <c r="E2254" s="82">
        <v>5.7</v>
      </c>
      <c r="F2254" t="s">
        <v>973</v>
      </c>
      <c r="G2254" s="83">
        <v>41781</v>
      </c>
      <c r="I2254">
        <f t="shared" si="40"/>
        <v>2014</v>
      </c>
      <c r="M2254"/>
    </row>
    <row r="2255" spans="1:13" ht="14.45" customHeight="1" x14ac:dyDescent="0.25">
      <c r="A2255" t="s">
        <v>972</v>
      </c>
      <c r="B2255" t="s">
        <v>66</v>
      </c>
      <c r="C2255" s="76" t="s">
        <v>842</v>
      </c>
      <c r="D2255" t="s">
        <v>980</v>
      </c>
      <c r="E2255" s="82">
        <v>6.27</v>
      </c>
      <c r="F2255" t="s">
        <v>973</v>
      </c>
      <c r="G2255" s="83">
        <v>41754</v>
      </c>
      <c r="I2255">
        <f t="shared" si="40"/>
        <v>2014</v>
      </c>
      <c r="M2255"/>
    </row>
    <row r="2256" spans="1:13" x14ac:dyDescent="0.25">
      <c r="A2256" t="s">
        <v>972</v>
      </c>
      <c r="B2256" t="s">
        <v>66</v>
      </c>
      <c r="C2256" s="76" t="s">
        <v>842</v>
      </c>
      <c r="D2256" t="s">
        <v>980</v>
      </c>
      <c r="E2256" s="82">
        <v>10.26</v>
      </c>
      <c r="F2256" t="s">
        <v>973</v>
      </c>
      <c r="G2256" s="83">
        <v>41768</v>
      </c>
      <c r="I2256">
        <f t="shared" si="40"/>
        <v>2014</v>
      </c>
      <c r="M2256"/>
    </row>
    <row r="2257" spans="1:13" x14ac:dyDescent="0.25">
      <c r="A2257" t="s">
        <v>972</v>
      </c>
      <c r="B2257" t="s">
        <v>95</v>
      </c>
      <c r="C2257" s="76" t="s">
        <v>842</v>
      </c>
      <c r="D2257" t="s">
        <v>980</v>
      </c>
      <c r="E2257" s="82">
        <v>3.14</v>
      </c>
      <c r="F2257" t="s">
        <v>973</v>
      </c>
      <c r="G2257" s="83">
        <v>41722</v>
      </c>
      <c r="I2257">
        <f t="shared" si="40"/>
        <v>2014</v>
      </c>
      <c r="M2257"/>
    </row>
    <row r="2258" spans="1:13" x14ac:dyDescent="0.25">
      <c r="A2258" t="s">
        <v>972</v>
      </c>
      <c r="B2258" t="s">
        <v>79</v>
      </c>
      <c r="C2258" s="76" t="s">
        <v>842</v>
      </c>
      <c r="D2258" t="s">
        <v>980</v>
      </c>
      <c r="E2258" s="82">
        <v>38.380000000000003</v>
      </c>
      <c r="F2258" t="s">
        <v>973</v>
      </c>
      <c r="G2258" s="83">
        <v>41779</v>
      </c>
      <c r="I2258">
        <f t="shared" si="40"/>
        <v>2014</v>
      </c>
      <c r="M2258"/>
    </row>
    <row r="2259" spans="1:13" x14ac:dyDescent="0.25">
      <c r="A2259" t="s">
        <v>972</v>
      </c>
      <c r="B2259" t="s">
        <v>228</v>
      </c>
      <c r="C2259" s="76" t="s">
        <v>842</v>
      </c>
      <c r="D2259" t="s">
        <v>980</v>
      </c>
      <c r="E2259" s="82">
        <v>8.5500000000000007</v>
      </c>
      <c r="F2259" t="s">
        <v>973</v>
      </c>
      <c r="G2259" s="83">
        <v>41813</v>
      </c>
      <c r="I2259">
        <f t="shared" si="40"/>
        <v>2014</v>
      </c>
      <c r="M2259"/>
    </row>
    <row r="2260" spans="1:13" x14ac:dyDescent="0.25">
      <c r="A2260" t="s">
        <v>972</v>
      </c>
      <c r="B2260" t="s">
        <v>252</v>
      </c>
      <c r="C2260" s="76" t="s">
        <v>842</v>
      </c>
      <c r="D2260" t="s">
        <v>980</v>
      </c>
      <c r="E2260" s="82">
        <v>5.75</v>
      </c>
      <c r="F2260" t="s">
        <v>973</v>
      </c>
      <c r="G2260" s="83">
        <v>41885</v>
      </c>
      <c r="I2260">
        <f t="shared" si="40"/>
        <v>2014</v>
      </c>
      <c r="M2260"/>
    </row>
    <row r="2261" spans="1:13" x14ac:dyDescent="0.25">
      <c r="A2261" t="s">
        <v>972</v>
      </c>
      <c r="B2261" t="s">
        <v>240</v>
      </c>
      <c r="C2261" s="76" t="s">
        <v>842</v>
      </c>
      <c r="D2261" t="s">
        <v>980</v>
      </c>
      <c r="E2261" s="82">
        <v>5.58</v>
      </c>
      <c r="F2261" t="s">
        <v>973</v>
      </c>
      <c r="G2261" s="83">
        <v>41729</v>
      </c>
      <c r="I2261">
        <f t="shared" si="40"/>
        <v>2014</v>
      </c>
      <c r="M2261"/>
    </row>
    <row r="2262" spans="1:13" x14ac:dyDescent="0.25">
      <c r="A2262" t="s">
        <v>972</v>
      </c>
      <c r="B2262" t="s">
        <v>176</v>
      </c>
      <c r="C2262" s="76" t="s">
        <v>842</v>
      </c>
      <c r="D2262" t="s">
        <v>980</v>
      </c>
      <c r="E2262" s="82">
        <v>8.36</v>
      </c>
      <c r="F2262" t="s">
        <v>973</v>
      </c>
      <c r="G2262" s="83">
        <v>41745</v>
      </c>
      <c r="I2262">
        <f t="shared" si="40"/>
        <v>2014</v>
      </c>
      <c r="M2262"/>
    </row>
    <row r="2263" spans="1:13" x14ac:dyDescent="0.25">
      <c r="A2263" t="s">
        <v>972</v>
      </c>
      <c r="B2263" t="s">
        <v>63</v>
      </c>
      <c r="C2263" s="76" t="s">
        <v>842</v>
      </c>
      <c r="D2263" t="s">
        <v>980</v>
      </c>
      <c r="E2263" s="82">
        <v>6.84</v>
      </c>
      <c r="F2263" t="s">
        <v>973</v>
      </c>
      <c r="G2263" s="83">
        <v>41740</v>
      </c>
      <c r="I2263">
        <f t="shared" si="40"/>
        <v>2014</v>
      </c>
      <c r="M2263"/>
    </row>
    <row r="2264" spans="1:13" x14ac:dyDescent="0.25">
      <c r="A2264" t="s">
        <v>972</v>
      </c>
      <c r="B2264" t="s">
        <v>248</v>
      </c>
      <c r="C2264" s="76" t="s">
        <v>842</v>
      </c>
      <c r="D2264" t="s">
        <v>980</v>
      </c>
      <c r="E2264" s="82">
        <v>13.05</v>
      </c>
      <c r="F2264" t="s">
        <v>973</v>
      </c>
      <c r="G2264" s="83">
        <v>41747</v>
      </c>
      <c r="I2264">
        <f t="shared" si="40"/>
        <v>2014</v>
      </c>
      <c r="M2264"/>
    </row>
    <row r="2265" spans="1:13" x14ac:dyDescent="0.25">
      <c r="A2265" t="s">
        <v>972</v>
      </c>
      <c r="B2265" t="s">
        <v>221</v>
      </c>
      <c r="C2265" s="76" t="s">
        <v>842</v>
      </c>
      <c r="D2265" t="s">
        <v>980</v>
      </c>
      <c r="E2265" s="82">
        <v>3.73</v>
      </c>
      <c r="F2265" t="s">
        <v>973</v>
      </c>
      <c r="G2265" s="83">
        <v>41822</v>
      </c>
      <c r="I2265">
        <f t="shared" si="40"/>
        <v>2014</v>
      </c>
      <c r="M2265"/>
    </row>
    <row r="2266" spans="1:13" x14ac:dyDescent="0.25">
      <c r="A2266" t="s">
        <v>972</v>
      </c>
      <c r="B2266" t="s">
        <v>247</v>
      </c>
      <c r="C2266" s="76" t="s">
        <v>842</v>
      </c>
      <c r="D2266" t="s">
        <v>980</v>
      </c>
      <c r="E2266" s="82">
        <v>6.84</v>
      </c>
      <c r="F2266" t="s">
        <v>973</v>
      </c>
      <c r="G2266" s="83">
        <v>41795</v>
      </c>
      <c r="I2266">
        <f t="shared" si="40"/>
        <v>2014</v>
      </c>
      <c r="M2266"/>
    </row>
    <row r="2267" spans="1:13" x14ac:dyDescent="0.25">
      <c r="A2267" t="s">
        <v>972</v>
      </c>
      <c r="B2267" t="s">
        <v>241</v>
      </c>
      <c r="C2267" s="76" t="s">
        <v>842</v>
      </c>
      <c r="D2267" t="s">
        <v>980</v>
      </c>
      <c r="E2267" s="82">
        <v>8.73</v>
      </c>
      <c r="F2267" t="s">
        <v>973</v>
      </c>
      <c r="G2267" s="83">
        <v>41725</v>
      </c>
      <c r="I2267">
        <f t="shared" si="40"/>
        <v>2014</v>
      </c>
      <c r="M2267"/>
    </row>
    <row r="2268" spans="1:13" x14ac:dyDescent="0.25">
      <c r="A2268" t="s">
        <v>972</v>
      </c>
      <c r="B2268" t="s">
        <v>245</v>
      </c>
      <c r="C2268" s="76" t="s">
        <v>842</v>
      </c>
      <c r="D2268" t="s">
        <v>980</v>
      </c>
      <c r="E2268" s="82">
        <v>4.66</v>
      </c>
      <c r="F2268" t="s">
        <v>973</v>
      </c>
      <c r="G2268" s="83">
        <v>41739</v>
      </c>
      <c r="I2268">
        <f t="shared" si="40"/>
        <v>2014</v>
      </c>
      <c r="M2268"/>
    </row>
    <row r="2269" spans="1:13" x14ac:dyDescent="0.25">
      <c r="A2269" t="s">
        <v>972</v>
      </c>
      <c r="B2269" t="s">
        <v>136</v>
      </c>
      <c r="C2269" s="76" t="s">
        <v>842</v>
      </c>
      <c r="D2269" t="s">
        <v>980</v>
      </c>
      <c r="E2269" s="82">
        <v>5.59</v>
      </c>
      <c r="F2269" t="s">
        <v>973</v>
      </c>
      <c r="G2269" s="83">
        <v>41760</v>
      </c>
      <c r="I2269">
        <f t="shared" si="40"/>
        <v>2014</v>
      </c>
      <c r="M2269"/>
    </row>
    <row r="2270" spans="1:13" ht="14.45" customHeight="1" x14ac:dyDescent="0.25">
      <c r="A2270" t="s">
        <v>972</v>
      </c>
      <c r="B2270" t="s">
        <v>143</v>
      </c>
      <c r="C2270" s="76" t="s">
        <v>842</v>
      </c>
      <c r="D2270" t="s">
        <v>980</v>
      </c>
      <c r="E2270" s="82">
        <v>1.25</v>
      </c>
      <c r="F2270" t="s">
        <v>973</v>
      </c>
      <c r="G2270" s="83">
        <v>41752</v>
      </c>
      <c r="I2270">
        <f t="shared" si="40"/>
        <v>2014</v>
      </c>
      <c r="M2270"/>
    </row>
    <row r="2271" spans="1:13" ht="14.45" customHeight="1" x14ac:dyDescent="0.25">
      <c r="A2271" t="s">
        <v>972</v>
      </c>
      <c r="B2271" t="s">
        <v>240</v>
      </c>
      <c r="C2271" s="76" t="s">
        <v>842</v>
      </c>
      <c r="D2271" t="s">
        <v>980</v>
      </c>
      <c r="E2271" s="82">
        <v>2.85</v>
      </c>
      <c r="F2271" t="s">
        <v>973</v>
      </c>
      <c r="G2271" s="83">
        <v>41731</v>
      </c>
      <c r="I2271">
        <f t="shared" si="40"/>
        <v>2014</v>
      </c>
      <c r="M2271"/>
    </row>
    <row r="2272" spans="1:13" ht="14.45" customHeight="1" x14ac:dyDescent="0.25">
      <c r="A2272" t="s">
        <v>972</v>
      </c>
      <c r="B2272" t="s">
        <v>177</v>
      </c>
      <c r="C2272" s="76" t="s">
        <v>842</v>
      </c>
      <c r="D2272" t="s">
        <v>980</v>
      </c>
      <c r="E2272" s="82">
        <v>6.84</v>
      </c>
      <c r="F2272" t="s">
        <v>973</v>
      </c>
      <c r="G2272" s="83">
        <v>41790</v>
      </c>
      <c r="I2272">
        <f t="shared" si="40"/>
        <v>2014</v>
      </c>
      <c r="M2272"/>
    </row>
    <row r="2273" spans="1:13" ht="14.45" customHeight="1" x14ac:dyDescent="0.25">
      <c r="A2273" t="s">
        <v>972</v>
      </c>
      <c r="B2273" t="s">
        <v>66</v>
      </c>
      <c r="C2273" s="76" t="s">
        <v>842</v>
      </c>
      <c r="D2273" t="s">
        <v>980</v>
      </c>
      <c r="E2273" s="82">
        <v>5.28</v>
      </c>
      <c r="F2273" t="s">
        <v>973</v>
      </c>
      <c r="G2273" s="83">
        <v>41813</v>
      </c>
      <c r="I2273">
        <f t="shared" si="40"/>
        <v>2014</v>
      </c>
      <c r="M2273"/>
    </row>
    <row r="2274" spans="1:13" ht="14.45" customHeight="1" x14ac:dyDescent="0.25">
      <c r="A2274" t="s">
        <v>972</v>
      </c>
      <c r="B2274" t="s">
        <v>95</v>
      </c>
      <c r="C2274" s="76" t="s">
        <v>842</v>
      </c>
      <c r="D2274" t="s">
        <v>980</v>
      </c>
      <c r="E2274" s="82">
        <v>6.01</v>
      </c>
      <c r="F2274" t="s">
        <v>973</v>
      </c>
      <c r="G2274" s="83">
        <v>41766</v>
      </c>
      <c r="I2274">
        <f t="shared" si="40"/>
        <v>2014</v>
      </c>
      <c r="M2274"/>
    </row>
    <row r="2275" spans="1:13" ht="14.45" customHeight="1" x14ac:dyDescent="0.25">
      <c r="A2275" t="s">
        <v>972</v>
      </c>
      <c r="B2275" t="s">
        <v>173</v>
      </c>
      <c r="C2275" s="76" t="s">
        <v>842</v>
      </c>
      <c r="D2275" t="s">
        <v>980</v>
      </c>
      <c r="E2275" s="82">
        <v>5.7</v>
      </c>
      <c r="F2275" t="s">
        <v>973</v>
      </c>
      <c r="G2275" s="83">
        <v>41736</v>
      </c>
      <c r="I2275">
        <f t="shared" si="40"/>
        <v>2014</v>
      </c>
      <c r="M2275"/>
    </row>
    <row r="2276" spans="1:13" ht="14.45" customHeight="1" x14ac:dyDescent="0.25">
      <c r="A2276" t="s">
        <v>972</v>
      </c>
      <c r="B2276" t="s">
        <v>105</v>
      </c>
      <c r="C2276" s="76" t="s">
        <v>842</v>
      </c>
      <c r="D2276" t="s">
        <v>980</v>
      </c>
      <c r="E2276" s="82">
        <v>5.13</v>
      </c>
      <c r="F2276" t="s">
        <v>973</v>
      </c>
      <c r="G2276" s="83">
        <v>41738</v>
      </c>
      <c r="I2276">
        <f t="shared" si="40"/>
        <v>2014</v>
      </c>
      <c r="M2276"/>
    </row>
    <row r="2277" spans="1:13" ht="14.45" customHeight="1" x14ac:dyDescent="0.25">
      <c r="A2277" t="s">
        <v>972</v>
      </c>
      <c r="B2277" t="s">
        <v>177</v>
      </c>
      <c r="C2277" s="76" t="s">
        <v>842</v>
      </c>
      <c r="D2277" t="s">
        <v>980</v>
      </c>
      <c r="E2277" s="82">
        <v>5.7</v>
      </c>
      <c r="F2277" t="s">
        <v>973</v>
      </c>
      <c r="G2277" s="83">
        <v>41761</v>
      </c>
      <c r="I2277">
        <f t="shared" si="40"/>
        <v>2014</v>
      </c>
      <c r="M2277"/>
    </row>
    <row r="2278" spans="1:13" ht="14.45" customHeight="1" x14ac:dyDescent="0.25">
      <c r="A2278" t="s">
        <v>972</v>
      </c>
      <c r="B2278" t="s">
        <v>63</v>
      </c>
      <c r="C2278" s="76" t="s">
        <v>842</v>
      </c>
      <c r="D2278" t="s">
        <v>980</v>
      </c>
      <c r="E2278" s="82">
        <v>4.5599999999999996</v>
      </c>
      <c r="F2278" t="s">
        <v>973</v>
      </c>
      <c r="G2278" s="83">
        <v>41745</v>
      </c>
      <c r="I2278">
        <f t="shared" si="40"/>
        <v>2014</v>
      </c>
      <c r="M2278"/>
    </row>
    <row r="2279" spans="1:13" ht="14.45" customHeight="1" x14ac:dyDescent="0.25">
      <c r="A2279" t="s">
        <v>972</v>
      </c>
      <c r="B2279" t="s">
        <v>140</v>
      </c>
      <c r="C2279" s="76" t="s">
        <v>842</v>
      </c>
      <c r="D2279" t="s">
        <v>980</v>
      </c>
      <c r="E2279" s="82">
        <v>6.89</v>
      </c>
      <c r="F2279" t="s">
        <v>973</v>
      </c>
      <c r="G2279" s="83">
        <v>41716</v>
      </c>
      <c r="I2279">
        <f t="shared" si="40"/>
        <v>2014</v>
      </c>
      <c r="M2279"/>
    </row>
    <row r="2280" spans="1:13" ht="14.45" customHeight="1" x14ac:dyDescent="0.25">
      <c r="A2280" t="s">
        <v>972</v>
      </c>
      <c r="B2280" t="s">
        <v>249</v>
      </c>
      <c r="C2280" s="76" t="s">
        <v>842</v>
      </c>
      <c r="D2280" t="s">
        <v>980</v>
      </c>
      <c r="E2280" s="82">
        <v>3.95</v>
      </c>
      <c r="F2280" t="s">
        <v>973</v>
      </c>
      <c r="G2280" s="83">
        <v>41772</v>
      </c>
      <c r="I2280">
        <f t="shared" si="40"/>
        <v>2014</v>
      </c>
      <c r="M2280"/>
    </row>
    <row r="2281" spans="1:13" ht="14.45" customHeight="1" x14ac:dyDescent="0.25">
      <c r="A2281" t="s">
        <v>972</v>
      </c>
      <c r="B2281" t="s">
        <v>241</v>
      </c>
      <c r="C2281" s="76" t="s">
        <v>842</v>
      </c>
      <c r="D2281" t="s">
        <v>980</v>
      </c>
      <c r="E2281" s="82">
        <v>5.25</v>
      </c>
      <c r="F2281" t="s">
        <v>973</v>
      </c>
      <c r="G2281" s="83">
        <v>41752</v>
      </c>
      <c r="I2281">
        <f t="shared" si="40"/>
        <v>2014</v>
      </c>
      <c r="M2281"/>
    </row>
    <row r="2282" spans="1:13" ht="14.45" customHeight="1" x14ac:dyDescent="0.25">
      <c r="A2282" t="s">
        <v>972</v>
      </c>
      <c r="B2282" t="s">
        <v>199</v>
      </c>
      <c r="C2282" s="76" t="s">
        <v>842</v>
      </c>
      <c r="D2282" t="s">
        <v>980</v>
      </c>
      <c r="E2282" s="82">
        <v>5.29</v>
      </c>
      <c r="F2282" t="s">
        <v>973</v>
      </c>
      <c r="G2282" s="83">
        <v>41855</v>
      </c>
      <c r="I2282">
        <f t="shared" si="40"/>
        <v>2014</v>
      </c>
      <c r="M2282"/>
    </row>
    <row r="2283" spans="1:13" ht="14.45" customHeight="1" x14ac:dyDescent="0.25">
      <c r="A2283" t="s">
        <v>972</v>
      </c>
      <c r="B2283" t="s">
        <v>244</v>
      </c>
      <c r="C2283" s="76" t="s">
        <v>842</v>
      </c>
      <c r="D2283" t="s">
        <v>980</v>
      </c>
      <c r="E2283" s="82">
        <v>4.5599999999999996</v>
      </c>
      <c r="F2283" t="s">
        <v>973</v>
      </c>
      <c r="G2283" s="83">
        <v>41737</v>
      </c>
      <c r="I2283">
        <f t="shared" si="40"/>
        <v>2014</v>
      </c>
      <c r="M2283"/>
    </row>
    <row r="2284" spans="1:13" ht="14.45" customHeight="1" x14ac:dyDescent="0.25">
      <c r="A2284" t="s">
        <v>972</v>
      </c>
      <c r="B2284" t="s">
        <v>292</v>
      </c>
      <c r="C2284" s="76" t="s">
        <v>842</v>
      </c>
      <c r="D2284" t="s">
        <v>980</v>
      </c>
      <c r="E2284" s="82">
        <v>3.99</v>
      </c>
      <c r="F2284" t="s">
        <v>973</v>
      </c>
      <c r="G2284" s="83">
        <v>41753</v>
      </c>
      <c r="I2284">
        <f t="shared" si="40"/>
        <v>2014</v>
      </c>
      <c r="M2284"/>
    </row>
    <row r="2285" spans="1:13" ht="14.45" customHeight="1" x14ac:dyDescent="0.25">
      <c r="A2285" t="s">
        <v>972</v>
      </c>
      <c r="B2285" t="s">
        <v>239</v>
      </c>
      <c r="C2285" s="76" t="s">
        <v>842</v>
      </c>
      <c r="D2285" t="s">
        <v>980</v>
      </c>
      <c r="E2285" s="82">
        <v>7.84</v>
      </c>
      <c r="F2285" t="s">
        <v>973</v>
      </c>
      <c r="G2285" s="83">
        <v>41828</v>
      </c>
      <c r="I2285">
        <f t="shared" si="40"/>
        <v>2014</v>
      </c>
      <c r="M2285"/>
    </row>
    <row r="2286" spans="1:13" x14ac:dyDescent="0.25">
      <c r="A2286" t="s">
        <v>972</v>
      </c>
      <c r="B2286" t="s">
        <v>246</v>
      </c>
      <c r="C2286" s="76" t="s">
        <v>842</v>
      </c>
      <c r="D2286" t="s">
        <v>980</v>
      </c>
      <c r="E2286" s="82">
        <v>7.83</v>
      </c>
      <c r="F2286" t="s">
        <v>973</v>
      </c>
      <c r="G2286" s="83">
        <v>41789</v>
      </c>
      <c r="I2286">
        <f t="shared" si="40"/>
        <v>2014</v>
      </c>
      <c r="M2286"/>
    </row>
    <row r="2287" spans="1:13" x14ac:dyDescent="0.25">
      <c r="A2287" t="s">
        <v>972</v>
      </c>
      <c r="B2287" t="s">
        <v>245</v>
      </c>
      <c r="C2287" s="76" t="s">
        <v>842</v>
      </c>
      <c r="D2287" t="s">
        <v>980</v>
      </c>
      <c r="E2287" s="82">
        <v>3.42</v>
      </c>
      <c r="F2287" t="s">
        <v>973</v>
      </c>
      <c r="G2287" s="83">
        <v>41751</v>
      </c>
      <c r="I2287">
        <f t="shared" si="40"/>
        <v>2014</v>
      </c>
      <c r="M2287"/>
    </row>
    <row r="2288" spans="1:13" x14ac:dyDescent="0.25">
      <c r="A2288" t="s">
        <v>972</v>
      </c>
      <c r="B2288" t="s">
        <v>11</v>
      </c>
      <c r="C2288" s="76" t="s">
        <v>842</v>
      </c>
      <c r="D2288" t="s">
        <v>980</v>
      </c>
      <c r="E2288" s="82">
        <v>5.7</v>
      </c>
      <c r="F2288" t="s">
        <v>973</v>
      </c>
      <c r="G2288" s="83">
        <v>41906</v>
      </c>
      <c r="I2288">
        <f t="shared" si="40"/>
        <v>2014</v>
      </c>
      <c r="M2288"/>
    </row>
    <row r="2289" spans="1:13" x14ac:dyDescent="0.25">
      <c r="A2289" t="s">
        <v>972</v>
      </c>
      <c r="B2289" t="s">
        <v>242</v>
      </c>
      <c r="C2289" s="76" t="s">
        <v>1272</v>
      </c>
      <c r="D2289" t="s">
        <v>980</v>
      </c>
      <c r="E2289" s="82">
        <v>150</v>
      </c>
      <c r="F2289" t="s">
        <v>973</v>
      </c>
      <c r="G2289" s="83">
        <v>41922</v>
      </c>
      <c r="I2289">
        <f t="shared" si="40"/>
        <v>2014</v>
      </c>
      <c r="M2289"/>
    </row>
    <row r="2290" spans="1:13" x14ac:dyDescent="0.25">
      <c r="A2290" t="s">
        <v>972</v>
      </c>
      <c r="B2290" t="s">
        <v>199</v>
      </c>
      <c r="C2290" s="76" t="s">
        <v>842</v>
      </c>
      <c r="D2290" t="s">
        <v>980</v>
      </c>
      <c r="E2290" s="82">
        <v>11.98</v>
      </c>
      <c r="F2290" t="s">
        <v>973</v>
      </c>
      <c r="G2290" s="83">
        <v>41739</v>
      </c>
      <c r="I2290">
        <f t="shared" si="40"/>
        <v>2014</v>
      </c>
      <c r="M2290"/>
    </row>
    <row r="2291" spans="1:13" x14ac:dyDescent="0.25">
      <c r="A2291" t="s">
        <v>972</v>
      </c>
      <c r="B2291" t="s">
        <v>199</v>
      </c>
      <c r="C2291" s="76" t="s">
        <v>842</v>
      </c>
      <c r="D2291" t="s">
        <v>980</v>
      </c>
      <c r="E2291" s="82">
        <v>4.28</v>
      </c>
      <c r="F2291" t="s">
        <v>973</v>
      </c>
      <c r="G2291" s="83">
        <v>41744</v>
      </c>
      <c r="I2291">
        <f t="shared" si="40"/>
        <v>2014</v>
      </c>
      <c r="M2291"/>
    </row>
    <row r="2292" spans="1:13" x14ac:dyDescent="0.25">
      <c r="A2292" t="s">
        <v>972</v>
      </c>
      <c r="B2292" t="s">
        <v>221</v>
      </c>
      <c r="C2292" s="76" t="s">
        <v>842</v>
      </c>
      <c r="D2292" t="s">
        <v>980</v>
      </c>
      <c r="E2292" s="82">
        <v>6.41</v>
      </c>
      <c r="F2292" t="s">
        <v>973</v>
      </c>
      <c r="G2292" s="83">
        <v>41757</v>
      </c>
      <c r="I2292">
        <f t="shared" si="40"/>
        <v>2014</v>
      </c>
      <c r="M2292"/>
    </row>
    <row r="2293" spans="1:13" x14ac:dyDescent="0.25">
      <c r="A2293" t="s">
        <v>972</v>
      </c>
      <c r="B2293" t="s">
        <v>240</v>
      </c>
      <c r="C2293" s="76" t="s">
        <v>842</v>
      </c>
      <c r="D2293" t="s">
        <v>980</v>
      </c>
      <c r="E2293" s="82">
        <v>4.28</v>
      </c>
      <c r="F2293" t="s">
        <v>973</v>
      </c>
      <c r="G2293" s="83">
        <v>41750</v>
      </c>
      <c r="I2293">
        <f t="shared" si="40"/>
        <v>2014</v>
      </c>
      <c r="M2293"/>
    </row>
    <row r="2294" spans="1:13" x14ac:dyDescent="0.25">
      <c r="A2294" t="s">
        <v>972</v>
      </c>
      <c r="B2294" t="s">
        <v>80</v>
      </c>
      <c r="C2294" s="76" t="s">
        <v>842</v>
      </c>
      <c r="D2294" t="s">
        <v>980</v>
      </c>
      <c r="E2294" s="82">
        <v>3</v>
      </c>
      <c r="F2294" t="s">
        <v>973</v>
      </c>
      <c r="G2294" s="83">
        <v>41724</v>
      </c>
      <c r="I2294">
        <f t="shared" si="40"/>
        <v>2014</v>
      </c>
      <c r="M2294"/>
    </row>
    <row r="2295" spans="1:13" x14ac:dyDescent="0.25">
      <c r="A2295" t="s">
        <v>972</v>
      </c>
      <c r="B2295" t="s">
        <v>146</v>
      </c>
      <c r="C2295" s="76" t="s">
        <v>842</v>
      </c>
      <c r="D2295" t="s">
        <v>980</v>
      </c>
      <c r="E2295" s="82">
        <v>5.23</v>
      </c>
      <c r="F2295" t="s">
        <v>973</v>
      </c>
      <c r="G2295" s="83">
        <v>41779</v>
      </c>
      <c r="I2295">
        <f t="shared" si="40"/>
        <v>2014</v>
      </c>
      <c r="M2295"/>
    </row>
    <row r="2296" spans="1:13" x14ac:dyDescent="0.25">
      <c r="A2296" t="s">
        <v>972</v>
      </c>
      <c r="B2296" t="s">
        <v>249</v>
      </c>
      <c r="C2296" s="76" t="s">
        <v>842</v>
      </c>
      <c r="D2296" t="s">
        <v>980</v>
      </c>
      <c r="E2296" s="82">
        <v>3.42</v>
      </c>
      <c r="F2296" t="s">
        <v>973</v>
      </c>
      <c r="G2296" s="83">
        <v>41757</v>
      </c>
      <c r="I2296">
        <f t="shared" si="40"/>
        <v>2014</v>
      </c>
      <c r="M2296"/>
    </row>
    <row r="2297" spans="1:13" x14ac:dyDescent="0.25">
      <c r="A2297" t="s">
        <v>972</v>
      </c>
      <c r="B2297" t="s">
        <v>186</v>
      </c>
      <c r="C2297" s="76" t="s">
        <v>842</v>
      </c>
      <c r="D2297" t="s">
        <v>980</v>
      </c>
      <c r="E2297" s="82">
        <v>6.84</v>
      </c>
      <c r="F2297" t="s">
        <v>973</v>
      </c>
      <c r="G2297" s="83">
        <v>41747</v>
      </c>
      <c r="I2297">
        <f t="shared" si="40"/>
        <v>2014</v>
      </c>
      <c r="M2297"/>
    </row>
    <row r="2298" spans="1:13" x14ac:dyDescent="0.25">
      <c r="A2298" t="s">
        <v>972</v>
      </c>
      <c r="B2298" t="s">
        <v>93</v>
      </c>
      <c r="C2298" s="76" t="s">
        <v>842</v>
      </c>
      <c r="D2298" t="s">
        <v>980</v>
      </c>
      <c r="E2298" s="82">
        <v>6</v>
      </c>
      <c r="F2298" t="s">
        <v>973</v>
      </c>
      <c r="G2298" s="83">
        <v>41929</v>
      </c>
      <c r="I2298">
        <f t="shared" si="40"/>
        <v>2014</v>
      </c>
      <c r="M2298"/>
    </row>
    <row r="2299" spans="1:13" x14ac:dyDescent="0.25">
      <c r="A2299" t="s">
        <v>972</v>
      </c>
      <c r="B2299" t="s">
        <v>172</v>
      </c>
      <c r="C2299" s="76" t="s">
        <v>842</v>
      </c>
      <c r="D2299" t="s">
        <v>980</v>
      </c>
      <c r="E2299" s="82">
        <v>6.84</v>
      </c>
      <c r="F2299" t="s">
        <v>973</v>
      </c>
      <c r="G2299" s="83">
        <v>41793</v>
      </c>
      <c r="I2299">
        <f t="shared" si="40"/>
        <v>2014</v>
      </c>
      <c r="M2299"/>
    </row>
    <row r="2300" spans="1:13" x14ac:dyDescent="0.25">
      <c r="A2300" t="s">
        <v>972</v>
      </c>
      <c r="B2300" t="s">
        <v>175</v>
      </c>
      <c r="C2300" s="76" t="s">
        <v>842</v>
      </c>
      <c r="D2300" t="s">
        <v>980</v>
      </c>
      <c r="E2300" s="82">
        <v>5.59</v>
      </c>
      <c r="F2300" t="s">
        <v>973</v>
      </c>
      <c r="G2300" s="83">
        <v>41759</v>
      </c>
      <c r="I2300">
        <f t="shared" si="40"/>
        <v>2014</v>
      </c>
      <c r="M2300"/>
    </row>
    <row r="2301" spans="1:13" x14ac:dyDescent="0.25">
      <c r="A2301" t="s">
        <v>972</v>
      </c>
      <c r="B2301" t="s">
        <v>125</v>
      </c>
      <c r="C2301" s="76" t="s">
        <v>842</v>
      </c>
      <c r="D2301" t="s">
        <v>980</v>
      </c>
      <c r="E2301" s="82">
        <v>5.93</v>
      </c>
      <c r="F2301" t="s">
        <v>973</v>
      </c>
      <c r="G2301" s="83">
        <v>41778</v>
      </c>
      <c r="I2301">
        <f t="shared" si="40"/>
        <v>2014</v>
      </c>
      <c r="M2301"/>
    </row>
    <row r="2302" spans="1:13" x14ac:dyDescent="0.25">
      <c r="A2302" t="s">
        <v>972</v>
      </c>
      <c r="B2302" t="s">
        <v>15</v>
      </c>
      <c r="C2302" s="76" t="s">
        <v>842</v>
      </c>
      <c r="D2302" t="s">
        <v>980</v>
      </c>
      <c r="E2302" s="82">
        <v>5.7</v>
      </c>
      <c r="F2302" t="s">
        <v>973</v>
      </c>
      <c r="G2302" s="83">
        <v>41782</v>
      </c>
      <c r="I2302">
        <f t="shared" si="40"/>
        <v>2014</v>
      </c>
      <c r="M2302"/>
    </row>
    <row r="2303" spans="1:13" x14ac:dyDescent="0.25">
      <c r="A2303" t="s">
        <v>972</v>
      </c>
      <c r="B2303" t="s">
        <v>246</v>
      </c>
      <c r="C2303" s="76" t="s">
        <v>842</v>
      </c>
      <c r="D2303" t="s">
        <v>980</v>
      </c>
      <c r="E2303" s="82">
        <v>11.51</v>
      </c>
      <c r="F2303" t="s">
        <v>973</v>
      </c>
      <c r="G2303" s="83">
        <v>41387</v>
      </c>
      <c r="I2303">
        <f t="shared" si="40"/>
        <v>2013</v>
      </c>
      <c r="M2303"/>
    </row>
    <row r="2304" spans="1:13" x14ac:dyDescent="0.25">
      <c r="A2304" t="s">
        <v>972</v>
      </c>
      <c r="B2304" t="s">
        <v>127</v>
      </c>
      <c r="C2304" s="76" t="s">
        <v>842</v>
      </c>
      <c r="D2304" t="s">
        <v>980</v>
      </c>
      <c r="E2304" s="82">
        <v>3.33</v>
      </c>
      <c r="F2304" t="s">
        <v>973</v>
      </c>
      <c r="G2304" s="83">
        <v>41754</v>
      </c>
      <c r="I2304">
        <f t="shared" si="40"/>
        <v>2014</v>
      </c>
      <c r="M2304"/>
    </row>
    <row r="2305" spans="1:13" x14ac:dyDescent="0.25">
      <c r="A2305" t="s">
        <v>972</v>
      </c>
      <c r="B2305" t="s">
        <v>186</v>
      </c>
      <c r="C2305" s="76" t="s">
        <v>842</v>
      </c>
      <c r="D2305" t="s">
        <v>980</v>
      </c>
      <c r="E2305" s="82">
        <v>5.49</v>
      </c>
      <c r="F2305" t="s">
        <v>973</v>
      </c>
      <c r="G2305" s="83">
        <v>41808</v>
      </c>
      <c r="I2305">
        <f t="shared" si="40"/>
        <v>2014</v>
      </c>
      <c r="M2305"/>
    </row>
    <row r="2306" spans="1:13" x14ac:dyDescent="0.25">
      <c r="A2306" t="s">
        <v>972</v>
      </c>
      <c r="B2306" t="s">
        <v>278</v>
      </c>
      <c r="C2306" s="76" t="s">
        <v>842</v>
      </c>
      <c r="D2306" t="s">
        <v>980</v>
      </c>
      <c r="E2306" s="82">
        <v>13.91</v>
      </c>
      <c r="F2306" t="s">
        <v>973</v>
      </c>
      <c r="G2306" s="83">
        <v>41794</v>
      </c>
      <c r="I2306">
        <f t="shared" ref="I2306:I2369" si="41">IF(G2306&lt;&gt;"",YEAR(G2306),"")</f>
        <v>2014</v>
      </c>
      <c r="M2306"/>
    </row>
    <row r="2307" spans="1:13" x14ac:dyDescent="0.25">
      <c r="A2307" t="s">
        <v>972</v>
      </c>
      <c r="B2307" t="s">
        <v>169</v>
      </c>
      <c r="C2307" s="76" t="s">
        <v>842</v>
      </c>
      <c r="D2307" t="s">
        <v>980</v>
      </c>
      <c r="E2307" s="82">
        <v>9.69</v>
      </c>
      <c r="F2307" t="s">
        <v>973</v>
      </c>
      <c r="G2307" s="83">
        <v>41768</v>
      </c>
      <c r="I2307">
        <f t="shared" si="41"/>
        <v>2014</v>
      </c>
      <c r="M2307"/>
    </row>
    <row r="2308" spans="1:13" x14ac:dyDescent="0.25">
      <c r="A2308" t="s">
        <v>972</v>
      </c>
      <c r="B2308" t="s">
        <v>239</v>
      </c>
      <c r="C2308" s="76" t="s">
        <v>842</v>
      </c>
      <c r="D2308" t="s">
        <v>980</v>
      </c>
      <c r="E2308" s="82">
        <v>2.85</v>
      </c>
      <c r="F2308" t="s">
        <v>973</v>
      </c>
      <c r="G2308" s="83">
        <v>41799</v>
      </c>
      <c r="I2308">
        <f t="shared" si="41"/>
        <v>2014</v>
      </c>
      <c r="M2308"/>
    </row>
    <row r="2309" spans="1:13" x14ac:dyDescent="0.25">
      <c r="A2309" t="s">
        <v>972</v>
      </c>
      <c r="B2309" t="s">
        <v>173</v>
      </c>
      <c r="C2309" s="76" t="s">
        <v>842</v>
      </c>
      <c r="D2309" t="s">
        <v>980</v>
      </c>
      <c r="E2309" s="82">
        <v>3.42</v>
      </c>
      <c r="F2309" t="s">
        <v>973</v>
      </c>
      <c r="G2309" s="83">
        <v>41761</v>
      </c>
      <c r="I2309">
        <f t="shared" si="41"/>
        <v>2014</v>
      </c>
      <c r="M2309"/>
    </row>
    <row r="2310" spans="1:13" x14ac:dyDescent="0.25">
      <c r="A2310" t="s">
        <v>972</v>
      </c>
      <c r="B2310" t="s">
        <v>141</v>
      </c>
      <c r="C2310" s="76" t="s">
        <v>842</v>
      </c>
      <c r="D2310" t="s">
        <v>980</v>
      </c>
      <c r="E2310" s="82">
        <v>11.32</v>
      </c>
      <c r="F2310" t="s">
        <v>973</v>
      </c>
      <c r="G2310" s="83">
        <v>41779</v>
      </c>
      <c r="I2310">
        <f t="shared" si="41"/>
        <v>2014</v>
      </c>
      <c r="M2310"/>
    </row>
    <row r="2311" spans="1:13" x14ac:dyDescent="0.25">
      <c r="A2311" t="s">
        <v>972</v>
      </c>
      <c r="B2311" t="s">
        <v>122</v>
      </c>
      <c r="C2311" s="76" t="s">
        <v>842</v>
      </c>
      <c r="D2311" t="s">
        <v>980</v>
      </c>
      <c r="E2311" s="82">
        <v>2.85</v>
      </c>
      <c r="F2311" t="s">
        <v>973</v>
      </c>
      <c r="G2311" s="83">
        <v>41857</v>
      </c>
      <c r="I2311">
        <f t="shared" si="41"/>
        <v>2014</v>
      </c>
      <c r="M2311"/>
    </row>
    <row r="2312" spans="1:13" x14ac:dyDescent="0.25">
      <c r="A2312" t="s">
        <v>972</v>
      </c>
      <c r="B2312" t="s">
        <v>240</v>
      </c>
      <c r="C2312" s="76" t="s">
        <v>842</v>
      </c>
      <c r="D2312" t="s">
        <v>980</v>
      </c>
      <c r="E2312" s="82">
        <v>9.39</v>
      </c>
      <c r="F2312" t="s">
        <v>973</v>
      </c>
      <c r="G2312" s="83">
        <v>41773</v>
      </c>
      <c r="I2312">
        <f t="shared" si="41"/>
        <v>2014</v>
      </c>
      <c r="M2312"/>
    </row>
    <row r="2313" spans="1:13" x14ac:dyDescent="0.25">
      <c r="A2313" t="s">
        <v>972</v>
      </c>
      <c r="B2313" t="s">
        <v>122</v>
      </c>
      <c r="C2313" s="76" t="s">
        <v>842</v>
      </c>
      <c r="D2313" t="s">
        <v>980</v>
      </c>
      <c r="E2313" s="82">
        <v>102.6</v>
      </c>
      <c r="F2313" t="s">
        <v>973</v>
      </c>
      <c r="G2313" s="83">
        <v>41828</v>
      </c>
      <c r="I2313">
        <f t="shared" si="41"/>
        <v>2014</v>
      </c>
      <c r="M2313"/>
    </row>
    <row r="2314" spans="1:13" x14ac:dyDescent="0.25">
      <c r="A2314" t="s">
        <v>972</v>
      </c>
      <c r="B2314" t="s">
        <v>179</v>
      </c>
      <c r="C2314" s="76" t="s">
        <v>842</v>
      </c>
      <c r="D2314" t="s">
        <v>980</v>
      </c>
      <c r="E2314" s="82">
        <v>7.32</v>
      </c>
      <c r="F2314" t="s">
        <v>973</v>
      </c>
      <c r="G2314" s="83">
        <v>41807</v>
      </c>
      <c r="I2314">
        <f t="shared" si="41"/>
        <v>2014</v>
      </c>
      <c r="M2314"/>
    </row>
    <row r="2315" spans="1:13" x14ac:dyDescent="0.25">
      <c r="A2315" t="s">
        <v>972</v>
      </c>
      <c r="B2315" t="s">
        <v>173</v>
      </c>
      <c r="C2315" s="76" t="s">
        <v>842</v>
      </c>
      <c r="D2315" t="s">
        <v>980</v>
      </c>
      <c r="E2315" s="82">
        <v>3.42</v>
      </c>
      <c r="F2315" t="s">
        <v>973</v>
      </c>
      <c r="G2315" s="83">
        <v>41792</v>
      </c>
      <c r="I2315">
        <f t="shared" si="41"/>
        <v>2014</v>
      </c>
      <c r="M2315"/>
    </row>
    <row r="2316" spans="1:13" ht="14.45" customHeight="1" x14ac:dyDescent="0.25">
      <c r="A2316" t="s">
        <v>972</v>
      </c>
      <c r="B2316" t="s">
        <v>171</v>
      </c>
      <c r="C2316" s="76" t="s">
        <v>842</v>
      </c>
      <c r="D2316" t="s">
        <v>980</v>
      </c>
      <c r="E2316" s="82">
        <v>9.41</v>
      </c>
      <c r="F2316" t="s">
        <v>973</v>
      </c>
      <c r="G2316" s="83">
        <v>41820</v>
      </c>
      <c r="I2316">
        <f t="shared" si="41"/>
        <v>2014</v>
      </c>
      <c r="M2316"/>
    </row>
    <row r="2317" spans="1:13" ht="14.45" customHeight="1" x14ac:dyDescent="0.25">
      <c r="A2317" t="s">
        <v>972</v>
      </c>
      <c r="B2317" t="s">
        <v>122</v>
      </c>
      <c r="C2317" s="76" t="s">
        <v>842</v>
      </c>
      <c r="D2317" t="s">
        <v>980</v>
      </c>
      <c r="E2317" s="82">
        <v>144</v>
      </c>
      <c r="F2317" t="s">
        <v>973</v>
      </c>
      <c r="G2317" s="83">
        <v>41793</v>
      </c>
      <c r="I2317">
        <f t="shared" si="41"/>
        <v>2014</v>
      </c>
      <c r="M2317"/>
    </row>
    <row r="2318" spans="1:13" x14ac:dyDescent="0.25">
      <c r="A2318" t="s">
        <v>972</v>
      </c>
      <c r="B2318" t="s">
        <v>179</v>
      </c>
      <c r="C2318" s="76" t="s">
        <v>842</v>
      </c>
      <c r="D2318" t="s">
        <v>980</v>
      </c>
      <c r="E2318" s="82">
        <v>150</v>
      </c>
      <c r="F2318" t="s">
        <v>973</v>
      </c>
      <c r="G2318" s="83">
        <v>41858</v>
      </c>
      <c r="I2318">
        <f t="shared" si="41"/>
        <v>2014</v>
      </c>
      <c r="M2318"/>
    </row>
    <row r="2319" spans="1:13" x14ac:dyDescent="0.25">
      <c r="A2319" t="s">
        <v>972</v>
      </c>
      <c r="B2319" t="s">
        <v>171</v>
      </c>
      <c r="C2319" s="76" t="s">
        <v>842</v>
      </c>
      <c r="D2319" t="s">
        <v>980</v>
      </c>
      <c r="E2319" s="82">
        <v>3</v>
      </c>
      <c r="F2319" t="s">
        <v>973</v>
      </c>
      <c r="G2319" s="83">
        <v>41788</v>
      </c>
      <c r="I2319">
        <f t="shared" si="41"/>
        <v>2014</v>
      </c>
      <c r="M2319"/>
    </row>
    <row r="2320" spans="1:13" x14ac:dyDescent="0.25">
      <c r="A2320" t="s">
        <v>972</v>
      </c>
      <c r="B2320" t="s">
        <v>246</v>
      </c>
      <c r="C2320" s="76" t="s">
        <v>842</v>
      </c>
      <c r="D2320" t="s">
        <v>980</v>
      </c>
      <c r="E2320" s="82">
        <v>11</v>
      </c>
      <c r="F2320" t="s">
        <v>973</v>
      </c>
      <c r="G2320" s="83">
        <v>41786</v>
      </c>
      <c r="I2320">
        <f t="shared" si="41"/>
        <v>2014</v>
      </c>
      <c r="M2320"/>
    </row>
    <row r="2321" spans="1:13" x14ac:dyDescent="0.25">
      <c r="A2321" t="s">
        <v>972</v>
      </c>
      <c r="B2321" t="s">
        <v>150</v>
      </c>
      <c r="C2321" s="76" t="s">
        <v>842</v>
      </c>
      <c r="D2321" t="s">
        <v>980</v>
      </c>
      <c r="E2321" s="82">
        <v>2.85</v>
      </c>
      <c r="F2321" t="s">
        <v>973</v>
      </c>
      <c r="G2321" s="83">
        <v>41735</v>
      </c>
      <c r="I2321">
        <f t="shared" si="41"/>
        <v>2014</v>
      </c>
      <c r="M2321"/>
    </row>
    <row r="2322" spans="1:13" x14ac:dyDescent="0.25">
      <c r="A2322" t="s">
        <v>972</v>
      </c>
      <c r="B2322" t="s">
        <v>171</v>
      </c>
      <c r="C2322" s="76" t="s">
        <v>842</v>
      </c>
      <c r="D2322" t="s">
        <v>980</v>
      </c>
      <c r="E2322" s="82">
        <v>498</v>
      </c>
      <c r="F2322" t="s">
        <v>973</v>
      </c>
      <c r="G2322" s="83">
        <v>41955</v>
      </c>
      <c r="I2322">
        <f t="shared" si="41"/>
        <v>2014</v>
      </c>
      <c r="M2322"/>
    </row>
    <row r="2323" spans="1:13" x14ac:dyDescent="0.25">
      <c r="A2323" t="s">
        <v>972</v>
      </c>
      <c r="B2323" t="s">
        <v>127</v>
      </c>
      <c r="C2323" s="76" t="s">
        <v>842</v>
      </c>
      <c r="D2323" t="s">
        <v>980</v>
      </c>
      <c r="E2323" s="82">
        <v>3.63</v>
      </c>
      <c r="F2323" t="s">
        <v>973</v>
      </c>
      <c r="G2323" s="83">
        <v>41754</v>
      </c>
      <c r="I2323">
        <f t="shared" si="41"/>
        <v>2014</v>
      </c>
      <c r="M2323"/>
    </row>
    <row r="2324" spans="1:13" x14ac:dyDescent="0.25">
      <c r="A2324" t="s">
        <v>972</v>
      </c>
      <c r="B2324" t="s">
        <v>127</v>
      </c>
      <c r="C2324" s="76" t="s">
        <v>842</v>
      </c>
      <c r="D2324" t="s">
        <v>980</v>
      </c>
      <c r="E2324" s="82">
        <v>3.33</v>
      </c>
      <c r="F2324" t="s">
        <v>973</v>
      </c>
      <c r="G2324" s="83">
        <v>41794</v>
      </c>
      <c r="I2324">
        <f t="shared" si="41"/>
        <v>2014</v>
      </c>
      <c r="M2324"/>
    </row>
    <row r="2325" spans="1:13" x14ac:dyDescent="0.25">
      <c r="A2325" t="s">
        <v>972</v>
      </c>
      <c r="B2325" t="s">
        <v>231</v>
      </c>
      <c r="C2325" s="76" t="s">
        <v>842</v>
      </c>
      <c r="D2325" t="s">
        <v>980</v>
      </c>
      <c r="E2325" s="82">
        <v>5.7</v>
      </c>
      <c r="F2325" t="s">
        <v>973</v>
      </c>
      <c r="G2325" s="83">
        <v>41851</v>
      </c>
      <c r="I2325">
        <f t="shared" si="41"/>
        <v>2014</v>
      </c>
      <c r="M2325"/>
    </row>
    <row r="2326" spans="1:13" x14ac:dyDescent="0.25">
      <c r="A2326" t="s">
        <v>972</v>
      </c>
      <c r="B2326" t="s">
        <v>173</v>
      </c>
      <c r="C2326" s="76" t="s">
        <v>842</v>
      </c>
      <c r="D2326" t="s">
        <v>980</v>
      </c>
      <c r="E2326" s="82">
        <v>4.18</v>
      </c>
      <c r="F2326" t="s">
        <v>973</v>
      </c>
      <c r="G2326" s="83">
        <v>41796</v>
      </c>
      <c r="I2326">
        <f t="shared" si="41"/>
        <v>2014</v>
      </c>
      <c r="M2326"/>
    </row>
    <row r="2327" spans="1:13" x14ac:dyDescent="0.25">
      <c r="A2327" t="s">
        <v>972</v>
      </c>
      <c r="B2327" t="s">
        <v>240</v>
      </c>
      <c r="C2327" s="76" t="s">
        <v>842</v>
      </c>
      <c r="D2327" t="s">
        <v>980</v>
      </c>
      <c r="E2327" s="82">
        <v>10.8</v>
      </c>
      <c r="F2327" t="s">
        <v>973</v>
      </c>
      <c r="G2327" s="83">
        <v>41758</v>
      </c>
      <c r="I2327">
        <f t="shared" si="41"/>
        <v>2014</v>
      </c>
      <c r="M2327"/>
    </row>
    <row r="2328" spans="1:13" x14ac:dyDescent="0.25">
      <c r="A2328" t="s">
        <v>972</v>
      </c>
      <c r="B2328" t="s">
        <v>172</v>
      </c>
      <c r="C2328" s="76" t="s">
        <v>842</v>
      </c>
      <c r="D2328" t="s">
        <v>980</v>
      </c>
      <c r="E2328" s="82">
        <v>7</v>
      </c>
      <c r="F2328" t="s">
        <v>973</v>
      </c>
      <c r="G2328" s="83">
        <v>41761</v>
      </c>
      <c r="I2328">
        <f t="shared" si="41"/>
        <v>2014</v>
      </c>
      <c r="M2328"/>
    </row>
    <row r="2329" spans="1:13" x14ac:dyDescent="0.25">
      <c r="A2329" t="s">
        <v>972</v>
      </c>
      <c r="B2329" t="s">
        <v>71</v>
      </c>
      <c r="C2329" s="76" t="s">
        <v>842</v>
      </c>
      <c r="D2329" t="s">
        <v>980</v>
      </c>
      <c r="E2329" s="82">
        <v>3.8</v>
      </c>
      <c r="F2329" t="s">
        <v>973</v>
      </c>
      <c r="G2329" s="83">
        <v>41771</v>
      </c>
      <c r="I2329">
        <f t="shared" si="41"/>
        <v>2014</v>
      </c>
      <c r="M2329"/>
    </row>
    <row r="2330" spans="1:13" x14ac:dyDescent="0.25">
      <c r="A2330" t="s">
        <v>972</v>
      </c>
      <c r="B2330" t="s">
        <v>127</v>
      </c>
      <c r="C2330" s="76" t="s">
        <v>842</v>
      </c>
      <c r="D2330" t="s">
        <v>980</v>
      </c>
      <c r="E2330" s="82">
        <v>5.7</v>
      </c>
      <c r="F2330" t="s">
        <v>973</v>
      </c>
      <c r="G2330" s="83">
        <v>41739</v>
      </c>
      <c r="I2330">
        <f t="shared" si="41"/>
        <v>2014</v>
      </c>
      <c r="M2330"/>
    </row>
    <row r="2331" spans="1:13" x14ac:dyDescent="0.25">
      <c r="A2331" t="s">
        <v>972</v>
      </c>
      <c r="B2331" t="s">
        <v>177</v>
      </c>
      <c r="C2331" s="76" t="s">
        <v>842</v>
      </c>
      <c r="D2331" t="s">
        <v>980</v>
      </c>
      <c r="E2331" s="82">
        <v>5.7</v>
      </c>
      <c r="F2331" t="s">
        <v>973</v>
      </c>
      <c r="G2331" s="83">
        <v>41803</v>
      </c>
      <c r="I2331">
        <f t="shared" si="41"/>
        <v>2014</v>
      </c>
      <c r="M2331"/>
    </row>
    <row r="2332" spans="1:13" x14ac:dyDescent="0.25">
      <c r="A2332" t="s">
        <v>972</v>
      </c>
      <c r="B2332" t="s">
        <v>177</v>
      </c>
      <c r="C2332" s="76" t="s">
        <v>842</v>
      </c>
      <c r="D2332" t="s">
        <v>980</v>
      </c>
      <c r="E2332" s="82">
        <v>5.5</v>
      </c>
      <c r="F2332" t="s">
        <v>973</v>
      </c>
      <c r="G2332" s="83">
        <v>41778</v>
      </c>
      <c r="I2332">
        <f t="shared" si="41"/>
        <v>2014</v>
      </c>
      <c r="M2332"/>
    </row>
    <row r="2333" spans="1:13" x14ac:dyDescent="0.25">
      <c r="A2333" t="s">
        <v>972</v>
      </c>
      <c r="B2333" t="s">
        <v>240</v>
      </c>
      <c r="C2333" s="76" t="s">
        <v>842</v>
      </c>
      <c r="D2333" t="s">
        <v>980</v>
      </c>
      <c r="E2333" s="82">
        <v>4</v>
      </c>
      <c r="F2333" t="s">
        <v>973</v>
      </c>
      <c r="G2333" s="83">
        <v>41768</v>
      </c>
      <c r="I2333">
        <f t="shared" si="41"/>
        <v>2014</v>
      </c>
      <c r="M2333"/>
    </row>
    <row r="2334" spans="1:13" x14ac:dyDescent="0.25">
      <c r="A2334" t="s">
        <v>972</v>
      </c>
      <c r="B2334" t="s">
        <v>170</v>
      </c>
      <c r="C2334" s="76" t="s">
        <v>842</v>
      </c>
      <c r="D2334" t="s">
        <v>980</v>
      </c>
      <c r="E2334" s="82">
        <v>6</v>
      </c>
      <c r="F2334" t="s">
        <v>973</v>
      </c>
      <c r="G2334" s="83">
        <v>41768</v>
      </c>
      <c r="I2334">
        <f t="shared" si="41"/>
        <v>2014</v>
      </c>
      <c r="M2334"/>
    </row>
    <row r="2335" spans="1:13" x14ac:dyDescent="0.25">
      <c r="A2335" t="s">
        <v>972</v>
      </c>
      <c r="B2335" t="s">
        <v>145</v>
      </c>
      <c r="C2335" s="76" t="s">
        <v>842</v>
      </c>
      <c r="D2335" t="s">
        <v>980</v>
      </c>
      <c r="E2335" s="82">
        <v>6</v>
      </c>
      <c r="F2335" t="s">
        <v>973</v>
      </c>
      <c r="G2335" s="83">
        <v>41828</v>
      </c>
      <c r="I2335">
        <f t="shared" si="41"/>
        <v>2014</v>
      </c>
      <c r="M2335"/>
    </row>
    <row r="2336" spans="1:13" x14ac:dyDescent="0.25">
      <c r="A2336" t="s">
        <v>972</v>
      </c>
      <c r="B2336" t="s">
        <v>133</v>
      </c>
      <c r="C2336" s="76" t="s">
        <v>842</v>
      </c>
      <c r="D2336" t="s">
        <v>980</v>
      </c>
      <c r="E2336" s="82">
        <v>4.26</v>
      </c>
      <c r="F2336" t="s">
        <v>973</v>
      </c>
      <c r="G2336" s="83">
        <v>41794</v>
      </c>
      <c r="I2336">
        <f t="shared" si="41"/>
        <v>2014</v>
      </c>
      <c r="M2336"/>
    </row>
    <row r="2337" spans="1:13" x14ac:dyDescent="0.25">
      <c r="A2337" t="s">
        <v>972</v>
      </c>
      <c r="B2337" t="s">
        <v>71</v>
      </c>
      <c r="C2337" s="76" t="s">
        <v>842</v>
      </c>
      <c r="D2337" t="s">
        <v>980</v>
      </c>
      <c r="E2337" s="82">
        <v>4</v>
      </c>
      <c r="F2337" t="s">
        <v>973</v>
      </c>
      <c r="G2337" s="83">
        <v>41764</v>
      </c>
      <c r="I2337">
        <f t="shared" si="41"/>
        <v>2014</v>
      </c>
      <c r="M2337"/>
    </row>
    <row r="2338" spans="1:13" x14ac:dyDescent="0.25">
      <c r="A2338" t="s">
        <v>972</v>
      </c>
      <c r="B2338" t="s">
        <v>128</v>
      </c>
      <c r="C2338" s="76" t="s">
        <v>842</v>
      </c>
      <c r="D2338" t="s">
        <v>980</v>
      </c>
      <c r="E2338" s="82">
        <v>6</v>
      </c>
      <c r="F2338" t="s">
        <v>973</v>
      </c>
      <c r="G2338" s="83">
        <v>41780</v>
      </c>
      <c r="I2338">
        <f t="shared" si="41"/>
        <v>2014</v>
      </c>
      <c r="M2338"/>
    </row>
    <row r="2339" spans="1:13" x14ac:dyDescent="0.25">
      <c r="A2339" t="s">
        <v>972</v>
      </c>
      <c r="B2339" t="s">
        <v>254</v>
      </c>
      <c r="C2339" s="76" t="s">
        <v>842</v>
      </c>
      <c r="D2339" t="s">
        <v>980</v>
      </c>
      <c r="E2339" s="82">
        <v>3.6</v>
      </c>
      <c r="F2339" t="s">
        <v>973</v>
      </c>
      <c r="G2339" s="83">
        <v>41778</v>
      </c>
      <c r="I2339">
        <f t="shared" si="41"/>
        <v>2014</v>
      </c>
      <c r="M2339"/>
    </row>
    <row r="2340" spans="1:13" x14ac:dyDescent="0.25">
      <c r="A2340" t="s">
        <v>972</v>
      </c>
      <c r="B2340" t="s">
        <v>244</v>
      </c>
      <c r="C2340" s="76" t="s">
        <v>842</v>
      </c>
      <c r="D2340" t="s">
        <v>980</v>
      </c>
      <c r="E2340" s="82">
        <v>8.8000000000000007</v>
      </c>
      <c r="F2340" t="s">
        <v>973</v>
      </c>
      <c r="G2340" s="83">
        <v>41774</v>
      </c>
      <c r="I2340">
        <f t="shared" si="41"/>
        <v>2014</v>
      </c>
      <c r="M2340"/>
    </row>
    <row r="2341" spans="1:13" x14ac:dyDescent="0.25">
      <c r="A2341" t="s">
        <v>972</v>
      </c>
      <c r="B2341" t="s">
        <v>241</v>
      </c>
      <c r="C2341" s="76" t="s">
        <v>842</v>
      </c>
      <c r="D2341" t="s">
        <v>980</v>
      </c>
      <c r="E2341" s="82">
        <v>11</v>
      </c>
      <c r="F2341" t="s">
        <v>973</v>
      </c>
      <c r="G2341" s="83">
        <v>41800</v>
      </c>
      <c r="I2341">
        <f t="shared" si="41"/>
        <v>2014</v>
      </c>
      <c r="M2341"/>
    </row>
    <row r="2342" spans="1:13" x14ac:dyDescent="0.25">
      <c r="A2342" t="s">
        <v>972</v>
      </c>
      <c r="B2342" t="s">
        <v>171</v>
      </c>
      <c r="C2342" s="76" t="s">
        <v>842</v>
      </c>
      <c r="D2342" t="s">
        <v>980</v>
      </c>
      <c r="E2342" s="82">
        <v>11</v>
      </c>
      <c r="F2342" t="s">
        <v>973</v>
      </c>
      <c r="G2342" s="83">
        <v>41849</v>
      </c>
      <c r="I2342">
        <f t="shared" si="41"/>
        <v>2014</v>
      </c>
      <c r="M2342"/>
    </row>
    <row r="2343" spans="1:13" x14ac:dyDescent="0.25">
      <c r="A2343" t="s">
        <v>972</v>
      </c>
      <c r="B2343" t="s">
        <v>15</v>
      </c>
      <c r="C2343" s="76" t="s">
        <v>842</v>
      </c>
      <c r="D2343" t="s">
        <v>980</v>
      </c>
      <c r="E2343" s="82">
        <v>4.75</v>
      </c>
      <c r="F2343" t="s">
        <v>973</v>
      </c>
      <c r="G2343" s="83">
        <v>41843</v>
      </c>
      <c r="I2343">
        <f t="shared" si="41"/>
        <v>2014</v>
      </c>
      <c r="M2343"/>
    </row>
    <row r="2344" spans="1:13" x14ac:dyDescent="0.25">
      <c r="A2344" t="s">
        <v>972</v>
      </c>
      <c r="B2344" t="s">
        <v>248</v>
      </c>
      <c r="C2344" s="76" t="s">
        <v>842</v>
      </c>
      <c r="D2344" t="s">
        <v>980</v>
      </c>
      <c r="E2344" s="82">
        <v>6</v>
      </c>
      <c r="F2344" t="s">
        <v>973</v>
      </c>
      <c r="G2344" s="83">
        <v>41774</v>
      </c>
      <c r="I2344">
        <f t="shared" si="41"/>
        <v>2014</v>
      </c>
      <c r="M2344"/>
    </row>
    <row r="2345" spans="1:13" x14ac:dyDescent="0.25">
      <c r="A2345" t="s">
        <v>972</v>
      </c>
      <c r="B2345" t="s">
        <v>8</v>
      </c>
      <c r="C2345" s="76" t="s">
        <v>842</v>
      </c>
      <c r="D2345" t="s">
        <v>980</v>
      </c>
      <c r="E2345" s="82">
        <v>7.84</v>
      </c>
      <c r="F2345" t="s">
        <v>973</v>
      </c>
      <c r="G2345" s="83">
        <v>41829</v>
      </c>
      <c r="I2345">
        <f t="shared" si="41"/>
        <v>2014</v>
      </c>
      <c r="M2345"/>
    </row>
    <row r="2346" spans="1:13" x14ac:dyDescent="0.25">
      <c r="A2346" t="s">
        <v>972</v>
      </c>
      <c r="B2346" t="s">
        <v>185</v>
      </c>
      <c r="C2346" s="76" t="s">
        <v>842</v>
      </c>
      <c r="D2346" t="s">
        <v>980</v>
      </c>
      <c r="E2346" s="82">
        <v>6.27</v>
      </c>
      <c r="F2346" t="s">
        <v>973</v>
      </c>
      <c r="G2346" s="83">
        <v>41808</v>
      </c>
      <c r="I2346">
        <f t="shared" si="41"/>
        <v>2014</v>
      </c>
      <c r="M2346"/>
    </row>
    <row r="2347" spans="1:13" x14ac:dyDescent="0.25">
      <c r="A2347" t="s">
        <v>972</v>
      </c>
      <c r="B2347" t="s">
        <v>185</v>
      </c>
      <c r="C2347" s="76" t="s">
        <v>842</v>
      </c>
      <c r="D2347" t="s">
        <v>980</v>
      </c>
      <c r="E2347" s="82">
        <v>6.25</v>
      </c>
      <c r="F2347" t="s">
        <v>973</v>
      </c>
      <c r="G2347" s="83">
        <v>41794</v>
      </c>
      <c r="I2347">
        <f t="shared" si="41"/>
        <v>2014</v>
      </c>
      <c r="M2347"/>
    </row>
    <row r="2348" spans="1:13" x14ac:dyDescent="0.25">
      <c r="A2348" t="s">
        <v>972</v>
      </c>
      <c r="B2348" t="s">
        <v>78</v>
      </c>
      <c r="C2348" s="76" t="s">
        <v>842</v>
      </c>
      <c r="D2348" t="s">
        <v>980</v>
      </c>
      <c r="E2348" s="82">
        <v>1.72</v>
      </c>
      <c r="F2348" t="s">
        <v>973</v>
      </c>
      <c r="G2348" s="83">
        <v>41842</v>
      </c>
      <c r="I2348">
        <f t="shared" si="41"/>
        <v>2014</v>
      </c>
      <c r="M2348"/>
    </row>
    <row r="2349" spans="1:13" x14ac:dyDescent="0.25">
      <c r="A2349" t="s">
        <v>972</v>
      </c>
      <c r="B2349" t="s">
        <v>249</v>
      </c>
      <c r="C2349" s="76" t="s">
        <v>1273</v>
      </c>
      <c r="D2349" t="s">
        <v>975</v>
      </c>
      <c r="E2349" s="82">
        <v>1500</v>
      </c>
      <c r="F2349" t="s">
        <v>973</v>
      </c>
      <c r="G2349" s="83">
        <v>41822</v>
      </c>
      <c r="I2349">
        <f t="shared" si="41"/>
        <v>2014</v>
      </c>
      <c r="M2349"/>
    </row>
    <row r="2350" spans="1:13" x14ac:dyDescent="0.25">
      <c r="A2350" t="s">
        <v>972</v>
      </c>
      <c r="B2350" t="s">
        <v>116</v>
      </c>
      <c r="C2350" s="76" t="s">
        <v>842</v>
      </c>
      <c r="D2350" t="s">
        <v>980</v>
      </c>
      <c r="E2350" s="82">
        <v>3.8</v>
      </c>
      <c r="F2350" t="s">
        <v>973</v>
      </c>
      <c r="G2350" s="83">
        <v>41829</v>
      </c>
      <c r="I2350">
        <f t="shared" si="41"/>
        <v>2014</v>
      </c>
      <c r="M2350"/>
    </row>
    <row r="2351" spans="1:13" x14ac:dyDescent="0.25">
      <c r="A2351" t="s">
        <v>972</v>
      </c>
      <c r="B2351" t="s">
        <v>227</v>
      </c>
      <c r="C2351" s="76" t="s">
        <v>842</v>
      </c>
      <c r="D2351" t="s">
        <v>980</v>
      </c>
      <c r="E2351" s="82">
        <v>7.5</v>
      </c>
      <c r="F2351" t="s">
        <v>973</v>
      </c>
      <c r="G2351" s="83">
        <v>41771</v>
      </c>
      <c r="I2351">
        <f t="shared" si="41"/>
        <v>2014</v>
      </c>
      <c r="M2351"/>
    </row>
    <row r="2352" spans="1:13" x14ac:dyDescent="0.25">
      <c r="A2352" t="s">
        <v>972</v>
      </c>
      <c r="B2352" t="s">
        <v>124</v>
      </c>
      <c r="C2352" s="76" t="s">
        <v>842</v>
      </c>
      <c r="D2352" t="s">
        <v>980</v>
      </c>
      <c r="E2352" s="82">
        <v>3.8</v>
      </c>
      <c r="F2352" t="s">
        <v>973</v>
      </c>
      <c r="G2352" s="83">
        <v>41786</v>
      </c>
      <c r="I2352">
        <f t="shared" si="41"/>
        <v>2014</v>
      </c>
      <c r="M2352"/>
    </row>
    <row r="2353" spans="1:13" x14ac:dyDescent="0.25">
      <c r="A2353" t="s">
        <v>972</v>
      </c>
      <c r="B2353" t="s">
        <v>106</v>
      </c>
      <c r="C2353" s="76" t="s">
        <v>842</v>
      </c>
      <c r="D2353" t="s">
        <v>980</v>
      </c>
      <c r="E2353" s="82">
        <v>4.75</v>
      </c>
      <c r="F2353" t="s">
        <v>973</v>
      </c>
      <c r="G2353" s="83">
        <v>41754</v>
      </c>
      <c r="I2353">
        <f t="shared" si="41"/>
        <v>2014</v>
      </c>
      <c r="M2353"/>
    </row>
    <row r="2354" spans="1:13" x14ac:dyDescent="0.25">
      <c r="A2354" t="s">
        <v>972</v>
      </c>
      <c r="B2354" t="s">
        <v>240</v>
      </c>
      <c r="C2354" s="76" t="s">
        <v>842</v>
      </c>
      <c r="D2354" t="s">
        <v>980</v>
      </c>
      <c r="E2354" s="82">
        <v>7</v>
      </c>
      <c r="F2354" t="s">
        <v>973</v>
      </c>
      <c r="G2354" s="83">
        <v>41858</v>
      </c>
      <c r="I2354">
        <f t="shared" si="41"/>
        <v>2014</v>
      </c>
      <c r="M2354"/>
    </row>
    <row r="2355" spans="1:13" x14ac:dyDescent="0.25">
      <c r="A2355" t="s">
        <v>972</v>
      </c>
      <c r="B2355" t="s">
        <v>173</v>
      </c>
      <c r="C2355" s="76" t="s">
        <v>842</v>
      </c>
      <c r="D2355" t="s">
        <v>980</v>
      </c>
      <c r="E2355" s="82">
        <v>4</v>
      </c>
      <c r="F2355" t="s">
        <v>973</v>
      </c>
      <c r="G2355" s="83">
        <v>41772</v>
      </c>
      <c r="I2355">
        <f t="shared" si="41"/>
        <v>2014</v>
      </c>
      <c r="M2355"/>
    </row>
    <row r="2356" spans="1:13" x14ac:dyDescent="0.25">
      <c r="A2356" t="s">
        <v>972</v>
      </c>
      <c r="B2356" t="s">
        <v>239</v>
      </c>
      <c r="C2356" s="76" t="s">
        <v>842</v>
      </c>
      <c r="D2356" t="s">
        <v>980</v>
      </c>
      <c r="E2356" s="82">
        <v>13</v>
      </c>
      <c r="F2356" t="s">
        <v>973</v>
      </c>
      <c r="G2356" s="83">
        <v>41786</v>
      </c>
      <c r="I2356">
        <f t="shared" si="41"/>
        <v>2014</v>
      </c>
      <c r="M2356"/>
    </row>
    <row r="2357" spans="1:13" x14ac:dyDescent="0.25">
      <c r="A2357" t="s">
        <v>972</v>
      </c>
      <c r="B2357" t="s">
        <v>128</v>
      </c>
      <c r="C2357" s="76" t="s">
        <v>842</v>
      </c>
      <c r="D2357" t="s">
        <v>980</v>
      </c>
      <c r="E2357" s="82">
        <v>3.8</v>
      </c>
      <c r="F2357" t="s">
        <v>973</v>
      </c>
      <c r="G2357" s="83">
        <v>41794</v>
      </c>
      <c r="I2357">
        <f t="shared" si="41"/>
        <v>2014</v>
      </c>
      <c r="M2357"/>
    </row>
    <row r="2358" spans="1:13" x14ac:dyDescent="0.25">
      <c r="A2358" t="s">
        <v>972</v>
      </c>
      <c r="B2358" t="s">
        <v>118</v>
      </c>
      <c r="C2358" s="76" t="s">
        <v>842</v>
      </c>
      <c r="D2358" t="s">
        <v>980</v>
      </c>
      <c r="E2358" s="82">
        <v>10</v>
      </c>
      <c r="F2358" t="s">
        <v>973</v>
      </c>
      <c r="G2358" s="83">
        <v>41778</v>
      </c>
      <c r="I2358">
        <f t="shared" si="41"/>
        <v>2014</v>
      </c>
      <c r="M2358"/>
    </row>
    <row r="2359" spans="1:13" x14ac:dyDescent="0.25">
      <c r="A2359" t="s">
        <v>972</v>
      </c>
      <c r="B2359" t="s">
        <v>79</v>
      </c>
      <c r="C2359" s="76" t="s">
        <v>842</v>
      </c>
      <c r="D2359" t="s">
        <v>980</v>
      </c>
      <c r="E2359" s="82">
        <v>5.7</v>
      </c>
      <c r="F2359" t="s">
        <v>973</v>
      </c>
      <c r="G2359" s="83">
        <v>41376</v>
      </c>
      <c r="I2359">
        <f t="shared" si="41"/>
        <v>2013</v>
      </c>
      <c r="M2359"/>
    </row>
    <row r="2360" spans="1:13" x14ac:dyDescent="0.25">
      <c r="A2360" t="s">
        <v>972</v>
      </c>
      <c r="B2360" t="s">
        <v>128</v>
      </c>
      <c r="C2360" s="76" t="s">
        <v>842</v>
      </c>
      <c r="D2360" t="s">
        <v>980</v>
      </c>
      <c r="E2360" s="82">
        <v>3.8</v>
      </c>
      <c r="F2360" t="s">
        <v>973</v>
      </c>
      <c r="G2360" s="83">
        <v>41794</v>
      </c>
      <c r="I2360">
        <f t="shared" si="41"/>
        <v>2014</v>
      </c>
      <c r="M2360"/>
    </row>
    <row r="2361" spans="1:13" x14ac:dyDescent="0.25">
      <c r="A2361" t="s">
        <v>972</v>
      </c>
      <c r="B2361" t="s">
        <v>280</v>
      </c>
      <c r="C2361" s="76" t="s">
        <v>842</v>
      </c>
      <c r="D2361" t="s">
        <v>980</v>
      </c>
      <c r="E2361" s="82">
        <v>13.3</v>
      </c>
      <c r="F2361" t="s">
        <v>973</v>
      </c>
      <c r="G2361" s="83">
        <v>41794</v>
      </c>
      <c r="I2361">
        <f t="shared" si="41"/>
        <v>2014</v>
      </c>
      <c r="M2361"/>
    </row>
    <row r="2362" spans="1:13" x14ac:dyDescent="0.25">
      <c r="A2362" t="s">
        <v>972</v>
      </c>
      <c r="B2362" t="s">
        <v>63</v>
      </c>
      <c r="C2362" s="76" t="s">
        <v>842</v>
      </c>
      <c r="D2362" t="s">
        <v>980</v>
      </c>
      <c r="E2362" s="82">
        <v>5</v>
      </c>
      <c r="F2362" t="s">
        <v>973</v>
      </c>
      <c r="G2362" s="83">
        <v>41786</v>
      </c>
      <c r="I2362">
        <f t="shared" si="41"/>
        <v>2014</v>
      </c>
      <c r="M2362"/>
    </row>
    <row r="2363" spans="1:13" x14ac:dyDescent="0.25">
      <c r="A2363" t="s">
        <v>972</v>
      </c>
      <c r="B2363" t="s">
        <v>71</v>
      </c>
      <c r="C2363" s="76" t="s">
        <v>842</v>
      </c>
      <c r="D2363" t="s">
        <v>980</v>
      </c>
      <c r="E2363" s="82">
        <v>5</v>
      </c>
      <c r="F2363" t="s">
        <v>973</v>
      </c>
      <c r="G2363" s="83">
        <v>41792</v>
      </c>
      <c r="I2363">
        <f t="shared" si="41"/>
        <v>2014</v>
      </c>
      <c r="M2363"/>
    </row>
    <row r="2364" spans="1:13" x14ac:dyDescent="0.25">
      <c r="A2364" t="s">
        <v>972</v>
      </c>
      <c r="B2364" t="s">
        <v>127</v>
      </c>
      <c r="C2364" s="76" t="s">
        <v>842</v>
      </c>
      <c r="D2364" t="s">
        <v>980</v>
      </c>
      <c r="E2364" s="82">
        <v>3.8</v>
      </c>
      <c r="F2364" t="s">
        <v>973</v>
      </c>
      <c r="G2364" s="83">
        <v>41794</v>
      </c>
      <c r="I2364">
        <f t="shared" si="41"/>
        <v>2014</v>
      </c>
      <c r="M2364"/>
    </row>
    <row r="2365" spans="1:13" x14ac:dyDescent="0.25">
      <c r="A2365" t="s">
        <v>972</v>
      </c>
      <c r="B2365" t="s">
        <v>128</v>
      </c>
      <c r="C2365" s="76" t="s">
        <v>842</v>
      </c>
      <c r="D2365" t="s">
        <v>980</v>
      </c>
      <c r="E2365" s="82">
        <v>5</v>
      </c>
      <c r="F2365" t="s">
        <v>973</v>
      </c>
      <c r="G2365" s="83">
        <v>41809</v>
      </c>
      <c r="I2365">
        <f t="shared" si="41"/>
        <v>2014</v>
      </c>
      <c r="M2365"/>
    </row>
    <row r="2366" spans="1:13" x14ac:dyDescent="0.25">
      <c r="A2366" t="s">
        <v>972</v>
      </c>
      <c r="B2366" t="s">
        <v>63</v>
      </c>
      <c r="C2366" s="76" t="s">
        <v>842</v>
      </c>
      <c r="D2366" t="s">
        <v>980</v>
      </c>
      <c r="E2366" s="82">
        <v>6.38</v>
      </c>
      <c r="F2366" t="s">
        <v>973</v>
      </c>
      <c r="G2366" s="83">
        <v>41781</v>
      </c>
      <c r="I2366">
        <f t="shared" si="41"/>
        <v>2014</v>
      </c>
      <c r="M2366"/>
    </row>
    <row r="2367" spans="1:13" x14ac:dyDescent="0.25">
      <c r="A2367" t="s">
        <v>972</v>
      </c>
      <c r="B2367" t="s">
        <v>156</v>
      </c>
      <c r="C2367" s="76" t="s">
        <v>842</v>
      </c>
      <c r="D2367" t="s">
        <v>980</v>
      </c>
      <c r="E2367" s="82">
        <v>6.79</v>
      </c>
      <c r="F2367" t="s">
        <v>973</v>
      </c>
      <c r="G2367" s="83">
        <v>41852</v>
      </c>
      <c r="I2367">
        <f t="shared" si="41"/>
        <v>2014</v>
      </c>
      <c r="M2367"/>
    </row>
    <row r="2368" spans="1:13" x14ac:dyDescent="0.25">
      <c r="A2368" t="s">
        <v>972</v>
      </c>
      <c r="B2368" t="s">
        <v>248</v>
      </c>
      <c r="C2368" s="76" t="s">
        <v>842</v>
      </c>
      <c r="D2368" t="s">
        <v>980</v>
      </c>
      <c r="E2368" s="82">
        <v>11.4</v>
      </c>
      <c r="F2368" t="s">
        <v>973</v>
      </c>
      <c r="G2368" s="83">
        <v>41828</v>
      </c>
      <c r="I2368">
        <f t="shared" si="41"/>
        <v>2014</v>
      </c>
      <c r="M2368"/>
    </row>
    <row r="2369" spans="1:13" x14ac:dyDescent="0.25">
      <c r="A2369" t="s">
        <v>972</v>
      </c>
      <c r="B2369" t="s">
        <v>141</v>
      </c>
      <c r="C2369" s="76" t="s">
        <v>842</v>
      </c>
      <c r="D2369" t="s">
        <v>980</v>
      </c>
      <c r="E2369" s="82">
        <v>5.7</v>
      </c>
      <c r="F2369" t="s">
        <v>973</v>
      </c>
      <c r="G2369" s="83">
        <v>41828</v>
      </c>
      <c r="I2369">
        <f t="shared" si="41"/>
        <v>2014</v>
      </c>
      <c r="M2369"/>
    </row>
    <row r="2370" spans="1:13" x14ac:dyDescent="0.25">
      <c r="A2370" t="s">
        <v>972</v>
      </c>
      <c r="B2370" t="s">
        <v>203</v>
      </c>
      <c r="C2370" s="76" t="s">
        <v>842</v>
      </c>
      <c r="D2370" t="s">
        <v>980</v>
      </c>
      <c r="E2370" s="82">
        <v>6.45</v>
      </c>
      <c r="F2370" t="s">
        <v>973</v>
      </c>
      <c r="G2370" s="83">
        <v>41806</v>
      </c>
      <c r="I2370">
        <f t="shared" ref="I2370:I2433" si="42">IF(G2370&lt;&gt;"",YEAR(G2370),"")</f>
        <v>2014</v>
      </c>
      <c r="M2370"/>
    </row>
    <row r="2371" spans="1:13" x14ac:dyDescent="0.25">
      <c r="A2371" t="s">
        <v>972</v>
      </c>
      <c r="B2371" t="s">
        <v>208</v>
      </c>
      <c r="C2371" s="76" t="s">
        <v>842</v>
      </c>
      <c r="D2371" t="s">
        <v>980</v>
      </c>
      <c r="E2371" s="82">
        <v>7.6</v>
      </c>
      <c r="F2371" t="s">
        <v>973</v>
      </c>
      <c r="G2371" s="83">
        <v>41786</v>
      </c>
      <c r="I2371">
        <f t="shared" si="42"/>
        <v>2014</v>
      </c>
      <c r="M2371"/>
    </row>
    <row r="2372" spans="1:13" x14ac:dyDescent="0.25">
      <c r="A2372" t="s">
        <v>972</v>
      </c>
      <c r="B2372" t="s">
        <v>240</v>
      </c>
      <c r="C2372" s="76" t="s">
        <v>842</v>
      </c>
      <c r="D2372" t="s">
        <v>980</v>
      </c>
      <c r="E2372" s="82">
        <v>7.6</v>
      </c>
      <c r="F2372" t="s">
        <v>973</v>
      </c>
      <c r="G2372" s="83">
        <v>41809</v>
      </c>
      <c r="I2372">
        <f t="shared" si="42"/>
        <v>2014</v>
      </c>
      <c r="M2372"/>
    </row>
    <row r="2373" spans="1:13" x14ac:dyDescent="0.25">
      <c r="A2373" t="s">
        <v>972</v>
      </c>
      <c r="B2373" t="s">
        <v>223</v>
      </c>
      <c r="C2373" s="76" t="s">
        <v>842</v>
      </c>
      <c r="D2373" t="s">
        <v>980</v>
      </c>
      <c r="E2373" s="82">
        <v>2.8</v>
      </c>
      <c r="F2373" t="s">
        <v>973</v>
      </c>
      <c r="G2373" s="83">
        <v>41765</v>
      </c>
      <c r="I2373">
        <f t="shared" si="42"/>
        <v>2014</v>
      </c>
      <c r="M2373"/>
    </row>
    <row r="2374" spans="1:13" x14ac:dyDescent="0.25">
      <c r="A2374" t="s">
        <v>972</v>
      </c>
      <c r="B2374" t="s">
        <v>199</v>
      </c>
      <c r="C2374" s="76" t="s">
        <v>842</v>
      </c>
      <c r="D2374" t="s">
        <v>980</v>
      </c>
      <c r="E2374" s="82">
        <v>4.28</v>
      </c>
      <c r="F2374" t="s">
        <v>973</v>
      </c>
      <c r="G2374" s="83">
        <v>41786</v>
      </c>
      <c r="I2374">
        <f t="shared" si="42"/>
        <v>2014</v>
      </c>
      <c r="M2374"/>
    </row>
    <row r="2375" spans="1:13" x14ac:dyDescent="0.25">
      <c r="A2375" t="s">
        <v>972</v>
      </c>
      <c r="B2375" t="s">
        <v>199</v>
      </c>
      <c r="C2375" s="76" t="s">
        <v>842</v>
      </c>
      <c r="D2375" t="s">
        <v>980</v>
      </c>
      <c r="E2375" s="82">
        <v>5.81</v>
      </c>
      <c r="F2375" t="s">
        <v>973</v>
      </c>
      <c r="G2375" s="83">
        <v>41791</v>
      </c>
      <c r="I2375">
        <f t="shared" si="42"/>
        <v>2014</v>
      </c>
      <c r="M2375"/>
    </row>
    <row r="2376" spans="1:13" x14ac:dyDescent="0.25">
      <c r="A2376" t="s">
        <v>972</v>
      </c>
      <c r="B2376" t="s">
        <v>199</v>
      </c>
      <c r="C2376" s="76" t="s">
        <v>842</v>
      </c>
      <c r="D2376" t="s">
        <v>980</v>
      </c>
      <c r="E2376" s="82">
        <v>2.58</v>
      </c>
      <c r="F2376" t="s">
        <v>973</v>
      </c>
      <c r="G2376" s="83">
        <v>41790</v>
      </c>
      <c r="I2376">
        <f t="shared" si="42"/>
        <v>2014</v>
      </c>
      <c r="M2376"/>
    </row>
    <row r="2377" spans="1:13" x14ac:dyDescent="0.25">
      <c r="A2377" t="s">
        <v>972</v>
      </c>
      <c r="B2377" t="s">
        <v>223</v>
      </c>
      <c r="C2377" s="76" t="s">
        <v>842</v>
      </c>
      <c r="D2377" t="s">
        <v>980</v>
      </c>
      <c r="E2377" s="82">
        <v>4.96</v>
      </c>
      <c r="F2377" t="s">
        <v>973</v>
      </c>
      <c r="G2377" s="83">
        <v>41858</v>
      </c>
      <c r="I2377">
        <f t="shared" si="42"/>
        <v>2014</v>
      </c>
      <c r="M2377"/>
    </row>
    <row r="2378" spans="1:13" x14ac:dyDescent="0.25">
      <c r="A2378" t="s">
        <v>972</v>
      </c>
      <c r="B2378" t="s">
        <v>128</v>
      </c>
      <c r="C2378" s="76" t="s">
        <v>842</v>
      </c>
      <c r="D2378" t="s">
        <v>980</v>
      </c>
      <c r="E2378" s="82">
        <v>5</v>
      </c>
      <c r="F2378" t="s">
        <v>973</v>
      </c>
      <c r="G2378" s="83">
        <v>41779</v>
      </c>
      <c r="I2378">
        <f t="shared" si="42"/>
        <v>2014</v>
      </c>
      <c r="M2378"/>
    </row>
    <row r="2379" spans="1:13" x14ac:dyDescent="0.25">
      <c r="A2379" t="s">
        <v>972</v>
      </c>
      <c r="B2379" t="s">
        <v>246</v>
      </c>
      <c r="C2379" s="76" t="s">
        <v>842</v>
      </c>
      <c r="D2379" t="s">
        <v>980</v>
      </c>
      <c r="E2379" s="82">
        <v>5</v>
      </c>
      <c r="F2379" t="s">
        <v>973</v>
      </c>
      <c r="G2379" s="83">
        <v>41822</v>
      </c>
      <c r="I2379">
        <f t="shared" si="42"/>
        <v>2014</v>
      </c>
      <c r="M2379"/>
    </row>
    <row r="2380" spans="1:13" x14ac:dyDescent="0.25">
      <c r="A2380" t="s">
        <v>972</v>
      </c>
      <c r="B2380" t="s">
        <v>173</v>
      </c>
      <c r="C2380" s="76" t="s">
        <v>842</v>
      </c>
      <c r="D2380" t="s">
        <v>980</v>
      </c>
      <c r="E2380" s="82">
        <v>10</v>
      </c>
      <c r="F2380" t="s">
        <v>973</v>
      </c>
      <c r="G2380" s="83">
        <v>41803</v>
      </c>
      <c r="I2380">
        <f t="shared" si="42"/>
        <v>2014</v>
      </c>
      <c r="M2380"/>
    </row>
    <row r="2381" spans="1:13" x14ac:dyDescent="0.25">
      <c r="A2381" t="s">
        <v>972</v>
      </c>
      <c r="B2381" t="s">
        <v>71</v>
      </c>
      <c r="C2381" s="76" t="s">
        <v>842</v>
      </c>
      <c r="D2381" t="s">
        <v>980</v>
      </c>
      <c r="E2381" s="82">
        <v>10</v>
      </c>
      <c r="F2381" t="s">
        <v>973</v>
      </c>
      <c r="G2381" s="83">
        <v>41803</v>
      </c>
      <c r="I2381">
        <f t="shared" si="42"/>
        <v>2014</v>
      </c>
      <c r="M2381"/>
    </row>
    <row r="2382" spans="1:13" x14ac:dyDescent="0.25">
      <c r="A2382" t="s">
        <v>972</v>
      </c>
      <c r="B2382" t="s">
        <v>71</v>
      </c>
      <c r="C2382" s="76" t="s">
        <v>842</v>
      </c>
      <c r="D2382" t="s">
        <v>980</v>
      </c>
      <c r="E2382" s="82">
        <v>7.8</v>
      </c>
      <c r="F2382" t="s">
        <v>973</v>
      </c>
      <c r="G2382" s="83">
        <v>41793</v>
      </c>
      <c r="I2382">
        <f t="shared" si="42"/>
        <v>2014</v>
      </c>
      <c r="M2382"/>
    </row>
    <row r="2383" spans="1:13" x14ac:dyDescent="0.25">
      <c r="A2383" t="s">
        <v>972</v>
      </c>
      <c r="B2383" t="s">
        <v>223</v>
      </c>
      <c r="C2383" s="76" t="s">
        <v>842</v>
      </c>
      <c r="D2383" t="s">
        <v>980</v>
      </c>
      <c r="E2383" s="82">
        <v>5</v>
      </c>
      <c r="F2383" t="s">
        <v>973</v>
      </c>
      <c r="G2383" s="83">
        <v>41775</v>
      </c>
      <c r="I2383">
        <f t="shared" si="42"/>
        <v>2014</v>
      </c>
      <c r="M2383"/>
    </row>
    <row r="2384" spans="1:13" x14ac:dyDescent="0.25">
      <c r="A2384" t="s">
        <v>972</v>
      </c>
      <c r="B2384" t="s">
        <v>171</v>
      </c>
      <c r="C2384" s="76" t="s">
        <v>842</v>
      </c>
      <c r="D2384" t="s">
        <v>980</v>
      </c>
      <c r="E2384" s="82">
        <v>5</v>
      </c>
      <c r="F2384" t="s">
        <v>973</v>
      </c>
      <c r="G2384" s="83">
        <v>41787</v>
      </c>
      <c r="I2384">
        <f t="shared" si="42"/>
        <v>2014</v>
      </c>
      <c r="M2384"/>
    </row>
    <row r="2385" spans="1:13" x14ac:dyDescent="0.25">
      <c r="A2385" t="s">
        <v>972</v>
      </c>
      <c r="B2385" t="s">
        <v>128</v>
      </c>
      <c r="C2385" s="76" t="s">
        <v>842</v>
      </c>
      <c r="D2385" t="s">
        <v>980</v>
      </c>
      <c r="E2385" s="82">
        <v>6</v>
      </c>
      <c r="F2385" t="s">
        <v>973</v>
      </c>
      <c r="G2385" s="83">
        <v>41788</v>
      </c>
      <c r="I2385">
        <f t="shared" si="42"/>
        <v>2014</v>
      </c>
      <c r="M2385"/>
    </row>
    <row r="2386" spans="1:13" x14ac:dyDescent="0.25">
      <c r="A2386" t="s">
        <v>972</v>
      </c>
      <c r="B2386" t="s">
        <v>177</v>
      </c>
      <c r="C2386" s="76" t="s">
        <v>842</v>
      </c>
      <c r="D2386" t="s">
        <v>980</v>
      </c>
      <c r="E2386" s="82">
        <v>10</v>
      </c>
      <c r="F2386" t="s">
        <v>973</v>
      </c>
      <c r="G2386" s="83">
        <v>41828</v>
      </c>
      <c r="I2386">
        <f t="shared" si="42"/>
        <v>2014</v>
      </c>
      <c r="M2386"/>
    </row>
    <row r="2387" spans="1:13" x14ac:dyDescent="0.25">
      <c r="A2387" t="s">
        <v>972</v>
      </c>
      <c r="B2387" t="s">
        <v>127</v>
      </c>
      <c r="C2387" s="76" t="s">
        <v>842</v>
      </c>
      <c r="D2387" t="s">
        <v>980</v>
      </c>
      <c r="E2387" s="82">
        <v>3.8</v>
      </c>
      <c r="F2387" t="s">
        <v>973</v>
      </c>
      <c r="G2387" s="83">
        <v>41794</v>
      </c>
      <c r="I2387">
        <f t="shared" si="42"/>
        <v>2014</v>
      </c>
      <c r="M2387"/>
    </row>
    <row r="2388" spans="1:13" x14ac:dyDescent="0.25">
      <c r="A2388" t="s">
        <v>972</v>
      </c>
      <c r="B2388" t="s">
        <v>177</v>
      </c>
      <c r="C2388" s="76" t="s">
        <v>842</v>
      </c>
      <c r="D2388" t="s">
        <v>980</v>
      </c>
      <c r="E2388" s="82">
        <v>90</v>
      </c>
      <c r="F2388" t="s">
        <v>973</v>
      </c>
      <c r="G2388" s="83">
        <v>41845</v>
      </c>
      <c r="I2388">
        <f t="shared" si="42"/>
        <v>2014</v>
      </c>
      <c r="M2388"/>
    </row>
    <row r="2389" spans="1:13" x14ac:dyDescent="0.25">
      <c r="A2389" t="s">
        <v>972</v>
      </c>
      <c r="B2389" t="s">
        <v>230</v>
      </c>
      <c r="C2389" s="76" t="s">
        <v>842</v>
      </c>
      <c r="D2389" t="s">
        <v>980</v>
      </c>
      <c r="E2389" s="82">
        <v>150</v>
      </c>
      <c r="F2389" t="s">
        <v>973</v>
      </c>
      <c r="G2389" s="83">
        <v>41988</v>
      </c>
      <c r="I2389">
        <f t="shared" si="42"/>
        <v>2014</v>
      </c>
      <c r="M2389"/>
    </row>
    <row r="2390" spans="1:13" x14ac:dyDescent="0.25">
      <c r="A2390" t="s">
        <v>972</v>
      </c>
      <c r="B2390" t="s">
        <v>229</v>
      </c>
      <c r="C2390" s="76" t="s">
        <v>842</v>
      </c>
      <c r="D2390" t="s">
        <v>980</v>
      </c>
      <c r="E2390" s="82">
        <v>86</v>
      </c>
      <c r="F2390" t="s">
        <v>973</v>
      </c>
      <c r="G2390" s="83">
        <v>41969</v>
      </c>
      <c r="I2390">
        <f t="shared" si="42"/>
        <v>2014</v>
      </c>
      <c r="M2390"/>
    </row>
    <row r="2391" spans="1:13" x14ac:dyDescent="0.25">
      <c r="A2391" t="s">
        <v>972</v>
      </c>
      <c r="B2391" t="s">
        <v>194</v>
      </c>
      <c r="C2391" s="76" t="s">
        <v>842</v>
      </c>
      <c r="D2391" t="s">
        <v>977</v>
      </c>
      <c r="E2391" s="82">
        <v>2160</v>
      </c>
      <c r="F2391" t="s">
        <v>973</v>
      </c>
      <c r="G2391" s="83">
        <v>42419</v>
      </c>
      <c r="I2391">
        <f t="shared" si="42"/>
        <v>2016</v>
      </c>
      <c r="M2391"/>
    </row>
    <row r="2392" spans="1:13" x14ac:dyDescent="0.25">
      <c r="A2392" t="s">
        <v>972</v>
      </c>
      <c r="B2392" t="s">
        <v>179</v>
      </c>
      <c r="C2392" s="76" t="s">
        <v>842</v>
      </c>
      <c r="D2392" t="s">
        <v>980</v>
      </c>
      <c r="E2392" s="82">
        <v>6.84</v>
      </c>
      <c r="F2392" t="s">
        <v>973</v>
      </c>
      <c r="G2392" s="83">
        <v>41765</v>
      </c>
      <c r="I2392">
        <f t="shared" si="42"/>
        <v>2014</v>
      </c>
      <c r="M2392"/>
    </row>
    <row r="2393" spans="1:13" x14ac:dyDescent="0.25">
      <c r="A2393" t="s">
        <v>972</v>
      </c>
      <c r="B2393" t="s">
        <v>128</v>
      </c>
      <c r="C2393" s="76" t="s">
        <v>842</v>
      </c>
      <c r="D2393" t="s">
        <v>980</v>
      </c>
      <c r="E2393" s="82">
        <v>4</v>
      </c>
      <c r="F2393" t="s">
        <v>973</v>
      </c>
      <c r="G2393" s="83">
        <v>41788</v>
      </c>
      <c r="I2393">
        <f t="shared" si="42"/>
        <v>2014</v>
      </c>
      <c r="M2393"/>
    </row>
    <row r="2394" spans="1:13" x14ac:dyDescent="0.25">
      <c r="A2394" t="s">
        <v>972</v>
      </c>
      <c r="B2394" t="s">
        <v>128</v>
      </c>
      <c r="C2394" s="76" t="s">
        <v>842</v>
      </c>
      <c r="D2394" t="s">
        <v>980</v>
      </c>
      <c r="E2394" s="82">
        <v>6</v>
      </c>
      <c r="F2394" t="s">
        <v>973</v>
      </c>
      <c r="G2394" s="83">
        <v>41857</v>
      </c>
      <c r="I2394">
        <f t="shared" si="42"/>
        <v>2014</v>
      </c>
      <c r="M2394"/>
    </row>
    <row r="2395" spans="1:13" x14ac:dyDescent="0.25">
      <c r="A2395" t="s">
        <v>972</v>
      </c>
      <c r="B2395" t="s">
        <v>109</v>
      </c>
      <c r="C2395" s="76" t="s">
        <v>842</v>
      </c>
      <c r="D2395" t="s">
        <v>980</v>
      </c>
      <c r="E2395" s="82">
        <v>5.7</v>
      </c>
      <c r="F2395" t="s">
        <v>973</v>
      </c>
      <c r="G2395" s="83">
        <v>41866</v>
      </c>
      <c r="I2395">
        <f t="shared" si="42"/>
        <v>2014</v>
      </c>
      <c r="M2395"/>
    </row>
    <row r="2396" spans="1:13" x14ac:dyDescent="0.25">
      <c r="A2396" t="s">
        <v>972</v>
      </c>
      <c r="B2396" t="s">
        <v>242</v>
      </c>
      <c r="C2396" s="76" t="s">
        <v>842</v>
      </c>
      <c r="D2396" t="s">
        <v>980</v>
      </c>
      <c r="E2396" s="82">
        <v>13.5</v>
      </c>
      <c r="F2396" t="s">
        <v>973</v>
      </c>
      <c r="G2396" s="83">
        <v>41796</v>
      </c>
      <c r="I2396">
        <f t="shared" si="42"/>
        <v>2014</v>
      </c>
      <c r="M2396"/>
    </row>
    <row r="2397" spans="1:13" x14ac:dyDescent="0.25">
      <c r="A2397" t="s">
        <v>972</v>
      </c>
      <c r="B2397" t="s">
        <v>221</v>
      </c>
      <c r="C2397" s="76" t="s">
        <v>842</v>
      </c>
      <c r="D2397" t="s">
        <v>980</v>
      </c>
      <c r="E2397" s="82">
        <v>3.8</v>
      </c>
      <c r="F2397" t="s">
        <v>973</v>
      </c>
      <c r="G2397" s="83">
        <v>41823</v>
      </c>
      <c r="I2397">
        <f t="shared" si="42"/>
        <v>2014</v>
      </c>
      <c r="M2397"/>
    </row>
    <row r="2398" spans="1:13" x14ac:dyDescent="0.25">
      <c r="A2398" t="s">
        <v>972</v>
      </c>
      <c r="B2398" t="s">
        <v>177</v>
      </c>
      <c r="C2398" s="76" t="s">
        <v>842</v>
      </c>
      <c r="D2398" t="s">
        <v>980</v>
      </c>
      <c r="E2398" s="82">
        <v>5</v>
      </c>
      <c r="F2398" t="s">
        <v>973</v>
      </c>
      <c r="G2398" s="83">
        <v>41800</v>
      </c>
      <c r="I2398">
        <f t="shared" si="42"/>
        <v>2014</v>
      </c>
      <c r="M2398"/>
    </row>
    <row r="2399" spans="1:13" x14ac:dyDescent="0.25">
      <c r="A2399" t="s">
        <v>972</v>
      </c>
      <c r="B2399" t="s">
        <v>200</v>
      </c>
      <c r="C2399" s="76" t="s">
        <v>842</v>
      </c>
      <c r="D2399" t="s">
        <v>980</v>
      </c>
      <c r="E2399" s="82">
        <v>8.8800000000000008</v>
      </c>
      <c r="F2399" t="s">
        <v>973</v>
      </c>
      <c r="G2399" s="83">
        <v>41788</v>
      </c>
      <c r="I2399">
        <f t="shared" si="42"/>
        <v>2014</v>
      </c>
      <c r="M2399"/>
    </row>
    <row r="2400" spans="1:13" x14ac:dyDescent="0.25">
      <c r="A2400" t="s">
        <v>972</v>
      </c>
      <c r="B2400" t="s">
        <v>71</v>
      </c>
      <c r="C2400" s="76" t="s">
        <v>842</v>
      </c>
      <c r="D2400" t="s">
        <v>980</v>
      </c>
      <c r="E2400" s="82">
        <v>4.5599999999999996</v>
      </c>
      <c r="F2400" t="s">
        <v>973</v>
      </c>
      <c r="G2400" s="83">
        <v>41794</v>
      </c>
      <c r="I2400">
        <f t="shared" si="42"/>
        <v>2014</v>
      </c>
      <c r="M2400"/>
    </row>
    <row r="2401" spans="1:13" x14ac:dyDescent="0.25">
      <c r="A2401" t="s">
        <v>972</v>
      </c>
      <c r="B2401" t="s">
        <v>239</v>
      </c>
      <c r="C2401" s="76" t="s">
        <v>842</v>
      </c>
      <c r="D2401" t="s">
        <v>980</v>
      </c>
      <c r="E2401" s="82">
        <v>7</v>
      </c>
      <c r="F2401" t="s">
        <v>973</v>
      </c>
      <c r="G2401" s="83">
        <v>41800</v>
      </c>
      <c r="I2401">
        <f t="shared" si="42"/>
        <v>2014</v>
      </c>
      <c r="M2401"/>
    </row>
    <row r="2402" spans="1:13" x14ac:dyDescent="0.25">
      <c r="A2402" t="s">
        <v>972</v>
      </c>
      <c r="B2402" t="s">
        <v>252</v>
      </c>
      <c r="C2402" s="76" t="s">
        <v>842</v>
      </c>
      <c r="D2402" t="s">
        <v>980</v>
      </c>
      <c r="E2402" s="82">
        <v>10.26</v>
      </c>
      <c r="F2402" t="s">
        <v>973</v>
      </c>
      <c r="G2402" s="83">
        <v>41801</v>
      </c>
      <c r="I2402">
        <f t="shared" si="42"/>
        <v>2014</v>
      </c>
      <c r="M2402"/>
    </row>
    <row r="2403" spans="1:13" x14ac:dyDescent="0.25">
      <c r="A2403" t="s">
        <v>972</v>
      </c>
      <c r="B2403" t="s">
        <v>1274</v>
      </c>
      <c r="C2403" s="76" t="s">
        <v>842</v>
      </c>
      <c r="D2403" t="s">
        <v>980</v>
      </c>
      <c r="E2403" s="82">
        <v>225</v>
      </c>
      <c r="F2403" t="s">
        <v>973</v>
      </c>
      <c r="G2403" s="83">
        <v>41928</v>
      </c>
      <c r="I2403">
        <f t="shared" si="42"/>
        <v>2014</v>
      </c>
      <c r="M2403"/>
    </row>
    <row r="2404" spans="1:13" x14ac:dyDescent="0.25">
      <c r="A2404" t="s">
        <v>972</v>
      </c>
      <c r="B2404" t="s">
        <v>194</v>
      </c>
      <c r="C2404" s="76" t="s">
        <v>842</v>
      </c>
      <c r="D2404" t="s">
        <v>980</v>
      </c>
      <c r="E2404" s="82">
        <v>5.81</v>
      </c>
      <c r="F2404" t="s">
        <v>973</v>
      </c>
      <c r="G2404" s="83">
        <v>41828</v>
      </c>
      <c r="I2404">
        <f t="shared" si="42"/>
        <v>2014</v>
      </c>
      <c r="M2404"/>
    </row>
    <row r="2405" spans="1:13" x14ac:dyDescent="0.25">
      <c r="A2405" t="s">
        <v>972</v>
      </c>
      <c r="B2405" t="s">
        <v>169</v>
      </c>
      <c r="C2405" s="76" t="s">
        <v>842</v>
      </c>
      <c r="D2405" t="s">
        <v>980</v>
      </c>
      <c r="E2405" s="82">
        <v>5</v>
      </c>
      <c r="F2405" t="s">
        <v>973</v>
      </c>
      <c r="G2405" s="83">
        <v>41821</v>
      </c>
      <c r="I2405">
        <f t="shared" si="42"/>
        <v>2014</v>
      </c>
      <c r="M2405"/>
    </row>
    <row r="2406" spans="1:13" x14ac:dyDescent="0.25">
      <c r="A2406" t="s">
        <v>972</v>
      </c>
      <c r="B2406" t="s">
        <v>127</v>
      </c>
      <c r="C2406" s="76" t="s">
        <v>842</v>
      </c>
      <c r="D2406" t="s">
        <v>980</v>
      </c>
      <c r="E2406" s="82">
        <v>3.8</v>
      </c>
      <c r="F2406" t="s">
        <v>973</v>
      </c>
      <c r="G2406" s="83">
        <v>41898</v>
      </c>
      <c r="I2406">
        <f t="shared" si="42"/>
        <v>2014</v>
      </c>
      <c r="M2406"/>
    </row>
    <row r="2407" spans="1:13" x14ac:dyDescent="0.25">
      <c r="A2407" t="s">
        <v>972</v>
      </c>
      <c r="B2407" t="s">
        <v>275</v>
      </c>
      <c r="C2407" s="76" t="s">
        <v>842</v>
      </c>
      <c r="D2407" t="s">
        <v>980</v>
      </c>
      <c r="E2407" s="82">
        <v>4.26</v>
      </c>
      <c r="F2407" t="s">
        <v>973</v>
      </c>
      <c r="G2407" s="83">
        <v>41772</v>
      </c>
      <c r="I2407">
        <f t="shared" si="42"/>
        <v>2014</v>
      </c>
      <c r="M2407"/>
    </row>
    <row r="2408" spans="1:13" x14ac:dyDescent="0.25">
      <c r="A2408" t="s">
        <v>972</v>
      </c>
      <c r="B2408" t="s">
        <v>128</v>
      </c>
      <c r="C2408" s="76" t="s">
        <v>842</v>
      </c>
      <c r="D2408" t="s">
        <v>980</v>
      </c>
      <c r="E2408" s="82">
        <v>3.8</v>
      </c>
      <c r="F2408" t="s">
        <v>973</v>
      </c>
      <c r="G2408" s="83">
        <v>41921</v>
      </c>
      <c r="I2408">
        <f t="shared" si="42"/>
        <v>2014</v>
      </c>
      <c r="M2408"/>
    </row>
    <row r="2409" spans="1:13" x14ac:dyDescent="0.25">
      <c r="A2409" t="s">
        <v>972</v>
      </c>
      <c r="B2409" t="s">
        <v>55</v>
      </c>
      <c r="C2409" s="76" t="s">
        <v>842</v>
      </c>
      <c r="D2409" t="s">
        <v>980</v>
      </c>
      <c r="E2409" s="82">
        <v>9</v>
      </c>
      <c r="F2409" t="s">
        <v>973</v>
      </c>
      <c r="G2409" s="83">
        <v>41828</v>
      </c>
      <c r="I2409">
        <f t="shared" si="42"/>
        <v>2014</v>
      </c>
      <c r="M2409"/>
    </row>
    <row r="2410" spans="1:13" x14ac:dyDescent="0.25">
      <c r="A2410" t="s">
        <v>972</v>
      </c>
      <c r="B2410" t="s">
        <v>140</v>
      </c>
      <c r="C2410" s="76" t="s">
        <v>842</v>
      </c>
      <c r="D2410" t="s">
        <v>980</v>
      </c>
      <c r="E2410" s="82">
        <v>6</v>
      </c>
      <c r="F2410" t="s">
        <v>973</v>
      </c>
      <c r="G2410" s="83">
        <v>41815</v>
      </c>
      <c r="I2410">
        <f t="shared" si="42"/>
        <v>2014</v>
      </c>
      <c r="M2410"/>
    </row>
    <row r="2411" spans="1:13" x14ac:dyDescent="0.25">
      <c r="A2411" t="s">
        <v>972</v>
      </c>
      <c r="B2411" t="s">
        <v>93</v>
      </c>
      <c r="C2411" s="76" t="s">
        <v>842</v>
      </c>
      <c r="D2411" t="s">
        <v>980</v>
      </c>
      <c r="E2411" s="82">
        <v>4</v>
      </c>
      <c r="F2411" t="s">
        <v>973</v>
      </c>
      <c r="G2411" s="83">
        <v>41802</v>
      </c>
      <c r="I2411">
        <f t="shared" si="42"/>
        <v>2014</v>
      </c>
      <c r="M2411"/>
    </row>
    <row r="2412" spans="1:13" x14ac:dyDescent="0.25">
      <c r="A2412" t="s">
        <v>972</v>
      </c>
      <c r="B2412" t="s">
        <v>208</v>
      </c>
      <c r="C2412" s="76" t="s">
        <v>842</v>
      </c>
      <c r="D2412" t="s">
        <v>980</v>
      </c>
      <c r="E2412" s="82">
        <v>10</v>
      </c>
      <c r="F2412" t="s">
        <v>973</v>
      </c>
      <c r="G2412" s="83">
        <v>41851</v>
      </c>
      <c r="I2412">
        <f t="shared" si="42"/>
        <v>2014</v>
      </c>
      <c r="M2412"/>
    </row>
    <row r="2413" spans="1:13" x14ac:dyDescent="0.25">
      <c r="A2413" t="s">
        <v>972</v>
      </c>
      <c r="B2413" t="s">
        <v>279</v>
      </c>
      <c r="C2413" s="76" t="s">
        <v>842</v>
      </c>
      <c r="D2413" t="s">
        <v>980</v>
      </c>
      <c r="E2413" s="82">
        <v>2.66</v>
      </c>
      <c r="F2413" t="s">
        <v>973</v>
      </c>
      <c r="G2413" s="83">
        <v>41773</v>
      </c>
      <c r="I2413">
        <f t="shared" si="42"/>
        <v>2014</v>
      </c>
      <c r="M2413"/>
    </row>
    <row r="2414" spans="1:13" x14ac:dyDescent="0.25">
      <c r="A2414" t="s">
        <v>972</v>
      </c>
      <c r="B2414" t="s">
        <v>246</v>
      </c>
      <c r="C2414" s="76" t="s">
        <v>842</v>
      </c>
      <c r="D2414" t="s">
        <v>980</v>
      </c>
      <c r="E2414" s="82">
        <v>6</v>
      </c>
      <c r="F2414" t="s">
        <v>973</v>
      </c>
      <c r="G2414" s="83">
        <v>41773</v>
      </c>
      <c r="I2414">
        <f t="shared" si="42"/>
        <v>2014</v>
      </c>
      <c r="M2414"/>
    </row>
    <row r="2415" spans="1:13" x14ac:dyDescent="0.25">
      <c r="A2415" t="s">
        <v>972</v>
      </c>
      <c r="B2415" t="s">
        <v>118</v>
      </c>
      <c r="C2415" s="76" t="s">
        <v>842</v>
      </c>
      <c r="D2415" t="s">
        <v>980</v>
      </c>
      <c r="E2415" s="82">
        <v>5.16</v>
      </c>
      <c r="F2415" t="s">
        <v>973</v>
      </c>
      <c r="G2415" s="83">
        <v>41878</v>
      </c>
      <c r="I2415">
        <f t="shared" si="42"/>
        <v>2014</v>
      </c>
      <c r="M2415"/>
    </row>
    <row r="2416" spans="1:13" x14ac:dyDescent="0.25">
      <c r="A2416" t="s">
        <v>972</v>
      </c>
      <c r="B2416" t="s">
        <v>103</v>
      </c>
      <c r="C2416" s="76" t="s">
        <v>842</v>
      </c>
      <c r="D2416" t="s">
        <v>980</v>
      </c>
      <c r="E2416" s="82">
        <v>8.8000000000000007</v>
      </c>
      <c r="F2416" t="s">
        <v>973</v>
      </c>
      <c r="G2416" s="83">
        <v>41774</v>
      </c>
      <c r="I2416">
        <f t="shared" si="42"/>
        <v>2014</v>
      </c>
      <c r="M2416"/>
    </row>
    <row r="2417" spans="1:13" x14ac:dyDescent="0.25">
      <c r="A2417" t="s">
        <v>972</v>
      </c>
      <c r="B2417" t="s">
        <v>97</v>
      </c>
      <c r="C2417" s="76" t="s">
        <v>842</v>
      </c>
      <c r="D2417" t="s">
        <v>980</v>
      </c>
      <c r="E2417" s="82">
        <v>8.25</v>
      </c>
      <c r="F2417" t="s">
        <v>973</v>
      </c>
      <c r="G2417" s="83">
        <v>41815</v>
      </c>
      <c r="I2417">
        <f t="shared" si="42"/>
        <v>2014</v>
      </c>
      <c r="M2417"/>
    </row>
    <row r="2418" spans="1:13" x14ac:dyDescent="0.25">
      <c r="A2418" t="s">
        <v>972</v>
      </c>
      <c r="B2418" t="s">
        <v>240</v>
      </c>
      <c r="C2418" s="76" t="s">
        <v>842</v>
      </c>
      <c r="D2418" t="s">
        <v>980</v>
      </c>
      <c r="E2418" s="82">
        <v>5</v>
      </c>
      <c r="F2418" t="s">
        <v>973</v>
      </c>
      <c r="G2418" s="83">
        <v>41862</v>
      </c>
      <c r="I2418">
        <f t="shared" si="42"/>
        <v>2014</v>
      </c>
      <c r="M2418"/>
    </row>
    <row r="2419" spans="1:13" x14ac:dyDescent="0.25">
      <c r="A2419" t="s">
        <v>972</v>
      </c>
      <c r="B2419" t="s">
        <v>249</v>
      </c>
      <c r="C2419" s="76" t="s">
        <v>842</v>
      </c>
      <c r="D2419" t="s">
        <v>980</v>
      </c>
      <c r="E2419" s="82">
        <v>5.9</v>
      </c>
      <c r="F2419" t="s">
        <v>973</v>
      </c>
      <c r="G2419" s="83">
        <v>41774</v>
      </c>
      <c r="I2419">
        <f t="shared" si="42"/>
        <v>2014</v>
      </c>
      <c r="M2419"/>
    </row>
    <row r="2420" spans="1:13" x14ac:dyDescent="0.25">
      <c r="A2420" t="s">
        <v>972</v>
      </c>
      <c r="B2420" t="s">
        <v>106</v>
      </c>
      <c r="C2420" s="76" t="s">
        <v>842</v>
      </c>
      <c r="D2420" t="s">
        <v>980</v>
      </c>
      <c r="E2420" s="82">
        <v>10</v>
      </c>
      <c r="F2420" t="s">
        <v>973</v>
      </c>
      <c r="G2420" s="83">
        <v>41841</v>
      </c>
      <c r="I2420">
        <f t="shared" si="42"/>
        <v>2014</v>
      </c>
      <c r="M2420"/>
    </row>
    <row r="2421" spans="1:13" x14ac:dyDescent="0.25">
      <c r="A2421" t="s">
        <v>972</v>
      </c>
      <c r="B2421" t="s">
        <v>173</v>
      </c>
      <c r="C2421" s="76" t="s">
        <v>842</v>
      </c>
      <c r="D2421" t="s">
        <v>980</v>
      </c>
      <c r="E2421" s="82">
        <v>6</v>
      </c>
      <c r="F2421" t="s">
        <v>973</v>
      </c>
      <c r="G2421" s="83">
        <v>41842</v>
      </c>
      <c r="I2421">
        <f t="shared" si="42"/>
        <v>2014</v>
      </c>
      <c r="M2421"/>
    </row>
    <row r="2422" spans="1:13" x14ac:dyDescent="0.25">
      <c r="A2422" t="s">
        <v>972</v>
      </c>
      <c r="B2422" t="s">
        <v>187</v>
      </c>
      <c r="C2422" s="76" t="s">
        <v>842</v>
      </c>
      <c r="D2422" t="s">
        <v>980</v>
      </c>
      <c r="E2422" s="82">
        <v>150</v>
      </c>
      <c r="F2422" t="s">
        <v>973</v>
      </c>
      <c r="G2422" s="83">
        <v>41892</v>
      </c>
      <c r="I2422">
        <f t="shared" si="42"/>
        <v>2014</v>
      </c>
      <c r="M2422"/>
    </row>
    <row r="2423" spans="1:13" x14ac:dyDescent="0.25">
      <c r="A2423" t="s">
        <v>972</v>
      </c>
      <c r="B2423" t="s">
        <v>222</v>
      </c>
      <c r="C2423" s="76" t="s">
        <v>842</v>
      </c>
      <c r="D2423" t="s">
        <v>980</v>
      </c>
      <c r="E2423" s="82">
        <v>7.6</v>
      </c>
      <c r="F2423" t="s">
        <v>973</v>
      </c>
      <c r="G2423" s="83">
        <v>41841</v>
      </c>
      <c r="I2423">
        <f t="shared" si="42"/>
        <v>2014</v>
      </c>
      <c r="M2423"/>
    </row>
    <row r="2424" spans="1:13" x14ac:dyDescent="0.25">
      <c r="A2424" t="s">
        <v>972</v>
      </c>
      <c r="B2424" t="s">
        <v>199</v>
      </c>
      <c r="C2424" s="76" t="s">
        <v>842</v>
      </c>
      <c r="D2424" t="s">
        <v>980</v>
      </c>
      <c r="E2424" s="82">
        <v>95</v>
      </c>
      <c r="F2424" t="s">
        <v>973</v>
      </c>
      <c r="G2424" s="83">
        <v>41894</v>
      </c>
      <c r="I2424">
        <f t="shared" si="42"/>
        <v>2014</v>
      </c>
      <c r="M2424"/>
    </row>
    <row r="2425" spans="1:13" x14ac:dyDescent="0.25">
      <c r="A2425" t="s">
        <v>972</v>
      </c>
      <c r="B2425" t="s">
        <v>251</v>
      </c>
      <c r="C2425" s="76" t="s">
        <v>842</v>
      </c>
      <c r="D2425" t="s">
        <v>980</v>
      </c>
      <c r="E2425" s="82">
        <v>7.46</v>
      </c>
      <c r="F2425" t="s">
        <v>973</v>
      </c>
      <c r="G2425" s="83">
        <v>41827</v>
      </c>
      <c r="I2425">
        <f t="shared" si="42"/>
        <v>2014</v>
      </c>
      <c r="M2425"/>
    </row>
    <row r="2426" spans="1:13" x14ac:dyDescent="0.25">
      <c r="A2426" t="s">
        <v>972</v>
      </c>
      <c r="B2426" t="s">
        <v>89</v>
      </c>
      <c r="C2426" s="76" t="s">
        <v>842</v>
      </c>
      <c r="D2426" t="s">
        <v>980</v>
      </c>
      <c r="E2426" s="82">
        <v>9.58</v>
      </c>
      <c r="F2426" t="s">
        <v>973</v>
      </c>
      <c r="G2426" s="83">
        <v>41860</v>
      </c>
      <c r="I2426">
        <f t="shared" si="42"/>
        <v>2014</v>
      </c>
      <c r="M2426"/>
    </row>
    <row r="2427" spans="1:13" x14ac:dyDescent="0.25">
      <c r="A2427" t="s">
        <v>972</v>
      </c>
      <c r="B2427" t="s">
        <v>118</v>
      </c>
      <c r="C2427" s="76" t="s">
        <v>842</v>
      </c>
      <c r="D2427" t="s">
        <v>980</v>
      </c>
      <c r="E2427" s="82">
        <v>9.8000000000000007</v>
      </c>
      <c r="F2427" t="s">
        <v>973</v>
      </c>
      <c r="G2427" s="83">
        <v>41830</v>
      </c>
      <c r="I2427">
        <f t="shared" si="42"/>
        <v>2014</v>
      </c>
      <c r="M2427"/>
    </row>
    <row r="2428" spans="1:13" x14ac:dyDescent="0.25">
      <c r="A2428" t="s">
        <v>972</v>
      </c>
      <c r="B2428" t="s">
        <v>173</v>
      </c>
      <c r="C2428" s="76" t="s">
        <v>842</v>
      </c>
      <c r="D2428" t="s">
        <v>980</v>
      </c>
      <c r="E2428" s="82">
        <v>150</v>
      </c>
      <c r="F2428" t="s">
        <v>973</v>
      </c>
      <c r="G2428" s="83">
        <v>42003</v>
      </c>
      <c r="I2428">
        <f t="shared" si="42"/>
        <v>2014</v>
      </c>
      <c r="M2428"/>
    </row>
    <row r="2429" spans="1:13" x14ac:dyDescent="0.25">
      <c r="A2429" t="s">
        <v>972</v>
      </c>
      <c r="B2429" t="s">
        <v>148</v>
      </c>
      <c r="C2429" s="76" t="s">
        <v>842</v>
      </c>
      <c r="D2429" t="s">
        <v>980</v>
      </c>
      <c r="E2429" s="82">
        <v>4.18</v>
      </c>
      <c r="F2429" t="s">
        <v>973</v>
      </c>
      <c r="G2429" s="83">
        <v>41856</v>
      </c>
      <c r="I2429">
        <f t="shared" si="42"/>
        <v>2014</v>
      </c>
      <c r="M2429"/>
    </row>
    <row r="2430" spans="1:13" x14ac:dyDescent="0.25">
      <c r="A2430" t="s">
        <v>972</v>
      </c>
      <c r="B2430" t="s">
        <v>240</v>
      </c>
      <c r="C2430" s="76" t="s">
        <v>842</v>
      </c>
      <c r="D2430" t="s">
        <v>980</v>
      </c>
      <c r="E2430" s="82">
        <v>6.38</v>
      </c>
      <c r="F2430" t="s">
        <v>973</v>
      </c>
      <c r="G2430" s="83">
        <v>41788</v>
      </c>
      <c r="I2430">
        <f t="shared" si="42"/>
        <v>2014</v>
      </c>
      <c r="M2430"/>
    </row>
    <row r="2431" spans="1:13" x14ac:dyDescent="0.25">
      <c r="A2431" t="s">
        <v>972</v>
      </c>
      <c r="B2431" t="s">
        <v>292</v>
      </c>
      <c r="C2431" s="76" t="s">
        <v>842</v>
      </c>
      <c r="D2431" t="s">
        <v>980</v>
      </c>
      <c r="E2431" s="82">
        <v>6.38</v>
      </c>
      <c r="F2431" t="s">
        <v>973</v>
      </c>
      <c r="G2431" s="83">
        <v>41788</v>
      </c>
      <c r="I2431">
        <f t="shared" si="42"/>
        <v>2014</v>
      </c>
      <c r="M2431"/>
    </row>
    <row r="2432" spans="1:13" x14ac:dyDescent="0.25">
      <c r="A2432" t="s">
        <v>972</v>
      </c>
      <c r="B2432" t="s">
        <v>247</v>
      </c>
      <c r="C2432" s="76" t="s">
        <v>842</v>
      </c>
      <c r="D2432" t="s">
        <v>980</v>
      </c>
      <c r="E2432" s="82">
        <v>5</v>
      </c>
      <c r="F2432" t="s">
        <v>973</v>
      </c>
      <c r="G2432" s="83">
        <v>41822</v>
      </c>
      <c r="I2432">
        <f t="shared" si="42"/>
        <v>2014</v>
      </c>
      <c r="M2432"/>
    </row>
    <row r="2433" spans="1:13" x14ac:dyDescent="0.25">
      <c r="A2433" t="s">
        <v>972</v>
      </c>
      <c r="B2433" t="s">
        <v>249</v>
      </c>
      <c r="C2433" s="76" t="s">
        <v>842</v>
      </c>
      <c r="D2433" t="s">
        <v>980</v>
      </c>
      <c r="E2433" s="82">
        <v>10</v>
      </c>
      <c r="F2433" t="s">
        <v>973</v>
      </c>
      <c r="G2433" s="83">
        <v>41834</v>
      </c>
      <c r="I2433">
        <f t="shared" si="42"/>
        <v>2014</v>
      </c>
      <c r="M2433"/>
    </row>
    <row r="2434" spans="1:13" x14ac:dyDescent="0.25">
      <c r="A2434" t="s">
        <v>972</v>
      </c>
      <c r="B2434" t="s">
        <v>244</v>
      </c>
      <c r="C2434" s="76" t="s">
        <v>842</v>
      </c>
      <c r="D2434" t="s">
        <v>980</v>
      </c>
      <c r="E2434" s="82">
        <v>4</v>
      </c>
      <c r="F2434" t="s">
        <v>973</v>
      </c>
      <c r="G2434" s="83">
        <v>41842</v>
      </c>
      <c r="I2434">
        <f t="shared" ref="I2434:I2497" si="43">IF(G2434&lt;&gt;"",YEAR(G2434),"")</f>
        <v>2014</v>
      </c>
      <c r="M2434"/>
    </row>
    <row r="2435" spans="1:13" x14ac:dyDescent="0.25">
      <c r="A2435" t="s">
        <v>972</v>
      </c>
      <c r="B2435" t="s">
        <v>249</v>
      </c>
      <c r="C2435" s="76" t="s">
        <v>842</v>
      </c>
      <c r="D2435" t="s">
        <v>980</v>
      </c>
      <c r="E2435" s="82">
        <v>7.2</v>
      </c>
      <c r="F2435" t="s">
        <v>973</v>
      </c>
      <c r="G2435" s="83">
        <v>41816</v>
      </c>
      <c r="I2435">
        <f t="shared" si="43"/>
        <v>2014</v>
      </c>
      <c r="M2435"/>
    </row>
    <row r="2436" spans="1:13" x14ac:dyDescent="0.25">
      <c r="A2436" t="s">
        <v>972</v>
      </c>
      <c r="B2436" t="s">
        <v>118</v>
      </c>
      <c r="C2436" s="76" t="s">
        <v>842</v>
      </c>
      <c r="D2436" t="s">
        <v>980</v>
      </c>
      <c r="E2436" s="82">
        <v>3.63</v>
      </c>
      <c r="F2436" t="s">
        <v>973</v>
      </c>
      <c r="G2436" s="83">
        <v>41787</v>
      </c>
      <c r="I2436">
        <f t="shared" si="43"/>
        <v>2014</v>
      </c>
      <c r="M2436"/>
    </row>
    <row r="2437" spans="1:13" x14ac:dyDescent="0.25">
      <c r="A2437" t="s">
        <v>972</v>
      </c>
      <c r="B2437" t="s">
        <v>125</v>
      </c>
      <c r="C2437" s="76" t="s">
        <v>842</v>
      </c>
      <c r="D2437" t="s">
        <v>980</v>
      </c>
      <c r="E2437" s="82">
        <v>8</v>
      </c>
      <c r="F2437" t="s">
        <v>973</v>
      </c>
      <c r="G2437" s="83">
        <v>41794</v>
      </c>
      <c r="I2437">
        <f t="shared" si="43"/>
        <v>2014</v>
      </c>
      <c r="M2437"/>
    </row>
    <row r="2438" spans="1:13" x14ac:dyDescent="0.25">
      <c r="A2438" t="s">
        <v>972</v>
      </c>
      <c r="B2438" t="s">
        <v>182</v>
      </c>
      <c r="C2438" s="76" t="s">
        <v>842</v>
      </c>
      <c r="D2438" t="s">
        <v>980</v>
      </c>
      <c r="E2438" s="82">
        <v>12.3</v>
      </c>
      <c r="F2438" t="s">
        <v>973</v>
      </c>
      <c r="G2438" s="83">
        <v>41921</v>
      </c>
      <c r="I2438">
        <f t="shared" si="43"/>
        <v>2014</v>
      </c>
      <c r="M2438"/>
    </row>
    <row r="2439" spans="1:13" x14ac:dyDescent="0.25">
      <c r="A2439" t="s">
        <v>972</v>
      </c>
      <c r="B2439" s="74" t="s">
        <v>213</v>
      </c>
      <c r="C2439" s="76" t="s">
        <v>842</v>
      </c>
      <c r="D2439" t="s">
        <v>980</v>
      </c>
      <c r="E2439" s="82">
        <v>7</v>
      </c>
      <c r="F2439" t="s">
        <v>973</v>
      </c>
      <c r="G2439" s="83">
        <v>41802</v>
      </c>
      <c r="I2439">
        <f t="shared" si="43"/>
        <v>2014</v>
      </c>
      <c r="M2439"/>
    </row>
    <row r="2440" spans="1:13" x14ac:dyDescent="0.25">
      <c r="A2440" t="s">
        <v>972</v>
      </c>
      <c r="B2440" t="s">
        <v>130</v>
      </c>
      <c r="C2440" s="76" t="s">
        <v>842</v>
      </c>
      <c r="D2440" t="s">
        <v>980</v>
      </c>
      <c r="E2440" s="82">
        <v>7</v>
      </c>
      <c r="F2440" t="s">
        <v>973</v>
      </c>
      <c r="G2440" s="83">
        <v>41787</v>
      </c>
      <c r="I2440">
        <f t="shared" si="43"/>
        <v>2014</v>
      </c>
      <c r="M2440"/>
    </row>
    <row r="2441" spans="1:13" x14ac:dyDescent="0.25">
      <c r="A2441" t="s">
        <v>972</v>
      </c>
      <c r="B2441" t="s">
        <v>128</v>
      </c>
      <c r="C2441" s="76" t="s">
        <v>842</v>
      </c>
      <c r="D2441" t="s">
        <v>980</v>
      </c>
      <c r="E2441" s="82">
        <v>5</v>
      </c>
      <c r="F2441" t="s">
        <v>973</v>
      </c>
      <c r="G2441" s="83">
        <v>41814</v>
      </c>
      <c r="I2441">
        <f t="shared" si="43"/>
        <v>2014</v>
      </c>
      <c r="M2441"/>
    </row>
    <row r="2442" spans="1:13" x14ac:dyDescent="0.25">
      <c r="A2442" t="s">
        <v>972</v>
      </c>
      <c r="B2442" t="s">
        <v>128</v>
      </c>
      <c r="C2442" s="76" t="s">
        <v>842</v>
      </c>
      <c r="D2442" t="s">
        <v>980</v>
      </c>
      <c r="E2442" s="82">
        <v>3.8</v>
      </c>
      <c r="F2442" t="s">
        <v>973</v>
      </c>
      <c r="G2442" s="83">
        <v>41787</v>
      </c>
      <c r="I2442">
        <f t="shared" si="43"/>
        <v>2014</v>
      </c>
      <c r="M2442"/>
    </row>
    <row r="2443" spans="1:13" x14ac:dyDescent="0.25">
      <c r="A2443" t="s">
        <v>972</v>
      </c>
      <c r="B2443" t="s">
        <v>128</v>
      </c>
      <c r="C2443" s="76" t="s">
        <v>842</v>
      </c>
      <c r="D2443" t="s">
        <v>980</v>
      </c>
      <c r="E2443" s="82">
        <v>5</v>
      </c>
      <c r="F2443" t="s">
        <v>973</v>
      </c>
      <c r="G2443" s="83">
        <v>41800</v>
      </c>
      <c r="I2443">
        <f t="shared" si="43"/>
        <v>2014</v>
      </c>
      <c r="M2443"/>
    </row>
    <row r="2444" spans="1:13" x14ac:dyDescent="0.25">
      <c r="A2444" t="s">
        <v>972</v>
      </c>
      <c r="B2444" t="s">
        <v>183</v>
      </c>
      <c r="C2444" s="76" t="s">
        <v>842</v>
      </c>
      <c r="D2444" t="s">
        <v>980</v>
      </c>
      <c r="E2444" s="82">
        <v>5</v>
      </c>
      <c r="F2444" t="s">
        <v>973</v>
      </c>
      <c r="G2444" s="83">
        <v>41808</v>
      </c>
      <c r="I2444">
        <f t="shared" si="43"/>
        <v>2014</v>
      </c>
      <c r="M2444"/>
    </row>
    <row r="2445" spans="1:13" x14ac:dyDescent="0.25">
      <c r="A2445" t="s">
        <v>972</v>
      </c>
      <c r="B2445" t="s">
        <v>114</v>
      </c>
      <c r="C2445" s="76" t="s">
        <v>842</v>
      </c>
      <c r="D2445" t="s">
        <v>980</v>
      </c>
      <c r="E2445" s="82">
        <v>5</v>
      </c>
      <c r="F2445" t="s">
        <v>973</v>
      </c>
      <c r="G2445" s="83">
        <v>41808</v>
      </c>
      <c r="I2445">
        <f t="shared" si="43"/>
        <v>2014</v>
      </c>
      <c r="M2445"/>
    </row>
    <row r="2446" spans="1:13" x14ac:dyDescent="0.25">
      <c r="A2446" t="s">
        <v>972</v>
      </c>
      <c r="B2446" t="s">
        <v>127</v>
      </c>
      <c r="C2446" s="76" t="s">
        <v>842</v>
      </c>
      <c r="D2446" t="s">
        <v>980</v>
      </c>
      <c r="E2446" s="82">
        <v>4</v>
      </c>
      <c r="F2446" t="s">
        <v>973</v>
      </c>
      <c r="G2446" s="83">
        <v>41842</v>
      </c>
      <c r="I2446">
        <f t="shared" si="43"/>
        <v>2014</v>
      </c>
      <c r="M2446"/>
    </row>
    <row r="2447" spans="1:13" x14ac:dyDescent="0.25">
      <c r="A2447" t="s">
        <v>972</v>
      </c>
      <c r="B2447" t="s">
        <v>223</v>
      </c>
      <c r="C2447" s="76" t="s">
        <v>842</v>
      </c>
      <c r="D2447" t="s">
        <v>980</v>
      </c>
      <c r="E2447" s="82">
        <v>11</v>
      </c>
      <c r="F2447" t="s">
        <v>973</v>
      </c>
      <c r="G2447" s="83">
        <v>41905</v>
      </c>
      <c r="I2447">
        <f t="shared" si="43"/>
        <v>2014</v>
      </c>
      <c r="M2447"/>
    </row>
    <row r="2448" spans="1:13" x14ac:dyDescent="0.25">
      <c r="A2448" t="s">
        <v>972</v>
      </c>
      <c r="B2448" t="s">
        <v>240</v>
      </c>
      <c r="C2448" s="76" t="s">
        <v>842</v>
      </c>
      <c r="D2448" t="s">
        <v>980</v>
      </c>
      <c r="E2448" s="82">
        <v>6</v>
      </c>
      <c r="F2448" t="s">
        <v>973</v>
      </c>
      <c r="G2448" s="83">
        <v>41789</v>
      </c>
      <c r="I2448">
        <f t="shared" si="43"/>
        <v>2014</v>
      </c>
      <c r="M2448"/>
    </row>
    <row r="2449" spans="1:13" x14ac:dyDescent="0.25">
      <c r="A2449" t="s">
        <v>972</v>
      </c>
      <c r="B2449" t="s">
        <v>122</v>
      </c>
      <c r="C2449" s="76" t="s">
        <v>842</v>
      </c>
      <c r="D2449" t="s">
        <v>980</v>
      </c>
      <c r="E2449" s="82">
        <v>5</v>
      </c>
      <c r="F2449" t="s">
        <v>973</v>
      </c>
      <c r="G2449" s="83">
        <v>41792</v>
      </c>
      <c r="I2449">
        <f t="shared" si="43"/>
        <v>2014</v>
      </c>
      <c r="M2449"/>
    </row>
    <row r="2450" spans="1:13" x14ac:dyDescent="0.25">
      <c r="A2450" t="s">
        <v>972</v>
      </c>
      <c r="B2450" t="s">
        <v>248</v>
      </c>
      <c r="C2450" s="76" t="s">
        <v>842</v>
      </c>
      <c r="D2450" t="s">
        <v>980</v>
      </c>
      <c r="E2450" s="82">
        <v>5</v>
      </c>
      <c r="F2450" t="s">
        <v>973</v>
      </c>
      <c r="G2450" s="83">
        <v>41834</v>
      </c>
      <c r="I2450">
        <f t="shared" si="43"/>
        <v>2014</v>
      </c>
      <c r="M2450"/>
    </row>
    <row r="2451" spans="1:13" x14ac:dyDescent="0.25">
      <c r="A2451" t="s">
        <v>972</v>
      </c>
      <c r="B2451" t="s">
        <v>173</v>
      </c>
      <c r="C2451" s="76" t="s">
        <v>842</v>
      </c>
      <c r="D2451" t="s">
        <v>980</v>
      </c>
      <c r="E2451" s="82">
        <v>11</v>
      </c>
      <c r="F2451" t="s">
        <v>973</v>
      </c>
      <c r="G2451" s="83">
        <v>41844</v>
      </c>
      <c r="I2451">
        <f t="shared" si="43"/>
        <v>2014</v>
      </c>
      <c r="M2451"/>
    </row>
    <row r="2452" spans="1:13" x14ac:dyDescent="0.25">
      <c r="A2452" t="s">
        <v>972</v>
      </c>
      <c r="B2452" t="s">
        <v>254</v>
      </c>
      <c r="C2452" s="76" t="s">
        <v>842</v>
      </c>
      <c r="D2452" t="s">
        <v>980</v>
      </c>
      <c r="E2452" s="82">
        <v>3.8</v>
      </c>
      <c r="F2452" t="s">
        <v>973</v>
      </c>
      <c r="G2452" s="83">
        <v>41809</v>
      </c>
      <c r="I2452">
        <f t="shared" si="43"/>
        <v>2014</v>
      </c>
      <c r="M2452"/>
    </row>
    <row r="2453" spans="1:13" x14ac:dyDescent="0.25">
      <c r="A2453" t="s">
        <v>972</v>
      </c>
      <c r="B2453" t="s">
        <v>63</v>
      </c>
      <c r="C2453" s="76" t="s">
        <v>842</v>
      </c>
      <c r="D2453" t="s">
        <v>980</v>
      </c>
      <c r="E2453" s="82">
        <v>7.68</v>
      </c>
      <c r="F2453" t="s">
        <v>973</v>
      </c>
      <c r="G2453" s="83">
        <v>41792</v>
      </c>
      <c r="I2453">
        <f t="shared" si="43"/>
        <v>2014</v>
      </c>
      <c r="M2453"/>
    </row>
    <row r="2454" spans="1:13" x14ac:dyDescent="0.25">
      <c r="A2454" t="s">
        <v>972</v>
      </c>
      <c r="B2454" t="s">
        <v>186</v>
      </c>
      <c r="C2454" s="76" t="s">
        <v>842</v>
      </c>
      <c r="D2454" t="s">
        <v>980</v>
      </c>
      <c r="E2454" s="82">
        <v>6</v>
      </c>
      <c r="F2454" t="s">
        <v>973</v>
      </c>
      <c r="G2454" s="83">
        <v>41814</v>
      </c>
      <c r="I2454">
        <f t="shared" si="43"/>
        <v>2014</v>
      </c>
      <c r="M2454"/>
    </row>
    <row r="2455" spans="1:13" x14ac:dyDescent="0.25">
      <c r="A2455" t="s">
        <v>972</v>
      </c>
      <c r="B2455" t="s">
        <v>216</v>
      </c>
      <c r="C2455" s="76" t="s">
        <v>842</v>
      </c>
      <c r="D2455" t="s">
        <v>980</v>
      </c>
      <c r="E2455" s="82">
        <v>7</v>
      </c>
      <c r="F2455" t="s">
        <v>973</v>
      </c>
      <c r="G2455" s="83">
        <v>41827</v>
      </c>
      <c r="I2455">
        <f t="shared" si="43"/>
        <v>2014</v>
      </c>
      <c r="M2455"/>
    </row>
    <row r="2456" spans="1:13" x14ac:dyDescent="0.25">
      <c r="A2456" t="s">
        <v>972</v>
      </c>
      <c r="B2456" t="s">
        <v>128</v>
      </c>
      <c r="C2456" s="76" t="s">
        <v>842</v>
      </c>
      <c r="D2456" t="s">
        <v>980</v>
      </c>
      <c r="E2456" s="82">
        <v>5</v>
      </c>
      <c r="F2456" t="s">
        <v>973</v>
      </c>
      <c r="G2456" s="83">
        <v>41792</v>
      </c>
      <c r="I2456">
        <f t="shared" si="43"/>
        <v>2014</v>
      </c>
      <c r="M2456"/>
    </row>
    <row r="2457" spans="1:13" x14ac:dyDescent="0.25">
      <c r="A2457" t="s">
        <v>972</v>
      </c>
      <c r="B2457" t="s">
        <v>117</v>
      </c>
      <c r="C2457" s="76" t="s">
        <v>842</v>
      </c>
      <c r="D2457" t="s">
        <v>980</v>
      </c>
      <c r="E2457" s="82">
        <v>9</v>
      </c>
      <c r="F2457" t="s">
        <v>973</v>
      </c>
      <c r="G2457" s="83">
        <v>41879</v>
      </c>
      <c r="I2457">
        <f t="shared" si="43"/>
        <v>2014</v>
      </c>
      <c r="M2457"/>
    </row>
    <row r="2458" spans="1:13" x14ac:dyDescent="0.25">
      <c r="A2458" t="s">
        <v>972</v>
      </c>
      <c r="B2458" t="s">
        <v>252</v>
      </c>
      <c r="C2458" s="76" t="s">
        <v>842</v>
      </c>
      <c r="D2458" t="s">
        <v>980</v>
      </c>
      <c r="E2458" s="82">
        <v>6</v>
      </c>
      <c r="F2458" t="s">
        <v>973</v>
      </c>
      <c r="G2458" s="83">
        <v>41789</v>
      </c>
      <c r="I2458">
        <f t="shared" si="43"/>
        <v>2014</v>
      </c>
      <c r="M2458"/>
    </row>
    <row r="2459" spans="1:13" x14ac:dyDescent="0.25">
      <c r="A2459" t="s">
        <v>972</v>
      </c>
      <c r="B2459" s="74" t="s">
        <v>111</v>
      </c>
      <c r="C2459" s="76" t="s">
        <v>842</v>
      </c>
      <c r="D2459" t="s">
        <v>980</v>
      </c>
      <c r="E2459" s="82">
        <v>7</v>
      </c>
      <c r="F2459" t="s">
        <v>973</v>
      </c>
      <c r="G2459" s="83">
        <v>41835</v>
      </c>
      <c r="I2459">
        <f t="shared" si="43"/>
        <v>2014</v>
      </c>
      <c r="M2459"/>
    </row>
    <row r="2460" spans="1:13" x14ac:dyDescent="0.25">
      <c r="A2460" t="s">
        <v>972</v>
      </c>
      <c r="B2460" t="s">
        <v>232</v>
      </c>
      <c r="C2460" s="76" t="s">
        <v>842</v>
      </c>
      <c r="D2460" t="s">
        <v>980</v>
      </c>
      <c r="E2460" s="82">
        <v>10</v>
      </c>
      <c r="F2460" t="s">
        <v>973</v>
      </c>
      <c r="G2460" s="83">
        <v>41820</v>
      </c>
      <c r="I2460">
        <f t="shared" si="43"/>
        <v>2014</v>
      </c>
      <c r="M2460"/>
    </row>
    <row r="2461" spans="1:13" x14ac:dyDescent="0.25">
      <c r="A2461" t="s">
        <v>972</v>
      </c>
      <c r="B2461" t="s">
        <v>229</v>
      </c>
      <c r="C2461" s="76" t="s">
        <v>842</v>
      </c>
      <c r="D2461" t="s">
        <v>980</v>
      </c>
      <c r="E2461" s="82">
        <v>5</v>
      </c>
      <c r="F2461" t="s">
        <v>973</v>
      </c>
      <c r="G2461" s="83">
        <v>41827</v>
      </c>
      <c r="I2461">
        <f t="shared" si="43"/>
        <v>2014</v>
      </c>
      <c r="M2461"/>
    </row>
    <row r="2462" spans="1:13" x14ac:dyDescent="0.25">
      <c r="A2462" t="s">
        <v>972</v>
      </c>
      <c r="B2462" t="s">
        <v>136</v>
      </c>
      <c r="C2462" s="76" t="s">
        <v>842</v>
      </c>
      <c r="D2462" t="s">
        <v>980</v>
      </c>
      <c r="E2462" s="82">
        <v>2.8</v>
      </c>
      <c r="F2462" t="s">
        <v>973</v>
      </c>
      <c r="G2462" s="83">
        <v>41871</v>
      </c>
      <c r="I2462">
        <f t="shared" si="43"/>
        <v>2014</v>
      </c>
      <c r="M2462"/>
    </row>
    <row r="2463" spans="1:13" x14ac:dyDescent="0.25">
      <c r="A2463" t="s">
        <v>972</v>
      </c>
      <c r="B2463" t="s">
        <v>136</v>
      </c>
      <c r="C2463" s="76" t="s">
        <v>842</v>
      </c>
      <c r="D2463" t="s">
        <v>980</v>
      </c>
      <c r="E2463" s="82">
        <v>6</v>
      </c>
      <c r="F2463" t="s">
        <v>973</v>
      </c>
      <c r="G2463" s="83">
        <v>41792</v>
      </c>
      <c r="I2463">
        <f t="shared" si="43"/>
        <v>2014</v>
      </c>
      <c r="M2463"/>
    </row>
    <row r="2464" spans="1:13" x14ac:dyDescent="0.25">
      <c r="A2464" t="s">
        <v>972</v>
      </c>
      <c r="B2464" t="s">
        <v>125</v>
      </c>
      <c r="C2464" s="76" t="s">
        <v>842</v>
      </c>
      <c r="D2464" t="s">
        <v>980</v>
      </c>
      <c r="E2464" s="82">
        <v>3.8</v>
      </c>
      <c r="F2464" t="s">
        <v>973</v>
      </c>
      <c r="G2464" s="83">
        <v>41901</v>
      </c>
      <c r="I2464">
        <f t="shared" si="43"/>
        <v>2014</v>
      </c>
      <c r="M2464"/>
    </row>
    <row r="2465" spans="1:13" x14ac:dyDescent="0.25">
      <c r="A2465" t="s">
        <v>972</v>
      </c>
      <c r="B2465" t="s">
        <v>248</v>
      </c>
      <c r="C2465" s="76" t="s">
        <v>842</v>
      </c>
      <c r="D2465" t="s">
        <v>980</v>
      </c>
      <c r="E2465" s="82">
        <v>9.41</v>
      </c>
      <c r="F2465" t="s">
        <v>973</v>
      </c>
      <c r="G2465" s="83">
        <v>41892</v>
      </c>
      <c r="I2465">
        <f t="shared" si="43"/>
        <v>2014</v>
      </c>
      <c r="M2465"/>
    </row>
    <row r="2466" spans="1:13" x14ac:dyDescent="0.25">
      <c r="A2466" t="s">
        <v>972</v>
      </c>
      <c r="B2466" t="s">
        <v>71</v>
      </c>
      <c r="C2466" s="76" t="s">
        <v>842</v>
      </c>
      <c r="D2466" t="s">
        <v>980</v>
      </c>
      <c r="E2466" s="82">
        <v>7.25</v>
      </c>
      <c r="F2466" t="s">
        <v>973</v>
      </c>
      <c r="G2466" s="83">
        <v>41788</v>
      </c>
      <c r="I2466">
        <f t="shared" si="43"/>
        <v>2014</v>
      </c>
      <c r="M2466"/>
    </row>
    <row r="2467" spans="1:13" x14ac:dyDescent="0.25">
      <c r="A2467" t="s">
        <v>972</v>
      </c>
      <c r="B2467" t="s">
        <v>0</v>
      </c>
      <c r="C2467" s="76" t="s">
        <v>842</v>
      </c>
      <c r="D2467" t="s">
        <v>980</v>
      </c>
      <c r="E2467" s="82">
        <v>14.95</v>
      </c>
      <c r="F2467" t="s">
        <v>973</v>
      </c>
      <c r="G2467" s="83">
        <v>41850</v>
      </c>
      <c r="I2467">
        <f t="shared" si="43"/>
        <v>2014</v>
      </c>
      <c r="M2467"/>
    </row>
    <row r="2468" spans="1:13" x14ac:dyDescent="0.25">
      <c r="A2468" t="s">
        <v>972</v>
      </c>
      <c r="B2468" t="s">
        <v>128</v>
      </c>
      <c r="C2468" s="76" t="s">
        <v>842</v>
      </c>
      <c r="D2468" t="s">
        <v>980</v>
      </c>
      <c r="E2468" s="82">
        <v>7</v>
      </c>
      <c r="F2468" t="s">
        <v>973</v>
      </c>
      <c r="G2468" s="83">
        <v>41790</v>
      </c>
      <c r="I2468">
        <f t="shared" si="43"/>
        <v>2014</v>
      </c>
      <c r="M2468"/>
    </row>
    <row r="2469" spans="1:13" x14ac:dyDescent="0.25">
      <c r="A2469" t="s">
        <v>972</v>
      </c>
      <c r="B2469" t="s">
        <v>144</v>
      </c>
      <c r="C2469" s="76" t="s">
        <v>842</v>
      </c>
      <c r="D2469" t="s">
        <v>980</v>
      </c>
      <c r="E2469" s="82">
        <v>1</v>
      </c>
      <c r="F2469" t="s">
        <v>973</v>
      </c>
      <c r="G2469" s="83">
        <v>41792</v>
      </c>
      <c r="I2469">
        <f t="shared" si="43"/>
        <v>2014</v>
      </c>
      <c r="M2469"/>
    </row>
    <row r="2470" spans="1:13" x14ac:dyDescent="0.25">
      <c r="A2470" t="s">
        <v>972</v>
      </c>
      <c r="B2470" t="s">
        <v>118</v>
      </c>
      <c r="C2470" s="76" t="s">
        <v>842</v>
      </c>
      <c r="D2470" t="s">
        <v>980</v>
      </c>
      <c r="E2470" s="82">
        <v>3.75</v>
      </c>
      <c r="F2470" t="s">
        <v>973</v>
      </c>
      <c r="G2470" s="83">
        <v>41794</v>
      </c>
      <c r="I2470">
        <f t="shared" si="43"/>
        <v>2014</v>
      </c>
      <c r="M2470"/>
    </row>
    <row r="2471" spans="1:13" x14ac:dyDescent="0.25">
      <c r="A2471" t="s">
        <v>972</v>
      </c>
      <c r="B2471" t="s">
        <v>139</v>
      </c>
      <c r="C2471" s="76" t="s">
        <v>842</v>
      </c>
      <c r="D2471" t="s">
        <v>980</v>
      </c>
      <c r="E2471" s="82">
        <v>8</v>
      </c>
      <c r="F2471" t="s">
        <v>973</v>
      </c>
      <c r="G2471" s="83">
        <v>41794</v>
      </c>
      <c r="I2471">
        <f t="shared" si="43"/>
        <v>2014</v>
      </c>
      <c r="M2471"/>
    </row>
    <row r="2472" spans="1:13" x14ac:dyDescent="0.25">
      <c r="A2472" t="s">
        <v>972</v>
      </c>
      <c r="B2472" t="s">
        <v>180</v>
      </c>
      <c r="C2472" s="76" t="s">
        <v>842</v>
      </c>
      <c r="D2472" t="s">
        <v>980</v>
      </c>
      <c r="E2472" s="82">
        <v>9.1199999999999992</v>
      </c>
      <c r="F2472" t="s">
        <v>973</v>
      </c>
      <c r="G2472" s="83">
        <v>41794</v>
      </c>
      <c r="I2472">
        <f t="shared" si="43"/>
        <v>2014</v>
      </c>
      <c r="M2472"/>
    </row>
    <row r="2473" spans="1:13" x14ac:dyDescent="0.25">
      <c r="A2473" t="s">
        <v>972</v>
      </c>
      <c r="B2473" t="s">
        <v>11</v>
      </c>
      <c r="C2473" s="76" t="s">
        <v>842</v>
      </c>
      <c r="D2473" t="s">
        <v>980</v>
      </c>
      <c r="E2473" s="82">
        <v>3.75</v>
      </c>
      <c r="F2473" t="s">
        <v>973</v>
      </c>
      <c r="G2473" s="83">
        <v>41815</v>
      </c>
      <c r="I2473">
        <f t="shared" si="43"/>
        <v>2014</v>
      </c>
      <c r="M2473"/>
    </row>
    <row r="2474" spans="1:13" x14ac:dyDescent="0.25">
      <c r="A2474" t="s">
        <v>972</v>
      </c>
      <c r="B2474" t="s">
        <v>253</v>
      </c>
      <c r="C2474" s="76" t="s">
        <v>842</v>
      </c>
      <c r="D2474" t="s">
        <v>980</v>
      </c>
      <c r="E2474" s="82">
        <v>30</v>
      </c>
      <c r="F2474" t="s">
        <v>973</v>
      </c>
      <c r="G2474" s="83">
        <v>41862</v>
      </c>
      <c r="I2474">
        <f t="shared" si="43"/>
        <v>2014</v>
      </c>
      <c r="M2474"/>
    </row>
    <row r="2475" spans="1:13" x14ac:dyDescent="0.25">
      <c r="A2475" t="s">
        <v>972</v>
      </c>
      <c r="B2475" t="s">
        <v>292</v>
      </c>
      <c r="C2475" s="76" t="s">
        <v>842</v>
      </c>
      <c r="D2475" t="s">
        <v>980</v>
      </c>
      <c r="E2475" s="82">
        <v>3</v>
      </c>
      <c r="F2475" t="s">
        <v>973</v>
      </c>
      <c r="G2475" s="83">
        <v>41794</v>
      </c>
      <c r="I2475">
        <f t="shared" si="43"/>
        <v>2014</v>
      </c>
      <c r="M2475"/>
    </row>
    <row r="2476" spans="1:13" x14ac:dyDescent="0.25">
      <c r="A2476" t="s">
        <v>972</v>
      </c>
      <c r="B2476" t="s">
        <v>177</v>
      </c>
      <c r="C2476" s="76" t="s">
        <v>842</v>
      </c>
      <c r="D2476" t="s">
        <v>980</v>
      </c>
      <c r="E2476" s="82">
        <v>150</v>
      </c>
      <c r="F2476" t="s">
        <v>973</v>
      </c>
      <c r="G2476" s="83">
        <v>41928</v>
      </c>
      <c r="I2476">
        <f t="shared" si="43"/>
        <v>2014</v>
      </c>
      <c r="M2476"/>
    </row>
    <row r="2477" spans="1:13" x14ac:dyDescent="0.25">
      <c r="A2477" t="s">
        <v>972</v>
      </c>
      <c r="B2477" t="s">
        <v>175</v>
      </c>
      <c r="C2477" s="76" t="s">
        <v>842</v>
      </c>
      <c r="D2477" t="s">
        <v>980</v>
      </c>
      <c r="E2477" s="82">
        <v>5</v>
      </c>
      <c r="F2477" t="s">
        <v>973</v>
      </c>
      <c r="G2477" s="83">
        <v>41794</v>
      </c>
      <c r="I2477">
        <f t="shared" si="43"/>
        <v>2014</v>
      </c>
      <c r="M2477"/>
    </row>
    <row r="2478" spans="1:13" x14ac:dyDescent="0.25">
      <c r="A2478" t="s">
        <v>972</v>
      </c>
      <c r="B2478" t="s">
        <v>179</v>
      </c>
      <c r="C2478" s="76" t="s">
        <v>842</v>
      </c>
      <c r="D2478" t="s">
        <v>980</v>
      </c>
      <c r="E2478" s="82">
        <v>5</v>
      </c>
      <c r="F2478" t="s">
        <v>973</v>
      </c>
      <c r="G2478" s="83">
        <v>41794</v>
      </c>
      <c r="I2478">
        <f t="shared" si="43"/>
        <v>2014</v>
      </c>
      <c r="M2478"/>
    </row>
    <row r="2479" spans="1:13" x14ac:dyDescent="0.25">
      <c r="A2479" t="s">
        <v>972</v>
      </c>
      <c r="B2479" t="s">
        <v>77</v>
      </c>
      <c r="C2479" s="76" t="s">
        <v>842</v>
      </c>
      <c r="D2479" t="s">
        <v>980</v>
      </c>
      <c r="E2479" s="82">
        <v>9</v>
      </c>
      <c r="F2479" t="s">
        <v>973</v>
      </c>
      <c r="G2479" s="83">
        <v>41794</v>
      </c>
      <c r="I2479">
        <f t="shared" si="43"/>
        <v>2014</v>
      </c>
      <c r="M2479"/>
    </row>
    <row r="2480" spans="1:13" x14ac:dyDescent="0.25">
      <c r="A2480" t="s">
        <v>972</v>
      </c>
      <c r="B2480" t="s">
        <v>118</v>
      </c>
      <c r="C2480" s="76" t="s">
        <v>842</v>
      </c>
      <c r="D2480" t="s">
        <v>980</v>
      </c>
      <c r="E2480" s="82">
        <v>3.8</v>
      </c>
      <c r="F2480" t="s">
        <v>973</v>
      </c>
      <c r="G2480" s="83">
        <v>41936</v>
      </c>
      <c r="I2480">
        <f t="shared" si="43"/>
        <v>2014</v>
      </c>
      <c r="M2480"/>
    </row>
    <row r="2481" spans="1:13" x14ac:dyDescent="0.25">
      <c r="A2481" t="s">
        <v>972</v>
      </c>
      <c r="B2481" t="s">
        <v>232</v>
      </c>
      <c r="C2481" s="76" t="s">
        <v>842</v>
      </c>
      <c r="D2481" t="s">
        <v>980</v>
      </c>
      <c r="E2481" s="82">
        <v>7</v>
      </c>
      <c r="F2481" t="s">
        <v>973</v>
      </c>
      <c r="G2481" s="83">
        <v>41884</v>
      </c>
      <c r="I2481">
        <f t="shared" si="43"/>
        <v>2014</v>
      </c>
      <c r="M2481"/>
    </row>
    <row r="2482" spans="1:13" x14ac:dyDescent="0.25">
      <c r="A2482" t="s">
        <v>972</v>
      </c>
      <c r="B2482" t="s">
        <v>66</v>
      </c>
      <c r="C2482" s="76" t="s">
        <v>842</v>
      </c>
      <c r="D2482" t="s">
        <v>980</v>
      </c>
      <c r="E2482" s="82">
        <v>11.3</v>
      </c>
      <c r="F2482" t="s">
        <v>973</v>
      </c>
      <c r="G2482" s="83">
        <v>41799</v>
      </c>
      <c r="I2482">
        <f t="shared" si="43"/>
        <v>2014</v>
      </c>
      <c r="M2482"/>
    </row>
    <row r="2483" spans="1:13" x14ac:dyDescent="0.25">
      <c r="A2483" t="s">
        <v>972</v>
      </c>
      <c r="B2483" t="s">
        <v>183</v>
      </c>
      <c r="C2483" s="76" t="s">
        <v>842</v>
      </c>
      <c r="D2483" t="s">
        <v>980</v>
      </c>
      <c r="E2483" s="82">
        <v>6</v>
      </c>
      <c r="F2483" t="s">
        <v>973</v>
      </c>
      <c r="G2483" s="83">
        <v>41796</v>
      </c>
      <c r="I2483">
        <f t="shared" si="43"/>
        <v>2014</v>
      </c>
      <c r="M2483"/>
    </row>
    <row r="2484" spans="1:13" x14ac:dyDescent="0.25">
      <c r="A2484" t="s">
        <v>972</v>
      </c>
      <c r="B2484" t="s">
        <v>243</v>
      </c>
      <c r="C2484" s="76" t="s">
        <v>842</v>
      </c>
      <c r="D2484" t="s">
        <v>980</v>
      </c>
      <c r="E2484" s="82">
        <v>3.8</v>
      </c>
      <c r="F2484" t="s">
        <v>973</v>
      </c>
      <c r="G2484" s="83">
        <v>41823</v>
      </c>
      <c r="I2484">
        <f t="shared" si="43"/>
        <v>2014</v>
      </c>
      <c r="M2484"/>
    </row>
    <row r="2485" spans="1:13" x14ac:dyDescent="0.25">
      <c r="A2485" t="s">
        <v>972</v>
      </c>
      <c r="B2485" t="s">
        <v>253</v>
      </c>
      <c r="C2485" s="76" t="s">
        <v>842</v>
      </c>
      <c r="D2485" t="s">
        <v>980</v>
      </c>
      <c r="E2485" s="82">
        <v>22</v>
      </c>
      <c r="F2485" t="s">
        <v>973</v>
      </c>
      <c r="G2485" s="83">
        <v>41999</v>
      </c>
      <c r="I2485">
        <f t="shared" si="43"/>
        <v>2014</v>
      </c>
      <c r="M2485"/>
    </row>
    <row r="2486" spans="1:13" x14ac:dyDescent="0.25">
      <c r="A2486" t="s">
        <v>972</v>
      </c>
      <c r="B2486" t="s">
        <v>243</v>
      </c>
      <c r="C2486" s="76" t="s">
        <v>842</v>
      </c>
      <c r="D2486" t="s">
        <v>980</v>
      </c>
      <c r="E2486" s="82">
        <v>6</v>
      </c>
      <c r="F2486" t="s">
        <v>973</v>
      </c>
      <c r="G2486" s="83">
        <v>41808</v>
      </c>
      <c r="I2486">
        <f t="shared" si="43"/>
        <v>2014</v>
      </c>
      <c r="M2486"/>
    </row>
    <row r="2487" spans="1:13" x14ac:dyDescent="0.25">
      <c r="A2487" t="s">
        <v>972</v>
      </c>
      <c r="B2487" t="s">
        <v>241</v>
      </c>
      <c r="C2487" s="76" t="s">
        <v>842</v>
      </c>
      <c r="D2487" t="s">
        <v>980</v>
      </c>
      <c r="E2487" s="82">
        <v>50</v>
      </c>
      <c r="F2487" t="s">
        <v>973</v>
      </c>
      <c r="G2487" s="83">
        <v>41862</v>
      </c>
      <c r="I2487">
        <f t="shared" si="43"/>
        <v>2014</v>
      </c>
      <c r="M2487"/>
    </row>
    <row r="2488" spans="1:13" x14ac:dyDescent="0.25">
      <c r="A2488" t="s">
        <v>972</v>
      </c>
      <c r="B2488" t="s">
        <v>177</v>
      </c>
      <c r="C2488" s="76" t="s">
        <v>842</v>
      </c>
      <c r="D2488" t="s">
        <v>980</v>
      </c>
      <c r="E2488" s="82">
        <v>7</v>
      </c>
      <c r="F2488" t="s">
        <v>973</v>
      </c>
      <c r="G2488" s="83">
        <v>41835</v>
      </c>
      <c r="I2488">
        <f t="shared" si="43"/>
        <v>2014</v>
      </c>
      <c r="M2488"/>
    </row>
    <row r="2489" spans="1:13" x14ac:dyDescent="0.25">
      <c r="A2489" t="s">
        <v>972</v>
      </c>
      <c r="B2489" t="s">
        <v>124</v>
      </c>
      <c r="C2489" s="76" t="s">
        <v>842</v>
      </c>
      <c r="D2489" t="s">
        <v>980</v>
      </c>
      <c r="E2489" s="82">
        <v>11.4</v>
      </c>
      <c r="F2489" t="s">
        <v>973</v>
      </c>
      <c r="G2489" s="83">
        <v>42090</v>
      </c>
      <c r="I2489">
        <f t="shared" si="43"/>
        <v>2015</v>
      </c>
      <c r="M2489"/>
    </row>
    <row r="2490" spans="1:13" x14ac:dyDescent="0.25">
      <c r="A2490" t="s">
        <v>972</v>
      </c>
      <c r="B2490" s="74" t="s">
        <v>213</v>
      </c>
      <c r="C2490" s="76" t="s">
        <v>842</v>
      </c>
      <c r="D2490" t="s">
        <v>980</v>
      </c>
      <c r="E2490" s="82">
        <v>15.69</v>
      </c>
      <c r="F2490" t="s">
        <v>973</v>
      </c>
      <c r="G2490" s="83">
        <v>41872</v>
      </c>
      <c r="I2490">
        <f t="shared" si="43"/>
        <v>2014</v>
      </c>
      <c r="M2490"/>
    </row>
    <row r="2491" spans="1:13" x14ac:dyDescent="0.25">
      <c r="A2491" t="s">
        <v>972</v>
      </c>
      <c r="B2491" t="s">
        <v>281</v>
      </c>
      <c r="C2491" s="76" t="s">
        <v>842</v>
      </c>
      <c r="D2491" t="s">
        <v>980</v>
      </c>
      <c r="E2491" s="82">
        <v>3.8</v>
      </c>
      <c r="F2491" t="s">
        <v>973</v>
      </c>
      <c r="G2491" s="83">
        <v>41800</v>
      </c>
      <c r="I2491">
        <f t="shared" si="43"/>
        <v>2014</v>
      </c>
      <c r="M2491"/>
    </row>
    <row r="2492" spans="1:13" x14ac:dyDescent="0.25">
      <c r="A2492" t="s">
        <v>972</v>
      </c>
      <c r="B2492" t="s">
        <v>133</v>
      </c>
      <c r="C2492" s="76" t="s">
        <v>842</v>
      </c>
      <c r="D2492" t="s">
        <v>980</v>
      </c>
      <c r="E2492" s="82">
        <v>7</v>
      </c>
      <c r="F2492" t="s">
        <v>973</v>
      </c>
      <c r="G2492" s="83">
        <v>41801</v>
      </c>
      <c r="I2492">
        <f t="shared" si="43"/>
        <v>2014</v>
      </c>
      <c r="M2492"/>
    </row>
    <row r="2493" spans="1:13" x14ac:dyDescent="0.25">
      <c r="A2493" t="s">
        <v>972</v>
      </c>
      <c r="B2493" s="74" t="s">
        <v>213</v>
      </c>
      <c r="C2493" s="76" t="s">
        <v>842</v>
      </c>
      <c r="D2493" t="s">
        <v>980</v>
      </c>
      <c r="E2493" s="82">
        <v>6.8</v>
      </c>
      <c r="F2493" t="s">
        <v>973</v>
      </c>
      <c r="G2493" s="83">
        <v>41848</v>
      </c>
      <c r="I2493">
        <f t="shared" si="43"/>
        <v>2014</v>
      </c>
      <c r="M2493"/>
    </row>
    <row r="2494" spans="1:13" x14ac:dyDescent="0.25">
      <c r="A2494" t="s">
        <v>972</v>
      </c>
      <c r="B2494" t="s">
        <v>147</v>
      </c>
      <c r="C2494" s="76" t="s">
        <v>842</v>
      </c>
      <c r="D2494" t="s">
        <v>980</v>
      </c>
      <c r="E2494" s="82">
        <v>60</v>
      </c>
      <c r="F2494" t="s">
        <v>973</v>
      </c>
      <c r="G2494" s="83">
        <v>41992</v>
      </c>
      <c r="I2494">
        <f t="shared" si="43"/>
        <v>2014</v>
      </c>
      <c r="M2494"/>
    </row>
    <row r="2495" spans="1:13" x14ac:dyDescent="0.25">
      <c r="A2495" t="s">
        <v>972</v>
      </c>
      <c r="B2495" t="s">
        <v>249</v>
      </c>
      <c r="C2495" s="76" t="s">
        <v>842</v>
      </c>
      <c r="D2495" t="s">
        <v>980</v>
      </c>
      <c r="E2495" s="82">
        <v>4.5</v>
      </c>
      <c r="F2495" t="s">
        <v>973</v>
      </c>
      <c r="G2495" s="83">
        <v>41827</v>
      </c>
      <c r="I2495">
        <f t="shared" si="43"/>
        <v>2014</v>
      </c>
      <c r="M2495"/>
    </row>
    <row r="2496" spans="1:13" x14ac:dyDescent="0.25">
      <c r="A2496" t="s">
        <v>972</v>
      </c>
      <c r="B2496" t="s">
        <v>199</v>
      </c>
      <c r="C2496" s="76" t="s">
        <v>842</v>
      </c>
      <c r="D2496" t="s">
        <v>980</v>
      </c>
      <c r="E2496" s="82">
        <v>7.5</v>
      </c>
      <c r="F2496" t="s">
        <v>973</v>
      </c>
      <c r="G2496" s="83">
        <v>41835</v>
      </c>
      <c r="I2496">
        <f t="shared" si="43"/>
        <v>2014</v>
      </c>
      <c r="M2496"/>
    </row>
    <row r="2497" spans="1:13" x14ac:dyDescent="0.25">
      <c r="A2497" t="s">
        <v>972</v>
      </c>
      <c r="B2497" t="s">
        <v>106</v>
      </c>
      <c r="C2497" s="76" t="s">
        <v>842</v>
      </c>
      <c r="D2497" t="s">
        <v>980</v>
      </c>
      <c r="E2497" s="82">
        <v>7</v>
      </c>
      <c r="F2497" t="s">
        <v>973</v>
      </c>
      <c r="G2497" s="83">
        <v>41801</v>
      </c>
      <c r="I2497">
        <f t="shared" si="43"/>
        <v>2014</v>
      </c>
      <c r="M2497"/>
    </row>
    <row r="2498" spans="1:13" x14ac:dyDescent="0.25">
      <c r="A2498" t="s">
        <v>972</v>
      </c>
      <c r="B2498" t="s">
        <v>127</v>
      </c>
      <c r="C2498" s="76" t="s">
        <v>842</v>
      </c>
      <c r="D2498" t="s">
        <v>980</v>
      </c>
      <c r="E2498" s="82">
        <v>4</v>
      </c>
      <c r="F2498" t="s">
        <v>973</v>
      </c>
      <c r="G2498" s="83">
        <v>41842</v>
      </c>
      <c r="I2498">
        <f t="shared" ref="I2498:I2561" si="44">IF(G2498&lt;&gt;"",YEAR(G2498),"")</f>
        <v>2014</v>
      </c>
      <c r="M2498"/>
    </row>
    <row r="2499" spans="1:13" x14ac:dyDescent="0.25">
      <c r="A2499" t="s">
        <v>972</v>
      </c>
      <c r="B2499" t="s">
        <v>126</v>
      </c>
      <c r="C2499" s="76" t="s">
        <v>842</v>
      </c>
      <c r="D2499" t="s">
        <v>980</v>
      </c>
      <c r="E2499" s="82">
        <v>6.27</v>
      </c>
      <c r="F2499" t="s">
        <v>973</v>
      </c>
      <c r="G2499" s="83">
        <v>41845</v>
      </c>
      <c r="I2499">
        <f t="shared" si="44"/>
        <v>2014</v>
      </c>
      <c r="M2499"/>
    </row>
    <row r="2500" spans="1:13" x14ac:dyDescent="0.25">
      <c r="A2500" t="s">
        <v>972</v>
      </c>
      <c r="B2500" t="s">
        <v>232</v>
      </c>
      <c r="C2500" s="76" t="s">
        <v>842</v>
      </c>
      <c r="D2500" t="s">
        <v>980</v>
      </c>
      <c r="E2500" s="82">
        <v>6</v>
      </c>
      <c r="F2500" t="s">
        <v>973</v>
      </c>
      <c r="G2500" s="83">
        <v>41830</v>
      </c>
      <c r="I2500">
        <f t="shared" si="44"/>
        <v>2014</v>
      </c>
      <c r="M2500"/>
    </row>
    <row r="2501" spans="1:13" x14ac:dyDescent="0.25">
      <c r="A2501" t="s">
        <v>972</v>
      </c>
      <c r="B2501" t="s">
        <v>133</v>
      </c>
      <c r="C2501" s="76" t="s">
        <v>842</v>
      </c>
      <c r="D2501" t="s">
        <v>980</v>
      </c>
      <c r="E2501" s="82">
        <v>6.5</v>
      </c>
      <c r="F2501" t="s">
        <v>973</v>
      </c>
      <c r="G2501" s="83">
        <v>41800</v>
      </c>
      <c r="I2501">
        <f t="shared" si="44"/>
        <v>2014</v>
      </c>
      <c r="M2501"/>
    </row>
    <row r="2502" spans="1:13" x14ac:dyDescent="0.25">
      <c r="A2502" t="s">
        <v>972</v>
      </c>
      <c r="B2502" t="s">
        <v>246</v>
      </c>
      <c r="C2502" s="76" t="s">
        <v>842</v>
      </c>
      <c r="D2502" t="s">
        <v>980</v>
      </c>
      <c r="E2502" s="82">
        <v>72</v>
      </c>
      <c r="F2502" t="s">
        <v>973</v>
      </c>
      <c r="G2502" s="83">
        <v>41897</v>
      </c>
      <c r="I2502">
        <f t="shared" si="44"/>
        <v>2014</v>
      </c>
      <c r="M2502"/>
    </row>
    <row r="2503" spans="1:13" x14ac:dyDescent="0.25">
      <c r="A2503" t="s">
        <v>972</v>
      </c>
      <c r="B2503" t="s">
        <v>107</v>
      </c>
      <c r="C2503" s="76" t="s">
        <v>842</v>
      </c>
      <c r="D2503" t="s">
        <v>980</v>
      </c>
      <c r="E2503" s="82">
        <v>7.5</v>
      </c>
      <c r="F2503" t="s">
        <v>973</v>
      </c>
      <c r="G2503" s="83">
        <v>41802</v>
      </c>
      <c r="I2503">
        <f t="shared" si="44"/>
        <v>2014</v>
      </c>
      <c r="M2503"/>
    </row>
    <row r="2504" spans="1:13" x14ac:dyDescent="0.25">
      <c r="A2504" t="s">
        <v>972</v>
      </c>
      <c r="B2504" t="s">
        <v>183</v>
      </c>
      <c r="C2504" s="76" t="s">
        <v>842</v>
      </c>
      <c r="D2504" t="s">
        <v>980</v>
      </c>
      <c r="E2504" s="82">
        <v>6</v>
      </c>
      <c r="F2504" t="s">
        <v>973</v>
      </c>
      <c r="G2504" s="83">
        <v>41802</v>
      </c>
      <c r="I2504">
        <f t="shared" si="44"/>
        <v>2014</v>
      </c>
      <c r="M2504"/>
    </row>
    <row r="2505" spans="1:13" x14ac:dyDescent="0.25">
      <c r="A2505" t="s">
        <v>972</v>
      </c>
      <c r="B2505" t="s">
        <v>128</v>
      </c>
      <c r="C2505" s="76" t="s">
        <v>842</v>
      </c>
      <c r="D2505" t="s">
        <v>980</v>
      </c>
      <c r="E2505" s="82">
        <v>10</v>
      </c>
      <c r="F2505" t="s">
        <v>973</v>
      </c>
      <c r="G2505" s="83">
        <v>41820</v>
      </c>
      <c r="I2505">
        <f t="shared" si="44"/>
        <v>2014</v>
      </c>
      <c r="M2505"/>
    </row>
    <row r="2506" spans="1:13" x14ac:dyDescent="0.25">
      <c r="A2506" t="s">
        <v>972</v>
      </c>
      <c r="B2506" t="s">
        <v>199</v>
      </c>
      <c r="C2506" s="76" t="s">
        <v>842</v>
      </c>
      <c r="D2506" t="s">
        <v>980</v>
      </c>
      <c r="E2506" s="82">
        <v>5.5</v>
      </c>
      <c r="F2506" t="s">
        <v>973</v>
      </c>
      <c r="G2506" s="83">
        <v>41803</v>
      </c>
      <c r="I2506">
        <f t="shared" si="44"/>
        <v>2014</v>
      </c>
      <c r="M2506"/>
    </row>
    <row r="2507" spans="1:13" x14ac:dyDescent="0.25">
      <c r="A2507" t="s">
        <v>972</v>
      </c>
      <c r="B2507" t="s">
        <v>128</v>
      </c>
      <c r="C2507" s="76" t="s">
        <v>842</v>
      </c>
      <c r="D2507" t="s">
        <v>980</v>
      </c>
      <c r="E2507" s="82">
        <v>3.8</v>
      </c>
      <c r="F2507" t="s">
        <v>973</v>
      </c>
      <c r="G2507" s="83">
        <v>41802</v>
      </c>
      <c r="I2507">
        <f t="shared" si="44"/>
        <v>2014</v>
      </c>
      <c r="M2507"/>
    </row>
    <row r="2508" spans="1:13" x14ac:dyDescent="0.25">
      <c r="A2508" t="s">
        <v>972</v>
      </c>
      <c r="B2508" t="s">
        <v>97</v>
      </c>
      <c r="C2508" s="76" t="s">
        <v>842</v>
      </c>
      <c r="D2508" t="s">
        <v>980</v>
      </c>
      <c r="E2508" s="82">
        <v>7.98</v>
      </c>
      <c r="F2508" t="s">
        <v>973</v>
      </c>
      <c r="G2508" s="83">
        <v>41802</v>
      </c>
      <c r="I2508">
        <f t="shared" si="44"/>
        <v>2014</v>
      </c>
      <c r="M2508"/>
    </row>
    <row r="2509" spans="1:13" x14ac:dyDescent="0.25">
      <c r="A2509" t="s">
        <v>972</v>
      </c>
      <c r="B2509" t="s">
        <v>169</v>
      </c>
      <c r="C2509" s="76" t="s">
        <v>842</v>
      </c>
      <c r="D2509" t="s">
        <v>980</v>
      </c>
      <c r="E2509" s="82">
        <v>10</v>
      </c>
      <c r="F2509" t="s">
        <v>973</v>
      </c>
      <c r="G2509" s="83">
        <v>41802</v>
      </c>
      <c r="I2509">
        <f t="shared" si="44"/>
        <v>2014</v>
      </c>
      <c r="M2509"/>
    </row>
    <row r="2510" spans="1:13" x14ac:dyDescent="0.25">
      <c r="A2510" t="s">
        <v>972</v>
      </c>
      <c r="B2510" t="s">
        <v>170</v>
      </c>
      <c r="C2510" s="76" t="s">
        <v>842</v>
      </c>
      <c r="D2510" t="s">
        <v>980</v>
      </c>
      <c r="E2510" s="82">
        <v>7.7</v>
      </c>
      <c r="F2510" t="s">
        <v>973</v>
      </c>
      <c r="G2510" s="83">
        <v>41803</v>
      </c>
      <c r="I2510">
        <f t="shared" si="44"/>
        <v>2014</v>
      </c>
      <c r="M2510"/>
    </row>
    <row r="2511" spans="1:13" x14ac:dyDescent="0.25">
      <c r="A2511" t="s">
        <v>972</v>
      </c>
      <c r="B2511" t="s">
        <v>117</v>
      </c>
      <c r="C2511" s="76" t="s">
        <v>842</v>
      </c>
      <c r="D2511" t="s">
        <v>980</v>
      </c>
      <c r="E2511" s="82">
        <v>5.7</v>
      </c>
      <c r="F2511" t="s">
        <v>973</v>
      </c>
      <c r="G2511" s="83">
        <v>41806</v>
      </c>
      <c r="I2511">
        <f t="shared" si="44"/>
        <v>2014</v>
      </c>
      <c r="M2511"/>
    </row>
    <row r="2512" spans="1:13" x14ac:dyDescent="0.25">
      <c r="A2512" t="s">
        <v>972</v>
      </c>
      <c r="B2512" t="s">
        <v>92</v>
      </c>
      <c r="C2512" s="76" t="s">
        <v>842</v>
      </c>
      <c r="D2512" t="s">
        <v>980</v>
      </c>
      <c r="E2512" s="82">
        <v>497.6</v>
      </c>
      <c r="F2512" t="s">
        <v>973</v>
      </c>
      <c r="G2512" s="83">
        <v>42314</v>
      </c>
      <c r="I2512">
        <f t="shared" si="44"/>
        <v>2015</v>
      </c>
      <c r="M2512"/>
    </row>
    <row r="2513" spans="1:13" x14ac:dyDescent="0.25">
      <c r="A2513" t="s">
        <v>972</v>
      </c>
      <c r="B2513" t="s">
        <v>2</v>
      </c>
      <c r="C2513" s="76" t="s">
        <v>842</v>
      </c>
      <c r="D2513" t="s">
        <v>980</v>
      </c>
      <c r="E2513" s="82">
        <v>6</v>
      </c>
      <c r="F2513" t="s">
        <v>973</v>
      </c>
      <c r="G2513" s="83">
        <v>41835</v>
      </c>
      <c r="I2513">
        <f t="shared" si="44"/>
        <v>2014</v>
      </c>
      <c r="M2513"/>
    </row>
    <row r="2514" spans="1:13" x14ac:dyDescent="0.25">
      <c r="A2514" t="s">
        <v>972</v>
      </c>
      <c r="B2514" t="s">
        <v>215</v>
      </c>
      <c r="C2514" s="76" t="s">
        <v>842</v>
      </c>
      <c r="D2514" t="s">
        <v>980</v>
      </c>
      <c r="E2514" s="82">
        <v>4.18</v>
      </c>
      <c r="F2514" t="s">
        <v>973</v>
      </c>
      <c r="G2514" s="83">
        <v>41869</v>
      </c>
      <c r="I2514">
        <f t="shared" si="44"/>
        <v>2014</v>
      </c>
      <c r="M2514"/>
    </row>
    <row r="2515" spans="1:13" x14ac:dyDescent="0.25">
      <c r="A2515" t="s">
        <v>972</v>
      </c>
      <c r="B2515" t="s">
        <v>210</v>
      </c>
      <c r="C2515" s="76" t="s">
        <v>842</v>
      </c>
      <c r="D2515" t="s">
        <v>980</v>
      </c>
      <c r="E2515" s="82">
        <v>4.28</v>
      </c>
      <c r="F2515" t="s">
        <v>973</v>
      </c>
      <c r="G2515" s="83">
        <v>41803</v>
      </c>
      <c r="I2515">
        <f t="shared" si="44"/>
        <v>2014</v>
      </c>
      <c r="M2515"/>
    </row>
    <row r="2516" spans="1:13" x14ac:dyDescent="0.25">
      <c r="A2516" t="s">
        <v>972</v>
      </c>
      <c r="B2516" t="s">
        <v>115</v>
      </c>
      <c r="C2516" s="76" t="s">
        <v>842</v>
      </c>
      <c r="D2516" t="s">
        <v>980</v>
      </c>
      <c r="E2516" s="82">
        <v>8</v>
      </c>
      <c r="F2516" t="s">
        <v>973</v>
      </c>
      <c r="G2516" s="83">
        <v>41803</v>
      </c>
      <c r="I2516">
        <f t="shared" si="44"/>
        <v>2014</v>
      </c>
      <c r="M2516"/>
    </row>
    <row r="2517" spans="1:13" x14ac:dyDescent="0.25">
      <c r="A2517" t="s">
        <v>972</v>
      </c>
      <c r="B2517" t="s">
        <v>128</v>
      </c>
      <c r="C2517" s="76" t="s">
        <v>842</v>
      </c>
      <c r="D2517" t="s">
        <v>980</v>
      </c>
      <c r="E2517" s="82">
        <v>3.8</v>
      </c>
      <c r="F2517" t="s">
        <v>973</v>
      </c>
      <c r="G2517" s="83">
        <v>41881</v>
      </c>
      <c r="I2517">
        <f t="shared" si="44"/>
        <v>2014</v>
      </c>
      <c r="M2517"/>
    </row>
    <row r="2518" spans="1:13" x14ac:dyDescent="0.25">
      <c r="A2518" t="s">
        <v>972</v>
      </c>
      <c r="B2518" t="s">
        <v>239</v>
      </c>
      <c r="C2518" s="76" t="s">
        <v>842</v>
      </c>
      <c r="D2518" t="s">
        <v>980</v>
      </c>
      <c r="E2518" s="82">
        <v>11</v>
      </c>
      <c r="F2518" t="s">
        <v>973</v>
      </c>
      <c r="G2518" s="83">
        <v>41914</v>
      </c>
      <c r="I2518">
        <f t="shared" si="44"/>
        <v>2014</v>
      </c>
      <c r="M2518"/>
    </row>
    <row r="2519" spans="1:13" x14ac:dyDescent="0.25">
      <c r="A2519" t="s">
        <v>972</v>
      </c>
      <c r="B2519" t="s">
        <v>128</v>
      </c>
      <c r="C2519" s="76" t="s">
        <v>842</v>
      </c>
      <c r="D2519" t="s">
        <v>980</v>
      </c>
      <c r="E2519" s="82">
        <v>5</v>
      </c>
      <c r="F2519" t="s">
        <v>973</v>
      </c>
      <c r="G2519" s="83">
        <v>41806</v>
      </c>
      <c r="I2519">
        <f t="shared" si="44"/>
        <v>2014</v>
      </c>
      <c r="M2519"/>
    </row>
    <row r="2520" spans="1:13" x14ac:dyDescent="0.25">
      <c r="A2520" t="s">
        <v>972</v>
      </c>
      <c r="B2520" t="s">
        <v>223</v>
      </c>
      <c r="C2520" s="76" t="s">
        <v>842</v>
      </c>
      <c r="D2520" t="s">
        <v>980</v>
      </c>
      <c r="E2520" s="82">
        <v>5</v>
      </c>
      <c r="F2520" t="s">
        <v>973</v>
      </c>
      <c r="G2520" s="83">
        <v>41822</v>
      </c>
      <c r="I2520">
        <f t="shared" si="44"/>
        <v>2014</v>
      </c>
      <c r="M2520"/>
    </row>
    <row r="2521" spans="1:13" x14ac:dyDescent="0.25">
      <c r="A2521" t="s">
        <v>972</v>
      </c>
      <c r="B2521" t="s">
        <v>55</v>
      </c>
      <c r="C2521" s="76" t="s">
        <v>842</v>
      </c>
      <c r="D2521" t="s">
        <v>980</v>
      </c>
      <c r="E2521" s="82">
        <v>5</v>
      </c>
      <c r="F2521" t="s">
        <v>973</v>
      </c>
      <c r="G2521" s="83">
        <v>41806</v>
      </c>
      <c r="I2521">
        <f t="shared" si="44"/>
        <v>2014</v>
      </c>
      <c r="M2521"/>
    </row>
    <row r="2522" spans="1:13" x14ac:dyDescent="0.25">
      <c r="A2522" t="s">
        <v>972</v>
      </c>
      <c r="B2522" t="s">
        <v>176</v>
      </c>
      <c r="C2522" s="76" t="s">
        <v>842</v>
      </c>
      <c r="D2522" t="s">
        <v>980</v>
      </c>
      <c r="E2522" s="82">
        <v>3.5</v>
      </c>
      <c r="F2522" t="s">
        <v>973</v>
      </c>
      <c r="G2522" s="83">
        <v>41835</v>
      </c>
      <c r="I2522">
        <f t="shared" si="44"/>
        <v>2014</v>
      </c>
      <c r="M2522"/>
    </row>
    <row r="2523" spans="1:13" x14ac:dyDescent="0.25">
      <c r="A2523" t="s">
        <v>972</v>
      </c>
      <c r="B2523" t="s">
        <v>91</v>
      </c>
      <c r="C2523" s="76" t="s">
        <v>842</v>
      </c>
      <c r="D2523" t="s">
        <v>980</v>
      </c>
      <c r="E2523" s="82">
        <v>8</v>
      </c>
      <c r="F2523" t="s">
        <v>973</v>
      </c>
      <c r="G2523" s="83">
        <v>41807</v>
      </c>
      <c r="I2523">
        <f t="shared" si="44"/>
        <v>2014</v>
      </c>
      <c r="M2523"/>
    </row>
    <row r="2524" spans="1:13" x14ac:dyDescent="0.25">
      <c r="A2524" t="s">
        <v>972</v>
      </c>
      <c r="B2524" t="s">
        <v>183</v>
      </c>
      <c r="C2524" s="76" t="s">
        <v>842</v>
      </c>
      <c r="D2524" t="s">
        <v>980</v>
      </c>
      <c r="E2524" s="82">
        <v>9</v>
      </c>
      <c r="F2524" t="s">
        <v>973</v>
      </c>
      <c r="G2524" s="83">
        <v>41807</v>
      </c>
      <c r="I2524">
        <f t="shared" si="44"/>
        <v>2014</v>
      </c>
      <c r="M2524"/>
    </row>
    <row r="2525" spans="1:13" x14ac:dyDescent="0.25">
      <c r="A2525" t="s">
        <v>972</v>
      </c>
      <c r="B2525" t="s">
        <v>77</v>
      </c>
      <c r="C2525" s="76" t="s">
        <v>842</v>
      </c>
      <c r="D2525" t="s">
        <v>980</v>
      </c>
      <c r="E2525" s="82">
        <v>150</v>
      </c>
      <c r="F2525" t="s">
        <v>973</v>
      </c>
      <c r="G2525" s="83">
        <v>42002</v>
      </c>
      <c r="I2525">
        <f t="shared" si="44"/>
        <v>2014</v>
      </c>
      <c r="M2525"/>
    </row>
    <row r="2526" spans="1:13" x14ac:dyDescent="0.25">
      <c r="A2526" t="s">
        <v>972</v>
      </c>
      <c r="B2526" t="s">
        <v>97</v>
      </c>
      <c r="C2526" s="76" t="s">
        <v>842</v>
      </c>
      <c r="D2526" t="s">
        <v>980</v>
      </c>
      <c r="E2526" s="82">
        <v>11.4</v>
      </c>
      <c r="F2526" t="s">
        <v>973</v>
      </c>
      <c r="G2526" s="83">
        <v>41807</v>
      </c>
      <c r="I2526">
        <f t="shared" si="44"/>
        <v>2014</v>
      </c>
      <c r="M2526"/>
    </row>
    <row r="2527" spans="1:13" x14ac:dyDescent="0.25">
      <c r="A2527" t="s">
        <v>972</v>
      </c>
      <c r="B2527" t="s">
        <v>277</v>
      </c>
      <c r="C2527" s="76" t="s">
        <v>842</v>
      </c>
      <c r="D2527" t="s">
        <v>980</v>
      </c>
      <c r="E2527" s="82">
        <v>9</v>
      </c>
      <c r="F2527" t="s">
        <v>973</v>
      </c>
      <c r="G2527" s="83">
        <v>42116</v>
      </c>
      <c r="I2527">
        <f t="shared" si="44"/>
        <v>2015</v>
      </c>
      <c r="M2527"/>
    </row>
    <row r="2528" spans="1:13" x14ac:dyDescent="0.25">
      <c r="A2528" t="s">
        <v>972</v>
      </c>
      <c r="B2528" t="s">
        <v>127</v>
      </c>
      <c r="C2528" s="76" t="s">
        <v>842</v>
      </c>
      <c r="D2528" t="s">
        <v>980</v>
      </c>
      <c r="E2528" s="82">
        <v>2.15</v>
      </c>
      <c r="F2528" t="s">
        <v>973</v>
      </c>
      <c r="G2528" s="83">
        <v>41810</v>
      </c>
      <c r="I2528">
        <f t="shared" si="44"/>
        <v>2014</v>
      </c>
      <c r="M2528"/>
    </row>
    <row r="2529" spans="1:13" x14ac:dyDescent="0.25">
      <c r="A2529" t="s">
        <v>972</v>
      </c>
      <c r="B2529" t="s">
        <v>128</v>
      </c>
      <c r="C2529" s="76" t="s">
        <v>842</v>
      </c>
      <c r="D2529" t="s">
        <v>980</v>
      </c>
      <c r="E2529" s="82">
        <v>8</v>
      </c>
      <c r="F2529" t="s">
        <v>973</v>
      </c>
      <c r="G2529" s="83">
        <v>41808</v>
      </c>
      <c r="I2529">
        <f t="shared" si="44"/>
        <v>2014</v>
      </c>
      <c r="M2529"/>
    </row>
    <row r="2530" spans="1:13" x14ac:dyDescent="0.25">
      <c r="A2530" t="s">
        <v>972</v>
      </c>
      <c r="B2530" t="s">
        <v>128</v>
      </c>
      <c r="C2530" s="76" t="s">
        <v>842</v>
      </c>
      <c r="D2530" t="s">
        <v>980</v>
      </c>
      <c r="E2530" s="82">
        <v>7</v>
      </c>
      <c r="F2530" t="s">
        <v>973</v>
      </c>
      <c r="G2530" s="83">
        <v>41808</v>
      </c>
      <c r="I2530">
        <f t="shared" si="44"/>
        <v>2014</v>
      </c>
      <c r="M2530"/>
    </row>
    <row r="2531" spans="1:13" x14ac:dyDescent="0.25">
      <c r="A2531" t="s">
        <v>972</v>
      </c>
      <c r="B2531" t="s">
        <v>208</v>
      </c>
      <c r="C2531" s="76" t="s">
        <v>842</v>
      </c>
      <c r="D2531" t="s">
        <v>980</v>
      </c>
      <c r="E2531" s="82">
        <v>7.5</v>
      </c>
      <c r="F2531" t="s">
        <v>973</v>
      </c>
      <c r="G2531" s="83">
        <v>41809</v>
      </c>
      <c r="I2531">
        <f t="shared" si="44"/>
        <v>2014</v>
      </c>
      <c r="M2531"/>
    </row>
    <row r="2532" spans="1:13" x14ac:dyDescent="0.25">
      <c r="A2532" t="s">
        <v>972</v>
      </c>
      <c r="B2532" t="s">
        <v>199</v>
      </c>
      <c r="C2532" s="76" t="s">
        <v>842</v>
      </c>
      <c r="D2532" t="s">
        <v>980</v>
      </c>
      <c r="E2532" s="82">
        <v>2.5</v>
      </c>
      <c r="F2532" t="s">
        <v>973</v>
      </c>
      <c r="G2532" s="83">
        <v>41816</v>
      </c>
      <c r="I2532">
        <f t="shared" si="44"/>
        <v>2014</v>
      </c>
      <c r="M2532"/>
    </row>
    <row r="2533" spans="1:13" x14ac:dyDescent="0.25">
      <c r="A2533" t="s">
        <v>972</v>
      </c>
      <c r="B2533" t="s">
        <v>144</v>
      </c>
      <c r="C2533" s="76" t="s">
        <v>842</v>
      </c>
      <c r="D2533" t="s">
        <v>980</v>
      </c>
      <c r="E2533" s="82">
        <v>5.25</v>
      </c>
      <c r="F2533" t="s">
        <v>973</v>
      </c>
      <c r="G2533" s="83">
        <v>41820</v>
      </c>
      <c r="I2533">
        <f t="shared" si="44"/>
        <v>2014</v>
      </c>
      <c r="M2533"/>
    </row>
    <row r="2534" spans="1:13" x14ac:dyDescent="0.25">
      <c r="A2534" t="s">
        <v>972</v>
      </c>
      <c r="B2534" t="s">
        <v>27</v>
      </c>
      <c r="C2534" s="76" t="s">
        <v>842</v>
      </c>
      <c r="D2534" t="s">
        <v>980</v>
      </c>
      <c r="E2534" s="82">
        <v>15.2</v>
      </c>
      <c r="F2534" t="s">
        <v>973</v>
      </c>
      <c r="G2534" s="83">
        <v>41815</v>
      </c>
      <c r="I2534">
        <f t="shared" si="44"/>
        <v>2014</v>
      </c>
      <c r="M2534"/>
    </row>
    <row r="2535" spans="1:13" x14ac:dyDescent="0.25">
      <c r="A2535" t="s">
        <v>972</v>
      </c>
      <c r="B2535" t="s">
        <v>128</v>
      </c>
      <c r="C2535" s="76" t="s">
        <v>842</v>
      </c>
      <c r="D2535" t="s">
        <v>980</v>
      </c>
      <c r="E2535" s="82">
        <v>3.8</v>
      </c>
      <c r="F2535" t="s">
        <v>973</v>
      </c>
      <c r="G2535" s="83">
        <v>42125</v>
      </c>
      <c r="I2535">
        <f t="shared" si="44"/>
        <v>2015</v>
      </c>
      <c r="M2535"/>
    </row>
    <row r="2536" spans="1:13" x14ac:dyDescent="0.25">
      <c r="A2536" t="s">
        <v>972</v>
      </c>
      <c r="B2536" t="s">
        <v>186</v>
      </c>
      <c r="C2536" s="76" t="s">
        <v>842</v>
      </c>
      <c r="D2536" t="s">
        <v>980</v>
      </c>
      <c r="E2536" s="82">
        <v>11</v>
      </c>
      <c r="F2536" t="s">
        <v>973</v>
      </c>
      <c r="G2536" s="83">
        <v>41975</v>
      </c>
      <c r="I2536">
        <f t="shared" si="44"/>
        <v>2014</v>
      </c>
      <c r="M2536"/>
    </row>
    <row r="2537" spans="1:13" x14ac:dyDescent="0.25">
      <c r="A2537" t="s">
        <v>972</v>
      </c>
      <c r="B2537" t="s">
        <v>240</v>
      </c>
      <c r="C2537" s="76" t="s">
        <v>842</v>
      </c>
      <c r="D2537" t="s">
        <v>980</v>
      </c>
      <c r="E2537" s="82">
        <v>5</v>
      </c>
      <c r="F2537" t="s">
        <v>973</v>
      </c>
      <c r="G2537" s="83">
        <v>41843</v>
      </c>
      <c r="I2537">
        <f t="shared" si="44"/>
        <v>2014</v>
      </c>
      <c r="M2537"/>
    </row>
    <row r="2538" spans="1:13" x14ac:dyDescent="0.25">
      <c r="A2538" t="s">
        <v>972</v>
      </c>
      <c r="B2538" t="s">
        <v>63</v>
      </c>
      <c r="C2538" s="76" t="s">
        <v>842</v>
      </c>
      <c r="D2538" t="s">
        <v>980</v>
      </c>
      <c r="E2538" s="82">
        <v>7</v>
      </c>
      <c r="F2538" t="s">
        <v>973</v>
      </c>
      <c r="G2538" s="83">
        <v>41815</v>
      </c>
      <c r="I2538">
        <f t="shared" si="44"/>
        <v>2014</v>
      </c>
      <c r="M2538"/>
    </row>
    <row r="2539" spans="1:13" x14ac:dyDescent="0.25">
      <c r="A2539" t="s">
        <v>972</v>
      </c>
      <c r="B2539" t="s">
        <v>188</v>
      </c>
      <c r="C2539" s="76" t="s">
        <v>842</v>
      </c>
      <c r="D2539" t="s">
        <v>980</v>
      </c>
      <c r="E2539" s="82">
        <v>4</v>
      </c>
      <c r="F2539" t="s">
        <v>973</v>
      </c>
      <c r="G2539" s="83">
        <v>41814</v>
      </c>
      <c r="I2539">
        <f t="shared" si="44"/>
        <v>2014</v>
      </c>
      <c r="M2539"/>
    </row>
    <row r="2540" spans="1:13" x14ac:dyDescent="0.25">
      <c r="A2540" t="s">
        <v>972</v>
      </c>
      <c r="B2540" t="s">
        <v>244</v>
      </c>
      <c r="C2540" s="76" t="s">
        <v>842</v>
      </c>
      <c r="D2540" t="s">
        <v>980</v>
      </c>
      <c r="E2540" s="82">
        <v>3.8</v>
      </c>
      <c r="F2540" t="s">
        <v>973</v>
      </c>
      <c r="G2540" s="83">
        <v>41844</v>
      </c>
      <c r="I2540">
        <f t="shared" si="44"/>
        <v>2014</v>
      </c>
      <c r="M2540"/>
    </row>
    <row r="2541" spans="1:13" x14ac:dyDescent="0.25">
      <c r="A2541" t="s">
        <v>972</v>
      </c>
      <c r="B2541" t="s">
        <v>137</v>
      </c>
      <c r="C2541" s="76" t="s">
        <v>842</v>
      </c>
      <c r="D2541" t="s">
        <v>980</v>
      </c>
      <c r="E2541" s="82">
        <v>6.88</v>
      </c>
      <c r="F2541" t="s">
        <v>973</v>
      </c>
      <c r="G2541" s="83">
        <v>41814</v>
      </c>
      <c r="I2541">
        <f t="shared" si="44"/>
        <v>2014</v>
      </c>
      <c r="M2541"/>
    </row>
    <row r="2542" spans="1:13" x14ac:dyDescent="0.25">
      <c r="A2542" t="s">
        <v>972</v>
      </c>
      <c r="B2542" t="s">
        <v>169</v>
      </c>
      <c r="C2542" s="76" t="s">
        <v>842</v>
      </c>
      <c r="D2542" t="s">
        <v>980</v>
      </c>
      <c r="E2542" s="82">
        <v>5</v>
      </c>
      <c r="F2542" t="s">
        <v>973</v>
      </c>
      <c r="G2542" s="83">
        <v>41848</v>
      </c>
      <c r="I2542">
        <f t="shared" si="44"/>
        <v>2014</v>
      </c>
      <c r="M2542"/>
    </row>
    <row r="2543" spans="1:13" x14ac:dyDescent="0.25">
      <c r="A2543" t="s">
        <v>972</v>
      </c>
      <c r="B2543" t="s">
        <v>235</v>
      </c>
      <c r="C2543" s="76" t="s">
        <v>842</v>
      </c>
      <c r="D2543" t="s">
        <v>980</v>
      </c>
      <c r="E2543" s="82">
        <v>7</v>
      </c>
      <c r="F2543" t="s">
        <v>973</v>
      </c>
      <c r="G2543" s="83">
        <v>41848</v>
      </c>
      <c r="I2543">
        <f t="shared" si="44"/>
        <v>2014</v>
      </c>
      <c r="M2543"/>
    </row>
    <row r="2544" spans="1:13" x14ac:dyDescent="0.25">
      <c r="A2544" t="s">
        <v>972</v>
      </c>
      <c r="B2544" t="s">
        <v>179</v>
      </c>
      <c r="C2544" s="76" t="s">
        <v>842</v>
      </c>
      <c r="D2544" t="s">
        <v>980</v>
      </c>
      <c r="E2544" s="82">
        <v>9</v>
      </c>
      <c r="F2544" t="s">
        <v>973</v>
      </c>
      <c r="G2544" s="83">
        <v>41814</v>
      </c>
      <c r="I2544">
        <f t="shared" si="44"/>
        <v>2014</v>
      </c>
      <c r="M2544"/>
    </row>
    <row r="2545" spans="1:13" x14ac:dyDescent="0.25">
      <c r="A2545" t="s">
        <v>972</v>
      </c>
      <c r="B2545" t="s">
        <v>240</v>
      </c>
      <c r="C2545" s="76" t="s">
        <v>842</v>
      </c>
      <c r="D2545" t="s">
        <v>980</v>
      </c>
      <c r="E2545" s="82">
        <v>11.4</v>
      </c>
      <c r="F2545" t="s">
        <v>973</v>
      </c>
      <c r="G2545" s="83">
        <v>41842</v>
      </c>
      <c r="I2545">
        <f t="shared" si="44"/>
        <v>2014</v>
      </c>
      <c r="M2545"/>
    </row>
    <row r="2546" spans="1:13" x14ac:dyDescent="0.25">
      <c r="A2546" t="s">
        <v>972</v>
      </c>
      <c r="B2546" t="s">
        <v>99</v>
      </c>
      <c r="C2546" s="76" t="s">
        <v>842</v>
      </c>
      <c r="D2546" t="s">
        <v>980</v>
      </c>
      <c r="E2546" s="82">
        <v>4.5</v>
      </c>
      <c r="F2546" t="s">
        <v>973</v>
      </c>
      <c r="G2546" s="83">
        <v>41814</v>
      </c>
      <c r="I2546">
        <f t="shared" si="44"/>
        <v>2014</v>
      </c>
      <c r="M2546"/>
    </row>
    <row r="2547" spans="1:13" x14ac:dyDescent="0.25">
      <c r="A2547" t="s">
        <v>972</v>
      </c>
      <c r="B2547" t="s">
        <v>128</v>
      </c>
      <c r="C2547" s="76" t="s">
        <v>842</v>
      </c>
      <c r="D2547" t="s">
        <v>980</v>
      </c>
      <c r="E2547" s="82">
        <v>6</v>
      </c>
      <c r="F2547" t="s">
        <v>973</v>
      </c>
      <c r="G2547" s="83">
        <v>41814</v>
      </c>
      <c r="I2547">
        <f t="shared" si="44"/>
        <v>2014</v>
      </c>
      <c r="M2547"/>
    </row>
    <row r="2548" spans="1:13" x14ac:dyDescent="0.25">
      <c r="A2548" t="s">
        <v>972</v>
      </c>
      <c r="B2548" t="s">
        <v>128</v>
      </c>
      <c r="C2548" s="76" t="s">
        <v>842</v>
      </c>
      <c r="D2548" t="s">
        <v>980</v>
      </c>
      <c r="E2548" s="82">
        <v>5</v>
      </c>
      <c r="F2548" t="s">
        <v>973</v>
      </c>
      <c r="G2548" s="83">
        <v>41814</v>
      </c>
      <c r="I2548">
        <f t="shared" si="44"/>
        <v>2014</v>
      </c>
      <c r="M2548"/>
    </row>
    <row r="2549" spans="1:13" x14ac:dyDescent="0.25">
      <c r="A2549" t="s">
        <v>972</v>
      </c>
      <c r="B2549" t="s">
        <v>216</v>
      </c>
      <c r="C2549" s="76" t="s">
        <v>842</v>
      </c>
      <c r="D2549" t="s">
        <v>980</v>
      </c>
      <c r="E2549" s="82">
        <v>7.84</v>
      </c>
      <c r="F2549" t="s">
        <v>973</v>
      </c>
      <c r="G2549" s="83">
        <v>41876</v>
      </c>
      <c r="I2549">
        <f t="shared" si="44"/>
        <v>2014</v>
      </c>
      <c r="M2549"/>
    </row>
    <row r="2550" spans="1:13" x14ac:dyDescent="0.25">
      <c r="A2550" t="s">
        <v>972</v>
      </c>
      <c r="B2550" t="s">
        <v>115</v>
      </c>
      <c r="C2550" s="76" t="s">
        <v>842</v>
      </c>
      <c r="D2550" t="s">
        <v>980</v>
      </c>
      <c r="E2550" s="82">
        <v>6.27</v>
      </c>
      <c r="F2550" t="s">
        <v>973</v>
      </c>
      <c r="G2550" s="83">
        <v>41879</v>
      </c>
      <c r="I2550">
        <f t="shared" si="44"/>
        <v>2014</v>
      </c>
      <c r="M2550"/>
    </row>
    <row r="2551" spans="1:13" x14ac:dyDescent="0.25">
      <c r="A2551" t="s">
        <v>972</v>
      </c>
      <c r="B2551" t="s">
        <v>239</v>
      </c>
      <c r="C2551" s="76" t="s">
        <v>842</v>
      </c>
      <c r="D2551" t="s">
        <v>980</v>
      </c>
      <c r="E2551" s="82">
        <v>7.32</v>
      </c>
      <c r="F2551" t="s">
        <v>973</v>
      </c>
      <c r="G2551" s="83">
        <v>41908</v>
      </c>
      <c r="I2551">
        <f t="shared" si="44"/>
        <v>2014</v>
      </c>
      <c r="M2551"/>
    </row>
    <row r="2552" spans="1:13" x14ac:dyDescent="0.25">
      <c r="A2552" t="s">
        <v>972</v>
      </c>
      <c r="B2552" t="s">
        <v>128</v>
      </c>
      <c r="C2552" s="76" t="s">
        <v>842</v>
      </c>
      <c r="D2552" t="s">
        <v>980</v>
      </c>
      <c r="E2552" s="82">
        <v>3.8</v>
      </c>
      <c r="F2552" t="s">
        <v>973</v>
      </c>
      <c r="G2552" s="83">
        <v>41815</v>
      </c>
      <c r="I2552">
        <f t="shared" si="44"/>
        <v>2014</v>
      </c>
      <c r="M2552"/>
    </row>
    <row r="2553" spans="1:13" x14ac:dyDescent="0.25">
      <c r="A2553" t="s">
        <v>972</v>
      </c>
      <c r="B2553" t="s">
        <v>275</v>
      </c>
      <c r="C2553" s="76" t="s">
        <v>842</v>
      </c>
      <c r="D2553" t="s">
        <v>980</v>
      </c>
      <c r="E2553" s="82">
        <v>5.7</v>
      </c>
      <c r="F2553" t="s">
        <v>973</v>
      </c>
      <c r="G2553" s="83">
        <v>41815</v>
      </c>
      <c r="I2553">
        <f t="shared" si="44"/>
        <v>2014</v>
      </c>
      <c r="M2553"/>
    </row>
    <row r="2554" spans="1:13" x14ac:dyDescent="0.25">
      <c r="A2554" t="s">
        <v>972</v>
      </c>
      <c r="B2554" t="s">
        <v>128</v>
      </c>
      <c r="C2554" s="76" t="s">
        <v>842</v>
      </c>
      <c r="D2554" t="s">
        <v>980</v>
      </c>
      <c r="E2554" s="82">
        <v>6.6</v>
      </c>
      <c r="F2554" t="s">
        <v>973</v>
      </c>
      <c r="G2554" s="83">
        <v>41879</v>
      </c>
      <c r="I2554">
        <f t="shared" si="44"/>
        <v>2014</v>
      </c>
      <c r="M2554"/>
    </row>
    <row r="2555" spans="1:13" x14ac:dyDescent="0.25">
      <c r="A2555" t="s">
        <v>972</v>
      </c>
      <c r="B2555" t="s">
        <v>275</v>
      </c>
      <c r="C2555" s="76" t="s">
        <v>842</v>
      </c>
      <c r="D2555" t="s">
        <v>980</v>
      </c>
      <c r="E2555" s="82">
        <v>500</v>
      </c>
      <c r="F2555" t="s">
        <v>973</v>
      </c>
      <c r="G2555" s="83">
        <v>42240</v>
      </c>
      <c r="I2555">
        <f t="shared" si="44"/>
        <v>2015</v>
      </c>
      <c r="M2555"/>
    </row>
    <row r="2556" spans="1:13" x14ac:dyDescent="0.25">
      <c r="A2556" t="s">
        <v>972</v>
      </c>
      <c r="B2556" t="s">
        <v>233</v>
      </c>
      <c r="C2556" s="76" t="s">
        <v>842</v>
      </c>
      <c r="D2556" t="s">
        <v>980</v>
      </c>
      <c r="E2556" s="82">
        <v>500</v>
      </c>
      <c r="F2556" t="s">
        <v>973</v>
      </c>
      <c r="G2556" s="83">
        <v>42199</v>
      </c>
      <c r="I2556">
        <f t="shared" si="44"/>
        <v>2015</v>
      </c>
      <c r="M2556"/>
    </row>
    <row r="2557" spans="1:13" x14ac:dyDescent="0.25">
      <c r="A2557" t="s">
        <v>972</v>
      </c>
      <c r="B2557" t="s">
        <v>128</v>
      </c>
      <c r="C2557" s="76" t="s">
        <v>842</v>
      </c>
      <c r="D2557" t="s">
        <v>980</v>
      </c>
      <c r="E2557" s="82">
        <v>12</v>
      </c>
      <c r="F2557" t="s">
        <v>973</v>
      </c>
      <c r="G2557" s="83">
        <v>41816</v>
      </c>
      <c r="I2557">
        <f t="shared" si="44"/>
        <v>2014</v>
      </c>
      <c r="M2557"/>
    </row>
    <row r="2558" spans="1:13" x14ac:dyDescent="0.25">
      <c r="A2558" t="s">
        <v>972</v>
      </c>
      <c r="B2558" t="s">
        <v>128</v>
      </c>
      <c r="C2558" s="76" t="s">
        <v>842</v>
      </c>
      <c r="D2558" t="s">
        <v>980</v>
      </c>
      <c r="E2558" s="82">
        <v>3.8</v>
      </c>
      <c r="F2558" t="s">
        <v>973</v>
      </c>
      <c r="G2558" s="83">
        <v>42011</v>
      </c>
      <c r="I2558">
        <f t="shared" si="44"/>
        <v>2015</v>
      </c>
      <c r="M2558"/>
    </row>
    <row r="2559" spans="1:13" x14ac:dyDescent="0.25">
      <c r="A2559" t="s">
        <v>972</v>
      </c>
      <c r="B2559" t="s">
        <v>126</v>
      </c>
      <c r="C2559" s="76" t="s">
        <v>842</v>
      </c>
      <c r="D2559" t="s">
        <v>980</v>
      </c>
      <c r="E2559" s="82">
        <v>11.4</v>
      </c>
      <c r="F2559" t="s">
        <v>973</v>
      </c>
      <c r="G2559" s="83">
        <v>41816</v>
      </c>
      <c r="I2559">
        <f t="shared" si="44"/>
        <v>2014</v>
      </c>
      <c r="M2559"/>
    </row>
    <row r="2560" spans="1:13" x14ac:dyDescent="0.25">
      <c r="A2560" t="s">
        <v>972</v>
      </c>
      <c r="B2560" t="s">
        <v>118</v>
      </c>
      <c r="C2560" s="76" t="s">
        <v>842</v>
      </c>
      <c r="D2560" t="s">
        <v>980</v>
      </c>
      <c r="E2560" s="82">
        <v>3.8</v>
      </c>
      <c r="F2560" t="s">
        <v>973</v>
      </c>
      <c r="G2560" s="83">
        <v>42157</v>
      </c>
      <c r="I2560">
        <f t="shared" si="44"/>
        <v>2015</v>
      </c>
      <c r="M2560"/>
    </row>
    <row r="2561" spans="1:13" x14ac:dyDescent="0.25">
      <c r="A2561" t="s">
        <v>972</v>
      </c>
      <c r="B2561" t="s">
        <v>100</v>
      </c>
      <c r="C2561" s="76" t="s">
        <v>842</v>
      </c>
      <c r="D2561" t="s">
        <v>980</v>
      </c>
      <c r="E2561" s="82">
        <v>9.58</v>
      </c>
      <c r="F2561" t="s">
        <v>973</v>
      </c>
      <c r="G2561" s="83">
        <v>41816</v>
      </c>
      <c r="I2561">
        <f t="shared" si="44"/>
        <v>2014</v>
      </c>
      <c r="M2561"/>
    </row>
    <row r="2562" spans="1:13" x14ac:dyDescent="0.25">
      <c r="A2562" t="s">
        <v>972</v>
      </c>
      <c r="B2562" t="s">
        <v>177</v>
      </c>
      <c r="C2562" s="76" t="s">
        <v>842</v>
      </c>
      <c r="D2562" t="s">
        <v>980</v>
      </c>
      <c r="E2562" s="82">
        <v>5</v>
      </c>
      <c r="F2562" t="s">
        <v>973</v>
      </c>
      <c r="G2562" s="83">
        <v>41851</v>
      </c>
      <c r="I2562">
        <f t="shared" ref="I2562:I2625" si="45">IF(G2562&lt;&gt;"",YEAR(G2562),"")</f>
        <v>2014</v>
      </c>
      <c r="M2562"/>
    </row>
    <row r="2563" spans="1:13" x14ac:dyDescent="0.25">
      <c r="A2563" t="s">
        <v>972</v>
      </c>
      <c r="B2563" t="s">
        <v>128</v>
      </c>
      <c r="C2563" s="76" t="s">
        <v>842</v>
      </c>
      <c r="D2563" t="s">
        <v>980</v>
      </c>
      <c r="E2563" s="82">
        <v>3.8</v>
      </c>
      <c r="F2563" t="s">
        <v>973</v>
      </c>
      <c r="G2563" s="83">
        <v>41962</v>
      </c>
      <c r="I2563">
        <f t="shared" si="45"/>
        <v>2014</v>
      </c>
      <c r="M2563"/>
    </row>
    <row r="2564" spans="1:13" x14ac:dyDescent="0.25">
      <c r="A2564" t="s">
        <v>972</v>
      </c>
      <c r="B2564" t="s">
        <v>128</v>
      </c>
      <c r="C2564" s="76" t="s">
        <v>842</v>
      </c>
      <c r="D2564" t="s">
        <v>980</v>
      </c>
      <c r="E2564" s="82">
        <v>3.8</v>
      </c>
      <c r="F2564" t="s">
        <v>973</v>
      </c>
      <c r="G2564" s="83">
        <v>41822</v>
      </c>
      <c r="I2564">
        <f t="shared" si="45"/>
        <v>2014</v>
      </c>
      <c r="M2564"/>
    </row>
    <row r="2565" spans="1:13" x14ac:dyDescent="0.25">
      <c r="A2565" t="s">
        <v>972</v>
      </c>
      <c r="B2565" t="s">
        <v>128</v>
      </c>
      <c r="C2565" s="76" t="s">
        <v>842</v>
      </c>
      <c r="D2565" t="s">
        <v>980</v>
      </c>
      <c r="E2565" s="82">
        <v>3.8</v>
      </c>
      <c r="F2565" t="s">
        <v>973</v>
      </c>
      <c r="G2565" s="83">
        <v>41822</v>
      </c>
      <c r="I2565">
        <f t="shared" si="45"/>
        <v>2014</v>
      </c>
      <c r="M2565"/>
    </row>
    <row r="2566" spans="1:13" x14ac:dyDescent="0.25">
      <c r="A2566" t="s">
        <v>972</v>
      </c>
      <c r="B2566" t="s">
        <v>178</v>
      </c>
      <c r="C2566" s="76" t="s">
        <v>842</v>
      </c>
      <c r="D2566" t="s">
        <v>980</v>
      </c>
      <c r="E2566" s="82">
        <v>3.84</v>
      </c>
      <c r="F2566" t="s">
        <v>973</v>
      </c>
      <c r="G2566" s="83">
        <v>41919</v>
      </c>
      <c r="I2566">
        <f t="shared" si="45"/>
        <v>2014</v>
      </c>
      <c r="M2566"/>
    </row>
    <row r="2567" spans="1:13" x14ac:dyDescent="0.25">
      <c r="A2567" t="s">
        <v>972</v>
      </c>
      <c r="B2567" t="s">
        <v>128</v>
      </c>
      <c r="C2567" s="76" t="s">
        <v>842</v>
      </c>
      <c r="D2567" t="s">
        <v>980</v>
      </c>
      <c r="E2567" s="82">
        <v>5</v>
      </c>
      <c r="F2567" t="s">
        <v>973</v>
      </c>
      <c r="G2567" s="83">
        <v>41822</v>
      </c>
      <c r="I2567">
        <f t="shared" si="45"/>
        <v>2014</v>
      </c>
      <c r="M2567"/>
    </row>
    <row r="2568" spans="1:13" x14ac:dyDescent="0.25">
      <c r="A2568" t="s">
        <v>972</v>
      </c>
      <c r="B2568" t="s">
        <v>118</v>
      </c>
      <c r="C2568" s="76" t="s">
        <v>842</v>
      </c>
      <c r="D2568" t="s">
        <v>980</v>
      </c>
      <c r="E2568" s="82">
        <v>7.6</v>
      </c>
      <c r="F2568" t="s">
        <v>973</v>
      </c>
      <c r="G2568" s="83">
        <v>41941</v>
      </c>
      <c r="I2568">
        <f t="shared" si="45"/>
        <v>2014</v>
      </c>
      <c r="M2568"/>
    </row>
    <row r="2569" spans="1:13" x14ac:dyDescent="0.25">
      <c r="A2569" t="s">
        <v>972</v>
      </c>
      <c r="B2569" t="s">
        <v>128</v>
      </c>
      <c r="C2569" s="76" t="s">
        <v>842</v>
      </c>
      <c r="D2569" t="s">
        <v>980</v>
      </c>
      <c r="E2569" s="82">
        <v>15</v>
      </c>
      <c r="F2569" t="s">
        <v>973</v>
      </c>
      <c r="G2569" s="83">
        <v>41886</v>
      </c>
      <c r="I2569">
        <f t="shared" si="45"/>
        <v>2014</v>
      </c>
      <c r="M2569"/>
    </row>
    <row r="2570" spans="1:13" x14ac:dyDescent="0.25">
      <c r="A2570" t="s">
        <v>972</v>
      </c>
      <c r="B2570" t="s">
        <v>80</v>
      </c>
      <c r="C2570" s="76" t="s">
        <v>842</v>
      </c>
      <c r="D2570" t="s">
        <v>980</v>
      </c>
      <c r="E2570" s="82">
        <v>6</v>
      </c>
      <c r="F2570" t="s">
        <v>973</v>
      </c>
      <c r="G2570" s="83">
        <v>41822</v>
      </c>
      <c r="I2570">
        <f t="shared" si="45"/>
        <v>2014</v>
      </c>
      <c r="M2570"/>
    </row>
    <row r="2571" spans="1:13" x14ac:dyDescent="0.25">
      <c r="A2571" t="s">
        <v>972</v>
      </c>
      <c r="B2571" t="s">
        <v>95</v>
      </c>
      <c r="C2571" s="76" t="s">
        <v>842</v>
      </c>
      <c r="D2571" t="s">
        <v>980</v>
      </c>
      <c r="E2571" s="82">
        <v>5.05</v>
      </c>
      <c r="F2571" t="s">
        <v>973</v>
      </c>
      <c r="G2571" s="83">
        <v>41822</v>
      </c>
      <c r="I2571">
        <f t="shared" si="45"/>
        <v>2014</v>
      </c>
      <c r="M2571"/>
    </row>
    <row r="2572" spans="1:13" x14ac:dyDescent="0.25">
      <c r="A2572" t="s">
        <v>972</v>
      </c>
      <c r="B2572" t="s">
        <v>89</v>
      </c>
      <c r="C2572" s="76" t="s">
        <v>842</v>
      </c>
      <c r="D2572" t="s">
        <v>980</v>
      </c>
      <c r="E2572" s="82">
        <v>6.38</v>
      </c>
      <c r="F2572" t="s">
        <v>973</v>
      </c>
      <c r="G2572" s="83">
        <v>41822</v>
      </c>
      <c r="I2572">
        <f t="shared" si="45"/>
        <v>2014</v>
      </c>
      <c r="M2572"/>
    </row>
    <row r="2573" spans="1:13" x14ac:dyDescent="0.25">
      <c r="A2573" t="s">
        <v>972</v>
      </c>
      <c r="B2573" t="s">
        <v>97</v>
      </c>
      <c r="C2573" s="76" t="s">
        <v>842</v>
      </c>
      <c r="D2573" t="s">
        <v>980</v>
      </c>
      <c r="E2573" s="82">
        <v>7.13</v>
      </c>
      <c r="F2573" t="s">
        <v>973</v>
      </c>
      <c r="G2573" s="83">
        <v>41827</v>
      </c>
      <c r="I2573">
        <f t="shared" si="45"/>
        <v>2014</v>
      </c>
      <c r="M2573"/>
    </row>
    <row r="2574" spans="1:13" x14ac:dyDescent="0.25">
      <c r="A2574" t="s">
        <v>972</v>
      </c>
      <c r="B2574" s="74" t="s">
        <v>213</v>
      </c>
      <c r="C2574" s="76" t="s">
        <v>842</v>
      </c>
      <c r="D2574" t="s">
        <v>980</v>
      </c>
      <c r="E2574" s="82">
        <v>25.25</v>
      </c>
      <c r="F2574" t="s">
        <v>973</v>
      </c>
      <c r="G2574" s="83">
        <v>41978</v>
      </c>
      <c r="I2574">
        <f t="shared" si="45"/>
        <v>2014</v>
      </c>
      <c r="M2574"/>
    </row>
    <row r="2575" spans="1:13" x14ac:dyDescent="0.25">
      <c r="A2575" t="s">
        <v>972</v>
      </c>
      <c r="B2575" t="s">
        <v>124</v>
      </c>
      <c r="C2575" s="76" t="s">
        <v>842</v>
      </c>
      <c r="D2575" t="s">
        <v>980</v>
      </c>
      <c r="E2575" s="82">
        <v>497.6</v>
      </c>
      <c r="F2575" t="s">
        <v>973</v>
      </c>
      <c r="G2575" s="83">
        <v>42258</v>
      </c>
      <c r="I2575">
        <f t="shared" si="45"/>
        <v>2015</v>
      </c>
      <c r="M2575"/>
    </row>
    <row r="2576" spans="1:13" x14ac:dyDescent="0.25">
      <c r="A2576" t="s">
        <v>972</v>
      </c>
      <c r="B2576" t="s">
        <v>136</v>
      </c>
      <c r="C2576" s="76" t="s">
        <v>842</v>
      </c>
      <c r="D2576" t="s">
        <v>980</v>
      </c>
      <c r="E2576" s="82">
        <v>150</v>
      </c>
      <c r="F2576" t="s">
        <v>973</v>
      </c>
      <c r="G2576" s="83">
        <v>41920</v>
      </c>
      <c r="I2576">
        <f t="shared" si="45"/>
        <v>2014</v>
      </c>
      <c r="M2576"/>
    </row>
    <row r="2577" spans="1:13" x14ac:dyDescent="0.25">
      <c r="A2577" t="s">
        <v>972</v>
      </c>
      <c r="B2577" t="s">
        <v>95</v>
      </c>
      <c r="C2577" s="76" t="s">
        <v>842</v>
      </c>
      <c r="D2577" t="s">
        <v>980</v>
      </c>
      <c r="E2577" s="82">
        <v>4.26</v>
      </c>
      <c r="F2577" t="s">
        <v>973</v>
      </c>
      <c r="G2577" s="83">
        <v>41976</v>
      </c>
      <c r="I2577">
        <f t="shared" si="45"/>
        <v>2014</v>
      </c>
      <c r="M2577"/>
    </row>
    <row r="2578" spans="1:13" x14ac:dyDescent="0.25">
      <c r="A2578" t="s">
        <v>972</v>
      </c>
      <c r="B2578" t="s">
        <v>103</v>
      </c>
      <c r="C2578" s="76" t="s">
        <v>842</v>
      </c>
      <c r="D2578" t="s">
        <v>980</v>
      </c>
      <c r="E2578" s="82">
        <v>8.08</v>
      </c>
      <c r="F2578" t="s">
        <v>973</v>
      </c>
      <c r="G2578" s="83">
        <v>41823</v>
      </c>
      <c r="I2578">
        <f t="shared" si="45"/>
        <v>2014</v>
      </c>
      <c r="M2578"/>
    </row>
    <row r="2579" spans="1:13" x14ac:dyDescent="0.25">
      <c r="A2579" t="s">
        <v>972</v>
      </c>
      <c r="B2579" t="s">
        <v>96</v>
      </c>
      <c r="C2579" s="76" t="s">
        <v>842</v>
      </c>
      <c r="D2579" t="s">
        <v>980</v>
      </c>
      <c r="E2579" s="82">
        <v>7.45</v>
      </c>
      <c r="F2579" t="s">
        <v>973</v>
      </c>
      <c r="G2579" s="83">
        <v>41827</v>
      </c>
      <c r="I2579">
        <f t="shared" si="45"/>
        <v>2014</v>
      </c>
      <c r="M2579"/>
    </row>
    <row r="2580" spans="1:13" x14ac:dyDescent="0.25">
      <c r="A2580" t="s">
        <v>972</v>
      </c>
      <c r="B2580" t="s">
        <v>95</v>
      </c>
      <c r="C2580" s="76" t="s">
        <v>842</v>
      </c>
      <c r="D2580" t="s">
        <v>980</v>
      </c>
      <c r="E2580" s="82">
        <v>5.32</v>
      </c>
      <c r="F2580" t="s">
        <v>973</v>
      </c>
      <c r="G2580" s="83">
        <v>41823</v>
      </c>
      <c r="I2580">
        <f t="shared" si="45"/>
        <v>2014</v>
      </c>
      <c r="M2580"/>
    </row>
    <row r="2581" spans="1:13" x14ac:dyDescent="0.25">
      <c r="A2581" t="s">
        <v>972</v>
      </c>
      <c r="B2581" t="s">
        <v>100</v>
      </c>
      <c r="C2581" s="76" t="s">
        <v>842</v>
      </c>
      <c r="D2581" t="s">
        <v>980</v>
      </c>
      <c r="E2581" s="82">
        <v>3.84</v>
      </c>
      <c r="F2581" t="s">
        <v>973</v>
      </c>
      <c r="G2581" s="83">
        <v>41862</v>
      </c>
      <c r="I2581">
        <f t="shared" si="45"/>
        <v>2014</v>
      </c>
      <c r="M2581"/>
    </row>
    <row r="2582" spans="1:13" x14ac:dyDescent="0.25">
      <c r="A2582" t="s">
        <v>972</v>
      </c>
      <c r="B2582" t="s">
        <v>123</v>
      </c>
      <c r="C2582" s="76" t="s">
        <v>842</v>
      </c>
      <c r="D2582" t="s">
        <v>980</v>
      </c>
      <c r="E2582" s="82">
        <v>4.75</v>
      </c>
      <c r="F2582" t="s">
        <v>973</v>
      </c>
      <c r="G2582" s="83">
        <v>41823</v>
      </c>
      <c r="I2582">
        <f t="shared" si="45"/>
        <v>2014</v>
      </c>
      <c r="M2582"/>
    </row>
    <row r="2583" spans="1:13" x14ac:dyDescent="0.25">
      <c r="A2583" t="s">
        <v>972</v>
      </c>
      <c r="B2583" t="s">
        <v>95</v>
      </c>
      <c r="C2583" s="76" t="s">
        <v>842</v>
      </c>
      <c r="D2583" t="s">
        <v>980</v>
      </c>
      <c r="E2583" s="82">
        <v>5.05</v>
      </c>
      <c r="F2583" t="s">
        <v>973</v>
      </c>
      <c r="G2583" s="83">
        <v>41936</v>
      </c>
      <c r="I2583">
        <f t="shared" si="45"/>
        <v>2014</v>
      </c>
      <c r="M2583"/>
    </row>
    <row r="2584" spans="1:13" x14ac:dyDescent="0.25">
      <c r="A2584" t="s">
        <v>972</v>
      </c>
      <c r="B2584" t="s">
        <v>127</v>
      </c>
      <c r="C2584" s="76" t="s">
        <v>842</v>
      </c>
      <c r="D2584" t="s">
        <v>980</v>
      </c>
      <c r="E2584" s="82">
        <v>91.2</v>
      </c>
      <c r="F2584" t="s">
        <v>973</v>
      </c>
      <c r="G2584" s="83">
        <v>42152</v>
      </c>
      <c r="I2584">
        <f t="shared" si="45"/>
        <v>2015</v>
      </c>
      <c r="M2584"/>
    </row>
    <row r="2585" spans="1:13" x14ac:dyDescent="0.25">
      <c r="A2585" t="s">
        <v>972</v>
      </c>
      <c r="B2585" t="s">
        <v>115</v>
      </c>
      <c r="C2585" s="76" t="s">
        <v>842</v>
      </c>
      <c r="D2585" t="s">
        <v>980</v>
      </c>
      <c r="E2585" s="82">
        <v>5</v>
      </c>
      <c r="F2585" t="s">
        <v>973</v>
      </c>
      <c r="G2585" s="83">
        <v>41823</v>
      </c>
      <c r="I2585">
        <f t="shared" si="45"/>
        <v>2014</v>
      </c>
      <c r="M2585"/>
    </row>
    <row r="2586" spans="1:13" x14ac:dyDescent="0.25">
      <c r="A2586" t="s">
        <v>972</v>
      </c>
      <c r="B2586" t="s">
        <v>100</v>
      </c>
      <c r="C2586" s="76" t="s">
        <v>842</v>
      </c>
      <c r="D2586" t="s">
        <v>980</v>
      </c>
      <c r="E2586" s="82">
        <v>20</v>
      </c>
      <c r="F2586" t="s">
        <v>973</v>
      </c>
      <c r="G2586" s="83">
        <v>41913</v>
      </c>
      <c r="I2586">
        <f t="shared" si="45"/>
        <v>2014</v>
      </c>
      <c r="M2586"/>
    </row>
    <row r="2587" spans="1:13" x14ac:dyDescent="0.25">
      <c r="A2587" t="s">
        <v>972</v>
      </c>
      <c r="B2587" t="s">
        <v>95</v>
      </c>
      <c r="C2587" s="76" t="s">
        <v>842</v>
      </c>
      <c r="D2587" t="s">
        <v>980</v>
      </c>
      <c r="E2587" s="82">
        <v>3.46</v>
      </c>
      <c r="F2587" t="s">
        <v>973</v>
      </c>
      <c r="G2587" s="83">
        <v>41823</v>
      </c>
      <c r="I2587">
        <f t="shared" si="45"/>
        <v>2014</v>
      </c>
      <c r="M2587"/>
    </row>
    <row r="2588" spans="1:13" x14ac:dyDescent="0.25">
      <c r="A2588" t="s">
        <v>972</v>
      </c>
      <c r="B2588" t="s">
        <v>172</v>
      </c>
      <c r="C2588" s="76" t="s">
        <v>842</v>
      </c>
      <c r="D2588" t="s">
        <v>980</v>
      </c>
      <c r="E2588" s="82">
        <v>7</v>
      </c>
      <c r="F2588" t="s">
        <v>973</v>
      </c>
      <c r="G2588" s="83">
        <v>41830</v>
      </c>
      <c r="I2588">
        <f t="shared" si="45"/>
        <v>2014</v>
      </c>
      <c r="M2588"/>
    </row>
    <row r="2589" spans="1:13" x14ac:dyDescent="0.25">
      <c r="A2589" t="s">
        <v>972</v>
      </c>
      <c r="B2589" t="s">
        <v>177</v>
      </c>
      <c r="C2589" s="76" t="s">
        <v>842</v>
      </c>
      <c r="D2589" t="s">
        <v>980</v>
      </c>
      <c r="E2589" s="82">
        <v>4</v>
      </c>
      <c r="F2589" t="s">
        <v>973</v>
      </c>
      <c r="G2589" s="83">
        <v>41831</v>
      </c>
      <c r="I2589">
        <f t="shared" si="45"/>
        <v>2014</v>
      </c>
      <c r="M2589"/>
    </row>
    <row r="2590" spans="1:13" x14ac:dyDescent="0.25">
      <c r="A2590" t="s">
        <v>972</v>
      </c>
      <c r="B2590" s="74" t="s">
        <v>213</v>
      </c>
      <c r="C2590" s="76" t="s">
        <v>842</v>
      </c>
      <c r="D2590" t="s">
        <v>980</v>
      </c>
      <c r="E2590" s="82">
        <v>10</v>
      </c>
      <c r="F2590" t="s">
        <v>973</v>
      </c>
      <c r="G2590" s="83">
        <v>41859</v>
      </c>
      <c r="I2590">
        <f t="shared" si="45"/>
        <v>2014</v>
      </c>
      <c r="M2590"/>
    </row>
    <row r="2591" spans="1:13" x14ac:dyDescent="0.25">
      <c r="A2591" t="s">
        <v>972</v>
      </c>
      <c r="B2591" t="s">
        <v>239</v>
      </c>
      <c r="C2591" s="76" t="s">
        <v>842</v>
      </c>
      <c r="D2591" t="s">
        <v>980</v>
      </c>
      <c r="E2591" s="82">
        <v>4</v>
      </c>
      <c r="F2591" t="s">
        <v>973</v>
      </c>
      <c r="G2591" s="83">
        <v>41885</v>
      </c>
      <c r="I2591">
        <f t="shared" si="45"/>
        <v>2014</v>
      </c>
      <c r="M2591"/>
    </row>
    <row r="2592" spans="1:13" x14ac:dyDescent="0.25">
      <c r="A2592" t="s">
        <v>972</v>
      </c>
      <c r="B2592" t="s">
        <v>115</v>
      </c>
      <c r="C2592" s="76" t="s">
        <v>842</v>
      </c>
      <c r="D2592" t="s">
        <v>980</v>
      </c>
      <c r="E2592" s="82">
        <v>5</v>
      </c>
      <c r="F2592" t="s">
        <v>973</v>
      </c>
      <c r="G2592" s="83">
        <v>41850</v>
      </c>
      <c r="I2592">
        <f t="shared" si="45"/>
        <v>2014</v>
      </c>
      <c r="M2592"/>
    </row>
    <row r="2593" spans="1:13" x14ac:dyDescent="0.25">
      <c r="A2593" t="s">
        <v>972</v>
      </c>
      <c r="B2593" t="s">
        <v>169</v>
      </c>
      <c r="C2593" s="76" t="s">
        <v>842</v>
      </c>
      <c r="D2593" t="s">
        <v>980</v>
      </c>
      <c r="E2593" s="82">
        <v>7.68</v>
      </c>
      <c r="F2593" t="s">
        <v>973</v>
      </c>
      <c r="G2593" s="83">
        <v>41830</v>
      </c>
      <c r="I2593">
        <f t="shared" si="45"/>
        <v>2014</v>
      </c>
      <c r="M2593"/>
    </row>
    <row r="2594" spans="1:13" x14ac:dyDescent="0.25">
      <c r="A2594" t="s">
        <v>972</v>
      </c>
      <c r="B2594" t="s">
        <v>171</v>
      </c>
      <c r="C2594" s="76" t="s">
        <v>842</v>
      </c>
      <c r="D2594" t="s">
        <v>980</v>
      </c>
      <c r="E2594" s="82">
        <v>3</v>
      </c>
      <c r="F2594" t="s">
        <v>973</v>
      </c>
      <c r="G2594" s="83">
        <v>41830</v>
      </c>
      <c r="I2594">
        <f t="shared" si="45"/>
        <v>2014</v>
      </c>
      <c r="M2594"/>
    </row>
    <row r="2595" spans="1:13" x14ac:dyDescent="0.25">
      <c r="A2595" t="s">
        <v>972</v>
      </c>
      <c r="B2595" t="s">
        <v>184</v>
      </c>
      <c r="C2595" s="76" t="s">
        <v>842</v>
      </c>
      <c r="D2595" t="s">
        <v>980</v>
      </c>
      <c r="E2595" s="82">
        <v>5</v>
      </c>
      <c r="F2595" t="s">
        <v>973</v>
      </c>
      <c r="G2595" s="83">
        <v>41830</v>
      </c>
      <c r="I2595">
        <f t="shared" si="45"/>
        <v>2014</v>
      </c>
      <c r="M2595"/>
    </row>
    <row r="2596" spans="1:13" x14ac:dyDescent="0.25">
      <c r="A2596" t="s">
        <v>972</v>
      </c>
      <c r="B2596" t="s">
        <v>122</v>
      </c>
      <c r="C2596" s="76" t="s">
        <v>842</v>
      </c>
      <c r="D2596" t="s">
        <v>980</v>
      </c>
      <c r="E2596" s="82">
        <v>6</v>
      </c>
      <c r="F2596" t="s">
        <v>973</v>
      </c>
      <c r="G2596" s="83">
        <v>41830</v>
      </c>
      <c r="I2596">
        <f t="shared" si="45"/>
        <v>2014</v>
      </c>
      <c r="M2596"/>
    </row>
    <row r="2597" spans="1:13" x14ac:dyDescent="0.25">
      <c r="A2597" t="s">
        <v>972</v>
      </c>
      <c r="B2597" t="s">
        <v>239</v>
      </c>
      <c r="C2597" s="76" t="s">
        <v>842</v>
      </c>
      <c r="D2597" t="s">
        <v>980</v>
      </c>
      <c r="E2597" s="82">
        <v>4</v>
      </c>
      <c r="F2597" t="s">
        <v>973</v>
      </c>
      <c r="G2597" s="83">
        <v>41885</v>
      </c>
      <c r="I2597">
        <f t="shared" si="45"/>
        <v>2014</v>
      </c>
      <c r="M2597"/>
    </row>
    <row r="2598" spans="1:13" x14ac:dyDescent="0.25">
      <c r="A2598" t="s">
        <v>972</v>
      </c>
      <c r="B2598" t="s">
        <v>172</v>
      </c>
      <c r="C2598" s="76" t="s">
        <v>842</v>
      </c>
      <c r="D2598" t="s">
        <v>980</v>
      </c>
      <c r="E2598" s="82">
        <v>6.27</v>
      </c>
      <c r="F2598" t="s">
        <v>973</v>
      </c>
      <c r="G2598" s="83">
        <v>41828</v>
      </c>
      <c r="I2598">
        <f t="shared" si="45"/>
        <v>2014</v>
      </c>
      <c r="M2598"/>
    </row>
    <row r="2599" spans="1:13" x14ac:dyDescent="0.25">
      <c r="A2599" t="s">
        <v>972</v>
      </c>
      <c r="B2599" t="s">
        <v>249</v>
      </c>
      <c r="C2599" s="76" t="s">
        <v>842</v>
      </c>
      <c r="D2599" t="s">
        <v>980</v>
      </c>
      <c r="E2599" s="82">
        <v>6</v>
      </c>
      <c r="F2599" t="s">
        <v>973</v>
      </c>
      <c r="G2599" s="83">
        <v>41858</v>
      </c>
      <c r="I2599">
        <f t="shared" si="45"/>
        <v>2014</v>
      </c>
      <c r="M2599"/>
    </row>
    <row r="2600" spans="1:13" x14ac:dyDescent="0.25">
      <c r="A2600" t="s">
        <v>972</v>
      </c>
      <c r="B2600" t="s">
        <v>249</v>
      </c>
      <c r="C2600" s="76" t="s">
        <v>842</v>
      </c>
      <c r="D2600" t="s">
        <v>980</v>
      </c>
      <c r="E2600" s="82">
        <v>5</v>
      </c>
      <c r="F2600" t="s">
        <v>973</v>
      </c>
      <c r="G2600" s="83">
        <v>41858</v>
      </c>
      <c r="I2600">
        <f t="shared" si="45"/>
        <v>2014</v>
      </c>
      <c r="M2600"/>
    </row>
    <row r="2601" spans="1:13" x14ac:dyDescent="0.25">
      <c r="A2601" t="s">
        <v>972</v>
      </c>
      <c r="B2601" t="s">
        <v>232</v>
      </c>
      <c r="C2601" s="76" t="s">
        <v>842</v>
      </c>
      <c r="D2601" t="s">
        <v>980</v>
      </c>
      <c r="E2601" s="82">
        <v>6</v>
      </c>
      <c r="F2601" t="s">
        <v>973</v>
      </c>
      <c r="G2601" s="83">
        <v>41848</v>
      </c>
      <c r="I2601">
        <f t="shared" si="45"/>
        <v>2014</v>
      </c>
      <c r="M2601"/>
    </row>
    <row r="2602" spans="1:13" x14ac:dyDescent="0.25">
      <c r="A2602" t="s">
        <v>972</v>
      </c>
      <c r="B2602" t="s">
        <v>229</v>
      </c>
      <c r="C2602" s="76" t="s">
        <v>842</v>
      </c>
      <c r="D2602" t="s">
        <v>980</v>
      </c>
      <c r="E2602" s="82">
        <v>5</v>
      </c>
      <c r="F2602" t="s">
        <v>973</v>
      </c>
      <c r="G2602" s="83">
        <v>41848</v>
      </c>
      <c r="I2602">
        <f t="shared" si="45"/>
        <v>2014</v>
      </c>
      <c r="M2602"/>
    </row>
    <row r="2603" spans="1:13" x14ac:dyDescent="0.25">
      <c r="A2603" t="s">
        <v>972</v>
      </c>
      <c r="B2603" t="s">
        <v>232</v>
      </c>
      <c r="C2603" s="76" t="s">
        <v>842</v>
      </c>
      <c r="D2603" t="s">
        <v>980</v>
      </c>
      <c r="E2603" s="82">
        <v>3</v>
      </c>
      <c r="F2603" t="s">
        <v>973</v>
      </c>
      <c r="G2603" s="83">
        <v>41856</v>
      </c>
      <c r="I2603">
        <f t="shared" si="45"/>
        <v>2014</v>
      </c>
      <c r="M2603"/>
    </row>
    <row r="2604" spans="1:13" x14ac:dyDescent="0.25">
      <c r="A2604" t="s">
        <v>972</v>
      </c>
      <c r="B2604" t="s">
        <v>63</v>
      </c>
      <c r="C2604" s="76" t="s">
        <v>842</v>
      </c>
      <c r="D2604" t="s">
        <v>980</v>
      </c>
      <c r="E2604" s="82">
        <v>5</v>
      </c>
      <c r="F2604" t="s">
        <v>973</v>
      </c>
      <c r="G2604" s="83">
        <v>41831</v>
      </c>
      <c r="I2604">
        <f t="shared" si="45"/>
        <v>2014</v>
      </c>
      <c r="M2604"/>
    </row>
    <row r="2605" spans="1:13" x14ac:dyDescent="0.25">
      <c r="A2605" t="s">
        <v>972</v>
      </c>
      <c r="B2605" t="s">
        <v>89</v>
      </c>
      <c r="C2605" s="76" t="s">
        <v>842</v>
      </c>
      <c r="D2605" t="s">
        <v>980</v>
      </c>
      <c r="E2605" s="82">
        <v>7.71</v>
      </c>
      <c r="F2605" t="s">
        <v>973</v>
      </c>
      <c r="G2605" s="83">
        <v>41829</v>
      </c>
      <c r="I2605">
        <f t="shared" si="45"/>
        <v>2014</v>
      </c>
      <c r="M2605"/>
    </row>
    <row r="2606" spans="1:13" x14ac:dyDescent="0.25">
      <c r="A2606" t="s">
        <v>972</v>
      </c>
      <c r="B2606" t="s">
        <v>186</v>
      </c>
      <c r="C2606" s="76" t="s">
        <v>842</v>
      </c>
      <c r="D2606" t="s">
        <v>980</v>
      </c>
      <c r="E2606" s="82">
        <v>10</v>
      </c>
      <c r="F2606" t="s">
        <v>973</v>
      </c>
      <c r="G2606" s="83">
        <v>41926</v>
      </c>
      <c r="I2606">
        <f t="shared" si="45"/>
        <v>2014</v>
      </c>
      <c r="M2606"/>
    </row>
    <row r="2607" spans="1:13" x14ac:dyDescent="0.25">
      <c r="A2607" t="s">
        <v>972</v>
      </c>
      <c r="B2607" t="s">
        <v>249</v>
      </c>
      <c r="C2607" s="76" t="s">
        <v>842</v>
      </c>
      <c r="D2607" t="s">
        <v>980</v>
      </c>
      <c r="E2607" s="82">
        <v>3.8</v>
      </c>
      <c r="F2607" t="s">
        <v>973</v>
      </c>
      <c r="G2607" s="83">
        <v>41842</v>
      </c>
      <c r="I2607">
        <f t="shared" si="45"/>
        <v>2014</v>
      </c>
      <c r="M2607"/>
    </row>
    <row r="2608" spans="1:13" x14ac:dyDescent="0.25">
      <c r="A2608" t="s">
        <v>972</v>
      </c>
      <c r="B2608" t="s">
        <v>173</v>
      </c>
      <c r="C2608" s="76" t="s">
        <v>842</v>
      </c>
      <c r="D2608" t="s">
        <v>980</v>
      </c>
      <c r="E2608" s="82">
        <v>7.6</v>
      </c>
      <c r="F2608" t="s">
        <v>973</v>
      </c>
      <c r="G2608" s="83">
        <v>41921</v>
      </c>
      <c r="I2608">
        <f t="shared" si="45"/>
        <v>2014</v>
      </c>
      <c r="M2608"/>
    </row>
    <row r="2609" spans="1:13" x14ac:dyDescent="0.25">
      <c r="A2609" t="s">
        <v>972</v>
      </c>
      <c r="B2609" t="s">
        <v>80</v>
      </c>
      <c r="C2609" s="76" t="s">
        <v>842</v>
      </c>
      <c r="D2609" t="s">
        <v>980</v>
      </c>
      <c r="E2609" s="82">
        <v>7.45</v>
      </c>
      <c r="F2609" t="s">
        <v>973</v>
      </c>
      <c r="G2609" s="83">
        <v>41929</v>
      </c>
      <c r="I2609">
        <f t="shared" si="45"/>
        <v>2014</v>
      </c>
      <c r="M2609"/>
    </row>
    <row r="2610" spans="1:13" x14ac:dyDescent="0.25">
      <c r="A2610" t="s">
        <v>972</v>
      </c>
      <c r="B2610" t="s">
        <v>89</v>
      </c>
      <c r="C2610" s="76" t="s">
        <v>842</v>
      </c>
      <c r="D2610" t="s">
        <v>980</v>
      </c>
      <c r="E2610" s="82">
        <v>3.19</v>
      </c>
      <c r="F2610" t="s">
        <v>973</v>
      </c>
      <c r="G2610" s="83">
        <v>41830</v>
      </c>
      <c r="I2610">
        <f t="shared" si="45"/>
        <v>2014</v>
      </c>
      <c r="M2610"/>
    </row>
    <row r="2611" spans="1:13" x14ac:dyDescent="0.25">
      <c r="A2611" t="s">
        <v>972</v>
      </c>
      <c r="B2611" t="s">
        <v>87</v>
      </c>
      <c r="C2611" s="76" t="s">
        <v>842</v>
      </c>
      <c r="D2611" t="s">
        <v>980</v>
      </c>
      <c r="E2611" s="82">
        <v>4.26</v>
      </c>
      <c r="F2611" t="s">
        <v>973</v>
      </c>
      <c r="G2611" s="83">
        <v>41837</v>
      </c>
      <c r="I2611">
        <f t="shared" si="45"/>
        <v>2014</v>
      </c>
      <c r="M2611"/>
    </row>
    <row r="2612" spans="1:13" x14ac:dyDescent="0.25">
      <c r="A2612" t="s">
        <v>972</v>
      </c>
      <c r="B2612" t="s">
        <v>128</v>
      </c>
      <c r="C2612" s="76" t="s">
        <v>842</v>
      </c>
      <c r="D2612" t="s">
        <v>980</v>
      </c>
      <c r="E2612" s="82">
        <v>3.8</v>
      </c>
      <c r="F2612" t="s">
        <v>973</v>
      </c>
      <c r="G2612" s="83">
        <v>41913</v>
      </c>
      <c r="I2612">
        <f t="shared" si="45"/>
        <v>2014</v>
      </c>
      <c r="M2612"/>
    </row>
    <row r="2613" spans="1:13" x14ac:dyDescent="0.25">
      <c r="A2613" t="s">
        <v>972</v>
      </c>
      <c r="B2613" t="s">
        <v>95</v>
      </c>
      <c r="C2613" s="76" t="s">
        <v>842</v>
      </c>
      <c r="D2613" t="s">
        <v>980</v>
      </c>
      <c r="E2613" s="82">
        <v>4.26</v>
      </c>
      <c r="F2613" t="s">
        <v>973</v>
      </c>
      <c r="G2613" s="83">
        <v>41829</v>
      </c>
      <c r="I2613">
        <f t="shared" si="45"/>
        <v>2014</v>
      </c>
      <c r="M2613"/>
    </row>
    <row r="2614" spans="1:13" x14ac:dyDescent="0.25">
      <c r="A2614" t="s">
        <v>972</v>
      </c>
      <c r="B2614" t="s">
        <v>97</v>
      </c>
      <c r="C2614" s="76" t="s">
        <v>842</v>
      </c>
      <c r="D2614" t="s">
        <v>980</v>
      </c>
      <c r="E2614" s="82">
        <v>5.7</v>
      </c>
      <c r="F2614" t="s">
        <v>973</v>
      </c>
      <c r="G2614" s="83">
        <v>41933</v>
      </c>
      <c r="I2614">
        <f t="shared" si="45"/>
        <v>2014</v>
      </c>
      <c r="M2614"/>
    </row>
    <row r="2615" spans="1:13" x14ac:dyDescent="0.25">
      <c r="A2615" t="s">
        <v>972</v>
      </c>
      <c r="B2615" t="s">
        <v>93</v>
      </c>
      <c r="C2615" s="76" t="s">
        <v>842</v>
      </c>
      <c r="D2615" t="s">
        <v>980</v>
      </c>
      <c r="E2615" s="82">
        <v>2.13</v>
      </c>
      <c r="F2615" t="s">
        <v>973</v>
      </c>
      <c r="G2615" s="83">
        <v>41830</v>
      </c>
      <c r="I2615">
        <f t="shared" si="45"/>
        <v>2014</v>
      </c>
      <c r="M2615"/>
    </row>
    <row r="2616" spans="1:13" x14ac:dyDescent="0.25">
      <c r="A2616" t="s">
        <v>972</v>
      </c>
      <c r="B2616" t="s">
        <v>128</v>
      </c>
      <c r="C2616" s="76" t="s">
        <v>842</v>
      </c>
      <c r="D2616" t="s">
        <v>980</v>
      </c>
      <c r="E2616" s="82">
        <v>7.5</v>
      </c>
      <c r="F2616" t="s">
        <v>973</v>
      </c>
      <c r="G2616" s="83">
        <v>41830</v>
      </c>
      <c r="I2616">
        <f t="shared" si="45"/>
        <v>2014</v>
      </c>
      <c r="M2616"/>
    </row>
    <row r="2617" spans="1:13" x14ac:dyDescent="0.25">
      <c r="A2617" t="s">
        <v>972</v>
      </c>
      <c r="B2617" t="s">
        <v>95</v>
      </c>
      <c r="C2617" s="76" t="s">
        <v>842</v>
      </c>
      <c r="D2617" t="s">
        <v>980</v>
      </c>
      <c r="E2617" s="82">
        <v>9.98</v>
      </c>
      <c r="F2617" t="s">
        <v>973</v>
      </c>
      <c r="G2617" s="83">
        <v>41962</v>
      </c>
      <c r="I2617">
        <f t="shared" si="45"/>
        <v>2014</v>
      </c>
      <c r="M2617"/>
    </row>
    <row r="2618" spans="1:13" x14ac:dyDescent="0.25">
      <c r="A2618" t="s">
        <v>972</v>
      </c>
      <c r="B2618" t="s">
        <v>248</v>
      </c>
      <c r="C2618" s="76" t="s">
        <v>842</v>
      </c>
      <c r="D2618" t="s">
        <v>980</v>
      </c>
      <c r="E2618" s="82">
        <v>12</v>
      </c>
      <c r="F2618" t="s">
        <v>973</v>
      </c>
      <c r="G2618" s="83">
        <v>41899</v>
      </c>
      <c r="I2618">
        <f t="shared" si="45"/>
        <v>2014</v>
      </c>
      <c r="M2618"/>
    </row>
    <row r="2619" spans="1:13" x14ac:dyDescent="0.25">
      <c r="A2619" t="s">
        <v>972</v>
      </c>
      <c r="B2619" t="s">
        <v>215</v>
      </c>
      <c r="C2619" s="76" t="s">
        <v>842</v>
      </c>
      <c r="D2619" t="s">
        <v>980</v>
      </c>
      <c r="E2619" s="82">
        <v>6</v>
      </c>
      <c r="F2619" t="s">
        <v>973</v>
      </c>
      <c r="G2619" s="83">
        <v>41851</v>
      </c>
      <c r="I2619">
        <f t="shared" si="45"/>
        <v>2014</v>
      </c>
      <c r="M2619"/>
    </row>
    <row r="2620" spans="1:13" x14ac:dyDescent="0.25">
      <c r="A2620" t="s">
        <v>972</v>
      </c>
      <c r="B2620" t="s">
        <v>240</v>
      </c>
      <c r="C2620" s="76" t="s">
        <v>842</v>
      </c>
      <c r="D2620" t="s">
        <v>980</v>
      </c>
      <c r="E2620" s="82">
        <v>4</v>
      </c>
      <c r="F2620" t="s">
        <v>973</v>
      </c>
      <c r="G2620" s="83">
        <v>41852</v>
      </c>
      <c r="I2620">
        <f t="shared" si="45"/>
        <v>2014</v>
      </c>
      <c r="M2620"/>
    </row>
    <row r="2621" spans="1:13" x14ac:dyDescent="0.25">
      <c r="A2621" t="s">
        <v>972</v>
      </c>
      <c r="B2621" t="s">
        <v>177</v>
      </c>
      <c r="C2621" s="76" t="s">
        <v>842</v>
      </c>
      <c r="D2621" t="s">
        <v>980</v>
      </c>
      <c r="E2621" s="82">
        <v>3.8</v>
      </c>
      <c r="F2621" t="s">
        <v>973</v>
      </c>
      <c r="G2621" s="83">
        <v>41835</v>
      </c>
      <c r="I2621">
        <f t="shared" si="45"/>
        <v>2014</v>
      </c>
      <c r="M2621"/>
    </row>
    <row r="2622" spans="1:13" x14ac:dyDescent="0.25">
      <c r="A2622" t="s">
        <v>972</v>
      </c>
      <c r="B2622" t="s">
        <v>281</v>
      </c>
      <c r="C2622" s="76" t="s">
        <v>842</v>
      </c>
      <c r="D2622" t="s">
        <v>980</v>
      </c>
      <c r="E2622" s="82">
        <v>5.08</v>
      </c>
      <c r="F2622" t="s">
        <v>973</v>
      </c>
      <c r="G2622" s="83">
        <v>41878</v>
      </c>
      <c r="I2622">
        <f t="shared" si="45"/>
        <v>2014</v>
      </c>
      <c r="M2622"/>
    </row>
    <row r="2623" spans="1:13" x14ac:dyDescent="0.25">
      <c r="A2623" t="s">
        <v>972</v>
      </c>
      <c r="B2623" t="s">
        <v>223</v>
      </c>
      <c r="C2623" s="76" t="s">
        <v>842</v>
      </c>
      <c r="D2623" t="s">
        <v>980</v>
      </c>
      <c r="E2623" s="82">
        <v>6</v>
      </c>
      <c r="F2623" t="s">
        <v>973</v>
      </c>
      <c r="G2623" s="83">
        <v>41885</v>
      </c>
      <c r="I2623">
        <f t="shared" si="45"/>
        <v>2014</v>
      </c>
      <c r="M2623"/>
    </row>
    <row r="2624" spans="1:13" x14ac:dyDescent="0.25">
      <c r="A2624" t="s">
        <v>972</v>
      </c>
      <c r="B2624" t="s">
        <v>199</v>
      </c>
      <c r="C2624" s="76" t="s">
        <v>842</v>
      </c>
      <c r="D2624" t="s">
        <v>980</v>
      </c>
      <c r="E2624" s="82">
        <v>15</v>
      </c>
      <c r="F2624" t="s">
        <v>973</v>
      </c>
      <c r="G2624" s="83">
        <v>41835</v>
      </c>
      <c r="I2624">
        <f t="shared" si="45"/>
        <v>2014</v>
      </c>
      <c r="M2624"/>
    </row>
    <row r="2625" spans="1:13" x14ac:dyDescent="0.25">
      <c r="A2625" t="s">
        <v>972</v>
      </c>
      <c r="B2625" t="s">
        <v>199</v>
      </c>
      <c r="C2625" s="76" t="s">
        <v>842</v>
      </c>
      <c r="D2625" t="s">
        <v>980</v>
      </c>
      <c r="E2625" s="82">
        <v>7</v>
      </c>
      <c r="F2625" t="s">
        <v>973</v>
      </c>
      <c r="G2625" s="83">
        <v>41835</v>
      </c>
      <c r="I2625">
        <f t="shared" si="45"/>
        <v>2014</v>
      </c>
      <c r="M2625"/>
    </row>
    <row r="2626" spans="1:13" x14ac:dyDescent="0.25">
      <c r="A2626" t="s">
        <v>972</v>
      </c>
      <c r="B2626" t="s">
        <v>142</v>
      </c>
      <c r="C2626" s="76" t="s">
        <v>842</v>
      </c>
      <c r="D2626" t="s">
        <v>980</v>
      </c>
      <c r="E2626" s="82">
        <v>5</v>
      </c>
      <c r="F2626" t="s">
        <v>973</v>
      </c>
      <c r="G2626" s="83">
        <v>41835</v>
      </c>
      <c r="I2626">
        <f t="shared" ref="I2626:I2689" si="46">IF(G2626&lt;&gt;"",YEAR(G2626),"")</f>
        <v>2014</v>
      </c>
      <c r="M2626"/>
    </row>
    <row r="2627" spans="1:13" x14ac:dyDescent="0.25">
      <c r="A2627" t="s">
        <v>972</v>
      </c>
      <c r="B2627" t="s">
        <v>177</v>
      </c>
      <c r="C2627" s="76" t="s">
        <v>842</v>
      </c>
      <c r="D2627" t="s">
        <v>980</v>
      </c>
      <c r="E2627" s="82">
        <v>6</v>
      </c>
      <c r="F2627" t="s">
        <v>973</v>
      </c>
      <c r="G2627" s="83">
        <v>41831</v>
      </c>
      <c r="I2627">
        <f t="shared" si="46"/>
        <v>2014</v>
      </c>
      <c r="M2627"/>
    </row>
    <row r="2628" spans="1:13" x14ac:dyDescent="0.25">
      <c r="A2628" t="s">
        <v>972</v>
      </c>
      <c r="B2628" t="s">
        <v>243</v>
      </c>
      <c r="C2628" s="76" t="s">
        <v>842</v>
      </c>
      <c r="D2628" t="s">
        <v>980</v>
      </c>
      <c r="E2628" s="82">
        <v>7</v>
      </c>
      <c r="F2628" t="s">
        <v>973</v>
      </c>
      <c r="G2628" s="83">
        <v>41834</v>
      </c>
      <c r="I2628">
        <f t="shared" si="46"/>
        <v>2014</v>
      </c>
      <c r="M2628"/>
    </row>
    <row r="2629" spans="1:13" x14ac:dyDescent="0.25">
      <c r="A2629" t="s">
        <v>972</v>
      </c>
      <c r="B2629" t="s">
        <v>95</v>
      </c>
      <c r="C2629" s="76" t="s">
        <v>842</v>
      </c>
      <c r="D2629" t="s">
        <v>980</v>
      </c>
      <c r="E2629" s="82">
        <v>7</v>
      </c>
      <c r="F2629" t="s">
        <v>973</v>
      </c>
      <c r="G2629" s="83">
        <v>41946</v>
      </c>
      <c r="I2629">
        <f t="shared" si="46"/>
        <v>2014</v>
      </c>
      <c r="M2629"/>
    </row>
    <row r="2630" spans="1:13" x14ac:dyDescent="0.25">
      <c r="A2630" t="s">
        <v>972</v>
      </c>
      <c r="B2630" t="s">
        <v>241</v>
      </c>
      <c r="C2630" s="76" t="s">
        <v>842</v>
      </c>
      <c r="D2630" t="s">
        <v>980</v>
      </c>
      <c r="E2630" s="82">
        <v>150</v>
      </c>
      <c r="F2630" t="s">
        <v>973</v>
      </c>
      <c r="G2630" s="83">
        <v>42125</v>
      </c>
      <c r="I2630">
        <f t="shared" si="46"/>
        <v>2015</v>
      </c>
      <c r="M2630"/>
    </row>
    <row r="2631" spans="1:13" x14ac:dyDescent="0.25">
      <c r="A2631" t="s">
        <v>972</v>
      </c>
      <c r="B2631" t="s">
        <v>71</v>
      </c>
      <c r="C2631" s="76" t="s">
        <v>842</v>
      </c>
      <c r="D2631" t="s">
        <v>980</v>
      </c>
      <c r="E2631" s="82">
        <v>494</v>
      </c>
      <c r="F2631" t="s">
        <v>973</v>
      </c>
      <c r="G2631" s="83">
        <v>41978</v>
      </c>
      <c r="I2631">
        <f t="shared" si="46"/>
        <v>2014</v>
      </c>
      <c r="M2631"/>
    </row>
    <row r="2632" spans="1:13" x14ac:dyDescent="0.25">
      <c r="A2632" t="s">
        <v>972</v>
      </c>
      <c r="B2632" t="s">
        <v>221</v>
      </c>
      <c r="C2632" s="76" t="s">
        <v>842</v>
      </c>
      <c r="D2632" t="s">
        <v>980</v>
      </c>
      <c r="E2632" s="82">
        <v>4.7</v>
      </c>
      <c r="F2632" t="s">
        <v>973</v>
      </c>
      <c r="G2632" s="83">
        <v>41890</v>
      </c>
      <c r="I2632">
        <f t="shared" si="46"/>
        <v>2014</v>
      </c>
      <c r="M2632"/>
    </row>
    <row r="2633" spans="1:13" x14ac:dyDescent="0.25">
      <c r="A2633" t="s">
        <v>972</v>
      </c>
      <c r="B2633" t="s">
        <v>279</v>
      </c>
      <c r="C2633" s="76" t="s">
        <v>842</v>
      </c>
      <c r="D2633" t="s">
        <v>980</v>
      </c>
      <c r="E2633" s="82">
        <v>3.5</v>
      </c>
      <c r="F2633" t="s">
        <v>973</v>
      </c>
      <c r="G2633" s="83">
        <v>41835</v>
      </c>
      <c r="I2633">
        <f t="shared" si="46"/>
        <v>2014</v>
      </c>
      <c r="M2633"/>
    </row>
    <row r="2634" spans="1:13" x14ac:dyDescent="0.25">
      <c r="A2634" t="s">
        <v>972</v>
      </c>
      <c r="B2634" t="s">
        <v>118</v>
      </c>
      <c r="C2634" s="76" t="s">
        <v>842</v>
      </c>
      <c r="D2634" t="s">
        <v>980</v>
      </c>
      <c r="E2634" s="82">
        <v>3.8</v>
      </c>
      <c r="F2634" t="s">
        <v>973</v>
      </c>
      <c r="G2634" s="83">
        <v>42004</v>
      </c>
      <c r="I2634">
        <f t="shared" si="46"/>
        <v>2014</v>
      </c>
      <c r="M2634"/>
    </row>
    <row r="2635" spans="1:13" x14ac:dyDescent="0.25">
      <c r="A2635" t="s">
        <v>972</v>
      </c>
      <c r="B2635" t="s">
        <v>249</v>
      </c>
      <c r="C2635" s="76" t="s">
        <v>842</v>
      </c>
      <c r="D2635" t="s">
        <v>980</v>
      </c>
      <c r="E2635" s="82">
        <v>7.5</v>
      </c>
      <c r="F2635" t="s">
        <v>973</v>
      </c>
      <c r="G2635" s="83">
        <v>41871</v>
      </c>
      <c r="I2635">
        <f t="shared" si="46"/>
        <v>2014</v>
      </c>
      <c r="M2635"/>
    </row>
    <row r="2636" spans="1:13" x14ac:dyDescent="0.25">
      <c r="A2636" t="s">
        <v>972</v>
      </c>
      <c r="B2636" t="s">
        <v>188</v>
      </c>
      <c r="C2636" s="76" t="s">
        <v>842</v>
      </c>
      <c r="D2636" t="s">
        <v>980</v>
      </c>
      <c r="E2636" s="82">
        <v>6</v>
      </c>
      <c r="F2636" t="s">
        <v>973</v>
      </c>
      <c r="G2636" s="83">
        <v>41892</v>
      </c>
      <c r="I2636">
        <f t="shared" si="46"/>
        <v>2014</v>
      </c>
      <c r="M2636"/>
    </row>
    <row r="2637" spans="1:13" x14ac:dyDescent="0.25">
      <c r="A2637" t="s">
        <v>972</v>
      </c>
      <c r="B2637" t="s">
        <v>242</v>
      </c>
      <c r="C2637" s="76" t="s">
        <v>842</v>
      </c>
      <c r="D2637" t="s">
        <v>980</v>
      </c>
      <c r="E2637" s="82">
        <v>5</v>
      </c>
      <c r="F2637" t="s">
        <v>973</v>
      </c>
      <c r="G2637" s="83">
        <v>41856</v>
      </c>
      <c r="I2637">
        <f t="shared" si="46"/>
        <v>2014</v>
      </c>
      <c r="M2637"/>
    </row>
    <row r="2638" spans="1:13" x14ac:dyDescent="0.25">
      <c r="A2638" t="s">
        <v>972</v>
      </c>
      <c r="B2638" t="s">
        <v>181</v>
      </c>
      <c r="C2638" s="76" t="s">
        <v>842</v>
      </c>
      <c r="D2638" t="s">
        <v>980</v>
      </c>
      <c r="E2638" s="82">
        <v>5</v>
      </c>
      <c r="F2638" t="s">
        <v>973</v>
      </c>
      <c r="G2638" s="83">
        <v>41871</v>
      </c>
      <c r="I2638">
        <f t="shared" si="46"/>
        <v>2014</v>
      </c>
      <c r="M2638"/>
    </row>
    <row r="2639" spans="1:13" x14ac:dyDescent="0.25">
      <c r="A2639" t="s">
        <v>972</v>
      </c>
      <c r="B2639" t="s">
        <v>113</v>
      </c>
      <c r="C2639" s="76" t="s">
        <v>842</v>
      </c>
      <c r="D2639" t="s">
        <v>980</v>
      </c>
      <c r="E2639" s="82">
        <v>7</v>
      </c>
      <c r="F2639" t="s">
        <v>973</v>
      </c>
      <c r="G2639" s="83">
        <v>41837</v>
      </c>
      <c r="I2639">
        <f t="shared" si="46"/>
        <v>2014</v>
      </c>
      <c r="M2639"/>
    </row>
    <row r="2640" spans="1:13" x14ac:dyDescent="0.25">
      <c r="A2640" t="s">
        <v>972</v>
      </c>
      <c r="B2640" t="s">
        <v>116</v>
      </c>
      <c r="C2640" s="76" t="s">
        <v>842</v>
      </c>
      <c r="D2640" t="s">
        <v>980</v>
      </c>
      <c r="E2640" s="82">
        <v>4</v>
      </c>
      <c r="F2640" t="s">
        <v>973</v>
      </c>
      <c r="G2640" s="83">
        <v>41837</v>
      </c>
      <c r="I2640">
        <f t="shared" si="46"/>
        <v>2014</v>
      </c>
      <c r="M2640"/>
    </row>
    <row r="2641" spans="1:13" x14ac:dyDescent="0.25">
      <c r="A2641" t="s">
        <v>972</v>
      </c>
      <c r="B2641" t="s">
        <v>105</v>
      </c>
      <c r="C2641" s="76" t="s">
        <v>842</v>
      </c>
      <c r="D2641" t="s">
        <v>980</v>
      </c>
      <c r="E2641" s="82">
        <v>11</v>
      </c>
      <c r="F2641" t="s">
        <v>973</v>
      </c>
      <c r="G2641" s="83">
        <v>41837</v>
      </c>
      <c r="I2641">
        <f t="shared" si="46"/>
        <v>2014</v>
      </c>
      <c r="M2641"/>
    </row>
    <row r="2642" spans="1:13" x14ac:dyDescent="0.25">
      <c r="A2642" t="s">
        <v>972</v>
      </c>
      <c r="B2642" t="s">
        <v>177</v>
      </c>
      <c r="C2642" s="76" t="s">
        <v>842</v>
      </c>
      <c r="D2642" t="s">
        <v>980</v>
      </c>
      <c r="E2642" s="82">
        <v>13.5</v>
      </c>
      <c r="F2642" t="s">
        <v>973</v>
      </c>
      <c r="G2642" s="83">
        <v>41603</v>
      </c>
      <c r="I2642">
        <f t="shared" si="46"/>
        <v>2013</v>
      </c>
      <c r="M2642"/>
    </row>
    <row r="2643" spans="1:13" x14ac:dyDescent="0.25">
      <c r="A2643" t="s">
        <v>972</v>
      </c>
      <c r="B2643" t="s">
        <v>257</v>
      </c>
      <c r="C2643" s="76" t="s">
        <v>842</v>
      </c>
      <c r="D2643" t="s">
        <v>980</v>
      </c>
      <c r="E2643" s="82">
        <v>6</v>
      </c>
      <c r="F2643" t="s">
        <v>973</v>
      </c>
      <c r="G2643" s="83">
        <v>41838</v>
      </c>
      <c r="I2643">
        <f t="shared" si="46"/>
        <v>2014</v>
      </c>
      <c r="M2643"/>
    </row>
    <row r="2644" spans="1:13" x14ac:dyDescent="0.25">
      <c r="A2644" t="s">
        <v>972</v>
      </c>
      <c r="B2644" t="s">
        <v>170</v>
      </c>
      <c r="C2644" s="76" t="s">
        <v>842</v>
      </c>
      <c r="D2644" t="s">
        <v>980</v>
      </c>
      <c r="E2644" s="82">
        <v>5.16</v>
      </c>
      <c r="F2644" t="s">
        <v>973</v>
      </c>
      <c r="G2644" s="83">
        <v>41837</v>
      </c>
      <c r="I2644">
        <f t="shared" si="46"/>
        <v>2014</v>
      </c>
      <c r="M2644"/>
    </row>
    <row r="2645" spans="1:13" x14ac:dyDescent="0.25">
      <c r="A2645" t="s">
        <v>972</v>
      </c>
      <c r="B2645" t="s">
        <v>127</v>
      </c>
      <c r="C2645" s="76" t="s">
        <v>842</v>
      </c>
      <c r="D2645" t="s">
        <v>980</v>
      </c>
      <c r="E2645" s="82">
        <v>5.78</v>
      </c>
      <c r="F2645" t="s">
        <v>973</v>
      </c>
      <c r="G2645" s="83">
        <v>41926</v>
      </c>
      <c r="I2645">
        <f t="shared" si="46"/>
        <v>2014</v>
      </c>
      <c r="M2645"/>
    </row>
    <row r="2646" spans="1:13" x14ac:dyDescent="0.25">
      <c r="A2646" t="s">
        <v>972</v>
      </c>
      <c r="B2646" t="s">
        <v>96</v>
      </c>
      <c r="C2646" s="76" t="s">
        <v>842</v>
      </c>
      <c r="D2646" t="s">
        <v>980</v>
      </c>
      <c r="E2646" s="82">
        <v>6.38</v>
      </c>
      <c r="F2646" t="s">
        <v>973</v>
      </c>
      <c r="G2646" s="83">
        <v>41905</v>
      </c>
      <c r="I2646">
        <f t="shared" si="46"/>
        <v>2014</v>
      </c>
      <c r="M2646"/>
    </row>
    <row r="2647" spans="1:13" x14ac:dyDescent="0.25">
      <c r="A2647" t="s">
        <v>972</v>
      </c>
      <c r="B2647" t="s">
        <v>171</v>
      </c>
      <c r="C2647" s="76" t="s">
        <v>842</v>
      </c>
      <c r="D2647" t="s">
        <v>980</v>
      </c>
      <c r="E2647" s="82">
        <v>5.25</v>
      </c>
      <c r="F2647" t="s">
        <v>973</v>
      </c>
      <c r="G2647" s="83">
        <v>41841</v>
      </c>
      <c r="I2647">
        <f t="shared" si="46"/>
        <v>2014</v>
      </c>
      <c r="M2647"/>
    </row>
    <row r="2648" spans="1:13" x14ac:dyDescent="0.25">
      <c r="A2648" t="s">
        <v>972</v>
      </c>
      <c r="B2648" t="s">
        <v>91</v>
      </c>
      <c r="C2648" s="76" t="s">
        <v>842</v>
      </c>
      <c r="D2648" t="s">
        <v>980</v>
      </c>
      <c r="E2648" s="82">
        <v>150</v>
      </c>
      <c r="F2648" t="s">
        <v>973</v>
      </c>
      <c r="G2648" s="83">
        <v>41991</v>
      </c>
      <c r="I2648">
        <f t="shared" si="46"/>
        <v>2014</v>
      </c>
      <c r="M2648"/>
    </row>
    <row r="2649" spans="1:13" x14ac:dyDescent="0.25">
      <c r="A2649" t="s">
        <v>972</v>
      </c>
      <c r="B2649" t="s">
        <v>242</v>
      </c>
      <c r="C2649" s="76" t="s">
        <v>842</v>
      </c>
      <c r="D2649" t="s">
        <v>980</v>
      </c>
      <c r="E2649" s="82">
        <v>5</v>
      </c>
      <c r="F2649" t="s">
        <v>973</v>
      </c>
      <c r="G2649" s="83">
        <v>41848</v>
      </c>
      <c r="I2649">
        <f t="shared" si="46"/>
        <v>2014</v>
      </c>
      <c r="M2649"/>
    </row>
    <row r="2650" spans="1:13" x14ac:dyDescent="0.25">
      <c r="A2650" t="s">
        <v>972</v>
      </c>
      <c r="B2650" t="s">
        <v>124</v>
      </c>
      <c r="C2650" s="76" t="s">
        <v>842</v>
      </c>
      <c r="D2650" t="s">
        <v>980</v>
      </c>
      <c r="E2650" s="82">
        <v>3.8</v>
      </c>
      <c r="F2650" t="s">
        <v>973</v>
      </c>
      <c r="G2650" s="83">
        <v>41848</v>
      </c>
      <c r="I2650">
        <f t="shared" si="46"/>
        <v>2014</v>
      </c>
      <c r="M2650"/>
    </row>
    <row r="2651" spans="1:13" x14ac:dyDescent="0.25">
      <c r="A2651" t="s">
        <v>972</v>
      </c>
      <c r="B2651" t="s">
        <v>122</v>
      </c>
      <c r="C2651" s="76" t="s">
        <v>842</v>
      </c>
      <c r="D2651" t="s">
        <v>980</v>
      </c>
      <c r="E2651" s="82">
        <v>5</v>
      </c>
      <c r="F2651" t="s">
        <v>973</v>
      </c>
      <c r="G2651" s="83">
        <v>41848</v>
      </c>
      <c r="I2651">
        <f t="shared" si="46"/>
        <v>2014</v>
      </c>
      <c r="M2651"/>
    </row>
    <row r="2652" spans="1:13" x14ac:dyDescent="0.25">
      <c r="A2652" t="s">
        <v>972</v>
      </c>
      <c r="B2652" t="s">
        <v>248</v>
      </c>
      <c r="C2652" s="76" t="s">
        <v>842</v>
      </c>
      <c r="D2652" t="s">
        <v>980</v>
      </c>
      <c r="E2652" s="82">
        <v>7</v>
      </c>
      <c r="F2652" t="s">
        <v>973</v>
      </c>
      <c r="G2652" s="83">
        <v>41879</v>
      </c>
      <c r="I2652">
        <f t="shared" si="46"/>
        <v>2014</v>
      </c>
      <c r="M2652"/>
    </row>
    <row r="2653" spans="1:13" x14ac:dyDescent="0.25">
      <c r="A2653" t="s">
        <v>972</v>
      </c>
      <c r="B2653" t="s">
        <v>248</v>
      </c>
      <c r="C2653" s="76" t="s">
        <v>842</v>
      </c>
      <c r="D2653" t="s">
        <v>980</v>
      </c>
      <c r="E2653" s="82">
        <v>14</v>
      </c>
      <c r="F2653" t="s">
        <v>973</v>
      </c>
      <c r="G2653" s="83">
        <v>41962</v>
      </c>
      <c r="I2653">
        <f t="shared" si="46"/>
        <v>2014</v>
      </c>
      <c r="M2653"/>
    </row>
    <row r="2654" spans="1:13" x14ac:dyDescent="0.25">
      <c r="A2654" t="s">
        <v>972</v>
      </c>
      <c r="B2654" t="s">
        <v>11</v>
      </c>
      <c r="C2654" s="76" t="s">
        <v>842</v>
      </c>
      <c r="D2654" t="s">
        <v>980</v>
      </c>
      <c r="E2654" s="82">
        <v>5.23</v>
      </c>
      <c r="F2654" t="s">
        <v>973</v>
      </c>
      <c r="G2654" s="83">
        <v>41964</v>
      </c>
      <c r="I2654">
        <f t="shared" si="46"/>
        <v>2014</v>
      </c>
      <c r="M2654"/>
    </row>
    <row r="2655" spans="1:13" x14ac:dyDescent="0.25">
      <c r="A2655" t="s">
        <v>972</v>
      </c>
      <c r="B2655" t="s">
        <v>275</v>
      </c>
      <c r="C2655" s="76" t="s">
        <v>842</v>
      </c>
      <c r="D2655" t="s">
        <v>980</v>
      </c>
      <c r="E2655" s="82">
        <v>6.72</v>
      </c>
      <c r="F2655" t="s">
        <v>973</v>
      </c>
      <c r="G2655" s="83">
        <v>41957</v>
      </c>
      <c r="I2655">
        <f t="shared" si="46"/>
        <v>2014</v>
      </c>
      <c r="M2655"/>
    </row>
    <row r="2656" spans="1:13" x14ac:dyDescent="0.25">
      <c r="A2656" t="s">
        <v>972</v>
      </c>
      <c r="B2656" t="s">
        <v>127</v>
      </c>
      <c r="C2656" s="76" t="s">
        <v>842</v>
      </c>
      <c r="D2656" t="s">
        <v>980</v>
      </c>
      <c r="E2656" s="82">
        <v>3.8</v>
      </c>
      <c r="F2656" t="s">
        <v>973</v>
      </c>
      <c r="G2656" s="83">
        <v>41848</v>
      </c>
      <c r="I2656">
        <f t="shared" si="46"/>
        <v>2014</v>
      </c>
      <c r="M2656"/>
    </row>
    <row r="2657" spans="1:13" x14ac:dyDescent="0.25">
      <c r="A2657" t="s">
        <v>972</v>
      </c>
      <c r="B2657" t="s">
        <v>239</v>
      </c>
      <c r="C2657" s="76" t="s">
        <v>842</v>
      </c>
      <c r="D2657" t="s">
        <v>980</v>
      </c>
      <c r="E2657" s="82">
        <v>16</v>
      </c>
      <c r="F2657" t="s">
        <v>973</v>
      </c>
      <c r="G2657" s="83">
        <v>41876</v>
      </c>
      <c r="I2657">
        <f t="shared" si="46"/>
        <v>2014</v>
      </c>
      <c r="M2657"/>
    </row>
    <row r="2658" spans="1:13" x14ac:dyDescent="0.25">
      <c r="A2658" t="s">
        <v>972</v>
      </c>
      <c r="B2658" t="s">
        <v>2</v>
      </c>
      <c r="C2658" s="76" t="s">
        <v>842</v>
      </c>
      <c r="D2658" t="s">
        <v>980</v>
      </c>
      <c r="E2658" s="82">
        <v>2.87</v>
      </c>
      <c r="F2658" t="s">
        <v>973</v>
      </c>
      <c r="G2658" s="83">
        <v>41848</v>
      </c>
      <c r="I2658">
        <f t="shared" si="46"/>
        <v>2014</v>
      </c>
      <c r="M2658"/>
    </row>
    <row r="2659" spans="1:13" x14ac:dyDescent="0.25">
      <c r="A2659" t="s">
        <v>972</v>
      </c>
      <c r="B2659" t="s">
        <v>11</v>
      </c>
      <c r="C2659" s="76" t="s">
        <v>842</v>
      </c>
      <c r="D2659" t="s">
        <v>980</v>
      </c>
      <c r="E2659" s="82">
        <v>5.23</v>
      </c>
      <c r="F2659" t="s">
        <v>973</v>
      </c>
      <c r="G2659" s="83">
        <v>41848</v>
      </c>
      <c r="I2659">
        <f t="shared" si="46"/>
        <v>2014</v>
      </c>
      <c r="M2659"/>
    </row>
    <row r="2660" spans="1:13" x14ac:dyDescent="0.25">
      <c r="A2660" t="s">
        <v>972</v>
      </c>
      <c r="B2660" t="s">
        <v>112</v>
      </c>
      <c r="C2660" s="76" t="s">
        <v>842</v>
      </c>
      <c r="D2660" t="s">
        <v>980</v>
      </c>
      <c r="E2660" s="82">
        <v>5.5</v>
      </c>
      <c r="F2660" t="s">
        <v>973</v>
      </c>
      <c r="G2660" s="83">
        <v>41848</v>
      </c>
      <c r="I2660">
        <f t="shared" si="46"/>
        <v>2014</v>
      </c>
      <c r="M2660"/>
    </row>
    <row r="2661" spans="1:13" x14ac:dyDescent="0.25">
      <c r="A2661" t="s">
        <v>972</v>
      </c>
      <c r="B2661" t="s">
        <v>63</v>
      </c>
      <c r="C2661" s="76" t="s">
        <v>842</v>
      </c>
      <c r="D2661" t="s">
        <v>980</v>
      </c>
      <c r="E2661" s="82">
        <v>5.75</v>
      </c>
      <c r="F2661" t="s">
        <v>973</v>
      </c>
      <c r="G2661" s="83">
        <v>41848</v>
      </c>
      <c r="I2661">
        <f t="shared" si="46"/>
        <v>2014</v>
      </c>
      <c r="M2661"/>
    </row>
    <row r="2662" spans="1:13" x14ac:dyDescent="0.25">
      <c r="A2662" t="s">
        <v>972</v>
      </c>
      <c r="B2662" t="s">
        <v>2</v>
      </c>
      <c r="C2662" s="76" t="s">
        <v>842</v>
      </c>
      <c r="D2662" t="s">
        <v>980</v>
      </c>
      <c r="E2662" s="82">
        <v>3.66</v>
      </c>
      <c r="F2662" t="s">
        <v>973</v>
      </c>
      <c r="G2662" s="83">
        <v>41911</v>
      </c>
      <c r="I2662">
        <f t="shared" si="46"/>
        <v>2014</v>
      </c>
      <c r="M2662"/>
    </row>
    <row r="2663" spans="1:13" x14ac:dyDescent="0.25">
      <c r="A2663" t="s">
        <v>972</v>
      </c>
      <c r="B2663" t="s">
        <v>117</v>
      </c>
      <c r="C2663" s="76" t="s">
        <v>842</v>
      </c>
      <c r="D2663" t="s">
        <v>980</v>
      </c>
      <c r="E2663" s="82">
        <v>5.23</v>
      </c>
      <c r="F2663" t="s">
        <v>973</v>
      </c>
      <c r="G2663" s="83">
        <v>41884</v>
      </c>
      <c r="I2663">
        <f t="shared" si="46"/>
        <v>2014</v>
      </c>
      <c r="M2663"/>
    </row>
    <row r="2664" spans="1:13" x14ac:dyDescent="0.25">
      <c r="A2664" t="s">
        <v>972</v>
      </c>
      <c r="B2664" t="s">
        <v>95</v>
      </c>
      <c r="C2664" s="76" t="s">
        <v>842</v>
      </c>
      <c r="D2664" t="s">
        <v>980</v>
      </c>
      <c r="E2664" s="82">
        <v>3.09</v>
      </c>
      <c r="F2664" t="s">
        <v>973</v>
      </c>
      <c r="G2664" s="83">
        <v>41848</v>
      </c>
      <c r="I2664">
        <f t="shared" si="46"/>
        <v>2014</v>
      </c>
      <c r="M2664"/>
    </row>
    <row r="2665" spans="1:13" x14ac:dyDescent="0.25">
      <c r="A2665" t="s">
        <v>972</v>
      </c>
      <c r="B2665" t="s">
        <v>120</v>
      </c>
      <c r="C2665" s="76" t="s">
        <v>842</v>
      </c>
      <c r="D2665" t="s">
        <v>980</v>
      </c>
      <c r="E2665" s="82">
        <v>3</v>
      </c>
      <c r="F2665" t="s">
        <v>973</v>
      </c>
      <c r="G2665" s="83">
        <v>41920</v>
      </c>
      <c r="I2665">
        <f t="shared" si="46"/>
        <v>2014</v>
      </c>
      <c r="M2665"/>
    </row>
    <row r="2666" spans="1:13" x14ac:dyDescent="0.25">
      <c r="A2666" t="s">
        <v>972</v>
      </c>
      <c r="B2666" t="s">
        <v>279</v>
      </c>
      <c r="C2666" s="76" t="s">
        <v>842</v>
      </c>
      <c r="D2666" t="s">
        <v>980</v>
      </c>
      <c r="E2666" s="82">
        <v>2</v>
      </c>
      <c r="F2666" t="s">
        <v>973</v>
      </c>
      <c r="G2666" s="83">
        <v>41848</v>
      </c>
      <c r="I2666">
        <f t="shared" si="46"/>
        <v>2014</v>
      </c>
      <c r="M2666"/>
    </row>
    <row r="2667" spans="1:13" x14ac:dyDescent="0.25">
      <c r="A2667" t="s">
        <v>972</v>
      </c>
      <c r="B2667" t="s">
        <v>275</v>
      </c>
      <c r="C2667" s="76" t="s">
        <v>842</v>
      </c>
      <c r="D2667" t="s">
        <v>980</v>
      </c>
      <c r="E2667" s="82">
        <v>9.4</v>
      </c>
      <c r="F2667" t="s">
        <v>973</v>
      </c>
      <c r="G2667" s="83">
        <v>41361</v>
      </c>
      <c r="I2667">
        <f t="shared" si="46"/>
        <v>2013</v>
      </c>
      <c r="M2667"/>
    </row>
    <row r="2668" spans="1:13" x14ac:dyDescent="0.25">
      <c r="A2668" t="s">
        <v>972</v>
      </c>
      <c r="B2668" t="s">
        <v>117</v>
      </c>
      <c r="C2668" s="76" t="s">
        <v>842</v>
      </c>
      <c r="D2668" t="s">
        <v>980</v>
      </c>
      <c r="E2668" s="82">
        <v>7</v>
      </c>
      <c r="F2668" t="s">
        <v>973</v>
      </c>
      <c r="G2668" s="83">
        <v>41891</v>
      </c>
      <c r="I2668">
        <f t="shared" si="46"/>
        <v>2014</v>
      </c>
      <c r="M2668"/>
    </row>
    <row r="2669" spans="1:13" x14ac:dyDescent="0.25">
      <c r="A2669" t="s">
        <v>972</v>
      </c>
      <c r="B2669" t="s">
        <v>104</v>
      </c>
      <c r="C2669" s="76" t="s">
        <v>842</v>
      </c>
      <c r="D2669" t="s">
        <v>980</v>
      </c>
      <c r="E2669" s="82">
        <v>6</v>
      </c>
      <c r="F2669" t="s">
        <v>973</v>
      </c>
      <c r="G2669" s="83">
        <v>41849</v>
      </c>
      <c r="I2669">
        <f t="shared" si="46"/>
        <v>2014</v>
      </c>
      <c r="M2669"/>
    </row>
    <row r="2670" spans="1:13" x14ac:dyDescent="0.25">
      <c r="A2670" t="s">
        <v>972</v>
      </c>
      <c r="B2670" t="s">
        <v>71</v>
      </c>
      <c r="C2670" s="76" t="s">
        <v>842</v>
      </c>
      <c r="D2670" t="s">
        <v>980</v>
      </c>
      <c r="E2670" s="82">
        <v>6</v>
      </c>
      <c r="F2670" t="s">
        <v>973</v>
      </c>
      <c r="G2670" s="83">
        <v>41849</v>
      </c>
      <c r="I2670">
        <f t="shared" si="46"/>
        <v>2014</v>
      </c>
      <c r="M2670"/>
    </row>
    <row r="2671" spans="1:13" x14ac:dyDescent="0.25">
      <c r="A2671" t="s">
        <v>972</v>
      </c>
      <c r="B2671" t="s">
        <v>246</v>
      </c>
      <c r="C2671" s="76" t="s">
        <v>842</v>
      </c>
      <c r="D2671" t="s">
        <v>980</v>
      </c>
      <c r="E2671" s="82">
        <v>6</v>
      </c>
      <c r="F2671" t="s">
        <v>973</v>
      </c>
      <c r="G2671" s="83">
        <v>41849</v>
      </c>
      <c r="I2671">
        <f t="shared" si="46"/>
        <v>2014</v>
      </c>
      <c r="M2671"/>
    </row>
    <row r="2672" spans="1:13" x14ac:dyDescent="0.25">
      <c r="A2672" t="s">
        <v>972</v>
      </c>
      <c r="B2672" t="s">
        <v>71</v>
      </c>
      <c r="C2672" s="76" t="s">
        <v>842</v>
      </c>
      <c r="D2672" t="s">
        <v>980</v>
      </c>
      <c r="E2672" s="82">
        <v>6.9</v>
      </c>
      <c r="F2672" t="s">
        <v>973</v>
      </c>
      <c r="G2672" s="83">
        <v>41891</v>
      </c>
      <c r="I2672">
        <f t="shared" si="46"/>
        <v>2014</v>
      </c>
      <c r="M2672"/>
    </row>
    <row r="2673" spans="1:13" ht="14.45" customHeight="1" x14ac:dyDescent="0.25">
      <c r="A2673" t="s">
        <v>972</v>
      </c>
      <c r="B2673" t="s">
        <v>97</v>
      </c>
      <c r="C2673" s="76" t="s">
        <v>842</v>
      </c>
      <c r="D2673" t="s">
        <v>980</v>
      </c>
      <c r="E2673" s="82">
        <v>4.5</v>
      </c>
      <c r="F2673" t="s">
        <v>973</v>
      </c>
      <c r="G2673" s="83">
        <v>41849</v>
      </c>
      <c r="I2673">
        <f t="shared" si="46"/>
        <v>2014</v>
      </c>
      <c r="M2673"/>
    </row>
    <row r="2674" spans="1:13" ht="14.45" customHeight="1" x14ac:dyDescent="0.25">
      <c r="A2674" t="s">
        <v>972</v>
      </c>
      <c r="B2674" t="s">
        <v>181</v>
      </c>
      <c r="C2674" s="76" t="s">
        <v>842</v>
      </c>
      <c r="D2674" t="s">
        <v>980</v>
      </c>
      <c r="E2674" s="82">
        <v>8.4</v>
      </c>
      <c r="F2674" t="s">
        <v>973</v>
      </c>
      <c r="G2674" s="83">
        <v>41849</v>
      </c>
      <c r="I2674">
        <f t="shared" si="46"/>
        <v>2014</v>
      </c>
      <c r="M2674"/>
    </row>
    <row r="2675" spans="1:13" x14ac:dyDescent="0.25">
      <c r="A2675" t="s">
        <v>972</v>
      </c>
      <c r="B2675" t="s">
        <v>232</v>
      </c>
      <c r="C2675" s="76" t="s">
        <v>842</v>
      </c>
      <c r="D2675" t="s">
        <v>980</v>
      </c>
      <c r="E2675" s="82">
        <v>22</v>
      </c>
      <c r="F2675" t="s">
        <v>973</v>
      </c>
      <c r="G2675" s="83">
        <v>41929</v>
      </c>
      <c r="I2675">
        <f t="shared" si="46"/>
        <v>2014</v>
      </c>
      <c r="M2675"/>
    </row>
    <row r="2676" spans="1:13" x14ac:dyDescent="0.25">
      <c r="A2676" t="s">
        <v>972</v>
      </c>
      <c r="B2676" t="s">
        <v>251</v>
      </c>
      <c r="C2676" s="76" t="s">
        <v>842</v>
      </c>
      <c r="D2676" t="s">
        <v>980</v>
      </c>
      <c r="E2676" s="82">
        <v>6</v>
      </c>
      <c r="F2676" t="s">
        <v>973</v>
      </c>
      <c r="G2676" s="83">
        <v>41859</v>
      </c>
      <c r="I2676">
        <f t="shared" si="46"/>
        <v>2014</v>
      </c>
      <c r="M2676"/>
    </row>
    <row r="2677" spans="1:13" x14ac:dyDescent="0.25">
      <c r="A2677" t="s">
        <v>972</v>
      </c>
      <c r="B2677" t="s">
        <v>120</v>
      </c>
      <c r="C2677" s="76" t="s">
        <v>842</v>
      </c>
      <c r="D2677" t="s">
        <v>980</v>
      </c>
      <c r="E2677" s="82">
        <v>4</v>
      </c>
      <c r="F2677" t="s">
        <v>973</v>
      </c>
      <c r="G2677" s="83">
        <v>41850</v>
      </c>
      <c r="I2677">
        <f t="shared" si="46"/>
        <v>2014</v>
      </c>
      <c r="M2677"/>
    </row>
    <row r="2678" spans="1:13" x14ac:dyDescent="0.25">
      <c r="A2678" t="s">
        <v>972</v>
      </c>
      <c r="B2678" t="s">
        <v>94</v>
      </c>
      <c r="C2678" s="76" t="s">
        <v>842</v>
      </c>
      <c r="D2678" t="s">
        <v>980</v>
      </c>
      <c r="E2678" s="82">
        <v>63</v>
      </c>
      <c r="F2678" t="s">
        <v>973</v>
      </c>
      <c r="G2678" s="83">
        <v>42081</v>
      </c>
      <c r="I2678">
        <f t="shared" si="46"/>
        <v>2015</v>
      </c>
      <c r="M2678"/>
    </row>
    <row r="2679" spans="1:13" x14ac:dyDescent="0.25">
      <c r="A2679" t="s">
        <v>972</v>
      </c>
      <c r="B2679" t="s">
        <v>184</v>
      </c>
      <c r="C2679" s="76" t="s">
        <v>842</v>
      </c>
      <c r="D2679" t="s">
        <v>980</v>
      </c>
      <c r="E2679" s="82">
        <v>7</v>
      </c>
      <c r="F2679" t="s">
        <v>973</v>
      </c>
      <c r="G2679" s="83">
        <v>41851</v>
      </c>
      <c r="I2679">
        <f t="shared" si="46"/>
        <v>2014</v>
      </c>
      <c r="M2679"/>
    </row>
    <row r="2680" spans="1:13" x14ac:dyDescent="0.25">
      <c r="A2680" t="s">
        <v>972</v>
      </c>
      <c r="B2680" t="s">
        <v>179</v>
      </c>
      <c r="C2680" s="76" t="s">
        <v>842</v>
      </c>
      <c r="D2680" t="s">
        <v>980</v>
      </c>
      <c r="E2680" s="82">
        <v>6</v>
      </c>
      <c r="F2680" t="s">
        <v>973</v>
      </c>
      <c r="G2680" s="83">
        <v>41852</v>
      </c>
      <c r="I2680">
        <f t="shared" si="46"/>
        <v>2014</v>
      </c>
      <c r="M2680"/>
    </row>
    <row r="2681" spans="1:13" x14ac:dyDescent="0.25">
      <c r="A2681" t="s">
        <v>972</v>
      </c>
      <c r="B2681" t="s">
        <v>173</v>
      </c>
      <c r="C2681" s="76" t="s">
        <v>842</v>
      </c>
      <c r="D2681" t="s">
        <v>980</v>
      </c>
      <c r="E2681" s="82">
        <v>3</v>
      </c>
      <c r="F2681" t="s">
        <v>973</v>
      </c>
      <c r="G2681" s="83">
        <v>41905</v>
      </c>
      <c r="I2681">
        <f t="shared" si="46"/>
        <v>2014</v>
      </c>
      <c r="M2681"/>
    </row>
    <row r="2682" spans="1:13" x14ac:dyDescent="0.25">
      <c r="A2682" t="s">
        <v>972</v>
      </c>
      <c r="B2682" t="s">
        <v>179</v>
      </c>
      <c r="C2682" s="76" t="s">
        <v>842</v>
      </c>
      <c r="D2682" t="s">
        <v>980</v>
      </c>
      <c r="E2682" s="82">
        <v>150</v>
      </c>
      <c r="F2682" t="s">
        <v>973</v>
      </c>
      <c r="G2682" s="83">
        <v>41992</v>
      </c>
      <c r="I2682">
        <f t="shared" si="46"/>
        <v>2014</v>
      </c>
      <c r="M2682"/>
    </row>
    <row r="2683" spans="1:13" x14ac:dyDescent="0.25">
      <c r="A2683" t="s">
        <v>972</v>
      </c>
      <c r="B2683" t="s">
        <v>249</v>
      </c>
      <c r="C2683" s="76" t="s">
        <v>842</v>
      </c>
      <c r="D2683" t="s">
        <v>980</v>
      </c>
      <c r="E2683" s="82">
        <v>3.8</v>
      </c>
      <c r="F2683" t="s">
        <v>973</v>
      </c>
      <c r="G2683" s="83">
        <v>41873</v>
      </c>
      <c r="I2683">
        <f t="shared" si="46"/>
        <v>2014</v>
      </c>
      <c r="M2683"/>
    </row>
    <row r="2684" spans="1:13" x14ac:dyDescent="0.25">
      <c r="A2684" t="s">
        <v>972</v>
      </c>
      <c r="B2684" t="s">
        <v>187</v>
      </c>
      <c r="C2684" s="76" t="s">
        <v>842</v>
      </c>
      <c r="D2684" t="s">
        <v>980</v>
      </c>
      <c r="E2684" s="82">
        <v>150</v>
      </c>
      <c r="F2684" t="s">
        <v>973</v>
      </c>
      <c r="G2684" s="83">
        <v>41940</v>
      </c>
      <c r="I2684">
        <f t="shared" si="46"/>
        <v>2014</v>
      </c>
      <c r="M2684"/>
    </row>
    <row r="2685" spans="1:13" x14ac:dyDescent="0.25">
      <c r="A2685" t="s">
        <v>972</v>
      </c>
      <c r="B2685" t="s">
        <v>93</v>
      </c>
      <c r="C2685" s="76" t="s">
        <v>842</v>
      </c>
      <c r="D2685" t="s">
        <v>980</v>
      </c>
      <c r="E2685" s="82">
        <v>8.64</v>
      </c>
      <c r="F2685" t="s">
        <v>973</v>
      </c>
      <c r="G2685" s="83">
        <v>41989</v>
      </c>
      <c r="I2685">
        <f t="shared" si="46"/>
        <v>2014</v>
      </c>
      <c r="M2685"/>
    </row>
    <row r="2686" spans="1:13" x14ac:dyDescent="0.25">
      <c r="A2686" t="s">
        <v>972</v>
      </c>
      <c r="B2686" t="s">
        <v>78</v>
      </c>
      <c r="C2686" s="76" t="s">
        <v>842</v>
      </c>
      <c r="D2686" t="s">
        <v>980</v>
      </c>
      <c r="E2686" s="82">
        <v>9</v>
      </c>
      <c r="F2686" t="s">
        <v>973</v>
      </c>
      <c r="G2686" s="83">
        <v>42038</v>
      </c>
      <c r="I2686">
        <f t="shared" si="46"/>
        <v>2015</v>
      </c>
      <c r="M2686"/>
    </row>
    <row r="2687" spans="1:13" x14ac:dyDescent="0.25">
      <c r="A2687" t="s">
        <v>972</v>
      </c>
      <c r="B2687" t="s">
        <v>124</v>
      </c>
      <c r="C2687" s="76" t="s">
        <v>842</v>
      </c>
      <c r="D2687" t="s">
        <v>980</v>
      </c>
      <c r="E2687" s="82">
        <v>12.4</v>
      </c>
      <c r="F2687" t="s">
        <v>973</v>
      </c>
      <c r="G2687" s="83">
        <v>41362</v>
      </c>
      <c r="I2687">
        <f t="shared" si="46"/>
        <v>2013</v>
      </c>
      <c r="M2687"/>
    </row>
    <row r="2688" spans="1:13" x14ac:dyDescent="0.25">
      <c r="A2688" t="s">
        <v>972</v>
      </c>
      <c r="B2688" t="s">
        <v>253</v>
      </c>
      <c r="C2688" s="76" t="s">
        <v>842</v>
      </c>
      <c r="D2688" t="s">
        <v>980</v>
      </c>
      <c r="E2688" s="82">
        <v>300</v>
      </c>
      <c r="F2688" t="s">
        <v>973</v>
      </c>
      <c r="G2688" s="83">
        <v>41899</v>
      </c>
      <c r="I2688">
        <f t="shared" si="46"/>
        <v>2014</v>
      </c>
      <c r="M2688"/>
    </row>
    <row r="2689" spans="1:13" x14ac:dyDescent="0.25">
      <c r="A2689" t="s">
        <v>972</v>
      </c>
      <c r="B2689" t="s">
        <v>118</v>
      </c>
      <c r="C2689" s="76" t="s">
        <v>842</v>
      </c>
      <c r="D2689" t="s">
        <v>980</v>
      </c>
      <c r="E2689" s="82">
        <v>7.6</v>
      </c>
      <c r="F2689" t="s">
        <v>973</v>
      </c>
      <c r="G2689" s="83">
        <v>41926</v>
      </c>
      <c r="I2689">
        <f t="shared" si="46"/>
        <v>2014</v>
      </c>
      <c r="M2689"/>
    </row>
    <row r="2690" spans="1:13" x14ac:dyDescent="0.25">
      <c r="A2690" t="s">
        <v>972</v>
      </c>
      <c r="B2690" t="s">
        <v>190</v>
      </c>
      <c r="C2690" s="76" t="s">
        <v>842</v>
      </c>
      <c r="D2690" t="s">
        <v>980</v>
      </c>
      <c r="E2690" s="82">
        <v>4</v>
      </c>
      <c r="F2690" t="s">
        <v>973</v>
      </c>
      <c r="G2690" s="83">
        <v>41890</v>
      </c>
      <c r="I2690">
        <f t="shared" ref="I2690:I2753" si="47">IF(G2690&lt;&gt;"",YEAR(G2690),"")</f>
        <v>2014</v>
      </c>
      <c r="M2690"/>
    </row>
    <row r="2691" spans="1:13" x14ac:dyDescent="0.25">
      <c r="A2691" t="s">
        <v>972</v>
      </c>
      <c r="B2691" t="s">
        <v>177</v>
      </c>
      <c r="C2691" s="76" t="s">
        <v>842</v>
      </c>
      <c r="D2691" t="s">
        <v>980</v>
      </c>
      <c r="E2691" s="82">
        <v>5</v>
      </c>
      <c r="F2691" t="s">
        <v>973</v>
      </c>
      <c r="G2691" s="83">
        <v>41857</v>
      </c>
      <c r="I2691">
        <f t="shared" si="47"/>
        <v>2014</v>
      </c>
      <c r="M2691"/>
    </row>
    <row r="2692" spans="1:13" x14ac:dyDescent="0.25">
      <c r="A2692" t="s">
        <v>972</v>
      </c>
      <c r="B2692" t="s">
        <v>125</v>
      </c>
      <c r="C2692" s="76" t="s">
        <v>842</v>
      </c>
      <c r="D2692" t="s">
        <v>980</v>
      </c>
      <c r="E2692" s="82">
        <v>7</v>
      </c>
      <c r="F2692" t="s">
        <v>973</v>
      </c>
      <c r="G2692" s="83">
        <v>41857</v>
      </c>
      <c r="I2692">
        <f t="shared" si="47"/>
        <v>2014</v>
      </c>
      <c r="M2692"/>
    </row>
    <row r="2693" spans="1:13" x14ac:dyDescent="0.25">
      <c r="A2693" t="s">
        <v>972</v>
      </c>
      <c r="B2693" t="s">
        <v>281</v>
      </c>
      <c r="C2693" s="76" t="s">
        <v>842</v>
      </c>
      <c r="D2693" t="s">
        <v>980</v>
      </c>
      <c r="E2693" s="82">
        <v>6</v>
      </c>
      <c r="F2693" t="s">
        <v>973</v>
      </c>
      <c r="G2693" s="83">
        <v>41857</v>
      </c>
      <c r="I2693">
        <f t="shared" si="47"/>
        <v>2014</v>
      </c>
      <c r="M2693"/>
    </row>
    <row r="2694" spans="1:13" x14ac:dyDescent="0.25">
      <c r="A2694" t="s">
        <v>972</v>
      </c>
      <c r="B2694" t="s">
        <v>184</v>
      </c>
      <c r="C2694" s="76" t="s">
        <v>842</v>
      </c>
      <c r="D2694" t="s">
        <v>980</v>
      </c>
      <c r="E2694" s="82">
        <v>5</v>
      </c>
      <c r="F2694" t="s">
        <v>973</v>
      </c>
      <c r="G2694" s="83">
        <v>41857</v>
      </c>
      <c r="I2694">
        <f t="shared" si="47"/>
        <v>2014</v>
      </c>
      <c r="M2694"/>
    </row>
    <row r="2695" spans="1:13" x14ac:dyDescent="0.25">
      <c r="A2695" t="s">
        <v>972</v>
      </c>
      <c r="B2695" t="s">
        <v>122</v>
      </c>
      <c r="C2695" s="76" t="s">
        <v>842</v>
      </c>
      <c r="D2695" t="s">
        <v>980</v>
      </c>
      <c r="E2695" s="82">
        <v>3.8</v>
      </c>
      <c r="F2695" t="s">
        <v>973</v>
      </c>
      <c r="G2695" s="83">
        <v>41857</v>
      </c>
      <c r="I2695">
        <f t="shared" si="47"/>
        <v>2014</v>
      </c>
      <c r="M2695"/>
    </row>
    <row r="2696" spans="1:13" x14ac:dyDescent="0.25">
      <c r="A2696" t="s">
        <v>972</v>
      </c>
      <c r="B2696" t="s">
        <v>246</v>
      </c>
      <c r="C2696" s="76" t="s">
        <v>842</v>
      </c>
      <c r="D2696" t="s">
        <v>980</v>
      </c>
      <c r="E2696" s="82">
        <v>5</v>
      </c>
      <c r="F2696" t="s">
        <v>973</v>
      </c>
      <c r="G2696" s="83">
        <v>41913</v>
      </c>
      <c r="I2696">
        <f t="shared" si="47"/>
        <v>2014</v>
      </c>
      <c r="M2696"/>
    </row>
    <row r="2697" spans="1:13" x14ac:dyDescent="0.25">
      <c r="A2697" t="s">
        <v>972</v>
      </c>
      <c r="B2697" t="s">
        <v>247</v>
      </c>
      <c r="C2697" s="76" t="s">
        <v>842</v>
      </c>
      <c r="D2697" t="s">
        <v>980</v>
      </c>
      <c r="E2697" s="82">
        <v>9</v>
      </c>
      <c r="F2697" t="s">
        <v>973</v>
      </c>
      <c r="G2697" s="83">
        <v>41927</v>
      </c>
      <c r="I2697">
        <f t="shared" si="47"/>
        <v>2014</v>
      </c>
      <c r="M2697"/>
    </row>
    <row r="2698" spans="1:13" x14ac:dyDescent="0.25">
      <c r="A2698" t="s">
        <v>972</v>
      </c>
      <c r="B2698" t="s">
        <v>128</v>
      </c>
      <c r="C2698" s="76" t="s">
        <v>842</v>
      </c>
      <c r="D2698" t="s">
        <v>980</v>
      </c>
      <c r="E2698" s="82">
        <v>7</v>
      </c>
      <c r="F2698" t="s">
        <v>973</v>
      </c>
      <c r="G2698" s="83">
        <v>41857</v>
      </c>
      <c r="I2698">
        <f t="shared" si="47"/>
        <v>2014</v>
      </c>
      <c r="M2698"/>
    </row>
    <row r="2699" spans="1:13" x14ac:dyDescent="0.25">
      <c r="A2699" t="s">
        <v>972</v>
      </c>
      <c r="B2699" t="s">
        <v>179</v>
      </c>
      <c r="C2699" s="76" t="s">
        <v>842</v>
      </c>
      <c r="D2699" t="s">
        <v>980</v>
      </c>
      <c r="E2699" s="82">
        <v>143</v>
      </c>
      <c r="F2699" t="s">
        <v>973</v>
      </c>
      <c r="G2699" s="83">
        <v>41991</v>
      </c>
      <c r="I2699">
        <f t="shared" si="47"/>
        <v>2014</v>
      </c>
      <c r="M2699"/>
    </row>
    <row r="2700" spans="1:13" x14ac:dyDescent="0.25">
      <c r="A2700" t="s">
        <v>972</v>
      </c>
      <c r="B2700" t="s">
        <v>147</v>
      </c>
      <c r="C2700" s="76" t="s">
        <v>842</v>
      </c>
      <c r="D2700" t="s">
        <v>980</v>
      </c>
      <c r="E2700" s="82">
        <v>3</v>
      </c>
      <c r="F2700" t="s">
        <v>973</v>
      </c>
      <c r="G2700" s="83">
        <v>41862</v>
      </c>
      <c r="I2700">
        <f t="shared" si="47"/>
        <v>2014</v>
      </c>
      <c r="M2700"/>
    </row>
    <row r="2701" spans="1:13" x14ac:dyDescent="0.25">
      <c r="A2701" t="s">
        <v>972</v>
      </c>
      <c r="B2701" t="s">
        <v>130</v>
      </c>
      <c r="C2701" s="76" t="s">
        <v>842</v>
      </c>
      <c r="D2701" t="s">
        <v>980</v>
      </c>
      <c r="E2701" s="82">
        <v>10</v>
      </c>
      <c r="F2701" t="s">
        <v>973</v>
      </c>
      <c r="G2701" s="83">
        <v>41859</v>
      </c>
      <c r="I2701">
        <f t="shared" si="47"/>
        <v>2014</v>
      </c>
      <c r="M2701"/>
    </row>
    <row r="2702" spans="1:13" x14ac:dyDescent="0.25">
      <c r="A2702" t="s">
        <v>972</v>
      </c>
      <c r="B2702" t="s">
        <v>244</v>
      </c>
      <c r="C2702" s="76" t="s">
        <v>842</v>
      </c>
      <c r="D2702" t="s">
        <v>980</v>
      </c>
      <c r="E2702" s="82">
        <v>9.8000000000000007</v>
      </c>
      <c r="F2702" t="s">
        <v>973</v>
      </c>
      <c r="G2702" s="83">
        <v>41904</v>
      </c>
      <c r="I2702">
        <f t="shared" si="47"/>
        <v>2014</v>
      </c>
      <c r="M2702"/>
    </row>
    <row r="2703" spans="1:13" x14ac:dyDescent="0.25">
      <c r="A2703" t="s">
        <v>972</v>
      </c>
      <c r="B2703" t="s">
        <v>177</v>
      </c>
      <c r="C2703" s="76" t="s">
        <v>842</v>
      </c>
      <c r="D2703" t="s">
        <v>980</v>
      </c>
      <c r="E2703" s="82">
        <v>3.8</v>
      </c>
      <c r="F2703" t="s">
        <v>973</v>
      </c>
      <c r="G2703" s="83">
        <v>41862</v>
      </c>
      <c r="I2703">
        <f t="shared" si="47"/>
        <v>2014</v>
      </c>
      <c r="M2703"/>
    </row>
    <row r="2704" spans="1:13" x14ac:dyDescent="0.25">
      <c r="A2704" t="s">
        <v>972</v>
      </c>
      <c r="B2704" t="s">
        <v>180</v>
      </c>
      <c r="C2704" s="76" t="s">
        <v>842</v>
      </c>
      <c r="D2704" t="s">
        <v>980</v>
      </c>
      <c r="E2704" s="82">
        <v>7</v>
      </c>
      <c r="F2704" t="s">
        <v>973</v>
      </c>
      <c r="G2704" s="83">
        <v>41988</v>
      </c>
      <c r="I2704">
        <f t="shared" si="47"/>
        <v>2014</v>
      </c>
      <c r="M2704"/>
    </row>
    <row r="2705" spans="1:13" x14ac:dyDescent="0.25">
      <c r="A2705" t="s">
        <v>972</v>
      </c>
      <c r="B2705" t="s">
        <v>173</v>
      </c>
      <c r="C2705" s="76" t="s">
        <v>842</v>
      </c>
      <c r="D2705" t="s">
        <v>980</v>
      </c>
      <c r="E2705" s="82">
        <v>6.5</v>
      </c>
      <c r="F2705" t="s">
        <v>973</v>
      </c>
      <c r="G2705" s="83">
        <v>41887</v>
      </c>
      <c r="I2705">
        <f t="shared" si="47"/>
        <v>2014</v>
      </c>
      <c r="M2705"/>
    </row>
    <row r="2706" spans="1:13" x14ac:dyDescent="0.25">
      <c r="A2706" t="s">
        <v>972</v>
      </c>
      <c r="B2706" t="s">
        <v>184</v>
      </c>
      <c r="C2706" s="76" t="s">
        <v>842</v>
      </c>
      <c r="D2706" t="s">
        <v>980</v>
      </c>
      <c r="E2706" s="82">
        <v>6</v>
      </c>
      <c r="F2706" t="s">
        <v>973</v>
      </c>
      <c r="G2706" s="83">
        <v>41863</v>
      </c>
      <c r="I2706">
        <f t="shared" si="47"/>
        <v>2014</v>
      </c>
      <c r="M2706"/>
    </row>
    <row r="2707" spans="1:13" x14ac:dyDescent="0.25">
      <c r="A2707" t="s">
        <v>972</v>
      </c>
      <c r="B2707" t="s">
        <v>232</v>
      </c>
      <c r="C2707" s="76" t="s">
        <v>842</v>
      </c>
      <c r="D2707" t="s">
        <v>980</v>
      </c>
      <c r="E2707" s="82">
        <v>5</v>
      </c>
      <c r="F2707" t="s">
        <v>973</v>
      </c>
      <c r="G2707" s="83">
        <v>41901</v>
      </c>
      <c r="I2707">
        <f t="shared" si="47"/>
        <v>2014</v>
      </c>
      <c r="M2707"/>
    </row>
    <row r="2708" spans="1:13" x14ac:dyDescent="0.25">
      <c r="A2708" t="s">
        <v>972</v>
      </c>
      <c r="B2708" t="s">
        <v>247</v>
      </c>
      <c r="C2708" s="76" t="s">
        <v>842</v>
      </c>
      <c r="D2708" t="s">
        <v>980</v>
      </c>
      <c r="E2708" s="82">
        <v>3</v>
      </c>
      <c r="F2708" t="s">
        <v>973</v>
      </c>
      <c r="G2708" s="83">
        <v>41885</v>
      </c>
      <c r="I2708">
        <f t="shared" si="47"/>
        <v>2014</v>
      </c>
      <c r="M2708"/>
    </row>
    <row r="2709" spans="1:13" x14ac:dyDescent="0.25">
      <c r="A2709" t="s">
        <v>972</v>
      </c>
      <c r="B2709" t="s">
        <v>81</v>
      </c>
      <c r="C2709" s="76" t="s">
        <v>842</v>
      </c>
      <c r="D2709" t="s">
        <v>980</v>
      </c>
      <c r="E2709" s="82">
        <v>5</v>
      </c>
      <c r="F2709" t="s">
        <v>973</v>
      </c>
      <c r="G2709" s="83">
        <v>41862</v>
      </c>
      <c r="I2709">
        <f t="shared" si="47"/>
        <v>2014</v>
      </c>
      <c r="M2709"/>
    </row>
    <row r="2710" spans="1:13" x14ac:dyDescent="0.25">
      <c r="A2710" t="s">
        <v>972</v>
      </c>
      <c r="B2710" t="s">
        <v>107</v>
      </c>
      <c r="C2710" s="76" t="s">
        <v>842</v>
      </c>
      <c r="D2710" t="s">
        <v>980</v>
      </c>
      <c r="E2710" s="82">
        <v>4</v>
      </c>
      <c r="F2710" t="s">
        <v>973</v>
      </c>
      <c r="G2710" s="83">
        <v>41862</v>
      </c>
      <c r="I2710">
        <f t="shared" si="47"/>
        <v>2014</v>
      </c>
      <c r="M2710"/>
    </row>
    <row r="2711" spans="1:13" x14ac:dyDescent="0.25">
      <c r="A2711" t="s">
        <v>972</v>
      </c>
      <c r="B2711" t="s">
        <v>127</v>
      </c>
      <c r="C2711" s="76" t="s">
        <v>842</v>
      </c>
      <c r="D2711" t="s">
        <v>980</v>
      </c>
      <c r="E2711" s="82">
        <v>5</v>
      </c>
      <c r="F2711" t="s">
        <v>973</v>
      </c>
      <c r="G2711" s="83">
        <v>41893</v>
      </c>
      <c r="I2711">
        <f t="shared" si="47"/>
        <v>2014</v>
      </c>
      <c r="M2711"/>
    </row>
    <row r="2712" spans="1:13" x14ac:dyDescent="0.25">
      <c r="A2712" t="s">
        <v>972</v>
      </c>
      <c r="B2712" t="s">
        <v>128</v>
      </c>
      <c r="C2712" s="76" t="s">
        <v>842</v>
      </c>
      <c r="D2712" t="s">
        <v>980</v>
      </c>
      <c r="E2712" s="82">
        <v>5</v>
      </c>
      <c r="F2712" t="s">
        <v>973</v>
      </c>
      <c r="G2712" s="83">
        <v>41859</v>
      </c>
      <c r="I2712">
        <f t="shared" si="47"/>
        <v>2014</v>
      </c>
      <c r="M2712"/>
    </row>
    <row r="2713" spans="1:13" x14ac:dyDescent="0.25">
      <c r="A2713" t="s">
        <v>972</v>
      </c>
      <c r="B2713" t="s">
        <v>128</v>
      </c>
      <c r="C2713" s="76" t="s">
        <v>842</v>
      </c>
      <c r="D2713" t="s">
        <v>980</v>
      </c>
      <c r="E2713" s="82">
        <v>3.8</v>
      </c>
      <c r="F2713" t="s">
        <v>973</v>
      </c>
      <c r="G2713" s="83">
        <v>41859</v>
      </c>
      <c r="I2713">
        <f t="shared" si="47"/>
        <v>2014</v>
      </c>
      <c r="M2713"/>
    </row>
    <row r="2714" spans="1:13" x14ac:dyDescent="0.25">
      <c r="A2714" t="s">
        <v>972</v>
      </c>
      <c r="B2714" t="s">
        <v>245</v>
      </c>
      <c r="C2714" s="76" t="s">
        <v>842</v>
      </c>
      <c r="D2714" t="s">
        <v>980</v>
      </c>
      <c r="E2714" s="82">
        <v>5</v>
      </c>
      <c r="F2714" t="s">
        <v>973</v>
      </c>
      <c r="G2714" s="83">
        <v>41899</v>
      </c>
      <c r="I2714">
        <f t="shared" si="47"/>
        <v>2014</v>
      </c>
      <c r="M2714"/>
    </row>
    <row r="2715" spans="1:13" x14ac:dyDescent="0.25">
      <c r="A2715" t="s">
        <v>972</v>
      </c>
      <c r="B2715" t="s">
        <v>60</v>
      </c>
      <c r="C2715" s="76" t="s">
        <v>842</v>
      </c>
      <c r="D2715" t="s">
        <v>980</v>
      </c>
      <c r="E2715" s="82">
        <v>6</v>
      </c>
      <c r="F2715" t="s">
        <v>973</v>
      </c>
      <c r="G2715" s="83">
        <v>41863</v>
      </c>
      <c r="I2715">
        <f t="shared" si="47"/>
        <v>2014</v>
      </c>
      <c r="M2715"/>
    </row>
    <row r="2716" spans="1:13" x14ac:dyDescent="0.25">
      <c r="A2716" t="s">
        <v>972</v>
      </c>
      <c r="B2716" t="s">
        <v>253</v>
      </c>
      <c r="C2716" s="76" t="s">
        <v>842</v>
      </c>
      <c r="D2716" t="s">
        <v>980</v>
      </c>
      <c r="E2716" s="82">
        <v>13.8</v>
      </c>
      <c r="F2716" t="s">
        <v>973</v>
      </c>
      <c r="G2716" s="83">
        <v>41891</v>
      </c>
      <c r="I2716">
        <f t="shared" si="47"/>
        <v>2014</v>
      </c>
      <c r="M2716"/>
    </row>
    <row r="2717" spans="1:13" x14ac:dyDescent="0.25">
      <c r="A2717" t="s">
        <v>972</v>
      </c>
      <c r="B2717" t="s">
        <v>127</v>
      </c>
      <c r="C2717" s="76" t="s">
        <v>842</v>
      </c>
      <c r="D2717" t="s">
        <v>980</v>
      </c>
      <c r="E2717" s="82">
        <v>7.5</v>
      </c>
      <c r="F2717" t="s">
        <v>973</v>
      </c>
      <c r="G2717" s="83">
        <v>41862</v>
      </c>
      <c r="I2717">
        <f t="shared" si="47"/>
        <v>2014</v>
      </c>
      <c r="M2717"/>
    </row>
    <row r="2718" spans="1:13" x14ac:dyDescent="0.25">
      <c r="A2718" t="s">
        <v>972</v>
      </c>
      <c r="B2718" t="s">
        <v>245</v>
      </c>
      <c r="C2718" s="76" t="s">
        <v>842</v>
      </c>
      <c r="D2718" t="s">
        <v>980</v>
      </c>
      <c r="E2718" s="82">
        <v>8</v>
      </c>
      <c r="F2718" t="s">
        <v>973</v>
      </c>
      <c r="G2718" s="83">
        <v>41863</v>
      </c>
      <c r="I2718">
        <f t="shared" si="47"/>
        <v>2014</v>
      </c>
      <c r="M2718"/>
    </row>
    <row r="2719" spans="1:13" x14ac:dyDescent="0.25">
      <c r="A2719" t="s">
        <v>972</v>
      </c>
      <c r="B2719" t="s">
        <v>127</v>
      </c>
      <c r="C2719" s="76" t="s">
        <v>842</v>
      </c>
      <c r="D2719" t="s">
        <v>980</v>
      </c>
      <c r="E2719" s="82">
        <v>6</v>
      </c>
      <c r="F2719" t="s">
        <v>973</v>
      </c>
      <c r="G2719" s="83">
        <v>41927</v>
      </c>
      <c r="I2719">
        <f t="shared" si="47"/>
        <v>2014</v>
      </c>
      <c r="M2719"/>
    </row>
    <row r="2720" spans="1:13" x14ac:dyDescent="0.25">
      <c r="A2720" t="s">
        <v>972</v>
      </c>
      <c r="B2720" t="s">
        <v>184</v>
      </c>
      <c r="C2720" s="76" t="s">
        <v>842</v>
      </c>
      <c r="D2720" t="s">
        <v>980</v>
      </c>
      <c r="E2720" s="82">
        <v>5.6</v>
      </c>
      <c r="F2720" t="s">
        <v>973</v>
      </c>
      <c r="G2720" s="83">
        <v>41862</v>
      </c>
      <c r="I2720">
        <f t="shared" si="47"/>
        <v>2014</v>
      </c>
      <c r="M2720"/>
    </row>
    <row r="2721" spans="1:13" x14ac:dyDescent="0.25">
      <c r="A2721" t="s">
        <v>972</v>
      </c>
      <c r="B2721" t="s">
        <v>107</v>
      </c>
      <c r="C2721" s="76" t="s">
        <v>842</v>
      </c>
      <c r="D2721" t="s">
        <v>980</v>
      </c>
      <c r="E2721" s="82">
        <v>4</v>
      </c>
      <c r="F2721" t="s">
        <v>973</v>
      </c>
      <c r="G2721" s="83">
        <v>41862</v>
      </c>
      <c r="I2721">
        <f t="shared" si="47"/>
        <v>2014</v>
      </c>
      <c r="M2721"/>
    </row>
    <row r="2722" spans="1:13" x14ac:dyDescent="0.25">
      <c r="A2722" t="s">
        <v>972</v>
      </c>
      <c r="B2722" t="s">
        <v>281</v>
      </c>
      <c r="C2722" s="76" t="s">
        <v>842</v>
      </c>
      <c r="D2722" t="s">
        <v>980</v>
      </c>
      <c r="E2722" s="82">
        <v>6</v>
      </c>
      <c r="F2722" t="s">
        <v>973</v>
      </c>
      <c r="G2722" s="83">
        <v>41862</v>
      </c>
      <c r="I2722">
        <f t="shared" si="47"/>
        <v>2014</v>
      </c>
      <c r="M2722"/>
    </row>
    <row r="2723" spans="1:13" ht="14.45" customHeight="1" x14ac:dyDescent="0.25">
      <c r="A2723" t="s">
        <v>972</v>
      </c>
      <c r="B2723" t="s">
        <v>128</v>
      </c>
      <c r="C2723" s="76" t="s">
        <v>842</v>
      </c>
      <c r="D2723" t="s">
        <v>980</v>
      </c>
      <c r="E2723" s="82">
        <v>5</v>
      </c>
      <c r="F2723" t="s">
        <v>973</v>
      </c>
      <c r="G2723" s="83">
        <v>41863</v>
      </c>
      <c r="I2723">
        <f t="shared" si="47"/>
        <v>2014</v>
      </c>
      <c r="M2723"/>
    </row>
    <row r="2724" spans="1:13" ht="14.45" customHeight="1" x14ac:dyDescent="0.25">
      <c r="A2724" t="s">
        <v>972</v>
      </c>
      <c r="B2724" t="s">
        <v>136</v>
      </c>
      <c r="C2724" s="76" t="s">
        <v>842</v>
      </c>
      <c r="D2724" t="s">
        <v>980</v>
      </c>
      <c r="E2724" s="82">
        <v>3.44</v>
      </c>
      <c r="F2724" t="s">
        <v>973</v>
      </c>
      <c r="G2724" s="83">
        <v>41918</v>
      </c>
      <c r="I2724">
        <f t="shared" si="47"/>
        <v>2014</v>
      </c>
      <c r="M2724"/>
    </row>
    <row r="2725" spans="1:13" x14ac:dyDescent="0.25">
      <c r="A2725" t="s">
        <v>972</v>
      </c>
      <c r="B2725" t="s">
        <v>215</v>
      </c>
      <c r="C2725" s="76" t="s">
        <v>842</v>
      </c>
      <c r="D2725" t="s">
        <v>980</v>
      </c>
      <c r="E2725" s="82">
        <v>7.5</v>
      </c>
      <c r="F2725" t="s">
        <v>973</v>
      </c>
      <c r="G2725" s="83">
        <v>41934</v>
      </c>
      <c r="I2725">
        <f t="shared" si="47"/>
        <v>2014</v>
      </c>
      <c r="M2725"/>
    </row>
    <row r="2726" spans="1:13" x14ac:dyDescent="0.25">
      <c r="A2726" t="s">
        <v>972</v>
      </c>
      <c r="B2726" t="s">
        <v>189</v>
      </c>
      <c r="C2726" s="76" t="s">
        <v>842</v>
      </c>
      <c r="D2726" t="s">
        <v>980</v>
      </c>
      <c r="E2726" s="82">
        <v>150</v>
      </c>
      <c r="F2726" t="s">
        <v>973</v>
      </c>
      <c r="G2726" s="83">
        <v>42002</v>
      </c>
      <c r="I2726">
        <f t="shared" si="47"/>
        <v>2014</v>
      </c>
      <c r="M2726"/>
    </row>
    <row r="2727" spans="1:13" x14ac:dyDescent="0.25">
      <c r="A2727" t="s">
        <v>972</v>
      </c>
      <c r="B2727" t="s">
        <v>245</v>
      </c>
      <c r="C2727" s="76" t="s">
        <v>842</v>
      </c>
      <c r="D2727" t="s">
        <v>980</v>
      </c>
      <c r="E2727" s="82">
        <v>150</v>
      </c>
      <c r="F2727" t="s">
        <v>973</v>
      </c>
      <c r="G2727" s="83">
        <v>41995</v>
      </c>
      <c r="I2727">
        <f t="shared" si="47"/>
        <v>2014</v>
      </c>
      <c r="M2727"/>
    </row>
    <row r="2728" spans="1:13" x14ac:dyDescent="0.25">
      <c r="A2728" t="s">
        <v>972</v>
      </c>
      <c r="B2728" t="s">
        <v>245</v>
      </c>
      <c r="C2728" s="76" t="s">
        <v>842</v>
      </c>
      <c r="D2728" t="s">
        <v>980</v>
      </c>
      <c r="E2728" s="82">
        <v>6</v>
      </c>
      <c r="F2728" t="s">
        <v>973</v>
      </c>
      <c r="G2728" s="83">
        <v>41922</v>
      </c>
      <c r="I2728">
        <f t="shared" si="47"/>
        <v>2014</v>
      </c>
      <c r="M2728"/>
    </row>
    <row r="2729" spans="1:13" x14ac:dyDescent="0.25">
      <c r="A2729" t="s">
        <v>972</v>
      </c>
      <c r="B2729" t="s">
        <v>245</v>
      </c>
      <c r="C2729" s="76" t="s">
        <v>842</v>
      </c>
      <c r="D2729" t="s">
        <v>980</v>
      </c>
      <c r="E2729" s="82">
        <v>15</v>
      </c>
      <c r="F2729" t="s">
        <v>973</v>
      </c>
      <c r="G2729" s="83">
        <v>41922</v>
      </c>
      <c r="I2729">
        <f t="shared" si="47"/>
        <v>2014</v>
      </c>
      <c r="M2729"/>
    </row>
    <row r="2730" spans="1:13" x14ac:dyDescent="0.25">
      <c r="A2730" t="s">
        <v>972</v>
      </c>
      <c r="B2730" t="s">
        <v>242</v>
      </c>
      <c r="C2730" s="76" t="s">
        <v>842</v>
      </c>
      <c r="D2730" t="s">
        <v>980</v>
      </c>
      <c r="E2730" s="82">
        <v>5</v>
      </c>
      <c r="F2730" t="s">
        <v>973</v>
      </c>
      <c r="G2730" s="83">
        <v>41919</v>
      </c>
      <c r="I2730">
        <f t="shared" si="47"/>
        <v>2014</v>
      </c>
      <c r="M2730"/>
    </row>
    <row r="2731" spans="1:13" x14ac:dyDescent="0.25">
      <c r="A2731" t="s">
        <v>972</v>
      </c>
      <c r="B2731" t="s">
        <v>153</v>
      </c>
      <c r="C2731" s="76" t="s">
        <v>842</v>
      </c>
      <c r="D2731" t="s">
        <v>980</v>
      </c>
      <c r="E2731" s="82">
        <v>384</v>
      </c>
      <c r="F2731" t="s">
        <v>973</v>
      </c>
      <c r="G2731" s="83">
        <v>42263</v>
      </c>
      <c r="I2731">
        <f t="shared" si="47"/>
        <v>2015</v>
      </c>
      <c r="M2731"/>
    </row>
    <row r="2732" spans="1:13" x14ac:dyDescent="0.25">
      <c r="A2732" t="s">
        <v>972</v>
      </c>
      <c r="B2732" s="74" t="s">
        <v>213</v>
      </c>
      <c r="C2732" s="76" t="s">
        <v>842</v>
      </c>
      <c r="D2732" t="s">
        <v>980</v>
      </c>
      <c r="E2732" s="82">
        <v>6</v>
      </c>
      <c r="F2732" t="s">
        <v>973</v>
      </c>
      <c r="G2732" s="83">
        <v>41912</v>
      </c>
      <c r="I2732">
        <f t="shared" si="47"/>
        <v>2014</v>
      </c>
      <c r="M2732"/>
    </row>
    <row r="2733" spans="1:13" x14ac:dyDescent="0.25">
      <c r="A2733" t="s">
        <v>972</v>
      </c>
      <c r="B2733" t="s">
        <v>173</v>
      </c>
      <c r="C2733" s="76" t="s">
        <v>842</v>
      </c>
      <c r="D2733" t="s">
        <v>980</v>
      </c>
      <c r="E2733" s="82">
        <v>5</v>
      </c>
      <c r="F2733" t="s">
        <v>973</v>
      </c>
      <c r="G2733" s="83">
        <v>41918</v>
      </c>
      <c r="I2733">
        <f t="shared" si="47"/>
        <v>2014</v>
      </c>
      <c r="M2733"/>
    </row>
    <row r="2734" spans="1:13" x14ac:dyDescent="0.25">
      <c r="A2734" t="s">
        <v>972</v>
      </c>
      <c r="B2734" t="s">
        <v>172</v>
      </c>
      <c r="C2734" s="76" t="s">
        <v>842</v>
      </c>
      <c r="D2734" t="s">
        <v>980</v>
      </c>
      <c r="E2734" s="82">
        <v>11</v>
      </c>
      <c r="F2734" t="s">
        <v>973</v>
      </c>
      <c r="G2734" s="83">
        <v>41879</v>
      </c>
      <c r="I2734">
        <f t="shared" si="47"/>
        <v>2014</v>
      </c>
      <c r="M2734"/>
    </row>
    <row r="2735" spans="1:13" x14ac:dyDescent="0.25">
      <c r="A2735" t="s">
        <v>972</v>
      </c>
      <c r="B2735" t="s">
        <v>253</v>
      </c>
      <c r="C2735" s="76" t="s">
        <v>842</v>
      </c>
      <c r="D2735" t="s">
        <v>980</v>
      </c>
      <c r="E2735" s="82">
        <v>6</v>
      </c>
      <c r="F2735" t="s">
        <v>973</v>
      </c>
      <c r="G2735" s="83">
        <v>41891</v>
      </c>
      <c r="I2735">
        <f t="shared" si="47"/>
        <v>2014</v>
      </c>
      <c r="M2735"/>
    </row>
    <row r="2736" spans="1:13" x14ac:dyDescent="0.25">
      <c r="A2736" t="s">
        <v>972</v>
      </c>
      <c r="B2736" t="s">
        <v>128</v>
      </c>
      <c r="C2736" s="76" t="s">
        <v>842</v>
      </c>
      <c r="D2736" t="s">
        <v>980</v>
      </c>
      <c r="E2736" s="82">
        <v>6</v>
      </c>
      <c r="F2736" t="s">
        <v>973</v>
      </c>
      <c r="G2736" s="83">
        <v>41873</v>
      </c>
      <c r="I2736">
        <f t="shared" si="47"/>
        <v>2014</v>
      </c>
      <c r="M2736"/>
    </row>
    <row r="2737" spans="1:13" x14ac:dyDescent="0.25">
      <c r="A2737" t="s">
        <v>972</v>
      </c>
      <c r="B2737" t="s">
        <v>241</v>
      </c>
      <c r="C2737" s="76" t="s">
        <v>842</v>
      </c>
      <c r="D2737" t="s">
        <v>980</v>
      </c>
      <c r="E2737" s="82">
        <v>6</v>
      </c>
      <c r="F2737" t="s">
        <v>973</v>
      </c>
      <c r="G2737" s="83">
        <v>41914</v>
      </c>
      <c r="I2737">
        <f t="shared" si="47"/>
        <v>2014</v>
      </c>
      <c r="M2737"/>
    </row>
    <row r="2738" spans="1:13" x14ac:dyDescent="0.25">
      <c r="A2738" t="s">
        <v>972</v>
      </c>
      <c r="B2738" t="s">
        <v>116</v>
      </c>
      <c r="C2738" s="76" t="s">
        <v>842</v>
      </c>
      <c r="D2738" t="s">
        <v>980</v>
      </c>
      <c r="E2738" s="82">
        <v>5</v>
      </c>
      <c r="F2738" t="s">
        <v>973</v>
      </c>
      <c r="G2738" s="83">
        <v>41879</v>
      </c>
      <c r="I2738">
        <f t="shared" si="47"/>
        <v>2014</v>
      </c>
      <c r="M2738"/>
    </row>
    <row r="2739" spans="1:13" x14ac:dyDescent="0.25">
      <c r="A2739" t="s">
        <v>972</v>
      </c>
      <c r="B2739" t="s">
        <v>177</v>
      </c>
      <c r="C2739" s="76" t="s">
        <v>842</v>
      </c>
      <c r="D2739" t="s">
        <v>980</v>
      </c>
      <c r="E2739" s="82">
        <v>6</v>
      </c>
      <c r="F2739" t="s">
        <v>973</v>
      </c>
      <c r="G2739" s="83">
        <v>41879</v>
      </c>
      <c r="I2739">
        <f t="shared" si="47"/>
        <v>2014</v>
      </c>
      <c r="M2739"/>
    </row>
    <row r="2740" spans="1:13" x14ac:dyDescent="0.25">
      <c r="A2740" t="s">
        <v>972</v>
      </c>
      <c r="B2740" t="s">
        <v>133</v>
      </c>
      <c r="C2740" s="76" t="s">
        <v>842</v>
      </c>
      <c r="D2740" t="s">
        <v>980</v>
      </c>
      <c r="E2740" s="82">
        <v>7.6</v>
      </c>
      <c r="F2740" t="s">
        <v>973</v>
      </c>
      <c r="G2740" s="83">
        <v>42038</v>
      </c>
      <c r="I2740">
        <f t="shared" si="47"/>
        <v>2015</v>
      </c>
      <c r="M2740"/>
    </row>
    <row r="2741" spans="1:13" x14ac:dyDescent="0.25">
      <c r="A2741" t="s">
        <v>972</v>
      </c>
      <c r="B2741" t="s">
        <v>115</v>
      </c>
      <c r="C2741" s="76" t="s">
        <v>842</v>
      </c>
      <c r="D2741" t="s">
        <v>980</v>
      </c>
      <c r="E2741" s="82">
        <v>7</v>
      </c>
      <c r="F2741" t="s">
        <v>973</v>
      </c>
      <c r="G2741" s="83">
        <v>41879</v>
      </c>
      <c r="I2741">
        <f t="shared" si="47"/>
        <v>2014</v>
      </c>
      <c r="M2741"/>
    </row>
    <row r="2742" spans="1:13" x14ac:dyDescent="0.25">
      <c r="A2742" t="s">
        <v>972</v>
      </c>
      <c r="B2742" t="s">
        <v>215</v>
      </c>
      <c r="C2742" s="76" t="s">
        <v>842</v>
      </c>
      <c r="D2742" t="s">
        <v>980</v>
      </c>
      <c r="E2742" s="82">
        <v>10.8</v>
      </c>
      <c r="F2742" t="s">
        <v>973</v>
      </c>
      <c r="G2742" s="83">
        <v>41941</v>
      </c>
      <c r="I2742">
        <f t="shared" si="47"/>
        <v>2014</v>
      </c>
      <c r="M2742"/>
    </row>
    <row r="2743" spans="1:13" x14ac:dyDescent="0.25">
      <c r="A2743" t="s">
        <v>972</v>
      </c>
      <c r="B2743" t="s">
        <v>223</v>
      </c>
      <c r="C2743" s="76" t="s">
        <v>842</v>
      </c>
      <c r="D2743" t="s">
        <v>980</v>
      </c>
      <c r="E2743" s="82">
        <v>6</v>
      </c>
      <c r="F2743" t="s">
        <v>973</v>
      </c>
      <c r="G2743" s="83">
        <v>41940</v>
      </c>
      <c r="I2743">
        <f t="shared" si="47"/>
        <v>2014</v>
      </c>
      <c r="M2743"/>
    </row>
    <row r="2744" spans="1:13" x14ac:dyDescent="0.25">
      <c r="A2744" t="s">
        <v>972</v>
      </c>
      <c r="B2744" t="s">
        <v>130</v>
      </c>
      <c r="C2744" s="76" t="s">
        <v>842</v>
      </c>
      <c r="D2744" t="s">
        <v>980</v>
      </c>
      <c r="E2744" s="82">
        <v>7</v>
      </c>
      <c r="F2744" t="s">
        <v>973</v>
      </c>
      <c r="G2744" s="83">
        <v>41879</v>
      </c>
      <c r="I2744">
        <f t="shared" si="47"/>
        <v>2014</v>
      </c>
      <c r="M2744"/>
    </row>
    <row r="2745" spans="1:13" x14ac:dyDescent="0.25">
      <c r="A2745" t="s">
        <v>972</v>
      </c>
      <c r="B2745" t="s">
        <v>89</v>
      </c>
      <c r="C2745" s="76" t="s">
        <v>842</v>
      </c>
      <c r="D2745" t="s">
        <v>980</v>
      </c>
      <c r="E2745" s="82">
        <v>8</v>
      </c>
      <c r="F2745" t="s">
        <v>973</v>
      </c>
      <c r="G2745" s="83">
        <v>41880</v>
      </c>
      <c r="I2745">
        <f t="shared" si="47"/>
        <v>2014</v>
      </c>
      <c r="M2745"/>
    </row>
    <row r="2746" spans="1:13" x14ac:dyDescent="0.25">
      <c r="A2746" t="s">
        <v>972</v>
      </c>
      <c r="B2746" t="s">
        <v>224</v>
      </c>
      <c r="C2746" s="76" t="s">
        <v>842</v>
      </c>
      <c r="D2746" t="s">
        <v>980</v>
      </c>
      <c r="E2746" s="82">
        <v>7.6</v>
      </c>
      <c r="F2746" t="s">
        <v>973</v>
      </c>
      <c r="G2746" s="83">
        <v>41912</v>
      </c>
      <c r="I2746">
        <f t="shared" si="47"/>
        <v>2014</v>
      </c>
      <c r="M2746"/>
    </row>
    <row r="2747" spans="1:13" x14ac:dyDescent="0.25">
      <c r="A2747" t="s">
        <v>972</v>
      </c>
      <c r="B2747" t="s">
        <v>222</v>
      </c>
      <c r="C2747" s="76" t="s">
        <v>842</v>
      </c>
      <c r="D2747" t="s">
        <v>980</v>
      </c>
      <c r="E2747" s="82">
        <v>6</v>
      </c>
      <c r="F2747" t="s">
        <v>973</v>
      </c>
      <c r="G2747" s="83">
        <v>41941</v>
      </c>
      <c r="I2747">
        <f t="shared" si="47"/>
        <v>2014</v>
      </c>
      <c r="M2747"/>
    </row>
    <row r="2748" spans="1:13" x14ac:dyDescent="0.25">
      <c r="A2748" t="s">
        <v>972</v>
      </c>
      <c r="B2748" t="s">
        <v>177</v>
      </c>
      <c r="C2748" s="76" t="s">
        <v>842</v>
      </c>
      <c r="D2748" t="s">
        <v>980</v>
      </c>
      <c r="E2748" s="82">
        <v>4</v>
      </c>
      <c r="F2748" t="s">
        <v>973</v>
      </c>
      <c r="G2748" s="83">
        <v>41880</v>
      </c>
      <c r="I2748">
        <f t="shared" si="47"/>
        <v>2014</v>
      </c>
      <c r="M2748"/>
    </row>
    <row r="2749" spans="1:13" x14ac:dyDescent="0.25">
      <c r="A2749" t="s">
        <v>972</v>
      </c>
      <c r="B2749" t="s">
        <v>122</v>
      </c>
      <c r="C2749" s="76" t="s">
        <v>842</v>
      </c>
      <c r="D2749" t="s">
        <v>980</v>
      </c>
      <c r="E2749" s="82">
        <v>3.8</v>
      </c>
      <c r="F2749" t="s">
        <v>973</v>
      </c>
      <c r="G2749" s="83">
        <v>41880</v>
      </c>
      <c r="I2749">
        <f t="shared" si="47"/>
        <v>2014</v>
      </c>
      <c r="M2749"/>
    </row>
    <row r="2750" spans="1:13" x14ac:dyDescent="0.25">
      <c r="A2750" t="s">
        <v>972</v>
      </c>
      <c r="B2750" t="s">
        <v>125</v>
      </c>
      <c r="C2750" s="76" t="s">
        <v>842</v>
      </c>
      <c r="D2750" t="s">
        <v>980</v>
      </c>
      <c r="E2750" s="82">
        <v>7</v>
      </c>
      <c r="F2750" t="s">
        <v>973</v>
      </c>
      <c r="G2750" s="83">
        <v>41880</v>
      </c>
      <c r="I2750">
        <f t="shared" si="47"/>
        <v>2014</v>
      </c>
      <c r="M2750"/>
    </row>
    <row r="2751" spans="1:13" x14ac:dyDescent="0.25">
      <c r="A2751" t="s">
        <v>972</v>
      </c>
      <c r="B2751" t="s">
        <v>232</v>
      </c>
      <c r="C2751" s="76" t="s">
        <v>842</v>
      </c>
      <c r="D2751" t="s">
        <v>980</v>
      </c>
      <c r="E2751" s="82">
        <v>5</v>
      </c>
      <c r="F2751" t="s">
        <v>973</v>
      </c>
      <c r="G2751" s="83">
        <v>41885</v>
      </c>
      <c r="I2751">
        <f t="shared" si="47"/>
        <v>2014</v>
      </c>
      <c r="M2751"/>
    </row>
    <row r="2752" spans="1:13" x14ac:dyDescent="0.25">
      <c r="A2752" t="s">
        <v>972</v>
      </c>
      <c r="B2752" t="s">
        <v>132</v>
      </c>
      <c r="C2752" s="76" t="s">
        <v>842</v>
      </c>
      <c r="D2752" t="s">
        <v>980</v>
      </c>
      <c r="E2752" s="82">
        <v>7</v>
      </c>
      <c r="F2752" t="s">
        <v>973</v>
      </c>
      <c r="G2752" s="83">
        <v>41969</v>
      </c>
      <c r="I2752">
        <f t="shared" si="47"/>
        <v>2014</v>
      </c>
      <c r="M2752"/>
    </row>
    <row r="2753" spans="1:13" x14ac:dyDescent="0.25">
      <c r="A2753" t="s">
        <v>972</v>
      </c>
      <c r="B2753" t="s">
        <v>64</v>
      </c>
      <c r="C2753" s="76" t="s">
        <v>842</v>
      </c>
      <c r="D2753" t="s">
        <v>980</v>
      </c>
      <c r="E2753" s="82">
        <v>6</v>
      </c>
      <c r="F2753" t="s">
        <v>973</v>
      </c>
      <c r="G2753" s="83">
        <v>41880</v>
      </c>
      <c r="I2753">
        <f t="shared" si="47"/>
        <v>2014</v>
      </c>
      <c r="M2753"/>
    </row>
    <row r="2754" spans="1:13" x14ac:dyDescent="0.25">
      <c r="A2754" t="s">
        <v>972</v>
      </c>
      <c r="B2754" t="s">
        <v>232</v>
      </c>
      <c r="C2754" s="76" t="s">
        <v>842</v>
      </c>
      <c r="D2754" t="s">
        <v>980</v>
      </c>
      <c r="E2754" s="82">
        <v>3.01</v>
      </c>
      <c r="F2754" t="s">
        <v>973</v>
      </c>
      <c r="G2754" s="83">
        <v>41918</v>
      </c>
      <c r="I2754">
        <f t="shared" ref="I2754:I2817" si="48">IF(G2754&lt;&gt;"",YEAR(G2754),"")</f>
        <v>2014</v>
      </c>
      <c r="M2754"/>
    </row>
    <row r="2755" spans="1:13" x14ac:dyDescent="0.25">
      <c r="A2755" t="s">
        <v>972</v>
      </c>
      <c r="B2755" t="s">
        <v>199</v>
      </c>
      <c r="C2755" s="76" t="s">
        <v>842</v>
      </c>
      <c r="D2755" t="s">
        <v>980</v>
      </c>
      <c r="E2755" s="82">
        <v>7.1</v>
      </c>
      <c r="F2755" t="s">
        <v>973</v>
      </c>
      <c r="G2755" s="83">
        <v>41947</v>
      </c>
      <c r="I2755">
        <f t="shared" si="48"/>
        <v>2014</v>
      </c>
      <c r="M2755"/>
    </row>
    <row r="2756" spans="1:13" x14ac:dyDescent="0.25">
      <c r="A2756" t="s">
        <v>972</v>
      </c>
      <c r="B2756" t="s">
        <v>176</v>
      </c>
      <c r="C2756" s="76" t="s">
        <v>842</v>
      </c>
      <c r="D2756" t="s">
        <v>980</v>
      </c>
      <c r="E2756" s="82">
        <v>5</v>
      </c>
      <c r="F2756" t="s">
        <v>973</v>
      </c>
      <c r="G2756" s="83">
        <v>41871</v>
      </c>
      <c r="I2756">
        <f t="shared" si="48"/>
        <v>2014</v>
      </c>
      <c r="M2756"/>
    </row>
    <row r="2757" spans="1:13" x14ac:dyDescent="0.25">
      <c r="A2757" t="s">
        <v>972</v>
      </c>
      <c r="B2757" t="s">
        <v>113</v>
      </c>
      <c r="C2757" s="76" t="s">
        <v>842</v>
      </c>
      <c r="D2757" t="s">
        <v>980</v>
      </c>
      <c r="E2757" s="82">
        <v>7</v>
      </c>
      <c r="F2757" t="s">
        <v>973</v>
      </c>
      <c r="G2757" s="83">
        <v>41879</v>
      </c>
      <c r="I2757">
        <f t="shared" si="48"/>
        <v>2014</v>
      </c>
      <c r="M2757"/>
    </row>
    <row r="2758" spans="1:13" x14ac:dyDescent="0.25">
      <c r="A2758" t="s">
        <v>972</v>
      </c>
      <c r="B2758" t="s">
        <v>117</v>
      </c>
      <c r="C2758" s="76" t="s">
        <v>842</v>
      </c>
      <c r="D2758" t="s">
        <v>980</v>
      </c>
      <c r="E2758" s="82">
        <v>4.59</v>
      </c>
      <c r="F2758" t="s">
        <v>973</v>
      </c>
      <c r="G2758" s="83">
        <v>42143</v>
      </c>
      <c r="I2758">
        <f t="shared" si="48"/>
        <v>2015</v>
      </c>
      <c r="M2758"/>
    </row>
    <row r="2759" spans="1:13" x14ac:dyDescent="0.25">
      <c r="A2759" t="s">
        <v>972</v>
      </c>
      <c r="B2759" t="s">
        <v>88</v>
      </c>
      <c r="C2759" s="76" t="s">
        <v>842</v>
      </c>
      <c r="D2759" t="s">
        <v>980</v>
      </c>
      <c r="E2759" s="82">
        <v>7.8</v>
      </c>
      <c r="F2759" t="s">
        <v>973</v>
      </c>
      <c r="G2759" s="83">
        <v>41880</v>
      </c>
      <c r="I2759">
        <f t="shared" si="48"/>
        <v>2014</v>
      </c>
      <c r="M2759"/>
    </row>
    <row r="2760" spans="1:13" x14ac:dyDescent="0.25">
      <c r="A2760" t="s">
        <v>972</v>
      </c>
      <c r="B2760" t="s">
        <v>208</v>
      </c>
      <c r="C2760" s="76" t="s">
        <v>842</v>
      </c>
      <c r="D2760" t="s">
        <v>980</v>
      </c>
      <c r="E2760" s="82">
        <v>8.25</v>
      </c>
      <c r="F2760" t="s">
        <v>973</v>
      </c>
      <c r="G2760" s="83">
        <v>41880</v>
      </c>
      <c r="I2760">
        <f t="shared" si="48"/>
        <v>2014</v>
      </c>
      <c r="M2760"/>
    </row>
    <row r="2761" spans="1:13" x14ac:dyDescent="0.25">
      <c r="A2761" t="s">
        <v>972</v>
      </c>
      <c r="B2761" t="s">
        <v>173</v>
      </c>
      <c r="C2761" s="76" t="s">
        <v>842</v>
      </c>
      <c r="D2761" t="s">
        <v>980</v>
      </c>
      <c r="E2761" s="82">
        <v>4.3</v>
      </c>
      <c r="F2761" t="s">
        <v>973</v>
      </c>
      <c r="G2761" s="83">
        <v>41918</v>
      </c>
      <c r="I2761">
        <f t="shared" si="48"/>
        <v>2014</v>
      </c>
      <c r="M2761"/>
    </row>
    <row r="2762" spans="1:13" x14ac:dyDescent="0.25">
      <c r="A2762" t="s">
        <v>972</v>
      </c>
      <c r="B2762" t="s">
        <v>148</v>
      </c>
      <c r="C2762" s="76" t="s">
        <v>842</v>
      </c>
      <c r="D2762" t="s">
        <v>980</v>
      </c>
      <c r="E2762" s="82">
        <v>11.4</v>
      </c>
      <c r="F2762" t="s">
        <v>973</v>
      </c>
      <c r="G2762" s="83">
        <v>41947</v>
      </c>
      <c r="I2762">
        <f t="shared" si="48"/>
        <v>2014</v>
      </c>
      <c r="M2762"/>
    </row>
    <row r="2763" spans="1:13" x14ac:dyDescent="0.25">
      <c r="A2763" t="s">
        <v>972</v>
      </c>
      <c r="B2763" t="s">
        <v>274</v>
      </c>
      <c r="C2763" s="76" t="s">
        <v>842</v>
      </c>
      <c r="D2763" t="s">
        <v>980</v>
      </c>
      <c r="E2763" s="82">
        <v>21.4</v>
      </c>
      <c r="F2763" t="s">
        <v>973</v>
      </c>
      <c r="G2763" s="83">
        <v>41880</v>
      </c>
      <c r="I2763">
        <f t="shared" si="48"/>
        <v>2014</v>
      </c>
      <c r="M2763"/>
    </row>
    <row r="2764" spans="1:13" x14ac:dyDescent="0.25">
      <c r="A2764" t="s">
        <v>972</v>
      </c>
      <c r="B2764" t="s">
        <v>3</v>
      </c>
      <c r="C2764" s="76" t="s">
        <v>842</v>
      </c>
      <c r="D2764" t="s">
        <v>980</v>
      </c>
      <c r="E2764" s="82">
        <v>150</v>
      </c>
      <c r="F2764" t="s">
        <v>973</v>
      </c>
      <c r="G2764" s="83">
        <v>41990</v>
      </c>
      <c r="I2764">
        <f t="shared" si="48"/>
        <v>2014</v>
      </c>
      <c r="M2764"/>
    </row>
    <row r="2765" spans="1:13" ht="14.45" customHeight="1" x14ac:dyDescent="0.25">
      <c r="A2765" t="s">
        <v>972</v>
      </c>
      <c r="B2765" t="s">
        <v>128</v>
      </c>
      <c r="C2765" s="76" t="s">
        <v>842</v>
      </c>
      <c r="D2765" t="s">
        <v>980</v>
      </c>
      <c r="E2765" s="82">
        <v>120</v>
      </c>
      <c r="F2765" t="s">
        <v>973</v>
      </c>
      <c r="G2765" s="83">
        <v>42004</v>
      </c>
      <c r="I2765">
        <f t="shared" si="48"/>
        <v>2014</v>
      </c>
      <c r="M2765"/>
    </row>
    <row r="2766" spans="1:13" ht="14.45" customHeight="1" x14ac:dyDescent="0.25">
      <c r="A2766" t="s">
        <v>972</v>
      </c>
      <c r="B2766" t="s">
        <v>15</v>
      </c>
      <c r="C2766" s="76" t="s">
        <v>842</v>
      </c>
      <c r="D2766" t="s">
        <v>980</v>
      </c>
      <c r="E2766" s="82">
        <v>8.36</v>
      </c>
      <c r="F2766" t="s">
        <v>973</v>
      </c>
      <c r="G2766" s="83">
        <v>42024</v>
      </c>
      <c r="I2766">
        <f t="shared" si="48"/>
        <v>2015</v>
      </c>
      <c r="M2766"/>
    </row>
    <row r="2767" spans="1:13" x14ac:dyDescent="0.25">
      <c r="A2767" t="s">
        <v>972</v>
      </c>
      <c r="B2767" t="s">
        <v>147</v>
      </c>
      <c r="C2767" s="76" t="s">
        <v>842</v>
      </c>
      <c r="D2767" t="s">
        <v>980</v>
      </c>
      <c r="E2767" s="82">
        <v>8.81</v>
      </c>
      <c r="F2767" t="s">
        <v>973</v>
      </c>
      <c r="G2767" s="83">
        <v>41939</v>
      </c>
      <c r="I2767">
        <f t="shared" si="48"/>
        <v>2014</v>
      </c>
      <c r="M2767"/>
    </row>
    <row r="2768" spans="1:13" x14ac:dyDescent="0.25">
      <c r="A2768" t="s">
        <v>972</v>
      </c>
      <c r="B2768" t="s">
        <v>246</v>
      </c>
      <c r="C2768" s="76" t="s">
        <v>842</v>
      </c>
      <c r="D2768" t="s">
        <v>980</v>
      </c>
      <c r="E2768" s="82">
        <v>6</v>
      </c>
      <c r="F2768" t="s">
        <v>973</v>
      </c>
      <c r="G2768" s="83">
        <v>41912</v>
      </c>
      <c r="I2768">
        <f t="shared" si="48"/>
        <v>2014</v>
      </c>
      <c r="M2768"/>
    </row>
    <row r="2769" spans="1:13" x14ac:dyDescent="0.25">
      <c r="A2769" t="s">
        <v>972</v>
      </c>
      <c r="B2769" t="s">
        <v>115</v>
      </c>
      <c r="C2769" s="76" t="s">
        <v>842</v>
      </c>
      <c r="D2769" t="s">
        <v>980</v>
      </c>
      <c r="E2769" s="82">
        <v>3</v>
      </c>
      <c r="F2769" t="s">
        <v>973</v>
      </c>
      <c r="G2769" s="83">
        <v>41929</v>
      </c>
      <c r="I2769">
        <f t="shared" si="48"/>
        <v>2014</v>
      </c>
      <c r="M2769"/>
    </row>
    <row r="2770" spans="1:13" x14ac:dyDescent="0.25">
      <c r="A2770" t="s">
        <v>972</v>
      </c>
      <c r="B2770" t="s">
        <v>276</v>
      </c>
      <c r="C2770" s="76" t="s">
        <v>842</v>
      </c>
      <c r="D2770" t="s">
        <v>980</v>
      </c>
      <c r="E2770" s="82">
        <v>7</v>
      </c>
      <c r="F2770" t="s">
        <v>973</v>
      </c>
      <c r="G2770" s="83">
        <v>41884</v>
      </c>
      <c r="I2770">
        <f t="shared" si="48"/>
        <v>2014</v>
      </c>
      <c r="M2770"/>
    </row>
    <row r="2771" spans="1:13" x14ac:dyDescent="0.25">
      <c r="A2771" t="s">
        <v>972</v>
      </c>
      <c r="B2771" t="s">
        <v>249</v>
      </c>
      <c r="C2771" s="76" t="s">
        <v>842</v>
      </c>
      <c r="D2771" t="s">
        <v>980</v>
      </c>
      <c r="E2771" s="82">
        <v>3</v>
      </c>
      <c r="F2771" t="s">
        <v>973</v>
      </c>
      <c r="G2771" s="83">
        <v>42047</v>
      </c>
      <c r="I2771">
        <f t="shared" si="48"/>
        <v>2015</v>
      </c>
      <c r="M2771"/>
    </row>
    <row r="2772" spans="1:13" x14ac:dyDescent="0.25">
      <c r="A2772" t="s">
        <v>972</v>
      </c>
      <c r="B2772" t="s">
        <v>292</v>
      </c>
      <c r="C2772" s="76" t="s">
        <v>842</v>
      </c>
      <c r="D2772" t="s">
        <v>980</v>
      </c>
      <c r="E2772" s="82">
        <v>5.25</v>
      </c>
      <c r="F2772" t="s">
        <v>973</v>
      </c>
      <c r="G2772" s="83">
        <v>41950</v>
      </c>
      <c r="I2772">
        <f t="shared" si="48"/>
        <v>2014</v>
      </c>
      <c r="M2772"/>
    </row>
    <row r="2773" spans="1:13" x14ac:dyDescent="0.25">
      <c r="A2773" t="s">
        <v>972</v>
      </c>
      <c r="B2773" t="s">
        <v>274</v>
      </c>
      <c r="C2773" s="76" t="s">
        <v>842</v>
      </c>
      <c r="D2773" t="s">
        <v>980</v>
      </c>
      <c r="E2773" s="82">
        <v>11.46</v>
      </c>
      <c r="F2773" t="s">
        <v>973</v>
      </c>
      <c r="G2773" s="83">
        <v>41871</v>
      </c>
      <c r="I2773">
        <f t="shared" si="48"/>
        <v>2014</v>
      </c>
      <c r="M2773"/>
    </row>
    <row r="2774" spans="1:13" x14ac:dyDescent="0.25">
      <c r="A2774" t="s">
        <v>972</v>
      </c>
      <c r="B2774" t="s">
        <v>292</v>
      </c>
      <c r="C2774" s="76" t="s">
        <v>842</v>
      </c>
      <c r="D2774" t="s">
        <v>980</v>
      </c>
      <c r="E2774" s="82">
        <v>7</v>
      </c>
      <c r="F2774" t="s">
        <v>973</v>
      </c>
      <c r="G2774" s="83">
        <v>41887</v>
      </c>
      <c r="I2774">
        <f t="shared" si="48"/>
        <v>2014</v>
      </c>
      <c r="M2774"/>
    </row>
    <row r="2775" spans="1:13" x14ac:dyDescent="0.25">
      <c r="A2775" t="s">
        <v>972</v>
      </c>
      <c r="B2775" t="s">
        <v>185</v>
      </c>
      <c r="C2775" s="76" t="s">
        <v>842</v>
      </c>
      <c r="D2775" t="s">
        <v>980</v>
      </c>
      <c r="E2775" s="82">
        <v>8</v>
      </c>
      <c r="F2775" t="s">
        <v>973</v>
      </c>
      <c r="G2775" s="83">
        <v>41928</v>
      </c>
      <c r="I2775">
        <f t="shared" si="48"/>
        <v>2014</v>
      </c>
      <c r="M2775"/>
    </row>
    <row r="2776" spans="1:13" x14ac:dyDescent="0.25">
      <c r="A2776" t="s">
        <v>972</v>
      </c>
      <c r="B2776" t="s">
        <v>117</v>
      </c>
      <c r="C2776" s="76" t="s">
        <v>842</v>
      </c>
      <c r="D2776" t="s">
        <v>980</v>
      </c>
      <c r="E2776" s="82">
        <v>9</v>
      </c>
      <c r="F2776" t="s">
        <v>973</v>
      </c>
      <c r="G2776" s="83">
        <v>41990</v>
      </c>
      <c r="I2776">
        <f t="shared" si="48"/>
        <v>2014</v>
      </c>
      <c r="M2776"/>
    </row>
    <row r="2777" spans="1:13" x14ac:dyDescent="0.25">
      <c r="A2777" t="s">
        <v>972</v>
      </c>
      <c r="B2777" t="s">
        <v>82</v>
      </c>
      <c r="C2777" s="76" t="s">
        <v>842</v>
      </c>
      <c r="D2777" t="s">
        <v>980</v>
      </c>
      <c r="E2777" s="82">
        <v>3.8</v>
      </c>
      <c r="F2777" t="s">
        <v>973</v>
      </c>
      <c r="G2777" s="83">
        <v>41887</v>
      </c>
      <c r="I2777">
        <f t="shared" si="48"/>
        <v>2014</v>
      </c>
      <c r="M2777"/>
    </row>
    <row r="2778" spans="1:13" x14ac:dyDescent="0.25">
      <c r="A2778" t="s">
        <v>972</v>
      </c>
      <c r="B2778" t="s">
        <v>116</v>
      </c>
      <c r="C2778" s="76" t="s">
        <v>842</v>
      </c>
      <c r="D2778" t="s">
        <v>980</v>
      </c>
      <c r="E2778" s="82">
        <v>7</v>
      </c>
      <c r="F2778" t="s">
        <v>973</v>
      </c>
      <c r="G2778" s="83">
        <v>41887</v>
      </c>
      <c r="I2778">
        <f t="shared" si="48"/>
        <v>2014</v>
      </c>
      <c r="M2778"/>
    </row>
    <row r="2779" spans="1:13" x14ac:dyDescent="0.25">
      <c r="A2779" t="s">
        <v>972</v>
      </c>
      <c r="B2779" s="74" t="s">
        <v>213</v>
      </c>
      <c r="C2779" s="76" t="s">
        <v>842</v>
      </c>
      <c r="D2779" t="s">
        <v>980</v>
      </c>
      <c r="E2779" s="82">
        <v>5</v>
      </c>
      <c r="F2779" t="s">
        <v>973</v>
      </c>
      <c r="G2779" s="83">
        <v>41921</v>
      </c>
      <c r="I2779">
        <f t="shared" si="48"/>
        <v>2014</v>
      </c>
      <c r="M2779"/>
    </row>
    <row r="2780" spans="1:13" x14ac:dyDescent="0.25">
      <c r="A2780" t="s">
        <v>972</v>
      </c>
      <c r="B2780" t="s">
        <v>115</v>
      </c>
      <c r="C2780" s="76" t="s">
        <v>842</v>
      </c>
      <c r="D2780" t="s">
        <v>980</v>
      </c>
      <c r="E2780" s="82">
        <v>8</v>
      </c>
      <c r="F2780" t="s">
        <v>973</v>
      </c>
      <c r="G2780" s="83">
        <v>41887</v>
      </c>
      <c r="I2780">
        <f t="shared" si="48"/>
        <v>2014</v>
      </c>
      <c r="M2780"/>
    </row>
    <row r="2781" spans="1:13" x14ac:dyDescent="0.25">
      <c r="A2781" t="s">
        <v>972</v>
      </c>
      <c r="B2781" t="s">
        <v>183</v>
      </c>
      <c r="C2781" s="76" t="s">
        <v>842</v>
      </c>
      <c r="D2781" t="s">
        <v>980</v>
      </c>
      <c r="E2781" s="82">
        <v>150</v>
      </c>
      <c r="F2781" t="s">
        <v>973</v>
      </c>
      <c r="G2781" s="83">
        <v>42002</v>
      </c>
      <c r="I2781">
        <f t="shared" si="48"/>
        <v>2014</v>
      </c>
      <c r="M2781"/>
    </row>
    <row r="2782" spans="1:13" x14ac:dyDescent="0.25">
      <c r="A2782" t="s">
        <v>972</v>
      </c>
      <c r="B2782" t="s">
        <v>184</v>
      </c>
      <c r="C2782" s="76" t="s">
        <v>842</v>
      </c>
      <c r="D2782" t="s">
        <v>980</v>
      </c>
      <c r="E2782" s="82">
        <v>150</v>
      </c>
      <c r="F2782" t="s">
        <v>973</v>
      </c>
      <c r="G2782" s="83">
        <v>41992</v>
      </c>
      <c r="I2782">
        <f t="shared" si="48"/>
        <v>2014</v>
      </c>
      <c r="M2782"/>
    </row>
    <row r="2783" spans="1:13" x14ac:dyDescent="0.25">
      <c r="A2783" t="s">
        <v>972</v>
      </c>
      <c r="B2783" t="s">
        <v>240</v>
      </c>
      <c r="C2783" s="76" t="s">
        <v>842</v>
      </c>
      <c r="D2783" t="s">
        <v>980</v>
      </c>
      <c r="E2783" s="82">
        <v>150</v>
      </c>
      <c r="F2783" t="s">
        <v>973</v>
      </c>
      <c r="G2783" s="83">
        <v>42004</v>
      </c>
      <c r="I2783">
        <f t="shared" si="48"/>
        <v>2014</v>
      </c>
      <c r="M2783"/>
    </row>
    <row r="2784" spans="1:13" x14ac:dyDescent="0.25">
      <c r="A2784" t="s">
        <v>972</v>
      </c>
      <c r="B2784" t="s">
        <v>173</v>
      </c>
      <c r="C2784" s="76" t="s">
        <v>842</v>
      </c>
      <c r="D2784" t="s">
        <v>980</v>
      </c>
      <c r="E2784" s="82">
        <v>5.59</v>
      </c>
      <c r="F2784" t="s">
        <v>973</v>
      </c>
      <c r="G2784" s="83">
        <v>41976</v>
      </c>
      <c r="I2784">
        <f t="shared" si="48"/>
        <v>2014</v>
      </c>
      <c r="M2784"/>
    </row>
    <row r="2785" spans="1:13" x14ac:dyDescent="0.25">
      <c r="A2785" t="s">
        <v>972</v>
      </c>
      <c r="B2785" t="s">
        <v>246</v>
      </c>
      <c r="C2785" s="76" t="s">
        <v>842</v>
      </c>
      <c r="D2785" t="s">
        <v>980</v>
      </c>
      <c r="E2785" s="82">
        <v>6.45</v>
      </c>
      <c r="F2785" t="s">
        <v>973</v>
      </c>
      <c r="G2785" s="83">
        <v>41893</v>
      </c>
      <c r="I2785">
        <f t="shared" si="48"/>
        <v>2014</v>
      </c>
      <c r="M2785"/>
    </row>
    <row r="2786" spans="1:13" x14ac:dyDescent="0.25">
      <c r="A2786" t="s">
        <v>972</v>
      </c>
      <c r="B2786" t="s">
        <v>188</v>
      </c>
      <c r="C2786" s="76" t="s">
        <v>842</v>
      </c>
      <c r="D2786" t="s">
        <v>980</v>
      </c>
      <c r="E2786" s="82">
        <v>4.7300000000000004</v>
      </c>
      <c r="F2786" t="s">
        <v>973</v>
      </c>
      <c r="G2786" s="83">
        <v>41887</v>
      </c>
      <c r="I2786">
        <f t="shared" si="48"/>
        <v>2014</v>
      </c>
      <c r="M2786"/>
    </row>
    <row r="2787" spans="1:13" x14ac:dyDescent="0.25">
      <c r="A2787" t="s">
        <v>972</v>
      </c>
      <c r="B2787" t="s">
        <v>116</v>
      </c>
      <c r="C2787" s="76" t="s">
        <v>842</v>
      </c>
      <c r="D2787" t="s">
        <v>980</v>
      </c>
      <c r="E2787" s="82">
        <v>3.8</v>
      </c>
      <c r="F2787" t="s">
        <v>973</v>
      </c>
      <c r="G2787" s="83">
        <v>41890</v>
      </c>
      <c r="I2787">
        <f t="shared" si="48"/>
        <v>2014</v>
      </c>
      <c r="M2787"/>
    </row>
    <row r="2788" spans="1:13" x14ac:dyDescent="0.25">
      <c r="A2788" t="s">
        <v>972</v>
      </c>
      <c r="B2788" t="s">
        <v>249</v>
      </c>
      <c r="C2788" s="76" t="s">
        <v>842</v>
      </c>
      <c r="D2788" t="s">
        <v>980</v>
      </c>
      <c r="E2788" s="82">
        <v>8</v>
      </c>
      <c r="F2788" t="s">
        <v>973</v>
      </c>
      <c r="G2788" s="83">
        <v>41936</v>
      </c>
      <c r="I2788">
        <f t="shared" si="48"/>
        <v>2014</v>
      </c>
      <c r="M2788"/>
    </row>
    <row r="2789" spans="1:13" x14ac:dyDescent="0.25">
      <c r="A2789" t="s">
        <v>972</v>
      </c>
      <c r="B2789" t="s">
        <v>252</v>
      </c>
      <c r="C2789" s="76" t="s">
        <v>842</v>
      </c>
      <c r="D2789" t="s">
        <v>980</v>
      </c>
      <c r="E2789" s="82">
        <v>7</v>
      </c>
      <c r="F2789" t="s">
        <v>973</v>
      </c>
      <c r="G2789" s="83">
        <v>41949</v>
      </c>
      <c r="I2789">
        <f t="shared" si="48"/>
        <v>2014</v>
      </c>
      <c r="M2789"/>
    </row>
    <row r="2790" spans="1:13" x14ac:dyDescent="0.25">
      <c r="A2790" t="s">
        <v>972</v>
      </c>
      <c r="B2790" t="s">
        <v>116</v>
      </c>
      <c r="C2790" s="76" t="s">
        <v>842</v>
      </c>
      <c r="D2790" t="s">
        <v>980</v>
      </c>
      <c r="E2790" s="82">
        <v>4</v>
      </c>
      <c r="F2790" t="s">
        <v>973</v>
      </c>
      <c r="G2790" s="83">
        <v>41890</v>
      </c>
      <c r="I2790">
        <f t="shared" si="48"/>
        <v>2014</v>
      </c>
      <c r="M2790"/>
    </row>
    <row r="2791" spans="1:13" x14ac:dyDescent="0.25">
      <c r="A2791" t="s">
        <v>972</v>
      </c>
      <c r="B2791" t="s">
        <v>176</v>
      </c>
      <c r="C2791" s="76" t="s">
        <v>842</v>
      </c>
      <c r="D2791" t="s">
        <v>980</v>
      </c>
      <c r="E2791" s="82">
        <v>8</v>
      </c>
      <c r="F2791" t="s">
        <v>973</v>
      </c>
      <c r="G2791" s="83">
        <v>42017</v>
      </c>
      <c r="I2791">
        <f t="shared" si="48"/>
        <v>2015</v>
      </c>
      <c r="M2791"/>
    </row>
    <row r="2792" spans="1:13" x14ac:dyDescent="0.25">
      <c r="A2792" t="s">
        <v>972</v>
      </c>
      <c r="B2792" t="s">
        <v>184</v>
      </c>
      <c r="C2792" s="76" t="s">
        <v>842</v>
      </c>
      <c r="D2792" t="s">
        <v>980</v>
      </c>
      <c r="E2792" s="82">
        <v>5</v>
      </c>
      <c r="F2792" t="s">
        <v>973</v>
      </c>
      <c r="G2792" s="83">
        <v>41890</v>
      </c>
      <c r="I2792">
        <f t="shared" si="48"/>
        <v>2014</v>
      </c>
      <c r="M2792"/>
    </row>
    <row r="2793" spans="1:13" x14ac:dyDescent="0.25">
      <c r="A2793" t="s">
        <v>972</v>
      </c>
      <c r="B2793" t="s">
        <v>249</v>
      </c>
      <c r="C2793" s="76" t="s">
        <v>842</v>
      </c>
      <c r="D2793" t="s">
        <v>980</v>
      </c>
      <c r="E2793" s="82">
        <v>14</v>
      </c>
      <c r="F2793" t="s">
        <v>973</v>
      </c>
      <c r="G2793" s="83">
        <v>41921</v>
      </c>
      <c r="I2793">
        <f t="shared" si="48"/>
        <v>2014</v>
      </c>
      <c r="M2793"/>
    </row>
    <row r="2794" spans="1:13" x14ac:dyDescent="0.25">
      <c r="A2794" t="s">
        <v>972</v>
      </c>
      <c r="B2794" t="s">
        <v>179</v>
      </c>
      <c r="C2794" s="76" t="s">
        <v>842</v>
      </c>
      <c r="D2794" t="s">
        <v>980</v>
      </c>
      <c r="E2794" s="82">
        <v>150</v>
      </c>
      <c r="F2794" t="s">
        <v>973</v>
      </c>
      <c r="G2794" s="83">
        <v>41991</v>
      </c>
      <c r="I2794">
        <f t="shared" si="48"/>
        <v>2014</v>
      </c>
      <c r="M2794"/>
    </row>
    <row r="2795" spans="1:13" x14ac:dyDescent="0.25">
      <c r="A2795" t="s">
        <v>972</v>
      </c>
      <c r="B2795" t="s">
        <v>180</v>
      </c>
      <c r="C2795" s="76" t="s">
        <v>842</v>
      </c>
      <c r="D2795" t="s">
        <v>980</v>
      </c>
      <c r="E2795" s="82">
        <v>150</v>
      </c>
      <c r="F2795" t="s">
        <v>973</v>
      </c>
      <c r="G2795" s="83">
        <v>42003</v>
      </c>
      <c r="I2795">
        <f t="shared" si="48"/>
        <v>2014</v>
      </c>
      <c r="M2795"/>
    </row>
    <row r="2796" spans="1:13" x14ac:dyDescent="0.25">
      <c r="A2796" t="s">
        <v>972</v>
      </c>
      <c r="B2796" t="s">
        <v>251</v>
      </c>
      <c r="C2796" s="76" t="s">
        <v>842</v>
      </c>
      <c r="D2796" t="s">
        <v>980</v>
      </c>
      <c r="E2796" s="82">
        <v>118</v>
      </c>
      <c r="F2796" t="s">
        <v>973</v>
      </c>
      <c r="G2796" s="83">
        <v>42003</v>
      </c>
      <c r="I2796">
        <f t="shared" si="48"/>
        <v>2014</v>
      </c>
      <c r="M2796"/>
    </row>
    <row r="2797" spans="1:13" x14ac:dyDescent="0.25">
      <c r="A2797" t="s">
        <v>972</v>
      </c>
      <c r="B2797" t="s">
        <v>179</v>
      </c>
      <c r="C2797" s="76" t="s">
        <v>842</v>
      </c>
      <c r="D2797" t="s">
        <v>980</v>
      </c>
      <c r="E2797" s="82">
        <v>148</v>
      </c>
      <c r="F2797" t="s">
        <v>973</v>
      </c>
      <c r="G2797" s="83">
        <v>42262</v>
      </c>
      <c r="I2797">
        <f t="shared" si="48"/>
        <v>2015</v>
      </c>
      <c r="M2797"/>
    </row>
    <row r="2798" spans="1:13" x14ac:dyDescent="0.25">
      <c r="A2798" t="s">
        <v>972</v>
      </c>
      <c r="B2798" t="s">
        <v>246</v>
      </c>
      <c r="C2798" s="76" t="s">
        <v>842</v>
      </c>
      <c r="D2798" t="s">
        <v>980</v>
      </c>
      <c r="E2798" s="82">
        <v>5</v>
      </c>
      <c r="F2798" t="s">
        <v>973</v>
      </c>
      <c r="G2798" s="83">
        <v>41892</v>
      </c>
      <c r="I2798">
        <f t="shared" si="48"/>
        <v>2014</v>
      </c>
      <c r="M2798"/>
    </row>
    <row r="2799" spans="1:13" x14ac:dyDescent="0.25">
      <c r="A2799" t="s">
        <v>972</v>
      </c>
      <c r="B2799" t="s">
        <v>278</v>
      </c>
      <c r="C2799" s="76" t="s">
        <v>842</v>
      </c>
      <c r="D2799" t="s">
        <v>980</v>
      </c>
      <c r="E2799" s="82">
        <v>7</v>
      </c>
      <c r="F2799" t="s">
        <v>973</v>
      </c>
      <c r="G2799" s="83">
        <v>41892</v>
      </c>
      <c r="I2799">
        <f t="shared" si="48"/>
        <v>2014</v>
      </c>
      <c r="M2799"/>
    </row>
    <row r="2800" spans="1:13" x14ac:dyDescent="0.25">
      <c r="A2800" t="s">
        <v>972</v>
      </c>
      <c r="B2800" t="s">
        <v>281</v>
      </c>
      <c r="C2800" s="76" t="s">
        <v>842</v>
      </c>
      <c r="D2800" t="s">
        <v>980</v>
      </c>
      <c r="E2800" s="82">
        <v>7.5</v>
      </c>
      <c r="F2800" t="s">
        <v>973</v>
      </c>
      <c r="G2800" s="83">
        <v>41948</v>
      </c>
      <c r="I2800">
        <f t="shared" si="48"/>
        <v>2014</v>
      </c>
      <c r="M2800"/>
    </row>
    <row r="2801" spans="1:13" x14ac:dyDescent="0.25">
      <c r="A2801" t="s">
        <v>972</v>
      </c>
      <c r="B2801" t="s">
        <v>246</v>
      </c>
      <c r="C2801" s="76" t="s">
        <v>842</v>
      </c>
      <c r="D2801" t="s">
        <v>980</v>
      </c>
      <c r="E2801" s="82">
        <v>6</v>
      </c>
      <c r="F2801" t="s">
        <v>973</v>
      </c>
      <c r="G2801" s="83">
        <v>41955</v>
      </c>
      <c r="I2801">
        <f t="shared" si="48"/>
        <v>2014</v>
      </c>
      <c r="M2801"/>
    </row>
    <row r="2802" spans="1:13" x14ac:dyDescent="0.25">
      <c r="A2802" t="s">
        <v>972</v>
      </c>
      <c r="B2802" t="s">
        <v>208</v>
      </c>
      <c r="C2802" s="76" t="s">
        <v>842</v>
      </c>
      <c r="D2802" t="s">
        <v>980</v>
      </c>
      <c r="E2802" s="82">
        <v>4</v>
      </c>
      <c r="F2802" t="s">
        <v>973</v>
      </c>
      <c r="G2802" s="83">
        <v>42121</v>
      </c>
      <c r="I2802">
        <f t="shared" si="48"/>
        <v>2015</v>
      </c>
      <c r="M2802"/>
    </row>
    <row r="2803" spans="1:13" x14ac:dyDescent="0.25">
      <c r="A2803" t="s">
        <v>972</v>
      </c>
      <c r="B2803" t="s">
        <v>66</v>
      </c>
      <c r="C2803" s="76" t="s">
        <v>842</v>
      </c>
      <c r="D2803" t="s">
        <v>980</v>
      </c>
      <c r="E2803" s="82">
        <v>7</v>
      </c>
      <c r="F2803" t="s">
        <v>973</v>
      </c>
      <c r="G2803" s="83">
        <v>41891</v>
      </c>
      <c r="I2803">
        <f t="shared" si="48"/>
        <v>2014</v>
      </c>
      <c r="M2803"/>
    </row>
    <row r="2804" spans="1:13" x14ac:dyDescent="0.25">
      <c r="A2804" t="s">
        <v>972</v>
      </c>
      <c r="B2804" t="s">
        <v>141</v>
      </c>
      <c r="C2804" s="76" t="s">
        <v>842</v>
      </c>
      <c r="D2804" t="s">
        <v>980</v>
      </c>
      <c r="E2804" s="82">
        <v>6</v>
      </c>
      <c r="F2804" t="s">
        <v>973</v>
      </c>
      <c r="G2804" s="83">
        <v>41891</v>
      </c>
      <c r="I2804">
        <f t="shared" si="48"/>
        <v>2014</v>
      </c>
      <c r="M2804"/>
    </row>
    <row r="2805" spans="1:13" x14ac:dyDescent="0.25">
      <c r="A2805" t="s">
        <v>972</v>
      </c>
      <c r="B2805" t="s">
        <v>109</v>
      </c>
      <c r="C2805" s="76" t="s">
        <v>842</v>
      </c>
      <c r="D2805" t="s">
        <v>980</v>
      </c>
      <c r="E2805" s="82">
        <v>30.2</v>
      </c>
      <c r="F2805" t="s">
        <v>973</v>
      </c>
      <c r="G2805" s="83">
        <v>41992</v>
      </c>
      <c r="I2805">
        <f t="shared" si="48"/>
        <v>2014</v>
      </c>
      <c r="M2805"/>
    </row>
    <row r="2806" spans="1:13" x14ac:dyDescent="0.25">
      <c r="A2806" t="s">
        <v>972</v>
      </c>
      <c r="B2806" t="s">
        <v>173</v>
      </c>
      <c r="C2806" s="76" t="s">
        <v>842</v>
      </c>
      <c r="D2806" t="s">
        <v>980</v>
      </c>
      <c r="E2806" s="82">
        <v>150</v>
      </c>
      <c r="F2806" t="s">
        <v>973</v>
      </c>
      <c r="G2806" s="83">
        <v>42040</v>
      </c>
      <c r="I2806">
        <f t="shared" si="48"/>
        <v>2015</v>
      </c>
      <c r="M2806"/>
    </row>
    <row r="2807" spans="1:13" x14ac:dyDescent="0.25">
      <c r="A2807" t="s">
        <v>972</v>
      </c>
      <c r="B2807" t="s">
        <v>118</v>
      </c>
      <c r="C2807" s="76" t="s">
        <v>842</v>
      </c>
      <c r="D2807" t="s">
        <v>980</v>
      </c>
      <c r="E2807" s="82">
        <v>4</v>
      </c>
      <c r="F2807" t="s">
        <v>973</v>
      </c>
      <c r="G2807" s="83">
        <v>41922</v>
      </c>
      <c r="I2807">
        <f t="shared" si="48"/>
        <v>2014</v>
      </c>
      <c r="M2807"/>
    </row>
    <row r="2808" spans="1:13" x14ac:dyDescent="0.25">
      <c r="A2808" t="s">
        <v>972</v>
      </c>
      <c r="B2808" t="s">
        <v>179</v>
      </c>
      <c r="C2808" s="76" t="s">
        <v>842</v>
      </c>
      <c r="D2808" t="s">
        <v>980</v>
      </c>
      <c r="E2808" s="82">
        <v>2.25</v>
      </c>
      <c r="F2808" t="s">
        <v>973</v>
      </c>
      <c r="G2808" s="83">
        <v>41892</v>
      </c>
      <c r="I2808">
        <f t="shared" si="48"/>
        <v>2014</v>
      </c>
      <c r="M2808"/>
    </row>
    <row r="2809" spans="1:13" x14ac:dyDescent="0.25">
      <c r="A2809" t="s">
        <v>972</v>
      </c>
      <c r="B2809" t="s">
        <v>66</v>
      </c>
      <c r="C2809" s="76" t="s">
        <v>842</v>
      </c>
      <c r="D2809" t="s">
        <v>980</v>
      </c>
      <c r="E2809" s="82">
        <v>2.87</v>
      </c>
      <c r="F2809" t="s">
        <v>973</v>
      </c>
      <c r="G2809" s="83">
        <v>41893</v>
      </c>
      <c r="I2809">
        <f t="shared" si="48"/>
        <v>2014</v>
      </c>
      <c r="M2809"/>
    </row>
    <row r="2810" spans="1:13" x14ac:dyDescent="0.25">
      <c r="A2810" t="s">
        <v>972</v>
      </c>
      <c r="B2810" t="s">
        <v>142</v>
      </c>
      <c r="C2810" s="76" t="s">
        <v>842</v>
      </c>
      <c r="D2810" t="s">
        <v>980</v>
      </c>
      <c r="E2810" s="82">
        <v>6</v>
      </c>
      <c r="F2810" t="s">
        <v>973</v>
      </c>
      <c r="G2810" s="83">
        <v>41893</v>
      </c>
      <c r="I2810">
        <f t="shared" si="48"/>
        <v>2014</v>
      </c>
      <c r="M2810"/>
    </row>
    <row r="2811" spans="1:13" x14ac:dyDescent="0.25">
      <c r="A2811" t="s">
        <v>972</v>
      </c>
      <c r="B2811" t="s">
        <v>116</v>
      </c>
      <c r="C2811" s="76" t="s">
        <v>842</v>
      </c>
      <c r="D2811" t="s">
        <v>980</v>
      </c>
      <c r="E2811" s="82">
        <v>150</v>
      </c>
      <c r="F2811" t="s">
        <v>973</v>
      </c>
      <c r="G2811" s="83">
        <v>42180</v>
      </c>
      <c r="I2811">
        <f t="shared" si="48"/>
        <v>2015</v>
      </c>
      <c r="M2811"/>
    </row>
    <row r="2812" spans="1:13" x14ac:dyDescent="0.25">
      <c r="A2812" t="s">
        <v>972</v>
      </c>
      <c r="B2812" t="s">
        <v>177</v>
      </c>
      <c r="C2812" s="76" t="s">
        <v>842</v>
      </c>
      <c r="D2812" t="s">
        <v>980</v>
      </c>
      <c r="E2812" s="82">
        <v>150</v>
      </c>
      <c r="F2812" t="s">
        <v>973</v>
      </c>
      <c r="G2812" s="83">
        <v>42002</v>
      </c>
      <c r="I2812">
        <f t="shared" si="48"/>
        <v>2014</v>
      </c>
      <c r="M2812"/>
    </row>
    <row r="2813" spans="1:13" x14ac:dyDescent="0.25">
      <c r="A2813" t="s">
        <v>972</v>
      </c>
      <c r="B2813" t="s">
        <v>252</v>
      </c>
      <c r="C2813" s="76" t="s">
        <v>842</v>
      </c>
      <c r="D2813" t="s">
        <v>980</v>
      </c>
      <c r="E2813" s="82">
        <v>8.8000000000000007</v>
      </c>
      <c r="F2813" t="s">
        <v>973</v>
      </c>
      <c r="G2813" s="83">
        <v>41898</v>
      </c>
      <c r="I2813">
        <f t="shared" si="48"/>
        <v>2014</v>
      </c>
      <c r="M2813"/>
    </row>
    <row r="2814" spans="1:13" x14ac:dyDescent="0.25">
      <c r="A2814" t="s">
        <v>972</v>
      </c>
      <c r="B2814" t="s">
        <v>240</v>
      </c>
      <c r="C2814" s="76" t="s">
        <v>842</v>
      </c>
      <c r="D2814" t="s">
        <v>980</v>
      </c>
      <c r="E2814" s="82">
        <v>3</v>
      </c>
      <c r="F2814" t="s">
        <v>973</v>
      </c>
      <c r="G2814" s="83">
        <v>41928</v>
      </c>
      <c r="I2814">
        <f t="shared" si="48"/>
        <v>2014</v>
      </c>
      <c r="M2814"/>
    </row>
    <row r="2815" spans="1:13" x14ac:dyDescent="0.25">
      <c r="A2815" t="s">
        <v>972</v>
      </c>
      <c r="B2815" t="s">
        <v>251</v>
      </c>
      <c r="C2815" s="76" t="s">
        <v>842</v>
      </c>
      <c r="D2815" t="s">
        <v>980</v>
      </c>
      <c r="E2815" s="82">
        <v>5</v>
      </c>
      <c r="F2815" t="s">
        <v>973</v>
      </c>
      <c r="G2815" s="83">
        <v>41963</v>
      </c>
      <c r="I2815">
        <f t="shared" si="48"/>
        <v>2014</v>
      </c>
      <c r="M2815"/>
    </row>
    <row r="2816" spans="1:13" x14ac:dyDescent="0.25">
      <c r="A2816" t="s">
        <v>972</v>
      </c>
      <c r="B2816" t="s">
        <v>232</v>
      </c>
      <c r="C2816" s="76" t="s">
        <v>842</v>
      </c>
      <c r="D2816" t="s">
        <v>980</v>
      </c>
      <c r="E2816" s="82">
        <v>110</v>
      </c>
      <c r="F2816" t="s">
        <v>973</v>
      </c>
      <c r="G2816" s="83">
        <v>41995</v>
      </c>
      <c r="I2816">
        <f t="shared" si="48"/>
        <v>2014</v>
      </c>
      <c r="M2816"/>
    </row>
    <row r="2817" spans="1:13" x14ac:dyDescent="0.25">
      <c r="A2817" t="s">
        <v>972</v>
      </c>
      <c r="B2817" t="s">
        <v>232</v>
      </c>
      <c r="C2817" s="76" t="s">
        <v>842</v>
      </c>
      <c r="D2817" t="s">
        <v>980</v>
      </c>
      <c r="E2817" s="82">
        <v>7</v>
      </c>
      <c r="F2817" t="s">
        <v>973</v>
      </c>
      <c r="G2817" s="83">
        <v>41927</v>
      </c>
      <c r="I2817">
        <f t="shared" si="48"/>
        <v>2014</v>
      </c>
      <c r="M2817"/>
    </row>
    <row r="2818" spans="1:13" x14ac:dyDescent="0.25">
      <c r="A2818" t="s">
        <v>972</v>
      </c>
      <c r="B2818" t="s">
        <v>125</v>
      </c>
      <c r="C2818" s="76" t="s">
        <v>842</v>
      </c>
      <c r="D2818" t="s">
        <v>980</v>
      </c>
      <c r="E2818" s="82">
        <v>6</v>
      </c>
      <c r="F2818" t="s">
        <v>973</v>
      </c>
      <c r="G2818" s="83">
        <v>41898</v>
      </c>
      <c r="I2818">
        <f t="shared" ref="I2818:I2881" si="49">IF(G2818&lt;&gt;"",YEAR(G2818),"")</f>
        <v>2014</v>
      </c>
      <c r="M2818"/>
    </row>
    <row r="2819" spans="1:13" x14ac:dyDescent="0.25">
      <c r="A2819" t="s">
        <v>972</v>
      </c>
      <c r="B2819" t="s">
        <v>249</v>
      </c>
      <c r="C2819" s="76" t="s">
        <v>842</v>
      </c>
      <c r="D2819" t="s">
        <v>980</v>
      </c>
      <c r="E2819" s="82">
        <v>10</v>
      </c>
      <c r="F2819" t="s">
        <v>973</v>
      </c>
      <c r="G2819" s="83">
        <v>41940</v>
      </c>
      <c r="I2819">
        <f t="shared" si="49"/>
        <v>2014</v>
      </c>
      <c r="M2819"/>
    </row>
    <row r="2820" spans="1:13" x14ac:dyDescent="0.25">
      <c r="A2820" t="s">
        <v>972</v>
      </c>
      <c r="B2820" t="s">
        <v>200</v>
      </c>
      <c r="C2820" s="76" t="s">
        <v>842</v>
      </c>
      <c r="D2820" t="s">
        <v>980</v>
      </c>
      <c r="E2820" s="82">
        <v>21.56</v>
      </c>
      <c r="F2820" t="s">
        <v>973</v>
      </c>
      <c r="G2820" s="83">
        <v>41898</v>
      </c>
      <c r="I2820">
        <f t="shared" si="49"/>
        <v>2014</v>
      </c>
      <c r="M2820"/>
    </row>
    <row r="2821" spans="1:13" x14ac:dyDescent="0.25">
      <c r="A2821" t="s">
        <v>972</v>
      </c>
      <c r="B2821" t="s">
        <v>143</v>
      </c>
      <c r="C2821" s="76" t="s">
        <v>842</v>
      </c>
      <c r="D2821" t="s">
        <v>980</v>
      </c>
      <c r="E2821" s="82">
        <v>4.5</v>
      </c>
      <c r="F2821" t="s">
        <v>973</v>
      </c>
      <c r="G2821" s="83">
        <v>41976</v>
      </c>
      <c r="I2821">
        <f t="shared" si="49"/>
        <v>2014</v>
      </c>
      <c r="M2821"/>
    </row>
    <row r="2822" spans="1:13" x14ac:dyDescent="0.25">
      <c r="A2822" t="s">
        <v>972</v>
      </c>
      <c r="B2822" t="s">
        <v>177</v>
      </c>
      <c r="C2822" s="76" t="s">
        <v>842</v>
      </c>
      <c r="D2822" t="s">
        <v>980</v>
      </c>
      <c r="E2822" s="82">
        <v>10.199999999999999</v>
      </c>
      <c r="F2822" t="s">
        <v>973</v>
      </c>
      <c r="G2822" s="83">
        <v>41919</v>
      </c>
      <c r="I2822">
        <f t="shared" si="49"/>
        <v>2014</v>
      </c>
      <c r="M2822"/>
    </row>
    <row r="2823" spans="1:13" x14ac:dyDescent="0.25">
      <c r="A2823" t="s">
        <v>972</v>
      </c>
      <c r="B2823" t="s">
        <v>178</v>
      </c>
      <c r="C2823" s="76" t="s">
        <v>842</v>
      </c>
      <c r="D2823" t="s">
        <v>980</v>
      </c>
      <c r="E2823" s="82">
        <v>15.2</v>
      </c>
      <c r="F2823" t="s">
        <v>973</v>
      </c>
      <c r="G2823" s="83">
        <v>41988</v>
      </c>
      <c r="I2823">
        <f t="shared" si="49"/>
        <v>2014</v>
      </c>
      <c r="M2823"/>
    </row>
    <row r="2824" spans="1:13" x14ac:dyDescent="0.25">
      <c r="A2824" t="s">
        <v>972</v>
      </c>
      <c r="B2824" t="s">
        <v>139</v>
      </c>
      <c r="C2824" s="76" t="s">
        <v>842</v>
      </c>
      <c r="D2824" t="s">
        <v>980</v>
      </c>
      <c r="E2824" s="82">
        <v>10</v>
      </c>
      <c r="F2824" t="s">
        <v>973</v>
      </c>
      <c r="G2824" s="83">
        <v>42122</v>
      </c>
      <c r="I2824">
        <f t="shared" si="49"/>
        <v>2015</v>
      </c>
      <c r="M2824"/>
    </row>
    <row r="2825" spans="1:13" x14ac:dyDescent="0.25">
      <c r="A2825" t="s">
        <v>972</v>
      </c>
      <c r="B2825" t="s">
        <v>133</v>
      </c>
      <c r="C2825" s="76" t="s">
        <v>842</v>
      </c>
      <c r="D2825" t="s">
        <v>980</v>
      </c>
      <c r="E2825" s="82">
        <v>10.199999999999999</v>
      </c>
      <c r="F2825" t="s">
        <v>973</v>
      </c>
      <c r="G2825" s="83">
        <v>42002</v>
      </c>
      <c r="I2825">
        <f t="shared" si="49"/>
        <v>2014</v>
      </c>
      <c r="M2825"/>
    </row>
    <row r="2826" spans="1:13" x14ac:dyDescent="0.25">
      <c r="A2826" t="s">
        <v>972</v>
      </c>
      <c r="B2826" t="s">
        <v>292</v>
      </c>
      <c r="C2826" s="76" t="s">
        <v>842</v>
      </c>
      <c r="D2826" t="s">
        <v>980</v>
      </c>
      <c r="E2826" s="82">
        <v>7</v>
      </c>
      <c r="F2826" t="s">
        <v>973</v>
      </c>
      <c r="G2826" s="83">
        <v>41897</v>
      </c>
      <c r="I2826">
        <f t="shared" si="49"/>
        <v>2014</v>
      </c>
      <c r="M2826"/>
    </row>
    <row r="2827" spans="1:13" x14ac:dyDescent="0.25">
      <c r="A2827" t="s">
        <v>972</v>
      </c>
      <c r="B2827" t="s">
        <v>172</v>
      </c>
      <c r="C2827" s="76" t="s">
        <v>842</v>
      </c>
      <c r="D2827" t="s">
        <v>980</v>
      </c>
      <c r="E2827" s="82">
        <v>5.16</v>
      </c>
      <c r="F2827" t="s">
        <v>973</v>
      </c>
      <c r="G2827" s="83">
        <v>41898</v>
      </c>
      <c r="I2827">
        <f t="shared" si="49"/>
        <v>2014</v>
      </c>
      <c r="M2827"/>
    </row>
    <row r="2828" spans="1:13" x14ac:dyDescent="0.25">
      <c r="A2828" t="s">
        <v>972</v>
      </c>
      <c r="B2828" t="s">
        <v>177</v>
      </c>
      <c r="C2828" s="76" t="s">
        <v>842</v>
      </c>
      <c r="D2828" t="s">
        <v>980</v>
      </c>
      <c r="E2828" s="82">
        <v>14</v>
      </c>
      <c r="F2828" t="s">
        <v>973</v>
      </c>
      <c r="G2828" s="83">
        <v>41886</v>
      </c>
      <c r="I2828">
        <f t="shared" si="49"/>
        <v>2014</v>
      </c>
      <c r="M2828"/>
    </row>
    <row r="2829" spans="1:13" x14ac:dyDescent="0.25">
      <c r="A2829" t="s">
        <v>972</v>
      </c>
      <c r="B2829" t="s">
        <v>96</v>
      </c>
      <c r="C2829" s="76" t="s">
        <v>842</v>
      </c>
      <c r="D2829" t="s">
        <v>980</v>
      </c>
      <c r="E2829" s="82">
        <v>4</v>
      </c>
      <c r="F2829" t="s">
        <v>973</v>
      </c>
      <c r="G2829" s="83">
        <v>42009</v>
      </c>
      <c r="I2829">
        <f t="shared" si="49"/>
        <v>2015</v>
      </c>
      <c r="M2829"/>
    </row>
    <row r="2830" spans="1:13" x14ac:dyDescent="0.25">
      <c r="A2830" t="s">
        <v>972</v>
      </c>
      <c r="B2830" t="s">
        <v>199</v>
      </c>
      <c r="C2830" s="76" t="s">
        <v>842</v>
      </c>
      <c r="D2830" t="s">
        <v>980</v>
      </c>
      <c r="E2830" s="82">
        <v>6</v>
      </c>
      <c r="F2830" t="s">
        <v>973</v>
      </c>
      <c r="G2830" s="83">
        <v>41899</v>
      </c>
      <c r="I2830">
        <f t="shared" si="49"/>
        <v>2014</v>
      </c>
      <c r="M2830"/>
    </row>
    <row r="2831" spans="1:13" x14ac:dyDescent="0.25">
      <c r="A2831" t="s">
        <v>972</v>
      </c>
      <c r="B2831" s="74" t="s">
        <v>213</v>
      </c>
      <c r="C2831" s="76" t="s">
        <v>842</v>
      </c>
      <c r="D2831" t="s">
        <v>980</v>
      </c>
      <c r="E2831" s="82">
        <v>6</v>
      </c>
      <c r="F2831" t="s">
        <v>973</v>
      </c>
      <c r="G2831" s="83">
        <v>41943</v>
      </c>
      <c r="I2831">
        <f t="shared" si="49"/>
        <v>2014</v>
      </c>
      <c r="M2831"/>
    </row>
    <row r="2832" spans="1:13" x14ac:dyDescent="0.25">
      <c r="A2832" t="s">
        <v>972</v>
      </c>
      <c r="B2832" t="s">
        <v>186</v>
      </c>
      <c r="C2832" s="76" t="s">
        <v>842</v>
      </c>
      <c r="D2832" t="s">
        <v>980</v>
      </c>
      <c r="E2832" s="82">
        <v>7.8</v>
      </c>
      <c r="F2832" t="s">
        <v>973</v>
      </c>
      <c r="G2832" s="83">
        <v>41929</v>
      </c>
      <c r="I2832">
        <f t="shared" si="49"/>
        <v>2014</v>
      </c>
      <c r="M2832"/>
    </row>
    <row r="2833" spans="1:13" x14ac:dyDescent="0.25">
      <c r="A2833" t="s">
        <v>972</v>
      </c>
      <c r="B2833" t="s">
        <v>122</v>
      </c>
      <c r="C2833" s="76" t="s">
        <v>842</v>
      </c>
      <c r="D2833" t="s">
        <v>980</v>
      </c>
      <c r="E2833" s="82">
        <v>7</v>
      </c>
      <c r="F2833" t="s">
        <v>973</v>
      </c>
      <c r="G2833" s="83">
        <v>41904</v>
      </c>
      <c r="I2833">
        <f t="shared" si="49"/>
        <v>2014</v>
      </c>
      <c r="M2833"/>
    </row>
    <row r="2834" spans="1:13" x14ac:dyDescent="0.25">
      <c r="A2834" t="s">
        <v>972</v>
      </c>
      <c r="B2834" t="s">
        <v>223</v>
      </c>
      <c r="C2834" s="76" t="s">
        <v>842</v>
      </c>
      <c r="D2834" t="s">
        <v>980</v>
      </c>
      <c r="E2834" s="82">
        <v>8</v>
      </c>
      <c r="F2834" t="s">
        <v>973</v>
      </c>
      <c r="G2834" s="83">
        <v>41983</v>
      </c>
      <c r="I2834">
        <f t="shared" si="49"/>
        <v>2014</v>
      </c>
      <c r="M2834"/>
    </row>
    <row r="2835" spans="1:13" x14ac:dyDescent="0.25">
      <c r="A2835" t="s">
        <v>972</v>
      </c>
      <c r="B2835" t="s">
        <v>116</v>
      </c>
      <c r="C2835" s="76" t="s">
        <v>842</v>
      </c>
      <c r="D2835" t="s">
        <v>980</v>
      </c>
      <c r="E2835" s="82">
        <v>8.52</v>
      </c>
      <c r="F2835" t="s">
        <v>973</v>
      </c>
      <c r="G2835" s="83">
        <v>41904</v>
      </c>
      <c r="I2835">
        <f t="shared" si="49"/>
        <v>2014</v>
      </c>
      <c r="M2835"/>
    </row>
    <row r="2836" spans="1:13" x14ac:dyDescent="0.25">
      <c r="A2836" t="s">
        <v>972</v>
      </c>
      <c r="B2836" t="s">
        <v>183</v>
      </c>
      <c r="C2836" s="76" t="s">
        <v>842</v>
      </c>
      <c r="D2836" t="s">
        <v>980</v>
      </c>
      <c r="E2836" s="82">
        <v>6</v>
      </c>
      <c r="F2836" t="s">
        <v>973</v>
      </c>
      <c r="G2836" s="83">
        <v>41904</v>
      </c>
      <c r="I2836">
        <f t="shared" si="49"/>
        <v>2014</v>
      </c>
      <c r="M2836"/>
    </row>
    <row r="2837" spans="1:13" x14ac:dyDescent="0.25">
      <c r="A2837" t="s">
        <v>972</v>
      </c>
      <c r="B2837" t="s">
        <v>172</v>
      </c>
      <c r="C2837" s="76" t="s">
        <v>842</v>
      </c>
      <c r="D2837" t="s">
        <v>980</v>
      </c>
      <c r="E2837" s="82">
        <v>6.8</v>
      </c>
      <c r="F2837" t="s">
        <v>973</v>
      </c>
      <c r="G2837" s="83">
        <v>41990</v>
      </c>
      <c r="I2837">
        <f t="shared" si="49"/>
        <v>2014</v>
      </c>
      <c r="M2837"/>
    </row>
    <row r="2838" spans="1:13" x14ac:dyDescent="0.25">
      <c r="A2838" t="s">
        <v>972</v>
      </c>
      <c r="B2838" t="s">
        <v>77</v>
      </c>
      <c r="C2838" s="76" t="s">
        <v>842</v>
      </c>
      <c r="D2838" t="s">
        <v>980</v>
      </c>
      <c r="E2838" s="82">
        <v>7</v>
      </c>
      <c r="F2838" t="s">
        <v>973</v>
      </c>
      <c r="G2838" s="83">
        <v>41949</v>
      </c>
      <c r="I2838">
        <f t="shared" si="49"/>
        <v>2014</v>
      </c>
      <c r="M2838"/>
    </row>
    <row r="2839" spans="1:13" x14ac:dyDescent="0.25">
      <c r="A2839" t="s">
        <v>972</v>
      </c>
      <c r="B2839" t="s">
        <v>214</v>
      </c>
      <c r="C2839" s="76" t="s">
        <v>842</v>
      </c>
      <c r="D2839" t="s">
        <v>980</v>
      </c>
      <c r="E2839" s="82">
        <v>8.8000000000000007</v>
      </c>
      <c r="F2839" t="s">
        <v>973</v>
      </c>
      <c r="G2839" s="83">
        <v>41947</v>
      </c>
      <c r="I2839">
        <f t="shared" si="49"/>
        <v>2014</v>
      </c>
      <c r="M2839"/>
    </row>
    <row r="2840" spans="1:13" x14ac:dyDescent="0.25">
      <c r="A2840" t="s">
        <v>972</v>
      </c>
      <c r="B2840" t="s">
        <v>169</v>
      </c>
      <c r="C2840" s="76" t="s">
        <v>842</v>
      </c>
      <c r="D2840" t="s">
        <v>980</v>
      </c>
      <c r="E2840" s="82">
        <v>11.72</v>
      </c>
      <c r="F2840" t="s">
        <v>973</v>
      </c>
      <c r="G2840" s="83">
        <v>41935</v>
      </c>
      <c r="I2840">
        <f t="shared" si="49"/>
        <v>2014</v>
      </c>
      <c r="M2840"/>
    </row>
    <row r="2841" spans="1:13" x14ac:dyDescent="0.25">
      <c r="A2841" t="s">
        <v>972</v>
      </c>
      <c r="B2841" t="s">
        <v>179</v>
      </c>
      <c r="C2841" s="76" t="s">
        <v>842</v>
      </c>
      <c r="D2841" t="s">
        <v>980</v>
      </c>
      <c r="E2841" s="82">
        <v>10.8</v>
      </c>
      <c r="F2841" t="s">
        <v>973</v>
      </c>
      <c r="G2841" s="83">
        <v>41964</v>
      </c>
      <c r="I2841">
        <f t="shared" si="49"/>
        <v>2014</v>
      </c>
      <c r="M2841"/>
    </row>
    <row r="2842" spans="1:13" x14ac:dyDescent="0.25">
      <c r="A2842" t="s">
        <v>972</v>
      </c>
      <c r="B2842" t="s">
        <v>178</v>
      </c>
      <c r="C2842" s="76" t="s">
        <v>842</v>
      </c>
      <c r="D2842" t="s">
        <v>980</v>
      </c>
      <c r="E2842" s="82">
        <v>11.4</v>
      </c>
      <c r="F2842" t="s">
        <v>973</v>
      </c>
      <c r="G2842" s="83">
        <v>41906</v>
      </c>
      <c r="I2842">
        <f t="shared" si="49"/>
        <v>2014</v>
      </c>
      <c r="M2842"/>
    </row>
    <row r="2843" spans="1:13" ht="14.45" customHeight="1" x14ac:dyDescent="0.25">
      <c r="A2843" t="s">
        <v>972</v>
      </c>
      <c r="B2843" t="s">
        <v>122</v>
      </c>
      <c r="C2843" s="76" t="s">
        <v>842</v>
      </c>
      <c r="D2843" t="s">
        <v>980</v>
      </c>
      <c r="E2843" s="82">
        <v>4</v>
      </c>
      <c r="F2843" t="s">
        <v>973</v>
      </c>
      <c r="G2843" s="83">
        <v>41901</v>
      </c>
      <c r="I2843">
        <f t="shared" si="49"/>
        <v>2014</v>
      </c>
      <c r="M2843"/>
    </row>
    <row r="2844" spans="1:13" ht="14.45" customHeight="1" x14ac:dyDescent="0.25">
      <c r="A2844" t="s">
        <v>972</v>
      </c>
      <c r="B2844" t="s">
        <v>176</v>
      </c>
      <c r="C2844" s="76" t="s">
        <v>842</v>
      </c>
      <c r="D2844" t="s">
        <v>980</v>
      </c>
      <c r="E2844" s="82">
        <v>5</v>
      </c>
      <c r="F2844" t="s">
        <v>973</v>
      </c>
      <c r="G2844" s="83">
        <v>41901</v>
      </c>
      <c r="I2844">
        <f t="shared" si="49"/>
        <v>2014</v>
      </c>
      <c r="M2844"/>
    </row>
    <row r="2845" spans="1:13" ht="14.45" customHeight="1" x14ac:dyDescent="0.25">
      <c r="A2845" t="s">
        <v>972</v>
      </c>
      <c r="B2845" t="s">
        <v>200</v>
      </c>
      <c r="C2845" s="76" t="s">
        <v>842</v>
      </c>
      <c r="D2845" t="s">
        <v>980</v>
      </c>
      <c r="E2845" s="82">
        <v>2.6</v>
      </c>
      <c r="F2845" t="s">
        <v>973</v>
      </c>
      <c r="G2845" s="83">
        <v>42023</v>
      </c>
      <c r="I2845">
        <f t="shared" si="49"/>
        <v>2015</v>
      </c>
      <c r="M2845"/>
    </row>
    <row r="2846" spans="1:13" ht="14.45" customHeight="1" x14ac:dyDescent="0.25">
      <c r="A2846" t="s">
        <v>972</v>
      </c>
      <c r="B2846" t="s">
        <v>103</v>
      </c>
      <c r="C2846" s="76" t="s">
        <v>842</v>
      </c>
      <c r="D2846" t="s">
        <v>980</v>
      </c>
      <c r="E2846" s="82">
        <v>3</v>
      </c>
      <c r="F2846" t="s">
        <v>973</v>
      </c>
      <c r="G2846" s="83">
        <v>41901</v>
      </c>
      <c r="I2846">
        <f t="shared" si="49"/>
        <v>2014</v>
      </c>
      <c r="M2846"/>
    </row>
    <row r="2847" spans="1:13" ht="14.45" customHeight="1" x14ac:dyDescent="0.25">
      <c r="A2847" t="s">
        <v>972</v>
      </c>
      <c r="B2847" t="s">
        <v>252</v>
      </c>
      <c r="C2847" s="76" t="s">
        <v>842</v>
      </c>
      <c r="D2847" t="s">
        <v>980</v>
      </c>
      <c r="E2847" s="82">
        <v>8.36</v>
      </c>
      <c r="F2847" t="s">
        <v>973</v>
      </c>
      <c r="G2847" s="83">
        <v>42013</v>
      </c>
      <c r="I2847">
        <f t="shared" si="49"/>
        <v>2015</v>
      </c>
      <c r="M2847"/>
    </row>
    <row r="2848" spans="1:13" ht="14.45" customHeight="1" x14ac:dyDescent="0.25">
      <c r="A2848" t="s">
        <v>972</v>
      </c>
      <c r="B2848" t="s">
        <v>118</v>
      </c>
      <c r="C2848" s="76" t="s">
        <v>842</v>
      </c>
      <c r="D2848" t="s">
        <v>980</v>
      </c>
      <c r="E2848" s="82">
        <v>3.8</v>
      </c>
      <c r="F2848" t="s">
        <v>973</v>
      </c>
      <c r="G2848" s="83">
        <v>41941</v>
      </c>
      <c r="I2848">
        <f t="shared" si="49"/>
        <v>2014</v>
      </c>
      <c r="M2848"/>
    </row>
    <row r="2849" spans="1:13" ht="14.45" customHeight="1" x14ac:dyDescent="0.25">
      <c r="A2849" t="s">
        <v>972</v>
      </c>
      <c r="B2849" t="s">
        <v>118</v>
      </c>
      <c r="C2849" s="76" t="s">
        <v>842</v>
      </c>
      <c r="D2849" t="s">
        <v>980</v>
      </c>
      <c r="E2849" s="82">
        <v>3.8</v>
      </c>
      <c r="F2849" t="s">
        <v>973</v>
      </c>
      <c r="G2849" s="83">
        <v>41949</v>
      </c>
      <c r="I2849">
        <f t="shared" si="49"/>
        <v>2014</v>
      </c>
      <c r="M2849"/>
    </row>
    <row r="2850" spans="1:13" x14ac:dyDescent="0.25">
      <c r="A2850" t="s">
        <v>972</v>
      </c>
      <c r="B2850" t="s">
        <v>89</v>
      </c>
      <c r="C2850" s="76" t="s">
        <v>842</v>
      </c>
      <c r="D2850" t="s">
        <v>980</v>
      </c>
      <c r="E2850" s="82">
        <v>3</v>
      </c>
      <c r="F2850" t="s">
        <v>973</v>
      </c>
      <c r="G2850" s="83">
        <v>42150</v>
      </c>
      <c r="I2850">
        <f t="shared" si="49"/>
        <v>2015</v>
      </c>
      <c r="M2850"/>
    </row>
    <row r="2851" spans="1:13" x14ac:dyDescent="0.25">
      <c r="A2851" t="s">
        <v>972</v>
      </c>
      <c r="B2851" t="s">
        <v>272</v>
      </c>
      <c r="C2851" s="76" t="s">
        <v>842</v>
      </c>
      <c r="D2851" t="s">
        <v>980</v>
      </c>
      <c r="E2851" s="82">
        <v>12.54</v>
      </c>
      <c r="F2851" t="s">
        <v>973</v>
      </c>
      <c r="G2851" s="83">
        <v>42004</v>
      </c>
      <c r="I2851">
        <f t="shared" si="49"/>
        <v>2014</v>
      </c>
      <c r="M2851"/>
    </row>
    <row r="2852" spans="1:13" x14ac:dyDescent="0.25">
      <c r="A2852" t="s">
        <v>972</v>
      </c>
      <c r="B2852" t="s">
        <v>245</v>
      </c>
      <c r="C2852" s="76" t="s">
        <v>842</v>
      </c>
      <c r="D2852" t="s">
        <v>980</v>
      </c>
      <c r="E2852" s="82">
        <v>6.8</v>
      </c>
      <c r="F2852" t="s">
        <v>973</v>
      </c>
      <c r="G2852" s="83">
        <v>41906</v>
      </c>
      <c r="I2852">
        <f t="shared" si="49"/>
        <v>2014</v>
      </c>
      <c r="M2852"/>
    </row>
    <row r="2853" spans="1:13" x14ac:dyDescent="0.25">
      <c r="A2853" t="s">
        <v>972</v>
      </c>
      <c r="B2853" t="s">
        <v>245</v>
      </c>
      <c r="C2853" s="76" t="s">
        <v>842</v>
      </c>
      <c r="D2853" t="s">
        <v>980</v>
      </c>
      <c r="E2853" s="82">
        <v>14</v>
      </c>
      <c r="F2853" t="s">
        <v>973</v>
      </c>
      <c r="G2853" s="83">
        <v>41963</v>
      </c>
      <c r="I2853">
        <f t="shared" si="49"/>
        <v>2014</v>
      </c>
      <c r="M2853"/>
    </row>
    <row r="2854" spans="1:13" x14ac:dyDescent="0.25">
      <c r="A2854" t="s">
        <v>972</v>
      </c>
      <c r="B2854" t="s">
        <v>78</v>
      </c>
      <c r="C2854" s="76" t="s">
        <v>842</v>
      </c>
      <c r="D2854" t="s">
        <v>980</v>
      </c>
      <c r="E2854" s="82">
        <v>3.8</v>
      </c>
      <c r="F2854" t="s">
        <v>973</v>
      </c>
      <c r="G2854" s="83">
        <v>41905</v>
      </c>
      <c r="I2854">
        <f t="shared" si="49"/>
        <v>2014</v>
      </c>
      <c r="M2854"/>
    </row>
    <row r="2855" spans="1:13" x14ac:dyDescent="0.25">
      <c r="A2855" t="s">
        <v>972</v>
      </c>
      <c r="B2855" t="s">
        <v>66</v>
      </c>
      <c r="C2855" s="76" t="s">
        <v>842</v>
      </c>
      <c r="D2855" t="s">
        <v>980</v>
      </c>
      <c r="E2855" s="82">
        <v>8</v>
      </c>
      <c r="F2855" t="s">
        <v>973</v>
      </c>
      <c r="G2855" s="83">
        <v>41904</v>
      </c>
      <c r="I2855">
        <f t="shared" si="49"/>
        <v>2014</v>
      </c>
      <c r="M2855"/>
    </row>
    <row r="2856" spans="1:13" x14ac:dyDescent="0.25">
      <c r="A2856" t="s">
        <v>972</v>
      </c>
      <c r="B2856" t="s">
        <v>78</v>
      </c>
      <c r="C2856" s="76" t="s">
        <v>842</v>
      </c>
      <c r="D2856" t="s">
        <v>980</v>
      </c>
      <c r="E2856" s="82">
        <v>6.8</v>
      </c>
      <c r="F2856" t="s">
        <v>973</v>
      </c>
      <c r="G2856" s="83">
        <v>41904</v>
      </c>
      <c r="I2856">
        <f t="shared" si="49"/>
        <v>2014</v>
      </c>
      <c r="M2856"/>
    </row>
    <row r="2857" spans="1:13" x14ac:dyDescent="0.25">
      <c r="A2857" t="s">
        <v>972</v>
      </c>
      <c r="B2857" t="s">
        <v>130</v>
      </c>
      <c r="C2857" s="76" t="s">
        <v>842</v>
      </c>
      <c r="D2857" t="s">
        <v>980</v>
      </c>
      <c r="E2857" s="82">
        <v>6</v>
      </c>
      <c r="F2857" t="s">
        <v>973</v>
      </c>
      <c r="G2857" s="83">
        <v>41904</v>
      </c>
      <c r="I2857">
        <f t="shared" si="49"/>
        <v>2014</v>
      </c>
      <c r="M2857"/>
    </row>
    <row r="2858" spans="1:13" x14ac:dyDescent="0.25">
      <c r="A2858" t="s">
        <v>972</v>
      </c>
      <c r="B2858" t="s">
        <v>245</v>
      </c>
      <c r="C2858" s="76" t="s">
        <v>842</v>
      </c>
      <c r="D2858" t="s">
        <v>980</v>
      </c>
      <c r="E2858" s="82">
        <v>10</v>
      </c>
      <c r="F2858" t="s">
        <v>973</v>
      </c>
      <c r="G2858" s="83">
        <v>41905</v>
      </c>
      <c r="I2858">
        <f t="shared" si="49"/>
        <v>2014</v>
      </c>
      <c r="M2858"/>
    </row>
    <row r="2859" spans="1:13" x14ac:dyDescent="0.25">
      <c r="A2859" t="s">
        <v>972</v>
      </c>
      <c r="B2859" t="s">
        <v>275</v>
      </c>
      <c r="C2859" s="76" t="s">
        <v>842</v>
      </c>
      <c r="D2859" t="s">
        <v>980</v>
      </c>
      <c r="E2859" s="82">
        <v>4.18</v>
      </c>
      <c r="F2859" t="s">
        <v>973</v>
      </c>
      <c r="G2859" s="83">
        <v>41991</v>
      </c>
      <c r="I2859">
        <f t="shared" si="49"/>
        <v>2014</v>
      </c>
      <c r="M2859"/>
    </row>
    <row r="2860" spans="1:13" x14ac:dyDescent="0.25">
      <c r="A2860" t="s">
        <v>972</v>
      </c>
      <c r="B2860" t="s">
        <v>199</v>
      </c>
      <c r="C2860" s="76" t="s">
        <v>842</v>
      </c>
      <c r="D2860" t="s">
        <v>980</v>
      </c>
      <c r="E2860" s="82">
        <v>7.84</v>
      </c>
      <c r="F2860" t="s">
        <v>973</v>
      </c>
      <c r="G2860" s="83">
        <v>41957</v>
      </c>
      <c r="I2860">
        <f t="shared" si="49"/>
        <v>2014</v>
      </c>
      <c r="M2860"/>
    </row>
    <row r="2861" spans="1:13" ht="14.45" customHeight="1" x14ac:dyDescent="0.25">
      <c r="A2861" t="s">
        <v>972</v>
      </c>
      <c r="B2861" t="s">
        <v>136</v>
      </c>
      <c r="C2861" s="76" t="s">
        <v>842</v>
      </c>
      <c r="D2861" t="s">
        <v>980</v>
      </c>
      <c r="E2861" s="82">
        <v>5.75</v>
      </c>
      <c r="F2861" t="s">
        <v>973</v>
      </c>
      <c r="G2861" s="83">
        <v>42093</v>
      </c>
      <c r="I2861">
        <f t="shared" si="49"/>
        <v>2015</v>
      </c>
      <c r="M2861"/>
    </row>
    <row r="2862" spans="1:13" ht="14.45" customHeight="1" x14ac:dyDescent="0.25">
      <c r="A2862" t="s">
        <v>972</v>
      </c>
      <c r="B2862" t="s">
        <v>122</v>
      </c>
      <c r="C2862" s="76" t="s">
        <v>842</v>
      </c>
      <c r="D2862" t="s">
        <v>980</v>
      </c>
      <c r="E2862" s="82">
        <v>6</v>
      </c>
      <c r="F2862" t="s">
        <v>973</v>
      </c>
      <c r="G2862" s="83">
        <v>41905</v>
      </c>
      <c r="I2862">
        <f t="shared" si="49"/>
        <v>2014</v>
      </c>
      <c r="M2862"/>
    </row>
    <row r="2863" spans="1:13" ht="14.45" customHeight="1" x14ac:dyDescent="0.25">
      <c r="A2863" t="s">
        <v>972</v>
      </c>
      <c r="B2863" t="s">
        <v>203</v>
      </c>
      <c r="C2863" s="76" t="s">
        <v>842</v>
      </c>
      <c r="D2863" t="s">
        <v>980</v>
      </c>
      <c r="E2863" s="82">
        <v>3.14</v>
      </c>
      <c r="F2863" t="s">
        <v>973</v>
      </c>
      <c r="G2863" s="83">
        <v>42124</v>
      </c>
      <c r="I2863">
        <f t="shared" si="49"/>
        <v>2015</v>
      </c>
      <c r="M2863"/>
    </row>
    <row r="2864" spans="1:13" ht="14.45" customHeight="1" x14ac:dyDescent="0.25">
      <c r="A2864" t="s">
        <v>972</v>
      </c>
      <c r="B2864" t="s">
        <v>122</v>
      </c>
      <c r="C2864" s="76" t="s">
        <v>842</v>
      </c>
      <c r="D2864" t="s">
        <v>980</v>
      </c>
      <c r="E2864" s="82">
        <v>4.3</v>
      </c>
      <c r="F2864" t="s">
        <v>973</v>
      </c>
      <c r="G2864" s="83">
        <v>41876</v>
      </c>
      <c r="I2864">
        <f t="shared" si="49"/>
        <v>2014</v>
      </c>
      <c r="M2864"/>
    </row>
    <row r="2865" spans="1:13" x14ac:dyDescent="0.25">
      <c r="A2865" t="s">
        <v>972</v>
      </c>
      <c r="B2865" t="s">
        <v>203</v>
      </c>
      <c r="C2865" s="76" t="s">
        <v>842</v>
      </c>
      <c r="D2865" t="s">
        <v>980</v>
      </c>
      <c r="E2865" s="82">
        <v>5.75</v>
      </c>
      <c r="F2865" t="s">
        <v>973</v>
      </c>
      <c r="G2865" s="83">
        <v>41906</v>
      </c>
      <c r="I2865">
        <f t="shared" si="49"/>
        <v>2014</v>
      </c>
      <c r="M2865"/>
    </row>
    <row r="2866" spans="1:13" x14ac:dyDescent="0.25">
      <c r="A2866" t="s">
        <v>972</v>
      </c>
      <c r="B2866" t="s">
        <v>183</v>
      </c>
      <c r="C2866" s="76" t="s">
        <v>842</v>
      </c>
      <c r="D2866" t="s">
        <v>980</v>
      </c>
      <c r="E2866" s="82">
        <v>4</v>
      </c>
      <c r="F2866" t="s">
        <v>973</v>
      </c>
      <c r="G2866" s="83">
        <v>41906</v>
      </c>
      <c r="I2866">
        <f t="shared" si="49"/>
        <v>2014</v>
      </c>
      <c r="M2866"/>
    </row>
    <row r="2867" spans="1:13" x14ac:dyDescent="0.25">
      <c r="A2867" t="s">
        <v>972</v>
      </c>
      <c r="B2867" t="s">
        <v>94</v>
      </c>
      <c r="C2867" s="76" t="s">
        <v>842</v>
      </c>
      <c r="D2867" t="s">
        <v>980</v>
      </c>
      <c r="E2867" s="82">
        <v>499</v>
      </c>
      <c r="F2867" t="s">
        <v>973</v>
      </c>
      <c r="G2867" s="83">
        <v>42299</v>
      </c>
      <c r="I2867">
        <f t="shared" si="49"/>
        <v>2015</v>
      </c>
      <c r="M2867"/>
    </row>
    <row r="2868" spans="1:13" x14ac:dyDescent="0.25">
      <c r="A2868" t="s">
        <v>972</v>
      </c>
      <c r="B2868" t="s">
        <v>239</v>
      </c>
      <c r="C2868" s="76" t="s">
        <v>842</v>
      </c>
      <c r="D2868" t="s">
        <v>980</v>
      </c>
      <c r="E2868" s="82">
        <v>150</v>
      </c>
      <c r="F2868" t="s">
        <v>973</v>
      </c>
      <c r="G2868" s="83">
        <v>42003</v>
      </c>
      <c r="I2868">
        <f t="shared" si="49"/>
        <v>2014</v>
      </c>
      <c r="M2868"/>
    </row>
    <row r="2869" spans="1:13" x14ac:dyDescent="0.25">
      <c r="A2869" t="s">
        <v>972</v>
      </c>
      <c r="B2869" t="s">
        <v>239</v>
      </c>
      <c r="C2869" s="76" t="s">
        <v>842</v>
      </c>
      <c r="D2869" t="s">
        <v>980</v>
      </c>
      <c r="E2869" s="82">
        <v>150</v>
      </c>
      <c r="F2869" t="s">
        <v>973</v>
      </c>
      <c r="G2869" s="83">
        <v>42003</v>
      </c>
      <c r="I2869">
        <f t="shared" si="49"/>
        <v>2014</v>
      </c>
      <c r="M2869"/>
    </row>
    <row r="2870" spans="1:13" x14ac:dyDescent="0.25">
      <c r="A2870" t="s">
        <v>972</v>
      </c>
      <c r="B2870" t="s">
        <v>124</v>
      </c>
      <c r="C2870" s="76" t="s">
        <v>842</v>
      </c>
      <c r="D2870" t="s">
        <v>980</v>
      </c>
      <c r="E2870" s="82">
        <v>9</v>
      </c>
      <c r="F2870" t="s">
        <v>973</v>
      </c>
      <c r="G2870" s="83">
        <v>41918</v>
      </c>
      <c r="I2870">
        <f t="shared" si="49"/>
        <v>2014</v>
      </c>
      <c r="M2870"/>
    </row>
    <row r="2871" spans="1:13" x14ac:dyDescent="0.25">
      <c r="A2871" t="s">
        <v>972</v>
      </c>
      <c r="B2871" t="s">
        <v>79</v>
      </c>
      <c r="C2871" s="76" t="s">
        <v>842</v>
      </c>
      <c r="D2871" t="s">
        <v>980</v>
      </c>
      <c r="E2871" s="82">
        <v>3.8</v>
      </c>
      <c r="F2871" t="s">
        <v>973</v>
      </c>
      <c r="G2871" s="83">
        <v>41914</v>
      </c>
      <c r="I2871">
        <f t="shared" si="49"/>
        <v>2014</v>
      </c>
      <c r="M2871"/>
    </row>
    <row r="2872" spans="1:13" x14ac:dyDescent="0.25">
      <c r="A2872" t="s">
        <v>972</v>
      </c>
      <c r="B2872" t="s">
        <v>86</v>
      </c>
      <c r="C2872" s="76" t="s">
        <v>842</v>
      </c>
      <c r="D2872" t="s">
        <v>980</v>
      </c>
      <c r="E2872" s="82">
        <v>5</v>
      </c>
      <c r="F2872" t="s">
        <v>973</v>
      </c>
      <c r="G2872" s="83">
        <v>41918</v>
      </c>
      <c r="I2872">
        <f t="shared" si="49"/>
        <v>2014</v>
      </c>
      <c r="M2872"/>
    </row>
    <row r="2873" spans="1:13" x14ac:dyDescent="0.25">
      <c r="A2873" t="s">
        <v>972</v>
      </c>
      <c r="B2873" t="s">
        <v>177</v>
      </c>
      <c r="C2873" s="76" t="s">
        <v>842</v>
      </c>
      <c r="D2873" t="s">
        <v>980</v>
      </c>
      <c r="E2873" s="82">
        <v>3</v>
      </c>
      <c r="F2873" t="s">
        <v>973</v>
      </c>
      <c r="G2873" s="83">
        <v>41918</v>
      </c>
      <c r="I2873">
        <f t="shared" si="49"/>
        <v>2014</v>
      </c>
      <c r="M2873"/>
    </row>
    <row r="2874" spans="1:13" x14ac:dyDescent="0.25">
      <c r="A2874" t="s">
        <v>972</v>
      </c>
      <c r="B2874" t="s">
        <v>171</v>
      </c>
      <c r="C2874" s="76" t="s">
        <v>842</v>
      </c>
      <c r="D2874" t="s">
        <v>980</v>
      </c>
      <c r="E2874" s="82">
        <v>3</v>
      </c>
      <c r="F2874" t="s">
        <v>973</v>
      </c>
      <c r="G2874" s="83">
        <v>41918</v>
      </c>
      <c r="I2874">
        <f t="shared" si="49"/>
        <v>2014</v>
      </c>
      <c r="M2874"/>
    </row>
    <row r="2875" spans="1:13" x14ac:dyDescent="0.25">
      <c r="A2875" t="s">
        <v>972</v>
      </c>
      <c r="B2875" t="s">
        <v>130</v>
      </c>
      <c r="C2875" s="76" t="s">
        <v>842</v>
      </c>
      <c r="D2875" t="s">
        <v>980</v>
      </c>
      <c r="E2875" s="82">
        <v>7</v>
      </c>
      <c r="F2875" t="s">
        <v>973</v>
      </c>
      <c r="G2875" s="83">
        <v>42003</v>
      </c>
      <c r="I2875">
        <f t="shared" si="49"/>
        <v>2014</v>
      </c>
      <c r="M2875"/>
    </row>
    <row r="2876" spans="1:13" x14ac:dyDescent="0.25">
      <c r="A2876" t="s">
        <v>972</v>
      </c>
      <c r="B2876" t="s">
        <v>208</v>
      </c>
      <c r="C2876" s="76" t="s">
        <v>842</v>
      </c>
      <c r="D2876" t="s">
        <v>980</v>
      </c>
      <c r="E2876" s="82">
        <v>6</v>
      </c>
      <c r="F2876" t="s">
        <v>973</v>
      </c>
      <c r="G2876" s="83">
        <v>42011</v>
      </c>
      <c r="I2876">
        <f t="shared" si="49"/>
        <v>2015</v>
      </c>
      <c r="M2876"/>
    </row>
    <row r="2877" spans="1:13" x14ac:dyDescent="0.25">
      <c r="A2877" t="s">
        <v>972</v>
      </c>
      <c r="B2877" t="s">
        <v>122</v>
      </c>
      <c r="C2877" s="76" t="s">
        <v>842</v>
      </c>
      <c r="D2877" t="s">
        <v>980</v>
      </c>
      <c r="E2877" s="82">
        <v>5</v>
      </c>
      <c r="F2877" t="s">
        <v>973</v>
      </c>
      <c r="G2877" s="83">
        <v>42054</v>
      </c>
      <c r="I2877">
        <f t="shared" si="49"/>
        <v>2015</v>
      </c>
      <c r="M2877"/>
    </row>
    <row r="2878" spans="1:13" x14ac:dyDescent="0.25">
      <c r="A2878" t="s">
        <v>972</v>
      </c>
      <c r="B2878" t="s">
        <v>125</v>
      </c>
      <c r="C2878" s="76" t="s">
        <v>842</v>
      </c>
      <c r="D2878" t="s">
        <v>980</v>
      </c>
      <c r="E2878" s="82">
        <v>11</v>
      </c>
      <c r="F2878" t="s">
        <v>973</v>
      </c>
      <c r="G2878" s="83">
        <v>41918</v>
      </c>
      <c r="I2878">
        <f t="shared" si="49"/>
        <v>2014</v>
      </c>
      <c r="M2878"/>
    </row>
    <row r="2879" spans="1:13" x14ac:dyDescent="0.25">
      <c r="A2879" t="s">
        <v>972</v>
      </c>
      <c r="B2879" t="s">
        <v>103</v>
      </c>
      <c r="C2879" s="76" t="s">
        <v>842</v>
      </c>
      <c r="D2879" t="s">
        <v>980</v>
      </c>
      <c r="E2879" s="82">
        <v>8</v>
      </c>
      <c r="F2879" t="s">
        <v>973</v>
      </c>
      <c r="G2879" s="83">
        <v>41918</v>
      </c>
      <c r="I2879">
        <f t="shared" si="49"/>
        <v>2014</v>
      </c>
      <c r="M2879"/>
    </row>
    <row r="2880" spans="1:13" x14ac:dyDescent="0.25">
      <c r="A2880" t="s">
        <v>972</v>
      </c>
      <c r="B2880" t="s">
        <v>92</v>
      </c>
      <c r="C2880" s="76" t="s">
        <v>842</v>
      </c>
      <c r="D2880" t="s">
        <v>980</v>
      </c>
      <c r="E2880" s="82">
        <v>5</v>
      </c>
      <c r="F2880" t="s">
        <v>973</v>
      </c>
      <c r="G2880" s="83">
        <v>41918</v>
      </c>
      <c r="I2880">
        <f t="shared" si="49"/>
        <v>2014</v>
      </c>
      <c r="M2880"/>
    </row>
    <row r="2881" spans="1:13" x14ac:dyDescent="0.25">
      <c r="A2881" t="s">
        <v>972</v>
      </c>
      <c r="B2881" t="s">
        <v>178</v>
      </c>
      <c r="C2881" s="76" t="s">
        <v>842</v>
      </c>
      <c r="D2881" t="s">
        <v>980</v>
      </c>
      <c r="E2881" s="82">
        <v>23.8</v>
      </c>
      <c r="F2881" t="s">
        <v>973</v>
      </c>
      <c r="G2881" s="83">
        <v>42003</v>
      </c>
      <c r="I2881">
        <f t="shared" si="49"/>
        <v>2014</v>
      </c>
      <c r="M2881"/>
    </row>
    <row r="2882" spans="1:13" x14ac:dyDescent="0.25">
      <c r="A2882" t="s">
        <v>972</v>
      </c>
      <c r="B2882" t="s">
        <v>2</v>
      </c>
      <c r="C2882" s="76" t="s">
        <v>842</v>
      </c>
      <c r="D2882" t="s">
        <v>980</v>
      </c>
      <c r="E2882" s="82">
        <v>3.8</v>
      </c>
      <c r="F2882" t="s">
        <v>973</v>
      </c>
      <c r="G2882" s="83">
        <v>42012</v>
      </c>
      <c r="I2882">
        <f t="shared" ref="I2882:I2945" si="50">IF(G2882&lt;&gt;"",YEAR(G2882),"")</f>
        <v>2015</v>
      </c>
      <c r="M2882"/>
    </row>
    <row r="2883" spans="1:13" x14ac:dyDescent="0.25">
      <c r="A2883" t="s">
        <v>972</v>
      </c>
      <c r="B2883" t="s">
        <v>239</v>
      </c>
      <c r="C2883" s="76" t="s">
        <v>842</v>
      </c>
      <c r="D2883" t="s">
        <v>980</v>
      </c>
      <c r="E2883" s="82">
        <v>5.52</v>
      </c>
      <c r="F2883" t="s">
        <v>973</v>
      </c>
      <c r="G2883" s="83">
        <v>41976</v>
      </c>
      <c r="I2883">
        <f t="shared" si="50"/>
        <v>2014</v>
      </c>
      <c r="M2883"/>
    </row>
    <row r="2884" spans="1:13" x14ac:dyDescent="0.25">
      <c r="A2884" t="s">
        <v>972</v>
      </c>
      <c r="B2884" t="s">
        <v>243</v>
      </c>
      <c r="C2884" s="76" t="s">
        <v>842</v>
      </c>
      <c r="D2884" t="s">
        <v>980</v>
      </c>
      <c r="E2884" s="82">
        <v>7.6</v>
      </c>
      <c r="F2884" t="s">
        <v>973</v>
      </c>
      <c r="G2884" s="83">
        <v>42009</v>
      </c>
      <c r="I2884">
        <f t="shared" si="50"/>
        <v>2015</v>
      </c>
      <c r="M2884"/>
    </row>
    <row r="2885" spans="1:13" x14ac:dyDescent="0.25">
      <c r="A2885" t="s">
        <v>972</v>
      </c>
      <c r="B2885" t="s">
        <v>279</v>
      </c>
      <c r="C2885" s="76" t="s">
        <v>842</v>
      </c>
      <c r="D2885" t="s">
        <v>980</v>
      </c>
      <c r="E2885" s="82">
        <v>3.8</v>
      </c>
      <c r="F2885" t="s">
        <v>973</v>
      </c>
      <c r="G2885" s="83">
        <v>41908</v>
      </c>
      <c r="I2885">
        <f t="shared" si="50"/>
        <v>2014</v>
      </c>
      <c r="M2885"/>
    </row>
    <row r="2886" spans="1:13" x14ac:dyDescent="0.25">
      <c r="A2886" t="s">
        <v>972</v>
      </c>
      <c r="B2886" t="s">
        <v>185</v>
      </c>
      <c r="C2886" s="76" t="s">
        <v>842</v>
      </c>
      <c r="D2886" t="s">
        <v>980</v>
      </c>
      <c r="E2886" s="82">
        <v>7</v>
      </c>
      <c r="F2886" t="s">
        <v>973</v>
      </c>
      <c r="G2886" s="83">
        <v>41974</v>
      </c>
      <c r="I2886">
        <f t="shared" si="50"/>
        <v>2014</v>
      </c>
      <c r="M2886"/>
    </row>
    <row r="2887" spans="1:13" x14ac:dyDescent="0.25">
      <c r="A2887" t="s">
        <v>972</v>
      </c>
      <c r="B2887" t="s">
        <v>185</v>
      </c>
      <c r="C2887" s="76" t="s">
        <v>842</v>
      </c>
      <c r="D2887" t="s">
        <v>980</v>
      </c>
      <c r="E2887" s="82">
        <v>3.14</v>
      </c>
      <c r="F2887" t="s">
        <v>973</v>
      </c>
      <c r="G2887" s="83">
        <v>42044</v>
      </c>
      <c r="I2887">
        <f t="shared" si="50"/>
        <v>2015</v>
      </c>
      <c r="M2887"/>
    </row>
    <row r="2888" spans="1:13" x14ac:dyDescent="0.25">
      <c r="A2888" t="s">
        <v>972</v>
      </c>
      <c r="B2888" t="s">
        <v>173</v>
      </c>
      <c r="C2888" s="76" t="s">
        <v>842</v>
      </c>
      <c r="D2888" t="s">
        <v>980</v>
      </c>
      <c r="E2888" s="82">
        <v>6.52</v>
      </c>
      <c r="F2888" t="s">
        <v>973</v>
      </c>
      <c r="G2888" s="83">
        <v>41926</v>
      </c>
      <c r="I2888">
        <f t="shared" si="50"/>
        <v>2014</v>
      </c>
      <c r="M2888"/>
    </row>
    <row r="2889" spans="1:13" x14ac:dyDescent="0.25">
      <c r="A2889" t="s">
        <v>972</v>
      </c>
      <c r="B2889" t="s">
        <v>147</v>
      </c>
      <c r="C2889" s="76" t="s">
        <v>842</v>
      </c>
      <c r="D2889" t="s">
        <v>980</v>
      </c>
      <c r="E2889" s="82">
        <v>5</v>
      </c>
      <c r="F2889" t="s">
        <v>973</v>
      </c>
      <c r="G2889" s="83">
        <v>41949</v>
      </c>
      <c r="I2889">
        <f t="shared" si="50"/>
        <v>2014</v>
      </c>
      <c r="M2889"/>
    </row>
    <row r="2890" spans="1:13" x14ac:dyDescent="0.25">
      <c r="A2890" t="s">
        <v>972</v>
      </c>
      <c r="B2890" t="s">
        <v>89</v>
      </c>
      <c r="C2890" s="76" t="s">
        <v>842</v>
      </c>
      <c r="D2890" t="s">
        <v>980</v>
      </c>
      <c r="E2890" s="82">
        <v>7.5</v>
      </c>
      <c r="F2890" t="s">
        <v>973</v>
      </c>
      <c r="G2890" s="83">
        <v>41911</v>
      </c>
      <c r="I2890">
        <f t="shared" si="50"/>
        <v>2014</v>
      </c>
      <c r="M2890"/>
    </row>
    <row r="2891" spans="1:13" x14ac:dyDescent="0.25">
      <c r="A2891" t="s">
        <v>972</v>
      </c>
      <c r="B2891" t="s">
        <v>30</v>
      </c>
      <c r="C2891" s="76" t="s">
        <v>842</v>
      </c>
      <c r="D2891" t="s">
        <v>980</v>
      </c>
      <c r="E2891" s="82">
        <v>150</v>
      </c>
      <c r="F2891" t="s">
        <v>973</v>
      </c>
      <c r="G2891" s="83">
        <v>42004</v>
      </c>
      <c r="I2891">
        <f t="shared" si="50"/>
        <v>2014</v>
      </c>
      <c r="M2891"/>
    </row>
    <row r="2892" spans="1:13" x14ac:dyDescent="0.25">
      <c r="A2892" t="s">
        <v>972</v>
      </c>
      <c r="B2892" t="s">
        <v>103</v>
      </c>
      <c r="C2892" s="76" t="s">
        <v>842</v>
      </c>
      <c r="D2892" t="s">
        <v>980</v>
      </c>
      <c r="E2892" s="82">
        <v>150</v>
      </c>
      <c r="F2892" t="s">
        <v>973</v>
      </c>
      <c r="G2892" s="83">
        <v>41995</v>
      </c>
      <c r="I2892">
        <f t="shared" si="50"/>
        <v>2014</v>
      </c>
      <c r="M2892"/>
    </row>
    <row r="2893" spans="1:13" x14ac:dyDescent="0.25">
      <c r="A2893" t="s">
        <v>972</v>
      </c>
      <c r="B2893" t="s">
        <v>215</v>
      </c>
      <c r="C2893" s="76" t="s">
        <v>842</v>
      </c>
      <c r="D2893" t="s">
        <v>980</v>
      </c>
      <c r="E2893" s="82">
        <v>497.6</v>
      </c>
      <c r="F2893" t="s">
        <v>973</v>
      </c>
      <c r="G2893" s="83">
        <v>42317</v>
      </c>
      <c r="I2893">
        <f t="shared" si="50"/>
        <v>2015</v>
      </c>
      <c r="M2893"/>
    </row>
    <row r="2894" spans="1:13" x14ac:dyDescent="0.25">
      <c r="A2894" t="s">
        <v>972</v>
      </c>
      <c r="B2894" t="s">
        <v>150</v>
      </c>
      <c r="C2894" s="76" t="s">
        <v>842</v>
      </c>
      <c r="D2894" t="s">
        <v>980</v>
      </c>
      <c r="E2894" s="82">
        <v>150</v>
      </c>
      <c r="F2894" t="s">
        <v>973</v>
      </c>
      <c r="G2894" s="83">
        <v>42174</v>
      </c>
      <c r="I2894">
        <f t="shared" si="50"/>
        <v>2015</v>
      </c>
      <c r="M2894"/>
    </row>
    <row r="2895" spans="1:13" x14ac:dyDescent="0.25">
      <c r="A2895" t="s">
        <v>972</v>
      </c>
      <c r="B2895" t="s">
        <v>188</v>
      </c>
      <c r="C2895" s="76" t="s">
        <v>842</v>
      </c>
      <c r="D2895" t="s">
        <v>980</v>
      </c>
      <c r="E2895" s="82">
        <v>7</v>
      </c>
      <c r="F2895" t="s">
        <v>973</v>
      </c>
      <c r="G2895" s="83">
        <v>41918</v>
      </c>
      <c r="I2895">
        <f t="shared" si="50"/>
        <v>2014</v>
      </c>
      <c r="M2895"/>
    </row>
    <row r="2896" spans="1:13" x14ac:dyDescent="0.25">
      <c r="A2896" t="s">
        <v>972</v>
      </c>
      <c r="B2896" t="s">
        <v>245</v>
      </c>
      <c r="C2896" s="76" t="s">
        <v>842</v>
      </c>
      <c r="D2896" t="s">
        <v>980</v>
      </c>
      <c r="E2896" s="82">
        <v>3.8</v>
      </c>
      <c r="F2896" t="s">
        <v>973</v>
      </c>
      <c r="G2896" s="83">
        <v>41918</v>
      </c>
      <c r="I2896">
        <f t="shared" si="50"/>
        <v>2014</v>
      </c>
      <c r="M2896"/>
    </row>
    <row r="2897" spans="1:13" x14ac:dyDescent="0.25">
      <c r="A2897" t="s">
        <v>972</v>
      </c>
      <c r="B2897" t="s">
        <v>121</v>
      </c>
      <c r="C2897" s="76" t="s">
        <v>842</v>
      </c>
      <c r="D2897" t="s">
        <v>980</v>
      </c>
      <c r="E2897" s="82">
        <v>8.8000000000000007</v>
      </c>
      <c r="F2897" t="s">
        <v>973</v>
      </c>
      <c r="G2897" s="83">
        <v>41915</v>
      </c>
      <c r="I2897">
        <f t="shared" si="50"/>
        <v>2014</v>
      </c>
      <c r="M2897"/>
    </row>
    <row r="2898" spans="1:13" x14ac:dyDescent="0.25">
      <c r="A2898" t="s">
        <v>972</v>
      </c>
      <c r="B2898" t="s">
        <v>227</v>
      </c>
      <c r="C2898" s="76" t="s">
        <v>842</v>
      </c>
      <c r="D2898" t="s">
        <v>980</v>
      </c>
      <c r="E2898" s="82">
        <v>6</v>
      </c>
      <c r="F2898" t="s">
        <v>973</v>
      </c>
      <c r="G2898" s="83">
        <v>41955</v>
      </c>
      <c r="I2898">
        <f t="shared" si="50"/>
        <v>2014</v>
      </c>
      <c r="M2898"/>
    </row>
    <row r="2899" spans="1:13" x14ac:dyDescent="0.25">
      <c r="A2899" t="s">
        <v>972</v>
      </c>
      <c r="B2899" t="s">
        <v>122</v>
      </c>
      <c r="C2899" s="76" t="s">
        <v>842</v>
      </c>
      <c r="D2899" t="s">
        <v>980</v>
      </c>
      <c r="E2899" s="82">
        <v>3.8</v>
      </c>
      <c r="F2899" t="s">
        <v>973</v>
      </c>
      <c r="G2899" s="83">
        <v>41918</v>
      </c>
      <c r="I2899">
        <f t="shared" si="50"/>
        <v>2014</v>
      </c>
      <c r="M2899"/>
    </row>
    <row r="2900" spans="1:13" x14ac:dyDescent="0.25">
      <c r="A2900" t="s">
        <v>972</v>
      </c>
      <c r="B2900" s="74" t="s">
        <v>213</v>
      </c>
      <c r="C2900" s="76" t="s">
        <v>842</v>
      </c>
      <c r="D2900" t="s">
        <v>980</v>
      </c>
      <c r="E2900" s="82">
        <v>6.8</v>
      </c>
      <c r="F2900" t="s">
        <v>973</v>
      </c>
      <c r="G2900" s="83">
        <v>41967</v>
      </c>
      <c r="I2900">
        <f t="shared" si="50"/>
        <v>2014</v>
      </c>
      <c r="M2900"/>
    </row>
    <row r="2901" spans="1:13" x14ac:dyDescent="0.25">
      <c r="A2901" t="s">
        <v>972</v>
      </c>
      <c r="B2901" t="s">
        <v>257</v>
      </c>
      <c r="C2901" s="76" t="s">
        <v>842</v>
      </c>
      <c r="D2901" t="s">
        <v>980</v>
      </c>
      <c r="E2901" s="82">
        <v>6</v>
      </c>
      <c r="F2901" t="s">
        <v>973</v>
      </c>
      <c r="G2901" s="83">
        <v>41961</v>
      </c>
      <c r="I2901">
        <f t="shared" si="50"/>
        <v>2014</v>
      </c>
      <c r="M2901"/>
    </row>
    <row r="2902" spans="1:13" x14ac:dyDescent="0.25">
      <c r="A2902" t="s">
        <v>972</v>
      </c>
      <c r="B2902" t="s">
        <v>272</v>
      </c>
      <c r="C2902" s="76" t="s">
        <v>842</v>
      </c>
      <c r="D2902" t="s">
        <v>980</v>
      </c>
      <c r="E2902" s="82">
        <v>11.4</v>
      </c>
      <c r="F2902" t="s">
        <v>973</v>
      </c>
      <c r="G2902" s="83">
        <v>41964</v>
      </c>
      <c r="I2902">
        <f t="shared" si="50"/>
        <v>2014</v>
      </c>
      <c r="M2902"/>
    </row>
    <row r="2903" spans="1:13" x14ac:dyDescent="0.25">
      <c r="A2903" t="s">
        <v>972</v>
      </c>
      <c r="B2903" t="s">
        <v>278</v>
      </c>
      <c r="C2903" s="76" t="s">
        <v>842</v>
      </c>
      <c r="D2903" t="s">
        <v>980</v>
      </c>
      <c r="E2903" s="82">
        <v>6</v>
      </c>
      <c r="F2903" t="s">
        <v>973</v>
      </c>
      <c r="G2903" s="83">
        <v>41989</v>
      </c>
      <c r="I2903">
        <f t="shared" si="50"/>
        <v>2014</v>
      </c>
      <c r="M2903"/>
    </row>
    <row r="2904" spans="1:13" x14ac:dyDescent="0.25">
      <c r="A2904" t="s">
        <v>972</v>
      </c>
      <c r="B2904" t="s">
        <v>124</v>
      </c>
      <c r="C2904" s="76" t="s">
        <v>842</v>
      </c>
      <c r="D2904" t="s">
        <v>980</v>
      </c>
      <c r="E2904" s="82">
        <v>7</v>
      </c>
      <c r="F2904" t="s">
        <v>973</v>
      </c>
      <c r="G2904" s="83">
        <v>41943</v>
      </c>
      <c r="I2904">
        <f t="shared" si="50"/>
        <v>2014</v>
      </c>
      <c r="M2904"/>
    </row>
    <row r="2905" spans="1:13" x14ac:dyDescent="0.25">
      <c r="A2905" t="s">
        <v>972</v>
      </c>
      <c r="B2905" t="s">
        <v>93</v>
      </c>
      <c r="C2905" s="76" t="s">
        <v>842</v>
      </c>
      <c r="D2905" t="s">
        <v>980</v>
      </c>
      <c r="E2905" s="82">
        <v>8</v>
      </c>
      <c r="F2905" t="s">
        <v>973</v>
      </c>
      <c r="G2905" s="83">
        <v>41989</v>
      </c>
      <c r="I2905">
        <f t="shared" si="50"/>
        <v>2014</v>
      </c>
      <c r="M2905"/>
    </row>
    <row r="2906" spans="1:13" x14ac:dyDescent="0.25">
      <c r="A2906" t="s">
        <v>972</v>
      </c>
      <c r="B2906" t="s">
        <v>118</v>
      </c>
      <c r="C2906" s="76" t="s">
        <v>842</v>
      </c>
      <c r="D2906" t="s">
        <v>980</v>
      </c>
      <c r="E2906" s="82">
        <v>5.5</v>
      </c>
      <c r="F2906" t="s">
        <v>973</v>
      </c>
      <c r="G2906" s="83">
        <v>41976</v>
      </c>
      <c r="I2906">
        <f t="shared" si="50"/>
        <v>2014</v>
      </c>
      <c r="M2906"/>
    </row>
    <row r="2907" spans="1:13" x14ac:dyDescent="0.25">
      <c r="A2907" t="s">
        <v>972</v>
      </c>
      <c r="B2907" t="s">
        <v>118</v>
      </c>
      <c r="C2907" s="76" t="s">
        <v>842</v>
      </c>
      <c r="D2907" t="s">
        <v>980</v>
      </c>
      <c r="E2907" s="82">
        <v>11.4</v>
      </c>
      <c r="F2907" t="s">
        <v>973</v>
      </c>
      <c r="G2907" s="83">
        <v>41939</v>
      </c>
      <c r="I2907">
        <f t="shared" si="50"/>
        <v>2014</v>
      </c>
      <c r="M2907"/>
    </row>
    <row r="2908" spans="1:13" x14ac:dyDescent="0.25">
      <c r="A2908" t="s">
        <v>972</v>
      </c>
      <c r="B2908" t="s">
        <v>179</v>
      </c>
      <c r="C2908" s="76" t="s">
        <v>842</v>
      </c>
      <c r="D2908" t="s">
        <v>980</v>
      </c>
      <c r="E2908" s="82">
        <v>11.22</v>
      </c>
      <c r="F2908" t="s">
        <v>973</v>
      </c>
      <c r="G2908" s="83">
        <v>41929</v>
      </c>
      <c r="I2908">
        <f t="shared" si="50"/>
        <v>2014</v>
      </c>
      <c r="M2908"/>
    </row>
    <row r="2909" spans="1:13" x14ac:dyDescent="0.25">
      <c r="A2909" t="s">
        <v>972</v>
      </c>
      <c r="B2909" t="s">
        <v>139</v>
      </c>
      <c r="C2909" s="76" t="s">
        <v>842</v>
      </c>
      <c r="D2909" t="s">
        <v>980</v>
      </c>
      <c r="E2909" s="82">
        <v>5.8</v>
      </c>
      <c r="F2909" t="s">
        <v>973</v>
      </c>
      <c r="G2909" s="83">
        <v>41944</v>
      </c>
      <c r="I2909">
        <f t="shared" si="50"/>
        <v>2014</v>
      </c>
      <c r="M2909"/>
    </row>
    <row r="2910" spans="1:13" x14ac:dyDescent="0.25">
      <c r="A2910" t="s">
        <v>972</v>
      </c>
      <c r="B2910" t="s">
        <v>145</v>
      </c>
      <c r="C2910" s="76" t="s">
        <v>842</v>
      </c>
      <c r="D2910" t="s">
        <v>980</v>
      </c>
      <c r="E2910" s="82">
        <v>10</v>
      </c>
      <c r="F2910" t="s">
        <v>973</v>
      </c>
      <c r="G2910" s="83">
        <v>41915</v>
      </c>
      <c r="I2910">
        <f t="shared" si="50"/>
        <v>2014</v>
      </c>
      <c r="M2910"/>
    </row>
    <row r="2911" spans="1:13" x14ac:dyDescent="0.25">
      <c r="A2911" t="s">
        <v>972</v>
      </c>
      <c r="B2911" t="s">
        <v>82</v>
      </c>
      <c r="C2911" s="76" t="s">
        <v>842</v>
      </c>
      <c r="D2911" t="s">
        <v>980</v>
      </c>
      <c r="E2911" s="82">
        <v>8.25</v>
      </c>
      <c r="F2911" t="s">
        <v>973</v>
      </c>
      <c r="G2911" s="83">
        <v>42110</v>
      </c>
      <c r="I2911">
        <f t="shared" si="50"/>
        <v>2015</v>
      </c>
      <c r="M2911"/>
    </row>
    <row r="2912" spans="1:13" x14ac:dyDescent="0.25">
      <c r="A2912" t="s">
        <v>972</v>
      </c>
      <c r="B2912" t="s">
        <v>177</v>
      </c>
      <c r="C2912" s="76" t="s">
        <v>842</v>
      </c>
      <c r="D2912" t="s">
        <v>980</v>
      </c>
      <c r="E2912" s="82">
        <v>3.87</v>
      </c>
      <c r="F2912" t="s">
        <v>973</v>
      </c>
      <c r="G2912" s="83">
        <v>41961</v>
      </c>
      <c r="I2912">
        <f t="shared" si="50"/>
        <v>2014</v>
      </c>
      <c r="M2912"/>
    </row>
    <row r="2913" spans="1:13" x14ac:dyDescent="0.25">
      <c r="A2913" t="s">
        <v>972</v>
      </c>
      <c r="B2913" t="s">
        <v>144</v>
      </c>
      <c r="C2913" s="76" t="s">
        <v>842</v>
      </c>
      <c r="D2913" t="s">
        <v>980</v>
      </c>
      <c r="E2913" s="82">
        <v>2.61</v>
      </c>
      <c r="F2913" t="s">
        <v>973</v>
      </c>
      <c r="G2913" s="83">
        <v>41915</v>
      </c>
      <c r="I2913">
        <f t="shared" si="50"/>
        <v>2014</v>
      </c>
      <c r="M2913"/>
    </row>
    <row r="2914" spans="1:13" x14ac:dyDescent="0.25">
      <c r="A2914" t="s">
        <v>972</v>
      </c>
      <c r="B2914" t="s">
        <v>213</v>
      </c>
      <c r="C2914" s="76" t="s">
        <v>842</v>
      </c>
      <c r="D2914" t="s">
        <v>980</v>
      </c>
      <c r="E2914" s="82">
        <v>3.66</v>
      </c>
      <c r="F2914" t="s">
        <v>973</v>
      </c>
      <c r="G2914" s="83">
        <v>42083</v>
      </c>
      <c r="I2914">
        <f t="shared" si="50"/>
        <v>2015</v>
      </c>
      <c r="M2914"/>
    </row>
    <row r="2915" spans="1:13" x14ac:dyDescent="0.25">
      <c r="A2915" t="s">
        <v>972</v>
      </c>
      <c r="B2915" t="s">
        <v>116</v>
      </c>
      <c r="C2915" s="76" t="s">
        <v>842</v>
      </c>
      <c r="D2915" t="s">
        <v>980</v>
      </c>
      <c r="E2915" s="82">
        <v>8.36</v>
      </c>
      <c r="F2915" t="s">
        <v>973</v>
      </c>
      <c r="G2915" s="83">
        <v>42153</v>
      </c>
      <c r="I2915">
        <f t="shared" si="50"/>
        <v>2015</v>
      </c>
      <c r="M2915"/>
    </row>
    <row r="2916" spans="1:13" x14ac:dyDescent="0.25">
      <c r="A2916" t="s">
        <v>972</v>
      </c>
      <c r="B2916" t="s">
        <v>137</v>
      </c>
      <c r="C2916" s="76" t="s">
        <v>842</v>
      </c>
      <c r="D2916" t="s">
        <v>980</v>
      </c>
      <c r="E2916" s="82">
        <v>5</v>
      </c>
      <c r="F2916" t="s">
        <v>973</v>
      </c>
      <c r="G2916" s="83">
        <v>41962</v>
      </c>
      <c r="I2916">
        <f t="shared" si="50"/>
        <v>2014</v>
      </c>
      <c r="M2916"/>
    </row>
    <row r="2917" spans="1:13" x14ac:dyDescent="0.25">
      <c r="A2917" t="s">
        <v>972</v>
      </c>
      <c r="B2917" t="s">
        <v>78</v>
      </c>
      <c r="C2917" s="76" t="s">
        <v>842</v>
      </c>
      <c r="D2917" t="s">
        <v>980</v>
      </c>
      <c r="E2917" s="82">
        <v>14</v>
      </c>
      <c r="F2917" t="s">
        <v>973</v>
      </c>
      <c r="G2917" s="83">
        <v>42010</v>
      </c>
      <c r="I2917">
        <f t="shared" si="50"/>
        <v>2015</v>
      </c>
      <c r="M2917"/>
    </row>
    <row r="2918" spans="1:13" x14ac:dyDescent="0.25">
      <c r="A2918" t="s">
        <v>972</v>
      </c>
      <c r="B2918" t="s">
        <v>128</v>
      </c>
      <c r="C2918" s="76" t="s">
        <v>842</v>
      </c>
      <c r="D2918" t="s">
        <v>980</v>
      </c>
      <c r="E2918" s="82">
        <v>11.4</v>
      </c>
      <c r="F2918" t="s">
        <v>973</v>
      </c>
      <c r="G2918" s="83">
        <v>41918</v>
      </c>
      <c r="I2918">
        <f t="shared" si="50"/>
        <v>2014</v>
      </c>
      <c r="M2918"/>
    </row>
    <row r="2919" spans="1:13" x14ac:dyDescent="0.25">
      <c r="A2919" t="s">
        <v>972</v>
      </c>
      <c r="B2919" t="s">
        <v>242</v>
      </c>
      <c r="C2919" s="76" t="s">
        <v>842</v>
      </c>
      <c r="D2919" t="s">
        <v>980</v>
      </c>
      <c r="E2919" s="82">
        <v>3.8</v>
      </c>
      <c r="F2919" t="s">
        <v>973</v>
      </c>
      <c r="G2919" s="83">
        <v>42020</v>
      </c>
      <c r="I2919">
        <f t="shared" si="50"/>
        <v>2015</v>
      </c>
      <c r="M2919"/>
    </row>
    <row r="2920" spans="1:13" x14ac:dyDescent="0.25">
      <c r="A2920" t="s">
        <v>972</v>
      </c>
      <c r="B2920" t="s">
        <v>153</v>
      </c>
      <c r="C2920" s="76" t="s">
        <v>842</v>
      </c>
      <c r="D2920" t="s">
        <v>980</v>
      </c>
      <c r="E2920" s="82">
        <v>6</v>
      </c>
      <c r="F2920" t="s">
        <v>973</v>
      </c>
      <c r="G2920" s="83">
        <v>41992</v>
      </c>
      <c r="I2920">
        <f t="shared" si="50"/>
        <v>2014</v>
      </c>
      <c r="M2920"/>
    </row>
    <row r="2921" spans="1:13" x14ac:dyDescent="0.25">
      <c r="A2921" t="s">
        <v>972</v>
      </c>
      <c r="B2921" t="s">
        <v>242</v>
      </c>
      <c r="C2921" s="76" t="s">
        <v>842</v>
      </c>
      <c r="D2921" t="s">
        <v>980</v>
      </c>
      <c r="E2921" s="82">
        <v>6</v>
      </c>
      <c r="F2921" t="s">
        <v>973</v>
      </c>
      <c r="G2921" s="83">
        <v>41956</v>
      </c>
      <c r="I2921">
        <f t="shared" si="50"/>
        <v>2014</v>
      </c>
      <c r="M2921"/>
    </row>
    <row r="2922" spans="1:13" x14ac:dyDescent="0.25">
      <c r="A2922" t="s">
        <v>972</v>
      </c>
      <c r="B2922" t="s">
        <v>239</v>
      </c>
      <c r="C2922" s="76" t="s">
        <v>842</v>
      </c>
      <c r="D2922" t="s">
        <v>980</v>
      </c>
      <c r="E2922" s="82">
        <v>6</v>
      </c>
      <c r="F2922" t="s">
        <v>973</v>
      </c>
      <c r="G2922" s="83">
        <v>41963</v>
      </c>
      <c r="I2922">
        <f t="shared" si="50"/>
        <v>2014</v>
      </c>
      <c r="M2922"/>
    </row>
    <row r="2923" spans="1:13" x14ac:dyDescent="0.25">
      <c r="A2923" t="s">
        <v>972</v>
      </c>
      <c r="B2923" t="s">
        <v>229</v>
      </c>
      <c r="C2923" s="76" t="s">
        <v>842</v>
      </c>
      <c r="D2923" t="s">
        <v>980</v>
      </c>
      <c r="E2923" s="82">
        <v>10.8</v>
      </c>
      <c r="F2923" t="s">
        <v>973</v>
      </c>
      <c r="G2923" s="83">
        <v>41964</v>
      </c>
      <c r="I2923">
        <f t="shared" si="50"/>
        <v>2014</v>
      </c>
      <c r="M2923"/>
    </row>
    <row r="2924" spans="1:13" x14ac:dyDescent="0.25">
      <c r="A2924" t="s">
        <v>972</v>
      </c>
      <c r="B2924" t="s">
        <v>93</v>
      </c>
      <c r="C2924" s="76" t="s">
        <v>842</v>
      </c>
      <c r="D2924" t="s">
        <v>980</v>
      </c>
      <c r="E2924" s="82">
        <v>5</v>
      </c>
      <c r="F2924" t="s">
        <v>973</v>
      </c>
      <c r="G2924" s="83">
        <v>41920</v>
      </c>
      <c r="I2924">
        <f t="shared" si="50"/>
        <v>2014</v>
      </c>
      <c r="M2924"/>
    </row>
    <row r="2925" spans="1:13" x14ac:dyDescent="0.25">
      <c r="A2925" t="s">
        <v>972</v>
      </c>
      <c r="B2925" t="s">
        <v>169</v>
      </c>
      <c r="C2925" s="76" t="s">
        <v>842</v>
      </c>
      <c r="D2925" t="s">
        <v>980</v>
      </c>
      <c r="E2925" s="82">
        <v>7</v>
      </c>
      <c r="F2925" t="s">
        <v>973</v>
      </c>
      <c r="G2925" s="83">
        <v>41982</v>
      </c>
      <c r="I2925">
        <f t="shared" si="50"/>
        <v>2014</v>
      </c>
      <c r="M2925"/>
    </row>
    <row r="2926" spans="1:13" x14ac:dyDescent="0.25">
      <c r="A2926" t="s">
        <v>972</v>
      </c>
      <c r="B2926" t="s">
        <v>78</v>
      </c>
      <c r="C2926" s="76" t="s">
        <v>842</v>
      </c>
      <c r="D2926" t="s">
        <v>980</v>
      </c>
      <c r="E2926" s="82">
        <v>8</v>
      </c>
      <c r="F2926" t="s">
        <v>973</v>
      </c>
      <c r="G2926" s="83">
        <v>42003</v>
      </c>
      <c r="I2926">
        <f t="shared" si="50"/>
        <v>2014</v>
      </c>
      <c r="M2926"/>
    </row>
    <row r="2927" spans="1:13" x14ac:dyDescent="0.25">
      <c r="A2927" t="s">
        <v>972</v>
      </c>
      <c r="B2927" t="s">
        <v>173</v>
      </c>
      <c r="C2927" s="76" t="s">
        <v>842</v>
      </c>
      <c r="D2927" t="s">
        <v>980</v>
      </c>
      <c r="E2927" s="82">
        <v>5</v>
      </c>
      <c r="F2927" t="s">
        <v>973</v>
      </c>
      <c r="G2927" s="83">
        <v>41955</v>
      </c>
      <c r="I2927">
        <f t="shared" si="50"/>
        <v>2014</v>
      </c>
      <c r="M2927"/>
    </row>
    <row r="2928" spans="1:13" x14ac:dyDescent="0.25">
      <c r="A2928" t="s">
        <v>972</v>
      </c>
      <c r="B2928" t="s">
        <v>63</v>
      </c>
      <c r="C2928" s="76" t="s">
        <v>842</v>
      </c>
      <c r="D2928" t="s">
        <v>980</v>
      </c>
      <c r="E2928" s="82">
        <v>6</v>
      </c>
      <c r="F2928" t="s">
        <v>973</v>
      </c>
      <c r="G2928" s="83">
        <v>41920</v>
      </c>
      <c r="I2928">
        <f t="shared" si="50"/>
        <v>2014</v>
      </c>
      <c r="M2928"/>
    </row>
    <row r="2929" spans="1:13" x14ac:dyDescent="0.25">
      <c r="A2929" t="s">
        <v>972</v>
      </c>
      <c r="B2929" t="s">
        <v>63</v>
      </c>
      <c r="C2929" s="76" t="s">
        <v>842</v>
      </c>
      <c r="D2929" t="s">
        <v>980</v>
      </c>
      <c r="E2929" s="82">
        <v>7.6</v>
      </c>
      <c r="F2929" t="s">
        <v>973</v>
      </c>
      <c r="G2929" s="83">
        <v>41925</v>
      </c>
      <c r="I2929">
        <f t="shared" si="50"/>
        <v>2014</v>
      </c>
      <c r="M2929"/>
    </row>
    <row r="2930" spans="1:13" x14ac:dyDescent="0.25">
      <c r="A2930" t="s">
        <v>972</v>
      </c>
      <c r="B2930" t="s">
        <v>133</v>
      </c>
      <c r="C2930" s="76" t="s">
        <v>842</v>
      </c>
      <c r="D2930" t="s">
        <v>980</v>
      </c>
      <c r="E2930" s="82">
        <v>15</v>
      </c>
      <c r="F2930" t="s">
        <v>973</v>
      </c>
      <c r="G2930" s="83">
        <v>41974</v>
      </c>
      <c r="I2930">
        <f t="shared" si="50"/>
        <v>2014</v>
      </c>
      <c r="M2930"/>
    </row>
    <row r="2931" spans="1:13" x14ac:dyDescent="0.25">
      <c r="A2931" t="s">
        <v>972</v>
      </c>
      <c r="B2931" t="s">
        <v>199</v>
      </c>
      <c r="C2931" s="76" t="s">
        <v>842</v>
      </c>
      <c r="D2931" t="s">
        <v>980</v>
      </c>
      <c r="E2931" s="82">
        <v>4.3</v>
      </c>
      <c r="F2931" t="s">
        <v>973</v>
      </c>
      <c r="G2931" s="83">
        <v>41919</v>
      </c>
      <c r="I2931">
        <f t="shared" si="50"/>
        <v>2014</v>
      </c>
      <c r="M2931"/>
    </row>
    <row r="2932" spans="1:13" x14ac:dyDescent="0.25">
      <c r="A2932" t="s">
        <v>972</v>
      </c>
      <c r="B2932" t="s">
        <v>171</v>
      </c>
      <c r="C2932" s="76" t="s">
        <v>842</v>
      </c>
      <c r="D2932" t="s">
        <v>980</v>
      </c>
      <c r="E2932" s="82">
        <v>3.8</v>
      </c>
      <c r="F2932" t="s">
        <v>973</v>
      </c>
      <c r="G2932" s="83">
        <v>41921</v>
      </c>
      <c r="I2932">
        <f t="shared" si="50"/>
        <v>2014</v>
      </c>
      <c r="M2932"/>
    </row>
    <row r="2933" spans="1:13" x14ac:dyDescent="0.25">
      <c r="A2933" t="s">
        <v>972</v>
      </c>
      <c r="B2933" s="74" t="s">
        <v>213</v>
      </c>
      <c r="C2933" s="76" t="s">
        <v>842</v>
      </c>
      <c r="D2933" t="s">
        <v>980</v>
      </c>
      <c r="E2933" s="82">
        <v>6</v>
      </c>
      <c r="F2933" t="s">
        <v>973</v>
      </c>
      <c r="G2933" s="83">
        <v>41976</v>
      </c>
      <c r="I2933">
        <f t="shared" si="50"/>
        <v>2014</v>
      </c>
      <c r="M2933"/>
    </row>
    <row r="2934" spans="1:13" x14ac:dyDescent="0.25">
      <c r="A2934" t="s">
        <v>972</v>
      </c>
      <c r="B2934" t="s">
        <v>105</v>
      </c>
      <c r="C2934" s="76" t="s">
        <v>842</v>
      </c>
      <c r="D2934" t="s">
        <v>980</v>
      </c>
      <c r="E2934" s="82">
        <v>8</v>
      </c>
      <c r="F2934" t="s">
        <v>973</v>
      </c>
      <c r="G2934" s="83">
        <v>41921</v>
      </c>
      <c r="I2934">
        <f t="shared" si="50"/>
        <v>2014</v>
      </c>
      <c r="M2934"/>
    </row>
    <row r="2935" spans="1:13" x14ac:dyDescent="0.25">
      <c r="A2935" t="s">
        <v>972</v>
      </c>
      <c r="B2935" t="s">
        <v>106</v>
      </c>
      <c r="C2935" s="76" t="s">
        <v>842</v>
      </c>
      <c r="D2935" t="s">
        <v>980</v>
      </c>
      <c r="E2935" s="82">
        <v>3</v>
      </c>
      <c r="F2935" t="s">
        <v>973</v>
      </c>
      <c r="G2935" s="83">
        <v>41926</v>
      </c>
      <c r="I2935">
        <f t="shared" si="50"/>
        <v>2014</v>
      </c>
      <c r="M2935"/>
    </row>
    <row r="2936" spans="1:13" x14ac:dyDescent="0.25">
      <c r="A2936" t="s">
        <v>972</v>
      </c>
      <c r="B2936" t="s">
        <v>223</v>
      </c>
      <c r="C2936" s="76" t="s">
        <v>842</v>
      </c>
      <c r="D2936" t="s">
        <v>980</v>
      </c>
      <c r="E2936" s="82">
        <v>7</v>
      </c>
      <c r="F2936" t="s">
        <v>973</v>
      </c>
      <c r="G2936" s="83">
        <v>41957</v>
      </c>
      <c r="I2936">
        <f t="shared" si="50"/>
        <v>2014</v>
      </c>
      <c r="M2936"/>
    </row>
    <row r="2937" spans="1:13" x14ac:dyDescent="0.25">
      <c r="A2937" t="s">
        <v>972</v>
      </c>
      <c r="B2937" t="s">
        <v>106</v>
      </c>
      <c r="C2937" s="76" t="s">
        <v>842</v>
      </c>
      <c r="D2937" t="s">
        <v>980</v>
      </c>
      <c r="E2937" s="82">
        <v>7</v>
      </c>
      <c r="F2937" t="s">
        <v>973</v>
      </c>
      <c r="G2937" s="83">
        <v>41962</v>
      </c>
      <c r="I2937">
        <f t="shared" si="50"/>
        <v>2014</v>
      </c>
      <c r="M2937"/>
    </row>
    <row r="2938" spans="1:13" x14ac:dyDescent="0.25">
      <c r="A2938" t="s">
        <v>972</v>
      </c>
      <c r="B2938" t="s">
        <v>109</v>
      </c>
      <c r="C2938" s="76" t="s">
        <v>842</v>
      </c>
      <c r="D2938" t="s">
        <v>980</v>
      </c>
      <c r="E2938" s="82">
        <v>7</v>
      </c>
      <c r="F2938" t="s">
        <v>973</v>
      </c>
      <c r="G2938" s="83">
        <v>41921</v>
      </c>
      <c r="I2938">
        <f t="shared" si="50"/>
        <v>2014</v>
      </c>
      <c r="M2938"/>
    </row>
    <row r="2939" spans="1:13" x14ac:dyDescent="0.25">
      <c r="A2939" t="s">
        <v>972</v>
      </c>
      <c r="B2939" t="s">
        <v>118</v>
      </c>
      <c r="C2939" s="76" t="s">
        <v>842</v>
      </c>
      <c r="D2939" t="s">
        <v>980</v>
      </c>
      <c r="E2939" s="82">
        <v>3.8</v>
      </c>
      <c r="F2939" t="s">
        <v>973</v>
      </c>
      <c r="G2939" s="83">
        <v>41956</v>
      </c>
      <c r="I2939">
        <f t="shared" si="50"/>
        <v>2014</v>
      </c>
      <c r="M2939"/>
    </row>
    <row r="2940" spans="1:13" x14ac:dyDescent="0.25">
      <c r="A2940" t="s">
        <v>972</v>
      </c>
      <c r="B2940" t="s">
        <v>206</v>
      </c>
      <c r="C2940" s="76" t="s">
        <v>842</v>
      </c>
      <c r="D2940" t="s">
        <v>980</v>
      </c>
      <c r="E2940" s="82">
        <v>8.06</v>
      </c>
      <c r="F2940" t="s">
        <v>973</v>
      </c>
      <c r="G2940" s="83">
        <v>41921</v>
      </c>
      <c r="I2940">
        <f t="shared" si="50"/>
        <v>2014</v>
      </c>
      <c r="M2940"/>
    </row>
    <row r="2941" spans="1:13" ht="14.45" customHeight="1" x14ac:dyDescent="0.25">
      <c r="A2941" t="s">
        <v>972</v>
      </c>
      <c r="B2941" t="s">
        <v>249</v>
      </c>
      <c r="C2941" s="76" t="s">
        <v>842</v>
      </c>
      <c r="D2941" t="s">
        <v>980</v>
      </c>
      <c r="E2941" s="82">
        <v>6</v>
      </c>
      <c r="F2941" t="s">
        <v>973</v>
      </c>
      <c r="G2941" s="83">
        <v>42019</v>
      </c>
      <c r="I2941">
        <f t="shared" si="50"/>
        <v>2015</v>
      </c>
      <c r="M2941"/>
    </row>
    <row r="2942" spans="1:13" ht="14.45" customHeight="1" x14ac:dyDescent="0.25">
      <c r="A2942" t="s">
        <v>972</v>
      </c>
      <c r="B2942" t="s">
        <v>279</v>
      </c>
      <c r="C2942" s="76" t="s">
        <v>842</v>
      </c>
      <c r="D2942" t="s">
        <v>980</v>
      </c>
      <c r="E2942" s="82">
        <v>7</v>
      </c>
      <c r="F2942" t="s">
        <v>973</v>
      </c>
      <c r="G2942" s="83">
        <v>41921</v>
      </c>
      <c r="I2942">
        <f t="shared" si="50"/>
        <v>2014</v>
      </c>
      <c r="M2942"/>
    </row>
    <row r="2943" spans="1:13" x14ac:dyDescent="0.25">
      <c r="A2943" t="s">
        <v>972</v>
      </c>
      <c r="B2943" t="s">
        <v>253</v>
      </c>
      <c r="C2943" s="76" t="s">
        <v>842</v>
      </c>
      <c r="D2943" t="s">
        <v>980</v>
      </c>
      <c r="E2943" s="82">
        <v>3.8</v>
      </c>
      <c r="F2943" t="s">
        <v>973</v>
      </c>
      <c r="G2943" s="83">
        <v>41974</v>
      </c>
      <c r="I2943">
        <f t="shared" si="50"/>
        <v>2014</v>
      </c>
      <c r="M2943"/>
    </row>
    <row r="2944" spans="1:13" x14ac:dyDescent="0.25">
      <c r="A2944" t="s">
        <v>972</v>
      </c>
      <c r="B2944" t="s">
        <v>79</v>
      </c>
      <c r="C2944" s="76" t="s">
        <v>842</v>
      </c>
      <c r="D2944" t="s">
        <v>980</v>
      </c>
      <c r="E2944" s="82">
        <v>6</v>
      </c>
      <c r="F2944" t="s">
        <v>973</v>
      </c>
      <c r="G2944" s="83">
        <v>41990</v>
      </c>
      <c r="I2944">
        <f t="shared" si="50"/>
        <v>2014</v>
      </c>
      <c r="M2944"/>
    </row>
    <row r="2945" spans="1:13" x14ac:dyDescent="0.25">
      <c r="A2945" t="s">
        <v>972</v>
      </c>
      <c r="B2945" t="s">
        <v>136</v>
      </c>
      <c r="C2945" s="76" t="s">
        <v>842</v>
      </c>
      <c r="D2945" t="s">
        <v>980</v>
      </c>
      <c r="E2945" s="82">
        <v>5.2</v>
      </c>
      <c r="F2945" t="s">
        <v>973</v>
      </c>
      <c r="G2945" s="83">
        <v>41960</v>
      </c>
      <c r="I2945">
        <f t="shared" si="50"/>
        <v>2014</v>
      </c>
      <c r="M2945"/>
    </row>
    <row r="2946" spans="1:13" x14ac:dyDescent="0.25">
      <c r="A2946" t="s">
        <v>972</v>
      </c>
      <c r="B2946" t="s">
        <v>139</v>
      </c>
      <c r="C2946" s="76" t="s">
        <v>842</v>
      </c>
      <c r="D2946" t="s">
        <v>980</v>
      </c>
      <c r="E2946" s="82">
        <v>10</v>
      </c>
      <c r="F2946" t="s">
        <v>973</v>
      </c>
      <c r="G2946" s="83">
        <v>42086</v>
      </c>
      <c r="I2946">
        <f t="shared" ref="I2946:I3009" si="51">IF(G2946&lt;&gt;"",YEAR(G2946),"")</f>
        <v>2015</v>
      </c>
      <c r="M2946"/>
    </row>
    <row r="2947" spans="1:13" x14ac:dyDescent="0.25">
      <c r="A2947" t="s">
        <v>972</v>
      </c>
      <c r="B2947" t="s">
        <v>102</v>
      </c>
      <c r="C2947" s="76" t="s">
        <v>842</v>
      </c>
      <c r="D2947" t="s">
        <v>980</v>
      </c>
      <c r="E2947" s="82">
        <v>148</v>
      </c>
      <c r="F2947" t="s">
        <v>973</v>
      </c>
      <c r="G2947" s="83">
        <v>42222</v>
      </c>
      <c r="I2947">
        <f t="shared" si="51"/>
        <v>2015</v>
      </c>
      <c r="M2947"/>
    </row>
    <row r="2948" spans="1:13" x14ac:dyDescent="0.25">
      <c r="A2948" t="s">
        <v>972</v>
      </c>
      <c r="B2948" t="s">
        <v>125</v>
      </c>
      <c r="C2948" s="76" t="s">
        <v>842</v>
      </c>
      <c r="D2948" t="s">
        <v>980</v>
      </c>
      <c r="E2948" s="82">
        <v>3.8</v>
      </c>
      <c r="F2948" t="s">
        <v>973</v>
      </c>
      <c r="G2948" s="83">
        <v>41928</v>
      </c>
      <c r="I2948">
        <f t="shared" si="51"/>
        <v>2014</v>
      </c>
      <c r="M2948"/>
    </row>
    <row r="2949" spans="1:13" x14ac:dyDescent="0.25">
      <c r="A2949" t="s">
        <v>972</v>
      </c>
      <c r="B2949" t="s">
        <v>9</v>
      </c>
      <c r="C2949" s="76" t="s">
        <v>842</v>
      </c>
      <c r="D2949" t="s">
        <v>980</v>
      </c>
      <c r="E2949" s="82">
        <v>13</v>
      </c>
      <c r="F2949" t="s">
        <v>973</v>
      </c>
      <c r="G2949" s="83">
        <v>41981</v>
      </c>
      <c r="I2949">
        <f t="shared" si="51"/>
        <v>2014</v>
      </c>
      <c r="M2949"/>
    </row>
    <row r="2950" spans="1:13" x14ac:dyDescent="0.25">
      <c r="A2950" t="s">
        <v>972</v>
      </c>
      <c r="B2950" t="s">
        <v>107</v>
      </c>
      <c r="C2950" s="76" t="s">
        <v>842</v>
      </c>
      <c r="D2950" t="s">
        <v>980</v>
      </c>
      <c r="E2950" s="82">
        <v>10.8</v>
      </c>
      <c r="F2950" t="s">
        <v>973</v>
      </c>
      <c r="G2950" s="83">
        <v>41928</v>
      </c>
      <c r="I2950">
        <f t="shared" si="51"/>
        <v>2014</v>
      </c>
      <c r="M2950"/>
    </row>
    <row r="2951" spans="1:13" x14ac:dyDescent="0.25">
      <c r="A2951" t="s">
        <v>972</v>
      </c>
      <c r="B2951" t="s">
        <v>105</v>
      </c>
      <c r="C2951" s="76" t="s">
        <v>842</v>
      </c>
      <c r="D2951" t="s">
        <v>980</v>
      </c>
      <c r="E2951" s="82">
        <v>5</v>
      </c>
      <c r="F2951" t="s">
        <v>973</v>
      </c>
      <c r="G2951" s="83">
        <v>41928</v>
      </c>
      <c r="I2951">
        <f t="shared" si="51"/>
        <v>2014</v>
      </c>
      <c r="M2951"/>
    </row>
    <row r="2952" spans="1:13" x14ac:dyDescent="0.25">
      <c r="A2952" t="s">
        <v>972</v>
      </c>
      <c r="B2952" t="s">
        <v>63</v>
      </c>
      <c r="C2952" s="76" t="s">
        <v>842</v>
      </c>
      <c r="D2952" t="s">
        <v>980</v>
      </c>
      <c r="E2952" s="82">
        <v>10</v>
      </c>
      <c r="F2952" t="s">
        <v>973</v>
      </c>
      <c r="G2952" s="83">
        <v>42003</v>
      </c>
      <c r="I2952">
        <f t="shared" si="51"/>
        <v>2014</v>
      </c>
      <c r="M2952"/>
    </row>
    <row r="2953" spans="1:13" x14ac:dyDescent="0.25">
      <c r="A2953" t="s">
        <v>972</v>
      </c>
      <c r="B2953" t="s">
        <v>124</v>
      </c>
      <c r="C2953" s="76" t="s">
        <v>842</v>
      </c>
      <c r="D2953" t="s">
        <v>980</v>
      </c>
      <c r="E2953" s="82">
        <v>3</v>
      </c>
      <c r="F2953" t="s">
        <v>973</v>
      </c>
      <c r="G2953" s="83">
        <v>41085</v>
      </c>
      <c r="I2953">
        <f t="shared" si="51"/>
        <v>2012</v>
      </c>
      <c r="M2953"/>
    </row>
    <row r="2954" spans="1:13" x14ac:dyDescent="0.25">
      <c r="A2954" t="s">
        <v>972</v>
      </c>
      <c r="B2954" t="s">
        <v>248</v>
      </c>
      <c r="C2954" s="76" t="s">
        <v>842</v>
      </c>
      <c r="D2954" t="s">
        <v>980</v>
      </c>
      <c r="E2954" s="82">
        <v>10</v>
      </c>
      <c r="F2954" t="s">
        <v>973</v>
      </c>
      <c r="G2954" s="83">
        <v>41943</v>
      </c>
      <c r="I2954">
        <f t="shared" si="51"/>
        <v>2014</v>
      </c>
      <c r="M2954"/>
    </row>
    <row r="2955" spans="1:13" x14ac:dyDescent="0.25">
      <c r="A2955" t="s">
        <v>972</v>
      </c>
      <c r="B2955" t="s">
        <v>171</v>
      </c>
      <c r="C2955" s="76" t="s">
        <v>842</v>
      </c>
      <c r="D2955" t="s">
        <v>980</v>
      </c>
      <c r="E2955" s="82">
        <v>8.1</v>
      </c>
      <c r="F2955" t="s">
        <v>973</v>
      </c>
      <c r="G2955" s="83">
        <v>41928</v>
      </c>
      <c r="I2955">
        <f t="shared" si="51"/>
        <v>2014</v>
      </c>
      <c r="M2955"/>
    </row>
    <row r="2956" spans="1:13" x14ac:dyDescent="0.25">
      <c r="A2956" t="s">
        <v>972</v>
      </c>
      <c r="B2956" t="s">
        <v>145</v>
      </c>
      <c r="C2956" s="76" t="s">
        <v>842</v>
      </c>
      <c r="D2956" t="s">
        <v>980</v>
      </c>
      <c r="E2956" s="82">
        <v>12.37</v>
      </c>
      <c r="F2956" t="s">
        <v>973</v>
      </c>
      <c r="G2956" s="83">
        <v>42002</v>
      </c>
      <c r="I2956">
        <f t="shared" si="51"/>
        <v>2014</v>
      </c>
      <c r="M2956"/>
    </row>
    <row r="2957" spans="1:13" x14ac:dyDescent="0.25">
      <c r="A2957" t="s">
        <v>972</v>
      </c>
      <c r="B2957" t="s">
        <v>145</v>
      </c>
      <c r="C2957" s="76" t="s">
        <v>842</v>
      </c>
      <c r="D2957" t="s">
        <v>980</v>
      </c>
      <c r="E2957" s="82">
        <v>5.2</v>
      </c>
      <c r="F2957" t="s">
        <v>973</v>
      </c>
      <c r="G2957" s="83">
        <v>42011</v>
      </c>
      <c r="I2957">
        <f t="shared" si="51"/>
        <v>2015</v>
      </c>
      <c r="M2957"/>
    </row>
    <row r="2958" spans="1:13" x14ac:dyDescent="0.25">
      <c r="A2958" t="s">
        <v>972</v>
      </c>
      <c r="B2958" t="s">
        <v>141</v>
      </c>
      <c r="C2958" s="76" t="s">
        <v>842</v>
      </c>
      <c r="D2958" t="s">
        <v>980</v>
      </c>
      <c r="E2958" s="82">
        <v>5</v>
      </c>
      <c r="F2958" t="s">
        <v>973</v>
      </c>
      <c r="G2958" s="83">
        <v>41976</v>
      </c>
      <c r="I2958">
        <f t="shared" si="51"/>
        <v>2014</v>
      </c>
      <c r="M2958"/>
    </row>
    <row r="2959" spans="1:13" x14ac:dyDescent="0.25">
      <c r="A2959" t="s">
        <v>972</v>
      </c>
      <c r="B2959" t="s">
        <v>123</v>
      </c>
      <c r="C2959" s="76" t="s">
        <v>842</v>
      </c>
      <c r="D2959" t="s">
        <v>980</v>
      </c>
      <c r="E2959" s="82">
        <v>15</v>
      </c>
      <c r="F2959" t="s">
        <v>973</v>
      </c>
      <c r="G2959" s="83">
        <v>42010</v>
      </c>
      <c r="I2959">
        <f t="shared" si="51"/>
        <v>2015</v>
      </c>
      <c r="M2959"/>
    </row>
    <row r="2960" spans="1:13" x14ac:dyDescent="0.25">
      <c r="A2960" t="s">
        <v>972</v>
      </c>
      <c r="B2960" t="s">
        <v>118</v>
      </c>
      <c r="C2960" s="76" t="s">
        <v>842</v>
      </c>
      <c r="D2960" t="s">
        <v>980</v>
      </c>
      <c r="E2960" s="82">
        <v>5</v>
      </c>
      <c r="F2960" t="s">
        <v>973</v>
      </c>
      <c r="G2960" s="83">
        <v>41969</v>
      </c>
      <c r="I2960">
        <f t="shared" si="51"/>
        <v>2014</v>
      </c>
      <c r="M2960"/>
    </row>
    <row r="2961" spans="1:13" x14ac:dyDescent="0.25">
      <c r="A2961" t="s">
        <v>972</v>
      </c>
      <c r="B2961" t="s">
        <v>115</v>
      </c>
      <c r="C2961" s="76" t="s">
        <v>842</v>
      </c>
      <c r="D2961" t="s">
        <v>980</v>
      </c>
      <c r="E2961" s="82">
        <v>3</v>
      </c>
      <c r="F2961" t="s">
        <v>973</v>
      </c>
      <c r="G2961" s="83">
        <v>41988</v>
      </c>
      <c r="I2961">
        <f t="shared" si="51"/>
        <v>2014</v>
      </c>
      <c r="M2961"/>
    </row>
    <row r="2962" spans="1:13" x14ac:dyDescent="0.25">
      <c r="A2962" t="s">
        <v>972</v>
      </c>
      <c r="B2962" t="s">
        <v>177</v>
      </c>
      <c r="C2962" s="76" t="s">
        <v>842</v>
      </c>
      <c r="D2962" t="s">
        <v>980</v>
      </c>
      <c r="E2962" s="82">
        <v>5.5</v>
      </c>
      <c r="F2962" t="s">
        <v>973</v>
      </c>
      <c r="G2962" s="83">
        <v>42040</v>
      </c>
      <c r="I2962">
        <f t="shared" si="51"/>
        <v>2015</v>
      </c>
      <c r="M2962"/>
    </row>
    <row r="2963" spans="1:13" x14ac:dyDescent="0.25">
      <c r="A2963" t="s">
        <v>972</v>
      </c>
      <c r="B2963" t="s">
        <v>118</v>
      </c>
      <c r="C2963" s="76" t="s">
        <v>842</v>
      </c>
      <c r="D2963" t="s">
        <v>980</v>
      </c>
      <c r="E2963" s="82">
        <v>6.25</v>
      </c>
      <c r="F2963" t="s">
        <v>973</v>
      </c>
      <c r="G2963" s="83">
        <v>41991</v>
      </c>
      <c r="I2963">
        <f t="shared" si="51"/>
        <v>2014</v>
      </c>
      <c r="M2963"/>
    </row>
    <row r="2964" spans="1:13" x14ac:dyDescent="0.25">
      <c r="A2964" t="s">
        <v>972</v>
      </c>
      <c r="B2964" t="s">
        <v>220</v>
      </c>
      <c r="C2964" s="76" t="s">
        <v>842</v>
      </c>
      <c r="D2964" t="s">
        <v>980</v>
      </c>
      <c r="E2964" s="82">
        <v>5</v>
      </c>
      <c r="F2964" t="s">
        <v>973</v>
      </c>
      <c r="G2964" s="83">
        <v>41999</v>
      </c>
      <c r="I2964">
        <f t="shared" si="51"/>
        <v>2014</v>
      </c>
      <c r="M2964"/>
    </row>
    <row r="2965" spans="1:13" x14ac:dyDescent="0.25">
      <c r="A2965" t="s">
        <v>972</v>
      </c>
      <c r="B2965" s="74" t="s">
        <v>213</v>
      </c>
      <c r="C2965" s="76" t="s">
        <v>842</v>
      </c>
      <c r="D2965" t="s">
        <v>980</v>
      </c>
      <c r="E2965" s="82">
        <v>5</v>
      </c>
      <c r="F2965" t="s">
        <v>973</v>
      </c>
      <c r="G2965" s="83">
        <v>41975</v>
      </c>
      <c r="I2965">
        <f t="shared" si="51"/>
        <v>2014</v>
      </c>
      <c r="M2965"/>
    </row>
    <row r="2966" spans="1:13" x14ac:dyDescent="0.25">
      <c r="A2966" t="s">
        <v>972</v>
      </c>
      <c r="B2966" t="s">
        <v>248</v>
      </c>
      <c r="C2966" s="76" t="s">
        <v>842</v>
      </c>
      <c r="D2966" t="s">
        <v>980</v>
      </c>
      <c r="E2966" s="82">
        <v>9.8000000000000007</v>
      </c>
      <c r="F2966" t="s">
        <v>973</v>
      </c>
      <c r="G2966" s="83">
        <v>42024</v>
      </c>
      <c r="I2966">
        <f t="shared" si="51"/>
        <v>2015</v>
      </c>
      <c r="M2966"/>
    </row>
    <row r="2967" spans="1:13" x14ac:dyDescent="0.25">
      <c r="A2967" t="s">
        <v>972</v>
      </c>
      <c r="B2967" t="s">
        <v>253</v>
      </c>
      <c r="C2967" s="76" t="s">
        <v>842</v>
      </c>
      <c r="D2967" t="s">
        <v>980</v>
      </c>
      <c r="E2967" s="82">
        <v>3.8</v>
      </c>
      <c r="F2967" t="s">
        <v>973</v>
      </c>
      <c r="G2967" s="83">
        <v>41975</v>
      </c>
      <c r="I2967">
        <f t="shared" si="51"/>
        <v>2014</v>
      </c>
      <c r="M2967"/>
    </row>
    <row r="2968" spans="1:13" x14ac:dyDescent="0.25">
      <c r="A2968" t="s">
        <v>972</v>
      </c>
      <c r="B2968" t="s">
        <v>177</v>
      </c>
      <c r="C2968" s="76" t="s">
        <v>842</v>
      </c>
      <c r="D2968" t="s">
        <v>980</v>
      </c>
      <c r="E2968" s="82">
        <v>7</v>
      </c>
      <c r="F2968" t="s">
        <v>973</v>
      </c>
      <c r="G2968" s="83">
        <v>41988</v>
      </c>
      <c r="I2968">
        <f t="shared" si="51"/>
        <v>2014</v>
      </c>
      <c r="M2968"/>
    </row>
    <row r="2969" spans="1:13" x14ac:dyDescent="0.25">
      <c r="A2969" t="s">
        <v>972</v>
      </c>
      <c r="B2969" t="s">
        <v>193</v>
      </c>
      <c r="C2969" s="76" t="s">
        <v>842</v>
      </c>
      <c r="D2969" t="s">
        <v>980</v>
      </c>
      <c r="E2969" s="82">
        <v>6.72</v>
      </c>
      <c r="F2969" t="s">
        <v>973</v>
      </c>
      <c r="G2969" s="83">
        <v>41929</v>
      </c>
      <c r="I2969">
        <f t="shared" si="51"/>
        <v>2014</v>
      </c>
      <c r="M2969"/>
    </row>
    <row r="2970" spans="1:13" x14ac:dyDescent="0.25">
      <c r="A2970" t="s">
        <v>972</v>
      </c>
      <c r="B2970" t="s">
        <v>239</v>
      </c>
      <c r="C2970" s="76" t="s">
        <v>842</v>
      </c>
      <c r="D2970" t="s">
        <v>980</v>
      </c>
      <c r="E2970" s="82">
        <v>10</v>
      </c>
      <c r="F2970" t="s">
        <v>973</v>
      </c>
      <c r="G2970" s="83">
        <v>41981</v>
      </c>
      <c r="I2970">
        <f t="shared" si="51"/>
        <v>2014</v>
      </c>
      <c r="M2970"/>
    </row>
    <row r="2971" spans="1:13" ht="14.45" customHeight="1" x14ac:dyDescent="0.25">
      <c r="A2971" t="s">
        <v>972</v>
      </c>
      <c r="B2971" t="s">
        <v>169</v>
      </c>
      <c r="C2971" s="76" t="s">
        <v>842</v>
      </c>
      <c r="D2971" t="s">
        <v>980</v>
      </c>
      <c r="E2971" s="82">
        <v>3.87</v>
      </c>
      <c r="F2971" t="s">
        <v>973</v>
      </c>
      <c r="G2971" s="83">
        <v>41950</v>
      </c>
      <c r="I2971">
        <f t="shared" si="51"/>
        <v>2014</v>
      </c>
      <c r="M2971"/>
    </row>
    <row r="2972" spans="1:13" ht="14.45" customHeight="1" x14ac:dyDescent="0.25">
      <c r="A2972" t="s">
        <v>972</v>
      </c>
      <c r="B2972" t="s">
        <v>228</v>
      </c>
      <c r="C2972" s="76" t="s">
        <v>842</v>
      </c>
      <c r="D2972" t="s">
        <v>980</v>
      </c>
      <c r="E2972" s="82">
        <v>2.5</v>
      </c>
      <c r="F2972" t="s">
        <v>973</v>
      </c>
      <c r="G2972" s="83">
        <v>41933</v>
      </c>
      <c r="I2972">
        <f t="shared" si="51"/>
        <v>2014</v>
      </c>
      <c r="M2972"/>
    </row>
    <row r="2973" spans="1:13" ht="14.45" customHeight="1" x14ac:dyDescent="0.25">
      <c r="A2973" t="s">
        <v>972</v>
      </c>
      <c r="B2973" t="s">
        <v>171</v>
      </c>
      <c r="C2973" s="76" t="s">
        <v>842</v>
      </c>
      <c r="D2973" t="s">
        <v>980</v>
      </c>
      <c r="E2973" s="82">
        <v>6.45</v>
      </c>
      <c r="F2973" t="s">
        <v>973</v>
      </c>
      <c r="G2973" s="83">
        <v>41934</v>
      </c>
      <c r="I2973">
        <f t="shared" si="51"/>
        <v>2014</v>
      </c>
      <c r="M2973"/>
    </row>
    <row r="2974" spans="1:13" ht="14.45" customHeight="1" x14ac:dyDescent="0.25">
      <c r="A2974" t="s">
        <v>972</v>
      </c>
      <c r="B2974" t="s">
        <v>118</v>
      </c>
      <c r="C2974" s="76" t="s">
        <v>842</v>
      </c>
      <c r="D2974" t="s">
        <v>980</v>
      </c>
      <c r="E2974" s="82">
        <v>3.8</v>
      </c>
      <c r="F2974" t="s">
        <v>973</v>
      </c>
      <c r="G2974" s="83">
        <v>41968</v>
      </c>
      <c r="I2974">
        <f t="shared" si="51"/>
        <v>2014</v>
      </c>
      <c r="M2974"/>
    </row>
    <row r="2975" spans="1:13" ht="14.45" customHeight="1" x14ac:dyDescent="0.25">
      <c r="A2975" t="s">
        <v>972</v>
      </c>
      <c r="B2975" t="s">
        <v>118</v>
      </c>
      <c r="C2975" s="76" t="s">
        <v>842</v>
      </c>
      <c r="D2975" t="s">
        <v>980</v>
      </c>
      <c r="E2975" s="82">
        <v>3.8</v>
      </c>
      <c r="F2975" t="s">
        <v>973</v>
      </c>
      <c r="G2975" s="83">
        <v>41974</v>
      </c>
      <c r="I2975">
        <f t="shared" si="51"/>
        <v>2014</v>
      </c>
      <c r="M2975"/>
    </row>
    <row r="2976" spans="1:13" ht="14.45" customHeight="1" x14ac:dyDescent="0.25">
      <c r="A2976" t="s">
        <v>972</v>
      </c>
      <c r="B2976" t="s">
        <v>185</v>
      </c>
      <c r="C2976" s="76" t="s">
        <v>842</v>
      </c>
      <c r="D2976" t="s">
        <v>980</v>
      </c>
      <c r="E2976" s="82">
        <v>4.7300000000000004</v>
      </c>
      <c r="F2976" t="s">
        <v>973</v>
      </c>
      <c r="G2976" s="83">
        <v>42003</v>
      </c>
      <c r="I2976">
        <f t="shared" si="51"/>
        <v>2014</v>
      </c>
      <c r="M2976"/>
    </row>
    <row r="2977" spans="1:13" ht="14.45" customHeight="1" x14ac:dyDescent="0.25">
      <c r="A2977" t="s">
        <v>972</v>
      </c>
      <c r="B2977" t="s">
        <v>222</v>
      </c>
      <c r="C2977" s="76" t="s">
        <v>842</v>
      </c>
      <c r="D2977" t="s">
        <v>980</v>
      </c>
      <c r="E2977" s="82">
        <v>4.96</v>
      </c>
      <c r="F2977" t="s">
        <v>973</v>
      </c>
      <c r="G2977" s="83">
        <v>42055</v>
      </c>
      <c r="I2977">
        <f t="shared" si="51"/>
        <v>2015</v>
      </c>
      <c r="M2977"/>
    </row>
    <row r="2978" spans="1:13" ht="14.45" customHeight="1" x14ac:dyDescent="0.25">
      <c r="A2978" t="s">
        <v>972</v>
      </c>
      <c r="B2978" t="s">
        <v>280</v>
      </c>
      <c r="C2978" s="76" t="s">
        <v>842</v>
      </c>
      <c r="D2978" t="s">
        <v>980</v>
      </c>
      <c r="E2978" s="82">
        <v>3.22</v>
      </c>
      <c r="F2978" t="s">
        <v>973</v>
      </c>
      <c r="G2978" s="83">
        <v>41933</v>
      </c>
      <c r="I2978">
        <f t="shared" si="51"/>
        <v>2014</v>
      </c>
      <c r="M2978"/>
    </row>
    <row r="2979" spans="1:13" ht="14.45" customHeight="1" x14ac:dyDescent="0.25">
      <c r="A2979" t="s">
        <v>972</v>
      </c>
      <c r="B2979" t="s">
        <v>203</v>
      </c>
      <c r="C2979" s="76" t="s">
        <v>842</v>
      </c>
      <c r="D2979" t="s">
        <v>980</v>
      </c>
      <c r="E2979" s="82">
        <v>5.59</v>
      </c>
      <c r="F2979" t="s">
        <v>973</v>
      </c>
      <c r="G2979" s="83">
        <v>41992</v>
      </c>
      <c r="I2979">
        <f t="shared" si="51"/>
        <v>2014</v>
      </c>
      <c r="M2979"/>
    </row>
    <row r="2980" spans="1:13" ht="14.45" customHeight="1" x14ac:dyDescent="0.25">
      <c r="A2980" t="s">
        <v>972</v>
      </c>
      <c r="B2980" t="s">
        <v>144</v>
      </c>
      <c r="C2980" s="76" t="s">
        <v>842</v>
      </c>
      <c r="D2980" t="s">
        <v>980</v>
      </c>
      <c r="E2980" s="82">
        <v>5.8</v>
      </c>
      <c r="F2980" t="s">
        <v>973</v>
      </c>
      <c r="G2980" s="83">
        <v>42011</v>
      </c>
      <c r="I2980">
        <f t="shared" si="51"/>
        <v>2015</v>
      </c>
      <c r="M2980"/>
    </row>
    <row r="2981" spans="1:13" x14ac:dyDescent="0.25">
      <c r="A2981" t="s">
        <v>972</v>
      </c>
      <c r="B2981" t="s">
        <v>128</v>
      </c>
      <c r="C2981" s="76" t="s">
        <v>842</v>
      </c>
      <c r="D2981" t="s">
        <v>980</v>
      </c>
      <c r="E2981" s="82">
        <v>3.8</v>
      </c>
      <c r="F2981" t="s">
        <v>973</v>
      </c>
      <c r="G2981" s="83">
        <v>41934</v>
      </c>
      <c r="I2981">
        <f t="shared" si="51"/>
        <v>2014</v>
      </c>
      <c r="M2981"/>
    </row>
    <row r="2982" spans="1:13" x14ac:dyDescent="0.25">
      <c r="A2982" t="s">
        <v>972</v>
      </c>
      <c r="B2982" t="s">
        <v>136</v>
      </c>
      <c r="C2982" s="76" t="s">
        <v>842</v>
      </c>
      <c r="D2982" t="s">
        <v>980</v>
      </c>
      <c r="E2982" s="82">
        <v>11.4</v>
      </c>
      <c r="F2982" t="s">
        <v>973</v>
      </c>
      <c r="G2982" s="83">
        <v>42025</v>
      </c>
      <c r="I2982">
        <f t="shared" si="51"/>
        <v>2015</v>
      </c>
      <c r="M2982"/>
    </row>
    <row r="2983" spans="1:13" x14ac:dyDescent="0.25">
      <c r="A2983" t="s">
        <v>972</v>
      </c>
      <c r="B2983" t="s">
        <v>118</v>
      </c>
      <c r="C2983" s="76" t="s">
        <v>842</v>
      </c>
      <c r="D2983" t="s">
        <v>980</v>
      </c>
      <c r="E2983" s="82">
        <v>3.8</v>
      </c>
      <c r="F2983" t="s">
        <v>973</v>
      </c>
      <c r="G2983" s="83">
        <v>41991</v>
      </c>
      <c r="I2983">
        <f t="shared" si="51"/>
        <v>2014</v>
      </c>
      <c r="M2983"/>
    </row>
    <row r="2984" spans="1:13" x14ac:dyDescent="0.25">
      <c r="A2984" t="s">
        <v>972</v>
      </c>
      <c r="B2984" t="s">
        <v>177</v>
      </c>
      <c r="C2984" s="76" t="s">
        <v>842</v>
      </c>
      <c r="D2984" t="s">
        <v>980</v>
      </c>
      <c r="E2984" s="82">
        <v>4</v>
      </c>
      <c r="F2984" t="s">
        <v>973</v>
      </c>
      <c r="G2984" s="83">
        <v>42010</v>
      </c>
      <c r="I2984">
        <f t="shared" si="51"/>
        <v>2015</v>
      </c>
      <c r="M2984"/>
    </row>
    <row r="2985" spans="1:13" x14ac:dyDescent="0.25">
      <c r="A2985" t="s">
        <v>972</v>
      </c>
      <c r="B2985" t="s">
        <v>240</v>
      </c>
      <c r="C2985" s="76" t="s">
        <v>842</v>
      </c>
      <c r="D2985" t="s">
        <v>980</v>
      </c>
      <c r="E2985" s="82">
        <v>3</v>
      </c>
      <c r="F2985" t="s">
        <v>973</v>
      </c>
      <c r="G2985" s="83">
        <v>42013</v>
      </c>
      <c r="I2985">
        <f t="shared" si="51"/>
        <v>2015</v>
      </c>
      <c r="M2985"/>
    </row>
    <row r="2986" spans="1:13" x14ac:dyDescent="0.25">
      <c r="A2986" t="s">
        <v>972</v>
      </c>
      <c r="B2986" t="s">
        <v>251</v>
      </c>
      <c r="C2986" s="76" t="s">
        <v>842</v>
      </c>
      <c r="D2986" t="s">
        <v>980</v>
      </c>
      <c r="E2986" s="82">
        <v>6</v>
      </c>
      <c r="F2986" t="s">
        <v>973</v>
      </c>
      <c r="G2986" s="83">
        <v>41936</v>
      </c>
      <c r="I2986">
        <f t="shared" si="51"/>
        <v>2014</v>
      </c>
      <c r="M2986"/>
    </row>
    <row r="2987" spans="1:13" x14ac:dyDescent="0.25">
      <c r="A2987" t="s">
        <v>972</v>
      </c>
      <c r="B2987" t="s">
        <v>221</v>
      </c>
      <c r="C2987" s="76" t="s">
        <v>842</v>
      </c>
      <c r="D2987" t="s">
        <v>980</v>
      </c>
      <c r="E2987" s="82">
        <v>7.5</v>
      </c>
      <c r="F2987" t="s">
        <v>973</v>
      </c>
      <c r="G2987" s="83">
        <v>41992</v>
      </c>
      <c r="I2987">
        <f t="shared" si="51"/>
        <v>2014</v>
      </c>
      <c r="M2987"/>
    </row>
    <row r="2988" spans="1:13" x14ac:dyDescent="0.25">
      <c r="A2988" t="s">
        <v>972</v>
      </c>
      <c r="B2988" t="s">
        <v>224</v>
      </c>
      <c r="C2988" s="76" t="s">
        <v>842</v>
      </c>
      <c r="D2988" t="s">
        <v>980</v>
      </c>
      <c r="E2988" s="82">
        <v>3.8</v>
      </c>
      <c r="F2988" t="s">
        <v>973</v>
      </c>
      <c r="G2988" s="83">
        <v>41974</v>
      </c>
      <c r="I2988">
        <f t="shared" si="51"/>
        <v>2014</v>
      </c>
      <c r="M2988"/>
    </row>
    <row r="2989" spans="1:13" x14ac:dyDescent="0.25">
      <c r="A2989" t="s">
        <v>972</v>
      </c>
      <c r="B2989" t="s">
        <v>252</v>
      </c>
      <c r="C2989" s="76" t="s">
        <v>842</v>
      </c>
      <c r="D2989" t="s">
        <v>980</v>
      </c>
      <c r="E2989" s="82">
        <v>6.8</v>
      </c>
      <c r="F2989" t="s">
        <v>973</v>
      </c>
      <c r="G2989" s="83">
        <v>42003</v>
      </c>
      <c r="I2989">
        <f t="shared" si="51"/>
        <v>2014</v>
      </c>
      <c r="M2989"/>
    </row>
    <row r="2990" spans="1:13" x14ac:dyDescent="0.25">
      <c r="A2990" t="s">
        <v>972</v>
      </c>
      <c r="B2990" t="s">
        <v>186</v>
      </c>
      <c r="C2990" s="76" t="s">
        <v>842</v>
      </c>
      <c r="D2990" t="s">
        <v>980</v>
      </c>
      <c r="E2990" s="82">
        <v>7</v>
      </c>
      <c r="F2990" t="s">
        <v>973</v>
      </c>
      <c r="G2990" s="83">
        <v>42009</v>
      </c>
      <c r="I2990">
        <f t="shared" si="51"/>
        <v>2015</v>
      </c>
      <c r="M2990"/>
    </row>
    <row r="2991" spans="1:13" x14ac:dyDescent="0.25">
      <c r="A2991" t="s">
        <v>972</v>
      </c>
      <c r="B2991" t="s">
        <v>248</v>
      </c>
      <c r="C2991" s="76" t="s">
        <v>842</v>
      </c>
      <c r="D2991" t="s">
        <v>980</v>
      </c>
      <c r="E2991" s="82">
        <v>6.8</v>
      </c>
      <c r="F2991" t="s">
        <v>973</v>
      </c>
      <c r="G2991" s="83">
        <v>41992</v>
      </c>
      <c r="I2991">
        <f t="shared" si="51"/>
        <v>2014</v>
      </c>
      <c r="M2991"/>
    </row>
    <row r="2992" spans="1:13" x14ac:dyDescent="0.25">
      <c r="A2992" t="s">
        <v>972</v>
      </c>
      <c r="B2992" t="s">
        <v>118</v>
      </c>
      <c r="C2992" s="76" t="s">
        <v>842</v>
      </c>
      <c r="D2992" t="s">
        <v>980</v>
      </c>
      <c r="E2992" s="82">
        <v>6</v>
      </c>
      <c r="F2992" t="s">
        <v>973</v>
      </c>
      <c r="G2992" s="83">
        <v>42004</v>
      </c>
      <c r="I2992">
        <f t="shared" si="51"/>
        <v>2014</v>
      </c>
      <c r="M2992"/>
    </row>
    <row r="2993" spans="1:13" x14ac:dyDescent="0.25">
      <c r="A2993" t="s">
        <v>972</v>
      </c>
      <c r="B2993" t="s">
        <v>115</v>
      </c>
      <c r="C2993" s="76" t="s">
        <v>842</v>
      </c>
      <c r="D2993" t="s">
        <v>980</v>
      </c>
      <c r="E2993" s="82">
        <v>3.75</v>
      </c>
      <c r="F2993" t="s">
        <v>973</v>
      </c>
      <c r="G2993" s="83">
        <v>41976</v>
      </c>
      <c r="I2993">
        <f t="shared" si="51"/>
        <v>2014</v>
      </c>
      <c r="M2993"/>
    </row>
    <row r="2994" spans="1:13" x14ac:dyDescent="0.25">
      <c r="A2994" t="s">
        <v>972</v>
      </c>
      <c r="B2994" t="s">
        <v>71</v>
      </c>
      <c r="C2994" s="76" t="s">
        <v>842</v>
      </c>
      <c r="D2994" t="s">
        <v>980</v>
      </c>
      <c r="E2994" s="82">
        <v>11.4</v>
      </c>
      <c r="F2994" t="s">
        <v>973</v>
      </c>
      <c r="G2994" s="83">
        <v>42013</v>
      </c>
      <c r="I2994">
        <f t="shared" si="51"/>
        <v>2015</v>
      </c>
      <c r="M2994"/>
    </row>
    <row r="2995" spans="1:13" x14ac:dyDescent="0.25">
      <c r="A2995" t="s">
        <v>972</v>
      </c>
      <c r="B2995" t="s">
        <v>142</v>
      </c>
      <c r="C2995" s="76" t="s">
        <v>842</v>
      </c>
      <c r="D2995" t="s">
        <v>980</v>
      </c>
      <c r="E2995" s="82">
        <v>2.5</v>
      </c>
      <c r="F2995" t="s">
        <v>973</v>
      </c>
      <c r="G2995" s="83">
        <v>42071</v>
      </c>
      <c r="I2995">
        <f t="shared" si="51"/>
        <v>2015</v>
      </c>
      <c r="M2995"/>
    </row>
    <row r="2996" spans="1:13" x14ac:dyDescent="0.25">
      <c r="A2996" t="s">
        <v>972</v>
      </c>
      <c r="B2996" t="s">
        <v>118</v>
      </c>
      <c r="C2996" s="76" t="s">
        <v>842</v>
      </c>
      <c r="D2996" t="s">
        <v>980</v>
      </c>
      <c r="E2996" s="82">
        <v>7</v>
      </c>
      <c r="F2996" t="s">
        <v>973</v>
      </c>
      <c r="G2996" s="83">
        <v>41936</v>
      </c>
      <c r="I2996">
        <f t="shared" si="51"/>
        <v>2014</v>
      </c>
      <c r="M2996"/>
    </row>
    <row r="2997" spans="1:13" x14ac:dyDescent="0.25">
      <c r="A2997" t="s">
        <v>972</v>
      </c>
      <c r="B2997" t="s">
        <v>179</v>
      </c>
      <c r="C2997" s="76" t="s">
        <v>842</v>
      </c>
      <c r="D2997" t="s">
        <v>980</v>
      </c>
      <c r="E2997" s="82">
        <v>3.01</v>
      </c>
      <c r="F2997" t="s">
        <v>973</v>
      </c>
      <c r="G2997" s="83">
        <v>41963</v>
      </c>
      <c r="I2997">
        <f t="shared" si="51"/>
        <v>2014</v>
      </c>
      <c r="M2997"/>
    </row>
    <row r="2998" spans="1:13" x14ac:dyDescent="0.25">
      <c r="A2998" t="s">
        <v>972</v>
      </c>
      <c r="B2998" t="s">
        <v>82</v>
      </c>
      <c r="C2998" s="76" t="s">
        <v>842</v>
      </c>
      <c r="D2998" t="s">
        <v>980</v>
      </c>
      <c r="E2998" s="82">
        <v>6.88</v>
      </c>
      <c r="F2998" t="s">
        <v>973</v>
      </c>
      <c r="G2998" s="83">
        <v>42009</v>
      </c>
      <c r="I2998">
        <f t="shared" si="51"/>
        <v>2015</v>
      </c>
      <c r="M2998"/>
    </row>
    <row r="2999" spans="1:13" x14ac:dyDescent="0.25">
      <c r="A2999" t="s">
        <v>972</v>
      </c>
      <c r="B2999" t="s">
        <v>117</v>
      </c>
      <c r="C2999" s="76" t="s">
        <v>842</v>
      </c>
      <c r="D2999" t="s">
        <v>980</v>
      </c>
      <c r="E2999" s="82">
        <v>2.61</v>
      </c>
      <c r="F2999" t="s">
        <v>973</v>
      </c>
      <c r="G2999" s="83">
        <v>42039</v>
      </c>
      <c r="I2999">
        <f t="shared" si="51"/>
        <v>2015</v>
      </c>
      <c r="M2999"/>
    </row>
    <row r="3000" spans="1:13" ht="14.45" customHeight="1" x14ac:dyDescent="0.25">
      <c r="A3000" t="s">
        <v>972</v>
      </c>
      <c r="B3000" t="s">
        <v>275</v>
      </c>
      <c r="C3000" s="76" t="s">
        <v>842</v>
      </c>
      <c r="D3000" t="s">
        <v>980</v>
      </c>
      <c r="E3000" s="82">
        <v>8</v>
      </c>
      <c r="F3000" t="s">
        <v>973</v>
      </c>
      <c r="G3000" s="83">
        <v>42024</v>
      </c>
      <c r="I3000">
        <f t="shared" si="51"/>
        <v>2015</v>
      </c>
      <c r="M3000"/>
    </row>
    <row r="3001" spans="1:13" ht="14.45" customHeight="1" x14ac:dyDescent="0.25">
      <c r="A3001" t="s">
        <v>972</v>
      </c>
      <c r="B3001" t="s">
        <v>246</v>
      </c>
      <c r="C3001" s="76" t="s">
        <v>842</v>
      </c>
      <c r="D3001" t="s">
        <v>980</v>
      </c>
      <c r="E3001" s="82">
        <v>7.6</v>
      </c>
      <c r="F3001" t="s">
        <v>973</v>
      </c>
      <c r="G3001" s="83">
        <v>42004</v>
      </c>
      <c r="I3001">
        <f t="shared" si="51"/>
        <v>2014</v>
      </c>
      <c r="M3001"/>
    </row>
    <row r="3002" spans="1:13" x14ac:dyDescent="0.25">
      <c r="A3002" t="s">
        <v>972</v>
      </c>
      <c r="B3002" t="s">
        <v>136</v>
      </c>
      <c r="C3002" s="76" t="s">
        <v>842</v>
      </c>
      <c r="D3002" t="s">
        <v>980</v>
      </c>
      <c r="E3002" s="82">
        <v>3.87</v>
      </c>
      <c r="F3002" t="s">
        <v>973</v>
      </c>
      <c r="G3002" s="83">
        <v>42011</v>
      </c>
      <c r="I3002">
        <f t="shared" si="51"/>
        <v>2015</v>
      </c>
      <c r="M3002"/>
    </row>
    <row r="3003" spans="1:13" x14ac:dyDescent="0.25">
      <c r="A3003" t="s">
        <v>972</v>
      </c>
      <c r="B3003" t="s">
        <v>116</v>
      </c>
      <c r="C3003" s="76" t="s">
        <v>842</v>
      </c>
      <c r="D3003" t="s">
        <v>980</v>
      </c>
      <c r="E3003" s="82">
        <v>3</v>
      </c>
      <c r="F3003" t="s">
        <v>973</v>
      </c>
      <c r="G3003" s="83">
        <v>42016</v>
      </c>
      <c r="I3003">
        <f t="shared" si="51"/>
        <v>2015</v>
      </c>
      <c r="M3003"/>
    </row>
    <row r="3004" spans="1:13" x14ac:dyDescent="0.25">
      <c r="A3004" t="s">
        <v>972</v>
      </c>
      <c r="B3004" t="s">
        <v>78</v>
      </c>
      <c r="C3004" s="76" t="s">
        <v>842</v>
      </c>
      <c r="D3004" t="s">
        <v>980</v>
      </c>
      <c r="E3004" s="82">
        <v>5</v>
      </c>
      <c r="F3004" t="s">
        <v>973</v>
      </c>
      <c r="G3004" s="83">
        <v>42131</v>
      </c>
      <c r="I3004">
        <f t="shared" si="51"/>
        <v>2015</v>
      </c>
      <c r="M3004"/>
    </row>
    <row r="3005" spans="1:13" x14ac:dyDescent="0.25">
      <c r="A3005" t="s">
        <v>972</v>
      </c>
      <c r="B3005" t="s">
        <v>179</v>
      </c>
      <c r="C3005" s="76" t="s">
        <v>842</v>
      </c>
      <c r="D3005" t="s">
        <v>980</v>
      </c>
      <c r="E3005" s="82">
        <v>15</v>
      </c>
      <c r="F3005" t="s">
        <v>973</v>
      </c>
      <c r="G3005" s="83">
        <v>42010</v>
      </c>
      <c r="I3005">
        <f t="shared" si="51"/>
        <v>2015</v>
      </c>
      <c r="M3005"/>
    </row>
    <row r="3006" spans="1:13" x14ac:dyDescent="0.25">
      <c r="A3006" t="s">
        <v>972</v>
      </c>
      <c r="B3006" t="s">
        <v>96</v>
      </c>
      <c r="C3006" s="76" t="s">
        <v>842</v>
      </c>
      <c r="D3006" t="s">
        <v>980</v>
      </c>
      <c r="E3006" s="82">
        <v>7</v>
      </c>
      <c r="F3006" t="s">
        <v>973</v>
      </c>
      <c r="G3006" s="83">
        <v>42004</v>
      </c>
      <c r="I3006">
        <f t="shared" si="51"/>
        <v>2014</v>
      </c>
      <c r="M3006"/>
    </row>
    <row r="3007" spans="1:13" x14ac:dyDescent="0.25">
      <c r="A3007" t="s">
        <v>972</v>
      </c>
      <c r="B3007" t="s">
        <v>175</v>
      </c>
      <c r="C3007" s="76" t="s">
        <v>842</v>
      </c>
      <c r="D3007" t="s">
        <v>980</v>
      </c>
      <c r="E3007" s="82">
        <v>3</v>
      </c>
      <c r="F3007" t="s">
        <v>973</v>
      </c>
      <c r="G3007" s="83">
        <v>42010</v>
      </c>
      <c r="I3007">
        <f t="shared" si="51"/>
        <v>2015</v>
      </c>
      <c r="M3007"/>
    </row>
    <row r="3008" spans="1:13" x14ac:dyDescent="0.25">
      <c r="A3008" t="s">
        <v>972</v>
      </c>
      <c r="B3008" t="s">
        <v>246</v>
      </c>
      <c r="C3008" s="76" t="s">
        <v>842</v>
      </c>
      <c r="D3008" t="s">
        <v>980</v>
      </c>
      <c r="E3008" s="82">
        <v>6</v>
      </c>
      <c r="F3008" t="s">
        <v>973</v>
      </c>
      <c r="G3008" s="83">
        <v>42013</v>
      </c>
      <c r="I3008">
        <f t="shared" si="51"/>
        <v>2015</v>
      </c>
      <c r="M3008"/>
    </row>
    <row r="3009" spans="1:13" x14ac:dyDescent="0.25">
      <c r="A3009" t="s">
        <v>972</v>
      </c>
      <c r="B3009" t="s">
        <v>128</v>
      </c>
      <c r="C3009" s="76" t="s">
        <v>842</v>
      </c>
      <c r="D3009" t="s">
        <v>980</v>
      </c>
      <c r="E3009" s="82">
        <v>4</v>
      </c>
      <c r="F3009" t="s">
        <v>973</v>
      </c>
      <c r="G3009" s="83">
        <v>41948</v>
      </c>
      <c r="I3009">
        <f t="shared" si="51"/>
        <v>2014</v>
      </c>
      <c r="M3009"/>
    </row>
    <row r="3010" spans="1:13" x14ac:dyDescent="0.25">
      <c r="A3010" t="s">
        <v>972</v>
      </c>
      <c r="B3010" t="s">
        <v>100</v>
      </c>
      <c r="C3010" s="76" t="s">
        <v>842</v>
      </c>
      <c r="D3010" t="s">
        <v>980</v>
      </c>
      <c r="E3010" s="82">
        <v>9</v>
      </c>
      <c r="F3010" t="s">
        <v>973</v>
      </c>
      <c r="G3010" s="83">
        <v>42200</v>
      </c>
      <c r="I3010">
        <f t="shared" ref="I3010:I3073" si="52">IF(G3010&lt;&gt;"",YEAR(G3010),"")</f>
        <v>2015</v>
      </c>
      <c r="M3010"/>
    </row>
    <row r="3011" spans="1:13" x14ac:dyDescent="0.25">
      <c r="A3011" t="s">
        <v>972</v>
      </c>
      <c r="B3011" t="s">
        <v>95</v>
      </c>
      <c r="C3011" s="76" t="s">
        <v>842</v>
      </c>
      <c r="D3011" s="93" t="s">
        <v>958</v>
      </c>
      <c r="E3011" s="82">
        <v>2000</v>
      </c>
      <c r="F3011" t="s">
        <v>973</v>
      </c>
      <c r="G3011" s="83">
        <v>42093</v>
      </c>
      <c r="I3011">
        <f t="shared" si="52"/>
        <v>2015</v>
      </c>
      <c r="M3011"/>
    </row>
    <row r="3012" spans="1:13" x14ac:dyDescent="0.25">
      <c r="A3012" t="s">
        <v>972</v>
      </c>
      <c r="B3012" t="s">
        <v>175</v>
      </c>
      <c r="C3012" s="76" t="s">
        <v>842</v>
      </c>
      <c r="D3012" t="s">
        <v>980</v>
      </c>
      <c r="E3012" s="82">
        <v>8.1</v>
      </c>
      <c r="F3012" t="s">
        <v>973</v>
      </c>
      <c r="G3012" s="83">
        <v>41988</v>
      </c>
      <c r="I3012">
        <f t="shared" si="52"/>
        <v>2014</v>
      </c>
      <c r="M3012"/>
    </row>
    <row r="3013" spans="1:13" x14ac:dyDescent="0.25">
      <c r="A3013" t="s">
        <v>972</v>
      </c>
      <c r="B3013" t="s">
        <v>188</v>
      </c>
      <c r="C3013" s="76" t="s">
        <v>842</v>
      </c>
      <c r="D3013" t="s">
        <v>980</v>
      </c>
      <c r="E3013" s="82">
        <v>3.8</v>
      </c>
      <c r="F3013" t="s">
        <v>973</v>
      </c>
      <c r="G3013" s="83">
        <v>42030</v>
      </c>
      <c r="I3013">
        <f t="shared" si="52"/>
        <v>2015</v>
      </c>
      <c r="M3013"/>
    </row>
    <row r="3014" spans="1:13" x14ac:dyDescent="0.25">
      <c r="A3014" t="s">
        <v>972</v>
      </c>
      <c r="B3014" t="s">
        <v>249</v>
      </c>
      <c r="C3014" s="76" t="s">
        <v>842</v>
      </c>
      <c r="D3014" t="s">
        <v>980</v>
      </c>
      <c r="E3014" s="82">
        <v>8</v>
      </c>
      <c r="F3014" t="s">
        <v>973</v>
      </c>
      <c r="G3014" s="83">
        <v>42010</v>
      </c>
      <c r="I3014">
        <f t="shared" si="52"/>
        <v>2015</v>
      </c>
      <c r="M3014"/>
    </row>
    <row r="3015" spans="1:13" x14ac:dyDescent="0.25">
      <c r="A3015" t="s">
        <v>972</v>
      </c>
      <c r="B3015" t="s">
        <v>2</v>
      </c>
      <c r="C3015" s="76" t="s">
        <v>842</v>
      </c>
      <c r="D3015" t="s">
        <v>980</v>
      </c>
      <c r="E3015" s="82">
        <v>8</v>
      </c>
      <c r="F3015" t="s">
        <v>973</v>
      </c>
      <c r="G3015" s="83">
        <v>42012</v>
      </c>
      <c r="I3015">
        <f t="shared" si="52"/>
        <v>2015</v>
      </c>
      <c r="M3015"/>
    </row>
    <row r="3016" spans="1:13" x14ac:dyDescent="0.25">
      <c r="A3016" t="s">
        <v>972</v>
      </c>
      <c r="B3016" t="s">
        <v>184</v>
      </c>
      <c r="C3016" s="76" t="s">
        <v>842</v>
      </c>
      <c r="D3016" t="s">
        <v>980</v>
      </c>
      <c r="E3016" s="82">
        <v>4</v>
      </c>
      <c r="F3016" t="s">
        <v>973</v>
      </c>
      <c r="G3016" s="83">
        <v>41974</v>
      </c>
      <c r="I3016">
        <f t="shared" si="52"/>
        <v>2014</v>
      </c>
      <c r="M3016"/>
    </row>
    <row r="3017" spans="1:13" x14ac:dyDescent="0.25">
      <c r="A3017" t="s">
        <v>972</v>
      </c>
      <c r="B3017" t="s">
        <v>172</v>
      </c>
      <c r="C3017" s="76" t="s">
        <v>842</v>
      </c>
      <c r="D3017" t="s">
        <v>980</v>
      </c>
      <c r="E3017" s="82">
        <v>6.45</v>
      </c>
      <c r="F3017" t="s">
        <v>973</v>
      </c>
      <c r="G3017" s="83">
        <v>41957</v>
      </c>
      <c r="I3017">
        <f t="shared" si="52"/>
        <v>2014</v>
      </c>
      <c r="M3017"/>
    </row>
    <row r="3018" spans="1:13" x14ac:dyDescent="0.25">
      <c r="A3018" t="s">
        <v>972</v>
      </c>
      <c r="B3018" t="s">
        <v>190</v>
      </c>
      <c r="C3018" s="76" t="s">
        <v>842</v>
      </c>
      <c r="D3018" t="s">
        <v>980</v>
      </c>
      <c r="E3018" s="82">
        <v>4.3</v>
      </c>
      <c r="F3018" t="s">
        <v>973</v>
      </c>
      <c r="G3018" s="83">
        <v>41976</v>
      </c>
      <c r="I3018">
        <f t="shared" si="52"/>
        <v>2014</v>
      </c>
      <c r="M3018"/>
    </row>
    <row r="3019" spans="1:13" x14ac:dyDescent="0.25">
      <c r="A3019" t="s">
        <v>972</v>
      </c>
      <c r="B3019" t="s">
        <v>89</v>
      </c>
      <c r="C3019" s="76" t="s">
        <v>842</v>
      </c>
      <c r="D3019" t="s">
        <v>980</v>
      </c>
      <c r="E3019" s="82">
        <v>8.6</v>
      </c>
      <c r="F3019" t="s">
        <v>973</v>
      </c>
      <c r="G3019" s="83">
        <v>42004</v>
      </c>
      <c r="I3019">
        <f t="shared" si="52"/>
        <v>2014</v>
      </c>
      <c r="M3019"/>
    </row>
    <row r="3020" spans="1:13" x14ac:dyDescent="0.25">
      <c r="A3020" t="s">
        <v>972</v>
      </c>
      <c r="B3020" t="s">
        <v>147</v>
      </c>
      <c r="C3020" s="76" t="s">
        <v>842</v>
      </c>
      <c r="D3020" t="s">
        <v>980</v>
      </c>
      <c r="E3020" s="82">
        <v>6</v>
      </c>
      <c r="F3020" t="s">
        <v>973</v>
      </c>
      <c r="G3020" s="83">
        <v>41999</v>
      </c>
      <c r="I3020">
        <f t="shared" si="52"/>
        <v>2014</v>
      </c>
      <c r="M3020"/>
    </row>
    <row r="3021" spans="1:13" x14ac:dyDescent="0.25">
      <c r="A3021" t="s">
        <v>972</v>
      </c>
      <c r="B3021" t="s">
        <v>244</v>
      </c>
      <c r="C3021" s="76" t="s">
        <v>842</v>
      </c>
      <c r="D3021" t="s">
        <v>980</v>
      </c>
      <c r="E3021" s="82">
        <v>6.48</v>
      </c>
      <c r="F3021" t="s">
        <v>973</v>
      </c>
      <c r="G3021" s="83">
        <v>41975</v>
      </c>
      <c r="I3021">
        <f t="shared" si="52"/>
        <v>2014</v>
      </c>
      <c r="M3021"/>
    </row>
    <row r="3022" spans="1:13" x14ac:dyDescent="0.25">
      <c r="A3022" t="s">
        <v>972</v>
      </c>
      <c r="B3022" t="s">
        <v>243</v>
      </c>
      <c r="C3022" s="76" t="s">
        <v>842</v>
      </c>
      <c r="D3022" t="s">
        <v>980</v>
      </c>
      <c r="E3022" s="82">
        <v>4.32</v>
      </c>
      <c r="F3022" t="s">
        <v>973</v>
      </c>
      <c r="G3022" s="83">
        <v>42016</v>
      </c>
      <c r="I3022">
        <f t="shared" si="52"/>
        <v>2015</v>
      </c>
      <c r="M3022"/>
    </row>
    <row r="3023" spans="1:13" x14ac:dyDescent="0.25">
      <c r="A3023" t="s">
        <v>972</v>
      </c>
      <c r="B3023" t="s">
        <v>253</v>
      </c>
      <c r="C3023" s="76" t="s">
        <v>842</v>
      </c>
      <c r="D3023" t="s">
        <v>980</v>
      </c>
      <c r="E3023" s="82">
        <v>7.5</v>
      </c>
      <c r="F3023" t="s">
        <v>973</v>
      </c>
      <c r="G3023" s="83">
        <v>42111</v>
      </c>
      <c r="I3023">
        <f t="shared" si="52"/>
        <v>2015</v>
      </c>
      <c r="M3023"/>
    </row>
    <row r="3024" spans="1:13" x14ac:dyDescent="0.25">
      <c r="A3024" t="s">
        <v>972</v>
      </c>
      <c r="B3024" t="s">
        <v>184</v>
      </c>
      <c r="C3024" s="76" t="s">
        <v>842</v>
      </c>
      <c r="D3024" t="s">
        <v>980</v>
      </c>
      <c r="E3024" s="82">
        <v>10</v>
      </c>
      <c r="F3024" t="s">
        <v>973</v>
      </c>
      <c r="G3024" s="83">
        <v>41974</v>
      </c>
      <c r="I3024">
        <f t="shared" si="52"/>
        <v>2014</v>
      </c>
      <c r="M3024"/>
    </row>
    <row r="3025" spans="1:13" x14ac:dyDescent="0.25">
      <c r="A3025" t="s">
        <v>972</v>
      </c>
      <c r="B3025" t="s">
        <v>190</v>
      </c>
      <c r="C3025" s="76" t="s">
        <v>842</v>
      </c>
      <c r="D3025" t="s">
        <v>980</v>
      </c>
      <c r="E3025" s="82">
        <v>2.5</v>
      </c>
      <c r="F3025" t="s">
        <v>973</v>
      </c>
      <c r="G3025" s="83">
        <v>42078</v>
      </c>
      <c r="I3025">
        <f t="shared" si="52"/>
        <v>2015</v>
      </c>
      <c r="M3025"/>
    </row>
    <row r="3026" spans="1:13" x14ac:dyDescent="0.25">
      <c r="A3026" t="s">
        <v>972</v>
      </c>
      <c r="B3026" t="s">
        <v>123</v>
      </c>
      <c r="C3026" s="76" t="s">
        <v>842</v>
      </c>
      <c r="D3026" t="s">
        <v>980</v>
      </c>
      <c r="E3026" s="82">
        <v>2.5</v>
      </c>
      <c r="F3026" t="s">
        <v>973</v>
      </c>
      <c r="G3026" s="83">
        <v>42000</v>
      </c>
      <c r="I3026">
        <f t="shared" si="52"/>
        <v>2014</v>
      </c>
      <c r="M3026"/>
    </row>
    <row r="3027" spans="1:13" x14ac:dyDescent="0.25">
      <c r="A3027" t="s">
        <v>972</v>
      </c>
      <c r="B3027" t="s">
        <v>114</v>
      </c>
      <c r="C3027" s="76" t="s">
        <v>842</v>
      </c>
      <c r="D3027" t="s">
        <v>980</v>
      </c>
      <c r="E3027" s="82">
        <v>2.5</v>
      </c>
      <c r="F3027" t="s">
        <v>973</v>
      </c>
      <c r="G3027" s="83">
        <v>41987</v>
      </c>
      <c r="I3027">
        <f t="shared" si="52"/>
        <v>2014</v>
      </c>
      <c r="M3027"/>
    </row>
    <row r="3028" spans="1:13" x14ac:dyDescent="0.25">
      <c r="A3028" t="s">
        <v>972</v>
      </c>
      <c r="B3028" t="s">
        <v>177</v>
      </c>
      <c r="C3028" s="76" t="s">
        <v>842</v>
      </c>
      <c r="D3028" t="s">
        <v>980</v>
      </c>
      <c r="E3028" s="82">
        <v>5</v>
      </c>
      <c r="F3028" t="s">
        <v>973</v>
      </c>
      <c r="G3028" s="83">
        <v>42010</v>
      </c>
      <c r="I3028">
        <f t="shared" si="52"/>
        <v>2015</v>
      </c>
      <c r="M3028"/>
    </row>
    <row r="3029" spans="1:13" x14ac:dyDescent="0.25">
      <c r="A3029" t="s">
        <v>972</v>
      </c>
      <c r="B3029" t="s">
        <v>249</v>
      </c>
      <c r="C3029" s="76" t="s">
        <v>842</v>
      </c>
      <c r="D3029" t="s">
        <v>980</v>
      </c>
      <c r="E3029" s="82">
        <v>4.18</v>
      </c>
      <c r="F3029" t="s">
        <v>973</v>
      </c>
      <c r="G3029" s="83">
        <v>42103</v>
      </c>
      <c r="I3029">
        <f t="shared" si="52"/>
        <v>2015</v>
      </c>
      <c r="M3029"/>
    </row>
    <row r="3030" spans="1:13" x14ac:dyDescent="0.25">
      <c r="A3030" t="s">
        <v>972</v>
      </c>
      <c r="B3030" t="s">
        <v>89</v>
      </c>
      <c r="C3030" s="76" t="s">
        <v>842</v>
      </c>
      <c r="D3030" t="s">
        <v>980</v>
      </c>
      <c r="E3030" s="82">
        <v>4.5</v>
      </c>
      <c r="F3030" t="s">
        <v>973</v>
      </c>
      <c r="G3030" s="83">
        <v>42073</v>
      </c>
      <c r="I3030">
        <f t="shared" si="52"/>
        <v>2015</v>
      </c>
      <c r="M3030"/>
    </row>
    <row r="3031" spans="1:13" x14ac:dyDescent="0.25">
      <c r="A3031" t="s">
        <v>972</v>
      </c>
      <c r="B3031" t="s">
        <v>30</v>
      </c>
      <c r="C3031" s="76" t="s">
        <v>842</v>
      </c>
      <c r="D3031" t="s">
        <v>980</v>
      </c>
      <c r="E3031" s="82">
        <v>2.09</v>
      </c>
      <c r="F3031" t="s">
        <v>973</v>
      </c>
      <c r="G3031" s="83">
        <v>42038</v>
      </c>
      <c r="I3031">
        <f t="shared" si="52"/>
        <v>2015</v>
      </c>
      <c r="M3031"/>
    </row>
    <row r="3032" spans="1:13" x14ac:dyDescent="0.25">
      <c r="A3032" t="s">
        <v>972</v>
      </c>
      <c r="B3032" t="s">
        <v>278</v>
      </c>
      <c r="C3032" s="76" t="s">
        <v>842</v>
      </c>
      <c r="D3032" t="s">
        <v>980</v>
      </c>
      <c r="E3032" s="82">
        <v>56</v>
      </c>
      <c r="F3032" t="s">
        <v>973</v>
      </c>
      <c r="G3032" s="83">
        <v>42004</v>
      </c>
      <c r="I3032">
        <f t="shared" si="52"/>
        <v>2014</v>
      </c>
      <c r="M3032"/>
    </row>
    <row r="3033" spans="1:13" x14ac:dyDescent="0.25">
      <c r="A3033" t="s">
        <v>972</v>
      </c>
      <c r="B3033" t="s">
        <v>136</v>
      </c>
      <c r="C3033" s="76" t="s">
        <v>842</v>
      </c>
      <c r="D3033" t="s">
        <v>980</v>
      </c>
      <c r="E3033" s="82">
        <v>7.5</v>
      </c>
      <c r="F3033" t="s">
        <v>973</v>
      </c>
      <c r="G3033" s="83">
        <v>41976</v>
      </c>
      <c r="I3033">
        <f t="shared" si="52"/>
        <v>2014</v>
      </c>
      <c r="M3033"/>
    </row>
    <row r="3034" spans="1:13" x14ac:dyDescent="0.25">
      <c r="A3034" t="s">
        <v>972</v>
      </c>
      <c r="B3034" t="s">
        <v>115</v>
      </c>
      <c r="C3034" s="76" t="s">
        <v>842</v>
      </c>
      <c r="D3034" t="s">
        <v>980</v>
      </c>
      <c r="E3034" s="82">
        <v>3</v>
      </c>
      <c r="F3034" t="s">
        <v>973</v>
      </c>
      <c r="G3034" s="83">
        <v>42025</v>
      </c>
      <c r="I3034">
        <f t="shared" si="52"/>
        <v>2015</v>
      </c>
      <c r="M3034"/>
    </row>
    <row r="3035" spans="1:13" x14ac:dyDescent="0.25">
      <c r="A3035" t="s">
        <v>972</v>
      </c>
      <c r="B3035" t="s">
        <v>213</v>
      </c>
      <c r="C3035" s="76" t="s">
        <v>842</v>
      </c>
      <c r="D3035" t="s">
        <v>980</v>
      </c>
      <c r="E3035" s="82">
        <v>8</v>
      </c>
      <c r="F3035" t="s">
        <v>973</v>
      </c>
      <c r="G3035" s="83">
        <v>42018</v>
      </c>
      <c r="I3035">
        <f t="shared" si="52"/>
        <v>2015</v>
      </c>
      <c r="M3035"/>
    </row>
    <row r="3036" spans="1:13" x14ac:dyDescent="0.25">
      <c r="A3036" t="s">
        <v>972</v>
      </c>
      <c r="B3036" t="s">
        <v>188</v>
      </c>
      <c r="C3036" s="76" t="s">
        <v>842</v>
      </c>
      <c r="D3036" t="s">
        <v>980</v>
      </c>
      <c r="E3036" s="82">
        <v>5</v>
      </c>
      <c r="F3036" t="s">
        <v>973</v>
      </c>
      <c r="G3036" s="83">
        <v>42026</v>
      </c>
      <c r="I3036">
        <f t="shared" si="52"/>
        <v>2015</v>
      </c>
      <c r="M3036"/>
    </row>
    <row r="3037" spans="1:13" x14ac:dyDescent="0.25">
      <c r="A3037" t="s">
        <v>972</v>
      </c>
      <c r="B3037" t="s">
        <v>105</v>
      </c>
      <c r="C3037" s="76" t="s">
        <v>842</v>
      </c>
      <c r="D3037" t="s">
        <v>980</v>
      </c>
      <c r="E3037" s="82">
        <v>4</v>
      </c>
      <c r="F3037" t="s">
        <v>973</v>
      </c>
      <c r="G3037" s="83">
        <v>42003</v>
      </c>
      <c r="I3037">
        <f t="shared" si="52"/>
        <v>2014</v>
      </c>
      <c r="M3037"/>
    </row>
    <row r="3038" spans="1:13" x14ac:dyDescent="0.25">
      <c r="A3038" t="s">
        <v>972</v>
      </c>
      <c r="B3038" t="s">
        <v>176</v>
      </c>
      <c r="C3038" s="76" t="s">
        <v>842</v>
      </c>
      <c r="D3038" t="s">
        <v>980</v>
      </c>
      <c r="E3038" s="82">
        <v>16.8</v>
      </c>
      <c r="F3038" t="s">
        <v>973</v>
      </c>
      <c r="G3038" s="83">
        <v>41977</v>
      </c>
      <c r="I3038">
        <f t="shared" si="52"/>
        <v>2014</v>
      </c>
      <c r="M3038"/>
    </row>
    <row r="3039" spans="1:13" x14ac:dyDescent="0.25">
      <c r="A3039" t="s">
        <v>972</v>
      </c>
      <c r="B3039" t="s">
        <v>239</v>
      </c>
      <c r="C3039" s="76" t="s">
        <v>842</v>
      </c>
      <c r="D3039" t="s">
        <v>980</v>
      </c>
      <c r="E3039" s="82">
        <v>7.5</v>
      </c>
      <c r="F3039" t="s">
        <v>973</v>
      </c>
      <c r="G3039" s="83">
        <v>42040</v>
      </c>
      <c r="I3039">
        <f t="shared" si="52"/>
        <v>2015</v>
      </c>
      <c r="M3039"/>
    </row>
    <row r="3040" spans="1:13" x14ac:dyDescent="0.25">
      <c r="A3040" t="s">
        <v>972</v>
      </c>
      <c r="B3040" t="s">
        <v>116</v>
      </c>
      <c r="C3040" s="76" t="s">
        <v>842</v>
      </c>
      <c r="D3040" t="s">
        <v>980</v>
      </c>
      <c r="E3040" s="82">
        <v>3.8</v>
      </c>
      <c r="F3040" t="s">
        <v>973</v>
      </c>
      <c r="G3040" s="83">
        <v>42002</v>
      </c>
      <c r="I3040">
        <f t="shared" si="52"/>
        <v>2014</v>
      </c>
      <c r="M3040"/>
    </row>
    <row r="3041" spans="1:13" x14ac:dyDescent="0.25">
      <c r="A3041" t="s">
        <v>972</v>
      </c>
      <c r="B3041" t="s">
        <v>116</v>
      </c>
      <c r="C3041" s="76" t="s">
        <v>842</v>
      </c>
      <c r="D3041" t="s">
        <v>980</v>
      </c>
      <c r="E3041" s="82">
        <v>3</v>
      </c>
      <c r="F3041" t="s">
        <v>973</v>
      </c>
      <c r="G3041" s="83">
        <v>42019</v>
      </c>
      <c r="I3041">
        <f t="shared" si="52"/>
        <v>2015</v>
      </c>
      <c r="M3041"/>
    </row>
    <row r="3042" spans="1:13" x14ac:dyDescent="0.25">
      <c r="A3042" t="s">
        <v>972</v>
      </c>
      <c r="B3042" t="s">
        <v>249</v>
      </c>
      <c r="C3042" s="76" t="s">
        <v>842</v>
      </c>
      <c r="D3042" t="s">
        <v>980</v>
      </c>
      <c r="E3042" s="82">
        <v>7.6</v>
      </c>
      <c r="F3042" t="s">
        <v>973</v>
      </c>
      <c r="G3042" s="83">
        <v>41988</v>
      </c>
      <c r="I3042">
        <f t="shared" si="52"/>
        <v>2014</v>
      </c>
      <c r="M3042"/>
    </row>
    <row r="3043" spans="1:13" x14ac:dyDescent="0.25">
      <c r="A3043" t="s">
        <v>972</v>
      </c>
      <c r="B3043" t="s">
        <v>136</v>
      </c>
      <c r="C3043" s="76" t="s">
        <v>842</v>
      </c>
      <c r="D3043" t="s">
        <v>980</v>
      </c>
      <c r="E3043" s="82">
        <v>9.14</v>
      </c>
      <c r="F3043" t="s">
        <v>973</v>
      </c>
      <c r="G3043" s="83">
        <v>41534</v>
      </c>
      <c r="I3043">
        <f t="shared" si="52"/>
        <v>2013</v>
      </c>
      <c r="M3043"/>
    </row>
    <row r="3044" spans="1:13" x14ac:dyDescent="0.25">
      <c r="A3044" t="s">
        <v>972</v>
      </c>
      <c r="B3044" t="s">
        <v>245</v>
      </c>
      <c r="C3044" s="76" t="s">
        <v>842</v>
      </c>
      <c r="D3044" t="s">
        <v>980</v>
      </c>
      <c r="E3044" s="82">
        <v>3</v>
      </c>
      <c r="F3044" t="s">
        <v>973</v>
      </c>
      <c r="G3044" s="83">
        <v>42027</v>
      </c>
      <c r="I3044">
        <f t="shared" si="52"/>
        <v>2015</v>
      </c>
      <c r="M3044"/>
    </row>
    <row r="3045" spans="1:13" x14ac:dyDescent="0.25">
      <c r="A3045" t="s">
        <v>972</v>
      </c>
      <c r="B3045" t="s">
        <v>244</v>
      </c>
      <c r="C3045" s="76" t="s">
        <v>842</v>
      </c>
      <c r="D3045" t="s">
        <v>980</v>
      </c>
      <c r="E3045" s="82">
        <v>11</v>
      </c>
      <c r="F3045" t="s">
        <v>973</v>
      </c>
      <c r="G3045" s="83">
        <v>42089</v>
      </c>
      <c r="I3045">
        <f t="shared" si="52"/>
        <v>2015</v>
      </c>
      <c r="M3045"/>
    </row>
    <row r="3046" spans="1:13" x14ac:dyDescent="0.25">
      <c r="A3046" t="s">
        <v>972</v>
      </c>
      <c r="B3046" t="s">
        <v>245</v>
      </c>
      <c r="C3046" s="76" t="s">
        <v>842</v>
      </c>
      <c r="D3046" t="s">
        <v>980</v>
      </c>
      <c r="E3046" s="82">
        <v>5</v>
      </c>
      <c r="F3046" t="s">
        <v>973</v>
      </c>
      <c r="G3046" s="83">
        <v>42123</v>
      </c>
      <c r="I3046">
        <f t="shared" si="52"/>
        <v>2015</v>
      </c>
      <c r="M3046"/>
    </row>
    <row r="3047" spans="1:13" x14ac:dyDescent="0.25">
      <c r="A3047" t="s">
        <v>972</v>
      </c>
      <c r="B3047" t="s">
        <v>216</v>
      </c>
      <c r="C3047" s="76" t="s">
        <v>842</v>
      </c>
      <c r="D3047" t="s">
        <v>980</v>
      </c>
      <c r="E3047" s="82">
        <v>5</v>
      </c>
      <c r="F3047" t="s">
        <v>973</v>
      </c>
      <c r="G3047" s="83">
        <v>42027</v>
      </c>
      <c r="I3047">
        <f t="shared" si="52"/>
        <v>2015</v>
      </c>
      <c r="M3047"/>
    </row>
    <row r="3048" spans="1:13" x14ac:dyDescent="0.25">
      <c r="A3048" t="s">
        <v>972</v>
      </c>
      <c r="B3048" t="s">
        <v>95</v>
      </c>
      <c r="C3048" s="76" t="s">
        <v>842</v>
      </c>
      <c r="D3048" t="s">
        <v>980</v>
      </c>
      <c r="E3048" s="82">
        <v>6</v>
      </c>
      <c r="F3048" t="s">
        <v>973</v>
      </c>
      <c r="G3048" s="83">
        <v>42052</v>
      </c>
      <c r="I3048">
        <f t="shared" si="52"/>
        <v>2015</v>
      </c>
      <c r="M3048"/>
    </row>
    <row r="3049" spans="1:13" x14ac:dyDescent="0.25">
      <c r="A3049" t="s">
        <v>972</v>
      </c>
      <c r="B3049" t="s">
        <v>179</v>
      </c>
      <c r="C3049" s="76" t="s">
        <v>842</v>
      </c>
      <c r="D3049" t="s">
        <v>980</v>
      </c>
      <c r="E3049" s="82">
        <v>11.95</v>
      </c>
      <c r="F3049" t="s">
        <v>973</v>
      </c>
      <c r="G3049" s="83">
        <v>42030</v>
      </c>
      <c r="I3049">
        <f t="shared" si="52"/>
        <v>2015</v>
      </c>
      <c r="M3049"/>
    </row>
    <row r="3050" spans="1:13" x14ac:dyDescent="0.25">
      <c r="A3050" t="s">
        <v>972</v>
      </c>
      <c r="B3050" t="s">
        <v>280</v>
      </c>
      <c r="C3050" s="76" t="s">
        <v>842</v>
      </c>
      <c r="D3050" t="s">
        <v>980</v>
      </c>
      <c r="E3050" s="82">
        <v>10</v>
      </c>
      <c r="F3050" t="s">
        <v>973</v>
      </c>
      <c r="G3050" s="83">
        <v>42026</v>
      </c>
      <c r="I3050">
        <f t="shared" si="52"/>
        <v>2015</v>
      </c>
      <c r="M3050"/>
    </row>
    <row r="3051" spans="1:13" x14ac:dyDescent="0.25">
      <c r="A3051" t="s">
        <v>972</v>
      </c>
      <c r="B3051" t="s">
        <v>100</v>
      </c>
      <c r="C3051" s="76" t="s">
        <v>842</v>
      </c>
      <c r="D3051" t="s">
        <v>980</v>
      </c>
      <c r="E3051" s="82">
        <v>7</v>
      </c>
      <c r="F3051" t="s">
        <v>973</v>
      </c>
      <c r="G3051" s="83">
        <v>42002</v>
      </c>
      <c r="I3051">
        <f t="shared" si="52"/>
        <v>2014</v>
      </c>
      <c r="M3051"/>
    </row>
    <row r="3052" spans="1:13" x14ac:dyDescent="0.25">
      <c r="A3052" t="s">
        <v>972</v>
      </c>
      <c r="B3052" t="s">
        <v>275</v>
      </c>
      <c r="C3052" s="76" t="s">
        <v>842</v>
      </c>
      <c r="D3052" t="s">
        <v>980</v>
      </c>
      <c r="E3052" s="82">
        <v>7</v>
      </c>
      <c r="F3052" t="s">
        <v>973</v>
      </c>
      <c r="G3052" s="83">
        <v>42004</v>
      </c>
      <c r="I3052">
        <f t="shared" si="52"/>
        <v>2014</v>
      </c>
      <c r="M3052"/>
    </row>
    <row r="3053" spans="1:13" x14ac:dyDescent="0.25">
      <c r="A3053" t="s">
        <v>972</v>
      </c>
      <c r="B3053" t="s">
        <v>122</v>
      </c>
      <c r="C3053" s="76" t="s">
        <v>842</v>
      </c>
      <c r="D3053" t="s">
        <v>980</v>
      </c>
      <c r="E3053" s="82">
        <v>7.6</v>
      </c>
      <c r="F3053" t="s">
        <v>973</v>
      </c>
      <c r="G3053" s="83">
        <v>42003</v>
      </c>
      <c r="I3053">
        <f t="shared" si="52"/>
        <v>2014</v>
      </c>
      <c r="M3053"/>
    </row>
    <row r="3054" spans="1:13" x14ac:dyDescent="0.25">
      <c r="A3054" t="s">
        <v>972</v>
      </c>
      <c r="B3054" t="s">
        <v>148</v>
      </c>
      <c r="C3054" s="76" t="s">
        <v>842</v>
      </c>
      <c r="D3054" t="s">
        <v>980</v>
      </c>
      <c r="E3054" s="82">
        <v>14.4</v>
      </c>
      <c r="F3054" t="s">
        <v>973</v>
      </c>
      <c r="G3054" s="83">
        <v>41975</v>
      </c>
      <c r="I3054">
        <f t="shared" si="52"/>
        <v>2014</v>
      </c>
      <c r="M3054"/>
    </row>
    <row r="3055" spans="1:13" x14ac:dyDescent="0.25">
      <c r="A3055" t="s">
        <v>972</v>
      </c>
      <c r="B3055" t="s">
        <v>84</v>
      </c>
      <c r="C3055" s="76" t="s">
        <v>842</v>
      </c>
      <c r="D3055" t="s">
        <v>980</v>
      </c>
      <c r="E3055" s="82">
        <v>8</v>
      </c>
      <c r="F3055" t="s">
        <v>973</v>
      </c>
      <c r="G3055" s="83">
        <v>42010</v>
      </c>
      <c r="I3055">
        <f t="shared" si="52"/>
        <v>2015</v>
      </c>
      <c r="M3055"/>
    </row>
    <row r="3056" spans="1:13" x14ac:dyDescent="0.25">
      <c r="A3056" t="s">
        <v>972</v>
      </c>
      <c r="B3056" t="s">
        <v>171</v>
      </c>
      <c r="C3056" s="76" t="s">
        <v>842</v>
      </c>
      <c r="D3056" t="s">
        <v>980</v>
      </c>
      <c r="E3056" s="82">
        <v>4.5199999999999996</v>
      </c>
      <c r="F3056" t="s">
        <v>973</v>
      </c>
      <c r="G3056" s="83">
        <v>41974</v>
      </c>
      <c r="I3056">
        <f t="shared" si="52"/>
        <v>2014</v>
      </c>
      <c r="M3056"/>
    </row>
    <row r="3057" spans="1:13" x14ac:dyDescent="0.25">
      <c r="A3057" t="s">
        <v>972</v>
      </c>
      <c r="B3057" t="s">
        <v>109</v>
      </c>
      <c r="C3057" s="76" t="s">
        <v>842</v>
      </c>
      <c r="D3057" t="s">
        <v>980</v>
      </c>
      <c r="E3057" s="82">
        <v>5</v>
      </c>
      <c r="F3057" t="s">
        <v>973</v>
      </c>
      <c r="G3057" s="83">
        <v>42082</v>
      </c>
      <c r="I3057">
        <f t="shared" si="52"/>
        <v>2015</v>
      </c>
      <c r="M3057"/>
    </row>
    <row r="3058" spans="1:13" x14ac:dyDescent="0.25">
      <c r="A3058" t="s">
        <v>972</v>
      </c>
      <c r="B3058" t="s">
        <v>117</v>
      </c>
      <c r="C3058" s="76" t="s">
        <v>842</v>
      </c>
      <c r="D3058" t="s">
        <v>980</v>
      </c>
      <c r="E3058" s="82">
        <v>6.53</v>
      </c>
      <c r="F3058" t="s">
        <v>973</v>
      </c>
      <c r="G3058" s="83">
        <v>42082</v>
      </c>
      <c r="I3058">
        <f t="shared" si="52"/>
        <v>2015</v>
      </c>
      <c r="M3058"/>
    </row>
    <row r="3059" spans="1:13" x14ac:dyDescent="0.25">
      <c r="A3059" t="s">
        <v>972</v>
      </c>
      <c r="B3059" t="s">
        <v>251</v>
      </c>
      <c r="C3059" s="76" t="s">
        <v>842</v>
      </c>
      <c r="D3059" t="s">
        <v>980</v>
      </c>
      <c r="E3059" s="82">
        <v>8.36</v>
      </c>
      <c r="F3059" t="s">
        <v>973</v>
      </c>
      <c r="G3059" s="83">
        <v>42107</v>
      </c>
      <c r="I3059">
        <f t="shared" si="52"/>
        <v>2015</v>
      </c>
      <c r="M3059"/>
    </row>
    <row r="3060" spans="1:13" x14ac:dyDescent="0.25">
      <c r="A3060" t="s">
        <v>972</v>
      </c>
      <c r="B3060" t="s">
        <v>126</v>
      </c>
      <c r="C3060" s="76" t="s">
        <v>842</v>
      </c>
      <c r="D3060" t="s">
        <v>980</v>
      </c>
      <c r="E3060" s="82">
        <v>2.5</v>
      </c>
      <c r="F3060" t="s">
        <v>973</v>
      </c>
      <c r="G3060" s="83">
        <v>42994</v>
      </c>
      <c r="I3060">
        <f t="shared" si="52"/>
        <v>2017</v>
      </c>
      <c r="M3060"/>
    </row>
    <row r="3061" spans="1:13" x14ac:dyDescent="0.25">
      <c r="A3061" t="s">
        <v>972</v>
      </c>
      <c r="B3061" t="s">
        <v>122</v>
      </c>
      <c r="C3061" s="76" t="s">
        <v>842</v>
      </c>
      <c r="D3061" t="s">
        <v>980</v>
      </c>
      <c r="E3061" s="82">
        <v>11.4</v>
      </c>
      <c r="F3061" t="s">
        <v>973</v>
      </c>
      <c r="G3061" s="83">
        <v>42072</v>
      </c>
      <c r="I3061">
        <f t="shared" si="52"/>
        <v>2015</v>
      </c>
      <c r="M3061"/>
    </row>
    <row r="3062" spans="1:13" x14ac:dyDescent="0.25">
      <c r="A3062" t="s">
        <v>972</v>
      </c>
      <c r="B3062" t="s">
        <v>122</v>
      </c>
      <c r="C3062" s="76" t="s">
        <v>842</v>
      </c>
      <c r="D3062" t="s">
        <v>980</v>
      </c>
      <c r="E3062" s="82">
        <v>3.8</v>
      </c>
      <c r="F3062" t="s">
        <v>973</v>
      </c>
      <c r="G3062" s="83">
        <v>42115</v>
      </c>
      <c r="I3062">
        <f t="shared" si="52"/>
        <v>2015</v>
      </c>
      <c r="M3062"/>
    </row>
    <row r="3063" spans="1:13" x14ac:dyDescent="0.25">
      <c r="A3063" t="s">
        <v>972</v>
      </c>
      <c r="B3063" t="s">
        <v>241</v>
      </c>
      <c r="C3063" s="76" t="s">
        <v>842</v>
      </c>
      <c r="D3063" t="s">
        <v>980</v>
      </c>
      <c r="E3063" s="82">
        <v>3.8</v>
      </c>
      <c r="F3063" t="s">
        <v>973</v>
      </c>
      <c r="G3063" s="83">
        <v>42081</v>
      </c>
      <c r="I3063">
        <f t="shared" si="52"/>
        <v>2015</v>
      </c>
      <c r="M3063"/>
    </row>
    <row r="3064" spans="1:13" x14ac:dyDescent="0.25">
      <c r="A3064" t="s">
        <v>972</v>
      </c>
      <c r="B3064" t="s">
        <v>82</v>
      </c>
      <c r="C3064" s="76" t="s">
        <v>842</v>
      </c>
      <c r="D3064" t="s">
        <v>980</v>
      </c>
      <c r="E3064" s="82">
        <v>7</v>
      </c>
      <c r="F3064" t="s">
        <v>973</v>
      </c>
      <c r="G3064" s="83">
        <v>42016</v>
      </c>
      <c r="I3064">
        <f t="shared" si="52"/>
        <v>2015</v>
      </c>
      <c r="M3064"/>
    </row>
    <row r="3065" spans="1:13" x14ac:dyDescent="0.25">
      <c r="A3065" t="s">
        <v>972</v>
      </c>
      <c r="B3065" t="s">
        <v>222</v>
      </c>
      <c r="C3065" s="76" t="s">
        <v>842</v>
      </c>
      <c r="D3065" t="s">
        <v>980</v>
      </c>
      <c r="E3065" s="82">
        <v>11</v>
      </c>
      <c r="F3065" t="s">
        <v>973</v>
      </c>
      <c r="G3065" s="83">
        <v>42024</v>
      </c>
      <c r="I3065">
        <f t="shared" si="52"/>
        <v>2015</v>
      </c>
      <c r="M3065"/>
    </row>
    <row r="3066" spans="1:13" x14ac:dyDescent="0.25">
      <c r="A3066" t="s">
        <v>972</v>
      </c>
      <c r="B3066" t="s">
        <v>240</v>
      </c>
      <c r="C3066" s="76" t="s">
        <v>842</v>
      </c>
      <c r="D3066" t="s">
        <v>980</v>
      </c>
      <c r="E3066" s="82">
        <v>8</v>
      </c>
      <c r="F3066" t="s">
        <v>973</v>
      </c>
      <c r="G3066" s="83">
        <v>42089</v>
      </c>
      <c r="I3066">
        <f t="shared" si="52"/>
        <v>2015</v>
      </c>
      <c r="M3066"/>
    </row>
    <row r="3067" spans="1:13" x14ac:dyDescent="0.25">
      <c r="A3067" t="s">
        <v>972</v>
      </c>
      <c r="B3067" t="s">
        <v>92</v>
      </c>
      <c r="C3067" s="76" t="s">
        <v>842</v>
      </c>
      <c r="D3067" t="s">
        <v>980</v>
      </c>
      <c r="E3067" s="82">
        <v>7</v>
      </c>
      <c r="F3067" t="s">
        <v>973</v>
      </c>
      <c r="G3067" s="83">
        <v>42003</v>
      </c>
      <c r="I3067">
        <f t="shared" si="52"/>
        <v>2014</v>
      </c>
      <c r="M3067"/>
    </row>
    <row r="3068" spans="1:13" x14ac:dyDescent="0.25">
      <c r="A3068" t="s">
        <v>972</v>
      </c>
      <c r="B3068" t="s">
        <v>254</v>
      </c>
      <c r="C3068" s="76" t="s">
        <v>842</v>
      </c>
      <c r="D3068" t="s">
        <v>980</v>
      </c>
      <c r="E3068" s="82">
        <v>6</v>
      </c>
      <c r="F3068" t="s">
        <v>973</v>
      </c>
      <c r="G3068" s="83">
        <v>42060</v>
      </c>
      <c r="I3068">
        <f t="shared" si="52"/>
        <v>2015</v>
      </c>
      <c r="M3068"/>
    </row>
    <row r="3069" spans="1:13" x14ac:dyDescent="0.25">
      <c r="A3069" t="s">
        <v>972</v>
      </c>
      <c r="B3069" t="s">
        <v>173</v>
      </c>
      <c r="C3069" s="76" t="s">
        <v>842</v>
      </c>
      <c r="D3069" t="s">
        <v>980</v>
      </c>
      <c r="E3069" s="82">
        <v>7</v>
      </c>
      <c r="F3069" t="s">
        <v>973</v>
      </c>
      <c r="G3069" s="83">
        <v>42038</v>
      </c>
      <c r="I3069">
        <f t="shared" si="52"/>
        <v>2015</v>
      </c>
      <c r="M3069"/>
    </row>
    <row r="3070" spans="1:13" x14ac:dyDescent="0.25">
      <c r="A3070" t="s">
        <v>972</v>
      </c>
      <c r="B3070" t="s">
        <v>186</v>
      </c>
      <c r="C3070" s="76" t="s">
        <v>842</v>
      </c>
      <c r="D3070" t="s">
        <v>980</v>
      </c>
      <c r="E3070" s="82">
        <v>9.8000000000000007</v>
      </c>
      <c r="F3070" t="s">
        <v>973</v>
      </c>
      <c r="G3070" s="83">
        <v>42096</v>
      </c>
      <c r="I3070">
        <f t="shared" si="52"/>
        <v>2015</v>
      </c>
      <c r="M3070"/>
    </row>
    <row r="3071" spans="1:13" x14ac:dyDescent="0.25">
      <c r="A3071" t="s">
        <v>972</v>
      </c>
      <c r="B3071" t="s">
        <v>219</v>
      </c>
      <c r="C3071" s="76" t="s">
        <v>842</v>
      </c>
      <c r="D3071" t="s">
        <v>980</v>
      </c>
      <c r="E3071" s="82">
        <v>5</v>
      </c>
      <c r="F3071" t="s">
        <v>973</v>
      </c>
      <c r="G3071" s="83">
        <v>42054</v>
      </c>
      <c r="I3071">
        <f t="shared" si="52"/>
        <v>2015</v>
      </c>
      <c r="M3071"/>
    </row>
    <row r="3072" spans="1:13" x14ac:dyDescent="0.25">
      <c r="A3072" t="s">
        <v>972</v>
      </c>
      <c r="B3072" t="s">
        <v>246</v>
      </c>
      <c r="C3072" s="76" t="s">
        <v>842</v>
      </c>
      <c r="D3072" t="s">
        <v>980</v>
      </c>
      <c r="E3072" s="82">
        <v>6.8</v>
      </c>
      <c r="F3072" t="s">
        <v>973</v>
      </c>
      <c r="G3072" s="83">
        <v>42019</v>
      </c>
      <c r="I3072">
        <f t="shared" si="52"/>
        <v>2015</v>
      </c>
      <c r="M3072"/>
    </row>
    <row r="3073" spans="1:13" x14ac:dyDescent="0.25">
      <c r="A3073" t="s">
        <v>972</v>
      </c>
      <c r="B3073" t="s">
        <v>105</v>
      </c>
      <c r="C3073" s="76" t="s">
        <v>842</v>
      </c>
      <c r="D3073" t="s">
        <v>980</v>
      </c>
      <c r="E3073" s="82">
        <v>3.8</v>
      </c>
      <c r="F3073" t="s">
        <v>973</v>
      </c>
      <c r="G3073" s="83">
        <v>42019</v>
      </c>
      <c r="I3073">
        <f t="shared" si="52"/>
        <v>2015</v>
      </c>
      <c r="M3073"/>
    </row>
    <row r="3074" spans="1:13" x14ac:dyDescent="0.25">
      <c r="A3074" t="s">
        <v>972</v>
      </c>
      <c r="B3074" t="s">
        <v>92</v>
      </c>
      <c r="C3074" s="76" t="s">
        <v>842</v>
      </c>
      <c r="D3074" t="s">
        <v>980</v>
      </c>
      <c r="E3074" s="82">
        <v>6</v>
      </c>
      <c r="F3074" t="s">
        <v>973</v>
      </c>
      <c r="G3074" s="83">
        <v>42013</v>
      </c>
      <c r="I3074">
        <f t="shared" ref="I3074:I3137" si="53">IF(G3074&lt;&gt;"",YEAR(G3074),"")</f>
        <v>2015</v>
      </c>
      <c r="M3074"/>
    </row>
    <row r="3075" spans="1:13" x14ac:dyDescent="0.25">
      <c r="A3075" t="s">
        <v>972</v>
      </c>
      <c r="B3075" t="s">
        <v>153</v>
      </c>
      <c r="C3075" s="76" t="s">
        <v>842</v>
      </c>
      <c r="D3075" t="s">
        <v>980</v>
      </c>
      <c r="E3075" s="82">
        <v>2.58</v>
      </c>
      <c r="F3075" t="s">
        <v>973</v>
      </c>
      <c r="G3075" s="83">
        <v>41999</v>
      </c>
      <c r="I3075">
        <f t="shared" si="53"/>
        <v>2014</v>
      </c>
      <c r="M3075"/>
    </row>
    <row r="3076" spans="1:13" x14ac:dyDescent="0.25">
      <c r="A3076" t="s">
        <v>972</v>
      </c>
      <c r="B3076" t="s">
        <v>122</v>
      </c>
      <c r="C3076" s="76" t="s">
        <v>842</v>
      </c>
      <c r="D3076" t="s">
        <v>980</v>
      </c>
      <c r="E3076" s="82">
        <v>5.0999999999999996</v>
      </c>
      <c r="F3076" t="s">
        <v>973</v>
      </c>
      <c r="G3076" s="83">
        <v>42045</v>
      </c>
      <c r="I3076">
        <f t="shared" si="53"/>
        <v>2015</v>
      </c>
      <c r="M3076"/>
    </row>
    <row r="3077" spans="1:13" x14ac:dyDescent="0.25">
      <c r="A3077" t="s">
        <v>972</v>
      </c>
      <c r="B3077" t="s">
        <v>121</v>
      </c>
      <c r="C3077" s="76" t="s">
        <v>842</v>
      </c>
      <c r="D3077" t="s">
        <v>980</v>
      </c>
      <c r="E3077" s="82">
        <v>5</v>
      </c>
      <c r="F3077" t="s">
        <v>973</v>
      </c>
      <c r="G3077" s="83">
        <v>42360</v>
      </c>
      <c r="I3077">
        <f t="shared" si="53"/>
        <v>2015</v>
      </c>
      <c r="M3077"/>
    </row>
    <row r="3078" spans="1:13" x14ac:dyDescent="0.25">
      <c r="A3078" t="s">
        <v>972</v>
      </c>
      <c r="B3078" t="s">
        <v>147</v>
      </c>
      <c r="C3078" s="76" t="s">
        <v>842</v>
      </c>
      <c r="D3078" t="s">
        <v>980</v>
      </c>
      <c r="E3078" s="82">
        <v>3</v>
      </c>
      <c r="F3078" t="s">
        <v>973</v>
      </c>
      <c r="G3078" s="83">
        <v>41992</v>
      </c>
      <c r="I3078">
        <f t="shared" si="53"/>
        <v>2014</v>
      </c>
      <c r="M3078"/>
    </row>
    <row r="3079" spans="1:13" x14ac:dyDescent="0.25">
      <c r="A3079" t="s">
        <v>972</v>
      </c>
      <c r="B3079" t="s">
        <v>107</v>
      </c>
      <c r="C3079" s="76" t="s">
        <v>842</v>
      </c>
      <c r="D3079" t="s">
        <v>980</v>
      </c>
      <c r="E3079" s="82">
        <v>7.6</v>
      </c>
      <c r="F3079" t="s">
        <v>973</v>
      </c>
      <c r="G3079" s="83">
        <v>42033</v>
      </c>
      <c r="I3079">
        <f t="shared" si="53"/>
        <v>2015</v>
      </c>
      <c r="M3079"/>
    </row>
    <row r="3080" spans="1:13" x14ac:dyDescent="0.25">
      <c r="A3080" t="s">
        <v>972</v>
      </c>
      <c r="B3080" t="s">
        <v>107</v>
      </c>
      <c r="C3080" s="76" t="s">
        <v>842</v>
      </c>
      <c r="D3080" t="s">
        <v>980</v>
      </c>
      <c r="E3080" s="82">
        <v>5</v>
      </c>
      <c r="F3080" t="s">
        <v>973</v>
      </c>
      <c r="G3080" s="83">
        <v>42131</v>
      </c>
      <c r="I3080">
        <f t="shared" si="53"/>
        <v>2015</v>
      </c>
      <c r="M3080"/>
    </row>
    <row r="3081" spans="1:13" x14ac:dyDescent="0.25">
      <c r="A3081" t="s">
        <v>972</v>
      </c>
      <c r="B3081" t="s">
        <v>148</v>
      </c>
      <c r="C3081" s="76" t="s">
        <v>842</v>
      </c>
      <c r="D3081" t="s">
        <v>980</v>
      </c>
      <c r="E3081" s="82">
        <v>5</v>
      </c>
      <c r="F3081" t="s">
        <v>973</v>
      </c>
      <c r="G3081" s="83">
        <v>42004</v>
      </c>
      <c r="I3081">
        <f t="shared" si="53"/>
        <v>2014</v>
      </c>
      <c r="M3081"/>
    </row>
    <row r="3082" spans="1:13" x14ac:dyDescent="0.25">
      <c r="A3082" t="s">
        <v>972</v>
      </c>
      <c r="B3082" t="s">
        <v>136</v>
      </c>
      <c r="C3082" s="76" t="s">
        <v>1272</v>
      </c>
      <c r="D3082" t="s">
        <v>975</v>
      </c>
      <c r="E3082" s="82">
        <v>400</v>
      </c>
      <c r="F3082" t="s">
        <v>973</v>
      </c>
      <c r="G3082" s="83">
        <v>41186</v>
      </c>
      <c r="I3082">
        <f t="shared" si="53"/>
        <v>2012</v>
      </c>
      <c r="M3082"/>
    </row>
    <row r="3083" spans="1:13" x14ac:dyDescent="0.25">
      <c r="A3083" t="s">
        <v>972</v>
      </c>
      <c r="B3083" t="s">
        <v>198</v>
      </c>
      <c r="C3083" s="76" t="s">
        <v>946</v>
      </c>
      <c r="D3083" t="s">
        <v>980</v>
      </c>
      <c r="E3083" s="82">
        <v>250</v>
      </c>
      <c r="F3083" t="s">
        <v>973</v>
      </c>
      <c r="G3083" s="83">
        <v>41250</v>
      </c>
      <c r="I3083">
        <f t="shared" si="53"/>
        <v>2012</v>
      </c>
      <c r="M3083"/>
    </row>
    <row r="3084" spans="1:13" x14ac:dyDescent="0.25">
      <c r="A3084" t="s">
        <v>972</v>
      </c>
      <c r="B3084" t="s">
        <v>278</v>
      </c>
      <c r="C3084" s="76" t="s">
        <v>946</v>
      </c>
      <c r="D3084" t="s">
        <v>980</v>
      </c>
      <c r="E3084" s="82">
        <v>400</v>
      </c>
      <c r="F3084" t="s">
        <v>973</v>
      </c>
      <c r="G3084" s="83">
        <v>30547</v>
      </c>
      <c r="I3084">
        <f t="shared" si="53"/>
        <v>1983</v>
      </c>
      <c r="M3084"/>
    </row>
    <row r="3085" spans="1:13" x14ac:dyDescent="0.25">
      <c r="A3085" t="s">
        <v>972</v>
      </c>
      <c r="B3085" t="s">
        <v>2</v>
      </c>
      <c r="C3085" s="76" t="s">
        <v>946</v>
      </c>
      <c r="D3085" t="s">
        <v>980</v>
      </c>
      <c r="E3085" s="82">
        <v>230</v>
      </c>
      <c r="F3085" t="s">
        <v>973</v>
      </c>
      <c r="G3085" s="83">
        <v>31352</v>
      </c>
      <c r="I3085">
        <f t="shared" si="53"/>
        <v>1985</v>
      </c>
      <c r="M3085"/>
    </row>
    <row r="3086" spans="1:13" x14ac:dyDescent="0.25">
      <c r="A3086" t="s">
        <v>972</v>
      </c>
      <c r="B3086" t="s">
        <v>116</v>
      </c>
      <c r="C3086" s="76" t="s">
        <v>946</v>
      </c>
      <c r="D3086" t="s">
        <v>980</v>
      </c>
      <c r="E3086" s="82">
        <v>280</v>
      </c>
      <c r="F3086" t="s">
        <v>973</v>
      </c>
      <c r="G3086" s="83">
        <v>41713</v>
      </c>
      <c r="I3086">
        <f t="shared" si="53"/>
        <v>2014</v>
      </c>
      <c r="M3086"/>
    </row>
    <row r="3087" spans="1:13" x14ac:dyDescent="0.25">
      <c r="A3087" t="s">
        <v>972</v>
      </c>
      <c r="B3087" t="s">
        <v>177</v>
      </c>
      <c r="C3087" s="76" t="s">
        <v>975</v>
      </c>
      <c r="D3087" t="s">
        <v>975</v>
      </c>
      <c r="E3087" s="82">
        <v>1526</v>
      </c>
      <c r="F3087" t="s">
        <v>973</v>
      </c>
      <c r="G3087" s="83">
        <v>18264</v>
      </c>
      <c r="I3087">
        <f t="shared" si="53"/>
        <v>1950</v>
      </c>
      <c r="M3087"/>
    </row>
    <row r="3088" spans="1:13" x14ac:dyDescent="0.25">
      <c r="A3088" t="s">
        <v>972</v>
      </c>
      <c r="B3088" t="s">
        <v>128</v>
      </c>
      <c r="C3088" s="76" t="s">
        <v>1272</v>
      </c>
      <c r="D3088" t="s">
        <v>975</v>
      </c>
      <c r="E3088" s="82">
        <v>68</v>
      </c>
      <c r="F3088" t="s">
        <v>973</v>
      </c>
      <c r="G3088" s="83">
        <v>18264</v>
      </c>
      <c r="I3088">
        <f t="shared" si="53"/>
        <v>1950</v>
      </c>
      <c r="M3088"/>
    </row>
    <row r="3089" spans="1:13" x14ac:dyDescent="0.25">
      <c r="A3089" t="s">
        <v>972</v>
      </c>
      <c r="B3089" t="s">
        <v>281</v>
      </c>
      <c r="C3089" s="76" t="s">
        <v>946</v>
      </c>
      <c r="D3089" t="s">
        <v>980</v>
      </c>
      <c r="E3089" s="82">
        <v>500</v>
      </c>
      <c r="F3089" t="s">
        <v>973</v>
      </c>
      <c r="G3089" s="83">
        <v>42040</v>
      </c>
      <c r="I3089">
        <f t="shared" si="53"/>
        <v>2015</v>
      </c>
      <c r="M3089"/>
    </row>
    <row r="3090" spans="1:13" x14ac:dyDescent="0.25">
      <c r="A3090" t="s">
        <v>972</v>
      </c>
      <c r="B3090" t="s">
        <v>278</v>
      </c>
      <c r="C3090" t="s">
        <v>946</v>
      </c>
      <c r="D3090" t="s">
        <v>980</v>
      </c>
      <c r="E3090" s="82">
        <v>389.5</v>
      </c>
      <c r="F3090" t="s">
        <v>973</v>
      </c>
      <c r="G3090" s="83">
        <v>43040</v>
      </c>
      <c r="I3090">
        <f t="shared" si="53"/>
        <v>2017</v>
      </c>
      <c r="M3090"/>
    </row>
    <row r="3091" spans="1:13" x14ac:dyDescent="0.25">
      <c r="A3091" t="s">
        <v>972</v>
      </c>
      <c r="B3091" t="s">
        <v>278</v>
      </c>
      <c r="C3091" s="76" t="s">
        <v>946</v>
      </c>
      <c r="D3091" t="s">
        <v>980</v>
      </c>
      <c r="E3091" s="82">
        <v>141.55000000000001</v>
      </c>
      <c r="F3091" t="s">
        <v>973</v>
      </c>
      <c r="G3091" s="83">
        <v>42152</v>
      </c>
      <c r="I3091">
        <f t="shared" si="53"/>
        <v>2015</v>
      </c>
      <c r="M3091"/>
    </row>
    <row r="3092" spans="1:13" x14ac:dyDescent="0.25">
      <c r="A3092" t="s">
        <v>972</v>
      </c>
      <c r="B3092" t="s">
        <v>128</v>
      </c>
      <c r="C3092" s="76" t="s">
        <v>842</v>
      </c>
      <c r="D3092" t="s">
        <v>980</v>
      </c>
      <c r="E3092" s="82">
        <v>1.41</v>
      </c>
      <c r="F3092" t="s">
        <v>973</v>
      </c>
      <c r="G3092" s="83">
        <v>41001</v>
      </c>
      <c r="I3092">
        <f t="shared" si="53"/>
        <v>2012</v>
      </c>
      <c r="M3092"/>
    </row>
    <row r="3093" spans="1:13" x14ac:dyDescent="0.25">
      <c r="A3093" t="s">
        <v>972</v>
      </c>
      <c r="B3093" t="s">
        <v>127</v>
      </c>
      <c r="C3093" t="s">
        <v>947</v>
      </c>
      <c r="D3093" t="s">
        <v>980</v>
      </c>
      <c r="E3093" s="82">
        <v>4.5999999999999996</v>
      </c>
      <c r="F3093" t="s">
        <v>973</v>
      </c>
      <c r="G3093" s="83">
        <v>38631</v>
      </c>
      <c r="I3093">
        <f t="shared" si="53"/>
        <v>2005</v>
      </c>
      <c r="M3093"/>
    </row>
    <row r="3094" spans="1:13" x14ac:dyDescent="0.25">
      <c r="A3094" t="s">
        <v>972</v>
      </c>
      <c r="B3094" t="s">
        <v>127</v>
      </c>
      <c r="C3094" s="76" t="s">
        <v>842</v>
      </c>
      <c r="D3094" t="s">
        <v>980</v>
      </c>
      <c r="E3094" s="82">
        <v>2.0499999999999998</v>
      </c>
      <c r="F3094" t="s">
        <v>973</v>
      </c>
      <c r="G3094" s="83">
        <v>36466</v>
      </c>
      <c r="I3094">
        <f t="shared" si="53"/>
        <v>1999</v>
      </c>
      <c r="M3094"/>
    </row>
    <row r="3095" spans="1:13" x14ac:dyDescent="0.25">
      <c r="A3095" t="s">
        <v>972</v>
      </c>
      <c r="B3095" t="s">
        <v>128</v>
      </c>
      <c r="C3095" s="76" t="s">
        <v>842</v>
      </c>
      <c r="D3095" t="s">
        <v>980</v>
      </c>
      <c r="E3095" s="82">
        <v>1.37</v>
      </c>
      <c r="F3095" t="s">
        <v>973</v>
      </c>
      <c r="G3095" s="83">
        <v>38908</v>
      </c>
      <c r="I3095">
        <f t="shared" si="53"/>
        <v>2006</v>
      </c>
      <c r="M3095"/>
    </row>
    <row r="3096" spans="1:13" x14ac:dyDescent="0.25">
      <c r="A3096" t="s">
        <v>972</v>
      </c>
      <c r="B3096" t="s">
        <v>127</v>
      </c>
      <c r="C3096" s="76" t="s">
        <v>842</v>
      </c>
      <c r="D3096" t="s">
        <v>980</v>
      </c>
      <c r="E3096" s="82">
        <v>0.68</v>
      </c>
      <c r="F3096" t="s">
        <v>973</v>
      </c>
      <c r="G3096" s="83">
        <v>36801</v>
      </c>
      <c r="I3096">
        <f t="shared" si="53"/>
        <v>2000</v>
      </c>
      <c r="M3096"/>
    </row>
    <row r="3097" spans="1:13" x14ac:dyDescent="0.25">
      <c r="A3097" t="s">
        <v>972</v>
      </c>
      <c r="B3097" t="s">
        <v>118</v>
      </c>
      <c r="C3097" s="76" t="s">
        <v>842</v>
      </c>
      <c r="D3097" t="s">
        <v>980</v>
      </c>
      <c r="E3097" s="82">
        <v>5.26</v>
      </c>
      <c r="F3097" t="s">
        <v>973</v>
      </c>
      <c r="G3097" s="83">
        <v>37091</v>
      </c>
      <c r="I3097">
        <f t="shared" si="53"/>
        <v>2001</v>
      </c>
      <c r="M3097"/>
    </row>
    <row r="3098" spans="1:13" x14ac:dyDescent="0.25">
      <c r="A3098" t="s">
        <v>972</v>
      </c>
      <c r="B3098" t="s">
        <v>100</v>
      </c>
      <c r="C3098" s="76" t="s">
        <v>842</v>
      </c>
      <c r="D3098" t="s">
        <v>980</v>
      </c>
      <c r="E3098" s="82">
        <v>0.15</v>
      </c>
      <c r="F3098" t="s">
        <v>973</v>
      </c>
      <c r="G3098" s="83">
        <v>41064</v>
      </c>
      <c r="I3098">
        <f t="shared" si="53"/>
        <v>2012</v>
      </c>
      <c r="M3098"/>
    </row>
    <row r="3099" spans="1:13" x14ac:dyDescent="0.25">
      <c r="A3099" t="s">
        <v>972</v>
      </c>
      <c r="B3099" t="s">
        <v>124</v>
      </c>
      <c r="C3099" s="76" t="s">
        <v>842</v>
      </c>
      <c r="D3099" t="s">
        <v>980</v>
      </c>
      <c r="E3099" s="82">
        <v>2.92</v>
      </c>
      <c r="F3099" t="s">
        <v>973</v>
      </c>
      <c r="G3099" s="83">
        <v>37861</v>
      </c>
      <c r="I3099">
        <f t="shared" si="53"/>
        <v>2003</v>
      </c>
      <c r="M3099"/>
    </row>
    <row r="3100" spans="1:13" x14ac:dyDescent="0.25">
      <c r="A3100" t="s">
        <v>972</v>
      </c>
      <c r="B3100" t="s">
        <v>125</v>
      </c>
      <c r="C3100" s="76" t="s">
        <v>842</v>
      </c>
      <c r="D3100" t="s">
        <v>980</v>
      </c>
      <c r="E3100" s="82">
        <v>2.68</v>
      </c>
      <c r="F3100" t="s">
        <v>973</v>
      </c>
      <c r="G3100" s="83">
        <v>38639</v>
      </c>
      <c r="I3100">
        <f t="shared" si="53"/>
        <v>2005</v>
      </c>
      <c r="M3100"/>
    </row>
    <row r="3101" spans="1:13" x14ac:dyDescent="0.25">
      <c r="A3101" t="s">
        <v>972</v>
      </c>
      <c r="B3101" t="s">
        <v>128</v>
      </c>
      <c r="C3101" s="76" t="s">
        <v>842</v>
      </c>
      <c r="D3101" t="s">
        <v>980</v>
      </c>
      <c r="E3101" s="82">
        <v>12.9</v>
      </c>
      <c r="F3101" t="s">
        <v>973</v>
      </c>
      <c r="G3101" s="83">
        <v>41388</v>
      </c>
      <c r="I3101">
        <f t="shared" si="53"/>
        <v>2013</v>
      </c>
      <c r="M3101"/>
    </row>
    <row r="3102" spans="1:13" x14ac:dyDescent="0.25">
      <c r="A3102" t="s">
        <v>972</v>
      </c>
      <c r="B3102" t="s">
        <v>104</v>
      </c>
      <c r="C3102" s="76" t="s">
        <v>842</v>
      </c>
      <c r="D3102" t="s">
        <v>980</v>
      </c>
      <c r="E3102" s="82">
        <v>4.75</v>
      </c>
      <c r="F3102" t="s">
        <v>973</v>
      </c>
      <c r="G3102" s="83">
        <v>38121</v>
      </c>
      <c r="I3102">
        <f t="shared" si="53"/>
        <v>2004</v>
      </c>
      <c r="M3102"/>
    </row>
    <row r="3103" spans="1:13" x14ac:dyDescent="0.25">
      <c r="A3103" t="s">
        <v>972</v>
      </c>
      <c r="B3103" t="s">
        <v>127</v>
      </c>
      <c r="C3103" s="76" t="s">
        <v>842</v>
      </c>
      <c r="D3103" t="s">
        <v>980</v>
      </c>
      <c r="E3103" s="82">
        <v>0.46</v>
      </c>
      <c r="F3103" t="s">
        <v>973</v>
      </c>
      <c r="G3103" s="83">
        <v>37340</v>
      </c>
      <c r="I3103">
        <f t="shared" si="53"/>
        <v>2002</v>
      </c>
      <c r="M3103"/>
    </row>
    <row r="3104" spans="1:13" x14ac:dyDescent="0.25">
      <c r="A3104" t="s">
        <v>972</v>
      </c>
      <c r="B3104" t="s">
        <v>97</v>
      </c>
      <c r="C3104" t="s">
        <v>947</v>
      </c>
      <c r="D3104" t="s">
        <v>980</v>
      </c>
      <c r="E3104" s="82">
        <v>2.9</v>
      </c>
      <c r="F3104" t="s">
        <v>973</v>
      </c>
      <c r="G3104" s="83">
        <v>41572</v>
      </c>
      <c r="I3104">
        <f t="shared" si="53"/>
        <v>2013</v>
      </c>
      <c r="M3104"/>
    </row>
    <row r="3105" spans="1:13" x14ac:dyDescent="0.25">
      <c r="A3105" t="s">
        <v>972</v>
      </c>
      <c r="B3105" t="s">
        <v>179</v>
      </c>
      <c r="C3105" s="76" t="s">
        <v>842</v>
      </c>
      <c r="D3105" t="s">
        <v>980</v>
      </c>
      <c r="E3105" s="82">
        <v>6.4</v>
      </c>
      <c r="F3105" t="s">
        <v>973</v>
      </c>
      <c r="G3105" s="83">
        <v>41375</v>
      </c>
      <c r="I3105">
        <f t="shared" si="53"/>
        <v>2013</v>
      </c>
      <c r="M3105"/>
    </row>
    <row r="3106" spans="1:13" x14ac:dyDescent="0.25">
      <c r="A3106" t="s">
        <v>972</v>
      </c>
      <c r="B3106" t="s">
        <v>128</v>
      </c>
      <c r="C3106" s="76" t="s">
        <v>842</v>
      </c>
      <c r="D3106" t="s">
        <v>980</v>
      </c>
      <c r="E3106" s="82">
        <v>0.96</v>
      </c>
      <c r="F3106" t="s">
        <v>973</v>
      </c>
      <c r="G3106" s="83">
        <v>38358</v>
      </c>
      <c r="I3106">
        <f t="shared" si="53"/>
        <v>2005</v>
      </c>
      <c r="M3106"/>
    </row>
    <row r="3107" spans="1:13" x14ac:dyDescent="0.25">
      <c r="A3107" t="s">
        <v>972</v>
      </c>
      <c r="B3107" t="s">
        <v>23</v>
      </c>
      <c r="C3107" t="s">
        <v>947</v>
      </c>
      <c r="D3107" t="s">
        <v>980</v>
      </c>
      <c r="E3107" s="82">
        <v>9.5</v>
      </c>
      <c r="F3107" t="s">
        <v>973</v>
      </c>
      <c r="G3107" s="83">
        <v>37733</v>
      </c>
      <c r="I3107">
        <f t="shared" si="53"/>
        <v>2003</v>
      </c>
      <c r="M3107"/>
    </row>
    <row r="3108" spans="1:13" x14ac:dyDescent="0.25">
      <c r="A3108" t="s">
        <v>972</v>
      </c>
      <c r="B3108" t="s">
        <v>199</v>
      </c>
      <c r="C3108" s="76" t="s">
        <v>842</v>
      </c>
      <c r="D3108" t="s">
        <v>980</v>
      </c>
      <c r="E3108" s="82">
        <v>5</v>
      </c>
      <c r="F3108" t="s">
        <v>973</v>
      </c>
      <c r="G3108" s="83">
        <v>37774</v>
      </c>
      <c r="I3108">
        <f t="shared" si="53"/>
        <v>2003</v>
      </c>
      <c r="M3108"/>
    </row>
    <row r="3109" spans="1:13" x14ac:dyDescent="0.25">
      <c r="A3109" t="s">
        <v>972</v>
      </c>
      <c r="B3109" t="s">
        <v>2</v>
      </c>
      <c r="C3109" t="s">
        <v>947</v>
      </c>
      <c r="D3109" t="s">
        <v>980</v>
      </c>
      <c r="E3109" s="82">
        <v>9.5</v>
      </c>
      <c r="F3109" t="s">
        <v>973</v>
      </c>
      <c r="G3109" s="83">
        <v>38603</v>
      </c>
      <c r="I3109">
        <f t="shared" si="53"/>
        <v>2005</v>
      </c>
      <c r="M3109"/>
    </row>
    <row r="3110" spans="1:13" x14ac:dyDescent="0.25">
      <c r="A3110" t="s">
        <v>972</v>
      </c>
      <c r="B3110" t="s">
        <v>89</v>
      </c>
      <c r="C3110" t="s">
        <v>947</v>
      </c>
      <c r="D3110" t="s">
        <v>980</v>
      </c>
      <c r="E3110" s="82">
        <v>9.5</v>
      </c>
      <c r="F3110" t="s">
        <v>973</v>
      </c>
      <c r="G3110" s="83">
        <v>41865</v>
      </c>
      <c r="I3110">
        <f t="shared" si="53"/>
        <v>2014</v>
      </c>
      <c r="M3110"/>
    </row>
    <row r="3111" spans="1:13" x14ac:dyDescent="0.25">
      <c r="A3111" t="s">
        <v>972</v>
      </c>
      <c r="B3111" t="s">
        <v>133</v>
      </c>
      <c r="C3111" s="76" t="s">
        <v>842</v>
      </c>
      <c r="D3111" t="s">
        <v>980</v>
      </c>
      <c r="E3111" s="82">
        <v>5.84</v>
      </c>
      <c r="F3111" t="s">
        <v>973</v>
      </c>
      <c r="G3111" s="83">
        <v>40462</v>
      </c>
      <c r="I3111">
        <f t="shared" si="53"/>
        <v>2010</v>
      </c>
      <c r="M3111"/>
    </row>
    <row r="3112" spans="1:13" x14ac:dyDescent="0.25">
      <c r="A3112" t="s">
        <v>972</v>
      </c>
      <c r="B3112" t="s">
        <v>177</v>
      </c>
      <c r="C3112" s="76" t="s">
        <v>842</v>
      </c>
      <c r="D3112" t="s">
        <v>980</v>
      </c>
      <c r="E3112" s="82">
        <v>0.12</v>
      </c>
      <c r="F3112" t="s">
        <v>973</v>
      </c>
      <c r="G3112" s="83">
        <v>41387</v>
      </c>
      <c r="I3112">
        <f t="shared" si="53"/>
        <v>2013</v>
      </c>
      <c r="M3112"/>
    </row>
    <row r="3113" spans="1:13" x14ac:dyDescent="0.25">
      <c r="A3113" t="s">
        <v>972</v>
      </c>
      <c r="B3113" t="s">
        <v>118</v>
      </c>
      <c r="C3113" s="76" t="s">
        <v>842</v>
      </c>
      <c r="D3113" t="s">
        <v>980</v>
      </c>
      <c r="E3113" s="82">
        <v>1.0900000000000001</v>
      </c>
      <c r="F3113" t="s">
        <v>973</v>
      </c>
      <c r="G3113" s="83">
        <v>37756</v>
      </c>
      <c r="I3113">
        <f t="shared" si="53"/>
        <v>2003</v>
      </c>
      <c r="M3113"/>
    </row>
    <row r="3114" spans="1:13" x14ac:dyDescent="0.25">
      <c r="A3114" t="s">
        <v>972</v>
      </c>
      <c r="B3114" t="s">
        <v>177</v>
      </c>
      <c r="C3114" s="76" t="s">
        <v>842</v>
      </c>
      <c r="D3114" t="s">
        <v>980</v>
      </c>
      <c r="E3114" s="82">
        <v>1.88</v>
      </c>
      <c r="F3114" t="s">
        <v>973</v>
      </c>
      <c r="G3114" s="83">
        <v>37943</v>
      </c>
      <c r="I3114">
        <f t="shared" si="53"/>
        <v>2003</v>
      </c>
      <c r="M3114"/>
    </row>
    <row r="3115" spans="1:13" x14ac:dyDescent="0.25">
      <c r="A3115" t="s">
        <v>972</v>
      </c>
      <c r="B3115" t="s">
        <v>121</v>
      </c>
      <c r="C3115" s="76" t="s">
        <v>842</v>
      </c>
      <c r="D3115" t="s">
        <v>980</v>
      </c>
      <c r="E3115" s="82">
        <v>13.6</v>
      </c>
      <c r="F3115" t="s">
        <v>973</v>
      </c>
      <c r="G3115" s="83">
        <v>41387</v>
      </c>
      <c r="I3115">
        <f t="shared" si="53"/>
        <v>2013</v>
      </c>
      <c r="M3115"/>
    </row>
    <row r="3116" spans="1:13" x14ac:dyDescent="0.25">
      <c r="A3116" t="s">
        <v>972</v>
      </c>
      <c r="B3116" t="s">
        <v>169</v>
      </c>
      <c r="C3116" t="s">
        <v>947</v>
      </c>
      <c r="D3116" t="s">
        <v>980</v>
      </c>
      <c r="E3116" s="82">
        <v>9.5</v>
      </c>
      <c r="F3116" t="s">
        <v>973</v>
      </c>
      <c r="G3116" s="83">
        <v>37998</v>
      </c>
      <c r="I3116">
        <f t="shared" si="53"/>
        <v>2004</v>
      </c>
      <c r="M3116"/>
    </row>
    <row r="3117" spans="1:13" x14ac:dyDescent="0.25">
      <c r="A3117" t="s">
        <v>972</v>
      </c>
      <c r="B3117" t="s">
        <v>128</v>
      </c>
      <c r="C3117" s="76" t="s">
        <v>842</v>
      </c>
      <c r="D3117" t="s">
        <v>980</v>
      </c>
      <c r="E3117" s="82">
        <v>2.88</v>
      </c>
      <c r="F3117" t="s">
        <v>973</v>
      </c>
      <c r="G3117" s="83">
        <v>40586</v>
      </c>
      <c r="I3117">
        <f t="shared" si="53"/>
        <v>2011</v>
      </c>
      <c r="M3117"/>
    </row>
    <row r="3118" spans="1:13" x14ac:dyDescent="0.25">
      <c r="A3118" t="s">
        <v>972</v>
      </c>
      <c r="B3118" t="s">
        <v>182</v>
      </c>
      <c r="C3118" s="76" t="s">
        <v>842</v>
      </c>
      <c r="D3118" t="s">
        <v>980</v>
      </c>
      <c r="E3118" s="82">
        <v>9.76</v>
      </c>
      <c r="F3118" t="s">
        <v>973</v>
      </c>
      <c r="G3118" s="83">
        <v>42384</v>
      </c>
      <c r="I3118">
        <f t="shared" si="53"/>
        <v>2016</v>
      </c>
      <c r="M3118"/>
    </row>
    <row r="3119" spans="1:13" x14ac:dyDescent="0.25">
      <c r="A3119" t="s">
        <v>972</v>
      </c>
      <c r="B3119" t="s">
        <v>177</v>
      </c>
      <c r="C3119" s="76" t="s">
        <v>842</v>
      </c>
      <c r="D3119" t="s">
        <v>980</v>
      </c>
      <c r="E3119" s="82">
        <v>1.37</v>
      </c>
      <c r="F3119" t="s">
        <v>973</v>
      </c>
      <c r="G3119" s="83">
        <v>39636</v>
      </c>
      <c r="I3119">
        <f t="shared" si="53"/>
        <v>2008</v>
      </c>
      <c r="M3119"/>
    </row>
    <row r="3120" spans="1:13" x14ac:dyDescent="0.25">
      <c r="A3120" t="s">
        <v>972</v>
      </c>
      <c r="B3120" t="s">
        <v>279</v>
      </c>
      <c r="C3120" t="s">
        <v>947</v>
      </c>
      <c r="D3120" t="s">
        <v>980</v>
      </c>
      <c r="E3120" s="82">
        <v>9.5</v>
      </c>
      <c r="F3120" t="s">
        <v>973</v>
      </c>
      <c r="G3120" s="83">
        <v>41170</v>
      </c>
      <c r="I3120">
        <f t="shared" si="53"/>
        <v>2012</v>
      </c>
      <c r="M3120"/>
    </row>
    <row r="3121" spans="1:13" x14ac:dyDescent="0.25">
      <c r="A3121" t="s">
        <v>972</v>
      </c>
      <c r="B3121" t="s">
        <v>184</v>
      </c>
      <c r="C3121" s="76" t="s">
        <v>842</v>
      </c>
      <c r="D3121" t="s">
        <v>980</v>
      </c>
      <c r="E3121" s="82">
        <v>0.8</v>
      </c>
      <c r="F3121" t="s">
        <v>973</v>
      </c>
      <c r="G3121" s="83">
        <v>38086</v>
      </c>
      <c r="I3121">
        <f t="shared" si="53"/>
        <v>2004</v>
      </c>
      <c r="M3121"/>
    </row>
    <row r="3122" spans="1:13" x14ac:dyDescent="0.25">
      <c r="A3122" t="s">
        <v>972</v>
      </c>
      <c r="B3122" t="s">
        <v>169</v>
      </c>
      <c r="C3122" t="s">
        <v>947</v>
      </c>
      <c r="D3122" t="s">
        <v>980</v>
      </c>
      <c r="E3122" s="82">
        <v>9.5</v>
      </c>
      <c r="F3122" t="s">
        <v>973</v>
      </c>
      <c r="G3122" s="83">
        <v>41310</v>
      </c>
      <c r="I3122">
        <f t="shared" si="53"/>
        <v>2013</v>
      </c>
      <c r="M3122"/>
    </row>
    <row r="3123" spans="1:13" x14ac:dyDescent="0.25">
      <c r="A3123" t="s">
        <v>972</v>
      </c>
      <c r="B3123" t="s">
        <v>257</v>
      </c>
      <c r="C3123" s="76" t="s">
        <v>842</v>
      </c>
      <c r="D3123" t="s">
        <v>980</v>
      </c>
      <c r="E3123" s="82">
        <v>2.74</v>
      </c>
      <c r="F3123" t="s">
        <v>973</v>
      </c>
      <c r="G3123" s="83">
        <v>38603</v>
      </c>
      <c r="I3123">
        <f t="shared" si="53"/>
        <v>2005</v>
      </c>
      <c r="M3123"/>
    </row>
    <row r="3124" spans="1:13" x14ac:dyDescent="0.25">
      <c r="A3124" t="s">
        <v>972</v>
      </c>
      <c r="B3124" t="s">
        <v>139</v>
      </c>
      <c r="C3124" s="76" t="s">
        <v>842</v>
      </c>
      <c r="D3124" t="s">
        <v>980</v>
      </c>
      <c r="E3124" s="82">
        <v>2.82</v>
      </c>
      <c r="F3124" t="s">
        <v>973</v>
      </c>
      <c r="G3124" s="83">
        <v>39916</v>
      </c>
      <c r="I3124">
        <f t="shared" si="53"/>
        <v>2009</v>
      </c>
      <c r="M3124"/>
    </row>
    <row r="3125" spans="1:13" x14ac:dyDescent="0.25">
      <c r="A3125" t="s">
        <v>972</v>
      </c>
      <c r="B3125" t="s">
        <v>245</v>
      </c>
      <c r="C3125" s="76" t="s">
        <v>842</v>
      </c>
      <c r="D3125" t="s">
        <v>980</v>
      </c>
      <c r="E3125" s="82">
        <v>3.16</v>
      </c>
      <c r="F3125" t="s">
        <v>973</v>
      </c>
      <c r="G3125" s="83">
        <v>40350</v>
      </c>
      <c r="I3125">
        <f t="shared" si="53"/>
        <v>2010</v>
      </c>
      <c r="M3125"/>
    </row>
    <row r="3126" spans="1:13" x14ac:dyDescent="0.25">
      <c r="A3126" t="s">
        <v>972</v>
      </c>
      <c r="B3126" t="s">
        <v>204</v>
      </c>
      <c r="C3126" s="76" t="s">
        <v>842</v>
      </c>
      <c r="D3126" t="s">
        <v>980</v>
      </c>
      <c r="E3126" s="82">
        <v>1.41</v>
      </c>
      <c r="F3126" t="s">
        <v>973</v>
      </c>
      <c r="G3126" s="83">
        <v>38139</v>
      </c>
      <c r="I3126">
        <f t="shared" si="53"/>
        <v>2004</v>
      </c>
      <c r="M3126"/>
    </row>
    <row r="3127" spans="1:13" x14ac:dyDescent="0.25">
      <c r="A3127" t="s">
        <v>972</v>
      </c>
      <c r="B3127" t="s">
        <v>124</v>
      </c>
      <c r="C3127" s="76" t="s">
        <v>842</v>
      </c>
      <c r="D3127" t="s">
        <v>980</v>
      </c>
      <c r="E3127" s="82">
        <v>7.6</v>
      </c>
      <c r="F3127" t="s">
        <v>973</v>
      </c>
      <c r="G3127" s="83">
        <v>42228</v>
      </c>
      <c r="I3127">
        <f t="shared" si="53"/>
        <v>2015</v>
      </c>
      <c r="M3127"/>
    </row>
    <row r="3128" spans="1:13" x14ac:dyDescent="0.25">
      <c r="A3128" t="s">
        <v>972</v>
      </c>
      <c r="B3128" t="s">
        <v>88</v>
      </c>
      <c r="C3128" s="76" t="s">
        <v>842</v>
      </c>
      <c r="D3128" t="s">
        <v>980</v>
      </c>
      <c r="E3128" s="82">
        <v>3.93</v>
      </c>
      <c r="F3128" t="s">
        <v>973</v>
      </c>
      <c r="G3128" s="83">
        <v>38946</v>
      </c>
      <c r="I3128">
        <f t="shared" si="53"/>
        <v>2006</v>
      </c>
      <c r="M3128"/>
    </row>
    <row r="3129" spans="1:13" x14ac:dyDescent="0.25">
      <c r="A3129" t="s">
        <v>972</v>
      </c>
      <c r="B3129" t="s">
        <v>133</v>
      </c>
      <c r="C3129" s="76" t="s">
        <v>842</v>
      </c>
      <c r="D3129" t="s">
        <v>980</v>
      </c>
      <c r="E3129" s="82">
        <v>1.8</v>
      </c>
      <c r="F3129" t="s">
        <v>973</v>
      </c>
      <c r="G3129" s="83">
        <v>38331</v>
      </c>
      <c r="I3129">
        <f t="shared" si="53"/>
        <v>2004</v>
      </c>
      <c r="M3129"/>
    </row>
    <row r="3130" spans="1:13" x14ac:dyDescent="0.25">
      <c r="A3130" t="s">
        <v>972</v>
      </c>
      <c r="B3130" t="s">
        <v>113</v>
      </c>
      <c r="C3130" s="76" t="s">
        <v>842</v>
      </c>
      <c r="D3130" t="s">
        <v>980</v>
      </c>
      <c r="E3130" s="82">
        <v>1.9</v>
      </c>
      <c r="F3130" t="s">
        <v>973</v>
      </c>
      <c r="G3130" s="83">
        <v>41514</v>
      </c>
      <c r="I3130">
        <f t="shared" si="53"/>
        <v>2013</v>
      </c>
      <c r="M3130"/>
    </row>
    <row r="3131" spans="1:13" x14ac:dyDescent="0.25">
      <c r="A3131" t="s">
        <v>972</v>
      </c>
      <c r="B3131" t="s">
        <v>177</v>
      </c>
      <c r="C3131" t="s">
        <v>947</v>
      </c>
      <c r="D3131" t="s">
        <v>980</v>
      </c>
      <c r="E3131" s="82">
        <v>9.5</v>
      </c>
      <c r="F3131" t="s">
        <v>973</v>
      </c>
      <c r="G3131" s="83">
        <v>38476</v>
      </c>
      <c r="I3131">
        <f t="shared" si="53"/>
        <v>2005</v>
      </c>
      <c r="M3131"/>
    </row>
    <row r="3132" spans="1:13" x14ac:dyDescent="0.25">
      <c r="A3132" t="s">
        <v>972</v>
      </c>
      <c r="B3132" t="s">
        <v>175</v>
      </c>
      <c r="C3132" t="s">
        <v>947</v>
      </c>
      <c r="D3132" t="s">
        <v>980</v>
      </c>
      <c r="E3132" s="82">
        <v>10</v>
      </c>
      <c r="F3132" t="s">
        <v>973</v>
      </c>
      <c r="G3132" s="83">
        <v>41516</v>
      </c>
      <c r="I3132">
        <f t="shared" si="53"/>
        <v>2013</v>
      </c>
      <c r="M3132"/>
    </row>
    <row r="3133" spans="1:13" x14ac:dyDescent="0.25">
      <c r="A3133" t="s">
        <v>972</v>
      </c>
      <c r="B3133" t="s">
        <v>177</v>
      </c>
      <c r="C3133" t="s">
        <v>947</v>
      </c>
      <c r="D3133" t="s">
        <v>980</v>
      </c>
      <c r="E3133" s="82">
        <v>9.5</v>
      </c>
      <c r="F3133" t="s">
        <v>973</v>
      </c>
      <c r="G3133" s="83">
        <v>38604</v>
      </c>
      <c r="I3133">
        <f t="shared" si="53"/>
        <v>2005</v>
      </c>
      <c r="M3133"/>
    </row>
    <row r="3134" spans="1:13" x14ac:dyDescent="0.25">
      <c r="A3134" t="s">
        <v>972</v>
      </c>
      <c r="B3134" t="s">
        <v>133</v>
      </c>
      <c r="C3134" s="76" t="s">
        <v>842</v>
      </c>
      <c r="D3134" t="s">
        <v>980</v>
      </c>
      <c r="E3134" s="82">
        <v>6.9</v>
      </c>
      <c r="F3134" t="s">
        <v>973</v>
      </c>
      <c r="G3134" s="83">
        <v>38478</v>
      </c>
      <c r="I3134">
        <f t="shared" si="53"/>
        <v>2005</v>
      </c>
      <c r="M3134"/>
    </row>
    <row r="3135" spans="1:13" x14ac:dyDescent="0.25">
      <c r="A3135" t="s">
        <v>972</v>
      </c>
      <c r="B3135" t="s">
        <v>133</v>
      </c>
      <c r="C3135" s="76" t="s">
        <v>842</v>
      </c>
      <c r="D3135" t="s">
        <v>980</v>
      </c>
      <c r="E3135" s="82">
        <v>26.22</v>
      </c>
      <c r="F3135" t="s">
        <v>973</v>
      </c>
      <c r="G3135" s="83">
        <v>41382</v>
      </c>
      <c r="I3135">
        <f t="shared" si="53"/>
        <v>2013</v>
      </c>
      <c r="M3135"/>
    </row>
    <row r="3136" spans="1:13" x14ac:dyDescent="0.25">
      <c r="A3136" t="s">
        <v>972</v>
      </c>
      <c r="B3136" t="s">
        <v>90</v>
      </c>
      <c r="C3136" t="s">
        <v>947</v>
      </c>
      <c r="D3136" t="s">
        <v>980</v>
      </c>
      <c r="E3136" s="82">
        <v>2.44</v>
      </c>
      <c r="F3136" t="s">
        <v>973</v>
      </c>
      <c r="G3136" s="83">
        <v>41336</v>
      </c>
      <c r="I3136">
        <f t="shared" si="53"/>
        <v>2013</v>
      </c>
      <c r="M3136"/>
    </row>
    <row r="3137" spans="1:13" x14ac:dyDescent="0.25">
      <c r="A3137" t="s">
        <v>972</v>
      </c>
      <c r="B3137" t="s">
        <v>204</v>
      </c>
      <c r="C3137" t="s">
        <v>947</v>
      </c>
      <c r="D3137" t="s">
        <v>980</v>
      </c>
      <c r="E3137" s="82">
        <v>4.2</v>
      </c>
      <c r="F3137" t="s">
        <v>973</v>
      </c>
      <c r="G3137" s="83">
        <v>41152</v>
      </c>
      <c r="I3137">
        <f t="shared" si="53"/>
        <v>2012</v>
      </c>
      <c r="M3137"/>
    </row>
    <row r="3138" spans="1:13" x14ac:dyDescent="0.25">
      <c r="A3138" t="s">
        <v>972</v>
      </c>
      <c r="B3138" t="s">
        <v>97</v>
      </c>
      <c r="C3138" s="76" t="s">
        <v>842</v>
      </c>
      <c r="D3138" t="s">
        <v>980</v>
      </c>
      <c r="E3138" s="82">
        <v>1.67</v>
      </c>
      <c r="F3138" t="s">
        <v>973</v>
      </c>
      <c r="G3138" s="83">
        <v>38642</v>
      </c>
      <c r="I3138">
        <f t="shared" ref="I3138:I3201" si="54">IF(G3138&lt;&gt;"",YEAR(G3138),"")</f>
        <v>2005</v>
      </c>
      <c r="M3138"/>
    </row>
    <row r="3139" spans="1:13" x14ac:dyDescent="0.25">
      <c r="A3139" t="s">
        <v>972</v>
      </c>
      <c r="B3139" t="s">
        <v>121</v>
      </c>
      <c r="C3139" s="76" t="s">
        <v>842</v>
      </c>
      <c r="D3139" t="s">
        <v>980</v>
      </c>
      <c r="E3139" s="82">
        <v>1.6</v>
      </c>
      <c r="F3139" t="s">
        <v>973</v>
      </c>
      <c r="G3139" s="83">
        <v>41861</v>
      </c>
      <c r="I3139">
        <f t="shared" si="54"/>
        <v>2014</v>
      </c>
      <c r="M3139"/>
    </row>
    <row r="3140" spans="1:13" x14ac:dyDescent="0.25">
      <c r="A3140" t="s">
        <v>972</v>
      </c>
      <c r="B3140" t="s">
        <v>127</v>
      </c>
      <c r="C3140" s="76" t="s">
        <v>842</v>
      </c>
      <c r="D3140" t="s">
        <v>980</v>
      </c>
      <c r="E3140" s="82">
        <v>2.5099999999999998</v>
      </c>
      <c r="F3140" t="s">
        <v>973</v>
      </c>
      <c r="G3140" s="83">
        <v>38642</v>
      </c>
      <c r="I3140">
        <f t="shared" si="54"/>
        <v>2005</v>
      </c>
      <c r="M3140"/>
    </row>
    <row r="3141" spans="1:13" x14ac:dyDescent="0.25">
      <c r="A3141" t="s">
        <v>972</v>
      </c>
      <c r="B3141" t="s">
        <v>986</v>
      </c>
      <c r="C3141" t="s">
        <v>947</v>
      </c>
      <c r="D3141" t="s">
        <v>980</v>
      </c>
      <c r="E3141" s="82">
        <v>2.5</v>
      </c>
      <c r="F3141" t="s">
        <v>973</v>
      </c>
      <c r="G3141" s="83">
        <v>40646</v>
      </c>
      <c r="I3141">
        <f t="shared" si="54"/>
        <v>2011</v>
      </c>
      <c r="M3141"/>
    </row>
    <row r="3142" spans="1:13" x14ac:dyDescent="0.25">
      <c r="A3142" t="s">
        <v>972</v>
      </c>
      <c r="B3142" t="s">
        <v>182</v>
      </c>
      <c r="C3142" s="76" t="s">
        <v>842</v>
      </c>
      <c r="D3142" t="s">
        <v>980</v>
      </c>
      <c r="E3142" s="82">
        <v>1.0900000000000001</v>
      </c>
      <c r="F3142" t="s">
        <v>973</v>
      </c>
      <c r="G3142" s="83">
        <v>38665</v>
      </c>
      <c r="I3142">
        <f t="shared" si="54"/>
        <v>2005</v>
      </c>
      <c r="M3142"/>
    </row>
    <row r="3143" spans="1:13" x14ac:dyDescent="0.25">
      <c r="A3143" t="s">
        <v>972</v>
      </c>
      <c r="B3143" t="s">
        <v>182</v>
      </c>
      <c r="C3143" t="s">
        <v>947</v>
      </c>
      <c r="D3143" t="s">
        <v>980</v>
      </c>
      <c r="E3143" s="82">
        <v>1</v>
      </c>
      <c r="F3143" t="s">
        <v>973</v>
      </c>
      <c r="G3143" s="83">
        <v>41921</v>
      </c>
      <c r="I3143">
        <f t="shared" si="54"/>
        <v>2014</v>
      </c>
      <c r="M3143"/>
    </row>
    <row r="3144" spans="1:13" x14ac:dyDescent="0.25">
      <c r="A3144" t="s">
        <v>972</v>
      </c>
      <c r="B3144" t="s">
        <v>280</v>
      </c>
      <c r="C3144" s="76" t="s">
        <v>842</v>
      </c>
      <c r="D3144" t="s">
        <v>980</v>
      </c>
      <c r="E3144" s="82">
        <v>1.67</v>
      </c>
      <c r="F3144" t="s">
        <v>973</v>
      </c>
      <c r="G3144" s="83">
        <v>37530</v>
      </c>
      <c r="I3144">
        <f t="shared" si="54"/>
        <v>2002</v>
      </c>
      <c r="M3144"/>
    </row>
    <row r="3145" spans="1:13" x14ac:dyDescent="0.25">
      <c r="A3145" t="s">
        <v>972</v>
      </c>
      <c r="B3145" t="s">
        <v>225</v>
      </c>
      <c r="C3145" t="s">
        <v>947</v>
      </c>
      <c r="D3145" t="s">
        <v>980</v>
      </c>
      <c r="E3145" s="82">
        <v>2.4500000000000002</v>
      </c>
      <c r="F3145" t="s">
        <v>973</v>
      </c>
      <c r="G3145" s="83">
        <v>38701</v>
      </c>
      <c r="I3145">
        <f t="shared" si="54"/>
        <v>2005</v>
      </c>
      <c r="M3145"/>
    </row>
    <row r="3146" spans="1:13" x14ac:dyDescent="0.25">
      <c r="A3146" t="s">
        <v>972</v>
      </c>
      <c r="B3146" t="s">
        <v>116</v>
      </c>
      <c r="C3146" s="76" t="s">
        <v>842</v>
      </c>
      <c r="D3146" t="s">
        <v>980</v>
      </c>
      <c r="E3146" s="82">
        <v>3.88</v>
      </c>
      <c r="F3146" t="s">
        <v>973</v>
      </c>
      <c r="G3146" s="83">
        <v>37593</v>
      </c>
      <c r="I3146">
        <f t="shared" si="54"/>
        <v>2002</v>
      </c>
      <c r="M3146"/>
    </row>
    <row r="3147" spans="1:13" x14ac:dyDescent="0.25">
      <c r="A3147" t="s">
        <v>972</v>
      </c>
      <c r="B3147" t="s">
        <v>183</v>
      </c>
      <c r="C3147" s="76" t="s">
        <v>842</v>
      </c>
      <c r="D3147" t="s">
        <v>980</v>
      </c>
      <c r="E3147" s="82">
        <v>2.5099999999999998</v>
      </c>
      <c r="F3147" t="s">
        <v>973</v>
      </c>
      <c r="G3147" s="83">
        <v>38670</v>
      </c>
      <c r="I3147">
        <f t="shared" si="54"/>
        <v>2005</v>
      </c>
      <c r="M3147"/>
    </row>
    <row r="3148" spans="1:13" x14ac:dyDescent="0.25">
      <c r="A3148" t="s">
        <v>972</v>
      </c>
      <c r="B3148" t="s">
        <v>11</v>
      </c>
      <c r="C3148" s="76" t="s">
        <v>842</v>
      </c>
      <c r="D3148" t="s">
        <v>980</v>
      </c>
      <c r="E3148" s="82">
        <v>4.8099999999999996</v>
      </c>
      <c r="F3148" t="s">
        <v>973</v>
      </c>
      <c r="G3148" s="83">
        <v>38491</v>
      </c>
      <c r="I3148">
        <f t="shared" si="54"/>
        <v>2005</v>
      </c>
      <c r="M3148"/>
    </row>
    <row r="3149" spans="1:13" x14ac:dyDescent="0.25">
      <c r="A3149" t="s">
        <v>972</v>
      </c>
      <c r="B3149" t="s">
        <v>116</v>
      </c>
      <c r="C3149" s="76" t="s">
        <v>842</v>
      </c>
      <c r="D3149" t="s">
        <v>980</v>
      </c>
      <c r="E3149" s="82">
        <v>1.43</v>
      </c>
      <c r="F3149" t="s">
        <v>973</v>
      </c>
      <c r="G3149" s="83">
        <v>37617</v>
      </c>
      <c r="I3149">
        <f t="shared" si="54"/>
        <v>2002</v>
      </c>
      <c r="M3149"/>
    </row>
    <row r="3150" spans="1:13" x14ac:dyDescent="0.25">
      <c r="A3150" t="s">
        <v>972</v>
      </c>
      <c r="B3150" t="s">
        <v>176</v>
      </c>
      <c r="C3150" s="76" t="s">
        <v>842</v>
      </c>
      <c r="D3150" t="s">
        <v>980</v>
      </c>
      <c r="E3150" s="82">
        <v>4</v>
      </c>
      <c r="F3150" t="s">
        <v>973</v>
      </c>
      <c r="G3150" s="83">
        <v>41372</v>
      </c>
      <c r="I3150">
        <f t="shared" si="54"/>
        <v>2013</v>
      </c>
      <c r="M3150"/>
    </row>
    <row r="3151" spans="1:13" x14ac:dyDescent="0.25">
      <c r="A3151" t="s">
        <v>972</v>
      </c>
      <c r="B3151" t="s">
        <v>176</v>
      </c>
      <c r="C3151" t="s">
        <v>947</v>
      </c>
      <c r="D3151" t="s">
        <v>980</v>
      </c>
      <c r="E3151" s="82">
        <v>2.5</v>
      </c>
      <c r="F3151" t="s">
        <v>973</v>
      </c>
      <c r="G3151" s="83">
        <v>40844</v>
      </c>
      <c r="I3151">
        <f t="shared" si="54"/>
        <v>2011</v>
      </c>
      <c r="M3151"/>
    </row>
    <row r="3152" spans="1:13" x14ac:dyDescent="0.25">
      <c r="A3152" t="s">
        <v>972</v>
      </c>
      <c r="B3152" t="s">
        <v>121</v>
      </c>
      <c r="C3152" s="76" t="s">
        <v>842</v>
      </c>
      <c r="D3152" t="s">
        <v>980</v>
      </c>
      <c r="E3152" s="82">
        <v>2.5099999999999998</v>
      </c>
      <c r="F3152" t="s">
        <v>973</v>
      </c>
      <c r="G3152" s="83">
        <v>41376</v>
      </c>
      <c r="I3152">
        <f t="shared" si="54"/>
        <v>2013</v>
      </c>
      <c r="M3152"/>
    </row>
    <row r="3153" spans="1:13" x14ac:dyDescent="0.25">
      <c r="A3153" t="s">
        <v>972</v>
      </c>
      <c r="B3153" t="s">
        <v>143</v>
      </c>
      <c r="C3153" s="76" t="s">
        <v>842</v>
      </c>
      <c r="D3153" t="s">
        <v>980</v>
      </c>
      <c r="E3153" s="82">
        <v>11.14</v>
      </c>
      <c r="F3153" t="s">
        <v>973</v>
      </c>
      <c r="G3153" s="83">
        <v>38728</v>
      </c>
      <c r="I3153">
        <f t="shared" si="54"/>
        <v>2006</v>
      </c>
      <c r="M3153"/>
    </row>
    <row r="3154" spans="1:13" x14ac:dyDescent="0.25">
      <c r="A3154" t="s">
        <v>972</v>
      </c>
      <c r="B3154" t="s">
        <v>171</v>
      </c>
      <c r="C3154" s="76" t="s">
        <v>842</v>
      </c>
      <c r="D3154" t="s">
        <v>980</v>
      </c>
      <c r="E3154" s="82">
        <v>0.99</v>
      </c>
      <c r="F3154" t="s">
        <v>973</v>
      </c>
      <c r="G3154" s="83">
        <v>38959</v>
      </c>
      <c r="I3154">
        <f t="shared" si="54"/>
        <v>2006</v>
      </c>
      <c r="M3154"/>
    </row>
    <row r="3155" spans="1:13" x14ac:dyDescent="0.25">
      <c r="A3155" t="s">
        <v>972</v>
      </c>
      <c r="B3155" t="s">
        <v>113</v>
      </c>
      <c r="C3155" s="76" t="s">
        <v>842</v>
      </c>
      <c r="D3155" t="s">
        <v>980</v>
      </c>
      <c r="E3155" s="82">
        <v>1.52</v>
      </c>
      <c r="F3155" t="s">
        <v>973</v>
      </c>
      <c r="G3155" s="83">
        <v>38691</v>
      </c>
      <c r="I3155">
        <f t="shared" si="54"/>
        <v>2005</v>
      </c>
      <c r="M3155"/>
    </row>
    <row r="3156" spans="1:13" x14ac:dyDescent="0.25">
      <c r="A3156" t="s">
        <v>972</v>
      </c>
      <c r="B3156" t="s">
        <v>251</v>
      </c>
      <c r="C3156" s="76" t="s">
        <v>842</v>
      </c>
      <c r="D3156" t="s">
        <v>980</v>
      </c>
      <c r="E3156" s="82">
        <v>1.8</v>
      </c>
      <c r="F3156" t="s">
        <v>973</v>
      </c>
      <c r="G3156" s="83">
        <v>38744</v>
      </c>
      <c r="I3156">
        <f t="shared" si="54"/>
        <v>2006</v>
      </c>
      <c r="M3156"/>
    </row>
    <row r="3157" spans="1:13" x14ac:dyDescent="0.25">
      <c r="A3157" t="s">
        <v>972</v>
      </c>
      <c r="B3157" t="s">
        <v>125</v>
      </c>
      <c r="C3157" s="76" t="s">
        <v>842</v>
      </c>
      <c r="D3157" t="s">
        <v>980</v>
      </c>
      <c r="E3157" s="82">
        <v>3.38</v>
      </c>
      <c r="F3157" t="s">
        <v>973</v>
      </c>
      <c r="G3157" s="83">
        <v>39569</v>
      </c>
      <c r="I3157">
        <f t="shared" si="54"/>
        <v>2008</v>
      </c>
      <c r="M3157"/>
    </row>
    <row r="3158" spans="1:13" x14ac:dyDescent="0.25">
      <c r="A3158" t="s">
        <v>972</v>
      </c>
      <c r="B3158" t="s">
        <v>272</v>
      </c>
      <c r="C3158" t="s">
        <v>947</v>
      </c>
      <c r="D3158" t="s">
        <v>980</v>
      </c>
      <c r="E3158" s="82">
        <v>1.2</v>
      </c>
      <c r="F3158" t="s">
        <v>973</v>
      </c>
      <c r="G3158" s="83">
        <v>41379</v>
      </c>
      <c r="I3158">
        <f t="shared" si="54"/>
        <v>2013</v>
      </c>
      <c r="M3158"/>
    </row>
    <row r="3159" spans="1:13" x14ac:dyDescent="0.25">
      <c r="A3159" t="s">
        <v>972</v>
      </c>
      <c r="B3159" t="s">
        <v>105</v>
      </c>
      <c r="C3159" t="s">
        <v>947</v>
      </c>
      <c r="D3159" t="s">
        <v>980</v>
      </c>
      <c r="E3159" s="82">
        <v>2.4500000000000002</v>
      </c>
      <c r="F3159" t="s">
        <v>973</v>
      </c>
      <c r="G3159" s="83">
        <v>38901</v>
      </c>
      <c r="I3159">
        <f t="shared" si="54"/>
        <v>2006</v>
      </c>
      <c r="M3159"/>
    </row>
    <row r="3160" spans="1:13" x14ac:dyDescent="0.25">
      <c r="A3160" t="s">
        <v>972</v>
      </c>
      <c r="B3160" t="s">
        <v>182</v>
      </c>
      <c r="C3160" s="76" t="s">
        <v>842</v>
      </c>
      <c r="D3160" t="s">
        <v>980</v>
      </c>
      <c r="E3160" s="82">
        <v>7.5</v>
      </c>
      <c r="F3160" t="s">
        <v>973</v>
      </c>
      <c r="G3160" s="83">
        <v>41388</v>
      </c>
      <c r="I3160">
        <f t="shared" si="54"/>
        <v>2013</v>
      </c>
      <c r="M3160"/>
    </row>
    <row r="3161" spans="1:13" x14ac:dyDescent="0.25">
      <c r="A3161" t="s">
        <v>972</v>
      </c>
      <c r="B3161" t="s">
        <v>169</v>
      </c>
      <c r="C3161" t="s">
        <v>947</v>
      </c>
      <c r="D3161" t="s">
        <v>980</v>
      </c>
      <c r="E3161" s="82">
        <v>9.5</v>
      </c>
      <c r="F3161" t="s">
        <v>973</v>
      </c>
      <c r="G3161" s="83">
        <v>38856</v>
      </c>
      <c r="I3161">
        <f t="shared" si="54"/>
        <v>2006</v>
      </c>
      <c r="M3161"/>
    </row>
    <row r="3162" spans="1:13" x14ac:dyDescent="0.25">
      <c r="A3162" t="s">
        <v>972</v>
      </c>
      <c r="B3162" t="s">
        <v>136</v>
      </c>
      <c r="C3162" s="76" t="s">
        <v>842</v>
      </c>
      <c r="D3162" t="s">
        <v>980</v>
      </c>
      <c r="E3162" s="82">
        <v>17.53</v>
      </c>
      <c r="F3162" t="s">
        <v>973</v>
      </c>
      <c r="G3162" s="83">
        <v>38826</v>
      </c>
      <c r="I3162">
        <f t="shared" si="54"/>
        <v>2006</v>
      </c>
      <c r="M3162"/>
    </row>
    <row r="3163" spans="1:13" x14ac:dyDescent="0.25">
      <c r="A3163" t="s">
        <v>972</v>
      </c>
      <c r="B3163" t="s">
        <v>245</v>
      </c>
      <c r="C3163" s="76" t="s">
        <v>842</v>
      </c>
      <c r="D3163" t="s">
        <v>980</v>
      </c>
      <c r="E3163" s="82">
        <v>2.17</v>
      </c>
      <c r="F3163" t="s">
        <v>973</v>
      </c>
      <c r="G3163" s="83">
        <v>39234</v>
      </c>
      <c r="I3163">
        <f t="shared" si="54"/>
        <v>2007</v>
      </c>
      <c r="M3163"/>
    </row>
    <row r="3164" spans="1:13" x14ac:dyDescent="0.25">
      <c r="A3164" t="s">
        <v>972</v>
      </c>
      <c r="B3164" t="s">
        <v>122</v>
      </c>
      <c r="C3164" s="76" t="s">
        <v>842</v>
      </c>
      <c r="D3164" t="s">
        <v>980</v>
      </c>
      <c r="E3164" s="82">
        <v>3.8</v>
      </c>
      <c r="F3164" t="s">
        <v>973</v>
      </c>
      <c r="G3164" s="83">
        <v>41362</v>
      </c>
      <c r="I3164">
        <f t="shared" si="54"/>
        <v>2013</v>
      </c>
      <c r="M3164"/>
    </row>
    <row r="3165" spans="1:13" x14ac:dyDescent="0.25">
      <c r="A3165" t="s">
        <v>972</v>
      </c>
      <c r="B3165" t="s">
        <v>145</v>
      </c>
      <c r="C3165" s="76" t="s">
        <v>842</v>
      </c>
      <c r="D3165" t="s">
        <v>980</v>
      </c>
      <c r="E3165" s="82">
        <v>12.7</v>
      </c>
      <c r="F3165" t="s">
        <v>973</v>
      </c>
      <c r="G3165" s="83">
        <v>41856</v>
      </c>
      <c r="I3165">
        <f t="shared" si="54"/>
        <v>2014</v>
      </c>
      <c r="M3165"/>
    </row>
    <row r="3166" spans="1:13" x14ac:dyDescent="0.25">
      <c r="A3166" t="s">
        <v>972</v>
      </c>
      <c r="B3166" t="s">
        <v>113</v>
      </c>
      <c r="C3166" t="s">
        <v>947</v>
      </c>
      <c r="D3166" t="s">
        <v>980</v>
      </c>
      <c r="E3166" s="82">
        <v>2.67</v>
      </c>
      <c r="F3166" t="s">
        <v>973</v>
      </c>
      <c r="G3166" s="83">
        <v>38939</v>
      </c>
      <c r="I3166">
        <f t="shared" si="54"/>
        <v>2006</v>
      </c>
      <c r="M3166"/>
    </row>
    <row r="3167" spans="1:13" x14ac:dyDescent="0.25">
      <c r="A3167" t="s">
        <v>972</v>
      </c>
      <c r="B3167" t="s">
        <v>279</v>
      </c>
      <c r="C3167" s="76" t="s">
        <v>842</v>
      </c>
      <c r="D3167" t="s">
        <v>980</v>
      </c>
      <c r="E3167" s="82">
        <v>2.19</v>
      </c>
      <c r="F3167" t="s">
        <v>973</v>
      </c>
      <c r="G3167" s="83">
        <v>38380</v>
      </c>
      <c r="I3167">
        <f t="shared" si="54"/>
        <v>2005</v>
      </c>
      <c r="M3167"/>
    </row>
    <row r="3168" spans="1:13" x14ac:dyDescent="0.25">
      <c r="A3168" t="s">
        <v>972</v>
      </c>
      <c r="B3168" t="s">
        <v>99</v>
      </c>
      <c r="C3168" s="76" t="s">
        <v>842</v>
      </c>
      <c r="D3168" t="s">
        <v>980</v>
      </c>
      <c r="E3168" s="82">
        <v>8.1999999999999993</v>
      </c>
      <c r="F3168" t="s">
        <v>973</v>
      </c>
      <c r="G3168" s="83">
        <v>38913</v>
      </c>
      <c r="I3168">
        <f t="shared" si="54"/>
        <v>2006</v>
      </c>
      <c r="M3168"/>
    </row>
    <row r="3169" spans="1:13" x14ac:dyDescent="0.25">
      <c r="A3169" t="s">
        <v>972</v>
      </c>
      <c r="B3169" t="s">
        <v>275</v>
      </c>
      <c r="C3169" s="76" t="s">
        <v>842</v>
      </c>
      <c r="D3169" t="s">
        <v>980</v>
      </c>
      <c r="E3169" s="82">
        <v>4.78</v>
      </c>
      <c r="F3169" t="s">
        <v>973</v>
      </c>
      <c r="G3169" s="83">
        <v>41361</v>
      </c>
      <c r="I3169">
        <f t="shared" si="54"/>
        <v>2013</v>
      </c>
      <c r="M3169"/>
    </row>
    <row r="3170" spans="1:13" x14ac:dyDescent="0.25">
      <c r="A3170" t="s">
        <v>972</v>
      </c>
      <c r="B3170" t="s">
        <v>188</v>
      </c>
      <c r="C3170" s="76" t="s">
        <v>842</v>
      </c>
      <c r="D3170" t="s">
        <v>980</v>
      </c>
      <c r="E3170" s="82">
        <v>1.94</v>
      </c>
      <c r="F3170" t="s">
        <v>973</v>
      </c>
      <c r="G3170" s="83">
        <v>41386</v>
      </c>
      <c r="I3170">
        <f t="shared" si="54"/>
        <v>2013</v>
      </c>
      <c r="M3170"/>
    </row>
    <row r="3171" spans="1:13" x14ac:dyDescent="0.25">
      <c r="A3171" t="s">
        <v>972</v>
      </c>
      <c r="B3171" t="s">
        <v>71</v>
      </c>
      <c r="C3171" t="s">
        <v>947</v>
      </c>
      <c r="D3171" t="s">
        <v>980</v>
      </c>
      <c r="E3171" s="82">
        <v>9.5</v>
      </c>
      <c r="F3171" t="s">
        <v>973</v>
      </c>
      <c r="G3171" s="83">
        <v>39624</v>
      </c>
      <c r="I3171">
        <f t="shared" si="54"/>
        <v>2008</v>
      </c>
      <c r="M3171"/>
    </row>
    <row r="3172" spans="1:13" x14ac:dyDescent="0.25">
      <c r="A3172" t="s">
        <v>972</v>
      </c>
      <c r="B3172" t="s">
        <v>128</v>
      </c>
      <c r="C3172" s="76" t="s">
        <v>842</v>
      </c>
      <c r="D3172" t="s">
        <v>980</v>
      </c>
      <c r="E3172" s="82">
        <v>5.81</v>
      </c>
      <c r="F3172" t="s">
        <v>973</v>
      </c>
      <c r="G3172" s="83">
        <v>36955</v>
      </c>
      <c r="I3172">
        <f t="shared" si="54"/>
        <v>2001</v>
      </c>
      <c r="M3172"/>
    </row>
    <row r="3173" spans="1:13" x14ac:dyDescent="0.25">
      <c r="A3173" t="s">
        <v>972</v>
      </c>
      <c r="B3173" t="s">
        <v>205</v>
      </c>
      <c r="C3173" t="s">
        <v>947</v>
      </c>
      <c r="D3173" t="s">
        <v>980</v>
      </c>
      <c r="E3173" s="82">
        <v>1.8</v>
      </c>
      <c r="F3173" t="s">
        <v>973</v>
      </c>
      <c r="G3173" s="83">
        <v>39023</v>
      </c>
      <c r="I3173">
        <f t="shared" si="54"/>
        <v>2006</v>
      </c>
      <c r="M3173"/>
    </row>
    <row r="3174" spans="1:13" x14ac:dyDescent="0.25">
      <c r="A3174" t="s">
        <v>972</v>
      </c>
      <c r="B3174" t="s">
        <v>128</v>
      </c>
      <c r="C3174" s="76" t="s">
        <v>842</v>
      </c>
      <c r="D3174" t="s">
        <v>980</v>
      </c>
      <c r="E3174" s="82">
        <v>3.6</v>
      </c>
      <c r="F3174" t="s">
        <v>973</v>
      </c>
      <c r="G3174" s="83">
        <v>41387</v>
      </c>
      <c r="I3174">
        <f t="shared" si="54"/>
        <v>2013</v>
      </c>
      <c r="M3174"/>
    </row>
    <row r="3175" spans="1:13" x14ac:dyDescent="0.25">
      <c r="A3175" t="s">
        <v>972</v>
      </c>
      <c r="B3175" t="s">
        <v>131</v>
      </c>
      <c r="C3175" s="76" t="s">
        <v>842</v>
      </c>
      <c r="D3175" t="s">
        <v>980</v>
      </c>
      <c r="E3175" s="82">
        <v>13.25</v>
      </c>
      <c r="F3175" t="s">
        <v>973</v>
      </c>
      <c r="G3175" s="83">
        <v>38838</v>
      </c>
      <c r="I3175">
        <f t="shared" si="54"/>
        <v>2006</v>
      </c>
      <c r="M3175"/>
    </row>
    <row r="3176" spans="1:13" x14ac:dyDescent="0.25">
      <c r="A3176" t="s">
        <v>972</v>
      </c>
      <c r="B3176" t="s">
        <v>141</v>
      </c>
      <c r="C3176" s="76" t="s">
        <v>842</v>
      </c>
      <c r="D3176" t="s">
        <v>980</v>
      </c>
      <c r="E3176" s="82">
        <v>7.3</v>
      </c>
      <c r="F3176" t="s">
        <v>973</v>
      </c>
      <c r="G3176" s="83">
        <v>39461</v>
      </c>
      <c r="I3176">
        <f t="shared" si="54"/>
        <v>2008</v>
      </c>
      <c r="M3176"/>
    </row>
    <row r="3177" spans="1:13" x14ac:dyDescent="0.25">
      <c r="A3177" t="s">
        <v>972</v>
      </c>
      <c r="B3177" t="s">
        <v>116</v>
      </c>
      <c r="C3177" s="76" t="s">
        <v>842</v>
      </c>
      <c r="D3177" t="s">
        <v>980</v>
      </c>
      <c r="E3177" s="82">
        <v>2.0499999999999998</v>
      </c>
      <c r="F3177" t="s">
        <v>973</v>
      </c>
      <c r="G3177" s="83">
        <v>38898</v>
      </c>
      <c r="I3177">
        <f t="shared" si="54"/>
        <v>2006</v>
      </c>
      <c r="M3177"/>
    </row>
    <row r="3178" spans="1:13" x14ac:dyDescent="0.25">
      <c r="A3178" t="s">
        <v>972</v>
      </c>
      <c r="B3178" t="s">
        <v>125</v>
      </c>
      <c r="C3178" s="76" t="s">
        <v>842</v>
      </c>
      <c r="D3178" t="s">
        <v>980</v>
      </c>
      <c r="E3178" s="82">
        <v>2.91</v>
      </c>
      <c r="F3178" t="s">
        <v>973</v>
      </c>
      <c r="G3178" s="83">
        <v>39013</v>
      </c>
      <c r="I3178">
        <f t="shared" si="54"/>
        <v>2006</v>
      </c>
      <c r="M3178"/>
    </row>
    <row r="3179" spans="1:13" x14ac:dyDescent="0.25">
      <c r="A3179" t="s">
        <v>972</v>
      </c>
      <c r="B3179" t="s">
        <v>130</v>
      </c>
      <c r="C3179" s="76" t="s">
        <v>842</v>
      </c>
      <c r="D3179" t="s">
        <v>980</v>
      </c>
      <c r="E3179" s="82">
        <v>3.42</v>
      </c>
      <c r="F3179" t="s">
        <v>973</v>
      </c>
      <c r="G3179" s="83">
        <v>41373</v>
      </c>
      <c r="I3179">
        <f t="shared" si="54"/>
        <v>2013</v>
      </c>
      <c r="M3179"/>
    </row>
    <row r="3180" spans="1:13" x14ac:dyDescent="0.25">
      <c r="A3180" t="s">
        <v>972</v>
      </c>
      <c r="B3180" t="s">
        <v>252</v>
      </c>
      <c r="C3180" s="76" t="s">
        <v>842</v>
      </c>
      <c r="D3180" t="s">
        <v>980</v>
      </c>
      <c r="E3180" s="82">
        <v>2.2799999999999998</v>
      </c>
      <c r="F3180" t="s">
        <v>973</v>
      </c>
      <c r="G3180" s="83">
        <v>41383</v>
      </c>
      <c r="I3180">
        <f t="shared" si="54"/>
        <v>2013</v>
      </c>
      <c r="M3180"/>
    </row>
    <row r="3181" spans="1:13" x14ac:dyDescent="0.25">
      <c r="A3181" t="s">
        <v>972</v>
      </c>
      <c r="B3181" t="s">
        <v>188</v>
      </c>
      <c r="C3181" s="76" t="s">
        <v>842</v>
      </c>
      <c r="D3181" t="s">
        <v>980</v>
      </c>
      <c r="E3181" s="82">
        <v>1.25</v>
      </c>
      <c r="F3181" t="s">
        <v>973</v>
      </c>
      <c r="G3181" s="83">
        <v>39024</v>
      </c>
      <c r="I3181">
        <f t="shared" si="54"/>
        <v>2006</v>
      </c>
      <c r="M3181"/>
    </row>
    <row r="3182" spans="1:13" x14ac:dyDescent="0.25">
      <c r="A3182" t="s">
        <v>972</v>
      </c>
      <c r="B3182" t="s">
        <v>84</v>
      </c>
      <c r="C3182" t="s">
        <v>947</v>
      </c>
      <c r="D3182" t="s">
        <v>980</v>
      </c>
      <c r="E3182" s="82">
        <v>2.57</v>
      </c>
      <c r="F3182" t="s">
        <v>973</v>
      </c>
      <c r="G3182" s="83">
        <v>37876</v>
      </c>
      <c r="I3182">
        <f t="shared" si="54"/>
        <v>2003</v>
      </c>
      <c r="M3182"/>
    </row>
    <row r="3183" spans="1:13" x14ac:dyDescent="0.25">
      <c r="A3183" t="s">
        <v>972</v>
      </c>
      <c r="B3183" t="s">
        <v>179</v>
      </c>
      <c r="C3183" t="s">
        <v>947</v>
      </c>
      <c r="D3183" t="s">
        <v>980</v>
      </c>
      <c r="E3183" s="82">
        <v>2.5</v>
      </c>
      <c r="F3183" t="s">
        <v>973</v>
      </c>
      <c r="G3183" s="83">
        <v>39062</v>
      </c>
      <c r="I3183">
        <f t="shared" si="54"/>
        <v>2006</v>
      </c>
      <c r="M3183"/>
    </row>
    <row r="3184" spans="1:13" x14ac:dyDescent="0.25">
      <c r="A3184" t="s">
        <v>972</v>
      </c>
      <c r="B3184" t="s">
        <v>246</v>
      </c>
      <c r="C3184" s="76" t="s">
        <v>842</v>
      </c>
      <c r="D3184" t="s">
        <v>980</v>
      </c>
      <c r="E3184" s="82">
        <v>5.6</v>
      </c>
      <c r="F3184" t="s">
        <v>973</v>
      </c>
      <c r="G3184" s="83">
        <v>41380</v>
      </c>
      <c r="I3184">
        <f t="shared" si="54"/>
        <v>2013</v>
      </c>
      <c r="M3184"/>
    </row>
    <row r="3185" spans="1:13" x14ac:dyDescent="0.25">
      <c r="A3185" t="s">
        <v>972</v>
      </c>
      <c r="B3185" t="s">
        <v>144</v>
      </c>
      <c r="C3185" s="76" t="s">
        <v>842</v>
      </c>
      <c r="D3185" t="s">
        <v>980</v>
      </c>
      <c r="E3185" s="82">
        <v>3.42</v>
      </c>
      <c r="F3185" t="s">
        <v>973</v>
      </c>
      <c r="G3185" s="83">
        <v>41386</v>
      </c>
      <c r="I3185">
        <f t="shared" si="54"/>
        <v>2013</v>
      </c>
      <c r="M3185"/>
    </row>
    <row r="3186" spans="1:13" x14ac:dyDescent="0.25">
      <c r="A3186" t="s">
        <v>972</v>
      </c>
      <c r="B3186" t="s">
        <v>141</v>
      </c>
      <c r="C3186" s="76" t="s">
        <v>842</v>
      </c>
      <c r="D3186" t="s">
        <v>980</v>
      </c>
      <c r="E3186" s="82">
        <v>2.58</v>
      </c>
      <c r="F3186" t="s">
        <v>973</v>
      </c>
      <c r="G3186" s="83">
        <v>39097</v>
      </c>
      <c r="I3186">
        <f t="shared" si="54"/>
        <v>2007</v>
      </c>
      <c r="M3186"/>
    </row>
    <row r="3187" spans="1:13" x14ac:dyDescent="0.25">
      <c r="A3187" t="s">
        <v>972</v>
      </c>
      <c r="B3187" t="s">
        <v>145</v>
      </c>
      <c r="C3187" s="76" t="s">
        <v>842</v>
      </c>
      <c r="D3187" t="s">
        <v>980</v>
      </c>
      <c r="E3187" s="82">
        <v>2.5099999999999998</v>
      </c>
      <c r="F3187" t="s">
        <v>973</v>
      </c>
      <c r="G3187" s="83">
        <v>39801</v>
      </c>
      <c r="I3187">
        <f t="shared" si="54"/>
        <v>2008</v>
      </c>
      <c r="M3187"/>
    </row>
    <row r="3188" spans="1:13" x14ac:dyDescent="0.25">
      <c r="A3188" t="s">
        <v>972</v>
      </c>
      <c r="B3188" t="s">
        <v>141</v>
      </c>
      <c r="C3188" s="76" t="s">
        <v>842</v>
      </c>
      <c r="D3188" t="s">
        <v>980</v>
      </c>
      <c r="E3188" s="82">
        <v>6.7</v>
      </c>
      <c r="F3188" t="s">
        <v>973</v>
      </c>
      <c r="G3188" s="83">
        <v>39060</v>
      </c>
      <c r="I3188">
        <f t="shared" si="54"/>
        <v>2006</v>
      </c>
      <c r="M3188"/>
    </row>
    <row r="3189" spans="1:13" x14ac:dyDescent="0.25">
      <c r="A3189" t="s">
        <v>972</v>
      </c>
      <c r="B3189" t="s">
        <v>145</v>
      </c>
      <c r="C3189" s="76" t="s">
        <v>842</v>
      </c>
      <c r="D3189" t="s">
        <v>980</v>
      </c>
      <c r="E3189" s="82">
        <v>3.93</v>
      </c>
      <c r="F3189" t="s">
        <v>973</v>
      </c>
      <c r="G3189" s="83">
        <v>41400</v>
      </c>
      <c r="I3189">
        <f t="shared" si="54"/>
        <v>2013</v>
      </c>
      <c r="M3189"/>
    </row>
    <row r="3190" spans="1:13" x14ac:dyDescent="0.25">
      <c r="A3190" t="s">
        <v>972</v>
      </c>
      <c r="B3190" t="s">
        <v>150</v>
      </c>
      <c r="C3190" t="s">
        <v>947</v>
      </c>
      <c r="D3190" t="s">
        <v>980</v>
      </c>
      <c r="E3190" s="82">
        <v>4.7</v>
      </c>
      <c r="F3190" t="s">
        <v>973</v>
      </c>
      <c r="G3190" s="83">
        <v>39324</v>
      </c>
      <c r="I3190">
        <f t="shared" si="54"/>
        <v>2007</v>
      </c>
      <c r="M3190"/>
    </row>
    <row r="3191" spans="1:13" x14ac:dyDescent="0.25">
      <c r="A3191" t="s">
        <v>972</v>
      </c>
      <c r="B3191" t="s">
        <v>205</v>
      </c>
      <c r="C3191" t="s">
        <v>947</v>
      </c>
      <c r="D3191" t="s">
        <v>980</v>
      </c>
      <c r="E3191" s="82">
        <v>6</v>
      </c>
      <c r="F3191" t="s">
        <v>973</v>
      </c>
      <c r="G3191" s="83">
        <v>39632</v>
      </c>
      <c r="I3191">
        <f t="shared" si="54"/>
        <v>2008</v>
      </c>
      <c r="M3191"/>
    </row>
    <row r="3192" spans="1:13" x14ac:dyDescent="0.25">
      <c r="A3192" t="s">
        <v>972</v>
      </c>
      <c r="B3192" t="s">
        <v>125</v>
      </c>
      <c r="C3192" s="76" t="s">
        <v>842</v>
      </c>
      <c r="D3192" t="s">
        <v>980</v>
      </c>
      <c r="E3192" s="82">
        <v>2.74</v>
      </c>
      <c r="F3192" t="s">
        <v>973</v>
      </c>
      <c r="G3192" s="83">
        <v>41388</v>
      </c>
      <c r="I3192">
        <f t="shared" si="54"/>
        <v>2013</v>
      </c>
      <c r="M3192"/>
    </row>
    <row r="3193" spans="1:13" x14ac:dyDescent="0.25">
      <c r="A3193" t="s">
        <v>972</v>
      </c>
      <c r="B3193" t="s">
        <v>78</v>
      </c>
      <c r="C3193" s="76" t="s">
        <v>842</v>
      </c>
      <c r="D3193" t="s">
        <v>980</v>
      </c>
      <c r="E3193" s="82">
        <v>1.71</v>
      </c>
      <c r="F3193" t="s">
        <v>973</v>
      </c>
      <c r="G3193" s="83">
        <v>40847</v>
      </c>
      <c r="I3193">
        <f t="shared" si="54"/>
        <v>2011</v>
      </c>
      <c r="M3193"/>
    </row>
    <row r="3194" spans="1:13" x14ac:dyDescent="0.25">
      <c r="A3194" t="s">
        <v>972</v>
      </c>
      <c r="B3194" t="s">
        <v>208</v>
      </c>
      <c r="C3194" s="76" t="s">
        <v>842</v>
      </c>
      <c r="D3194" t="s">
        <v>980</v>
      </c>
      <c r="E3194" s="82">
        <v>2.74</v>
      </c>
      <c r="F3194" t="s">
        <v>973</v>
      </c>
      <c r="G3194" s="83">
        <v>39407</v>
      </c>
      <c r="I3194">
        <f t="shared" si="54"/>
        <v>2007</v>
      </c>
      <c r="M3194"/>
    </row>
    <row r="3195" spans="1:13" x14ac:dyDescent="0.25">
      <c r="A3195" t="s">
        <v>972</v>
      </c>
      <c r="B3195" t="s">
        <v>122</v>
      </c>
      <c r="C3195" s="76" t="s">
        <v>842</v>
      </c>
      <c r="D3195" t="s">
        <v>980</v>
      </c>
      <c r="E3195" s="82">
        <v>2.74</v>
      </c>
      <c r="F3195" t="s">
        <v>973</v>
      </c>
      <c r="G3195" s="83">
        <v>41368</v>
      </c>
      <c r="I3195">
        <f t="shared" si="54"/>
        <v>2013</v>
      </c>
      <c r="M3195"/>
    </row>
    <row r="3196" spans="1:13" x14ac:dyDescent="0.25">
      <c r="A3196" t="s">
        <v>972</v>
      </c>
      <c r="B3196" t="s">
        <v>103</v>
      </c>
      <c r="C3196" s="76" t="s">
        <v>842</v>
      </c>
      <c r="D3196" t="s">
        <v>980</v>
      </c>
      <c r="E3196" s="82">
        <v>2.74</v>
      </c>
      <c r="F3196" t="s">
        <v>973</v>
      </c>
      <c r="G3196" s="83">
        <v>41642</v>
      </c>
      <c r="I3196">
        <f t="shared" si="54"/>
        <v>2014</v>
      </c>
      <c r="M3196"/>
    </row>
    <row r="3197" spans="1:13" x14ac:dyDescent="0.25">
      <c r="A3197" t="s">
        <v>972</v>
      </c>
      <c r="B3197" t="s">
        <v>122</v>
      </c>
      <c r="C3197" s="76" t="s">
        <v>842</v>
      </c>
      <c r="D3197" t="s">
        <v>980</v>
      </c>
      <c r="E3197" s="82">
        <v>2.74</v>
      </c>
      <c r="F3197" t="s">
        <v>973</v>
      </c>
      <c r="G3197" s="83">
        <v>41362</v>
      </c>
      <c r="I3197">
        <f t="shared" si="54"/>
        <v>2013</v>
      </c>
      <c r="M3197"/>
    </row>
    <row r="3198" spans="1:13" x14ac:dyDescent="0.25">
      <c r="A3198" t="s">
        <v>972</v>
      </c>
      <c r="B3198" t="s">
        <v>182</v>
      </c>
      <c r="C3198" s="76" t="s">
        <v>842</v>
      </c>
      <c r="D3198" t="s">
        <v>980</v>
      </c>
      <c r="E3198" s="82">
        <v>3.89</v>
      </c>
      <c r="F3198" t="s">
        <v>973</v>
      </c>
      <c r="G3198" s="83">
        <v>41947</v>
      </c>
      <c r="I3198">
        <f t="shared" si="54"/>
        <v>2014</v>
      </c>
      <c r="M3198"/>
    </row>
    <row r="3199" spans="1:13" x14ac:dyDescent="0.25">
      <c r="A3199" t="s">
        <v>972</v>
      </c>
      <c r="B3199" t="s">
        <v>133</v>
      </c>
      <c r="C3199" s="76" t="s">
        <v>842</v>
      </c>
      <c r="D3199" t="s">
        <v>980</v>
      </c>
      <c r="E3199" s="82">
        <v>8.5500000000000007</v>
      </c>
      <c r="F3199" t="s">
        <v>973</v>
      </c>
      <c r="G3199" s="83">
        <v>41382</v>
      </c>
      <c r="I3199">
        <f t="shared" si="54"/>
        <v>2013</v>
      </c>
      <c r="M3199"/>
    </row>
    <row r="3200" spans="1:13" x14ac:dyDescent="0.25">
      <c r="A3200" t="s">
        <v>972</v>
      </c>
      <c r="B3200" t="s">
        <v>96</v>
      </c>
      <c r="C3200" s="76" t="s">
        <v>842</v>
      </c>
      <c r="D3200" t="s">
        <v>980</v>
      </c>
      <c r="E3200" s="82">
        <v>7.41</v>
      </c>
      <c r="F3200" t="s">
        <v>973</v>
      </c>
      <c r="G3200" s="83">
        <v>41642</v>
      </c>
      <c r="I3200">
        <f t="shared" si="54"/>
        <v>2014</v>
      </c>
      <c r="M3200"/>
    </row>
    <row r="3201" spans="1:13" x14ac:dyDescent="0.25">
      <c r="A3201" t="s">
        <v>972</v>
      </c>
      <c r="B3201" t="s">
        <v>127</v>
      </c>
      <c r="C3201" s="76" t="s">
        <v>842</v>
      </c>
      <c r="D3201" t="s">
        <v>980</v>
      </c>
      <c r="E3201" s="82">
        <v>4.71</v>
      </c>
      <c r="F3201" t="s">
        <v>973</v>
      </c>
      <c r="G3201" s="83">
        <v>41898</v>
      </c>
      <c r="I3201">
        <f t="shared" si="54"/>
        <v>2014</v>
      </c>
      <c r="M3201"/>
    </row>
    <row r="3202" spans="1:13" x14ac:dyDescent="0.25">
      <c r="A3202" t="s">
        <v>972</v>
      </c>
      <c r="B3202" t="s">
        <v>106</v>
      </c>
      <c r="C3202" s="76" t="s">
        <v>842</v>
      </c>
      <c r="D3202" t="s">
        <v>980</v>
      </c>
      <c r="E3202" s="82">
        <v>1.37</v>
      </c>
      <c r="F3202" t="s">
        <v>973</v>
      </c>
      <c r="G3202" s="83">
        <v>39241</v>
      </c>
      <c r="I3202">
        <f t="shared" ref="I3202:I3265" si="55">IF(G3202&lt;&gt;"",YEAR(G3202),"")</f>
        <v>2007</v>
      </c>
      <c r="M3202"/>
    </row>
    <row r="3203" spans="1:13" x14ac:dyDescent="0.25">
      <c r="A3203" t="s">
        <v>972</v>
      </c>
      <c r="B3203" t="s">
        <v>116</v>
      </c>
      <c r="C3203" s="76" t="s">
        <v>842</v>
      </c>
      <c r="D3203" t="s">
        <v>980</v>
      </c>
      <c r="E3203" s="82">
        <v>6.49</v>
      </c>
      <c r="F3203" t="s">
        <v>973</v>
      </c>
      <c r="G3203" s="83">
        <v>41379</v>
      </c>
      <c r="I3203">
        <f t="shared" si="55"/>
        <v>2013</v>
      </c>
      <c r="M3203"/>
    </row>
    <row r="3204" spans="1:13" x14ac:dyDescent="0.25">
      <c r="A3204" t="s">
        <v>972</v>
      </c>
      <c r="B3204" t="s">
        <v>128</v>
      </c>
      <c r="C3204" s="76" t="s">
        <v>842</v>
      </c>
      <c r="D3204" t="s">
        <v>980</v>
      </c>
      <c r="E3204" s="82">
        <v>3.85</v>
      </c>
      <c r="F3204" t="s">
        <v>973</v>
      </c>
      <c r="G3204" s="83">
        <v>41682</v>
      </c>
      <c r="I3204">
        <f t="shared" si="55"/>
        <v>2014</v>
      </c>
      <c r="M3204"/>
    </row>
    <row r="3205" spans="1:13" x14ac:dyDescent="0.25">
      <c r="A3205" t="s">
        <v>972</v>
      </c>
      <c r="B3205" t="s">
        <v>128</v>
      </c>
      <c r="C3205" s="76" t="s">
        <v>842</v>
      </c>
      <c r="D3205" t="s">
        <v>980</v>
      </c>
      <c r="E3205" s="82">
        <v>5</v>
      </c>
      <c r="F3205" t="s">
        <v>973</v>
      </c>
      <c r="G3205" s="83">
        <v>40330</v>
      </c>
      <c r="I3205">
        <f t="shared" si="55"/>
        <v>2010</v>
      </c>
      <c r="M3205"/>
    </row>
    <row r="3206" spans="1:13" x14ac:dyDescent="0.25">
      <c r="A3206" t="s">
        <v>988</v>
      </c>
      <c r="B3206" t="s">
        <v>238</v>
      </c>
      <c r="C3206" s="76" t="s">
        <v>842</v>
      </c>
      <c r="D3206" t="s">
        <v>980</v>
      </c>
      <c r="E3206" s="82">
        <v>1.25</v>
      </c>
      <c r="F3206" t="s">
        <v>1275</v>
      </c>
      <c r="G3206" s="83">
        <v>36977</v>
      </c>
      <c r="I3206">
        <f t="shared" si="55"/>
        <v>2001</v>
      </c>
      <c r="M3206"/>
    </row>
    <row r="3207" spans="1:13" x14ac:dyDescent="0.25">
      <c r="A3207" t="s">
        <v>988</v>
      </c>
      <c r="B3207" t="s">
        <v>238</v>
      </c>
      <c r="C3207" s="76" t="s">
        <v>842</v>
      </c>
      <c r="D3207" t="s">
        <v>980</v>
      </c>
      <c r="E3207" s="82">
        <v>1.36</v>
      </c>
      <c r="F3207" t="s">
        <v>1275</v>
      </c>
      <c r="G3207" s="83">
        <v>38154</v>
      </c>
      <c r="I3207">
        <f t="shared" si="55"/>
        <v>2004</v>
      </c>
      <c r="M3207"/>
    </row>
    <row r="3208" spans="1:13" x14ac:dyDescent="0.25">
      <c r="A3208" t="s">
        <v>988</v>
      </c>
      <c r="B3208" t="s">
        <v>238</v>
      </c>
      <c r="C3208" t="s">
        <v>947</v>
      </c>
      <c r="D3208" t="s">
        <v>980</v>
      </c>
      <c r="E3208" s="82">
        <v>2.85</v>
      </c>
      <c r="F3208" t="s">
        <v>1275</v>
      </c>
      <c r="G3208" s="83">
        <v>38222</v>
      </c>
      <c r="I3208">
        <f t="shared" si="55"/>
        <v>2004</v>
      </c>
      <c r="M3208"/>
    </row>
    <row r="3209" spans="1:13" x14ac:dyDescent="0.25">
      <c r="A3209" t="s">
        <v>988</v>
      </c>
      <c r="B3209" t="s">
        <v>238</v>
      </c>
      <c r="C3209" s="76" t="s">
        <v>842</v>
      </c>
      <c r="D3209" t="s">
        <v>980</v>
      </c>
      <c r="E3209" s="82">
        <v>4.75</v>
      </c>
      <c r="F3209" t="s">
        <v>1275</v>
      </c>
      <c r="G3209" s="83">
        <v>38222</v>
      </c>
      <c r="I3209">
        <f t="shared" si="55"/>
        <v>2004</v>
      </c>
      <c r="M3209"/>
    </row>
    <row r="3210" spans="1:13" x14ac:dyDescent="0.25">
      <c r="A3210" t="s">
        <v>988</v>
      </c>
      <c r="B3210" t="s">
        <v>238</v>
      </c>
      <c r="C3210" t="s">
        <v>947</v>
      </c>
      <c r="D3210" t="s">
        <v>980</v>
      </c>
      <c r="E3210" s="82">
        <v>10</v>
      </c>
      <c r="F3210" t="s">
        <v>1275</v>
      </c>
      <c r="G3210" s="83">
        <v>38637</v>
      </c>
      <c r="I3210">
        <f t="shared" si="55"/>
        <v>2005</v>
      </c>
      <c r="M3210"/>
    </row>
    <row r="3211" spans="1:13" x14ac:dyDescent="0.25">
      <c r="A3211" t="s">
        <v>988</v>
      </c>
      <c r="B3211" t="s">
        <v>238</v>
      </c>
      <c r="C3211" s="76" t="s">
        <v>842</v>
      </c>
      <c r="D3211" t="s">
        <v>980</v>
      </c>
      <c r="E3211" s="82">
        <v>2.1659999999999999</v>
      </c>
      <c r="F3211" t="s">
        <v>1275</v>
      </c>
      <c r="G3211" s="83">
        <v>38880</v>
      </c>
      <c r="I3211">
        <f t="shared" si="55"/>
        <v>2006</v>
      </c>
      <c r="M3211"/>
    </row>
    <row r="3212" spans="1:13" x14ac:dyDescent="0.25">
      <c r="A3212" t="s">
        <v>988</v>
      </c>
      <c r="B3212" t="s">
        <v>238</v>
      </c>
      <c r="C3212" s="76" t="s">
        <v>842</v>
      </c>
      <c r="D3212" t="s">
        <v>980</v>
      </c>
      <c r="E3212" s="82">
        <v>4.2</v>
      </c>
      <c r="F3212" t="s">
        <v>1275</v>
      </c>
      <c r="G3212" s="83">
        <v>39003</v>
      </c>
      <c r="I3212">
        <f t="shared" si="55"/>
        <v>2006</v>
      </c>
      <c r="M3212"/>
    </row>
    <row r="3213" spans="1:13" x14ac:dyDescent="0.25">
      <c r="A3213" t="s">
        <v>988</v>
      </c>
      <c r="B3213" t="s">
        <v>238</v>
      </c>
      <c r="C3213" s="76" t="s">
        <v>842</v>
      </c>
      <c r="D3213" t="s">
        <v>980</v>
      </c>
      <c r="E3213" s="82">
        <v>3.762</v>
      </c>
      <c r="F3213" t="s">
        <v>1275</v>
      </c>
      <c r="G3213" s="83">
        <v>39345</v>
      </c>
      <c r="I3213">
        <f t="shared" si="55"/>
        <v>2007</v>
      </c>
      <c r="M3213"/>
    </row>
    <row r="3214" spans="1:13" x14ac:dyDescent="0.25">
      <c r="A3214" t="s">
        <v>988</v>
      </c>
      <c r="B3214" t="s">
        <v>238</v>
      </c>
      <c r="C3214" s="76" t="s">
        <v>842</v>
      </c>
      <c r="D3214" t="s">
        <v>980</v>
      </c>
      <c r="E3214" s="82">
        <v>1.9</v>
      </c>
      <c r="F3214" t="s">
        <v>1275</v>
      </c>
      <c r="G3214" s="83">
        <v>39695</v>
      </c>
      <c r="I3214">
        <f t="shared" si="55"/>
        <v>2008</v>
      </c>
      <c r="M3214"/>
    </row>
    <row r="3215" spans="1:13" x14ac:dyDescent="0.25">
      <c r="A3215" t="s">
        <v>988</v>
      </c>
      <c r="B3215" t="s">
        <v>238</v>
      </c>
      <c r="C3215" s="76" t="s">
        <v>842</v>
      </c>
      <c r="D3215" t="s">
        <v>980</v>
      </c>
      <c r="E3215" s="82">
        <v>3.42</v>
      </c>
      <c r="F3215" t="s">
        <v>1275</v>
      </c>
      <c r="G3215" s="83">
        <v>40052</v>
      </c>
      <c r="I3215">
        <f t="shared" si="55"/>
        <v>2009</v>
      </c>
      <c r="M3215"/>
    </row>
    <row r="3216" spans="1:13" x14ac:dyDescent="0.25">
      <c r="A3216" t="s">
        <v>988</v>
      </c>
      <c r="B3216" t="s">
        <v>238</v>
      </c>
      <c r="C3216" s="76" t="s">
        <v>842</v>
      </c>
      <c r="D3216" t="s">
        <v>980</v>
      </c>
      <c r="E3216" s="82">
        <v>5.92</v>
      </c>
      <c r="F3216" t="s">
        <v>1275</v>
      </c>
      <c r="G3216" s="83">
        <v>40106</v>
      </c>
      <c r="I3216">
        <f t="shared" si="55"/>
        <v>2009</v>
      </c>
      <c r="M3216"/>
    </row>
    <row r="3217" spans="1:13" x14ac:dyDescent="0.25">
      <c r="A3217" t="s">
        <v>988</v>
      </c>
      <c r="B3217" t="s">
        <v>238</v>
      </c>
      <c r="C3217" s="76" t="s">
        <v>842</v>
      </c>
      <c r="D3217" t="s">
        <v>980</v>
      </c>
      <c r="E3217" s="82">
        <v>4.3890000000000002</v>
      </c>
      <c r="F3217" t="s">
        <v>1275</v>
      </c>
      <c r="G3217" s="83">
        <v>40120</v>
      </c>
      <c r="I3217">
        <f t="shared" si="55"/>
        <v>2009</v>
      </c>
      <c r="M3217"/>
    </row>
    <row r="3218" spans="1:13" x14ac:dyDescent="0.25">
      <c r="A3218" t="s">
        <v>988</v>
      </c>
      <c r="B3218" t="s">
        <v>238</v>
      </c>
      <c r="C3218" s="76" t="s">
        <v>842</v>
      </c>
      <c r="D3218" t="s">
        <v>980</v>
      </c>
      <c r="E3218" s="82">
        <v>2.2799999999999998</v>
      </c>
      <c r="F3218" t="s">
        <v>1275</v>
      </c>
      <c r="G3218" s="83">
        <v>40137</v>
      </c>
      <c r="I3218">
        <f t="shared" si="55"/>
        <v>2009</v>
      </c>
      <c r="M3218"/>
    </row>
    <row r="3219" spans="1:13" x14ac:dyDescent="0.25">
      <c r="A3219" t="s">
        <v>988</v>
      </c>
      <c r="B3219" t="s">
        <v>238</v>
      </c>
      <c r="C3219" s="76" t="s">
        <v>842</v>
      </c>
      <c r="D3219" t="s">
        <v>980</v>
      </c>
      <c r="E3219" s="82">
        <v>2.8</v>
      </c>
      <c r="F3219" t="s">
        <v>1275</v>
      </c>
      <c r="G3219" s="83">
        <v>40245</v>
      </c>
      <c r="I3219">
        <f t="shared" si="55"/>
        <v>2010</v>
      </c>
      <c r="M3219"/>
    </row>
    <row r="3220" spans="1:13" x14ac:dyDescent="0.25">
      <c r="A3220" t="s">
        <v>988</v>
      </c>
      <c r="B3220" t="s">
        <v>238</v>
      </c>
      <c r="C3220" s="76" t="s">
        <v>842</v>
      </c>
      <c r="D3220" t="s">
        <v>980</v>
      </c>
      <c r="E3220" s="82">
        <v>29.7</v>
      </c>
      <c r="F3220" t="s">
        <v>1275</v>
      </c>
      <c r="G3220" s="83">
        <v>40247</v>
      </c>
      <c r="I3220">
        <f t="shared" si="55"/>
        <v>2010</v>
      </c>
      <c r="M3220"/>
    </row>
    <row r="3221" spans="1:13" x14ac:dyDescent="0.25">
      <c r="A3221" t="s">
        <v>988</v>
      </c>
      <c r="B3221" t="s">
        <v>238</v>
      </c>
      <c r="C3221" s="76" t="s">
        <v>842</v>
      </c>
      <c r="D3221" t="s">
        <v>980</v>
      </c>
      <c r="E3221" s="82">
        <v>2.79</v>
      </c>
      <c r="F3221" t="s">
        <v>1275</v>
      </c>
      <c r="G3221" s="83">
        <v>40281</v>
      </c>
      <c r="I3221">
        <f t="shared" si="55"/>
        <v>2010</v>
      </c>
      <c r="M3221"/>
    </row>
    <row r="3222" spans="1:13" x14ac:dyDescent="0.25">
      <c r="A3222" t="s">
        <v>988</v>
      </c>
      <c r="B3222" t="s">
        <v>238</v>
      </c>
      <c r="C3222" s="76" t="s">
        <v>842</v>
      </c>
      <c r="D3222" t="s">
        <v>980</v>
      </c>
      <c r="E3222" s="82">
        <v>3.2</v>
      </c>
      <c r="F3222" t="s">
        <v>1275</v>
      </c>
      <c r="G3222" s="83">
        <v>40394</v>
      </c>
      <c r="I3222">
        <f t="shared" si="55"/>
        <v>2010</v>
      </c>
      <c r="M3222"/>
    </row>
    <row r="3223" spans="1:13" x14ac:dyDescent="0.25">
      <c r="A3223" t="s">
        <v>988</v>
      </c>
      <c r="B3223" t="s">
        <v>238</v>
      </c>
      <c r="C3223" t="s">
        <v>947</v>
      </c>
      <c r="D3223" t="s">
        <v>980</v>
      </c>
      <c r="E3223" s="82">
        <v>1.43</v>
      </c>
      <c r="F3223" t="s">
        <v>1275</v>
      </c>
      <c r="G3223" s="83">
        <v>40421</v>
      </c>
      <c r="I3223">
        <f t="shared" si="55"/>
        <v>2010</v>
      </c>
      <c r="M3223"/>
    </row>
    <row r="3224" spans="1:13" x14ac:dyDescent="0.25">
      <c r="A3224" t="s">
        <v>988</v>
      </c>
      <c r="B3224" t="s">
        <v>238</v>
      </c>
      <c r="C3224" s="76" t="s">
        <v>842</v>
      </c>
      <c r="D3224" t="s">
        <v>980</v>
      </c>
      <c r="E3224" s="82">
        <v>7.66</v>
      </c>
      <c r="F3224" t="s">
        <v>1275</v>
      </c>
      <c r="G3224" s="83">
        <v>40421</v>
      </c>
      <c r="I3224">
        <f t="shared" si="55"/>
        <v>2010</v>
      </c>
      <c r="M3224"/>
    </row>
    <row r="3225" spans="1:13" x14ac:dyDescent="0.25">
      <c r="A3225" t="s">
        <v>988</v>
      </c>
      <c r="B3225" t="s">
        <v>238</v>
      </c>
      <c r="C3225" s="76" t="s">
        <v>842</v>
      </c>
      <c r="D3225" t="s">
        <v>980</v>
      </c>
      <c r="E3225" s="82">
        <v>35.9</v>
      </c>
      <c r="F3225" t="s">
        <v>1275</v>
      </c>
      <c r="G3225" s="83">
        <v>40456</v>
      </c>
      <c r="I3225">
        <f t="shared" si="55"/>
        <v>2010</v>
      </c>
      <c r="M3225"/>
    </row>
    <row r="3226" spans="1:13" x14ac:dyDescent="0.25">
      <c r="A3226" t="s">
        <v>988</v>
      </c>
      <c r="B3226" t="s">
        <v>238</v>
      </c>
      <c r="C3226" s="76" t="s">
        <v>842</v>
      </c>
      <c r="D3226" t="s">
        <v>980</v>
      </c>
      <c r="E3226" s="82">
        <v>38.700000000000003</v>
      </c>
      <c r="F3226" t="s">
        <v>1275</v>
      </c>
      <c r="G3226" s="83">
        <v>40518</v>
      </c>
      <c r="I3226">
        <f t="shared" si="55"/>
        <v>2010</v>
      </c>
      <c r="M3226"/>
    </row>
    <row r="3227" spans="1:13" x14ac:dyDescent="0.25">
      <c r="A3227" t="s">
        <v>988</v>
      </c>
      <c r="B3227" t="s">
        <v>238</v>
      </c>
      <c r="C3227" s="76" t="s">
        <v>842</v>
      </c>
      <c r="D3227" t="s">
        <v>980</v>
      </c>
      <c r="E3227" s="82">
        <v>4.2750000000000004</v>
      </c>
      <c r="F3227" t="s">
        <v>1275</v>
      </c>
      <c r="G3227" s="83">
        <v>40520</v>
      </c>
      <c r="I3227">
        <f t="shared" si="55"/>
        <v>2010</v>
      </c>
      <c r="M3227"/>
    </row>
    <row r="3228" spans="1:13" x14ac:dyDescent="0.25">
      <c r="A3228" t="s">
        <v>988</v>
      </c>
      <c r="B3228" t="s">
        <v>238</v>
      </c>
      <c r="C3228" s="76" t="s">
        <v>842</v>
      </c>
      <c r="D3228" t="s">
        <v>980</v>
      </c>
      <c r="E3228" s="82">
        <v>3.16</v>
      </c>
      <c r="F3228" t="s">
        <v>1275</v>
      </c>
      <c r="G3228" s="83">
        <v>40662</v>
      </c>
      <c r="I3228">
        <f t="shared" si="55"/>
        <v>2011</v>
      </c>
      <c r="M3228"/>
    </row>
    <row r="3229" spans="1:13" x14ac:dyDescent="0.25">
      <c r="A3229" t="s">
        <v>988</v>
      </c>
      <c r="B3229" t="s">
        <v>238</v>
      </c>
      <c r="C3229" s="76" t="s">
        <v>842</v>
      </c>
      <c r="D3229" t="s">
        <v>980</v>
      </c>
      <c r="E3229" s="82">
        <v>38.729999999999997</v>
      </c>
      <c r="F3229" t="s">
        <v>1275</v>
      </c>
      <c r="G3229" s="83">
        <v>40690</v>
      </c>
      <c r="I3229">
        <f t="shared" si="55"/>
        <v>2011</v>
      </c>
      <c r="M3229"/>
    </row>
    <row r="3230" spans="1:13" x14ac:dyDescent="0.25">
      <c r="A3230" t="s">
        <v>988</v>
      </c>
      <c r="B3230" t="s">
        <v>238</v>
      </c>
      <c r="C3230" s="76" t="s">
        <v>842</v>
      </c>
      <c r="D3230" t="s">
        <v>980</v>
      </c>
      <c r="E3230" s="82">
        <v>24.152000000000001</v>
      </c>
      <c r="F3230" t="s">
        <v>1275</v>
      </c>
      <c r="G3230" s="83">
        <v>40716</v>
      </c>
      <c r="I3230">
        <f t="shared" si="55"/>
        <v>2011</v>
      </c>
      <c r="M3230"/>
    </row>
    <row r="3231" spans="1:13" x14ac:dyDescent="0.25">
      <c r="A3231" t="s">
        <v>988</v>
      </c>
      <c r="B3231" t="s">
        <v>238</v>
      </c>
      <c r="C3231" s="76" t="s">
        <v>842</v>
      </c>
      <c r="D3231" t="s">
        <v>980</v>
      </c>
      <c r="E3231" s="82">
        <v>25.56</v>
      </c>
      <c r="F3231" t="s">
        <v>1275</v>
      </c>
      <c r="G3231" s="83">
        <v>40739</v>
      </c>
      <c r="I3231">
        <f t="shared" si="55"/>
        <v>2011</v>
      </c>
      <c r="M3231"/>
    </row>
    <row r="3232" spans="1:13" x14ac:dyDescent="0.25">
      <c r="A3232" t="s">
        <v>988</v>
      </c>
      <c r="B3232" t="s">
        <v>238</v>
      </c>
      <c r="C3232" s="76" t="s">
        <v>842</v>
      </c>
      <c r="D3232" t="s">
        <v>980</v>
      </c>
      <c r="E3232" s="82">
        <v>4.8070000000000004</v>
      </c>
      <c r="F3232" t="s">
        <v>1275</v>
      </c>
      <c r="G3232" s="83">
        <v>40759</v>
      </c>
      <c r="I3232">
        <f t="shared" si="55"/>
        <v>2011</v>
      </c>
      <c r="M3232"/>
    </row>
    <row r="3233" spans="1:13" x14ac:dyDescent="0.25">
      <c r="A3233" t="s">
        <v>988</v>
      </c>
      <c r="B3233" t="s">
        <v>238</v>
      </c>
      <c r="C3233" s="76" t="s">
        <v>842</v>
      </c>
      <c r="D3233" t="s">
        <v>980</v>
      </c>
      <c r="E3233" s="82">
        <v>142.5</v>
      </c>
      <c r="F3233" t="s">
        <v>1275</v>
      </c>
      <c r="G3233" s="83">
        <v>40893</v>
      </c>
      <c r="I3233">
        <f t="shared" si="55"/>
        <v>2011</v>
      </c>
      <c r="M3233"/>
    </row>
    <row r="3234" spans="1:13" x14ac:dyDescent="0.25">
      <c r="A3234" t="s">
        <v>988</v>
      </c>
      <c r="B3234" t="s">
        <v>238</v>
      </c>
      <c r="C3234" s="76" t="s">
        <v>842</v>
      </c>
      <c r="D3234" t="s">
        <v>980</v>
      </c>
      <c r="E3234" s="82">
        <v>3.06</v>
      </c>
      <c r="F3234" t="s">
        <v>1275</v>
      </c>
      <c r="G3234" s="83">
        <v>40933</v>
      </c>
      <c r="I3234">
        <f t="shared" si="55"/>
        <v>2012</v>
      </c>
      <c r="M3234"/>
    </row>
    <row r="3235" spans="1:13" x14ac:dyDescent="0.25">
      <c r="A3235" t="s">
        <v>988</v>
      </c>
      <c r="B3235" t="s">
        <v>238</v>
      </c>
      <c r="C3235" s="76" t="s">
        <v>842</v>
      </c>
      <c r="D3235" t="s">
        <v>977</v>
      </c>
      <c r="E3235" s="82">
        <v>87</v>
      </c>
      <c r="F3235" t="s">
        <v>1275</v>
      </c>
      <c r="G3235" s="83">
        <v>40940</v>
      </c>
      <c r="I3235">
        <f t="shared" si="55"/>
        <v>2012</v>
      </c>
      <c r="M3235"/>
    </row>
    <row r="3236" spans="1:13" x14ac:dyDescent="0.25">
      <c r="A3236" t="s">
        <v>988</v>
      </c>
      <c r="B3236" t="s">
        <v>238</v>
      </c>
      <c r="C3236" s="76" t="s">
        <v>842</v>
      </c>
      <c r="D3236" t="s">
        <v>977</v>
      </c>
      <c r="E3236" s="82">
        <v>92</v>
      </c>
      <c r="F3236" t="s">
        <v>1275</v>
      </c>
      <c r="G3236" s="83">
        <v>40946</v>
      </c>
      <c r="I3236">
        <f t="shared" si="55"/>
        <v>2012</v>
      </c>
      <c r="M3236"/>
    </row>
    <row r="3237" spans="1:13" x14ac:dyDescent="0.25">
      <c r="A3237" t="s">
        <v>988</v>
      </c>
      <c r="B3237" t="s">
        <v>238</v>
      </c>
      <c r="C3237" s="76" t="s">
        <v>842</v>
      </c>
      <c r="D3237" t="s">
        <v>977</v>
      </c>
      <c r="E3237" s="82">
        <v>24</v>
      </c>
      <c r="F3237" t="s">
        <v>1275</v>
      </c>
      <c r="G3237" s="83">
        <v>40946</v>
      </c>
      <c r="I3237">
        <f t="shared" si="55"/>
        <v>2012</v>
      </c>
      <c r="M3237"/>
    </row>
    <row r="3238" spans="1:13" x14ac:dyDescent="0.25">
      <c r="A3238" t="s">
        <v>988</v>
      </c>
      <c r="B3238" t="s">
        <v>238</v>
      </c>
      <c r="C3238" s="76" t="s">
        <v>842</v>
      </c>
      <c r="D3238" t="s">
        <v>980</v>
      </c>
      <c r="E3238" s="82">
        <v>4.37</v>
      </c>
      <c r="F3238" t="s">
        <v>1275</v>
      </c>
      <c r="G3238" s="83">
        <v>40948</v>
      </c>
      <c r="I3238">
        <f t="shared" si="55"/>
        <v>2012</v>
      </c>
      <c r="M3238"/>
    </row>
    <row r="3239" spans="1:13" x14ac:dyDescent="0.25">
      <c r="A3239" t="s">
        <v>988</v>
      </c>
      <c r="B3239" t="s">
        <v>238</v>
      </c>
      <c r="C3239" s="76" t="s">
        <v>842</v>
      </c>
      <c r="D3239" t="s">
        <v>980</v>
      </c>
      <c r="E3239" s="82">
        <v>23.256</v>
      </c>
      <c r="F3239" t="s">
        <v>1275</v>
      </c>
      <c r="G3239" s="83">
        <v>40948</v>
      </c>
      <c r="I3239">
        <f t="shared" si="55"/>
        <v>2012</v>
      </c>
      <c r="M3239"/>
    </row>
    <row r="3240" spans="1:13" x14ac:dyDescent="0.25">
      <c r="A3240" t="s">
        <v>988</v>
      </c>
      <c r="B3240" t="s">
        <v>238</v>
      </c>
      <c r="C3240" s="76" t="s">
        <v>842</v>
      </c>
      <c r="D3240" t="s">
        <v>980</v>
      </c>
      <c r="E3240" s="82">
        <v>2.137</v>
      </c>
      <c r="F3240" t="s">
        <v>1275</v>
      </c>
      <c r="G3240" s="83">
        <v>40952</v>
      </c>
      <c r="I3240">
        <f t="shared" si="55"/>
        <v>2012</v>
      </c>
      <c r="M3240"/>
    </row>
    <row r="3241" spans="1:13" x14ac:dyDescent="0.25">
      <c r="A3241" t="s">
        <v>988</v>
      </c>
      <c r="B3241" t="s">
        <v>238</v>
      </c>
      <c r="C3241" s="76" t="s">
        <v>842</v>
      </c>
      <c r="D3241" t="s">
        <v>980</v>
      </c>
      <c r="E3241" s="82">
        <v>13.765000000000001</v>
      </c>
      <c r="F3241" t="s">
        <v>1275</v>
      </c>
      <c r="G3241" s="83">
        <v>40984</v>
      </c>
      <c r="I3241">
        <f t="shared" si="55"/>
        <v>2012</v>
      </c>
      <c r="M3241"/>
    </row>
    <row r="3242" spans="1:13" x14ac:dyDescent="0.25">
      <c r="A3242" t="s">
        <v>988</v>
      </c>
      <c r="B3242" t="s">
        <v>238</v>
      </c>
      <c r="C3242" s="76" t="s">
        <v>842</v>
      </c>
      <c r="D3242" t="s">
        <v>977</v>
      </c>
      <c r="E3242" s="82">
        <v>25.53</v>
      </c>
      <c r="F3242" t="s">
        <v>1275</v>
      </c>
      <c r="G3242" s="83">
        <v>40987</v>
      </c>
      <c r="I3242">
        <f t="shared" si="55"/>
        <v>2012</v>
      </c>
      <c r="M3242"/>
    </row>
    <row r="3243" spans="1:13" x14ac:dyDescent="0.25">
      <c r="A3243" t="s">
        <v>988</v>
      </c>
      <c r="B3243" t="s">
        <v>238</v>
      </c>
      <c r="C3243" s="76" t="s">
        <v>842</v>
      </c>
      <c r="D3243" t="s">
        <v>977</v>
      </c>
      <c r="E3243" s="82">
        <v>7.59</v>
      </c>
      <c r="F3243" t="s">
        <v>1275</v>
      </c>
      <c r="G3243" s="83">
        <v>40987</v>
      </c>
      <c r="I3243">
        <f t="shared" si="55"/>
        <v>2012</v>
      </c>
      <c r="M3243"/>
    </row>
    <row r="3244" spans="1:13" x14ac:dyDescent="0.25">
      <c r="A3244" t="s">
        <v>988</v>
      </c>
      <c r="B3244" t="s">
        <v>238</v>
      </c>
      <c r="C3244" s="76" t="s">
        <v>842</v>
      </c>
      <c r="D3244" t="s">
        <v>977</v>
      </c>
      <c r="E3244" s="82">
        <v>36.049999999999997</v>
      </c>
      <c r="F3244" t="s">
        <v>1275</v>
      </c>
      <c r="G3244" s="83">
        <v>40987</v>
      </c>
      <c r="I3244">
        <f t="shared" si="55"/>
        <v>2012</v>
      </c>
      <c r="M3244"/>
    </row>
    <row r="3245" spans="1:13" x14ac:dyDescent="0.25">
      <c r="A3245" t="s">
        <v>988</v>
      </c>
      <c r="B3245" t="s">
        <v>238</v>
      </c>
      <c r="C3245" s="76" t="s">
        <v>842</v>
      </c>
      <c r="D3245" t="s">
        <v>980</v>
      </c>
      <c r="E3245" s="82">
        <v>3.1</v>
      </c>
      <c r="F3245" t="s">
        <v>1275</v>
      </c>
      <c r="G3245" s="83">
        <v>41418</v>
      </c>
      <c r="I3245">
        <f t="shared" si="55"/>
        <v>2013</v>
      </c>
      <c r="M3245"/>
    </row>
    <row r="3246" spans="1:13" x14ac:dyDescent="0.25">
      <c r="A3246" t="s">
        <v>988</v>
      </c>
      <c r="B3246" t="s">
        <v>238</v>
      </c>
      <c r="C3246" s="76" t="s">
        <v>842</v>
      </c>
      <c r="D3246" t="s">
        <v>980</v>
      </c>
      <c r="E3246" s="82">
        <v>7.3630000000000004</v>
      </c>
      <c r="F3246" t="s">
        <v>1275</v>
      </c>
      <c r="G3246" s="83">
        <v>41160</v>
      </c>
      <c r="I3246">
        <f t="shared" si="55"/>
        <v>2012</v>
      </c>
      <c r="M3246"/>
    </row>
    <row r="3247" spans="1:13" x14ac:dyDescent="0.25">
      <c r="A3247" t="s">
        <v>988</v>
      </c>
      <c r="B3247" t="s">
        <v>238</v>
      </c>
      <c r="C3247" s="76" t="s">
        <v>842</v>
      </c>
      <c r="D3247" t="s">
        <v>980</v>
      </c>
      <c r="E3247" s="82">
        <v>48.22</v>
      </c>
      <c r="F3247" t="s">
        <v>1275</v>
      </c>
      <c r="G3247" s="83">
        <v>41212</v>
      </c>
      <c r="I3247">
        <f t="shared" si="55"/>
        <v>2012</v>
      </c>
      <c r="M3247"/>
    </row>
    <row r="3248" spans="1:13" x14ac:dyDescent="0.25">
      <c r="A3248" t="s">
        <v>988</v>
      </c>
      <c r="B3248" t="s">
        <v>238</v>
      </c>
      <c r="C3248" s="76" t="s">
        <v>842</v>
      </c>
      <c r="D3248" t="s">
        <v>980</v>
      </c>
      <c r="E3248" s="82">
        <v>5.5919999999999996</v>
      </c>
      <c r="F3248" t="s">
        <v>1275</v>
      </c>
      <c r="G3248" s="83">
        <v>41234</v>
      </c>
      <c r="I3248">
        <f t="shared" si="55"/>
        <v>2012</v>
      </c>
      <c r="M3248"/>
    </row>
    <row r="3249" spans="1:13" x14ac:dyDescent="0.25">
      <c r="A3249" t="s">
        <v>988</v>
      </c>
      <c r="B3249" t="s">
        <v>238</v>
      </c>
      <c r="C3249" s="76" t="s">
        <v>842</v>
      </c>
      <c r="D3249" t="s">
        <v>980</v>
      </c>
      <c r="E3249" s="82">
        <v>6</v>
      </c>
      <c r="F3249" t="s">
        <v>1275</v>
      </c>
      <c r="G3249" s="83">
        <v>41241</v>
      </c>
      <c r="I3249">
        <f t="shared" si="55"/>
        <v>2012</v>
      </c>
      <c r="M3249"/>
    </row>
    <row r="3250" spans="1:13" x14ac:dyDescent="0.25">
      <c r="A3250" t="s">
        <v>988</v>
      </c>
      <c r="B3250" t="s">
        <v>238</v>
      </c>
      <c r="C3250" s="76" t="s">
        <v>842</v>
      </c>
      <c r="D3250" t="s">
        <v>980</v>
      </c>
      <c r="E3250" s="82">
        <v>4.5780000000000003</v>
      </c>
      <c r="F3250" t="s">
        <v>1275</v>
      </c>
      <c r="G3250" s="83">
        <v>41248</v>
      </c>
      <c r="I3250">
        <f t="shared" si="55"/>
        <v>2012</v>
      </c>
      <c r="M3250"/>
    </row>
    <row r="3251" spans="1:13" x14ac:dyDescent="0.25">
      <c r="A3251" t="s">
        <v>988</v>
      </c>
      <c r="B3251" t="s">
        <v>238</v>
      </c>
      <c r="C3251" s="76" t="s">
        <v>842</v>
      </c>
      <c r="D3251" t="s">
        <v>980</v>
      </c>
      <c r="E3251" s="82">
        <v>36.17</v>
      </c>
      <c r="F3251" t="s">
        <v>1275</v>
      </c>
      <c r="G3251" s="83">
        <v>41265</v>
      </c>
      <c r="I3251">
        <f t="shared" si="55"/>
        <v>2012</v>
      </c>
      <c r="M3251"/>
    </row>
    <row r="3252" spans="1:13" x14ac:dyDescent="0.25">
      <c r="A3252" t="s">
        <v>988</v>
      </c>
      <c r="B3252" t="s">
        <v>238</v>
      </c>
      <c r="C3252" s="76" t="s">
        <v>842</v>
      </c>
      <c r="D3252" t="s">
        <v>980</v>
      </c>
      <c r="E3252" s="82">
        <v>5.5860000000000003</v>
      </c>
      <c r="F3252" t="s">
        <v>1275</v>
      </c>
      <c r="G3252" s="83">
        <v>41282</v>
      </c>
      <c r="I3252">
        <f t="shared" si="55"/>
        <v>2013</v>
      </c>
      <c r="M3252"/>
    </row>
    <row r="3253" spans="1:13" x14ac:dyDescent="0.25">
      <c r="A3253" t="s">
        <v>988</v>
      </c>
      <c r="B3253" t="s">
        <v>238</v>
      </c>
      <c r="C3253" s="76" t="s">
        <v>842</v>
      </c>
      <c r="D3253" t="s">
        <v>980</v>
      </c>
      <c r="E3253" s="82">
        <v>3.1070000000000002</v>
      </c>
      <c r="F3253" t="s">
        <v>1275</v>
      </c>
      <c r="G3253" s="83">
        <v>41282</v>
      </c>
      <c r="I3253">
        <f t="shared" si="55"/>
        <v>2013</v>
      </c>
      <c r="M3253"/>
    </row>
    <row r="3254" spans="1:13" x14ac:dyDescent="0.25">
      <c r="A3254" t="s">
        <v>988</v>
      </c>
      <c r="B3254" t="s">
        <v>238</v>
      </c>
      <c r="C3254" s="76" t="s">
        <v>842</v>
      </c>
      <c r="D3254" t="s">
        <v>980</v>
      </c>
      <c r="E3254" s="82">
        <v>10.99</v>
      </c>
      <c r="F3254" t="s">
        <v>1275</v>
      </c>
      <c r="G3254" s="83">
        <v>41298</v>
      </c>
      <c r="I3254">
        <f t="shared" si="55"/>
        <v>2013</v>
      </c>
      <c r="M3254"/>
    </row>
    <row r="3255" spans="1:13" x14ac:dyDescent="0.25">
      <c r="A3255" t="s">
        <v>988</v>
      </c>
      <c r="B3255" t="s">
        <v>238</v>
      </c>
      <c r="C3255" s="76" t="s">
        <v>842</v>
      </c>
      <c r="D3255" t="s">
        <v>980</v>
      </c>
      <c r="E3255" s="82">
        <v>3.42</v>
      </c>
      <c r="F3255" t="s">
        <v>1275</v>
      </c>
      <c r="G3255" s="83">
        <v>41313</v>
      </c>
      <c r="I3255">
        <f t="shared" si="55"/>
        <v>2013</v>
      </c>
      <c r="M3255"/>
    </row>
    <row r="3256" spans="1:13" x14ac:dyDescent="0.25">
      <c r="A3256" t="s">
        <v>988</v>
      </c>
      <c r="B3256" t="s">
        <v>238</v>
      </c>
      <c r="C3256" s="76" t="s">
        <v>842</v>
      </c>
      <c r="D3256" t="s">
        <v>980</v>
      </c>
      <c r="E3256" s="82">
        <v>3.1070000000000002</v>
      </c>
      <c r="F3256" t="s">
        <v>1275</v>
      </c>
      <c r="G3256" s="83">
        <v>41334</v>
      </c>
      <c r="I3256">
        <f t="shared" si="55"/>
        <v>2013</v>
      </c>
      <c r="M3256"/>
    </row>
    <row r="3257" spans="1:13" x14ac:dyDescent="0.25">
      <c r="A3257" t="s">
        <v>988</v>
      </c>
      <c r="B3257" t="s">
        <v>238</v>
      </c>
      <c r="C3257" s="76" t="s">
        <v>842</v>
      </c>
      <c r="D3257" t="s">
        <v>980</v>
      </c>
      <c r="E3257" s="82">
        <v>4.3490000000000002</v>
      </c>
      <c r="F3257" t="s">
        <v>1275</v>
      </c>
      <c r="G3257" s="83">
        <v>41341</v>
      </c>
      <c r="I3257">
        <f t="shared" si="55"/>
        <v>2013</v>
      </c>
      <c r="M3257"/>
    </row>
    <row r="3258" spans="1:13" x14ac:dyDescent="0.25">
      <c r="A3258" t="s">
        <v>988</v>
      </c>
      <c r="B3258" t="s">
        <v>238</v>
      </c>
      <c r="C3258" s="76" t="s">
        <v>842</v>
      </c>
      <c r="D3258" t="s">
        <v>980</v>
      </c>
      <c r="E3258" s="82">
        <v>4.3490000000000002</v>
      </c>
      <c r="F3258" t="s">
        <v>1275</v>
      </c>
      <c r="G3258" s="83">
        <v>41341</v>
      </c>
      <c r="I3258">
        <f t="shared" si="55"/>
        <v>2013</v>
      </c>
      <c r="M3258"/>
    </row>
    <row r="3259" spans="1:13" x14ac:dyDescent="0.25">
      <c r="A3259" t="s">
        <v>988</v>
      </c>
      <c r="B3259" t="s">
        <v>238</v>
      </c>
      <c r="C3259" s="76" t="s">
        <v>842</v>
      </c>
      <c r="D3259" t="s">
        <v>980</v>
      </c>
      <c r="E3259" s="82">
        <v>5.8140000000000001</v>
      </c>
      <c r="F3259" t="s">
        <v>1275</v>
      </c>
      <c r="G3259" s="83">
        <v>41389</v>
      </c>
      <c r="I3259">
        <f t="shared" si="55"/>
        <v>2013</v>
      </c>
      <c r="M3259"/>
    </row>
    <row r="3260" spans="1:13" x14ac:dyDescent="0.25">
      <c r="A3260" t="s">
        <v>988</v>
      </c>
      <c r="B3260" t="s">
        <v>238</v>
      </c>
      <c r="C3260" s="76" t="s">
        <v>842</v>
      </c>
      <c r="D3260" t="s">
        <v>977</v>
      </c>
      <c r="E3260" s="82">
        <v>138.94</v>
      </c>
      <c r="F3260" t="s">
        <v>1275</v>
      </c>
      <c r="G3260" s="83">
        <v>41472</v>
      </c>
      <c r="I3260">
        <f t="shared" si="55"/>
        <v>2013</v>
      </c>
      <c r="M3260"/>
    </row>
    <row r="3261" spans="1:13" x14ac:dyDescent="0.25">
      <c r="A3261" t="s">
        <v>988</v>
      </c>
      <c r="B3261" t="s">
        <v>238</v>
      </c>
      <c r="C3261" s="76" t="s">
        <v>842</v>
      </c>
      <c r="D3261" t="s">
        <v>980</v>
      </c>
      <c r="E3261" s="82">
        <v>3.42</v>
      </c>
      <c r="F3261" t="s">
        <v>1275</v>
      </c>
      <c r="G3261" s="83">
        <v>41498</v>
      </c>
      <c r="I3261">
        <f t="shared" si="55"/>
        <v>2013</v>
      </c>
      <c r="M3261"/>
    </row>
    <row r="3262" spans="1:13" x14ac:dyDescent="0.25">
      <c r="A3262" t="s">
        <v>988</v>
      </c>
      <c r="B3262" t="s">
        <v>238</v>
      </c>
      <c r="C3262" s="76" t="s">
        <v>842</v>
      </c>
      <c r="D3262" t="s">
        <v>980</v>
      </c>
      <c r="E3262" s="82">
        <v>4.0380000000000003</v>
      </c>
      <c r="F3262" t="s">
        <v>1275</v>
      </c>
      <c r="G3262" s="83">
        <v>41521</v>
      </c>
      <c r="I3262">
        <f t="shared" si="55"/>
        <v>2013</v>
      </c>
      <c r="M3262"/>
    </row>
    <row r="3263" spans="1:13" x14ac:dyDescent="0.25">
      <c r="A3263" t="s">
        <v>988</v>
      </c>
      <c r="B3263" t="s">
        <v>238</v>
      </c>
      <c r="C3263" s="76" t="s">
        <v>842</v>
      </c>
      <c r="D3263" t="s">
        <v>980</v>
      </c>
      <c r="E3263" s="82">
        <v>3.1070000000000002</v>
      </c>
      <c r="F3263" t="s">
        <v>1275</v>
      </c>
      <c r="G3263" s="83">
        <v>41542</v>
      </c>
      <c r="I3263">
        <f t="shared" si="55"/>
        <v>2013</v>
      </c>
      <c r="M3263"/>
    </row>
    <row r="3264" spans="1:13" x14ac:dyDescent="0.25">
      <c r="A3264" t="s">
        <v>988</v>
      </c>
      <c r="B3264" t="s">
        <v>238</v>
      </c>
      <c r="C3264" s="76" t="s">
        <v>842</v>
      </c>
      <c r="D3264" t="s">
        <v>980</v>
      </c>
      <c r="E3264" s="82">
        <v>5.2439999999999998</v>
      </c>
      <c r="F3264" t="s">
        <v>1275</v>
      </c>
      <c r="G3264" s="83">
        <v>41558</v>
      </c>
      <c r="I3264">
        <f t="shared" si="55"/>
        <v>2013</v>
      </c>
      <c r="M3264"/>
    </row>
    <row r="3265" spans="1:13" x14ac:dyDescent="0.25">
      <c r="A3265" t="s">
        <v>988</v>
      </c>
      <c r="B3265" t="s">
        <v>238</v>
      </c>
      <c r="C3265" s="76" t="s">
        <v>842</v>
      </c>
      <c r="D3265" t="s">
        <v>980</v>
      </c>
      <c r="E3265" s="82">
        <v>3.1070000000000002</v>
      </c>
      <c r="F3265" t="s">
        <v>1275</v>
      </c>
      <c r="G3265" s="83">
        <v>41564</v>
      </c>
      <c r="I3265">
        <f t="shared" si="55"/>
        <v>2013</v>
      </c>
      <c r="M3265"/>
    </row>
    <row r="3266" spans="1:13" x14ac:dyDescent="0.25">
      <c r="A3266" t="s">
        <v>988</v>
      </c>
      <c r="B3266" t="s">
        <v>238</v>
      </c>
      <c r="C3266" s="76" t="s">
        <v>842</v>
      </c>
      <c r="D3266" t="s">
        <v>980</v>
      </c>
      <c r="E3266" s="82">
        <v>4.4459999999999997</v>
      </c>
      <c r="F3266" t="s">
        <v>1275</v>
      </c>
      <c r="G3266" s="83">
        <v>41571</v>
      </c>
      <c r="I3266">
        <f t="shared" ref="I3266:I3329" si="56">IF(G3266&lt;&gt;"",YEAR(G3266),"")</f>
        <v>2013</v>
      </c>
      <c r="M3266"/>
    </row>
    <row r="3267" spans="1:13" x14ac:dyDescent="0.25">
      <c r="A3267" t="s">
        <v>988</v>
      </c>
      <c r="B3267" t="s">
        <v>238</v>
      </c>
      <c r="C3267" s="76" t="s">
        <v>842</v>
      </c>
      <c r="D3267" t="s">
        <v>980</v>
      </c>
      <c r="E3267" s="82">
        <v>5.681</v>
      </c>
      <c r="F3267" t="s">
        <v>1275</v>
      </c>
      <c r="G3267" s="83">
        <v>41598</v>
      </c>
      <c r="I3267">
        <f t="shared" si="56"/>
        <v>2013</v>
      </c>
      <c r="M3267"/>
    </row>
    <row r="3268" spans="1:13" x14ac:dyDescent="0.25">
      <c r="A3268" t="s">
        <v>988</v>
      </c>
      <c r="B3268" t="s">
        <v>238</v>
      </c>
      <c r="C3268" s="76" t="s">
        <v>842</v>
      </c>
      <c r="D3268" t="s">
        <v>980</v>
      </c>
      <c r="E3268" s="82">
        <v>1.06</v>
      </c>
      <c r="F3268" t="s">
        <v>1275</v>
      </c>
      <c r="G3268" s="83">
        <v>41600</v>
      </c>
      <c r="I3268">
        <f t="shared" si="56"/>
        <v>2013</v>
      </c>
      <c r="M3268"/>
    </row>
    <row r="3269" spans="1:13" x14ac:dyDescent="0.25">
      <c r="A3269" t="s">
        <v>988</v>
      </c>
      <c r="B3269" t="s">
        <v>238</v>
      </c>
      <c r="C3269" s="76" t="s">
        <v>842</v>
      </c>
      <c r="D3269" t="s">
        <v>980</v>
      </c>
      <c r="E3269" s="82">
        <v>2.964</v>
      </c>
      <c r="F3269" t="s">
        <v>1275</v>
      </c>
      <c r="G3269" s="83">
        <v>41611</v>
      </c>
      <c r="I3269">
        <f t="shared" si="56"/>
        <v>2013</v>
      </c>
      <c r="M3269"/>
    </row>
    <row r="3270" spans="1:13" x14ac:dyDescent="0.25">
      <c r="A3270" t="s">
        <v>988</v>
      </c>
      <c r="B3270" t="s">
        <v>238</v>
      </c>
      <c r="C3270" s="76" t="s">
        <v>842</v>
      </c>
      <c r="D3270" t="s">
        <v>980</v>
      </c>
      <c r="E3270" s="82">
        <v>5.9279999999999999</v>
      </c>
      <c r="F3270" t="s">
        <v>1275</v>
      </c>
      <c r="G3270" s="83">
        <v>41614</v>
      </c>
      <c r="I3270">
        <f t="shared" si="56"/>
        <v>2013</v>
      </c>
      <c r="M3270"/>
    </row>
    <row r="3271" spans="1:13" x14ac:dyDescent="0.25">
      <c r="A3271" t="s">
        <v>988</v>
      </c>
      <c r="B3271" t="s">
        <v>238</v>
      </c>
      <c r="C3271" s="76" t="s">
        <v>842</v>
      </c>
      <c r="D3271" t="s">
        <v>980</v>
      </c>
      <c r="E3271" s="82">
        <v>4.08</v>
      </c>
      <c r="F3271" t="s">
        <v>1275</v>
      </c>
      <c r="G3271" s="83">
        <v>41638</v>
      </c>
      <c r="I3271">
        <f t="shared" si="56"/>
        <v>2013</v>
      </c>
      <c r="M3271"/>
    </row>
    <row r="3272" spans="1:13" x14ac:dyDescent="0.25">
      <c r="A3272" t="s">
        <v>988</v>
      </c>
      <c r="B3272" t="s">
        <v>238</v>
      </c>
      <c r="C3272" s="76" t="s">
        <v>842</v>
      </c>
      <c r="D3272" t="s">
        <v>980</v>
      </c>
      <c r="E3272" s="82">
        <v>49.1</v>
      </c>
      <c r="F3272" t="s">
        <v>1275</v>
      </c>
      <c r="G3272" s="83">
        <v>41638</v>
      </c>
      <c r="I3272">
        <f t="shared" si="56"/>
        <v>2013</v>
      </c>
      <c r="M3272"/>
    </row>
    <row r="3273" spans="1:13" x14ac:dyDescent="0.25">
      <c r="A3273" t="s">
        <v>988</v>
      </c>
      <c r="B3273" t="s">
        <v>238</v>
      </c>
      <c r="C3273" s="76" t="s">
        <v>842</v>
      </c>
      <c r="D3273" t="s">
        <v>980</v>
      </c>
      <c r="E3273" s="82">
        <v>15.68</v>
      </c>
      <c r="F3273" t="s">
        <v>1275</v>
      </c>
      <c r="G3273" s="83">
        <v>41739</v>
      </c>
      <c r="I3273">
        <f t="shared" si="56"/>
        <v>2014</v>
      </c>
      <c r="M3273"/>
    </row>
    <row r="3274" spans="1:13" x14ac:dyDescent="0.25">
      <c r="A3274" t="s">
        <v>988</v>
      </c>
      <c r="B3274" t="s">
        <v>238</v>
      </c>
      <c r="C3274" s="76" t="s">
        <v>842</v>
      </c>
      <c r="D3274" t="s">
        <v>980</v>
      </c>
      <c r="E3274" s="82">
        <v>3.7050000000000001</v>
      </c>
      <c r="F3274" t="s">
        <v>1275</v>
      </c>
      <c r="G3274" s="83">
        <v>41792</v>
      </c>
      <c r="I3274">
        <f t="shared" si="56"/>
        <v>2014</v>
      </c>
      <c r="M3274"/>
    </row>
    <row r="3275" spans="1:13" x14ac:dyDescent="0.25">
      <c r="A3275" t="s">
        <v>988</v>
      </c>
      <c r="B3275" t="s">
        <v>238</v>
      </c>
      <c r="C3275" s="76" t="s">
        <v>842</v>
      </c>
      <c r="D3275" t="s">
        <v>980</v>
      </c>
      <c r="E3275" s="82">
        <v>4.78</v>
      </c>
      <c r="F3275" t="s">
        <v>1275</v>
      </c>
      <c r="G3275" s="83">
        <v>40165</v>
      </c>
      <c r="I3275">
        <f t="shared" si="56"/>
        <v>2009</v>
      </c>
      <c r="M3275"/>
    </row>
    <row r="3276" spans="1:13" x14ac:dyDescent="0.25">
      <c r="A3276" t="s">
        <v>988</v>
      </c>
      <c r="B3276" t="s">
        <v>238</v>
      </c>
      <c r="C3276" s="76" t="s">
        <v>842</v>
      </c>
      <c r="D3276" t="s">
        <v>980</v>
      </c>
      <c r="E3276" s="82">
        <v>1.33</v>
      </c>
      <c r="F3276" t="s">
        <v>1275</v>
      </c>
      <c r="G3276" s="83">
        <v>41828</v>
      </c>
      <c r="I3276">
        <f t="shared" si="56"/>
        <v>2014</v>
      </c>
      <c r="M3276"/>
    </row>
    <row r="3277" spans="1:13" x14ac:dyDescent="0.25">
      <c r="A3277" t="s">
        <v>988</v>
      </c>
      <c r="B3277" t="s">
        <v>238</v>
      </c>
      <c r="C3277" s="76" t="s">
        <v>842</v>
      </c>
      <c r="D3277" t="s">
        <v>980</v>
      </c>
      <c r="E3277" s="82">
        <v>28.21</v>
      </c>
      <c r="F3277" t="s">
        <v>1275</v>
      </c>
      <c r="G3277" s="83">
        <v>41837</v>
      </c>
      <c r="I3277">
        <f t="shared" si="56"/>
        <v>2014</v>
      </c>
      <c r="M3277"/>
    </row>
    <row r="3278" spans="1:13" x14ac:dyDescent="0.25">
      <c r="A3278" t="s">
        <v>988</v>
      </c>
      <c r="B3278" t="s">
        <v>238</v>
      </c>
      <c r="C3278" s="76" t="s">
        <v>842</v>
      </c>
      <c r="D3278" t="s">
        <v>980</v>
      </c>
      <c r="E3278" s="82">
        <v>5</v>
      </c>
      <c r="F3278" t="s">
        <v>1275</v>
      </c>
      <c r="G3278" s="83">
        <v>41852</v>
      </c>
      <c r="I3278">
        <f t="shared" si="56"/>
        <v>2014</v>
      </c>
      <c r="M3278"/>
    </row>
    <row r="3279" spans="1:13" x14ac:dyDescent="0.25">
      <c r="A3279" t="s">
        <v>988</v>
      </c>
      <c r="B3279" t="s">
        <v>238</v>
      </c>
      <c r="C3279" s="76" t="s">
        <v>842</v>
      </c>
      <c r="D3279" t="s">
        <v>980</v>
      </c>
      <c r="E3279" s="82">
        <v>54.15</v>
      </c>
      <c r="F3279" t="s">
        <v>1275</v>
      </c>
      <c r="G3279" s="83">
        <v>41879</v>
      </c>
      <c r="I3279">
        <f t="shared" si="56"/>
        <v>2014</v>
      </c>
      <c r="M3279"/>
    </row>
    <row r="3280" spans="1:13" x14ac:dyDescent="0.25">
      <c r="A3280" t="s">
        <v>988</v>
      </c>
      <c r="B3280" t="s">
        <v>238</v>
      </c>
      <c r="C3280" s="76" t="s">
        <v>842</v>
      </c>
      <c r="D3280" t="s">
        <v>980</v>
      </c>
      <c r="E3280" s="82">
        <v>5.6</v>
      </c>
      <c r="F3280" t="s">
        <v>1275</v>
      </c>
      <c r="G3280" s="83">
        <v>41886</v>
      </c>
      <c r="I3280">
        <f t="shared" si="56"/>
        <v>2014</v>
      </c>
      <c r="M3280"/>
    </row>
    <row r="3281" spans="1:13" x14ac:dyDescent="0.25">
      <c r="A3281" t="s">
        <v>988</v>
      </c>
      <c r="B3281" t="s">
        <v>238</v>
      </c>
      <c r="C3281" s="76" t="s">
        <v>842</v>
      </c>
      <c r="D3281" t="s">
        <v>980</v>
      </c>
      <c r="E3281" s="82">
        <v>3</v>
      </c>
      <c r="F3281" t="s">
        <v>1275</v>
      </c>
      <c r="G3281" s="83">
        <v>41894</v>
      </c>
      <c r="I3281">
        <f t="shared" si="56"/>
        <v>2014</v>
      </c>
      <c r="M3281"/>
    </row>
    <row r="3282" spans="1:13" x14ac:dyDescent="0.25">
      <c r="A3282" t="s">
        <v>988</v>
      </c>
      <c r="B3282" t="s">
        <v>238</v>
      </c>
      <c r="C3282" s="76" t="s">
        <v>842</v>
      </c>
      <c r="D3282" t="s">
        <v>980</v>
      </c>
      <c r="E3282" s="82">
        <v>5</v>
      </c>
      <c r="F3282" t="s">
        <v>1275</v>
      </c>
      <c r="G3282" s="83">
        <v>41906</v>
      </c>
      <c r="I3282">
        <f t="shared" si="56"/>
        <v>2014</v>
      </c>
      <c r="M3282"/>
    </row>
    <row r="3283" spans="1:13" x14ac:dyDescent="0.25">
      <c r="A3283" t="s">
        <v>988</v>
      </c>
      <c r="B3283" t="s">
        <v>238</v>
      </c>
      <c r="C3283" s="76" t="s">
        <v>842</v>
      </c>
      <c r="D3283" t="s">
        <v>980</v>
      </c>
      <c r="E3283" s="82">
        <v>2</v>
      </c>
      <c r="F3283" t="s">
        <v>1275</v>
      </c>
      <c r="G3283" s="83">
        <v>41913</v>
      </c>
      <c r="I3283">
        <f t="shared" si="56"/>
        <v>2014</v>
      </c>
      <c r="M3283"/>
    </row>
    <row r="3284" spans="1:13" x14ac:dyDescent="0.25">
      <c r="A3284" t="s">
        <v>988</v>
      </c>
      <c r="B3284" t="s">
        <v>238</v>
      </c>
      <c r="C3284" s="76" t="s">
        <v>842</v>
      </c>
      <c r="D3284" t="s">
        <v>980</v>
      </c>
      <c r="E3284" s="82">
        <v>10</v>
      </c>
      <c r="F3284" t="s">
        <v>1275</v>
      </c>
      <c r="G3284" s="83">
        <v>41919</v>
      </c>
      <c r="I3284">
        <f t="shared" si="56"/>
        <v>2014</v>
      </c>
      <c r="M3284"/>
    </row>
    <row r="3285" spans="1:13" x14ac:dyDescent="0.25">
      <c r="A3285" t="s">
        <v>988</v>
      </c>
      <c r="B3285" t="s">
        <v>238</v>
      </c>
      <c r="C3285" s="76" t="s">
        <v>842</v>
      </c>
      <c r="D3285" t="s">
        <v>980</v>
      </c>
      <c r="E3285" s="82">
        <v>5</v>
      </c>
      <c r="F3285" t="s">
        <v>1275</v>
      </c>
      <c r="G3285" s="83">
        <v>41932</v>
      </c>
      <c r="I3285">
        <f t="shared" si="56"/>
        <v>2014</v>
      </c>
      <c r="M3285"/>
    </row>
    <row r="3286" spans="1:13" x14ac:dyDescent="0.25">
      <c r="A3286" t="s">
        <v>988</v>
      </c>
      <c r="B3286" t="s">
        <v>238</v>
      </c>
      <c r="C3286" s="76" t="s">
        <v>842</v>
      </c>
      <c r="D3286" t="s">
        <v>980</v>
      </c>
      <c r="E3286" s="82">
        <v>16</v>
      </c>
      <c r="F3286" t="s">
        <v>1275</v>
      </c>
      <c r="G3286" s="83">
        <v>41967</v>
      </c>
      <c r="I3286">
        <f t="shared" si="56"/>
        <v>2014</v>
      </c>
      <c r="M3286"/>
    </row>
    <row r="3287" spans="1:13" x14ac:dyDescent="0.25">
      <c r="A3287" t="s">
        <v>988</v>
      </c>
      <c r="B3287" t="s">
        <v>238</v>
      </c>
      <c r="C3287" s="76" t="s">
        <v>842</v>
      </c>
      <c r="D3287" t="s">
        <v>980</v>
      </c>
      <c r="E3287" s="82">
        <v>10</v>
      </c>
      <c r="F3287" t="s">
        <v>1275</v>
      </c>
      <c r="G3287" s="83">
        <v>41989</v>
      </c>
      <c r="I3287">
        <f t="shared" si="56"/>
        <v>2014</v>
      </c>
      <c r="M3287"/>
    </row>
    <row r="3288" spans="1:13" x14ac:dyDescent="0.25">
      <c r="A3288" t="s">
        <v>988</v>
      </c>
      <c r="B3288" t="s">
        <v>238</v>
      </c>
      <c r="C3288" s="76" t="s">
        <v>842</v>
      </c>
      <c r="D3288" s="93" t="s">
        <v>958</v>
      </c>
      <c r="E3288" s="82">
        <v>499</v>
      </c>
      <c r="F3288" t="s">
        <v>1275</v>
      </c>
      <c r="G3288" s="83">
        <v>42018</v>
      </c>
      <c r="I3288">
        <f t="shared" si="56"/>
        <v>2015</v>
      </c>
      <c r="M3288"/>
    </row>
    <row r="3289" spans="1:13" x14ac:dyDescent="0.25">
      <c r="A3289" t="s">
        <v>988</v>
      </c>
      <c r="B3289" t="s">
        <v>238</v>
      </c>
      <c r="C3289" s="76" t="s">
        <v>842</v>
      </c>
      <c r="D3289" t="s">
        <v>980</v>
      </c>
      <c r="E3289" s="82">
        <v>8.8000000000000007</v>
      </c>
      <c r="F3289" t="s">
        <v>1275</v>
      </c>
      <c r="G3289" s="83">
        <v>42101</v>
      </c>
      <c r="I3289">
        <f t="shared" si="56"/>
        <v>2015</v>
      </c>
      <c r="M3289"/>
    </row>
    <row r="3290" spans="1:13" x14ac:dyDescent="0.25">
      <c r="A3290" t="s">
        <v>988</v>
      </c>
      <c r="B3290" t="s">
        <v>238</v>
      </c>
      <c r="C3290" s="76" t="s">
        <v>842</v>
      </c>
      <c r="D3290" t="s">
        <v>980</v>
      </c>
      <c r="E3290" s="82">
        <v>6</v>
      </c>
      <c r="F3290" t="s">
        <v>1275</v>
      </c>
      <c r="G3290" s="83">
        <v>42109</v>
      </c>
      <c r="I3290">
        <f t="shared" si="56"/>
        <v>2015</v>
      </c>
      <c r="M3290"/>
    </row>
    <row r="3291" spans="1:13" x14ac:dyDescent="0.25">
      <c r="A3291" t="s">
        <v>988</v>
      </c>
      <c r="B3291" t="s">
        <v>238</v>
      </c>
      <c r="C3291" s="76" t="s">
        <v>842</v>
      </c>
      <c r="D3291" t="s">
        <v>980</v>
      </c>
      <c r="E3291" s="82">
        <v>8.8000000000000007</v>
      </c>
      <c r="F3291" t="s">
        <v>1275</v>
      </c>
      <c r="G3291" s="83">
        <v>42130</v>
      </c>
      <c r="I3291">
        <f t="shared" si="56"/>
        <v>2015</v>
      </c>
      <c r="M3291"/>
    </row>
    <row r="3292" spans="1:13" x14ac:dyDescent="0.25">
      <c r="A3292" t="s">
        <v>988</v>
      </c>
      <c r="B3292" t="s">
        <v>238</v>
      </c>
      <c r="C3292" s="76" t="s">
        <v>842</v>
      </c>
      <c r="D3292" t="s">
        <v>980</v>
      </c>
      <c r="E3292" s="82">
        <v>5</v>
      </c>
      <c r="F3292" t="s">
        <v>1275</v>
      </c>
      <c r="G3292" s="83">
        <v>42143</v>
      </c>
      <c r="I3292">
        <f t="shared" si="56"/>
        <v>2015</v>
      </c>
      <c r="M3292"/>
    </row>
    <row r="3293" spans="1:13" x14ac:dyDescent="0.25">
      <c r="A3293" t="s">
        <v>988</v>
      </c>
      <c r="B3293" t="s">
        <v>238</v>
      </c>
      <c r="C3293" s="76" t="s">
        <v>842</v>
      </c>
      <c r="D3293" t="s">
        <v>980</v>
      </c>
      <c r="E3293" s="82">
        <v>7.6</v>
      </c>
      <c r="F3293" t="s">
        <v>1275</v>
      </c>
      <c r="G3293" s="83">
        <v>42160</v>
      </c>
      <c r="I3293">
        <f t="shared" si="56"/>
        <v>2015</v>
      </c>
      <c r="M3293"/>
    </row>
    <row r="3294" spans="1:13" x14ac:dyDescent="0.25">
      <c r="A3294" t="s">
        <v>988</v>
      </c>
      <c r="B3294" t="s">
        <v>238</v>
      </c>
      <c r="C3294" s="76" t="s">
        <v>842</v>
      </c>
      <c r="D3294" t="s">
        <v>980</v>
      </c>
      <c r="E3294" s="82">
        <v>2.5</v>
      </c>
      <c r="F3294" t="s">
        <v>1275</v>
      </c>
      <c r="G3294" s="83">
        <v>42185</v>
      </c>
      <c r="I3294">
        <f t="shared" si="56"/>
        <v>2015</v>
      </c>
      <c r="M3294"/>
    </row>
    <row r="3295" spans="1:13" x14ac:dyDescent="0.25">
      <c r="A3295" t="s">
        <v>988</v>
      </c>
      <c r="B3295" t="s">
        <v>238</v>
      </c>
      <c r="C3295" s="76" t="s">
        <v>842</v>
      </c>
      <c r="D3295" t="s">
        <v>980</v>
      </c>
      <c r="E3295" s="82">
        <v>5</v>
      </c>
      <c r="F3295" t="s">
        <v>1275</v>
      </c>
      <c r="G3295" s="83">
        <v>42221</v>
      </c>
      <c r="I3295">
        <f t="shared" si="56"/>
        <v>2015</v>
      </c>
      <c r="M3295"/>
    </row>
    <row r="3296" spans="1:13" x14ac:dyDescent="0.25">
      <c r="A3296" t="s">
        <v>988</v>
      </c>
      <c r="B3296" t="s">
        <v>238</v>
      </c>
      <c r="C3296" s="76" t="s">
        <v>842</v>
      </c>
      <c r="D3296" t="s">
        <v>980</v>
      </c>
      <c r="E3296" s="82">
        <v>6</v>
      </c>
      <c r="F3296" t="s">
        <v>1275</v>
      </c>
      <c r="G3296" s="83">
        <v>42242</v>
      </c>
      <c r="I3296">
        <f t="shared" si="56"/>
        <v>2015</v>
      </c>
      <c r="M3296"/>
    </row>
    <row r="3297" spans="1:13" x14ac:dyDescent="0.25">
      <c r="A3297" t="s">
        <v>988</v>
      </c>
      <c r="B3297" t="s">
        <v>238</v>
      </c>
      <c r="C3297" s="76" t="s">
        <v>842</v>
      </c>
      <c r="D3297" s="93" t="s">
        <v>958</v>
      </c>
      <c r="E3297" s="82">
        <v>107</v>
      </c>
      <c r="F3297" t="s">
        <v>1275</v>
      </c>
      <c r="G3297" s="83">
        <v>42285</v>
      </c>
      <c r="I3297">
        <f t="shared" si="56"/>
        <v>2015</v>
      </c>
      <c r="M3297"/>
    </row>
    <row r="3298" spans="1:13" x14ac:dyDescent="0.25">
      <c r="A3298" t="s">
        <v>988</v>
      </c>
      <c r="B3298" t="s">
        <v>238</v>
      </c>
      <c r="C3298" s="76" t="s">
        <v>842</v>
      </c>
      <c r="D3298" t="s">
        <v>980</v>
      </c>
      <c r="E3298" s="82">
        <v>140</v>
      </c>
      <c r="F3298" t="s">
        <v>1275</v>
      </c>
      <c r="G3298" s="83">
        <v>42305</v>
      </c>
      <c r="I3298">
        <f t="shared" si="56"/>
        <v>2015</v>
      </c>
      <c r="M3298"/>
    </row>
    <row r="3299" spans="1:13" x14ac:dyDescent="0.25">
      <c r="A3299" t="s">
        <v>988</v>
      </c>
      <c r="B3299" t="s">
        <v>238</v>
      </c>
      <c r="C3299" s="76" t="s">
        <v>842</v>
      </c>
      <c r="D3299" t="s">
        <v>980</v>
      </c>
      <c r="E3299" s="82">
        <v>13.6</v>
      </c>
      <c r="F3299" t="s">
        <v>1275</v>
      </c>
      <c r="G3299" s="83">
        <v>42366</v>
      </c>
      <c r="I3299">
        <f t="shared" si="56"/>
        <v>2015</v>
      </c>
      <c r="M3299"/>
    </row>
    <row r="3300" spans="1:13" x14ac:dyDescent="0.25">
      <c r="A3300" t="s">
        <v>988</v>
      </c>
      <c r="B3300" t="s">
        <v>238</v>
      </c>
      <c r="C3300" s="76" t="s">
        <v>842</v>
      </c>
      <c r="D3300" t="s">
        <v>980</v>
      </c>
      <c r="E3300" s="82">
        <v>3.8</v>
      </c>
      <c r="F3300" t="s">
        <v>1275</v>
      </c>
      <c r="G3300" s="83">
        <v>42377</v>
      </c>
      <c r="I3300">
        <f t="shared" si="56"/>
        <v>2016</v>
      </c>
      <c r="M3300"/>
    </row>
    <row r="3301" spans="1:13" x14ac:dyDescent="0.25">
      <c r="A3301" t="s">
        <v>988</v>
      </c>
      <c r="B3301" t="s">
        <v>238</v>
      </c>
      <c r="C3301" s="76" t="s">
        <v>842</v>
      </c>
      <c r="D3301" t="s">
        <v>980</v>
      </c>
      <c r="E3301" s="82">
        <v>2.15</v>
      </c>
      <c r="F3301" t="s">
        <v>1275</v>
      </c>
      <c r="G3301" s="83">
        <v>42438</v>
      </c>
      <c r="I3301">
        <f t="shared" si="56"/>
        <v>2016</v>
      </c>
      <c r="M3301"/>
    </row>
    <row r="3302" spans="1:13" x14ac:dyDescent="0.25">
      <c r="A3302" t="s">
        <v>988</v>
      </c>
      <c r="B3302" t="s">
        <v>238</v>
      </c>
      <c r="C3302" s="76" t="s">
        <v>842</v>
      </c>
      <c r="D3302" t="s">
        <v>980</v>
      </c>
      <c r="E3302" s="82">
        <v>4.46</v>
      </c>
      <c r="F3302" t="s">
        <v>1275</v>
      </c>
      <c r="G3302" s="83">
        <v>42452</v>
      </c>
      <c r="I3302">
        <f t="shared" si="56"/>
        <v>2016</v>
      </c>
      <c r="M3302"/>
    </row>
    <row r="3303" spans="1:13" x14ac:dyDescent="0.25">
      <c r="A3303" t="s">
        <v>988</v>
      </c>
      <c r="B3303" t="s">
        <v>238</v>
      </c>
      <c r="C3303" s="76" t="s">
        <v>842</v>
      </c>
      <c r="D3303" t="s">
        <v>980</v>
      </c>
      <c r="E3303" s="82">
        <v>5</v>
      </c>
      <c r="F3303" t="s">
        <v>1275</v>
      </c>
      <c r="G3303" s="83">
        <v>42452</v>
      </c>
      <c r="I3303">
        <f t="shared" si="56"/>
        <v>2016</v>
      </c>
      <c r="M3303"/>
    </row>
    <row r="3304" spans="1:13" x14ac:dyDescent="0.25">
      <c r="A3304" t="s">
        <v>988</v>
      </c>
      <c r="B3304" t="s">
        <v>238</v>
      </c>
      <c r="C3304" s="76" t="s">
        <v>842</v>
      </c>
      <c r="D3304" t="s">
        <v>980</v>
      </c>
      <c r="E3304" s="82">
        <v>7.6</v>
      </c>
      <c r="F3304" t="s">
        <v>1275</v>
      </c>
      <c r="G3304" s="83">
        <v>42452</v>
      </c>
      <c r="I3304">
        <f t="shared" si="56"/>
        <v>2016</v>
      </c>
      <c r="M3304"/>
    </row>
    <row r="3305" spans="1:13" x14ac:dyDescent="0.25">
      <c r="A3305" t="s">
        <v>988</v>
      </c>
      <c r="B3305" t="s">
        <v>238</v>
      </c>
      <c r="C3305" s="76" t="s">
        <v>842</v>
      </c>
      <c r="D3305" t="s">
        <v>980</v>
      </c>
      <c r="E3305" s="82">
        <v>4.2</v>
      </c>
      <c r="F3305" t="s">
        <v>1275</v>
      </c>
      <c r="G3305" s="83">
        <v>42452</v>
      </c>
      <c r="I3305">
        <f t="shared" si="56"/>
        <v>2016</v>
      </c>
      <c r="M3305"/>
    </row>
    <row r="3306" spans="1:13" x14ac:dyDescent="0.25">
      <c r="A3306" t="s">
        <v>988</v>
      </c>
      <c r="B3306" t="s">
        <v>238</v>
      </c>
      <c r="C3306" s="76" t="s">
        <v>842</v>
      </c>
      <c r="D3306" t="s">
        <v>980</v>
      </c>
      <c r="E3306" s="82">
        <v>3</v>
      </c>
      <c r="F3306" t="s">
        <v>1275</v>
      </c>
      <c r="G3306" s="83">
        <v>42454</v>
      </c>
      <c r="I3306">
        <f t="shared" si="56"/>
        <v>2016</v>
      </c>
      <c r="M3306"/>
    </row>
    <row r="3307" spans="1:13" x14ac:dyDescent="0.25">
      <c r="A3307" t="s">
        <v>988</v>
      </c>
      <c r="B3307" t="s">
        <v>238</v>
      </c>
      <c r="C3307" s="76" t="s">
        <v>842</v>
      </c>
      <c r="D3307" t="s">
        <v>980</v>
      </c>
      <c r="E3307" s="82">
        <v>3</v>
      </c>
      <c r="F3307" t="s">
        <v>1275</v>
      </c>
      <c r="G3307" s="83">
        <v>42468</v>
      </c>
      <c r="I3307">
        <f t="shared" si="56"/>
        <v>2016</v>
      </c>
      <c r="M3307"/>
    </row>
    <row r="3308" spans="1:13" x14ac:dyDescent="0.25">
      <c r="A3308" t="s">
        <v>988</v>
      </c>
      <c r="B3308" t="s">
        <v>238</v>
      </c>
      <c r="C3308" s="76" t="s">
        <v>842</v>
      </c>
      <c r="D3308" t="s">
        <v>980</v>
      </c>
      <c r="E3308" s="82">
        <v>3.8</v>
      </c>
      <c r="F3308" t="s">
        <v>1275</v>
      </c>
      <c r="G3308" s="83">
        <v>42475</v>
      </c>
      <c r="I3308">
        <f t="shared" si="56"/>
        <v>2016</v>
      </c>
      <c r="M3308"/>
    </row>
    <row r="3309" spans="1:13" x14ac:dyDescent="0.25">
      <c r="A3309" t="s">
        <v>988</v>
      </c>
      <c r="B3309" t="s">
        <v>238</v>
      </c>
      <c r="C3309" s="76" t="s">
        <v>842</v>
      </c>
      <c r="D3309" t="s">
        <v>980</v>
      </c>
      <c r="E3309" s="82">
        <v>3</v>
      </c>
      <c r="F3309" t="s">
        <v>1275</v>
      </c>
      <c r="G3309" s="83">
        <v>42482</v>
      </c>
      <c r="I3309">
        <f t="shared" si="56"/>
        <v>2016</v>
      </c>
      <c r="M3309"/>
    </row>
    <row r="3310" spans="1:13" x14ac:dyDescent="0.25">
      <c r="A3310" t="s">
        <v>988</v>
      </c>
      <c r="B3310" t="s">
        <v>238</v>
      </c>
      <c r="C3310" s="76" t="s">
        <v>842</v>
      </c>
      <c r="D3310" t="s">
        <v>980</v>
      </c>
      <c r="E3310" s="82">
        <v>7.6</v>
      </c>
      <c r="F3310" t="s">
        <v>1275</v>
      </c>
      <c r="G3310" s="83">
        <v>42495</v>
      </c>
      <c r="I3310">
        <f t="shared" si="56"/>
        <v>2016</v>
      </c>
      <c r="M3310"/>
    </row>
    <row r="3311" spans="1:13" x14ac:dyDescent="0.25">
      <c r="A3311" t="s">
        <v>988</v>
      </c>
      <c r="B3311" t="s">
        <v>238</v>
      </c>
      <c r="C3311" s="76" t="s">
        <v>842</v>
      </c>
      <c r="D3311" t="s">
        <v>980</v>
      </c>
      <c r="E3311" s="82">
        <v>5</v>
      </c>
      <c r="F3311" t="s">
        <v>1275</v>
      </c>
      <c r="G3311" s="83">
        <v>42530</v>
      </c>
      <c r="I3311">
        <f t="shared" si="56"/>
        <v>2016</v>
      </c>
      <c r="M3311"/>
    </row>
    <row r="3312" spans="1:13" x14ac:dyDescent="0.25">
      <c r="A3312" t="s">
        <v>988</v>
      </c>
      <c r="B3312" t="s">
        <v>238</v>
      </c>
      <c r="C3312" s="76" t="s">
        <v>842</v>
      </c>
      <c r="D3312" t="s">
        <v>980</v>
      </c>
      <c r="E3312" s="82">
        <v>3</v>
      </c>
      <c r="F3312" t="s">
        <v>1275</v>
      </c>
      <c r="G3312" s="83">
        <v>42530</v>
      </c>
      <c r="I3312">
        <f t="shared" si="56"/>
        <v>2016</v>
      </c>
      <c r="M3312"/>
    </row>
    <row r="3313" spans="1:13" x14ac:dyDescent="0.25">
      <c r="A3313" t="s">
        <v>988</v>
      </c>
      <c r="B3313" t="s">
        <v>238</v>
      </c>
      <c r="C3313" s="76" t="s">
        <v>842</v>
      </c>
      <c r="D3313" t="s">
        <v>980</v>
      </c>
      <c r="E3313" s="82">
        <v>3</v>
      </c>
      <c r="F3313" t="s">
        <v>1275</v>
      </c>
      <c r="G3313" s="83">
        <v>42541</v>
      </c>
      <c r="I3313">
        <f t="shared" si="56"/>
        <v>2016</v>
      </c>
      <c r="M3313"/>
    </row>
    <row r="3314" spans="1:13" x14ac:dyDescent="0.25">
      <c r="A3314" t="s">
        <v>988</v>
      </c>
      <c r="B3314" t="s">
        <v>238</v>
      </c>
      <c r="C3314" s="76" t="s">
        <v>842</v>
      </c>
      <c r="D3314" t="s">
        <v>980</v>
      </c>
      <c r="E3314" s="82">
        <v>7.6</v>
      </c>
      <c r="F3314" t="s">
        <v>1275</v>
      </c>
      <c r="G3314" s="83">
        <v>42544</v>
      </c>
      <c r="I3314">
        <f t="shared" si="56"/>
        <v>2016</v>
      </c>
      <c r="M3314"/>
    </row>
    <row r="3315" spans="1:13" x14ac:dyDescent="0.25">
      <c r="A3315" t="s">
        <v>988</v>
      </c>
      <c r="B3315" t="s">
        <v>238</v>
      </c>
      <c r="C3315" s="76" t="s">
        <v>842</v>
      </c>
      <c r="D3315" t="s">
        <v>980</v>
      </c>
      <c r="E3315" s="82">
        <v>3.8</v>
      </c>
      <c r="F3315" t="s">
        <v>1275</v>
      </c>
      <c r="G3315" s="83">
        <v>42550</v>
      </c>
      <c r="I3315">
        <f t="shared" si="56"/>
        <v>2016</v>
      </c>
      <c r="M3315"/>
    </row>
    <row r="3316" spans="1:13" x14ac:dyDescent="0.25">
      <c r="A3316" t="s">
        <v>988</v>
      </c>
      <c r="B3316" t="s">
        <v>238</v>
      </c>
      <c r="C3316" s="76" t="s">
        <v>842</v>
      </c>
      <c r="D3316" t="s">
        <v>980</v>
      </c>
      <c r="E3316" s="82">
        <v>3</v>
      </c>
      <c r="F3316" t="s">
        <v>1275</v>
      </c>
      <c r="G3316" s="83">
        <v>42551</v>
      </c>
      <c r="I3316">
        <f t="shared" si="56"/>
        <v>2016</v>
      </c>
      <c r="M3316"/>
    </row>
    <row r="3317" spans="1:13" x14ac:dyDescent="0.25">
      <c r="A3317" t="s">
        <v>988</v>
      </c>
      <c r="B3317" t="s">
        <v>238</v>
      </c>
      <c r="C3317" s="76" t="s">
        <v>842</v>
      </c>
      <c r="D3317" t="s">
        <v>980</v>
      </c>
      <c r="E3317" s="82">
        <v>5</v>
      </c>
      <c r="F3317" t="s">
        <v>1275</v>
      </c>
      <c r="G3317" s="83">
        <v>42559</v>
      </c>
      <c r="I3317">
        <f t="shared" si="56"/>
        <v>2016</v>
      </c>
      <c r="M3317"/>
    </row>
    <row r="3318" spans="1:13" x14ac:dyDescent="0.25">
      <c r="A3318" t="s">
        <v>988</v>
      </c>
      <c r="B3318" t="s">
        <v>238</v>
      </c>
      <c r="C3318" s="76" t="s">
        <v>842</v>
      </c>
      <c r="D3318" t="s">
        <v>980</v>
      </c>
      <c r="E3318" s="82">
        <v>3</v>
      </c>
      <c r="F3318" t="s">
        <v>1275</v>
      </c>
      <c r="G3318" s="83">
        <v>42576</v>
      </c>
      <c r="I3318">
        <f t="shared" si="56"/>
        <v>2016</v>
      </c>
      <c r="M3318"/>
    </row>
    <row r="3319" spans="1:13" x14ac:dyDescent="0.25">
      <c r="A3319" t="s">
        <v>988</v>
      </c>
      <c r="B3319" t="s">
        <v>238</v>
      </c>
      <c r="C3319" s="76" t="s">
        <v>842</v>
      </c>
      <c r="D3319" t="s">
        <v>980</v>
      </c>
      <c r="E3319" s="82">
        <v>3</v>
      </c>
      <c r="F3319" t="s">
        <v>1275</v>
      </c>
      <c r="G3319" s="83">
        <v>42578</v>
      </c>
      <c r="I3319">
        <f t="shared" si="56"/>
        <v>2016</v>
      </c>
      <c r="M3319"/>
    </row>
    <row r="3320" spans="1:13" x14ac:dyDescent="0.25">
      <c r="A3320" t="s">
        <v>988</v>
      </c>
      <c r="B3320" t="s">
        <v>238</v>
      </c>
      <c r="C3320" s="76" t="s">
        <v>842</v>
      </c>
      <c r="D3320" t="s">
        <v>980</v>
      </c>
      <c r="E3320" s="82">
        <v>5</v>
      </c>
      <c r="F3320" t="s">
        <v>1275</v>
      </c>
      <c r="G3320" s="83">
        <v>42579</v>
      </c>
      <c r="I3320">
        <f t="shared" si="56"/>
        <v>2016</v>
      </c>
      <c r="M3320"/>
    </row>
    <row r="3321" spans="1:13" x14ac:dyDescent="0.25">
      <c r="A3321" t="s">
        <v>988</v>
      </c>
      <c r="B3321" t="s">
        <v>238</v>
      </c>
      <c r="C3321" s="76" t="s">
        <v>842</v>
      </c>
      <c r="D3321" t="s">
        <v>980</v>
      </c>
      <c r="E3321" s="82">
        <v>5</v>
      </c>
      <c r="F3321" t="s">
        <v>1275</v>
      </c>
      <c r="G3321" s="83">
        <v>42579</v>
      </c>
      <c r="I3321">
        <f t="shared" si="56"/>
        <v>2016</v>
      </c>
      <c r="M3321"/>
    </row>
    <row r="3322" spans="1:13" x14ac:dyDescent="0.25">
      <c r="A3322" t="s">
        <v>988</v>
      </c>
      <c r="B3322" t="s">
        <v>238</v>
      </c>
      <c r="C3322" s="76" t="s">
        <v>842</v>
      </c>
      <c r="D3322" t="s">
        <v>980</v>
      </c>
      <c r="E3322" s="82">
        <v>5</v>
      </c>
      <c r="F3322" t="s">
        <v>1275</v>
      </c>
      <c r="G3322" s="83">
        <v>42580</v>
      </c>
      <c r="I3322">
        <f t="shared" si="56"/>
        <v>2016</v>
      </c>
      <c r="M3322"/>
    </row>
    <row r="3323" spans="1:13" x14ac:dyDescent="0.25">
      <c r="A3323" t="s">
        <v>988</v>
      </c>
      <c r="B3323" t="s">
        <v>238</v>
      </c>
      <c r="C3323" s="76" t="s">
        <v>842</v>
      </c>
      <c r="D3323" t="s">
        <v>980</v>
      </c>
      <c r="E3323" s="82">
        <v>5</v>
      </c>
      <c r="F3323" t="s">
        <v>1275</v>
      </c>
      <c r="G3323" s="83">
        <v>42586</v>
      </c>
      <c r="I3323">
        <f t="shared" si="56"/>
        <v>2016</v>
      </c>
      <c r="M3323"/>
    </row>
    <row r="3324" spans="1:13" x14ac:dyDescent="0.25">
      <c r="A3324" t="s">
        <v>988</v>
      </c>
      <c r="B3324" t="s">
        <v>238</v>
      </c>
      <c r="C3324" s="76" t="s">
        <v>842</v>
      </c>
      <c r="D3324" t="s">
        <v>980</v>
      </c>
      <c r="E3324" s="82">
        <v>3</v>
      </c>
      <c r="F3324" t="s">
        <v>1275</v>
      </c>
      <c r="G3324" s="83">
        <v>42605</v>
      </c>
      <c r="I3324">
        <f t="shared" si="56"/>
        <v>2016</v>
      </c>
      <c r="M3324"/>
    </row>
    <row r="3325" spans="1:13" x14ac:dyDescent="0.25">
      <c r="A3325" t="s">
        <v>988</v>
      </c>
      <c r="B3325" t="s">
        <v>238</v>
      </c>
      <c r="C3325" s="76" t="s">
        <v>842</v>
      </c>
      <c r="D3325" t="s">
        <v>980</v>
      </c>
      <c r="E3325" s="82">
        <v>5</v>
      </c>
      <c r="F3325" t="s">
        <v>1275</v>
      </c>
      <c r="G3325" s="83">
        <v>42606</v>
      </c>
      <c r="I3325">
        <f t="shared" si="56"/>
        <v>2016</v>
      </c>
      <c r="M3325"/>
    </row>
    <row r="3326" spans="1:13" x14ac:dyDescent="0.25">
      <c r="A3326" t="s">
        <v>988</v>
      </c>
      <c r="B3326" t="s">
        <v>238</v>
      </c>
      <c r="C3326" s="76" t="s">
        <v>842</v>
      </c>
      <c r="D3326" t="s">
        <v>980</v>
      </c>
      <c r="E3326" s="82">
        <v>5</v>
      </c>
      <c r="F3326" t="s">
        <v>1275</v>
      </c>
      <c r="G3326" s="83">
        <v>42606</v>
      </c>
      <c r="I3326">
        <f t="shared" si="56"/>
        <v>2016</v>
      </c>
      <c r="M3326"/>
    </row>
    <row r="3327" spans="1:13" x14ac:dyDescent="0.25">
      <c r="A3327" t="s">
        <v>988</v>
      </c>
      <c r="B3327" t="s">
        <v>238</v>
      </c>
      <c r="C3327" s="76" t="s">
        <v>842</v>
      </c>
      <c r="D3327" t="s">
        <v>980</v>
      </c>
      <c r="E3327" s="82">
        <v>7.6</v>
      </c>
      <c r="F3327" t="s">
        <v>1275</v>
      </c>
      <c r="G3327" s="83">
        <v>42606</v>
      </c>
      <c r="I3327">
        <f t="shared" si="56"/>
        <v>2016</v>
      </c>
      <c r="M3327"/>
    </row>
    <row r="3328" spans="1:13" x14ac:dyDescent="0.25">
      <c r="A3328" t="s">
        <v>988</v>
      </c>
      <c r="B3328" t="s">
        <v>238</v>
      </c>
      <c r="C3328" s="76" t="s">
        <v>842</v>
      </c>
      <c r="D3328" t="s">
        <v>980</v>
      </c>
      <c r="E3328" s="82">
        <v>5</v>
      </c>
      <c r="F3328" t="s">
        <v>1275</v>
      </c>
      <c r="G3328" s="83">
        <v>42606</v>
      </c>
      <c r="I3328">
        <f t="shared" si="56"/>
        <v>2016</v>
      </c>
      <c r="M3328"/>
    </row>
    <row r="3329" spans="1:13" x14ac:dyDescent="0.25">
      <c r="A3329" t="s">
        <v>988</v>
      </c>
      <c r="B3329" t="s">
        <v>238</v>
      </c>
      <c r="C3329" s="76" t="s">
        <v>842</v>
      </c>
      <c r="D3329" t="s">
        <v>980</v>
      </c>
      <c r="E3329" s="82">
        <v>6</v>
      </c>
      <c r="F3329" t="s">
        <v>1275</v>
      </c>
      <c r="G3329" s="83">
        <v>42607</v>
      </c>
      <c r="I3329">
        <f t="shared" si="56"/>
        <v>2016</v>
      </c>
      <c r="M3329"/>
    </row>
    <row r="3330" spans="1:13" x14ac:dyDescent="0.25">
      <c r="A3330" t="s">
        <v>988</v>
      </c>
      <c r="B3330" t="s">
        <v>238</v>
      </c>
      <c r="C3330" s="76" t="s">
        <v>842</v>
      </c>
      <c r="D3330" t="s">
        <v>980</v>
      </c>
      <c r="E3330" s="82">
        <v>5</v>
      </c>
      <c r="F3330" t="s">
        <v>1275</v>
      </c>
      <c r="G3330" s="83">
        <v>42607</v>
      </c>
      <c r="I3330">
        <f t="shared" ref="I3330:I3393" si="57">IF(G3330&lt;&gt;"",YEAR(G3330),"")</f>
        <v>2016</v>
      </c>
      <c r="M3330"/>
    </row>
    <row r="3331" spans="1:13" x14ac:dyDescent="0.25">
      <c r="A3331" t="s">
        <v>988</v>
      </c>
      <c r="B3331" t="s">
        <v>238</v>
      </c>
      <c r="C3331" s="76" t="s">
        <v>842</v>
      </c>
      <c r="D3331" t="s">
        <v>980</v>
      </c>
      <c r="E3331" s="82">
        <v>3.8</v>
      </c>
      <c r="F3331" t="s">
        <v>1275</v>
      </c>
      <c r="G3331" s="83">
        <v>42607</v>
      </c>
      <c r="I3331">
        <f t="shared" si="57"/>
        <v>2016</v>
      </c>
      <c r="M3331"/>
    </row>
    <row r="3332" spans="1:13" x14ac:dyDescent="0.25">
      <c r="A3332" t="s">
        <v>988</v>
      </c>
      <c r="B3332" t="s">
        <v>238</v>
      </c>
      <c r="C3332" s="76" t="s">
        <v>842</v>
      </c>
      <c r="D3332" t="s">
        <v>980</v>
      </c>
      <c r="E3332" s="82">
        <v>6</v>
      </c>
      <c r="F3332" t="s">
        <v>1275</v>
      </c>
      <c r="G3332" s="83">
        <v>42613</v>
      </c>
      <c r="I3332">
        <f t="shared" si="57"/>
        <v>2016</v>
      </c>
      <c r="M3332"/>
    </row>
    <row r="3333" spans="1:13" x14ac:dyDescent="0.25">
      <c r="A3333" t="s">
        <v>988</v>
      </c>
      <c r="B3333" t="s">
        <v>238</v>
      </c>
      <c r="C3333" s="76" t="s">
        <v>842</v>
      </c>
      <c r="D3333" t="s">
        <v>980</v>
      </c>
      <c r="E3333" s="82">
        <v>3</v>
      </c>
      <c r="F3333" t="s">
        <v>1275</v>
      </c>
      <c r="G3333" s="83">
        <v>42627</v>
      </c>
      <c r="I3333">
        <f t="shared" si="57"/>
        <v>2016</v>
      </c>
      <c r="M3333"/>
    </row>
    <row r="3334" spans="1:13" x14ac:dyDescent="0.25">
      <c r="A3334" t="s">
        <v>988</v>
      </c>
      <c r="B3334" t="s">
        <v>238</v>
      </c>
      <c r="C3334" s="76" t="s">
        <v>842</v>
      </c>
      <c r="D3334" t="s">
        <v>980</v>
      </c>
      <c r="E3334" s="82">
        <v>5</v>
      </c>
      <c r="F3334" t="s">
        <v>1275</v>
      </c>
      <c r="G3334" s="83">
        <v>42649</v>
      </c>
      <c r="I3334">
        <f t="shared" si="57"/>
        <v>2016</v>
      </c>
      <c r="M3334"/>
    </row>
    <row r="3335" spans="1:13" x14ac:dyDescent="0.25">
      <c r="A3335" t="s">
        <v>988</v>
      </c>
      <c r="B3335" t="s">
        <v>238</v>
      </c>
      <c r="C3335" s="76" t="s">
        <v>842</v>
      </c>
      <c r="D3335" t="s">
        <v>980</v>
      </c>
      <c r="E3335" s="82">
        <v>3</v>
      </c>
      <c r="F3335" t="s">
        <v>1275</v>
      </c>
      <c r="G3335" s="83">
        <v>42654</v>
      </c>
      <c r="I3335">
        <f t="shared" si="57"/>
        <v>2016</v>
      </c>
      <c r="M3335"/>
    </row>
    <row r="3336" spans="1:13" x14ac:dyDescent="0.25">
      <c r="A3336" t="s">
        <v>988</v>
      </c>
      <c r="B3336" t="s">
        <v>238</v>
      </c>
      <c r="C3336" s="76" t="s">
        <v>842</v>
      </c>
      <c r="D3336" t="s">
        <v>980</v>
      </c>
      <c r="E3336" s="82">
        <v>3</v>
      </c>
      <c r="F3336" t="s">
        <v>1275</v>
      </c>
      <c r="G3336" s="83">
        <v>42654</v>
      </c>
      <c r="I3336">
        <f t="shared" si="57"/>
        <v>2016</v>
      </c>
      <c r="M3336"/>
    </row>
    <row r="3337" spans="1:13" x14ac:dyDescent="0.25">
      <c r="A3337" t="s">
        <v>988</v>
      </c>
      <c r="B3337" t="s">
        <v>238</v>
      </c>
      <c r="C3337" s="76" t="s">
        <v>842</v>
      </c>
      <c r="D3337" t="s">
        <v>980</v>
      </c>
      <c r="E3337" s="82">
        <v>3</v>
      </c>
      <c r="F3337" t="s">
        <v>1275</v>
      </c>
      <c r="G3337" s="83">
        <v>42654</v>
      </c>
      <c r="I3337">
        <f t="shared" si="57"/>
        <v>2016</v>
      </c>
      <c r="M3337"/>
    </row>
    <row r="3338" spans="1:13" x14ac:dyDescent="0.25">
      <c r="A3338" t="s">
        <v>988</v>
      </c>
      <c r="B3338" t="s">
        <v>238</v>
      </c>
      <c r="C3338" s="76" t="s">
        <v>842</v>
      </c>
      <c r="D3338" t="s">
        <v>980</v>
      </c>
      <c r="E3338" s="82">
        <v>3</v>
      </c>
      <c r="F3338" t="s">
        <v>1275</v>
      </c>
      <c r="G3338" s="83">
        <v>42655</v>
      </c>
      <c r="I3338">
        <f t="shared" si="57"/>
        <v>2016</v>
      </c>
      <c r="M3338"/>
    </row>
    <row r="3339" spans="1:13" x14ac:dyDescent="0.25">
      <c r="A3339" t="s">
        <v>988</v>
      </c>
      <c r="B3339" t="s">
        <v>238</v>
      </c>
      <c r="C3339" s="76" t="s">
        <v>842</v>
      </c>
      <c r="D3339" t="s">
        <v>980</v>
      </c>
      <c r="E3339" s="82">
        <v>3</v>
      </c>
      <c r="F3339" t="s">
        <v>1275</v>
      </c>
      <c r="G3339" s="83">
        <v>42655</v>
      </c>
      <c r="I3339">
        <f t="shared" si="57"/>
        <v>2016</v>
      </c>
      <c r="M3339"/>
    </row>
    <row r="3340" spans="1:13" x14ac:dyDescent="0.25">
      <c r="A3340" t="s">
        <v>988</v>
      </c>
      <c r="B3340" t="s">
        <v>238</v>
      </c>
      <c r="C3340" s="76" t="s">
        <v>842</v>
      </c>
      <c r="D3340" t="s">
        <v>980</v>
      </c>
      <c r="E3340" s="82">
        <v>10</v>
      </c>
      <c r="F3340" t="s">
        <v>1275</v>
      </c>
      <c r="G3340" s="83">
        <v>42655</v>
      </c>
      <c r="I3340">
        <f t="shared" si="57"/>
        <v>2016</v>
      </c>
      <c r="M3340"/>
    </row>
    <row r="3341" spans="1:13" x14ac:dyDescent="0.25">
      <c r="A3341" t="s">
        <v>988</v>
      </c>
      <c r="B3341" t="s">
        <v>238</v>
      </c>
      <c r="C3341" s="76" t="s">
        <v>842</v>
      </c>
      <c r="D3341" t="s">
        <v>980</v>
      </c>
      <c r="E3341" s="82">
        <v>3</v>
      </c>
      <c r="F3341" t="s">
        <v>1275</v>
      </c>
      <c r="G3341" s="83">
        <v>42674</v>
      </c>
      <c r="I3341">
        <f t="shared" si="57"/>
        <v>2016</v>
      </c>
      <c r="M3341"/>
    </row>
    <row r="3342" spans="1:13" x14ac:dyDescent="0.25">
      <c r="A3342" t="s">
        <v>988</v>
      </c>
      <c r="B3342" t="s">
        <v>238</v>
      </c>
      <c r="C3342" s="76" t="s">
        <v>842</v>
      </c>
      <c r="D3342" t="s">
        <v>980</v>
      </c>
      <c r="E3342" s="82">
        <v>3</v>
      </c>
      <c r="F3342" t="s">
        <v>1275</v>
      </c>
      <c r="G3342" s="83">
        <v>42677</v>
      </c>
      <c r="I3342">
        <f t="shared" si="57"/>
        <v>2016</v>
      </c>
      <c r="M3342"/>
    </row>
    <row r="3343" spans="1:13" x14ac:dyDescent="0.25">
      <c r="A3343" t="s">
        <v>988</v>
      </c>
      <c r="B3343" t="s">
        <v>238</v>
      </c>
      <c r="C3343" s="76" t="s">
        <v>842</v>
      </c>
      <c r="D3343" t="s">
        <v>980</v>
      </c>
      <c r="E3343" s="82">
        <v>7.6</v>
      </c>
      <c r="F3343" t="s">
        <v>1275</v>
      </c>
      <c r="G3343" s="83">
        <v>42682</v>
      </c>
      <c r="I3343">
        <f t="shared" si="57"/>
        <v>2016</v>
      </c>
      <c r="M3343"/>
    </row>
    <row r="3344" spans="1:13" x14ac:dyDescent="0.25">
      <c r="A3344" t="s">
        <v>988</v>
      </c>
      <c r="B3344" t="s">
        <v>238</v>
      </c>
      <c r="C3344" s="76" t="s">
        <v>842</v>
      </c>
      <c r="D3344" t="s">
        <v>980</v>
      </c>
      <c r="E3344" s="82">
        <v>3</v>
      </c>
      <c r="F3344" t="s">
        <v>1275</v>
      </c>
      <c r="G3344" s="83">
        <v>42690</v>
      </c>
      <c r="I3344">
        <f t="shared" si="57"/>
        <v>2016</v>
      </c>
      <c r="M3344"/>
    </row>
    <row r="3345" spans="1:13" x14ac:dyDescent="0.25">
      <c r="A3345" t="s">
        <v>988</v>
      </c>
      <c r="B3345" t="s">
        <v>238</v>
      </c>
      <c r="C3345" s="76" t="s">
        <v>842</v>
      </c>
      <c r="D3345" t="s">
        <v>980</v>
      </c>
      <c r="E3345" s="82">
        <v>3.8</v>
      </c>
      <c r="F3345" t="s">
        <v>1275</v>
      </c>
      <c r="G3345" s="83">
        <v>42690</v>
      </c>
      <c r="I3345">
        <f t="shared" si="57"/>
        <v>2016</v>
      </c>
      <c r="M3345"/>
    </row>
    <row r="3346" spans="1:13" x14ac:dyDescent="0.25">
      <c r="A3346" t="s">
        <v>988</v>
      </c>
      <c r="B3346" t="s">
        <v>238</v>
      </c>
      <c r="C3346" s="76" t="s">
        <v>842</v>
      </c>
      <c r="D3346" t="s">
        <v>980</v>
      </c>
      <c r="E3346" s="82">
        <v>3.8</v>
      </c>
      <c r="F3346" t="s">
        <v>1275</v>
      </c>
      <c r="G3346" s="83">
        <v>42697</v>
      </c>
      <c r="I3346">
        <f t="shared" si="57"/>
        <v>2016</v>
      </c>
      <c r="M3346"/>
    </row>
    <row r="3347" spans="1:13" x14ac:dyDescent="0.25">
      <c r="A3347" t="s">
        <v>988</v>
      </c>
      <c r="B3347" t="s">
        <v>238</v>
      </c>
      <c r="C3347" s="76" t="s">
        <v>842</v>
      </c>
      <c r="D3347" t="s">
        <v>980</v>
      </c>
      <c r="E3347" s="82">
        <v>3.8</v>
      </c>
      <c r="F3347" t="s">
        <v>1275</v>
      </c>
      <c r="G3347" s="83">
        <v>42718</v>
      </c>
      <c r="I3347">
        <f t="shared" si="57"/>
        <v>2016</v>
      </c>
      <c r="M3347"/>
    </row>
    <row r="3348" spans="1:13" x14ac:dyDescent="0.25">
      <c r="A3348" t="s">
        <v>988</v>
      </c>
      <c r="B3348" t="s">
        <v>238</v>
      </c>
      <c r="C3348" s="76" t="s">
        <v>842</v>
      </c>
      <c r="D3348" t="s">
        <v>980</v>
      </c>
      <c r="E3348" s="82">
        <v>3.8</v>
      </c>
      <c r="F3348" t="s">
        <v>1275</v>
      </c>
      <c r="G3348" s="83">
        <v>42718</v>
      </c>
      <c r="I3348">
        <f t="shared" si="57"/>
        <v>2016</v>
      </c>
      <c r="M3348"/>
    </row>
    <row r="3349" spans="1:13" x14ac:dyDescent="0.25">
      <c r="A3349" t="s">
        <v>988</v>
      </c>
      <c r="B3349" t="s">
        <v>238</v>
      </c>
      <c r="C3349" s="76" t="s">
        <v>842</v>
      </c>
      <c r="D3349" t="s">
        <v>980</v>
      </c>
      <c r="E3349" s="82">
        <v>6</v>
      </c>
      <c r="F3349" t="s">
        <v>1275</v>
      </c>
      <c r="G3349" s="83">
        <v>42725</v>
      </c>
      <c r="I3349">
        <f t="shared" si="57"/>
        <v>2016</v>
      </c>
      <c r="M3349"/>
    </row>
    <row r="3350" spans="1:13" x14ac:dyDescent="0.25">
      <c r="A3350" t="s">
        <v>988</v>
      </c>
      <c r="B3350" t="s">
        <v>238</v>
      </c>
      <c r="C3350" s="76" t="s">
        <v>842</v>
      </c>
      <c r="D3350" t="s">
        <v>980</v>
      </c>
      <c r="E3350" s="82">
        <v>150</v>
      </c>
      <c r="F3350" t="s">
        <v>1275</v>
      </c>
      <c r="G3350" s="83">
        <v>42726</v>
      </c>
      <c r="I3350">
        <f t="shared" si="57"/>
        <v>2016</v>
      </c>
      <c r="M3350"/>
    </row>
    <row r="3351" spans="1:13" x14ac:dyDescent="0.25">
      <c r="A3351" t="s">
        <v>988</v>
      </c>
      <c r="B3351" t="s">
        <v>238</v>
      </c>
      <c r="C3351" s="76" t="s">
        <v>842</v>
      </c>
      <c r="D3351" t="s">
        <v>980</v>
      </c>
      <c r="E3351" s="82">
        <v>3</v>
      </c>
      <c r="F3351" t="s">
        <v>1275</v>
      </c>
      <c r="G3351" s="83">
        <v>42727</v>
      </c>
      <c r="I3351">
        <f t="shared" si="57"/>
        <v>2016</v>
      </c>
      <c r="M3351"/>
    </row>
    <row r="3352" spans="1:13" x14ac:dyDescent="0.25">
      <c r="A3352" t="s">
        <v>988</v>
      </c>
      <c r="B3352" t="s">
        <v>238</v>
      </c>
      <c r="C3352" s="76" t="s">
        <v>842</v>
      </c>
      <c r="D3352" t="s">
        <v>980</v>
      </c>
      <c r="E3352" s="82">
        <v>3</v>
      </c>
      <c r="F3352" t="s">
        <v>1275</v>
      </c>
      <c r="G3352" s="83">
        <v>42732</v>
      </c>
      <c r="I3352">
        <f t="shared" si="57"/>
        <v>2016</v>
      </c>
      <c r="M3352"/>
    </row>
    <row r="3353" spans="1:13" x14ac:dyDescent="0.25">
      <c r="A3353" t="s">
        <v>988</v>
      </c>
      <c r="B3353" t="s">
        <v>238</v>
      </c>
      <c r="C3353" s="76" t="s">
        <v>842</v>
      </c>
      <c r="D3353" t="s">
        <v>980</v>
      </c>
      <c r="E3353" s="82">
        <v>72</v>
      </c>
      <c r="F3353" t="s">
        <v>1275</v>
      </c>
      <c r="G3353" s="83">
        <v>42734</v>
      </c>
      <c r="I3353">
        <f t="shared" si="57"/>
        <v>2016</v>
      </c>
      <c r="M3353"/>
    </row>
    <row r="3354" spans="1:13" x14ac:dyDescent="0.25">
      <c r="A3354" t="s">
        <v>988</v>
      </c>
      <c r="B3354" t="s">
        <v>238</v>
      </c>
      <c r="C3354" s="76" t="s">
        <v>842</v>
      </c>
      <c r="D3354" t="s">
        <v>980</v>
      </c>
      <c r="E3354" s="82">
        <v>72</v>
      </c>
      <c r="F3354" t="s">
        <v>1275</v>
      </c>
      <c r="G3354" s="83">
        <v>42734</v>
      </c>
      <c r="I3354">
        <f t="shared" si="57"/>
        <v>2016</v>
      </c>
      <c r="M3354"/>
    </row>
    <row r="3355" spans="1:13" x14ac:dyDescent="0.25">
      <c r="A3355" t="s">
        <v>988</v>
      </c>
      <c r="B3355" t="s">
        <v>238</v>
      </c>
      <c r="C3355" s="76" t="s">
        <v>842</v>
      </c>
      <c r="D3355" t="s">
        <v>980</v>
      </c>
      <c r="E3355" s="82">
        <v>3.2</v>
      </c>
      <c r="F3355" t="s">
        <v>1275</v>
      </c>
      <c r="G3355" s="83">
        <v>42739</v>
      </c>
      <c r="I3355">
        <f t="shared" si="57"/>
        <v>2017</v>
      </c>
      <c r="M3355"/>
    </row>
    <row r="3356" spans="1:13" x14ac:dyDescent="0.25">
      <c r="A3356" t="s">
        <v>988</v>
      </c>
      <c r="B3356" t="s">
        <v>238</v>
      </c>
      <c r="C3356" s="76" t="s">
        <v>842</v>
      </c>
      <c r="D3356" t="s">
        <v>980</v>
      </c>
      <c r="E3356" s="82">
        <v>5.2</v>
      </c>
      <c r="F3356" t="s">
        <v>1275</v>
      </c>
      <c r="G3356" s="83">
        <v>42758</v>
      </c>
      <c r="I3356">
        <f t="shared" si="57"/>
        <v>2017</v>
      </c>
      <c r="M3356"/>
    </row>
    <row r="3357" spans="1:13" x14ac:dyDescent="0.25">
      <c r="A3357" t="s">
        <v>988</v>
      </c>
      <c r="B3357" t="s">
        <v>238</v>
      </c>
      <c r="C3357" s="76" t="s">
        <v>842</v>
      </c>
      <c r="D3357" t="s">
        <v>980</v>
      </c>
      <c r="E3357" s="82">
        <v>6</v>
      </c>
      <c r="F3357" t="s">
        <v>1275</v>
      </c>
      <c r="G3357" s="83">
        <v>42789</v>
      </c>
      <c r="I3357">
        <f t="shared" si="57"/>
        <v>2017</v>
      </c>
      <c r="M3357"/>
    </row>
    <row r="3358" spans="1:13" x14ac:dyDescent="0.25">
      <c r="A3358" t="s">
        <v>988</v>
      </c>
      <c r="B3358" t="s">
        <v>238</v>
      </c>
      <c r="C3358" s="76" t="s">
        <v>842</v>
      </c>
      <c r="D3358" t="s">
        <v>980</v>
      </c>
      <c r="E3358" s="82">
        <v>3.8</v>
      </c>
      <c r="F3358" t="s">
        <v>1275</v>
      </c>
      <c r="G3358" s="83">
        <v>42803</v>
      </c>
      <c r="I3358">
        <f t="shared" si="57"/>
        <v>2017</v>
      </c>
      <c r="M3358"/>
    </row>
    <row r="3359" spans="1:13" x14ac:dyDescent="0.25">
      <c r="A3359" t="s">
        <v>988</v>
      </c>
      <c r="B3359" t="s">
        <v>238</v>
      </c>
      <c r="C3359" s="76" t="s">
        <v>842</v>
      </c>
      <c r="D3359" t="s">
        <v>980</v>
      </c>
      <c r="E3359" s="82">
        <v>3.8</v>
      </c>
      <c r="F3359" t="s">
        <v>1275</v>
      </c>
      <c r="G3359" s="83">
        <v>42823</v>
      </c>
      <c r="I3359">
        <f t="shared" si="57"/>
        <v>2017</v>
      </c>
      <c r="M3359"/>
    </row>
    <row r="3360" spans="1:13" x14ac:dyDescent="0.25">
      <c r="A3360" t="s">
        <v>988</v>
      </c>
      <c r="B3360" t="s">
        <v>238</v>
      </c>
      <c r="C3360" s="76" t="s">
        <v>842</v>
      </c>
      <c r="D3360" t="s">
        <v>980</v>
      </c>
      <c r="E3360" s="82">
        <v>7.6</v>
      </c>
      <c r="F3360" t="s">
        <v>1275</v>
      </c>
      <c r="G3360" s="83">
        <v>42823</v>
      </c>
      <c r="I3360">
        <f t="shared" si="57"/>
        <v>2017</v>
      </c>
      <c r="M3360"/>
    </row>
    <row r="3361" spans="1:13" x14ac:dyDescent="0.25">
      <c r="A3361" t="s">
        <v>988</v>
      </c>
      <c r="B3361" t="s">
        <v>238</v>
      </c>
      <c r="C3361" s="76" t="s">
        <v>842</v>
      </c>
      <c r="D3361" t="s">
        <v>980</v>
      </c>
      <c r="E3361" s="82">
        <v>3.8</v>
      </c>
      <c r="F3361" t="s">
        <v>1275</v>
      </c>
      <c r="G3361" s="83">
        <v>42824</v>
      </c>
      <c r="I3361">
        <f t="shared" si="57"/>
        <v>2017</v>
      </c>
      <c r="M3361"/>
    </row>
    <row r="3362" spans="1:13" x14ac:dyDescent="0.25">
      <c r="A3362" t="s">
        <v>988</v>
      </c>
      <c r="B3362" t="s">
        <v>238</v>
      </c>
      <c r="C3362" s="76" t="s">
        <v>842</v>
      </c>
      <c r="D3362" t="s">
        <v>980</v>
      </c>
      <c r="E3362" s="82">
        <v>3</v>
      </c>
      <c r="F3362" t="s">
        <v>1275</v>
      </c>
      <c r="G3362" s="83">
        <v>42831</v>
      </c>
      <c r="I3362">
        <f t="shared" si="57"/>
        <v>2017</v>
      </c>
      <c r="M3362"/>
    </row>
    <row r="3363" spans="1:13" x14ac:dyDescent="0.25">
      <c r="A3363" t="s">
        <v>988</v>
      </c>
      <c r="B3363" t="s">
        <v>238</v>
      </c>
      <c r="C3363" s="76" t="s">
        <v>842</v>
      </c>
      <c r="D3363" t="s">
        <v>980</v>
      </c>
      <c r="E3363" s="82">
        <v>13.2</v>
      </c>
      <c r="F3363" t="s">
        <v>1275</v>
      </c>
      <c r="G3363" s="83">
        <v>42831</v>
      </c>
      <c r="I3363">
        <f t="shared" si="57"/>
        <v>2017</v>
      </c>
      <c r="M3363"/>
    </row>
    <row r="3364" spans="1:13" ht="14.45" customHeight="1" x14ac:dyDescent="0.25">
      <c r="A3364" t="s">
        <v>988</v>
      </c>
      <c r="B3364" t="s">
        <v>238</v>
      </c>
      <c r="C3364" s="76" t="s">
        <v>842</v>
      </c>
      <c r="D3364" t="s">
        <v>980</v>
      </c>
      <c r="E3364" s="82">
        <v>2.25</v>
      </c>
      <c r="F3364" t="s">
        <v>1275</v>
      </c>
      <c r="G3364" s="83">
        <v>42843</v>
      </c>
      <c r="I3364">
        <f t="shared" si="57"/>
        <v>2017</v>
      </c>
      <c r="M3364"/>
    </row>
    <row r="3365" spans="1:13" ht="14.45" customHeight="1" x14ac:dyDescent="0.25">
      <c r="A3365" t="s">
        <v>988</v>
      </c>
      <c r="B3365" t="s">
        <v>238</v>
      </c>
      <c r="C3365" s="76" t="s">
        <v>842</v>
      </c>
      <c r="D3365" t="s">
        <v>980</v>
      </c>
      <c r="E3365" s="82">
        <v>6</v>
      </c>
      <c r="F3365" t="s">
        <v>1275</v>
      </c>
      <c r="G3365" s="83">
        <v>42852</v>
      </c>
      <c r="I3365">
        <f t="shared" si="57"/>
        <v>2017</v>
      </c>
      <c r="M3365"/>
    </row>
    <row r="3366" spans="1:13" x14ac:dyDescent="0.25">
      <c r="A3366" t="s">
        <v>988</v>
      </c>
      <c r="B3366" t="s">
        <v>238</v>
      </c>
      <c r="C3366" s="76" t="s">
        <v>842</v>
      </c>
      <c r="D3366" t="s">
        <v>980</v>
      </c>
      <c r="E3366" s="82">
        <v>3.8</v>
      </c>
      <c r="F3366" t="s">
        <v>1275</v>
      </c>
      <c r="G3366" s="83">
        <v>42856</v>
      </c>
      <c r="I3366">
        <f t="shared" si="57"/>
        <v>2017</v>
      </c>
      <c r="M3366"/>
    </row>
    <row r="3367" spans="1:13" x14ac:dyDescent="0.25">
      <c r="A3367" t="s">
        <v>988</v>
      </c>
      <c r="B3367" t="s">
        <v>238</v>
      </c>
      <c r="C3367" s="76" t="s">
        <v>842</v>
      </c>
      <c r="D3367" t="s">
        <v>980</v>
      </c>
      <c r="E3367" s="82">
        <v>3</v>
      </c>
      <c r="F3367" t="s">
        <v>1275</v>
      </c>
      <c r="G3367" s="83">
        <v>42860</v>
      </c>
      <c r="I3367">
        <f t="shared" si="57"/>
        <v>2017</v>
      </c>
      <c r="M3367"/>
    </row>
    <row r="3368" spans="1:13" x14ac:dyDescent="0.25">
      <c r="A3368" t="s">
        <v>988</v>
      </c>
      <c r="B3368" t="s">
        <v>238</v>
      </c>
      <c r="C3368" s="76" t="s">
        <v>842</v>
      </c>
      <c r="D3368" t="s">
        <v>980</v>
      </c>
      <c r="E3368" s="82">
        <v>7.6</v>
      </c>
      <c r="F3368" t="s">
        <v>1275</v>
      </c>
      <c r="G3368" s="83">
        <v>42866</v>
      </c>
      <c r="I3368">
        <f t="shared" si="57"/>
        <v>2017</v>
      </c>
      <c r="M3368"/>
    </row>
    <row r="3369" spans="1:13" x14ac:dyDescent="0.25">
      <c r="A3369" t="s">
        <v>988</v>
      </c>
      <c r="B3369" t="s">
        <v>238</v>
      </c>
      <c r="C3369" s="76" t="s">
        <v>842</v>
      </c>
      <c r="D3369" t="s">
        <v>980</v>
      </c>
      <c r="E3369" s="82">
        <v>5</v>
      </c>
      <c r="F3369" t="s">
        <v>1275</v>
      </c>
      <c r="G3369" s="83">
        <v>42886</v>
      </c>
      <c r="I3369">
        <f t="shared" si="57"/>
        <v>2017</v>
      </c>
      <c r="M3369"/>
    </row>
    <row r="3370" spans="1:13" x14ac:dyDescent="0.25">
      <c r="A3370" t="s">
        <v>988</v>
      </c>
      <c r="B3370" t="s">
        <v>238</v>
      </c>
      <c r="C3370" s="76" t="s">
        <v>842</v>
      </c>
      <c r="D3370" t="s">
        <v>980</v>
      </c>
      <c r="E3370" s="82">
        <v>5</v>
      </c>
      <c r="F3370" t="s">
        <v>1275</v>
      </c>
      <c r="G3370" s="83">
        <v>42887</v>
      </c>
      <c r="I3370">
        <f t="shared" si="57"/>
        <v>2017</v>
      </c>
      <c r="M3370"/>
    </row>
    <row r="3371" spans="1:13" x14ac:dyDescent="0.25">
      <c r="A3371" t="s">
        <v>988</v>
      </c>
      <c r="B3371" t="s">
        <v>238</v>
      </c>
      <c r="C3371" s="76" t="s">
        <v>842</v>
      </c>
      <c r="D3371" t="s">
        <v>980</v>
      </c>
      <c r="E3371" s="82">
        <v>5</v>
      </c>
      <c r="F3371" t="s">
        <v>1275</v>
      </c>
      <c r="G3371" s="83">
        <v>42891</v>
      </c>
      <c r="I3371">
        <f t="shared" si="57"/>
        <v>2017</v>
      </c>
      <c r="M3371"/>
    </row>
    <row r="3372" spans="1:13" x14ac:dyDescent="0.25">
      <c r="A3372" t="s">
        <v>988</v>
      </c>
      <c r="B3372" t="s">
        <v>238</v>
      </c>
      <c r="C3372" s="76" t="s">
        <v>842</v>
      </c>
      <c r="D3372" t="s">
        <v>980</v>
      </c>
      <c r="E3372" s="82">
        <v>3</v>
      </c>
      <c r="F3372" t="s">
        <v>1275</v>
      </c>
      <c r="G3372" s="83">
        <v>42894</v>
      </c>
      <c r="I3372">
        <f t="shared" si="57"/>
        <v>2017</v>
      </c>
      <c r="M3372"/>
    </row>
    <row r="3373" spans="1:13" x14ac:dyDescent="0.25">
      <c r="A3373" t="s">
        <v>988</v>
      </c>
      <c r="B3373" t="s">
        <v>238</v>
      </c>
      <c r="C3373" s="76" t="s">
        <v>842</v>
      </c>
      <c r="D3373" t="s">
        <v>980</v>
      </c>
      <c r="E3373" s="82">
        <v>3.8</v>
      </c>
      <c r="F3373" t="s">
        <v>1275</v>
      </c>
      <c r="G3373" s="83">
        <v>42900</v>
      </c>
      <c r="I3373">
        <f t="shared" si="57"/>
        <v>2017</v>
      </c>
      <c r="M3373"/>
    </row>
    <row r="3374" spans="1:13" x14ac:dyDescent="0.25">
      <c r="A3374" t="s">
        <v>988</v>
      </c>
      <c r="B3374" t="s">
        <v>238</v>
      </c>
      <c r="C3374" s="76" t="s">
        <v>842</v>
      </c>
      <c r="D3374" t="s">
        <v>980</v>
      </c>
      <c r="E3374" s="82">
        <v>51.8</v>
      </c>
      <c r="F3374" t="s">
        <v>1275</v>
      </c>
      <c r="G3374" s="83">
        <v>42907</v>
      </c>
      <c r="I3374">
        <f t="shared" si="57"/>
        <v>2017</v>
      </c>
      <c r="M3374"/>
    </row>
    <row r="3375" spans="1:13" x14ac:dyDescent="0.25">
      <c r="A3375" t="s">
        <v>988</v>
      </c>
      <c r="B3375" t="s">
        <v>238</v>
      </c>
      <c r="C3375" s="76" t="s">
        <v>842</v>
      </c>
      <c r="D3375" t="s">
        <v>980</v>
      </c>
      <c r="E3375" s="82">
        <v>6.6</v>
      </c>
      <c r="F3375" t="s">
        <v>1275</v>
      </c>
      <c r="G3375" s="83">
        <v>42915</v>
      </c>
      <c r="I3375">
        <f t="shared" si="57"/>
        <v>2017</v>
      </c>
      <c r="M3375"/>
    </row>
    <row r="3376" spans="1:13" x14ac:dyDescent="0.25">
      <c r="A3376" t="s">
        <v>988</v>
      </c>
      <c r="B3376" t="s">
        <v>238</v>
      </c>
      <c r="C3376" s="76" t="s">
        <v>842</v>
      </c>
      <c r="D3376" t="s">
        <v>980</v>
      </c>
      <c r="E3376" s="82">
        <v>3.6</v>
      </c>
      <c r="F3376" t="s">
        <v>1275</v>
      </c>
      <c r="G3376" s="83">
        <v>42915</v>
      </c>
      <c r="I3376">
        <f t="shared" si="57"/>
        <v>2017</v>
      </c>
      <c r="M3376"/>
    </row>
    <row r="3377" spans="1:13" x14ac:dyDescent="0.25">
      <c r="A3377" t="s">
        <v>988</v>
      </c>
      <c r="B3377" t="s">
        <v>238</v>
      </c>
      <c r="C3377" s="76" t="s">
        <v>842</v>
      </c>
      <c r="D3377" t="s">
        <v>980</v>
      </c>
      <c r="E3377" s="82">
        <v>8.5399999999999991</v>
      </c>
      <c r="F3377" t="s">
        <v>1275</v>
      </c>
      <c r="G3377" s="83">
        <v>42915</v>
      </c>
      <c r="I3377">
        <f t="shared" si="57"/>
        <v>2017</v>
      </c>
      <c r="M3377"/>
    </row>
    <row r="3378" spans="1:13" x14ac:dyDescent="0.25">
      <c r="A3378" t="s">
        <v>988</v>
      </c>
      <c r="B3378" t="s">
        <v>238</v>
      </c>
      <c r="C3378" s="76" t="s">
        <v>842</v>
      </c>
      <c r="D3378" t="s">
        <v>980</v>
      </c>
      <c r="E3378" s="82">
        <v>2.15</v>
      </c>
      <c r="F3378" t="s">
        <v>1275</v>
      </c>
      <c r="G3378" s="83">
        <v>42923</v>
      </c>
      <c r="I3378">
        <f t="shared" si="57"/>
        <v>2017</v>
      </c>
      <c r="M3378"/>
    </row>
    <row r="3379" spans="1:13" x14ac:dyDescent="0.25">
      <c r="A3379" t="s">
        <v>988</v>
      </c>
      <c r="B3379" t="s">
        <v>238</v>
      </c>
      <c r="C3379" s="76" t="s">
        <v>842</v>
      </c>
      <c r="D3379" t="s">
        <v>980</v>
      </c>
      <c r="E3379" s="82">
        <v>5</v>
      </c>
      <c r="F3379" t="s">
        <v>1275</v>
      </c>
      <c r="G3379" s="83">
        <v>42928</v>
      </c>
      <c r="I3379">
        <f t="shared" si="57"/>
        <v>2017</v>
      </c>
      <c r="M3379"/>
    </row>
    <row r="3380" spans="1:13" x14ac:dyDescent="0.25">
      <c r="A3380" t="s">
        <v>988</v>
      </c>
      <c r="B3380" t="s">
        <v>238</v>
      </c>
      <c r="C3380" s="76" t="s">
        <v>842</v>
      </c>
      <c r="D3380" t="s">
        <v>980</v>
      </c>
      <c r="E3380" s="82">
        <v>11.4</v>
      </c>
      <c r="F3380" t="s">
        <v>1275</v>
      </c>
      <c r="G3380" s="83">
        <v>42935</v>
      </c>
      <c r="I3380">
        <f t="shared" si="57"/>
        <v>2017</v>
      </c>
      <c r="M3380"/>
    </row>
    <row r="3381" spans="1:13" x14ac:dyDescent="0.25">
      <c r="A3381" t="s">
        <v>988</v>
      </c>
      <c r="B3381" t="s">
        <v>238</v>
      </c>
      <c r="C3381" s="76" t="s">
        <v>842</v>
      </c>
      <c r="D3381" t="s">
        <v>980</v>
      </c>
      <c r="E3381" s="82">
        <v>5</v>
      </c>
      <c r="F3381" t="s">
        <v>1275</v>
      </c>
      <c r="G3381" s="83">
        <v>42935</v>
      </c>
      <c r="I3381">
        <f t="shared" si="57"/>
        <v>2017</v>
      </c>
      <c r="M3381"/>
    </row>
    <row r="3382" spans="1:13" x14ac:dyDescent="0.25">
      <c r="A3382" t="s">
        <v>988</v>
      </c>
      <c r="B3382" t="s">
        <v>238</v>
      </c>
      <c r="C3382" s="76" t="s">
        <v>842</v>
      </c>
      <c r="D3382" t="s">
        <v>980</v>
      </c>
      <c r="E3382" s="82">
        <v>3.8</v>
      </c>
      <c r="F3382" t="s">
        <v>1275</v>
      </c>
      <c r="G3382" s="83">
        <v>42940</v>
      </c>
      <c r="I3382">
        <f t="shared" si="57"/>
        <v>2017</v>
      </c>
      <c r="M3382"/>
    </row>
    <row r="3383" spans="1:13" x14ac:dyDescent="0.25">
      <c r="A3383" t="s">
        <v>988</v>
      </c>
      <c r="B3383" t="s">
        <v>238</v>
      </c>
      <c r="C3383" s="76" t="s">
        <v>842</v>
      </c>
      <c r="D3383" t="s">
        <v>980</v>
      </c>
      <c r="E3383" s="82">
        <v>7.6</v>
      </c>
      <c r="F3383" t="s">
        <v>1275</v>
      </c>
      <c r="G3383" s="83">
        <v>42942</v>
      </c>
      <c r="I3383">
        <f t="shared" si="57"/>
        <v>2017</v>
      </c>
      <c r="M3383"/>
    </row>
    <row r="3384" spans="1:13" x14ac:dyDescent="0.25">
      <c r="A3384" t="s">
        <v>988</v>
      </c>
      <c r="B3384" t="s">
        <v>238</v>
      </c>
      <c r="C3384" s="76" t="s">
        <v>842</v>
      </c>
      <c r="D3384" t="s">
        <v>980</v>
      </c>
      <c r="E3384" s="82">
        <v>3</v>
      </c>
      <c r="F3384" t="s">
        <v>1275</v>
      </c>
      <c r="G3384" s="83">
        <v>42947</v>
      </c>
      <c r="I3384">
        <f t="shared" si="57"/>
        <v>2017</v>
      </c>
      <c r="M3384"/>
    </row>
    <row r="3385" spans="1:13" x14ac:dyDescent="0.25">
      <c r="A3385" t="s">
        <v>988</v>
      </c>
      <c r="B3385" t="s">
        <v>238</v>
      </c>
      <c r="C3385" s="76" t="s">
        <v>842</v>
      </c>
      <c r="D3385" t="s">
        <v>980</v>
      </c>
      <c r="E3385" s="82">
        <v>150</v>
      </c>
      <c r="F3385" t="s">
        <v>1275</v>
      </c>
      <c r="G3385" s="83">
        <v>42968</v>
      </c>
      <c r="I3385">
        <f t="shared" si="57"/>
        <v>2017</v>
      </c>
      <c r="M3385"/>
    </row>
    <row r="3386" spans="1:13" x14ac:dyDescent="0.25">
      <c r="A3386" t="s">
        <v>988</v>
      </c>
      <c r="B3386" t="s">
        <v>238</v>
      </c>
      <c r="C3386" s="76" t="s">
        <v>842</v>
      </c>
      <c r="D3386" t="s">
        <v>980</v>
      </c>
      <c r="E3386" s="82">
        <v>8.4</v>
      </c>
      <c r="F3386" t="s">
        <v>1275</v>
      </c>
      <c r="G3386" s="83">
        <v>42970</v>
      </c>
      <c r="I3386">
        <f t="shared" si="57"/>
        <v>2017</v>
      </c>
      <c r="M3386"/>
    </row>
    <row r="3387" spans="1:13" x14ac:dyDescent="0.25">
      <c r="A3387" t="s">
        <v>988</v>
      </c>
      <c r="B3387" t="s">
        <v>238</v>
      </c>
      <c r="C3387" s="76" t="s">
        <v>842</v>
      </c>
      <c r="D3387" t="s">
        <v>980</v>
      </c>
      <c r="E3387" s="82">
        <v>4.6399999999999997</v>
      </c>
      <c r="F3387" t="s">
        <v>1275</v>
      </c>
      <c r="G3387" s="83">
        <v>42975</v>
      </c>
      <c r="I3387">
        <f t="shared" si="57"/>
        <v>2017</v>
      </c>
      <c r="M3387"/>
    </row>
    <row r="3388" spans="1:13" x14ac:dyDescent="0.25">
      <c r="A3388" t="s">
        <v>988</v>
      </c>
      <c r="B3388" t="s">
        <v>238</v>
      </c>
      <c r="C3388" s="76" t="s">
        <v>842</v>
      </c>
      <c r="D3388" t="s">
        <v>980</v>
      </c>
      <c r="E3388" s="82">
        <v>3.8</v>
      </c>
      <c r="F3388" t="s">
        <v>1275</v>
      </c>
      <c r="G3388" s="83">
        <v>42979</v>
      </c>
      <c r="I3388">
        <f t="shared" si="57"/>
        <v>2017</v>
      </c>
      <c r="M3388"/>
    </row>
    <row r="3389" spans="1:13" x14ac:dyDescent="0.25">
      <c r="A3389" t="s">
        <v>988</v>
      </c>
      <c r="B3389" t="s">
        <v>238</v>
      </c>
      <c r="C3389" s="76" t="s">
        <v>842</v>
      </c>
      <c r="D3389" t="s">
        <v>980</v>
      </c>
      <c r="E3389" s="82">
        <v>5</v>
      </c>
      <c r="F3389" t="s">
        <v>1275</v>
      </c>
      <c r="G3389" s="83">
        <v>42984</v>
      </c>
      <c r="I3389">
        <f t="shared" si="57"/>
        <v>2017</v>
      </c>
      <c r="M3389"/>
    </row>
    <row r="3390" spans="1:13" x14ac:dyDescent="0.25">
      <c r="A3390" t="s">
        <v>988</v>
      </c>
      <c r="B3390" t="s">
        <v>238</v>
      </c>
      <c r="C3390" s="76" t="s">
        <v>842</v>
      </c>
      <c r="D3390" t="s">
        <v>980</v>
      </c>
      <c r="E3390" s="82">
        <v>7.6</v>
      </c>
      <c r="F3390" t="s">
        <v>1275</v>
      </c>
      <c r="G3390" s="83">
        <v>42990</v>
      </c>
      <c r="I3390">
        <f t="shared" si="57"/>
        <v>2017</v>
      </c>
      <c r="M3390"/>
    </row>
    <row r="3391" spans="1:13" x14ac:dyDescent="0.25">
      <c r="A3391" t="s">
        <v>988</v>
      </c>
      <c r="B3391" t="s">
        <v>238</v>
      </c>
      <c r="C3391" s="76" t="s">
        <v>842</v>
      </c>
      <c r="D3391" t="s">
        <v>980</v>
      </c>
      <c r="E3391" s="82">
        <v>3.8</v>
      </c>
      <c r="F3391" t="s">
        <v>1275</v>
      </c>
      <c r="G3391" s="83">
        <v>43019</v>
      </c>
      <c r="I3391">
        <f t="shared" si="57"/>
        <v>2017</v>
      </c>
      <c r="M3391"/>
    </row>
    <row r="3392" spans="1:13" x14ac:dyDescent="0.25">
      <c r="A3392" t="s">
        <v>988</v>
      </c>
      <c r="B3392" t="s">
        <v>238</v>
      </c>
      <c r="C3392" s="76" t="s">
        <v>842</v>
      </c>
      <c r="D3392" t="s">
        <v>980</v>
      </c>
      <c r="E3392" s="82">
        <v>3.8</v>
      </c>
      <c r="F3392" t="s">
        <v>1275</v>
      </c>
      <c r="G3392" s="83">
        <v>43019</v>
      </c>
      <c r="I3392">
        <f t="shared" si="57"/>
        <v>2017</v>
      </c>
      <c r="M3392"/>
    </row>
    <row r="3393" spans="1:13" x14ac:dyDescent="0.25">
      <c r="A3393" t="s">
        <v>988</v>
      </c>
      <c r="B3393" t="s">
        <v>238</v>
      </c>
      <c r="C3393" s="76" t="s">
        <v>842</v>
      </c>
      <c r="D3393" t="s">
        <v>980</v>
      </c>
      <c r="E3393" s="82">
        <v>14.4</v>
      </c>
      <c r="F3393" t="s">
        <v>1275</v>
      </c>
      <c r="G3393" s="83">
        <v>43033</v>
      </c>
      <c r="I3393">
        <f t="shared" si="57"/>
        <v>2017</v>
      </c>
      <c r="M3393"/>
    </row>
    <row r="3394" spans="1:13" x14ac:dyDescent="0.25">
      <c r="A3394" t="s">
        <v>988</v>
      </c>
      <c r="B3394" t="s">
        <v>238</v>
      </c>
      <c r="C3394" s="76" t="s">
        <v>842</v>
      </c>
      <c r="D3394" t="s">
        <v>980</v>
      </c>
      <c r="E3394" s="82">
        <v>14.4</v>
      </c>
      <c r="F3394" t="s">
        <v>1275</v>
      </c>
      <c r="G3394" s="83">
        <v>43033</v>
      </c>
      <c r="I3394">
        <f t="shared" ref="I3394:I3457" si="58">IF(G3394&lt;&gt;"",YEAR(G3394),"")</f>
        <v>2017</v>
      </c>
      <c r="M3394"/>
    </row>
    <row r="3395" spans="1:13" x14ac:dyDescent="0.25">
      <c r="A3395" t="s">
        <v>988</v>
      </c>
      <c r="B3395" t="s">
        <v>238</v>
      </c>
      <c r="C3395" s="76" t="s">
        <v>842</v>
      </c>
      <c r="D3395" s="93" t="s">
        <v>958</v>
      </c>
      <c r="E3395" s="82">
        <v>2.5</v>
      </c>
      <c r="F3395" t="s">
        <v>1275</v>
      </c>
      <c r="G3395" s="83">
        <v>43035</v>
      </c>
      <c r="I3395">
        <f t="shared" si="58"/>
        <v>2017</v>
      </c>
      <c r="M3395"/>
    </row>
    <row r="3396" spans="1:13" x14ac:dyDescent="0.25">
      <c r="A3396" t="s">
        <v>988</v>
      </c>
      <c r="B3396" t="s">
        <v>238</v>
      </c>
      <c r="C3396" s="76" t="s">
        <v>842</v>
      </c>
      <c r="D3396" t="s">
        <v>980</v>
      </c>
      <c r="E3396" s="82">
        <v>6.6</v>
      </c>
      <c r="F3396" t="s">
        <v>1275</v>
      </c>
      <c r="G3396" s="83">
        <v>43067</v>
      </c>
      <c r="I3396">
        <f t="shared" si="58"/>
        <v>2017</v>
      </c>
      <c r="M3396"/>
    </row>
    <row r="3397" spans="1:13" x14ac:dyDescent="0.25">
      <c r="A3397" t="s">
        <v>988</v>
      </c>
      <c r="B3397" t="s">
        <v>238</v>
      </c>
      <c r="C3397" s="76" t="s">
        <v>842</v>
      </c>
      <c r="D3397" t="s">
        <v>980</v>
      </c>
      <c r="E3397" s="82">
        <v>3</v>
      </c>
      <c r="F3397" t="s">
        <v>1275</v>
      </c>
      <c r="G3397" s="83">
        <v>43068</v>
      </c>
      <c r="I3397">
        <f t="shared" si="58"/>
        <v>2017</v>
      </c>
      <c r="M3397"/>
    </row>
    <row r="3398" spans="1:13" ht="14.45" customHeight="1" x14ac:dyDescent="0.25">
      <c r="A3398" t="s">
        <v>988</v>
      </c>
      <c r="B3398" t="s">
        <v>238</v>
      </c>
      <c r="C3398" s="76" t="s">
        <v>842</v>
      </c>
      <c r="D3398" t="s">
        <v>980</v>
      </c>
      <c r="E3398" s="82">
        <v>6.6</v>
      </c>
      <c r="F3398" t="s">
        <v>1275</v>
      </c>
      <c r="G3398" s="83">
        <v>43075</v>
      </c>
      <c r="I3398">
        <f t="shared" si="58"/>
        <v>2017</v>
      </c>
      <c r="M3398"/>
    </row>
    <row r="3399" spans="1:13" ht="14.45" customHeight="1" x14ac:dyDescent="0.25">
      <c r="A3399" t="s">
        <v>988</v>
      </c>
      <c r="B3399" t="s">
        <v>238</v>
      </c>
      <c r="C3399" s="76" t="s">
        <v>842</v>
      </c>
      <c r="D3399" t="s">
        <v>980</v>
      </c>
      <c r="E3399" s="82">
        <v>12</v>
      </c>
      <c r="F3399" t="s">
        <v>1275</v>
      </c>
      <c r="G3399" s="83">
        <v>43077</v>
      </c>
      <c r="I3399">
        <f t="shared" si="58"/>
        <v>2017</v>
      </c>
      <c r="M3399"/>
    </row>
    <row r="3400" spans="1:13" x14ac:dyDescent="0.25">
      <c r="A3400" t="s">
        <v>988</v>
      </c>
      <c r="B3400" t="s">
        <v>238</v>
      </c>
      <c r="C3400" s="76" t="s">
        <v>842</v>
      </c>
      <c r="D3400" t="s">
        <v>980</v>
      </c>
      <c r="E3400" s="82">
        <v>7.6</v>
      </c>
      <c r="F3400" t="s">
        <v>1275</v>
      </c>
      <c r="G3400" s="83">
        <v>43083</v>
      </c>
      <c r="I3400">
        <f t="shared" si="58"/>
        <v>2017</v>
      </c>
      <c r="M3400"/>
    </row>
    <row r="3401" spans="1:13" x14ac:dyDescent="0.25">
      <c r="A3401" t="s">
        <v>988</v>
      </c>
      <c r="B3401" t="s">
        <v>238</v>
      </c>
      <c r="C3401" s="76" t="s">
        <v>842</v>
      </c>
      <c r="D3401" t="s">
        <v>980</v>
      </c>
      <c r="E3401" s="82">
        <v>10</v>
      </c>
      <c r="F3401" t="s">
        <v>1275</v>
      </c>
      <c r="G3401" s="83">
        <v>43087</v>
      </c>
      <c r="I3401">
        <f t="shared" si="58"/>
        <v>2017</v>
      </c>
      <c r="M3401"/>
    </row>
    <row r="3402" spans="1:13" x14ac:dyDescent="0.25">
      <c r="A3402" t="s">
        <v>988</v>
      </c>
      <c r="B3402" t="s">
        <v>238</v>
      </c>
      <c r="C3402" s="76" t="s">
        <v>842</v>
      </c>
      <c r="D3402" t="s">
        <v>980</v>
      </c>
      <c r="E3402" s="82">
        <v>7.6</v>
      </c>
      <c r="F3402" t="s">
        <v>1275</v>
      </c>
      <c r="G3402" s="83">
        <v>43087</v>
      </c>
      <c r="I3402">
        <f t="shared" si="58"/>
        <v>2017</v>
      </c>
      <c r="M3402"/>
    </row>
    <row r="3403" spans="1:13" x14ac:dyDescent="0.25">
      <c r="A3403" t="s">
        <v>988</v>
      </c>
      <c r="B3403" t="s">
        <v>238</v>
      </c>
      <c r="C3403" s="76" t="s">
        <v>842</v>
      </c>
      <c r="D3403" t="s">
        <v>980</v>
      </c>
      <c r="E3403" s="82">
        <v>4</v>
      </c>
      <c r="F3403" t="s">
        <v>1275</v>
      </c>
      <c r="G3403" s="83">
        <v>43089</v>
      </c>
      <c r="I3403">
        <f t="shared" si="58"/>
        <v>2017</v>
      </c>
      <c r="M3403"/>
    </row>
    <row r="3404" spans="1:13" x14ac:dyDescent="0.25">
      <c r="A3404" t="s">
        <v>988</v>
      </c>
      <c r="B3404" t="s">
        <v>238</v>
      </c>
      <c r="C3404" s="76" t="s">
        <v>842</v>
      </c>
      <c r="D3404" t="s">
        <v>980</v>
      </c>
      <c r="E3404" s="82">
        <v>5</v>
      </c>
      <c r="F3404" t="s">
        <v>1275</v>
      </c>
      <c r="G3404" s="83">
        <v>43090</v>
      </c>
      <c r="I3404">
        <f t="shared" si="58"/>
        <v>2017</v>
      </c>
      <c r="M3404"/>
    </row>
    <row r="3405" spans="1:13" x14ac:dyDescent="0.25">
      <c r="A3405" t="s">
        <v>988</v>
      </c>
      <c r="B3405" t="s">
        <v>238</v>
      </c>
      <c r="C3405" s="76" t="s">
        <v>842</v>
      </c>
      <c r="D3405" t="s">
        <v>980</v>
      </c>
      <c r="E3405" s="82">
        <v>7.6</v>
      </c>
      <c r="F3405" t="s">
        <v>1275</v>
      </c>
      <c r="G3405" s="83">
        <v>43096</v>
      </c>
      <c r="I3405">
        <f t="shared" si="58"/>
        <v>2017</v>
      </c>
      <c r="M3405"/>
    </row>
    <row r="3406" spans="1:13" x14ac:dyDescent="0.25">
      <c r="A3406" t="s">
        <v>988</v>
      </c>
      <c r="B3406" t="s">
        <v>238</v>
      </c>
      <c r="C3406" s="76" t="s">
        <v>842</v>
      </c>
      <c r="D3406" t="s">
        <v>980</v>
      </c>
      <c r="E3406" s="82">
        <v>6</v>
      </c>
      <c r="F3406" t="s">
        <v>1275</v>
      </c>
      <c r="G3406" s="83">
        <v>43098</v>
      </c>
      <c r="I3406">
        <f t="shared" si="58"/>
        <v>2017</v>
      </c>
      <c r="M3406"/>
    </row>
    <row r="3407" spans="1:13" x14ac:dyDescent="0.25">
      <c r="A3407" t="s">
        <v>988</v>
      </c>
      <c r="B3407" t="s">
        <v>238</v>
      </c>
      <c r="C3407" s="76" t="s">
        <v>842</v>
      </c>
      <c r="D3407" t="s">
        <v>980</v>
      </c>
      <c r="E3407" s="82">
        <v>7.6</v>
      </c>
      <c r="F3407" t="s">
        <v>1275</v>
      </c>
      <c r="G3407" s="83">
        <v>43098</v>
      </c>
      <c r="I3407">
        <f t="shared" si="58"/>
        <v>2017</v>
      </c>
      <c r="M3407"/>
    </row>
    <row r="3408" spans="1:13" x14ac:dyDescent="0.25">
      <c r="A3408" t="s">
        <v>988</v>
      </c>
      <c r="B3408" t="s">
        <v>238</v>
      </c>
      <c r="C3408" s="76" t="s">
        <v>842</v>
      </c>
      <c r="D3408" t="s">
        <v>977</v>
      </c>
      <c r="E3408" s="82">
        <v>2500</v>
      </c>
      <c r="F3408" t="s">
        <v>1275</v>
      </c>
      <c r="G3408" s="83">
        <v>43098</v>
      </c>
      <c r="I3408">
        <f t="shared" si="58"/>
        <v>2017</v>
      </c>
      <c r="M3408"/>
    </row>
    <row r="3409" spans="1:13" x14ac:dyDescent="0.25">
      <c r="A3409" t="s">
        <v>988</v>
      </c>
      <c r="B3409" t="s">
        <v>238</v>
      </c>
      <c r="C3409" s="76" t="s">
        <v>842</v>
      </c>
      <c r="D3409" t="s">
        <v>980</v>
      </c>
      <c r="E3409" s="82">
        <v>15</v>
      </c>
      <c r="F3409" t="s">
        <v>1275</v>
      </c>
      <c r="G3409" s="83">
        <v>43109</v>
      </c>
      <c r="I3409">
        <f t="shared" si="58"/>
        <v>2018</v>
      </c>
      <c r="M3409"/>
    </row>
    <row r="3410" spans="1:13" x14ac:dyDescent="0.25">
      <c r="A3410" t="s">
        <v>988</v>
      </c>
      <c r="B3410" t="s">
        <v>238</v>
      </c>
      <c r="C3410" s="76" t="s">
        <v>842</v>
      </c>
      <c r="D3410" t="s">
        <v>980</v>
      </c>
      <c r="E3410" s="82">
        <v>6</v>
      </c>
      <c r="F3410" t="s">
        <v>1275</v>
      </c>
      <c r="G3410" s="83">
        <v>43119</v>
      </c>
      <c r="I3410">
        <f t="shared" si="58"/>
        <v>2018</v>
      </c>
      <c r="M3410"/>
    </row>
    <row r="3411" spans="1:13" x14ac:dyDescent="0.25">
      <c r="A3411" t="s">
        <v>988</v>
      </c>
      <c r="B3411" t="s">
        <v>238</v>
      </c>
      <c r="C3411" s="76" t="s">
        <v>842</v>
      </c>
      <c r="D3411" t="s">
        <v>980</v>
      </c>
      <c r="E3411" s="82">
        <v>5</v>
      </c>
      <c r="F3411" t="s">
        <v>1275</v>
      </c>
      <c r="G3411" s="83">
        <v>43119</v>
      </c>
      <c r="I3411">
        <f t="shared" si="58"/>
        <v>2018</v>
      </c>
      <c r="M3411"/>
    </row>
    <row r="3412" spans="1:13" x14ac:dyDescent="0.25">
      <c r="A3412" t="s">
        <v>988</v>
      </c>
      <c r="B3412" t="s">
        <v>238</v>
      </c>
      <c r="C3412" s="76" t="s">
        <v>842</v>
      </c>
      <c r="D3412" t="s">
        <v>980</v>
      </c>
      <c r="E3412" s="82">
        <v>7.6</v>
      </c>
      <c r="F3412" t="s">
        <v>1275</v>
      </c>
      <c r="G3412" s="83">
        <v>43119</v>
      </c>
      <c r="I3412">
        <f t="shared" si="58"/>
        <v>2018</v>
      </c>
      <c r="M3412"/>
    </row>
    <row r="3413" spans="1:13" x14ac:dyDescent="0.25">
      <c r="A3413" t="s">
        <v>988</v>
      </c>
      <c r="B3413" t="s">
        <v>238</v>
      </c>
      <c r="C3413" s="76" t="s">
        <v>842</v>
      </c>
      <c r="D3413" t="s">
        <v>980</v>
      </c>
      <c r="E3413" s="82">
        <v>3</v>
      </c>
      <c r="F3413" t="s">
        <v>1275</v>
      </c>
      <c r="G3413" s="83">
        <v>43119</v>
      </c>
      <c r="I3413">
        <f t="shared" si="58"/>
        <v>2018</v>
      </c>
      <c r="M3413"/>
    </row>
    <row r="3414" spans="1:13" x14ac:dyDescent="0.25">
      <c r="A3414" t="s">
        <v>988</v>
      </c>
      <c r="B3414" t="s">
        <v>238</v>
      </c>
      <c r="C3414" s="76" t="s">
        <v>842</v>
      </c>
      <c r="D3414" t="s">
        <v>980</v>
      </c>
      <c r="E3414" s="82">
        <v>5</v>
      </c>
      <c r="F3414" t="s">
        <v>1275</v>
      </c>
      <c r="G3414" s="83">
        <v>43122</v>
      </c>
      <c r="I3414">
        <f t="shared" si="58"/>
        <v>2018</v>
      </c>
      <c r="M3414"/>
    </row>
    <row r="3415" spans="1:13" x14ac:dyDescent="0.25">
      <c r="A3415" t="s">
        <v>988</v>
      </c>
      <c r="B3415" t="s">
        <v>238</v>
      </c>
      <c r="C3415" s="76" t="s">
        <v>842</v>
      </c>
      <c r="D3415" t="s">
        <v>980</v>
      </c>
      <c r="E3415" s="82">
        <v>136</v>
      </c>
      <c r="F3415" t="s">
        <v>1275</v>
      </c>
      <c r="G3415" s="83">
        <v>43139</v>
      </c>
      <c r="I3415">
        <f t="shared" si="58"/>
        <v>2018</v>
      </c>
      <c r="M3415"/>
    </row>
    <row r="3416" spans="1:13" x14ac:dyDescent="0.25">
      <c r="A3416" t="s">
        <v>988</v>
      </c>
      <c r="B3416" t="s">
        <v>238</v>
      </c>
      <c r="C3416" s="76" t="s">
        <v>842</v>
      </c>
      <c r="D3416" t="s">
        <v>980</v>
      </c>
      <c r="E3416" s="82">
        <v>6</v>
      </c>
      <c r="F3416" t="s">
        <v>1275</v>
      </c>
      <c r="G3416" s="83">
        <v>43160</v>
      </c>
      <c r="I3416">
        <f t="shared" si="58"/>
        <v>2018</v>
      </c>
      <c r="M3416"/>
    </row>
    <row r="3417" spans="1:13" x14ac:dyDescent="0.25">
      <c r="A3417" t="s">
        <v>988</v>
      </c>
      <c r="B3417" t="s">
        <v>238</v>
      </c>
      <c r="C3417" s="76" t="s">
        <v>842</v>
      </c>
      <c r="D3417" t="s">
        <v>980</v>
      </c>
      <c r="E3417" s="82">
        <v>46</v>
      </c>
      <c r="F3417" t="s">
        <v>1275</v>
      </c>
      <c r="G3417" s="83">
        <v>43168</v>
      </c>
      <c r="I3417">
        <f t="shared" si="58"/>
        <v>2018</v>
      </c>
      <c r="M3417"/>
    </row>
    <row r="3418" spans="1:13" x14ac:dyDescent="0.25">
      <c r="A3418" t="s">
        <v>988</v>
      </c>
      <c r="B3418" t="s">
        <v>238</v>
      </c>
      <c r="C3418" s="76" t="s">
        <v>842</v>
      </c>
      <c r="D3418" t="s">
        <v>980</v>
      </c>
      <c r="E3418" s="82">
        <v>5</v>
      </c>
      <c r="F3418" t="s">
        <v>1275</v>
      </c>
      <c r="G3418" s="83">
        <v>43171</v>
      </c>
      <c r="I3418">
        <f t="shared" si="58"/>
        <v>2018</v>
      </c>
      <c r="M3418"/>
    </row>
    <row r="3419" spans="1:13" x14ac:dyDescent="0.25">
      <c r="A3419" t="s">
        <v>988</v>
      </c>
      <c r="B3419" t="s">
        <v>238</v>
      </c>
      <c r="C3419" s="76" t="s">
        <v>842</v>
      </c>
      <c r="D3419" t="s">
        <v>980</v>
      </c>
      <c r="E3419" s="82">
        <v>5</v>
      </c>
      <c r="F3419" t="s">
        <v>1275</v>
      </c>
      <c r="G3419" s="83">
        <v>43171</v>
      </c>
      <c r="I3419">
        <f t="shared" si="58"/>
        <v>2018</v>
      </c>
      <c r="M3419"/>
    </row>
    <row r="3420" spans="1:13" x14ac:dyDescent="0.25">
      <c r="A3420" t="s">
        <v>988</v>
      </c>
      <c r="B3420" t="s">
        <v>238</v>
      </c>
      <c r="C3420" s="76" t="s">
        <v>842</v>
      </c>
      <c r="D3420" t="s">
        <v>980</v>
      </c>
      <c r="E3420" s="82">
        <v>3.8</v>
      </c>
      <c r="F3420" t="s">
        <v>1275</v>
      </c>
      <c r="G3420" s="83">
        <v>43174</v>
      </c>
      <c r="I3420">
        <f t="shared" si="58"/>
        <v>2018</v>
      </c>
      <c r="M3420"/>
    </row>
    <row r="3421" spans="1:13" x14ac:dyDescent="0.25">
      <c r="A3421" t="s">
        <v>988</v>
      </c>
      <c r="B3421" t="s">
        <v>238</v>
      </c>
      <c r="C3421" s="76" t="s">
        <v>842</v>
      </c>
      <c r="D3421" t="s">
        <v>980</v>
      </c>
      <c r="E3421" s="82">
        <v>3</v>
      </c>
      <c r="F3421" t="s">
        <v>1275</v>
      </c>
      <c r="G3421" s="83">
        <v>43194</v>
      </c>
      <c r="I3421">
        <f t="shared" si="58"/>
        <v>2018</v>
      </c>
      <c r="M3421"/>
    </row>
    <row r="3422" spans="1:13" x14ac:dyDescent="0.25">
      <c r="A3422" t="s">
        <v>988</v>
      </c>
      <c r="B3422" t="s">
        <v>238</v>
      </c>
      <c r="C3422" s="76" t="s">
        <v>842</v>
      </c>
      <c r="D3422" t="s">
        <v>980</v>
      </c>
      <c r="E3422" s="82">
        <v>250</v>
      </c>
      <c r="F3422" t="s">
        <v>1275</v>
      </c>
      <c r="G3422" s="83">
        <v>43200</v>
      </c>
      <c r="I3422">
        <f t="shared" si="58"/>
        <v>2018</v>
      </c>
      <c r="M3422"/>
    </row>
    <row r="3423" spans="1:13" x14ac:dyDescent="0.25">
      <c r="A3423" t="s">
        <v>988</v>
      </c>
      <c r="B3423" t="s">
        <v>238</v>
      </c>
      <c r="C3423" s="76" t="s">
        <v>842</v>
      </c>
      <c r="D3423" t="s">
        <v>980</v>
      </c>
      <c r="E3423" s="82">
        <v>3.8</v>
      </c>
      <c r="F3423" t="s">
        <v>1275</v>
      </c>
      <c r="G3423" s="83">
        <v>43217</v>
      </c>
      <c r="I3423">
        <f t="shared" si="58"/>
        <v>2018</v>
      </c>
      <c r="M3423"/>
    </row>
    <row r="3424" spans="1:13" x14ac:dyDescent="0.25">
      <c r="A3424" t="s">
        <v>988</v>
      </c>
      <c r="B3424" t="s">
        <v>238</v>
      </c>
      <c r="C3424" s="76" t="s">
        <v>842</v>
      </c>
      <c r="D3424" t="s">
        <v>980</v>
      </c>
      <c r="E3424" s="82">
        <v>3.8</v>
      </c>
      <c r="F3424" t="s">
        <v>1275</v>
      </c>
      <c r="G3424" s="83">
        <v>43220</v>
      </c>
      <c r="I3424">
        <f t="shared" si="58"/>
        <v>2018</v>
      </c>
      <c r="M3424"/>
    </row>
    <row r="3425" spans="1:13" x14ac:dyDescent="0.25">
      <c r="A3425" t="s">
        <v>988</v>
      </c>
      <c r="B3425" t="s">
        <v>238</v>
      </c>
      <c r="C3425" s="76" t="s">
        <v>842</v>
      </c>
      <c r="D3425" t="s">
        <v>980</v>
      </c>
      <c r="E3425" s="82">
        <v>3.8</v>
      </c>
      <c r="F3425" t="s">
        <v>1275</v>
      </c>
      <c r="G3425" s="83">
        <v>43229</v>
      </c>
      <c r="I3425">
        <f t="shared" si="58"/>
        <v>2018</v>
      </c>
      <c r="M3425"/>
    </row>
    <row r="3426" spans="1:13" x14ac:dyDescent="0.25">
      <c r="A3426" t="s">
        <v>988</v>
      </c>
      <c r="B3426" t="s">
        <v>238</v>
      </c>
      <c r="C3426" s="76" t="s">
        <v>842</v>
      </c>
      <c r="D3426" t="s">
        <v>980</v>
      </c>
      <c r="E3426" s="82">
        <v>5</v>
      </c>
      <c r="F3426" t="s">
        <v>1275</v>
      </c>
      <c r="G3426" s="83">
        <v>43235</v>
      </c>
      <c r="I3426">
        <f t="shared" si="58"/>
        <v>2018</v>
      </c>
      <c r="M3426"/>
    </row>
    <row r="3427" spans="1:13" x14ac:dyDescent="0.25">
      <c r="A3427" t="s">
        <v>988</v>
      </c>
      <c r="B3427" t="s">
        <v>238</v>
      </c>
      <c r="C3427" s="76" t="s">
        <v>842</v>
      </c>
      <c r="D3427" t="s">
        <v>980</v>
      </c>
      <c r="E3427" s="82">
        <v>5</v>
      </c>
      <c r="F3427" t="s">
        <v>1275</v>
      </c>
      <c r="G3427" s="83">
        <v>43241</v>
      </c>
      <c r="I3427">
        <f t="shared" si="58"/>
        <v>2018</v>
      </c>
      <c r="M3427"/>
    </row>
    <row r="3428" spans="1:13" x14ac:dyDescent="0.25">
      <c r="A3428" t="s">
        <v>988</v>
      </c>
      <c r="B3428" t="s">
        <v>238</v>
      </c>
      <c r="C3428" s="76" t="s">
        <v>842</v>
      </c>
      <c r="D3428" t="s">
        <v>980</v>
      </c>
      <c r="E3428" s="82">
        <v>5</v>
      </c>
      <c r="F3428" t="s">
        <v>1275</v>
      </c>
      <c r="G3428" s="83">
        <v>43241</v>
      </c>
      <c r="I3428">
        <f t="shared" si="58"/>
        <v>2018</v>
      </c>
      <c r="M3428"/>
    </row>
    <row r="3429" spans="1:13" x14ac:dyDescent="0.25">
      <c r="A3429" t="s">
        <v>988</v>
      </c>
      <c r="B3429" t="s">
        <v>238</v>
      </c>
      <c r="C3429" s="76" t="s">
        <v>842</v>
      </c>
      <c r="D3429" t="s">
        <v>980</v>
      </c>
      <c r="E3429" s="82">
        <v>6</v>
      </c>
      <c r="F3429" t="s">
        <v>1275</v>
      </c>
      <c r="G3429" s="83">
        <v>43243</v>
      </c>
      <c r="I3429">
        <f t="shared" si="58"/>
        <v>2018</v>
      </c>
      <c r="M3429"/>
    </row>
    <row r="3430" spans="1:13" x14ac:dyDescent="0.25">
      <c r="A3430" t="s">
        <v>988</v>
      </c>
      <c r="B3430" t="s">
        <v>238</v>
      </c>
      <c r="C3430" s="76" t="s">
        <v>842</v>
      </c>
      <c r="D3430" t="s">
        <v>980</v>
      </c>
      <c r="E3430" s="82">
        <v>7.6</v>
      </c>
      <c r="F3430" t="s">
        <v>1275</v>
      </c>
      <c r="G3430" s="83">
        <v>43243</v>
      </c>
      <c r="I3430">
        <f t="shared" si="58"/>
        <v>2018</v>
      </c>
      <c r="M3430"/>
    </row>
    <row r="3431" spans="1:13" x14ac:dyDescent="0.25">
      <c r="A3431" t="s">
        <v>988</v>
      </c>
      <c r="B3431" t="s">
        <v>238</v>
      </c>
      <c r="C3431" s="76" t="s">
        <v>842</v>
      </c>
      <c r="D3431" t="s">
        <v>980</v>
      </c>
      <c r="E3431" s="82">
        <v>4</v>
      </c>
      <c r="F3431" t="s">
        <v>1275</v>
      </c>
      <c r="G3431" s="83">
        <v>43243</v>
      </c>
      <c r="I3431">
        <f t="shared" si="58"/>
        <v>2018</v>
      </c>
      <c r="M3431"/>
    </row>
    <row r="3432" spans="1:13" x14ac:dyDescent="0.25">
      <c r="A3432" t="s">
        <v>988</v>
      </c>
      <c r="B3432" t="s">
        <v>238</v>
      </c>
      <c r="C3432" s="76" t="s">
        <v>842</v>
      </c>
      <c r="D3432" t="s">
        <v>980</v>
      </c>
      <c r="E3432" s="82">
        <v>6</v>
      </c>
      <c r="F3432" t="s">
        <v>1275</v>
      </c>
      <c r="G3432" s="83">
        <v>43244</v>
      </c>
      <c r="I3432">
        <f t="shared" si="58"/>
        <v>2018</v>
      </c>
      <c r="M3432"/>
    </row>
    <row r="3433" spans="1:13" x14ac:dyDescent="0.25">
      <c r="A3433" t="s">
        <v>988</v>
      </c>
      <c r="B3433" t="s">
        <v>238</v>
      </c>
      <c r="C3433" s="76" t="s">
        <v>842</v>
      </c>
      <c r="D3433" t="s">
        <v>980</v>
      </c>
      <c r="E3433" s="82">
        <v>7.6</v>
      </c>
      <c r="F3433" t="s">
        <v>1275</v>
      </c>
      <c r="G3433" s="83">
        <v>43244</v>
      </c>
      <c r="I3433">
        <f t="shared" si="58"/>
        <v>2018</v>
      </c>
      <c r="M3433"/>
    </row>
    <row r="3434" spans="1:13" x14ac:dyDescent="0.25">
      <c r="A3434" t="s">
        <v>988</v>
      </c>
      <c r="B3434" t="s">
        <v>238</v>
      </c>
      <c r="C3434" s="76" t="s">
        <v>842</v>
      </c>
      <c r="D3434" t="s">
        <v>980</v>
      </c>
      <c r="E3434" s="82">
        <v>3</v>
      </c>
      <c r="F3434" t="s">
        <v>1275</v>
      </c>
      <c r="G3434" s="83">
        <v>43250</v>
      </c>
      <c r="I3434">
        <f t="shared" si="58"/>
        <v>2018</v>
      </c>
      <c r="M3434"/>
    </row>
    <row r="3435" spans="1:13" x14ac:dyDescent="0.25">
      <c r="A3435" t="s">
        <v>988</v>
      </c>
      <c r="B3435" t="s">
        <v>238</v>
      </c>
      <c r="C3435" s="76" t="s">
        <v>842</v>
      </c>
      <c r="D3435" t="s">
        <v>980</v>
      </c>
      <c r="E3435" s="82">
        <v>7.6</v>
      </c>
      <c r="F3435" t="s">
        <v>1275</v>
      </c>
      <c r="G3435" s="83">
        <v>43263</v>
      </c>
      <c r="I3435">
        <f t="shared" si="58"/>
        <v>2018</v>
      </c>
      <c r="M3435"/>
    </row>
    <row r="3436" spans="1:13" x14ac:dyDescent="0.25">
      <c r="A3436" t="s">
        <v>988</v>
      </c>
      <c r="B3436" t="s">
        <v>238</v>
      </c>
      <c r="C3436" s="76" t="s">
        <v>842</v>
      </c>
      <c r="D3436" t="s">
        <v>980</v>
      </c>
      <c r="E3436" s="82">
        <v>5</v>
      </c>
      <c r="F3436" t="s">
        <v>1275</v>
      </c>
      <c r="G3436" s="83">
        <v>43276</v>
      </c>
      <c r="I3436">
        <f t="shared" si="58"/>
        <v>2018</v>
      </c>
      <c r="M3436"/>
    </row>
    <row r="3437" spans="1:13" x14ac:dyDescent="0.25">
      <c r="A3437" t="s">
        <v>988</v>
      </c>
      <c r="B3437" t="s">
        <v>238</v>
      </c>
      <c r="C3437" s="76" t="s">
        <v>842</v>
      </c>
      <c r="D3437" t="s">
        <v>980</v>
      </c>
      <c r="E3437" s="82">
        <v>6</v>
      </c>
      <c r="F3437" t="s">
        <v>1275</v>
      </c>
      <c r="G3437" s="83">
        <v>43276</v>
      </c>
      <c r="I3437">
        <f t="shared" si="58"/>
        <v>2018</v>
      </c>
      <c r="M3437"/>
    </row>
    <row r="3438" spans="1:13" x14ac:dyDescent="0.25">
      <c r="A3438" t="s">
        <v>988</v>
      </c>
      <c r="B3438" t="s">
        <v>238</v>
      </c>
      <c r="C3438" s="76" t="s">
        <v>842</v>
      </c>
      <c r="D3438" t="s">
        <v>980</v>
      </c>
      <c r="E3438" s="82">
        <v>3</v>
      </c>
      <c r="F3438" t="s">
        <v>1275</v>
      </c>
      <c r="G3438" s="83">
        <v>43278</v>
      </c>
      <c r="I3438">
        <f t="shared" si="58"/>
        <v>2018</v>
      </c>
      <c r="M3438"/>
    </row>
    <row r="3439" spans="1:13" x14ac:dyDescent="0.25">
      <c r="A3439" t="s">
        <v>988</v>
      </c>
      <c r="B3439" t="s">
        <v>238</v>
      </c>
      <c r="C3439" s="76" t="s">
        <v>842</v>
      </c>
      <c r="D3439" t="s">
        <v>980</v>
      </c>
      <c r="E3439" s="82">
        <v>15.2</v>
      </c>
      <c r="F3439" t="s">
        <v>1275</v>
      </c>
      <c r="G3439" s="83">
        <v>43291</v>
      </c>
      <c r="I3439">
        <f t="shared" si="58"/>
        <v>2018</v>
      </c>
      <c r="M3439"/>
    </row>
    <row r="3440" spans="1:13" x14ac:dyDescent="0.25">
      <c r="A3440" t="s">
        <v>988</v>
      </c>
      <c r="B3440" t="s">
        <v>238</v>
      </c>
      <c r="C3440" s="76" t="s">
        <v>842</v>
      </c>
      <c r="D3440" t="s">
        <v>980</v>
      </c>
      <c r="E3440" s="82">
        <v>5</v>
      </c>
      <c r="F3440" t="s">
        <v>1275</v>
      </c>
      <c r="G3440" s="83">
        <v>43293</v>
      </c>
      <c r="I3440">
        <f t="shared" si="58"/>
        <v>2018</v>
      </c>
      <c r="M3440"/>
    </row>
    <row r="3441" spans="1:13" x14ac:dyDescent="0.25">
      <c r="A3441" t="s">
        <v>988</v>
      </c>
      <c r="B3441" t="s">
        <v>238</v>
      </c>
      <c r="C3441" s="76" t="s">
        <v>842</v>
      </c>
      <c r="D3441" t="s">
        <v>980</v>
      </c>
      <c r="E3441" s="82">
        <v>5</v>
      </c>
      <c r="F3441" t="s">
        <v>1275</v>
      </c>
      <c r="G3441" s="83">
        <v>43293</v>
      </c>
      <c r="I3441">
        <f t="shared" si="58"/>
        <v>2018</v>
      </c>
      <c r="M3441"/>
    </row>
    <row r="3442" spans="1:13" x14ac:dyDescent="0.25">
      <c r="A3442" t="s">
        <v>988</v>
      </c>
      <c r="B3442" t="s">
        <v>238</v>
      </c>
      <c r="C3442" s="76" t="s">
        <v>842</v>
      </c>
      <c r="D3442" t="s">
        <v>980</v>
      </c>
      <c r="E3442" s="82">
        <v>5</v>
      </c>
      <c r="F3442" t="s">
        <v>1275</v>
      </c>
      <c r="G3442" s="83">
        <v>43293</v>
      </c>
      <c r="I3442">
        <f t="shared" si="58"/>
        <v>2018</v>
      </c>
      <c r="M3442"/>
    </row>
    <row r="3443" spans="1:13" x14ac:dyDescent="0.25">
      <c r="A3443" t="s">
        <v>988</v>
      </c>
      <c r="B3443" t="s">
        <v>238</v>
      </c>
      <c r="C3443" s="76" t="s">
        <v>842</v>
      </c>
      <c r="D3443" t="s">
        <v>980</v>
      </c>
      <c r="E3443" s="82">
        <v>3</v>
      </c>
      <c r="F3443" t="s">
        <v>1275</v>
      </c>
      <c r="G3443" s="83">
        <v>43299</v>
      </c>
      <c r="I3443">
        <f t="shared" si="58"/>
        <v>2018</v>
      </c>
      <c r="M3443"/>
    </row>
    <row r="3444" spans="1:13" x14ac:dyDescent="0.25">
      <c r="A3444" t="s">
        <v>988</v>
      </c>
      <c r="B3444" t="s">
        <v>238</v>
      </c>
      <c r="C3444" s="76" t="s">
        <v>842</v>
      </c>
      <c r="D3444" t="s">
        <v>980</v>
      </c>
      <c r="E3444" s="82">
        <v>10</v>
      </c>
      <c r="F3444" t="s">
        <v>1275</v>
      </c>
      <c r="G3444" s="83">
        <v>43305</v>
      </c>
      <c r="I3444">
        <f t="shared" si="58"/>
        <v>2018</v>
      </c>
      <c r="M3444"/>
    </row>
    <row r="3445" spans="1:13" x14ac:dyDescent="0.25">
      <c r="A3445" t="s">
        <v>988</v>
      </c>
      <c r="B3445" t="s">
        <v>238</v>
      </c>
      <c r="C3445" s="76" t="s">
        <v>842</v>
      </c>
      <c r="D3445" t="s">
        <v>980</v>
      </c>
      <c r="E3445" s="82">
        <v>5.2</v>
      </c>
      <c r="F3445" t="s">
        <v>1275</v>
      </c>
      <c r="G3445" s="83">
        <v>43305</v>
      </c>
      <c r="I3445">
        <f t="shared" si="58"/>
        <v>2018</v>
      </c>
      <c r="M3445"/>
    </row>
    <row r="3446" spans="1:13" x14ac:dyDescent="0.25">
      <c r="A3446" t="s">
        <v>988</v>
      </c>
      <c r="B3446" t="s">
        <v>238</v>
      </c>
      <c r="C3446" s="76" t="s">
        <v>842</v>
      </c>
      <c r="D3446" t="s">
        <v>980</v>
      </c>
      <c r="E3446" s="82">
        <v>9</v>
      </c>
      <c r="F3446" t="s">
        <v>1275</v>
      </c>
      <c r="G3446" s="83">
        <v>43311</v>
      </c>
      <c r="I3446">
        <f t="shared" si="58"/>
        <v>2018</v>
      </c>
      <c r="M3446"/>
    </row>
    <row r="3447" spans="1:13" x14ac:dyDescent="0.25">
      <c r="A3447" t="s">
        <v>988</v>
      </c>
      <c r="B3447" t="s">
        <v>238</v>
      </c>
      <c r="C3447" s="76" t="s">
        <v>842</v>
      </c>
      <c r="D3447" t="s">
        <v>980</v>
      </c>
      <c r="E3447" s="82">
        <v>90</v>
      </c>
      <c r="F3447" t="s">
        <v>1275</v>
      </c>
      <c r="G3447" s="83">
        <v>43322</v>
      </c>
      <c r="I3447">
        <f t="shared" si="58"/>
        <v>2018</v>
      </c>
      <c r="M3447"/>
    </row>
    <row r="3448" spans="1:13" x14ac:dyDescent="0.25">
      <c r="A3448" t="s">
        <v>988</v>
      </c>
      <c r="B3448" t="s">
        <v>238</v>
      </c>
      <c r="C3448" s="76" t="s">
        <v>842</v>
      </c>
      <c r="D3448" t="s">
        <v>980</v>
      </c>
      <c r="E3448" s="82">
        <v>3.8</v>
      </c>
      <c r="F3448" t="s">
        <v>1275</v>
      </c>
      <c r="G3448" s="83">
        <v>43327</v>
      </c>
      <c r="I3448">
        <f t="shared" si="58"/>
        <v>2018</v>
      </c>
      <c r="M3448"/>
    </row>
    <row r="3449" spans="1:13" x14ac:dyDescent="0.25">
      <c r="A3449" t="s">
        <v>988</v>
      </c>
      <c r="B3449" t="s">
        <v>238</v>
      </c>
      <c r="C3449" s="76" t="s">
        <v>842</v>
      </c>
      <c r="D3449" t="s">
        <v>980</v>
      </c>
      <c r="E3449" s="82">
        <v>7.6</v>
      </c>
      <c r="F3449" t="s">
        <v>1275</v>
      </c>
      <c r="G3449" s="83">
        <v>43334</v>
      </c>
      <c r="I3449">
        <f t="shared" si="58"/>
        <v>2018</v>
      </c>
      <c r="M3449"/>
    </row>
    <row r="3450" spans="1:13" x14ac:dyDescent="0.25">
      <c r="A3450" t="s">
        <v>988</v>
      </c>
      <c r="B3450" t="s">
        <v>238</v>
      </c>
      <c r="C3450" s="76" t="s">
        <v>842</v>
      </c>
      <c r="D3450" t="s">
        <v>980</v>
      </c>
      <c r="E3450" s="82">
        <v>5</v>
      </c>
      <c r="F3450" t="s">
        <v>1275</v>
      </c>
      <c r="G3450" s="83">
        <v>39697</v>
      </c>
      <c r="I3450">
        <f t="shared" si="58"/>
        <v>2008</v>
      </c>
      <c r="M3450"/>
    </row>
    <row r="3451" spans="1:13" x14ac:dyDescent="0.25">
      <c r="A3451" t="s">
        <v>988</v>
      </c>
      <c r="B3451" t="s">
        <v>238</v>
      </c>
      <c r="C3451" s="76" t="s">
        <v>842</v>
      </c>
      <c r="D3451" t="s">
        <v>980</v>
      </c>
      <c r="E3451" s="82">
        <v>6.09</v>
      </c>
      <c r="F3451" t="s">
        <v>1275</v>
      </c>
      <c r="G3451" s="83">
        <v>43357</v>
      </c>
      <c r="I3451">
        <f t="shared" si="58"/>
        <v>2018</v>
      </c>
      <c r="M3451"/>
    </row>
    <row r="3452" spans="1:13" x14ac:dyDescent="0.25">
      <c r="A3452" t="s">
        <v>988</v>
      </c>
      <c r="B3452" t="s">
        <v>238</v>
      </c>
      <c r="C3452" s="76" t="s">
        <v>842</v>
      </c>
      <c r="D3452" t="s">
        <v>980</v>
      </c>
      <c r="E3452" s="82">
        <v>3.8</v>
      </c>
      <c r="F3452" t="s">
        <v>1275</v>
      </c>
      <c r="G3452" s="83">
        <v>43377</v>
      </c>
      <c r="I3452">
        <f t="shared" si="58"/>
        <v>2018</v>
      </c>
      <c r="M3452"/>
    </row>
    <row r="3453" spans="1:13" x14ac:dyDescent="0.25">
      <c r="A3453" t="s">
        <v>988</v>
      </c>
      <c r="B3453" t="s">
        <v>238</v>
      </c>
      <c r="C3453" s="76" t="s">
        <v>842</v>
      </c>
      <c r="D3453" t="s">
        <v>980</v>
      </c>
      <c r="E3453" s="82">
        <v>3.8</v>
      </c>
      <c r="F3453" t="s">
        <v>1275</v>
      </c>
      <c r="G3453" s="83">
        <v>43383</v>
      </c>
      <c r="I3453">
        <f t="shared" si="58"/>
        <v>2018</v>
      </c>
      <c r="M3453"/>
    </row>
    <row r="3454" spans="1:13" x14ac:dyDescent="0.25">
      <c r="A3454" t="s">
        <v>988</v>
      </c>
      <c r="B3454" t="s">
        <v>238</v>
      </c>
      <c r="C3454" s="76" t="s">
        <v>842</v>
      </c>
      <c r="D3454" t="s">
        <v>980</v>
      </c>
      <c r="E3454" s="82">
        <v>3.8</v>
      </c>
      <c r="F3454" t="s">
        <v>1275</v>
      </c>
      <c r="G3454" s="83">
        <v>43402</v>
      </c>
      <c r="I3454">
        <f t="shared" si="58"/>
        <v>2018</v>
      </c>
      <c r="M3454"/>
    </row>
    <row r="3455" spans="1:13" x14ac:dyDescent="0.25">
      <c r="A3455" t="s">
        <v>988</v>
      </c>
      <c r="B3455" t="s">
        <v>238</v>
      </c>
      <c r="C3455" s="76" t="s">
        <v>842</v>
      </c>
      <c r="D3455" t="s">
        <v>980</v>
      </c>
      <c r="E3455" s="82">
        <v>7.6</v>
      </c>
      <c r="F3455" t="s">
        <v>1275</v>
      </c>
      <c r="G3455" s="83">
        <v>43413</v>
      </c>
      <c r="I3455">
        <f t="shared" si="58"/>
        <v>2018</v>
      </c>
      <c r="M3455"/>
    </row>
    <row r="3456" spans="1:13" x14ac:dyDescent="0.25">
      <c r="A3456" t="s">
        <v>988</v>
      </c>
      <c r="B3456" t="s">
        <v>238</v>
      </c>
      <c r="C3456" s="76" t="s">
        <v>842</v>
      </c>
      <c r="D3456" t="s">
        <v>980</v>
      </c>
      <c r="E3456" s="82">
        <v>10</v>
      </c>
      <c r="F3456" t="s">
        <v>1275</v>
      </c>
      <c r="G3456" s="83">
        <v>43438</v>
      </c>
      <c r="I3456">
        <f t="shared" si="58"/>
        <v>2018</v>
      </c>
      <c r="M3456"/>
    </row>
    <row r="3457" spans="1:13" x14ac:dyDescent="0.25">
      <c r="A3457" t="s">
        <v>988</v>
      </c>
      <c r="B3457" t="s">
        <v>238</v>
      </c>
      <c r="C3457" s="76" t="s">
        <v>842</v>
      </c>
      <c r="D3457" t="s">
        <v>980</v>
      </c>
      <c r="E3457" s="82">
        <v>6.2</v>
      </c>
      <c r="F3457" t="s">
        <v>1275</v>
      </c>
      <c r="G3457" s="83">
        <v>43445</v>
      </c>
      <c r="I3457">
        <f t="shared" si="58"/>
        <v>2018</v>
      </c>
      <c r="M3457"/>
    </row>
    <row r="3458" spans="1:13" x14ac:dyDescent="0.25">
      <c r="A3458" t="s">
        <v>988</v>
      </c>
      <c r="B3458" t="s">
        <v>238</v>
      </c>
      <c r="C3458" s="76" t="s">
        <v>842</v>
      </c>
      <c r="D3458" t="s">
        <v>980</v>
      </c>
      <c r="E3458" s="82">
        <v>7.6</v>
      </c>
      <c r="F3458" t="s">
        <v>1275</v>
      </c>
      <c r="G3458" s="83">
        <v>43453</v>
      </c>
      <c r="I3458">
        <f t="shared" ref="I3458:I3521" si="59">IF(G3458&lt;&gt;"",YEAR(G3458),"")</f>
        <v>2018</v>
      </c>
      <c r="M3458"/>
    </row>
    <row r="3459" spans="1:13" x14ac:dyDescent="0.25">
      <c r="A3459" t="s">
        <v>988</v>
      </c>
      <c r="B3459" t="s">
        <v>238</v>
      </c>
      <c r="C3459" s="76" t="s">
        <v>842</v>
      </c>
      <c r="D3459" t="s">
        <v>980</v>
      </c>
      <c r="E3459" s="82">
        <v>144</v>
      </c>
      <c r="F3459" t="s">
        <v>1275</v>
      </c>
      <c r="G3459" s="83">
        <v>43460</v>
      </c>
      <c r="I3459">
        <f t="shared" si="59"/>
        <v>2018</v>
      </c>
      <c r="M3459"/>
    </row>
    <row r="3460" spans="1:13" x14ac:dyDescent="0.25">
      <c r="A3460" t="s">
        <v>988</v>
      </c>
      <c r="B3460" t="s">
        <v>238</v>
      </c>
      <c r="C3460" s="76" t="s">
        <v>842</v>
      </c>
      <c r="D3460" t="s">
        <v>980</v>
      </c>
      <c r="E3460" s="82">
        <v>12.6</v>
      </c>
      <c r="F3460" t="s">
        <v>1275</v>
      </c>
      <c r="G3460" s="83">
        <v>43465</v>
      </c>
      <c r="I3460">
        <f t="shared" si="59"/>
        <v>2018</v>
      </c>
      <c r="M3460"/>
    </row>
    <row r="3461" spans="1:13" x14ac:dyDescent="0.25">
      <c r="A3461" t="s">
        <v>988</v>
      </c>
      <c r="B3461" t="s">
        <v>238</v>
      </c>
      <c r="C3461" s="76" t="s">
        <v>842</v>
      </c>
      <c r="D3461" t="s">
        <v>980</v>
      </c>
      <c r="E3461" s="82">
        <v>3.25</v>
      </c>
      <c r="F3461" t="s">
        <v>1275</v>
      </c>
      <c r="G3461" s="83">
        <v>43489</v>
      </c>
      <c r="I3461">
        <f t="shared" si="59"/>
        <v>2019</v>
      </c>
      <c r="M3461"/>
    </row>
    <row r="3462" spans="1:13" x14ac:dyDescent="0.25">
      <c r="A3462" t="s">
        <v>988</v>
      </c>
      <c r="B3462" t="s">
        <v>238</v>
      </c>
      <c r="C3462" s="76" t="s">
        <v>842</v>
      </c>
      <c r="D3462" t="s">
        <v>980</v>
      </c>
      <c r="E3462" s="82">
        <v>4.72</v>
      </c>
      <c r="F3462" t="s">
        <v>1275</v>
      </c>
      <c r="G3462" s="83">
        <v>43490</v>
      </c>
      <c r="I3462">
        <f t="shared" si="59"/>
        <v>2019</v>
      </c>
      <c r="M3462"/>
    </row>
    <row r="3463" spans="1:13" x14ac:dyDescent="0.25">
      <c r="A3463" t="s">
        <v>988</v>
      </c>
      <c r="B3463" t="s">
        <v>238</v>
      </c>
      <c r="C3463" s="76" t="s">
        <v>842</v>
      </c>
      <c r="D3463" t="s">
        <v>980</v>
      </c>
      <c r="E3463" s="82">
        <v>10</v>
      </c>
      <c r="F3463" t="s">
        <v>1275</v>
      </c>
      <c r="G3463" s="83">
        <v>43495</v>
      </c>
      <c r="I3463">
        <f t="shared" si="59"/>
        <v>2019</v>
      </c>
      <c r="M3463"/>
    </row>
    <row r="3464" spans="1:13" x14ac:dyDescent="0.25">
      <c r="A3464" t="s">
        <v>988</v>
      </c>
      <c r="B3464" t="s">
        <v>238</v>
      </c>
      <c r="C3464" s="76" t="s">
        <v>842</v>
      </c>
      <c r="D3464" t="s">
        <v>980</v>
      </c>
      <c r="E3464" s="82">
        <v>4.43</v>
      </c>
      <c r="F3464" t="s">
        <v>1275</v>
      </c>
      <c r="G3464" s="83">
        <v>43495</v>
      </c>
      <c r="I3464">
        <f t="shared" si="59"/>
        <v>2019</v>
      </c>
      <c r="M3464"/>
    </row>
    <row r="3465" spans="1:13" x14ac:dyDescent="0.25">
      <c r="A3465" t="s">
        <v>988</v>
      </c>
      <c r="B3465" t="s">
        <v>238</v>
      </c>
      <c r="C3465" s="76" t="s">
        <v>842</v>
      </c>
      <c r="D3465" t="s">
        <v>980</v>
      </c>
      <c r="E3465" s="82">
        <v>10</v>
      </c>
      <c r="F3465" t="s">
        <v>1275</v>
      </c>
      <c r="G3465" s="83">
        <v>43510</v>
      </c>
      <c r="I3465">
        <f t="shared" si="59"/>
        <v>2019</v>
      </c>
      <c r="M3465"/>
    </row>
    <row r="3466" spans="1:13" x14ac:dyDescent="0.25">
      <c r="A3466" t="s">
        <v>988</v>
      </c>
      <c r="B3466" t="s">
        <v>238</v>
      </c>
      <c r="C3466" s="76" t="s">
        <v>842</v>
      </c>
      <c r="D3466" t="s">
        <v>980</v>
      </c>
      <c r="E3466" s="82">
        <v>7.6</v>
      </c>
      <c r="F3466" t="s">
        <v>1275</v>
      </c>
      <c r="G3466" s="83">
        <v>43518</v>
      </c>
      <c r="I3466">
        <f t="shared" si="59"/>
        <v>2019</v>
      </c>
      <c r="M3466"/>
    </row>
    <row r="3467" spans="1:13" x14ac:dyDescent="0.25">
      <c r="A3467" t="s">
        <v>988</v>
      </c>
      <c r="B3467" t="s">
        <v>238</v>
      </c>
      <c r="C3467" s="76" t="s">
        <v>842</v>
      </c>
      <c r="D3467" t="s">
        <v>980</v>
      </c>
      <c r="E3467" s="82">
        <v>3.54</v>
      </c>
      <c r="F3467" t="s">
        <v>1275</v>
      </c>
      <c r="G3467" s="83">
        <v>43522</v>
      </c>
      <c r="I3467">
        <f t="shared" si="59"/>
        <v>2019</v>
      </c>
      <c r="M3467"/>
    </row>
    <row r="3468" spans="1:13" x14ac:dyDescent="0.25">
      <c r="A3468" t="s">
        <v>988</v>
      </c>
      <c r="B3468" t="s">
        <v>238</v>
      </c>
      <c r="C3468" s="76" t="s">
        <v>842</v>
      </c>
      <c r="D3468" t="s">
        <v>980</v>
      </c>
      <c r="E3468" s="82">
        <v>5</v>
      </c>
      <c r="F3468" t="s">
        <v>1275</v>
      </c>
      <c r="G3468" s="83">
        <v>43530</v>
      </c>
      <c r="I3468">
        <f t="shared" si="59"/>
        <v>2019</v>
      </c>
      <c r="M3468"/>
    </row>
    <row r="3469" spans="1:13" x14ac:dyDescent="0.25">
      <c r="A3469" t="s">
        <v>988</v>
      </c>
      <c r="B3469" t="s">
        <v>238</v>
      </c>
      <c r="C3469" s="76" t="s">
        <v>842</v>
      </c>
      <c r="D3469" t="s">
        <v>980</v>
      </c>
      <c r="E3469" s="82">
        <v>3.8</v>
      </c>
      <c r="F3469" t="s">
        <v>1275</v>
      </c>
      <c r="G3469" s="83">
        <v>43530</v>
      </c>
      <c r="I3469">
        <f t="shared" si="59"/>
        <v>2019</v>
      </c>
      <c r="M3469"/>
    </row>
    <row r="3470" spans="1:13" x14ac:dyDescent="0.25">
      <c r="A3470" t="s">
        <v>988</v>
      </c>
      <c r="B3470" t="s">
        <v>238</v>
      </c>
      <c r="C3470" s="76" t="s">
        <v>842</v>
      </c>
      <c r="D3470" t="s">
        <v>980</v>
      </c>
      <c r="E3470" s="82">
        <v>10</v>
      </c>
      <c r="F3470" t="s">
        <v>1275</v>
      </c>
      <c r="G3470" s="83">
        <v>43530</v>
      </c>
      <c r="I3470">
        <f t="shared" si="59"/>
        <v>2019</v>
      </c>
      <c r="M3470"/>
    </row>
    <row r="3471" spans="1:13" x14ac:dyDescent="0.25">
      <c r="A3471" t="s">
        <v>988</v>
      </c>
      <c r="B3471" t="s">
        <v>238</v>
      </c>
      <c r="C3471" s="76" t="s">
        <v>842</v>
      </c>
      <c r="D3471" t="s">
        <v>980</v>
      </c>
      <c r="E3471" s="82">
        <v>9</v>
      </c>
      <c r="F3471" t="s">
        <v>1275</v>
      </c>
      <c r="G3471" s="83">
        <v>43580</v>
      </c>
      <c r="I3471">
        <f t="shared" si="59"/>
        <v>2019</v>
      </c>
      <c r="M3471"/>
    </row>
    <row r="3472" spans="1:13" x14ac:dyDescent="0.25">
      <c r="A3472" t="s">
        <v>988</v>
      </c>
      <c r="B3472" t="s">
        <v>238</v>
      </c>
      <c r="C3472" s="76" t="s">
        <v>842</v>
      </c>
      <c r="D3472" t="s">
        <v>980</v>
      </c>
      <c r="E3472" s="82">
        <v>9</v>
      </c>
      <c r="F3472" t="s">
        <v>1275</v>
      </c>
      <c r="G3472" s="83">
        <v>43630</v>
      </c>
      <c r="I3472">
        <f t="shared" si="59"/>
        <v>2019</v>
      </c>
      <c r="M3472"/>
    </row>
    <row r="3473" spans="1:13" x14ac:dyDescent="0.25">
      <c r="A3473" t="s">
        <v>988</v>
      </c>
      <c r="B3473" t="s">
        <v>238</v>
      </c>
      <c r="C3473" s="76" t="s">
        <v>842</v>
      </c>
      <c r="D3473" t="s">
        <v>980</v>
      </c>
      <c r="E3473" s="82">
        <v>11.4</v>
      </c>
      <c r="F3473" t="s">
        <v>1275</v>
      </c>
      <c r="G3473" s="83">
        <v>43643</v>
      </c>
      <c r="I3473">
        <f t="shared" si="59"/>
        <v>2019</v>
      </c>
      <c r="M3473"/>
    </row>
    <row r="3474" spans="1:13" x14ac:dyDescent="0.25">
      <c r="A3474" t="s">
        <v>988</v>
      </c>
      <c r="B3474" t="s">
        <v>238</v>
      </c>
      <c r="C3474" s="76" t="s">
        <v>842</v>
      </c>
      <c r="D3474" t="s">
        <v>980</v>
      </c>
      <c r="E3474" s="82">
        <v>5.3</v>
      </c>
      <c r="F3474" t="s">
        <v>1275</v>
      </c>
      <c r="G3474" s="83">
        <v>43649</v>
      </c>
      <c r="I3474">
        <f t="shared" si="59"/>
        <v>2019</v>
      </c>
      <c r="M3474"/>
    </row>
    <row r="3475" spans="1:13" x14ac:dyDescent="0.25">
      <c r="A3475" t="s">
        <v>988</v>
      </c>
      <c r="B3475" t="s">
        <v>238</v>
      </c>
      <c r="C3475" s="76" t="s">
        <v>842</v>
      </c>
      <c r="D3475" t="s">
        <v>980</v>
      </c>
      <c r="E3475" s="82">
        <v>3.8</v>
      </c>
      <c r="F3475" t="s">
        <v>1275</v>
      </c>
      <c r="G3475" s="83">
        <v>43662</v>
      </c>
      <c r="I3475">
        <f t="shared" si="59"/>
        <v>2019</v>
      </c>
      <c r="M3475"/>
    </row>
    <row r="3476" spans="1:13" x14ac:dyDescent="0.25">
      <c r="A3476" t="s">
        <v>988</v>
      </c>
      <c r="B3476" t="s">
        <v>238</v>
      </c>
      <c r="C3476" s="76" t="s">
        <v>842</v>
      </c>
      <c r="D3476" t="s">
        <v>980</v>
      </c>
      <c r="E3476" s="82">
        <v>40.1</v>
      </c>
      <c r="F3476" t="s">
        <v>1275</v>
      </c>
      <c r="G3476" s="83">
        <v>43670</v>
      </c>
      <c r="I3476">
        <f t="shared" si="59"/>
        <v>2019</v>
      </c>
      <c r="M3476"/>
    </row>
    <row r="3477" spans="1:13" x14ac:dyDescent="0.25">
      <c r="A3477" t="s">
        <v>988</v>
      </c>
      <c r="B3477" t="s">
        <v>238</v>
      </c>
      <c r="C3477" s="76" t="s">
        <v>842</v>
      </c>
      <c r="D3477" t="s">
        <v>980</v>
      </c>
      <c r="E3477" s="82">
        <v>6</v>
      </c>
      <c r="F3477" t="s">
        <v>1275</v>
      </c>
      <c r="G3477" s="83">
        <v>43679</v>
      </c>
      <c r="I3477">
        <f t="shared" si="59"/>
        <v>2019</v>
      </c>
      <c r="M3477"/>
    </row>
    <row r="3478" spans="1:13" x14ac:dyDescent="0.25">
      <c r="A3478" t="s">
        <v>988</v>
      </c>
      <c r="B3478" t="s">
        <v>238</v>
      </c>
      <c r="C3478" s="76" t="s">
        <v>842</v>
      </c>
      <c r="D3478" t="s">
        <v>980</v>
      </c>
      <c r="E3478" s="82">
        <v>20</v>
      </c>
      <c r="F3478" t="s">
        <v>1275</v>
      </c>
      <c r="G3478" s="83">
        <v>43679</v>
      </c>
      <c r="I3478">
        <f t="shared" si="59"/>
        <v>2019</v>
      </c>
      <c r="M3478"/>
    </row>
    <row r="3479" spans="1:13" x14ac:dyDescent="0.25">
      <c r="A3479" t="s">
        <v>988</v>
      </c>
      <c r="B3479" t="s">
        <v>238</v>
      </c>
      <c r="C3479" s="76" t="s">
        <v>842</v>
      </c>
      <c r="D3479" t="s">
        <v>980</v>
      </c>
      <c r="E3479" s="82">
        <v>7.6</v>
      </c>
      <c r="F3479" t="s">
        <v>1275</v>
      </c>
      <c r="G3479" s="83">
        <v>43691</v>
      </c>
      <c r="I3479">
        <f t="shared" si="59"/>
        <v>2019</v>
      </c>
      <c r="M3479"/>
    </row>
    <row r="3480" spans="1:13" x14ac:dyDescent="0.25">
      <c r="A3480" t="s">
        <v>988</v>
      </c>
      <c r="B3480" t="s">
        <v>238</v>
      </c>
      <c r="C3480" s="76" t="s">
        <v>842</v>
      </c>
      <c r="D3480" t="s">
        <v>980</v>
      </c>
      <c r="E3480" s="82">
        <v>43.2</v>
      </c>
      <c r="F3480" t="s">
        <v>1275</v>
      </c>
      <c r="G3480" s="83">
        <v>43713</v>
      </c>
      <c r="I3480">
        <f t="shared" si="59"/>
        <v>2019</v>
      </c>
      <c r="M3480"/>
    </row>
    <row r="3481" spans="1:13" x14ac:dyDescent="0.25">
      <c r="A3481" t="s">
        <v>988</v>
      </c>
      <c r="B3481" t="s">
        <v>238</v>
      </c>
      <c r="C3481" s="76" t="s">
        <v>842</v>
      </c>
      <c r="D3481" t="s">
        <v>980</v>
      </c>
      <c r="E3481" s="82">
        <v>40.1</v>
      </c>
      <c r="F3481" t="s">
        <v>1275</v>
      </c>
      <c r="G3481" s="83">
        <v>43734</v>
      </c>
      <c r="I3481">
        <f t="shared" si="59"/>
        <v>2019</v>
      </c>
      <c r="M3481"/>
    </row>
    <row r="3482" spans="1:13" x14ac:dyDescent="0.25">
      <c r="A3482" t="s">
        <v>988</v>
      </c>
      <c r="B3482" t="s">
        <v>238</v>
      </c>
      <c r="C3482" s="76" t="s">
        <v>842</v>
      </c>
      <c r="D3482" t="s">
        <v>980</v>
      </c>
      <c r="E3482" s="82">
        <v>40.1</v>
      </c>
      <c r="F3482" t="s">
        <v>1275</v>
      </c>
      <c r="G3482" s="83">
        <v>43739</v>
      </c>
      <c r="I3482">
        <f t="shared" si="59"/>
        <v>2019</v>
      </c>
      <c r="M3482"/>
    </row>
    <row r="3483" spans="1:13" x14ac:dyDescent="0.25">
      <c r="A3483" t="s">
        <v>988</v>
      </c>
      <c r="B3483" t="s">
        <v>238</v>
      </c>
      <c r="C3483" s="76" t="s">
        <v>842</v>
      </c>
      <c r="D3483" t="s">
        <v>980</v>
      </c>
      <c r="E3483" s="82">
        <v>40.1</v>
      </c>
      <c r="F3483" t="s">
        <v>1275</v>
      </c>
      <c r="G3483" s="83">
        <v>43739</v>
      </c>
      <c r="I3483">
        <f t="shared" si="59"/>
        <v>2019</v>
      </c>
      <c r="M3483"/>
    </row>
    <row r="3484" spans="1:13" x14ac:dyDescent="0.25">
      <c r="A3484" t="s">
        <v>988</v>
      </c>
      <c r="B3484" t="s">
        <v>238</v>
      </c>
      <c r="C3484" s="76" t="s">
        <v>842</v>
      </c>
      <c r="D3484" t="s">
        <v>980</v>
      </c>
      <c r="E3484" s="82">
        <v>100</v>
      </c>
      <c r="F3484" t="s">
        <v>1275</v>
      </c>
      <c r="G3484" s="83">
        <v>43749</v>
      </c>
      <c r="I3484">
        <f t="shared" si="59"/>
        <v>2019</v>
      </c>
      <c r="M3484"/>
    </row>
    <row r="3485" spans="1:13" x14ac:dyDescent="0.25">
      <c r="A3485" t="s">
        <v>988</v>
      </c>
      <c r="B3485" t="s">
        <v>238</v>
      </c>
      <c r="C3485" s="76" t="s">
        <v>842</v>
      </c>
      <c r="D3485" t="s">
        <v>980</v>
      </c>
      <c r="E3485" s="82">
        <v>4.4800000000000004</v>
      </c>
      <c r="F3485" t="s">
        <v>1275</v>
      </c>
      <c r="G3485" s="83">
        <v>43763</v>
      </c>
      <c r="I3485">
        <f t="shared" si="59"/>
        <v>2019</v>
      </c>
      <c r="M3485"/>
    </row>
    <row r="3486" spans="1:13" x14ac:dyDescent="0.25">
      <c r="A3486" t="s">
        <v>988</v>
      </c>
      <c r="B3486" t="s">
        <v>238</v>
      </c>
      <c r="C3486" s="76" t="s">
        <v>842</v>
      </c>
      <c r="D3486" t="s">
        <v>980</v>
      </c>
      <c r="E3486" s="82">
        <v>5.31</v>
      </c>
      <c r="F3486" t="s">
        <v>1275</v>
      </c>
      <c r="G3486" s="83">
        <v>43777</v>
      </c>
      <c r="I3486">
        <f t="shared" si="59"/>
        <v>2019</v>
      </c>
      <c r="M3486"/>
    </row>
    <row r="3487" spans="1:13" x14ac:dyDescent="0.25">
      <c r="A3487" t="s">
        <v>988</v>
      </c>
      <c r="B3487" t="s">
        <v>238</v>
      </c>
      <c r="C3487" s="76" t="s">
        <v>842</v>
      </c>
      <c r="D3487" t="s">
        <v>980</v>
      </c>
      <c r="E3487" s="82">
        <v>4.42</v>
      </c>
      <c r="F3487" t="s">
        <v>1275</v>
      </c>
      <c r="G3487" s="83">
        <v>43784</v>
      </c>
      <c r="I3487">
        <f t="shared" si="59"/>
        <v>2019</v>
      </c>
      <c r="M3487"/>
    </row>
    <row r="3488" spans="1:13" x14ac:dyDescent="0.25">
      <c r="A3488" t="s">
        <v>988</v>
      </c>
      <c r="B3488" t="s">
        <v>238</v>
      </c>
      <c r="C3488" s="76" t="s">
        <v>842</v>
      </c>
      <c r="D3488" t="s">
        <v>980</v>
      </c>
      <c r="E3488" s="82">
        <v>7.6</v>
      </c>
      <c r="F3488" t="s">
        <v>1275</v>
      </c>
      <c r="G3488" s="83">
        <v>43809</v>
      </c>
      <c r="I3488">
        <f t="shared" si="59"/>
        <v>2019</v>
      </c>
      <c r="M3488"/>
    </row>
    <row r="3489" spans="1:13" x14ac:dyDescent="0.25">
      <c r="A3489" t="s">
        <v>988</v>
      </c>
      <c r="B3489" t="s">
        <v>238</v>
      </c>
      <c r="C3489" s="76" t="s">
        <v>842</v>
      </c>
      <c r="D3489" t="s">
        <v>980</v>
      </c>
      <c r="E3489" s="82">
        <v>5</v>
      </c>
      <c r="F3489" t="s">
        <v>1275</v>
      </c>
      <c r="G3489" s="83">
        <v>43812</v>
      </c>
      <c r="I3489">
        <f t="shared" si="59"/>
        <v>2019</v>
      </c>
      <c r="M3489"/>
    </row>
    <row r="3490" spans="1:13" x14ac:dyDescent="0.25">
      <c r="A3490" t="s">
        <v>988</v>
      </c>
      <c r="B3490" t="s">
        <v>238</v>
      </c>
      <c r="C3490" s="76" t="s">
        <v>842</v>
      </c>
      <c r="D3490" t="s">
        <v>980</v>
      </c>
      <c r="E3490" s="82">
        <v>3.8</v>
      </c>
      <c r="F3490" t="s">
        <v>1275</v>
      </c>
      <c r="G3490" s="83">
        <v>43818</v>
      </c>
      <c r="I3490">
        <f t="shared" si="59"/>
        <v>2019</v>
      </c>
      <c r="M3490"/>
    </row>
    <row r="3491" spans="1:13" x14ac:dyDescent="0.25">
      <c r="A3491" t="s">
        <v>988</v>
      </c>
      <c r="B3491" t="s">
        <v>238</v>
      </c>
      <c r="C3491" s="76" t="s">
        <v>842</v>
      </c>
      <c r="D3491" t="s">
        <v>980</v>
      </c>
      <c r="E3491" s="82">
        <v>7.6</v>
      </c>
      <c r="F3491" t="s">
        <v>1275</v>
      </c>
      <c r="G3491" s="83">
        <v>43818</v>
      </c>
      <c r="I3491">
        <f t="shared" si="59"/>
        <v>2019</v>
      </c>
      <c r="M3491"/>
    </row>
    <row r="3492" spans="1:13" x14ac:dyDescent="0.25">
      <c r="A3492" t="s">
        <v>988</v>
      </c>
      <c r="B3492" t="s">
        <v>238</v>
      </c>
      <c r="C3492" s="76" t="s">
        <v>842</v>
      </c>
      <c r="D3492" t="s">
        <v>980</v>
      </c>
      <c r="E3492" s="82">
        <v>3.8</v>
      </c>
      <c r="F3492" t="s">
        <v>1275</v>
      </c>
      <c r="G3492" s="83">
        <v>43822</v>
      </c>
      <c r="I3492">
        <f t="shared" si="59"/>
        <v>2019</v>
      </c>
      <c r="M3492"/>
    </row>
    <row r="3493" spans="1:13" x14ac:dyDescent="0.25">
      <c r="A3493" t="s">
        <v>988</v>
      </c>
      <c r="B3493" t="s">
        <v>238</v>
      </c>
      <c r="C3493" s="76" t="s">
        <v>842</v>
      </c>
      <c r="D3493" t="s">
        <v>980</v>
      </c>
      <c r="E3493" s="82">
        <v>11.4</v>
      </c>
      <c r="F3493" t="s">
        <v>1275</v>
      </c>
      <c r="G3493" s="83">
        <v>43823</v>
      </c>
      <c r="I3493">
        <f t="shared" si="59"/>
        <v>2019</v>
      </c>
      <c r="M3493"/>
    </row>
    <row r="3494" spans="1:13" x14ac:dyDescent="0.25">
      <c r="A3494" t="s">
        <v>988</v>
      </c>
      <c r="B3494" t="s">
        <v>238</v>
      </c>
      <c r="C3494" s="76" t="s">
        <v>842</v>
      </c>
      <c r="D3494" t="s">
        <v>980</v>
      </c>
      <c r="E3494" s="82">
        <v>10</v>
      </c>
      <c r="F3494" t="s">
        <v>1275</v>
      </c>
      <c r="G3494" s="83">
        <v>43839</v>
      </c>
      <c r="I3494">
        <f t="shared" si="59"/>
        <v>2020</v>
      </c>
      <c r="M3494"/>
    </row>
    <row r="3495" spans="1:13" x14ac:dyDescent="0.25">
      <c r="A3495" t="s">
        <v>988</v>
      </c>
      <c r="B3495" t="s">
        <v>238</v>
      </c>
      <c r="C3495" s="76" t="s">
        <v>842</v>
      </c>
      <c r="D3495" t="s">
        <v>980</v>
      </c>
      <c r="E3495" s="82">
        <v>400</v>
      </c>
      <c r="F3495" t="s">
        <v>1275</v>
      </c>
      <c r="G3495" s="83">
        <v>43858</v>
      </c>
      <c r="I3495">
        <f t="shared" si="59"/>
        <v>2020</v>
      </c>
      <c r="M3495"/>
    </row>
    <row r="3496" spans="1:13" x14ac:dyDescent="0.25">
      <c r="A3496" t="s">
        <v>988</v>
      </c>
      <c r="B3496" t="s">
        <v>238</v>
      </c>
      <c r="C3496" s="76" t="s">
        <v>842</v>
      </c>
      <c r="D3496" t="s">
        <v>980</v>
      </c>
      <c r="E3496" s="82">
        <v>400</v>
      </c>
      <c r="F3496" t="s">
        <v>1275</v>
      </c>
      <c r="G3496" s="83">
        <v>43858</v>
      </c>
      <c r="I3496">
        <f t="shared" si="59"/>
        <v>2020</v>
      </c>
      <c r="M3496"/>
    </row>
    <row r="3497" spans="1:13" x14ac:dyDescent="0.25">
      <c r="A3497" t="s">
        <v>988</v>
      </c>
      <c r="B3497" t="s">
        <v>238</v>
      </c>
      <c r="C3497" s="76" t="s">
        <v>842</v>
      </c>
      <c r="D3497" t="s">
        <v>980</v>
      </c>
      <c r="E3497" s="82">
        <v>5</v>
      </c>
      <c r="F3497" t="s">
        <v>1275</v>
      </c>
      <c r="G3497" s="83">
        <v>43864</v>
      </c>
      <c r="I3497">
        <f t="shared" si="59"/>
        <v>2020</v>
      </c>
      <c r="M3497"/>
    </row>
    <row r="3498" spans="1:13" x14ac:dyDescent="0.25">
      <c r="A3498" t="s">
        <v>988</v>
      </c>
      <c r="B3498" t="s">
        <v>238</v>
      </c>
      <c r="C3498" s="76" t="s">
        <v>842</v>
      </c>
      <c r="D3498" t="s">
        <v>980</v>
      </c>
      <c r="E3498" s="82">
        <v>5</v>
      </c>
      <c r="F3498" t="s">
        <v>1275</v>
      </c>
      <c r="G3498" s="83">
        <v>43867</v>
      </c>
      <c r="I3498">
        <f t="shared" si="59"/>
        <v>2020</v>
      </c>
      <c r="M3498"/>
    </row>
    <row r="3499" spans="1:13" x14ac:dyDescent="0.25">
      <c r="A3499" t="s">
        <v>988</v>
      </c>
      <c r="B3499" t="s">
        <v>238</v>
      </c>
      <c r="C3499" s="76" t="s">
        <v>842</v>
      </c>
      <c r="D3499" t="s">
        <v>980</v>
      </c>
      <c r="E3499" s="82">
        <v>7.18</v>
      </c>
      <c r="F3499" t="s">
        <v>1275</v>
      </c>
      <c r="G3499" s="83">
        <v>43880</v>
      </c>
      <c r="I3499">
        <f t="shared" si="59"/>
        <v>2020</v>
      </c>
      <c r="M3499"/>
    </row>
    <row r="3500" spans="1:13" x14ac:dyDescent="0.25">
      <c r="A3500" t="s">
        <v>988</v>
      </c>
      <c r="B3500" t="s">
        <v>238</v>
      </c>
      <c r="C3500" s="76" t="s">
        <v>842</v>
      </c>
      <c r="D3500" t="s">
        <v>980</v>
      </c>
      <c r="E3500" s="82">
        <v>4.74</v>
      </c>
      <c r="F3500" t="s">
        <v>1275</v>
      </c>
      <c r="G3500" s="83">
        <v>43892</v>
      </c>
      <c r="I3500">
        <f t="shared" si="59"/>
        <v>2020</v>
      </c>
      <c r="M3500"/>
    </row>
    <row r="3501" spans="1:13" x14ac:dyDescent="0.25">
      <c r="A3501" t="s">
        <v>988</v>
      </c>
      <c r="B3501" t="s">
        <v>238</v>
      </c>
      <c r="C3501" s="76" t="s">
        <v>842</v>
      </c>
      <c r="D3501" t="s">
        <v>980</v>
      </c>
      <c r="E3501" s="82">
        <v>5</v>
      </c>
      <c r="F3501" t="s">
        <v>1275</v>
      </c>
      <c r="G3501" s="83">
        <v>43894</v>
      </c>
      <c r="I3501">
        <f t="shared" si="59"/>
        <v>2020</v>
      </c>
      <c r="M3501"/>
    </row>
    <row r="3502" spans="1:13" x14ac:dyDescent="0.25">
      <c r="A3502" t="s">
        <v>988</v>
      </c>
      <c r="B3502" t="s">
        <v>238</v>
      </c>
      <c r="C3502" s="76" t="s">
        <v>842</v>
      </c>
      <c r="D3502" t="s">
        <v>980</v>
      </c>
      <c r="E3502" s="82">
        <v>4.13</v>
      </c>
      <c r="F3502" t="s">
        <v>1275</v>
      </c>
      <c r="G3502" s="83">
        <v>43895</v>
      </c>
      <c r="I3502">
        <f t="shared" si="59"/>
        <v>2020</v>
      </c>
      <c r="M3502"/>
    </row>
    <row r="3503" spans="1:13" x14ac:dyDescent="0.25">
      <c r="A3503" t="s">
        <v>988</v>
      </c>
      <c r="B3503" t="s">
        <v>238</v>
      </c>
      <c r="C3503" s="76" t="s">
        <v>842</v>
      </c>
      <c r="D3503" t="s">
        <v>980</v>
      </c>
      <c r="E3503" s="82">
        <v>14.4</v>
      </c>
      <c r="F3503" t="s">
        <v>1275</v>
      </c>
      <c r="G3503" s="83">
        <v>43992</v>
      </c>
      <c r="I3503">
        <f t="shared" si="59"/>
        <v>2020</v>
      </c>
      <c r="M3503"/>
    </row>
    <row r="3504" spans="1:13" x14ac:dyDescent="0.25">
      <c r="A3504" t="s">
        <v>988</v>
      </c>
      <c r="B3504" t="s">
        <v>238</v>
      </c>
      <c r="C3504" s="76" t="s">
        <v>842</v>
      </c>
      <c r="D3504" t="s">
        <v>980</v>
      </c>
      <c r="E3504" s="82">
        <v>6</v>
      </c>
      <c r="F3504" t="s">
        <v>1275</v>
      </c>
      <c r="G3504" s="83">
        <v>44000</v>
      </c>
      <c r="I3504">
        <f t="shared" si="59"/>
        <v>2020</v>
      </c>
      <c r="M3504"/>
    </row>
    <row r="3505" spans="1:13" x14ac:dyDescent="0.25">
      <c r="A3505" t="s">
        <v>988</v>
      </c>
      <c r="B3505" t="s">
        <v>238</v>
      </c>
      <c r="C3505" s="76" t="s">
        <v>842</v>
      </c>
      <c r="D3505" t="s">
        <v>980</v>
      </c>
      <c r="E3505" s="82">
        <v>7.6</v>
      </c>
      <c r="F3505" t="s">
        <v>1275</v>
      </c>
      <c r="G3505" s="83">
        <v>44000</v>
      </c>
      <c r="I3505">
        <f t="shared" si="59"/>
        <v>2020</v>
      </c>
      <c r="M3505"/>
    </row>
    <row r="3506" spans="1:13" x14ac:dyDescent="0.25">
      <c r="A3506" t="s">
        <v>988</v>
      </c>
      <c r="B3506" t="s">
        <v>238</v>
      </c>
      <c r="C3506" s="76" t="s">
        <v>842</v>
      </c>
      <c r="D3506" t="s">
        <v>980</v>
      </c>
      <c r="E3506" s="82">
        <v>80.540000000000006</v>
      </c>
      <c r="F3506" t="s">
        <v>1275</v>
      </c>
      <c r="G3506" s="83">
        <v>44022</v>
      </c>
      <c r="I3506">
        <f t="shared" si="59"/>
        <v>2020</v>
      </c>
      <c r="M3506"/>
    </row>
    <row r="3507" spans="1:13" x14ac:dyDescent="0.25">
      <c r="A3507" t="s">
        <v>988</v>
      </c>
      <c r="B3507" t="s">
        <v>238</v>
      </c>
      <c r="C3507" s="76" t="s">
        <v>842</v>
      </c>
      <c r="D3507" t="s">
        <v>980</v>
      </c>
      <c r="E3507" s="82">
        <v>30</v>
      </c>
      <c r="F3507" t="s">
        <v>1275</v>
      </c>
      <c r="G3507" s="83">
        <v>44022</v>
      </c>
      <c r="I3507">
        <f t="shared" si="59"/>
        <v>2020</v>
      </c>
      <c r="M3507"/>
    </row>
    <row r="3508" spans="1:13" x14ac:dyDescent="0.25">
      <c r="A3508" t="s">
        <v>988</v>
      </c>
      <c r="B3508" t="s">
        <v>238</v>
      </c>
      <c r="C3508" s="76" t="s">
        <v>842</v>
      </c>
      <c r="D3508" t="s">
        <v>980</v>
      </c>
      <c r="E3508" s="82">
        <v>58.12</v>
      </c>
      <c r="F3508" t="s">
        <v>1275</v>
      </c>
      <c r="G3508" s="83">
        <v>44022</v>
      </c>
      <c r="I3508">
        <f t="shared" si="59"/>
        <v>2020</v>
      </c>
      <c r="M3508"/>
    </row>
    <row r="3509" spans="1:13" x14ac:dyDescent="0.25">
      <c r="A3509" t="s">
        <v>988</v>
      </c>
      <c r="B3509" t="s">
        <v>238</v>
      </c>
      <c r="C3509" s="76" t="s">
        <v>842</v>
      </c>
      <c r="D3509" t="s">
        <v>980</v>
      </c>
      <c r="E3509" s="82">
        <v>3.8</v>
      </c>
      <c r="F3509" t="s">
        <v>1275</v>
      </c>
      <c r="G3509" s="83">
        <v>44029</v>
      </c>
      <c r="I3509">
        <f t="shared" si="59"/>
        <v>2020</v>
      </c>
      <c r="M3509"/>
    </row>
    <row r="3510" spans="1:13" x14ac:dyDescent="0.25">
      <c r="A3510" t="s">
        <v>988</v>
      </c>
      <c r="B3510" t="s">
        <v>238</v>
      </c>
      <c r="C3510" s="76" t="s">
        <v>842</v>
      </c>
      <c r="D3510" t="s">
        <v>980</v>
      </c>
      <c r="E3510" s="82">
        <v>3.8</v>
      </c>
      <c r="F3510" t="s">
        <v>1275</v>
      </c>
      <c r="G3510" s="83">
        <v>44029</v>
      </c>
      <c r="I3510">
        <f t="shared" si="59"/>
        <v>2020</v>
      </c>
      <c r="M3510"/>
    </row>
    <row r="3511" spans="1:13" x14ac:dyDescent="0.25">
      <c r="A3511" t="s">
        <v>988</v>
      </c>
      <c r="B3511" t="s">
        <v>238</v>
      </c>
      <c r="C3511" s="76" t="s">
        <v>842</v>
      </c>
      <c r="D3511" t="s">
        <v>980</v>
      </c>
      <c r="E3511" s="82">
        <v>6</v>
      </c>
      <c r="F3511" t="s">
        <v>1275</v>
      </c>
      <c r="G3511" s="83">
        <v>44033</v>
      </c>
      <c r="I3511">
        <f t="shared" si="59"/>
        <v>2020</v>
      </c>
      <c r="M3511"/>
    </row>
    <row r="3512" spans="1:13" x14ac:dyDescent="0.25">
      <c r="A3512" t="s">
        <v>988</v>
      </c>
      <c r="B3512" t="s">
        <v>238</v>
      </c>
      <c r="C3512" s="76" t="s">
        <v>842</v>
      </c>
      <c r="D3512" t="s">
        <v>980</v>
      </c>
      <c r="E3512" s="82">
        <v>120</v>
      </c>
      <c r="F3512" t="s">
        <v>1275</v>
      </c>
      <c r="G3512" s="83">
        <v>44042</v>
      </c>
      <c r="I3512">
        <f t="shared" si="59"/>
        <v>2020</v>
      </c>
      <c r="M3512"/>
    </row>
    <row r="3513" spans="1:13" x14ac:dyDescent="0.25">
      <c r="A3513" t="s">
        <v>988</v>
      </c>
      <c r="B3513" t="s">
        <v>238</v>
      </c>
      <c r="C3513" s="76" t="s">
        <v>842</v>
      </c>
      <c r="D3513" t="s">
        <v>980</v>
      </c>
      <c r="E3513" s="82">
        <v>3.6</v>
      </c>
      <c r="F3513" t="s">
        <v>1275</v>
      </c>
      <c r="G3513" s="83">
        <v>44056</v>
      </c>
      <c r="I3513">
        <f t="shared" si="59"/>
        <v>2020</v>
      </c>
      <c r="M3513"/>
    </row>
    <row r="3514" spans="1:13" x14ac:dyDescent="0.25">
      <c r="A3514" t="s">
        <v>988</v>
      </c>
      <c r="B3514" t="s">
        <v>238</v>
      </c>
      <c r="C3514" s="76" t="s">
        <v>842</v>
      </c>
      <c r="D3514" t="s">
        <v>980</v>
      </c>
      <c r="E3514" s="82">
        <v>3.8</v>
      </c>
      <c r="F3514" t="s">
        <v>1275</v>
      </c>
      <c r="G3514" s="83">
        <v>44067</v>
      </c>
      <c r="I3514">
        <f t="shared" si="59"/>
        <v>2020</v>
      </c>
      <c r="M3514"/>
    </row>
    <row r="3515" spans="1:13" x14ac:dyDescent="0.25">
      <c r="A3515" t="s">
        <v>988</v>
      </c>
      <c r="B3515" t="s">
        <v>238</v>
      </c>
      <c r="C3515" s="76" t="s">
        <v>842</v>
      </c>
      <c r="D3515" t="s">
        <v>980</v>
      </c>
      <c r="E3515" s="82">
        <v>3.8</v>
      </c>
      <c r="F3515" t="s">
        <v>1275</v>
      </c>
      <c r="G3515" s="83">
        <v>44099</v>
      </c>
      <c r="I3515">
        <f t="shared" si="59"/>
        <v>2020</v>
      </c>
      <c r="M3515"/>
    </row>
    <row r="3516" spans="1:13" x14ac:dyDescent="0.25">
      <c r="A3516" t="s">
        <v>988</v>
      </c>
      <c r="B3516" t="s">
        <v>238</v>
      </c>
      <c r="C3516" s="76" t="s">
        <v>842</v>
      </c>
      <c r="D3516" t="s">
        <v>980</v>
      </c>
      <c r="E3516" s="82">
        <v>8</v>
      </c>
      <c r="F3516" t="s">
        <v>1275</v>
      </c>
      <c r="G3516" s="83">
        <v>44106</v>
      </c>
      <c r="I3516">
        <f t="shared" si="59"/>
        <v>2020</v>
      </c>
      <c r="M3516"/>
    </row>
    <row r="3517" spans="1:13" x14ac:dyDescent="0.25">
      <c r="A3517" t="s">
        <v>988</v>
      </c>
      <c r="B3517" t="s">
        <v>238</v>
      </c>
      <c r="C3517" s="76" t="s">
        <v>842</v>
      </c>
      <c r="D3517" t="s">
        <v>980</v>
      </c>
      <c r="E3517" s="82">
        <v>8.85</v>
      </c>
      <c r="F3517" t="s">
        <v>1275</v>
      </c>
      <c r="G3517" s="83">
        <v>44134</v>
      </c>
      <c r="I3517">
        <f t="shared" si="59"/>
        <v>2020</v>
      </c>
      <c r="M3517"/>
    </row>
    <row r="3518" spans="1:13" x14ac:dyDescent="0.25">
      <c r="A3518" t="s">
        <v>988</v>
      </c>
      <c r="B3518" t="s">
        <v>238</v>
      </c>
      <c r="C3518" s="76" t="s">
        <v>842</v>
      </c>
      <c r="D3518" t="s">
        <v>980</v>
      </c>
      <c r="E3518" s="82">
        <v>13.8</v>
      </c>
      <c r="F3518" t="s">
        <v>1275</v>
      </c>
      <c r="G3518" s="83">
        <v>44138</v>
      </c>
      <c r="I3518">
        <f t="shared" si="59"/>
        <v>2020</v>
      </c>
      <c r="M3518"/>
    </row>
    <row r="3519" spans="1:13" x14ac:dyDescent="0.25">
      <c r="A3519" t="s">
        <v>988</v>
      </c>
      <c r="B3519" t="s">
        <v>238</v>
      </c>
      <c r="C3519" s="76" t="s">
        <v>842</v>
      </c>
      <c r="D3519" t="s">
        <v>980</v>
      </c>
      <c r="E3519" s="82">
        <v>150</v>
      </c>
      <c r="F3519" t="s">
        <v>1275</v>
      </c>
      <c r="G3519" s="83">
        <v>44155</v>
      </c>
      <c r="I3519">
        <f t="shared" si="59"/>
        <v>2020</v>
      </c>
      <c r="M3519"/>
    </row>
    <row r="3520" spans="1:13" x14ac:dyDescent="0.25">
      <c r="A3520" t="s">
        <v>988</v>
      </c>
      <c r="B3520" t="s">
        <v>238</v>
      </c>
      <c r="C3520" s="76" t="s">
        <v>842</v>
      </c>
      <c r="D3520" t="s">
        <v>980</v>
      </c>
      <c r="E3520" s="82">
        <v>10.32</v>
      </c>
      <c r="F3520" t="s">
        <v>1275</v>
      </c>
      <c r="G3520" s="83">
        <v>44159</v>
      </c>
      <c r="I3520">
        <f t="shared" si="59"/>
        <v>2020</v>
      </c>
      <c r="M3520"/>
    </row>
    <row r="3521" spans="1:13" x14ac:dyDescent="0.25">
      <c r="A3521" t="s">
        <v>988</v>
      </c>
      <c r="B3521" t="s">
        <v>238</v>
      </c>
      <c r="C3521" s="76" t="s">
        <v>842</v>
      </c>
      <c r="D3521" t="s">
        <v>980</v>
      </c>
      <c r="E3521" s="82">
        <v>7.7</v>
      </c>
      <c r="F3521" t="s">
        <v>1275</v>
      </c>
      <c r="G3521" s="83">
        <v>44166</v>
      </c>
      <c r="I3521">
        <f t="shared" si="59"/>
        <v>2020</v>
      </c>
      <c r="M3521"/>
    </row>
    <row r="3522" spans="1:13" x14ac:dyDescent="0.25">
      <c r="A3522" t="s">
        <v>988</v>
      </c>
      <c r="B3522" t="s">
        <v>238</v>
      </c>
      <c r="C3522" s="76" t="s">
        <v>842</v>
      </c>
      <c r="D3522" t="s">
        <v>980</v>
      </c>
      <c r="E3522" s="82">
        <v>4.72</v>
      </c>
      <c r="F3522" t="s">
        <v>1275</v>
      </c>
      <c r="G3522" s="83">
        <v>44195</v>
      </c>
      <c r="I3522">
        <f t="shared" ref="I3522:I3585" si="60">IF(G3522&lt;&gt;"",YEAR(G3522),"")</f>
        <v>2020</v>
      </c>
      <c r="M3522"/>
    </row>
    <row r="3523" spans="1:13" x14ac:dyDescent="0.25">
      <c r="A3523" t="s">
        <v>988</v>
      </c>
      <c r="B3523" t="s">
        <v>238</v>
      </c>
      <c r="C3523" s="76" t="s">
        <v>842</v>
      </c>
      <c r="D3523" t="s">
        <v>980</v>
      </c>
      <c r="E3523" s="82">
        <v>72</v>
      </c>
      <c r="F3523" t="s">
        <v>1275</v>
      </c>
      <c r="G3523" s="83">
        <v>44202</v>
      </c>
      <c r="I3523">
        <f t="shared" si="60"/>
        <v>2021</v>
      </c>
      <c r="M3523"/>
    </row>
    <row r="3524" spans="1:13" x14ac:dyDescent="0.25">
      <c r="A3524" t="s">
        <v>988</v>
      </c>
      <c r="B3524" t="s">
        <v>238</v>
      </c>
      <c r="C3524" s="76" t="s">
        <v>842</v>
      </c>
      <c r="D3524" t="s">
        <v>980</v>
      </c>
      <c r="E3524" s="82">
        <v>6</v>
      </c>
      <c r="F3524" t="s">
        <v>1275</v>
      </c>
      <c r="G3524" s="83">
        <v>44202</v>
      </c>
      <c r="I3524">
        <f t="shared" si="60"/>
        <v>2021</v>
      </c>
      <c r="M3524"/>
    </row>
    <row r="3525" spans="1:13" x14ac:dyDescent="0.25">
      <c r="A3525" t="s">
        <v>988</v>
      </c>
      <c r="B3525" t="s">
        <v>238</v>
      </c>
      <c r="C3525" s="76" t="s">
        <v>842</v>
      </c>
      <c r="D3525" t="s">
        <v>980</v>
      </c>
      <c r="E3525" s="82">
        <v>2.16</v>
      </c>
      <c r="F3525" t="s">
        <v>1275</v>
      </c>
      <c r="G3525" s="83">
        <v>44221</v>
      </c>
      <c r="I3525">
        <f t="shared" si="60"/>
        <v>2021</v>
      </c>
      <c r="M3525"/>
    </row>
    <row r="3526" spans="1:13" x14ac:dyDescent="0.25">
      <c r="A3526" t="s">
        <v>988</v>
      </c>
      <c r="B3526" t="s">
        <v>238</v>
      </c>
      <c r="C3526" s="76" t="s">
        <v>842</v>
      </c>
      <c r="D3526" t="s">
        <v>980</v>
      </c>
      <c r="E3526" s="82">
        <v>3.8</v>
      </c>
      <c r="F3526" t="s">
        <v>1275</v>
      </c>
      <c r="G3526" s="83">
        <v>44221</v>
      </c>
      <c r="I3526">
        <f t="shared" si="60"/>
        <v>2021</v>
      </c>
      <c r="M3526"/>
    </row>
    <row r="3527" spans="1:13" x14ac:dyDescent="0.25">
      <c r="A3527" t="s">
        <v>988</v>
      </c>
      <c r="B3527" t="s">
        <v>238</v>
      </c>
      <c r="C3527" s="76" t="s">
        <v>842</v>
      </c>
      <c r="D3527" t="s">
        <v>980</v>
      </c>
      <c r="E3527" s="82">
        <v>10</v>
      </c>
      <c r="F3527" t="s">
        <v>1275</v>
      </c>
      <c r="G3527" s="83">
        <v>44221</v>
      </c>
      <c r="I3527">
        <f t="shared" si="60"/>
        <v>2021</v>
      </c>
      <c r="M3527"/>
    </row>
    <row r="3528" spans="1:13" x14ac:dyDescent="0.25">
      <c r="A3528" t="s">
        <v>988</v>
      </c>
      <c r="B3528" t="s">
        <v>238</v>
      </c>
      <c r="C3528" s="76" t="s">
        <v>842</v>
      </c>
      <c r="D3528" t="s">
        <v>980</v>
      </c>
      <c r="E3528" s="82">
        <v>6</v>
      </c>
      <c r="F3528" t="s">
        <v>1275</v>
      </c>
      <c r="G3528" s="83">
        <v>44230</v>
      </c>
      <c r="I3528">
        <f t="shared" si="60"/>
        <v>2021</v>
      </c>
      <c r="M3528"/>
    </row>
    <row r="3529" spans="1:13" x14ac:dyDescent="0.25">
      <c r="A3529" t="s">
        <v>988</v>
      </c>
      <c r="B3529" t="s">
        <v>238</v>
      </c>
      <c r="C3529" s="76" t="s">
        <v>842</v>
      </c>
      <c r="D3529" t="s">
        <v>980</v>
      </c>
      <c r="E3529" s="82">
        <v>6</v>
      </c>
      <c r="F3529" t="s">
        <v>1275</v>
      </c>
      <c r="G3529" s="83">
        <v>44230</v>
      </c>
      <c r="I3529">
        <f t="shared" si="60"/>
        <v>2021</v>
      </c>
      <c r="M3529"/>
    </row>
    <row r="3530" spans="1:13" x14ac:dyDescent="0.25">
      <c r="A3530" t="s">
        <v>988</v>
      </c>
      <c r="B3530" t="s">
        <v>238</v>
      </c>
      <c r="C3530" s="76" t="s">
        <v>842</v>
      </c>
      <c r="D3530" t="s">
        <v>980</v>
      </c>
      <c r="E3530" s="82">
        <v>4.43</v>
      </c>
      <c r="F3530" t="s">
        <v>1275</v>
      </c>
      <c r="G3530" s="83">
        <v>44230</v>
      </c>
      <c r="I3530">
        <f t="shared" si="60"/>
        <v>2021</v>
      </c>
      <c r="M3530"/>
    </row>
    <row r="3531" spans="1:13" ht="14.45" customHeight="1" x14ac:dyDescent="0.25">
      <c r="A3531" t="s">
        <v>988</v>
      </c>
      <c r="B3531" t="s">
        <v>238</v>
      </c>
      <c r="C3531" s="76" t="s">
        <v>842</v>
      </c>
      <c r="D3531" t="s">
        <v>980</v>
      </c>
      <c r="E3531" s="82">
        <v>7.06</v>
      </c>
      <c r="F3531" t="s">
        <v>1275</v>
      </c>
      <c r="G3531" s="83">
        <v>44232</v>
      </c>
      <c r="I3531">
        <f t="shared" si="60"/>
        <v>2021</v>
      </c>
      <c r="M3531"/>
    </row>
    <row r="3532" spans="1:13" ht="14.45" customHeight="1" x14ac:dyDescent="0.25">
      <c r="A3532" t="s">
        <v>988</v>
      </c>
      <c r="B3532" t="s">
        <v>238</v>
      </c>
      <c r="C3532" s="76" t="s">
        <v>842</v>
      </c>
      <c r="D3532" t="s">
        <v>980</v>
      </c>
      <c r="E3532" s="82">
        <v>6.2</v>
      </c>
      <c r="F3532" t="s">
        <v>1275</v>
      </c>
      <c r="G3532" s="83">
        <v>44251</v>
      </c>
      <c r="I3532">
        <f t="shared" si="60"/>
        <v>2021</v>
      </c>
      <c r="M3532"/>
    </row>
    <row r="3533" spans="1:13" x14ac:dyDescent="0.25">
      <c r="A3533" t="s">
        <v>988</v>
      </c>
      <c r="B3533" t="s">
        <v>238</v>
      </c>
      <c r="C3533" s="76" t="s">
        <v>842</v>
      </c>
      <c r="D3533" t="s">
        <v>980</v>
      </c>
      <c r="E3533" s="82">
        <v>10</v>
      </c>
      <c r="F3533" t="s">
        <v>1275</v>
      </c>
      <c r="G3533" s="83">
        <v>44273</v>
      </c>
      <c r="I3533">
        <f t="shared" si="60"/>
        <v>2021</v>
      </c>
      <c r="M3533"/>
    </row>
    <row r="3534" spans="1:13" x14ac:dyDescent="0.25">
      <c r="A3534" t="s">
        <v>988</v>
      </c>
      <c r="B3534" t="s">
        <v>238</v>
      </c>
      <c r="C3534" s="76" t="s">
        <v>842</v>
      </c>
      <c r="D3534" t="s">
        <v>980</v>
      </c>
      <c r="E3534" s="82">
        <v>4.7</v>
      </c>
      <c r="F3534" t="s">
        <v>1275</v>
      </c>
      <c r="G3534" s="83">
        <v>44301</v>
      </c>
      <c r="I3534">
        <f t="shared" si="60"/>
        <v>2021</v>
      </c>
      <c r="M3534"/>
    </row>
    <row r="3535" spans="1:13" x14ac:dyDescent="0.25">
      <c r="A3535" t="s">
        <v>988</v>
      </c>
      <c r="B3535" t="s">
        <v>238</v>
      </c>
      <c r="C3535" s="76" t="s">
        <v>842</v>
      </c>
      <c r="D3535" t="s">
        <v>980</v>
      </c>
      <c r="E3535" s="82">
        <v>12.39</v>
      </c>
      <c r="F3535" t="s">
        <v>1275</v>
      </c>
      <c r="G3535" s="83">
        <v>44355</v>
      </c>
      <c r="I3535">
        <f t="shared" si="60"/>
        <v>2021</v>
      </c>
      <c r="M3535"/>
    </row>
    <row r="3536" spans="1:13" x14ac:dyDescent="0.25">
      <c r="A3536" t="s">
        <v>988</v>
      </c>
      <c r="B3536" t="s">
        <v>238</v>
      </c>
      <c r="C3536" s="76" t="s">
        <v>842</v>
      </c>
      <c r="D3536" t="s">
        <v>980</v>
      </c>
      <c r="E3536" s="82">
        <v>4.42</v>
      </c>
      <c r="F3536" t="s">
        <v>1275</v>
      </c>
      <c r="G3536" s="83">
        <v>44377</v>
      </c>
      <c r="I3536">
        <f t="shared" si="60"/>
        <v>2021</v>
      </c>
      <c r="M3536"/>
    </row>
    <row r="3537" spans="1:13" x14ac:dyDescent="0.25">
      <c r="A3537" t="s">
        <v>988</v>
      </c>
      <c r="B3537" t="s">
        <v>238</v>
      </c>
      <c r="C3537" s="76" t="s">
        <v>842</v>
      </c>
      <c r="D3537" t="s">
        <v>980</v>
      </c>
      <c r="E3537" s="82">
        <v>7.38</v>
      </c>
      <c r="F3537" t="s">
        <v>1275</v>
      </c>
      <c r="G3537" s="83">
        <v>44384</v>
      </c>
      <c r="I3537">
        <f t="shared" si="60"/>
        <v>2021</v>
      </c>
      <c r="M3537"/>
    </row>
    <row r="3538" spans="1:13" x14ac:dyDescent="0.25">
      <c r="A3538" t="s">
        <v>988</v>
      </c>
      <c r="B3538" t="s">
        <v>238</v>
      </c>
      <c r="C3538" s="76" t="s">
        <v>842</v>
      </c>
      <c r="D3538" t="s">
        <v>980</v>
      </c>
      <c r="E3538" s="82">
        <v>3.25</v>
      </c>
      <c r="F3538" t="s">
        <v>1275</v>
      </c>
      <c r="G3538" s="83">
        <v>44386</v>
      </c>
      <c r="I3538">
        <f t="shared" si="60"/>
        <v>2021</v>
      </c>
      <c r="M3538"/>
    </row>
    <row r="3539" spans="1:13" x14ac:dyDescent="0.25">
      <c r="A3539" t="s">
        <v>988</v>
      </c>
      <c r="B3539" t="s">
        <v>238</v>
      </c>
      <c r="C3539" s="76" t="s">
        <v>842</v>
      </c>
      <c r="D3539" t="s">
        <v>980</v>
      </c>
      <c r="E3539" s="82">
        <v>13.6</v>
      </c>
      <c r="F3539" t="s">
        <v>1275</v>
      </c>
      <c r="G3539" s="83">
        <v>44396</v>
      </c>
      <c r="I3539">
        <f t="shared" si="60"/>
        <v>2021</v>
      </c>
      <c r="M3539"/>
    </row>
    <row r="3540" spans="1:13" x14ac:dyDescent="0.25">
      <c r="A3540" t="s">
        <v>988</v>
      </c>
      <c r="B3540" t="s">
        <v>238</v>
      </c>
      <c r="C3540" s="76" t="s">
        <v>842</v>
      </c>
      <c r="D3540" t="s">
        <v>980</v>
      </c>
      <c r="E3540" s="82">
        <v>17.600000000000001</v>
      </c>
      <c r="F3540" t="s">
        <v>1275</v>
      </c>
      <c r="G3540" s="83">
        <v>44396</v>
      </c>
      <c r="I3540">
        <f t="shared" si="60"/>
        <v>2021</v>
      </c>
      <c r="M3540"/>
    </row>
    <row r="3541" spans="1:13" x14ac:dyDescent="0.25">
      <c r="A3541" t="s">
        <v>988</v>
      </c>
      <c r="B3541" t="s">
        <v>238</v>
      </c>
      <c r="C3541" s="76" t="s">
        <v>842</v>
      </c>
      <c r="D3541" t="s">
        <v>980</v>
      </c>
      <c r="E3541" s="82">
        <v>4.72</v>
      </c>
      <c r="F3541" t="s">
        <v>1275</v>
      </c>
      <c r="G3541" s="83">
        <v>44397</v>
      </c>
      <c r="I3541">
        <f t="shared" si="60"/>
        <v>2021</v>
      </c>
      <c r="M3541"/>
    </row>
    <row r="3542" spans="1:13" x14ac:dyDescent="0.25">
      <c r="A3542" t="s">
        <v>988</v>
      </c>
      <c r="B3542" t="s">
        <v>238</v>
      </c>
      <c r="C3542" s="76" t="s">
        <v>842</v>
      </c>
      <c r="D3542" t="s">
        <v>980</v>
      </c>
      <c r="E3542" s="82">
        <v>6</v>
      </c>
      <c r="F3542" t="s">
        <v>1275</v>
      </c>
      <c r="G3542" s="83">
        <v>44412</v>
      </c>
      <c r="I3542">
        <f t="shared" si="60"/>
        <v>2021</v>
      </c>
      <c r="M3542"/>
    </row>
    <row r="3543" spans="1:13" x14ac:dyDescent="0.25">
      <c r="A3543" t="s">
        <v>988</v>
      </c>
      <c r="B3543" t="s">
        <v>238</v>
      </c>
      <c r="C3543" s="76" t="s">
        <v>842</v>
      </c>
      <c r="D3543" t="s">
        <v>980</v>
      </c>
      <c r="E3543" s="82">
        <v>100</v>
      </c>
      <c r="F3543" t="s">
        <v>1275</v>
      </c>
      <c r="G3543" s="83">
        <v>44433</v>
      </c>
      <c r="I3543">
        <f t="shared" si="60"/>
        <v>2021</v>
      </c>
      <c r="M3543"/>
    </row>
    <row r="3544" spans="1:13" x14ac:dyDescent="0.25">
      <c r="A3544" t="s">
        <v>988</v>
      </c>
      <c r="B3544" t="s">
        <v>238</v>
      </c>
      <c r="C3544" s="76" t="s">
        <v>842</v>
      </c>
      <c r="D3544" t="s">
        <v>980</v>
      </c>
      <c r="E3544" s="82">
        <v>6.49</v>
      </c>
      <c r="F3544" t="s">
        <v>1275</v>
      </c>
      <c r="G3544" s="83">
        <v>44452</v>
      </c>
      <c r="I3544">
        <f t="shared" si="60"/>
        <v>2021</v>
      </c>
      <c r="M3544"/>
    </row>
    <row r="3545" spans="1:13" x14ac:dyDescent="0.25">
      <c r="A3545" t="s">
        <v>988</v>
      </c>
      <c r="B3545" t="s">
        <v>238</v>
      </c>
      <c r="C3545" s="76" t="s">
        <v>842</v>
      </c>
      <c r="D3545" t="s">
        <v>980</v>
      </c>
      <c r="E3545" s="82">
        <v>3.5</v>
      </c>
      <c r="F3545" t="s">
        <v>1275</v>
      </c>
      <c r="G3545" s="83">
        <v>44453</v>
      </c>
      <c r="I3545">
        <f t="shared" si="60"/>
        <v>2021</v>
      </c>
      <c r="M3545"/>
    </row>
    <row r="3546" spans="1:13" x14ac:dyDescent="0.25">
      <c r="A3546" t="s">
        <v>988</v>
      </c>
      <c r="B3546" t="s">
        <v>238</v>
      </c>
      <c r="C3546" s="76" t="s">
        <v>842</v>
      </c>
      <c r="D3546" t="s">
        <v>980</v>
      </c>
      <c r="E3546" s="82">
        <v>9.74</v>
      </c>
      <c r="F3546" t="s">
        <v>1275</v>
      </c>
      <c r="G3546" s="83">
        <v>44460</v>
      </c>
      <c r="I3546">
        <f t="shared" si="60"/>
        <v>2021</v>
      </c>
      <c r="M3546"/>
    </row>
    <row r="3547" spans="1:13" x14ac:dyDescent="0.25">
      <c r="A3547" t="s">
        <v>988</v>
      </c>
      <c r="B3547" t="s">
        <v>238</v>
      </c>
      <c r="C3547" s="76" t="s">
        <v>842</v>
      </c>
      <c r="D3547" t="s">
        <v>980</v>
      </c>
      <c r="E3547" s="82">
        <v>3.8</v>
      </c>
      <c r="F3547" t="s">
        <v>1275</v>
      </c>
      <c r="G3547" s="83">
        <v>44515</v>
      </c>
      <c r="I3547">
        <f t="shared" si="60"/>
        <v>2021</v>
      </c>
      <c r="M3547"/>
    </row>
    <row r="3548" spans="1:13" x14ac:dyDescent="0.25">
      <c r="A3548" t="s">
        <v>988</v>
      </c>
      <c r="B3548" t="s">
        <v>238</v>
      </c>
      <c r="C3548" s="76" t="s">
        <v>842</v>
      </c>
      <c r="D3548" t="s">
        <v>980</v>
      </c>
      <c r="E3548" s="82">
        <v>10</v>
      </c>
      <c r="F3548" t="s">
        <v>1275</v>
      </c>
      <c r="G3548" s="83">
        <v>44522</v>
      </c>
      <c r="I3548">
        <f t="shared" si="60"/>
        <v>2021</v>
      </c>
      <c r="M3548"/>
    </row>
    <row r="3549" spans="1:13" x14ac:dyDescent="0.25">
      <c r="A3549" t="s">
        <v>988</v>
      </c>
      <c r="B3549" t="s">
        <v>238</v>
      </c>
      <c r="C3549" s="76" t="s">
        <v>842</v>
      </c>
      <c r="D3549" t="s">
        <v>980</v>
      </c>
      <c r="E3549" s="82">
        <v>5</v>
      </c>
      <c r="F3549" t="s">
        <v>1275</v>
      </c>
      <c r="G3549" s="83">
        <v>44532</v>
      </c>
      <c r="I3549">
        <f t="shared" si="60"/>
        <v>2021</v>
      </c>
      <c r="M3549"/>
    </row>
    <row r="3550" spans="1:13" x14ac:dyDescent="0.25">
      <c r="A3550" t="s">
        <v>988</v>
      </c>
      <c r="B3550" t="s">
        <v>238</v>
      </c>
      <c r="C3550" s="76" t="s">
        <v>842</v>
      </c>
      <c r="D3550" t="s">
        <v>980</v>
      </c>
      <c r="E3550" s="82">
        <v>6.79</v>
      </c>
      <c r="F3550" t="s">
        <v>1275</v>
      </c>
      <c r="G3550" s="83">
        <v>44538</v>
      </c>
      <c r="I3550">
        <f t="shared" si="60"/>
        <v>2021</v>
      </c>
      <c r="M3550"/>
    </row>
    <row r="3551" spans="1:13" x14ac:dyDescent="0.25">
      <c r="A3551" t="s">
        <v>988</v>
      </c>
      <c r="B3551" t="s">
        <v>238</v>
      </c>
      <c r="C3551" s="76" t="s">
        <v>842</v>
      </c>
      <c r="D3551" t="s">
        <v>980</v>
      </c>
      <c r="E3551" s="82">
        <v>13.57</v>
      </c>
      <c r="F3551" t="s">
        <v>1275</v>
      </c>
      <c r="G3551" s="83">
        <v>44592</v>
      </c>
      <c r="I3551">
        <f t="shared" si="60"/>
        <v>2022</v>
      </c>
      <c r="M3551"/>
    </row>
    <row r="3552" spans="1:13" x14ac:dyDescent="0.25">
      <c r="A3552" t="s">
        <v>988</v>
      </c>
      <c r="B3552" t="s">
        <v>238</v>
      </c>
      <c r="C3552" s="76" t="s">
        <v>842</v>
      </c>
      <c r="D3552" t="s">
        <v>980</v>
      </c>
      <c r="E3552" s="82">
        <v>3.83</v>
      </c>
      <c r="F3552" t="s">
        <v>1275</v>
      </c>
      <c r="G3552" s="83">
        <v>44592</v>
      </c>
      <c r="I3552">
        <f t="shared" si="60"/>
        <v>2022</v>
      </c>
      <c r="M3552"/>
    </row>
    <row r="3553" spans="1:13" x14ac:dyDescent="0.25">
      <c r="A3553" t="s">
        <v>988</v>
      </c>
      <c r="B3553" t="s">
        <v>238</v>
      </c>
      <c r="C3553" s="76" t="s">
        <v>842</v>
      </c>
      <c r="D3553" t="s">
        <v>980</v>
      </c>
      <c r="E3553" s="82">
        <v>7.6</v>
      </c>
      <c r="F3553" t="s">
        <v>1275</v>
      </c>
      <c r="G3553" s="83">
        <v>44592</v>
      </c>
      <c r="I3553">
        <f t="shared" si="60"/>
        <v>2022</v>
      </c>
      <c r="M3553"/>
    </row>
    <row r="3554" spans="1:13" x14ac:dyDescent="0.25">
      <c r="A3554" t="s">
        <v>988</v>
      </c>
      <c r="B3554" t="s">
        <v>238</v>
      </c>
      <c r="C3554" s="76" t="s">
        <v>842</v>
      </c>
      <c r="D3554" t="s">
        <v>980</v>
      </c>
      <c r="E3554" s="82">
        <v>7.08</v>
      </c>
      <c r="F3554" t="s">
        <v>1275</v>
      </c>
      <c r="G3554" s="83">
        <v>44592</v>
      </c>
      <c r="I3554">
        <f t="shared" si="60"/>
        <v>2022</v>
      </c>
      <c r="M3554"/>
    </row>
    <row r="3555" spans="1:13" x14ac:dyDescent="0.25">
      <c r="A3555" t="s">
        <v>988</v>
      </c>
      <c r="B3555" t="s">
        <v>238</v>
      </c>
      <c r="C3555" s="76" t="s">
        <v>842</v>
      </c>
      <c r="D3555" t="s">
        <v>980</v>
      </c>
      <c r="E3555" s="82">
        <v>3.8</v>
      </c>
      <c r="F3555" t="s">
        <v>1275</v>
      </c>
      <c r="G3555" s="83">
        <v>44608</v>
      </c>
      <c r="I3555">
        <f t="shared" si="60"/>
        <v>2022</v>
      </c>
      <c r="M3555"/>
    </row>
    <row r="3556" spans="1:13" x14ac:dyDescent="0.25">
      <c r="A3556" t="s">
        <v>988</v>
      </c>
      <c r="B3556" t="s">
        <v>238</v>
      </c>
      <c r="C3556" s="76" t="s">
        <v>842</v>
      </c>
      <c r="D3556" t="s">
        <v>980</v>
      </c>
      <c r="E3556" s="82">
        <v>6.49</v>
      </c>
      <c r="F3556" t="s">
        <v>1275</v>
      </c>
      <c r="G3556" s="83">
        <v>44631</v>
      </c>
      <c r="I3556">
        <f t="shared" si="60"/>
        <v>2022</v>
      </c>
      <c r="M3556"/>
    </row>
    <row r="3557" spans="1:13" x14ac:dyDescent="0.25">
      <c r="A3557" t="s">
        <v>988</v>
      </c>
      <c r="B3557" t="s">
        <v>238</v>
      </c>
      <c r="C3557" s="76" t="s">
        <v>842</v>
      </c>
      <c r="D3557" t="s">
        <v>980</v>
      </c>
      <c r="E3557" s="82">
        <v>7.38</v>
      </c>
      <c r="F3557" t="s">
        <v>1275</v>
      </c>
      <c r="G3557" s="83">
        <v>44631</v>
      </c>
      <c r="I3557">
        <f t="shared" si="60"/>
        <v>2022</v>
      </c>
      <c r="M3557"/>
    </row>
    <row r="3558" spans="1:13" x14ac:dyDescent="0.25">
      <c r="A3558" t="s">
        <v>988</v>
      </c>
      <c r="B3558" t="s">
        <v>238</v>
      </c>
      <c r="C3558" s="76" t="s">
        <v>842</v>
      </c>
      <c r="D3558" t="s">
        <v>980</v>
      </c>
      <c r="E3558" s="82">
        <v>6</v>
      </c>
      <c r="F3558" t="s">
        <v>1275</v>
      </c>
      <c r="G3558" s="83">
        <v>44631</v>
      </c>
      <c r="I3558">
        <f t="shared" si="60"/>
        <v>2022</v>
      </c>
      <c r="M3558"/>
    </row>
    <row r="3559" spans="1:13" x14ac:dyDescent="0.25">
      <c r="A3559" t="s">
        <v>988</v>
      </c>
      <c r="B3559" t="s">
        <v>238</v>
      </c>
      <c r="C3559" s="76" t="s">
        <v>842</v>
      </c>
      <c r="D3559" t="s">
        <v>980</v>
      </c>
      <c r="E3559" s="82">
        <v>4.13</v>
      </c>
      <c r="F3559" t="s">
        <v>1275</v>
      </c>
      <c r="G3559" s="83">
        <v>44665</v>
      </c>
      <c r="I3559">
        <f t="shared" si="60"/>
        <v>2022</v>
      </c>
      <c r="M3559"/>
    </row>
    <row r="3560" spans="1:13" x14ac:dyDescent="0.25">
      <c r="A3560" t="s">
        <v>988</v>
      </c>
      <c r="B3560" t="s">
        <v>238</v>
      </c>
      <c r="C3560" s="76" t="s">
        <v>842</v>
      </c>
      <c r="D3560" t="s">
        <v>980</v>
      </c>
      <c r="E3560" s="82">
        <v>3.8</v>
      </c>
      <c r="F3560" t="s">
        <v>1275</v>
      </c>
      <c r="G3560" s="83">
        <v>44678</v>
      </c>
      <c r="I3560">
        <f t="shared" si="60"/>
        <v>2022</v>
      </c>
      <c r="M3560"/>
    </row>
    <row r="3561" spans="1:13" x14ac:dyDescent="0.25">
      <c r="A3561" t="s">
        <v>988</v>
      </c>
      <c r="B3561" t="s">
        <v>238</v>
      </c>
      <c r="C3561" s="76" t="s">
        <v>842</v>
      </c>
      <c r="D3561" t="s">
        <v>980</v>
      </c>
      <c r="E3561" s="82">
        <v>10</v>
      </c>
      <c r="F3561" t="s">
        <v>1275</v>
      </c>
      <c r="G3561" s="83">
        <v>44683</v>
      </c>
      <c r="I3561">
        <f t="shared" si="60"/>
        <v>2022</v>
      </c>
      <c r="M3561"/>
    </row>
    <row r="3562" spans="1:13" x14ac:dyDescent="0.25">
      <c r="A3562" t="s">
        <v>988</v>
      </c>
      <c r="B3562" t="s">
        <v>238</v>
      </c>
      <c r="C3562" s="76" t="s">
        <v>842</v>
      </c>
      <c r="D3562" t="s">
        <v>980</v>
      </c>
      <c r="E3562" s="82">
        <v>6</v>
      </c>
      <c r="F3562" t="s">
        <v>1275</v>
      </c>
      <c r="G3562" s="83">
        <v>44683</v>
      </c>
      <c r="I3562">
        <f t="shared" si="60"/>
        <v>2022</v>
      </c>
      <c r="M3562"/>
    </row>
    <row r="3563" spans="1:13" x14ac:dyDescent="0.25">
      <c r="A3563" t="s">
        <v>988</v>
      </c>
      <c r="B3563" t="s">
        <v>238</v>
      </c>
      <c r="C3563" s="76" t="s">
        <v>842</v>
      </c>
      <c r="D3563" t="s">
        <v>980</v>
      </c>
      <c r="E3563" s="82">
        <v>5.01</v>
      </c>
      <c r="F3563" t="s">
        <v>1275</v>
      </c>
      <c r="G3563" s="83">
        <v>44692</v>
      </c>
      <c r="I3563">
        <f t="shared" si="60"/>
        <v>2022</v>
      </c>
      <c r="M3563"/>
    </row>
    <row r="3564" spans="1:13" x14ac:dyDescent="0.25">
      <c r="A3564" t="s">
        <v>988</v>
      </c>
      <c r="B3564" t="s">
        <v>238</v>
      </c>
      <c r="C3564" s="76" t="s">
        <v>842</v>
      </c>
      <c r="D3564" t="s">
        <v>980</v>
      </c>
      <c r="E3564" s="82">
        <v>6</v>
      </c>
      <c r="F3564" t="s">
        <v>1275</v>
      </c>
      <c r="G3564" s="83">
        <v>44694</v>
      </c>
      <c r="I3564">
        <f t="shared" si="60"/>
        <v>2022</v>
      </c>
      <c r="M3564"/>
    </row>
    <row r="3565" spans="1:13" x14ac:dyDescent="0.25">
      <c r="A3565" t="s">
        <v>988</v>
      </c>
      <c r="B3565" t="s">
        <v>238</v>
      </c>
      <c r="C3565" s="76" t="s">
        <v>842</v>
      </c>
      <c r="D3565" t="s">
        <v>980</v>
      </c>
      <c r="E3565" s="82">
        <v>3.8</v>
      </c>
      <c r="F3565" t="s">
        <v>1275</v>
      </c>
      <c r="G3565" s="83">
        <v>44694</v>
      </c>
      <c r="I3565">
        <f t="shared" si="60"/>
        <v>2022</v>
      </c>
      <c r="M3565"/>
    </row>
    <row r="3566" spans="1:13" ht="14.45" customHeight="1" x14ac:dyDescent="0.25">
      <c r="A3566" t="s">
        <v>988</v>
      </c>
      <c r="B3566" t="s">
        <v>238</v>
      </c>
      <c r="C3566" s="76" t="s">
        <v>842</v>
      </c>
      <c r="D3566" t="s">
        <v>980</v>
      </c>
      <c r="E3566" s="82">
        <v>6.22</v>
      </c>
      <c r="F3566" t="s">
        <v>1275</v>
      </c>
      <c r="G3566" s="83">
        <v>44707</v>
      </c>
      <c r="I3566">
        <f t="shared" si="60"/>
        <v>2022</v>
      </c>
      <c r="M3566"/>
    </row>
    <row r="3567" spans="1:13" ht="14.45" customHeight="1" x14ac:dyDescent="0.25">
      <c r="A3567" t="s">
        <v>988</v>
      </c>
      <c r="B3567" t="s">
        <v>238</v>
      </c>
      <c r="C3567" s="76" t="s">
        <v>842</v>
      </c>
      <c r="D3567" t="s">
        <v>980</v>
      </c>
      <c r="E3567" s="82">
        <v>4.5</v>
      </c>
      <c r="F3567" t="s">
        <v>1275</v>
      </c>
      <c r="G3567" s="83">
        <v>44708</v>
      </c>
      <c r="I3567">
        <f t="shared" si="60"/>
        <v>2022</v>
      </c>
      <c r="M3567"/>
    </row>
    <row r="3568" spans="1:13" x14ac:dyDescent="0.25">
      <c r="A3568" t="s">
        <v>988</v>
      </c>
      <c r="B3568" t="s">
        <v>238</v>
      </c>
      <c r="C3568" s="76" t="s">
        <v>842</v>
      </c>
      <c r="D3568" t="s">
        <v>980</v>
      </c>
      <c r="E3568" s="82">
        <v>10.8</v>
      </c>
      <c r="F3568" t="s">
        <v>1275</v>
      </c>
      <c r="G3568" s="83">
        <v>44718</v>
      </c>
      <c r="I3568">
        <f t="shared" si="60"/>
        <v>2022</v>
      </c>
      <c r="M3568"/>
    </row>
    <row r="3569" spans="1:13" x14ac:dyDescent="0.25">
      <c r="A3569" t="s">
        <v>988</v>
      </c>
      <c r="B3569" t="s">
        <v>238</v>
      </c>
      <c r="C3569" s="76" t="s">
        <v>842</v>
      </c>
      <c r="D3569" t="s">
        <v>980</v>
      </c>
      <c r="E3569" s="82">
        <v>5.12</v>
      </c>
      <c r="F3569" t="s">
        <v>1275</v>
      </c>
      <c r="G3569" s="83">
        <v>44742</v>
      </c>
      <c r="I3569">
        <f t="shared" si="60"/>
        <v>2022</v>
      </c>
      <c r="M3569"/>
    </row>
    <row r="3570" spans="1:13" x14ac:dyDescent="0.25">
      <c r="A3570" t="s">
        <v>988</v>
      </c>
      <c r="B3570" t="s">
        <v>238</v>
      </c>
      <c r="C3570" s="76" t="s">
        <v>842</v>
      </c>
      <c r="D3570" t="s">
        <v>980</v>
      </c>
      <c r="E3570" s="82">
        <v>11.51</v>
      </c>
      <c r="F3570" t="s">
        <v>1275</v>
      </c>
      <c r="G3570" s="83">
        <v>44749</v>
      </c>
      <c r="I3570">
        <f t="shared" si="60"/>
        <v>2022</v>
      </c>
      <c r="M3570"/>
    </row>
    <row r="3571" spans="1:13" x14ac:dyDescent="0.25">
      <c r="A3571" t="s">
        <v>988</v>
      </c>
      <c r="B3571" t="s">
        <v>238</v>
      </c>
      <c r="C3571" s="76" t="s">
        <v>842</v>
      </c>
      <c r="D3571" t="s">
        <v>980</v>
      </c>
      <c r="E3571" s="82">
        <v>5.0999999999999996</v>
      </c>
      <c r="F3571" t="s">
        <v>1275</v>
      </c>
      <c r="G3571" s="83">
        <v>44750</v>
      </c>
      <c r="I3571">
        <f t="shared" si="60"/>
        <v>2022</v>
      </c>
      <c r="M3571"/>
    </row>
    <row r="3572" spans="1:13" x14ac:dyDescent="0.25">
      <c r="A3572" t="s">
        <v>988</v>
      </c>
      <c r="B3572" t="s">
        <v>238</v>
      </c>
      <c r="C3572" s="76" t="s">
        <v>842</v>
      </c>
      <c r="D3572" t="s">
        <v>980</v>
      </c>
      <c r="E3572" s="82">
        <v>3.8</v>
      </c>
      <c r="F3572" t="s">
        <v>1275</v>
      </c>
      <c r="G3572" s="83">
        <v>44776</v>
      </c>
      <c r="I3572">
        <f t="shared" si="60"/>
        <v>2022</v>
      </c>
      <c r="M3572"/>
    </row>
    <row r="3573" spans="1:13" x14ac:dyDescent="0.25">
      <c r="A3573" t="s">
        <v>988</v>
      </c>
      <c r="B3573" t="s">
        <v>238</v>
      </c>
      <c r="C3573" s="76" t="s">
        <v>842</v>
      </c>
      <c r="D3573" t="s">
        <v>980</v>
      </c>
      <c r="E3573" s="82">
        <v>6</v>
      </c>
      <c r="F3573" t="s">
        <v>1275</v>
      </c>
      <c r="G3573" s="83">
        <v>44784</v>
      </c>
      <c r="I3573">
        <f t="shared" si="60"/>
        <v>2022</v>
      </c>
      <c r="M3573"/>
    </row>
    <row r="3574" spans="1:13" x14ac:dyDescent="0.25">
      <c r="A3574" t="s">
        <v>988</v>
      </c>
      <c r="B3574" t="s">
        <v>238</v>
      </c>
      <c r="C3574" s="76" t="s">
        <v>842</v>
      </c>
      <c r="D3574" t="s">
        <v>980</v>
      </c>
      <c r="E3574" s="82">
        <v>6</v>
      </c>
      <c r="F3574" t="s">
        <v>1275</v>
      </c>
      <c r="G3574" s="83">
        <v>44791</v>
      </c>
      <c r="I3574">
        <f t="shared" si="60"/>
        <v>2022</v>
      </c>
      <c r="M3574"/>
    </row>
    <row r="3575" spans="1:13" x14ac:dyDescent="0.25">
      <c r="A3575" t="s">
        <v>988</v>
      </c>
      <c r="B3575" t="s">
        <v>238</v>
      </c>
      <c r="C3575" s="76" t="s">
        <v>842</v>
      </c>
      <c r="D3575" t="s">
        <v>980</v>
      </c>
      <c r="E3575" s="82">
        <v>7.6</v>
      </c>
      <c r="F3575" t="s">
        <v>1275</v>
      </c>
      <c r="G3575" s="83">
        <v>44819</v>
      </c>
      <c r="I3575">
        <f t="shared" si="60"/>
        <v>2022</v>
      </c>
      <c r="M3575"/>
    </row>
    <row r="3576" spans="1:13" x14ac:dyDescent="0.25">
      <c r="A3576" t="s">
        <v>988</v>
      </c>
      <c r="B3576" t="s">
        <v>238</v>
      </c>
      <c r="C3576" s="76" t="s">
        <v>842</v>
      </c>
      <c r="D3576" t="s">
        <v>980</v>
      </c>
      <c r="E3576" s="82">
        <v>9</v>
      </c>
      <c r="F3576" t="s">
        <v>1275</v>
      </c>
      <c r="G3576" s="83">
        <v>44846</v>
      </c>
      <c r="I3576">
        <f t="shared" si="60"/>
        <v>2022</v>
      </c>
      <c r="M3576"/>
    </row>
    <row r="3577" spans="1:13" x14ac:dyDescent="0.25">
      <c r="A3577" t="s">
        <v>988</v>
      </c>
      <c r="B3577" t="s">
        <v>238</v>
      </c>
      <c r="C3577" s="76" t="s">
        <v>842</v>
      </c>
      <c r="D3577" t="s">
        <v>980</v>
      </c>
      <c r="E3577" s="82">
        <v>8.26</v>
      </c>
      <c r="F3577" t="s">
        <v>1275</v>
      </c>
      <c r="G3577" s="83">
        <v>44846</v>
      </c>
      <c r="I3577">
        <f t="shared" si="60"/>
        <v>2022</v>
      </c>
      <c r="M3577"/>
    </row>
    <row r="3578" spans="1:13" x14ac:dyDescent="0.25">
      <c r="A3578" t="s">
        <v>988</v>
      </c>
      <c r="B3578" t="s">
        <v>238</v>
      </c>
      <c r="C3578" s="76" t="s">
        <v>842</v>
      </c>
      <c r="D3578" t="s">
        <v>980</v>
      </c>
      <c r="E3578" s="82">
        <v>10.55</v>
      </c>
      <c r="F3578" t="s">
        <v>1275</v>
      </c>
      <c r="G3578" s="83">
        <v>44852</v>
      </c>
      <c r="I3578">
        <f t="shared" si="60"/>
        <v>2022</v>
      </c>
      <c r="M3578"/>
    </row>
    <row r="3579" spans="1:13" x14ac:dyDescent="0.25">
      <c r="A3579" t="s">
        <v>988</v>
      </c>
      <c r="B3579" t="s">
        <v>238</v>
      </c>
      <c r="C3579" s="76" t="s">
        <v>842</v>
      </c>
      <c r="D3579" t="s">
        <v>980</v>
      </c>
      <c r="E3579" s="82">
        <v>3.8</v>
      </c>
      <c r="F3579" t="s">
        <v>1275</v>
      </c>
      <c r="G3579" s="83">
        <v>44859</v>
      </c>
      <c r="I3579">
        <f t="shared" si="60"/>
        <v>2022</v>
      </c>
      <c r="M3579"/>
    </row>
    <row r="3580" spans="1:13" x14ac:dyDescent="0.25">
      <c r="A3580" t="s">
        <v>988</v>
      </c>
      <c r="B3580" t="s">
        <v>238</v>
      </c>
      <c r="C3580" s="76" t="s">
        <v>842</v>
      </c>
      <c r="D3580" t="s">
        <v>980</v>
      </c>
      <c r="E3580" s="82">
        <v>3.8</v>
      </c>
      <c r="F3580" t="s">
        <v>1275</v>
      </c>
      <c r="G3580" s="83">
        <v>44859</v>
      </c>
      <c r="I3580">
        <f t="shared" si="60"/>
        <v>2022</v>
      </c>
      <c r="M3580"/>
    </row>
    <row r="3581" spans="1:13" x14ac:dyDescent="0.25">
      <c r="A3581" t="s">
        <v>988</v>
      </c>
      <c r="B3581" t="s">
        <v>238</v>
      </c>
      <c r="C3581" s="76" t="s">
        <v>842</v>
      </c>
      <c r="D3581" t="s">
        <v>980</v>
      </c>
      <c r="E3581" s="82">
        <v>7.68</v>
      </c>
      <c r="F3581" t="s">
        <v>1275</v>
      </c>
      <c r="G3581" s="83">
        <v>44861</v>
      </c>
      <c r="I3581">
        <f t="shared" si="60"/>
        <v>2022</v>
      </c>
      <c r="M3581"/>
    </row>
    <row r="3582" spans="1:13" x14ac:dyDescent="0.25">
      <c r="A3582" t="s">
        <v>988</v>
      </c>
      <c r="B3582" t="s">
        <v>238</v>
      </c>
      <c r="C3582" s="76" t="s">
        <v>842</v>
      </c>
      <c r="D3582" t="s">
        <v>980</v>
      </c>
      <c r="E3582" s="82">
        <v>9.6</v>
      </c>
      <c r="F3582" t="s">
        <v>1275</v>
      </c>
      <c r="G3582" s="83">
        <v>44902</v>
      </c>
      <c r="I3582">
        <f t="shared" si="60"/>
        <v>2022</v>
      </c>
      <c r="M3582"/>
    </row>
    <row r="3583" spans="1:13" x14ac:dyDescent="0.25">
      <c r="A3583" t="s">
        <v>976</v>
      </c>
      <c r="B3583" t="s">
        <v>257</v>
      </c>
      <c r="C3583" s="76" t="s">
        <v>842</v>
      </c>
      <c r="D3583" t="s">
        <v>980</v>
      </c>
      <c r="E3583" s="82">
        <v>6</v>
      </c>
      <c r="F3583" t="s">
        <v>969</v>
      </c>
      <c r="G3583" s="83">
        <v>44922</v>
      </c>
      <c r="H3583" s="83">
        <v>44897</v>
      </c>
      <c r="I3583">
        <f t="shared" si="60"/>
        <v>2022</v>
      </c>
      <c r="M3583"/>
    </row>
    <row r="3584" spans="1:13" x14ac:dyDescent="0.25">
      <c r="A3584" t="s">
        <v>976</v>
      </c>
      <c r="B3584" t="s">
        <v>40</v>
      </c>
      <c r="C3584" s="76" t="s">
        <v>842</v>
      </c>
      <c r="D3584" t="s">
        <v>980</v>
      </c>
      <c r="E3584" s="82">
        <v>6.6</v>
      </c>
      <c r="F3584" t="s">
        <v>969</v>
      </c>
      <c r="G3584" s="83">
        <v>44917</v>
      </c>
      <c r="H3584" s="83">
        <v>44879</v>
      </c>
      <c r="I3584">
        <f t="shared" si="60"/>
        <v>2022</v>
      </c>
      <c r="M3584"/>
    </row>
    <row r="3585" spans="1:13" x14ac:dyDescent="0.25">
      <c r="A3585" t="s">
        <v>976</v>
      </c>
      <c r="B3585" t="s">
        <v>247</v>
      </c>
      <c r="C3585" s="76" t="s">
        <v>842</v>
      </c>
      <c r="D3585" t="s">
        <v>980</v>
      </c>
      <c r="E3585" s="82">
        <v>6</v>
      </c>
      <c r="F3585" t="s">
        <v>969</v>
      </c>
      <c r="G3585" s="83">
        <v>44918</v>
      </c>
      <c r="H3585" s="83">
        <v>44865</v>
      </c>
      <c r="I3585">
        <f t="shared" si="60"/>
        <v>2022</v>
      </c>
      <c r="M3585"/>
    </row>
    <row r="3586" spans="1:13" x14ac:dyDescent="0.25">
      <c r="A3586" t="s">
        <v>976</v>
      </c>
      <c r="B3586" t="s">
        <v>38</v>
      </c>
      <c r="C3586" s="76" t="s">
        <v>842</v>
      </c>
      <c r="D3586" t="s">
        <v>980</v>
      </c>
      <c r="E3586" s="82">
        <v>3.8</v>
      </c>
      <c r="F3586" t="s">
        <v>969</v>
      </c>
      <c r="G3586" s="83">
        <v>44915</v>
      </c>
      <c r="H3586" s="83">
        <v>44862</v>
      </c>
      <c r="I3586">
        <f t="shared" ref="I3586:I3649" si="61">IF(G3586&lt;&gt;"",YEAR(G3586),"")</f>
        <v>2022</v>
      </c>
      <c r="M3586"/>
    </row>
    <row r="3587" spans="1:13" x14ac:dyDescent="0.25">
      <c r="A3587" t="s">
        <v>976</v>
      </c>
      <c r="B3587" t="s">
        <v>70</v>
      </c>
      <c r="C3587" s="76" t="s">
        <v>842</v>
      </c>
      <c r="D3587" t="s">
        <v>980</v>
      </c>
      <c r="E3587" s="82">
        <v>6</v>
      </c>
      <c r="F3587" t="s">
        <v>969</v>
      </c>
      <c r="G3587" s="83">
        <v>44917</v>
      </c>
      <c r="H3587" s="83">
        <v>44862</v>
      </c>
      <c r="I3587">
        <f t="shared" si="61"/>
        <v>2022</v>
      </c>
      <c r="M3587"/>
    </row>
    <row r="3588" spans="1:13" x14ac:dyDescent="0.25">
      <c r="A3588" t="s">
        <v>976</v>
      </c>
      <c r="B3588" t="s">
        <v>243</v>
      </c>
      <c r="C3588" s="76" t="s">
        <v>842</v>
      </c>
      <c r="D3588" t="s">
        <v>980</v>
      </c>
      <c r="E3588" s="82">
        <v>6</v>
      </c>
      <c r="F3588" t="s">
        <v>969</v>
      </c>
      <c r="G3588" s="83">
        <v>44887</v>
      </c>
      <c r="H3588" s="83">
        <v>44854</v>
      </c>
      <c r="I3588">
        <f t="shared" si="61"/>
        <v>2022</v>
      </c>
      <c r="M3588"/>
    </row>
    <row r="3589" spans="1:13" x14ac:dyDescent="0.25">
      <c r="A3589" t="s">
        <v>976</v>
      </c>
      <c r="B3589" t="s">
        <v>71</v>
      </c>
      <c r="C3589" s="76" t="s">
        <v>842</v>
      </c>
      <c r="D3589" t="s">
        <v>980</v>
      </c>
      <c r="E3589" s="82">
        <v>7.6</v>
      </c>
      <c r="F3589" t="s">
        <v>969</v>
      </c>
      <c r="G3589" s="83">
        <v>44873</v>
      </c>
      <c r="H3589" s="83">
        <v>44853</v>
      </c>
      <c r="I3589">
        <f t="shared" si="61"/>
        <v>2022</v>
      </c>
      <c r="M3589"/>
    </row>
    <row r="3590" spans="1:13" x14ac:dyDescent="0.25">
      <c r="A3590" t="s">
        <v>976</v>
      </c>
      <c r="B3590" t="s">
        <v>63</v>
      </c>
      <c r="C3590" s="76" t="s">
        <v>842</v>
      </c>
      <c r="D3590" t="s">
        <v>980</v>
      </c>
      <c r="E3590" s="82">
        <v>8</v>
      </c>
      <c r="F3590" t="s">
        <v>969</v>
      </c>
      <c r="G3590" s="83">
        <v>44875</v>
      </c>
      <c r="H3590" s="83">
        <v>44844</v>
      </c>
      <c r="I3590">
        <f t="shared" si="61"/>
        <v>2022</v>
      </c>
      <c r="M3590"/>
    </row>
    <row r="3591" spans="1:13" x14ac:dyDescent="0.25">
      <c r="A3591" t="s">
        <v>976</v>
      </c>
      <c r="B3591" t="s">
        <v>48</v>
      </c>
      <c r="C3591" s="76" t="s">
        <v>842</v>
      </c>
      <c r="D3591" t="s">
        <v>980</v>
      </c>
      <c r="E3591" s="82">
        <v>7.6</v>
      </c>
      <c r="F3591" t="s">
        <v>969</v>
      </c>
      <c r="G3591" s="83">
        <v>44915</v>
      </c>
      <c r="H3591" s="83">
        <v>44834</v>
      </c>
      <c r="I3591">
        <f t="shared" si="61"/>
        <v>2022</v>
      </c>
      <c r="M3591"/>
    </row>
    <row r="3592" spans="1:13" x14ac:dyDescent="0.25">
      <c r="A3592" t="s">
        <v>976</v>
      </c>
      <c r="B3592" t="s">
        <v>38</v>
      </c>
      <c r="C3592" s="76" t="s">
        <v>842</v>
      </c>
      <c r="D3592" t="s">
        <v>980</v>
      </c>
      <c r="E3592" s="82">
        <v>4.5</v>
      </c>
      <c r="F3592" t="s">
        <v>969</v>
      </c>
      <c r="G3592" s="83">
        <v>44911</v>
      </c>
      <c r="H3592" s="83">
        <v>44831</v>
      </c>
      <c r="I3592">
        <f t="shared" si="61"/>
        <v>2022</v>
      </c>
      <c r="M3592"/>
    </row>
    <row r="3593" spans="1:13" x14ac:dyDescent="0.25">
      <c r="A3593" t="s">
        <v>976</v>
      </c>
      <c r="B3593" t="s">
        <v>64</v>
      </c>
      <c r="C3593" s="76" t="s">
        <v>842</v>
      </c>
      <c r="D3593" t="s">
        <v>980</v>
      </c>
      <c r="E3593" s="82">
        <v>7.6</v>
      </c>
      <c r="F3593" t="s">
        <v>969</v>
      </c>
      <c r="G3593" s="83">
        <v>44883</v>
      </c>
      <c r="H3593" s="83">
        <v>44832</v>
      </c>
      <c r="I3593">
        <f t="shared" si="61"/>
        <v>2022</v>
      </c>
      <c r="M3593"/>
    </row>
    <row r="3594" spans="1:13" x14ac:dyDescent="0.25">
      <c r="A3594" t="s">
        <v>976</v>
      </c>
      <c r="B3594" t="s">
        <v>248</v>
      </c>
      <c r="C3594" s="76" t="s">
        <v>842</v>
      </c>
      <c r="D3594" t="s">
        <v>980</v>
      </c>
      <c r="E3594" s="82">
        <v>10</v>
      </c>
      <c r="F3594" t="s">
        <v>969</v>
      </c>
      <c r="G3594" s="83">
        <v>44874</v>
      </c>
      <c r="H3594" s="83">
        <v>44825</v>
      </c>
      <c r="I3594">
        <f t="shared" si="61"/>
        <v>2022</v>
      </c>
      <c r="M3594"/>
    </row>
    <row r="3595" spans="1:13" x14ac:dyDescent="0.25">
      <c r="A3595" t="s">
        <v>976</v>
      </c>
      <c r="B3595" t="s">
        <v>63</v>
      </c>
      <c r="C3595" s="76" t="s">
        <v>842</v>
      </c>
      <c r="D3595" t="s">
        <v>980</v>
      </c>
      <c r="E3595" s="82">
        <v>6</v>
      </c>
      <c r="F3595" t="s">
        <v>969</v>
      </c>
      <c r="G3595" s="83">
        <v>44893</v>
      </c>
      <c r="H3595" s="83">
        <v>44823</v>
      </c>
      <c r="I3595">
        <f t="shared" si="61"/>
        <v>2022</v>
      </c>
      <c r="M3595"/>
    </row>
    <row r="3596" spans="1:13" x14ac:dyDescent="0.25">
      <c r="A3596" t="s">
        <v>976</v>
      </c>
      <c r="B3596" t="s">
        <v>243</v>
      </c>
      <c r="C3596" s="76" t="s">
        <v>842</v>
      </c>
      <c r="D3596" t="s">
        <v>980</v>
      </c>
      <c r="E3596" s="82">
        <v>13</v>
      </c>
      <c r="F3596" t="s">
        <v>969</v>
      </c>
      <c r="G3596" s="83">
        <v>44875</v>
      </c>
      <c r="H3596" s="83">
        <v>44820</v>
      </c>
      <c r="I3596">
        <f t="shared" si="61"/>
        <v>2022</v>
      </c>
      <c r="M3596"/>
    </row>
    <row r="3597" spans="1:13" x14ac:dyDescent="0.25">
      <c r="A3597" t="s">
        <v>976</v>
      </c>
      <c r="B3597" t="s">
        <v>56</v>
      </c>
      <c r="C3597" s="76" t="s">
        <v>842</v>
      </c>
      <c r="D3597" t="s">
        <v>980</v>
      </c>
      <c r="E3597" s="82">
        <v>6</v>
      </c>
      <c r="F3597" t="s">
        <v>969</v>
      </c>
      <c r="G3597" s="83">
        <v>44862</v>
      </c>
      <c r="H3597" s="83">
        <v>44817</v>
      </c>
      <c r="I3597">
        <f t="shared" si="61"/>
        <v>2022</v>
      </c>
      <c r="M3597"/>
    </row>
    <row r="3598" spans="1:13" x14ac:dyDescent="0.25">
      <c r="A3598" t="s">
        <v>976</v>
      </c>
      <c r="B3598" t="s">
        <v>1226</v>
      </c>
      <c r="C3598" s="76" t="s">
        <v>842</v>
      </c>
      <c r="D3598" t="s">
        <v>980</v>
      </c>
      <c r="E3598" s="82">
        <v>7.6</v>
      </c>
      <c r="F3598" t="s">
        <v>969</v>
      </c>
      <c r="G3598" s="83">
        <v>44922</v>
      </c>
      <c r="H3598" s="83">
        <v>44812</v>
      </c>
      <c r="I3598">
        <f t="shared" si="61"/>
        <v>2022</v>
      </c>
      <c r="M3598"/>
    </row>
    <row r="3599" spans="1:13" x14ac:dyDescent="0.25">
      <c r="A3599" t="s">
        <v>976</v>
      </c>
      <c r="B3599" t="s">
        <v>252</v>
      </c>
      <c r="C3599" s="76" t="s">
        <v>842</v>
      </c>
      <c r="D3599" t="s">
        <v>980</v>
      </c>
      <c r="E3599" s="82">
        <v>7.6</v>
      </c>
      <c r="F3599" t="s">
        <v>969</v>
      </c>
      <c r="G3599" s="83">
        <v>44922</v>
      </c>
      <c r="H3599" s="83">
        <v>44810</v>
      </c>
      <c r="I3599">
        <f t="shared" si="61"/>
        <v>2022</v>
      </c>
      <c r="M3599"/>
    </row>
    <row r="3600" spans="1:13" x14ac:dyDescent="0.25">
      <c r="A3600" t="s">
        <v>976</v>
      </c>
      <c r="B3600" t="s">
        <v>252</v>
      </c>
      <c r="C3600" s="76" t="s">
        <v>842</v>
      </c>
      <c r="D3600" t="s">
        <v>980</v>
      </c>
      <c r="E3600" s="82">
        <v>9</v>
      </c>
      <c r="F3600" t="s">
        <v>969</v>
      </c>
      <c r="G3600" s="83">
        <v>44834</v>
      </c>
      <c r="H3600" s="83">
        <v>44804</v>
      </c>
      <c r="I3600">
        <f t="shared" si="61"/>
        <v>2022</v>
      </c>
      <c r="M3600"/>
    </row>
    <row r="3601" spans="1:13" x14ac:dyDescent="0.25">
      <c r="A3601" t="s">
        <v>976</v>
      </c>
      <c r="B3601" t="s">
        <v>34</v>
      </c>
      <c r="C3601" s="76" t="s">
        <v>842</v>
      </c>
      <c r="D3601" t="s">
        <v>980</v>
      </c>
      <c r="E3601" s="82">
        <v>11.4</v>
      </c>
      <c r="F3601" t="s">
        <v>969</v>
      </c>
      <c r="G3601" s="83">
        <v>44827</v>
      </c>
      <c r="H3601" s="83">
        <v>44803</v>
      </c>
      <c r="I3601">
        <f t="shared" si="61"/>
        <v>2022</v>
      </c>
      <c r="M3601"/>
    </row>
    <row r="3602" spans="1:13" x14ac:dyDescent="0.25">
      <c r="A3602" t="s">
        <v>976</v>
      </c>
      <c r="B3602" t="s">
        <v>253</v>
      </c>
      <c r="C3602" s="76" t="s">
        <v>842</v>
      </c>
      <c r="D3602" t="s">
        <v>980</v>
      </c>
      <c r="E3602" s="82">
        <v>15</v>
      </c>
      <c r="F3602" t="s">
        <v>969</v>
      </c>
      <c r="G3602" s="83">
        <v>44874</v>
      </c>
      <c r="H3602" s="83">
        <v>44803</v>
      </c>
      <c r="I3602">
        <f t="shared" si="61"/>
        <v>2022</v>
      </c>
      <c r="M3602"/>
    </row>
    <row r="3603" spans="1:13" x14ac:dyDescent="0.25">
      <c r="A3603" t="s">
        <v>976</v>
      </c>
      <c r="B3603" t="s">
        <v>253</v>
      </c>
      <c r="C3603" s="76" t="s">
        <v>842</v>
      </c>
      <c r="D3603" t="s">
        <v>980</v>
      </c>
      <c r="E3603" s="82">
        <v>7.2</v>
      </c>
      <c r="F3603" t="s">
        <v>969</v>
      </c>
      <c r="G3603" s="83">
        <v>44911</v>
      </c>
      <c r="H3603" s="83">
        <v>44803</v>
      </c>
      <c r="I3603">
        <f t="shared" si="61"/>
        <v>2022</v>
      </c>
      <c r="M3603"/>
    </row>
    <row r="3604" spans="1:13" x14ac:dyDescent="0.25">
      <c r="A3604" t="s">
        <v>976</v>
      </c>
      <c r="B3604" t="s">
        <v>34</v>
      </c>
      <c r="C3604" s="76" t="s">
        <v>842</v>
      </c>
      <c r="D3604" t="s">
        <v>980</v>
      </c>
      <c r="E3604" s="82">
        <v>15</v>
      </c>
      <c r="F3604" t="s">
        <v>969</v>
      </c>
      <c r="G3604" s="83">
        <v>44847</v>
      </c>
      <c r="H3604" s="83">
        <v>44803</v>
      </c>
      <c r="I3604">
        <f t="shared" si="61"/>
        <v>2022</v>
      </c>
      <c r="M3604"/>
    </row>
    <row r="3605" spans="1:13" x14ac:dyDescent="0.25">
      <c r="A3605" t="s">
        <v>976</v>
      </c>
      <c r="B3605" t="s">
        <v>243</v>
      </c>
      <c r="C3605" s="76" t="s">
        <v>842</v>
      </c>
      <c r="D3605" t="s">
        <v>980</v>
      </c>
      <c r="E3605" s="82">
        <v>9</v>
      </c>
      <c r="F3605" t="s">
        <v>969</v>
      </c>
      <c r="G3605" s="83">
        <v>44915</v>
      </c>
      <c r="H3605" s="83">
        <v>44803</v>
      </c>
      <c r="I3605">
        <f t="shared" si="61"/>
        <v>2022</v>
      </c>
      <c r="M3605"/>
    </row>
    <row r="3606" spans="1:13" x14ac:dyDescent="0.25">
      <c r="A3606" t="s">
        <v>976</v>
      </c>
      <c r="B3606" t="s">
        <v>61</v>
      </c>
      <c r="C3606" s="76" t="s">
        <v>842</v>
      </c>
      <c r="D3606" t="s">
        <v>980</v>
      </c>
      <c r="E3606" s="82">
        <v>6</v>
      </c>
      <c r="F3606" t="s">
        <v>969</v>
      </c>
      <c r="G3606" s="83">
        <v>44908</v>
      </c>
      <c r="H3606" s="83">
        <v>44802</v>
      </c>
      <c r="I3606">
        <f t="shared" si="61"/>
        <v>2022</v>
      </c>
      <c r="M3606"/>
    </row>
    <row r="3607" spans="1:13" x14ac:dyDescent="0.25">
      <c r="A3607" t="s">
        <v>976</v>
      </c>
      <c r="B3607" t="s">
        <v>58</v>
      </c>
      <c r="C3607" s="76" t="s">
        <v>842</v>
      </c>
      <c r="D3607" t="s">
        <v>980</v>
      </c>
      <c r="E3607" s="82">
        <v>4.72</v>
      </c>
      <c r="F3607" t="s">
        <v>969</v>
      </c>
      <c r="G3607" s="83">
        <v>44875</v>
      </c>
      <c r="H3607" s="83">
        <v>44802</v>
      </c>
      <c r="I3607">
        <f t="shared" si="61"/>
        <v>2022</v>
      </c>
      <c r="M3607"/>
    </row>
    <row r="3608" spans="1:13" x14ac:dyDescent="0.25">
      <c r="A3608" t="s">
        <v>976</v>
      </c>
      <c r="B3608" t="s">
        <v>247</v>
      </c>
      <c r="C3608" s="76" t="s">
        <v>842</v>
      </c>
      <c r="D3608" t="s">
        <v>980</v>
      </c>
      <c r="E3608" s="82">
        <v>11.1</v>
      </c>
      <c r="F3608" t="s">
        <v>969</v>
      </c>
      <c r="G3608" s="83">
        <v>44907</v>
      </c>
      <c r="H3608" s="83">
        <v>44802</v>
      </c>
      <c r="I3608">
        <f t="shared" si="61"/>
        <v>2022</v>
      </c>
      <c r="M3608"/>
    </row>
    <row r="3609" spans="1:13" x14ac:dyDescent="0.25">
      <c r="A3609" t="s">
        <v>976</v>
      </c>
      <c r="B3609" t="s">
        <v>251</v>
      </c>
      <c r="C3609" s="76" t="s">
        <v>842</v>
      </c>
      <c r="D3609" t="s">
        <v>980</v>
      </c>
      <c r="E3609" s="82">
        <v>6</v>
      </c>
      <c r="F3609" t="s">
        <v>969</v>
      </c>
      <c r="G3609" s="83">
        <v>44922</v>
      </c>
      <c r="H3609" s="83">
        <v>44802</v>
      </c>
      <c r="I3609">
        <f t="shared" si="61"/>
        <v>2022</v>
      </c>
      <c r="M3609"/>
    </row>
    <row r="3610" spans="1:13" x14ac:dyDescent="0.25">
      <c r="A3610" t="s">
        <v>976</v>
      </c>
      <c r="B3610" t="s">
        <v>46</v>
      </c>
      <c r="C3610" s="76" t="s">
        <v>842</v>
      </c>
      <c r="D3610" t="s">
        <v>980</v>
      </c>
      <c r="E3610" s="82">
        <v>6</v>
      </c>
      <c r="F3610" t="s">
        <v>969</v>
      </c>
      <c r="G3610" s="83">
        <v>44840</v>
      </c>
      <c r="H3610" s="83">
        <v>44799</v>
      </c>
      <c r="I3610">
        <f t="shared" si="61"/>
        <v>2022</v>
      </c>
      <c r="M3610"/>
    </row>
    <row r="3611" spans="1:13" x14ac:dyDescent="0.25">
      <c r="A3611" t="s">
        <v>976</v>
      </c>
      <c r="B3611" t="s">
        <v>252</v>
      </c>
      <c r="C3611" s="76" t="s">
        <v>842</v>
      </c>
      <c r="D3611" t="s">
        <v>980</v>
      </c>
      <c r="E3611" s="82">
        <v>19.2</v>
      </c>
      <c r="F3611" t="s">
        <v>969</v>
      </c>
      <c r="G3611" s="83">
        <v>44873</v>
      </c>
      <c r="H3611" s="83">
        <v>44799</v>
      </c>
      <c r="I3611">
        <f t="shared" si="61"/>
        <v>2022</v>
      </c>
      <c r="M3611"/>
    </row>
    <row r="3612" spans="1:13" x14ac:dyDescent="0.25">
      <c r="A3612" t="s">
        <v>976</v>
      </c>
      <c r="B3612" t="s">
        <v>292</v>
      </c>
      <c r="C3612" s="76" t="s">
        <v>842</v>
      </c>
      <c r="D3612" t="s">
        <v>980</v>
      </c>
      <c r="E3612" s="82">
        <v>6.6</v>
      </c>
      <c r="F3612" t="s">
        <v>969</v>
      </c>
      <c r="G3612" s="83">
        <v>44903</v>
      </c>
      <c r="H3612" s="83">
        <v>44795</v>
      </c>
      <c r="I3612">
        <f t="shared" si="61"/>
        <v>2022</v>
      </c>
      <c r="M3612"/>
    </row>
    <row r="3613" spans="1:13" x14ac:dyDescent="0.25">
      <c r="A3613" t="s">
        <v>976</v>
      </c>
      <c r="B3613" t="s">
        <v>57</v>
      </c>
      <c r="C3613" s="76" t="s">
        <v>842</v>
      </c>
      <c r="D3613" t="s">
        <v>980</v>
      </c>
      <c r="E3613" s="82">
        <v>6.6</v>
      </c>
      <c r="F3613" t="s">
        <v>969</v>
      </c>
      <c r="G3613" s="83">
        <v>44831</v>
      </c>
      <c r="H3613" s="83">
        <v>44795</v>
      </c>
      <c r="I3613">
        <f t="shared" si="61"/>
        <v>2022</v>
      </c>
      <c r="M3613"/>
    </row>
    <row r="3614" spans="1:13" ht="14.45" customHeight="1" x14ac:dyDescent="0.25">
      <c r="A3614" t="s">
        <v>976</v>
      </c>
      <c r="B3614" t="s">
        <v>49</v>
      </c>
      <c r="C3614" s="76" t="s">
        <v>842</v>
      </c>
      <c r="D3614" t="s">
        <v>980</v>
      </c>
      <c r="E3614" s="82">
        <v>7.2</v>
      </c>
      <c r="F3614" t="s">
        <v>969</v>
      </c>
      <c r="G3614" s="83">
        <v>44862</v>
      </c>
      <c r="H3614" s="83">
        <v>44795</v>
      </c>
      <c r="I3614">
        <f t="shared" si="61"/>
        <v>2022</v>
      </c>
      <c r="M3614"/>
    </row>
    <row r="3615" spans="1:13" ht="14.45" customHeight="1" x14ac:dyDescent="0.25">
      <c r="A3615" t="s">
        <v>976</v>
      </c>
      <c r="B3615" t="s">
        <v>245</v>
      </c>
      <c r="C3615" s="76" t="s">
        <v>842</v>
      </c>
      <c r="D3615" t="s">
        <v>980</v>
      </c>
      <c r="E3615" s="82">
        <v>7.7</v>
      </c>
      <c r="F3615" t="s">
        <v>969</v>
      </c>
      <c r="G3615" s="83">
        <v>44869</v>
      </c>
      <c r="H3615" s="83">
        <v>44795</v>
      </c>
      <c r="I3615">
        <f t="shared" si="61"/>
        <v>2022</v>
      </c>
      <c r="M3615"/>
    </row>
    <row r="3616" spans="1:13" x14ac:dyDescent="0.25">
      <c r="A3616" t="s">
        <v>976</v>
      </c>
      <c r="B3616" t="s">
        <v>58</v>
      </c>
      <c r="C3616" s="76" t="s">
        <v>842</v>
      </c>
      <c r="D3616" t="s">
        <v>980</v>
      </c>
      <c r="E3616" s="82">
        <v>7.6</v>
      </c>
      <c r="F3616" t="s">
        <v>969</v>
      </c>
      <c r="G3616" s="83">
        <v>44855</v>
      </c>
      <c r="H3616" s="83">
        <v>44798</v>
      </c>
      <c r="I3616">
        <f t="shared" si="61"/>
        <v>2022</v>
      </c>
      <c r="M3616"/>
    </row>
    <row r="3617" spans="1:13" x14ac:dyDescent="0.25">
      <c r="A3617" t="s">
        <v>976</v>
      </c>
      <c r="B3617" t="s">
        <v>67</v>
      </c>
      <c r="C3617" s="76" t="s">
        <v>842</v>
      </c>
      <c r="D3617" t="s">
        <v>980</v>
      </c>
      <c r="E3617" s="82">
        <v>4.2</v>
      </c>
      <c r="F3617" t="s">
        <v>969</v>
      </c>
      <c r="G3617" s="83">
        <v>44804</v>
      </c>
      <c r="H3617" s="83">
        <v>44784</v>
      </c>
      <c r="I3617">
        <f t="shared" si="61"/>
        <v>2022</v>
      </c>
      <c r="M3617"/>
    </row>
    <row r="3618" spans="1:13" x14ac:dyDescent="0.25">
      <c r="A3618" t="s">
        <v>976</v>
      </c>
      <c r="B3618" t="s">
        <v>41</v>
      </c>
      <c r="C3618" s="76" t="s">
        <v>842</v>
      </c>
      <c r="D3618" t="s">
        <v>980</v>
      </c>
      <c r="E3618" s="82">
        <v>6.48</v>
      </c>
      <c r="F3618" t="s">
        <v>969</v>
      </c>
      <c r="G3618" s="83">
        <v>44867</v>
      </c>
      <c r="H3618" s="83">
        <v>44792</v>
      </c>
      <c r="I3618">
        <f t="shared" si="61"/>
        <v>2022</v>
      </c>
      <c r="M3618"/>
    </row>
    <row r="3619" spans="1:13" x14ac:dyDescent="0.25">
      <c r="A3619" t="s">
        <v>976</v>
      </c>
      <c r="B3619" t="s">
        <v>39</v>
      </c>
      <c r="C3619" s="76" t="s">
        <v>842</v>
      </c>
      <c r="D3619" t="s">
        <v>980</v>
      </c>
      <c r="E3619" s="82">
        <v>6.6</v>
      </c>
      <c r="F3619" t="s">
        <v>969</v>
      </c>
      <c r="G3619" s="83">
        <v>44881</v>
      </c>
      <c r="H3619" s="83">
        <v>44792</v>
      </c>
      <c r="I3619">
        <f t="shared" si="61"/>
        <v>2022</v>
      </c>
      <c r="M3619"/>
    </row>
    <row r="3620" spans="1:13" x14ac:dyDescent="0.25">
      <c r="A3620" t="s">
        <v>976</v>
      </c>
      <c r="B3620" t="s">
        <v>28</v>
      </c>
      <c r="C3620" s="76" t="s">
        <v>842</v>
      </c>
      <c r="D3620" t="s">
        <v>980</v>
      </c>
      <c r="E3620" s="82">
        <v>15</v>
      </c>
      <c r="F3620" t="s">
        <v>969</v>
      </c>
      <c r="G3620" s="83">
        <v>44825</v>
      </c>
      <c r="H3620" s="83">
        <v>44791</v>
      </c>
      <c r="I3620">
        <f t="shared" si="61"/>
        <v>2022</v>
      </c>
      <c r="M3620"/>
    </row>
    <row r="3621" spans="1:13" x14ac:dyDescent="0.25">
      <c r="A3621" t="s">
        <v>976</v>
      </c>
      <c r="B3621" t="s">
        <v>55</v>
      </c>
      <c r="C3621" s="76" t="s">
        <v>842</v>
      </c>
      <c r="D3621" t="s">
        <v>980</v>
      </c>
      <c r="E3621" s="82">
        <v>7.6</v>
      </c>
      <c r="F3621" t="s">
        <v>969</v>
      </c>
      <c r="G3621" s="83">
        <v>44853</v>
      </c>
      <c r="H3621" s="83">
        <v>44791</v>
      </c>
      <c r="I3621">
        <f t="shared" si="61"/>
        <v>2022</v>
      </c>
      <c r="M3621"/>
    </row>
    <row r="3622" spans="1:13" x14ac:dyDescent="0.25">
      <c r="A3622" t="s">
        <v>976</v>
      </c>
      <c r="B3622" t="s">
        <v>241</v>
      </c>
      <c r="C3622" s="76" t="s">
        <v>842</v>
      </c>
      <c r="D3622" t="s">
        <v>980</v>
      </c>
      <c r="E3622" s="82">
        <v>7.6</v>
      </c>
      <c r="F3622" t="s">
        <v>969</v>
      </c>
      <c r="G3622" s="83">
        <v>44858</v>
      </c>
      <c r="H3622" s="83">
        <v>44790</v>
      </c>
      <c r="I3622">
        <f t="shared" si="61"/>
        <v>2022</v>
      </c>
      <c r="M3622"/>
    </row>
    <row r="3623" spans="1:13" x14ac:dyDescent="0.25">
      <c r="A3623" t="s">
        <v>976</v>
      </c>
      <c r="B3623" t="s">
        <v>63</v>
      </c>
      <c r="C3623" s="76" t="s">
        <v>842</v>
      </c>
      <c r="D3623" t="s">
        <v>980</v>
      </c>
      <c r="E3623" s="82">
        <v>6</v>
      </c>
      <c r="F3623" t="s">
        <v>969</v>
      </c>
      <c r="G3623" s="83">
        <v>44855</v>
      </c>
      <c r="H3623" s="83">
        <v>44790</v>
      </c>
      <c r="I3623">
        <f t="shared" si="61"/>
        <v>2022</v>
      </c>
      <c r="M3623"/>
    </row>
    <row r="3624" spans="1:13" x14ac:dyDescent="0.25">
      <c r="A3624" t="s">
        <v>976</v>
      </c>
      <c r="B3624" t="s">
        <v>34</v>
      </c>
      <c r="C3624" s="76" t="s">
        <v>842</v>
      </c>
      <c r="D3624" t="s">
        <v>980</v>
      </c>
      <c r="E3624" s="82">
        <v>15</v>
      </c>
      <c r="F3624" t="s">
        <v>969</v>
      </c>
      <c r="G3624" s="83">
        <v>44837</v>
      </c>
      <c r="H3624" s="83">
        <v>44790</v>
      </c>
      <c r="I3624">
        <f t="shared" si="61"/>
        <v>2022</v>
      </c>
      <c r="M3624"/>
    </row>
    <row r="3625" spans="1:13" x14ac:dyDescent="0.25">
      <c r="A3625" t="s">
        <v>976</v>
      </c>
      <c r="B3625" t="s">
        <v>70</v>
      </c>
      <c r="C3625" s="76" t="s">
        <v>842</v>
      </c>
      <c r="D3625" t="s">
        <v>980</v>
      </c>
      <c r="E3625" s="82">
        <v>5.76</v>
      </c>
      <c r="F3625" t="s">
        <v>969</v>
      </c>
      <c r="G3625" s="83">
        <v>44804</v>
      </c>
      <c r="H3625" s="83">
        <v>44785</v>
      </c>
      <c r="I3625">
        <f t="shared" si="61"/>
        <v>2022</v>
      </c>
      <c r="M3625"/>
    </row>
    <row r="3626" spans="1:13" x14ac:dyDescent="0.25">
      <c r="A3626" t="s">
        <v>976</v>
      </c>
      <c r="B3626" t="s">
        <v>56</v>
      </c>
      <c r="C3626" s="76" t="s">
        <v>842</v>
      </c>
      <c r="D3626" t="s">
        <v>980</v>
      </c>
      <c r="E3626" s="82">
        <v>10</v>
      </c>
      <c r="F3626" t="s">
        <v>969</v>
      </c>
      <c r="G3626" s="83">
        <v>44874</v>
      </c>
      <c r="H3626" s="83">
        <v>44785</v>
      </c>
      <c r="I3626">
        <f t="shared" si="61"/>
        <v>2022</v>
      </c>
      <c r="M3626"/>
    </row>
    <row r="3627" spans="1:13" x14ac:dyDescent="0.25">
      <c r="A3627" t="s">
        <v>976</v>
      </c>
      <c r="B3627" t="s">
        <v>71</v>
      </c>
      <c r="C3627" s="76" t="s">
        <v>842</v>
      </c>
      <c r="D3627" t="s">
        <v>980</v>
      </c>
      <c r="E3627" s="82">
        <v>10</v>
      </c>
      <c r="F3627" t="s">
        <v>969</v>
      </c>
      <c r="G3627" s="83">
        <v>44874</v>
      </c>
      <c r="H3627" s="83">
        <v>44782</v>
      </c>
      <c r="I3627">
        <f t="shared" si="61"/>
        <v>2022</v>
      </c>
      <c r="M3627"/>
    </row>
    <row r="3628" spans="1:13" x14ac:dyDescent="0.25">
      <c r="A3628" t="s">
        <v>976</v>
      </c>
      <c r="B3628" t="s">
        <v>40</v>
      </c>
      <c r="C3628" s="76" t="s">
        <v>842</v>
      </c>
      <c r="D3628" t="s">
        <v>980</v>
      </c>
      <c r="E3628" s="82">
        <v>13.6</v>
      </c>
      <c r="F3628" t="s">
        <v>969</v>
      </c>
      <c r="G3628" s="83">
        <v>44911</v>
      </c>
      <c r="H3628" s="83">
        <v>44777</v>
      </c>
      <c r="I3628">
        <f t="shared" si="61"/>
        <v>2022</v>
      </c>
      <c r="M3628"/>
    </row>
    <row r="3629" spans="1:13" x14ac:dyDescent="0.25">
      <c r="A3629" t="s">
        <v>976</v>
      </c>
      <c r="B3629" t="s">
        <v>22</v>
      </c>
      <c r="C3629" s="76" t="s">
        <v>842</v>
      </c>
      <c r="D3629" t="s">
        <v>980</v>
      </c>
      <c r="E3629" s="82">
        <v>14.64</v>
      </c>
      <c r="F3629" t="s">
        <v>969</v>
      </c>
      <c r="G3629" s="83">
        <v>44840</v>
      </c>
      <c r="H3629" s="83">
        <v>44776</v>
      </c>
      <c r="I3629">
        <f t="shared" si="61"/>
        <v>2022</v>
      </c>
      <c r="M3629"/>
    </row>
    <row r="3630" spans="1:13" x14ac:dyDescent="0.25">
      <c r="A3630" t="s">
        <v>976</v>
      </c>
      <c r="B3630" t="s">
        <v>63</v>
      </c>
      <c r="C3630" s="76" t="s">
        <v>842</v>
      </c>
      <c r="D3630" t="s">
        <v>980</v>
      </c>
      <c r="E3630" s="82">
        <v>6</v>
      </c>
      <c r="F3630" t="s">
        <v>969</v>
      </c>
      <c r="G3630" s="83">
        <v>44900</v>
      </c>
      <c r="H3630" s="83">
        <v>44775</v>
      </c>
      <c r="I3630">
        <f t="shared" si="61"/>
        <v>2022</v>
      </c>
      <c r="M3630"/>
    </row>
    <row r="3631" spans="1:13" x14ac:dyDescent="0.25">
      <c r="A3631" t="s">
        <v>976</v>
      </c>
      <c r="B3631" t="s">
        <v>64</v>
      </c>
      <c r="C3631" s="76" t="s">
        <v>842</v>
      </c>
      <c r="D3631" t="s">
        <v>980</v>
      </c>
      <c r="E3631" s="82">
        <v>10.3</v>
      </c>
      <c r="F3631" t="s">
        <v>969</v>
      </c>
      <c r="G3631" s="83">
        <v>44778</v>
      </c>
      <c r="H3631" s="83">
        <v>44680</v>
      </c>
      <c r="I3631">
        <f t="shared" si="61"/>
        <v>2022</v>
      </c>
      <c r="M3631"/>
    </row>
    <row r="3632" spans="1:13" x14ac:dyDescent="0.25">
      <c r="A3632" t="s">
        <v>976</v>
      </c>
      <c r="B3632" t="s">
        <v>50</v>
      </c>
      <c r="C3632" s="76" t="s">
        <v>842</v>
      </c>
      <c r="D3632" t="s">
        <v>980</v>
      </c>
      <c r="E3632" s="82">
        <v>13.94</v>
      </c>
      <c r="F3632" t="s">
        <v>969</v>
      </c>
      <c r="G3632" s="83">
        <v>44895</v>
      </c>
      <c r="H3632" s="83">
        <v>44775</v>
      </c>
      <c r="I3632">
        <f t="shared" si="61"/>
        <v>2022</v>
      </c>
      <c r="M3632"/>
    </row>
    <row r="3633" spans="1:13" x14ac:dyDescent="0.25">
      <c r="A3633" t="s">
        <v>976</v>
      </c>
      <c r="B3633" t="s">
        <v>260</v>
      </c>
      <c r="C3633" s="76" t="s">
        <v>842</v>
      </c>
      <c r="D3633" t="s">
        <v>980</v>
      </c>
      <c r="E3633" s="82">
        <v>7.67</v>
      </c>
      <c r="F3633" t="s">
        <v>969</v>
      </c>
      <c r="G3633" s="83">
        <v>44875</v>
      </c>
      <c r="H3633" s="83">
        <v>44771</v>
      </c>
      <c r="I3633">
        <f t="shared" si="61"/>
        <v>2022</v>
      </c>
      <c r="M3633"/>
    </row>
    <row r="3634" spans="1:13" x14ac:dyDescent="0.25">
      <c r="A3634" t="s">
        <v>976</v>
      </c>
      <c r="B3634" t="s">
        <v>73</v>
      </c>
      <c r="C3634" s="76" t="s">
        <v>842</v>
      </c>
      <c r="D3634" t="s">
        <v>980</v>
      </c>
      <c r="E3634" s="82">
        <v>7.6</v>
      </c>
      <c r="F3634" t="s">
        <v>969</v>
      </c>
      <c r="G3634" s="83">
        <v>44841</v>
      </c>
      <c r="H3634" s="83">
        <v>44771</v>
      </c>
      <c r="I3634">
        <f t="shared" si="61"/>
        <v>2022</v>
      </c>
      <c r="M3634"/>
    </row>
    <row r="3635" spans="1:13" x14ac:dyDescent="0.25">
      <c r="A3635" t="s">
        <v>976</v>
      </c>
      <c r="B3635" t="s">
        <v>260</v>
      </c>
      <c r="C3635" s="76" t="s">
        <v>842</v>
      </c>
      <c r="D3635" t="s">
        <v>980</v>
      </c>
      <c r="E3635" s="82">
        <v>9.6</v>
      </c>
      <c r="F3635" t="s">
        <v>969</v>
      </c>
      <c r="G3635" s="83">
        <v>44848</v>
      </c>
      <c r="H3635" s="83">
        <v>44771</v>
      </c>
      <c r="I3635">
        <f t="shared" si="61"/>
        <v>2022</v>
      </c>
      <c r="M3635"/>
    </row>
    <row r="3636" spans="1:13" x14ac:dyDescent="0.25">
      <c r="A3636" t="s">
        <v>976</v>
      </c>
      <c r="B3636" t="s">
        <v>20</v>
      </c>
      <c r="C3636" s="76" t="s">
        <v>842</v>
      </c>
      <c r="D3636" t="s">
        <v>980</v>
      </c>
      <c r="E3636" s="82">
        <v>7.08</v>
      </c>
      <c r="F3636" t="s">
        <v>969</v>
      </c>
      <c r="G3636" s="83">
        <v>44832</v>
      </c>
      <c r="H3636" s="83">
        <v>44771</v>
      </c>
      <c r="I3636">
        <f t="shared" si="61"/>
        <v>2022</v>
      </c>
      <c r="M3636"/>
    </row>
    <row r="3637" spans="1:13" x14ac:dyDescent="0.25">
      <c r="A3637" t="s">
        <v>976</v>
      </c>
      <c r="B3637" t="s">
        <v>73</v>
      </c>
      <c r="C3637" s="76" t="s">
        <v>842</v>
      </c>
      <c r="D3637" t="s">
        <v>980</v>
      </c>
      <c r="E3637" s="82">
        <v>6</v>
      </c>
      <c r="F3637" t="s">
        <v>969</v>
      </c>
      <c r="G3637" s="83">
        <v>44852</v>
      </c>
      <c r="H3637" s="83">
        <v>44770</v>
      </c>
      <c r="I3637">
        <f t="shared" si="61"/>
        <v>2022</v>
      </c>
      <c r="M3637"/>
    </row>
    <row r="3638" spans="1:13" x14ac:dyDescent="0.25">
      <c r="A3638" t="s">
        <v>976</v>
      </c>
      <c r="B3638" t="s">
        <v>261</v>
      </c>
      <c r="C3638" s="76" t="s">
        <v>842</v>
      </c>
      <c r="D3638" t="s">
        <v>980</v>
      </c>
      <c r="E3638" s="82">
        <v>7.7</v>
      </c>
      <c r="F3638" t="s">
        <v>969</v>
      </c>
      <c r="G3638" s="83">
        <v>44897</v>
      </c>
      <c r="H3638" s="83">
        <v>44770</v>
      </c>
      <c r="I3638">
        <f t="shared" si="61"/>
        <v>2022</v>
      </c>
      <c r="M3638"/>
    </row>
    <row r="3639" spans="1:13" x14ac:dyDescent="0.25">
      <c r="A3639" t="s">
        <v>976</v>
      </c>
      <c r="B3639" t="s">
        <v>63</v>
      </c>
      <c r="C3639" s="76" t="s">
        <v>842</v>
      </c>
      <c r="D3639" t="s">
        <v>980</v>
      </c>
      <c r="E3639" s="82">
        <v>10.8</v>
      </c>
      <c r="F3639" t="s">
        <v>969</v>
      </c>
      <c r="G3639" s="83">
        <v>44887</v>
      </c>
      <c r="H3639" s="83">
        <v>44770</v>
      </c>
      <c r="I3639">
        <f t="shared" si="61"/>
        <v>2022</v>
      </c>
      <c r="M3639"/>
    </row>
    <row r="3640" spans="1:13" x14ac:dyDescent="0.25">
      <c r="A3640" t="s">
        <v>976</v>
      </c>
      <c r="B3640" t="s">
        <v>64</v>
      </c>
      <c r="C3640" s="76" t="s">
        <v>842</v>
      </c>
      <c r="D3640" t="s">
        <v>980</v>
      </c>
      <c r="E3640" s="82">
        <v>12</v>
      </c>
      <c r="F3640" t="s">
        <v>969</v>
      </c>
      <c r="G3640" s="83">
        <v>44833</v>
      </c>
      <c r="H3640" s="83">
        <v>44769</v>
      </c>
      <c r="I3640">
        <f t="shared" si="61"/>
        <v>2022</v>
      </c>
      <c r="M3640"/>
    </row>
    <row r="3641" spans="1:13" x14ac:dyDescent="0.25">
      <c r="A3641" t="s">
        <v>976</v>
      </c>
      <c r="B3641" t="s">
        <v>40</v>
      </c>
      <c r="C3641" s="76" t="s">
        <v>842</v>
      </c>
      <c r="D3641" t="s">
        <v>980</v>
      </c>
      <c r="E3641" s="82">
        <v>9.74</v>
      </c>
      <c r="F3641" t="s">
        <v>969</v>
      </c>
      <c r="G3641" s="83">
        <v>44860</v>
      </c>
      <c r="H3641" s="83">
        <v>44769</v>
      </c>
      <c r="I3641">
        <f t="shared" si="61"/>
        <v>2022</v>
      </c>
      <c r="M3641"/>
    </row>
    <row r="3642" spans="1:13" x14ac:dyDescent="0.25">
      <c r="A3642" t="s">
        <v>976</v>
      </c>
      <c r="B3642" t="s">
        <v>242</v>
      </c>
      <c r="C3642" s="76" t="s">
        <v>842</v>
      </c>
      <c r="D3642" t="s">
        <v>980</v>
      </c>
      <c r="E3642" s="82">
        <v>9.3000000000000007</v>
      </c>
      <c r="F3642" t="s">
        <v>969</v>
      </c>
      <c r="G3642" s="83">
        <v>44855</v>
      </c>
      <c r="H3642" s="83">
        <v>44767</v>
      </c>
      <c r="I3642">
        <f t="shared" si="61"/>
        <v>2022</v>
      </c>
      <c r="M3642"/>
    </row>
    <row r="3643" spans="1:13" x14ac:dyDescent="0.25">
      <c r="A3643" t="s">
        <v>976</v>
      </c>
      <c r="B3643" t="s">
        <v>49</v>
      </c>
      <c r="C3643" s="76" t="s">
        <v>842</v>
      </c>
      <c r="D3643" t="s">
        <v>980</v>
      </c>
      <c r="E3643" s="82">
        <v>6</v>
      </c>
      <c r="F3643" t="s">
        <v>969</v>
      </c>
      <c r="G3643" s="83">
        <v>44798</v>
      </c>
      <c r="H3643" s="83">
        <v>44768</v>
      </c>
      <c r="I3643">
        <f t="shared" si="61"/>
        <v>2022</v>
      </c>
      <c r="M3643"/>
    </row>
    <row r="3644" spans="1:13" x14ac:dyDescent="0.25">
      <c r="A3644" t="s">
        <v>976</v>
      </c>
      <c r="B3644" t="s">
        <v>244</v>
      </c>
      <c r="C3644" s="76" t="s">
        <v>842</v>
      </c>
      <c r="D3644" t="s">
        <v>980</v>
      </c>
      <c r="E3644" s="82">
        <v>10.8</v>
      </c>
      <c r="F3644" t="s">
        <v>969</v>
      </c>
      <c r="G3644" s="83">
        <v>44852</v>
      </c>
      <c r="H3644" s="83">
        <v>44763</v>
      </c>
      <c r="I3644">
        <f t="shared" si="61"/>
        <v>2022</v>
      </c>
      <c r="M3644"/>
    </row>
    <row r="3645" spans="1:13" x14ac:dyDescent="0.25">
      <c r="A3645" t="s">
        <v>976</v>
      </c>
      <c r="B3645" t="s">
        <v>252</v>
      </c>
      <c r="C3645" s="76" t="s">
        <v>842</v>
      </c>
      <c r="D3645" t="s">
        <v>980</v>
      </c>
      <c r="E3645" s="82">
        <v>6</v>
      </c>
      <c r="F3645" t="s">
        <v>969</v>
      </c>
      <c r="G3645" s="83">
        <v>44790</v>
      </c>
      <c r="H3645" s="83">
        <v>44754</v>
      </c>
      <c r="I3645">
        <f t="shared" si="61"/>
        <v>2022</v>
      </c>
      <c r="M3645"/>
    </row>
    <row r="3646" spans="1:13" x14ac:dyDescent="0.25">
      <c r="A3646" t="s">
        <v>976</v>
      </c>
      <c r="B3646" t="s">
        <v>40</v>
      </c>
      <c r="C3646" s="76" t="s">
        <v>842</v>
      </c>
      <c r="D3646" t="s">
        <v>980</v>
      </c>
      <c r="E3646" s="82">
        <v>3.8</v>
      </c>
      <c r="F3646" t="s">
        <v>969</v>
      </c>
      <c r="G3646" s="83">
        <v>44833</v>
      </c>
      <c r="H3646" s="83">
        <v>44763</v>
      </c>
      <c r="I3646">
        <f t="shared" si="61"/>
        <v>2022</v>
      </c>
      <c r="M3646"/>
    </row>
    <row r="3647" spans="1:13" x14ac:dyDescent="0.25">
      <c r="A3647" t="s">
        <v>976</v>
      </c>
      <c r="B3647" t="s">
        <v>70</v>
      </c>
      <c r="C3647" s="76" t="s">
        <v>842</v>
      </c>
      <c r="D3647" t="s">
        <v>980</v>
      </c>
      <c r="E3647" s="82">
        <v>7.08</v>
      </c>
      <c r="F3647" t="s">
        <v>969</v>
      </c>
      <c r="G3647" s="83">
        <v>44838</v>
      </c>
      <c r="H3647" s="83">
        <v>44763</v>
      </c>
      <c r="I3647">
        <f t="shared" si="61"/>
        <v>2022</v>
      </c>
      <c r="M3647"/>
    </row>
    <row r="3648" spans="1:13" x14ac:dyDescent="0.25">
      <c r="A3648" t="s">
        <v>976</v>
      </c>
      <c r="B3648" t="s">
        <v>50</v>
      </c>
      <c r="C3648" s="76" t="s">
        <v>842</v>
      </c>
      <c r="D3648" t="s">
        <v>980</v>
      </c>
      <c r="E3648" s="82">
        <v>4.5</v>
      </c>
      <c r="F3648" t="s">
        <v>969</v>
      </c>
      <c r="G3648" s="83">
        <v>44834</v>
      </c>
      <c r="H3648" s="83">
        <v>44760</v>
      </c>
      <c r="I3648">
        <f t="shared" si="61"/>
        <v>2022</v>
      </c>
      <c r="M3648"/>
    </row>
    <row r="3649" spans="1:13" x14ac:dyDescent="0.25">
      <c r="A3649" t="s">
        <v>976</v>
      </c>
      <c r="B3649" t="s">
        <v>260</v>
      </c>
      <c r="C3649" s="76" t="s">
        <v>842</v>
      </c>
      <c r="D3649" t="s">
        <v>980</v>
      </c>
      <c r="E3649" s="82">
        <v>6</v>
      </c>
      <c r="F3649" t="s">
        <v>969</v>
      </c>
      <c r="G3649" s="83">
        <v>44837</v>
      </c>
      <c r="H3649" s="83">
        <v>44760</v>
      </c>
      <c r="I3649">
        <f t="shared" si="61"/>
        <v>2022</v>
      </c>
      <c r="M3649"/>
    </row>
    <row r="3650" spans="1:13" x14ac:dyDescent="0.25">
      <c r="A3650" t="s">
        <v>976</v>
      </c>
      <c r="B3650" t="s">
        <v>45</v>
      </c>
      <c r="C3650" s="76" t="s">
        <v>842</v>
      </c>
      <c r="D3650" t="s">
        <v>980</v>
      </c>
      <c r="E3650" s="82">
        <v>7.6</v>
      </c>
      <c r="F3650" t="s">
        <v>969</v>
      </c>
      <c r="G3650" s="83">
        <v>44785</v>
      </c>
      <c r="H3650" s="83">
        <v>44760</v>
      </c>
      <c r="I3650">
        <f t="shared" ref="I3650:I3713" si="62">IF(G3650&lt;&gt;"",YEAR(G3650),"")</f>
        <v>2022</v>
      </c>
      <c r="M3650"/>
    </row>
    <row r="3651" spans="1:13" x14ac:dyDescent="0.25">
      <c r="A3651" t="s">
        <v>976</v>
      </c>
      <c r="B3651" t="s">
        <v>45</v>
      </c>
      <c r="C3651" s="76" t="s">
        <v>842</v>
      </c>
      <c r="D3651" t="s">
        <v>980</v>
      </c>
      <c r="E3651" s="82">
        <v>7.6</v>
      </c>
      <c r="F3651" t="s">
        <v>969</v>
      </c>
      <c r="G3651" s="83">
        <v>44827</v>
      </c>
      <c r="H3651" s="83">
        <v>44760</v>
      </c>
      <c r="I3651">
        <f t="shared" si="62"/>
        <v>2022</v>
      </c>
      <c r="M3651"/>
    </row>
    <row r="3652" spans="1:13" x14ac:dyDescent="0.25">
      <c r="A3652" t="s">
        <v>976</v>
      </c>
      <c r="B3652" t="s">
        <v>70</v>
      </c>
      <c r="C3652" s="76" t="s">
        <v>842</v>
      </c>
      <c r="D3652" t="s">
        <v>980</v>
      </c>
      <c r="E3652" s="82">
        <v>5.76</v>
      </c>
      <c r="F3652" t="s">
        <v>969</v>
      </c>
      <c r="G3652" s="83">
        <v>44805</v>
      </c>
      <c r="H3652" s="83">
        <v>44756</v>
      </c>
      <c r="I3652">
        <f t="shared" si="62"/>
        <v>2022</v>
      </c>
      <c r="M3652"/>
    </row>
    <row r="3653" spans="1:13" x14ac:dyDescent="0.25">
      <c r="A3653" t="s">
        <v>976</v>
      </c>
      <c r="B3653" t="s">
        <v>50</v>
      </c>
      <c r="C3653" s="76" t="s">
        <v>842</v>
      </c>
      <c r="D3653" t="s">
        <v>980</v>
      </c>
      <c r="E3653" s="82">
        <v>6</v>
      </c>
      <c r="F3653" t="s">
        <v>969</v>
      </c>
      <c r="G3653" s="83">
        <v>44817</v>
      </c>
      <c r="H3653" s="83">
        <v>44756</v>
      </c>
      <c r="I3653">
        <f t="shared" si="62"/>
        <v>2022</v>
      </c>
      <c r="M3653"/>
    </row>
    <row r="3654" spans="1:13" x14ac:dyDescent="0.25">
      <c r="A3654" t="s">
        <v>976</v>
      </c>
      <c r="B3654" t="s">
        <v>40</v>
      </c>
      <c r="C3654" s="76" t="s">
        <v>842</v>
      </c>
      <c r="D3654" t="s">
        <v>980</v>
      </c>
      <c r="E3654" s="82">
        <v>7.6</v>
      </c>
      <c r="F3654" t="s">
        <v>969</v>
      </c>
      <c r="G3654" s="83">
        <v>44876</v>
      </c>
      <c r="H3654" s="83">
        <v>44756</v>
      </c>
      <c r="I3654">
        <f t="shared" si="62"/>
        <v>2022</v>
      </c>
      <c r="M3654"/>
    </row>
    <row r="3655" spans="1:13" x14ac:dyDescent="0.25">
      <c r="A3655" t="s">
        <v>976</v>
      </c>
      <c r="B3655" t="s">
        <v>56</v>
      </c>
      <c r="C3655" s="76" t="s">
        <v>842</v>
      </c>
      <c r="D3655" t="s">
        <v>980</v>
      </c>
      <c r="E3655" s="82">
        <v>6</v>
      </c>
      <c r="F3655" t="s">
        <v>969</v>
      </c>
      <c r="G3655" s="83">
        <v>44804</v>
      </c>
      <c r="H3655" s="83">
        <v>44755</v>
      </c>
      <c r="I3655">
        <f t="shared" si="62"/>
        <v>2022</v>
      </c>
      <c r="M3655"/>
    </row>
    <row r="3656" spans="1:13" x14ac:dyDescent="0.25">
      <c r="A3656" t="s">
        <v>976</v>
      </c>
      <c r="B3656" t="s">
        <v>57</v>
      </c>
      <c r="C3656" s="76" t="s">
        <v>842</v>
      </c>
      <c r="D3656" t="s">
        <v>980</v>
      </c>
      <c r="E3656" s="82">
        <v>25</v>
      </c>
      <c r="F3656" t="s">
        <v>969</v>
      </c>
      <c r="G3656" s="83">
        <v>44859</v>
      </c>
      <c r="H3656" s="83">
        <v>44749</v>
      </c>
      <c r="I3656">
        <f t="shared" si="62"/>
        <v>2022</v>
      </c>
      <c r="M3656"/>
    </row>
    <row r="3657" spans="1:13" x14ac:dyDescent="0.25">
      <c r="A3657" t="s">
        <v>976</v>
      </c>
      <c r="B3657" t="s">
        <v>65</v>
      </c>
      <c r="C3657" s="76" t="s">
        <v>842</v>
      </c>
      <c r="D3657" t="s">
        <v>980</v>
      </c>
      <c r="E3657" s="82">
        <v>7.6</v>
      </c>
      <c r="F3657" t="s">
        <v>969</v>
      </c>
      <c r="G3657" s="83">
        <v>44789</v>
      </c>
      <c r="H3657" s="83">
        <v>44747</v>
      </c>
      <c r="I3657">
        <f t="shared" si="62"/>
        <v>2022</v>
      </c>
      <c r="M3657"/>
    </row>
    <row r="3658" spans="1:13" x14ac:dyDescent="0.25">
      <c r="A3658" t="s">
        <v>976</v>
      </c>
      <c r="B3658" t="s">
        <v>70</v>
      </c>
      <c r="C3658" s="76" t="s">
        <v>842</v>
      </c>
      <c r="D3658" t="s">
        <v>980</v>
      </c>
      <c r="E3658" s="82">
        <v>7.6</v>
      </c>
      <c r="F3658" t="s">
        <v>969</v>
      </c>
      <c r="G3658" s="83">
        <v>44785</v>
      </c>
      <c r="H3658" s="83">
        <v>44747</v>
      </c>
      <c r="I3658">
        <f t="shared" si="62"/>
        <v>2022</v>
      </c>
      <c r="M3658"/>
    </row>
    <row r="3659" spans="1:13" x14ac:dyDescent="0.25">
      <c r="A3659" t="s">
        <v>976</v>
      </c>
      <c r="B3659" t="s">
        <v>257</v>
      </c>
      <c r="C3659" s="76" t="s">
        <v>842</v>
      </c>
      <c r="D3659" t="s">
        <v>980</v>
      </c>
      <c r="E3659" s="82">
        <v>12</v>
      </c>
      <c r="F3659" t="s">
        <v>969</v>
      </c>
      <c r="G3659" s="83">
        <v>44841</v>
      </c>
      <c r="H3659" s="83">
        <v>44743</v>
      </c>
      <c r="I3659">
        <f t="shared" si="62"/>
        <v>2022</v>
      </c>
      <c r="M3659"/>
    </row>
    <row r="3660" spans="1:13" x14ac:dyDescent="0.25">
      <c r="A3660" t="s">
        <v>976</v>
      </c>
      <c r="B3660" t="s">
        <v>70</v>
      </c>
      <c r="C3660" s="76" t="s">
        <v>842</v>
      </c>
      <c r="D3660" t="s">
        <v>980</v>
      </c>
      <c r="E3660" s="82">
        <v>7.6</v>
      </c>
      <c r="F3660" t="s">
        <v>969</v>
      </c>
      <c r="G3660" s="83">
        <v>44783</v>
      </c>
      <c r="H3660" s="83">
        <v>44741</v>
      </c>
      <c r="I3660">
        <f t="shared" si="62"/>
        <v>2022</v>
      </c>
      <c r="M3660"/>
    </row>
    <row r="3661" spans="1:13" x14ac:dyDescent="0.25">
      <c r="A3661" t="s">
        <v>976</v>
      </c>
      <c r="B3661" t="s">
        <v>71</v>
      </c>
      <c r="C3661" s="76" t="s">
        <v>842</v>
      </c>
      <c r="D3661" t="s">
        <v>980</v>
      </c>
      <c r="E3661" s="82">
        <v>10.6</v>
      </c>
      <c r="F3661" t="s">
        <v>969</v>
      </c>
      <c r="G3661" s="83">
        <v>44799</v>
      </c>
      <c r="H3661" s="83">
        <v>44743</v>
      </c>
      <c r="I3661">
        <f t="shared" si="62"/>
        <v>2022</v>
      </c>
      <c r="M3661"/>
    </row>
    <row r="3662" spans="1:13" x14ac:dyDescent="0.25">
      <c r="A3662" t="s">
        <v>976</v>
      </c>
      <c r="B3662" t="s">
        <v>40</v>
      </c>
      <c r="C3662" s="76" t="s">
        <v>842</v>
      </c>
      <c r="D3662" t="s">
        <v>980</v>
      </c>
      <c r="E3662" s="82">
        <v>6</v>
      </c>
      <c r="F3662" t="s">
        <v>969</v>
      </c>
      <c r="G3662" s="83">
        <v>44838</v>
      </c>
      <c r="H3662" s="83">
        <v>44742</v>
      </c>
      <c r="I3662">
        <f t="shared" si="62"/>
        <v>2022</v>
      </c>
      <c r="M3662"/>
    </row>
    <row r="3663" spans="1:13" x14ac:dyDescent="0.25">
      <c r="A3663" t="s">
        <v>976</v>
      </c>
      <c r="B3663" t="s">
        <v>43</v>
      </c>
      <c r="C3663" s="76" t="s">
        <v>842</v>
      </c>
      <c r="D3663" t="s">
        <v>980</v>
      </c>
      <c r="E3663" s="82">
        <v>7</v>
      </c>
      <c r="F3663" t="s">
        <v>969</v>
      </c>
      <c r="G3663" s="83">
        <v>44862</v>
      </c>
      <c r="H3663" s="83">
        <v>44741</v>
      </c>
      <c r="I3663">
        <f t="shared" si="62"/>
        <v>2022</v>
      </c>
      <c r="M3663"/>
    </row>
    <row r="3664" spans="1:13" x14ac:dyDescent="0.25">
      <c r="A3664" t="s">
        <v>976</v>
      </c>
      <c r="B3664" t="s">
        <v>44</v>
      </c>
      <c r="C3664" s="76" t="s">
        <v>842</v>
      </c>
      <c r="D3664" t="s">
        <v>980</v>
      </c>
      <c r="E3664" s="82">
        <v>12</v>
      </c>
      <c r="F3664" t="s">
        <v>969</v>
      </c>
      <c r="G3664" s="83">
        <v>44833</v>
      </c>
      <c r="H3664" s="83">
        <v>44740</v>
      </c>
      <c r="I3664">
        <f t="shared" si="62"/>
        <v>2022</v>
      </c>
      <c r="M3664"/>
    </row>
    <row r="3665" spans="1:13" x14ac:dyDescent="0.25">
      <c r="A3665" t="s">
        <v>976</v>
      </c>
      <c r="B3665" t="s">
        <v>253</v>
      </c>
      <c r="C3665" s="76" t="s">
        <v>842</v>
      </c>
      <c r="D3665" t="s">
        <v>980</v>
      </c>
      <c r="E3665" s="82">
        <v>17.399999999999999</v>
      </c>
      <c r="F3665" t="s">
        <v>969</v>
      </c>
      <c r="G3665" s="83">
        <v>44873</v>
      </c>
      <c r="H3665" s="83">
        <v>44740</v>
      </c>
      <c r="I3665">
        <f t="shared" si="62"/>
        <v>2022</v>
      </c>
      <c r="M3665"/>
    </row>
    <row r="3666" spans="1:13" x14ac:dyDescent="0.25">
      <c r="A3666" t="s">
        <v>976</v>
      </c>
      <c r="B3666" t="s">
        <v>40</v>
      </c>
      <c r="C3666" s="76" t="s">
        <v>842</v>
      </c>
      <c r="D3666" t="s">
        <v>980</v>
      </c>
      <c r="E3666" s="82">
        <v>7.6</v>
      </c>
      <c r="F3666" t="s">
        <v>969</v>
      </c>
      <c r="G3666" s="83">
        <v>44785</v>
      </c>
      <c r="H3666" s="83">
        <v>44740</v>
      </c>
      <c r="I3666">
        <f t="shared" si="62"/>
        <v>2022</v>
      </c>
      <c r="M3666"/>
    </row>
    <row r="3667" spans="1:13" x14ac:dyDescent="0.25">
      <c r="A3667" t="s">
        <v>976</v>
      </c>
      <c r="B3667" t="s">
        <v>51</v>
      </c>
      <c r="C3667" s="76" t="s">
        <v>842</v>
      </c>
      <c r="D3667" t="s">
        <v>980</v>
      </c>
      <c r="E3667" s="82">
        <v>15</v>
      </c>
      <c r="F3667" t="s">
        <v>969</v>
      </c>
      <c r="G3667" s="83">
        <v>44849</v>
      </c>
      <c r="H3667" s="83">
        <v>44736</v>
      </c>
      <c r="I3667">
        <f t="shared" si="62"/>
        <v>2022</v>
      </c>
      <c r="M3667"/>
    </row>
    <row r="3668" spans="1:13" x14ac:dyDescent="0.25">
      <c r="A3668" t="s">
        <v>976</v>
      </c>
      <c r="B3668" t="s">
        <v>70</v>
      </c>
      <c r="C3668" s="76" t="s">
        <v>842</v>
      </c>
      <c r="D3668" t="s">
        <v>980</v>
      </c>
      <c r="E3668" s="82">
        <v>5</v>
      </c>
      <c r="F3668" t="s">
        <v>969</v>
      </c>
      <c r="G3668" s="83">
        <v>44820</v>
      </c>
      <c r="H3668" s="83">
        <v>44736</v>
      </c>
      <c r="I3668">
        <f t="shared" si="62"/>
        <v>2022</v>
      </c>
      <c r="M3668"/>
    </row>
    <row r="3669" spans="1:13" x14ac:dyDescent="0.25">
      <c r="A3669" t="s">
        <v>976</v>
      </c>
      <c r="B3669" t="s">
        <v>261</v>
      </c>
      <c r="C3669" s="76" t="s">
        <v>842</v>
      </c>
      <c r="D3669" t="s">
        <v>980</v>
      </c>
      <c r="E3669" s="82">
        <v>5</v>
      </c>
      <c r="F3669" t="s">
        <v>969</v>
      </c>
      <c r="G3669" s="83">
        <v>44791</v>
      </c>
      <c r="H3669" s="83">
        <v>44739</v>
      </c>
      <c r="I3669">
        <f t="shared" si="62"/>
        <v>2022</v>
      </c>
      <c r="M3669"/>
    </row>
    <row r="3670" spans="1:13" x14ac:dyDescent="0.25">
      <c r="A3670" t="s">
        <v>976</v>
      </c>
      <c r="B3670" t="s">
        <v>251</v>
      </c>
      <c r="C3670" s="76" t="s">
        <v>842</v>
      </c>
      <c r="D3670" t="s">
        <v>980</v>
      </c>
      <c r="E3670" s="82">
        <v>7.6</v>
      </c>
      <c r="F3670" t="s">
        <v>969</v>
      </c>
      <c r="G3670" s="83">
        <v>44769</v>
      </c>
      <c r="H3670" s="83">
        <v>44735</v>
      </c>
      <c r="I3670">
        <f t="shared" si="62"/>
        <v>2022</v>
      </c>
      <c r="M3670"/>
    </row>
    <row r="3671" spans="1:13" x14ac:dyDescent="0.25">
      <c r="A3671" t="s">
        <v>976</v>
      </c>
      <c r="B3671" t="s">
        <v>22</v>
      </c>
      <c r="C3671" s="76" t="s">
        <v>842</v>
      </c>
      <c r="D3671" t="s">
        <v>980</v>
      </c>
      <c r="E3671" s="82">
        <v>3.8</v>
      </c>
      <c r="F3671" t="s">
        <v>969</v>
      </c>
      <c r="G3671" s="83">
        <v>44860</v>
      </c>
      <c r="H3671" s="83">
        <v>44734</v>
      </c>
      <c r="I3671">
        <f t="shared" si="62"/>
        <v>2022</v>
      </c>
      <c r="M3671"/>
    </row>
    <row r="3672" spans="1:13" x14ac:dyDescent="0.25">
      <c r="A3672" t="s">
        <v>976</v>
      </c>
      <c r="B3672" t="s">
        <v>58</v>
      </c>
      <c r="C3672" s="76" t="s">
        <v>842</v>
      </c>
      <c r="D3672" t="s">
        <v>980</v>
      </c>
      <c r="E3672" s="82">
        <v>7.6</v>
      </c>
      <c r="F3672" t="s">
        <v>969</v>
      </c>
      <c r="G3672" s="83">
        <v>44817</v>
      </c>
      <c r="H3672" s="83">
        <v>44732</v>
      </c>
      <c r="I3672">
        <f t="shared" si="62"/>
        <v>2022</v>
      </c>
      <c r="M3672"/>
    </row>
    <row r="3673" spans="1:13" x14ac:dyDescent="0.25">
      <c r="A3673" t="s">
        <v>976</v>
      </c>
      <c r="B3673" t="s">
        <v>40</v>
      </c>
      <c r="C3673" s="76" t="s">
        <v>842</v>
      </c>
      <c r="D3673" t="s">
        <v>980</v>
      </c>
      <c r="E3673" s="82">
        <v>5.76</v>
      </c>
      <c r="F3673" t="s">
        <v>969</v>
      </c>
      <c r="G3673" s="83">
        <v>44762</v>
      </c>
      <c r="H3673" s="83">
        <v>44729</v>
      </c>
      <c r="I3673">
        <f t="shared" si="62"/>
        <v>2022</v>
      </c>
      <c r="M3673"/>
    </row>
    <row r="3674" spans="1:13" x14ac:dyDescent="0.25">
      <c r="A3674" t="s">
        <v>976</v>
      </c>
      <c r="B3674" t="s">
        <v>73</v>
      </c>
      <c r="C3674" s="76" t="s">
        <v>842</v>
      </c>
      <c r="D3674" t="s">
        <v>980</v>
      </c>
      <c r="E3674" s="82">
        <v>6</v>
      </c>
      <c r="F3674" t="s">
        <v>969</v>
      </c>
      <c r="G3674" s="83">
        <v>44783</v>
      </c>
      <c r="H3674" s="83">
        <v>44726</v>
      </c>
      <c r="I3674">
        <f t="shared" si="62"/>
        <v>2022</v>
      </c>
      <c r="M3674"/>
    </row>
    <row r="3675" spans="1:13" x14ac:dyDescent="0.25">
      <c r="A3675" t="s">
        <v>976</v>
      </c>
      <c r="B3675" t="s">
        <v>251</v>
      </c>
      <c r="C3675" s="76" t="s">
        <v>842</v>
      </c>
      <c r="D3675" t="s">
        <v>980</v>
      </c>
      <c r="E3675" s="82">
        <v>10</v>
      </c>
      <c r="F3675" t="s">
        <v>969</v>
      </c>
      <c r="G3675" s="83">
        <v>44860</v>
      </c>
      <c r="H3675" s="83">
        <v>44722</v>
      </c>
      <c r="I3675">
        <f t="shared" si="62"/>
        <v>2022</v>
      </c>
      <c r="M3675"/>
    </row>
    <row r="3676" spans="1:13" x14ac:dyDescent="0.25">
      <c r="A3676" t="s">
        <v>976</v>
      </c>
      <c r="B3676" t="s">
        <v>287</v>
      </c>
      <c r="C3676" s="76" t="s">
        <v>842</v>
      </c>
      <c r="D3676" t="s">
        <v>980</v>
      </c>
      <c r="E3676" s="82">
        <v>7.6</v>
      </c>
      <c r="F3676" t="s">
        <v>969</v>
      </c>
      <c r="G3676" s="83">
        <v>44767</v>
      </c>
      <c r="H3676" s="83">
        <v>44725</v>
      </c>
      <c r="I3676">
        <f t="shared" si="62"/>
        <v>2022</v>
      </c>
      <c r="M3676"/>
    </row>
    <row r="3677" spans="1:13" x14ac:dyDescent="0.25">
      <c r="A3677" t="s">
        <v>976</v>
      </c>
      <c r="B3677" t="s">
        <v>73</v>
      </c>
      <c r="C3677" s="76" t="s">
        <v>842</v>
      </c>
      <c r="D3677" t="s">
        <v>980</v>
      </c>
      <c r="E3677" s="82">
        <v>12</v>
      </c>
      <c r="F3677" t="s">
        <v>969</v>
      </c>
      <c r="G3677" s="83">
        <v>44757</v>
      </c>
      <c r="H3677" s="83">
        <v>44725</v>
      </c>
      <c r="I3677">
        <f t="shared" si="62"/>
        <v>2022</v>
      </c>
      <c r="M3677"/>
    </row>
    <row r="3678" spans="1:13" x14ac:dyDescent="0.25">
      <c r="A3678" t="s">
        <v>976</v>
      </c>
      <c r="B3678" t="s">
        <v>253</v>
      </c>
      <c r="C3678" s="76" t="s">
        <v>842</v>
      </c>
      <c r="D3678" t="s">
        <v>980</v>
      </c>
      <c r="E3678" s="82">
        <v>6</v>
      </c>
      <c r="F3678" t="s">
        <v>969</v>
      </c>
      <c r="G3678" s="83">
        <v>44778</v>
      </c>
      <c r="H3678" s="83">
        <v>44722</v>
      </c>
      <c r="I3678">
        <f t="shared" si="62"/>
        <v>2022</v>
      </c>
      <c r="M3678"/>
    </row>
    <row r="3679" spans="1:13" x14ac:dyDescent="0.25">
      <c r="A3679" t="s">
        <v>976</v>
      </c>
      <c r="B3679" t="s">
        <v>245</v>
      </c>
      <c r="C3679" s="76" t="s">
        <v>842</v>
      </c>
      <c r="D3679" t="s">
        <v>980</v>
      </c>
      <c r="E3679" s="82">
        <v>6.19</v>
      </c>
      <c r="F3679" t="s">
        <v>969</v>
      </c>
      <c r="G3679" s="83">
        <v>44812</v>
      </c>
      <c r="H3679" s="83">
        <v>44721</v>
      </c>
      <c r="I3679">
        <f t="shared" si="62"/>
        <v>2022</v>
      </c>
      <c r="M3679"/>
    </row>
    <row r="3680" spans="1:13" x14ac:dyDescent="0.25">
      <c r="A3680" t="s">
        <v>976</v>
      </c>
      <c r="B3680" t="s">
        <v>37</v>
      </c>
      <c r="C3680" s="76" t="s">
        <v>842</v>
      </c>
      <c r="D3680" t="s">
        <v>980</v>
      </c>
      <c r="E3680" s="82">
        <v>7.6</v>
      </c>
      <c r="F3680" t="s">
        <v>969</v>
      </c>
      <c r="G3680" s="83">
        <v>44771</v>
      </c>
      <c r="H3680" s="83">
        <v>44721</v>
      </c>
      <c r="I3680">
        <f t="shared" si="62"/>
        <v>2022</v>
      </c>
      <c r="M3680"/>
    </row>
    <row r="3681" spans="1:13" x14ac:dyDescent="0.25">
      <c r="A3681" t="s">
        <v>976</v>
      </c>
      <c r="B3681" t="s">
        <v>70</v>
      </c>
      <c r="C3681" s="76" t="s">
        <v>842</v>
      </c>
      <c r="D3681" t="s">
        <v>980</v>
      </c>
      <c r="E3681" s="82">
        <v>11.4</v>
      </c>
      <c r="F3681" t="s">
        <v>969</v>
      </c>
      <c r="G3681" s="83">
        <v>44908</v>
      </c>
      <c r="H3681" s="83">
        <v>44719</v>
      </c>
      <c r="I3681">
        <f t="shared" si="62"/>
        <v>2022</v>
      </c>
      <c r="M3681"/>
    </row>
    <row r="3682" spans="1:13" x14ac:dyDescent="0.25">
      <c r="A3682" t="s">
        <v>976</v>
      </c>
      <c r="B3682" s="74" t="s">
        <v>39</v>
      </c>
      <c r="C3682" s="76" t="s">
        <v>842</v>
      </c>
      <c r="D3682" t="s">
        <v>980</v>
      </c>
      <c r="E3682" s="82">
        <v>9.7200000000000006</v>
      </c>
      <c r="F3682" t="s">
        <v>969</v>
      </c>
      <c r="G3682" s="83">
        <v>44764</v>
      </c>
      <c r="H3682" s="83">
        <v>44718</v>
      </c>
      <c r="I3682">
        <f t="shared" si="62"/>
        <v>2022</v>
      </c>
      <c r="M3682"/>
    </row>
    <row r="3683" spans="1:13" x14ac:dyDescent="0.25">
      <c r="A3683" t="s">
        <v>976</v>
      </c>
      <c r="B3683" t="s">
        <v>245</v>
      </c>
      <c r="C3683" s="76" t="s">
        <v>842</v>
      </c>
      <c r="D3683" t="s">
        <v>980</v>
      </c>
      <c r="E3683" s="82">
        <v>3.8</v>
      </c>
      <c r="F3683" t="s">
        <v>969</v>
      </c>
      <c r="G3683" s="83">
        <v>44750</v>
      </c>
      <c r="H3683" s="83">
        <v>44719</v>
      </c>
      <c r="I3683">
        <f t="shared" si="62"/>
        <v>2022</v>
      </c>
      <c r="M3683"/>
    </row>
    <row r="3684" spans="1:13" x14ac:dyDescent="0.25">
      <c r="A3684" t="s">
        <v>976</v>
      </c>
      <c r="B3684" t="s">
        <v>37</v>
      </c>
      <c r="C3684" s="76" t="s">
        <v>842</v>
      </c>
      <c r="D3684" t="s">
        <v>980</v>
      </c>
      <c r="E3684" s="82">
        <v>7.6</v>
      </c>
      <c r="F3684" t="s">
        <v>969</v>
      </c>
      <c r="G3684" s="83">
        <v>44769</v>
      </c>
      <c r="H3684" s="83">
        <v>44706</v>
      </c>
      <c r="I3684">
        <f t="shared" si="62"/>
        <v>2022</v>
      </c>
      <c r="M3684"/>
    </row>
    <row r="3685" spans="1:13" x14ac:dyDescent="0.25">
      <c r="A3685" t="s">
        <v>976</v>
      </c>
      <c r="B3685" t="s">
        <v>44</v>
      </c>
      <c r="C3685" s="76" t="s">
        <v>842</v>
      </c>
      <c r="D3685" t="s">
        <v>980</v>
      </c>
      <c r="E3685" s="82">
        <v>5</v>
      </c>
      <c r="F3685" t="s">
        <v>969</v>
      </c>
      <c r="G3685" s="83">
        <v>44852</v>
      </c>
      <c r="H3685" s="83">
        <v>44712</v>
      </c>
      <c r="I3685">
        <f t="shared" si="62"/>
        <v>2022</v>
      </c>
      <c r="M3685"/>
    </row>
    <row r="3686" spans="1:13" x14ac:dyDescent="0.25">
      <c r="A3686" t="s">
        <v>976</v>
      </c>
      <c r="B3686" t="s">
        <v>48</v>
      </c>
      <c r="C3686" s="76" t="s">
        <v>842</v>
      </c>
      <c r="D3686" t="s">
        <v>980</v>
      </c>
      <c r="E3686" s="82">
        <v>6</v>
      </c>
      <c r="F3686" t="s">
        <v>969</v>
      </c>
      <c r="G3686" s="83">
        <v>44742</v>
      </c>
      <c r="H3686" s="83">
        <v>44713</v>
      </c>
      <c r="I3686">
        <f t="shared" si="62"/>
        <v>2022</v>
      </c>
      <c r="M3686"/>
    </row>
    <row r="3687" spans="1:13" x14ac:dyDescent="0.25">
      <c r="A3687" t="s">
        <v>976</v>
      </c>
      <c r="B3687" t="s">
        <v>1226</v>
      </c>
      <c r="C3687" s="76" t="s">
        <v>842</v>
      </c>
      <c r="D3687" t="s">
        <v>980</v>
      </c>
      <c r="E3687" s="82">
        <v>6</v>
      </c>
      <c r="F3687" t="s">
        <v>969</v>
      </c>
      <c r="G3687" s="83">
        <v>44740</v>
      </c>
      <c r="H3687" s="83">
        <v>44713</v>
      </c>
      <c r="I3687">
        <f t="shared" si="62"/>
        <v>2022</v>
      </c>
      <c r="M3687"/>
    </row>
    <row r="3688" spans="1:13" x14ac:dyDescent="0.25">
      <c r="A3688" t="s">
        <v>976</v>
      </c>
      <c r="B3688" t="s">
        <v>43</v>
      </c>
      <c r="C3688" s="76" t="s">
        <v>842</v>
      </c>
      <c r="D3688" t="s">
        <v>980</v>
      </c>
      <c r="E3688" s="82">
        <v>7.6</v>
      </c>
      <c r="F3688" t="s">
        <v>969</v>
      </c>
      <c r="G3688" s="83">
        <v>44757</v>
      </c>
      <c r="H3688" s="83">
        <v>44713</v>
      </c>
      <c r="I3688">
        <f t="shared" si="62"/>
        <v>2022</v>
      </c>
      <c r="M3688"/>
    </row>
    <row r="3689" spans="1:13" x14ac:dyDescent="0.25">
      <c r="A3689" t="s">
        <v>976</v>
      </c>
      <c r="B3689" t="s">
        <v>67</v>
      </c>
      <c r="C3689" s="76" t="s">
        <v>842</v>
      </c>
      <c r="D3689" t="s">
        <v>980</v>
      </c>
      <c r="E3689" s="82">
        <v>3.8</v>
      </c>
      <c r="F3689" t="s">
        <v>969</v>
      </c>
      <c r="G3689" s="83">
        <v>44736</v>
      </c>
      <c r="H3689" s="83">
        <v>44712</v>
      </c>
      <c r="I3689">
        <f t="shared" si="62"/>
        <v>2022</v>
      </c>
      <c r="M3689"/>
    </row>
    <row r="3690" spans="1:13" x14ac:dyDescent="0.25">
      <c r="A3690" t="s">
        <v>976</v>
      </c>
      <c r="B3690" t="s">
        <v>287</v>
      </c>
      <c r="C3690" s="76" t="s">
        <v>842</v>
      </c>
      <c r="D3690" t="s">
        <v>980</v>
      </c>
      <c r="E3690" s="82">
        <v>7.6</v>
      </c>
      <c r="F3690" t="s">
        <v>969</v>
      </c>
      <c r="G3690" s="83">
        <v>44750</v>
      </c>
      <c r="H3690" s="83">
        <v>44712</v>
      </c>
      <c r="I3690">
        <f t="shared" si="62"/>
        <v>2022</v>
      </c>
      <c r="M3690"/>
    </row>
    <row r="3691" spans="1:13" x14ac:dyDescent="0.25">
      <c r="A3691" t="s">
        <v>976</v>
      </c>
      <c r="B3691" t="s">
        <v>287</v>
      </c>
      <c r="C3691" s="76" t="s">
        <v>842</v>
      </c>
      <c r="D3691" t="s">
        <v>980</v>
      </c>
      <c r="E3691" s="82">
        <v>7.97</v>
      </c>
      <c r="F3691" t="s">
        <v>969</v>
      </c>
      <c r="G3691" s="83">
        <v>44797</v>
      </c>
      <c r="H3691" s="83">
        <v>44708</v>
      </c>
      <c r="I3691">
        <f t="shared" si="62"/>
        <v>2022</v>
      </c>
      <c r="M3691"/>
    </row>
    <row r="3692" spans="1:13" x14ac:dyDescent="0.25">
      <c r="A3692" t="s">
        <v>976</v>
      </c>
      <c r="B3692" t="s">
        <v>245</v>
      </c>
      <c r="C3692" s="76" t="s">
        <v>842</v>
      </c>
      <c r="D3692" t="s">
        <v>980</v>
      </c>
      <c r="E3692" s="82">
        <v>7.08</v>
      </c>
      <c r="F3692" t="s">
        <v>969</v>
      </c>
      <c r="G3692" s="83">
        <v>44742</v>
      </c>
      <c r="H3692" s="83">
        <v>44701</v>
      </c>
      <c r="I3692">
        <f t="shared" si="62"/>
        <v>2022</v>
      </c>
      <c r="M3692"/>
    </row>
    <row r="3693" spans="1:13" x14ac:dyDescent="0.25">
      <c r="A3693" t="s">
        <v>976</v>
      </c>
      <c r="B3693" t="s">
        <v>67</v>
      </c>
      <c r="C3693" s="76" t="s">
        <v>842</v>
      </c>
      <c r="D3693" t="s">
        <v>980</v>
      </c>
      <c r="E3693" s="82">
        <v>6</v>
      </c>
      <c r="F3693" t="s">
        <v>969</v>
      </c>
      <c r="G3693" s="83">
        <v>44756</v>
      </c>
      <c r="H3693" s="83">
        <v>44706</v>
      </c>
      <c r="I3693">
        <f t="shared" si="62"/>
        <v>2022</v>
      </c>
      <c r="M3693"/>
    </row>
    <row r="3694" spans="1:13" x14ac:dyDescent="0.25">
      <c r="A3694" t="s">
        <v>976</v>
      </c>
      <c r="B3694" t="s">
        <v>66</v>
      </c>
      <c r="C3694" s="76" t="s">
        <v>842</v>
      </c>
      <c r="D3694" t="s">
        <v>980</v>
      </c>
      <c r="E3694" s="82">
        <v>15</v>
      </c>
      <c r="F3694" t="s">
        <v>969</v>
      </c>
      <c r="G3694" s="83">
        <v>44862</v>
      </c>
      <c r="H3694" s="83">
        <v>44705</v>
      </c>
      <c r="I3694">
        <f t="shared" si="62"/>
        <v>2022</v>
      </c>
      <c r="M3694"/>
    </row>
    <row r="3695" spans="1:13" x14ac:dyDescent="0.25">
      <c r="A3695" t="s">
        <v>976</v>
      </c>
      <c r="B3695" t="s">
        <v>237</v>
      </c>
      <c r="C3695" s="76" t="s">
        <v>842</v>
      </c>
      <c r="D3695" t="s">
        <v>980</v>
      </c>
      <c r="E3695" s="82">
        <v>8.3000000000000007</v>
      </c>
      <c r="F3695" t="s">
        <v>969</v>
      </c>
      <c r="G3695" s="83">
        <v>44796</v>
      </c>
      <c r="H3695" s="83">
        <v>44705</v>
      </c>
      <c r="I3695">
        <f t="shared" si="62"/>
        <v>2022</v>
      </c>
      <c r="M3695"/>
    </row>
    <row r="3696" spans="1:13" x14ac:dyDescent="0.25">
      <c r="A3696" t="s">
        <v>976</v>
      </c>
      <c r="B3696" t="s">
        <v>262</v>
      </c>
      <c r="C3696" s="76" t="s">
        <v>842</v>
      </c>
      <c r="D3696" t="s">
        <v>980</v>
      </c>
      <c r="E3696" s="82">
        <v>15</v>
      </c>
      <c r="F3696" t="s">
        <v>969</v>
      </c>
      <c r="G3696" s="83">
        <v>44831</v>
      </c>
      <c r="H3696" s="83">
        <v>44704</v>
      </c>
      <c r="I3696">
        <f t="shared" si="62"/>
        <v>2022</v>
      </c>
      <c r="M3696"/>
    </row>
    <row r="3697" spans="1:13" x14ac:dyDescent="0.25">
      <c r="A3697" t="s">
        <v>976</v>
      </c>
      <c r="B3697" t="s">
        <v>70</v>
      </c>
      <c r="C3697" s="76" t="s">
        <v>842</v>
      </c>
      <c r="D3697" t="s">
        <v>980</v>
      </c>
      <c r="E3697" s="82">
        <v>10.324999999999999</v>
      </c>
      <c r="F3697" t="s">
        <v>969</v>
      </c>
      <c r="G3697" s="83">
        <v>44785</v>
      </c>
      <c r="H3697" s="83">
        <v>44704</v>
      </c>
      <c r="I3697">
        <f t="shared" si="62"/>
        <v>2022</v>
      </c>
      <c r="M3697"/>
    </row>
    <row r="3698" spans="1:13" x14ac:dyDescent="0.25">
      <c r="A3698" t="s">
        <v>976</v>
      </c>
      <c r="B3698" t="s">
        <v>39</v>
      </c>
      <c r="C3698" s="76" t="s">
        <v>842</v>
      </c>
      <c r="D3698" t="s">
        <v>980</v>
      </c>
      <c r="E3698" s="82">
        <v>7.6</v>
      </c>
      <c r="F3698" t="s">
        <v>969</v>
      </c>
      <c r="G3698" s="83">
        <v>44897</v>
      </c>
      <c r="H3698" s="83">
        <v>44704</v>
      </c>
      <c r="I3698">
        <f t="shared" si="62"/>
        <v>2022</v>
      </c>
      <c r="M3698"/>
    </row>
    <row r="3699" spans="1:13" x14ac:dyDescent="0.25">
      <c r="A3699" t="s">
        <v>976</v>
      </c>
      <c r="B3699" t="s">
        <v>292</v>
      </c>
      <c r="C3699" s="76" t="s">
        <v>842</v>
      </c>
      <c r="D3699" t="s">
        <v>980</v>
      </c>
      <c r="E3699" s="82">
        <v>8.4</v>
      </c>
      <c r="F3699" t="s">
        <v>969</v>
      </c>
      <c r="G3699" s="83">
        <v>44778</v>
      </c>
      <c r="H3699" s="83">
        <v>44700</v>
      </c>
      <c r="I3699">
        <f t="shared" si="62"/>
        <v>2022</v>
      </c>
      <c r="M3699"/>
    </row>
    <row r="3700" spans="1:13" x14ac:dyDescent="0.25">
      <c r="A3700" t="s">
        <v>976</v>
      </c>
      <c r="B3700" t="s">
        <v>55</v>
      </c>
      <c r="C3700" s="76" t="s">
        <v>842</v>
      </c>
      <c r="D3700" t="s">
        <v>980</v>
      </c>
      <c r="E3700" s="82">
        <v>10</v>
      </c>
      <c r="F3700" t="s">
        <v>969</v>
      </c>
      <c r="G3700" s="83">
        <v>44742</v>
      </c>
      <c r="H3700" s="83">
        <v>44704</v>
      </c>
      <c r="I3700">
        <f t="shared" si="62"/>
        <v>2022</v>
      </c>
      <c r="M3700"/>
    </row>
    <row r="3701" spans="1:13" x14ac:dyDescent="0.25">
      <c r="A3701" t="s">
        <v>976</v>
      </c>
      <c r="B3701" t="s">
        <v>251</v>
      </c>
      <c r="C3701" s="76" t="s">
        <v>842</v>
      </c>
      <c r="D3701" t="s">
        <v>980</v>
      </c>
      <c r="E3701" s="82">
        <v>5</v>
      </c>
      <c r="F3701" t="s">
        <v>969</v>
      </c>
      <c r="G3701" s="83">
        <v>44770</v>
      </c>
      <c r="H3701" s="83">
        <v>44698</v>
      </c>
      <c r="I3701">
        <f t="shared" si="62"/>
        <v>2022</v>
      </c>
      <c r="M3701"/>
    </row>
    <row r="3702" spans="1:13" x14ac:dyDescent="0.25">
      <c r="A3702" t="s">
        <v>976</v>
      </c>
      <c r="B3702" t="s">
        <v>39</v>
      </c>
      <c r="C3702" s="76" t="s">
        <v>842</v>
      </c>
      <c r="D3702" t="s">
        <v>980</v>
      </c>
      <c r="E3702" s="82">
        <v>7.2</v>
      </c>
      <c r="F3702" t="s">
        <v>969</v>
      </c>
      <c r="G3702" s="83">
        <v>44799</v>
      </c>
      <c r="H3702" s="83">
        <v>44698</v>
      </c>
      <c r="I3702">
        <f t="shared" si="62"/>
        <v>2022</v>
      </c>
      <c r="M3702"/>
    </row>
    <row r="3703" spans="1:13" x14ac:dyDescent="0.25">
      <c r="A3703" t="s">
        <v>976</v>
      </c>
      <c r="B3703" t="s">
        <v>40</v>
      </c>
      <c r="C3703" s="76" t="s">
        <v>842</v>
      </c>
      <c r="D3703" t="s">
        <v>980</v>
      </c>
      <c r="E3703" s="82">
        <v>11.88</v>
      </c>
      <c r="F3703" t="s">
        <v>969</v>
      </c>
      <c r="G3703" s="83">
        <v>44804</v>
      </c>
      <c r="H3703" s="83">
        <v>44698</v>
      </c>
      <c r="I3703">
        <f t="shared" si="62"/>
        <v>2022</v>
      </c>
      <c r="M3703"/>
    </row>
    <row r="3704" spans="1:13" x14ac:dyDescent="0.25">
      <c r="A3704" t="s">
        <v>976</v>
      </c>
      <c r="B3704" t="s">
        <v>62</v>
      </c>
      <c r="C3704" s="76" t="s">
        <v>842</v>
      </c>
      <c r="D3704" t="s">
        <v>980</v>
      </c>
      <c r="E3704" s="82">
        <v>10</v>
      </c>
      <c r="F3704" t="s">
        <v>969</v>
      </c>
      <c r="G3704" s="83">
        <v>44883</v>
      </c>
      <c r="H3704" s="83">
        <v>44698</v>
      </c>
      <c r="I3704">
        <f t="shared" si="62"/>
        <v>2022</v>
      </c>
      <c r="M3704"/>
    </row>
    <row r="3705" spans="1:13" x14ac:dyDescent="0.25">
      <c r="A3705" t="s">
        <v>976</v>
      </c>
      <c r="B3705" t="s">
        <v>34</v>
      </c>
      <c r="C3705" s="76" t="s">
        <v>842</v>
      </c>
      <c r="D3705" t="s">
        <v>980</v>
      </c>
      <c r="E3705" s="82">
        <v>6</v>
      </c>
      <c r="F3705" t="s">
        <v>969</v>
      </c>
      <c r="G3705" s="83">
        <v>44797</v>
      </c>
      <c r="H3705" s="83">
        <v>44698</v>
      </c>
      <c r="I3705">
        <f t="shared" si="62"/>
        <v>2022</v>
      </c>
      <c r="M3705"/>
    </row>
    <row r="3706" spans="1:13" x14ac:dyDescent="0.25">
      <c r="A3706" t="s">
        <v>976</v>
      </c>
      <c r="B3706" t="s">
        <v>247</v>
      </c>
      <c r="C3706" s="76" t="s">
        <v>842</v>
      </c>
      <c r="D3706" t="s">
        <v>980</v>
      </c>
      <c r="E3706" s="82">
        <v>10.32</v>
      </c>
      <c r="F3706" t="s">
        <v>969</v>
      </c>
      <c r="G3706" s="83">
        <v>44706</v>
      </c>
      <c r="H3706" s="83">
        <v>44697</v>
      </c>
      <c r="I3706">
        <f t="shared" si="62"/>
        <v>2022</v>
      </c>
      <c r="M3706"/>
    </row>
    <row r="3707" spans="1:13" x14ac:dyDescent="0.25">
      <c r="A3707" t="s">
        <v>976</v>
      </c>
      <c r="B3707" t="s">
        <v>58</v>
      </c>
      <c r="C3707" s="76" t="s">
        <v>842</v>
      </c>
      <c r="D3707" t="s">
        <v>980</v>
      </c>
      <c r="E3707" s="82">
        <v>50</v>
      </c>
      <c r="F3707" t="s">
        <v>969</v>
      </c>
      <c r="G3707" s="83">
        <v>44784</v>
      </c>
      <c r="H3707" s="83">
        <v>44692</v>
      </c>
      <c r="I3707">
        <f t="shared" si="62"/>
        <v>2022</v>
      </c>
      <c r="M3707"/>
    </row>
    <row r="3708" spans="1:13" x14ac:dyDescent="0.25">
      <c r="A3708" t="s">
        <v>976</v>
      </c>
      <c r="B3708" t="s">
        <v>1193</v>
      </c>
      <c r="C3708" s="76" t="s">
        <v>842</v>
      </c>
      <c r="D3708" t="s">
        <v>980</v>
      </c>
      <c r="E3708" s="82">
        <v>3.8</v>
      </c>
      <c r="F3708" t="s">
        <v>969</v>
      </c>
      <c r="G3708" s="83">
        <v>44722</v>
      </c>
      <c r="H3708" s="83">
        <v>44692</v>
      </c>
      <c r="I3708">
        <f t="shared" si="62"/>
        <v>2022</v>
      </c>
      <c r="M3708"/>
    </row>
    <row r="3709" spans="1:13" x14ac:dyDescent="0.25">
      <c r="A3709" t="s">
        <v>976</v>
      </c>
      <c r="B3709" t="s">
        <v>49</v>
      </c>
      <c r="C3709" s="76" t="s">
        <v>842</v>
      </c>
      <c r="D3709" t="s">
        <v>980</v>
      </c>
      <c r="E3709" s="82">
        <v>7.6</v>
      </c>
      <c r="F3709" t="s">
        <v>969</v>
      </c>
      <c r="G3709" s="83">
        <v>44770</v>
      </c>
      <c r="H3709" s="83">
        <v>44692</v>
      </c>
      <c r="I3709">
        <f t="shared" si="62"/>
        <v>2022</v>
      </c>
      <c r="M3709"/>
    </row>
    <row r="3710" spans="1:13" x14ac:dyDescent="0.25">
      <c r="A3710" t="s">
        <v>976</v>
      </c>
      <c r="B3710" t="s">
        <v>251</v>
      </c>
      <c r="C3710" s="76" t="s">
        <v>842</v>
      </c>
      <c r="D3710" t="s">
        <v>980</v>
      </c>
      <c r="E3710" s="82">
        <v>9.8000000000000007</v>
      </c>
      <c r="F3710" t="s">
        <v>969</v>
      </c>
      <c r="G3710" s="83">
        <v>44722</v>
      </c>
      <c r="H3710" s="83">
        <v>44692</v>
      </c>
      <c r="I3710">
        <f t="shared" si="62"/>
        <v>2022</v>
      </c>
      <c r="M3710"/>
    </row>
    <row r="3711" spans="1:13" x14ac:dyDescent="0.25">
      <c r="A3711" t="s">
        <v>976</v>
      </c>
      <c r="B3711" t="s">
        <v>241</v>
      </c>
      <c r="C3711" s="76" t="s">
        <v>842</v>
      </c>
      <c r="D3711" t="s">
        <v>980</v>
      </c>
      <c r="E3711" s="82">
        <v>7.5</v>
      </c>
      <c r="F3711" t="s">
        <v>969</v>
      </c>
      <c r="G3711" s="83">
        <v>44819</v>
      </c>
      <c r="H3711" s="83">
        <v>44691</v>
      </c>
      <c r="I3711">
        <f t="shared" si="62"/>
        <v>2022</v>
      </c>
      <c r="M3711"/>
    </row>
    <row r="3712" spans="1:13" x14ac:dyDescent="0.25">
      <c r="A3712" t="s">
        <v>976</v>
      </c>
      <c r="B3712" t="s">
        <v>243</v>
      </c>
      <c r="C3712" s="76" t="s">
        <v>842</v>
      </c>
      <c r="D3712" t="s">
        <v>980</v>
      </c>
      <c r="E3712" s="82">
        <v>2.95</v>
      </c>
      <c r="F3712" t="s">
        <v>969</v>
      </c>
      <c r="G3712" s="83">
        <v>44763</v>
      </c>
      <c r="H3712" s="83">
        <v>44680</v>
      </c>
      <c r="I3712">
        <f t="shared" si="62"/>
        <v>2022</v>
      </c>
      <c r="M3712"/>
    </row>
    <row r="3713" spans="1:13" x14ac:dyDescent="0.25">
      <c r="A3713" t="s">
        <v>976</v>
      </c>
      <c r="B3713" t="s">
        <v>243</v>
      </c>
      <c r="C3713" s="76" t="s">
        <v>842</v>
      </c>
      <c r="D3713" t="s">
        <v>980</v>
      </c>
      <c r="E3713" s="82">
        <v>6.9</v>
      </c>
      <c r="F3713" t="s">
        <v>969</v>
      </c>
      <c r="G3713" s="83">
        <v>44764</v>
      </c>
      <c r="H3713" s="83">
        <v>44691</v>
      </c>
      <c r="I3713">
        <f t="shared" si="62"/>
        <v>2022</v>
      </c>
      <c r="M3713"/>
    </row>
    <row r="3714" spans="1:13" x14ac:dyDescent="0.25">
      <c r="A3714" t="s">
        <v>976</v>
      </c>
      <c r="B3714" t="s">
        <v>259</v>
      </c>
      <c r="C3714" s="76" t="s">
        <v>842</v>
      </c>
      <c r="D3714" t="s">
        <v>980</v>
      </c>
      <c r="E3714" s="82">
        <v>7.6</v>
      </c>
      <c r="F3714" t="s">
        <v>969</v>
      </c>
      <c r="G3714" s="83">
        <v>44736</v>
      </c>
      <c r="H3714" s="83">
        <v>44691</v>
      </c>
      <c r="I3714">
        <f t="shared" ref="I3714:I3777" si="63">IF(G3714&lt;&gt;"",YEAR(G3714),"")</f>
        <v>2022</v>
      </c>
      <c r="M3714"/>
    </row>
    <row r="3715" spans="1:13" x14ac:dyDescent="0.25">
      <c r="A3715" t="s">
        <v>976</v>
      </c>
      <c r="B3715" t="s">
        <v>257</v>
      </c>
      <c r="C3715" s="76" t="s">
        <v>842</v>
      </c>
      <c r="D3715" t="s">
        <v>980</v>
      </c>
      <c r="E3715" s="82">
        <v>8.85</v>
      </c>
      <c r="F3715" t="s">
        <v>969</v>
      </c>
      <c r="G3715" s="83">
        <v>44784</v>
      </c>
      <c r="H3715" s="83">
        <v>44690</v>
      </c>
      <c r="I3715">
        <f t="shared" si="63"/>
        <v>2022</v>
      </c>
      <c r="M3715"/>
    </row>
    <row r="3716" spans="1:13" x14ac:dyDescent="0.25">
      <c r="A3716" t="s">
        <v>976</v>
      </c>
      <c r="B3716" t="s">
        <v>67</v>
      </c>
      <c r="C3716" s="76" t="s">
        <v>842</v>
      </c>
      <c r="D3716" t="s">
        <v>980</v>
      </c>
      <c r="E3716" s="82">
        <v>24.9</v>
      </c>
      <c r="F3716" t="s">
        <v>969</v>
      </c>
      <c r="G3716" s="83">
        <v>44785</v>
      </c>
      <c r="H3716" s="83">
        <v>44687</v>
      </c>
      <c r="I3716">
        <f t="shared" si="63"/>
        <v>2022</v>
      </c>
      <c r="M3716"/>
    </row>
    <row r="3717" spans="1:13" x14ac:dyDescent="0.25">
      <c r="A3717" t="s">
        <v>976</v>
      </c>
      <c r="B3717" t="s">
        <v>47</v>
      </c>
      <c r="C3717" s="76" t="s">
        <v>842</v>
      </c>
      <c r="D3717" t="s">
        <v>980</v>
      </c>
      <c r="E3717" s="82">
        <v>5.56</v>
      </c>
      <c r="F3717" t="s">
        <v>969</v>
      </c>
      <c r="G3717" s="83">
        <v>44727</v>
      </c>
      <c r="H3717" s="83">
        <v>44687</v>
      </c>
      <c r="I3717">
        <f t="shared" si="63"/>
        <v>2022</v>
      </c>
      <c r="M3717"/>
    </row>
    <row r="3718" spans="1:13" x14ac:dyDescent="0.25">
      <c r="A3718" t="s">
        <v>976</v>
      </c>
      <c r="B3718" t="s">
        <v>49</v>
      </c>
      <c r="C3718" s="76" t="s">
        <v>842</v>
      </c>
      <c r="D3718" t="s">
        <v>980</v>
      </c>
      <c r="E3718" s="82">
        <v>8.1</v>
      </c>
      <c r="F3718" t="s">
        <v>969</v>
      </c>
      <c r="G3718" s="83">
        <v>44907</v>
      </c>
      <c r="H3718" s="83">
        <v>44686</v>
      </c>
      <c r="I3718">
        <f t="shared" si="63"/>
        <v>2022</v>
      </c>
      <c r="M3718"/>
    </row>
    <row r="3719" spans="1:13" x14ac:dyDescent="0.25">
      <c r="A3719" t="s">
        <v>976</v>
      </c>
      <c r="B3719" t="s">
        <v>56</v>
      </c>
      <c r="C3719" s="76" t="s">
        <v>842</v>
      </c>
      <c r="D3719" t="s">
        <v>980</v>
      </c>
      <c r="E3719" s="82">
        <v>10</v>
      </c>
      <c r="F3719" t="s">
        <v>969</v>
      </c>
      <c r="G3719" s="83">
        <v>44732</v>
      </c>
      <c r="H3719" s="83">
        <v>44686</v>
      </c>
      <c r="I3719">
        <f t="shared" si="63"/>
        <v>2022</v>
      </c>
      <c r="M3719"/>
    </row>
    <row r="3720" spans="1:13" x14ac:dyDescent="0.25">
      <c r="A3720" t="s">
        <v>976</v>
      </c>
      <c r="B3720" t="s">
        <v>64</v>
      </c>
      <c r="C3720" s="76" t="s">
        <v>842</v>
      </c>
      <c r="D3720" t="s">
        <v>980</v>
      </c>
      <c r="E3720" s="82">
        <v>6</v>
      </c>
      <c r="F3720" t="s">
        <v>969</v>
      </c>
      <c r="G3720" s="83">
        <v>44806</v>
      </c>
      <c r="H3720" s="83">
        <v>44684</v>
      </c>
      <c r="I3720">
        <f t="shared" si="63"/>
        <v>2022</v>
      </c>
      <c r="M3720"/>
    </row>
    <row r="3721" spans="1:13" x14ac:dyDescent="0.25">
      <c r="A3721" t="s">
        <v>976</v>
      </c>
      <c r="B3721" t="s">
        <v>38</v>
      </c>
      <c r="C3721" s="76" t="s">
        <v>842</v>
      </c>
      <c r="D3721" t="s">
        <v>980</v>
      </c>
      <c r="E3721" s="82">
        <v>7.68</v>
      </c>
      <c r="F3721" t="s">
        <v>969</v>
      </c>
      <c r="G3721" s="83">
        <v>44732</v>
      </c>
      <c r="H3721" s="83">
        <v>44684</v>
      </c>
      <c r="I3721">
        <f t="shared" si="63"/>
        <v>2022</v>
      </c>
      <c r="M3721"/>
    </row>
    <row r="3722" spans="1:13" x14ac:dyDescent="0.25">
      <c r="A3722" t="s">
        <v>976</v>
      </c>
      <c r="B3722" t="s">
        <v>244</v>
      </c>
      <c r="C3722" s="76" t="s">
        <v>842</v>
      </c>
      <c r="D3722" t="s">
        <v>980</v>
      </c>
      <c r="E3722" s="82">
        <v>7.6</v>
      </c>
      <c r="F3722" t="s">
        <v>969</v>
      </c>
      <c r="G3722" s="83">
        <v>44757</v>
      </c>
      <c r="H3722" s="83">
        <v>44684</v>
      </c>
      <c r="I3722">
        <f t="shared" si="63"/>
        <v>2022</v>
      </c>
      <c r="M3722"/>
    </row>
    <row r="3723" spans="1:13" x14ac:dyDescent="0.25">
      <c r="A3723" t="s">
        <v>976</v>
      </c>
      <c r="B3723" t="s">
        <v>64</v>
      </c>
      <c r="C3723" s="76" t="s">
        <v>842</v>
      </c>
      <c r="D3723" t="s">
        <v>980</v>
      </c>
      <c r="E3723" s="82">
        <v>7.6</v>
      </c>
      <c r="F3723" t="s">
        <v>969</v>
      </c>
      <c r="G3723" s="83">
        <v>44712</v>
      </c>
      <c r="H3723" s="83">
        <v>44680</v>
      </c>
      <c r="I3723">
        <f t="shared" si="63"/>
        <v>2022</v>
      </c>
      <c r="M3723"/>
    </row>
    <row r="3724" spans="1:13" x14ac:dyDescent="0.25">
      <c r="A3724" t="s">
        <v>976</v>
      </c>
      <c r="B3724" t="s">
        <v>48</v>
      </c>
      <c r="C3724" s="76" t="s">
        <v>842</v>
      </c>
      <c r="D3724" t="s">
        <v>980</v>
      </c>
      <c r="E3724" s="82">
        <v>3.8</v>
      </c>
      <c r="F3724" t="s">
        <v>969</v>
      </c>
      <c r="G3724" s="83">
        <v>44708</v>
      </c>
      <c r="H3724" s="83">
        <v>44680</v>
      </c>
      <c r="I3724">
        <f t="shared" si="63"/>
        <v>2022</v>
      </c>
      <c r="M3724"/>
    </row>
    <row r="3725" spans="1:13" x14ac:dyDescent="0.25">
      <c r="A3725" t="s">
        <v>976</v>
      </c>
      <c r="B3725" t="s">
        <v>252</v>
      </c>
      <c r="C3725" s="76" t="s">
        <v>842</v>
      </c>
      <c r="D3725" t="s">
        <v>980</v>
      </c>
      <c r="E3725" s="82">
        <v>7.4</v>
      </c>
      <c r="F3725" t="s">
        <v>969</v>
      </c>
      <c r="G3725" s="83">
        <v>44757</v>
      </c>
      <c r="H3725" s="83">
        <v>44676</v>
      </c>
      <c r="I3725">
        <f t="shared" si="63"/>
        <v>2022</v>
      </c>
      <c r="M3725"/>
    </row>
    <row r="3726" spans="1:13" x14ac:dyDescent="0.25">
      <c r="A3726" t="s">
        <v>976</v>
      </c>
      <c r="B3726" t="s">
        <v>65</v>
      </c>
      <c r="C3726" s="76" t="s">
        <v>842</v>
      </c>
      <c r="D3726" t="s">
        <v>980</v>
      </c>
      <c r="E3726" s="82">
        <v>6</v>
      </c>
      <c r="F3726" t="s">
        <v>969</v>
      </c>
      <c r="G3726" s="83">
        <v>44750</v>
      </c>
      <c r="H3726" s="83">
        <v>44676</v>
      </c>
      <c r="I3726">
        <f t="shared" si="63"/>
        <v>2022</v>
      </c>
      <c r="M3726"/>
    </row>
    <row r="3727" spans="1:13" x14ac:dyDescent="0.25">
      <c r="A3727" t="s">
        <v>976</v>
      </c>
      <c r="B3727" t="s">
        <v>58</v>
      </c>
      <c r="C3727" s="76" t="s">
        <v>842</v>
      </c>
      <c r="D3727" t="s">
        <v>980</v>
      </c>
      <c r="E3727" s="82">
        <v>10</v>
      </c>
      <c r="F3727" t="s">
        <v>969</v>
      </c>
      <c r="G3727" s="83">
        <v>44768</v>
      </c>
      <c r="H3727" s="83">
        <v>44671</v>
      </c>
      <c r="I3727">
        <f t="shared" si="63"/>
        <v>2022</v>
      </c>
      <c r="M3727"/>
    </row>
    <row r="3728" spans="1:13" x14ac:dyDescent="0.25">
      <c r="A3728" t="s">
        <v>976</v>
      </c>
      <c r="B3728" t="s">
        <v>48</v>
      </c>
      <c r="C3728" s="76" t="s">
        <v>842</v>
      </c>
      <c r="D3728" t="s">
        <v>980</v>
      </c>
      <c r="E3728" s="82">
        <v>5.9</v>
      </c>
      <c r="F3728" t="s">
        <v>969</v>
      </c>
      <c r="G3728" s="83">
        <v>44813</v>
      </c>
      <c r="H3728" s="83">
        <v>44671</v>
      </c>
      <c r="I3728">
        <f t="shared" si="63"/>
        <v>2022</v>
      </c>
      <c r="M3728"/>
    </row>
    <row r="3729" spans="1:13" x14ac:dyDescent="0.25">
      <c r="A3729" t="s">
        <v>976</v>
      </c>
      <c r="B3729" t="s">
        <v>651</v>
      </c>
      <c r="C3729" s="76" t="s">
        <v>842</v>
      </c>
      <c r="D3729" t="s">
        <v>980</v>
      </c>
      <c r="E3729" s="82">
        <v>7.32</v>
      </c>
      <c r="F3729" t="s">
        <v>969</v>
      </c>
      <c r="G3729" s="83">
        <v>44804</v>
      </c>
      <c r="H3729" s="83">
        <v>44669</v>
      </c>
      <c r="I3729">
        <f t="shared" si="63"/>
        <v>2022</v>
      </c>
      <c r="M3729"/>
    </row>
    <row r="3730" spans="1:13" x14ac:dyDescent="0.25">
      <c r="A3730" t="s">
        <v>976</v>
      </c>
      <c r="B3730" t="s">
        <v>34</v>
      </c>
      <c r="C3730" s="76" t="s">
        <v>842</v>
      </c>
      <c r="D3730" t="s">
        <v>980</v>
      </c>
      <c r="E3730" s="82">
        <v>8</v>
      </c>
      <c r="F3730" t="s">
        <v>969</v>
      </c>
      <c r="G3730" s="83">
        <v>44699</v>
      </c>
      <c r="H3730" s="83">
        <v>44669</v>
      </c>
      <c r="I3730">
        <f t="shared" si="63"/>
        <v>2022</v>
      </c>
      <c r="M3730"/>
    </row>
    <row r="3731" spans="1:13" x14ac:dyDescent="0.25">
      <c r="A3731" t="s">
        <v>976</v>
      </c>
      <c r="B3731" t="s">
        <v>252</v>
      </c>
      <c r="C3731" s="76" t="s">
        <v>842</v>
      </c>
      <c r="D3731" t="s">
        <v>980</v>
      </c>
      <c r="E3731" s="82">
        <v>7.6</v>
      </c>
      <c r="F3731" t="s">
        <v>969</v>
      </c>
      <c r="G3731" s="83">
        <v>44712</v>
      </c>
      <c r="H3731" s="83">
        <v>44666</v>
      </c>
      <c r="I3731">
        <f t="shared" si="63"/>
        <v>2022</v>
      </c>
      <c r="M3731"/>
    </row>
    <row r="3732" spans="1:13" x14ac:dyDescent="0.25">
      <c r="A3732" t="s">
        <v>976</v>
      </c>
      <c r="B3732" t="s">
        <v>245</v>
      </c>
      <c r="C3732" s="76" t="s">
        <v>842</v>
      </c>
      <c r="D3732" t="s">
        <v>980</v>
      </c>
      <c r="E3732" s="82">
        <v>10</v>
      </c>
      <c r="F3732" t="s">
        <v>969</v>
      </c>
      <c r="G3732" s="83">
        <v>44827</v>
      </c>
      <c r="H3732" s="83">
        <v>44665</v>
      </c>
      <c r="I3732">
        <f t="shared" si="63"/>
        <v>2022</v>
      </c>
      <c r="M3732"/>
    </row>
    <row r="3733" spans="1:13" x14ac:dyDescent="0.25">
      <c r="A3733" t="s">
        <v>976</v>
      </c>
      <c r="B3733" t="s">
        <v>67</v>
      </c>
      <c r="C3733" s="76" t="s">
        <v>842</v>
      </c>
      <c r="D3733" t="s">
        <v>980</v>
      </c>
      <c r="E3733" s="82">
        <v>5.61</v>
      </c>
      <c r="F3733" t="s">
        <v>969</v>
      </c>
      <c r="G3733" s="83">
        <v>44732</v>
      </c>
      <c r="H3733" s="83">
        <v>44665</v>
      </c>
      <c r="I3733">
        <f t="shared" si="63"/>
        <v>2022</v>
      </c>
      <c r="M3733"/>
    </row>
    <row r="3734" spans="1:13" x14ac:dyDescent="0.25">
      <c r="A3734" t="s">
        <v>976</v>
      </c>
      <c r="B3734" t="s">
        <v>243</v>
      </c>
      <c r="C3734" s="76" t="s">
        <v>842</v>
      </c>
      <c r="D3734" t="s">
        <v>980</v>
      </c>
      <c r="E3734" s="82">
        <v>15.64</v>
      </c>
      <c r="F3734" t="s">
        <v>969</v>
      </c>
      <c r="G3734" s="83">
        <v>44840</v>
      </c>
      <c r="H3734" s="83">
        <v>44663</v>
      </c>
      <c r="I3734">
        <f t="shared" si="63"/>
        <v>2022</v>
      </c>
      <c r="M3734"/>
    </row>
    <row r="3735" spans="1:13" x14ac:dyDescent="0.25">
      <c r="A3735" t="s">
        <v>976</v>
      </c>
      <c r="B3735" t="s">
        <v>49</v>
      </c>
      <c r="C3735" s="76" t="s">
        <v>842</v>
      </c>
      <c r="D3735" t="s">
        <v>980</v>
      </c>
      <c r="E3735" s="82">
        <v>7.97</v>
      </c>
      <c r="F3735" t="s">
        <v>969</v>
      </c>
      <c r="G3735" s="83">
        <v>44706</v>
      </c>
      <c r="H3735" s="83">
        <v>44663</v>
      </c>
      <c r="I3735">
        <f t="shared" si="63"/>
        <v>2022</v>
      </c>
      <c r="M3735"/>
    </row>
    <row r="3736" spans="1:13" x14ac:dyDescent="0.25">
      <c r="A3736" t="s">
        <v>976</v>
      </c>
      <c r="B3736" t="s">
        <v>253</v>
      </c>
      <c r="C3736" s="76" t="s">
        <v>842</v>
      </c>
      <c r="D3736" t="s">
        <v>980</v>
      </c>
      <c r="E3736" s="82">
        <v>10</v>
      </c>
      <c r="F3736" t="s">
        <v>969</v>
      </c>
      <c r="G3736" s="83">
        <v>44691</v>
      </c>
      <c r="H3736" s="83">
        <v>44659</v>
      </c>
      <c r="I3736">
        <f t="shared" si="63"/>
        <v>2022</v>
      </c>
      <c r="M3736"/>
    </row>
    <row r="3737" spans="1:13" x14ac:dyDescent="0.25">
      <c r="A3737" t="s">
        <v>976</v>
      </c>
      <c r="B3737" t="s">
        <v>46</v>
      </c>
      <c r="C3737" s="76" t="s">
        <v>842</v>
      </c>
      <c r="D3737" t="s">
        <v>980</v>
      </c>
      <c r="E3737" s="82">
        <v>9</v>
      </c>
      <c r="F3737" t="s">
        <v>969</v>
      </c>
      <c r="G3737" s="83">
        <v>44785</v>
      </c>
      <c r="H3737" s="83">
        <v>44656</v>
      </c>
      <c r="I3737">
        <f t="shared" si="63"/>
        <v>2022</v>
      </c>
      <c r="M3737"/>
    </row>
    <row r="3738" spans="1:13" x14ac:dyDescent="0.25">
      <c r="A3738" t="s">
        <v>976</v>
      </c>
      <c r="B3738" t="s">
        <v>70</v>
      </c>
      <c r="C3738" s="76" t="s">
        <v>842</v>
      </c>
      <c r="D3738" t="s">
        <v>980</v>
      </c>
      <c r="E3738" s="82">
        <v>6</v>
      </c>
      <c r="F3738" t="s">
        <v>969</v>
      </c>
      <c r="G3738" s="83">
        <v>44708</v>
      </c>
      <c r="H3738" s="83">
        <v>44656</v>
      </c>
      <c r="I3738">
        <f t="shared" si="63"/>
        <v>2022</v>
      </c>
      <c r="M3738"/>
    </row>
    <row r="3739" spans="1:13" x14ac:dyDescent="0.25">
      <c r="A3739" t="s">
        <v>976</v>
      </c>
      <c r="B3739" t="s">
        <v>67</v>
      </c>
      <c r="C3739" s="76" t="s">
        <v>842</v>
      </c>
      <c r="D3739" t="s">
        <v>980</v>
      </c>
      <c r="E3739" s="82">
        <v>10</v>
      </c>
      <c r="F3739" t="s">
        <v>969</v>
      </c>
      <c r="G3739" s="83">
        <v>44729</v>
      </c>
      <c r="H3739" s="83">
        <v>44656</v>
      </c>
      <c r="I3739">
        <f t="shared" si="63"/>
        <v>2022</v>
      </c>
      <c r="M3739"/>
    </row>
    <row r="3740" spans="1:13" x14ac:dyDescent="0.25">
      <c r="A3740" t="s">
        <v>976</v>
      </c>
      <c r="B3740" t="s">
        <v>70</v>
      </c>
      <c r="C3740" s="76" t="s">
        <v>842</v>
      </c>
      <c r="D3740" t="s">
        <v>980</v>
      </c>
      <c r="E3740" s="82">
        <v>8.5500000000000007</v>
      </c>
      <c r="F3740" t="s">
        <v>969</v>
      </c>
      <c r="G3740" s="83">
        <v>44804</v>
      </c>
      <c r="H3740" s="83">
        <v>44652</v>
      </c>
      <c r="I3740">
        <f t="shared" si="63"/>
        <v>2022</v>
      </c>
      <c r="M3740"/>
    </row>
    <row r="3741" spans="1:13" x14ac:dyDescent="0.25">
      <c r="A3741" t="s">
        <v>976</v>
      </c>
      <c r="B3741" t="s">
        <v>245</v>
      </c>
      <c r="C3741" s="76" t="s">
        <v>842</v>
      </c>
      <c r="D3741" t="s">
        <v>980</v>
      </c>
      <c r="E3741" s="82">
        <v>5.9</v>
      </c>
      <c r="F3741" t="s">
        <v>969</v>
      </c>
      <c r="G3741" s="83">
        <v>44732</v>
      </c>
      <c r="H3741" s="83">
        <v>44652</v>
      </c>
      <c r="I3741">
        <f t="shared" si="63"/>
        <v>2022</v>
      </c>
      <c r="M3741"/>
    </row>
    <row r="3742" spans="1:13" x14ac:dyDescent="0.25">
      <c r="A3742" t="s">
        <v>976</v>
      </c>
      <c r="B3742" t="s">
        <v>40</v>
      </c>
      <c r="C3742" s="76" t="s">
        <v>842</v>
      </c>
      <c r="D3742" t="s">
        <v>980</v>
      </c>
      <c r="E3742" s="82">
        <v>5.76</v>
      </c>
      <c r="F3742" t="s">
        <v>969</v>
      </c>
      <c r="G3742" s="83">
        <v>44722</v>
      </c>
      <c r="H3742" s="83">
        <v>44651</v>
      </c>
      <c r="I3742">
        <f t="shared" si="63"/>
        <v>2022</v>
      </c>
      <c r="M3742"/>
    </row>
    <row r="3743" spans="1:13" x14ac:dyDescent="0.25">
      <c r="A3743" t="s">
        <v>976</v>
      </c>
      <c r="B3743" t="s">
        <v>49</v>
      </c>
      <c r="C3743" s="76" t="s">
        <v>842</v>
      </c>
      <c r="D3743" t="s">
        <v>980</v>
      </c>
      <c r="E3743" s="82">
        <v>12</v>
      </c>
      <c r="F3743" t="s">
        <v>969</v>
      </c>
      <c r="G3743" s="83">
        <v>44755</v>
      </c>
      <c r="H3743" s="83">
        <v>44649</v>
      </c>
      <c r="I3743">
        <f t="shared" si="63"/>
        <v>2022</v>
      </c>
      <c r="M3743"/>
    </row>
    <row r="3744" spans="1:13" x14ac:dyDescent="0.25">
      <c r="A3744" t="s">
        <v>976</v>
      </c>
      <c r="B3744" t="s">
        <v>58</v>
      </c>
      <c r="C3744" s="76" t="s">
        <v>842</v>
      </c>
      <c r="D3744" t="s">
        <v>980</v>
      </c>
      <c r="E3744" s="82">
        <v>7.68</v>
      </c>
      <c r="F3744" t="s">
        <v>969</v>
      </c>
      <c r="G3744" s="83">
        <v>44680</v>
      </c>
      <c r="H3744" s="83">
        <v>44650</v>
      </c>
      <c r="I3744">
        <f t="shared" si="63"/>
        <v>2022</v>
      </c>
      <c r="M3744"/>
    </row>
    <row r="3745" spans="1:13" x14ac:dyDescent="0.25">
      <c r="A3745" t="s">
        <v>976</v>
      </c>
      <c r="B3745" t="s">
        <v>48</v>
      </c>
      <c r="C3745" s="76" t="s">
        <v>842</v>
      </c>
      <c r="D3745" t="s">
        <v>980</v>
      </c>
      <c r="E3745" s="82">
        <v>6</v>
      </c>
      <c r="F3745" t="s">
        <v>969</v>
      </c>
      <c r="G3745" s="83">
        <v>44678</v>
      </c>
      <c r="H3745" s="83">
        <v>44648</v>
      </c>
      <c r="I3745">
        <f t="shared" si="63"/>
        <v>2022</v>
      </c>
      <c r="M3745"/>
    </row>
    <row r="3746" spans="1:13" x14ac:dyDescent="0.25">
      <c r="A3746" t="s">
        <v>976</v>
      </c>
      <c r="B3746" t="s">
        <v>41</v>
      </c>
      <c r="C3746" s="76" t="s">
        <v>842</v>
      </c>
      <c r="D3746" t="s">
        <v>980</v>
      </c>
      <c r="E3746" s="82">
        <v>3.5</v>
      </c>
      <c r="F3746" t="s">
        <v>969</v>
      </c>
      <c r="G3746" s="83">
        <v>44680</v>
      </c>
      <c r="H3746" s="83">
        <v>44649</v>
      </c>
      <c r="I3746">
        <f t="shared" si="63"/>
        <v>2022</v>
      </c>
      <c r="M3746"/>
    </row>
    <row r="3747" spans="1:13" x14ac:dyDescent="0.25">
      <c r="A3747" t="s">
        <v>976</v>
      </c>
      <c r="B3747" t="s">
        <v>67</v>
      </c>
      <c r="C3747" s="76" t="s">
        <v>842</v>
      </c>
      <c r="D3747" t="s">
        <v>980</v>
      </c>
      <c r="E3747" s="82">
        <v>5.76</v>
      </c>
      <c r="F3747" t="s">
        <v>969</v>
      </c>
      <c r="G3747" s="83">
        <v>44680</v>
      </c>
      <c r="H3747" s="83">
        <v>44649</v>
      </c>
      <c r="I3747">
        <f t="shared" si="63"/>
        <v>2022</v>
      </c>
      <c r="M3747"/>
    </row>
    <row r="3748" spans="1:13" x14ac:dyDescent="0.25">
      <c r="A3748" t="s">
        <v>976</v>
      </c>
      <c r="B3748" t="s">
        <v>58</v>
      </c>
      <c r="C3748" s="76" t="s">
        <v>842</v>
      </c>
      <c r="D3748" t="s">
        <v>980</v>
      </c>
      <c r="E3748" s="82">
        <v>5.0999999999999996</v>
      </c>
      <c r="F3748" t="s">
        <v>969</v>
      </c>
      <c r="G3748" s="83">
        <v>44708</v>
      </c>
      <c r="H3748" s="83">
        <v>44648</v>
      </c>
      <c r="I3748">
        <f t="shared" si="63"/>
        <v>2022</v>
      </c>
      <c r="M3748"/>
    </row>
    <row r="3749" spans="1:13" x14ac:dyDescent="0.25">
      <c r="A3749" t="s">
        <v>976</v>
      </c>
      <c r="B3749" t="s">
        <v>63</v>
      </c>
      <c r="C3749" s="76" t="s">
        <v>842</v>
      </c>
      <c r="D3749" t="s">
        <v>980</v>
      </c>
      <c r="E3749" s="82">
        <v>7.8</v>
      </c>
      <c r="F3749" t="s">
        <v>969</v>
      </c>
      <c r="G3749" s="83">
        <v>44799</v>
      </c>
      <c r="H3749" s="83">
        <v>44643</v>
      </c>
      <c r="I3749">
        <f t="shared" si="63"/>
        <v>2022</v>
      </c>
      <c r="M3749"/>
    </row>
    <row r="3750" spans="1:13" x14ac:dyDescent="0.25">
      <c r="A3750" t="s">
        <v>976</v>
      </c>
      <c r="B3750" t="s">
        <v>63</v>
      </c>
      <c r="C3750" s="76" t="s">
        <v>842</v>
      </c>
      <c r="D3750" t="s">
        <v>980</v>
      </c>
      <c r="E3750" s="82">
        <v>15.05</v>
      </c>
      <c r="F3750" t="s">
        <v>969</v>
      </c>
      <c r="G3750" s="83">
        <v>44838</v>
      </c>
      <c r="H3750" s="83">
        <v>44641</v>
      </c>
      <c r="I3750">
        <f t="shared" si="63"/>
        <v>2022</v>
      </c>
      <c r="M3750"/>
    </row>
    <row r="3751" spans="1:13" x14ac:dyDescent="0.25">
      <c r="A3751" t="s">
        <v>976</v>
      </c>
      <c r="B3751" t="s">
        <v>49</v>
      </c>
      <c r="C3751" s="76" t="s">
        <v>842</v>
      </c>
      <c r="D3751" t="s">
        <v>980</v>
      </c>
      <c r="E3751" s="82">
        <v>7.6</v>
      </c>
      <c r="F3751" t="s">
        <v>969</v>
      </c>
      <c r="G3751" s="83">
        <v>44671</v>
      </c>
      <c r="H3751" s="83">
        <v>44636</v>
      </c>
      <c r="I3751">
        <f t="shared" si="63"/>
        <v>2022</v>
      </c>
      <c r="M3751"/>
    </row>
    <row r="3752" spans="1:13" x14ac:dyDescent="0.25">
      <c r="A3752" t="s">
        <v>976</v>
      </c>
      <c r="B3752" t="s">
        <v>253</v>
      </c>
      <c r="C3752" s="76" t="s">
        <v>842</v>
      </c>
      <c r="D3752" t="s">
        <v>980</v>
      </c>
      <c r="E3752" s="82">
        <v>6</v>
      </c>
      <c r="F3752" t="s">
        <v>969</v>
      </c>
      <c r="G3752" s="83">
        <v>44705</v>
      </c>
      <c r="H3752" s="83">
        <v>44634</v>
      </c>
      <c r="I3752">
        <f t="shared" si="63"/>
        <v>2022</v>
      </c>
      <c r="M3752"/>
    </row>
    <row r="3753" spans="1:13" x14ac:dyDescent="0.25">
      <c r="A3753" t="s">
        <v>976</v>
      </c>
      <c r="B3753" t="s">
        <v>241</v>
      </c>
      <c r="C3753" s="76" t="s">
        <v>842</v>
      </c>
      <c r="D3753" t="s">
        <v>980</v>
      </c>
      <c r="E3753" s="82">
        <v>9.44</v>
      </c>
      <c r="F3753" t="s">
        <v>969</v>
      </c>
      <c r="G3753" s="83">
        <v>44669</v>
      </c>
      <c r="H3753" s="83">
        <v>44631</v>
      </c>
      <c r="I3753">
        <f t="shared" si="63"/>
        <v>2022</v>
      </c>
      <c r="M3753"/>
    </row>
    <row r="3754" spans="1:13" x14ac:dyDescent="0.25">
      <c r="A3754" t="s">
        <v>976</v>
      </c>
      <c r="B3754" t="s">
        <v>1006</v>
      </c>
      <c r="C3754" s="76" t="s">
        <v>842</v>
      </c>
      <c r="D3754" t="s">
        <v>980</v>
      </c>
      <c r="E3754" s="82">
        <v>10.8</v>
      </c>
      <c r="F3754" t="s">
        <v>969</v>
      </c>
      <c r="G3754" s="83">
        <v>44852</v>
      </c>
      <c r="H3754" s="83">
        <v>44630</v>
      </c>
      <c r="I3754">
        <f t="shared" si="63"/>
        <v>2022</v>
      </c>
      <c r="M3754"/>
    </row>
    <row r="3755" spans="1:13" x14ac:dyDescent="0.25">
      <c r="A3755" t="s">
        <v>976</v>
      </c>
      <c r="B3755" s="74" t="s">
        <v>39</v>
      </c>
      <c r="C3755" s="76" t="s">
        <v>842</v>
      </c>
      <c r="D3755" t="s">
        <v>980</v>
      </c>
      <c r="E3755" s="82">
        <v>5</v>
      </c>
      <c r="F3755" t="s">
        <v>969</v>
      </c>
      <c r="G3755" s="83">
        <v>44819</v>
      </c>
      <c r="H3755" s="83">
        <v>44629</v>
      </c>
      <c r="I3755">
        <f t="shared" si="63"/>
        <v>2022</v>
      </c>
      <c r="M3755"/>
    </row>
    <row r="3756" spans="1:13" x14ac:dyDescent="0.25">
      <c r="A3756" t="s">
        <v>976</v>
      </c>
      <c r="B3756" t="s">
        <v>65</v>
      </c>
      <c r="C3756" s="76" t="s">
        <v>842</v>
      </c>
      <c r="D3756" t="s">
        <v>980</v>
      </c>
      <c r="E3756" s="82">
        <v>12</v>
      </c>
      <c r="F3756" t="s">
        <v>969</v>
      </c>
      <c r="G3756" s="83">
        <v>44753</v>
      </c>
      <c r="H3756" s="83">
        <v>44628</v>
      </c>
      <c r="I3756">
        <f t="shared" si="63"/>
        <v>2022</v>
      </c>
      <c r="M3756"/>
    </row>
    <row r="3757" spans="1:13" x14ac:dyDescent="0.25">
      <c r="A3757" t="s">
        <v>976</v>
      </c>
      <c r="B3757" t="s">
        <v>245</v>
      </c>
      <c r="C3757" s="76" t="s">
        <v>842</v>
      </c>
      <c r="D3757" t="s">
        <v>980</v>
      </c>
      <c r="E3757" s="82">
        <v>2.3199999999999998</v>
      </c>
      <c r="F3757" t="s">
        <v>969</v>
      </c>
      <c r="G3757" s="83">
        <v>44706</v>
      </c>
      <c r="H3757" s="83">
        <v>44623</v>
      </c>
      <c r="I3757">
        <f t="shared" si="63"/>
        <v>2022</v>
      </c>
      <c r="M3757"/>
    </row>
    <row r="3758" spans="1:13" x14ac:dyDescent="0.25">
      <c r="A3758" t="s">
        <v>976</v>
      </c>
      <c r="B3758" t="s">
        <v>70</v>
      </c>
      <c r="C3758" s="76" t="s">
        <v>842</v>
      </c>
      <c r="D3758" t="s">
        <v>980</v>
      </c>
      <c r="E3758" s="82">
        <v>3.84</v>
      </c>
      <c r="F3758" t="s">
        <v>969</v>
      </c>
      <c r="G3758" s="83">
        <v>44651</v>
      </c>
      <c r="H3758" s="83">
        <v>44617</v>
      </c>
      <c r="I3758">
        <f t="shared" si="63"/>
        <v>2022</v>
      </c>
      <c r="M3758"/>
    </row>
    <row r="3759" spans="1:13" x14ac:dyDescent="0.25">
      <c r="A3759" t="s">
        <v>976</v>
      </c>
      <c r="B3759" t="s">
        <v>248</v>
      </c>
      <c r="C3759" s="76" t="s">
        <v>842</v>
      </c>
      <c r="D3759" t="s">
        <v>980</v>
      </c>
      <c r="E3759" s="82">
        <v>7.6</v>
      </c>
      <c r="F3759" t="s">
        <v>969</v>
      </c>
      <c r="G3759" s="83">
        <v>44718</v>
      </c>
      <c r="H3759" s="83">
        <v>44610</v>
      </c>
      <c r="I3759">
        <f t="shared" si="63"/>
        <v>2022</v>
      </c>
      <c r="M3759"/>
    </row>
    <row r="3760" spans="1:13" x14ac:dyDescent="0.25">
      <c r="A3760" t="s">
        <v>976</v>
      </c>
      <c r="B3760" t="s">
        <v>243</v>
      </c>
      <c r="C3760" s="76" t="s">
        <v>842</v>
      </c>
      <c r="D3760" t="s">
        <v>980</v>
      </c>
      <c r="E3760" s="82">
        <v>7.6</v>
      </c>
      <c r="F3760" t="s">
        <v>969</v>
      </c>
      <c r="G3760" s="83">
        <v>44641</v>
      </c>
      <c r="H3760" s="83">
        <v>44614</v>
      </c>
      <c r="I3760">
        <f t="shared" si="63"/>
        <v>2022</v>
      </c>
      <c r="M3760"/>
    </row>
    <row r="3761" spans="1:13" x14ac:dyDescent="0.25">
      <c r="A3761" t="s">
        <v>976</v>
      </c>
      <c r="B3761" t="s">
        <v>287</v>
      </c>
      <c r="C3761" s="76" t="s">
        <v>842</v>
      </c>
      <c r="D3761" t="s">
        <v>980</v>
      </c>
      <c r="E3761" s="82">
        <v>10</v>
      </c>
      <c r="F3761" t="s">
        <v>969</v>
      </c>
      <c r="G3761" s="83">
        <v>44642</v>
      </c>
      <c r="H3761" s="83">
        <v>44614</v>
      </c>
      <c r="I3761">
        <f t="shared" si="63"/>
        <v>2022</v>
      </c>
      <c r="M3761"/>
    </row>
    <row r="3762" spans="1:13" x14ac:dyDescent="0.25">
      <c r="A3762" t="s">
        <v>976</v>
      </c>
      <c r="B3762" t="s">
        <v>65</v>
      </c>
      <c r="C3762" s="76" t="s">
        <v>842</v>
      </c>
      <c r="D3762" t="s">
        <v>980</v>
      </c>
      <c r="E3762" s="82">
        <v>6</v>
      </c>
      <c r="F3762" t="s">
        <v>969</v>
      </c>
      <c r="G3762" s="83">
        <v>44739</v>
      </c>
      <c r="H3762" s="83">
        <v>44609</v>
      </c>
      <c r="I3762">
        <f t="shared" si="63"/>
        <v>2022</v>
      </c>
      <c r="M3762"/>
    </row>
    <row r="3763" spans="1:13" x14ac:dyDescent="0.25">
      <c r="A3763" t="s">
        <v>976</v>
      </c>
      <c r="B3763" t="s">
        <v>47</v>
      </c>
      <c r="C3763" s="76" t="s">
        <v>842</v>
      </c>
      <c r="D3763" t="s">
        <v>980</v>
      </c>
      <c r="E3763" s="82">
        <v>5.76</v>
      </c>
      <c r="F3763" t="s">
        <v>969</v>
      </c>
      <c r="G3763" s="83">
        <v>44825</v>
      </c>
      <c r="H3763" s="83">
        <v>44606</v>
      </c>
      <c r="I3763">
        <f t="shared" si="63"/>
        <v>2022</v>
      </c>
      <c r="M3763"/>
    </row>
    <row r="3764" spans="1:13" x14ac:dyDescent="0.25">
      <c r="A3764" t="s">
        <v>976</v>
      </c>
      <c r="B3764" t="s">
        <v>251</v>
      </c>
      <c r="C3764" s="76" t="s">
        <v>842</v>
      </c>
      <c r="D3764" t="s">
        <v>980</v>
      </c>
      <c r="E3764" s="82">
        <v>6.19</v>
      </c>
      <c r="F3764" t="s">
        <v>969</v>
      </c>
      <c r="G3764" s="83">
        <v>44651</v>
      </c>
      <c r="H3764" s="83">
        <v>44600</v>
      </c>
      <c r="I3764">
        <f t="shared" si="63"/>
        <v>2022</v>
      </c>
      <c r="M3764"/>
    </row>
    <row r="3765" spans="1:13" x14ac:dyDescent="0.25">
      <c r="A3765" t="s">
        <v>976</v>
      </c>
      <c r="B3765" t="s">
        <v>256</v>
      </c>
      <c r="C3765" s="76" t="s">
        <v>842</v>
      </c>
      <c r="D3765" t="s">
        <v>980</v>
      </c>
      <c r="E3765" s="82">
        <v>3.8</v>
      </c>
      <c r="F3765" t="s">
        <v>969</v>
      </c>
      <c r="G3765" s="83">
        <v>44650</v>
      </c>
      <c r="H3765" s="83">
        <v>44600</v>
      </c>
      <c r="I3765">
        <f t="shared" si="63"/>
        <v>2022</v>
      </c>
      <c r="M3765"/>
    </row>
    <row r="3766" spans="1:13" x14ac:dyDescent="0.25">
      <c r="A3766" t="s">
        <v>976</v>
      </c>
      <c r="B3766" t="s">
        <v>46</v>
      </c>
      <c r="C3766" s="76" t="s">
        <v>842</v>
      </c>
      <c r="D3766" t="s">
        <v>980</v>
      </c>
      <c r="E3766" s="82">
        <v>6</v>
      </c>
      <c r="F3766" t="s">
        <v>969</v>
      </c>
      <c r="G3766" s="83">
        <v>44742</v>
      </c>
      <c r="H3766" s="83">
        <v>44596</v>
      </c>
      <c r="I3766">
        <f t="shared" si="63"/>
        <v>2022</v>
      </c>
      <c r="M3766"/>
    </row>
    <row r="3767" spans="1:13" x14ac:dyDescent="0.25">
      <c r="A3767" t="s">
        <v>976</v>
      </c>
      <c r="B3767" t="s">
        <v>245</v>
      </c>
      <c r="C3767" s="76" t="s">
        <v>842</v>
      </c>
      <c r="D3767" t="s">
        <v>980</v>
      </c>
      <c r="E3767" s="82">
        <v>12.39</v>
      </c>
      <c r="F3767" t="s">
        <v>969</v>
      </c>
      <c r="G3767" s="83">
        <v>44642</v>
      </c>
      <c r="H3767" s="83">
        <v>44594</v>
      </c>
      <c r="I3767">
        <f t="shared" si="63"/>
        <v>2022</v>
      </c>
      <c r="M3767"/>
    </row>
    <row r="3768" spans="1:13" x14ac:dyDescent="0.25">
      <c r="A3768" t="s">
        <v>976</v>
      </c>
      <c r="B3768" t="s">
        <v>256</v>
      </c>
      <c r="C3768" s="76" t="s">
        <v>842</v>
      </c>
      <c r="D3768" t="s">
        <v>980</v>
      </c>
      <c r="E3768" s="82">
        <v>7.7</v>
      </c>
      <c r="F3768" t="s">
        <v>969</v>
      </c>
      <c r="G3768" s="83">
        <v>44823</v>
      </c>
      <c r="H3768" s="83">
        <v>44588</v>
      </c>
      <c r="I3768">
        <f t="shared" si="63"/>
        <v>2022</v>
      </c>
      <c r="M3768"/>
    </row>
    <row r="3769" spans="1:13" x14ac:dyDescent="0.25">
      <c r="A3769" t="s">
        <v>976</v>
      </c>
      <c r="B3769" t="s">
        <v>50</v>
      </c>
      <c r="C3769" s="76" t="s">
        <v>842</v>
      </c>
      <c r="D3769" t="s">
        <v>980</v>
      </c>
      <c r="E3769" s="82">
        <v>7.08</v>
      </c>
      <c r="F3769" t="s">
        <v>969</v>
      </c>
      <c r="G3769" s="83">
        <v>44610</v>
      </c>
      <c r="H3769" s="83">
        <v>44587</v>
      </c>
      <c r="I3769">
        <f t="shared" si="63"/>
        <v>2022</v>
      </c>
      <c r="M3769"/>
    </row>
    <row r="3770" spans="1:13" x14ac:dyDescent="0.25">
      <c r="A3770" t="s">
        <v>976</v>
      </c>
      <c r="B3770" t="s">
        <v>252</v>
      </c>
      <c r="C3770" s="76" t="s">
        <v>842</v>
      </c>
      <c r="D3770" t="s">
        <v>980</v>
      </c>
      <c r="E3770" s="82">
        <v>14.64</v>
      </c>
      <c r="F3770" t="s">
        <v>969</v>
      </c>
      <c r="G3770" s="83">
        <v>44715</v>
      </c>
      <c r="H3770" s="83">
        <v>44586</v>
      </c>
      <c r="I3770">
        <f t="shared" si="63"/>
        <v>2022</v>
      </c>
      <c r="M3770"/>
    </row>
    <row r="3771" spans="1:13" x14ac:dyDescent="0.25">
      <c r="A3771" t="s">
        <v>976</v>
      </c>
      <c r="B3771" t="s">
        <v>44</v>
      </c>
      <c r="C3771" s="76" t="s">
        <v>842</v>
      </c>
      <c r="D3771" t="s">
        <v>980</v>
      </c>
      <c r="E3771" s="82">
        <v>10</v>
      </c>
      <c r="F3771" t="s">
        <v>969</v>
      </c>
      <c r="G3771" s="83">
        <v>44620</v>
      </c>
      <c r="H3771" s="83">
        <v>44585</v>
      </c>
      <c r="I3771">
        <f t="shared" si="63"/>
        <v>2022</v>
      </c>
      <c r="M3771"/>
    </row>
    <row r="3772" spans="1:13" x14ac:dyDescent="0.25">
      <c r="A3772" t="s">
        <v>976</v>
      </c>
      <c r="B3772" t="s">
        <v>243</v>
      </c>
      <c r="C3772" s="76" t="s">
        <v>842</v>
      </c>
      <c r="D3772" t="s">
        <v>980</v>
      </c>
      <c r="E3772" s="82">
        <v>8.26</v>
      </c>
      <c r="F3772" t="s">
        <v>969</v>
      </c>
      <c r="G3772" s="83">
        <v>44607</v>
      </c>
      <c r="H3772" s="83">
        <v>44581</v>
      </c>
      <c r="I3772">
        <f t="shared" si="63"/>
        <v>2022</v>
      </c>
      <c r="M3772"/>
    </row>
    <row r="3773" spans="1:13" x14ac:dyDescent="0.25">
      <c r="A3773" t="s">
        <v>976</v>
      </c>
      <c r="B3773" t="s">
        <v>67</v>
      </c>
      <c r="C3773" s="76" t="s">
        <v>842</v>
      </c>
      <c r="D3773" t="s">
        <v>980</v>
      </c>
      <c r="E3773" s="82">
        <v>6</v>
      </c>
      <c r="F3773" t="s">
        <v>969</v>
      </c>
      <c r="G3773" s="83">
        <v>44620</v>
      </c>
      <c r="H3773" s="83">
        <v>44579</v>
      </c>
      <c r="I3773">
        <f t="shared" si="63"/>
        <v>2022</v>
      </c>
      <c r="M3773"/>
    </row>
    <row r="3774" spans="1:13" x14ac:dyDescent="0.25">
      <c r="A3774" t="s">
        <v>976</v>
      </c>
      <c r="B3774" t="s">
        <v>257</v>
      </c>
      <c r="C3774" s="76" t="s">
        <v>842</v>
      </c>
      <c r="D3774" t="s">
        <v>980</v>
      </c>
      <c r="E3774" s="82">
        <v>10</v>
      </c>
      <c r="F3774" t="s">
        <v>969</v>
      </c>
      <c r="G3774" s="83">
        <v>44705</v>
      </c>
      <c r="H3774" s="83">
        <v>44588</v>
      </c>
      <c r="I3774">
        <f t="shared" si="63"/>
        <v>2022</v>
      </c>
      <c r="M3774"/>
    </row>
    <row r="3775" spans="1:13" x14ac:dyDescent="0.25">
      <c r="A3775" t="s">
        <v>976</v>
      </c>
      <c r="B3775" t="s">
        <v>1006</v>
      </c>
      <c r="C3775" s="76" t="s">
        <v>842</v>
      </c>
      <c r="D3775" t="s">
        <v>980</v>
      </c>
      <c r="E3775" s="82">
        <v>8.85</v>
      </c>
      <c r="F3775" t="s">
        <v>969</v>
      </c>
      <c r="G3775" s="83">
        <v>44607</v>
      </c>
      <c r="H3775" s="83">
        <v>44573</v>
      </c>
      <c r="I3775">
        <f t="shared" si="63"/>
        <v>2022</v>
      </c>
      <c r="M3775"/>
    </row>
    <row r="3776" spans="1:13" x14ac:dyDescent="0.25">
      <c r="A3776" t="s">
        <v>976</v>
      </c>
      <c r="B3776" t="s">
        <v>48</v>
      </c>
      <c r="C3776" s="76" t="s">
        <v>842</v>
      </c>
      <c r="D3776" t="s">
        <v>980</v>
      </c>
      <c r="E3776" s="82">
        <v>9.7200000000000006</v>
      </c>
      <c r="F3776" t="s">
        <v>969</v>
      </c>
      <c r="G3776" s="83">
        <v>44669</v>
      </c>
      <c r="H3776" s="83">
        <v>44575</v>
      </c>
      <c r="I3776">
        <f t="shared" si="63"/>
        <v>2022</v>
      </c>
      <c r="M3776"/>
    </row>
    <row r="3777" spans="1:13" x14ac:dyDescent="0.25">
      <c r="A3777" t="s">
        <v>976</v>
      </c>
      <c r="B3777" t="s">
        <v>70</v>
      </c>
      <c r="C3777" s="76" t="s">
        <v>842</v>
      </c>
      <c r="D3777" t="s">
        <v>980</v>
      </c>
      <c r="E3777" s="82">
        <v>6</v>
      </c>
      <c r="F3777" t="s">
        <v>969</v>
      </c>
      <c r="G3777" s="83">
        <v>44620</v>
      </c>
      <c r="H3777" s="83">
        <v>44575</v>
      </c>
      <c r="I3777">
        <f t="shared" si="63"/>
        <v>2022</v>
      </c>
      <c r="M3777"/>
    </row>
    <row r="3778" spans="1:13" x14ac:dyDescent="0.25">
      <c r="A3778" t="s">
        <v>976</v>
      </c>
      <c r="B3778" t="s">
        <v>73</v>
      </c>
      <c r="C3778" s="76" t="s">
        <v>842</v>
      </c>
      <c r="D3778" t="s">
        <v>980</v>
      </c>
      <c r="E3778" s="82">
        <v>7.6</v>
      </c>
      <c r="F3778" t="s">
        <v>969</v>
      </c>
      <c r="G3778" s="83">
        <v>44620</v>
      </c>
      <c r="H3778" s="83">
        <v>44572</v>
      </c>
      <c r="I3778">
        <f t="shared" ref="I3778:I3841" si="64">IF(G3778&lt;&gt;"",YEAR(G3778),"")</f>
        <v>2022</v>
      </c>
      <c r="M3778"/>
    </row>
    <row r="3779" spans="1:13" x14ac:dyDescent="0.25">
      <c r="A3779" t="s">
        <v>976</v>
      </c>
      <c r="B3779" t="s">
        <v>68</v>
      </c>
      <c r="C3779" s="76" t="s">
        <v>842</v>
      </c>
      <c r="D3779" t="s">
        <v>980</v>
      </c>
      <c r="E3779" s="82">
        <v>9.8000000000000007</v>
      </c>
      <c r="F3779" t="s">
        <v>969</v>
      </c>
      <c r="G3779" s="83">
        <v>44601</v>
      </c>
      <c r="H3779" s="83">
        <v>44568</v>
      </c>
      <c r="I3779">
        <f t="shared" si="64"/>
        <v>2022</v>
      </c>
      <c r="M3779"/>
    </row>
    <row r="3780" spans="1:13" x14ac:dyDescent="0.25">
      <c r="A3780" t="s">
        <v>976</v>
      </c>
      <c r="B3780" t="s">
        <v>58</v>
      </c>
      <c r="C3780" s="76" t="s">
        <v>842</v>
      </c>
      <c r="D3780" t="s">
        <v>980</v>
      </c>
      <c r="E3780" s="82">
        <v>7.6</v>
      </c>
      <c r="F3780" t="s">
        <v>969</v>
      </c>
      <c r="G3780" s="83">
        <v>44712</v>
      </c>
      <c r="H3780" s="83">
        <v>44568</v>
      </c>
      <c r="I3780">
        <f t="shared" si="64"/>
        <v>2022</v>
      </c>
      <c r="M3780"/>
    </row>
    <row r="3781" spans="1:13" x14ac:dyDescent="0.25">
      <c r="A3781" t="s">
        <v>976</v>
      </c>
      <c r="B3781" t="s">
        <v>45</v>
      </c>
      <c r="C3781" s="76" t="s">
        <v>842</v>
      </c>
      <c r="D3781" t="s">
        <v>980</v>
      </c>
      <c r="E3781" s="82">
        <v>6</v>
      </c>
      <c r="F3781" t="s">
        <v>969</v>
      </c>
      <c r="G3781" s="83">
        <v>44880</v>
      </c>
      <c r="H3781" s="83">
        <v>44566</v>
      </c>
      <c r="I3781">
        <f t="shared" si="64"/>
        <v>2022</v>
      </c>
      <c r="M3781"/>
    </row>
    <row r="3782" spans="1:13" x14ac:dyDescent="0.25">
      <c r="A3782" t="s">
        <v>976</v>
      </c>
      <c r="B3782" t="s">
        <v>243</v>
      </c>
      <c r="C3782" s="76" t="s">
        <v>842</v>
      </c>
      <c r="D3782" t="s">
        <v>980</v>
      </c>
      <c r="E3782" s="82">
        <v>8.5500000000000007</v>
      </c>
      <c r="F3782" t="s">
        <v>969</v>
      </c>
      <c r="G3782" s="83">
        <v>0</v>
      </c>
      <c r="H3782" s="83">
        <v>44565</v>
      </c>
      <c r="I3782">
        <f t="shared" si="64"/>
        <v>1900</v>
      </c>
      <c r="M3782"/>
    </row>
    <row r="3783" spans="1:13" x14ac:dyDescent="0.25">
      <c r="A3783" t="s">
        <v>976</v>
      </c>
      <c r="B3783" t="s">
        <v>247</v>
      </c>
      <c r="C3783" s="76" t="s">
        <v>842</v>
      </c>
      <c r="D3783" t="s">
        <v>980</v>
      </c>
      <c r="E3783" s="82">
        <v>7.7</v>
      </c>
      <c r="F3783" t="s">
        <v>969</v>
      </c>
      <c r="G3783" s="83">
        <v>44806</v>
      </c>
      <c r="H3783" s="83">
        <v>44565</v>
      </c>
      <c r="I3783">
        <f t="shared" si="64"/>
        <v>2022</v>
      </c>
      <c r="M3783"/>
    </row>
    <row r="3784" spans="1:13" x14ac:dyDescent="0.25">
      <c r="A3784" t="s">
        <v>976</v>
      </c>
      <c r="B3784" t="s">
        <v>244</v>
      </c>
      <c r="C3784" s="76" t="s">
        <v>842</v>
      </c>
      <c r="D3784" t="s">
        <v>980</v>
      </c>
      <c r="E3784" s="82">
        <v>7.96</v>
      </c>
      <c r="F3784" t="s">
        <v>969</v>
      </c>
      <c r="G3784" s="83">
        <v>44620</v>
      </c>
      <c r="H3784" s="83">
        <v>44558</v>
      </c>
      <c r="I3784">
        <f t="shared" si="64"/>
        <v>2022</v>
      </c>
      <c r="M3784"/>
    </row>
    <row r="3785" spans="1:13" x14ac:dyDescent="0.25">
      <c r="A3785" t="s">
        <v>976</v>
      </c>
      <c r="B3785" t="s">
        <v>244</v>
      </c>
      <c r="C3785" s="76" t="s">
        <v>842</v>
      </c>
      <c r="D3785" t="s">
        <v>980</v>
      </c>
      <c r="E3785" s="82">
        <v>5.9</v>
      </c>
      <c r="F3785" t="s">
        <v>969</v>
      </c>
      <c r="G3785" s="83">
        <v>44680</v>
      </c>
      <c r="H3785" s="83">
        <v>44551</v>
      </c>
      <c r="I3785">
        <f t="shared" si="64"/>
        <v>2022</v>
      </c>
      <c r="M3785"/>
    </row>
    <row r="3786" spans="1:13" x14ac:dyDescent="0.25">
      <c r="A3786" t="s">
        <v>976</v>
      </c>
      <c r="B3786" t="s">
        <v>67</v>
      </c>
      <c r="C3786" s="76" t="s">
        <v>842</v>
      </c>
      <c r="D3786" t="s">
        <v>980</v>
      </c>
      <c r="E3786" s="82">
        <v>6</v>
      </c>
      <c r="F3786" t="s">
        <v>969</v>
      </c>
      <c r="G3786" s="83">
        <v>44741</v>
      </c>
      <c r="H3786" s="83">
        <v>44550</v>
      </c>
      <c r="I3786">
        <f t="shared" si="64"/>
        <v>2022</v>
      </c>
      <c r="M3786"/>
    </row>
    <row r="3787" spans="1:13" x14ac:dyDescent="0.25">
      <c r="A3787" t="s">
        <v>976</v>
      </c>
      <c r="B3787" t="s">
        <v>64</v>
      </c>
      <c r="C3787" s="76" t="s">
        <v>842</v>
      </c>
      <c r="D3787" t="s">
        <v>980</v>
      </c>
      <c r="E3787" s="82">
        <v>6</v>
      </c>
      <c r="F3787" t="s">
        <v>969</v>
      </c>
      <c r="G3787" s="83">
        <v>44739</v>
      </c>
      <c r="H3787" s="83">
        <v>44546</v>
      </c>
      <c r="I3787">
        <f t="shared" si="64"/>
        <v>2022</v>
      </c>
      <c r="M3787"/>
    </row>
    <row r="3788" spans="1:13" x14ac:dyDescent="0.25">
      <c r="A3788" t="s">
        <v>976</v>
      </c>
      <c r="B3788" t="s">
        <v>242</v>
      </c>
      <c r="C3788" s="76" t="s">
        <v>842</v>
      </c>
      <c r="D3788" t="s">
        <v>980</v>
      </c>
      <c r="E3788" s="82">
        <v>7.6</v>
      </c>
      <c r="F3788" t="s">
        <v>969</v>
      </c>
      <c r="G3788" s="83">
        <v>44572</v>
      </c>
      <c r="H3788" s="83">
        <v>44546</v>
      </c>
      <c r="I3788">
        <f t="shared" si="64"/>
        <v>2022</v>
      </c>
      <c r="M3788"/>
    </row>
    <row r="3789" spans="1:13" x14ac:dyDescent="0.25">
      <c r="A3789" t="s">
        <v>976</v>
      </c>
      <c r="B3789" t="s">
        <v>58</v>
      </c>
      <c r="C3789" s="76" t="s">
        <v>842</v>
      </c>
      <c r="D3789" t="s">
        <v>980</v>
      </c>
      <c r="E3789" s="82">
        <v>11.52</v>
      </c>
      <c r="F3789" t="s">
        <v>969</v>
      </c>
      <c r="G3789" s="83">
        <v>44592</v>
      </c>
      <c r="H3789" s="83">
        <v>44546</v>
      </c>
      <c r="I3789">
        <f t="shared" si="64"/>
        <v>2022</v>
      </c>
      <c r="M3789"/>
    </row>
    <row r="3790" spans="1:13" x14ac:dyDescent="0.25">
      <c r="A3790" t="s">
        <v>976</v>
      </c>
      <c r="B3790" t="s">
        <v>1006</v>
      </c>
      <c r="C3790" s="76" t="s">
        <v>842</v>
      </c>
      <c r="D3790" t="s">
        <v>980</v>
      </c>
      <c r="E3790" s="82">
        <v>6</v>
      </c>
      <c r="F3790" t="s">
        <v>969</v>
      </c>
      <c r="G3790" s="83">
        <v>44582</v>
      </c>
      <c r="H3790" s="83">
        <v>44546</v>
      </c>
      <c r="I3790">
        <f t="shared" si="64"/>
        <v>2022</v>
      </c>
      <c r="M3790"/>
    </row>
    <row r="3791" spans="1:13" x14ac:dyDescent="0.25">
      <c r="A3791" t="s">
        <v>976</v>
      </c>
      <c r="B3791" t="s">
        <v>50</v>
      </c>
      <c r="C3791" s="76" t="s">
        <v>842</v>
      </c>
      <c r="D3791" t="s">
        <v>980</v>
      </c>
      <c r="E3791" s="82">
        <v>6</v>
      </c>
      <c r="F3791" t="s">
        <v>969</v>
      </c>
      <c r="G3791" s="83">
        <v>44748</v>
      </c>
      <c r="H3791" s="83">
        <v>44546</v>
      </c>
      <c r="I3791">
        <f t="shared" si="64"/>
        <v>2022</v>
      </c>
      <c r="M3791"/>
    </row>
    <row r="3792" spans="1:13" x14ac:dyDescent="0.25">
      <c r="A3792" t="s">
        <v>976</v>
      </c>
      <c r="B3792" t="s">
        <v>48</v>
      </c>
      <c r="C3792" s="76" t="s">
        <v>842</v>
      </c>
      <c r="D3792" t="s">
        <v>980</v>
      </c>
      <c r="E3792" s="82">
        <v>9.44</v>
      </c>
      <c r="F3792" t="s">
        <v>969</v>
      </c>
      <c r="G3792" s="83">
        <v>44893</v>
      </c>
      <c r="H3792" s="83">
        <v>44539</v>
      </c>
      <c r="I3792">
        <f t="shared" si="64"/>
        <v>2022</v>
      </c>
      <c r="M3792"/>
    </row>
    <row r="3793" spans="1:13" x14ac:dyDescent="0.25">
      <c r="A3793" t="s">
        <v>976</v>
      </c>
      <c r="B3793" t="s">
        <v>70</v>
      </c>
      <c r="C3793" s="76" t="s">
        <v>842</v>
      </c>
      <c r="D3793" t="s">
        <v>980</v>
      </c>
      <c r="E3793" s="82">
        <v>12.98</v>
      </c>
      <c r="F3793" t="s">
        <v>969</v>
      </c>
      <c r="G3793" s="83">
        <v>44883</v>
      </c>
      <c r="H3793" s="83">
        <v>44539</v>
      </c>
      <c r="I3793">
        <f t="shared" si="64"/>
        <v>2022</v>
      </c>
      <c r="M3793"/>
    </row>
    <row r="3794" spans="1:13" x14ac:dyDescent="0.25">
      <c r="A3794" t="s">
        <v>976</v>
      </c>
      <c r="B3794" t="s">
        <v>253</v>
      </c>
      <c r="C3794" s="76" t="s">
        <v>842</v>
      </c>
      <c r="D3794" t="s">
        <v>980</v>
      </c>
      <c r="E3794" s="82">
        <v>4.72</v>
      </c>
      <c r="F3794" t="s">
        <v>969</v>
      </c>
      <c r="G3794" s="83">
        <v>44691</v>
      </c>
      <c r="H3794" s="83">
        <v>44538</v>
      </c>
      <c r="I3794">
        <f t="shared" si="64"/>
        <v>2022</v>
      </c>
      <c r="M3794"/>
    </row>
    <row r="3795" spans="1:13" x14ac:dyDescent="0.25">
      <c r="A3795" t="s">
        <v>976</v>
      </c>
      <c r="B3795" t="s">
        <v>244</v>
      </c>
      <c r="C3795" s="76" t="s">
        <v>842</v>
      </c>
      <c r="D3795" t="s">
        <v>980</v>
      </c>
      <c r="E3795" s="82">
        <v>7.38</v>
      </c>
      <c r="F3795" t="s">
        <v>969</v>
      </c>
      <c r="G3795" s="83">
        <v>44680</v>
      </c>
      <c r="H3795" s="83">
        <v>44539</v>
      </c>
      <c r="I3795">
        <f t="shared" si="64"/>
        <v>2022</v>
      </c>
      <c r="M3795"/>
    </row>
    <row r="3796" spans="1:13" x14ac:dyDescent="0.25">
      <c r="A3796" t="s">
        <v>976</v>
      </c>
      <c r="B3796" t="s">
        <v>49</v>
      </c>
      <c r="C3796" s="76" t="s">
        <v>842</v>
      </c>
      <c r="D3796" t="s">
        <v>980</v>
      </c>
      <c r="E3796" s="82">
        <v>33.92</v>
      </c>
      <c r="F3796" t="s">
        <v>969</v>
      </c>
      <c r="G3796" s="83">
        <v>44670</v>
      </c>
      <c r="H3796" s="83">
        <v>44533</v>
      </c>
      <c r="I3796">
        <f t="shared" si="64"/>
        <v>2022</v>
      </c>
      <c r="M3796"/>
    </row>
    <row r="3797" spans="1:13" x14ac:dyDescent="0.25">
      <c r="A3797" t="s">
        <v>976</v>
      </c>
      <c r="B3797" t="s">
        <v>247</v>
      </c>
      <c r="C3797" s="76" t="s">
        <v>842</v>
      </c>
      <c r="D3797" t="s">
        <v>980</v>
      </c>
      <c r="E3797" s="82">
        <v>10.62</v>
      </c>
      <c r="F3797" t="s">
        <v>969</v>
      </c>
      <c r="G3797" s="83">
        <v>44762</v>
      </c>
      <c r="H3797" s="83">
        <v>44532</v>
      </c>
      <c r="I3797">
        <f t="shared" si="64"/>
        <v>2022</v>
      </c>
      <c r="M3797"/>
    </row>
    <row r="3798" spans="1:13" x14ac:dyDescent="0.25">
      <c r="A3798" t="s">
        <v>976</v>
      </c>
      <c r="B3798" t="s">
        <v>247</v>
      </c>
      <c r="C3798" s="76" t="s">
        <v>842</v>
      </c>
      <c r="D3798" t="s">
        <v>980</v>
      </c>
      <c r="E3798" s="82">
        <v>5.9</v>
      </c>
      <c r="F3798" t="s">
        <v>969</v>
      </c>
      <c r="G3798" s="83">
        <v>44561</v>
      </c>
      <c r="H3798" s="83">
        <v>44533</v>
      </c>
      <c r="I3798">
        <f t="shared" si="64"/>
        <v>2021</v>
      </c>
      <c r="M3798"/>
    </row>
    <row r="3799" spans="1:13" x14ac:dyDescent="0.25">
      <c r="A3799" t="s">
        <v>976</v>
      </c>
      <c r="B3799" t="s">
        <v>292</v>
      </c>
      <c r="C3799" s="76" t="s">
        <v>842</v>
      </c>
      <c r="D3799" t="s">
        <v>980</v>
      </c>
      <c r="E3799" s="82">
        <v>7.6</v>
      </c>
      <c r="F3799" t="s">
        <v>969</v>
      </c>
      <c r="G3799" s="83">
        <v>44727</v>
      </c>
      <c r="H3799" s="83">
        <v>44532</v>
      </c>
      <c r="I3799">
        <f t="shared" si="64"/>
        <v>2022</v>
      </c>
      <c r="M3799"/>
    </row>
    <row r="3800" spans="1:13" x14ac:dyDescent="0.25">
      <c r="A3800" t="s">
        <v>976</v>
      </c>
      <c r="B3800" t="s">
        <v>246</v>
      </c>
      <c r="C3800" s="76" t="s">
        <v>842</v>
      </c>
      <c r="D3800" t="s">
        <v>980</v>
      </c>
      <c r="E3800" s="82">
        <v>9.8000000000000007</v>
      </c>
      <c r="F3800" t="s">
        <v>969</v>
      </c>
      <c r="G3800" s="83">
        <v>44571</v>
      </c>
      <c r="H3800" s="83">
        <v>44526</v>
      </c>
      <c r="I3800">
        <f t="shared" si="64"/>
        <v>2022</v>
      </c>
      <c r="M3800"/>
    </row>
    <row r="3801" spans="1:13" x14ac:dyDescent="0.25">
      <c r="A3801" t="s">
        <v>976</v>
      </c>
      <c r="B3801" t="s">
        <v>58</v>
      </c>
      <c r="C3801" s="76" t="s">
        <v>842</v>
      </c>
      <c r="D3801" t="s">
        <v>980</v>
      </c>
      <c r="E3801" s="82">
        <v>15.2</v>
      </c>
      <c r="F3801" t="s">
        <v>969</v>
      </c>
      <c r="G3801" s="83">
        <v>44643</v>
      </c>
      <c r="H3801" s="83">
        <v>44519</v>
      </c>
      <c r="I3801">
        <f t="shared" si="64"/>
        <v>2022</v>
      </c>
      <c r="M3801"/>
    </row>
    <row r="3802" spans="1:13" x14ac:dyDescent="0.25">
      <c r="A3802" t="s">
        <v>976</v>
      </c>
      <c r="B3802" t="s">
        <v>66</v>
      </c>
      <c r="C3802" s="76" t="s">
        <v>842</v>
      </c>
      <c r="D3802" t="s">
        <v>980</v>
      </c>
      <c r="E3802" s="82">
        <v>7.6</v>
      </c>
      <c r="F3802" t="s">
        <v>969</v>
      </c>
      <c r="G3802" s="83">
        <v>44571</v>
      </c>
      <c r="H3802" s="83">
        <v>44519</v>
      </c>
      <c r="I3802">
        <f t="shared" si="64"/>
        <v>2022</v>
      </c>
      <c r="M3802"/>
    </row>
    <row r="3803" spans="1:13" x14ac:dyDescent="0.25">
      <c r="A3803" t="s">
        <v>976</v>
      </c>
      <c r="B3803" t="s">
        <v>292</v>
      </c>
      <c r="C3803" s="76" t="s">
        <v>842</v>
      </c>
      <c r="D3803" t="s">
        <v>980</v>
      </c>
      <c r="E3803" s="82">
        <v>9.73</v>
      </c>
      <c r="F3803" t="s">
        <v>969</v>
      </c>
      <c r="G3803" s="83">
        <v>44592</v>
      </c>
      <c r="H3803" s="83">
        <v>44518</v>
      </c>
      <c r="I3803">
        <f t="shared" si="64"/>
        <v>2022</v>
      </c>
      <c r="M3803"/>
    </row>
    <row r="3804" spans="1:13" x14ac:dyDescent="0.25">
      <c r="A3804" t="s">
        <v>976</v>
      </c>
      <c r="B3804" t="s">
        <v>58</v>
      </c>
      <c r="C3804" s="76" t="s">
        <v>842</v>
      </c>
      <c r="D3804" t="s">
        <v>980</v>
      </c>
      <c r="E3804" s="82">
        <v>8.26</v>
      </c>
      <c r="F3804" t="s">
        <v>969</v>
      </c>
      <c r="G3804" s="83">
        <v>44691</v>
      </c>
      <c r="H3804" s="83">
        <v>44518</v>
      </c>
      <c r="I3804">
        <f t="shared" si="64"/>
        <v>2022</v>
      </c>
      <c r="M3804"/>
    </row>
    <row r="3805" spans="1:13" x14ac:dyDescent="0.25">
      <c r="A3805" t="s">
        <v>976</v>
      </c>
      <c r="B3805" t="s">
        <v>69</v>
      </c>
      <c r="C3805" s="76" t="s">
        <v>842</v>
      </c>
      <c r="D3805" t="s">
        <v>980</v>
      </c>
      <c r="E3805" s="82">
        <v>30.74</v>
      </c>
      <c r="F3805" t="s">
        <v>969</v>
      </c>
      <c r="G3805" s="83">
        <v>44655</v>
      </c>
      <c r="H3805" s="83">
        <v>44517</v>
      </c>
      <c r="I3805">
        <f t="shared" si="64"/>
        <v>2022</v>
      </c>
      <c r="M3805"/>
    </row>
    <row r="3806" spans="1:13" x14ac:dyDescent="0.25">
      <c r="A3806" t="s">
        <v>976</v>
      </c>
      <c r="B3806" t="s">
        <v>241</v>
      </c>
      <c r="C3806" s="76" t="s">
        <v>842</v>
      </c>
      <c r="D3806" t="s">
        <v>980</v>
      </c>
      <c r="E3806" s="82">
        <v>7.7</v>
      </c>
      <c r="F3806" t="s">
        <v>969</v>
      </c>
      <c r="G3806" s="83">
        <v>44722</v>
      </c>
      <c r="H3806" s="83">
        <v>44512</v>
      </c>
      <c r="I3806">
        <f t="shared" si="64"/>
        <v>2022</v>
      </c>
      <c r="M3806"/>
    </row>
    <row r="3807" spans="1:13" x14ac:dyDescent="0.25">
      <c r="A3807" t="s">
        <v>976</v>
      </c>
      <c r="B3807" t="s">
        <v>48</v>
      </c>
      <c r="C3807" s="76" t="s">
        <v>842</v>
      </c>
      <c r="D3807" t="s">
        <v>980</v>
      </c>
      <c r="E3807" s="82">
        <v>7.6</v>
      </c>
      <c r="F3807" t="s">
        <v>969</v>
      </c>
      <c r="G3807" s="83">
        <v>44554</v>
      </c>
      <c r="H3807" s="83">
        <v>44512</v>
      </c>
      <c r="I3807">
        <f t="shared" si="64"/>
        <v>2021</v>
      </c>
      <c r="M3807"/>
    </row>
    <row r="3808" spans="1:13" x14ac:dyDescent="0.25">
      <c r="A3808" t="s">
        <v>976</v>
      </c>
      <c r="B3808" t="s">
        <v>40</v>
      </c>
      <c r="C3808" s="76" t="s">
        <v>842</v>
      </c>
      <c r="D3808" t="s">
        <v>980</v>
      </c>
      <c r="E3808" s="82">
        <v>6</v>
      </c>
      <c r="F3808" t="s">
        <v>969</v>
      </c>
      <c r="G3808" s="83">
        <v>44673</v>
      </c>
      <c r="H3808" s="83">
        <v>44512</v>
      </c>
      <c r="I3808">
        <f t="shared" si="64"/>
        <v>2022</v>
      </c>
      <c r="M3808"/>
    </row>
    <row r="3809" spans="1:13" x14ac:dyDescent="0.25">
      <c r="A3809" t="s">
        <v>976</v>
      </c>
      <c r="B3809" t="s">
        <v>245</v>
      </c>
      <c r="C3809" s="76" t="s">
        <v>842</v>
      </c>
      <c r="D3809" t="s">
        <v>980</v>
      </c>
      <c r="E3809" s="82">
        <v>6</v>
      </c>
      <c r="F3809" t="s">
        <v>969</v>
      </c>
      <c r="G3809" s="83">
        <v>44554</v>
      </c>
      <c r="H3809" s="83">
        <v>44512</v>
      </c>
      <c r="I3809">
        <f t="shared" si="64"/>
        <v>2021</v>
      </c>
      <c r="M3809"/>
    </row>
    <row r="3810" spans="1:13" x14ac:dyDescent="0.25">
      <c r="A3810" t="s">
        <v>976</v>
      </c>
      <c r="B3810" t="s">
        <v>70</v>
      </c>
      <c r="C3810" s="76" t="s">
        <v>842</v>
      </c>
      <c r="D3810" t="s">
        <v>980</v>
      </c>
      <c r="E3810" s="82">
        <v>6</v>
      </c>
      <c r="F3810" t="s">
        <v>969</v>
      </c>
      <c r="G3810" s="83">
        <v>44545</v>
      </c>
      <c r="H3810" s="83">
        <v>44509</v>
      </c>
      <c r="I3810">
        <f t="shared" si="64"/>
        <v>2021</v>
      </c>
      <c r="M3810"/>
    </row>
    <row r="3811" spans="1:13" x14ac:dyDescent="0.25">
      <c r="A3811" t="s">
        <v>976</v>
      </c>
      <c r="B3811" t="s">
        <v>243</v>
      </c>
      <c r="C3811" s="76" t="s">
        <v>842</v>
      </c>
      <c r="D3811" t="s">
        <v>980</v>
      </c>
      <c r="E3811" s="82">
        <v>7.92</v>
      </c>
      <c r="F3811" t="s">
        <v>969</v>
      </c>
      <c r="G3811" s="83">
        <v>44680</v>
      </c>
      <c r="H3811" s="83">
        <v>44504</v>
      </c>
      <c r="I3811">
        <f t="shared" si="64"/>
        <v>2022</v>
      </c>
      <c r="M3811"/>
    </row>
    <row r="3812" spans="1:13" x14ac:dyDescent="0.25">
      <c r="A3812" t="s">
        <v>976</v>
      </c>
      <c r="B3812" t="s">
        <v>247</v>
      </c>
      <c r="C3812" s="76" t="s">
        <v>842</v>
      </c>
      <c r="D3812" t="s">
        <v>980</v>
      </c>
      <c r="E3812" s="82">
        <v>4.13</v>
      </c>
      <c r="F3812" t="s">
        <v>969</v>
      </c>
      <c r="G3812" s="83">
        <v>44615</v>
      </c>
      <c r="H3812" s="83">
        <v>44504</v>
      </c>
      <c r="I3812">
        <f t="shared" si="64"/>
        <v>2022</v>
      </c>
      <c r="M3812"/>
    </row>
    <row r="3813" spans="1:13" x14ac:dyDescent="0.25">
      <c r="A3813" t="s">
        <v>976</v>
      </c>
      <c r="B3813" t="s">
        <v>64</v>
      </c>
      <c r="C3813" s="76" t="s">
        <v>842</v>
      </c>
      <c r="D3813" t="s">
        <v>980</v>
      </c>
      <c r="E3813" s="82">
        <v>7.6</v>
      </c>
      <c r="F3813" t="s">
        <v>969</v>
      </c>
      <c r="G3813" s="83">
        <v>44537</v>
      </c>
      <c r="H3813" s="83">
        <v>44502</v>
      </c>
      <c r="I3813">
        <f t="shared" si="64"/>
        <v>2021</v>
      </c>
      <c r="M3813"/>
    </row>
    <row r="3814" spans="1:13" x14ac:dyDescent="0.25">
      <c r="A3814" t="s">
        <v>976</v>
      </c>
      <c r="B3814" t="s">
        <v>56</v>
      </c>
      <c r="C3814" s="76" t="s">
        <v>842</v>
      </c>
      <c r="D3814" t="s">
        <v>980</v>
      </c>
      <c r="E3814" s="82">
        <v>8.7799999999999994</v>
      </c>
      <c r="F3814" t="s">
        <v>969</v>
      </c>
      <c r="G3814" s="83">
        <v>44692</v>
      </c>
      <c r="H3814" s="83">
        <v>44502</v>
      </c>
      <c r="I3814">
        <f t="shared" si="64"/>
        <v>2022</v>
      </c>
      <c r="M3814"/>
    </row>
    <row r="3815" spans="1:13" x14ac:dyDescent="0.25">
      <c r="A3815" t="s">
        <v>976</v>
      </c>
      <c r="B3815" t="s">
        <v>56</v>
      </c>
      <c r="C3815" s="76" t="s">
        <v>842</v>
      </c>
      <c r="D3815" t="s">
        <v>980</v>
      </c>
      <c r="E3815" s="82">
        <v>11.4</v>
      </c>
      <c r="F3815" t="s">
        <v>969</v>
      </c>
      <c r="G3815" s="83">
        <v>44567</v>
      </c>
      <c r="H3815" s="83">
        <v>44502</v>
      </c>
      <c r="I3815">
        <f t="shared" si="64"/>
        <v>2022</v>
      </c>
      <c r="M3815"/>
    </row>
    <row r="3816" spans="1:13" x14ac:dyDescent="0.25">
      <c r="A3816" t="s">
        <v>976</v>
      </c>
      <c r="B3816" t="s">
        <v>65</v>
      </c>
      <c r="C3816" s="76" t="s">
        <v>842</v>
      </c>
      <c r="D3816" t="s">
        <v>980</v>
      </c>
      <c r="E3816" s="82">
        <v>7.68</v>
      </c>
      <c r="F3816" t="s">
        <v>969</v>
      </c>
      <c r="G3816" s="83">
        <v>44571</v>
      </c>
      <c r="H3816" s="83">
        <v>44489</v>
      </c>
      <c r="I3816">
        <f t="shared" si="64"/>
        <v>2022</v>
      </c>
      <c r="M3816"/>
    </row>
    <row r="3817" spans="1:13" x14ac:dyDescent="0.25">
      <c r="A3817" t="s">
        <v>976</v>
      </c>
      <c r="B3817" t="s">
        <v>49</v>
      </c>
      <c r="C3817" s="76" t="s">
        <v>842</v>
      </c>
      <c r="D3817" t="s">
        <v>980</v>
      </c>
      <c r="E3817" s="82">
        <v>9.8000000000000007</v>
      </c>
      <c r="F3817" t="s">
        <v>969</v>
      </c>
      <c r="G3817" s="83">
        <v>44581</v>
      </c>
      <c r="H3817" s="83">
        <v>44489</v>
      </c>
      <c r="I3817">
        <f t="shared" si="64"/>
        <v>2022</v>
      </c>
      <c r="M3817"/>
    </row>
    <row r="3818" spans="1:13" x14ac:dyDescent="0.25">
      <c r="A3818" t="s">
        <v>976</v>
      </c>
      <c r="B3818" t="s">
        <v>38</v>
      </c>
      <c r="C3818" s="76" t="s">
        <v>842</v>
      </c>
      <c r="D3818" t="s">
        <v>980</v>
      </c>
      <c r="E3818" s="82">
        <v>10</v>
      </c>
      <c r="F3818" t="s">
        <v>969</v>
      </c>
      <c r="G3818" s="83">
        <v>44749</v>
      </c>
      <c r="H3818" s="83">
        <v>44488</v>
      </c>
      <c r="I3818">
        <f t="shared" si="64"/>
        <v>2022</v>
      </c>
      <c r="M3818"/>
    </row>
    <row r="3819" spans="1:13" x14ac:dyDescent="0.25">
      <c r="A3819" t="s">
        <v>976</v>
      </c>
      <c r="B3819" t="s">
        <v>45</v>
      </c>
      <c r="C3819" s="76" t="s">
        <v>842</v>
      </c>
      <c r="D3819" t="s">
        <v>980</v>
      </c>
      <c r="E3819" s="82">
        <v>11.51</v>
      </c>
      <c r="F3819" t="s">
        <v>969</v>
      </c>
      <c r="G3819" s="83">
        <v>44659</v>
      </c>
      <c r="H3819" s="83">
        <v>44488</v>
      </c>
      <c r="I3819">
        <f t="shared" si="64"/>
        <v>2022</v>
      </c>
      <c r="M3819"/>
    </row>
    <row r="3820" spans="1:13" x14ac:dyDescent="0.25">
      <c r="A3820" t="s">
        <v>976</v>
      </c>
      <c r="B3820" t="s">
        <v>38</v>
      </c>
      <c r="C3820" s="76" t="s">
        <v>842</v>
      </c>
      <c r="D3820" t="s">
        <v>980</v>
      </c>
      <c r="E3820" s="82">
        <v>6</v>
      </c>
      <c r="F3820" t="s">
        <v>969</v>
      </c>
      <c r="G3820" s="83">
        <v>44522</v>
      </c>
      <c r="H3820" s="83">
        <v>44481</v>
      </c>
      <c r="I3820">
        <f t="shared" si="64"/>
        <v>2021</v>
      </c>
      <c r="M3820"/>
    </row>
    <row r="3821" spans="1:13" x14ac:dyDescent="0.25">
      <c r="A3821" t="s">
        <v>976</v>
      </c>
      <c r="B3821" t="s">
        <v>67</v>
      </c>
      <c r="C3821" s="76" t="s">
        <v>842</v>
      </c>
      <c r="D3821" t="s">
        <v>980</v>
      </c>
      <c r="E3821" s="82">
        <v>4.8</v>
      </c>
      <c r="F3821" t="s">
        <v>969</v>
      </c>
      <c r="G3821" s="83">
        <v>44522</v>
      </c>
      <c r="H3821" s="83">
        <v>44481</v>
      </c>
      <c r="I3821">
        <f t="shared" si="64"/>
        <v>2021</v>
      </c>
      <c r="M3821"/>
    </row>
    <row r="3822" spans="1:13" x14ac:dyDescent="0.25">
      <c r="A3822" t="s">
        <v>976</v>
      </c>
      <c r="B3822" t="s">
        <v>673</v>
      </c>
      <c r="C3822" s="76" t="s">
        <v>842</v>
      </c>
      <c r="D3822" t="s">
        <v>980</v>
      </c>
      <c r="E3822" s="82">
        <v>9.8000000000000007</v>
      </c>
      <c r="F3822" t="s">
        <v>969</v>
      </c>
      <c r="G3822" s="83">
        <v>44512</v>
      </c>
      <c r="H3822" s="83">
        <v>44481</v>
      </c>
      <c r="I3822">
        <f t="shared" si="64"/>
        <v>2021</v>
      </c>
      <c r="M3822"/>
    </row>
    <row r="3823" spans="1:13" x14ac:dyDescent="0.25">
      <c r="A3823" t="s">
        <v>976</v>
      </c>
      <c r="B3823" t="s">
        <v>20</v>
      </c>
      <c r="C3823" s="76" t="s">
        <v>842</v>
      </c>
      <c r="D3823" t="s">
        <v>980</v>
      </c>
      <c r="E3823" s="82">
        <v>5</v>
      </c>
      <c r="F3823" t="s">
        <v>969</v>
      </c>
      <c r="G3823" s="83">
        <v>44511</v>
      </c>
      <c r="H3823" s="83">
        <v>44473</v>
      </c>
      <c r="I3823">
        <f t="shared" si="64"/>
        <v>2021</v>
      </c>
      <c r="M3823"/>
    </row>
    <row r="3824" spans="1:13" x14ac:dyDescent="0.25">
      <c r="A3824" t="s">
        <v>976</v>
      </c>
      <c r="B3824" t="s">
        <v>56</v>
      </c>
      <c r="C3824" s="76" t="s">
        <v>842</v>
      </c>
      <c r="D3824" t="s">
        <v>980</v>
      </c>
      <c r="E3824" s="82">
        <v>7.6</v>
      </c>
      <c r="F3824" t="s">
        <v>969</v>
      </c>
      <c r="G3824" s="83">
        <v>44505</v>
      </c>
      <c r="H3824" s="83">
        <v>44418</v>
      </c>
      <c r="I3824">
        <f t="shared" si="64"/>
        <v>2021</v>
      </c>
      <c r="M3824"/>
    </row>
    <row r="3825" spans="1:13" x14ac:dyDescent="0.25">
      <c r="A3825" t="s">
        <v>976</v>
      </c>
      <c r="B3825" t="s">
        <v>73</v>
      </c>
      <c r="C3825" s="76" t="s">
        <v>842</v>
      </c>
      <c r="D3825" t="s">
        <v>980</v>
      </c>
      <c r="E3825" s="82">
        <v>12</v>
      </c>
      <c r="F3825" t="s">
        <v>969</v>
      </c>
      <c r="G3825" s="83">
        <v>44532</v>
      </c>
      <c r="H3825" s="83">
        <v>44474</v>
      </c>
      <c r="I3825">
        <f t="shared" si="64"/>
        <v>2021</v>
      </c>
      <c r="M3825"/>
    </row>
    <row r="3826" spans="1:13" x14ac:dyDescent="0.25">
      <c r="A3826" t="s">
        <v>976</v>
      </c>
      <c r="B3826" t="s">
        <v>251</v>
      </c>
      <c r="C3826" s="76" t="s">
        <v>842</v>
      </c>
      <c r="D3826" t="s">
        <v>980</v>
      </c>
      <c r="E3826" s="82">
        <v>7.67</v>
      </c>
      <c r="F3826" t="s">
        <v>969</v>
      </c>
      <c r="G3826" s="83">
        <v>44540</v>
      </c>
      <c r="H3826" s="83">
        <v>44435</v>
      </c>
      <c r="I3826">
        <f t="shared" si="64"/>
        <v>2021</v>
      </c>
      <c r="M3826"/>
    </row>
    <row r="3827" spans="1:13" x14ac:dyDescent="0.25">
      <c r="A3827" t="s">
        <v>976</v>
      </c>
      <c r="B3827" t="s">
        <v>48</v>
      </c>
      <c r="C3827" s="76" t="s">
        <v>842</v>
      </c>
      <c r="D3827" t="s">
        <v>980</v>
      </c>
      <c r="E3827" s="82">
        <v>3.04</v>
      </c>
      <c r="F3827" t="s">
        <v>969</v>
      </c>
      <c r="G3827" s="83">
        <v>44589</v>
      </c>
      <c r="H3827" s="83">
        <v>44435</v>
      </c>
      <c r="I3827">
        <f t="shared" si="64"/>
        <v>2022</v>
      </c>
      <c r="M3827"/>
    </row>
    <row r="3828" spans="1:13" x14ac:dyDescent="0.25">
      <c r="A3828" t="s">
        <v>976</v>
      </c>
      <c r="B3828" t="s">
        <v>257</v>
      </c>
      <c r="C3828" s="76" t="s">
        <v>842</v>
      </c>
      <c r="D3828" t="s">
        <v>980</v>
      </c>
      <c r="E3828" s="82">
        <v>6.79</v>
      </c>
      <c r="F3828" t="s">
        <v>969</v>
      </c>
      <c r="G3828" s="83">
        <v>44560</v>
      </c>
      <c r="H3828" s="83">
        <v>44386</v>
      </c>
      <c r="I3828">
        <f t="shared" si="64"/>
        <v>2021</v>
      </c>
      <c r="M3828"/>
    </row>
    <row r="3829" spans="1:13" x14ac:dyDescent="0.25">
      <c r="A3829" t="s">
        <v>976</v>
      </c>
      <c r="B3829" t="s">
        <v>258</v>
      </c>
      <c r="C3829" s="76" t="s">
        <v>842</v>
      </c>
      <c r="D3829" t="s">
        <v>980</v>
      </c>
      <c r="E3829" s="82">
        <v>6.2</v>
      </c>
      <c r="F3829" t="s">
        <v>969</v>
      </c>
      <c r="G3829" s="83">
        <v>44489</v>
      </c>
      <c r="H3829" s="83">
        <v>44435</v>
      </c>
      <c r="I3829">
        <f t="shared" si="64"/>
        <v>2021</v>
      </c>
      <c r="M3829"/>
    </row>
    <row r="3830" spans="1:13" x14ac:dyDescent="0.25">
      <c r="A3830" t="s">
        <v>976</v>
      </c>
      <c r="B3830" t="s">
        <v>40</v>
      </c>
      <c r="C3830" s="76" t="s">
        <v>842</v>
      </c>
      <c r="D3830" t="s">
        <v>980</v>
      </c>
      <c r="E3830" s="82">
        <v>15.36</v>
      </c>
      <c r="F3830" t="s">
        <v>969</v>
      </c>
      <c r="G3830" s="83">
        <v>44582</v>
      </c>
      <c r="H3830" s="83">
        <v>44398</v>
      </c>
      <c r="I3830">
        <f t="shared" si="64"/>
        <v>2022</v>
      </c>
      <c r="M3830"/>
    </row>
    <row r="3831" spans="1:13" x14ac:dyDescent="0.25">
      <c r="A3831" t="s">
        <v>976</v>
      </c>
      <c r="B3831" t="s">
        <v>63</v>
      </c>
      <c r="C3831" s="76" t="s">
        <v>842</v>
      </c>
      <c r="D3831" t="s">
        <v>980</v>
      </c>
      <c r="E3831" s="82">
        <v>7.6</v>
      </c>
      <c r="F3831" t="s">
        <v>969</v>
      </c>
      <c r="G3831" s="83">
        <v>44477</v>
      </c>
      <c r="H3831" s="83">
        <v>44427</v>
      </c>
      <c r="I3831">
        <f t="shared" si="64"/>
        <v>2021</v>
      </c>
      <c r="M3831"/>
    </row>
    <row r="3832" spans="1:13" x14ac:dyDescent="0.25">
      <c r="A3832" t="s">
        <v>976</v>
      </c>
      <c r="B3832" t="s">
        <v>251</v>
      </c>
      <c r="C3832" s="76" t="s">
        <v>842</v>
      </c>
      <c r="D3832" t="s">
        <v>980</v>
      </c>
      <c r="E3832" s="82">
        <v>5.86</v>
      </c>
      <c r="F3832" t="s">
        <v>969</v>
      </c>
      <c r="G3832" s="83">
        <v>44480</v>
      </c>
      <c r="H3832" s="83">
        <v>44399</v>
      </c>
      <c r="I3832">
        <f t="shared" si="64"/>
        <v>2021</v>
      </c>
      <c r="M3832"/>
    </row>
    <row r="3833" spans="1:13" x14ac:dyDescent="0.25">
      <c r="A3833" t="s">
        <v>976</v>
      </c>
      <c r="B3833" t="s">
        <v>27</v>
      </c>
      <c r="C3833" s="76" t="s">
        <v>842</v>
      </c>
      <c r="D3833" t="s">
        <v>980</v>
      </c>
      <c r="E3833" s="82">
        <v>7.6</v>
      </c>
      <c r="F3833" t="s">
        <v>969</v>
      </c>
      <c r="G3833" s="83">
        <v>44491</v>
      </c>
      <c r="H3833" s="83">
        <v>44463</v>
      </c>
      <c r="I3833">
        <f t="shared" si="64"/>
        <v>2021</v>
      </c>
      <c r="M3833"/>
    </row>
    <row r="3834" spans="1:13" x14ac:dyDescent="0.25">
      <c r="A3834" t="s">
        <v>976</v>
      </c>
      <c r="B3834" t="s">
        <v>252</v>
      </c>
      <c r="C3834" s="76" t="s">
        <v>842</v>
      </c>
      <c r="D3834" t="s">
        <v>980</v>
      </c>
      <c r="E3834" s="82">
        <v>9.8000000000000007</v>
      </c>
      <c r="F3834" t="s">
        <v>969</v>
      </c>
      <c r="G3834" s="83">
        <v>44498</v>
      </c>
      <c r="H3834" s="83">
        <v>44456</v>
      </c>
      <c r="I3834">
        <f t="shared" si="64"/>
        <v>2021</v>
      </c>
      <c r="M3834"/>
    </row>
    <row r="3835" spans="1:13" x14ac:dyDescent="0.25">
      <c r="A3835" t="s">
        <v>976</v>
      </c>
      <c r="B3835" t="s">
        <v>247</v>
      </c>
      <c r="C3835" s="76" t="s">
        <v>842</v>
      </c>
      <c r="D3835" t="s">
        <v>980</v>
      </c>
      <c r="E3835" s="82">
        <v>13.6</v>
      </c>
      <c r="F3835" t="s">
        <v>969</v>
      </c>
      <c r="G3835" s="83">
        <v>44498</v>
      </c>
      <c r="H3835" s="83">
        <v>44460</v>
      </c>
      <c r="I3835">
        <f t="shared" si="64"/>
        <v>2021</v>
      </c>
      <c r="M3835"/>
    </row>
    <row r="3836" spans="1:13" x14ac:dyDescent="0.25">
      <c r="A3836" t="s">
        <v>976</v>
      </c>
      <c r="B3836" t="s">
        <v>67</v>
      </c>
      <c r="C3836" s="76" t="s">
        <v>842</v>
      </c>
      <c r="D3836" t="s">
        <v>980</v>
      </c>
      <c r="E3836" s="82">
        <v>11.4</v>
      </c>
      <c r="F3836" t="s">
        <v>969</v>
      </c>
      <c r="G3836" s="83">
        <v>44545</v>
      </c>
      <c r="H3836" s="83">
        <v>44466</v>
      </c>
      <c r="I3836">
        <f t="shared" si="64"/>
        <v>2021</v>
      </c>
      <c r="M3836"/>
    </row>
    <row r="3837" spans="1:13" x14ac:dyDescent="0.25">
      <c r="A3837" t="s">
        <v>976</v>
      </c>
      <c r="B3837" t="s">
        <v>73</v>
      </c>
      <c r="C3837" s="76" t="s">
        <v>842</v>
      </c>
      <c r="D3837" t="s">
        <v>980</v>
      </c>
      <c r="E3837" s="82">
        <v>7.6</v>
      </c>
      <c r="F3837" t="s">
        <v>969</v>
      </c>
      <c r="G3837" s="83">
        <v>44505</v>
      </c>
      <c r="H3837" s="83">
        <v>44441</v>
      </c>
      <c r="I3837">
        <f t="shared" si="64"/>
        <v>2021</v>
      </c>
      <c r="M3837"/>
    </row>
    <row r="3838" spans="1:13" x14ac:dyDescent="0.25">
      <c r="A3838" t="s">
        <v>976</v>
      </c>
      <c r="B3838" t="s">
        <v>47</v>
      </c>
      <c r="C3838" s="76" t="s">
        <v>842</v>
      </c>
      <c r="D3838" t="s">
        <v>980</v>
      </c>
      <c r="E3838" s="82">
        <v>3.8</v>
      </c>
      <c r="F3838" t="s">
        <v>969</v>
      </c>
      <c r="G3838" s="83">
        <v>44494</v>
      </c>
      <c r="H3838" s="83">
        <v>44452</v>
      </c>
      <c r="I3838">
        <f t="shared" si="64"/>
        <v>2021</v>
      </c>
      <c r="M3838"/>
    </row>
    <row r="3839" spans="1:13" x14ac:dyDescent="0.25">
      <c r="A3839" t="s">
        <v>976</v>
      </c>
      <c r="B3839" t="s">
        <v>65</v>
      </c>
      <c r="C3839" s="76" t="s">
        <v>842</v>
      </c>
      <c r="D3839" t="s">
        <v>980</v>
      </c>
      <c r="E3839" s="82">
        <v>5.76</v>
      </c>
      <c r="F3839" t="s">
        <v>969</v>
      </c>
      <c r="G3839" s="83">
        <v>44505</v>
      </c>
      <c r="H3839" s="83">
        <v>44447</v>
      </c>
      <c r="I3839">
        <f t="shared" si="64"/>
        <v>2021</v>
      </c>
      <c r="M3839"/>
    </row>
    <row r="3840" spans="1:13" x14ac:dyDescent="0.25">
      <c r="A3840" t="s">
        <v>976</v>
      </c>
      <c r="B3840" t="s">
        <v>1225</v>
      </c>
      <c r="C3840" s="76" t="s">
        <v>842</v>
      </c>
      <c r="D3840" t="s">
        <v>980</v>
      </c>
      <c r="E3840" s="82">
        <v>7.68</v>
      </c>
      <c r="F3840" t="s">
        <v>969</v>
      </c>
      <c r="G3840" s="83">
        <v>44494</v>
      </c>
      <c r="H3840" s="83">
        <v>44447</v>
      </c>
      <c r="I3840">
        <f t="shared" si="64"/>
        <v>2021</v>
      </c>
      <c r="M3840"/>
    </row>
    <row r="3841" spans="1:13" x14ac:dyDescent="0.25">
      <c r="A3841" t="s">
        <v>976</v>
      </c>
      <c r="B3841" t="s">
        <v>50</v>
      </c>
      <c r="C3841" s="76" t="s">
        <v>842</v>
      </c>
      <c r="D3841" t="s">
        <v>980</v>
      </c>
      <c r="E3841" s="82">
        <v>4.8</v>
      </c>
      <c r="F3841" t="s">
        <v>969</v>
      </c>
      <c r="G3841" s="83">
        <v>44484</v>
      </c>
      <c r="H3841" s="83">
        <v>44446</v>
      </c>
      <c r="I3841">
        <f t="shared" si="64"/>
        <v>2021</v>
      </c>
      <c r="M3841"/>
    </row>
    <row r="3842" spans="1:13" x14ac:dyDescent="0.25">
      <c r="A3842" t="s">
        <v>976</v>
      </c>
      <c r="B3842" t="s">
        <v>68</v>
      </c>
      <c r="C3842" s="76" t="s">
        <v>842</v>
      </c>
      <c r="D3842" t="s">
        <v>980</v>
      </c>
      <c r="E3842" s="82">
        <v>3.8</v>
      </c>
      <c r="F3842" t="s">
        <v>969</v>
      </c>
      <c r="G3842" s="83">
        <v>44655</v>
      </c>
      <c r="H3842" s="83">
        <v>44441</v>
      </c>
      <c r="I3842">
        <f t="shared" ref="I3842:I3905" si="65">IF(G3842&lt;&gt;"",YEAR(G3842),"")</f>
        <v>2022</v>
      </c>
      <c r="M3842"/>
    </row>
    <row r="3843" spans="1:13" x14ac:dyDescent="0.25">
      <c r="A3843" t="s">
        <v>976</v>
      </c>
      <c r="B3843" t="s">
        <v>252</v>
      </c>
      <c r="C3843" s="76" t="s">
        <v>842</v>
      </c>
      <c r="D3843" t="s">
        <v>980</v>
      </c>
      <c r="E3843" s="82">
        <v>10.62</v>
      </c>
      <c r="F3843" t="s">
        <v>969</v>
      </c>
      <c r="G3843" s="83">
        <v>44455</v>
      </c>
      <c r="H3843" s="83">
        <v>44400</v>
      </c>
      <c r="I3843">
        <f t="shared" si="65"/>
        <v>2021</v>
      </c>
      <c r="M3843"/>
    </row>
    <row r="3844" spans="1:13" x14ac:dyDescent="0.25">
      <c r="A3844" t="s">
        <v>976</v>
      </c>
      <c r="B3844" t="s">
        <v>43</v>
      </c>
      <c r="C3844" s="76" t="s">
        <v>842</v>
      </c>
      <c r="D3844" t="s">
        <v>980</v>
      </c>
      <c r="E3844" s="82">
        <v>15</v>
      </c>
      <c r="F3844" t="s">
        <v>969</v>
      </c>
      <c r="G3844" s="83">
        <v>44620</v>
      </c>
      <c r="H3844" s="83">
        <v>44439</v>
      </c>
      <c r="I3844">
        <f t="shared" si="65"/>
        <v>2022</v>
      </c>
      <c r="M3844"/>
    </row>
    <row r="3845" spans="1:13" x14ac:dyDescent="0.25">
      <c r="A3845" t="s">
        <v>976</v>
      </c>
      <c r="B3845" t="s">
        <v>63</v>
      </c>
      <c r="C3845" s="76" t="s">
        <v>842</v>
      </c>
      <c r="D3845" t="s">
        <v>980</v>
      </c>
      <c r="E3845" s="82">
        <v>14.28</v>
      </c>
      <c r="F3845" t="s">
        <v>969</v>
      </c>
      <c r="G3845" s="83">
        <v>44530</v>
      </c>
      <c r="H3845" s="83">
        <v>44438</v>
      </c>
      <c r="I3845">
        <f t="shared" si="65"/>
        <v>2021</v>
      </c>
      <c r="M3845"/>
    </row>
    <row r="3846" spans="1:13" x14ac:dyDescent="0.25">
      <c r="A3846" t="s">
        <v>976</v>
      </c>
      <c r="B3846" t="s">
        <v>247</v>
      </c>
      <c r="C3846" s="76" t="s">
        <v>842</v>
      </c>
      <c r="D3846" t="s">
        <v>980</v>
      </c>
      <c r="E3846" s="82">
        <v>14.16</v>
      </c>
      <c r="F3846" t="s">
        <v>969</v>
      </c>
      <c r="G3846" s="83">
        <v>44732</v>
      </c>
      <c r="H3846" s="83">
        <v>44439</v>
      </c>
      <c r="I3846">
        <f t="shared" si="65"/>
        <v>2022</v>
      </c>
      <c r="M3846"/>
    </row>
    <row r="3847" spans="1:13" x14ac:dyDescent="0.25">
      <c r="A3847" t="s">
        <v>976</v>
      </c>
      <c r="B3847" t="s">
        <v>241</v>
      </c>
      <c r="C3847" s="76" t="s">
        <v>842</v>
      </c>
      <c r="D3847" t="s">
        <v>980</v>
      </c>
      <c r="E3847" s="82">
        <v>6.49</v>
      </c>
      <c r="F3847" t="s">
        <v>969</v>
      </c>
      <c r="G3847" s="83">
        <v>44545</v>
      </c>
      <c r="H3847" s="83">
        <v>44433</v>
      </c>
      <c r="I3847">
        <f t="shared" si="65"/>
        <v>2021</v>
      </c>
      <c r="M3847"/>
    </row>
    <row r="3848" spans="1:13" x14ac:dyDescent="0.25">
      <c r="A3848" t="s">
        <v>976</v>
      </c>
      <c r="B3848" t="s">
        <v>241</v>
      </c>
      <c r="C3848" s="76" t="s">
        <v>842</v>
      </c>
      <c r="D3848" t="s">
        <v>980</v>
      </c>
      <c r="E3848" s="82">
        <v>7.6</v>
      </c>
      <c r="F3848" t="s">
        <v>969</v>
      </c>
      <c r="G3848" s="83">
        <v>44669</v>
      </c>
      <c r="H3848" s="83">
        <v>44439</v>
      </c>
      <c r="I3848">
        <f t="shared" si="65"/>
        <v>2022</v>
      </c>
      <c r="M3848"/>
    </row>
    <row r="3849" spans="1:13" x14ac:dyDescent="0.25">
      <c r="A3849" t="s">
        <v>976</v>
      </c>
      <c r="B3849" t="s">
        <v>47</v>
      </c>
      <c r="C3849" s="76" t="s">
        <v>842</v>
      </c>
      <c r="D3849" t="s">
        <v>980</v>
      </c>
      <c r="E3849" s="82">
        <v>15</v>
      </c>
      <c r="F3849" t="s">
        <v>969</v>
      </c>
      <c r="G3849" s="83">
        <v>44582</v>
      </c>
      <c r="H3849" s="83">
        <v>44439</v>
      </c>
      <c r="I3849">
        <f t="shared" si="65"/>
        <v>2022</v>
      </c>
      <c r="M3849"/>
    </row>
    <row r="3850" spans="1:13" x14ac:dyDescent="0.25">
      <c r="A3850" t="s">
        <v>976</v>
      </c>
      <c r="B3850" t="s">
        <v>43</v>
      </c>
      <c r="C3850" s="76" t="s">
        <v>842</v>
      </c>
      <c r="D3850" t="s">
        <v>980</v>
      </c>
      <c r="E3850" s="82">
        <v>15</v>
      </c>
      <c r="F3850" t="s">
        <v>969</v>
      </c>
      <c r="G3850" s="83">
        <v>44617</v>
      </c>
      <c r="H3850" s="83">
        <v>44439</v>
      </c>
      <c r="I3850">
        <f t="shared" si="65"/>
        <v>2022</v>
      </c>
      <c r="M3850"/>
    </row>
    <row r="3851" spans="1:13" x14ac:dyDescent="0.25">
      <c r="A3851" t="s">
        <v>976</v>
      </c>
      <c r="B3851" t="s">
        <v>43</v>
      </c>
      <c r="C3851" s="76" t="s">
        <v>842</v>
      </c>
      <c r="D3851" t="s">
        <v>980</v>
      </c>
      <c r="E3851" s="82">
        <v>15</v>
      </c>
      <c r="F3851" t="s">
        <v>969</v>
      </c>
      <c r="G3851" s="83">
        <v>44582</v>
      </c>
      <c r="H3851" s="83">
        <v>44439</v>
      </c>
      <c r="I3851">
        <f t="shared" si="65"/>
        <v>2022</v>
      </c>
      <c r="M3851"/>
    </row>
    <row r="3852" spans="1:13" x14ac:dyDescent="0.25">
      <c r="A3852" t="s">
        <v>976</v>
      </c>
      <c r="B3852" t="s">
        <v>43</v>
      </c>
      <c r="C3852" s="76" t="s">
        <v>842</v>
      </c>
      <c r="D3852" t="s">
        <v>980</v>
      </c>
      <c r="E3852" s="82">
        <v>15</v>
      </c>
      <c r="F3852" t="s">
        <v>969</v>
      </c>
      <c r="G3852" s="83">
        <v>44582</v>
      </c>
      <c r="H3852" s="83">
        <v>44439</v>
      </c>
      <c r="I3852">
        <f t="shared" si="65"/>
        <v>2022</v>
      </c>
      <c r="M3852"/>
    </row>
    <row r="3853" spans="1:13" x14ac:dyDescent="0.25">
      <c r="A3853" t="s">
        <v>976</v>
      </c>
      <c r="B3853" t="s">
        <v>47</v>
      </c>
      <c r="C3853" s="76" t="s">
        <v>842</v>
      </c>
      <c r="D3853" t="s">
        <v>980</v>
      </c>
      <c r="E3853" s="82">
        <v>15</v>
      </c>
      <c r="F3853" t="s">
        <v>969</v>
      </c>
      <c r="G3853" s="83">
        <v>44620</v>
      </c>
      <c r="H3853" s="83">
        <v>44439</v>
      </c>
      <c r="I3853">
        <f t="shared" si="65"/>
        <v>2022</v>
      </c>
      <c r="M3853"/>
    </row>
    <row r="3854" spans="1:13" x14ac:dyDescent="0.25">
      <c r="A3854" t="s">
        <v>976</v>
      </c>
      <c r="B3854" t="s">
        <v>34</v>
      </c>
      <c r="C3854" s="76" t="s">
        <v>842</v>
      </c>
      <c r="D3854" t="s">
        <v>980</v>
      </c>
      <c r="E3854" s="82">
        <v>8.3000000000000007</v>
      </c>
      <c r="F3854" t="s">
        <v>969</v>
      </c>
      <c r="G3854" s="83">
        <v>44515</v>
      </c>
      <c r="H3854" s="83">
        <v>44439</v>
      </c>
      <c r="I3854">
        <f t="shared" si="65"/>
        <v>2021</v>
      </c>
      <c r="M3854"/>
    </row>
    <row r="3855" spans="1:13" x14ac:dyDescent="0.25">
      <c r="A3855" t="s">
        <v>976</v>
      </c>
      <c r="B3855" t="s">
        <v>257</v>
      </c>
      <c r="C3855" s="76" t="s">
        <v>842</v>
      </c>
      <c r="D3855" t="s">
        <v>980</v>
      </c>
      <c r="E3855" s="82">
        <v>8.85</v>
      </c>
      <c r="F3855" t="s">
        <v>969</v>
      </c>
      <c r="G3855" s="83">
        <v>44491</v>
      </c>
      <c r="H3855" s="83">
        <v>44439</v>
      </c>
      <c r="I3855">
        <f t="shared" si="65"/>
        <v>2021</v>
      </c>
      <c r="M3855"/>
    </row>
    <row r="3856" spans="1:13" x14ac:dyDescent="0.25">
      <c r="A3856" t="s">
        <v>976</v>
      </c>
      <c r="B3856" t="s">
        <v>40</v>
      </c>
      <c r="C3856" s="76" t="s">
        <v>842</v>
      </c>
      <c r="D3856" t="s">
        <v>980</v>
      </c>
      <c r="E3856" s="82">
        <v>15</v>
      </c>
      <c r="F3856" t="s">
        <v>969</v>
      </c>
      <c r="G3856" s="83">
        <v>44620</v>
      </c>
      <c r="H3856" s="83">
        <v>44439</v>
      </c>
      <c r="I3856">
        <f t="shared" si="65"/>
        <v>2022</v>
      </c>
      <c r="M3856"/>
    </row>
    <row r="3857" spans="1:13" x14ac:dyDescent="0.25">
      <c r="A3857" t="s">
        <v>976</v>
      </c>
      <c r="B3857" t="s">
        <v>40</v>
      </c>
      <c r="C3857" s="76" t="s">
        <v>842</v>
      </c>
      <c r="D3857" t="s">
        <v>980</v>
      </c>
      <c r="E3857" s="82">
        <v>15</v>
      </c>
      <c r="F3857" t="s">
        <v>969</v>
      </c>
      <c r="G3857" s="83">
        <v>44589</v>
      </c>
      <c r="H3857" s="83">
        <v>44439</v>
      </c>
      <c r="I3857">
        <f t="shared" si="65"/>
        <v>2022</v>
      </c>
      <c r="M3857"/>
    </row>
    <row r="3858" spans="1:13" x14ac:dyDescent="0.25">
      <c r="A3858" t="s">
        <v>976</v>
      </c>
      <c r="B3858" t="s">
        <v>245</v>
      </c>
      <c r="C3858" s="76" t="s">
        <v>842</v>
      </c>
      <c r="D3858" t="s">
        <v>980</v>
      </c>
      <c r="E3858" s="82">
        <v>5.01</v>
      </c>
      <c r="F3858" t="s">
        <v>969</v>
      </c>
      <c r="G3858" s="83">
        <v>44572</v>
      </c>
      <c r="H3858" s="83">
        <v>44439</v>
      </c>
      <c r="I3858">
        <f t="shared" si="65"/>
        <v>2022</v>
      </c>
      <c r="M3858"/>
    </row>
    <row r="3859" spans="1:13" x14ac:dyDescent="0.25">
      <c r="A3859" t="s">
        <v>976</v>
      </c>
      <c r="B3859" t="s">
        <v>253</v>
      </c>
      <c r="C3859" s="76" t="s">
        <v>842</v>
      </c>
      <c r="D3859" t="s">
        <v>980</v>
      </c>
      <c r="E3859" s="82">
        <v>2.95</v>
      </c>
      <c r="F3859" t="s">
        <v>969</v>
      </c>
      <c r="G3859" s="83">
        <v>44697</v>
      </c>
      <c r="H3859" s="83">
        <v>44439</v>
      </c>
      <c r="I3859">
        <f t="shared" si="65"/>
        <v>2022</v>
      </c>
      <c r="M3859"/>
    </row>
    <row r="3860" spans="1:13" x14ac:dyDescent="0.25">
      <c r="A3860" t="s">
        <v>976</v>
      </c>
      <c r="B3860" t="s">
        <v>34</v>
      </c>
      <c r="C3860" s="76" t="s">
        <v>842</v>
      </c>
      <c r="D3860" t="s">
        <v>980</v>
      </c>
      <c r="E3860" s="82">
        <v>7.7</v>
      </c>
      <c r="F3860" t="s">
        <v>969</v>
      </c>
      <c r="G3860" s="83">
        <v>44795</v>
      </c>
      <c r="H3860" s="83">
        <v>44439</v>
      </c>
      <c r="I3860">
        <f t="shared" si="65"/>
        <v>2022</v>
      </c>
      <c r="M3860"/>
    </row>
    <row r="3861" spans="1:13" x14ac:dyDescent="0.25">
      <c r="A3861" t="s">
        <v>976</v>
      </c>
      <c r="B3861" t="s">
        <v>251</v>
      </c>
      <c r="C3861" s="76" t="s">
        <v>842</v>
      </c>
      <c r="D3861" t="s">
        <v>980</v>
      </c>
      <c r="E3861" s="82">
        <v>13.18</v>
      </c>
      <c r="F3861" t="s">
        <v>969</v>
      </c>
      <c r="G3861" s="83">
        <v>44672</v>
      </c>
      <c r="H3861" s="83">
        <v>44439</v>
      </c>
      <c r="I3861">
        <f t="shared" si="65"/>
        <v>2022</v>
      </c>
      <c r="M3861"/>
    </row>
    <row r="3862" spans="1:13" x14ac:dyDescent="0.25">
      <c r="A3862" t="s">
        <v>976</v>
      </c>
      <c r="B3862" t="s">
        <v>45</v>
      </c>
      <c r="C3862" s="76" t="s">
        <v>842</v>
      </c>
      <c r="D3862" t="s">
        <v>980</v>
      </c>
      <c r="E3862" s="82">
        <v>14.64</v>
      </c>
      <c r="F3862" t="s">
        <v>969</v>
      </c>
      <c r="G3862" s="83">
        <v>44762</v>
      </c>
      <c r="H3862" s="83">
        <v>44439</v>
      </c>
      <c r="I3862">
        <f t="shared" si="65"/>
        <v>2022</v>
      </c>
      <c r="M3862"/>
    </row>
    <row r="3863" spans="1:13" x14ac:dyDescent="0.25">
      <c r="A3863" t="s">
        <v>976</v>
      </c>
      <c r="B3863" t="s">
        <v>245</v>
      </c>
      <c r="C3863" s="76" t="s">
        <v>842</v>
      </c>
      <c r="D3863" t="s">
        <v>980</v>
      </c>
      <c r="E3863" s="82">
        <v>9.15</v>
      </c>
      <c r="F3863" t="s">
        <v>969</v>
      </c>
      <c r="G3863" s="83">
        <v>44543</v>
      </c>
      <c r="H3863" s="83">
        <v>44438</v>
      </c>
      <c r="I3863">
        <f t="shared" si="65"/>
        <v>2021</v>
      </c>
      <c r="M3863"/>
    </row>
    <row r="3864" spans="1:13" x14ac:dyDescent="0.25">
      <c r="A3864" t="s">
        <v>976</v>
      </c>
      <c r="B3864" t="s">
        <v>34</v>
      </c>
      <c r="C3864" s="76" t="s">
        <v>842</v>
      </c>
      <c r="D3864" t="s">
        <v>980</v>
      </c>
      <c r="E3864" s="82">
        <v>8</v>
      </c>
      <c r="F3864" t="s">
        <v>969</v>
      </c>
      <c r="G3864" s="83">
        <v>44501</v>
      </c>
      <c r="H3864" s="83">
        <v>44438</v>
      </c>
      <c r="I3864">
        <f t="shared" si="65"/>
        <v>2021</v>
      </c>
      <c r="M3864"/>
    </row>
    <row r="3865" spans="1:13" x14ac:dyDescent="0.25">
      <c r="A3865" t="s">
        <v>976</v>
      </c>
      <c r="B3865" t="s">
        <v>251</v>
      </c>
      <c r="C3865" s="76" t="s">
        <v>842</v>
      </c>
      <c r="D3865" t="s">
        <v>980</v>
      </c>
      <c r="E3865" s="82">
        <v>8.26</v>
      </c>
      <c r="F3865" t="s">
        <v>969</v>
      </c>
      <c r="G3865" s="83">
        <v>44720</v>
      </c>
      <c r="H3865" s="83">
        <v>44438</v>
      </c>
      <c r="I3865">
        <f t="shared" si="65"/>
        <v>2022</v>
      </c>
      <c r="M3865"/>
    </row>
    <row r="3866" spans="1:13" x14ac:dyDescent="0.25">
      <c r="A3866" t="s">
        <v>976</v>
      </c>
      <c r="B3866" t="s">
        <v>71</v>
      </c>
      <c r="C3866" s="76" t="s">
        <v>842</v>
      </c>
      <c r="D3866" t="s">
        <v>980</v>
      </c>
      <c r="E3866" s="82">
        <v>15</v>
      </c>
      <c r="F3866" t="s">
        <v>969</v>
      </c>
      <c r="G3866" s="83">
        <v>44532</v>
      </c>
      <c r="H3866" s="83">
        <v>44439</v>
      </c>
      <c r="I3866">
        <f t="shared" si="65"/>
        <v>2021</v>
      </c>
      <c r="M3866"/>
    </row>
    <row r="3867" spans="1:13" x14ac:dyDescent="0.25">
      <c r="A3867" t="s">
        <v>976</v>
      </c>
      <c r="B3867" t="s">
        <v>244</v>
      </c>
      <c r="C3867" s="76" t="s">
        <v>842</v>
      </c>
      <c r="D3867" t="s">
        <v>980</v>
      </c>
      <c r="E3867" s="82">
        <v>10</v>
      </c>
      <c r="F3867" t="s">
        <v>969</v>
      </c>
      <c r="G3867" s="83">
        <v>44680</v>
      </c>
      <c r="H3867" s="83">
        <v>44438</v>
      </c>
      <c r="I3867">
        <f t="shared" si="65"/>
        <v>2022</v>
      </c>
      <c r="M3867"/>
    </row>
    <row r="3868" spans="1:13" x14ac:dyDescent="0.25">
      <c r="A3868" t="s">
        <v>976</v>
      </c>
      <c r="B3868" t="s">
        <v>253</v>
      </c>
      <c r="C3868" s="76" t="s">
        <v>842</v>
      </c>
      <c r="D3868" t="s">
        <v>980</v>
      </c>
      <c r="E3868" s="82">
        <v>6.19</v>
      </c>
      <c r="F3868" t="s">
        <v>969</v>
      </c>
      <c r="G3868" s="83">
        <v>44735</v>
      </c>
      <c r="H3868" s="83">
        <v>44438</v>
      </c>
      <c r="I3868">
        <f t="shared" si="65"/>
        <v>2022</v>
      </c>
      <c r="M3868"/>
    </row>
    <row r="3869" spans="1:13" x14ac:dyDescent="0.25">
      <c r="A3869" t="s">
        <v>976</v>
      </c>
      <c r="B3869" t="s">
        <v>245</v>
      </c>
      <c r="C3869" s="76" t="s">
        <v>842</v>
      </c>
      <c r="D3869" t="s">
        <v>980</v>
      </c>
      <c r="E3869" s="82">
        <v>3.54</v>
      </c>
      <c r="F3869" t="s">
        <v>969</v>
      </c>
      <c r="G3869" s="83">
        <v>44536</v>
      </c>
      <c r="H3869" s="83">
        <v>44438</v>
      </c>
      <c r="I3869">
        <f t="shared" si="65"/>
        <v>2021</v>
      </c>
      <c r="M3869"/>
    </row>
    <row r="3870" spans="1:13" x14ac:dyDescent="0.25">
      <c r="A3870" t="s">
        <v>976</v>
      </c>
      <c r="B3870" t="s">
        <v>253</v>
      </c>
      <c r="C3870" s="76" t="s">
        <v>842</v>
      </c>
      <c r="D3870" t="s">
        <v>980</v>
      </c>
      <c r="E3870" s="82">
        <v>11.51</v>
      </c>
      <c r="F3870" t="s">
        <v>969</v>
      </c>
      <c r="G3870" s="83">
        <v>44641</v>
      </c>
      <c r="H3870" s="83">
        <v>44438</v>
      </c>
      <c r="I3870">
        <f t="shared" si="65"/>
        <v>2022</v>
      </c>
      <c r="M3870"/>
    </row>
    <row r="3871" spans="1:13" x14ac:dyDescent="0.25">
      <c r="A3871" t="s">
        <v>976</v>
      </c>
      <c r="B3871" t="s">
        <v>251</v>
      </c>
      <c r="C3871" s="76" t="s">
        <v>842</v>
      </c>
      <c r="D3871" t="s">
        <v>980</v>
      </c>
      <c r="E3871" s="82">
        <v>9.8800000000000008</v>
      </c>
      <c r="F3871" t="s">
        <v>969</v>
      </c>
      <c r="G3871" s="83">
        <v>44868</v>
      </c>
      <c r="H3871" s="83">
        <v>44438</v>
      </c>
      <c r="I3871">
        <f t="shared" si="65"/>
        <v>2022</v>
      </c>
      <c r="M3871"/>
    </row>
    <row r="3872" spans="1:13" x14ac:dyDescent="0.25">
      <c r="A3872" t="s">
        <v>976</v>
      </c>
      <c r="B3872" t="s">
        <v>41</v>
      </c>
      <c r="C3872" s="76" t="s">
        <v>842</v>
      </c>
      <c r="D3872" t="s">
        <v>980</v>
      </c>
      <c r="E3872" s="82">
        <v>50</v>
      </c>
      <c r="F3872" t="s">
        <v>969</v>
      </c>
      <c r="G3872" s="83">
        <v>44894</v>
      </c>
      <c r="H3872" s="83">
        <v>44431</v>
      </c>
      <c r="I3872">
        <f t="shared" si="65"/>
        <v>2022</v>
      </c>
      <c r="M3872"/>
    </row>
    <row r="3873" spans="1:13" x14ac:dyDescent="0.25">
      <c r="A3873" t="s">
        <v>976</v>
      </c>
      <c r="B3873" t="s">
        <v>263</v>
      </c>
      <c r="C3873" s="76" t="s">
        <v>842</v>
      </c>
      <c r="D3873" t="s">
        <v>980</v>
      </c>
      <c r="E3873" s="82">
        <v>10.7</v>
      </c>
      <c r="F3873" t="s">
        <v>969</v>
      </c>
      <c r="G3873" s="83">
        <v>44715</v>
      </c>
      <c r="H3873" s="83">
        <v>44438</v>
      </c>
      <c r="I3873">
        <f t="shared" si="65"/>
        <v>2022</v>
      </c>
      <c r="M3873"/>
    </row>
    <row r="3874" spans="1:13" x14ac:dyDescent="0.25">
      <c r="A3874" t="s">
        <v>976</v>
      </c>
      <c r="B3874" t="s">
        <v>247</v>
      </c>
      <c r="C3874" s="76" t="s">
        <v>842</v>
      </c>
      <c r="D3874" t="s">
        <v>980</v>
      </c>
      <c r="E3874" s="82">
        <v>4.42</v>
      </c>
      <c r="F3874" t="s">
        <v>969</v>
      </c>
      <c r="G3874" s="83">
        <v>44677</v>
      </c>
      <c r="H3874" s="83">
        <v>44438</v>
      </c>
      <c r="I3874">
        <f t="shared" si="65"/>
        <v>2022</v>
      </c>
      <c r="M3874"/>
    </row>
    <row r="3875" spans="1:13" x14ac:dyDescent="0.25">
      <c r="A3875" t="s">
        <v>976</v>
      </c>
      <c r="B3875" t="s">
        <v>62</v>
      </c>
      <c r="C3875" s="76" t="s">
        <v>842</v>
      </c>
      <c r="D3875" t="s">
        <v>980</v>
      </c>
      <c r="E3875" s="82">
        <v>10.33</v>
      </c>
      <c r="F3875" t="s">
        <v>969</v>
      </c>
      <c r="G3875" s="83">
        <v>44650</v>
      </c>
      <c r="H3875" s="83">
        <v>44438</v>
      </c>
      <c r="I3875">
        <f t="shared" si="65"/>
        <v>2022</v>
      </c>
      <c r="M3875"/>
    </row>
    <row r="3876" spans="1:13" x14ac:dyDescent="0.25">
      <c r="A3876" t="s">
        <v>976</v>
      </c>
      <c r="B3876" t="s">
        <v>241</v>
      </c>
      <c r="C3876" s="76" t="s">
        <v>842</v>
      </c>
      <c r="D3876" t="s">
        <v>980</v>
      </c>
      <c r="E3876" s="82">
        <v>7.7</v>
      </c>
      <c r="F3876" t="s">
        <v>969</v>
      </c>
      <c r="G3876" s="83">
        <v>44712</v>
      </c>
      <c r="H3876" s="83">
        <v>44438</v>
      </c>
      <c r="I3876">
        <f t="shared" si="65"/>
        <v>2022</v>
      </c>
      <c r="M3876"/>
    </row>
    <row r="3877" spans="1:13" x14ac:dyDescent="0.25">
      <c r="A3877" t="s">
        <v>976</v>
      </c>
      <c r="B3877" t="s">
        <v>68</v>
      </c>
      <c r="C3877" s="76" t="s">
        <v>842</v>
      </c>
      <c r="D3877" t="s">
        <v>980</v>
      </c>
      <c r="E3877" s="82">
        <v>7.96</v>
      </c>
      <c r="F3877" t="s">
        <v>969</v>
      </c>
      <c r="G3877" s="83">
        <v>44515</v>
      </c>
      <c r="H3877" s="83">
        <v>44435</v>
      </c>
      <c r="I3877">
        <f t="shared" si="65"/>
        <v>2021</v>
      </c>
      <c r="M3877"/>
    </row>
    <row r="3878" spans="1:13" x14ac:dyDescent="0.25">
      <c r="A3878" t="s">
        <v>976</v>
      </c>
      <c r="B3878" t="s">
        <v>260</v>
      </c>
      <c r="C3878" s="76" t="s">
        <v>842</v>
      </c>
      <c r="D3878" t="s">
        <v>980</v>
      </c>
      <c r="E3878" s="82">
        <v>9.44</v>
      </c>
      <c r="F3878" t="s">
        <v>969</v>
      </c>
      <c r="G3878" s="83">
        <v>44588</v>
      </c>
      <c r="H3878" s="83">
        <v>44434</v>
      </c>
      <c r="I3878">
        <f t="shared" si="65"/>
        <v>2022</v>
      </c>
      <c r="M3878"/>
    </row>
    <row r="3879" spans="1:13" x14ac:dyDescent="0.25">
      <c r="A3879" t="s">
        <v>976</v>
      </c>
      <c r="B3879" t="s">
        <v>253</v>
      </c>
      <c r="C3879" s="76" t="s">
        <v>842</v>
      </c>
      <c r="D3879" t="s">
        <v>980</v>
      </c>
      <c r="E3879" s="82">
        <v>5.31</v>
      </c>
      <c r="F3879" t="s">
        <v>969</v>
      </c>
      <c r="G3879" s="83">
        <v>44578</v>
      </c>
      <c r="H3879" s="83">
        <v>44432</v>
      </c>
      <c r="I3879">
        <f t="shared" si="65"/>
        <v>2022</v>
      </c>
      <c r="M3879"/>
    </row>
    <row r="3880" spans="1:13" x14ac:dyDescent="0.25">
      <c r="A3880" t="s">
        <v>976</v>
      </c>
      <c r="B3880" t="s">
        <v>49</v>
      </c>
      <c r="C3880" s="76" t="s">
        <v>842</v>
      </c>
      <c r="D3880" t="s">
        <v>980</v>
      </c>
      <c r="E3880" s="82">
        <v>6</v>
      </c>
      <c r="F3880" t="s">
        <v>969</v>
      </c>
      <c r="G3880" s="83">
        <v>44537</v>
      </c>
      <c r="H3880" s="83">
        <v>44427</v>
      </c>
      <c r="I3880">
        <f t="shared" si="65"/>
        <v>2021</v>
      </c>
      <c r="M3880"/>
    </row>
    <row r="3881" spans="1:13" x14ac:dyDescent="0.25">
      <c r="A3881" t="s">
        <v>976</v>
      </c>
      <c r="B3881" t="s">
        <v>62</v>
      </c>
      <c r="C3881" s="76" t="s">
        <v>842</v>
      </c>
      <c r="D3881" t="s">
        <v>980</v>
      </c>
      <c r="E3881" s="82">
        <v>5.9</v>
      </c>
      <c r="F3881" t="s">
        <v>969</v>
      </c>
      <c r="G3881" s="83">
        <v>44551</v>
      </c>
      <c r="H3881" s="83">
        <v>44434</v>
      </c>
      <c r="I3881">
        <f t="shared" si="65"/>
        <v>2021</v>
      </c>
      <c r="M3881"/>
    </row>
    <row r="3882" spans="1:13" x14ac:dyDescent="0.25">
      <c r="A3882" t="s">
        <v>976</v>
      </c>
      <c r="B3882" t="s">
        <v>48</v>
      </c>
      <c r="C3882" s="76" t="s">
        <v>842</v>
      </c>
      <c r="D3882" t="s">
        <v>980</v>
      </c>
      <c r="E3882" s="82">
        <v>11.4</v>
      </c>
      <c r="F3882" t="s">
        <v>969</v>
      </c>
      <c r="G3882" s="83">
        <v>44502</v>
      </c>
      <c r="H3882" s="83">
        <v>44428</v>
      </c>
      <c r="I3882">
        <f t="shared" si="65"/>
        <v>2021</v>
      </c>
      <c r="M3882"/>
    </row>
    <row r="3883" spans="1:13" x14ac:dyDescent="0.25">
      <c r="A3883" t="s">
        <v>976</v>
      </c>
      <c r="B3883" t="s">
        <v>244</v>
      </c>
      <c r="C3883" s="76" t="s">
        <v>842</v>
      </c>
      <c r="D3883" t="s">
        <v>980</v>
      </c>
      <c r="E3883" s="82">
        <v>8.85</v>
      </c>
      <c r="F3883" t="s">
        <v>969</v>
      </c>
      <c r="G3883" s="83">
        <v>44687</v>
      </c>
      <c r="H3883" s="83">
        <v>44434</v>
      </c>
      <c r="I3883">
        <f t="shared" si="65"/>
        <v>2022</v>
      </c>
      <c r="M3883"/>
    </row>
    <row r="3884" spans="1:13" x14ac:dyDescent="0.25">
      <c r="A3884" t="s">
        <v>976</v>
      </c>
      <c r="B3884" t="s">
        <v>49</v>
      </c>
      <c r="C3884" s="76" t="s">
        <v>842</v>
      </c>
      <c r="D3884" t="s">
        <v>980</v>
      </c>
      <c r="E3884" s="82">
        <v>13.28</v>
      </c>
      <c r="F3884" t="s">
        <v>969</v>
      </c>
      <c r="G3884" s="83">
        <v>44505</v>
      </c>
      <c r="H3884" s="83">
        <v>44434</v>
      </c>
      <c r="I3884">
        <f t="shared" si="65"/>
        <v>2021</v>
      </c>
      <c r="M3884"/>
    </row>
    <row r="3885" spans="1:13" x14ac:dyDescent="0.25">
      <c r="A3885" t="s">
        <v>976</v>
      </c>
      <c r="B3885" t="s">
        <v>244</v>
      </c>
      <c r="C3885" s="76" t="s">
        <v>842</v>
      </c>
      <c r="D3885" t="s">
        <v>980</v>
      </c>
      <c r="E3885" s="82">
        <v>6.2</v>
      </c>
      <c r="F3885" t="s">
        <v>969</v>
      </c>
      <c r="G3885" s="83">
        <v>44509</v>
      </c>
      <c r="H3885" s="83">
        <v>44432</v>
      </c>
      <c r="I3885">
        <f t="shared" si="65"/>
        <v>2021</v>
      </c>
      <c r="M3885"/>
    </row>
    <row r="3886" spans="1:13" x14ac:dyDescent="0.25">
      <c r="A3886" t="s">
        <v>976</v>
      </c>
      <c r="B3886" t="s">
        <v>247</v>
      </c>
      <c r="C3886" s="76" t="s">
        <v>842</v>
      </c>
      <c r="D3886" t="s">
        <v>980</v>
      </c>
      <c r="E3886" s="82">
        <v>7.08</v>
      </c>
      <c r="F3886" t="s">
        <v>969</v>
      </c>
      <c r="G3886" s="83">
        <v>44453</v>
      </c>
      <c r="H3886" s="83">
        <v>44427</v>
      </c>
      <c r="I3886">
        <f t="shared" si="65"/>
        <v>2021</v>
      </c>
      <c r="M3886"/>
    </row>
    <row r="3887" spans="1:13" x14ac:dyDescent="0.25">
      <c r="A3887" t="s">
        <v>976</v>
      </c>
      <c r="B3887" t="s">
        <v>58</v>
      </c>
      <c r="C3887" s="76" t="s">
        <v>842</v>
      </c>
      <c r="D3887" t="s">
        <v>980</v>
      </c>
      <c r="E3887" s="82">
        <v>8.85</v>
      </c>
      <c r="F3887" t="s">
        <v>969</v>
      </c>
      <c r="G3887" s="83">
        <v>44519</v>
      </c>
      <c r="H3887" s="83">
        <v>44434</v>
      </c>
      <c r="I3887">
        <f t="shared" si="65"/>
        <v>2021</v>
      </c>
      <c r="M3887"/>
    </row>
    <row r="3888" spans="1:13" x14ac:dyDescent="0.25">
      <c r="A3888" t="s">
        <v>976</v>
      </c>
      <c r="B3888" t="s">
        <v>56</v>
      </c>
      <c r="C3888" s="76" t="s">
        <v>842</v>
      </c>
      <c r="D3888" t="s">
        <v>980</v>
      </c>
      <c r="E3888" s="82">
        <v>52.8</v>
      </c>
      <c r="F3888" t="s">
        <v>969</v>
      </c>
      <c r="G3888" s="83">
        <v>44489</v>
      </c>
      <c r="H3888" s="83">
        <v>44091</v>
      </c>
      <c r="I3888">
        <f t="shared" si="65"/>
        <v>2021</v>
      </c>
      <c r="M3888"/>
    </row>
    <row r="3889" spans="1:13" x14ac:dyDescent="0.25">
      <c r="A3889" t="s">
        <v>976</v>
      </c>
      <c r="B3889" t="s">
        <v>56</v>
      </c>
      <c r="C3889" s="76" t="s">
        <v>842</v>
      </c>
      <c r="D3889" t="s">
        <v>980</v>
      </c>
      <c r="E3889" s="82">
        <v>22.8</v>
      </c>
      <c r="F3889" t="s">
        <v>969</v>
      </c>
      <c r="G3889" s="83">
        <v>44488</v>
      </c>
      <c r="H3889" s="83">
        <v>44091</v>
      </c>
      <c r="I3889">
        <f t="shared" si="65"/>
        <v>2021</v>
      </c>
      <c r="M3889"/>
    </row>
    <row r="3890" spans="1:13" x14ac:dyDescent="0.25">
      <c r="A3890" t="s">
        <v>976</v>
      </c>
      <c r="B3890" t="s">
        <v>287</v>
      </c>
      <c r="C3890" s="76" t="s">
        <v>842</v>
      </c>
      <c r="D3890" t="s">
        <v>980</v>
      </c>
      <c r="E3890" s="82">
        <v>13.36</v>
      </c>
      <c r="F3890" t="s">
        <v>969</v>
      </c>
      <c r="G3890" s="83">
        <v>44582</v>
      </c>
      <c r="H3890" s="83">
        <v>44425</v>
      </c>
      <c r="I3890">
        <f t="shared" si="65"/>
        <v>2022</v>
      </c>
      <c r="M3890"/>
    </row>
    <row r="3891" spans="1:13" x14ac:dyDescent="0.25">
      <c r="A3891" t="s">
        <v>976</v>
      </c>
      <c r="B3891" t="s">
        <v>63</v>
      </c>
      <c r="C3891" s="76" t="s">
        <v>842</v>
      </c>
      <c r="D3891" t="s">
        <v>980</v>
      </c>
      <c r="E3891" s="82">
        <v>4</v>
      </c>
      <c r="F3891" t="s">
        <v>969</v>
      </c>
      <c r="G3891" s="83">
        <v>44627</v>
      </c>
      <c r="H3891" s="83">
        <v>44426</v>
      </c>
      <c r="I3891">
        <f t="shared" si="65"/>
        <v>2022</v>
      </c>
    </row>
    <row r="3892" spans="1:13" x14ac:dyDescent="0.25">
      <c r="A3892" t="s">
        <v>976</v>
      </c>
      <c r="B3892" t="s">
        <v>38</v>
      </c>
      <c r="C3892" s="76" t="s">
        <v>842</v>
      </c>
      <c r="D3892" t="s">
        <v>980</v>
      </c>
      <c r="E3892" s="82">
        <v>13.6</v>
      </c>
      <c r="F3892" t="s">
        <v>969</v>
      </c>
      <c r="G3892" s="83">
        <v>44474</v>
      </c>
      <c r="H3892" s="83">
        <v>44426</v>
      </c>
      <c r="I3892">
        <f t="shared" si="65"/>
        <v>2021</v>
      </c>
    </row>
    <row r="3893" spans="1:13" x14ac:dyDescent="0.25">
      <c r="A3893" t="s">
        <v>976</v>
      </c>
      <c r="B3893" t="s">
        <v>51</v>
      </c>
      <c r="C3893" s="76" t="s">
        <v>842</v>
      </c>
      <c r="D3893" t="s">
        <v>980</v>
      </c>
      <c r="E3893" s="82">
        <v>10.029999999999999</v>
      </c>
      <c r="F3893" t="s">
        <v>969</v>
      </c>
      <c r="G3893" s="83">
        <v>44645</v>
      </c>
      <c r="H3893" s="83">
        <v>44425</v>
      </c>
      <c r="I3893">
        <f t="shared" si="65"/>
        <v>2022</v>
      </c>
    </row>
    <row r="3894" spans="1:13" x14ac:dyDescent="0.25">
      <c r="A3894" t="s">
        <v>976</v>
      </c>
      <c r="B3894" t="s">
        <v>50</v>
      </c>
      <c r="C3894" s="76" t="s">
        <v>842</v>
      </c>
      <c r="D3894" t="s">
        <v>980</v>
      </c>
      <c r="E3894" s="82">
        <v>6</v>
      </c>
      <c r="F3894" t="s">
        <v>969</v>
      </c>
      <c r="G3894" s="83">
        <v>44484</v>
      </c>
      <c r="H3894" s="83">
        <v>44421</v>
      </c>
      <c r="I3894">
        <f t="shared" si="65"/>
        <v>2021</v>
      </c>
    </row>
    <row r="3895" spans="1:13" x14ac:dyDescent="0.25">
      <c r="A3895" t="s">
        <v>976</v>
      </c>
      <c r="B3895" t="s">
        <v>49</v>
      </c>
      <c r="C3895" s="76" t="s">
        <v>842</v>
      </c>
      <c r="D3895" t="s">
        <v>980</v>
      </c>
      <c r="E3895" s="82">
        <v>6</v>
      </c>
      <c r="F3895" t="s">
        <v>969</v>
      </c>
      <c r="G3895" s="83">
        <v>44460</v>
      </c>
      <c r="H3895" s="83">
        <v>44421</v>
      </c>
      <c r="I3895">
        <f t="shared" si="65"/>
        <v>2021</v>
      </c>
    </row>
    <row r="3896" spans="1:13" x14ac:dyDescent="0.25">
      <c r="A3896" t="s">
        <v>976</v>
      </c>
      <c r="B3896" t="s">
        <v>257</v>
      </c>
      <c r="C3896" s="76" t="s">
        <v>842</v>
      </c>
      <c r="D3896" t="s">
        <v>980</v>
      </c>
      <c r="E3896" s="82">
        <v>3.8</v>
      </c>
      <c r="F3896" t="s">
        <v>969</v>
      </c>
      <c r="G3896" s="83">
        <v>44460</v>
      </c>
      <c r="H3896" s="83">
        <v>44420</v>
      </c>
      <c r="I3896">
        <f t="shared" si="65"/>
        <v>2021</v>
      </c>
    </row>
    <row r="3897" spans="1:13" x14ac:dyDescent="0.25">
      <c r="A3897" t="s">
        <v>976</v>
      </c>
      <c r="B3897" t="s">
        <v>262</v>
      </c>
      <c r="C3897" s="76" t="s">
        <v>842</v>
      </c>
      <c r="D3897" t="s">
        <v>980</v>
      </c>
      <c r="E3897" s="82">
        <v>6.3</v>
      </c>
      <c r="F3897" t="s">
        <v>969</v>
      </c>
      <c r="G3897" s="83">
        <v>44655</v>
      </c>
      <c r="H3897" s="83">
        <v>44420</v>
      </c>
      <c r="I3897">
        <f t="shared" si="65"/>
        <v>2022</v>
      </c>
    </row>
    <row r="3898" spans="1:13" x14ac:dyDescent="0.25">
      <c r="A3898" t="s">
        <v>976</v>
      </c>
      <c r="B3898" t="s">
        <v>50</v>
      </c>
      <c r="C3898" s="76" t="s">
        <v>842</v>
      </c>
      <c r="D3898" t="s">
        <v>980</v>
      </c>
      <c r="E3898" s="82">
        <v>7.68</v>
      </c>
      <c r="F3898" t="s">
        <v>969</v>
      </c>
      <c r="G3898" s="83">
        <v>44522</v>
      </c>
      <c r="H3898" s="83">
        <v>44421</v>
      </c>
      <c r="I3898">
        <f t="shared" si="65"/>
        <v>2021</v>
      </c>
    </row>
    <row r="3899" spans="1:13" x14ac:dyDescent="0.25">
      <c r="A3899" t="s">
        <v>976</v>
      </c>
      <c r="B3899" t="s">
        <v>40</v>
      </c>
      <c r="C3899" s="76" t="s">
        <v>842</v>
      </c>
      <c r="D3899" t="s">
        <v>980</v>
      </c>
      <c r="E3899" s="82">
        <v>5.76</v>
      </c>
      <c r="F3899" t="s">
        <v>969</v>
      </c>
      <c r="G3899" s="83">
        <v>44469</v>
      </c>
      <c r="H3899" s="83">
        <v>44420</v>
      </c>
      <c r="I3899">
        <f t="shared" si="65"/>
        <v>2021</v>
      </c>
    </row>
    <row r="3900" spans="1:13" x14ac:dyDescent="0.25">
      <c r="A3900" t="s">
        <v>976</v>
      </c>
      <c r="B3900" t="s">
        <v>61</v>
      </c>
      <c r="C3900" s="76" t="s">
        <v>842</v>
      </c>
      <c r="D3900" t="s">
        <v>980</v>
      </c>
      <c r="E3900" s="82">
        <v>14.7</v>
      </c>
      <c r="F3900" t="s">
        <v>969</v>
      </c>
      <c r="G3900" s="83">
        <v>44680</v>
      </c>
      <c r="H3900" s="83">
        <v>44425</v>
      </c>
      <c r="I3900">
        <f t="shared" si="65"/>
        <v>2022</v>
      </c>
    </row>
    <row r="3901" spans="1:13" x14ac:dyDescent="0.25">
      <c r="A3901" t="s">
        <v>976</v>
      </c>
      <c r="B3901" t="s">
        <v>41</v>
      </c>
      <c r="C3901" s="76" t="s">
        <v>842</v>
      </c>
      <c r="D3901" t="s">
        <v>980</v>
      </c>
      <c r="E3901" s="82">
        <v>75</v>
      </c>
      <c r="F3901" t="s">
        <v>969</v>
      </c>
      <c r="G3901" s="83">
        <v>44914</v>
      </c>
      <c r="H3901" s="83">
        <v>44425</v>
      </c>
      <c r="I3901">
        <f t="shared" si="65"/>
        <v>2022</v>
      </c>
    </row>
    <row r="3902" spans="1:13" x14ac:dyDescent="0.25">
      <c r="A3902" t="s">
        <v>976</v>
      </c>
      <c r="B3902" t="s">
        <v>34</v>
      </c>
      <c r="C3902" s="76" t="s">
        <v>842</v>
      </c>
      <c r="D3902" t="s">
        <v>980</v>
      </c>
      <c r="E3902" s="82">
        <v>5.61</v>
      </c>
      <c r="F3902" t="s">
        <v>969</v>
      </c>
      <c r="G3902" s="83">
        <v>44481</v>
      </c>
      <c r="H3902" s="83">
        <v>44414</v>
      </c>
      <c r="I3902">
        <f t="shared" si="65"/>
        <v>2021</v>
      </c>
    </row>
    <row r="3903" spans="1:13" x14ac:dyDescent="0.25">
      <c r="A3903" t="s">
        <v>976</v>
      </c>
      <c r="B3903" t="s">
        <v>51</v>
      </c>
      <c r="C3903" s="76" t="s">
        <v>842</v>
      </c>
      <c r="D3903" t="s">
        <v>980</v>
      </c>
      <c r="E3903" s="82">
        <v>6</v>
      </c>
      <c r="F3903" t="s">
        <v>969</v>
      </c>
      <c r="G3903" s="83">
        <v>44482</v>
      </c>
      <c r="H3903" s="83">
        <v>44407</v>
      </c>
      <c r="I3903">
        <f t="shared" si="65"/>
        <v>2021</v>
      </c>
    </row>
    <row r="3904" spans="1:13" x14ac:dyDescent="0.25">
      <c r="A3904" t="s">
        <v>976</v>
      </c>
      <c r="B3904" t="s">
        <v>1006</v>
      </c>
      <c r="C3904" s="76" t="s">
        <v>842</v>
      </c>
      <c r="D3904" t="s">
        <v>980</v>
      </c>
      <c r="E3904" s="82">
        <v>11.71</v>
      </c>
      <c r="F3904" t="s">
        <v>969</v>
      </c>
      <c r="G3904" s="83">
        <v>44489</v>
      </c>
      <c r="H3904" s="83">
        <v>44411</v>
      </c>
      <c r="I3904">
        <f t="shared" si="65"/>
        <v>2021</v>
      </c>
    </row>
    <row r="3905" spans="1:9" x14ac:dyDescent="0.25">
      <c r="A3905" t="s">
        <v>976</v>
      </c>
      <c r="B3905" t="s">
        <v>37</v>
      </c>
      <c r="C3905" s="76" t="s">
        <v>842</v>
      </c>
      <c r="D3905" t="s">
        <v>980</v>
      </c>
      <c r="E3905" s="82">
        <v>3.84</v>
      </c>
      <c r="F3905" t="s">
        <v>969</v>
      </c>
      <c r="G3905" s="83">
        <v>44484</v>
      </c>
      <c r="H3905" s="83">
        <v>44407</v>
      </c>
      <c r="I3905">
        <f t="shared" si="65"/>
        <v>2021</v>
      </c>
    </row>
    <row r="3906" spans="1:9" x14ac:dyDescent="0.25">
      <c r="A3906" t="s">
        <v>976</v>
      </c>
      <c r="B3906" t="s">
        <v>40</v>
      </c>
      <c r="C3906" s="76" t="s">
        <v>842</v>
      </c>
      <c r="D3906" t="s">
        <v>980</v>
      </c>
      <c r="E3906" s="82">
        <v>7.68</v>
      </c>
      <c r="F3906" t="s">
        <v>969</v>
      </c>
      <c r="G3906" s="83">
        <v>44578</v>
      </c>
      <c r="H3906" s="83">
        <v>44411</v>
      </c>
      <c r="I3906">
        <f t="shared" ref="I3906:I3969" si="66">IF(G3906&lt;&gt;"",YEAR(G3906),"")</f>
        <v>2022</v>
      </c>
    </row>
    <row r="3907" spans="1:9" x14ac:dyDescent="0.25">
      <c r="A3907" t="s">
        <v>976</v>
      </c>
      <c r="B3907" t="s">
        <v>998</v>
      </c>
      <c r="C3907" s="76" t="s">
        <v>842</v>
      </c>
      <c r="D3907" t="s">
        <v>980</v>
      </c>
      <c r="E3907" s="82">
        <v>7.6</v>
      </c>
      <c r="F3907" t="s">
        <v>969</v>
      </c>
      <c r="G3907" s="83">
        <v>44469</v>
      </c>
      <c r="H3907" s="83">
        <v>44411</v>
      </c>
      <c r="I3907">
        <f t="shared" si="66"/>
        <v>2021</v>
      </c>
    </row>
    <row r="3908" spans="1:9" x14ac:dyDescent="0.25">
      <c r="A3908" t="s">
        <v>976</v>
      </c>
      <c r="B3908" t="s">
        <v>40</v>
      </c>
      <c r="C3908" s="76" t="s">
        <v>842</v>
      </c>
      <c r="D3908" t="s">
        <v>980</v>
      </c>
      <c r="E3908" s="82">
        <v>5.86</v>
      </c>
      <c r="F3908" t="s">
        <v>969</v>
      </c>
      <c r="G3908" s="83">
        <v>44481</v>
      </c>
      <c r="H3908" s="83">
        <v>44411</v>
      </c>
      <c r="I3908">
        <f t="shared" si="66"/>
        <v>2021</v>
      </c>
    </row>
    <row r="3909" spans="1:9" x14ac:dyDescent="0.25">
      <c r="A3909" t="s">
        <v>976</v>
      </c>
      <c r="B3909" t="s">
        <v>40</v>
      </c>
      <c r="C3909" s="76" t="s">
        <v>842</v>
      </c>
      <c r="D3909" t="s">
        <v>980</v>
      </c>
      <c r="E3909" s="82">
        <v>6</v>
      </c>
      <c r="F3909" t="s">
        <v>969</v>
      </c>
      <c r="G3909" s="83">
        <v>44505</v>
      </c>
      <c r="H3909" s="83">
        <v>44412</v>
      </c>
      <c r="I3909">
        <f t="shared" si="66"/>
        <v>2021</v>
      </c>
    </row>
    <row r="3910" spans="1:9" x14ac:dyDescent="0.25">
      <c r="A3910" t="s">
        <v>976</v>
      </c>
      <c r="B3910" t="s">
        <v>61</v>
      </c>
      <c r="C3910" s="76" t="s">
        <v>842</v>
      </c>
      <c r="D3910" t="s">
        <v>980</v>
      </c>
      <c r="E3910" s="82">
        <v>5</v>
      </c>
      <c r="F3910" t="s">
        <v>969</v>
      </c>
      <c r="G3910" s="83">
        <v>44467</v>
      </c>
      <c r="H3910" s="83">
        <v>44397</v>
      </c>
      <c r="I3910">
        <f t="shared" si="66"/>
        <v>2021</v>
      </c>
    </row>
    <row r="3911" spans="1:9" x14ac:dyDescent="0.25">
      <c r="A3911" t="s">
        <v>976</v>
      </c>
      <c r="B3911" t="s">
        <v>38</v>
      </c>
      <c r="C3911" s="76" t="s">
        <v>842</v>
      </c>
      <c r="D3911" t="s">
        <v>980</v>
      </c>
      <c r="E3911" s="82">
        <v>3.84</v>
      </c>
      <c r="F3911" t="s">
        <v>969</v>
      </c>
      <c r="G3911" s="83">
        <v>44462</v>
      </c>
      <c r="H3911" s="83">
        <v>44403</v>
      </c>
      <c r="I3911">
        <f t="shared" si="66"/>
        <v>2021</v>
      </c>
    </row>
    <row r="3912" spans="1:9" x14ac:dyDescent="0.25">
      <c r="A3912" t="s">
        <v>976</v>
      </c>
      <c r="B3912" t="s">
        <v>58</v>
      </c>
      <c r="C3912" s="76" t="s">
        <v>842</v>
      </c>
      <c r="D3912" t="s">
        <v>980</v>
      </c>
      <c r="E3912" s="82">
        <v>8.7799999999999994</v>
      </c>
      <c r="F3912" t="s">
        <v>969</v>
      </c>
      <c r="G3912" s="83">
        <v>44454</v>
      </c>
      <c r="H3912" s="83">
        <v>44406</v>
      </c>
      <c r="I3912">
        <f t="shared" si="66"/>
        <v>2021</v>
      </c>
    </row>
    <row r="3913" spans="1:9" x14ac:dyDescent="0.25">
      <c r="A3913" t="s">
        <v>976</v>
      </c>
      <c r="B3913" t="s">
        <v>64</v>
      </c>
      <c r="C3913" s="76" t="s">
        <v>842</v>
      </c>
      <c r="D3913" t="s">
        <v>980</v>
      </c>
      <c r="E3913" s="82">
        <v>10.98</v>
      </c>
      <c r="F3913" t="s">
        <v>969</v>
      </c>
      <c r="G3913" s="83">
        <v>44469</v>
      </c>
      <c r="H3913" s="83">
        <v>44403</v>
      </c>
      <c r="I3913">
        <f t="shared" si="66"/>
        <v>2021</v>
      </c>
    </row>
    <row r="3914" spans="1:9" x14ac:dyDescent="0.25">
      <c r="A3914" t="s">
        <v>976</v>
      </c>
      <c r="B3914" t="s">
        <v>253</v>
      </c>
      <c r="C3914" s="76" t="s">
        <v>842</v>
      </c>
      <c r="D3914" t="s">
        <v>980</v>
      </c>
      <c r="E3914" s="82">
        <v>6</v>
      </c>
      <c r="F3914" t="s">
        <v>969</v>
      </c>
      <c r="G3914" s="83">
        <v>44624</v>
      </c>
      <c r="H3914" s="83">
        <v>44400</v>
      </c>
      <c r="I3914">
        <f t="shared" si="66"/>
        <v>2022</v>
      </c>
    </row>
    <row r="3915" spans="1:9" x14ac:dyDescent="0.25">
      <c r="A3915" t="s">
        <v>976</v>
      </c>
      <c r="B3915" t="s">
        <v>253</v>
      </c>
      <c r="C3915" s="76" t="s">
        <v>842</v>
      </c>
      <c r="D3915" t="s">
        <v>980</v>
      </c>
      <c r="E3915" s="82">
        <v>14</v>
      </c>
      <c r="F3915" t="s">
        <v>969</v>
      </c>
      <c r="G3915" s="83">
        <v>44483</v>
      </c>
      <c r="H3915" s="83">
        <v>44406</v>
      </c>
      <c r="I3915">
        <f t="shared" si="66"/>
        <v>2021</v>
      </c>
    </row>
    <row r="3916" spans="1:9" x14ac:dyDescent="0.25">
      <c r="A3916" t="s">
        <v>976</v>
      </c>
      <c r="B3916" t="s">
        <v>61</v>
      </c>
      <c r="C3916" s="76" t="s">
        <v>842</v>
      </c>
      <c r="D3916" t="s">
        <v>980</v>
      </c>
      <c r="E3916" s="82">
        <v>9.8000000000000007</v>
      </c>
      <c r="F3916" t="s">
        <v>969</v>
      </c>
      <c r="G3916" s="83">
        <v>44461</v>
      </c>
      <c r="H3916" s="83">
        <v>44396</v>
      </c>
      <c r="I3916">
        <f t="shared" si="66"/>
        <v>2021</v>
      </c>
    </row>
    <row r="3917" spans="1:9" x14ac:dyDescent="0.25">
      <c r="A3917" t="s">
        <v>976</v>
      </c>
      <c r="B3917" t="s">
        <v>253</v>
      </c>
      <c r="C3917" s="76" t="s">
        <v>842</v>
      </c>
      <c r="D3917" t="s">
        <v>980</v>
      </c>
      <c r="E3917" s="82">
        <v>7.7</v>
      </c>
      <c r="F3917" t="s">
        <v>969</v>
      </c>
      <c r="G3917" s="83">
        <v>44470</v>
      </c>
      <c r="H3917" s="83">
        <v>44397</v>
      </c>
      <c r="I3917">
        <f t="shared" si="66"/>
        <v>2021</v>
      </c>
    </row>
    <row r="3918" spans="1:9" x14ac:dyDescent="0.25">
      <c r="A3918" t="s">
        <v>976</v>
      </c>
      <c r="B3918" t="s">
        <v>241</v>
      </c>
      <c r="C3918" s="76" t="s">
        <v>842</v>
      </c>
      <c r="D3918" t="s">
        <v>980</v>
      </c>
      <c r="E3918" s="82">
        <v>7.6</v>
      </c>
      <c r="F3918" t="s">
        <v>969</v>
      </c>
      <c r="G3918" s="83">
        <v>44467</v>
      </c>
      <c r="H3918" s="83">
        <v>44397</v>
      </c>
      <c r="I3918">
        <f t="shared" si="66"/>
        <v>2021</v>
      </c>
    </row>
    <row r="3919" spans="1:9" x14ac:dyDescent="0.25">
      <c r="A3919" t="s">
        <v>976</v>
      </c>
      <c r="B3919" t="s">
        <v>58</v>
      </c>
      <c r="C3919" s="76" t="s">
        <v>842</v>
      </c>
      <c r="D3919" t="s">
        <v>980</v>
      </c>
      <c r="E3919" s="82">
        <v>7.6</v>
      </c>
      <c r="F3919" t="s">
        <v>969</v>
      </c>
      <c r="G3919" s="83">
        <v>44433</v>
      </c>
      <c r="H3919" s="83">
        <v>44397</v>
      </c>
      <c r="I3919">
        <f t="shared" si="66"/>
        <v>2021</v>
      </c>
    </row>
    <row r="3920" spans="1:9" x14ac:dyDescent="0.25">
      <c r="A3920" t="s">
        <v>976</v>
      </c>
      <c r="B3920" t="s">
        <v>69</v>
      </c>
      <c r="C3920" s="76" t="s">
        <v>842</v>
      </c>
      <c r="D3920" t="s">
        <v>980</v>
      </c>
      <c r="E3920" s="82">
        <v>12</v>
      </c>
      <c r="F3920" t="s">
        <v>969</v>
      </c>
      <c r="G3920" s="83">
        <v>44467</v>
      </c>
      <c r="H3920" s="83">
        <v>44397</v>
      </c>
      <c r="I3920">
        <f t="shared" si="66"/>
        <v>2021</v>
      </c>
    </row>
    <row r="3921" spans="1:9" x14ac:dyDescent="0.25">
      <c r="A3921" t="s">
        <v>976</v>
      </c>
      <c r="B3921" t="s">
        <v>50</v>
      </c>
      <c r="C3921" s="76" t="s">
        <v>842</v>
      </c>
      <c r="D3921" t="s">
        <v>980</v>
      </c>
      <c r="E3921" s="82">
        <v>9.6</v>
      </c>
      <c r="F3921" t="s">
        <v>969</v>
      </c>
      <c r="G3921" s="83">
        <v>44498</v>
      </c>
      <c r="H3921" s="83">
        <v>44392</v>
      </c>
      <c r="I3921">
        <f t="shared" si="66"/>
        <v>2021</v>
      </c>
    </row>
    <row r="3922" spans="1:9" x14ac:dyDescent="0.25">
      <c r="A3922" t="s">
        <v>976</v>
      </c>
      <c r="B3922" t="s">
        <v>257</v>
      </c>
      <c r="C3922" s="76" t="s">
        <v>842</v>
      </c>
      <c r="D3922" t="s">
        <v>980</v>
      </c>
      <c r="E3922" s="82">
        <v>10.62</v>
      </c>
      <c r="F3922" t="s">
        <v>969</v>
      </c>
      <c r="G3922" s="83">
        <v>44467</v>
      </c>
      <c r="H3922" s="83">
        <v>44392</v>
      </c>
      <c r="I3922">
        <f t="shared" si="66"/>
        <v>2021</v>
      </c>
    </row>
    <row r="3923" spans="1:9" x14ac:dyDescent="0.25">
      <c r="A3923" t="s">
        <v>976</v>
      </c>
      <c r="B3923" t="s">
        <v>44</v>
      </c>
      <c r="C3923" s="76" t="s">
        <v>842</v>
      </c>
      <c r="D3923" t="s">
        <v>980</v>
      </c>
      <c r="E3923" s="82">
        <v>7.6</v>
      </c>
      <c r="F3923" t="s">
        <v>969</v>
      </c>
      <c r="G3923" s="83">
        <v>44481</v>
      </c>
      <c r="H3923" s="83">
        <v>44393</v>
      </c>
      <c r="I3923">
        <f t="shared" si="66"/>
        <v>2021</v>
      </c>
    </row>
    <row r="3924" spans="1:9" x14ac:dyDescent="0.25">
      <c r="A3924" t="s">
        <v>976</v>
      </c>
      <c r="B3924" t="s">
        <v>648</v>
      </c>
      <c r="C3924" s="76" t="s">
        <v>842</v>
      </c>
      <c r="D3924" t="s">
        <v>980</v>
      </c>
      <c r="E3924" s="82">
        <v>10.7</v>
      </c>
      <c r="F3924" t="s">
        <v>969</v>
      </c>
      <c r="G3924" s="83">
        <v>44694</v>
      </c>
      <c r="H3924" s="83">
        <v>44389</v>
      </c>
      <c r="I3924">
        <f t="shared" si="66"/>
        <v>2022</v>
      </c>
    </row>
    <row r="3925" spans="1:9" x14ac:dyDescent="0.25">
      <c r="A3925" t="s">
        <v>976</v>
      </c>
      <c r="B3925" t="s">
        <v>43</v>
      </c>
      <c r="C3925" s="76" t="s">
        <v>842</v>
      </c>
      <c r="D3925" t="s">
        <v>980</v>
      </c>
      <c r="E3925" s="82">
        <v>9.6</v>
      </c>
      <c r="F3925" t="s">
        <v>969</v>
      </c>
      <c r="G3925" s="83">
        <v>44484</v>
      </c>
      <c r="H3925" s="83">
        <v>44389</v>
      </c>
      <c r="I3925">
        <f t="shared" si="66"/>
        <v>2021</v>
      </c>
    </row>
    <row r="3926" spans="1:9" x14ac:dyDescent="0.25">
      <c r="A3926" t="s">
        <v>976</v>
      </c>
      <c r="B3926" t="s">
        <v>47</v>
      </c>
      <c r="C3926" s="76" t="s">
        <v>842</v>
      </c>
      <c r="D3926" t="s">
        <v>980</v>
      </c>
      <c r="E3926" s="82">
        <v>7.68</v>
      </c>
      <c r="F3926" t="s">
        <v>969</v>
      </c>
      <c r="G3926" s="83">
        <v>44512</v>
      </c>
      <c r="H3926" s="83">
        <v>44389</v>
      </c>
      <c r="I3926">
        <f t="shared" si="66"/>
        <v>2021</v>
      </c>
    </row>
    <row r="3927" spans="1:9" x14ac:dyDescent="0.25">
      <c r="A3927" t="s">
        <v>976</v>
      </c>
      <c r="B3927" t="s">
        <v>63</v>
      </c>
      <c r="C3927" s="76" t="s">
        <v>842</v>
      </c>
      <c r="D3927" t="s">
        <v>980</v>
      </c>
      <c r="E3927" s="82">
        <v>7.68</v>
      </c>
      <c r="F3927" t="s">
        <v>969</v>
      </c>
      <c r="G3927" s="83">
        <v>44460</v>
      </c>
      <c r="H3927" s="83">
        <v>44389</v>
      </c>
      <c r="I3927">
        <f t="shared" si="66"/>
        <v>2021</v>
      </c>
    </row>
    <row r="3928" spans="1:9" x14ac:dyDescent="0.25">
      <c r="A3928" t="s">
        <v>976</v>
      </c>
      <c r="B3928" t="s">
        <v>51</v>
      </c>
      <c r="C3928" s="76" t="s">
        <v>842</v>
      </c>
      <c r="D3928" t="s">
        <v>980</v>
      </c>
      <c r="E3928" s="82">
        <v>7.6</v>
      </c>
      <c r="F3928" t="s">
        <v>969</v>
      </c>
      <c r="G3928" s="83">
        <v>44454</v>
      </c>
      <c r="H3928" s="83">
        <v>44385</v>
      </c>
      <c r="I3928">
        <f t="shared" si="66"/>
        <v>2021</v>
      </c>
    </row>
    <row r="3929" spans="1:9" x14ac:dyDescent="0.25">
      <c r="A3929" t="s">
        <v>976</v>
      </c>
      <c r="B3929" t="s">
        <v>287</v>
      </c>
      <c r="C3929" s="76" t="s">
        <v>842</v>
      </c>
      <c r="D3929" t="s">
        <v>980</v>
      </c>
      <c r="E3929" s="82">
        <v>6</v>
      </c>
      <c r="F3929" t="s">
        <v>969</v>
      </c>
      <c r="G3929" s="83">
        <v>44404</v>
      </c>
      <c r="H3929" s="83">
        <v>44386</v>
      </c>
      <c r="I3929">
        <f t="shared" si="66"/>
        <v>2021</v>
      </c>
    </row>
    <row r="3930" spans="1:9" x14ac:dyDescent="0.25">
      <c r="A3930" t="s">
        <v>976</v>
      </c>
      <c r="B3930" t="s">
        <v>58</v>
      </c>
      <c r="C3930" s="76" t="s">
        <v>842</v>
      </c>
      <c r="D3930" t="s">
        <v>980</v>
      </c>
      <c r="E3930" s="82">
        <v>7.6</v>
      </c>
      <c r="F3930" t="s">
        <v>969</v>
      </c>
      <c r="G3930" s="83">
        <v>44505</v>
      </c>
      <c r="H3930" s="83">
        <v>44391</v>
      </c>
      <c r="I3930">
        <f t="shared" si="66"/>
        <v>2021</v>
      </c>
    </row>
    <row r="3931" spans="1:9" x14ac:dyDescent="0.25">
      <c r="A3931" t="s">
        <v>976</v>
      </c>
      <c r="B3931" t="s">
        <v>262</v>
      </c>
      <c r="C3931" s="76" t="s">
        <v>842</v>
      </c>
      <c r="D3931" t="s">
        <v>980</v>
      </c>
      <c r="E3931" s="82">
        <v>7.32</v>
      </c>
      <c r="F3931" t="s">
        <v>969</v>
      </c>
      <c r="G3931" s="83">
        <v>44434</v>
      </c>
      <c r="H3931" s="83">
        <v>44386</v>
      </c>
      <c r="I3931">
        <f t="shared" si="66"/>
        <v>2021</v>
      </c>
    </row>
    <row r="3932" spans="1:9" x14ac:dyDescent="0.25">
      <c r="A3932" t="s">
        <v>976</v>
      </c>
      <c r="B3932" t="s">
        <v>40</v>
      </c>
      <c r="C3932" s="76" t="s">
        <v>842</v>
      </c>
      <c r="D3932" t="s">
        <v>980</v>
      </c>
      <c r="E3932" s="82">
        <v>9.8000000000000007</v>
      </c>
      <c r="F3932" t="s">
        <v>969</v>
      </c>
      <c r="G3932" s="83">
        <v>44442</v>
      </c>
      <c r="H3932" s="83">
        <v>44376</v>
      </c>
      <c r="I3932">
        <f t="shared" si="66"/>
        <v>2021</v>
      </c>
    </row>
    <row r="3933" spans="1:9" x14ac:dyDescent="0.25">
      <c r="A3933" t="s">
        <v>976</v>
      </c>
      <c r="B3933" t="s">
        <v>40</v>
      </c>
      <c r="C3933" s="76" t="s">
        <v>842</v>
      </c>
      <c r="D3933" t="s">
        <v>980</v>
      </c>
      <c r="E3933" s="82">
        <v>6</v>
      </c>
      <c r="F3933" t="s">
        <v>969</v>
      </c>
      <c r="G3933" s="83">
        <v>44442</v>
      </c>
      <c r="H3933" s="83">
        <v>44384</v>
      </c>
      <c r="I3933">
        <f t="shared" si="66"/>
        <v>2021</v>
      </c>
    </row>
    <row r="3934" spans="1:9" x14ac:dyDescent="0.25">
      <c r="A3934" t="s">
        <v>976</v>
      </c>
      <c r="B3934" t="s">
        <v>67</v>
      </c>
      <c r="C3934" s="76" t="s">
        <v>842</v>
      </c>
      <c r="D3934" t="s">
        <v>980</v>
      </c>
      <c r="E3934" s="82">
        <v>7.68</v>
      </c>
      <c r="F3934" t="s">
        <v>969</v>
      </c>
      <c r="G3934" s="83">
        <v>44446</v>
      </c>
      <c r="H3934" s="83">
        <v>44376</v>
      </c>
      <c r="I3934">
        <f t="shared" si="66"/>
        <v>2021</v>
      </c>
    </row>
    <row r="3935" spans="1:9" x14ac:dyDescent="0.25">
      <c r="A3935" t="s">
        <v>976</v>
      </c>
      <c r="B3935" t="s">
        <v>40</v>
      </c>
      <c r="C3935" s="76" t="s">
        <v>842</v>
      </c>
      <c r="D3935" t="s">
        <v>980</v>
      </c>
      <c r="E3935" s="82">
        <v>9.8000000000000007</v>
      </c>
      <c r="F3935" t="s">
        <v>969</v>
      </c>
      <c r="G3935" s="83">
        <v>44442</v>
      </c>
      <c r="H3935" s="83">
        <v>44384</v>
      </c>
      <c r="I3935">
        <f t="shared" si="66"/>
        <v>2021</v>
      </c>
    </row>
    <row r="3936" spans="1:9" x14ac:dyDescent="0.25">
      <c r="A3936" t="s">
        <v>976</v>
      </c>
      <c r="B3936" t="s">
        <v>63</v>
      </c>
      <c r="C3936" s="76" t="s">
        <v>842</v>
      </c>
      <c r="D3936" t="s">
        <v>980</v>
      </c>
      <c r="E3936" s="82">
        <v>7.6</v>
      </c>
      <c r="F3936" t="s">
        <v>969</v>
      </c>
      <c r="G3936" s="83">
        <v>44460</v>
      </c>
      <c r="H3936" s="83">
        <v>44376</v>
      </c>
      <c r="I3936">
        <f t="shared" si="66"/>
        <v>2021</v>
      </c>
    </row>
    <row r="3937" spans="1:9" x14ac:dyDescent="0.25">
      <c r="A3937" t="s">
        <v>976</v>
      </c>
      <c r="B3937" t="s">
        <v>50</v>
      </c>
      <c r="C3937" s="76" t="s">
        <v>842</v>
      </c>
      <c r="D3937" t="s">
        <v>980</v>
      </c>
      <c r="E3937" s="82">
        <v>7.68</v>
      </c>
      <c r="F3937" t="s">
        <v>969</v>
      </c>
      <c r="G3937" s="83">
        <v>44461</v>
      </c>
      <c r="H3937" s="83">
        <v>44376</v>
      </c>
      <c r="I3937">
        <f t="shared" si="66"/>
        <v>2021</v>
      </c>
    </row>
    <row r="3938" spans="1:9" x14ac:dyDescent="0.25">
      <c r="A3938" t="s">
        <v>976</v>
      </c>
      <c r="B3938" t="s">
        <v>34</v>
      </c>
      <c r="C3938" s="76" t="s">
        <v>842</v>
      </c>
      <c r="D3938" t="s">
        <v>980</v>
      </c>
      <c r="E3938" s="82">
        <v>12</v>
      </c>
      <c r="F3938" t="s">
        <v>969</v>
      </c>
      <c r="G3938" s="83">
        <v>44460</v>
      </c>
      <c r="H3938" s="83">
        <v>44377</v>
      </c>
      <c r="I3938">
        <f t="shared" si="66"/>
        <v>2021</v>
      </c>
    </row>
    <row r="3939" spans="1:9" x14ac:dyDescent="0.25">
      <c r="A3939" t="s">
        <v>976</v>
      </c>
      <c r="B3939" t="s">
        <v>70</v>
      </c>
      <c r="C3939" s="76" t="s">
        <v>842</v>
      </c>
      <c r="D3939" t="s">
        <v>980</v>
      </c>
      <c r="E3939" s="82">
        <v>6</v>
      </c>
      <c r="F3939" t="s">
        <v>969</v>
      </c>
      <c r="G3939" s="83">
        <v>44543</v>
      </c>
      <c r="H3939" s="83">
        <v>44420</v>
      </c>
      <c r="I3939">
        <f t="shared" si="66"/>
        <v>2021</v>
      </c>
    </row>
    <row r="3940" spans="1:9" x14ac:dyDescent="0.25">
      <c r="A3940" t="s">
        <v>976</v>
      </c>
      <c r="B3940" t="s">
        <v>47</v>
      </c>
      <c r="C3940" s="76" t="s">
        <v>842</v>
      </c>
      <c r="D3940" t="s">
        <v>980</v>
      </c>
      <c r="E3940" s="82">
        <v>9.8000000000000007</v>
      </c>
      <c r="F3940" t="s">
        <v>969</v>
      </c>
      <c r="G3940" s="83">
        <v>44454</v>
      </c>
      <c r="H3940" s="83">
        <v>44379</v>
      </c>
      <c r="I3940">
        <f t="shared" si="66"/>
        <v>2021</v>
      </c>
    </row>
    <row r="3941" spans="1:9" x14ac:dyDescent="0.25">
      <c r="A3941" t="s">
        <v>976</v>
      </c>
      <c r="B3941" t="s">
        <v>44</v>
      </c>
      <c r="C3941" s="76" t="s">
        <v>842</v>
      </c>
      <c r="D3941" t="s">
        <v>980</v>
      </c>
      <c r="E3941" s="82">
        <v>9.8000000000000007</v>
      </c>
      <c r="F3941" t="s">
        <v>969</v>
      </c>
      <c r="G3941" s="83">
        <v>44484</v>
      </c>
      <c r="H3941" s="83">
        <v>44379</v>
      </c>
      <c r="I3941">
        <f t="shared" si="66"/>
        <v>2021</v>
      </c>
    </row>
    <row r="3942" spans="1:9" x14ac:dyDescent="0.25">
      <c r="A3942" t="s">
        <v>976</v>
      </c>
      <c r="B3942" t="s">
        <v>69</v>
      </c>
      <c r="C3942" s="76" t="s">
        <v>842</v>
      </c>
      <c r="D3942" t="s">
        <v>980</v>
      </c>
      <c r="E3942" s="82">
        <v>15</v>
      </c>
      <c r="F3942" t="s">
        <v>969</v>
      </c>
      <c r="G3942" s="83">
        <v>44712</v>
      </c>
      <c r="H3942" s="83">
        <v>44383</v>
      </c>
      <c r="I3942">
        <f t="shared" si="66"/>
        <v>2022</v>
      </c>
    </row>
    <row r="3943" spans="1:9" x14ac:dyDescent="0.25">
      <c r="A3943" t="s">
        <v>976</v>
      </c>
      <c r="B3943" t="s">
        <v>49</v>
      </c>
      <c r="C3943" s="76" t="s">
        <v>842</v>
      </c>
      <c r="D3943" t="s">
        <v>980</v>
      </c>
      <c r="E3943" s="82">
        <v>12</v>
      </c>
      <c r="F3943" t="s">
        <v>969</v>
      </c>
      <c r="G3943" s="83">
        <v>44460</v>
      </c>
      <c r="H3943" s="83">
        <v>44376</v>
      </c>
      <c r="I3943">
        <f t="shared" si="66"/>
        <v>2021</v>
      </c>
    </row>
    <row r="3944" spans="1:9" x14ac:dyDescent="0.25">
      <c r="A3944" t="s">
        <v>976</v>
      </c>
      <c r="B3944" t="s">
        <v>56</v>
      </c>
      <c r="C3944" s="76" t="s">
        <v>842</v>
      </c>
      <c r="D3944" t="s">
        <v>980</v>
      </c>
      <c r="E3944" s="82">
        <v>11</v>
      </c>
      <c r="F3944" t="s">
        <v>969</v>
      </c>
      <c r="G3944" s="83">
        <v>44426</v>
      </c>
      <c r="H3944" s="83">
        <v>44379</v>
      </c>
      <c r="I3944">
        <f t="shared" si="66"/>
        <v>2021</v>
      </c>
    </row>
    <row r="3945" spans="1:9" x14ac:dyDescent="0.25">
      <c r="A3945" t="s">
        <v>976</v>
      </c>
      <c r="B3945" t="s">
        <v>41</v>
      </c>
      <c r="C3945" s="76" t="s">
        <v>842</v>
      </c>
      <c r="D3945" t="s">
        <v>980</v>
      </c>
      <c r="E3945" s="82">
        <v>10</v>
      </c>
      <c r="F3945" t="s">
        <v>969</v>
      </c>
      <c r="G3945" s="83">
        <v>44433</v>
      </c>
      <c r="H3945" s="83">
        <v>44371</v>
      </c>
      <c r="I3945">
        <f t="shared" si="66"/>
        <v>2021</v>
      </c>
    </row>
    <row r="3946" spans="1:9" x14ac:dyDescent="0.25">
      <c r="A3946" t="s">
        <v>976</v>
      </c>
      <c r="B3946" t="s">
        <v>257</v>
      </c>
      <c r="C3946" s="76" t="s">
        <v>842</v>
      </c>
      <c r="D3946" t="s">
        <v>980</v>
      </c>
      <c r="E3946" s="82">
        <v>5</v>
      </c>
      <c r="F3946" t="s">
        <v>969</v>
      </c>
      <c r="G3946" s="83">
        <v>44427</v>
      </c>
      <c r="H3946" s="83">
        <v>44370</v>
      </c>
      <c r="I3946">
        <f t="shared" si="66"/>
        <v>2021</v>
      </c>
    </row>
    <row r="3947" spans="1:9" x14ac:dyDescent="0.25">
      <c r="A3947" t="s">
        <v>976</v>
      </c>
      <c r="B3947" t="s">
        <v>49</v>
      </c>
      <c r="C3947" s="76" t="s">
        <v>842</v>
      </c>
      <c r="D3947" t="s">
        <v>980</v>
      </c>
      <c r="E3947" s="82">
        <v>6.2</v>
      </c>
      <c r="F3947" t="s">
        <v>969</v>
      </c>
      <c r="G3947" s="83">
        <v>44431</v>
      </c>
      <c r="H3947" s="83">
        <v>44368</v>
      </c>
      <c r="I3947">
        <f t="shared" si="66"/>
        <v>2021</v>
      </c>
    </row>
    <row r="3948" spans="1:9" x14ac:dyDescent="0.25">
      <c r="A3948" t="s">
        <v>976</v>
      </c>
      <c r="B3948" t="s">
        <v>57</v>
      </c>
      <c r="C3948" s="76" t="s">
        <v>842</v>
      </c>
      <c r="D3948" t="s">
        <v>980</v>
      </c>
      <c r="E3948" s="82">
        <v>5.31</v>
      </c>
      <c r="F3948" t="s">
        <v>969</v>
      </c>
      <c r="G3948" s="83">
        <v>44470</v>
      </c>
      <c r="H3948" s="83">
        <v>44371</v>
      </c>
      <c r="I3948">
        <f t="shared" si="66"/>
        <v>2021</v>
      </c>
    </row>
    <row r="3949" spans="1:9" x14ac:dyDescent="0.25">
      <c r="A3949" t="s">
        <v>976</v>
      </c>
      <c r="B3949" t="s">
        <v>37</v>
      </c>
      <c r="C3949" s="76" t="s">
        <v>842</v>
      </c>
      <c r="D3949" t="s">
        <v>980</v>
      </c>
      <c r="E3949" s="82">
        <v>7.68</v>
      </c>
      <c r="F3949" t="s">
        <v>969</v>
      </c>
      <c r="G3949" s="83">
        <v>44434</v>
      </c>
      <c r="H3949" s="83">
        <v>44372</v>
      </c>
      <c r="I3949">
        <f t="shared" si="66"/>
        <v>2021</v>
      </c>
    </row>
    <row r="3950" spans="1:9" x14ac:dyDescent="0.25">
      <c r="A3950" t="s">
        <v>976</v>
      </c>
      <c r="B3950" t="s">
        <v>65</v>
      </c>
      <c r="C3950" s="76" t="s">
        <v>842</v>
      </c>
      <c r="D3950" t="s">
        <v>980</v>
      </c>
      <c r="E3950" s="82">
        <v>9.6</v>
      </c>
      <c r="F3950" t="s">
        <v>969</v>
      </c>
      <c r="G3950" s="83">
        <v>44398</v>
      </c>
      <c r="H3950" s="83">
        <v>44365</v>
      </c>
      <c r="I3950">
        <f t="shared" si="66"/>
        <v>2021</v>
      </c>
    </row>
    <row r="3951" spans="1:9" x14ac:dyDescent="0.25">
      <c r="A3951" t="s">
        <v>976</v>
      </c>
      <c r="B3951" t="s">
        <v>40</v>
      </c>
      <c r="C3951" s="76" t="s">
        <v>842</v>
      </c>
      <c r="D3951" t="s">
        <v>980</v>
      </c>
      <c r="E3951" s="82">
        <v>11.14</v>
      </c>
      <c r="F3951" t="s">
        <v>969</v>
      </c>
      <c r="G3951" s="83">
        <v>44505</v>
      </c>
      <c r="H3951" s="83">
        <v>44363</v>
      </c>
      <c r="I3951">
        <f t="shared" si="66"/>
        <v>2021</v>
      </c>
    </row>
    <row r="3952" spans="1:9" x14ac:dyDescent="0.25">
      <c r="A3952" t="s">
        <v>976</v>
      </c>
      <c r="B3952" t="s">
        <v>49</v>
      </c>
      <c r="C3952" s="76" t="s">
        <v>842</v>
      </c>
      <c r="D3952" t="s">
        <v>980</v>
      </c>
      <c r="E3952" s="82">
        <v>9.44</v>
      </c>
      <c r="F3952" t="s">
        <v>969</v>
      </c>
      <c r="G3952" s="83">
        <v>44406</v>
      </c>
      <c r="H3952" s="83">
        <v>44362</v>
      </c>
      <c r="I3952">
        <f t="shared" si="66"/>
        <v>2021</v>
      </c>
    </row>
    <row r="3953" spans="1:9" x14ac:dyDescent="0.25">
      <c r="A3953" t="s">
        <v>976</v>
      </c>
      <c r="B3953" t="s">
        <v>60</v>
      </c>
      <c r="C3953" s="76" t="s">
        <v>842</v>
      </c>
      <c r="D3953" t="s">
        <v>980</v>
      </c>
      <c r="E3953" s="82">
        <v>6</v>
      </c>
      <c r="F3953" t="s">
        <v>969</v>
      </c>
      <c r="G3953" s="83">
        <v>44442</v>
      </c>
      <c r="H3953" s="83">
        <v>44355</v>
      </c>
      <c r="I3953">
        <f t="shared" si="66"/>
        <v>2021</v>
      </c>
    </row>
    <row r="3954" spans="1:9" x14ac:dyDescent="0.25">
      <c r="A3954" t="s">
        <v>976</v>
      </c>
      <c r="B3954" t="s">
        <v>58</v>
      </c>
      <c r="C3954" s="76" t="s">
        <v>842</v>
      </c>
      <c r="D3954" t="s">
        <v>980</v>
      </c>
      <c r="E3954" s="82">
        <v>7.67</v>
      </c>
      <c r="F3954" t="s">
        <v>969</v>
      </c>
      <c r="G3954" s="83">
        <v>44470</v>
      </c>
      <c r="H3954" s="83">
        <v>44358</v>
      </c>
      <c r="I3954">
        <f t="shared" si="66"/>
        <v>2021</v>
      </c>
    </row>
    <row r="3955" spans="1:9" x14ac:dyDescent="0.25">
      <c r="A3955" t="s">
        <v>976</v>
      </c>
      <c r="B3955" t="s">
        <v>49</v>
      </c>
      <c r="C3955" s="76" t="s">
        <v>842</v>
      </c>
      <c r="D3955" t="s">
        <v>980</v>
      </c>
      <c r="E3955" s="82">
        <v>12</v>
      </c>
      <c r="F3955" t="s">
        <v>969</v>
      </c>
      <c r="G3955" s="83">
        <v>44461</v>
      </c>
      <c r="H3955" s="83">
        <v>44362</v>
      </c>
      <c r="I3955">
        <f t="shared" si="66"/>
        <v>2021</v>
      </c>
    </row>
    <row r="3956" spans="1:9" x14ac:dyDescent="0.25">
      <c r="A3956" t="s">
        <v>976</v>
      </c>
      <c r="B3956" t="s">
        <v>48</v>
      </c>
      <c r="C3956" s="76" t="s">
        <v>842</v>
      </c>
      <c r="D3956" t="s">
        <v>980</v>
      </c>
      <c r="E3956" s="82">
        <v>11.52</v>
      </c>
      <c r="F3956" t="s">
        <v>969</v>
      </c>
      <c r="G3956" s="83">
        <v>44442</v>
      </c>
      <c r="H3956" s="83">
        <v>44362</v>
      </c>
      <c r="I3956">
        <f t="shared" si="66"/>
        <v>2021</v>
      </c>
    </row>
    <row r="3957" spans="1:9" x14ac:dyDescent="0.25">
      <c r="A3957" t="s">
        <v>976</v>
      </c>
      <c r="B3957" t="s">
        <v>252</v>
      </c>
      <c r="C3957" s="76" t="s">
        <v>842</v>
      </c>
      <c r="D3957" t="s">
        <v>980</v>
      </c>
      <c r="E3957" s="82">
        <v>9</v>
      </c>
      <c r="F3957" t="s">
        <v>969</v>
      </c>
      <c r="G3957" s="83">
        <v>44483</v>
      </c>
      <c r="H3957" s="83">
        <v>44358</v>
      </c>
      <c r="I3957">
        <f t="shared" si="66"/>
        <v>2021</v>
      </c>
    </row>
    <row r="3958" spans="1:9" x14ac:dyDescent="0.25">
      <c r="A3958" t="s">
        <v>976</v>
      </c>
      <c r="B3958" t="s">
        <v>247</v>
      </c>
      <c r="C3958" s="76" t="s">
        <v>842</v>
      </c>
      <c r="D3958" t="s">
        <v>980</v>
      </c>
      <c r="E3958" s="82">
        <v>6</v>
      </c>
      <c r="F3958" t="s">
        <v>969</v>
      </c>
      <c r="G3958" s="83">
        <v>44433</v>
      </c>
      <c r="H3958" s="83">
        <v>44362</v>
      </c>
      <c r="I3958">
        <f t="shared" si="66"/>
        <v>2021</v>
      </c>
    </row>
    <row r="3959" spans="1:9" x14ac:dyDescent="0.25">
      <c r="A3959" t="s">
        <v>976</v>
      </c>
      <c r="B3959" t="s">
        <v>39</v>
      </c>
      <c r="C3959" s="76" t="s">
        <v>842</v>
      </c>
      <c r="D3959" t="s">
        <v>980</v>
      </c>
      <c r="E3959" s="82">
        <v>4.13</v>
      </c>
      <c r="F3959" t="s">
        <v>969</v>
      </c>
      <c r="G3959" s="83">
        <v>44439</v>
      </c>
      <c r="H3959" s="83">
        <v>44361</v>
      </c>
      <c r="I3959">
        <f t="shared" si="66"/>
        <v>2021</v>
      </c>
    </row>
    <row r="3960" spans="1:9" x14ac:dyDescent="0.25">
      <c r="A3960" t="s">
        <v>976</v>
      </c>
      <c r="B3960" t="s">
        <v>60</v>
      </c>
      <c r="C3960" s="76" t="s">
        <v>842</v>
      </c>
      <c r="D3960" t="s">
        <v>980</v>
      </c>
      <c r="E3960" s="82">
        <v>7.08</v>
      </c>
      <c r="F3960" t="s">
        <v>969</v>
      </c>
      <c r="G3960" s="83">
        <v>44400</v>
      </c>
      <c r="H3960" s="83">
        <v>44362</v>
      </c>
      <c r="I3960">
        <f t="shared" si="66"/>
        <v>2021</v>
      </c>
    </row>
    <row r="3961" spans="1:9" x14ac:dyDescent="0.25">
      <c r="A3961" t="s">
        <v>976</v>
      </c>
      <c r="B3961" t="s">
        <v>41</v>
      </c>
      <c r="C3961" s="76" t="s">
        <v>842</v>
      </c>
      <c r="D3961" t="s">
        <v>980</v>
      </c>
      <c r="E3961" s="82">
        <v>9.8000000000000007</v>
      </c>
      <c r="F3961" t="s">
        <v>969</v>
      </c>
      <c r="G3961" s="83">
        <v>44411</v>
      </c>
      <c r="H3961" s="83">
        <v>44351</v>
      </c>
      <c r="I3961">
        <f t="shared" si="66"/>
        <v>2021</v>
      </c>
    </row>
    <row r="3962" spans="1:9" x14ac:dyDescent="0.25">
      <c r="A3962" t="s">
        <v>976</v>
      </c>
      <c r="B3962" t="s">
        <v>40</v>
      </c>
      <c r="C3962" s="76" t="s">
        <v>842</v>
      </c>
      <c r="D3962" t="s">
        <v>980</v>
      </c>
      <c r="E3962" s="82">
        <v>6</v>
      </c>
      <c r="F3962" t="s">
        <v>969</v>
      </c>
      <c r="G3962" s="83">
        <v>44414</v>
      </c>
      <c r="H3962" s="83">
        <v>44355</v>
      </c>
      <c r="I3962">
        <f t="shared" si="66"/>
        <v>2021</v>
      </c>
    </row>
    <row r="3963" spans="1:9" x14ac:dyDescent="0.25">
      <c r="A3963" t="s">
        <v>976</v>
      </c>
      <c r="B3963" t="s">
        <v>65</v>
      </c>
      <c r="C3963" s="76" t="s">
        <v>842</v>
      </c>
      <c r="D3963" t="s">
        <v>980</v>
      </c>
      <c r="E3963" s="82">
        <v>15</v>
      </c>
      <c r="F3963" t="s">
        <v>969</v>
      </c>
      <c r="G3963" s="83">
        <v>44537</v>
      </c>
      <c r="H3963" s="83">
        <v>44355</v>
      </c>
      <c r="I3963">
        <f t="shared" si="66"/>
        <v>2021</v>
      </c>
    </row>
    <row r="3964" spans="1:9" x14ac:dyDescent="0.25">
      <c r="A3964" t="s">
        <v>976</v>
      </c>
      <c r="B3964" t="s">
        <v>22</v>
      </c>
      <c r="C3964" s="76" t="s">
        <v>842</v>
      </c>
      <c r="D3964" t="s">
        <v>980</v>
      </c>
      <c r="E3964" s="82">
        <v>41.36</v>
      </c>
      <c r="F3964" t="s">
        <v>969</v>
      </c>
      <c r="G3964" s="83">
        <v>44399</v>
      </c>
      <c r="H3964" s="83">
        <v>44344</v>
      </c>
      <c r="I3964">
        <f t="shared" si="66"/>
        <v>2021</v>
      </c>
    </row>
    <row r="3965" spans="1:9" x14ac:dyDescent="0.25">
      <c r="A3965" t="s">
        <v>976</v>
      </c>
      <c r="B3965" t="s">
        <v>40</v>
      </c>
      <c r="C3965" s="76" t="s">
        <v>842</v>
      </c>
      <c r="D3965" t="s">
        <v>980</v>
      </c>
      <c r="E3965" s="82">
        <v>7.6</v>
      </c>
      <c r="F3965" t="s">
        <v>969</v>
      </c>
      <c r="G3965" s="83">
        <v>44384</v>
      </c>
      <c r="H3965" s="83">
        <v>44343</v>
      </c>
      <c r="I3965">
        <f t="shared" si="66"/>
        <v>2021</v>
      </c>
    </row>
    <row r="3966" spans="1:9" x14ac:dyDescent="0.25">
      <c r="A3966" t="s">
        <v>976</v>
      </c>
      <c r="B3966" t="s">
        <v>40</v>
      </c>
      <c r="C3966" s="76" t="s">
        <v>842</v>
      </c>
      <c r="D3966" t="s">
        <v>980</v>
      </c>
      <c r="E3966" s="82">
        <v>7.68</v>
      </c>
      <c r="F3966" t="s">
        <v>969</v>
      </c>
      <c r="G3966" s="83">
        <v>44391</v>
      </c>
      <c r="H3966" s="83">
        <v>44349</v>
      </c>
      <c r="I3966">
        <f t="shared" si="66"/>
        <v>2021</v>
      </c>
    </row>
    <row r="3967" spans="1:9" x14ac:dyDescent="0.25">
      <c r="A3967" t="s">
        <v>976</v>
      </c>
      <c r="B3967" t="s">
        <v>253</v>
      </c>
      <c r="C3967" s="76" t="s">
        <v>842</v>
      </c>
      <c r="D3967" t="s">
        <v>980</v>
      </c>
      <c r="E3967" s="82">
        <v>15.2</v>
      </c>
      <c r="F3967" t="s">
        <v>969</v>
      </c>
      <c r="G3967" s="83">
        <v>44413</v>
      </c>
      <c r="H3967" s="83">
        <v>44349</v>
      </c>
      <c r="I3967">
        <f t="shared" si="66"/>
        <v>2021</v>
      </c>
    </row>
    <row r="3968" spans="1:9" x14ac:dyDescent="0.25">
      <c r="A3968" t="s">
        <v>976</v>
      </c>
      <c r="B3968" t="s">
        <v>253</v>
      </c>
      <c r="C3968" s="76" t="s">
        <v>842</v>
      </c>
      <c r="D3968" t="s">
        <v>980</v>
      </c>
      <c r="E3968" s="82">
        <v>6.2</v>
      </c>
      <c r="F3968" t="s">
        <v>969</v>
      </c>
      <c r="G3968" s="83">
        <v>44377</v>
      </c>
      <c r="H3968" s="83">
        <v>44335</v>
      </c>
      <c r="I3968">
        <f t="shared" si="66"/>
        <v>2021</v>
      </c>
    </row>
    <row r="3969" spans="1:9" x14ac:dyDescent="0.25">
      <c r="A3969" t="s">
        <v>976</v>
      </c>
      <c r="B3969" t="s">
        <v>58</v>
      </c>
      <c r="C3969" s="76" t="s">
        <v>842</v>
      </c>
      <c r="D3969" t="s">
        <v>980</v>
      </c>
      <c r="E3969" s="82">
        <v>13.28</v>
      </c>
      <c r="F3969" t="s">
        <v>969</v>
      </c>
      <c r="G3969" s="83">
        <v>44377</v>
      </c>
      <c r="H3969" s="83">
        <v>44336</v>
      </c>
      <c r="I3969">
        <f t="shared" si="66"/>
        <v>2021</v>
      </c>
    </row>
    <row r="3970" spans="1:9" x14ac:dyDescent="0.25">
      <c r="A3970" t="s">
        <v>976</v>
      </c>
      <c r="B3970" t="s">
        <v>250</v>
      </c>
      <c r="C3970" s="76" t="s">
        <v>842</v>
      </c>
      <c r="D3970" t="s">
        <v>980</v>
      </c>
      <c r="E3970" s="82">
        <v>6.49</v>
      </c>
      <c r="F3970" t="s">
        <v>969</v>
      </c>
      <c r="G3970" s="83">
        <v>44363</v>
      </c>
      <c r="H3970" s="83">
        <v>44336</v>
      </c>
      <c r="I3970">
        <f t="shared" ref="I3970:I4033" si="67">IF(G3970&lt;&gt;"",YEAR(G3970),"")</f>
        <v>2021</v>
      </c>
    </row>
    <row r="3971" spans="1:9" x14ac:dyDescent="0.25">
      <c r="A3971" t="s">
        <v>976</v>
      </c>
      <c r="B3971" t="s">
        <v>48</v>
      </c>
      <c r="C3971" s="76" t="s">
        <v>842</v>
      </c>
      <c r="D3971" t="s">
        <v>980</v>
      </c>
      <c r="E3971" s="82">
        <v>9.6</v>
      </c>
      <c r="F3971" t="s">
        <v>969</v>
      </c>
      <c r="G3971" s="83">
        <v>44397</v>
      </c>
      <c r="H3971" s="83">
        <v>44337</v>
      </c>
      <c r="I3971">
        <f t="shared" si="67"/>
        <v>2021</v>
      </c>
    </row>
    <row r="3972" spans="1:9" x14ac:dyDescent="0.25">
      <c r="A3972" t="s">
        <v>976</v>
      </c>
      <c r="B3972" t="s">
        <v>251</v>
      </c>
      <c r="C3972" s="76" t="s">
        <v>842</v>
      </c>
      <c r="D3972" t="s">
        <v>980</v>
      </c>
      <c r="E3972" s="82">
        <v>5.92</v>
      </c>
      <c r="F3972" t="s">
        <v>969</v>
      </c>
      <c r="G3972" s="83">
        <v>44377</v>
      </c>
      <c r="H3972" s="83">
        <v>44335</v>
      </c>
      <c r="I3972">
        <f t="shared" si="67"/>
        <v>2021</v>
      </c>
    </row>
    <row r="3973" spans="1:9" x14ac:dyDescent="0.25">
      <c r="A3973" t="s">
        <v>976</v>
      </c>
      <c r="B3973" t="s">
        <v>64</v>
      </c>
      <c r="C3973" s="76" t="s">
        <v>842</v>
      </c>
      <c r="D3973" t="s">
        <v>980</v>
      </c>
      <c r="E3973" s="82">
        <v>10.25</v>
      </c>
      <c r="F3973" t="s">
        <v>969</v>
      </c>
      <c r="G3973" s="83">
        <v>44404</v>
      </c>
      <c r="H3973" s="83">
        <v>44334</v>
      </c>
      <c r="I3973">
        <f t="shared" si="67"/>
        <v>2021</v>
      </c>
    </row>
    <row r="3974" spans="1:9" x14ac:dyDescent="0.25">
      <c r="A3974" t="s">
        <v>976</v>
      </c>
      <c r="B3974" t="s">
        <v>260</v>
      </c>
      <c r="C3974" s="76" t="s">
        <v>842</v>
      </c>
      <c r="D3974" t="s">
        <v>980</v>
      </c>
      <c r="E3974" s="82">
        <v>7.6</v>
      </c>
      <c r="F3974" t="s">
        <v>969</v>
      </c>
      <c r="G3974" s="83">
        <v>44377</v>
      </c>
      <c r="H3974" s="83">
        <v>44330</v>
      </c>
      <c r="I3974">
        <f t="shared" si="67"/>
        <v>2021</v>
      </c>
    </row>
    <row r="3975" spans="1:9" x14ac:dyDescent="0.25">
      <c r="A3975" t="s">
        <v>976</v>
      </c>
      <c r="B3975" t="s">
        <v>20</v>
      </c>
      <c r="C3975" s="76" t="s">
        <v>842</v>
      </c>
      <c r="D3975" t="s">
        <v>980</v>
      </c>
      <c r="E3975" s="82">
        <v>7.32</v>
      </c>
      <c r="F3975" t="s">
        <v>969</v>
      </c>
      <c r="G3975" s="83">
        <v>44351</v>
      </c>
      <c r="H3975" s="83">
        <v>44330</v>
      </c>
      <c r="I3975">
        <f t="shared" si="67"/>
        <v>2021</v>
      </c>
    </row>
    <row r="3976" spans="1:9" x14ac:dyDescent="0.25">
      <c r="A3976" t="s">
        <v>976</v>
      </c>
      <c r="B3976" t="s">
        <v>70</v>
      </c>
      <c r="C3976" s="76" t="s">
        <v>842</v>
      </c>
      <c r="D3976" t="s">
        <v>980</v>
      </c>
      <c r="E3976" s="82">
        <v>10.25</v>
      </c>
      <c r="F3976" t="s">
        <v>969</v>
      </c>
      <c r="G3976" s="83">
        <v>44431</v>
      </c>
      <c r="H3976" s="83">
        <v>44330</v>
      </c>
      <c r="I3976">
        <f t="shared" si="67"/>
        <v>2021</v>
      </c>
    </row>
    <row r="3977" spans="1:9" x14ac:dyDescent="0.25">
      <c r="A3977" t="s">
        <v>976</v>
      </c>
      <c r="B3977" t="s">
        <v>70</v>
      </c>
      <c r="C3977" s="76" t="s">
        <v>842</v>
      </c>
      <c r="D3977" t="s">
        <v>980</v>
      </c>
      <c r="E3977" s="82">
        <v>10</v>
      </c>
      <c r="F3977" t="s">
        <v>969</v>
      </c>
      <c r="G3977" s="83">
        <v>44543</v>
      </c>
      <c r="H3977" s="83">
        <v>44327</v>
      </c>
      <c r="I3977">
        <f t="shared" si="67"/>
        <v>2021</v>
      </c>
    </row>
    <row r="3978" spans="1:9" x14ac:dyDescent="0.25">
      <c r="A3978" t="s">
        <v>976</v>
      </c>
      <c r="B3978" t="s">
        <v>247</v>
      </c>
      <c r="C3978" s="76" t="s">
        <v>842</v>
      </c>
      <c r="D3978" t="s">
        <v>980</v>
      </c>
      <c r="E3978" s="82">
        <v>6</v>
      </c>
      <c r="F3978" t="s">
        <v>969</v>
      </c>
      <c r="G3978" s="83">
        <v>44442</v>
      </c>
      <c r="H3978" s="83">
        <v>44326</v>
      </c>
      <c r="I3978">
        <f t="shared" si="67"/>
        <v>2021</v>
      </c>
    </row>
    <row r="3979" spans="1:9" x14ac:dyDescent="0.25">
      <c r="A3979" t="s">
        <v>976</v>
      </c>
      <c r="B3979" t="s">
        <v>1189</v>
      </c>
      <c r="C3979" s="76" t="s">
        <v>842</v>
      </c>
      <c r="D3979" t="s">
        <v>980</v>
      </c>
      <c r="E3979" s="82">
        <v>15</v>
      </c>
      <c r="F3979" t="s">
        <v>969</v>
      </c>
      <c r="G3979" s="83">
        <v>44410</v>
      </c>
      <c r="H3979" s="83">
        <v>44326</v>
      </c>
      <c r="I3979">
        <f t="shared" si="67"/>
        <v>2021</v>
      </c>
    </row>
    <row r="3980" spans="1:9" x14ac:dyDescent="0.25">
      <c r="A3980" t="s">
        <v>976</v>
      </c>
      <c r="B3980" t="s">
        <v>245</v>
      </c>
      <c r="C3980" s="76" t="s">
        <v>842</v>
      </c>
      <c r="D3980" t="s">
        <v>980</v>
      </c>
      <c r="E3980" s="82">
        <v>7.08</v>
      </c>
      <c r="F3980" t="s">
        <v>969</v>
      </c>
      <c r="G3980" s="83">
        <v>44377</v>
      </c>
      <c r="H3980" s="83">
        <v>44323</v>
      </c>
      <c r="I3980">
        <f t="shared" si="67"/>
        <v>2021</v>
      </c>
    </row>
    <row r="3981" spans="1:9" x14ac:dyDescent="0.25">
      <c r="A3981" t="s">
        <v>976</v>
      </c>
      <c r="B3981" t="s">
        <v>51</v>
      </c>
      <c r="C3981" s="76" t="s">
        <v>842</v>
      </c>
      <c r="D3981" t="s">
        <v>980</v>
      </c>
      <c r="E3981" s="82">
        <v>7.6</v>
      </c>
      <c r="F3981" t="s">
        <v>969</v>
      </c>
      <c r="G3981" s="83">
        <v>44369</v>
      </c>
      <c r="H3981" s="83">
        <v>44322</v>
      </c>
      <c r="I3981">
        <f t="shared" si="67"/>
        <v>2021</v>
      </c>
    </row>
    <row r="3982" spans="1:9" x14ac:dyDescent="0.25">
      <c r="A3982" t="s">
        <v>976</v>
      </c>
      <c r="B3982" t="s">
        <v>49</v>
      </c>
      <c r="C3982" s="76" t="s">
        <v>842</v>
      </c>
      <c r="D3982" t="s">
        <v>980</v>
      </c>
      <c r="E3982" s="82">
        <v>11.4</v>
      </c>
      <c r="F3982" t="s">
        <v>969</v>
      </c>
      <c r="G3982" s="83">
        <v>44390</v>
      </c>
      <c r="H3982" s="83">
        <v>44320</v>
      </c>
      <c r="I3982">
        <f t="shared" si="67"/>
        <v>2021</v>
      </c>
    </row>
    <row r="3983" spans="1:9" x14ac:dyDescent="0.25">
      <c r="A3983" t="s">
        <v>976</v>
      </c>
      <c r="B3983" t="s">
        <v>247</v>
      </c>
      <c r="C3983" s="76" t="s">
        <v>842</v>
      </c>
      <c r="D3983" t="s">
        <v>980</v>
      </c>
      <c r="E3983" s="82">
        <v>5.61</v>
      </c>
      <c r="F3983" t="s">
        <v>969</v>
      </c>
      <c r="G3983" s="83">
        <v>44377</v>
      </c>
      <c r="H3983" s="83">
        <v>44323</v>
      </c>
      <c r="I3983">
        <f t="shared" si="67"/>
        <v>2021</v>
      </c>
    </row>
    <row r="3984" spans="1:9" x14ac:dyDescent="0.25">
      <c r="A3984" t="s">
        <v>976</v>
      </c>
      <c r="B3984" t="s">
        <v>50</v>
      </c>
      <c r="C3984" s="76" t="s">
        <v>842</v>
      </c>
      <c r="D3984" t="s">
        <v>980</v>
      </c>
      <c r="E3984" s="82">
        <v>6</v>
      </c>
      <c r="F3984" t="s">
        <v>969</v>
      </c>
      <c r="G3984" s="83">
        <v>44460</v>
      </c>
      <c r="H3984" s="83">
        <v>44308</v>
      </c>
      <c r="I3984">
        <f t="shared" si="67"/>
        <v>2021</v>
      </c>
    </row>
    <row r="3985" spans="1:9" x14ac:dyDescent="0.25">
      <c r="A3985" t="s">
        <v>976</v>
      </c>
      <c r="B3985" t="s">
        <v>51</v>
      </c>
      <c r="C3985" s="76" t="s">
        <v>842</v>
      </c>
      <c r="D3985" t="s">
        <v>980</v>
      </c>
      <c r="E3985" s="82">
        <v>5.76</v>
      </c>
      <c r="F3985" t="s">
        <v>969</v>
      </c>
      <c r="G3985" s="83">
        <v>44351</v>
      </c>
      <c r="H3985" s="83">
        <v>44316</v>
      </c>
      <c r="I3985">
        <f t="shared" si="67"/>
        <v>2021</v>
      </c>
    </row>
    <row r="3986" spans="1:9" x14ac:dyDescent="0.25">
      <c r="A3986" t="s">
        <v>976</v>
      </c>
      <c r="B3986" t="s">
        <v>63</v>
      </c>
      <c r="C3986" s="76" t="s">
        <v>842</v>
      </c>
      <c r="D3986" t="s">
        <v>980</v>
      </c>
      <c r="E3986" s="82">
        <v>6</v>
      </c>
      <c r="F3986" t="s">
        <v>969</v>
      </c>
      <c r="G3986" s="83">
        <v>44378</v>
      </c>
      <c r="H3986" s="83">
        <v>44312</v>
      </c>
      <c r="I3986">
        <f t="shared" si="67"/>
        <v>2021</v>
      </c>
    </row>
    <row r="3987" spans="1:9" x14ac:dyDescent="0.25">
      <c r="A3987" t="s">
        <v>976</v>
      </c>
      <c r="B3987" t="s">
        <v>44</v>
      </c>
      <c r="C3987" s="76" t="s">
        <v>842</v>
      </c>
      <c r="D3987" t="s">
        <v>980</v>
      </c>
      <c r="E3987" s="82">
        <v>10.56</v>
      </c>
      <c r="F3987" t="s">
        <v>969</v>
      </c>
      <c r="G3987" s="83">
        <v>44340</v>
      </c>
      <c r="H3987" s="83">
        <v>44306</v>
      </c>
      <c r="I3987">
        <f t="shared" si="67"/>
        <v>2021</v>
      </c>
    </row>
    <row r="3988" spans="1:9" x14ac:dyDescent="0.25">
      <c r="A3988" t="s">
        <v>976</v>
      </c>
      <c r="B3988" t="s">
        <v>49</v>
      </c>
      <c r="C3988" s="76" t="s">
        <v>842</v>
      </c>
      <c r="D3988" t="s">
        <v>980</v>
      </c>
      <c r="E3988" s="82">
        <v>6</v>
      </c>
      <c r="F3988" t="s">
        <v>969</v>
      </c>
      <c r="G3988" s="83">
        <v>44348</v>
      </c>
      <c r="H3988" s="83">
        <v>44307</v>
      </c>
      <c r="I3988">
        <f t="shared" si="67"/>
        <v>2021</v>
      </c>
    </row>
    <row r="3989" spans="1:9" x14ac:dyDescent="0.25">
      <c r="A3989" t="s">
        <v>976</v>
      </c>
      <c r="B3989" t="s">
        <v>253</v>
      </c>
      <c r="C3989" s="76" t="s">
        <v>842</v>
      </c>
      <c r="D3989" t="s">
        <v>980</v>
      </c>
      <c r="E3989" s="82">
        <v>7.7</v>
      </c>
      <c r="F3989" t="s">
        <v>969</v>
      </c>
      <c r="G3989" s="83">
        <v>44439</v>
      </c>
      <c r="H3989" s="83">
        <v>44308</v>
      </c>
      <c r="I3989">
        <f t="shared" si="67"/>
        <v>2021</v>
      </c>
    </row>
    <row r="3990" spans="1:9" x14ac:dyDescent="0.25">
      <c r="A3990" t="s">
        <v>976</v>
      </c>
      <c r="B3990" t="s">
        <v>70</v>
      </c>
      <c r="C3990" s="76" t="s">
        <v>842</v>
      </c>
      <c r="D3990" t="s">
        <v>980</v>
      </c>
      <c r="E3990" s="82">
        <v>7.6</v>
      </c>
      <c r="F3990" t="s">
        <v>969</v>
      </c>
      <c r="G3990" s="83">
        <v>44439</v>
      </c>
      <c r="H3990" s="83">
        <v>44316</v>
      </c>
      <c r="I3990">
        <f t="shared" si="67"/>
        <v>2021</v>
      </c>
    </row>
    <row r="3991" spans="1:9" x14ac:dyDescent="0.25">
      <c r="A3991" t="s">
        <v>976</v>
      </c>
      <c r="B3991" t="s">
        <v>62</v>
      </c>
      <c r="C3991" s="76" t="s">
        <v>842</v>
      </c>
      <c r="D3991" t="s">
        <v>980</v>
      </c>
      <c r="E3991" s="82">
        <v>3.54</v>
      </c>
      <c r="F3991" t="s">
        <v>969</v>
      </c>
      <c r="G3991" s="83">
        <v>44454</v>
      </c>
      <c r="H3991" s="83">
        <v>44302</v>
      </c>
      <c r="I3991">
        <f t="shared" si="67"/>
        <v>2021</v>
      </c>
    </row>
    <row r="3992" spans="1:9" x14ac:dyDescent="0.25">
      <c r="A3992" t="s">
        <v>976</v>
      </c>
      <c r="B3992" t="s">
        <v>48</v>
      </c>
      <c r="C3992" s="76" t="s">
        <v>842</v>
      </c>
      <c r="D3992" t="s">
        <v>980</v>
      </c>
      <c r="E3992" s="82">
        <v>6</v>
      </c>
      <c r="F3992" t="s">
        <v>969</v>
      </c>
      <c r="G3992" s="83">
        <v>44330</v>
      </c>
      <c r="H3992" s="83">
        <v>44301</v>
      </c>
      <c r="I3992">
        <f t="shared" si="67"/>
        <v>2021</v>
      </c>
    </row>
    <row r="3993" spans="1:9" x14ac:dyDescent="0.25">
      <c r="A3993" t="s">
        <v>976</v>
      </c>
      <c r="B3993" t="s">
        <v>251</v>
      </c>
      <c r="C3993" s="76" t="s">
        <v>842</v>
      </c>
      <c r="D3993" t="s">
        <v>980</v>
      </c>
      <c r="E3993" s="82">
        <v>5.9</v>
      </c>
      <c r="F3993" t="s">
        <v>969</v>
      </c>
      <c r="G3993" s="83">
        <v>44431</v>
      </c>
      <c r="H3993" s="83">
        <v>44302</v>
      </c>
      <c r="I3993">
        <f t="shared" si="67"/>
        <v>2021</v>
      </c>
    </row>
    <row r="3994" spans="1:9" x14ac:dyDescent="0.25">
      <c r="A3994" t="s">
        <v>976</v>
      </c>
      <c r="B3994" t="s">
        <v>247</v>
      </c>
      <c r="C3994" s="76" t="s">
        <v>842</v>
      </c>
      <c r="D3994" t="s">
        <v>980</v>
      </c>
      <c r="E3994" s="82">
        <v>11.51</v>
      </c>
      <c r="F3994" t="s">
        <v>969</v>
      </c>
      <c r="G3994" s="83">
        <v>44337</v>
      </c>
      <c r="H3994" s="83">
        <v>44305</v>
      </c>
      <c r="I3994">
        <f t="shared" si="67"/>
        <v>2021</v>
      </c>
    </row>
    <row r="3995" spans="1:9" x14ac:dyDescent="0.25">
      <c r="A3995" t="s">
        <v>976</v>
      </c>
      <c r="B3995" t="s">
        <v>65</v>
      </c>
      <c r="C3995" s="76" t="s">
        <v>842</v>
      </c>
      <c r="D3995" t="s">
        <v>980</v>
      </c>
      <c r="E3995" s="82">
        <v>5.76</v>
      </c>
      <c r="F3995" t="s">
        <v>969</v>
      </c>
      <c r="G3995" s="83">
        <v>44312</v>
      </c>
      <c r="H3995" s="83">
        <v>44284</v>
      </c>
      <c r="I3995">
        <f t="shared" si="67"/>
        <v>2021</v>
      </c>
    </row>
    <row r="3996" spans="1:9" x14ac:dyDescent="0.25">
      <c r="A3996" t="s">
        <v>976</v>
      </c>
      <c r="B3996" t="s">
        <v>252</v>
      </c>
      <c r="C3996" s="76" t="s">
        <v>842</v>
      </c>
      <c r="D3996" t="s">
        <v>980</v>
      </c>
      <c r="E3996" s="82">
        <v>9.15</v>
      </c>
      <c r="F3996" t="s">
        <v>969</v>
      </c>
      <c r="G3996" s="83">
        <v>44349</v>
      </c>
      <c r="H3996" s="83">
        <v>44292</v>
      </c>
      <c r="I3996">
        <f t="shared" si="67"/>
        <v>2021</v>
      </c>
    </row>
    <row r="3997" spans="1:9" x14ac:dyDescent="0.25">
      <c r="A3997" t="s">
        <v>976</v>
      </c>
      <c r="B3997" t="s">
        <v>40</v>
      </c>
      <c r="C3997" s="76" t="s">
        <v>842</v>
      </c>
      <c r="D3997" t="s">
        <v>980</v>
      </c>
      <c r="E3997" s="82">
        <v>11.52</v>
      </c>
      <c r="F3997" t="s">
        <v>969</v>
      </c>
      <c r="G3997" s="83">
        <v>44377</v>
      </c>
      <c r="H3997" s="83">
        <v>44294</v>
      </c>
      <c r="I3997">
        <f t="shared" si="67"/>
        <v>2021</v>
      </c>
    </row>
    <row r="3998" spans="1:9" x14ac:dyDescent="0.25">
      <c r="A3998" t="s">
        <v>976</v>
      </c>
      <c r="B3998" t="s">
        <v>253</v>
      </c>
      <c r="C3998" s="76" t="s">
        <v>842</v>
      </c>
      <c r="D3998" t="s">
        <v>980</v>
      </c>
      <c r="E3998" s="82">
        <v>12.48</v>
      </c>
      <c r="F3998" t="s">
        <v>969</v>
      </c>
      <c r="G3998" s="83">
        <v>44327</v>
      </c>
      <c r="H3998" s="83">
        <v>44298</v>
      </c>
      <c r="I3998">
        <f t="shared" si="67"/>
        <v>2021</v>
      </c>
    </row>
    <row r="3999" spans="1:9" x14ac:dyDescent="0.25">
      <c r="A3999" t="s">
        <v>976</v>
      </c>
      <c r="B3999" t="s">
        <v>260</v>
      </c>
      <c r="C3999" s="76" t="s">
        <v>842</v>
      </c>
      <c r="D3999" t="s">
        <v>980</v>
      </c>
      <c r="E3999" s="82">
        <v>5</v>
      </c>
      <c r="F3999" t="s">
        <v>969</v>
      </c>
      <c r="G3999" s="83">
        <v>44389</v>
      </c>
      <c r="H3999" s="83">
        <v>44284</v>
      </c>
      <c r="I3999">
        <f t="shared" si="67"/>
        <v>2021</v>
      </c>
    </row>
    <row r="4000" spans="1:9" x14ac:dyDescent="0.25">
      <c r="A4000" t="s">
        <v>976</v>
      </c>
      <c r="B4000" t="s">
        <v>51</v>
      </c>
      <c r="C4000" s="76" t="s">
        <v>842</v>
      </c>
      <c r="D4000" t="s">
        <v>980</v>
      </c>
      <c r="E4000" s="82">
        <v>7.68</v>
      </c>
      <c r="F4000" t="s">
        <v>969</v>
      </c>
      <c r="G4000" s="83">
        <v>44413</v>
      </c>
      <c r="H4000" s="83">
        <v>44292</v>
      </c>
      <c r="I4000">
        <f t="shared" si="67"/>
        <v>2021</v>
      </c>
    </row>
    <row r="4001" spans="1:9" x14ac:dyDescent="0.25">
      <c r="A4001" t="s">
        <v>976</v>
      </c>
      <c r="B4001" t="s">
        <v>244</v>
      </c>
      <c r="C4001" s="76" t="s">
        <v>842</v>
      </c>
      <c r="D4001" t="s">
        <v>980</v>
      </c>
      <c r="E4001" s="82">
        <v>13.44</v>
      </c>
      <c r="F4001" t="s">
        <v>969</v>
      </c>
      <c r="G4001" s="83">
        <v>44439</v>
      </c>
      <c r="H4001" s="83">
        <v>44298</v>
      </c>
      <c r="I4001">
        <f t="shared" si="67"/>
        <v>2021</v>
      </c>
    </row>
    <row r="4002" spans="1:9" x14ac:dyDescent="0.25">
      <c r="A4002" t="s">
        <v>976</v>
      </c>
      <c r="B4002" t="s">
        <v>50</v>
      </c>
      <c r="C4002" s="76" t="s">
        <v>842</v>
      </c>
      <c r="D4002" t="s">
        <v>980</v>
      </c>
      <c r="E4002" s="82">
        <v>6</v>
      </c>
      <c r="F4002" t="s">
        <v>969</v>
      </c>
      <c r="G4002" s="83">
        <v>44335</v>
      </c>
      <c r="H4002" s="83">
        <v>44300</v>
      </c>
      <c r="I4002">
        <f t="shared" si="67"/>
        <v>2021</v>
      </c>
    </row>
    <row r="4003" spans="1:9" x14ac:dyDescent="0.25">
      <c r="A4003" t="s">
        <v>976</v>
      </c>
      <c r="B4003" t="s">
        <v>247</v>
      </c>
      <c r="C4003" s="76" t="s">
        <v>842</v>
      </c>
      <c r="D4003" t="s">
        <v>980</v>
      </c>
      <c r="E4003" s="82">
        <v>18.29</v>
      </c>
      <c r="F4003" t="s">
        <v>969</v>
      </c>
      <c r="G4003" s="83">
        <v>44341</v>
      </c>
      <c r="H4003" s="83">
        <v>44288</v>
      </c>
      <c r="I4003">
        <f t="shared" si="67"/>
        <v>2021</v>
      </c>
    </row>
    <row r="4004" spans="1:9" x14ac:dyDescent="0.25">
      <c r="A4004" t="s">
        <v>976</v>
      </c>
      <c r="B4004" t="s">
        <v>65</v>
      </c>
      <c r="C4004" s="76" t="s">
        <v>842</v>
      </c>
      <c r="D4004" t="s">
        <v>980</v>
      </c>
      <c r="E4004" s="82">
        <v>27</v>
      </c>
      <c r="F4004" t="s">
        <v>969</v>
      </c>
      <c r="G4004" s="83">
        <v>44314</v>
      </c>
      <c r="H4004" s="83">
        <v>44272</v>
      </c>
      <c r="I4004">
        <f t="shared" si="67"/>
        <v>2021</v>
      </c>
    </row>
    <row r="4005" spans="1:9" x14ac:dyDescent="0.25">
      <c r="A4005" t="s">
        <v>976</v>
      </c>
      <c r="B4005" t="s">
        <v>258</v>
      </c>
      <c r="C4005" s="76" t="s">
        <v>842</v>
      </c>
      <c r="D4005" t="s">
        <v>980</v>
      </c>
      <c r="E4005" s="82">
        <v>4.08</v>
      </c>
      <c r="F4005" t="s">
        <v>969</v>
      </c>
      <c r="G4005" s="83">
        <v>44306</v>
      </c>
      <c r="H4005" s="83">
        <v>44272</v>
      </c>
      <c r="I4005">
        <f t="shared" si="67"/>
        <v>2021</v>
      </c>
    </row>
    <row r="4006" spans="1:9" x14ac:dyDescent="0.25">
      <c r="A4006" t="s">
        <v>976</v>
      </c>
      <c r="B4006" t="s">
        <v>67</v>
      </c>
      <c r="C4006" s="76" t="s">
        <v>842</v>
      </c>
      <c r="D4006" t="s">
        <v>980</v>
      </c>
      <c r="E4006" s="82">
        <v>4.13</v>
      </c>
      <c r="F4006" t="s">
        <v>969</v>
      </c>
      <c r="G4006" s="83">
        <v>44323</v>
      </c>
      <c r="H4006" s="83">
        <v>44281</v>
      </c>
      <c r="I4006">
        <f t="shared" si="67"/>
        <v>2021</v>
      </c>
    </row>
    <row r="4007" spans="1:9" x14ac:dyDescent="0.25">
      <c r="A4007" t="s">
        <v>976</v>
      </c>
      <c r="B4007" t="s">
        <v>252</v>
      </c>
      <c r="C4007" s="76" t="s">
        <v>842</v>
      </c>
      <c r="D4007" t="s">
        <v>980</v>
      </c>
      <c r="E4007" s="82">
        <v>12.53</v>
      </c>
      <c r="F4007" t="s">
        <v>969</v>
      </c>
      <c r="G4007" s="83">
        <v>44355</v>
      </c>
      <c r="H4007" s="83">
        <v>44281</v>
      </c>
      <c r="I4007">
        <f t="shared" si="67"/>
        <v>2021</v>
      </c>
    </row>
    <row r="4008" spans="1:9" x14ac:dyDescent="0.25">
      <c r="A4008" t="s">
        <v>976</v>
      </c>
      <c r="B4008" t="s">
        <v>1025</v>
      </c>
      <c r="C4008" s="76" t="s">
        <v>842</v>
      </c>
      <c r="D4008" t="s">
        <v>980</v>
      </c>
      <c r="E4008" s="82">
        <v>6.49</v>
      </c>
      <c r="F4008" t="s">
        <v>969</v>
      </c>
      <c r="G4008" s="83">
        <v>44306</v>
      </c>
      <c r="H4008" s="83">
        <v>44278</v>
      </c>
      <c r="I4008">
        <f t="shared" si="67"/>
        <v>2021</v>
      </c>
    </row>
    <row r="4009" spans="1:9" x14ac:dyDescent="0.25">
      <c r="A4009" t="s">
        <v>976</v>
      </c>
      <c r="B4009" t="s">
        <v>250</v>
      </c>
      <c r="C4009" s="76" t="s">
        <v>842</v>
      </c>
      <c r="D4009" t="s">
        <v>980</v>
      </c>
      <c r="E4009" s="82">
        <v>10.62</v>
      </c>
      <c r="F4009" t="s">
        <v>969</v>
      </c>
      <c r="G4009" s="83">
        <v>44315</v>
      </c>
      <c r="H4009" s="83">
        <v>44260</v>
      </c>
      <c r="I4009">
        <f t="shared" si="67"/>
        <v>2021</v>
      </c>
    </row>
    <row r="4010" spans="1:9" x14ac:dyDescent="0.25">
      <c r="A4010" t="s">
        <v>976</v>
      </c>
      <c r="B4010" t="s">
        <v>287</v>
      </c>
      <c r="C4010" s="76" t="s">
        <v>842</v>
      </c>
      <c r="D4010" t="s">
        <v>980</v>
      </c>
      <c r="E4010" s="82">
        <v>3.6</v>
      </c>
      <c r="F4010" t="s">
        <v>969</v>
      </c>
      <c r="G4010" s="83">
        <v>44299</v>
      </c>
      <c r="H4010" s="83">
        <v>44264</v>
      </c>
      <c r="I4010">
        <f t="shared" si="67"/>
        <v>2021</v>
      </c>
    </row>
    <row r="4011" spans="1:9" x14ac:dyDescent="0.25">
      <c r="A4011" t="s">
        <v>976</v>
      </c>
      <c r="B4011" t="s">
        <v>51</v>
      </c>
      <c r="C4011" s="76" t="s">
        <v>842</v>
      </c>
      <c r="D4011" t="s">
        <v>980</v>
      </c>
      <c r="E4011" s="82">
        <v>13.2</v>
      </c>
      <c r="F4011" t="s">
        <v>969</v>
      </c>
      <c r="G4011" s="83">
        <v>44312</v>
      </c>
      <c r="H4011" s="83">
        <v>44264</v>
      </c>
      <c r="I4011">
        <f t="shared" si="67"/>
        <v>2021</v>
      </c>
    </row>
    <row r="4012" spans="1:9" x14ac:dyDescent="0.25">
      <c r="A4012" t="s">
        <v>976</v>
      </c>
      <c r="B4012" t="s">
        <v>261</v>
      </c>
      <c r="C4012" s="76" t="s">
        <v>842</v>
      </c>
      <c r="D4012" t="s">
        <v>980</v>
      </c>
      <c r="E4012" s="82">
        <v>8.64</v>
      </c>
      <c r="F4012" t="s">
        <v>969</v>
      </c>
      <c r="G4012" s="83">
        <v>44344</v>
      </c>
      <c r="H4012" s="83">
        <v>44270</v>
      </c>
      <c r="I4012">
        <f t="shared" si="67"/>
        <v>2021</v>
      </c>
    </row>
    <row r="4013" spans="1:9" x14ac:dyDescent="0.25">
      <c r="A4013" t="s">
        <v>976</v>
      </c>
      <c r="B4013" t="s">
        <v>50</v>
      </c>
      <c r="C4013" s="76" t="s">
        <v>842</v>
      </c>
      <c r="D4013" t="s">
        <v>980</v>
      </c>
      <c r="E4013" s="82">
        <v>5</v>
      </c>
      <c r="F4013" t="s">
        <v>969</v>
      </c>
      <c r="G4013" s="83">
        <v>44410</v>
      </c>
      <c r="H4013" s="83">
        <v>44260</v>
      </c>
      <c r="I4013">
        <f t="shared" si="67"/>
        <v>2021</v>
      </c>
    </row>
    <row r="4014" spans="1:9" x14ac:dyDescent="0.25">
      <c r="A4014" t="s">
        <v>976</v>
      </c>
      <c r="B4014" t="s">
        <v>241</v>
      </c>
      <c r="C4014" s="76" t="s">
        <v>842</v>
      </c>
      <c r="D4014" t="s">
        <v>980</v>
      </c>
      <c r="E4014" s="82">
        <v>4.8</v>
      </c>
      <c r="F4014" t="s">
        <v>969</v>
      </c>
      <c r="G4014" s="83">
        <v>44295</v>
      </c>
      <c r="H4014" s="83">
        <v>44260</v>
      </c>
      <c r="I4014">
        <f t="shared" si="67"/>
        <v>2021</v>
      </c>
    </row>
    <row r="4015" spans="1:9" x14ac:dyDescent="0.25">
      <c r="A4015" t="s">
        <v>976</v>
      </c>
      <c r="B4015" t="s">
        <v>247</v>
      </c>
      <c r="C4015" s="76" t="s">
        <v>842</v>
      </c>
      <c r="D4015" t="s">
        <v>980</v>
      </c>
      <c r="E4015" s="82">
        <v>8.85</v>
      </c>
      <c r="F4015" t="s">
        <v>969</v>
      </c>
      <c r="G4015" s="83">
        <v>44285</v>
      </c>
      <c r="H4015" s="83">
        <v>44259</v>
      </c>
      <c r="I4015">
        <f t="shared" si="67"/>
        <v>2021</v>
      </c>
    </row>
    <row r="4016" spans="1:9" x14ac:dyDescent="0.25">
      <c r="A4016" t="s">
        <v>976</v>
      </c>
      <c r="B4016" t="s">
        <v>41</v>
      </c>
      <c r="C4016" s="76" t="s">
        <v>842</v>
      </c>
      <c r="D4016" t="s">
        <v>980</v>
      </c>
      <c r="E4016" s="82">
        <v>5.76</v>
      </c>
      <c r="F4016" t="s">
        <v>969</v>
      </c>
      <c r="G4016" s="83">
        <v>44369</v>
      </c>
      <c r="H4016" s="83">
        <v>44251</v>
      </c>
      <c r="I4016">
        <f t="shared" si="67"/>
        <v>2021</v>
      </c>
    </row>
    <row r="4017" spans="1:9" x14ac:dyDescent="0.25">
      <c r="A4017" t="s">
        <v>976</v>
      </c>
      <c r="B4017" t="s">
        <v>40</v>
      </c>
      <c r="C4017" s="76" t="s">
        <v>842</v>
      </c>
      <c r="D4017" t="s">
        <v>980</v>
      </c>
      <c r="E4017" s="82">
        <v>5.76</v>
      </c>
      <c r="F4017" t="s">
        <v>969</v>
      </c>
      <c r="G4017" s="83">
        <v>44384</v>
      </c>
      <c r="H4017" s="83">
        <v>44258</v>
      </c>
      <c r="I4017">
        <f t="shared" si="67"/>
        <v>2021</v>
      </c>
    </row>
    <row r="4018" spans="1:9" x14ac:dyDescent="0.25">
      <c r="A4018" t="s">
        <v>976</v>
      </c>
      <c r="B4018" t="s">
        <v>27</v>
      </c>
      <c r="C4018" s="76" t="s">
        <v>842</v>
      </c>
      <c r="D4018" t="s">
        <v>980</v>
      </c>
      <c r="E4018" s="82">
        <v>2.88</v>
      </c>
      <c r="F4018" t="s">
        <v>969</v>
      </c>
      <c r="G4018" s="83">
        <v>44285</v>
      </c>
      <c r="H4018" s="83">
        <v>44231</v>
      </c>
      <c r="I4018">
        <f t="shared" si="67"/>
        <v>2021</v>
      </c>
    </row>
    <row r="4019" spans="1:9" x14ac:dyDescent="0.25">
      <c r="A4019" t="s">
        <v>976</v>
      </c>
      <c r="B4019" t="s">
        <v>56</v>
      </c>
      <c r="C4019" s="76" t="s">
        <v>842</v>
      </c>
      <c r="D4019" t="s">
        <v>980</v>
      </c>
      <c r="E4019" s="82">
        <v>11.52</v>
      </c>
      <c r="F4019" t="s">
        <v>969</v>
      </c>
      <c r="G4019" s="83">
        <v>44270</v>
      </c>
      <c r="H4019" s="83">
        <v>44231</v>
      </c>
      <c r="I4019">
        <f t="shared" si="67"/>
        <v>2021</v>
      </c>
    </row>
    <row r="4020" spans="1:9" x14ac:dyDescent="0.25">
      <c r="A4020" t="s">
        <v>976</v>
      </c>
      <c r="B4020" t="s">
        <v>49</v>
      </c>
      <c r="C4020" s="76" t="s">
        <v>842</v>
      </c>
      <c r="D4020" t="s">
        <v>980</v>
      </c>
      <c r="E4020" s="82">
        <v>5.76</v>
      </c>
      <c r="F4020" t="s">
        <v>969</v>
      </c>
      <c r="G4020" s="83">
        <v>44442</v>
      </c>
      <c r="H4020" s="83">
        <v>44236</v>
      </c>
      <c r="I4020">
        <f t="shared" si="67"/>
        <v>2021</v>
      </c>
    </row>
    <row r="4021" spans="1:9" x14ac:dyDescent="0.25">
      <c r="A4021" t="s">
        <v>976</v>
      </c>
      <c r="B4021" t="s">
        <v>50</v>
      </c>
      <c r="C4021" s="76" t="s">
        <v>842</v>
      </c>
      <c r="D4021" t="s">
        <v>980</v>
      </c>
      <c r="E4021" s="82">
        <v>3.6</v>
      </c>
      <c r="F4021" t="s">
        <v>969</v>
      </c>
      <c r="G4021" s="83">
        <v>44273</v>
      </c>
      <c r="H4021" s="83">
        <v>44236</v>
      </c>
      <c r="I4021">
        <f t="shared" si="67"/>
        <v>2021</v>
      </c>
    </row>
    <row r="4022" spans="1:9" x14ac:dyDescent="0.25">
      <c r="A4022" t="s">
        <v>976</v>
      </c>
      <c r="B4022" t="s">
        <v>251</v>
      </c>
      <c r="C4022" s="76" t="s">
        <v>842</v>
      </c>
      <c r="D4022" t="s">
        <v>980</v>
      </c>
      <c r="E4022" s="82">
        <v>4.32</v>
      </c>
      <c r="F4022" t="s">
        <v>969</v>
      </c>
      <c r="G4022" s="83">
        <v>44335</v>
      </c>
      <c r="H4022" s="83">
        <v>44229</v>
      </c>
      <c r="I4022">
        <f t="shared" si="67"/>
        <v>2021</v>
      </c>
    </row>
    <row r="4023" spans="1:9" x14ac:dyDescent="0.25">
      <c r="A4023" t="s">
        <v>976</v>
      </c>
      <c r="B4023" t="s">
        <v>69</v>
      </c>
      <c r="C4023" s="76" t="s">
        <v>842</v>
      </c>
      <c r="D4023" t="s">
        <v>980</v>
      </c>
      <c r="E4023" s="82">
        <v>30</v>
      </c>
      <c r="F4023" t="s">
        <v>969</v>
      </c>
      <c r="G4023" s="83">
        <v>44755</v>
      </c>
      <c r="H4023" s="83">
        <v>44439</v>
      </c>
      <c r="I4023">
        <f t="shared" si="67"/>
        <v>2022</v>
      </c>
    </row>
    <row r="4024" spans="1:9" x14ac:dyDescent="0.25">
      <c r="A4024" t="s">
        <v>976</v>
      </c>
      <c r="B4024" t="s">
        <v>257</v>
      </c>
      <c r="C4024" s="76" t="s">
        <v>842</v>
      </c>
      <c r="D4024" t="s">
        <v>980</v>
      </c>
      <c r="E4024" s="82">
        <v>13.7</v>
      </c>
      <c r="F4024" t="s">
        <v>969</v>
      </c>
      <c r="G4024" s="83">
        <v>44439</v>
      </c>
      <c r="H4024" s="83">
        <v>44228</v>
      </c>
      <c r="I4024">
        <f t="shared" si="67"/>
        <v>2021</v>
      </c>
    </row>
    <row r="4025" spans="1:9" x14ac:dyDescent="0.25">
      <c r="A4025" t="s">
        <v>976</v>
      </c>
      <c r="B4025" t="s">
        <v>49</v>
      </c>
      <c r="C4025" s="76" t="s">
        <v>842</v>
      </c>
      <c r="D4025" t="s">
        <v>980</v>
      </c>
      <c r="E4025" s="82">
        <v>5.9</v>
      </c>
      <c r="F4025" t="s">
        <v>969</v>
      </c>
      <c r="G4025" s="83">
        <v>44400</v>
      </c>
      <c r="H4025" s="83">
        <v>44228</v>
      </c>
      <c r="I4025">
        <f t="shared" si="67"/>
        <v>2021</v>
      </c>
    </row>
    <row r="4026" spans="1:9" x14ac:dyDescent="0.25">
      <c r="A4026" t="s">
        <v>976</v>
      </c>
      <c r="B4026" t="s">
        <v>58</v>
      </c>
      <c r="C4026" s="76" t="s">
        <v>842</v>
      </c>
      <c r="D4026" t="s">
        <v>980</v>
      </c>
      <c r="E4026" s="82">
        <v>12.1</v>
      </c>
      <c r="F4026" t="s">
        <v>969</v>
      </c>
      <c r="G4026" s="83">
        <v>44327</v>
      </c>
      <c r="H4026" s="83">
        <v>44228</v>
      </c>
      <c r="I4026">
        <f t="shared" si="67"/>
        <v>2021</v>
      </c>
    </row>
    <row r="4027" spans="1:9" x14ac:dyDescent="0.25">
      <c r="A4027" t="s">
        <v>976</v>
      </c>
      <c r="B4027" t="s">
        <v>252</v>
      </c>
      <c r="C4027" s="76" t="s">
        <v>842</v>
      </c>
      <c r="D4027" t="s">
        <v>980</v>
      </c>
      <c r="E4027" s="82">
        <v>8.85</v>
      </c>
      <c r="F4027" t="s">
        <v>969</v>
      </c>
      <c r="G4027" s="83">
        <v>44266</v>
      </c>
      <c r="H4027" s="83">
        <v>44228</v>
      </c>
      <c r="I4027">
        <f t="shared" si="67"/>
        <v>2021</v>
      </c>
    </row>
    <row r="4028" spans="1:9" x14ac:dyDescent="0.25">
      <c r="A4028" t="s">
        <v>976</v>
      </c>
      <c r="B4028" t="s">
        <v>1007</v>
      </c>
      <c r="C4028" s="76" t="s">
        <v>842</v>
      </c>
      <c r="D4028" t="s">
        <v>980</v>
      </c>
      <c r="E4028" s="82">
        <v>10.7</v>
      </c>
      <c r="F4028" t="s">
        <v>969</v>
      </c>
      <c r="G4028" s="83">
        <v>44386</v>
      </c>
      <c r="H4028" s="83">
        <v>44228</v>
      </c>
      <c r="I4028">
        <f t="shared" si="67"/>
        <v>2021</v>
      </c>
    </row>
    <row r="4029" spans="1:9" x14ac:dyDescent="0.25">
      <c r="A4029" t="s">
        <v>976</v>
      </c>
      <c r="B4029" t="s">
        <v>47</v>
      </c>
      <c r="C4029" s="76" t="s">
        <v>842</v>
      </c>
      <c r="D4029" t="s">
        <v>980</v>
      </c>
      <c r="E4029" s="82">
        <v>6.73</v>
      </c>
      <c r="F4029" t="s">
        <v>969</v>
      </c>
      <c r="G4029" s="83">
        <v>44405</v>
      </c>
      <c r="H4029" s="83">
        <v>44228</v>
      </c>
      <c r="I4029">
        <f t="shared" si="67"/>
        <v>2021</v>
      </c>
    </row>
    <row r="4030" spans="1:9" x14ac:dyDescent="0.25">
      <c r="A4030" t="s">
        <v>976</v>
      </c>
      <c r="B4030" t="s">
        <v>253</v>
      </c>
      <c r="C4030" s="76" t="s">
        <v>842</v>
      </c>
      <c r="D4030" t="s">
        <v>980</v>
      </c>
      <c r="E4030" s="82">
        <v>11.5</v>
      </c>
      <c r="F4030" t="s">
        <v>969</v>
      </c>
      <c r="G4030" s="83">
        <v>44342</v>
      </c>
      <c r="H4030" s="83">
        <v>44228</v>
      </c>
      <c r="I4030">
        <f t="shared" si="67"/>
        <v>2021</v>
      </c>
    </row>
    <row r="4031" spans="1:9" x14ac:dyDescent="0.25">
      <c r="A4031" t="s">
        <v>976</v>
      </c>
      <c r="B4031" t="s">
        <v>253</v>
      </c>
      <c r="C4031" s="76" t="s">
        <v>842</v>
      </c>
      <c r="D4031" t="s">
        <v>980</v>
      </c>
      <c r="E4031" s="82">
        <v>10.53</v>
      </c>
      <c r="F4031" t="s">
        <v>969</v>
      </c>
      <c r="G4031" s="83">
        <v>44351</v>
      </c>
      <c r="H4031" s="83">
        <v>44228</v>
      </c>
      <c r="I4031">
        <f t="shared" si="67"/>
        <v>2021</v>
      </c>
    </row>
    <row r="4032" spans="1:9" x14ac:dyDescent="0.25">
      <c r="A4032" t="s">
        <v>976</v>
      </c>
      <c r="B4032" t="s">
        <v>39</v>
      </c>
      <c r="C4032" s="76" t="s">
        <v>842</v>
      </c>
      <c r="D4032" t="s">
        <v>980</v>
      </c>
      <c r="E4032" s="82">
        <v>7.6</v>
      </c>
      <c r="F4032" t="s">
        <v>969</v>
      </c>
      <c r="G4032" s="83">
        <v>44343</v>
      </c>
      <c r="H4032" s="83">
        <v>44228</v>
      </c>
      <c r="I4032">
        <f t="shared" si="67"/>
        <v>2021</v>
      </c>
    </row>
    <row r="4033" spans="1:9" x14ac:dyDescent="0.25">
      <c r="A4033" t="s">
        <v>976</v>
      </c>
      <c r="B4033" t="s">
        <v>57</v>
      </c>
      <c r="C4033" s="76" t="s">
        <v>842</v>
      </c>
      <c r="D4033" t="s">
        <v>980</v>
      </c>
      <c r="E4033" s="82">
        <v>10.62</v>
      </c>
      <c r="F4033" t="s">
        <v>969</v>
      </c>
      <c r="G4033" s="83">
        <v>44337</v>
      </c>
      <c r="H4033" s="83">
        <v>44228</v>
      </c>
      <c r="I4033">
        <f t="shared" si="67"/>
        <v>2021</v>
      </c>
    </row>
    <row r="4034" spans="1:9" x14ac:dyDescent="0.25">
      <c r="A4034" t="s">
        <v>976</v>
      </c>
      <c r="B4034" t="s">
        <v>262</v>
      </c>
      <c r="C4034" s="76" t="s">
        <v>842</v>
      </c>
      <c r="D4034" t="s">
        <v>980</v>
      </c>
      <c r="E4034" s="82">
        <v>9.15</v>
      </c>
      <c r="F4034" t="s">
        <v>969</v>
      </c>
      <c r="G4034" s="83">
        <v>44442</v>
      </c>
      <c r="H4034" s="83">
        <v>44228</v>
      </c>
      <c r="I4034">
        <f t="shared" ref="I4034:I4097" si="68">IF(G4034&lt;&gt;"",YEAR(G4034),"")</f>
        <v>2021</v>
      </c>
    </row>
    <row r="4035" spans="1:9" x14ac:dyDescent="0.25">
      <c r="A4035" t="s">
        <v>976</v>
      </c>
      <c r="B4035" t="s">
        <v>39</v>
      </c>
      <c r="C4035" s="76" t="s">
        <v>842</v>
      </c>
      <c r="D4035" t="s">
        <v>980</v>
      </c>
      <c r="E4035" s="82">
        <v>15</v>
      </c>
      <c r="F4035" t="s">
        <v>969</v>
      </c>
      <c r="G4035" s="83">
        <v>44407</v>
      </c>
      <c r="H4035" s="83">
        <v>44224</v>
      </c>
      <c r="I4035">
        <f t="shared" si="68"/>
        <v>2021</v>
      </c>
    </row>
    <row r="4036" spans="1:9" ht="14.45" customHeight="1" x14ac:dyDescent="0.25">
      <c r="A4036" t="s">
        <v>976</v>
      </c>
      <c r="B4036" t="s">
        <v>63</v>
      </c>
      <c r="C4036" s="76" t="s">
        <v>842</v>
      </c>
      <c r="D4036" t="s">
        <v>980</v>
      </c>
      <c r="E4036" s="82">
        <v>9.44</v>
      </c>
      <c r="F4036" t="s">
        <v>969</v>
      </c>
      <c r="G4036" s="83">
        <v>44348</v>
      </c>
      <c r="H4036" s="83">
        <v>44224</v>
      </c>
      <c r="I4036">
        <f t="shared" si="68"/>
        <v>2021</v>
      </c>
    </row>
    <row r="4037" spans="1:9" ht="14.45" customHeight="1" x14ac:dyDescent="0.25">
      <c r="A4037" t="s">
        <v>976</v>
      </c>
      <c r="B4037" t="s">
        <v>67</v>
      </c>
      <c r="C4037" s="76" t="s">
        <v>842</v>
      </c>
      <c r="D4037" t="s">
        <v>980</v>
      </c>
      <c r="E4037" s="82">
        <v>7.08</v>
      </c>
      <c r="F4037" t="s">
        <v>969</v>
      </c>
      <c r="G4037" s="83">
        <v>44363</v>
      </c>
      <c r="H4037" s="83">
        <v>44225</v>
      </c>
      <c r="I4037">
        <f t="shared" si="68"/>
        <v>2021</v>
      </c>
    </row>
    <row r="4038" spans="1:9" x14ac:dyDescent="0.25">
      <c r="A4038" t="s">
        <v>976</v>
      </c>
      <c r="B4038" t="s">
        <v>247</v>
      </c>
      <c r="C4038" s="76" t="s">
        <v>842</v>
      </c>
      <c r="D4038" t="s">
        <v>980</v>
      </c>
      <c r="E4038" s="82">
        <v>5</v>
      </c>
      <c r="F4038" t="s">
        <v>969</v>
      </c>
      <c r="G4038" s="83">
        <v>44502</v>
      </c>
      <c r="H4038" s="83">
        <v>44228</v>
      </c>
      <c r="I4038">
        <f t="shared" si="68"/>
        <v>2021</v>
      </c>
    </row>
    <row r="4039" spans="1:9" x14ac:dyDescent="0.25">
      <c r="A4039" t="s">
        <v>976</v>
      </c>
      <c r="B4039" t="s">
        <v>247</v>
      </c>
      <c r="C4039" s="76" t="s">
        <v>842</v>
      </c>
      <c r="D4039" t="s">
        <v>980</v>
      </c>
      <c r="E4039" s="82">
        <v>7.08</v>
      </c>
      <c r="F4039" t="s">
        <v>969</v>
      </c>
      <c r="G4039" s="83">
        <v>44390</v>
      </c>
      <c r="H4039" s="83">
        <v>44222</v>
      </c>
      <c r="I4039">
        <f t="shared" si="68"/>
        <v>2021</v>
      </c>
    </row>
    <row r="4040" spans="1:9" x14ac:dyDescent="0.25">
      <c r="A4040" t="s">
        <v>976</v>
      </c>
      <c r="B4040" t="s">
        <v>261</v>
      </c>
      <c r="C4040" s="76" t="s">
        <v>842</v>
      </c>
      <c r="D4040" t="s">
        <v>980</v>
      </c>
      <c r="E4040" s="82">
        <v>6</v>
      </c>
      <c r="F4040" t="s">
        <v>969</v>
      </c>
      <c r="G4040" s="83">
        <v>44354</v>
      </c>
      <c r="H4040" s="83">
        <v>44222</v>
      </c>
      <c r="I4040">
        <f t="shared" si="68"/>
        <v>2021</v>
      </c>
    </row>
    <row r="4041" spans="1:9" x14ac:dyDescent="0.25">
      <c r="A4041" t="s">
        <v>976</v>
      </c>
      <c r="B4041" t="s">
        <v>40</v>
      </c>
      <c r="C4041" s="76" t="s">
        <v>842</v>
      </c>
      <c r="D4041" t="s">
        <v>980</v>
      </c>
      <c r="E4041" s="82">
        <v>5.04</v>
      </c>
      <c r="F4041" t="s">
        <v>969</v>
      </c>
      <c r="G4041" s="83">
        <v>44264</v>
      </c>
      <c r="H4041" s="83">
        <v>44223</v>
      </c>
      <c r="I4041">
        <f t="shared" si="68"/>
        <v>2021</v>
      </c>
    </row>
    <row r="4042" spans="1:9" x14ac:dyDescent="0.25">
      <c r="A4042" t="s">
        <v>976</v>
      </c>
      <c r="B4042" t="s">
        <v>40</v>
      </c>
      <c r="C4042" s="76" t="s">
        <v>842</v>
      </c>
      <c r="D4042" t="s">
        <v>980</v>
      </c>
      <c r="E4042" s="82">
        <v>13.2</v>
      </c>
      <c r="F4042" t="s">
        <v>969</v>
      </c>
      <c r="G4042" s="83">
        <v>44266</v>
      </c>
      <c r="H4042" s="83">
        <v>44223</v>
      </c>
      <c r="I4042">
        <f t="shared" si="68"/>
        <v>2021</v>
      </c>
    </row>
    <row r="4043" spans="1:9" x14ac:dyDescent="0.25">
      <c r="A4043" t="s">
        <v>976</v>
      </c>
      <c r="B4043" t="s">
        <v>67</v>
      </c>
      <c r="C4043" s="76" t="s">
        <v>842</v>
      </c>
      <c r="D4043" t="s">
        <v>980</v>
      </c>
      <c r="E4043" s="82">
        <v>6</v>
      </c>
      <c r="F4043" t="s">
        <v>969</v>
      </c>
      <c r="G4043" s="83">
        <v>44418</v>
      </c>
      <c r="H4043" s="83">
        <v>44224</v>
      </c>
      <c r="I4043">
        <f t="shared" si="68"/>
        <v>2021</v>
      </c>
    </row>
    <row r="4044" spans="1:9" x14ac:dyDescent="0.25">
      <c r="A4044" t="s">
        <v>976</v>
      </c>
      <c r="B4044" t="s">
        <v>67</v>
      </c>
      <c r="C4044" s="76" t="s">
        <v>842</v>
      </c>
      <c r="D4044" t="s">
        <v>980</v>
      </c>
      <c r="E4044" s="82">
        <v>7.6</v>
      </c>
      <c r="F4044" t="s">
        <v>969</v>
      </c>
      <c r="G4044" s="83">
        <v>44355</v>
      </c>
      <c r="H4044" s="83">
        <v>44224</v>
      </c>
      <c r="I4044">
        <f t="shared" si="68"/>
        <v>2021</v>
      </c>
    </row>
    <row r="4045" spans="1:9" x14ac:dyDescent="0.25">
      <c r="A4045" t="s">
        <v>976</v>
      </c>
      <c r="B4045" t="s">
        <v>58</v>
      </c>
      <c r="C4045" s="76" t="s">
        <v>842</v>
      </c>
      <c r="D4045" t="s">
        <v>980</v>
      </c>
      <c r="E4045" s="82">
        <v>7.6</v>
      </c>
      <c r="F4045" t="s">
        <v>969</v>
      </c>
      <c r="G4045" s="83">
        <v>44321</v>
      </c>
      <c r="H4045" s="83">
        <v>44224</v>
      </c>
      <c r="I4045">
        <f t="shared" si="68"/>
        <v>2021</v>
      </c>
    </row>
    <row r="4046" spans="1:9" x14ac:dyDescent="0.25">
      <c r="A4046" t="s">
        <v>976</v>
      </c>
      <c r="B4046" t="s">
        <v>51</v>
      </c>
      <c r="C4046" s="76" t="s">
        <v>842</v>
      </c>
      <c r="D4046" t="s">
        <v>980</v>
      </c>
      <c r="E4046" s="82">
        <v>8.56</v>
      </c>
      <c r="F4046" t="s">
        <v>969</v>
      </c>
      <c r="G4046" s="83">
        <v>44411</v>
      </c>
      <c r="H4046" s="83">
        <v>44224</v>
      </c>
      <c r="I4046">
        <f t="shared" si="68"/>
        <v>2021</v>
      </c>
    </row>
    <row r="4047" spans="1:9" x14ac:dyDescent="0.25">
      <c r="A4047" t="s">
        <v>976</v>
      </c>
      <c r="B4047" t="s">
        <v>261</v>
      </c>
      <c r="C4047" s="76" t="s">
        <v>842</v>
      </c>
      <c r="D4047" t="s">
        <v>980</v>
      </c>
      <c r="E4047" s="82">
        <v>2.95</v>
      </c>
      <c r="F4047" t="s">
        <v>969</v>
      </c>
      <c r="G4047" s="83">
        <v>44442</v>
      </c>
      <c r="H4047" s="83">
        <v>44217</v>
      </c>
      <c r="I4047">
        <f t="shared" si="68"/>
        <v>2021</v>
      </c>
    </row>
    <row r="4048" spans="1:9" x14ac:dyDescent="0.25">
      <c r="A4048" t="s">
        <v>976</v>
      </c>
      <c r="B4048" t="s">
        <v>237</v>
      </c>
      <c r="C4048" s="76" t="s">
        <v>842</v>
      </c>
      <c r="D4048" t="s">
        <v>980</v>
      </c>
      <c r="E4048" s="82">
        <v>5</v>
      </c>
      <c r="F4048" t="s">
        <v>969</v>
      </c>
      <c r="G4048" s="83">
        <v>44278</v>
      </c>
      <c r="H4048" s="83">
        <v>44221</v>
      </c>
      <c r="I4048">
        <f t="shared" si="68"/>
        <v>2021</v>
      </c>
    </row>
    <row r="4049" spans="1:9" x14ac:dyDescent="0.25">
      <c r="A4049" t="s">
        <v>976</v>
      </c>
      <c r="B4049" t="s">
        <v>49</v>
      </c>
      <c r="C4049" s="76" t="s">
        <v>842</v>
      </c>
      <c r="D4049" t="s">
        <v>980</v>
      </c>
      <c r="E4049" s="82">
        <v>13.91</v>
      </c>
      <c r="F4049" t="s">
        <v>969</v>
      </c>
      <c r="G4049" s="83">
        <v>44606</v>
      </c>
      <c r="H4049" s="83">
        <v>44221</v>
      </c>
      <c r="I4049">
        <f t="shared" si="68"/>
        <v>2022</v>
      </c>
    </row>
    <row r="4050" spans="1:9" x14ac:dyDescent="0.25">
      <c r="A4050" t="s">
        <v>976</v>
      </c>
      <c r="B4050" t="s">
        <v>237</v>
      </c>
      <c r="C4050" s="76" t="s">
        <v>842</v>
      </c>
      <c r="D4050" t="s">
        <v>980</v>
      </c>
      <c r="E4050" s="82">
        <v>5</v>
      </c>
      <c r="F4050" t="s">
        <v>969</v>
      </c>
      <c r="G4050" s="83">
        <v>44470</v>
      </c>
      <c r="H4050" s="83">
        <v>44221</v>
      </c>
      <c r="I4050">
        <f t="shared" si="68"/>
        <v>2021</v>
      </c>
    </row>
    <row r="4051" spans="1:9" x14ac:dyDescent="0.25">
      <c r="A4051" t="s">
        <v>976</v>
      </c>
      <c r="B4051" t="s">
        <v>41</v>
      </c>
      <c r="C4051" s="76" t="s">
        <v>842</v>
      </c>
      <c r="D4051" t="s">
        <v>980</v>
      </c>
      <c r="E4051" s="82">
        <v>5</v>
      </c>
      <c r="F4051" t="s">
        <v>969</v>
      </c>
      <c r="G4051" s="83">
        <v>44292</v>
      </c>
      <c r="H4051" s="83">
        <v>44218</v>
      </c>
      <c r="I4051">
        <f t="shared" si="68"/>
        <v>2021</v>
      </c>
    </row>
    <row r="4052" spans="1:9" x14ac:dyDescent="0.25">
      <c r="A4052" t="s">
        <v>976</v>
      </c>
      <c r="B4052" t="s">
        <v>257</v>
      </c>
      <c r="C4052" s="76" t="s">
        <v>842</v>
      </c>
      <c r="D4052" t="s">
        <v>980</v>
      </c>
      <c r="E4052" s="82">
        <v>14.7</v>
      </c>
      <c r="F4052" t="s">
        <v>969</v>
      </c>
      <c r="G4052" s="83">
        <v>44384</v>
      </c>
      <c r="H4052" s="83">
        <v>44218</v>
      </c>
      <c r="I4052">
        <f t="shared" si="68"/>
        <v>2021</v>
      </c>
    </row>
    <row r="4053" spans="1:9" x14ac:dyDescent="0.25">
      <c r="A4053" t="s">
        <v>976</v>
      </c>
      <c r="B4053" t="s">
        <v>51</v>
      </c>
      <c r="C4053" s="76" t="s">
        <v>842</v>
      </c>
      <c r="D4053" t="s">
        <v>980</v>
      </c>
      <c r="E4053" s="82">
        <v>10.029999999999999</v>
      </c>
      <c r="F4053" t="s">
        <v>969</v>
      </c>
      <c r="G4053" s="83">
        <v>44602</v>
      </c>
      <c r="H4053" s="83">
        <v>44217</v>
      </c>
      <c r="I4053">
        <f t="shared" si="68"/>
        <v>2022</v>
      </c>
    </row>
    <row r="4054" spans="1:9" x14ac:dyDescent="0.25">
      <c r="A4054" t="s">
        <v>976</v>
      </c>
      <c r="B4054" t="s">
        <v>43</v>
      </c>
      <c r="C4054" s="76" t="s">
        <v>842</v>
      </c>
      <c r="D4054" t="s">
        <v>980</v>
      </c>
      <c r="E4054" s="82">
        <v>10.8</v>
      </c>
      <c r="F4054" t="s">
        <v>969</v>
      </c>
      <c r="G4054" s="83">
        <v>44264</v>
      </c>
      <c r="H4054" s="83">
        <v>44207</v>
      </c>
      <c r="I4054">
        <f t="shared" si="68"/>
        <v>2021</v>
      </c>
    </row>
    <row r="4055" spans="1:9" x14ac:dyDescent="0.25">
      <c r="A4055" t="s">
        <v>976</v>
      </c>
      <c r="B4055" t="s">
        <v>261</v>
      </c>
      <c r="C4055" s="76" t="s">
        <v>842</v>
      </c>
      <c r="D4055" t="s">
        <v>980</v>
      </c>
      <c r="E4055" s="82">
        <v>4.43</v>
      </c>
      <c r="F4055" t="s">
        <v>969</v>
      </c>
      <c r="G4055" s="83">
        <v>44278</v>
      </c>
      <c r="H4055" s="83">
        <v>44207</v>
      </c>
      <c r="I4055">
        <f t="shared" si="68"/>
        <v>2021</v>
      </c>
    </row>
    <row r="4056" spans="1:9" x14ac:dyDescent="0.25">
      <c r="A4056" t="s">
        <v>976</v>
      </c>
      <c r="B4056" t="s">
        <v>44</v>
      </c>
      <c r="C4056" s="76" t="s">
        <v>842</v>
      </c>
      <c r="D4056" t="s">
        <v>980</v>
      </c>
      <c r="E4056" s="82">
        <v>14.4</v>
      </c>
      <c r="F4056" t="s">
        <v>969</v>
      </c>
      <c r="G4056" s="83">
        <v>44337</v>
      </c>
      <c r="H4056" s="83">
        <v>44216</v>
      </c>
      <c r="I4056">
        <f t="shared" si="68"/>
        <v>2021</v>
      </c>
    </row>
    <row r="4057" spans="1:9" x14ac:dyDescent="0.25">
      <c r="A4057" t="s">
        <v>976</v>
      </c>
      <c r="B4057" t="s">
        <v>43</v>
      </c>
      <c r="C4057" s="76" t="s">
        <v>842</v>
      </c>
      <c r="D4057" t="s">
        <v>980</v>
      </c>
      <c r="E4057" s="82">
        <v>6.24</v>
      </c>
      <c r="F4057" t="s">
        <v>969</v>
      </c>
      <c r="G4057" s="83">
        <v>44431</v>
      </c>
      <c r="H4057" s="83">
        <v>44211</v>
      </c>
      <c r="I4057">
        <f t="shared" si="68"/>
        <v>2021</v>
      </c>
    </row>
    <row r="4058" spans="1:9" x14ac:dyDescent="0.25">
      <c r="A4058" t="s">
        <v>976</v>
      </c>
      <c r="B4058" t="s">
        <v>244</v>
      </c>
      <c r="C4058" s="76" t="s">
        <v>842</v>
      </c>
      <c r="D4058" t="s">
        <v>980</v>
      </c>
      <c r="E4058" s="82">
        <v>10</v>
      </c>
      <c r="F4058" t="s">
        <v>969</v>
      </c>
      <c r="G4058" s="83">
        <v>44407</v>
      </c>
      <c r="H4058" s="83">
        <v>44202</v>
      </c>
      <c r="I4058">
        <f t="shared" si="68"/>
        <v>2021</v>
      </c>
    </row>
    <row r="4059" spans="1:9" x14ac:dyDescent="0.25">
      <c r="A4059" t="s">
        <v>976</v>
      </c>
      <c r="B4059" t="s">
        <v>67</v>
      </c>
      <c r="C4059" s="76" t="s">
        <v>842</v>
      </c>
      <c r="D4059" t="s">
        <v>980</v>
      </c>
      <c r="E4059" s="82">
        <v>11.52</v>
      </c>
      <c r="F4059" t="s">
        <v>969</v>
      </c>
      <c r="G4059" s="83">
        <v>44323</v>
      </c>
      <c r="H4059" s="83">
        <v>44196</v>
      </c>
      <c r="I4059">
        <f t="shared" si="68"/>
        <v>2021</v>
      </c>
    </row>
    <row r="4060" spans="1:9" ht="14.45" customHeight="1" x14ac:dyDescent="0.25">
      <c r="A4060" t="s">
        <v>976</v>
      </c>
      <c r="B4060" t="s">
        <v>57</v>
      </c>
      <c r="C4060" s="76" t="s">
        <v>842</v>
      </c>
      <c r="D4060" t="s">
        <v>980</v>
      </c>
      <c r="E4060" s="82">
        <v>4.08</v>
      </c>
      <c r="F4060" t="s">
        <v>969</v>
      </c>
      <c r="G4060" s="83">
        <v>44253</v>
      </c>
      <c r="H4060" s="83">
        <v>44196</v>
      </c>
      <c r="I4060">
        <f t="shared" si="68"/>
        <v>2021</v>
      </c>
    </row>
    <row r="4061" spans="1:9" ht="14.45" customHeight="1" x14ac:dyDescent="0.25">
      <c r="A4061" t="s">
        <v>976</v>
      </c>
      <c r="B4061" t="s">
        <v>51</v>
      </c>
      <c r="C4061" s="76" t="s">
        <v>842</v>
      </c>
      <c r="D4061" t="s">
        <v>980</v>
      </c>
      <c r="E4061" s="82">
        <v>2.88</v>
      </c>
      <c r="F4061" t="s">
        <v>969</v>
      </c>
      <c r="G4061" s="83">
        <v>44273</v>
      </c>
      <c r="H4061" s="83">
        <v>44196</v>
      </c>
      <c r="I4061">
        <f t="shared" si="68"/>
        <v>2021</v>
      </c>
    </row>
    <row r="4062" spans="1:9" x14ac:dyDescent="0.25">
      <c r="A4062" t="s">
        <v>976</v>
      </c>
      <c r="B4062" t="s">
        <v>27</v>
      </c>
      <c r="C4062" s="76" t="s">
        <v>842</v>
      </c>
      <c r="D4062" t="s">
        <v>980</v>
      </c>
      <c r="E4062" s="82">
        <v>6.72</v>
      </c>
      <c r="F4062" t="s">
        <v>969</v>
      </c>
      <c r="G4062" s="83">
        <v>44384</v>
      </c>
      <c r="H4062" s="83">
        <v>44195</v>
      </c>
      <c r="I4062">
        <f t="shared" si="68"/>
        <v>2021</v>
      </c>
    </row>
    <row r="4063" spans="1:9" x14ac:dyDescent="0.25">
      <c r="A4063" t="s">
        <v>976</v>
      </c>
      <c r="B4063" t="s">
        <v>260</v>
      </c>
      <c r="C4063" s="76" t="s">
        <v>842</v>
      </c>
      <c r="D4063" t="s">
        <v>980</v>
      </c>
      <c r="E4063" s="82">
        <v>5</v>
      </c>
      <c r="F4063" t="s">
        <v>969</v>
      </c>
      <c r="G4063" s="83">
        <v>44215</v>
      </c>
      <c r="H4063" s="83">
        <v>44194</v>
      </c>
      <c r="I4063">
        <f t="shared" si="68"/>
        <v>2021</v>
      </c>
    </row>
    <row r="4064" spans="1:9" x14ac:dyDescent="0.25">
      <c r="A4064" t="s">
        <v>976</v>
      </c>
      <c r="B4064" t="s">
        <v>257</v>
      </c>
      <c r="C4064" s="76" t="s">
        <v>842</v>
      </c>
      <c r="D4064" t="s">
        <v>980</v>
      </c>
      <c r="E4064" s="82">
        <v>1.1599999999999999</v>
      </c>
      <c r="F4064" t="s">
        <v>969</v>
      </c>
      <c r="G4064" s="83">
        <v>44841</v>
      </c>
      <c r="H4064" s="83">
        <v>44193</v>
      </c>
      <c r="I4064">
        <f t="shared" si="68"/>
        <v>2022</v>
      </c>
    </row>
    <row r="4065" spans="1:9" x14ac:dyDescent="0.25">
      <c r="A4065" t="s">
        <v>976</v>
      </c>
      <c r="B4065" t="s">
        <v>245</v>
      </c>
      <c r="C4065" s="76" t="s">
        <v>842</v>
      </c>
      <c r="D4065" t="s">
        <v>980</v>
      </c>
      <c r="E4065" s="82">
        <v>15</v>
      </c>
      <c r="F4065" t="s">
        <v>969</v>
      </c>
      <c r="G4065" s="83">
        <v>44341</v>
      </c>
      <c r="H4065" s="83">
        <v>44188</v>
      </c>
      <c r="I4065">
        <f t="shared" si="68"/>
        <v>2021</v>
      </c>
    </row>
    <row r="4066" spans="1:9" x14ac:dyDescent="0.25">
      <c r="A4066" t="s">
        <v>976</v>
      </c>
      <c r="B4066" t="s">
        <v>67</v>
      </c>
      <c r="C4066" s="76" t="s">
        <v>842</v>
      </c>
      <c r="D4066" t="s">
        <v>980</v>
      </c>
      <c r="E4066" s="82">
        <v>14.75</v>
      </c>
      <c r="F4066" t="s">
        <v>969</v>
      </c>
      <c r="G4066" s="83">
        <v>44482</v>
      </c>
      <c r="H4066" s="83">
        <v>44186</v>
      </c>
      <c r="I4066">
        <f t="shared" si="68"/>
        <v>2021</v>
      </c>
    </row>
    <row r="4067" spans="1:9" x14ac:dyDescent="0.25">
      <c r="A4067" t="s">
        <v>976</v>
      </c>
      <c r="B4067" t="s">
        <v>244</v>
      </c>
      <c r="C4067" s="76" t="s">
        <v>842</v>
      </c>
      <c r="D4067" t="s">
        <v>980</v>
      </c>
      <c r="E4067" s="82">
        <v>10</v>
      </c>
      <c r="F4067" t="s">
        <v>969</v>
      </c>
      <c r="G4067" s="83">
        <v>44363</v>
      </c>
      <c r="H4067" s="83">
        <v>44186</v>
      </c>
      <c r="I4067">
        <f t="shared" si="68"/>
        <v>2021</v>
      </c>
    </row>
    <row r="4068" spans="1:9" x14ac:dyDescent="0.25">
      <c r="A4068" t="s">
        <v>976</v>
      </c>
      <c r="B4068" t="s">
        <v>251</v>
      </c>
      <c r="C4068" s="76" t="s">
        <v>842</v>
      </c>
      <c r="D4068" t="s">
        <v>980</v>
      </c>
      <c r="E4068" s="82">
        <v>11.4</v>
      </c>
      <c r="F4068" t="s">
        <v>969</v>
      </c>
      <c r="G4068" s="83">
        <v>44350</v>
      </c>
      <c r="H4068" s="83">
        <v>44181</v>
      </c>
      <c r="I4068">
        <f t="shared" si="68"/>
        <v>2021</v>
      </c>
    </row>
    <row r="4069" spans="1:9" x14ac:dyDescent="0.25">
      <c r="A4069" t="s">
        <v>976</v>
      </c>
      <c r="B4069" t="s">
        <v>49</v>
      </c>
      <c r="C4069" s="76" t="s">
        <v>842</v>
      </c>
      <c r="D4069" t="s">
        <v>980</v>
      </c>
      <c r="E4069" s="82">
        <v>9.6</v>
      </c>
      <c r="F4069" t="s">
        <v>969</v>
      </c>
      <c r="G4069" s="83">
        <v>44308</v>
      </c>
      <c r="H4069" s="83">
        <v>44187</v>
      </c>
      <c r="I4069">
        <f t="shared" si="68"/>
        <v>2021</v>
      </c>
    </row>
    <row r="4070" spans="1:9" x14ac:dyDescent="0.25">
      <c r="A4070" t="s">
        <v>976</v>
      </c>
      <c r="B4070" t="s">
        <v>252</v>
      </c>
      <c r="C4070" s="76" t="s">
        <v>842</v>
      </c>
      <c r="D4070" t="s">
        <v>980</v>
      </c>
      <c r="E4070" s="82">
        <v>11.4</v>
      </c>
      <c r="F4070" t="s">
        <v>969</v>
      </c>
      <c r="G4070" s="83">
        <v>44403</v>
      </c>
      <c r="H4070" s="83">
        <v>44183</v>
      </c>
      <c r="I4070">
        <f t="shared" si="68"/>
        <v>2021</v>
      </c>
    </row>
    <row r="4071" spans="1:9" x14ac:dyDescent="0.25">
      <c r="A4071" t="s">
        <v>976</v>
      </c>
      <c r="B4071" t="s">
        <v>245</v>
      </c>
      <c r="C4071" s="76" t="s">
        <v>842</v>
      </c>
      <c r="D4071" t="s">
        <v>980</v>
      </c>
      <c r="E4071" s="82">
        <v>14.7</v>
      </c>
      <c r="F4071" t="s">
        <v>969</v>
      </c>
      <c r="G4071" s="83">
        <v>44522</v>
      </c>
      <c r="H4071" s="83">
        <v>44183</v>
      </c>
      <c r="I4071">
        <f t="shared" si="68"/>
        <v>2021</v>
      </c>
    </row>
    <row r="4072" spans="1:9" x14ac:dyDescent="0.25">
      <c r="A4072" t="s">
        <v>976</v>
      </c>
      <c r="B4072" t="s">
        <v>22</v>
      </c>
      <c r="C4072" s="76" t="s">
        <v>842</v>
      </c>
      <c r="D4072" t="s">
        <v>980</v>
      </c>
      <c r="E4072" s="82">
        <v>4.72</v>
      </c>
      <c r="F4072" t="s">
        <v>969</v>
      </c>
      <c r="G4072" s="83">
        <v>44358</v>
      </c>
      <c r="H4072" s="83">
        <v>44181</v>
      </c>
      <c r="I4072">
        <f t="shared" si="68"/>
        <v>2021</v>
      </c>
    </row>
    <row r="4073" spans="1:9" x14ac:dyDescent="0.25">
      <c r="A4073" t="s">
        <v>976</v>
      </c>
      <c r="B4073" t="s">
        <v>49</v>
      </c>
      <c r="C4073" s="76" t="s">
        <v>842</v>
      </c>
      <c r="D4073" t="s">
        <v>980</v>
      </c>
      <c r="E4073" s="82">
        <v>7.6</v>
      </c>
      <c r="F4073" t="s">
        <v>969</v>
      </c>
      <c r="G4073" s="83">
        <v>44764</v>
      </c>
      <c r="H4073" s="83">
        <v>44181</v>
      </c>
      <c r="I4073">
        <f t="shared" si="68"/>
        <v>2022</v>
      </c>
    </row>
    <row r="4074" spans="1:9" x14ac:dyDescent="0.25">
      <c r="A4074" t="s">
        <v>976</v>
      </c>
      <c r="B4074" t="s">
        <v>47</v>
      </c>
      <c r="C4074" s="76" t="s">
        <v>842</v>
      </c>
      <c r="D4074" t="s">
        <v>980</v>
      </c>
      <c r="E4074" s="82">
        <v>10</v>
      </c>
      <c r="F4074" t="s">
        <v>969</v>
      </c>
      <c r="G4074" s="83">
        <v>44202</v>
      </c>
      <c r="H4074" s="83">
        <v>44181</v>
      </c>
      <c r="I4074">
        <f t="shared" si="68"/>
        <v>2021</v>
      </c>
    </row>
    <row r="4075" spans="1:9" x14ac:dyDescent="0.25">
      <c r="A4075" t="s">
        <v>976</v>
      </c>
      <c r="B4075" t="s">
        <v>244</v>
      </c>
      <c r="C4075" s="76" t="s">
        <v>842</v>
      </c>
      <c r="D4075" t="s">
        <v>980</v>
      </c>
      <c r="E4075" s="82">
        <v>7.08</v>
      </c>
      <c r="F4075" t="s">
        <v>969</v>
      </c>
      <c r="G4075" s="83">
        <v>44365</v>
      </c>
      <c r="H4075" s="83">
        <v>44180</v>
      </c>
      <c r="I4075">
        <f t="shared" si="68"/>
        <v>2021</v>
      </c>
    </row>
    <row r="4076" spans="1:9" x14ac:dyDescent="0.25">
      <c r="A4076" t="s">
        <v>976</v>
      </c>
      <c r="B4076" t="s">
        <v>49</v>
      </c>
      <c r="C4076" s="76" t="s">
        <v>842</v>
      </c>
      <c r="D4076" t="s">
        <v>980</v>
      </c>
      <c r="E4076" s="82">
        <v>4.8</v>
      </c>
      <c r="F4076" t="s">
        <v>969</v>
      </c>
      <c r="G4076" s="83">
        <v>44229</v>
      </c>
      <c r="H4076" s="83">
        <v>44180</v>
      </c>
      <c r="I4076">
        <f t="shared" si="68"/>
        <v>2021</v>
      </c>
    </row>
    <row r="4077" spans="1:9" x14ac:dyDescent="0.25">
      <c r="A4077" t="s">
        <v>976</v>
      </c>
      <c r="B4077" t="s">
        <v>50</v>
      </c>
      <c r="C4077" s="76" t="s">
        <v>842</v>
      </c>
      <c r="D4077" t="s">
        <v>980</v>
      </c>
      <c r="E4077" s="82">
        <v>7.68</v>
      </c>
      <c r="F4077" t="s">
        <v>969</v>
      </c>
      <c r="G4077" s="83">
        <v>44229</v>
      </c>
      <c r="H4077" s="83">
        <v>44180</v>
      </c>
      <c r="I4077">
        <f t="shared" si="68"/>
        <v>2021</v>
      </c>
    </row>
    <row r="4078" spans="1:9" x14ac:dyDescent="0.25">
      <c r="A4078" t="s">
        <v>976</v>
      </c>
      <c r="B4078" t="s">
        <v>50</v>
      </c>
      <c r="C4078" s="76" t="s">
        <v>842</v>
      </c>
      <c r="D4078" t="s">
        <v>980</v>
      </c>
      <c r="E4078" s="82">
        <v>7.97</v>
      </c>
      <c r="F4078" t="s">
        <v>969</v>
      </c>
      <c r="G4078" s="83">
        <v>44263</v>
      </c>
      <c r="H4078" s="83">
        <v>44180</v>
      </c>
      <c r="I4078">
        <f t="shared" si="68"/>
        <v>2021</v>
      </c>
    </row>
    <row r="4079" spans="1:9" x14ac:dyDescent="0.25">
      <c r="A4079" t="s">
        <v>976</v>
      </c>
      <c r="B4079" t="s">
        <v>37</v>
      </c>
      <c r="C4079" s="76" t="s">
        <v>842</v>
      </c>
      <c r="D4079" t="s">
        <v>980</v>
      </c>
      <c r="E4079" s="82">
        <v>8.64</v>
      </c>
      <c r="F4079" t="s">
        <v>969</v>
      </c>
      <c r="G4079" s="83">
        <v>44305</v>
      </c>
      <c r="H4079" s="83">
        <v>44180</v>
      </c>
      <c r="I4079">
        <f t="shared" si="68"/>
        <v>2021</v>
      </c>
    </row>
    <row r="4080" spans="1:9" x14ac:dyDescent="0.25">
      <c r="A4080" t="s">
        <v>976</v>
      </c>
      <c r="B4080" t="s">
        <v>250</v>
      </c>
      <c r="C4080" s="76" t="s">
        <v>842</v>
      </c>
      <c r="D4080" t="s">
        <v>980</v>
      </c>
      <c r="E4080" s="82">
        <v>12.69</v>
      </c>
      <c r="F4080" t="s">
        <v>969</v>
      </c>
      <c r="G4080" s="83">
        <v>44228</v>
      </c>
      <c r="H4080" s="83">
        <v>44179</v>
      </c>
      <c r="I4080">
        <f t="shared" si="68"/>
        <v>2021</v>
      </c>
    </row>
    <row r="4081" spans="1:9" x14ac:dyDescent="0.25">
      <c r="A4081" t="s">
        <v>976</v>
      </c>
      <c r="B4081" t="s">
        <v>244</v>
      </c>
      <c r="C4081" s="76" t="s">
        <v>842</v>
      </c>
      <c r="D4081" t="s">
        <v>980</v>
      </c>
      <c r="E4081" s="82">
        <v>8.26</v>
      </c>
      <c r="F4081" t="s">
        <v>969</v>
      </c>
      <c r="G4081" s="83">
        <v>44245</v>
      </c>
      <c r="H4081" s="83">
        <v>44176</v>
      </c>
      <c r="I4081">
        <f t="shared" si="68"/>
        <v>2021</v>
      </c>
    </row>
    <row r="4082" spans="1:9" x14ac:dyDescent="0.25">
      <c r="A4082" t="s">
        <v>976</v>
      </c>
      <c r="B4082" t="s">
        <v>65</v>
      </c>
      <c r="C4082" s="76" t="s">
        <v>842</v>
      </c>
      <c r="D4082" t="s">
        <v>980</v>
      </c>
      <c r="E4082" s="82">
        <v>5</v>
      </c>
      <c r="F4082" t="s">
        <v>969</v>
      </c>
      <c r="G4082" s="83">
        <v>44327</v>
      </c>
      <c r="H4082" s="83">
        <v>44174</v>
      </c>
      <c r="I4082">
        <f t="shared" si="68"/>
        <v>2021</v>
      </c>
    </row>
    <row r="4083" spans="1:9" x14ac:dyDescent="0.25">
      <c r="A4083" t="s">
        <v>976</v>
      </c>
      <c r="B4083" t="s">
        <v>243</v>
      </c>
      <c r="C4083" s="76" t="s">
        <v>842</v>
      </c>
      <c r="D4083" t="s">
        <v>980</v>
      </c>
      <c r="E4083" s="82">
        <v>3.84</v>
      </c>
      <c r="F4083" t="s">
        <v>969</v>
      </c>
      <c r="G4083" s="83">
        <v>44236</v>
      </c>
      <c r="H4083" s="83">
        <v>44174</v>
      </c>
      <c r="I4083">
        <f t="shared" si="68"/>
        <v>2021</v>
      </c>
    </row>
    <row r="4084" spans="1:9" x14ac:dyDescent="0.25">
      <c r="A4084" t="s">
        <v>976</v>
      </c>
      <c r="B4084" t="s">
        <v>68</v>
      </c>
      <c r="C4084" s="76" t="s">
        <v>842</v>
      </c>
      <c r="D4084" t="s">
        <v>980</v>
      </c>
      <c r="E4084" s="82">
        <v>4.8</v>
      </c>
      <c r="F4084" t="s">
        <v>969</v>
      </c>
      <c r="G4084" s="83">
        <v>44218</v>
      </c>
      <c r="H4084" s="83">
        <v>44172</v>
      </c>
      <c r="I4084">
        <f t="shared" si="68"/>
        <v>2021</v>
      </c>
    </row>
    <row r="4085" spans="1:9" x14ac:dyDescent="0.25">
      <c r="A4085" t="s">
        <v>976</v>
      </c>
      <c r="B4085" t="s">
        <v>252</v>
      </c>
      <c r="C4085" s="76" t="s">
        <v>842</v>
      </c>
      <c r="D4085" t="s">
        <v>980</v>
      </c>
      <c r="E4085" s="82">
        <v>6</v>
      </c>
      <c r="F4085" t="s">
        <v>969</v>
      </c>
      <c r="G4085" s="83">
        <v>44195</v>
      </c>
      <c r="H4085" s="83">
        <v>44172</v>
      </c>
      <c r="I4085">
        <f t="shared" si="68"/>
        <v>2020</v>
      </c>
    </row>
    <row r="4086" spans="1:9" x14ac:dyDescent="0.25">
      <c r="A4086" t="s">
        <v>976</v>
      </c>
      <c r="B4086" t="s">
        <v>65</v>
      </c>
      <c r="C4086" s="76" t="s">
        <v>842</v>
      </c>
      <c r="D4086" t="s">
        <v>980</v>
      </c>
      <c r="E4086" s="82">
        <v>7.68</v>
      </c>
      <c r="F4086" t="s">
        <v>969</v>
      </c>
      <c r="G4086" s="83">
        <v>44397</v>
      </c>
      <c r="H4086" s="83">
        <v>44169</v>
      </c>
      <c r="I4086">
        <f t="shared" si="68"/>
        <v>2021</v>
      </c>
    </row>
    <row r="4087" spans="1:9" x14ac:dyDescent="0.25">
      <c r="A4087" t="s">
        <v>976</v>
      </c>
      <c r="B4087" t="s">
        <v>40</v>
      </c>
      <c r="C4087" s="76" t="s">
        <v>842</v>
      </c>
      <c r="D4087" t="s">
        <v>980</v>
      </c>
      <c r="E4087" s="82">
        <v>7.32</v>
      </c>
      <c r="F4087" t="s">
        <v>969</v>
      </c>
      <c r="G4087" s="83">
        <v>44228</v>
      </c>
      <c r="H4087" s="83">
        <v>44160</v>
      </c>
      <c r="I4087">
        <f t="shared" si="68"/>
        <v>2021</v>
      </c>
    </row>
    <row r="4088" spans="1:9" x14ac:dyDescent="0.25">
      <c r="A4088" t="s">
        <v>976</v>
      </c>
      <c r="B4088" t="s">
        <v>49</v>
      </c>
      <c r="C4088" s="76" t="s">
        <v>842</v>
      </c>
      <c r="D4088" t="s">
        <v>980</v>
      </c>
      <c r="E4088" s="82">
        <v>6.72</v>
      </c>
      <c r="F4088" t="s">
        <v>969</v>
      </c>
      <c r="G4088" s="83">
        <v>44334</v>
      </c>
      <c r="H4088" s="83">
        <v>44160</v>
      </c>
      <c r="I4088">
        <f t="shared" si="68"/>
        <v>2021</v>
      </c>
    </row>
    <row r="4089" spans="1:9" x14ac:dyDescent="0.25">
      <c r="A4089" t="s">
        <v>976</v>
      </c>
      <c r="B4089" t="s">
        <v>49</v>
      </c>
      <c r="C4089" s="76" t="s">
        <v>842</v>
      </c>
      <c r="D4089" t="s">
        <v>980</v>
      </c>
      <c r="E4089" s="82">
        <v>4.8</v>
      </c>
      <c r="F4089" t="s">
        <v>969</v>
      </c>
      <c r="G4089" s="83">
        <v>44442</v>
      </c>
      <c r="H4089" s="83">
        <v>44162</v>
      </c>
      <c r="I4089">
        <f t="shared" si="68"/>
        <v>2021</v>
      </c>
    </row>
    <row r="4090" spans="1:9" x14ac:dyDescent="0.25">
      <c r="A4090" t="s">
        <v>976</v>
      </c>
      <c r="B4090" t="s">
        <v>50</v>
      </c>
      <c r="C4090" s="76" t="s">
        <v>842</v>
      </c>
      <c r="D4090" t="s">
        <v>980</v>
      </c>
      <c r="E4090" s="82">
        <v>28.28</v>
      </c>
      <c r="F4090" t="s">
        <v>969</v>
      </c>
      <c r="G4090" s="83">
        <v>44305</v>
      </c>
      <c r="H4090" s="83">
        <v>44158</v>
      </c>
      <c r="I4090">
        <f t="shared" si="68"/>
        <v>2021</v>
      </c>
    </row>
    <row r="4091" spans="1:9" x14ac:dyDescent="0.25">
      <c r="A4091" t="s">
        <v>976</v>
      </c>
      <c r="B4091" t="s">
        <v>49</v>
      </c>
      <c r="C4091" s="76" t="s">
        <v>842</v>
      </c>
      <c r="D4091" t="s">
        <v>980</v>
      </c>
      <c r="E4091" s="82">
        <v>9.8000000000000007</v>
      </c>
      <c r="F4091" t="s">
        <v>969</v>
      </c>
      <c r="G4091" s="83">
        <v>44392</v>
      </c>
      <c r="H4091" s="83">
        <v>44154</v>
      </c>
      <c r="I4091">
        <f t="shared" si="68"/>
        <v>2021</v>
      </c>
    </row>
    <row r="4092" spans="1:9" x14ac:dyDescent="0.25">
      <c r="A4092" t="s">
        <v>976</v>
      </c>
      <c r="B4092" t="s">
        <v>40</v>
      </c>
      <c r="C4092" s="76" t="s">
        <v>842</v>
      </c>
      <c r="D4092" t="s">
        <v>980</v>
      </c>
      <c r="E4092" s="82">
        <v>3.12</v>
      </c>
      <c r="F4092" t="s">
        <v>969</v>
      </c>
      <c r="G4092" s="83">
        <v>44193</v>
      </c>
      <c r="H4092" s="83">
        <v>44154</v>
      </c>
      <c r="I4092">
        <f t="shared" si="68"/>
        <v>2020</v>
      </c>
    </row>
    <row r="4093" spans="1:9" x14ac:dyDescent="0.25">
      <c r="A4093" t="s">
        <v>976</v>
      </c>
      <c r="B4093" t="s">
        <v>63</v>
      </c>
      <c r="C4093" s="76" t="s">
        <v>842</v>
      </c>
      <c r="D4093" t="s">
        <v>980</v>
      </c>
      <c r="E4093" s="82">
        <v>6.96</v>
      </c>
      <c r="F4093" t="s">
        <v>969</v>
      </c>
      <c r="G4093" s="83">
        <v>44208</v>
      </c>
      <c r="H4093" s="83">
        <v>44154</v>
      </c>
      <c r="I4093">
        <f t="shared" si="68"/>
        <v>2021</v>
      </c>
    </row>
    <row r="4094" spans="1:9" x14ac:dyDescent="0.25">
      <c r="A4094" t="s">
        <v>976</v>
      </c>
      <c r="B4094" t="s">
        <v>258</v>
      </c>
      <c r="C4094" s="76" t="s">
        <v>842</v>
      </c>
      <c r="D4094" t="s">
        <v>980</v>
      </c>
      <c r="E4094" s="82">
        <v>6.48</v>
      </c>
      <c r="F4094" t="s">
        <v>969</v>
      </c>
      <c r="G4094" s="83">
        <v>44193</v>
      </c>
      <c r="H4094" s="83">
        <v>44153</v>
      </c>
      <c r="I4094">
        <f t="shared" si="68"/>
        <v>2020</v>
      </c>
    </row>
    <row r="4095" spans="1:9" x14ac:dyDescent="0.25">
      <c r="A4095" t="s">
        <v>976</v>
      </c>
      <c r="B4095" t="s">
        <v>45</v>
      </c>
      <c r="C4095" s="76" t="s">
        <v>842</v>
      </c>
      <c r="D4095" t="s">
        <v>980</v>
      </c>
      <c r="E4095" s="82">
        <v>3.84</v>
      </c>
      <c r="F4095" t="s">
        <v>969</v>
      </c>
      <c r="G4095" s="83">
        <v>44187</v>
      </c>
      <c r="H4095" s="83">
        <v>44153</v>
      </c>
      <c r="I4095">
        <f t="shared" si="68"/>
        <v>2020</v>
      </c>
    </row>
    <row r="4096" spans="1:9" x14ac:dyDescent="0.25">
      <c r="A4096" t="s">
        <v>976</v>
      </c>
      <c r="B4096" t="s">
        <v>50</v>
      </c>
      <c r="C4096" s="76" t="s">
        <v>842</v>
      </c>
      <c r="D4096" t="s">
        <v>980</v>
      </c>
      <c r="E4096" s="82">
        <v>7.68</v>
      </c>
      <c r="F4096" t="s">
        <v>969</v>
      </c>
      <c r="G4096" s="83">
        <v>44433</v>
      </c>
      <c r="H4096" s="83">
        <v>44144</v>
      </c>
      <c r="I4096">
        <f t="shared" si="68"/>
        <v>2021</v>
      </c>
    </row>
    <row r="4097" spans="1:9" x14ac:dyDescent="0.25">
      <c r="A4097" t="s">
        <v>976</v>
      </c>
      <c r="B4097" t="s">
        <v>71</v>
      </c>
      <c r="C4097" s="76" t="s">
        <v>842</v>
      </c>
      <c r="D4097" t="s">
        <v>980</v>
      </c>
      <c r="E4097" s="82">
        <v>5.28</v>
      </c>
      <c r="F4097" t="s">
        <v>969</v>
      </c>
      <c r="G4097" s="83">
        <v>44187</v>
      </c>
      <c r="H4097" s="83">
        <v>44141</v>
      </c>
      <c r="I4097">
        <f t="shared" si="68"/>
        <v>2020</v>
      </c>
    </row>
    <row r="4098" spans="1:9" ht="14.45" customHeight="1" x14ac:dyDescent="0.25">
      <c r="A4098" t="s">
        <v>976</v>
      </c>
      <c r="B4098" t="s">
        <v>50</v>
      </c>
      <c r="C4098" s="76" t="s">
        <v>842</v>
      </c>
      <c r="D4098" t="s">
        <v>980</v>
      </c>
      <c r="E4098" s="82">
        <v>4</v>
      </c>
      <c r="F4098" t="s">
        <v>969</v>
      </c>
      <c r="G4098" s="83">
        <v>44280</v>
      </c>
      <c r="H4098" s="83">
        <v>44144</v>
      </c>
      <c r="I4098">
        <f t="shared" ref="I4098:I4161" si="69">IF(G4098&lt;&gt;"",YEAR(G4098),"")</f>
        <v>2021</v>
      </c>
    </row>
    <row r="4099" spans="1:9" ht="14.45" customHeight="1" x14ac:dyDescent="0.25">
      <c r="A4099" t="s">
        <v>976</v>
      </c>
      <c r="B4099" t="s">
        <v>257</v>
      </c>
      <c r="C4099" s="76" t="s">
        <v>842</v>
      </c>
      <c r="D4099" t="s">
        <v>980</v>
      </c>
      <c r="E4099" s="82">
        <v>5.2</v>
      </c>
      <c r="F4099" t="s">
        <v>969</v>
      </c>
      <c r="G4099" s="83">
        <v>43091</v>
      </c>
      <c r="H4099" s="83">
        <v>43034</v>
      </c>
      <c r="I4099">
        <f t="shared" si="69"/>
        <v>2017</v>
      </c>
    </row>
    <row r="4100" spans="1:9" x14ac:dyDescent="0.25">
      <c r="A4100" t="s">
        <v>976</v>
      </c>
      <c r="B4100" t="s">
        <v>251</v>
      </c>
      <c r="C4100" s="76" t="s">
        <v>842</v>
      </c>
      <c r="D4100" t="s">
        <v>980</v>
      </c>
      <c r="E4100" s="82">
        <v>7.6</v>
      </c>
      <c r="F4100" t="s">
        <v>969</v>
      </c>
      <c r="G4100" s="83">
        <v>43627</v>
      </c>
      <c r="H4100" s="83">
        <v>43535</v>
      </c>
      <c r="I4100">
        <f t="shared" si="69"/>
        <v>2019</v>
      </c>
    </row>
    <row r="4101" spans="1:9" x14ac:dyDescent="0.25">
      <c r="A4101" t="s">
        <v>976</v>
      </c>
      <c r="B4101" t="s">
        <v>251</v>
      </c>
      <c r="C4101" s="76" t="s">
        <v>842</v>
      </c>
      <c r="D4101" t="s">
        <v>980</v>
      </c>
      <c r="E4101" s="82">
        <v>3</v>
      </c>
      <c r="F4101" t="s">
        <v>969</v>
      </c>
      <c r="G4101" s="83">
        <v>42817</v>
      </c>
      <c r="H4101" s="83">
        <v>42748</v>
      </c>
      <c r="I4101">
        <f t="shared" si="69"/>
        <v>2017</v>
      </c>
    </row>
    <row r="4102" spans="1:9" x14ac:dyDescent="0.25">
      <c r="A4102" t="s">
        <v>976</v>
      </c>
      <c r="B4102" t="s">
        <v>251</v>
      </c>
      <c r="C4102" s="76" t="s">
        <v>842</v>
      </c>
      <c r="D4102" t="s">
        <v>980</v>
      </c>
      <c r="E4102" s="82">
        <v>8.8000000000000007</v>
      </c>
      <c r="F4102" t="s">
        <v>969</v>
      </c>
      <c r="G4102" s="83">
        <v>42100</v>
      </c>
      <c r="H4102" s="83">
        <v>41996</v>
      </c>
      <c r="I4102">
        <f t="shared" si="69"/>
        <v>2015</v>
      </c>
    </row>
    <row r="4103" spans="1:9" x14ac:dyDescent="0.25">
      <c r="A4103" t="s">
        <v>976</v>
      </c>
      <c r="B4103" t="s">
        <v>253</v>
      </c>
      <c r="C4103" s="76" t="s">
        <v>842</v>
      </c>
      <c r="D4103" t="s">
        <v>980</v>
      </c>
      <c r="E4103" s="82">
        <v>9.8000000000000007</v>
      </c>
      <c r="F4103" t="s">
        <v>969</v>
      </c>
      <c r="G4103" s="83">
        <v>42944</v>
      </c>
      <c r="H4103" s="83">
        <v>42842</v>
      </c>
      <c r="I4103">
        <f t="shared" si="69"/>
        <v>2017</v>
      </c>
    </row>
    <row r="4104" spans="1:9" x14ac:dyDescent="0.25">
      <c r="A4104" t="s">
        <v>976</v>
      </c>
      <c r="B4104" t="s">
        <v>245</v>
      </c>
      <c r="C4104" s="76" t="s">
        <v>842</v>
      </c>
      <c r="D4104" t="s">
        <v>980</v>
      </c>
      <c r="E4104" s="82">
        <v>7.6</v>
      </c>
      <c r="F4104" t="s">
        <v>969</v>
      </c>
      <c r="G4104" s="83">
        <v>43314</v>
      </c>
      <c r="H4104" s="83">
        <v>43266</v>
      </c>
      <c r="I4104">
        <f t="shared" si="69"/>
        <v>2018</v>
      </c>
    </row>
    <row r="4105" spans="1:9" x14ac:dyDescent="0.25">
      <c r="A4105" t="s">
        <v>976</v>
      </c>
      <c r="B4105" t="s">
        <v>251</v>
      </c>
      <c r="C4105" s="76" t="s">
        <v>842</v>
      </c>
      <c r="D4105" t="s">
        <v>980</v>
      </c>
      <c r="E4105" s="82">
        <v>6.8</v>
      </c>
      <c r="F4105" t="s">
        <v>969</v>
      </c>
      <c r="G4105" s="83">
        <v>41969</v>
      </c>
      <c r="H4105" s="83">
        <v>41940</v>
      </c>
      <c r="I4105">
        <f t="shared" si="69"/>
        <v>2014</v>
      </c>
    </row>
    <row r="4106" spans="1:9" x14ac:dyDescent="0.25">
      <c r="A4106" t="s">
        <v>976</v>
      </c>
      <c r="B4106" t="s">
        <v>261</v>
      </c>
      <c r="C4106" s="76" t="s">
        <v>842</v>
      </c>
      <c r="D4106" t="s">
        <v>980</v>
      </c>
      <c r="E4106" s="82">
        <v>7.6</v>
      </c>
      <c r="F4106" t="s">
        <v>969</v>
      </c>
      <c r="G4106" s="83">
        <v>43550</v>
      </c>
      <c r="H4106" s="83">
        <v>43490</v>
      </c>
      <c r="I4106">
        <f t="shared" si="69"/>
        <v>2019</v>
      </c>
    </row>
    <row r="4107" spans="1:9" x14ac:dyDescent="0.25">
      <c r="A4107" t="s">
        <v>976</v>
      </c>
      <c r="B4107" t="s">
        <v>67</v>
      </c>
      <c r="C4107" s="76" t="s">
        <v>842</v>
      </c>
      <c r="D4107" t="s">
        <v>980</v>
      </c>
      <c r="E4107" s="82">
        <v>7.6</v>
      </c>
      <c r="F4107" t="s">
        <v>969</v>
      </c>
      <c r="G4107" s="83">
        <v>43706</v>
      </c>
      <c r="H4107" s="83">
        <v>43646</v>
      </c>
      <c r="I4107">
        <f t="shared" si="69"/>
        <v>2019</v>
      </c>
    </row>
    <row r="4108" spans="1:9" x14ac:dyDescent="0.25">
      <c r="A4108" t="s">
        <v>976</v>
      </c>
      <c r="B4108" t="s">
        <v>63</v>
      </c>
      <c r="C4108" s="76" t="s">
        <v>842</v>
      </c>
      <c r="D4108" t="s">
        <v>980</v>
      </c>
      <c r="E4108" s="82">
        <v>7.6</v>
      </c>
      <c r="F4108" t="s">
        <v>969</v>
      </c>
      <c r="G4108" s="83">
        <v>43132</v>
      </c>
      <c r="H4108" s="83">
        <v>43040</v>
      </c>
      <c r="I4108">
        <f t="shared" si="69"/>
        <v>2018</v>
      </c>
    </row>
    <row r="4109" spans="1:9" x14ac:dyDescent="0.25">
      <c r="A4109" t="s">
        <v>976</v>
      </c>
      <c r="B4109" t="s">
        <v>247</v>
      </c>
      <c r="C4109" s="76" t="s">
        <v>842</v>
      </c>
      <c r="D4109" t="s">
        <v>980</v>
      </c>
      <c r="E4109" s="82">
        <v>3.73</v>
      </c>
      <c r="F4109" t="s">
        <v>969</v>
      </c>
      <c r="G4109" s="83">
        <v>41257</v>
      </c>
      <c r="H4109" s="83">
        <v>41079</v>
      </c>
      <c r="I4109">
        <f t="shared" si="69"/>
        <v>2012</v>
      </c>
    </row>
    <row r="4110" spans="1:9" x14ac:dyDescent="0.25">
      <c r="A4110" t="s">
        <v>976</v>
      </c>
      <c r="B4110" t="s">
        <v>64</v>
      </c>
      <c r="C4110" s="76" t="s">
        <v>842</v>
      </c>
      <c r="D4110" t="s">
        <v>980</v>
      </c>
      <c r="E4110" s="82">
        <v>10.4</v>
      </c>
      <c r="F4110" t="s">
        <v>969</v>
      </c>
      <c r="G4110" s="83">
        <v>43133</v>
      </c>
      <c r="H4110" s="83">
        <v>43081</v>
      </c>
      <c r="I4110">
        <f t="shared" si="69"/>
        <v>2018</v>
      </c>
    </row>
    <row r="4111" spans="1:9" x14ac:dyDescent="0.25">
      <c r="A4111" t="s">
        <v>976</v>
      </c>
      <c r="B4111" t="s">
        <v>257</v>
      </c>
      <c r="C4111" s="76" t="s">
        <v>842</v>
      </c>
      <c r="D4111" t="s">
        <v>980</v>
      </c>
      <c r="E4111" s="82">
        <v>7.6</v>
      </c>
      <c r="F4111" t="s">
        <v>969</v>
      </c>
      <c r="G4111" s="83">
        <v>42926</v>
      </c>
      <c r="H4111" s="83">
        <v>42738</v>
      </c>
      <c r="I4111">
        <f t="shared" si="69"/>
        <v>2017</v>
      </c>
    </row>
    <row r="4112" spans="1:9" x14ac:dyDescent="0.25">
      <c r="A4112" t="s">
        <v>976</v>
      </c>
      <c r="B4112" t="s">
        <v>44</v>
      </c>
      <c r="C4112" s="76" t="s">
        <v>842</v>
      </c>
      <c r="D4112" t="s">
        <v>980</v>
      </c>
      <c r="E4112" s="82">
        <v>11.4</v>
      </c>
      <c r="F4112" t="s">
        <v>969</v>
      </c>
      <c r="G4112" s="83">
        <v>43641</v>
      </c>
      <c r="H4112" s="83">
        <v>43619</v>
      </c>
      <c r="I4112">
        <f t="shared" si="69"/>
        <v>2019</v>
      </c>
    </row>
    <row r="4113" spans="1:9" x14ac:dyDescent="0.25">
      <c r="A4113" t="s">
        <v>976</v>
      </c>
      <c r="B4113" t="s">
        <v>243</v>
      </c>
      <c r="C4113" s="76" t="s">
        <v>842</v>
      </c>
      <c r="D4113" t="s">
        <v>980</v>
      </c>
      <c r="E4113" s="82">
        <v>7.6</v>
      </c>
      <c r="F4113" t="s">
        <v>969</v>
      </c>
      <c r="G4113" s="83">
        <v>43467</v>
      </c>
      <c r="H4113" s="83">
        <v>43258</v>
      </c>
      <c r="I4113">
        <f t="shared" si="69"/>
        <v>2019</v>
      </c>
    </row>
    <row r="4114" spans="1:9" x14ac:dyDescent="0.25">
      <c r="A4114" t="s">
        <v>976</v>
      </c>
      <c r="B4114" t="s">
        <v>244</v>
      </c>
      <c r="C4114" s="76" t="s">
        <v>842</v>
      </c>
      <c r="D4114" t="s">
        <v>980</v>
      </c>
      <c r="E4114" s="82">
        <v>12.18</v>
      </c>
      <c r="F4114" t="s">
        <v>969</v>
      </c>
      <c r="G4114" s="83">
        <v>43768</v>
      </c>
      <c r="H4114" s="83">
        <v>43707</v>
      </c>
      <c r="I4114">
        <f t="shared" si="69"/>
        <v>2019</v>
      </c>
    </row>
    <row r="4115" spans="1:9" x14ac:dyDescent="0.25">
      <c r="A4115" t="s">
        <v>976</v>
      </c>
      <c r="B4115" t="s">
        <v>63</v>
      </c>
      <c r="C4115" s="76" t="s">
        <v>842</v>
      </c>
      <c r="D4115" t="s">
        <v>980</v>
      </c>
      <c r="E4115" s="82">
        <v>3.8</v>
      </c>
      <c r="F4115" t="s">
        <v>969</v>
      </c>
      <c r="G4115" s="83">
        <v>43256</v>
      </c>
      <c r="H4115" s="83">
        <v>43206</v>
      </c>
      <c r="I4115">
        <f t="shared" si="69"/>
        <v>2018</v>
      </c>
    </row>
    <row r="4116" spans="1:9" x14ac:dyDescent="0.25">
      <c r="A4116" t="s">
        <v>976</v>
      </c>
      <c r="B4116" t="s">
        <v>245</v>
      </c>
      <c r="C4116" s="76" t="s">
        <v>842</v>
      </c>
      <c r="D4116" t="s">
        <v>980</v>
      </c>
      <c r="E4116" s="82">
        <v>8</v>
      </c>
      <c r="F4116" t="s">
        <v>969</v>
      </c>
      <c r="G4116" s="83">
        <v>42165</v>
      </c>
      <c r="H4116" s="83">
        <v>44145</v>
      </c>
      <c r="I4116">
        <f t="shared" si="69"/>
        <v>2015</v>
      </c>
    </row>
    <row r="4117" spans="1:9" x14ac:dyDescent="0.25">
      <c r="A4117" t="s">
        <v>976</v>
      </c>
      <c r="B4117" t="s">
        <v>65</v>
      </c>
      <c r="C4117" s="76" t="s">
        <v>842</v>
      </c>
      <c r="D4117" t="s">
        <v>980</v>
      </c>
      <c r="E4117" s="82">
        <v>15</v>
      </c>
      <c r="F4117" t="s">
        <v>969</v>
      </c>
      <c r="G4117" s="83">
        <v>44148</v>
      </c>
      <c r="H4117" s="83">
        <v>44083</v>
      </c>
      <c r="I4117">
        <f t="shared" si="69"/>
        <v>2020</v>
      </c>
    </row>
    <row r="4118" spans="1:9" x14ac:dyDescent="0.25">
      <c r="A4118" t="s">
        <v>976</v>
      </c>
      <c r="B4118" t="s">
        <v>247</v>
      </c>
      <c r="C4118" s="76" t="s">
        <v>842</v>
      </c>
      <c r="D4118" t="s">
        <v>980</v>
      </c>
      <c r="E4118" s="82">
        <v>6</v>
      </c>
      <c r="F4118" t="s">
        <v>969</v>
      </c>
      <c r="G4118" s="83">
        <v>43368</v>
      </c>
      <c r="H4118" s="83">
        <v>43277</v>
      </c>
      <c r="I4118">
        <f t="shared" si="69"/>
        <v>2018</v>
      </c>
    </row>
    <row r="4119" spans="1:9" x14ac:dyDescent="0.25">
      <c r="A4119" t="s">
        <v>976</v>
      </c>
      <c r="B4119" t="s">
        <v>62</v>
      </c>
      <c r="C4119" s="76" t="s">
        <v>842</v>
      </c>
      <c r="D4119" t="s">
        <v>980</v>
      </c>
      <c r="E4119" s="82">
        <v>5.9</v>
      </c>
      <c r="F4119" t="s">
        <v>969</v>
      </c>
      <c r="G4119" s="83">
        <v>44172</v>
      </c>
      <c r="H4119" s="83">
        <v>44133</v>
      </c>
      <c r="I4119">
        <f t="shared" si="69"/>
        <v>2020</v>
      </c>
    </row>
    <row r="4120" spans="1:9" x14ac:dyDescent="0.25">
      <c r="A4120" t="s">
        <v>976</v>
      </c>
      <c r="B4120" t="s">
        <v>35</v>
      </c>
      <c r="C4120" s="76" t="s">
        <v>842</v>
      </c>
      <c r="D4120" t="s">
        <v>980</v>
      </c>
      <c r="E4120" s="82">
        <v>2.4</v>
      </c>
      <c r="F4120" t="s">
        <v>969</v>
      </c>
      <c r="G4120" s="83">
        <v>44145</v>
      </c>
      <c r="H4120" s="83">
        <v>44019</v>
      </c>
      <c r="I4120">
        <f t="shared" si="69"/>
        <v>2020</v>
      </c>
    </row>
    <row r="4121" spans="1:9" x14ac:dyDescent="0.25">
      <c r="A4121" t="s">
        <v>976</v>
      </c>
      <c r="B4121" t="s">
        <v>58</v>
      </c>
      <c r="C4121" s="76" t="s">
        <v>842</v>
      </c>
      <c r="D4121" t="s">
        <v>980</v>
      </c>
      <c r="E4121" s="82">
        <v>3.84</v>
      </c>
      <c r="F4121" t="s">
        <v>969</v>
      </c>
      <c r="G4121" s="83">
        <v>44187</v>
      </c>
      <c r="H4121" s="83">
        <v>44133</v>
      </c>
      <c r="I4121">
        <f t="shared" si="69"/>
        <v>2020</v>
      </c>
    </row>
    <row r="4122" spans="1:9" x14ac:dyDescent="0.25">
      <c r="A4122" t="s">
        <v>976</v>
      </c>
      <c r="B4122" t="s">
        <v>38</v>
      </c>
      <c r="C4122" s="76" t="s">
        <v>842</v>
      </c>
      <c r="D4122" t="s">
        <v>980</v>
      </c>
      <c r="E4122" s="82">
        <v>5.52</v>
      </c>
      <c r="F4122" t="s">
        <v>969</v>
      </c>
      <c r="G4122" s="83">
        <v>44218</v>
      </c>
      <c r="H4122" s="83">
        <v>44133</v>
      </c>
      <c r="I4122">
        <f t="shared" si="69"/>
        <v>2021</v>
      </c>
    </row>
    <row r="4123" spans="1:9" x14ac:dyDescent="0.25">
      <c r="A4123" t="s">
        <v>976</v>
      </c>
      <c r="B4123" t="s">
        <v>58</v>
      </c>
      <c r="C4123" s="76" t="s">
        <v>842</v>
      </c>
      <c r="D4123" t="s">
        <v>980</v>
      </c>
      <c r="E4123" s="82">
        <v>4.32</v>
      </c>
      <c r="F4123" t="s">
        <v>969</v>
      </c>
      <c r="G4123" s="83">
        <v>44187</v>
      </c>
      <c r="H4123" s="83">
        <v>44131</v>
      </c>
      <c r="I4123">
        <f t="shared" si="69"/>
        <v>2020</v>
      </c>
    </row>
    <row r="4124" spans="1:9" x14ac:dyDescent="0.25">
      <c r="A4124" t="s">
        <v>976</v>
      </c>
      <c r="B4124" t="s">
        <v>48</v>
      </c>
      <c r="C4124" s="76" t="s">
        <v>842</v>
      </c>
      <c r="D4124" t="s">
        <v>980</v>
      </c>
      <c r="E4124" s="82">
        <v>7.44</v>
      </c>
      <c r="F4124" t="s">
        <v>969</v>
      </c>
      <c r="G4124" s="83">
        <v>44159</v>
      </c>
      <c r="H4124" s="83">
        <v>44126</v>
      </c>
      <c r="I4124">
        <f t="shared" si="69"/>
        <v>2020</v>
      </c>
    </row>
    <row r="4125" spans="1:9" x14ac:dyDescent="0.25">
      <c r="A4125" t="s">
        <v>976</v>
      </c>
      <c r="B4125" t="s">
        <v>58</v>
      </c>
      <c r="C4125" s="76" t="s">
        <v>842</v>
      </c>
      <c r="D4125" t="s">
        <v>980</v>
      </c>
      <c r="E4125" s="82">
        <v>7.7</v>
      </c>
      <c r="F4125" t="s">
        <v>969</v>
      </c>
      <c r="G4125" s="83">
        <v>44868</v>
      </c>
      <c r="H4125" s="83">
        <v>44131</v>
      </c>
      <c r="I4125">
        <f t="shared" si="69"/>
        <v>2022</v>
      </c>
    </row>
    <row r="4126" spans="1:9" x14ac:dyDescent="0.25">
      <c r="A4126" t="s">
        <v>976</v>
      </c>
      <c r="B4126" t="s">
        <v>44</v>
      </c>
      <c r="C4126" s="76" t="s">
        <v>842</v>
      </c>
      <c r="D4126" t="s">
        <v>980</v>
      </c>
      <c r="E4126" s="82">
        <v>5</v>
      </c>
      <c r="F4126" t="s">
        <v>969</v>
      </c>
      <c r="G4126" s="83">
        <v>44174</v>
      </c>
      <c r="H4126" s="83">
        <v>44126</v>
      </c>
      <c r="I4126">
        <f t="shared" si="69"/>
        <v>2020</v>
      </c>
    </row>
    <row r="4127" spans="1:9" x14ac:dyDescent="0.25">
      <c r="A4127" t="s">
        <v>976</v>
      </c>
      <c r="B4127" t="s">
        <v>287</v>
      </c>
      <c r="C4127" s="76" t="s">
        <v>842</v>
      </c>
      <c r="D4127" t="s">
        <v>980</v>
      </c>
      <c r="E4127" s="82">
        <v>4.32</v>
      </c>
      <c r="F4127" t="s">
        <v>969</v>
      </c>
      <c r="G4127" s="83">
        <v>44159</v>
      </c>
      <c r="H4127" s="83">
        <v>44124</v>
      </c>
      <c r="I4127">
        <f t="shared" si="69"/>
        <v>2020</v>
      </c>
    </row>
    <row r="4128" spans="1:9" x14ac:dyDescent="0.25">
      <c r="A4128" t="s">
        <v>976</v>
      </c>
      <c r="B4128" t="s">
        <v>38</v>
      </c>
      <c r="C4128" s="76" t="s">
        <v>842</v>
      </c>
      <c r="D4128" t="s">
        <v>980</v>
      </c>
      <c r="E4128" s="82">
        <v>3.6</v>
      </c>
      <c r="F4128" t="s">
        <v>969</v>
      </c>
      <c r="G4128" s="83">
        <v>44231</v>
      </c>
      <c r="H4128" s="83">
        <v>44124</v>
      </c>
      <c r="I4128">
        <f t="shared" si="69"/>
        <v>2021</v>
      </c>
    </row>
    <row r="4129" spans="1:9" x14ac:dyDescent="0.25">
      <c r="A4129" t="s">
        <v>976</v>
      </c>
      <c r="B4129" t="s">
        <v>64</v>
      </c>
      <c r="C4129" s="76" t="s">
        <v>842</v>
      </c>
      <c r="D4129" t="s">
        <v>980</v>
      </c>
      <c r="E4129" s="82">
        <v>5.76</v>
      </c>
      <c r="F4129" t="s">
        <v>969</v>
      </c>
      <c r="G4129" s="83">
        <v>44229</v>
      </c>
      <c r="H4129" s="83">
        <v>44127</v>
      </c>
      <c r="I4129">
        <f t="shared" si="69"/>
        <v>2021</v>
      </c>
    </row>
    <row r="4130" spans="1:9" x14ac:dyDescent="0.25">
      <c r="A4130" t="s">
        <v>976</v>
      </c>
      <c r="B4130" t="s">
        <v>31</v>
      </c>
      <c r="C4130" s="76" t="s">
        <v>842</v>
      </c>
      <c r="D4130" t="s">
        <v>980</v>
      </c>
      <c r="E4130" s="82">
        <v>10</v>
      </c>
      <c r="F4130" t="s">
        <v>969</v>
      </c>
      <c r="G4130" s="83">
        <v>44131</v>
      </c>
      <c r="H4130" s="83">
        <v>43958</v>
      </c>
      <c r="I4130">
        <f t="shared" si="69"/>
        <v>2020</v>
      </c>
    </row>
    <row r="4131" spans="1:9" x14ac:dyDescent="0.25">
      <c r="A4131" t="s">
        <v>976</v>
      </c>
      <c r="B4131" t="s">
        <v>241</v>
      </c>
      <c r="C4131" s="76" t="s">
        <v>842</v>
      </c>
      <c r="D4131" t="s">
        <v>980</v>
      </c>
      <c r="E4131" s="82">
        <v>5</v>
      </c>
      <c r="F4131" t="s">
        <v>969</v>
      </c>
      <c r="G4131" s="83">
        <v>44130</v>
      </c>
      <c r="H4131" s="83">
        <v>43643</v>
      </c>
      <c r="I4131">
        <f t="shared" si="69"/>
        <v>2020</v>
      </c>
    </row>
    <row r="4132" spans="1:9" x14ac:dyDescent="0.25">
      <c r="A4132" t="s">
        <v>976</v>
      </c>
      <c r="B4132" t="s">
        <v>247</v>
      </c>
      <c r="C4132" s="76" t="s">
        <v>842</v>
      </c>
      <c r="D4132" t="s">
        <v>980</v>
      </c>
      <c r="E4132" s="82">
        <v>6</v>
      </c>
      <c r="F4132" t="s">
        <v>969</v>
      </c>
      <c r="G4132" s="83">
        <v>42858</v>
      </c>
      <c r="H4132" s="83">
        <v>42919</v>
      </c>
      <c r="I4132">
        <f t="shared" si="69"/>
        <v>2017</v>
      </c>
    </row>
    <row r="4133" spans="1:9" x14ac:dyDescent="0.25">
      <c r="A4133" t="s">
        <v>976</v>
      </c>
      <c r="B4133" t="s">
        <v>67</v>
      </c>
      <c r="C4133" s="76" t="s">
        <v>842</v>
      </c>
      <c r="D4133" t="s">
        <v>980</v>
      </c>
      <c r="E4133" s="82">
        <v>9.6</v>
      </c>
      <c r="F4133" t="s">
        <v>969</v>
      </c>
      <c r="G4133" s="83">
        <v>44151</v>
      </c>
      <c r="H4133" s="83">
        <v>44119</v>
      </c>
      <c r="I4133">
        <f t="shared" si="69"/>
        <v>2020</v>
      </c>
    </row>
    <row r="4134" spans="1:9" x14ac:dyDescent="0.25">
      <c r="A4134" t="s">
        <v>976</v>
      </c>
      <c r="B4134" t="s">
        <v>68</v>
      </c>
      <c r="C4134" s="76" t="s">
        <v>842</v>
      </c>
      <c r="D4134" t="s">
        <v>980</v>
      </c>
      <c r="E4134" s="82">
        <v>15.2</v>
      </c>
      <c r="F4134" t="s">
        <v>969</v>
      </c>
      <c r="G4134" s="83">
        <v>44195</v>
      </c>
      <c r="H4134" s="83">
        <v>44118</v>
      </c>
      <c r="I4134">
        <f t="shared" si="69"/>
        <v>2020</v>
      </c>
    </row>
    <row r="4135" spans="1:9" x14ac:dyDescent="0.25">
      <c r="A4135" t="s">
        <v>976</v>
      </c>
      <c r="B4135" t="s">
        <v>251</v>
      </c>
      <c r="C4135" s="76" t="s">
        <v>842</v>
      </c>
      <c r="D4135" t="s">
        <v>980</v>
      </c>
      <c r="E4135" s="82">
        <v>13.18</v>
      </c>
      <c r="F4135" t="s">
        <v>969</v>
      </c>
      <c r="G4135" s="83">
        <v>44196</v>
      </c>
      <c r="H4135" s="83">
        <v>44117</v>
      </c>
      <c r="I4135">
        <f t="shared" si="69"/>
        <v>2020</v>
      </c>
    </row>
    <row r="4136" spans="1:9" x14ac:dyDescent="0.25">
      <c r="A4136" t="s">
        <v>976</v>
      </c>
      <c r="B4136" t="s">
        <v>257</v>
      </c>
      <c r="C4136" s="76" t="s">
        <v>842</v>
      </c>
      <c r="D4136" t="s">
        <v>980</v>
      </c>
      <c r="E4136" s="82">
        <v>6.79</v>
      </c>
      <c r="F4136" t="s">
        <v>969</v>
      </c>
      <c r="G4136" s="83">
        <v>44155</v>
      </c>
      <c r="H4136" s="83">
        <v>44113</v>
      </c>
      <c r="I4136">
        <f t="shared" si="69"/>
        <v>2020</v>
      </c>
    </row>
    <row r="4137" spans="1:9" x14ac:dyDescent="0.25">
      <c r="A4137" t="s">
        <v>976</v>
      </c>
      <c r="B4137" t="s">
        <v>49</v>
      </c>
      <c r="C4137" s="76" t="s">
        <v>842</v>
      </c>
      <c r="D4137" t="s">
        <v>980</v>
      </c>
      <c r="E4137" s="82">
        <v>7.97</v>
      </c>
      <c r="F4137" t="s">
        <v>969</v>
      </c>
      <c r="G4137" s="83">
        <v>44509</v>
      </c>
      <c r="H4137" s="83">
        <v>44116</v>
      </c>
      <c r="I4137">
        <f t="shared" si="69"/>
        <v>2021</v>
      </c>
    </row>
    <row r="4138" spans="1:9" x14ac:dyDescent="0.25">
      <c r="A4138" t="s">
        <v>976</v>
      </c>
      <c r="B4138" t="s">
        <v>65</v>
      </c>
      <c r="C4138" s="76" t="s">
        <v>842</v>
      </c>
      <c r="D4138" t="s">
        <v>980</v>
      </c>
      <c r="E4138" s="82">
        <v>10</v>
      </c>
      <c r="F4138" t="s">
        <v>969</v>
      </c>
      <c r="G4138" s="83">
        <v>44174</v>
      </c>
      <c r="H4138" s="83">
        <v>44113</v>
      </c>
      <c r="I4138">
        <f t="shared" si="69"/>
        <v>2020</v>
      </c>
    </row>
    <row r="4139" spans="1:9" x14ac:dyDescent="0.25">
      <c r="A4139" t="s">
        <v>976</v>
      </c>
      <c r="B4139" t="s">
        <v>48</v>
      </c>
      <c r="C4139" s="76" t="s">
        <v>842</v>
      </c>
      <c r="D4139" t="s">
        <v>980</v>
      </c>
      <c r="E4139" s="82">
        <v>16.8</v>
      </c>
      <c r="F4139" t="s">
        <v>969</v>
      </c>
      <c r="G4139" s="83">
        <v>44229</v>
      </c>
      <c r="H4139" s="83">
        <v>44111</v>
      </c>
      <c r="I4139">
        <f t="shared" si="69"/>
        <v>2021</v>
      </c>
    </row>
    <row r="4140" spans="1:9" x14ac:dyDescent="0.25">
      <c r="A4140" t="s">
        <v>976</v>
      </c>
      <c r="B4140" t="s">
        <v>243</v>
      </c>
      <c r="C4140" s="76" t="s">
        <v>842</v>
      </c>
      <c r="D4140" t="s">
        <v>980</v>
      </c>
      <c r="E4140" s="82">
        <v>10</v>
      </c>
      <c r="F4140" t="s">
        <v>969</v>
      </c>
      <c r="G4140" s="83">
        <v>44187</v>
      </c>
      <c r="H4140" s="83">
        <v>44111</v>
      </c>
      <c r="I4140">
        <f t="shared" si="69"/>
        <v>2020</v>
      </c>
    </row>
    <row r="4141" spans="1:9" x14ac:dyDescent="0.25">
      <c r="A4141" t="s">
        <v>976</v>
      </c>
      <c r="B4141" t="s">
        <v>244</v>
      </c>
      <c r="C4141" s="76" t="s">
        <v>842</v>
      </c>
      <c r="D4141" t="s">
        <v>980</v>
      </c>
      <c r="E4141" s="82">
        <v>7.6</v>
      </c>
      <c r="F4141" t="s">
        <v>969</v>
      </c>
      <c r="G4141" s="83">
        <v>44433</v>
      </c>
      <c r="H4141" s="83">
        <v>44111</v>
      </c>
      <c r="I4141">
        <f t="shared" si="69"/>
        <v>2021</v>
      </c>
    </row>
    <row r="4142" spans="1:9" x14ac:dyDescent="0.25">
      <c r="A4142" t="s">
        <v>976</v>
      </c>
      <c r="B4142" t="s">
        <v>251</v>
      </c>
      <c r="C4142" s="76" t="s">
        <v>842</v>
      </c>
      <c r="D4142" t="s">
        <v>980</v>
      </c>
      <c r="E4142" s="82">
        <v>6</v>
      </c>
      <c r="F4142" t="s">
        <v>969</v>
      </c>
      <c r="G4142" s="83">
        <v>44207</v>
      </c>
      <c r="H4142" s="83">
        <v>44111</v>
      </c>
      <c r="I4142">
        <f t="shared" si="69"/>
        <v>2021</v>
      </c>
    </row>
    <row r="4143" spans="1:9" x14ac:dyDescent="0.25">
      <c r="A4143" t="s">
        <v>976</v>
      </c>
      <c r="B4143" t="s">
        <v>64</v>
      </c>
      <c r="C4143" s="76" t="s">
        <v>842</v>
      </c>
      <c r="D4143" t="s">
        <v>980</v>
      </c>
      <c r="E4143" s="82">
        <v>7.68</v>
      </c>
      <c r="F4143" t="s">
        <v>969</v>
      </c>
      <c r="G4143" s="83">
        <v>44474</v>
      </c>
      <c r="H4143" s="83">
        <v>44113</v>
      </c>
      <c r="I4143">
        <f t="shared" si="69"/>
        <v>2021</v>
      </c>
    </row>
    <row r="4144" spans="1:9" x14ac:dyDescent="0.25">
      <c r="A4144" t="s">
        <v>976</v>
      </c>
      <c r="B4144" t="s">
        <v>51</v>
      </c>
      <c r="C4144" s="76" t="s">
        <v>842</v>
      </c>
      <c r="D4144" t="s">
        <v>980</v>
      </c>
      <c r="E4144" s="82">
        <v>9.6</v>
      </c>
      <c r="F4144" t="s">
        <v>969</v>
      </c>
      <c r="G4144" s="83">
        <v>44431</v>
      </c>
      <c r="H4144" s="83">
        <v>44113</v>
      </c>
      <c r="I4144">
        <f t="shared" si="69"/>
        <v>2021</v>
      </c>
    </row>
    <row r="4145" spans="1:9" x14ac:dyDescent="0.25">
      <c r="A4145" t="s">
        <v>976</v>
      </c>
      <c r="B4145" t="s">
        <v>243</v>
      </c>
      <c r="C4145" s="76" t="s">
        <v>842</v>
      </c>
      <c r="D4145" t="s">
        <v>980</v>
      </c>
      <c r="E4145" s="82">
        <v>3</v>
      </c>
      <c r="F4145" t="s">
        <v>969</v>
      </c>
      <c r="G4145" s="83">
        <v>44173</v>
      </c>
      <c r="H4145" s="83">
        <v>44110</v>
      </c>
      <c r="I4145">
        <f t="shared" si="69"/>
        <v>2020</v>
      </c>
    </row>
    <row r="4146" spans="1:9" x14ac:dyDescent="0.25">
      <c r="A4146" t="s">
        <v>976</v>
      </c>
      <c r="B4146" t="s">
        <v>245</v>
      </c>
      <c r="C4146" s="76" t="s">
        <v>842</v>
      </c>
      <c r="D4146" t="s">
        <v>980</v>
      </c>
      <c r="E4146" s="82">
        <v>9.44</v>
      </c>
      <c r="F4146" t="s">
        <v>969</v>
      </c>
      <c r="G4146" s="83">
        <v>44148</v>
      </c>
      <c r="H4146" s="83">
        <v>44109</v>
      </c>
      <c r="I4146">
        <f t="shared" si="69"/>
        <v>2020</v>
      </c>
    </row>
    <row r="4147" spans="1:9" x14ac:dyDescent="0.25">
      <c r="A4147" t="s">
        <v>976</v>
      </c>
      <c r="B4147" t="s">
        <v>245</v>
      </c>
      <c r="C4147" s="76" t="s">
        <v>842</v>
      </c>
      <c r="D4147" t="s">
        <v>980</v>
      </c>
      <c r="E4147" s="82">
        <v>6</v>
      </c>
      <c r="F4147" t="s">
        <v>969</v>
      </c>
      <c r="G4147" s="83">
        <v>44193</v>
      </c>
      <c r="H4147" s="83">
        <v>44110</v>
      </c>
      <c r="I4147">
        <f t="shared" si="69"/>
        <v>2020</v>
      </c>
    </row>
    <row r="4148" spans="1:9" x14ac:dyDescent="0.25">
      <c r="A4148" t="s">
        <v>976</v>
      </c>
      <c r="B4148" t="s">
        <v>63</v>
      </c>
      <c r="C4148" s="76" t="s">
        <v>842</v>
      </c>
      <c r="D4148" t="s">
        <v>980</v>
      </c>
      <c r="E4148" s="82">
        <v>4.13</v>
      </c>
      <c r="F4148" t="s">
        <v>969</v>
      </c>
      <c r="G4148" s="83">
        <v>44138</v>
      </c>
      <c r="H4148" s="83">
        <v>44106</v>
      </c>
      <c r="I4148">
        <f t="shared" si="69"/>
        <v>2020</v>
      </c>
    </row>
    <row r="4149" spans="1:9" x14ac:dyDescent="0.25">
      <c r="A4149" t="s">
        <v>976</v>
      </c>
      <c r="B4149" t="s">
        <v>20</v>
      </c>
      <c r="C4149" s="76" t="s">
        <v>842</v>
      </c>
      <c r="D4149" t="s">
        <v>980</v>
      </c>
      <c r="E4149" s="82">
        <v>11.52</v>
      </c>
      <c r="F4149" t="s">
        <v>969</v>
      </c>
      <c r="G4149" s="83">
        <v>44384</v>
      </c>
      <c r="H4149" s="83">
        <v>44110</v>
      </c>
      <c r="I4149">
        <f t="shared" si="69"/>
        <v>2021</v>
      </c>
    </row>
    <row r="4150" spans="1:9" x14ac:dyDescent="0.25">
      <c r="A4150" t="s">
        <v>976</v>
      </c>
      <c r="B4150" t="s">
        <v>287</v>
      </c>
      <c r="C4150" s="76" t="s">
        <v>842</v>
      </c>
      <c r="D4150" t="s">
        <v>980</v>
      </c>
      <c r="E4150" s="82">
        <v>15</v>
      </c>
      <c r="F4150" t="s">
        <v>969</v>
      </c>
      <c r="G4150" s="83">
        <v>44166</v>
      </c>
      <c r="H4150" s="83">
        <v>44105</v>
      </c>
      <c r="I4150">
        <f t="shared" si="69"/>
        <v>2020</v>
      </c>
    </row>
    <row r="4151" spans="1:9" x14ac:dyDescent="0.25">
      <c r="A4151" t="s">
        <v>976</v>
      </c>
      <c r="B4151" t="s">
        <v>40</v>
      </c>
      <c r="C4151" s="76" t="s">
        <v>842</v>
      </c>
      <c r="D4151" t="s">
        <v>980</v>
      </c>
      <c r="E4151" s="82">
        <v>9.1199999999999992</v>
      </c>
      <c r="F4151" t="s">
        <v>969</v>
      </c>
      <c r="G4151" s="83">
        <v>44148</v>
      </c>
      <c r="H4151" s="83">
        <v>44110</v>
      </c>
      <c r="I4151">
        <f t="shared" si="69"/>
        <v>2020</v>
      </c>
    </row>
    <row r="4152" spans="1:9" x14ac:dyDescent="0.25">
      <c r="A4152" t="s">
        <v>976</v>
      </c>
      <c r="B4152" s="74" t="s">
        <v>39</v>
      </c>
      <c r="C4152" s="76" t="s">
        <v>842</v>
      </c>
      <c r="D4152" t="s">
        <v>980</v>
      </c>
      <c r="E4152" s="82">
        <v>7.6</v>
      </c>
      <c r="F4152" t="s">
        <v>969</v>
      </c>
      <c r="G4152" s="83">
        <v>44174</v>
      </c>
      <c r="H4152" s="83">
        <v>44109</v>
      </c>
      <c r="I4152">
        <f t="shared" si="69"/>
        <v>2020</v>
      </c>
    </row>
    <row r="4153" spans="1:9" x14ac:dyDescent="0.25">
      <c r="A4153" t="s">
        <v>976</v>
      </c>
      <c r="B4153" t="s">
        <v>252</v>
      </c>
      <c r="C4153" s="76" t="s">
        <v>842</v>
      </c>
      <c r="D4153" t="s">
        <v>980</v>
      </c>
      <c r="E4153" s="82">
        <v>10</v>
      </c>
      <c r="F4153" t="s">
        <v>969</v>
      </c>
      <c r="G4153" s="83">
        <v>44323</v>
      </c>
      <c r="H4153" s="83">
        <v>44104</v>
      </c>
      <c r="I4153">
        <f t="shared" si="69"/>
        <v>2021</v>
      </c>
    </row>
    <row r="4154" spans="1:9" x14ac:dyDescent="0.25">
      <c r="A4154" t="s">
        <v>976</v>
      </c>
      <c r="B4154" t="s">
        <v>251</v>
      </c>
      <c r="C4154" s="76" t="s">
        <v>842</v>
      </c>
      <c r="D4154" t="s">
        <v>980</v>
      </c>
      <c r="E4154" s="82">
        <v>10</v>
      </c>
      <c r="F4154" t="s">
        <v>969</v>
      </c>
      <c r="G4154" s="83">
        <v>44329</v>
      </c>
      <c r="H4154" s="83">
        <v>44103</v>
      </c>
      <c r="I4154">
        <f t="shared" si="69"/>
        <v>2021</v>
      </c>
    </row>
    <row r="4155" spans="1:9" x14ac:dyDescent="0.25">
      <c r="A4155" t="s">
        <v>976</v>
      </c>
      <c r="B4155" t="s">
        <v>67</v>
      </c>
      <c r="C4155" s="76" t="s">
        <v>842</v>
      </c>
      <c r="D4155" t="s">
        <v>980</v>
      </c>
      <c r="E4155" s="82">
        <v>7.6</v>
      </c>
      <c r="F4155" t="s">
        <v>969</v>
      </c>
      <c r="G4155" s="83">
        <v>44127</v>
      </c>
      <c r="H4155" s="83">
        <v>44104</v>
      </c>
      <c r="I4155">
        <f t="shared" si="69"/>
        <v>2020</v>
      </c>
    </row>
    <row r="4156" spans="1:9" x14ac:dyDescent="0.25">
      <c r="A4156" t="s">
        <v>976</v>
      </c>
      <c r="B4156" t="s">
        <v>292</v>
      </c>
      <c r="C4156" s="76" t="s">
        <v>842</v>
      </c>
      <c r="D4156" t="s">
        <v>980</v>
      </c>
      <c r="E4156" s="82">
        <v>7.6</v>
      </c>
      <c r="F4156" t="s">
        <v>969</v>
      </c>
      <c r="G4156" s="83">
        <v>44210</v>
      </c>
      <c r="H4156" s="83">
        <v>44105</v>
      </c>
      <c r="I4156">
        <f t="shared" si="69"/>
        <v>2021</v>
      </c>
    </row>
    <row r="4157" spans="1:9" x14ac:dyDescent="0.25">
      <c r="A4157" t="s">
        <v>976</v>
      </c>
      <c r="B4157" t="s">
        <v>67</v>
      </c>
      <c r="C4157" s="76" t="s">
        <v>842</v>
      </c>
      <c r="D4157" t="s">
        <v>980</v>
      </c>
      <c r="E4157" s="82">
        <v>34.200000000000003</v>
      </c>
      <c r="F4157" t="s">
        <v>969</v>
      </c>
      <c r="G4157" s="83">
        <v>44274</v>
      </c>
      <c r="H4157" s="83">
        <v>44105</v>
      </c>
      <c r="I4157">
        <f t="shared" si="69"/>
        <v>2021</v>
      </c>
    </row>
    <row r="4158" spans="1:9" x14ac:dyDescent="0.25">
      <c r="A4158" t="s">
        <v>976</v>
      </c>
      <c r="B4158" t="s">
        <v>257</v>
      </c>
      <c r="C4158" s="76" t="s">
        <v>842</v>
      </c>
      <c r="D4158" t="s">
        <v>980</v>
      </c>
      <c r="E4158" s="82">
        <v>7.6</v>
      </c>
      <c r="F4158" t="s">
        <v>969</v>
      </c>
      <c r="G4158" s="83">
        <v>44141</v>
      </c>
      <c r="H4158" s="83">
        <v>44105</v>
      </c>
      <c r="I4158">
        <f t="shared" si="69"/>
        <v>2020</v>
      </c>
    </row>
    <row r="4159" spans="1:9" x14ac:dyDescent="0.25">
      <c r="A4159" t="s">
        <v>976</v>
      </c>
      <c r="B4159" t="s">
        <v>67</v>
      </c>
      <c r="C4159" s="76" t="s">
        <v>842</v>
      </c>
      <c r="D4159" t="s">
        <v>980</v>
      </c>
      <c r="E4159" s="82">
        <v>15</v>
      </c>
      <c r="F4159" t="s">
        <v>969</v>
      </c>
      <c r="G4159" s="83">
        <v>44182</v>
      </c>
      <c r="H4159" s="83">
        <v>44104</v>
      </c>
      <c r="I4159">
        <f t="shared" si="69"/>
        <v>2020</v>
      </c>
    </row>
    <row r="4160" spans="1:9" x14ac:dyDescent="0.25">
      <c r="A4160" t="s">
        <v>976</v>
      </c>
      <c r="B4160" t="s">
        <v>40</v>
      </c>
      <c r="C4160" s="76" t="s">
        <v>842</v>
      </c>
      <c r="D4160" t="s">
        <v>980</v>
      </c>
      <c r="E4160" s="82">
        <v>8.4</v>
      </c>
      <c r="F4160" t="s">
        <v>969</v>
      </c>
      <c r="G4160" s="83">
        <v>44209</v>
      </c>
      <c r="H4160" s="83">
        <v>44104</v>
      </c>
      <c r="I4160">
        <f t="shared" si="69"/>
        <v>2021</v>
      </c>
    </row>
    <row r="4161" spans="1:9" x14ac:dyDescent="0.25">
      <c r="A4161" t="s">
        <v>976</v>
      </c>
      <c r="B4161" t="s">
        <v>243</v>
      </c>
      <c r="C4161" s="76" t="s">
        <v>842</v>
      </c>
      <c r="D4161" t="s">
        <v>980</v>
      </c>
      <c r="E4161" s="82">
        <v>6.72</v>
      </c>
      <c r="F4161" t="s">
        <v>969</v>
      </c>
      <c r="G4161" s="83">
        <v>44390</v>
      </c>
      <c r="H4161" s="83">
        <v>44104</v>
      </c>
      <c r="I4161">
        <f t="shared" si="69"/>
        <v>2021</v>
      </c>
    </row>
    <row r="4162" spans="1:9" x14ac:dyDescent="0.25">
      <c r="A4162" t="s">
        <v>976</v>
      </c>
      <c r="B4162" t="s">
        <v>47</v>
      </c>
      <c r="C4162" s="76" t="s">
        <v>842</v>
      </c>
      <c r="D4162" t="s">
        <v>980</v>
      </c>
      <c r="E4162" s="82">
        <v>6.48</v>
      </c>
      <c r="F4162" t="s">
        <v>969</v>
      </c>
      <c r="G4162" s="83">
        <v>44141</v>
      </c>
      <c r="H4162" s="83">
        <v>44104</v>
      </c>
      <c r="I4162">
        <f t="shared" ref="I4162:I4225" si="70">IF(G4162&lt;&gt;"",YEAR(G4162),"")</f>
        <v>2020</v>
      </c>
    </row>
    <row r="4163" spans="1:9" x14ac:dyDescent="0.25">
      <c r="A4163" t="s">
        <v>976</v>
      </c>
      <c r="B4163" t="s">
        <v>49</v>
      </c>
      <c r="C4163" s="76" t="s">
        <v>842</v>
      </c>
      <c r="D4163" t="s">
        <v>980</v>
      </c>
      <c r="E4163" s="82">
        <v>6.24</v>
      </c>
      <c r="F4163" t="s">
        <v>969</v>
      </c>
      <c r="G4163" s="83">
        <v>44159</v>
      </c>
      <c r="H4163" s="83">
        <v>44102</v>
      </c>
      <c r="I4163">
        <f t="shared" si="70"/>
        <v>2020</v>
      </c>
    </row>
    <row r="4164" spans="1:9" x14ac:dyDescent="0.25">
      <c r="A4164" t="s">
        <v>976</v>
      </c>
      <c r="B4164" t="s">
        <v>34</v>
      </c>
      <c r="C4164" s="76" t="s">
        <v>842</v>
      </c>
      <c r="D4164" t="s">
        <v>980</v>
      </c>
      <c r="E4164" s="82">
        <v>15</v>
      </c>
      <c r="F4164" t="s">
        <v>969</v>
      </c>
      <c r="G4164" s="83">
        <v>44119</v>
      </c>
      <c r="H4164" s="83">
        <v>44077</v>
      </c>
      <c r="I4164">
        <f t="shared" si="70"/>
        <v>2020</v>
      </c>
    </row>
    <row r="4165" spans="1:9" x14ac:dyDescent="0.25">
      <c r="A4165" t="s">
        <v>976</v>
      </c>
      <c r="B4165" t="s">
        <v>46</v>
      </c>
      <c r="C4165" s="76" t="s">
        <v>842</v>
      </c>
      <c r="D4165" t="s">
        <v>980</v>
      </c>
      <c r="E4165" s="82">
        <v>6.72</v>
      </c>
      <c r="F4165" t="s">
        <v>969</v>
      </c>
      <c r="G4165" s="83">
        <v>44158</v>
      </c>
      <c r="H4165" s="83">
        <v>44098</v>
      </c>
      <c r="I4165">
        <f t="shared" si="70"/>
        <v>2020</v>
      </c>
    </row>
    <row r="4166" spans="1:9" x14ac:dyDescent="0.25">
      <c r="A4166" t="s">
        <v>976</v>
      </c>
      <c r="B4166" t="s">
        <v>244</v>
      </c>
      <c r="C4166" s="76" t="s">
        <v>842</v>
      </c>
      <c r="D4166" t="s">
        <v>980</v>
      </c>
      <c r="E4166" s="82">
        <v>10</v>
      </c>
      <c r="F4166" t="s">
        <v>969</v>
      </c>
      <c r="G4166" s="83">
        <v>44159</v>
      </c>
      <c r="H4166" s="83">
        <v>44102</v>
      </c>
      <c r="I4166">
        <f t="shared" si="70"/>
        <v>2020</v>
      </c>
    </row>
    <row r="4167" spans="1:9" x14ac:dyDescent="0.25">
      <c r="A4167" t="s">
        <v>976</v>
      </c>
      <c r="B4167" t="s">
        <v>260</v>
      </c>
      <c r="C4167" s="76" t="s">
        <v>842</v>
      </c>
      <c r="D4167" t="s">
        <v>980</v>
      </c>
      <c r="E4167" s="82">
        <v>14.7</v>
      </c>
      <c r="F4167" t="s">
        <v>969</v>
      </c>
      <c r="G4167" s="83">
        <v>44148</v>
      </c>
      <c r="H4167" s="83">
        <v>44102</v>
      </c>
      <c r="I4167">
        <f t="shared" si="70"/>
        <v>2020</v>
      </c>
    </row>
    <row r="4168" spans="1:9" x14ac:dyDescent="0.25">
      <c r="A4168" t="s">
        <v>976</v>
      </c>
      <c r="B4168" t="s">
        <v>64</v>
      </c>
      <c r="C4168" s="76" t="s">
        <v>842</v>
      </c>
      <c r="D4168" t="s">
        <v>980</v>
      </c>
      <c r="E4168" s="82">
        <v>10</v>
      </c>
      <c r="F4168" t="s">
        <v>969</v>
      </c>
      <c r="G4168" s="83">
        <v>44333</v>
      </c>
      <c r="H4168" s="83">
        <v>44097</v>
      </c>
      <c r="I4168">
        <f t="shared" si="70"/>
        <v>2021</v>
      </c>
    </row>
    <row r="4169" spans="1:9" x14ac:dyDescent="0.25">
      <c r="A4169" t="s">
        <v>976</v>
      </c>
      <c r="B4169" t="s">
        <v>257</v>
      </c>
      <c r="C4169" s="76" t="s">
        <v>842</v>
      </c>
      <c r="D4169" t="s">
        <v>980</v>
      </c>
      <c r="E4169" s="82">
        <v>6</v>
      </c>
      <c r="F4169" t="s">
        <v>969</v>
      </c>
      <c r="G4169" s="83">
        <v>44123</v>
      </c>
      <c r="H4169" s="83">
        <v>44097</v>
      </c>
      <c r="I4169">
        <f t="shared" si="70"/>
        <v>2020</v>
      </c>
    </row>
    <row r="4170" spans="1:9" x14ac:dyDescent="0.25">
      <c r="A4170" t="s">
        <v>976</v>
      </c>
      <c r="B4170" t="s">
        <v>20</v>
      </c>
      <c r="C4170" s="76" t="s">
        <v>842</v>
      </c>
      <c r="D4170" t="s">
        <v>980</v>
      </c>
      <c r="E4170" s="82">
        <v>9.6</v>
      </c>
      <c r="F4170" t="s">
        <v>969</v>
      </c>
      <c r="G4170" s="83">
        <v>44379</v>
      </c>
      <c r="H4170" s="83">
        <v>44099</v>
      </c>
      <c r="I4170">
        <f t="shared" si="70"/>
        <v>2021</v>
      </c>
    </row>
    <row r="4171" spans="1:9" x14ac:dyDescent="0.25">
      <c r="A4171" t="s">
        <v>976</v>
      </c>
      <c r="B4171" t="s">
        <v>38</v>
      </c>
      <c r="C4171" s="76" t="s">
        <v>842</v>
      </c>
      <c r="D4171" t="s">
        <v>980</v>
      </c>
      <c r="E4171" s="82">
        <v>8.8000000000000007</v>
      </c>
      <c r="F4171" t="s">
        <v>969</v>
      </c>
      <c r="G4171" s="83">
        <v>44103</v>
      </c>
      <c r="H4171" s="83">
        <v>44070</v>
      </c>
      <c r="I4171">
        <f t="shared" si="70"/>
        <v>2020</v>
      </c>
    </row>
    <row r="4172" spans="1:9" x14ac:dyDescent="0.25">
      <c r="A4172" t="s">
        <v>976</v>
      </c>
      <c r="B4172" t="s">
        <v>62</v>
      </c>
      <c r="C4172" s="76" t="s">
        <v>842</v>
      </c>
      <c r="D4172" t="s">
        <v>980</v>
      </c>
      <c r="E4172" s="82">
        <v>6</v>
      </c>
      <c r="F4172" t="s">
        <v>969</v>
      </c>
      <c r="G4172" s="83">
        <v>44118</v>
      </c>
      <c r="H4172" s="83">
        <v>44096</v>
      </c>
      <c r="I4172">
        <f t="shared" si="70"/>
        <v>2020</v>
      </c>
    </row>
    <row r="4173" spans="1:9" x14ac:dyDescent="0.25">
      <c r="A4173" t="s">
        <v>976</v>
      </c>
      <c r="B4173" t="s">
        <v>56</v>
      </c>
      <c r="C4173" s="76" t="s">
        <v>842</v>
      </c>
      <c r="D4173" t="s">
        <v>980</v>
      </c>
      <c r="E4173" s="82">
        <v>9.6</v>
      </c>
      <c r="F4173" t="s">
        <v>969</v>
      </c>
      <c r="G4173" s="83">
        <v>44350</v>
      </c>
      <c r="H4173" s="83">
        <v>44096</v>
      </c>
      <c r="I4173">
        <f t="shared" si="70"/>
        <v>2021</v>
      </c>
    </row>
    <row r="4174" spans="1:9" x14ac:dyDescent="0.25">
      <c r="A4174" t="s">
        <v>976</v>
      </c>
      <c r="B4174" t="s">
        <v>49</v>
      </c>
      <c r="C4174" s="76" t="s">
        <v>842</v>
      </c>
      <c r="D4174" t="s">
        <v>980</v>
      </c>
      <c r="E4174" s="82">
        <v>3.8</v>
      </c>
      <c r="F4174" t="s">
        <v>969</v>
      </c>
      <c r="G4174" s="83">
        <v>44111</v>
      </c>
      <c r="H4174" s="83">
        <v>44089</v>
      </c>
      <c r="I4174">
        <f t="shared" si="70"/>
        <v>2020</v>
      </c>
    </row>
    <row r="4175" spans="1:9" x14ac:dyDescent="0.25">
      <c r="A4175" t="s">
        <v>976</v>
      </c>
      <c r="B4175" t="s">
        <v>287</v>
      </c>
      <c r="C4175" s="76" t="s">
        <v>842</v>
      </c>
      <c r="D4175" t="s">
        <v>980</v>
      </c>
      <c r="E4175" s="82">
        <v>4.08</v>
      </c>
      <c r="F4175" t="s">
        <v>969</v>
      </c>
      <c r="G4175" s="83">
        <v>44132</v>
      </c>
      <c r="H4175" s="83">
        <v>44090</v>
      </c>
      <c r="I4175">
        <f t="shared" si="70"/>
        <v>2020</v>
      </c>
    </row>
    <row r="4176" spans="1:9" x14ac:dyDescent="0.25">
      <c r="A4176" t="s">
        <v>976</v>
      </c>
      <c r="B4176" t="s">
        <v>245</v>
      </c>
      <c r="C4176" s="76" t="s">
        <v>842</v>
      </c>
      <c r="D4176" t="s">
        <v>980</v>
      </c>
      <c r="E4176" s="82">
        <v>11.4</v>
      </c>
      <c r="F4176" t="s">
        <v>969</v>
      </c>
      <c r="G4176" s="83">
        <v>44118</v>
      </c>
      <c r="H4176" s="83">
        <v>44092</v>
      </c>
      <c r="I4176">
        <f t="shared" si="70"/>
        <v>2020</v>
      </c>
    </row>
    <row r="4177" spans="1:9" x14ac:dyDescent="0.25">
      <c r="A4177" t="s">
        <v>976</v>
      </c>
      <c r="B4177" t="s">
        <v>67</v>
      </c>
      <c r="C4177" s="76" t="s">
        <v>842</v>
      </c>
      <c r="D4177" t="s">
        <v>980</v>
      </c>
      <c r="E4177" s="82">
        <v>5.76</v>
      </c>
      <c r="F4177" t="s">
        <v>969</v>
      </c>
      <c r="G4177" s="83">
        <v>44308</v>
      </c>
      <c r="H4177" s="83">
        <v>44091</v>
      </c>
      <c r="I4177">
        <f t="shared" si="70"/>
        <v>2021</v>
      </c>
    </row>
    <row r="4178" spans="1:9" x14ac:dyDescent="0.25">
      <c r="A4178" t="s">
        <v>976</v>
      </c>
      <c r="B4178" t="s">
        <v>68</v>
      </c>
      <c r="C4178" s="76" t="s">
        <v>842</v>
      </c>
      <c r="D4178" t="s">
        <v>980</v>
      </c>
      <c r="E4178" s="82">
        <v>13.8</v>
      </c>
      <c r="F4178" t="s">
        <v>969</v>
      </c>
      <c r="G4178" s="83">
        <v>44127</v>
      </c>
      <c r="H4178" s="83">
        <v>44095</v>
      </c>
      <c r="I4178">
        <f t="shared" si="70"/>
        <v>2020</v>
      </c>
    </row>
    <row r="4179" spans="1:9" x14ac:dyDescent="0.25">
      <c r="A4179" t="s">
        <v>976</v>
      </c>
      <c r="B4179" t="s">
        <v>237</v>
      </c>
      <c r="C4179" s="76" t="s">
        <v>842</v>
      </c>
      <c r="D4179" t="s">
        <v>980</v>
      </c>
      <c r="E4179" s="82">
        <v>3.8</v>
      </c>
      <c r="F4179" t="s">
        <v>969</v>
      </c>
      <c r="G4179" s="83">
        <v>44172</v>
      </c>
      <c r="H4179" s="83">
        <v>44089</v>
      </c>
      <c r="I4179">
        <f t="shared" si="70"/>
        <v>2020</v>
      </c>
    </row>
    <row r="4180" spans="1:9" x14ac:dyDescent="0.25">
      <c r="A4180" t="s">
        <v>976</v>
      </c>
      <c r="B4180" t="s">
        <v>38</v>
      </c>
      <c r="C4180" s="76" t="s">
        <v>842</v>
      </c>
      <c r="D4180" t="s">
        <v>980</v>
      </c>
      <c r="E4180" s="82">
        <v>13.68</v>
      </c>
      <c r="F4180" t="s">
        <v>969</v>
      </c>
      <c r="G4180" s="83">
        <v>44123</v>
      </c>
      <c r="H4180" s="83">
        <v>44076</v>
      </c>
      <c r="I4180">
        <f t="shared" si="70"/>
        <v>2020</v>
      </c>
    </row>
    <row r="4181" spans="1:9" x14ac:dyDescent="0.25">
      <c r="A4181" t="s">
        <v>976</v>
      </c>
      <c r="B4181" t="s">
        <v>48</v>
      </c>
      <c r="C4181" s="76" t="s">
        <v>842</v>
      </c>
      <c r="D4181" t="s">
        <v>980</v>
      </c>
      <c r="E4181" s="82">
        <v>10</v>
      </c>
      <c r="F4181" t="s">
        <v>969</v>
      </c>
      <c r="G4181" s="83">
        <v>44110</v>
      </c>
      <c r="H4181" s="83">
        <v>44075</v>
      </c>
      <c r="I4181">
        <f t="shared" si="70"/>
        <v>2020</v>
      </c>
    </row>
    <row r="4182" spans="1:9" x14ac:dyDescent="0.25">
      <c r="A4182" t="s">
        <v>976</v>
      </c>
      <c r="B4182" t="s">
        <v>252</v>
      </c>
      <c r="C4182" s="76" t="s">
        <v>842</v>
      </c>
      <c r="D4182" t="s">
        <v>980</v>
      </c>
      <c r="E4182" s="82">
        <v>12.24</v>
      </c>
      <c r="F4182" t="s">
        <v>969</v>
      </c>
      <c r="G4182" s="83">
        <v>44187</v>
      </c>
      <c r="H4182" s="83">
        <v>44076</v>
      </c>
      <c r="I4182">
        <f t="shared" si="70"/>
        <v>2020</v>
      </c>
    </row>
    <row r="4183" spans="1:9" x14ac:dyDescent="0.25">
      <c r="A4183" t="s">
        <v>976</v>
      </c>
      <c r="B4183" t="s">
        <v>34</v>
      </c>
      <c r="C4183" s="76" t="s">
        <v>842</v>
      </c>
      <c r="D4183" t="s">
        <v>980</v>
      </c>
      <c r="E4183" s="82">
        <v>3.84</v>
      </c>
      <c r="F4183" t="s">
        <v>969</v>
      </c>
      <c r="G4183" s="83">
        <v>44196</v>
      </c>
      <c r="H4183" s="83">
        <v>44077</v>
      </c>
      <c r="I4183">
        <f t="shared" si="70"/>
        <v>2020</v>
      </c>
    </row>
    <row r="4184" spans="1:9" x14ac:dyDescent="0.25">
      <c r="A4184" t="s">
        <v>976</v>
      </c>
      <c r="B4184" t="s">
        <v>34</v>
      </c>
      <c r="C4184" s="76" t="s">
        <v>842</v>
      </c>
      <c r="D4184" t="s">
        <v>980</v>
      </c>
      <c r="E4184" s="82">
        <v>4.08</v>
      </c>
      <c r="F4184" t="s">
        <v>969</v>
      </c>
      <c r="G4184" s="83">
        <v>44193</v>
      </c>
      <c r="H4184" s="83">
        <v>44077</v>
      </c>
      <c r="I4184">
        <f t="shared" si="70"/>
        <v>2020</v>
      </c>
    </row>
    <row r="4185" spans="1:9" x14ac:dyDescent="0.25">
      <c r="A4185" t="s">
        <v>976</v>
      </c>
      <c r="B4185" t="s">
        <v>47</v>
      </c>
      <c r="C4185" s="76" t="s">
        <v>842</v>
      </c>
      <c r="D4185" t="s">
        <v>980</v>
      </c>
      <c r="E4185" s="82">
        <v>8.99</v>
      </c>
      <c r="F4185" t="s">
        <v>969</v>
      </c>
      <c r="G4185" s="83">
        <v>44169</v>
      </c>
      <c r="H4185" s="83">
        <v>44085</v>
      </c>
      <c r="I4185">
        <f t="shared" si="70"/>
        <v>2020</v>
      </c>
    </row>
    <row r="4186" spans="1:9" x14ac:dyDescent="0.25">
      <c r="A4186" t="s">
        <v>976</v>
      </c>
      <c r="B4186" t="s">
        <v>243</v>
      </c>
      <c r="C4186" s="76" t="s">
        <v>842</v>
      </c>
      <c r="D4186" t="s">
        <v>980</v>
      </c>
      <c r="E4186" s="82">
        <v>11.8</v>
      </c>
      <c r="F4186" t="s">
        <v>969</v>
      </c>
      <c r="G4186" s="83">
        <v>44110</v>
      </c>
      <c r="H4186" s="83">
        <v>44084</v>
      </c>
      <c r="I4186">
        <f t="shared" si="70"/>
        <v>2020</v>
      </c>
    </row>
    <row r="4187" spans="1:9" x14ac:dyDescent="0.25">
      <c r="A4187" t="s">
        <v>976</v>
      </c>
      <c r="B4187" t="s">
        <v>237</v>
      </c>
      <c r="C4187" s="76" t="s">
        <v>842</v>
      </c>
      <c r="D4187" t="s">
        <v>980</v>
      </c>
      <c r="E4187" s="82">
        <v>7.08</v>
      </c>
      <c r="F4187" t="s">
        <v>969</v>
      </c>
      <c r="G4187" s="83">
        <v>44123</v>
      </c>
      <c r="H4187" s="83">
        <v>44084</v>
      </c>
      <c r="I4187">
        <f t="shared" si="70"/>
        <v>2020</v>
      </c>
    </row>
    <row r="4188" spans="1:9" x14ac:dyDescent="0.25">
      <c r="A4188" t="s">
        <v>976</v>
      </c>
      <c r="B4188" t="s">
        <v>257</v>
      </c>
      <c r="C4188" s="76" t="s">
        <v>842</v>
      </c>
      <c r="D4188" t="s">
        <v>980</v>
      </c>
      <c r="E4188" s="82">
        <v>10</v>
      </c>
      <c r="F4188" t="s">
        <v>969</v>
      </c>
      <c r="G4188" s="83">
        <v>44140</v>
      </c>
      <c r="H4188" s="83">
        <v>44095</v>
      </c>
      <c r="I4188">
        <f t="shared" si="70"/>
        <v>2020</v>
      </c>
    </row>
    <row r="4189" spans="1:9" x14ac:dyDescent="0.25">
      <c r="A4189" t="s">
        <v>976</v>
      </c>
      <c r="B4189" t="s">
        <v>40</v>
      </c>
      <c r="C4189" s="76" t="s">
        <v>842</v>
      </c>
      <c r="D4189" t="s">
        <v>980</v>
      </c>
      <c r="E4189" s="82">
        <v>4.32</v>
      </c>
      <c r="F4189" t="s">
        <v>969</v>
      </c>
      <c r="G4189" s="83">
        <v>44202</v>
      </c>
      <c r="H4189" s="83">
        <v>44070</v>
      </c>
      <c r="I4189">
        <f t="shared" si="70"/>
        <v>2021</v>
      </c>
    </row>
    <row r="4190" spans="1:9" x14ac:dyDescent="0.25">
      <c r="A4190" t="s">
        <v>976</v>
      </c>
      <c r="B4190" t="s">
        <v>245</v>
      </c>
      <c r="C4190" s="76" t="s">
        <v>842</v>
      </c>
      <c r="D4190" t="s">
        <v>980</v>
      </c>
      <c r="E4190" s="82">
        <v>6</v>
      </c>
      <c r="F4190" t="s">
        <v>969</v>
      </c>
      <c r="G4190" s="83">
        <v>44090</v>
      </c>
      <c r="H4190" s="83">
        <v>44068</v>
      </c>
      <c r="I4190">
        <f t="shared" si="70"/>
        <v>2020</v>
      </c>
    </row>
    <row r="4191" spans="1:9" x14ac:dyDescent="0.25">
      <c r="A4191" t="s">
        <v>976</v>
      </c>
      <c r="B4191" t="s">
        <v>244</v>
      </c>
      <c r="C4191" s="76" t="s">
        <v>842</v>
      </c>
      <c r="D4191" t="s">
        <v>980</v>
      </c>
      <c r="E4191" s="82">
        <v>11.4</v>
      </c>
      <c r="F4191" t="s">
        <v>969</v>
      </c>
      <c r="G4191" s="83">
        <v>44160</v>
      </c>
      <c r="H4191" s="83">
        <v>44074</v>
      </c>
      <c r="I4191">
        <f t="shared" si="70"/>
        <v>2020</v>
      </c>
    </row>
    <row r="4192" spans="1:9" x14ac:dyDescent="0.25">
      <c r="A4192" t="s">
        <v>976</v>
      </c>
      <c r="B4192" t="s">
        <v>49</v>
      </c>
      <c r="C4192" s="76" t="s">
        <v>842</v>
      </c>
      <c r="D4192" t="s">
        <v>980</v>
      </c>
      <c r="E4192" s="82">
        <v>7.6</v>
      </c>
      <c r="F4192" t="s">
        <v>969</v>
      </c>
      <c r="G4192" s="83">
        <v>44104</v>
      </c>
      <c r="H4192" s="83">
        <v>44074</v>
      </c>
      <c r="I4192">
        <f t="shared" si="70"/>
        <v>2020</v>
      </c>
    </row>
    <row r="4193" spans="1:9" x14ac:dyDescent="0.25">
      <c r="A4193" t="s">
        <v>976</v>
      </c>
      <c r="B4193" t="s">
        <v>49</v>
      </c>
      <c r="C4193" s="76" t="s">
        <v>842</v>
      </c>
      <c r="D4193" t="s">
        <v>980</v>
      </c>
      <c r="E4193" s="82">
        <v>7.6</v>
      </c>
      <c r="F4193" t="s">
        <v>969</v>
      </c>
      <c r="G4193" s="83">
        <v>44155</v>
      </c>
      <c r="H4193" s="83">
        <v>44074</v>
      </c>
      <c r="I4193">
        <f t="shared" si="70"/>
        <v>2020</v>
      </c>
    </row>
    <row r="4194" spans="1:9" x14ac:dyDescent="0.25">
      <c r="A4194" t="s">
        <v>976</v>
      </c>
      <c r="B4194" t="s">
        <v>245</v>
      </c>
      <c r="C4194" s="76" t="s">
        <v>842</v>
      </c>
      <c r="D4194" t="s">
        <v>980</v>
      </c>
      <c r="E4194" s="82">
        <v>6.8</v>
      </c>
      <c r="F4194" t="s">
        <v>969</v>
      </c>
      <c r="G4194" s="83">
        <v>44489</v>
      </c>
      <c r="H4194" s="83">
        <v>44071</v>
      </c>
      <c r="I4194">
        <f t="shared" si="70"/>
        <v>2021</v>
      </c>
    </row>
    <row r="4195" spans="1:9" x14ac:dyDescent="0.25">
      <c r="A4195" t="s">
        <v>976</v>
      </c>
      <c r="B4195" t="s">
        <v>41</v>
      </c>
      <c r="C4195" s="76" t="s">
        <v>842</v>
      </c>
      <c r="D4195" t="s">
        <v>980</v>
      </c>
      <c r="E4195" s="82">
        <v>15</v>
      </c>
      <c r="F4195" t="s">
        <v>969</v>
      </c>
      <c r="G4195" s="83">
        <v>44096</v>
      </c>
      <c r="H4195" s="83">
        <v>44068</v>
      </c>
      <c r="I4195">
        <f t="shared" si="70"/>
        <v>2020</v>
      </c>
    </row>
    <row r="4196" spans="1:9" x14ac:dyDescent="0.25">
      <c r="A4196" t="s">
        <v>976</v>
      </c>
      <c r="B4196" t="s">
        <v>38</v>
      </c>
      <c r="C4196" s="76" t="s">
        <v>842</v>
      </c>
      <c r="D4196" t="s">
        <v>980</v>
      </c>
      <c r="E4196" s="82">
        <v>8.8800000000000008</v>
      </c>
      <c r="F4196" t="s">
        <v>969</v>
      </c>
      <c r="G4196" s="83">
        <v>44327</v>
      </c>
      <c r="H4196" s="83">
        <v>44063</v>
      </c>
      <c r="I4196">
        <f t="shared" si="70"/>
        <v>2021</v>
      </c>
    </row>
    <row r="4197" spans="1:9" x14ac:dyDescent="0.25">
      <c r="A4197" t="s">
        <v>976</v>
      </c>
      <c r="B4197" t="s">
        <v>44</v>
      </c>
      <c r="C4197" s="76" t="s">
        <v>842</v>
      </c>
      <c r="D4197" t="s">
        <v>980</v>
      </c>
      <c r="E4197" s="82">
        <v>11.52</v>
      </c>
      <c r="F4197" t="s">
        <v>969</v>
      </c>
      <c r="G4197" s="83">
        <v>44187</v>
      </c>
      <c r="H4197" s="83">
        <v>44067</v>
      </c>
      <c r="I4197">
        <f t="shared" si="70"/>
        <v>2020</v>
      </c>
    </row>
    <row r="4198" spans="1:9" x14ac:dyDescent="0.25">
      <c r="A4198" t="s">
        <v>976</v>
      </c>
      <c r="B4198" t="s">
        <v>10</v>
      </c>
      <c r="C4198" s="76" t="s">
        <v>842</v>
      </c>
      <c r="D4198" t="s">
        <v>980</v>
      </c>
      <c r="E4198" s="82">
        <v>5</v>
      </c>
      <c r="F4198" t="s">
        <v>969</v>
      </c>
      <c r="G4198" s="83">
        <v>44092</v>
      </c>
      <c r="H4198" s="83">
        <v>44063</v>
      </c>
      <c r="I4198">
        <f t="shared" si="70"/>
        <v>2020</v>
      </c>
    </row>
    <row r="4199" spans="1:9" x14ac:dyDescent="0.25">
      <c r="A4199" t="s">
        <v>976</v>
      </c>
      <c r="B4199" t="s">
        <v>47</v>
      </c>
      <c r="C4199" s="76" t="s">
        <v>842</v>
      </c>
      <c r="D4199" t="s">
        <v>980</v>
      </c>
      <c r="E4199" s="82">
        <v>5</v>
      </c>
      <c r="F4199" t="s">
        <v>969</v>
      </c>
      <c r="G4199" s="83">
        <v>44099</v>
      </c>
      <c r="H4199" s="83">
        <v>44064</v>
      </c>
      <c r="I4199">
        <f t="shared" si="70"/>
        <v>2020</v>
      </c>
    </row>
    <row r="4200" spans="1:9" x14ac:dyDescent="0.25">
      <c r="A4200" t="s">
        <v>976</v>
      </c>
      <c r="B4200" t="s">
        <v>292</v>
      </c>
      <c r="C4200" s="76" t="s">
        <v>842</v>
      </c>
      <c r="D4200" t="s">
        <v>980</v>
      </c>
      <c r="E4200" s="82">
        <v>10</v>
      </c>
      <c r="F4200" t="s">
        <v>969</v>
      </c>
      <c r="G4200" s="83">
        <v>44095</v>
      </c>
      <c r="H4200" s="83">
        <v>44067</v>
      </c>
      <c r="I4200">
        <f t="shared" si="70"/>
        <v>2020</v>
      </c>
    </row>
    <row r="4201" spans="1:9" x14ac:dyDescent="0.25">
      <c r="A4201" t="s">
        <v>976</v>
      </c>
      <c r="B4201" t="s">
        <v>65</v>
      </c>
      <c r="C4201" s="76" t="s">
        <v>842</v>
      </c>
      <c r="D4201" t="s">
        <v>980</v>
      </c>
      <c r="E4201" s="82">
        <v>15</v>
      </c>
      <c r="F4201" t="s">
        <v>969</v>
      </c>
      <c r="G4201" s="83">
        <v>44147</v>
      </c>
      <c r="H4201" s="83">
        <v>44064</v>
      </c>
      <c r="I4201">
        <f t="shared" si="70"/>
        <v>2020</v>
      </c>
    </row>
    <row r="4202" spans="1:9" x14ac:dyDescent="0.25">
      <c r="A4202" t="s">
        <v>976</v>
      </c>
      <c r="B4202" t="s">
        <v>287</v>
      </c>
      <c r="C4202" s="76" t="s">
        <v>842</v>
      </c>
      <c r="D4202" t="s">
        <v>980</v>
      </c>
      <c r="E4202" s="82">
        <v>5.52</v>
      </c>
      <c r="F4202" t="s">
        <v>969</v>
      </c>
      <c r="G4202" s="83">
        <v>44187</v>
      </c>
      <c r="H4202" s="83">
        <v>44063</v>
      </c>
      <c r="I4202">
        <f t="shared" si="70"/>
        <v>2020</v>
      </c>
    </row>
    <row r="4203" spans="1:9" x14ac:dyDescent="0.25">
      <c r="A4203" t="s">
        <v>976</v>
      </c>
      <c r="B4203" t="s">
        <v>287</v>
      </c>
      <c r="C4203" s="76" t="s">
        <v>842</v>
      </c>
      <c r="D4203" t="s">
        <v>980</v>
      </c>
      <c r="E4203" s="82">
        <v>8.8800000000000008</v>
      </c>
      <c r="F4203" t="s">
        <v>969</v>
      </c>
      <c r="G4203" s="83">
        <v>44280</v>
      </c>
      <c r="H4203" s="83">
        <v>44063</v>
      </c>
      <c r="I4203">
        <f t="shared" si="70"/>
        <v>2021</v>
      </c>
    </row>
    <row r="4204" spans="1:9" x14ac:dyDescent="0.25">
      <c r="A4204" t="s">
        <v>976</v>
      </c>
      <c r="B4204" t="s">
        <v>251</v>
      </c>
      <c r="C4204" s="76" t="s">
        <v>842</v>
      </c>
      <c r="D4204" t="s">
        <v>980</v>
      </c>
      <c r="E4204" s="82">
        <v>10.32</v>
      </c>
      <c r="F4204" t="s">
        <v>969</v>
      </c>
      <c r="G4204" s="83">
        <v>44104</v>
      </c>
      <c r="H4204" s="83">
        <v>44062</v>
      </c>
      <c r="I4204">
        <f t="shared" si="70"/>
        <v>2020</v>
      </c>
    </row>
    <row r="4205" spans="1:9" x14ac:dyDescent="0.25">
      <c r="A4205" t="s">
        <v>976</v>
      </c>
      <c r="B4205" t="s">
        <v>243</v>
      </c>
      <c r="C4205" s="76" t="s">
        <v>842</v>
      </c>
      <c r="D4205" t="s">
        <v>980</v>
      </c>
      <c r="E4205" s="82">
        <v>45.6</v>
      </c>
      <c r="F4205" t="s">
        <v>969</v>
      </c>
      <c r="G4205" s="83">
        <v>44177</v>
      </c>
      <c r="H4205" s="83">
        <v>44056</v>
      </c>
      <c r="I4205">
        <f t="shared" si="70"/>
        <v>2020</v>
      </c>
    </row>
    <row r="4206" spans="1:9" x14ac:dyDescent="0.25">
      <c r="A4206" t="s">
        <v>976</v>
      </c>
      <c r="B4206" t="s">
        <v>1006</v>
      </c>
      <c r="C4206" s="76" t="s">
        <v>842</v>
      </c>
      <c r="D4206" t="s">
        <v>980</v>
      </c>
      <c r="E4206" s="82">
        <v>2.16</v>
      </c>
      <c r="F4206" t="s">
        <v>969</v>
      </c>
      <c r="G4206" s="83">
        <v>44146</v>
      </c>
      <c r="H4206" s="83">
        <v>44061</v>
      </c>
      <c r="I4206">
        <f t="shared" si="70"/>
        <v>2020</v>
      </c>
    </row>
    <row r="4207" spans="1:9" x14ac:dyDescent="0.25">
      <c r="A4207" t="s">
        <v>976</v>
      </c>
      <c r="B4207" t="s">
        <v>246</v>
      </c>
      <c r="C4207" s="76" t="s">
        <v>842</v>
      </c>
      <c r="D4207" t="s">
        <v>980</v>
      </c>
      <c r="E4207" s="82">
        <v>5.61</v>
      </c>
      <c r="F4207" t="s">
        <v>969</v>
      </c>
      <c r="G4207" s="83">
        <v>44092</v>
      </c>
      <c r="H4207" s="83">
        <v>44061</v>
      </c>
      <c r="I4207">
        <f t="shared" si="70"/>
        <v>2020</v>
      </c>
    </row>
    <row r="4208" spans="1:9" x14ac:dyDescent="0.25">
      <c r="A4208" t="s">
        <v>976</v>
      </c>
      <c r="B4208" t="s">
        <v>50</v>
      </c>
      <c r="C4208" s="76" t="s">
        <v>842</v>
      </c>
      <c r="D4208" t="s">
        <v>980</v>
      </c>
      <c r="E4208" s="82">
        <v>9.6</v>
      </c>
      <c r="F4208" t="s">
        <v>969</v>
      </c>
      <c r="G4208" s="83">
        <v>44141</v>
      </c>
      <c r="H4208" s="83">
        <v>44061</v>
      </c>
      <c r="I4208">
        <f t="shared" si="70"/>
        <v>2020</v>
      </c>
    </row>
    <row r="4209" spans="1:9" x14ac:dyDescent="0.25">
      <c r="A4209" t="s">
        <v>976</v>
      </c>
      <c r="B4209" t="s">
        <v>67</v>
      </c>
      <c r="C4209" s="76" t="s">
        <v>842</v>
      </c>
      <c r="D4209" t="s">
        <v>980</v>
      </c>
      <c r="E4209" s="82">
        <v>7.6</v>
      </c>
      <c r="F4209" t="s">
        <v>969</v>
      </c>
      <c r="G4209" s="83">
        <v>44092</v>
      </c>
      <c r="H4209" s="83">
        <v>44061</v>
      </c>
      <c r="I4209">
        <f t="shared" si="70"/>
        <v>2020</v>
      </c>
    </row>
    <row r="4210" spans="1:9" x14ac:dyDescent="0.25">
      <c r="A4210" t="s">
        <v>976</v>
      </c>
      <c r="B4210" t="s">
        <v>257</v>
      </c>
      <c r="C4210" s="76" t="s">
        <v>842</v>
      </c>
      <c r="D4210" t="s">
        <v>980</v>
      </c>
      <c r="E4210" s="82">
        <v>5.76</v>
      </c>
      <c r="F4210" t="s">
        <v>969</v>
      </c>
      <c r="G4210" s="83">
        <v>44063</v>
      </c>
      <c r="H4210" s="83">
        <v>43882</v>
      </c>
      <c r="I4210">
        <f t="shared" si="70"/>
        <v>2020</v>
      </c>
    </row>
    <row r="4211" spans="1:9" x14ac:dyDescent="0.25">
      <c r="A4211" t="s">
        <v>976</v>
      </c>
      <c r="B4211" t="s">
        <v>247</v>
      </c>
      <c r="C4211" s="76" t="s">
        <v>842</v>
      </c>
      <c r="D4211" t="s">
        <v>980</v>
      </c>
      <c r="E4211" s="82">
        <v>7.6</v>
      </c>
      <c r="F4211" t="s">
        <v>969</v>
      </c>
      <c r="G4211" s="83">
        <v>44091</v>
      </c>
      <c r="H4211" s="83">
        <v>44056</v>
      </c>
      <c r="I4211">
        <f t="shared" si="70"/>
        <v>2020</v>
      </c>
    </row>
    <row r="4212" spans="1:9" x14ac:dyDescent="0.25">
      <c r="A4212" t="s">
        <v>976</v>
      </c>
      <c r="B4212" t="s">
        <v>287</v>
      </c>
      <c r="C4212" s="76" t="s">
        <v>842</v>
      </c>
      <c r="D4212" t="s">
        <v>980</v>
      </c>
      <c r="E4212" s="82">
        <v>12.96</v>
      </c>
      <c r="F4212" t="s">
        <v>969</v>
      </c>
      <c r="G4212" s="83">
        <v>44112</v>
      </c>
      <c r="H4212" s="83">
        <v>44054</v>
      </c>
      <c r="I4212">
        <f t="shared" si="70"/>
        <v>2020</v>
      </c>
    </row>
    <row r="4213" spans="1:9" x14ac:dyDescent="0.25">
      <c r="A4213" t="s">
        <v>976</v>
      </c>
      <c r="B4213" t="s">
        <v>1006</v>
      </c>
      <c r="C4213" s="76" t="s">
        <v>842</v>
      </c>
      <c r="D4213" t="s">
        <v>980</v>
      </c>
      <c r="E4213" s="82">
        <v>4.8</v>
      </c>
      <c r="F4213" t="s">
        <v>969</v>
      </c>
      <c r="G4213" s="83">
        <v>44124</v>
      </c>
      <c r="H4213" s="83">
        <v>44054</v>
      </c>
      <c r="I4213">
        <f t="shared" si="70"/>
        <v>2020</v>
      </c>
    </row>
    <row r="4214" spans="1:9" x14ac:dyDescent="0.25">
      <c r="A4214" t="s">
        <v>976</v>
      </c>
      <c r="B4214" t="s">
        <v>27</v>
      </c>
      <c r="C4214" s="76" t="s">
        <v>842</v>
      </c>
      <c r="D4214" t="s">
        <v>980</v>
      </c>
      <c r="E4214" s="82">
        <v>4.32</v>
      </c>
      <c r="F4214" t="s">
        <v>969</v>
      </c>
      <c r="G4214" s="83">
        <v>44228</v>
      </c>
      <c r="H4214" s="83">
        <v>44056</v>
      </c>
      <c r="I4214">
        <f t="shared" si="70"/>
        <v>2021</v>
      </c>
    </row>
    <row r="4215" spans="1:9" x14ac:dyDescent="0.25">
      <c r="A4215" t="s">
        <v>976</v>
      </c>
      <c r="B4215" t="s">
        <v>47</v>
      </c>
      <c r="C4215" s="76" t="s">
        <v>842</v>
      </c>
      <c r="D4215" t="s">
        <v>980</v>
      </c>
      <c r="E4215" s="82">
        <v>6.48</v>
      </c>
      <c r="F4215" t="s">
        <v>969</v>
      </c>
      <c r="G4215" s="83">
        <v>44132</v>
      </c>
      <c r="H4215" s="83">
        <v>44050</v>
      </c>
      <c r="I4215">
        <f t="shared" si="70"/>
        <v>2020</v>
      </c>
    </row>
    <row r="4216" spans="1:9" x14ac:dyDescent="0.25">
      <c r="A4216" t="s">
        <v>976</v>
      </c>
      <c r="B4216" t="s">
        <v>22</v>
      </c>
      <c r="C4216" s="76" t="s">
        <v>842</v>
      </c>
      <c r="D4216" t="s">
        <v>980</v>
      </c>
      <c r="E4216" s="82">
        <v>6</v>
      </c>
      <c r="F4216" t="s">
        <v>969</v>
      </c>
      <c r="G4216" s="83">
        <v>44138</v>
      </c>
      <c r="H4216" s="83">
        <v>44049</v>
      </c>
      <c r="I4216">
        <f t="shared" si="70"/>
        <v>2020</v>
      </c>
    </row>
    <row r="4217" spans="1:9" x14ac:dyDescent="0.25">
      <c r="A4217" t="s">
        <v>976</v>
      </c>
      <c r="B4217" t="s">
        <v>63</v>
      </c>
      <c r="C4217" s="76" t="s">
        <v>842</v>
      </c>
      <c r="D4217" t="s">
        <v>980</v>
      </c>
      <c r="E4217" s="82">
        <v>6.96</v>
      </c>
      <c r="F4217" t="s">
        <v>969</v>
      </c>
      <c r="G4217" s="83">
        <v>44148</v>
      </c>
      <c r="H4217" s="83">
        <v>44050</v>
      </c>
      <c r="I4217">
        <f t="shared" si="70"/>
        <v>2020</v>
      </c>
    </row>
    <row r="4218" spans="1:9" x14ac:dyDescent="0.25">
      <c r="A4218" t="s">
        <v>976</v>
      </c>
      <c r="B4218" t="s">
        <v>40</v>
      </c>
      <c r="C4218" s="76" t="s">
        <v>842</v>
      </c>
      <c r="D4218" t="s">
        <v>980</v>
      </c>
      <c r="E4218" s="82">
        <v>6.72</v>
      </c>
      <c r="F4218" t="s">
        <v>969</v>
      </c>
      <c r="G4218" s="83">
        <v>44146</v>
      </c>
      <c r="H4218" s="83">
        <v>44048</v>
      </c>
      <c r="I4218">
        <f t="shared" si="70"/>
        <v>2020</v>
      </c>
    </row>
    <row r="4219" spans="1:9" x14ac:dyDescent="0.25">
      <c r="A4219" t="s">
        <v>976</v>
      </c>
      <c r="B4219" t="s">
        <v>67</v>
      </c>
      <c r="C4219" s="76" t="s">
        <v>842</v>
      </c>
      <c r="D4219" t="s">
        <v>980</v>
      </c>
      <c r="E4219" s="82">
        <v>8</v>
      </c>
      <c r="F4219" t="s">
        <v>969</v>
      </c>
      <c r="G4219" s="83">
        <v>44056</v>
      </c>
      <c r="H4219" s="83">
        <v>43994</v>
      </c>
      <c r="I4219">
        <f t="shared" si="70"/>
        <v>2020</v>
      </c>
    </row>
    <row r="4220" spans="1:9" x14ac:dyDescent="0.25">
      <c r="A4220" t="s">
        <v>976</v>
      </c>
      <c r="B4220" t="s">
        <v>40</v>
      </c>
      <c r="C4220" s="76" t="s">
        <v>842</v>
      </c>
      <c r="D4220" t="s">
        <v>980</v>
      </c>
      <c r="E4220" s="82">
        <v>3.84</v>
      </c>
      <c r="F4220" t="s">
        <v>969</v>
      </c>
      <c r="G4220" s="83">
        <v>44132</v>
      </c>
      <c r="H4220" s="83">
        <v>44042</v>
      </c>
      <c r="I4220">
        <f t="shared" si="70"/>
        <v>2020</v>
      </c>
    </row>
    <row r="4221" spans="1:9" x14ac:dyDescent="0.25">
      <c r="A4221" t="s">
        <v>976</v>
      </c>
      <c r="B4221" t="s">
        <v>69</v>
      </c>
      <c r="C4221" s="76" t="s">
        <v>842</v>
      </c>
      <c r="D4221" t="s">
        <v>980</v>
      </c>
      <c r="E4221" s="82">
        <v>9.75</v>
      </c>
      <c r="F4221" t="s">
        <v>969</v>
      </c>
      <c r="G4221" s="83">
        <v>44064</v>
      </c>
      <c r="H4221" s="83">
        <v>44043</v>
      </c>
      <c r="I4221">
        <f t="shared" si="70"/>
        <v>2020</v>
      </c>
    </row>
    <row r="4222" spans="1:9" x14ac:dyDescent="0.25">
      <c r="A4222" t="s">
        <v>976</v>
      </c>
      <c r="B4222" t="s">
        <v>55</v>
      </c>
      <c r="C4222" s="76" t="s">
        <v>842</v>
      </c>
      <c r="D4222" t="s">
        <v>980</v>
      </c>
      <c r="E4222" s="82">
        <v>23.01</v>
      </c>
      <c r="F4222" t="s">
        <v>969</v>
      </c>
      <c r="G4222" s="83">
        <v>44138</v>
      </c>
      <c r="H4222" s="83">
        <v>44043</v>
      </c>
      <c r="I4222">
        <f t="shared" si="70"/>
        <v>2020</v>
      </c>
    </row>
    <row r="4223" spans="1:9" x14ac:dyDescent="0.25">
      <c r="A4223" t="s">
        <v>976</v>
      </c>
      <c r="B4223" t="s">
        <v>38</v>
      </c>
      <c r="C4223" s="76" t="s">
        <v>842</v>
      </c>
      <c r="D4223" t="s">
        <v>980</v>
      </c>
      <c r="E4223" s="82">
        <v>9.36</v>
      </c>
      <c r="F4223" t="s">
        <v>969</v>
      </c>
      <c r="G4223" s="83">
        <v>44187</v>
      </c>
      <c r="H4223" s="83">
        <v>44048</v>
      </c>
      <c r="I4223">
        <f t="shared" si="70"/>
        <v>2020</v>
      </c>
    </row>
    <row r="4224" spans="1:9" x14ac:dyDescent="0.25">
      <c r="A4224" t="s">
        <v>976</v>
      </c>
      <c r="B4224" t="s">
        <v>243</v>
      </c>
      <c r="C4224" s="76" t="s">
        <v>842</v>
      </c>
      <c r="D4224" t="s">
        <v>980</v>
      </c>
      <c r="E4224" s="82">
        <v>8.85</v>
      </c>
      <c r="F4224" t="s">
        <v>969</v>
      </c>
      <c r="G4224" s="83">
        <v>44203</v>
      </c>
      <c r="H4224" s="83">
        <v>44046</v>
      </c>
      <c r="I4224">
        <f t="shared" si="70"/>
        <v>2021</v>
      </c>
    </row>
    <row r="4225" spans="1:9" x14ac:dyDescent="0.25">
      <c r="A4225" t="s">
        <v>976</v>
      </c>
      <c r="B4225" t="s">
        <v>247</v>
      </c>
      <c r="C4225" s="76" t="s">
        <v>842</v>
      </c>
      <c r="D4225" t="s">
        <v>980</v>
      </c>
      <c r="E4225" s="82">
        <v>10</v>
      </c>
      <c r="F4225" t="s">
        <v>969</v>
      </c>
      <c r="G4225" s="83">
        <v>44160</v>
      </c>
      <c r="H4225" s="83">
        <v>44039</v>
      </c>
      <c r="I4225">
        <f t="shared" si="70"/>
        <v>2020</v>
      </c>
    </row>
    <row r="4226" spans="1:9" x14ac:dyDescent="0.25">
      <c r="A4226" t="s">
        <v>976</v>
      </c>
      <c r="B4226" t="s">
        <v>38</v>
      </c>
      <c r="C4226" s="76" t="s">
        <v>842</v>
      </c>
      <c r="D4226" t="s">
        <v>980</v>
      </c>
      <c r="E4226" s="82">
        <v>2</v>
      </c>
      <c r="F4226" t="s">
        <v>969</v>
      </c>
      <c r="G4226" s="83">
        <v>44067</v>
      </c>
      <c r="H4226" s="83">
        <v>44041</v>
      </c>
      <c r="I4226">
        <f t="shared" ref="I4226:I4289" si="71">IF(G4226&lt;&gt;"",YEAR(G4226),"")</f>
        <v>2020</v>
      </c>
    </row>
    <row r="4227" spans="1:9" x14ac:dyDescent="0.25">
      <c r="A4227" t="s">
        <v>976</v>
      </c>
      <c r="B4227" t="s">
        <v>41</v>
      </c>
      <c r="C4227" s="76" t="s">
        <v>842</v>
      </c>
      <c r="D4227" t="s">
        <v>980</v>
      </c>
      <c r="E4227" s="82">
        <v>7.6</v>
      </c>
      <c r="F4227" t="s">
        <v>969</v>
      </c>
      <c r="G4227" s="83">
        <v>41675</v>
      </c>
      <c r="H4227" s="83">
        <v>44041</v>
      </c>
      <c r="I4227">
        <f t="shared" si="71"/>
        <v>2014</v>
      </c>
    </row>
    <row r="4228" spans="1:9" x14ac:dyDescent="0.25">
      <c r="A4228" t="s">
        <v>976</v>
      </c>
      <c r="B4228" t="s">
        <v>47</v>
      </c>
      <c r="C4228" s="76" t="s">
        <v>842</v>
      </c>
      <c r="D4228" t="s">
        <v>980</v>
      </c>
      <c r="E4228" s="82">
        <v>6</v>
      </c>
      <c r="F4228" t="s">
        <v>969</v>
      </c>
      <c r="G4228" s="83">
        <v>44064</v>
      </c>
      <c r="H4228" s="83">
        <v>44041</v>
      </c>
      <c r="I4228">
        <f t="shared" si="71"/>
        <v>2020</v>
      </c>
    </row>
    <row r="4229" spans="1:9" x14ac:dyDescent="0.25">
      <c r="A4229" t="s">
        <v>976</v>
      </c>
      <c r="B4229" t="s">
        <v>257</v>
      </c>
      <c r="C4229" s="76" t="s">
        <v>842</v>
      </c>
      <c r="D4229" t="s">
        <v>980</v>
      </c>
      <c r="E4229" s="82">
        <v>11.4</v>
      </c>
      <c r="F4229" t="s">
        <v>969</v>
      </c>
      <c r="G4229" s="83">
        <v>44071</v>
      </c>
      <c r="H4229" s="83">
        <v>44039</v>
      </c>
      <c r="I4229">
        <f t="shared" si="71"/>
        <v>2020</v>
      </c>
    </row>
    <row r="4230" spans="1:9" x14ac:dyDescent="0.25">
      <c r="A4230" t="s">
        <v>976</v>
      </c>
      <c r="B4230" t="s">
        <v>287</v>
      </c>
      <c r="C4230" s="76" t="s">
        <v>842</v>
      </c>
      <c r="D4230" t="s">
        <v>980</v>
      </c>
      <c r="E4230" s="82">
        <v>11.52</v>
      </c>
      <c r="F4230" t="s">
        <v>969</v>
      </c>
      <c r="G4230" s="83">
        <v>44145</v>
      </c>
      <c r="H4230" s="83">
        <v>44039</v>
      </c>
      <c r="I4230">
        <f t="shared" si="71"/>
        <v>2020</v>
      </c>
    </row>
    <row r="4231" spans="1:9" x14ac:dyDescent="0.25">
      <c r="A4231" t="s">
        <v>976</v>
      </c>
      <c r="B4231" t="s">
        <v>46</v>
      </c>
      <c r="C4231" s="76" t="s">
        <v>842</v>
      </c>
      <c r="D4231" t="s">
        <v>980</v>
      </c>
      <c r="E4231" s="82">
        <v>9.4499999999999993</v>
      </c>
      <c r="F4231" t="s">
        <v>969</v>
      </c>
      <c r="G4231" s="83">
        <v>44127</v>
      </c>
      <c r="H4231" s="83">
        <v>44036</v>
      </c>
      <c r="I4231">
        <f t="shared" si="71"/>
        <v>2020</v>
      </c>
    </row>
    <row r="4232" spans="1:9" ht="14.45" customHeight="1" x14ac:dyDescent="0.25">
      <c r="A4232" t="s">
        <v>976</v>
      </c>
      <c r="B4232" t="s">
        <v>245</v>
      </c>
      <c r="C4232" s="76" t="s">
        <v>842</v>
      </c>
      <c r="D4232" t="s">
        <v>980</v>
      </c>
      <c r="E4232" s="82">
        <v>6</v>
      </c>
      <c r="F4232" t="s">
        <v>969</v>
      </c>
      <c r="G4232" s="83">
        <v>44165</v>
      </c>
      <c r="H4232" s="83">
        <v>44039</v>
      </c>
      <c r="I4232">
        <f t="shared" si="71"/>
        <v>2020</v>
      </c>
    </row>
    <row r="4233" spans="1:9" ht="14.45" customHeight="1" x14ac:dyDescent="0.25">
      <c r="A4233" t="s">
        <v>976</v>
      </c>
      <c r="B4233" t="s">
        <v>41</v>
      </c>
      <c r="C4233" s="76" t="s">
        <v>842</v>
      </c>
      <c r="D4233" t="s">
        <v>980</v>
      </c>
      <c r="E4233" s="82">
        <v>15</v>
      </c>
      <c r="F4233" t="s">
        <v>969</v>
      </c>
      <c r="G4233" s="83">
        <v>44119</v>
      </c>
      <c r="H4233" s="83">
        <v>44034</v>
      </c>
      <c r="I4233">
        <f t="shared" si="71"/>
        <v>2020</v>
      </c>
    </row>
    <row r="4234" spans="1:9" x14ac:dyDescent="0.25">
      <c r="A4234" t="s">
        <v>976</v>
      </c>
      <c r="B4234" t="s">
        <v>252</v>
      </c>
      <c r="C4234" s="76" t="s">
        <v>842</v>
      </c>
      <c r="D4234" t="s">
        <v>980</v>
      </c>
      <c r="E4234" s="82">
        <v>5</v>
      </c>
      <c r="F4234" t="s">
        <v>969</v>
      </c>
      <c r="G4234" s="83">
        <v>44053</v>
      </c>
      <c r="H4234" s="83">
        <v>44033</v>
      </c>
      <c r="I4234">
        <f t="shared" si="71"/>
        <v>2020</v>
      </c>
    </row>
    <row r="4235" spans="1:9" x14ac:dyDescent="0.25">
      <c r="A4235" t="s">
        <v>976</v>
      </c>
      <c r="B4235" t="s">
        <v>34</v>
      </c>
      <c r="C4235" s="76" t="s">
        <v>842</v>
      </c>
      <c r="D4235" t="s">
        <v>980</v>
      </c>
      <c r="E4235" s="82">
        <v>3.8</v>
      </c>
      <c r="F4235" t="s">
        <v>969</v>
      </c>
      <c r="G4235" s="83">
        <v>44055</v>
      </c>
      <c r="H4235" s="83">
        <v>44035</v>
      </c>
      <c r="I4235">
        <f t="shared" si="71"/>
        <v>2020</v>
      </c>
    </row>
    <row r="4236" spans="1:9" x14ac:dyDescent="0.25">
      <c r="A4236" t="s">
        <v>976</v>
      </c>
      <c r="B4236" t="s">
        <v>70</v>
      </c>
      <c r="C4236" s="76" t="s">
        <v>842</v>
      </c>
      <c r="D4236" t="s">
        <v>980</v>
      </c>
      <c r="E4236" s="82">
        <v>7.6</v>
      </c>
      <c r="F4236" t="s">
        <v>969</v>
      </c>
      <c r="G4236" s="83">
        <v>44074</v>
      </c>
      <c r="H4236" s="83">
        <v>44028</v>
      </c>
      <c r="I4236">
        <f t="shared" si="71"/>
        <v>2020</v>
      </c>
    </row>
    <row r="4237" spans="1:9" x14ac:dyDescent="0.25">
      <c r="A4237" t="s">
        <v>976</v>
      </c>
      <c r="B4237" t="s">
        <v>258</v>
      </c>
      <c r="C4237" s="76" t="s">
        <v>842</v>
      </c>
      <c r="D4237" t="s">
        <v>980</v>
      </c>
      <c r="E4237" s="82">
        <v>2.7</v>
      </c>
      <c r="F4237" t="s">
        <v>969</v>
      </c>
      <c r="G4237" s="83">
        <v>44069</v>
      </c>
      <c r="H4237" s="83">
        <v>44032</v>
      </c>
      <c r="I4237">
        <f t="shared" si="71"/>
        <v>2020</v>
      </c>
    </row>
    <row r="4238" spans="1:9" x14ac:dyDescent="0.25">
      <c r="A4238" t="s">
        <v>976</v>
      </c>
      <c r="B4238" t="s">
        <v>68</v>
      </c>
      <c r="C4238" s="76" t="s">
        <v>842</v>
      </c>
      <c r="D4238" t="s">
        <v>980</v>
      </c>
      <c r="E4238" s="82">
        <v>15</v>
      </c>
      <c r="F4238" t="s">
        <v>969</v>
      </c>
      <c r="G4238" s="83">
        <v>44116</v>
      </c>
      <c r="H4238" s="83">
        <v>44028</v>
      </c>
      <c r="I4238">
        <f t="shared" si="71"/>
        <v>2020</v>
      </c>
    </row>
    <row r="4239" spans="1:9" x14ac:dyDescent="0.25">
      <c r="A4239" t="s">
        <v>976</v>
      </c>
      <c r="B4239" t="s">
        <v>41</v>
      </c>
      <c r="C4239" s="76" t="s">
        <v>842</v>
      </c>
      <c r="D4239" t="s">
        <v>980</v>
      </c>
      <c r="E4239" s="82">
        <v>3.8</v>
      </c>
      <c r="F4239" t="s">
        <v>969</v>
      </c>
      <c r="G4239" s="83">
        <v>44035</v>
      </c>
      <c r="H4239" s="83">
        <v>43963</v>
      </c>
      <c r="I4239">
        <f t="shared" si="71"/>
        <v>2020</v>
      </c>
    </row>
    <row r="4240" spans="1:9" x14ac:dyDescent="0.25">
      <c r="A4240" t="s">
        <v>976</v>
      </c>
      <c r="B4240" t="s">
        <v>251</v>
      </c>
      <c r="C4240" s="76" t="s">
        <v>842</v>
      </c>
      <c r="D4240" t="s">
        <v>980</v>
      </c>
      <c r="E4240" s="82">
        <v>15</v>
      </c>
      <c r="F4240" t="s">
        <v>969</v>
      </c>
      <c r="G4240" s="83">
        <v>44056</v>
      </c>
      <c r="H4240" s="83">
        <v>44027</v>
      </c>
      <c r="I4240">
        <f t="shared" si="71"/>
        <v>2020</v>
      </c>
    </row>
    <row r="4241" spans="1:9" x14ac:dyDescent="0.25">
      <c r="A4241" t="s">
        <v>976</v>
      </c>
      <c r="B4241" t="s">
        <v>69</v>
      </c>
      <c r="C4241" s="76" t="s">
        <v>842</v>
      </c>
      <c r="D4241" t="s">
        <v>980</v>
      </c>
      <c r="E4241" s="82">
        <v>6.72</v>
      </c>
      <c r="F4241" t="s">
        <v>969</v>
      </c>
      <c r="G4241" s="83">
        <v>44103</v>
      </c>
      <c r="H4241" s="83">
        <v>44022</v>
      </c>
      <c r="I4241">
        <f t="shared" si="71"/>
        <v>2020</v>
      </c>
    </row>
    <row r="4242" spans="1:9" x14ac:dyDescent="0.25">
      <c r="A4242" t="s">
        <v>976</v>
      </c>
      <c r="B4242" t="s">
        <v>49</v>
      </c>
      <c r="C4242" s="76" t="s">
        <v>842</v>
      </c>
      <c r="D4242" t="s">
        <v>980</v>
      </c>
      <c r="E4242" s="82">
        <v>14.16</v>
      </c>
      <c r="F4242" t="s">
        <v>969</v>
      </c>
      <c r="G4242" s="83">
        <v>44264</v>
      </c>
      <c r="H4242" s="83">
        <v>44027</v>
      </c>
      <c r="I4242">
        <f t="shared" si="71"/>
        <v>2021</v>
      </c>
    </row>
    <row r="4243" spans="1:9" x14ac:dyDescent="0.25">
      <c r="A4243" t="s">
        <v>976</v>
      </c>
      <c r="B4243" t="s">
        <v>51</v>
      </c>
      <c r="C4243" s="76" t="s">
        <v>842</v>
      </c>
      <c r="D4243" t="s">
        <v>980</v>
      </c>
      <c r="E4243" s="82">
        <v>8.4</v>
      </c>
      <c r="F4243" t="s">
        <v>969</v>
      </c>
      <c r="G4243" s="83">
        <v>44106</v>
      </c>
      <c r="H4243" s="83">
        <v>44025</v>
      </c>
      <c r="I4243">
        <f t="shared" si="71"/>
        <v>2020</v>
      </c>
    </row>
    <row r="4244" spans="1:9" x14ac:dyDescent="0.25">
      <c r="A4244" t="s">
        <v>976</v>
      </c>
      <c r="B4244" t="s">
        <v>49</v>
      </c>
      <c r="C4244" s="76" t="s">
        <v>842</v>
      </c>
      <c r="D4244" t="s">
        <v>980</v>
      </c>
      <c r="E4244" s="82">
        <v>4.32</v>
      </c>
      <c r="F4244" t="s">
        <v>969</v>
      </c>
      <c r="G4244" s="83">
        <v>44133</v>
      </c>
      <c r="H4244" s="83">
        <v>44025</v>
      </c>
      <c r="I4244">
        <f t="shared" si="71"/>
        <v>2020</v>
      </c>
    </row>
    <row r="4245" spans="1:9" x14ac:dyDescent="0.25">
      <c r="A4245" t="s">
        <v>976</v>
      </c>
      <c r="B4245" t="s">
        <v>20</v>
      </c>
      <c r="C4245" s="76" t="s">
        <v>842</v>
      </c>
      <c r="D4245" t="s">
        <v>980</v>
      </c>
      <c r="E4245" s="82">
        <v>5.04</v>
      </c>
      <c r="F4245" t="s">
        <v>969</v>
      </c>
      <c r="G4245" s="83">
        <v>44049</v>
      </c>
      <c r="H4245" s="83">
        <v>43979</v>
      </c>
      <c r="I4245">
        <f t="shared" si="71"/>
        <v>2020</v>
      </c>
    </row>
    <row r="4246" spans="1:9" x14ac:dyDescent="0.25">
      <c r="A4246" t="s">
        <v>976</v>
      </c>
      <c r="B4246" t="s">
        <v>252</v>
      </c>
      <c r="C4246" s="76" t="s">
        <v>842</v>
      </c>
      <c r="D4246" t="s">
        <v>980</v>
      </c>
      <c r="E4246" s="82">
        <v>6</v>
      </c>
      <c r="F4246" t="s">
        <v>969</v>
      </c>
      <c r="G4246" s="83">
        <v>44106</v>
      </c>
      <c r="H4246" s="83">
        <v>44021</v>
      </c>
      <c r="I4246">
        <f t="shared" si="71"/>
        <v>2020</v>
      </c>
    </row>
    <row r="4247" spans="1:9" x14ac:dyDescent="0.25">
      <c r="A4247" t="s">
        <v>976</v>
      </c>
      <c r="B4247" t="s">
        <v>40</v>
      </c>
      <c r="C4247" s="76" t="s">
        <v>842</v>
      </c>
      <c r="D4247" t="s">
        <v>980</v>
      </c>
      <c r="E4247" s="82">
        <v>6.24</v>
      </c>
      <c r="F4247" t="s">
        <v>969</v>
      </c>
      <c r="G4247" s="83">
        <v>44123</v>
      </c>
      <c r="H4247" s="83">
        <v>44021</v>
      </c>
      <c r="I4247">
        <f t="shared" si="71"/>
        <v>2020</v>
      </c>
    </row>
    <row r="4248" spans="1:9" x14ac:dyDescent="0.25">
      <c r="A4248" t="s">
        <v>976</v>
      </c>
      <c r="B4248" t="s">
        <v>243</v>
      </c>
      <c r="C4248" s="76" t="s">
        <v>842</v>
      </c>
      <c r="D4248" t="s">
        <v>980</v>
      </c>
      <c r="E4248" s="82">
        <v>14</v>
      </c>
      <c r="F4248" t="s">
        <v>969</v>
      </c>
      <c r="G4248" s="83">
        <v>44133</v>
      </c>
      <c r="H4248" s="83">
        <v>44022</v>
      </c>
      <c r="I4248">
        <f t="shared" si="71"/>
        <v>2020</v>
      </c>
    </row>
    <row r="4249" spans="1:9" x14ac:dyDescent="0.25">
      <c r="A4249" t="s">
        <v>976</v>
      </c>
      <c r="B4249" t="s">
        <v>49</v>
      </c>
      <c r="C4249" s="76" t="s">
        <v>842</v>
      </c>
      <c r="D4249" t="s">
        <v>980</v>
      </c>
      <c r="E4249" s="82">
        <v>5.04</v>
      </c>
      <c r="F4249" t="s">
        <v>969</v>
      </c>
      <c r="G4249" s="83">
        <v>44146</v>
      </c>
      <c r="H4249" s="83">
        <v>44021</v>
      </c>
      <c r="I4249">
        <f t="shared" si="71"/>
        <v>2020</v>
      </c>
    </row>
    <row r="4250" spans="1:9" x14ac:dyDescent="0.25">
      <c r="A4250" t="s">
        <v>976</v>
      </c>
      <c r="B4250" t="s">
        <v>37</v>
      </c>
      <c r="C4250" s="76" t="s">
        <v>842</v>
      </c>
      <c r="D4250" t="s">
        <v>980</v>
      </c>
      <c r="E4250" s="82">
        <v>5.76</v>
      </c>
      <c r="F4250" t="s">
        <v>969</v>
      </c>
      <c r="G4250" s="83">
        <v>44081</v>
      </c>
      <c r="H4250" s="83">
        <v>44014</v>
      </c>
      <c r="I4250">
        <f t="shared" si="71"/>
        <v>2020</v>
      </c>
    </row>
    <row r="4251" spans="1:9" x14ac:dyDescent="0.25">
      <c r="A4251" t="s">
        <v>976</v>
      </c>
      <c r="B4251" t="s">
        <v>47</v>
      </c>
      <c r="C4251" s="76" t="s">
        <v>842</v>
      </c>
      <c r="D4251" t="s">
        <v>980</v>
      </c>
      <c r="E4251" s="82">
        <v>5.76</v>
      </c>
      <c r="F4251" t="s">
        <v>969</v>
      </c>
      <c r="G4251" s="83">
        <v>44146</v>
      </c>
      <c r="H4251" s="83">
        <v>44014</v>
      </c>
      <c r="I4251">
        <f t="shared" si="71"/>
        <v>2020</v>
      </c>
    </row>
    <row r="4252" spans="1:9" x14ac:dyDescent="0.25">
      <c r="A4252" t="s">
        <v>976</v>
      </c>
      <c r="B4252" t="s">
        <v>46</v>
      </c>
      <c r="C4252" s="76" t="s">
        <v>842</v>
      </c>
      <c r="D4252" t="s">
        <v>980</v>
      </c>
      <c r="E4252" s="82">
        <v>7.6</v>
      </c>
      <c r="F4252" t="s">
        <v>969</v>
      </c>
      <c r="G4252" s="83">
        <v>44047</v>
      </c>
      <c r="H4252" s="83">
        <v>44013</v>
      </c>
      <c r="I4252">
        <f t="shared" si="71"/>
        <v>2020</v>
      </c>
    </row>
    <row r="4253" spans="1:9" x14ac:dyDescent="0.25">
      <c r="A4253" t="s">
        <v>976</v>
      </c>
      <c r="B4253" t="s">
        <v>44</v>
      </c>
      <c r="C4253" s="76" t="s">
        <v>842</v>
      </c>
      <c r="D4253" t="s">
        <v>980</v>
      </c>
      <c r="E4253" s="82">
        <v>5.28</v>
      </c>
      <c r="F4253" t="s">
        <v>969</v>
      </c>
      <c r="G4253" s="83">
        <v>44106</v>
      </c>
      <c r="H4253" s="83">
        <v>44008</v>
      </c>
      <c r="I4253">
        <f t="shared" si="71"/>
        <v>2020</v>
      </c>
    </row>
    <row r="4254" spans="1:9" x14ac:dyDescent="0.25">
      <c r="A4254" t="s">
        <v>976</v>
      </c>
      <c r="B4254" t="s">
        <v>57</v>
      </c>
      <c r="C4254" s="76" t="s">
        <v>842</v>
      </c>
      <c r="D4254" t="s">
        <v>980</v>
      </c>
      <c r="E4254" s="82">
        <v>6.48</v>
      </c>
      <c r="F4254" t="s">
        <v>969</v>
      </c>
      <c r="G4254" s="83">
        <v>44181</v>
      </c>
      <c r="H4254" s="83">
        <v>44013</v>
      </c>
      <c r="I4254">
        <f t="shared" si="71"/>
        <v>2020</v>
      </c>
    </row>
    <row r="4255" spans="1:9" ht="14.45" customHeight="1" x14ac:dyDescent="0.25">
      <c r="A4255" t="s">
        <v>976</v>
      </c>
      <c r="B4255" t="s">
        <v>39</v>
      </c>
      <c r="C4255" s="76" t="s">
        <v>842</v>
      </c>
      <c r="D4255" t="s">
        <v>980</v>
      </c>
      <c r="E4255" s="82">
        <v>12</v>
      </c>
      <c r="F4255" t="s">
        <v>969</v>
      </c>
      <c r="G4255" s="83">
        <v>44057</v>
      </c>
      <c r="H4255" s="83">
        <v>44041</v>
      </c>
      <c r="I4255">
        <f t="shared" si="71"/>
        <v>2020</v>
      </c>
    </row>
    <row r="4256" spans="1:9" ht="14.45" customHeight="1" x14ac:dyDescent="0.25">
      <c r="A4256" t="s">
        <v>976</v>
      </c>
      <c r="B4256" t="s">
        <v>67</v>
      </c>
      <c r="C4256" s="76" t="s">
        <v>842</v>
      </c>
      <c r="D4256" t="s">
        <v>980</v>
      </c>
      <c r="E4256" s="82">
        <v>6</v>
      </c>
      <c r="F4256" t="s">
        <v>969</v>
      </c>
      <c r="G4256" s="83">
        <v>44036</v>
      </c>
      <c r="H4256" s="83">
        <v>44012</v>
      </c>
      <c r="I4256">
        <f t="shared" si="71"/>
        <v>2020</v>
      </c>
    </row>
    <row r="4257" spans="1:9" x14ac:dyDescent="0.25">
      <c r="A4257" t="s">
        <v>976</v>
      </c>
      <c r="B4257" t="s">
        <v>48</v>
      </c>
      <c r="C4257" s="76" t="s">
        <v>842</v>
      </c>
      <c r="D4257" t="s">
        <v>980</v>
      </c>
      <c r="E4257" s="82">
        <v>4.5599999999999996</v>
      </c>
      <c r="F4257" t="s">
        <v>969</v>
      </c>
      <c r="G4257" s="83">
        <v>44146</v>
      </c>
      <c r="H4257" s="83">
        <v>44018</v>
      </c>
      <c r="I4257">
        <f t="shared" si="71"/>
        <v>2020</v>
      </c>
    </row>
    <row r="4258" spans="1:9" x14ac:dyDescent="0.25">
      <c r="A4258" t="s">
        <v>976</v>
      </c>
      <c r="B4258" t="s">
        <v>20</v>
      </c>
      <c r="C4258" s="76" t="s">
        <v>842</v>
      </c>
      <c r="D4258" t="s">
        <v>980</v>
      </c>
      <c r="E4258" s="82">
        <v>3.84</v>
      </c>
      <c r="F4258" t="s">
        <v>969</v>
      </c>
      <c r="G4258" s="83">
        <v>44130</v>
      </c>
      <c r="H4258" s="83">
        <v>44008</v>
      </c>
      <c r="I4258">
        <f t="shared" si="71"/>
        <v>2020</v>
      </c>
    </row>
    <row r="4259" spans="1:9" x14ac:dyDescent="0.25">
      <c r="A4259" t="s">
        <v>976</v>
      </c>
      <c r="B4259" t="s">
        <v>40</v>
      </c>
      <c r="C4259" s="76" t="s">
        <v>842</v>
      </c>
      <c r="D4259" t="s">
        <v>980</v>
      </c>
      <c r="E4259" s="82">
        <v>17.28</v>
      </c>
      <c r="F4259" t="s">
        <v>969</v>
      </c>
      <c r="G4259" s="83">
        <v>44176</v>
      </c>
      <c r="H4259" s="83">
        <v>44011</v>
      </c>
      <c r="I4259">
        <f t="shared" si="71"/>
        <v>2020</v>
      </c>
    </row>
    <row r="4260" spans="1:9" x14ac:dyDescent="0.25">
      <c r="A4260" t="s">
        <v>976</v>
      </c>
      <c r="B4260" t="s">
        <v>67</v>
      </c>
      <c r="C4260" s="76" t="s">
        <v>842</v>
      </c>
      <c r="D4260" t="s">
        <v>980</v>
      </c>
      <c r="E4260" s="82">
        <v>2.16</v>
      </c>
      <c r="F4260" t="s">
        <v>969</v>
      </c>
      <c r="G4260" s="83">
        <v>44070</v>
      </c>
      <c r="H4260" s="83">
        <v>44008</v>
      </c>
      <c r="I4260">
        <f t="shared" si="71"/>
        <v>2020</v>
      </c>
    </row>
    <row r="4261" spans="1:9" x14ac:dyDescent="0.25">
      <c r="A4261" t="s">
        <v>976</v>
      </c>
      <c r="B4261" t="s">
        <v>247</v>
      </c>
      <c r="C4261" s="76" t="s">
        <v>842</v>
      </c>
      <c r="D4261" t="s">
        <v>980</v>
      </c>
      <c r="E4261" s="82">
        <v>7.7</v>
      </c>
      <c r="F4261" t="s">
        <v>969</v>
      </c>
      <c r="G4261" s="83">
        <v>44057</v>
      </c>
      <c r="H4261" s="83">
        <v>44008</v>
      </c>
      <c r="I4261">
        <f t="shared" si="71"/>
        <v>2020</v>
      </c>
    </row>
    <row r="4262" spans="1:9" x14ac:dyDescent="0.25">
      <c r="A4262" t="s">
        <v>976</v>
      </c>
      <c r="B4262" t="s">
        <v>49</v>
      </c>
      <c r="C4262" s="76" t="s">
        <v>842</v>
      </c>
      <c r="D4262" t="s">
        <v>980</v>
      </c>
      <c r="E4262" s="82">
        <v>4.08</v>
      </c>
      <c r="F4262" t="s">
        <v>969</v>
      </c>
      <c r="G4262" s="83">
        <v>44133</v>
      </c>
      <c r="H4262" s="83">
        <v>44008</v>
      </c>
      <c r="I4262">
        <f t="shared" si="71"/>
        <v>2020</v>
      </c>
    </row>
    <row r="4263" spans="1:9" x14ac:dyDescent="0.25">
      <c r="A4263" t="s">
        <v>976</v>
      </c>
      <c r="B4263" t="s">
        <v>68</v>
      </c>
      <c r="C4263" s="76" t="s">
        <v>842</v>
      </c>
      <c r="D4263" t="s">
        <v>980</v>
      </c>
      <c r="E4263" s="82">
        <v>10.56</v>
      </c>
      <c r="F4263" t="s">
        <v>969</v>
      </c>
      <c r="G4263" s="83">
        <v>44175</v>
      </c>
      <c r="H4263" s="83">
        <v>44008</v>
      </c>
      <c r="I4263">
        <f t="shared" si="71"/>
        <v>2020</v>
      </c>
    </row>
    <row r="4264" spans="1:9" x14ac:dyDescent="0.25">
      <c r="A4264" t="s">
        <v>976</v>
      </c>
      <c r="B4264" t="s">
        <v>245</v>
      </c>
      <c r="C4264" s="76" t="s">
        <v>842</v>
      </c>
      <c r="D4264" t="s">
        <v>980</v>
      </c>
      <c r="E4264" s="82">
        <v>3.84</v>
      </c>
      <c r="F4264" t="s">
        <v>969</v>
      </c>
      <c r="G4264" s="83">
        <v>44097</v>
      </c>
      <c r="H4264" s="83">
        <v>44011</v>
      </c>
      <c r="I4264">
        <f t="shared" si="71"/>
        <v>2020</v>
      </c>
    </row>
    <row r="4265" spans="1:9" x14ac:dyDescent="0.25">
      <c r="A4265" t="s">
        <v>976</v>
      </c>
      <c r="B4265" t="s">
        <v>20</v>
      </c>
      <c r="C4265" s="76" t="s">
        <v>842</v>
      </c>
      <c r="D4265" t="s">
        <v>980</v>
      </c>
      <c r="E4265" s="82">
        <v>5.28</v>
      </c>
      <c r="F4265" t="s">
        <v>969</v>
      </c>
      <c r="G4265" s="83">
        <v>44092</v>
      </c>
      <c r="H4265" s="83">
        <v>44008</v>
      </c>
      <c r="I4265">
        <f t="shared" si="71"/>
        <v>2020</v>
      </c>
    </row>
    <row r="4266" spans="1:9" x14ac:dyDescent="0.25">
      <c r="A4266" t="s">
        <v>976</v>
      </c>
      <c r="B4266" t="s">
        <v>252</v>
      </c>
      <c r="C4266" s="76" t="s">
        <v>842</v>
      </c>
      <c r="D4266" t="s">
        <v>980</v>
      </c>
      <c r="E4266" s="82">
        <v>10</v>
      </c>
      <c r="F4266" t="s">
        <v>969</v>
      </c>
      <c r="G4266" s="83">
        <v>44034</v>
      </c>
      <c r="H4266" s="83">
        <v>44008</v>
      </c>
      <c r="I4266">
        <f t="shared" si="71"/>
        <v>2020</v>
      </c>
    </row>
    <row r="4267" spans="1:9" x14ac:dyDescent="0.25">
      <c r="A4267" t="s">
        <v>976</v>
      </c>
      <c r="B4267" t="s">
        <v>40</v>
      </c>
      <c r="C4267" s="76" t="s">
        <v>842</v>
      </c>
      <c r="D4267" t="s">
        <v>980</v>
      </c>
      <c r="E4267" s="82">
        <v>2.88</v>
      </c>
      <c r="F4267" t="s">
        <v>969</v>
      </c>
      <c r="G4267" s="83">
        <v>44300</v>
      </c>
      <c r="H4267" s="83">
        <v>44008</v>
      </c>
      <c r="I4267">
        <f t="shared" si="71"/>
        <v>2021</v>
      </c>
    </row>
    <row r="4268" spans="1:9" x14ac:dyDescent="0.25">
      <c r="A4268" t="s">
        <v>976</v>
      </c>
      <c r="B4268" t="s">
        <v>38</v>
      </c>
      <c r="C4268" s="76" t="s">
        <v>842</v>
      </c>
      <c r="D4268" t="s">
        <v>980</v>
      </c>
      <c r="E4268" s="82">
        <v>6.24</v>
      </c>
      <c r="F4268" t="s">
        <v>969</v>
      </c>
      <c r="G4268" s="83">
        <v>44116</v>
      </c>
      <c r="H4268" s="83">
        <v>44008</v>
      </c>
      <c r="I4268">
        <f t="shared" si="71"/>
        <v>2020</v>
      </c>
    </row>
    <row r="4269" spans="1:9" x14ac:dyDescent="0.25">
      <c r="A4269" t="s">
        <v>976</v>
      </c>
      <c r="B4269" t="s">
        <v>67</v>
      </c>
      <c r="C4269" s="76" t="s">
        <v>842</v>
      </c>
      <c r="D4269" t="s">
        <v>980</v>
      </c>
      <c r="E4269" s="82">
        <v>6</v>
      </c>
      <c r="F4269" t="s">
        <v>969</v>
      </c>
      <c r="G4269" s="83">
        <v>44018</v>
      </c>
      <c r="H4269" s="83">
        <v>43998</v>
      </c>
      <c r="I4269">
        <f t="shared" si="71"/>
        <v>2020</v>
      </c>
    </row>
    <row r="4270" spans="1:9" x14ac:dyDescent="0.25">
      <c r="A4270" t="s">
        <v>976</v>
      </c>
      <c r="B4270" t="s">
        <v>292</v>
      </c>
      <c r="C4270" s="76" t="s">
        <v>842</v>
      </c>
      <c r="D4270" t="s">
        <v>980</v>
      </c>
      <c r="E4270" s="82">
        <v>3.6</v>
      </c>
      <c r="F4270" t="s">
        <v>969</v>
      </c>
      <c r="G4270" s="83">
        <v>44035</v>
      </c>
      <c r="H4270" s="83">
        <v>44008</v>
      </c>
      <c r="I4270">
        <f t="shared" si="71"/>
        <v>2020</v>
      </c>
    </row>
    <row r="4271" spans="1:9" x14ac:dyDescent="0.25">
      <c r="A4271" t="s">
        <v>976</v>
      </c>
      <c r="B4271" t="s">
        <v>41</v>
      </c>
      <c r="C4271" s="76" t="s">
        <v>842</v>
      </c>
      <c r="D4271" t="s">
        <v>980</v>
      </c>
      <c r="E4271" s="82">
        <v>7.68</v>
      </c>
      <c r="F4271" t="s">
        <v>969</v>
      </c>
      <c r="G4271" s="83">
        <v>44124</v>
      </c>
      <c r="H4271" s="83">
        <v>44011</v>
      </c>
      <c r="I4271">
        <f t="shared" si="71"/>
        <v>2020</v>
      </c>
    </row>
    <row r="4272" spans="1:9" x14ac:dyDescent="0.25">
      <c r="A4272" t="s">
        <v>976</v>
      </c>
      <c r="B4272" t="s">
        <v>40</v>
      </c>
      <c r="C4272" s="76" t="s">
        <v>842</v>
      </c>
      <c r="D4272" t="s">
        <v>980</v>
      </c>
      <c r="E4272" s="82">
        <v>7.6</v>
      </c>
      <c r="F4272" t="s">
        <v>969</v>
      </c>
      <c r="G4272" s="83">
        <v>44036</v>
      </c>
      <c r="H4272" s="83">
        <v>44008</v>
      </c>
      <c r="I4272">
        <f t="shared" si="71"/>
        <v>2020</v>
      </c>
    </row>
    <row r="4273" spans="1:9" x14ac:dyDescent="0.25">
      <c r="A4273" t="s">
        <v>976</v>
      </c>
      <c r="B4273" t="s">
        <v>21</v>
      </c>
      <c r="C4273" s="76" t="s">
        <v>842</v>
      </c>
      <c r="D4273" t="s">
        <v>980</v>
      </c>
      <c r="E4273" s="82">
        <v>6.49</v>
      </c>
      <c r="F4273" t="s">
        <v>969</v>
      </c>
      <c r="G4273" s="83">
        <v>44187</v>
      </c>
      <c r="H4273" s="83">
        <v>43997</v>
      </c>
      <c r="I4273">
        <f t="shared" si="71"/>
        <v>2020</v>
      </c>
    </row>
    <row r="4274" spans="1:9" x14ac:dyDescent="0.25">
      <c r="A4274" t="s">
        <v>976</v>
      </c>
      <c r="B4274" t="s">
        <v>244</v>
      </c>
      <c r="C4274" s="76" t="s">
        <v>842</v>
      </c>
      <c r="D4274" t="s">
        <v>980</v>
      </c>
      <c r="E4274" s="82">
        <v>7</v>
      </c>
      <c r="F4274" t="s">
        <v>969</v>
      </c>
      <c r="G4274" s="83">
        <v>44155</v>
      </c>
      <c r="H4274" s="83">
        <v>43999</v>
      </c>
      <c r="I4274">
        <f t="shared" si="71"/>
        <v>2020</v>
      </c>
    </row>
    <row r="4275" spans="1:9" x14ac:dyDescent="0.25">
      <c r="A4275" t="s">
        <v>976</v>
      </c>
      <c r="B4275" t="s">
        <v>251</v>
      </c>
      <c r="C4275" s="76" t="s">
        <v>842</v>
      </c>
      <c r="D4275" t="s">
        <v>980</v>
      </c>
      <c r="E4275" s="82">
        <v>6</v>
      </c>
      <c r="F4275" t="s">
        <v>969</v>
      </c>
      <c r="G4275" s="83">
        <v>44046</v>
      </c>
      <c r="H4275" s="83">
        <v>44000</v>
      </c>
      <c r="I4275">
        <f t="shared" si="71"/>
        <v>2020</v>
      </c>
    </row>
    <row r="4276" spans="1:9" x14ac:dyDescent="0.25">
      <c r="A4276" t="s">
        <v>976</v>
      </c>
      <c r="B4276" t="s">
        <v>243</v>
      </c>
      <c r="C4276" s="76" t="s">
        <v>842</v>
      </c>
      <c r="D4276" t="s">
        <v>980</v>
      </c>
      <c r="E4276" s="82">
        <v>3.83</v>
      </c>
      <c r="F4276" t="s">
        <v>969</v>
      </c>
      <c r="G4276" s="83">
        <v>44042</v>
      </c>
      <c r="H4276" s="83">
        <v>44001</v>
      </c>
      <c r="I4276">
        <f t="shared" si="71"/>
        <v>2020</v>
      </c>
    </row>
    <row r="4277" spans="1:9" x14ac:dyDescent="0.25">
      <c r="A4277" t="s">
        <v>976</v>
      </c>
      <c r="B4277" t="s">
        <v>38</v>
      </c>
      <c r="C4277" s="76" t="s">
        <v>842</v>
      </c>
      <c r="D4277" t="s">
        <v>980</v>
      </c>
      <c r="E4277" s="82">
        <v>7.6</v>
      </c>
      <c r="F4277" t="s">
        <v>969</v>
      </c>
      <c r="G4277" s="83">
        <v>44035</v>
      </c>
      <c r="H4277" s="83">
        <v>44004</v>
      </c>
      <c r="I4277">
        <f t="shared" si="71"/>
        <v>2020</v>
      </c>
    </row>
    <row r="4278" spans="1:9" x14ac:dyDescent="0.25">
      <c r="A4278" t="s">
        <v>976</v>
      </c>
      <c r="B4278" t="s">
        <v>39</v>
      </c>
      <c r="C4278" s="76" t="s">
        <v>842</v>
      </c>
      <c r="D4278" t="s">
        <v>980</v>
      </c>
      <c r="E4278" s="82">
        <v>6</v>
      </c>
      <c r="F4278" t="s">
        <v>969</v>
      </c>
      <c r="G4278" s="83">
        <v>44090</v>
      </c>
      <c r="H4278" s="83">
        <v>44004</v>
      </c>
      <c r="I4278">
        <f t="shared" si="71"/>
        <v>2020</v>
      </c>
    </row>
    <row r="4279" spans="1:9" x14ac:dyDescent="0.25">
      <c r="A4279" t="s">
        <v>976</v>
      </c>
      <c r="B4279" t="s">
        <v>58</v>
      </c>
      <c r="C4279" s="76" t="s">
        <v>842</v>
      </c>
      <c r="D4279" t="s">
        <v>980</v>
      </c>
      <c r="E4279" s="82">
        <v>9</v>
      </c>
      <c r="F4279" t="s">
        <v>969</v>
      </c>
      <c r="G4279" s="83">
        <v>44078</v>
      </c>
      <c r="H4279" s="83">
        <v>43986</v>
      </c>
      <c r="I4279">
        <f t="shared" si="71"/>
        <v>2020</v>
      </c>
    </row>
    <row r="4280" spans="1:9" x14ac:dyDescent="0.25">
      <c r="A4280" t="s">
        <v>976</v>
      </c>
      <c r="B4280" t="s">
        <v>34</v>
      </c>
      <c r="C4280" s="76" t="s">
        <v>842</v>
      </c>
      <c r="D4280" t="s">
        <v>980</v>
      </c>
      <c r="E4280" s="82">
        <v>8.52</v>
      </c>
      <c r="F4280" t="s">
        <v>969</v>
      </c>
      <c r="G4280" s="83">
        <v>44007</v>
      </c>
      <c r="H4280" s="83">
        <v>43987</v>
      </c>
      <c r="I4280">
        <f t="shared" si="71"/>
        <v>2020</v>
      </c>
    </row>
    <row r="4281" spans="1:9" x14ac:dyDescent="0.25">
      <c r="A4281" t="s">
        <v>976</v>
      </c>
      <c r="B4281" t="s">
        <v>41</v>
      </c>
      <c r="C4281" s="76" t="s">
        <v>842</v>
      </c>
      <c r="D4281" t="s">
        <v>980</v>
      </c>
      <c r="E4281" s="82">
        <v>3.84</v>
      </c>
      <c r="F4281" t="s">
        <v>969</v>
      </c>
      <c r="G4281" s="83">
        <v>44048</v>
      </c>
      <c r="H4281" s="83">
        <v>43986</v>
      </c>
      <c r="I4281">
        <f t="shared" si="71"/>
        <v>2020</v>
      </c>
    </row>
    <row r="4282" spans="1:9" x14ac:dyDescent="0.25">
      <c r="A4282" t="s">
        <v>976</v>
      </c>
      <c r="B4282" t="s">
        <v>251</v>
      </c>
      <c r="C4282" s="76" t="s">
        <v>842</v>
      </c>
      <c r="D4282" t="s">
        <v>980</v>
      </c>
      <c r="E4282" s="82">
        <v>12</v>
      </c>
      <c r="F4282" t="s">
        <v>969</v>
      </c>
      <c r="G4282" s="83">
        <v>44033</v>
      </c>
      <c r="H4282" s="83">
        <v>43990</v>
      </c>
      <c r="I4282">
        <f t="shared" si="71"/>
        <v>2020</v>
      </c>
    </row>
    <row r="4283" spans="1:9" x14ac:dyDescent="0.25">
      <c r="A4283" t="s">
        <v>976</v>
      </c>
      <c r="B4283" t="s">
        <v>253</v>
      </c>
      <c r="C4283" s="76" t="s">
        <v>842</v>
      </c>
      <c r="D4283" t="s">
        <v>980</v>
      </c>
      <c r="E4283" s="82">
        <v>10</v>
      </c>
      <c r="F4283" t="s">
        <v>969</v>
      </c>
      <c r="G4283" s="83">
        <v>44036</v>
      </c>
      <c r="H4283" s="83">
        <v>43984</v>
      </c>
      <c r="I4283">
        <f t="shared" si="71"/>
        <v>2020</v>
      </c>
    </row>
    <row r="4284" spans="1:9" x14ac:dyDescent="0.25">
      <c r="A4284" t="s">
        <v>976</v>
      </c>
      <c r="B4284" t="s">
        <v>47</v>
      </c>
      <c r="C4284" s="76" t="s">
        <v>842</v>
      </c>
      <c r="D4284" t="s">
        <v>980</v>
      </c>
      <c r="E4284" s="82">
        <v>12</v>
      </c>
      <c r="F4284" t="s">
        <v>969</v>
      </c>
      <c r="G4284" s="83">
        <v>44007</v>
      </c>
      <c r="H4284" s="83">
        <v>43980</v>
      </c>
      <c r="I4284">
        <f t="shared" si="71"/>
        <v>2020</v>
      </c>
    </row>
    <row r="4285" spans="1:9" x14ac:dyDescent="0.25">
      <c r="A4285" t="s">
        <v>976</v>
      </c>
      <c r="B4285" t="s">
        <v>49</v>
      </c>
      <c r="C4285" s="76" t="s">
        <v>842</v>
      </c>
      <c r="D4285" t="s">
        <v>980</v>
      </c>
      <c r="E4285" s="82">
        <v>3.12</v>
      </c>
      <c r="F4285" t="s">
        <v>969</v>
      </c>
      <c r="G4285" s="83">
        <v>44063</v>
      </c>
      <c r="H4285" s="83">
        <v>43985</v>
      </c>
      <c r="I4285">
        <f t="shared" si="71"/>
        <v>2020</v>
      </c>
    </row>
    <row r="4286" spans="1:9" x14ac:dyDescent="0.25">
      <c r="A4286" t="s">
        <v>976</v>
      </c>
      <c r="B4286" t="s">
        <v>253</v>
      </c>
      <c r="C4286" s="76" t="s">
        <v>842</v>
      </c>
      <c r="D4286" t="s">
        <v>980</v>
      </c>
      <c r="E4286" s="82">
        <v>9.44</v>
      </c>
      <c r="F4286" t="s">
        <v>969</v>
      </c>
      <c r="G4286" s="83">
        <v>44029</v>
      </c>
      <c r="H4286" s="83">
        <v>43983</v>
      </c>
      <c r="I4286">
        <f t="shared" si="71"/>
        <v>2020</v>
      </c>
    </row>
    <row r="4287" spans="1:9" x14ac:dyDescent="0.25">
      <c r="A4287" t="s">
        <v>976</v>
      </c>
      <c r="B4287" t="s">
        <v>252</v>
      </c>
      <c r="C4287" s="76" t="s">
        <v>842</v>
      </c>
      <c r="D4287" t="s">
        <v>980</v>
      </c>
      <c r="E4287" s="82">
        <v>7.6</v>
      </c>
      <c r="F4287" t="s">
        <v>969</v>
      </c>
      <c r="G4287" s="83">
        <v>44027</v>
      </c>
      <c r="H4287" s="83">
        <v>43979</v>
      </c>
      <c r="I4287">
        <f t="shared" si="71"/>
        <v>2020</v>
      </c>
    </row>
    <row r="4288" spans="1:9" x14ac:dyDescent="0.25">
      <c r="A4288" t="s">
        <v>976</v>
      </c>
      <c r="B4288" t="s">
        <v>247</v>
      </c>
      <c r="C4288" s="76" t="s">
        <v>842</v>
      </c>
      <c r="D4288" t="s">
        <v>980</v>
      </c>
      <c r="E4288" s="82">
        <v>12.39</v>
      </c>
      <c r="F4288" t="s">
        <v>969</v>
      </c>
      <c r="G4288" s="83">
        <v>44019</v>
      </c>
      <c r="H4288" s="83">
        <v>43983</v>
      </c>
      <c r="I4288">
        <f t="shared" si="71"/>
        <v>2020</v>
      </c>
    </row>
    <row r="4289" spans="1:9" x14ac:dyDescent="0.25">
      <c r="A4289" t="s">
        <v>976</v>
      </c>
      <c r="B4289" t="s">
        <v>44</v>
      </c>
      <c r="C4289" s="76" t="s">
        <v>842</v>
      </c>
      <c r="D4289" t="s">
        <v>980</v>
      </c>
      <c r="E4289" s="82">
        <v>9.84</v>
      </c>
      <c r="F4289" t="s">
        <v>969</v>
      </c>
      <c r="G4289" s="83">
        <v>44146</v>
      </c>
      <c r="H4289" s="83">
        <v>43978</v>
      </c>
      <c r="I4289">
        <f t="shared" si="71"/>
        <v>2020</v>
      </c>
    </row>
    <row r="4290" spans="1:9" x14ac:dyDescent="0.25">
      <c r="A4290" t="s">
        <v>976</v>
      </c>
      <c r="B4290" t="s">
        <v>245</v>
      </c>
      <c r="C4290" s="76" t="s">
        <v>842</v>
      </c>
      <c r="D4290" t="s">
        <v>980</v>
      </c>
      <c r="E4290" s="82">
        <v>7.6</v>
      </c>
      <c r="F4290" t="s">
        <v>969</v>
      </c>
      <c r="G4290" s="83">
        <v>44062</v>
      </c>
      <c r="H4290" s="83">
        <v>43972</v>
      </c>
      <c r="I4290">
        <f t="shared" ref="I4290:I4353" si="72">IF(G4290&lt;&gt;"",YEAR(G4290),"")</f>
        <v>2020</v>
      </c>
    </row>
    <row r="4291" spans="1:9" x14ac:dyDescent="0.25">
      <c r="A4291" t="s">
        <v>976</v>
      </c>
      <c r="B4291" t="s">
        <v>20</v>
      </c>
      <c r="C4291" s="76" t="s">
        <v>842</v>
      </c>
      <c r="D4291" t="s">
        <v>980</v>
      </c>
      <c r="E4291" s="82">
        <v>4.8</v>
      </c>
      <c r="F4291" t="s">
        <v>969</v>
      </c>
      <c r="G4291" s="83">
        <v>44064</v>
      </c>
      <c r="H4291" s="83">
        <v>43978</v>
      </c>
      <c r="I4291">
        <f t="shared" si="72"/>
        <v>2020</v>
      </c>
    </row>
    <row r="4292" spans="1:9" x14ac:dyDescent="0.25">
      <c r="A4292" t="s">
        <v>976</v>
      </c>
      <c r="B4292" t="s">
        <v>28</v>
      </c>
      <c r="C4292" s="76" t="s">
        <v>842</v>
      </c>
      <c r="D4292" t="s">
        <v>980</v>
      </c>
      <c r="E4292" s="82">
        <v>7.6</v>
      </c>
      <c r="F4292" t="s">
        <v>969</v>
      </c>
      <c r="G4292" s="83">
        <v>44027</v>
      </c>
      <c r="H4292" s="83">
        <v>43977</v>
      </c>
      <c r="I4292">
        <f t="shared" si="72"/>
        <v>2020</v>
      </c>
    </row>
    <row r="4293" spans="1:9" x14ac:dyDescent="0.25">
      <c r="A4293" t="s">
        <v>976</v>
      </c>
      <c r="B4293" t="s">
        <v>241</v>
      </c>
      <c r="C4293" s="76" t="s">
        <v>842</v>
      </c>
      <c r="D4293" t="s">
        <v>980</v>
      </c>
      <c r="E4293" s="82">
        <v>6</v>
      </c>
      <c r="F4293" t="s">
        <v>969</v>
      </c>
      <c r="G4293" s="83">
        <v>44027</v>
      </c>
      <c r="H4293" s="83">
        <v>43978</v>
      </c>
      <c r="I4293">
        <f t="shared" si="72"/>
        <v>2020</v>
      </c>
    </row>
    <row r="4294" spans="1:9" x14ac:dyDescent="0.25">
      <c r="A4294" t="s">
        <v>976</v>
      </c>
      <c r="B4294" t="s">
        <v>20</v>
      </c>
      <c r="C4294" s="76" t="s">
        <v>842</v>
      </c>
      <c r="D4294" t="s">
        <v>980</v>
      </c>
      <c r="E4294" s="82">
        <v>5.76</v>
      </c>
      <c r="F4294" t="s">
        <v>969</v>
      </c>
      <c r="G4294" s="83">
        <v>44063</v>
      </c>
      <c r="H4294" s="83">
        <v>43978</v>
      </c>
      <c r="I4294">
        <f t="shared" si="72"/>
        <v>2020</v>
      </c>
    </row>
    <row r="4295" spans="1:9" x14ac:dyDescent="0.25">
      <c r="A4295" t="s">
        <v>976</v>
      </c>
      <c r="B4295" t="s">
        <v>292</v>
      </c>
      <c r="C4295" s="76" t="s">
        <v>842</v>
      </c>
      <c r="D4295" t="s">
        <v>980</v>
      </c>
      <c r="E4295" s="82">
        <v>11.52</v>
      </c>
      <c r="F4295" t="s">
        <v>969</v>
      </c>
      <c r="G4295" s="83">
        <v>44431</v>
      </c>
      <c r="H4295" s="83">
        <v>43978</v>
      </c>
      <c r="I4295">
        <f t="shared" si="72"/>
        <v>2021</v>
      </c>
    </row>
    <row r="4296" spans="1:9" x14ac:dyDescent="0.25">
      <c r="A4296" t="s">
        <v>976</v>
      </c>
      <c r="B4296" t="s">
        <v>40</v>
      </c>
      <c r="C4296" s="76" t="s">
        <v>842</v>
      </c>
      <c r="D4296" t="s">
        <v>980</v>
      </c>
      <c r="E4296" s="82">
        <v>8.8800000000000008</v>
      </c>
      <c r="F4296" t="s">
        <v>969</v>
      </c>
      <c r="G4296" s="83">
        <v>44070</v>
      </c>
      <c r="H4296" s="83">
        <v>43978</v>
      </c>
      <c r="I4296">
        <f t="shared" si="72"/>
        <v>2020</v>
      </c>
    </row>
    <row r="4297" spans="1:9" ht="14.45" customHeight="1" x14ac:dyDescent="0.25">
      <c r="A4297" t="s">
        <v>976</v>
      </c>
      <c r="B4297" t="s">
        <v>244</v>
      </c>
      <c r="C4297" s="76" t="s">
        <v>842</v>
      </c>
      <c r="D4297" t="s">
        <v>980</v>
      </c>
      <c r="E4297" s="82">
        <v>7.6</v>
      </c>
      <c r="F4297" t="s">
        <v>969</v>
      </c>
      <c r="G4297" s="83">
        <v>44158</v>
      </c>
      <c r="H4297" s="83">
        <v>43965</v>
      </c>
      <c r="I4297">
        <f t="shared" si="72"/>
        <v>2020</v>
      </c>
    </row>
    <row r="4298" spans="1:9" ht="14.45" customHeight="1" x14ac:dyDescent="0.25">
      <c r="A4298" t="s">
        <v>976</v>
      </c>
      <c r="B4298" t="s">
        <v>40</v>
      </c>
      <c r="C4298" s="76" t="s">
        <v>842</v>
      </c>
      <c r="D4298" t="s">
        <v>980</v>
      </c>
      <c r="E4298" s="82">
        <v>8.64</v>
      </c>
      <c r="F4298" t="s">
        <v>969</v>
      </c>
      <c r="G4298" s="83">
        <v>44042</v>
      </c>
      <c r="H4298" s="83">
        <v>43964</v>
      </c>
      <c r="I4298">
        <f t="shared" si="72"/>
        <v>2020</v>
      </c>
    </row>
    <row r="4299" spans="1:9" ht="14.45" customHeight="1" x14ac:dyDescent="0.25">
      <c r="A4299" t="s">
        <v>976</v>
      </c>
      <c r="B4299" t="s">
        <v>68</v>
      </c>
      <c r="C4299" s="76" t="s">
        <v>842</v>
      </c>
      <c r="D4299" t="s">
        <v>980</v>
      </c>
      <c r="E4299" s="82">
        <v>23.04</v>
      </c>
      <c r="F4299" t="s">
        <v>969</v>
      </c>
      <c r="G4299" s="83">
        <v>44071</v>
      </c>
      <c r="H4299" s="83">
        <v>43970</v>
      </c>
      <c r="I4299">
        <f t="shared" si="72"/>
        <v>2020</v>
      </c>
    </row>
    <row r="4300" spans="1:9" ht="14.45" customHeight="1" x14ac:dyDescent="0.25">
      <c r="A4300" t="s">
        <v>976</v>
      </c>
      <c r="B4300" t="s">
        <v>263</v>
      </c>
      <c r="C4300" s="76" t="s">
        <v>842</v>
      </c>
      <c r="D4300" t="s">
        <v>980</v>
      </c>
      <c r="E4300" s="82">
        <v>6.48</v>
      </c>
      <c r="F4300" t="s">
        <v>969</v>
      </c>
      <c r="G4300" s="83">
        <v>44057</v>
      </c>
      <c r="H4300" s="83">
        <v>43970</v>
      </c>
      <c r="I4300">
        <f t="shared" si="72"/>
        <v>2020</v>
      </c>
    </row>
    <row r="4301" spans="1:9" ht="14.45" customHeight="1" x14ac:dyDescent="0.25">
      <c r="A4301" t="s">
        <v>976</v>
      </c>
      <c r="B4301" t="s">
        <v>67</v>
      </c>
      <c r="C4301" s="76" t="s">
        <v>842</v>
      </c>
      <c r="D4301" t="s">
        <v>980</v>
      </c>
      <c r="E4301" s="82">
        <v>7.64</v>
      </c>
      <c r="F4301" t="s">
        <v>969</v>
      </c>
      <c r="G4301" s="83">
        <v>44005</v>
      </c>
      <c r="H4301" s="83">
        <v>43969</v>
      </c>
      <c r="I4301">
        <f t="shared" si="72"/>
        <v>2020</v>
      </c>
    </row>
    <row r="4302" spans="1:9" ht="14.45" customHeight="1" x14ac:dyDescent="0.25">
      <c r="A4302" t="s">
        <v>976</v>
      </c>
      <c r="B4302" t="s">
        <v>38</v>
      </c>
      <c r="C4302" s="76" t="s">
        <v>842</v>
      </c>
      <c r="D4302" t="s">
        <v>980</v>
      </c>
      <c r="E4302" s="82">
        <v>3.84</v>
      </c>
      <c r="F4302" t="s">
        <v>969</v>
      </c>
      <c r="G4302" s="83">
        <v>44026</v>
      </c>
      <c r="H4302" s="83">
        <v>43970</v>
      </c>
      <c r="I4302">
        <f t="shared" si="72"/>
        <v>2020</v>
      </c>
    </row>
    <row r="4303" spans="1:9" ht="14.45" customHeight="1" x14ac:dyDescent="0.25">
      <c r="A4303" t="s">
        <v>976</v>
      </c>
      <c r="B4303" t="s">
        <v>38</v>
      </c>
      <c r="C4303" s="76" t="s">
        <v>842</v>
      </c>
      <c r="D4303" t="s">
        <v>980</v>
      </c>
      <c r="E4303" s="82">
        <v>6.96</v>
      </c>
      <c r="F4303" t="s">
        <v>969</v>
      </c>
      <c r="G4303" s="83">
        <v>44027</v>
      </c>
      <c r="H4303" s="83">
        <v>43957</v>
      </c>
      <c r="I4303">
        <f t="shared" si="72"/>
        <v>2020</v>
      </c>
    </row>
    <row r="4304" spans="1:9" ht="14.45" customHeight="1" x14ac:dyDescent="0.25">
      <c r="A4304" t="s">
        <v>976</v>
      </c>
      <c r="B4304" t="s">
        <v>41</v>
      </c>
      <c r="C4304" s="76" t="s">
        <v>842</v>
      </c>
      <c r="D4304" t="s">
        <v>980</v>
      </c>
      <c r="E4304" s="82">
        <v>6</v>
      </c>
      <c r="F4304" t="s">
        <v>969</v>
      </c>
      <c r="G4304" s="83">
        <v>44033</v>
      </c>
      <c r="H4304" s="83">
        <v>43963</v>
      </c>
      <c r="I4304">
        <f t="shared" si="72"/>
        <v>2020</v>
      </c>
    </row>
    <row r="4305" spans="1:9" ht="14.45" customHeight="1" x14ac:dyDescent="0.25">
      <c r="A4305" t="s">
        <v>976</v>
      </c>
      <c r="B4305" t="s">
        <v>259</v>
      </c>
      <c r="C4305" s="76" t="s">
        <v>842</v>
      </c>
      <c r="D4305" t="s">
        <v>980</v>
      </c>
      <c r="E4305" s="82">
        <v>5.9</v>
      </c>
      <c r="F4305" t="s">
        <v>969</v>
      </c>
      <c r="G4305" s="83">
        <v>43998</v>
      </c>
      <c r="H4305" s="83">
        <v>43955</v>
      </c>
      <c r="I4305">
        <f t="shared" si="72"/>
        <v>2020</v>
      </c>
    </row>
    <row r="4306" spans="1:9" ht="14.45" customHeight="1" x14ac:dyDescent="0.25">
      <c r="A4306" t="s">
        <v>976</v>
      </c>
      <c r="B4306" t="s">
        <v>41</v>
      </c>
      <c r="C4306" s="76" t="s">
        <v>842</v>
      </c>
      <c r="D4306" t="s">
        <v>980</v>
      </c>
      <c r="E4306" s="82">
        <v>7.6</v>
      </c>
      <c r="F4306" t="s">
        <v>969</v>
      </c>
      <c r="G4306" s="83">
        <v>43990</v>
      </c>
      <c r="H4306" s="83">
        <v>43962</v>
      </c>
      <c r="I4306">
        <f t="shared" si="72"/>
        <v>2020</v>
      </c>
    </row>
    <row r="4307" spans="1:9" ht="14.45" customHeight="1" x14ac:dyDescent="0.25">
      <c r="A4307" t="s">
        <v>976</v>
      </c>
      <c r="B4307" t="s">
        <v>44</v>
      </c>
      <c r="C4307" s="76" t="s">
        <v>842</v>
      </c>
      <c r="D4307" t="s">
        <v>980</v>
      </c>
      <c r="E4307" s="82">
        <v>5.52</v>
      </c>
      <c r="F4307" t="s">
        <v>969</v>
      </c>
      <c r="G4307" s="83">
        <v>43970</v>
      </c>
      <c r="H4307" s="83">
        <v>43882</v>
      </c>
      <c r="I4307">
        <f t="shared" si="72"/>
        <v>2020</v>
      </c>
    </row>
    <row r="4308" spans="1:9" ht="14.45" customHeight="1" x14ac:dyDescent="0.25">
      <c r="A4308" t="s">
        <v>976</v>
      </c>
      <c r="B4308" t="s">
        <v>251</v>
      </c>
      <c r="C4308" s="76" t="s">
        <v>842</v>
      </c>
      <c r="D4308" t="s">
        <v>980</v>
      </c>
      <c r="E4308" s="82">
        <v>6</v>
      </c>
      <c r="F4308" t="s">
        <v>969</v>
      </c>
      <c r="G4308" s="83">
        <v>43964</v>
      </c>
      <c r="H4308" s="83">
        <v>43889</v>
      </c>
      <c r="I4308">
        <f t="shared" si="72"/>
        <v>2020</v>
      </c>
    </row>
    <row r="4309" spans="1:9" ht="14.45" customHeight="1" x14ac:dyDescent="0.25">
      <c r="A4309" t="s">
        <v>976</v>
      </c>
      <c r="B4309" t="s">
        <v>57</v>
      </c>
      <c r="C4309" s="76" t="s">
        <v>842</v>
      </c>
      <c r="D4309" t="s">
        <v>980</v>
      </c>
      <c r="E4309" s="82">
        <v>9.6</v>
      </c>
      <c r="F4309" t="s">
        <v>969</v>
      </c>
      <c r="G4309" s="83">
        <v>44333</v>
      </c>
      <c r="H4309" s="83">
        <v>43929</v>
      </c>
      <c r="I4309">
        <f t="shared" si="72"/>
        <v>2021</v>
      </c>
    </row>
    <row r="4310" spans="1:9" ht="14.45" customHeight="1" x14ac:dyDescent="0.25">
      <c r="A4310" t="s">
        <v>976</v>
      </c>
      <c r="B4310" t="s">
        <v>252</v>
      </c>
      <c r="C4310" s="76" t="s">
        <v>842</v>
      </c>
      <c r="D4310" t="s">
        <v>980</v>
      </c>
      <c r="E4310" s="82">
        <v>12</v>
      </c>
      <c r="F4310" t="s">
        <v>969</v>
      </c>
      <c r="G4310" s="83">
        <v>44317</v>
      </c>
      <c r="H4310" s="83">
        <v>43929</v>
      </c>
      <c r="I4310">
        <f t="shared" si="72"/>
        <v>2021</v>
      </c>
    </row>
    <row r="4311" spans="1:9" ht="14.45" customHeight="1" x14ac:dyDescent="0.25">
      <c r="A4311" t="s">
        <v>976</v>
      </c>
      <c r="B4311" t="s">
        <v>40</v>
      </c>
      <c r="C4311" s="76" t="s">
        <v>842</v>
      </c>
      <c r="D4311" t="s">
        <v>980</v>
      </c>
      <c r="E4311" s="82">
        <v>6</v>
      </c>
      <c r="F4311" t="s">
        <v>969</v>
      </c>
      <c r="G4311" s="83">
        <v>44070</v>
      </c>
      <c r="H4311" s="83">
        <v>43928</v>
      </c>
      <c r="I4311">
        <f t="shared" si="72"/>
        <v>2020</v>
      </c>
    </row>
    <row r="4312" spans="1:9" ht="14.45" customHeight="1" x14ac:dyDescent="0.25">
      <c r="A4312" t="s">
        <v>976</v>
      </c>
      <c r="B4312" t="s">
        <v>49</v>
      </c>
      <c r="C4312" s="76" t="s">
        <v>842</v>
      </c>
      <c r="D4312" t="s">
        <v>980</v>
      </c>
      <c r="E4312" s="82">
        <v>2.73</v>
      </c>
      <c r="F4312" t="s">
        <v>969</v>
      </c>
      <c r="G4312" s="83">
        <v>43959</v>
      </c>
      <c r="H4312" s="83">
        <v>43943</v>
      </c>
      <c r="I4312">
        <f t="shared" si="72"/>
        <v>2020</v>
      </c>
    </row>
    <row r="4313" spans="1:9" ht="14.45" customHeight="1" x14ac:dyDescent="0.25">
      <c r="A4313" t="s">
        <v>976</v>
      </c>
      <c r="B4313" t="s">
        <v>263</v>
      </c>
      <c r="C4313" s="76" t="s">
        <v>842</v>
      </c>
      <c r="D4313" t="s">
        <v>980</v>
      </c>
      <c r="E4313" s="82">
        <v>6</v>
      </c>
      <c r="F4313" t="s">
        <v>969</v>
      </c>
      <c r="G4313" s="83">
        <v>44130</v>
      </c>
      <c r="H4313" s="83">
        <v>43924</v>
      </c>
      <c r="I4313">
        <f t="shared" si="72"/>
        <v>2020</v>
      </c>
    </row>
    <row r="4314" spans="1:9" ht="14.45" customHeight="1" x14ac:dyDescent="0.25">
      <c r="A4314" t="s">
        <v>976</v>
      </c>
      <c r="B4314" t="s">
        <v>50</v>
      </c>
      <c r="C4314" s="76" t="s">
        <v>842</v>
      </c>
      <c r="D4314" t="s">
        <v>980</v>
      </c>
      <c r="E4314" s="82">
        <v>7.68</v>
      </c>
      <c r="F4314" t="s">
        <v>969</v>
      </c>
      <c r="G4314" s="83">
        <v>43979</v>
      </c>
      <c r="H4314" s="83">
        <v>43915</v>
      </c>
      <c r="I4314">
        <f t="shared" si="72"/>
        <v>2020</v>
      </c>
    </row>
    <row r="4315" spans="1:9" ht="14.45" customHeight="1" x14ac:dyDescent="0.25">
      <c r="A4315" t="s">
        <v>976</v>
      </c>
      <c r="B4315" t="s">
        <v>41</v>
      </c>
      <c r="C4315" s="76" t="s">
        <v>842</v>
      </c>
      <c r="D4315" t="s">
        <v>980</v>
      </c>
      <c r="E4315" s="82">
        <v>10</v>
      </c>
      <c r="F4315" t="s">
        <v>969</v>
      </c>
      <c r="G4315" s="83">
        <v>43994</v>
      </c>
      <c r="H4315" s="83">
        <v>43920</v>
      </c>
      <c r="I4315">
        <f t="shared" si="72"/>
        <v>2020</v>
      </c>
    </row>
    <row r="4316" spans="1:9" ht="14.45" customHeight="1" x14ac:dyDescent="0.25">
      <c r="A4316" t="s">
        <v>976</v>
      </c>
      <c r="B4316" t="s">
        <v>65</v>
      </c>
      <c r="C4316" s="76" t="s">
        <v>842</v>
      </c>
      <c r="D4316" t="s">
        <v>980</v>
      </c>
      <c r="E4316" s="82">
        <v>3</v>
      </c>
      <c r="F4316" t="s">
        <v>969</v>
      </c>
      <c r="G4316" s="83">
        <v>44042</v>
      </c>
      <c r="H4316" s="83">
        <v>43927</v>
      </c>
      <c r="I4316">
        <f t="shared" si="72"/>
        <v>2020</v>
      </c>
    </row>
    <row r="4317" spans="1:9" ht="14.45" customHeight="1" x14ac:dyDescent="0.25">
      <c r="A4317" t="s">
        <v>976</v>
      </c>
      <c r="B4317" t="s">
        <v>263</v>
      </c>
      <c r="C4317" s="76" t="s">
        <v>842</v>
      </c>
      <c r="D4317" t="s">
        <v>980</v>
      </c>
      <c r="E4317" s="82">
        <v>11.4</v>
      </c>
      <c r="F4317" t="s">
        <v>969</v>
      </c>
      <c r="G4317" s="83">
        <v>44020</v>
      </c>
      <c r="H4317" s="83">
        <v>43920</v>
      </c>
      <c r="I4317">
        <f t="shared" si="72"/>
        <v>2020</v>
      </c>
    </row>
    <row r="4318" spans="1:9" ht="14.45" customHeight="1" x14ac:dyDescent="0.25">
      <c r="A4318" t="s">
        <v>976</v>
      </c>
      <c r="B4318" t="s">
        <v>65</v>
      </c>
      <c r="C4318" s="76" t="s">
        <v>842</v>
      </c>
      <c r="D4318" t="s">
        <v>980</v>
      </c>
      <c r="E4318" s="82">
        <v>8.26</v>
      </c>
      <c r="F4318" t="s">
        <v>969</v>
      </c>
      <c r="G4318" s="83">
        <v>44001</v>
      </c>
      <c r="H4318" s="83">
        <v>43915</v>
      </c>
      <c r="I4318">
        <f t="shared" si="72"/>
        <v>2020</v>
      </c>
    </row>
    <row r="4319" spans="1:9" ht="14.45" customHeight="1" x14ac:dyDescent="0.25">
      <c r="A4319" t="s">
        <v>976</v>
      </c>
      <c r="B4319" t="s">
        <v>253</v>
      </c>
      <c r="C4319" s="76" t="s">
        <v>842</v>
      </c>
      <c r="D4319" t="s">
        <v>980</v>
      </c>
      <c r="E4319" s="82">
        <v>10</v>
      </c>
      <c r="F4319" t="s">
        <v>969</v>
      </c>
      <c r="G4319" s="83">
        <v>44014</v>
      </c>
      <c r="H4319" s="83">
        <v>43908</v>
      </c>
      <c r="I4319">
        <f t="shared" si="72"/>
        <v>2020</v>
      </c>
    </row>
    <row r="4320" spans="1:9" x14ac:dyDescent="0.25">
      <c r="A4320" t="s">
        <v>976</v>
      </c>
      <c r="B4320" t="s">
        <v>10</v>
      </c>
      <c r="C4320" s="76" t="s">
        <v>842</v>
      </c>
      <c r="D4320" t="s">
        <v>980</v>
      </c>
      <c r="E4320" s="82">
        <v>3.8</v>
      </c>
      <c r="F4320" t="s">
        <v>969</v>
      </c>
      <c r="G4320" s="83">
        <v>43992</v>
      </c>
      <c r="H4320" s="83">
        <v>43913</v>
      </c>
      <c r="I4320">
        <f t="shared" si="72"/>
        <v>2020</v>
      </c>
    </row>
    <row r="4321" spans="1:9" x14ac:dyDescent="0.25">
      <c r="A4321" t="s">
        <v>976</v>
      </c>
      <c r="B4321" t="s">
        <v>253</v>
      </c>
      <c r="C4321" s="76" t="s">
        <v>842</v>
      </c>
      <c r="D4321" t="s">
        <v>980</v>
      </c>
      <c r="E4321" s="82">
        <v>13.28</v>
      </c>
      <c r="F4321" t="s">
        <v>969</v>
      </c>
      <c r="G4321" s="83">
        <v>44036</v>
      </c>
      <c r="H4321" s="83">
        <v>44001</v>
      </c>
      <c r="I4321">
        <f t="shared" si="72"/>
        <v>2020</v>
      </c>
    </row>
    <row r="4322" spans="1:9" x14ac:dyDescent="0.25">
      <c r="A4322" t="s">
        <v>976</v>
      </c>
      <c r="B4322" t="s">
        <v>40</v>
      </c>
      <c r="C4322" s="76" t="s">
        <v>842</v>
      </c>
      <c r="D4322" t="s">
        <v>980</v>
      </c>
      <c r="E4322" s="82">
        <v>9.36</v>
      </c>
      <c r="F4322" t="s">
        <v>969</v>
      </c>
      <c r="G4322" s="83">
        <v>44084</v>
      </c>
      <c r="H4322" s="83">
        <v>43901</v>
      </c>
      <c r="I4322">
        <f t="shared" si="72"/>
        <v>2020</v>
      </c>
    </row>
    <row r="4323" spans="1:9" x14ac:dyDescent="0.25">
      <c r="A4323" t="s">
        <v>976</v>
      </c>
      <c r="B4323" t="s">
        <v>58</v>
      </c>
      <c r="C4323" s="76" t="s">
        <v>842</v>
      </c>
      <c r="D4323" t="s">
        <v>980</v>
      </c>
      <c r="E4323" s="82">
        <v>5.76</v>
      </c>
      <c r="F4323" t="s">
        <v>969</v>
      </c>
      <c r="G4323" s="83">
        <v>43969</v>
      </c>
      <c r="H4323" s="83">
        <v>43901</v>
      </c>
      <c r="I4323">
        <f t="shared" si="72"/>
        <v>2020</v>
      </c>
    </row>
    <row r="4324" spans="1:9" x14ac:dyDescent="0.25">
      <c r="A4324" t="s">
        <v>976</v>
      </c>
      <c r="B4324" t="s">
        <v>253</v>
      </c>
      <c r="C4324" s="76" t="s">
        <v>842</v>
      </c>
      <c r="D4324" t="s">
        <v>980</v>
      </c>
      <c r="E4324" s="82">
        <v>7.08</v>
      </c>
      <c r="F4324" t="s">
        <v>969</v>
      </c>
      <c r="G4324" s="83">
        <v>44557</v>
      </c>
      <c r="H4324" s="83">
        <v>44225</v>
      </c>
      <c r="I4324">
        <f t="shared" si="72"/>
        <v>2021</v>
      </c>
    </row>
    <row r="4325" spans="1:9" x14ac:dyDescent="0.25">
      <c r="A4325" t="s">
        <v>976</v>
      </c>
      <c r="B4325" t="s">
        <v>243</v>
      </c>
      <c r="C4325" s="76" t="s">
        <v>842</v>
      </c>
      <c r="D4325" t="s">
        <v>980</v>
      </c>
      <c r="E4325" s="82">
        <v>8.64</v>
      </c>
      <c r="F4325" t="s">
        <v>969</v>
      </c>
      <c r="G4325" s="83">
        <v>44042</v>
      </c>
      <c r="H4325" s="83">
        <v>43901</v>
      </c>
      <c r="I4325">
        <f t="shared" si="72"/>
        <v>2020</v>
      </c>
    </row>
    <row r="4326" spans="1:9" x14ac:dyDescent="0.25">
      <c r="A4326" t="s">
        <v>976</v>
      </c>
      <c r="B4326" t="s">
        <v>250</v>
      </c>
      <c r="C4326" s="76" t="s">
        <v>842</v>
      </c>
      <c r="D4326" t="s">
        <v>980</v>
      </c>
      <c r="E4326" s="82">
        <v>18.29</v>
      </c>
      <c r="F4326" t="s">
        <v>969</v>
      </c>
      <c r="G4326" s="83">
        <v>43998</v>
      </c>
      <c r="H4326" s="83">
        <v>43907</v>
      </c>
      <c r="I4326">
        <f t="shared" si="72"/>
        <v>2020</v>
      </c>
    </row>
    <row r="4327" spans="1:9" x14ac:dyDescent="0.25">
      <c r="A4327" t="s">
        <v>976</v>
      </c>
      <c r="B4327" t="s">
        <v>45</v>
      </c>
      <c r="C4327" s="76" t="s">
        <v>842</v>
      </c>
      <c r="D4327" t="s">
        <v>980</v>
      </c>
      <c r="E4327" s="82">
        <v>13.44</v>
      </c>
      <c r="F4327" t="s">
        <v>969</v>
      </c>
      <c r="G4327" s="83">
        <v>44025</v>
      </c>
      <c r="H4327" s="83">
        <v>43899</v>
      </c>
      <c r="I4327">
        <f t="shared" si="72"/>
        <v>2020</v>
      </c>
    </row>
    <row r="4328" spans="1:9" x14ac:dyDescent="0.25">
      <c r="A4328" t="s">
        <v>976</v>
      </c>
      <c r="B4328" t="s">
        <v>287</v>
      </c>
      <c r="C4328" s="76" t="s">
        <v>842</v>
      </c>
      <c r="D4328" t="s">
        <v>980</v>
      </c>
      <c r="E4328" s="82">
        <v>14</v>
      </c>
      <c r="F4328" t="s">
        <v>969</v>
      </c>
      <c r="G4328" s="83">
        <v>43990</v>
      </c>
      <c r="H4328" s="83">
        <v>43901</v>
      </c>
      <c r="I4328">
        <f t="shared" si="72"/>
        <v>2020</v>
      </c>
    </row>
    <row r="4329" spans="1:9" x14ac:dyDescent="0.25">
      <c r="A4329" t="s">
        <v>976</v>
      </c>
      <c r="B4329" t="s">
        <v>70</v>
      </c>
      <c r="C4329" s="76" t="s">
        <v>842</v>
      </c>
      <c r="D4329" t="s">
        <v>980</v>
      </c>
      <c r="E4329" s="82">
        <v>3.36</v>
      </c>
      <c r="F4329" t="s">
        <v>969</v>
      </c>
      <c r="G4329" s="83">
        <v>43983</v>
      </c>
      <c r="H4329" s="83">
        <v>43901</v>
      </c>
      <c r="I4329">
        <f t="shared" si="72"/>
        <v>2020</v>
      </c>
    </row>
    <row r="4330" spans="1:9" x14ac:dyDescent="0.25">
      <c r="A4330" t="s">
        <v>976</v>
      </c>
      <c r="B4330" t="s">
        <v>241</v>
      </c>
      <c r="C4330" s="76" t="s">
        <v>842</v>
      </c>
      <c r="D4330" t="s">
        <v>980</v>
      </c>
      <c r="E4330" s="82">
        <v>7.6</v>
      </c>
      <c r="F4330" t="s">
        <v>969</v>
      </c>
      <c r="G4330" s="83">
        <v>43917</v>
      </c>
      <c r="H4330" s="83">
        <v>43885</v>
      </c>
      <c r="I4330">
        <f t="shared" si="72"/>
        <v>2020</v>
      </c>
    </row>
    <row r="4331" spans="1:9" x14ac:dyDescent="0.25">
      <c r="A4331" t="s">
        <v>976</v>
      </c>
      <c r="B4331" t="s">
        <v>245</v>
      </c>
      <c r="C4331" s="76" t="s">
        <v>842</v>
      </c>
      <c r="D4331" t="s">
        <v>980</v>
      </c>
      <c r="E4331" s="82">
        <v>5</v>
      </c>
      <c r="F4331" t="s">
        <v>969</v>
      </c>
      <c r="G4331" s="83">
        <v>43915</v>
      </c>
      <c r="H4331" s="83">
        <v>43892</v>
      </c>
      <c r="I4331">
        <f t="shared" si="72"/>
        <v>2020</v>
      </c>
    </row>
    <row r="4332" spans="1:9" x14ac:dyDescent="0.25">
      <c r="A4332" t="s">
        <v>976</v>
      </c>
      <c r="B4332" t="s">
        <v>51</v>
      </c>
      <c r="C4332" s="76" t="s">
        <v>842</v>
      </c>
      <c r="D4332" t="s">
        <v>980</v>
      </c>
      <c r="E4332" s="82">
        <v>10.32</v>
      </c>
      <c r="F4332" t="s">
        <v>969</v>
      </c>
      <c r="G4332" s="83">
        <v>43970</v>
      </c>
      <c r="H4332" s="83">
        <v>43873</v>
      </c>
      <c r="I4332">
        <f t="shared" si="72"/>
        <v>2020</v>
      </c>
    </row>
    <row r="4333" spans="1:9" x14ac:dyDescent="0.25">
      <c r="A4333" t="s">
        <v>976</v>
      </c>
      <c r="B4333" t="s">
        <v>64</v>
      </c>
      <c r="C4333" s="76" t="s">
        <v>842</v>
      </c>
      <c r="D4333" t="s">
        <v>980</v>
      </c>
      <c r="E4333" s="82">
        <v>6</v>
      </c>
      <c r="F4333" t="s">
        <v>969</v>
      </c>
      <c r="G4333" s="83">
        <v>43952</v>
      </c>
      <c r="H4333" s="83">
        <v>43892</v>
      </c>
      <c r="I4333">
        <f t="shared" si="72"/>
        <v>2020</v>
      </c>
    </row>
    <row r="4334" spans="1:9" x14ac:dyDescent="0.25">
      <c r="A4334" t="s">
        <v>976</v>
      </c>
      <c r="B4334" t="s">
        <v>49</v>
      </c>
      <c r="C4334" s="76" t="s">
        <v>842</v>
      </c>
      <c r="D4334" t="s">
        <v>980</v>
      </c>
      <c r="E4334" s="82">
        <v>6.96</v>
      </c>
      <c r="F4334" t="s">
        <v>969</v>
      </c>
      <c r="G4334" s="83">
        <v>43994</v>
      </c>
      <c r="H4334" s="83">
        <v>43894</v>
      </c>
      <c r="I4334">
        <f t="shared" si="72"/>
        <v>2020</v>
      </c>
    </row>
    <row r="4335" spans="1:9" x14ac:dyDescent="0.25">
      <c r="A4335" t="s">
        <v>976</v>
      </c>
      <c r="B4335" t="s">
        <v>37</v>
      </c>
      <c r="C4335" s="76" t="s">
        <v>842</v>
      </c>
      <c r="D4335" t="s">
        <v>980</v>
      </c>
      <c r="E4335" s="82">
        <v>4.8</v>
      </c>
      <c r="F4335" t="s">
        <v>969</v>
      </c>
      <c r="G4335" s="83">
        <v>44218</v>
      </c>
      <c r="H4335" s="83">
        <v>43875</v>
      </c>
      <c r="I4335">
        <f t="shared" si="72"/>
        <v>2021</v>
      </c>
    </row>
    <row r="4336" spans="1:9" x14ac:dyDescent="0.25">
      <c r="A4336" t="s">
        <v>976</v>
      </c>
      <c r="B4336" t="s">
        <v>251</v>
      </c>
      <c r="C4336" s="76" t="s">
        <v>842</v>
      </c>
      <c r="D4336" t="s">
        <v>980</v>
      </c>
      <c r="E4336" s="82">
        <v>11.4</v>
      </c>
      <c r="F4336" t="s">
        <v>969</v>
      </c>
      <c r="G4336" s="83">
        <v>44029</v>
      </c>
      <c r="H4336" s="83">
        <v>43880</v>
      </c>
      <c r="I4336">
        <f t="shared" si="72"/>
        <v>2020</v>
      </c>
    </row>
    <row r="4337" spans="1:9" x14ac:dyDescent="0.25">
      <c r="A4337" t="s">
        <v>976</v>
      </c>
      <c r="B4337" t="s">
        <v>73</v>
      </c>
      <c r="C4337" s="76" t="s">
        <v>842</v>
      </c>
      <c r="D4337" t="s">
        <v>980</v>
      </c>
      <c r="E4337" s="82">
        <v>5.52</v>
      </c>
      <c r="F4337" t="s">
        <v>969</v>
      </c>
      <c r="G4337" s="83">
        <v>43917</v>
      </c>
      <c r="H4337" s="83">
        <v>43881</v>
      </c>
      <c r="I4337">
        <f t="shared" si="72"/>
        <v>2020</v>
      </c>
    </row>
    <row r="4338" spans="1:9" x14ac:dyDescent="0.25">
      <c r="A4338" t="s">
        <v>976</v>
      </c>
      <c r="B4338" t="s">
        <v>65</v>
      </c>
      <c r="C4338" s="76" t="s">
        <v>842</v>
      </c>
      <c r="D4338" t="s">
        <v>980</v>
      </c>
      <c r="E4338" s="82">
        <v>3.19</v>
      </c>
      <c r="F4338" t="s">
        <v>969</v>
      </c>
      <c r="G4338" s="83">
        <v>43983</v>
      </c>
      <c r="H4338" s="83">
        <v>43873</v>
      </c>
      <c r="I4338">
        <f t="shared" si="72"/>
        <v>2020</v>
      </c>
    </row>
    <row r="4339" spans="1:9" x14ac:dyDescent="0.25">
      <c r="A4339" t="s">
        <v>976</v>
      </c>
      <c r="B4339" t="s">
        <v>253</v>
      </c>
      <c r="C4339" s="76" t="s">
        <v>842</v>
      </c>
      <c r="D4339" t="s">
        <v>980</v>
      </c>
      <c r="E4339" s="82">
        <v>11.4</v>
      </c>
      <c r="F4339" t="s">
        <v>969</v>
      </c>
      <c r="G4339" s="83">
        <v>43952</v>
      </c>
      <c r="H4339" s="83">
        <v>43874</v>
      </c>
      <c r="I4339">
        <f t="shared" si="72"/>
        <v>2020</v>
      </c>
    </row>
    <row r="4340" spans="1:9" x14ac:dyDescent="0.25">
      <c r="A4340" t="s">
        <v>976</v>
      </c>
      <c r="B4340" t="s">
        <v>58</v>
      </c>
      <c r="C4340" s="76" t="s">
        <v>842</v>
      </c>
      <c r="D4340" t="s">
        <v>980</v>
      </c>
      <c r="E4340" s="82">
        <v>6</v>
      </c>
      <c r="F4340" t="s">
        <v>969</v>
      </c>
      <c r="G4340" s="83">
        <v>44007</v>
      </c>
      <c r="H4340" s="83">
        <v>43871</v>
      </c>
      <c r="I4340">
        <f t="shared" si="72"/>
        <v>2020</v>
      </c>
    </row>
    <row r="4341" spans="1:9" x14ac:dyDescent="0.25">
      <c r="A4341" t="s">
        <v>976</v>
      </c>
      <c r="B4341" t="s">
        <v>65</v>
      </c>
      <c r="C4341" s="76" t="s">
        <v>842</v>
      </c>
      <c r="D4341" t="s">
        <v>980</v>
      </c>
      <c r="E4341" s="82">
        <v>9.36</v>
      </c>
      <c r="F4341" t="s">
        <v>969</v>
      </c>
      <c r="G4341" s="83">
        <v>44013</v>
      </c>
      <c r="H4341" s="83">
        <v>43866</v>
      </c>
      <c r="I4341">
        <f t="shared" si="72"/>
        <v>2020</v>
      </c>
    </row>
    <row r="4342" spans="1:9" x14ac:dyDescent="0.25">
      <c r="A4342" t="s">
        <v>976</v>
      </c>
      <c r="B4342" t="s">
        <v>19</v>
      </c>
      <c r="C4342" s="76" t="s">
        <v>842</v>
      </c>
      <c r="D4342" t="s">
        <v>980</v>
      </c>
      <c r="E4342" s="82">
        <v>5.28</v>
      </c>
      <c r="F4342" t="s">
        <v>969</v>
      </c>
      <c r="G4342" s="83">
        <v>43893</v>
      </c>
      <c r="H4342" s="83">
        <v>43854</v>
      </c>
      <c r="I4342">
        <f t="shared" si="72"/>
        <v>2020</v>
      </c>
    </row>
    <row r="4343" spans="1:9" x14ac:dyDescent="0.25">
      <c r="A4343" t="s">
        <v>976</v>
      </c>
      <c r="B4343" t="s">
        <v>40</v>
      </c>
      <c r="C4343" s="76" t="s">
        <v>842</v>
      </c>
      <c r="D4343" t="s">
        <v>980</v>
      </c>
      <c r="E4343" s="82">
        <v>15</v>
      </c>
      <c r="F4343" t="s">
        <v>969</v>
      </c>
      <c r="G4343" s="83">
        <v>43908</v>
      </c>
      <c r="H4343" s="83">
        <v>43854</v>
      </c>
      <c r="I4343">
        <f t="shared" si="72"/>
        <v>2020</v>
      </c>
    </row>
    <row r="4344" spans="1:9" x14ac:dyDescent="0.25">
      <c r="A4344" t="s">
        <v>976</v>
      </c>
      <c r="B4344" t="s">
        <v>245</v>
      </c>
      <c r="C4344" s="76" t="s">
        <v>842</v>
      </c>
      <c r="D4344" t="s">
        <v>980</v>
      </c>
      <c r="E4344" s="82">
        <v>7.6</v>
      </c>
      <c r="F4344" t="s">
        <v>969</v>
      </c>
      <c r="G4344" s="83">
        <v>43913</v>
      </c>
      <c r="H4344" s="83">
        <v>43838</v>
      </c>
      <c r="I4344">
        <f t="shared" si="72"/>
        <v>2020</v>
      </c>
    </row>
    <row r="4345" spans="1:9" x14ac:dyDescent="0.25">
      <c r="A4345" t="s">
        <v>976</v>
      </c>
      <c r="B4345" t="s">
        <v>40</v>
      </c>
      <c r="C4345" s="76" t="s">
        <v>842</v>
      </c>
      <c r="D4345" t="s">
        <v>980</v>
      </c>
      <c r="E4345" s="82">
        <v>6.96</v>
      </c>
      <c r="F4345" t="s">
        <v>969</v>
      </c>
      <c r="G4345" s="83">
        <v>43980</v>
      </c>
      <c r="H4345" s="83">
        <v>43839</v>
      </c>
      <c r="I4345">
        <f t="shared" si="72"/>
        <v>2020</v>
      </c>
    </row>
    <row r="4346" spans="1:9" x14ac:dyDescent="0.25">
      <c r="A4346" t="s">
        <v>976</v>
      </c>
      <c r="B4346" t="s">
        <v>241</v>
      </c>
      <c r="C4346" s="76" t="s">
        <v>842</v>
      </c>
      <c r="D4346" t="s">
        <v>980</v>
      </c>
      <c r="E4346" s="82">
        <v>15</v>
      </c>
      <c r="F4346" t="s">
        <v>969</v>
      </c>
      <c r="G4346" s="83">
        <v>43966</v>
      </c>
      <c r="H4346" s="83">
        <v>43853</v>
      </c>
      <c r="I4346">
        <f t="shared" si="72"/>
        <v>2020</v>
      </c>
    </row>
    <row r="4347" spans="1:9" x14ac:dyDescent="0.25">
      <c r="A4347" t="s">
        <v>976</v>
      </c>
      <c r="B4347" t="s">
        <v>51</v>
      </c>
      <c r="C4347" s="76" t="s">
        <v>842</v>
      </c>
      <c r="D4347" t="s">
        <v>980</v>
      </c>
      <c r="E4347" s="82">
        <v>7.6</v>
      </c>
      <c r="F4347" t="s">
        <v>969</v>
      </c>
      <c r="G4347" s="83">
        <v>44013</v>
      </c>
      <c r="H4347" s="83">
        <v>43839</v>
      </c>
      <c r="I4347">
        <f t="shared" si="72"/>
        <v>2020</v>
      </c>
    </row>
    <row r="4348" spans="1:9" x14ac:dyDescent="0.25">
      <c r="A4348" t="s">
        <v>976</v>
      </c>
      <c r="B4348" t="s">
        <v>250</v>
      </c>
      <c r="C4348" s="76" t="s">
        <v>842</v>
      </c>
      <c r="D4348" t="s">
        <v>980</v>
      </c>
      <c r="E4348" s="82">
        <v>15</v>
      </c>
      <c r="F4348" t="s">
        <v>969</v>
      </c>
      <c r="G4348" s="83">
        <v>44103</v>
      </c>
      <c r="H4348" s="83">
        <v>43852</v>
      </c>
      <c r="I4348">
        <f t="shared" si="72"/>
        <v>2020</v>
      </c>
    </row>
    <row r="4349" spans="1:9" x14ac:dyDescent="0.25">
      <c r="A4349" t="s">
        <v>976</v>
      </c>
      <c r="B4349" t="s">
        <v>50</v>
      </c>
      <c r="C4349" s="76" t="s">
        <v>842</v>
      </c>
      <c r="D4349" t="s">
        <v>980</v>
      </c>
      <c r="E4349" s="82">
        <v>4.32</v>
      </c>
      <c r="F4349" t="s">
        <v>969</v>
      </c>
      <c r="G4349" s="83">
        <v>44025</v>
      </c>
      <c r="H4349" s="83">
        <v>43838</v>
      </c>
      <c r="I4349">
        <f t="shared" si="72"/>
        <v>2020</v>
      </c>
    </row>
    <row r="4350" spans="1:9" x14ac:dyDescent="0.25">
      <c r="A4350" t="s">
        <v>976</v>
      </c>
      <c r="B4350" t="s">
        <v>50</v>
      </c>
      <c r="C4350" s="76" t="s">
        <v>842</v>
      </c>
      <c r="D4350" t="s">
        <v>980</v>
      </c>
      <c r="E4350" s="82">
        <v>10</v>
      </c>
      <c r="F4350" t="s">
        <v>969</v>
      </c>
      <c r="G4350" s="83">
        <v>43983</v>
      </c>
      <c r="H4350" s="83">
        <v>43846</v>
      </c>
      <c r="I4350">
        <f t="shared" si="72"/>
        <v>2020</v>
      </c>
    </row>
    <row r="4351" spans="1:9" x14ac:dyDescent="0.25">
      <c r="A4351" t="s">
        <v>976</v>
      </c>
      <c r="B4351" t="s">
        <v>244</v>
      </c>
      <c r="C4351" s="76" t="s">
        <v>842</v>
      </c>
      <c r="D4351" t="s">
        <v>980</v>
      </c>
      <c r="E4351" s="82">
        <v>4.8</v>
      </c>
      <c r="F4351" t="s">
        <v>969</v>
      </c>
      <c r="G4351" s="83">
        <v>44013</v>
      </c>
      <c r="H4351" s="83">
        <v>43840</v>
      </c>
      <c r="I4351">
        <f t="shared" si="72"/>
        <v>2020</v>
      </c>
    </row>
    <row r="4352" spans="1:9" x14ac:dyDescent="0.25">
      <c r="A4352" t="s">
        <v>976</v>
      </c>
      <c r="B4352" t="s">
        <v>20</v>
      </c>
      <c r="C4352" s="76" t="s">
        <v>842</v>
      </c>
      <c r="D4352" t="s">
        <v>980</v>
      </c>
      <c r="E4352" s="82">
        <v>7.6</v>
      </c>
      <c r="F4352" t="s">
        <v>969</v>
      </c>
      <c r="G4352" s="83">
        <v>43994</v>
      </c>
      <c r="H4352" s="83">
        <v>43833</v>
      </c>
      <c r="I4352">
        <f t="shared" si="72"/>
        <v>2020</v>
      </c>
    </row>
    <row r="4353" spans="1:9" x14ac:dyDescent="0.25">
      <c r="A4353" t="s">
        <v>976</v>
      </c>
      <c r="B4353" t="s">
        <v>40</v>
      </c>
      <c r="C4353" s="76" t="s">
        <v>842</v>
      </c>
      <c r="D4353" t="s">
        <v>980</v>
      </c>
      <c r="E4353" s="82">
        <v>5.76</v>
      </c>
      <c r="F4353" t="s">
        <v>969</v>
      </c>
      <c r="G4353" s="83">
        <v>43980</v>
      </c>
      <c r="H4353" s="83">
        <v>43833</v>
      </c>
      <c r="I4353">
        <f t="shared" si="72"/>
        <v>2020</v>
      </c>
    </row>
    <row r="4354" spans="1:9" x14ac:dyDescent="0.25">
      <c r="A4354" t="s">
        <v>976</v>
      </c>
      <c r="B4354" t="s">
        <v>67</v>
      </c>
      <c r="C4354" s="76" t="s">
        <v>842</v>
      </c>
      <c r="D4354" t="s">
        <v>980</v>
      </c>
      <c r="E4354" s="82">
        <v>9.14</v>
      </c>
      <c r="F4354" t="s">
        <v>969</v>
      </c>
      <c r="G4354" s="83">
        <v>43893</v>
      </c>
      <c r="H4354" s="83">
        <v>43832</v>
      </c>
      <c r="I4354">
        <f t="shared" ref="I4354:I4417" si="73">IF(G4354&lt;&gt;"",YEAR(G4354),"")</f>
        <v>2020</v>
      </c>
    </row>
    <row r="4355" spans="1:9" x14ac:dyDescent="0.25">
      <c r="A4355" t="s">
        <v>976</v>
      </c>
      <c r="B4355" t="s">
        <v>69</v>
      </c>
      <c r="C4355" s="76" t="s">
        <v>842</v>
      </c>
      <c r="D4355" t="s">
        <v>980</v>
      </c>
      <c r="E4355" s="82">
        <v>14.16</v>
      </c>
      <c r="F4355" t="s">
        <v>969</v>
      </c>
      <c r="G4355" s="83">
        <v>43973</v>
      </c>
      <c r="H4355" s="83">
        <v>43837</v>
      </c>
      <c r="I4355">
        <f t="shared" si="73"/>
        <v>2020</v>
      </c>
    </row>
    <row r="4356" spans="1:9" x14ac:dyDescent="0.25">
      <c r="A4356" t="s">
        <v>976</v>
      </c>
      <c r="B4356" t="s">
        <v>243</v>
      </c>
      <c r="C4356" s="76" t="s">
        <v>842</v>
      </c>
      <c r="D4356" t="s">
        <v>980</v>
      </c>
      <c r="E4356" s="82">
        <v>5</v>
      </c>
      <c r="F4356" t="s">
        <v>969</v>
      </c>
      <c r="G4356" s="83">
        <v>43840</v>
      </c>
      <c r="H4356" s="83">
        <v>43819</v>
      </c>
      <c r="I4356">
        <f t="shared" si="73"/>
        <v>2020</v>
      </c>
    </row>
    <row r="4357" spans="1:9" x14ac:dyDescent="0.25">
      <c r="A4357" t="s">
        <v>976</v>
      </c>
      <c r="B4357" t="s">
        <v>253</v>
      </c>
      <c r="C4357" s="76" t="s">
        <v>842</v>
      </c>
      <c r="D4357" t="s">
        <v>980</v>
      </c>
      <c r="E4357" s="82">
        <v>7.6</v>
      </c>
      <c r="F4357" t="s">
        <v>969</v>
      </c>
      <c r="G4357" s="83">
        <v>44047</v>
      </c>
      <c r="H4357" s="83">
        <v>43822</v>
      </c>
      <c r="I4357">
        <f t="shared" si="73"/>
        <v>2020</v>
      </c>
    </row>
    <row r="4358" spans="1:9" x14ac:dyDescent="0.25">
      <c r="A4358" t="s">
        <v>976</v>
      </c>
      <c r="B4358" t="s">
        <v>58</v>
      </c>
      <c r="C4358" s="76" t="s">
        <v>842</v>
      </c>
      <c r="D4358" t="s">
        <v>980</v>
      </c>
      <c r="E4358" s="82">
        <v>6</v>
      </c>
      <c r="F4358" t="s">
        <v>969</v>
      </c>
      <c r="G4358" s="83">
        <v>43853</v>
      </c>
      <c r="H4358" s="83">
        <v>43816</v>
      </c>
      <c r="I4358">
        <f t="shared" si="73"/>
        <v>2020</v>
      </c>
    </row>
    <row r="4359" spans="1:9" x14ac:dyDescent="0.25">
      <c r="A4359" t="s">
        <v>976</v>
      </c>
      <c r="B4359" t="s">
        <v>250</v>
      </c>
      <c r="C4359" s="76" t="s">
        <v>842</v>
      </c>
      <c r="D4359" t="s">
        <v>980</v>
      </c>
      <c r="E4359" s="82">
        <v>8.5500000000000007</v>
      </c>
      <c r="F4359" t="s">
        <v>969</v>
      </c>
      <c r="G4359" s="83">
        <v>43955</v>
      </c>
      <c r="H4359" s="83">
        <v>43810</v>
      </c>
      <c r="I4359">
        <f t="shared" si="73"/>
        <v>2020</v>
      </c>
    </row>
    <row r="4360" spans="1:9" x14ac:dyDescent="0.25">
      <c r="A4360" t="s">
        <v>976</v>
      </c>
      <c r="B4360" t="s">
        <v>262</v>
      </c>
      <c r="C4360" s="76" t="s">
        <v>842</v>
      </c>
      <c r="D4360" t="s">
        <v>980</v>
      </c>
      <c r="E4360" s="82">
        <v>10</v>
      </c>
      <c r="F4360" t="s">
        <v>969</v>
      </c>
      <c r="G4360" s="83">
        <v>43815</v>
      </c>
      <c r="H4360" s="83">
        <v>43774</v>
      </c>
      <c r="I4360">
        <f t="shared" si="73"/>
        <v>2019</v>
      </c>
    </row>
    <row r="4361" spans="1:9" x14ac:dyDescent="0.25">
      <c r="A4361" t="s">
        <v>976</v>
      </c>
      <c r="B4361" t="s">
        <v>243</v>
      </c>
      <c r="C4361" s="76" t="s">
        <v>842</v>
      </c>
      <c r="D4361" t="s">
        <v>980</v>
      </c>
      <c r="E4361" s="82">
        <v>5</v>
      </c>
      <c r="F4361" t="s">
        <v>969</v>
      </c>
      <c r="G4361" s="83">
        <v>43844</v>
      </c>
      <c r="H4361" s="83">
        <v>43811</v>
      </c>
      <c r="I4361">
        <f t="shared" si="73"/>
        <v>2020</v>
      </c>
    </row>
    <row r="4362" spans="1:9" ht="14.45" customHeight="1" x14ac:dyDescent="0.25">
      <c r="A4362" t="s">
        <v>976</v>
      </c>
      <c r="B4362" t="s">
        <v>34</v>
      </c>
      <c r="C4362" s="76" t="s">
        <v>842</v>
      </c>
      <c r="D4362" t="s">
        <v>980</v>
      </c>
      <c r="E4362" s="82">
        <v>4.72</v>
      </c>
      <c r="F4362" t="s">
        <v>969</v>
      </c>
      <c r="G4362" s="83">
        <v>43830</v>
      </c>
      <c r="H4362" s="83">
        <v>43810</v>
      </c>
      <c r="I4362">
        <f t="shared" si="73"/>
        <v>2019</v>
      </c>
    </row>
    <row r="4363" spans="1:9" ht="14.45" customHeight="1" x14ac:dyDescent="0.25">
      <c r="A4363" t="s">
        <v>976</v>
      </c>
      <c r="B4363" t="s">
        <v>241</v>
      </c>
      <c r="C4363" s="76" t="s">
        <v>842</v>
      </c>
      <c r="D4363" t="s">
        <v>980</v>
      </c>
      <c r="E4363" s="82">
        <v>11.51</v>
      </c>
      <c r="F4363" t="s">
        <v>969</v>
      </c>
      <c r="G4363" s="83">
        <v>43858</v>
      </c>
      <c r="H4363" s="83">
        <v>43810</v>
      </c>
      <c r="I4363">
        <f t="shared" si="73"/>
        <v>2020</v>
      </c>
    </row>
    <row r="4364" spans="1:9" ht="14.45" customHeight="1" x14ac:dyDescent="0.25">
      <c r="A4364" t="s">
        <v>976</v>
      </c>
      <c r="B4364" t="s">
        <v>46</v>
      </c>
      <c r="C4364" s="76" t="s">
        <v>842</v>
      </c>
      <c r="D4364" t="s">
        <v>980</v>
      </c>
      <c r="E4364" s="82">
        <v>3.5</v>
      </c>
      <c r="F4364" t="s">
        <v>969</v>
      </c>
      <c r="G4364" s="83">
        <v>43875</v>
      </c>
      <c r="H4364" s="83">
        <v>43789</v>
      </c>
      <c r="I4364">
        <f t="shared" si="73"/>
        <v>2020</v>
      </c>
    </row>
    <row r="4365" spans="1:9" x14ac:dyDescent="0.25">
      <c r="A4365" t="s">
        <v>976</v>
      </c>
      <c r="B4365" t="s">
        <v>287</v>
      </c>
      <c r="C4365" s="76" t="s">
        <v>842</v>
      </c>
      <c r="D4365" t="s">
        <v>980</v>
      </c>
      <c r="E4365" s="82">
        <v>11.7</v>
      </c>
      <c r="F4365" t="s">
        <v>969</v>
      </c>
      <c r="G4365" s="83">
        <v>43992</v>
      </c>
      <c r="H4365" s="83">
        <v>43804</v>
      </c>
      <c r="I4365">
        <f t="shared" si="73"/>
        <v>2020</v>
      </c>
    </row>
    <row r="4366" spans="1:9" x14ac:dyDescent="0.25">
      <c r="A4366" t="s">
        <v>976</v>
      </c>
      <c r="B4366" t="s">
        <v>49</v>
      </c>
      <c r="C4366" s="76" t="s">
        <v>842</v>
      </c>
      <c r="D4366" t="s">
        <v>980</v>
      </c>
      <c r="E4366" s="82">
        <v>11.4</v>
      </c>
      <c r="F4366" t="s">
        <v>969</v>
      </c>
      <c r="G4366" s="83">
        <v>43830</v>
      </c>
      <c r="H4366" s="83">
        <v>43791</v>
      </c>
      <c r="I4366">
        <f t="shared" si="73"/>
        <v>2019</v>
      </c>
    </row>
    <row r="4367" spans="1:9" x14ac:dyDescent="0.25">
      <c r="A4367" t="s">
        <v>976</v>
      </c>
      <c r="B4367" t="s">
        <v>260</v>
      </c>
      <c r="C4367" s="76" t="s">
        <v>842</v>
      </c>
      <c r="D4367" t="s">
        <v>980</v>
      </c>
      <c r="E4367" s="82">
        <v>11.4</v>
      </c>
      <c r="F4367" t="s">
        <v>969</v>
      </c>
      <c r="G4367" s="83">
        <v>43833</v>
      </c>
      <c r="H4367" s="83">
        <v>43803</v>
      </c>
      <c r="I4367">
        <f t="shared" si="73"/>
        <v>2020</v>
      </c>
    </row>
    <row r="4368" spans="1:9" x14ac:dyDescent="0.25">
      <c r="A4368" t="s">
        <v>976</v>
      </c>
      <c r="B4368" t="s">
        <v>292</v>
      </c>
      <c r="C4368" s="76" t="s">
        <v>842</v>
      </c>
      <c r="D4368" t="s">
        <v>980</v>
      </c>
      <c r="E4368" s="82">
        <v>3.8</v>
      </c>
      <c r="F4368" t="s">
        <v>969</v>
      </c>
      <c r="G4368" s="83">
        <v>43845</v>
      </c>
      <c r="H4368" s="83">
        <v>43789</v>
      </c>
      <c r="I4368">
        <f t="shared" si="73"/>
        <v>2020</v>
      </c>
    </row>
    <row r="4369" spans="1:9" x14ac:dyDescent="0.25">
      <c r="A4369" t="s">
        <v>976</v>
      </c>
      <c r="B4369" t="s">
        <v>10</v>
      </c>
      <c r="C4369" s="76" t="s">
        <v>842</v>
      </c>
      <c r="D4369" t="s">
        <v>980</v>
      </c>
      <c r="E4369" s="82">
        <v>3.54</v>
      </c>
      <c r="F4369" t="s">
        <v>969</v>
      </c>
      <c r="G4369" s="83">
        <v>44476</v>
      </c>
      <c r="H4369" s="83">
        <v>43794</v>
      </c>
      <c r="I4369">
        <f t="shared" si="73"/>
        <v>2021</v>
      </c>
    </row>
    <row r="4370" spans="1:9" x14ac:dyDescent="0.25">
      <c r="A4370" t="s">
        <v>976</v>
      </c>
      <c r="B4370" t="s">
        <v>252</v>
      </c>
      <c r="C4370" s="76" t="s">
        <v>842</v>
      </c>
      <c r="D4370" t="s">
        <v>980</v>
      </c>
      <c r="E4370" s="82">
        <v>2.16</v>
      </c>
      <c r="F4370" t="s">
        <v>969</v>
      </c>
      <c r="G4370" s="83">
        <v>43845</v>
      </c>
      <c r="H4370" s="83">
        <v>43790</v>
      </c>
      <c r="I4370">
        <f t="shared" si="73"/>
        <v>2020</v>
      </c>
    </row>
    <row r="4371" spans="1:9" x14ac:dyDescent="0.25">
      <c r="A4371" t="s">
        <v>976</v>
      </c>
      <c r="B4371" t="s">
        <v>243</v>
      </c>
      <c r="C4371" s="76" t="s">
        <v>842</v>
      </c>
      <c r="D4371" t="s">
        <v>980</v>
      </c>
      <c r="E4371" s="82">
        <v>6</v>
      </c>
      <c r="F4371" t="s">
        <v>969</v>
      </c>
      <c r="G4371" s="83">
        <v>43853</v>
      </c>
      <c r="H4371" s="83">
        <v>43818</v>
      </c>
      <c r="I4371">
        <f t="shared" si="73"/>
        <v>2020</v>
      </c>
    </row>
    <row r="4372" spans="1:9" x14ac:dyDescent="0.25">
      <c r="A4372" t="s">
        <v>976</v>
      </c>
      <c r="B4372" t="s">
        <v>67</v>
      </c>
      <c r="C4372" s="76" t="s">
        <v>842</v>
      </c>
      <c r="D4372" t="s">
        <v>980</v>
      </c>
      <c r="E4372" s="82">
        <v>11.4</v>
      </c>
      <c r="F4372" t="s">
        <v>969</v>
      </c>
      <c r="G4372" s="83">
        <v>44074</v>
      </c>
      <c r="H4372" s="83">
        <v>43783</v>
      </c>
      <c r="I4372">
        <f t="shared" si="73"/>
        <v>2020</v>
      </c>
    </row>
    <row r="4373" spans="1:9" x14ac:dyDescent="0.25">
      <c r="A4373" t="s">
        <v>976</v>
      </c>
      <c r="B4373" t="s">
        <v>67</v>
      </c>
      <c r="C4373" s="76" t="s">
        <v>842</v>
      </c>
      <c r="D4373" t="s">
        <v>980</v>
      </c>
      <c r="E4373" s="82">
        <v>3</v>
      </c>
      <c r="F4373" t="s">
        <v>969</v>
      </c>
      <c r="G4373" s="83">
        <v>43853</v>
      </c>
      <c r="H4373" s="83">
        <v>43791</v>
      </c>
      <c r="I4373">
        <f t="shared" si="73"/>
        <v>2020</v>
      </c>
    </row>
    <row r="4374" spans="1:9" x14ac:dyDescent="0.25">
      <c r="A4374" t="s">
        <v>976</v>
      </c>
      <c r="B4374" t="s">
        <v>34</v>
      </c>
      <c r="C4374" s="76" t="s">
        <v>842</v>
      </c>
      <c r="D4374" t="s">
        <v>980</v>
      </c>
      <c r="E4374" s="82">
        <v>7.6</v>
      </c>
      <c r="F4374" t="s">
        <v>969</v>
      </c>
      <c r="G4374" s="83">
        <v>44074</v>
      </c>
      <c r="H4374" s="83">
        <v>43777</v>
      </c>
      <c r="I4374">
        <f t="shared" si="73"/>
        <v>2020</v>
      </c>
    </row>
    <row r="4375" spans="1:9" x14ac:dyDescent="0.25">
      <c r="A4375" t="s">
        <v>976</v>
      </c>
      <c r="B4375" t="s">
        <v>21</v>
      </c>
      <c r="C4375" s="76" t="s">
        <v>842</v>
      </c>
      <c r="D4375" t="s">
        <v>980</v>
      </c>
      <c r="E4375" s="82">
        <v>5</v>
      </c>
      <c r="F4375" t="s">
        <v>969</v>
      </c>
      <c r="G4375" s="83">
        <v>43983</v>
      </c>
      <c r="H4375" s="83">
        <v>43774</v>
      </c>
      <c r="I4375">
        <f t="shared" si="73"/>
        <v>2020</v>
      </c>
    </row>
    <row r="4376" spans="1:9" x14ac:dyDescent="0.25">
      <c r="A4376" t="s">
        <v>976</v>
      </c>
      <c r="B4376" t="s">
        <v>63</v>
      </c>
      <c r="C4376" s="76" t="s">
        <v>842</v>
      </c>
      <c r="D4376" t="s">
        <v>980</v>
      </c>
      <c r="E4376" s="82">
        <v>11.4</v>
      </c>
      <c r="F4376" t="s">
        <v>969</v>
      </c>
      <c r="G4376" s="83">
        <v>43875</v>
      </c>
      <c r="H4376" s="83">
        <v>43787</v>
      </c>
      <c r="I4376">
        <f t="shared" si="73"/>
        <v>2020</v>
      </c>
    </row>
    <row r="4377" spans="1:9" x14ac:dyDescent="0.25">
      <c r="A4377" t="s">
        <v>976</v>
      </c>
      <c r="B4377" t="s">
        <v>243</v>
      </c>
      <c r="C4377" s="76" t="s">
        <v>842</v>
      </c>
      <c r="D4377" t="s">
        <v>980</v>
      </c>
      <c r="E4377" s="82">
        <v>11.06</v>
      </c>
      <c r="F4377" t="s">
        <v>969</v>
      </c>
      <c r="G4377" s="83">
        <v>43844</v>
      </c>
      <c r="H4377" s="83">
        <v>43774</v>
      </c>
      <c r="I4377">
        <f t="shared" si="73"/>
        <v>2020</v>
      </c>
    </row>
    <row r="4378" spans="1:9" x14ac:dyDescent="0.25">
      <c r="A4378" t="s">
        <v>976</v>
      </c>
      <c r="B4378" t="s">
        <v>253</v>
      </c>
      <c r="C4378" s="76" t="s">
        <v>842</v>
      </c>
      <c r="D4378" t="s">
        <v>980</v>
      </c>
      <c r="E4378" s="82">
        <v>11.4</v>
      </c>
      <c r="F4378" t="s">
        <v>969</v>
      </c>
      <c r="G4378" s="83">
        <v>43818</v>
      </c>
      <c r="H4378" s="83">
        <v>43784</v>
      </c>
      <c r="I4378">
        <f t="shared" si="73"/>
        <v>2019</v>
      </c>
    </row>
    <row r="4379" spans="1:9" x14ac:dyDescent="0.25">
      <c r="A4379" t="s">
        <v>976</v>
      </c>
      <c r="B4379" t="s">
        <v>46</v>
      </c>
      <c r="C4379" s="76" t="s">
        <v>842</v>
      </c>
      <c r="D4379" t="s">
        <v>980</v>
      </c>
      <c r="E4379" s="82">
        <v>5</v>
      </c>
      <c r="F4379" t="s">
        <v>969</v>
      </c>
      <c r="G4379" s="83">
        <v>43868</v>
      </c>
      <c r="H4379" s="83">
        <v>43774</v>
      </c>
      <c r="I4379">
        <f t="shared" si="73"/>
        <v>2020</v>
      </c>
    </row>
    <row r="4380" spans="1:9" x14ac:dyDescent="0.25">
      <c r="A4380" t="s">
        <v>976</v>
      </c>
      <c r="B4380" t="s">
        <v>244</v>
      </c>
      <c r="C4380" s="76" t="s">
        <v>842</v>
      </c>
      <c r="D4380" t="s">
        <v>980</v>
      </c>
      <c r="E4380" s="82">
        <v>1.77</v>
      </c>
      <c r="F4380" t="s">
        <v>969</v>
      </c>
      <c r="G4380" s="83">
        <v>43776</v>
      </c>
      <c r="H4380" s="83">
        <v>43644</v>
      </c>
      <c r="I4380">
        <f t="shared" si="73"/>
        <v>2019</v>
      </c>
    </row>
    <row r="4381" spans="1:9" x14ac:dyDescent="0.25">
      <c r="A4381" t="s">
        <v>976</v>
      </c>
      <c r="B4381" t="s">
        <v>49</v>
      </c>
      <c r="C4381" s="76" t="s">
        <v>842</v>
      </c>
      <c r="D4381" t="s">
        <v>980</v>
      </c>
      <c r="E4381" s="82">
        <v>5</v>
      </c>
      <c r="F4381" t="s">
        <v>969</v>
      </c>
      <c r="G4381" s="83">
        <v>43846</v>
      </c>
      <c r="H4381" s="83">
        <v>43769</v>
      </c>
      <c r="I4381">
        <f t="shared" si="73"/>
        <v>2020</v>
      </c>
    </row>
    <row r="4382" spans="1:9" x14ac:dyDescent="0.25">
      <c r="A4382" t="s">
        <v>976</v>
      </c>
      <c r="B4382" t="s">
        <v>253</v>
      </c>
      <c r="C4382" s="76" t="s">
        <v>842</v>
      </c>
      <c r="D4382" t="s">
        <v>980</v>
      </c>
      <c r="E4382" s="82">
        <v>10</v>
      </c>
      <c r="F4382" t="s">
        <v>969</v>
      </c>
      <c r="G4382" s="83">
        <v>44004</v>
      </c>
      <c r="H4382" s="83">
        <v>43773</v>
      </c>
      <c r="I4382">
        <f t="shared" si="73"/>
        <v>2020</v>
      </c>
    </row>
    <row r="4383" spans="1:9" x14ac:dyDescent="0.25">
      <c r="A4383" t="s">
        <v>976</v>
      </c>
      <c r="B4383" t="s">
        <v>251</v>
      </c>
      <c r="C4383" s="76" t="s">
        <v>842</v>
      </c>
      <c r="D4383" t="s">
        <v>980</v>
      </c>
      <c r="E4383" s="82">
        <v>3.8</v>
      </c>
      <c r="F4383" t="s">
        <v>969</v>
      </c>
      <c r="G4383" s="83">
        <v>43847</v>
      </c>
      <c r="H4383" s="83">
        <v>43768</v>
      </c>
      <c r="I4383">
        <f t="shared" si="73"/>
        <v>2020</v>
      </c>
    </row>
    <row r="4384" spans="1:9" x14ac:dyDescent="0.25">
      <c r="A4384" t="s">
        <v>976</v>
      </c>
      <c r="B4384" t="s">
        <v>68</v>
      </c>
      <c r="C4384" s="76" t="s">
        <v>842</v>
      </c>
      <c r="D4384" t="s">
        <v>980</v>
      </c>
      <c r="E4384" s="82">
        <v>11.4</v>
      </c>
      <c r="F4384" t="s">
        <v>969</v>
      </c>
      <c r="G4384" s="83">
        <v>43805</v>
      </c>
      <c r="H4384" s="83">
        <v>43773</v>
      </c>
      <c r="I4384">
        <f t="shared" si="73"/>
        <v>2019</v>
      </c>
    </row>
    <row r="4385" spans="1:9" x14ac:dyDescent="0.25">
      <c r="A4385" t="s">
        <v>976</v>
      </c>
      <c r="B4385" t="s">
        <v>49</v>
      </c>
      <c r="C4385" s="76" t="s">
        <v>842</v>
      </c>
      <c r="D4385" t="s">
        <v>980</v>
      </c>
      <c r="E4385" s="82">
        <v>14.4</v>
      </c>
      <c r="F4385" t="s">
        <v>969</v>
      </c>
      <c r="G4385" s="83">
        <v>43889</v>
      </c>
      <c r="H4385" s="83">
        <v>43774</v>
      </c>
      <c r="I4385">
        <f t="shared" si="73"/>
        <v>2020</v>
      </c>
    </row>
    <row r="4386" spans="1:9" x14ac:dyDescent="0.25">
      <c r="A4386" t="s">
        <v>976</v>
      </c>
      <c r="B4386" t="s">
        <v>247</v>
      </c>
      <c r="C4386" s="76" t="s">
        <v>842</v>
      </c>
      <c r="D4386" t="s">
        <v>980</v>
      </c>
      <c r="E4386" s="82">
        <v>10</v>
      </c>
      <c r="F4386" t="s">
        <v>969</v>
      </c>
      <c r="G4386" s="83">
        <v>43970</v>
      </c>
      <c r="H4386" s="83">
        <v>43763</v>
      </c>
      <c r="I4386">
        <f t="shared" si="73"/>
        <v>2020</v>
      </c>
    </row>
    <row r="4387" spans="1:9" x14ac:dyDescent="0.25">
      <c r="A4387" t="s">
        <v>976</v>
      </c>
      <c r="B4387" t="s">
        <v>49</v>
      </c>
      <c r="C4387" s="76" t="s">
        <v>842</v>
      </c>
      <c r="D4387" t="s">
        <v>980</v>
      </c>
      <c r="E4387" s="82">
        <v>6</v>
      </c>
      <c r="F4387" t="s">
        <v>969</v>
      </c>
      <c r="G4387" s="83">
        <v>43830</v>
      </c>
      <c r="H4387" s="83">
        <v>43754</v>
      </c>
      <c r="I4387">
        <f t="shared" si="73"/>
        <v>2019</v>
      </c>
    </row>
    <row r="4388" spans="1:9" x14ac:dyDescent="0.25">
      <c r="A4388" t="s">
        <v>976</v>
      </c>
      <c r="B4388" t="s">
        <v>68</v>
      </c>
      <c r="C4388" s="76" t="s">
        <v>842</v>
      </c>
      <c r="D4388" t="s">
        <v>980</v>
      </c>
      <c r="E4388" s="82">
        <v>11.4</v>
      </c>
      <c r="F4388" t="s">
        <v>969</v>
      </c>
      <c r="G4388" s="83">
        <v>43830</v>
      </c>
      <c r="H4388" s="83">
        <v>43761</v>
      </c>
      <c r="I4388">
        <f t="shared" si="73"/>
        <v>2019</v>
      </c>
    </row>
    <row r="4389" spans="1:9" x14ac:dyDescent="0.25">
      <c r="A4389" t="s">
        <v>976</v>
      </c>
      <c r="B4389" t="s">
        <v>38</v>
      </c>
      <c r="C4389" s="76" t="s">
        <v>842</v>
      </c>
      <c r="D4389" t="s">
        <v>980</v>
      </c>
      <c r="E4389" s="82">
        <v>7.6</v>
      </c>
      <c r="F4389" t="s">
        <v>969</v>
      </c>
      <c r="G4389" s="83">
        <v>44047</v>
      </c>
      <c r="H4389" s="83">
        <v>43767</v>
      </c>
      <c r="I4389">
        <f t="shared" si="73"/>
        <v>2020</v>
      </c>
    </row>
    <row r="4390" spans="1:9" x14ac:dyDescent="0.25">
      <c r="A4390" t="s">
        <v>976</v>
      </c>
      <c r="B4390" t="s">
        <v>258</v>
      </c>
      <c r="C4390" s="76" t="s">
        <v>842</v>
      </c>
      <c r="D4390" t="s">
        <v>980</v>
      </c>
      <c r="E4390" s="82">
        <v>15</v>
      </c>
      <c r="F4390" t="s">
        <v>969</v>
      </c>
      <c r="G4390" s="83">
        <v>43970</v>
      </c>
      <c r="H4390" s="83">
        <v>43762</v>
      </c>
      <c r="I4390">
        <f t="shared" si="73"/>
        <v>2020</v>
      </c>
    </row>
    <row r="4391" spans="1:9" x14ac:dyDescent="0.25">
      <c r="A4391" t="s">
        <v>976</v>
      </c>
      <c r="B4391" t="s">
        <v>257</v>
      </c>
      <c r="C4391" s="76" t="s">
        <v>842</v>
      </c>
      <c r="D4391" t="s">
        <v>980</v>
      </c>
      <c r="E4391" s="82">
        <v>7.6</v>
      </c>
      <c r="F4391" t="s">
        <v>969</v>
      </c>
      <c r="G4391" s="83">
        <v>43812</v>
      </c>
      <c r="H4391" s="83">
        <v>43766</v>
      </c>
      <c r="I4391">
        <f t="shared" si="73"/>
        <v>2019</v>
      </c>
    </row>
    <row r="4392" spans="1:9" x14ac:dyDescent="0.25">
      <c r="A4392" t="s">
        <v>976</v>
      </c>
      <c r="B4392" t="s">
        <v>250</v>
      </c>
      <c r="C4392" s="76" t="s">
        <v>842</v>
      </c>
      <c r="D4392" t="s">
        <v>980</v>
      </c>
      <c r="E4392" s="82">
        <v>7.6</v>
      </c>
      <c r="F4392" t="s">
        <v>969</v>
      </c>
      <c r="G4392" s="83">
        <v>43805</v>
      </c>
      <c r="H4392" s="83">
        <v>43763</v>
      </c>
      <c r="I4392">
        <f t="shared" si="73"/>
        <v>2019</v>
      </c>
    </row>
    <row r="4393" spans="1:9" x14ac:dyDescent="0.25">
      <c r="A4393" t="s">
        <v>976</v>
      </c>
      <c r="B4393" t="s">
        <v>40</v>
      </c>
      <c r="C4393" s="76" t="s">
        <v>842</v>
      </c>
      <c r="D4393" t="s">
        <v>980</v>
      </c>
      <c r="E4393" s="82">
        <v>3.8</v>
      </c>
      <c r="F4393" t="s">
        <v>969</v>
      </c>
      <c r="G4393" s="83">
        <v>43767</v>
      </c>
      <c r="H4393" s="83">
        <v>43655</v>
      </c>
      <c r="I4393">
        <f t="shared" si="73"/>
        <v>2019</v>
      </c>
    </row>
    <row r="4394" spans="1:9" x14ac:dyDescent="0.25">
      <c r="A4394" t="s">
        <v>976</v>
      </c>
      <c r="B4394" t="s">
        <v>253</v>
      </c>
      <c r="C4394" s="76" t="s">
        <v>842</v>
      </c>
      <c r="D4394" t="s">
        <v>980</v>
      </c>
      <c r="E4394" s="82">
        <v>10</v>
      </c>
      <c r="F4394" t="s">
        <v>969</v>
      </c>
      <c r="G4394" s="83">
        <v>43796</v>
      </c>
      <c r="H4394" s="83">
        <v>43752</v>
      </c>
      <c r="I4394">
        <f t="shared" si="73"/>
        <v>2019</v>
      </c>
    </row>
    <row r="4395" spans="1:9" x14ac:dyDescent="0.25">
      <c r="A4395" t="s">
        <v>976</v>
      </c>
      <c r="B4395" t="s">
        <v>252</v>
      </c>
      <c r="C4395" s="76" t="s">
        <v>842</v>
      </c>
      <c r="D4395" t="s">
        <v>980</v>
      </c>
      <c r="E4395" s="82">
        <v>6</v>
      </c>
      <c r="F4395" t="s">
        <v>969</v>
      </c>
      <c r="G4395" s="83">
        <v>43804</v>
      </c>
      <c r="H4395" s="83">
        <v>43754</v>
      </c>
      <c r="I4395">
        <f t="shared" si="73"/>
        <v>2019</v>
      </c>
    </row>
    <row r="4396" spans="1:9" x14ac:dyDescent="0.25">
      <c r="A4396" t="s">
        <v>976</v>
      </c>
      <c r="B4396" t="s">
        <v>247</v>
      </c>
      <c r="C4396" s="76" t="s">
        <v>842</v>
      </c>
      <c r="D4396" t="s">
        <v>980</v>
      </c>
      <c r="E4396" s="82">
        <v>7.6</v>
      </c>
      <c r="F4396" t="s">
        <v>969</v>
      </c>
      <c r="G4396" s="83">
        <v>43791</v>
      </c>
      <c r="H4396" s="83">
        <v>43752</v>
      </c>
      <c r="I4396">
        <f t="shared" si="73"/>
        <v>2019</v>
      </c>
    </row>
    <row r="4397" spans="1:9" x14ac:dyDescent="0.25">
      <c r="A4397" t="s">
        <v>976</v>
      </c>
      <c r="B4397" t="s">
        <v>58</v>
      </c>
      <c r="C4397" s="76" t="s">
        <v>842</v>
      </c>
      <c r="D4397" t="s">
        <v>980</v>
      </c>
      <c r="E4397" s="82">
        <v>7.6</v>
      </c>
      <c r="F4397" t="s">
        <v>969</v>
      </c>
      <c r="G4397" s="83">
        <v>43812</v>
      </c>
      <c r="H4397" s="83">
        <v>43754</v>
      </c>
      <c r="I4397">
        <f t="shared" si="73"/>
        <v>2019</v>
      </c>
    </row>
    <row r="4398" spans="1:9" x14ac:dyDescent="0.25">
      <c r="A4398" t="s">
        <v>976</v>
      </c>
      <c r="B4398" t="s">
        <v>70</v>
      </c>
      <c r="C4398" s="76" t="s">
        <v>842</v>
      </c>
      <c r="D4398" t="s">
        <v>980</v>
      </c>
      <c r="E4398" s="82">
        <v>11.4</v>
      </c>
      <c r="F4398" t="s">
        <v>969</v>
      </c>
      <c r="G4398" s="83">
        <v>43795</v>
      </c>
      <c r="H4398" s="83">
        <v>43759</v>
      </c>
      <c r="I4398">
        <f t="shared" si="73"/>
        <v>2019</v>
      </c>
    </row>
    <row r="4399" spans="1:9" x14ac:dyDescent="0.25">
      <c r="A4399" t="s">
        <v>976</v>
      </c>
      <c r="B4399" t="s">
        <v>287</v>
      </c>
      <c r="C4399" s="76" t="s">
        <v>842</v>
      </c>
      <c r="D4399" t="s">
        <v>980</v>
      </c>
      <c r="E4399" s="82">
        <v>10</v>
      </c>
      <c r="F4399" t="s">
        <v>969</v>
      </c>
      <c r="G4399" s="83">
        <v>43812</v>
      </c>
      <c r="H4399" s="83">
        <v>43756</v>
      </c>
      <c r="I4399">
        <f t="shared" si="73"/>
        <v>2019</v>
      </c>
    </row>
    <row r="4400" spans="1:9" x14ac:dyDescent="0.25">
      <c r="A4400" t="s">
        <v>976</v>
      </c>
      <c r="B4400" t="s">
        <v>56</v>
      </c>
      <c r="C4400" s="76" t="s">
        <v>842</v>
      </c>
      <c r="D4400" t="s">
        <v>980</v>
      </c>
      <c r="E4400" s="82">
        <v>5</v>
      </c>
      <c r="F4400" t="s">
        <v>969</v>
      </c>
      <c r="G4400" s="83">
        <v>43775</v>
      </c>
      <c r="H4400" s="83">
        <v>43746</v>
      </c>
      <c r="I4400">
        <f t="shared" si="73"/>
        <v>2019</v>
      </c>
    </row>
    <row r="4401" spans="1:9" x14ac:dyDescent="0.25">
      <c r="A4401" t="s">
        <v>976</v>
      </c>
      <c r="B4401" t="s">
        <v>20</v>
      </c>
      <c r="C4401" s="76" t="s">
        <v>842</v>
      </c>
      <c r="D4401" t="s">
        <v>980</v>
      </c>
      <c r="E4401" s="82">
        <v>3.8</v>
      </c>
      <c r="F4401" t="s">
        <v>969</v>
      </c>
      <c r="G4401" s="83">
        <v>43969</v>
      </c>
      <c r="H4401" s="83">
        <v>43748</v>
      </c>
      <c r="I4401">
        <f t="shared" si="73"/>
        <v>2020</v>
      </c>
    </row>
    <row r="4402" spans="1:9" x14ac:dyDescent="0.25">
      <c r="A4402" t="s">
        <v>976</v>
      </c>
      <c r="B4402" t="s">
        <v>44</v>
      </c>
      <c r="C4402" s="76" t="s">
        <v>842</v>
      </c>
      <c r="D4402" t="s">
        <v>980</v>
      </c>
      <c r="E4402" s="82">
        <v>7.6</v>
      </c>
      <c r="F4402" t="s">
        <v>969</v>
      </c>
      <c r="G4402" s="83">
        <v>43767</v>
      </c>
      <c r="H4402" s="83">
        <v>43747</v>
      </c>
      <c r="I4402">
        <f t="shared" si="73"/>
        <v>2019</v>
      </c>
    </row>
    <row r="4403" spans="1:9" x14ac:dyDescent="0.25">
      <c r="A4403" t="s">
        <v>976</v>
      </c>
      <c r="B4403" t="s">
        <v>56</v>
      </c>
      <c r="C4403" s="76" t="s">
        <v>842</v>
      </c>
      <c r="D4403" t="s">
        <v>980</v>
      </c>
      <c r="E4403" s="82">
        <v>11.4</v>
      </c>
      <c r="F4403" t="s">
        <v>969</v>
      </c>
      <c r="G4403" s="83">
        <v>43774</v>
      </c>
      <c r="H4403" s="83">
        <v>43749</v>
      </c>
      <c r="I4403">
        <f t="shared" si="73"/>
        <v>2019</v>
      </c>
    </row>
    <row r="4404" spans="1:9" x14ac:dyDescent="0.25">
      <c r="A4404" t="s">
        <v>976</v>
      </c>
      <c r="B4404" t="s">
        <v>63</v>
      </c>
      <c r="C4404" s="76" t="s">
        <v>842</v>
      </c>
      <c r="D4404" t="s">
        <v>980</v>
      </c>
      <c r="E4404" s="82">
        <v>11.4</v>
      </c>
      <c r="F4404" t="s">
        <v>969</v>
      </c>
      <c r="G4404" s="83">
        <v>44071</v>
      </c>
      <c r="H4404" s="83">
        <v>43642</v>
      </c>
      <c r="I4404">
        <f t="shared" si="73"/>
        <v>2020</v>
      </c>
    </row>
    <row r="4405" spans="1:9" x14ac:dyDescent="0.25">
      <c r="A4405" t="s">
        <v>976</v>
      </c>
      <c r="B4405" t="s">
        <v>49</v>
      </c>
      <c r="C4405" s="76" t="s">
        <v>842</v>
      </c>
      <c r="D4405" t="s">
        <v>980</v>
      </c>
      <c r="E4405" s="82">
        <v>5</v>
      </c>
      <c r="F4405" t="s">
        <v>969</v>
      </c>
      <c r="G4405" s="83">
        <v>43809</v>
      </c>
      <c r="H4405" s="83">
        <v>43741</v>
      </c>
      <c r="I4405">
        <f t="shared" si="73"/>
        <v>2019</v>
      </c>
    </row>
    <row r="4406" spans="1:9" x14ac:dyDescent="0.25">
      <c r="A4406" t="s">
        <v>976</v>
      </c>
      <c r="B4406" t="s">
        <v>48</v>
      </c>
      <c r="C4406" s="76" t="s">
        <v>842</v>
      </c>
      <c r="D4406" t="s">
        <v>980</v>
      </c>
      <c r="E4406" s="82">
        <v>5</v>
      </c>
      <c r="F4406" t="s">
        <v>969</v>
      </c>
      <c r="G4406" s="83">
        <v>43766</v>
      </c>
      <c r="H4406" s="83">
        <v>43740</v>
      </c>
      <c r="I4406">
        <f t="shared" si="73"/>
        <v>2019</v>
      </c>
    </row>
    <row r="4407" spans="1:9" x14ac:dyDescent="0.25">
      <c r="A4407" t="s">
        <v>976</v>
      </c>
      <c r="B4407" t="s">
        <v>243</v>
      </c>
      <c r="C4407" s="76" t="s">
        <v>842</v>
      </c>
      <c r="D4407" t="s">
        <v>980</v>
      </c>
      <c r="E4407" s="82">
        <v>6</v>
      </c>
      <c r="F4407" t="s">
        <v>969</v>
      </c>
      <c r="G4407" s="83">
        <v>43759</v>
      </c>
      <c r="H4407" s="83">
        <v>43739</v>
      </c>
      <c r="I4407">
        <f t="shared" si="73"/>
        <v>2019</v>
      </c>
    </row>
    <row r="4408" spans="1:9" x14ac:dyDescent="0.25">
      <c r="A4408" t="s">
        <v>976</v>
      </c>
      <c r="B4408" t="s">
        <v>38</v>
      </c>
      <c r="C4408" s="76" t="s">
        <v>842</v>
      </c>
      <c r="D4408" t="s">
        <v>980</v>
      </c>
      <c r="E4408" s="82">
        <v>6</v>
      </c>
      <c r="F4408" t="s">
        <v>969</v>
      </c>
      <c r="G4408" s="83">
        <v>43819</v>
      </c>
      <c r="H4408" s="83">
        <v>43735</v>
      </c>
      <c r="I4408">
        <f t="shared" si="73"/>
        <v>2019</v>
      </c>
    </row>
    <row r="4409" spans="1:9" x14ac:dyDescent="0.25">
      <c r="A4409" t="s">
        <v>976</v>
      </c>
      <c r="B4409" t="s">
        <v>20</v>
      </c>
      <c r="C4409" s="76" t="s">
        <v>842</v>
      </c>
      <c r="D4409" t="s">
        <v>980</v>
      </c>
      <c r="E4409" s="82">
        <v>6</v>
      </c>
      <c r="F4409" t="s">
        <v>969</v>
      </c>
      <c r="G4409" s="83">
        <v>44056</v>
      </c>
      <c r="H4409" s="83">
        <v>43735</v>
      </c>
      <c r="I4409">
        <f t="shared" si="73"/>
        <v>2020</v>
      </c>
    </row>
    <row r="4410" spans="1:9" x14ac:dyDescent="0.25">
      <c r="A4410" t="s">
        <v>976</v>
      </c>
      <c r="B4410" t="s">
        <v>243</v>
      </c>
      <c r="C4410" s="76" t="s">
        <v>842</v>
      </c>
      <c r="D4410" t="s">
        <v>980</v>
      </c>
      <c r="E4410" s="82">
        <v>15</v>
      </c>
      <c r="F4410" t="s">
        <v>969</v>
      </c>
      <c r="G4410" s="83">
        <v>43998</v>
      </c>
      <c r="H4410" s="83">
        <v>43746</v>
      </c>
      <c r="I4410">
        <f t="shared" si="73"/>
        <v>2020</v>
      </c>
    </row>
    <row r="4411" spans="1:9" x14ac:dyDescent="0.25">
      <c r="A4411" t="s">
        <v>976</v>
      </c>
      <c r="B4411" t="s">
        <v>257</v>
      </c>
      <c r="C4411" s="76" t="s">
        <v>842</v>
      </c>
      <c r="D4411" t="s">
        <v>980</v>
      </c>
      <c r="E4411" s="82">
        <v>5.31</v>
      </c>
      <c r="F4411" t="s">
        <v>969</v>
      </c>
      <c r="G4411" s="83">
        <v>43867</v>
      </c>
      <c r="H4411" s="83">
        <v>43734</v>
      </c>
      <c r="I4411">
        <f t="shared" si="73"/>
        <v>2020</v>
      </c>
    </row>
    <row r="4412" spans="1:9" x14ac:dyDescent="0.25">
      <c r="A4412" t="s">
        <v>976</v>
      </c>
      <c r="B4412" t="s">
        <v>58</v>
      </c>
      <c r="C4412" s="76" t="s">
        <v>842</v>
      </c>
      <c r="D4412" t="s">
        <v>980</v>
      </c>
      <c r="E4412" s="82">
        <v>7.6</v>
      </c>
      <c r="F4412" t="s">
        <v>969</v>
      </c>
      <c r="G4412" s="83">
        <v>43753</v>
      </c>
      <c r="H4412" s="83">
        <v>43732</v>
      </c>
      <c r="I4412">
        <f t="shared" si="73"/>
        <v>2019</v>
      </c>
    </row>
    <row r="4413" spans="1:9" x14ac:dyDescent="0.25">
      <c r="A4413" t="s">
        <v>976</v>
      </c>
      <c r="B4413" t="s">
        <v>40</v>
      </c>
      <c r="C4413" s="76" t="s">
        <v>842</v>
      </c>
      <c r="D4413" t="s">
        <v>980</v>
      </c>
      <c r="E4413" s="82">
        <v>7.6</v>
      </c>
      <c r="F4413" t="s">
        <v>969</v>
      </c>
      <c r="G4413" s="83">
        <v>43791</v>
      </c>
      <c r="H4413" s="83">
        <v>43725</v>
      </c>
      <c r="I4413">
        <f t="shared" si="73"/>
        <v>2019</v>
      </c>
    </row>
    <row r="4414" spans="1:9" x14ac:dyDescent="0.25">
      <c r="A4414" t="s">
        <v>976</v>
      </c>
      <c r="B4414" t="s">
        <v>247</v>
      </c>
      <c r="C4414" s="76" t="s">
        <v>842</v>
      </c>
      <c r="D4414" t="s">
        <v>980</v>
      </c>
      <c r="E4414" s="82">
        <v>10</v>
      </c>
      <c r="F4414" t="s">
        <v>969</v>
      </c>
      <c r="G4414" s="83">
        <v>43741</v>
      </c>
      <c r="H4414" s="83">
        <v>43720</v>
      </c>
      <c r="I4414">
        <f t="shared" si="73"/>
        <v>2019</v>
      </c>
    </row>
    <row r="4415" spans="1:9" x14ac:dyDescent="0.25">
      <c r="A4415" t="s">
        <v>976</v>
      </c>
      <c r="B4415" t="s">
        <v>253</v>
      </c>
      <c r="C4415" s="76" t="s">
        <v>842</v>
      </c>
      <c r="D4415" t="s">
        <v>980</v>
      </c>
      <c r="E4415" s="82">
        <v>3.8</v>
      </c>
      <c r="F4415" t="s">
        <v>969</v>
      </c>
      <c r="G4415" s="83">
        <v>43747</v>
      </c>
      <c r="H4415" s="83">
        <v>43718</v>
      </c>
      <c r="I4415">
        <f t="shared" si="73"/>
        <v>2019</v>
      </c>
    </row>
    <row r="4416" spans="1:9" x14ac:dyDescent="0.25">
      <c r="A4416" t="s">
        <v>976</v>
      </c>
      <c r="B4416" t="s">
        <v>45</v>
      </c>
      <c r="C4416" s="76" t="s">
        <v>842</v>
      </c>
      <c r="D4416" t="s">
        <v>980</v>
      </c>
      <c r="E4416" s="82">
        <v>5</v>
      </c>
      <c r="F4416" t="s">
        <v>969</v>
      </c>
      <c r="G4416" s="83">
        <v>43734</v>
      </c>
      <c r="H4416" s="83">
        <v>43648</v>
      </c>
      <c r="I4416">
        <f t="shared" si="73"/>
        <v>2019</v>
      </c>
    </row>
    <row r="4417" spans="1:9" x14ac:dyDescent="0.25">
      <c r="A4417" t="s">
        <v>976</v>
      </c>
      <c r="B4417" t="s">
        <v>40</v>
      </c>
      <c r="C4417" s="76" t="s">
        <v>842</v>
      </c>
      <c r="D4417" t="s">
        <v>980</v>
      </c>
      <c r="E4417" s="82">
        <v>50</v>
      </c>
      <c r="F4417" t="s">
        <v>969</v>
      </c>
      <c r="G4417" s="83">
        <v>43728</v>
      </c>
      <c r="H4417" s="83">
        <v>43607</v>
      </c>
      <c r="I4417">
        <f t="shared" si="73"/>
        <v>2019</v>
      </c>
    </row>
    <row r="4418" spans="1:9" x14ac:dyDescent="0.25">
      <c r="A4418" t="s">
        <v>976</v>
      </c>
      <c r="B4418" t="s">
        <v>45</v>
      </c>
      <c r="C4418" s="76" t="s">
        <v>842</v>
      </c>
      <c r="D4418" t="s">
        <v>980</v>
      </c>
      <c r="E4418" s="82">
        <v>10</v>
      </c>
      <c r="F4418" t="s">
        <v>969</v>
      </c>
      <c r="G4418" s="83">
        <v>44005</v>
      </c>
      <c r="H4418" s="83">
        <v>43720</v>
      </c>
      <c r="I4418">
        <f t="shared" ref="I4418:I4481" si="74">IF(G4418&lt;&gt;"",YEAR(G4418),"")</f>
        <v>2020</v>
      </c>
    </row>
    <row r="4419" spans="1:9" x14ac:dyDescent="0.25">
      <c r="A4419" t="s">
        <v>976</v>
      </c>
      <c r="B4419" t="s">
        <v>260</v>
      </c>
      <c r="C4419" s="76" t="s">
        <v>842</v>
      </c>
      <c r="D4419" t="s">
        <v>980</v>
      </c>
      <c r="E4419" s="82">
        <v>7.6</v>
      </c>
      <c r="F4419" t="s">
        <v>969</v>
      </c>
      <c r="G4419" s="83">
        <v>43738</v>
      </c>
      <c r="H4419" s="83">
        <v>43717</v>
      </c>
      <c r="I4419">
        <f t="shared" si="74"/>
        <v>2019</v>
      </c>
    </row>
    <row r="4420" spans="1:9" x14ac:dyDescent="0.25">
      <c r="A4420" t="s">
        <v>976</v>
      </c>
      <c r="B4420" t="s">
        <v>245</v>
      </c>
      <c r="C4420" s="76" t="s">
        <v>842</v>
      </c>
      <c r="D4420" t="s">
        <v>980</v>
      </c>
      <c r="E4420" s="82">
        <v>10</v>
      </c>
      <c r="F4420" t="s">
        <v>969</v>
      </c>
      <c r="G4420" s="83">
        <v>43740</v>
      </c>
      <c r="H4420" s="83">
        <v>43717</v>
      </c>
      <c r="I4420">
        <f t="shared" si="74"/>
        <v>2019</v>
      </c>
    </row>
    <row r="4421" spans="1:9" x14ac:dyDescent="0.25">
      <c r="A4421" t="s">
        <v>976</v>
      </c>
      <c r="B4421" t="s">
        <v>40</v>
      </c>
      <c r="C4421" s="76" t="s">
        <v>842</v>
      </c>
      <c r="D4421" t="s">
        <v>980</v>
      </c>
      <c r="E4421" s="82">
        <v>15</v>
      </c>
      <c r="F4421" t="s">
        <v>969</v>
      </c>
      <c r="G4421" s="83">
        <v>43721</v>
      </c>
      <c r="H4421" s="83">
        <v>43281</v>
      </c>
      <c r="I4421">
        <f t="shared" si="74"/>
        <v>2019</v>
      </c>
    </row>
    <row r="4422" spans="1:9" x14ac:dyDescent="0.25">
      <c r="A4422" t="s">
        <v>976</v>
      </c>
      <c r="B4422" t="s">
        <v>10</v>
      </c>
      <c r="C4422" s="76" t="s">
        <v>842</v>
      </c>
      <c r="D4422" t="s">
        <v>980</v>
      </c>
      <c r="E4422" s="82">
        <v>3.8</v>
      </c>
      <c r="F4422" t="s">
        <v>969</v>
      </c>
      <c r="G4422" s="83">
        <v>43745</v>
      </c>
      <c r="H4422" s="83">
        <v>43714</v>
      </c>
      <c r="I4422">
        <f t="shared" si="74"/>
        <v>2019</v>
      </c>
    </row>
    <row r="4423" spans="1:9" x14ac:dyDescent="0.25">
      <c r="A4423" t="s">
        <v>976</v>
      </c>
      <c r="B4423" t="s">
        <v>34</v>
      </c>
      <c r="C4423" s="76" t="s">
        <v>842</v>
      </c>
      <c r="D4423" t="s">
        <v>980</v>
      </c>
      <c r="E4423" s="82">
        <v>10</v>
      </c>
      <c r="F4423" t="s">
        <v>969</v>
      </c>
      <c r="G4423" s="83">
        <v>44048</v>
      </c>
      <c r="H4423" s="83">
        <v>43714</v>
      </c>
      <c r="I4423">
        <f t="shared" si="74"/>
        <v>2020</v>
      </c>
    </row>
    <row r="4424" spans="1:9" x14ac:dyDescent="0.25">
      <c r="A4424" t="s">
        <v>976</v>
      </c>
      <c r="B4424" t="s">
        <v>57</v>
      </c>
      <c r="C4424" s="76" t="s">
        <v>842</v>
      </c>
      <c r="D4424" t="s">
        <v>980</v>
      </c>
      <c r="E4424" s="82">
        <v>11.4</v>
      </c>
      <c r="F4424" t="s">
        <v>969</v>
      </c>
      <c r="G4424" s="83">
        <v>43770</v>
      </c>
      <c r="H4424" s="83">
        <v>43712</v>
      </c>
      <c r="I4424">
        <f t="shared" si="74"/>
        <v>2019</v>
      </c>
    </row>
    <row r="4425" spans="1:9" x14ac:dyDescent="0.25">
      <c r="A4425" t="s">
        <v>976</v>
      </c>
      <c r="B4425" t="s">
        <v>40</v>
      </c>
      <c r="C4425" s="76" t="s">
        <v>842</v>
      </c>
      <c r="D4425" t="s">
        <v>980</v>
      </c>
      <c r="E4425" s="82">
        <v>6</v>
      </c>
      <c r="F4425" t="s">
        <v>969</v>
      </c>
      <c r="G4425" s="83">
        <v>43738</v>
      </c>
      <c r="H4425" s="83">
        <v>43706</v>
      </c>
      <c r="I4425">
        <f t="shared" si="74"/>
        <v>2019</v>
      </c>
    </row>
    <row r="4426" spans="1:9" x14ac:dyDescent="0.25">
      <c r="A4426" t="s">
        <v>976</v>
      </c>
      <c r="B4426" t="s">
        <v>73</v>
      </c>
      <c r="C4426" s="76" t="s">
        <v>842</v>
      </c>
      <c r="D4426" t="s">
        <v>980</v>
      </c>
      <c r="E4426" s="82">
        <v>10</v>
      </c>
      <c r="F4426" t="s">
        <v>969</v>
      </c>
      <c r="G4426" s="83">
        <v>44074</v>
      </c>
      <c r="H4426" s="83">
        <v>43678</v>
      </c>
      <c r="I4426">
        <f t="shared" si="74"/>
        <v>2020</v>
      </c>
    </row>
    <row r="4427" spans="1:9" x14ac:dyDescent="0.25">
      <c r="A4427" t="s">
        <v>976</v>
      </c>
      <c r="B4427" t="s">
        <v>70</v>
      </c>
      <c r="C4427" s="76" t="s">
        <v>842</v>
      </c>
      <c r="D4427" t="s">
        <v>980</v>
      </c>
      <c r="E4427" s="82">
        <v>7.6</v>
      </c>
      <c r="F4427" t="s">
        <v>969</v>
      </c>
      <c r="G4427" s="83">
        <v>43706</v>
      </c>
      <c r="H4427" s="83">
        <v>43616</v>
      </c>
      <c r="I4427">
        <f t="shared" si="74"/>
        <v>2019</v>
      </c>
    </row>
    <row r="4428" spans="1:9" x14ac:dyDescent="0.25">
      <c r="A4428" t="s">
        <v>976</v>
      </c>
      <c r="B4428" t="s">
        <v>292</v>
      </c>
      <c r="C4428" s="76" t="s">
        <v>842</v>
      </c>
      <c r="D4428" t="s">
        <v>980</v>
      </c>
      <c r="E4428" s="82">
        <v>3.8</v>
      </c>
      <c r="F4428" t="s">
        <v>969</v>
      </c>
      <c r="G4428" s="83">
        <v>43761</v>
      </c>
      <c r="H4428" s="83">
        <v>43707</v>
      </c>
      <c r="I4428">
        <f t="shared" si="74"/>
        <v>2019</v>
      </c>
    </row>
    <row r="4429" spans="1:9" x14ac:dyDescent="0.25">
      <c r="A4429" t="s">
        <v>976</v>
      </c>
      <c r="B4429" t="s">
        <v>245</v>
      </c>
      <c r="C4429" s="76" t="s">
        <v>842</v>
      </c>
      <c r="D4429" t="s">
        <v>980</v>
      </c>
      <c r="E4429" s="82">
        <v>5.61</v>
      </c>
      <c r="F4429" t="s">
        <v>969</v>
      </c>
      <c r="G4429" s="83">
        <v>43777</v>
      </c>
      <c r="H4429" s="83">
        <v>43705</v>
      </c>
      <c r="I4429">
        <f t="shared" si="74"/>
        <v>2019</v>
      </c>
    </row>
    <row r="4430" spans="1:9" x14ac:dyDescent="0.25">
      <c r="A4430" t="s">
        <v>976</v>
      </c>
      <c r="B4430" t="s">
        <v>20</v>
      </c>
      <c r="C4430" s="76" t="s">
        <v>842</v>
      </c>
      <c r="D4430" t="s">
        <v>980</v>
      </c>
      <c r="E4430" s="82">
        <v>5</v>
      </c>
      <c r="F4430" t="s">
        <v>969</v>
      </c>
      <c r="G4430" s="83">
        <v>43809</v>
      </c>
      <c r="H4430" s="83">
        <v>43678</v>
      </c>
      <c r="I4430">
        <f t="shared" si="74"/>
        <v>2019</v>
      </c>
    </row>
    <row r="4431" spans="1:9" x14ac:dyDescent="0.25">
      <c r="A4431" t="s">
        <v>976</v>
      </c>
      <c r="B4431" t="s">
        <v>20</v>
      </c>
      <c r="C4431" s="76" t="s">
        <v>842</v>
      </c>
      <c r="D4431" t="s">
        <v>980</v>
      </c>
      <c r="E4431" s="82">
        <v>6</v>
      </c>
      <c r="F4431" t="s">
        <v>969</v>
      </c>
      <c r="G4431" s="83">
        <v>43776</v>
      </c>
      <c r="H4431" s="83">
        <v>43698</v>
      </c>
      <c r="I4431">
        <f t="shared" si="74"/>
        <v>2019</v>
      </c>
    </row>
    <row r="4432" spans="1:9" x14ac:dyDescent="0.25">
      <c r="A4432" t="s">
        <v>976</v>
      </c>
      <c r="B4432" t="s">
        <v>62</v>
      </c>
      <c r="C4432" s="76" t="s">
        <v>842</v>
      </c>
      <c r="D4432" t="s">
        <v>980</v>
      </c>
      <c r="E4432" s="82">
        <v>15</v>
      </c>
      <c r="F4432" t="s">
        <v>969</v>
      </c>
      <c r="G4432" s="83">
        <v>43711</v>
      </c>
      <c r="H4432" s="83">
        <v>42086</v>
      </c>
      <c r="I4432">
        <f t="shared" si="74"/>
        <v>2019</v>
      </c>
    </row>
    <row r="4433" spans="1:9" x14ac:dyDescent="0.25">
      <c r="A4433" t="s">
        <v>976</v>
      </c>
      <c r="B4433" t="s">
        <v>40</v>
      </c>
      <c r="C4433" s="76" t="s">
        <v>842</v>
      </c>
      <c r="D4433" t="s">
        <v>980</v>
      </c>
      <c r="E4433" s="82">
        <v>10</v>
      </c>
      <c r="F4433" t="s">
        <v>969</v>
      </c>
      <c r="G4433" s="83">
        <v>43784</v>
      </c>
      <c r="H4433" s="83">
        <v>43696</v>
      </c>
      <c r="I4433">
        <f t="shared" si="74"/>
        <v>2019</v>
      </c>
    </row>
    <row r="4434" spans="1:9" x14ac:dyDescent="0.25">
      <c r="A4434" t="s">
        <v>976</v>
      </c>
      <c r="B4434" t="s">
        <v>22</v>
      </c>
      <c r="C4434" s="76" t="s">
        <v>842</v>
      </c>
      <c r="D4434" t="s">
        <v>980</v>
      </c>
      <c r="E4434" s="82">
        <v>7.6</v>
      </c>
      <c r="F4434" t="s">
        <v>969</v>
      </c>
      <c r="G4434" s="83">
        <v>43725</v>
      </c>
      <c r="H4434" s="83">
        <v>43700</v>
      </c>
      <c r="I4434">
        <f t="shared" si="74"/>
        <v>2019</v>
      </c>
    </row>
    <row r="4435" spans="1:9" x14ac:dyDescent="0.25">
      <c r="A4435" t="s">
        <v>976</v>
      </c>
      <c r="B4435" t="s">
        <v>67</v>
      </c>
      <c r="C4435" s="76" t="s">
        <v>842</v>
      </c>
      <c r="D4435" t="s">
        <v>980</v>
      </c>
      <c r="E4435" s="82">
        <v>5</v>
      </c>
      <c r="F4435" t="s">
        <v>969</v>
      </c>
      <c r="G4435" s="83">
        <v>43693</v>
      </c>
      <c r="H4435" s="83">
        <v>43651</v>
      </c>
      <c r="I4435">
        <f t="shared" si="74"/>
        <v>2019</v>
      </c>
    </row>
    <row r="4436" spans="1:9" x14ac:dyDescent="0.25">
      <c r="A4436" t="s">
        <v>976</v>
      </c>
      <c r="B4436" t="s">
        <v>69</v>
      </c>
      <c r="C4436" s="76" t="s">
        <v>842</v>
      </c>
      <c r="D4436" t="s">
        <v>980</v>
      </c>
      <c r="E4436" s="82">
        <v>7.6</v>
      </c>
      <c r="F4436" t="s">
        <v>969</v>
      </c>
      <c r="G4436" s="83">
        <v>43685</v>
      </c>
      <c r="H4436" s="83">
        <v>43640</v>
      </c>
      <c r="I4436">
        <f t="shared" si="74"/>
        <v>2019</v>
      </c>
    </row>
    <row r="4437" spans="1:9" x14ac:dyDescent="0.25">
      <c r="A4437" t="s">
        <v>976</v>
      </c>
      <c r="B4437" t="s">
        <v>50</v>
      </c>
      <c r="C4437" s="76" t="s">
        <v>842</v>
      </c>
      <c r="D4437" t="s">
        <v>980</v>
      </c>
      <c r="E4437" s="82">
        <v>6</v>
      </c>
      <c r="F4437" t="s">
        <v>969</v>
      </c>
      <c r="G4437" s="83">
        <v>43759</v>
      </c>
      <c r="H4437" s="83">
        <v>43676</v>
      </c>
      <c r="I4437">
        <f t="shared" si="74"/>
        <v>2019</v>
      </c>
    </row>
    <row r="4438" spans="1:9" x14ac:dyDescent="0.25">
      <c r="A4438" t="s">
        <v>976</v>
      </c>
      <c r="B4438" t="s">
        <v>22</v>
      </c>
      <c r="C4438" s="76" t="s">
        <v>842</v>
      </c>
      <c r="D4438" t="s">
        <v>980</v>
      </c>
      <c r="E4438" s="82">
        <v>3.85</v>
      </c>
      <c r="F4438" t="s">
        <v>969</v>
      </c>
      <c r="G4438" s="83">
        <v>43689</v>
      </c>
      <c r="H4438" s="83">
        <v>43672</v>
      </c>
      <c r="I4438">
        <f t="shared" si="74"/>
        <v>2019</v>
      </c>
    </row>
    <row r="4439" spans="1:9" x14ac:dyDescent="0.25">
      <c r="A4439" t="s">
        <v>976</v>
      </c>
      <c r="B4439" t="s">
        <v>253</v>
      </c>
      <c r="C4439" s="76" t="s">
        <v>842</v>
      </c>
      <c r="D4439" t="s">
        <v>980</v>
      </c>
      <c r="E4439" s="82">
        <v>13.7</v>
      </c>
      <c r="F4439" t="s">
        <v>969</v>
      </c>
      <c r="G4439" s="83">
        <v>43671</v>
      </c>
      <c r="H4439" s="83">
        <v>43278</v>
      </c>
      <c r="I4439">
        <f t="shared" si="74"/>
        <v>2019</v>
      </c>
    </row>
    <row r="4440" spans="1:9" x14ac:dyDescent="0.25">
      <c r="A4440" t="s">
        <v>976</v>
      </c>
      <c r="B4440" t="s">
        <v>40</v>
      </c>
      <c r="C4440" s="76" t="s">
        <v>842</v>
      </c>
      <c r="D4440" t="s">
        <v>980</v>
      </c>
      <c r="E4440" s="82">
        <v>15.2</v>
      </c>
      <c r="F4440" t="s">
        <v>969</v>
      </c>
      <c r="G4440" s="83">
        <v>43714</v>
      </c>
      <c r="H4440" s="83">
        <v>43669</v>
      </c>
      <c r="I4440">
        <f t="shared" si="74"/>
        <v>2019</v>
      </c>
    </row>
    <row r="4441" spans="1:9" x14ac:dyDescent="0.25">
      <c r="A4441" t="s">
        <v>976</v>
      </c>
      <c r="B4441" t="s">
        <v>65</v>
      </c>
      <c r="C4441" s="76" t="s">
        <v>842</v>
      </c>
      <c r="D4441" t="s">
        <v>980</v>
      </c>
      <c r="E4441" s="82">
        <v>10</v>
      </c>
      <c r="F4441" t="s">
        <v>969</v>
      </c>
      <c r="G4441" s="83">
        <v>43741</v>
      </c>
      <c r="H4441" s="83">
        <v>43662</v>
      </c>
      <c r="I4441">
        <f t="shared" si="74"/>
        <v>2019</v>
      </c>
    </row>
    <row r="4442" spans="1:9" x14ac:dyDescent="0.25">
      <c r="A4442" t="s">
        <v>976</v>
      </c>
      <c r="B4442" t="s">
        <v>48</v>
      </c>
      <c r="C4442" s="76" t="s">
        <v>842</v>
      </c>
      <c r="D4442" t="s">
        <v>980</v>
      </c>
      <c r="E4442" s="82">
        <v>10</v>
      </c>
      <c r="F4442" t="s">
        <v>969</v>
      </c>
      <c r="G4442" s="83">
        <v>43714</v>
      </c>
      <c r="H4442" s="83">
        <v>43662</v>
      </c>
      <c r="I4442">
        <f t="shared" si="74"/>
        <v>2019</v>
      </c>
    </row>
    <row r="4443" spans="1:9" x14ac:dyDescent="0.25">
      <c r="A4443" t="s">
        <v>976</v>
      </c>
      <c r="B4443" t="s">
        <v>261</v>
      </c>
      <c r="C4443" s="76" t="s">
        <v>842</v>
      </c>
      <c r="D4443" t="s">
        <v>980</v>
      </c>
      <c r="E4443" s="82">
        <v>9.44</v>
      </c>
      <c r="F4443" t="s">
        <v>969</v>
      </c>
      <c r="G4443" s="83">
        <v>43671</v>
      </c>
      <c r="H4443" s="83">
        <v>43669</v>
      </c>
      <c r="I4443">
        <f t="shared" si="74"/>
        <v>2019</v>
      </c>
    </row>
    <row r="4444" spans="1:9" x14ac:dyDescent="0.25">
      <c r="A4444" t="s">
        <v>976</v>
      </c>
      <c r="B4444" t="s">
        <v>251</v>
      </c>
      <c r="C4444" s="76" t="s">
        <v>842</v>
      </c>
      <c r="D4444" t="s">
        <v>980</v>
      </c>
      <c r="E4444" s="82">
        <v>19</v>
      </c>
      <c r="F4444" t="s">
        <v>969</v>
      </c>
      <c r="G4444" s="83">
        <v>43455</v>
      </c>
      <c r="H4444" s="83">
        <v>43403</v>
      </c>
      <c r="I4444">
        <f t="shared" si="74"/>
        <v>2018</v>
      </c>
    </row>
    <row r="4445" spans="1:9" x14ac:dyDescent="0.25">
      <c r="A4445" t="s">
        <v>976</v>
      </c>
      <c r="B4445" t="s">
        <v>65</v>
      </c>
      <c r="C4445" s="76" t="s">
        <v>842</v>
      </c>
      <c r="D4445" t="s">
        <v>980</v>
      </c>
      <c r="E4445" s="82">
        <v>6</v>
      </c>
      <c r="F4445" t="s">
        <v>969</v>
      </c>
      <c r="G4445" s="83">
        <v>43706</v>
      </c>
      <c r="H4445" s="83">
        <v>43644</v>
      </c>
      <c r="I4445">
        <f t="shared" si="74"/>
        <v>2019</v>
      </c>
    </row>
    <row r="4446" spans="1:9" x14ac:dyDescent="0.25">
      <c r="A4446" t="s">
        <v>976</v>
      </c>
      <c r="B4446" t="s">
        <v>243</v>
      </c>
      <c r="C4446" s="76" t="s">
        <v>842</v>
      </c>
      <c r="D4446" t="s">
        <v>980</v>
      </c>
      <c r="E4446" s="82">
        <v>3.54</v>
      </c>
      <c r="F4446" t="s">
        <v>969</v>
      </c>
      <c r="G4446" s="83">
        <v>43836</v>
      </c>
      <c r="H4446" s="83">
        <v>43646</v>
      </c>
      <c r="I4446">
        <f t="shared" si="74"/>
        <v>2020</v>
      </c>
    </row>
    <row r="4447" spans="1:9" x14ac:dyDescent="0.25">
      <c r="A4447" t="s">
        <v>976</v>
      </c>
      <c r="B4447" t="s">
        <v>43</v>
      </c>
      <c r="C4447" s="76" t="s">
        <v>842</v>
      </c>
      <c r="D4447" t="s">
        <v>980</v>
      </c>
      <c r="E4447" s="82">
        <v>15</v>
      </c>
      <c r="F4447" t="s">
        <v>969</v>
      </c>
      <c r="G4447" s="83">
        <v>44098</v>
      </c>
      <c r="H4447" s="83">
        <v>43646</v>
      </c>
      <c r="I4447">
        <f t="shared" si="74"/>
        <v>2020</v>
      </c>
    </row>
    <row r="4448" spans="1:9" ht="14.45" customHeight="1" x14ac:dyDescent="0.25">
      <c r="A4448" t="s">
        <v>976</v>
      </c>
      <c r="B4448" t="s">
        <v>51</v>
      </c>
      <c r="C4448" s="76" t="s">
        <v>842</v>
      </c>
      <c r="D4448" t="s">
        <v>980</v>
      </c>
      <c r="E4448" s="82">
        <v>15</v>
      </c>
      <c r="F4448" t="s">
        <v>969</v>
      </c>
      <c r="G4448" s="83">
        <v>44203</v>
      </c>
      <c r="H4448" s="83">
        <v>43646</v>
      </c>
      <c r="I4448">
        <f t="shared" si="74"/>
        <v>2021</v>
      </c>
    </row>
    <row r="4449" spans="1:9" ht="14.45" customHeight="1" x14ac:dyDescent="0.25">
      <c r="A4449" t="s">
        <v>976</v>
      </c>
      <c r="B4449" t="s">
        <v>40</v>
      </c>
      <c r="C4449" s="76" t="s">
        <v>842</v>
      </c>
      <c r="D4449" t="s">
        <v>980</v>
      </c>
      <c r="E4449" s="82">
        <v>7.6</v>
      </c>
      <c r="F4449" t="s">
        <v>969</v>
      </c>
      <c r="G4449" s="83">
        <v>43746</v>
      </c>
      <c r="H4449" s="83">
        <v>43646</v>
      </c>
      <c r="I4449">
        <f t="shared" si="74"/>
        <v>2019</v>
      </c>
    </row>
    <row r="4450" spans="1:9" x14ac:dyDescent="0.25">
      <c r="A4450" t="s">
        <v>976</v>
      </c>
      <c r="B4450" t="s">
        <v>67</v>
      </c>
      <c r="C4450" s="76" t="s">
        <v>842</v>
      </c>
      <c r="D4450" t="s">
        <v>980</v>
      </c>
      <c r="E4450" s="82">
        <v>6</v>
      </c>
      <c r="F4450" t="s">
        <v>969</v>
      </c>
      <c r="G4450" s="83">
        <v>43822</v>
      </c>
      <c r="H4450" s="83">
        <v>43646</v>
      </c>
      <c r="I4450">
        <f t="shared" si="74"/>
        <v>2019</v>
      </c>
    </row>
    <row r="4451" spans="1:9" x14ac:dyDescent="0.25">
      <c r="A4451" t="s">
        <v>976</v>
      </c>
      <c r="B4451" t="s">
        <v>251</v>
      </c>
      <c r="C4451" s="76" t="s">
        <v>842</v>
      </c>
      <c r="D4451" t="s">
        <v>980</v>
      </c>
      <c r="E4451" s="82">
        <v>11.4</v>
      </c>
      <c r="F4451" t="s">
        <v>969</v>
      </c>
      <c r="G4451" s="83">
        <v>43683</v>
      </c>
      <c r="H4451" s="83">
        <v>43646</v>
      </c>
      <c r="I4451">
        <f t="shared" si="74"/>
        <v>2019</v>
      </c>
    </row>
    <row r="4452" spans="1:9" x14ac:dyDescent="0.25">
      <c r="A4452" t="s">
        <v>976</v>
      </c>
      <c r="B4452" t="s">
        <v>39</v>
      </c>
      <c r="C4452" s="76" t="s">
        <v>842</v>
      </c>
      <c r="D4452" t="s">
        <v>980</v>
      </c>
      <c r="E4452" s="82">
        <v>7.7</v>
      </c>
      <c r="F4452" t="s">
        <v>969</v>
      </c>
      <c r="G4452" s="83">
        <v>43727</v>
      </c>
      <c r="H4452" s="83">
        <v>43644</v>
      </c>
      <c r="I4452">
        <f t="shared" si="74"/>
        <v>2019</v>
      </c>
    </row>
    <row r="4453" spans="1:9" x14ac:dyDescent="0.25">
      <c r="A4453" t="s">
        <v>976</v>
      </c>
      <c r="B4453" t="s">
        <v>244</v>
      </c>
      <c r="C4453" s="76" t="s">
        <v>842</v>
      </c>
      <c r="D4453" t="s">
        <v>980</v>
      </c>
      <c r="E4453" s="82">
        <v>14</v>
      </c>
      <c r="F4453" t="s">
        <v>969</v>
      </c>
      <c r="G4453" s="83">
        <v>43819</v>
      </c>
      <c r="H4453" s="83">
        <v>43644</v>
      </c>
      <c r="I4453">
        <f t="shared" si="74"/>
        <v>2019</v>
      </c>
    </row>
    <row r="4454" spans="1:9" x14ac:dyDescent="0.25">
      <c r="A4454" t="s">
        <v>976</v>
      </c>
      <c r="B4454" t="s">
        <v>260</v>
      </c>
      <c r="C4454" s="76" t="s">
        <v>842</v>
      </c>
      <c r="D4454" t="s">
        <v>980</v>
      </c>
      <c r="E4454" s="82">
        <v>5.9</v>
      </c>
      <c r="F4454" t="s">
        <v>969</v>
      </c>
      <c r="G4454" s="83">
        <v>43734</v>
      </c>
      <c r="H4454" s="83">
        <v>43646</v>
      </c>
      <c r="I4454">
        <f t="shared" si="74"/>
        <v>2019</v>
      </c>
    </row>
    <row r="4455" spans="1:9" x14ac:dyDescent="0.25">
      <c r="A4455" t="s">
        <v>976</v>
      </c>
      <c r="B4455" t="s">
        <v>45</v>
      </c>
      <c r="C4455" s="76" t="s">
        <v>842</v>
      </c>
      <c r="D4455" t="s">
        <v>980</v>
      </c>
      <c r="E4455" s="82">
        <v>7.7</v>
      </c>
      <c r="F4455" t="s">
        <v>969</v>
      </c>
      <c r="G4455" s="83">
        <v>43991</v>
      </c>
      <c r="H4455" s="83">
        <v>43644</v>
      </c>
      <c r="I4455">
        <f t="shared" si="74"/>
        <v>2020</v>
      </c>
    </row>
    <row r="4456" spans="1:9" x14ac:dyDescent="0.25">
      <c r="A4456" t="s">
        <v>976</v>
      </c>
      <c r="B4456" t="s">
        <v>64</v>
      </c>
      <c r="C4456" s="76" t="s">
        <v>842</v>
      </c>
      <c r="D4456" t="s">
        <v>980</v>
      </c>
      <c r="E4456" s="82">
        <v>5.61</v>
      </c>
      <c r="F4456" t="s">
        <v>969</v>
      </c>
      <c r="G4456" s="83">
        <v>43845</v>
      </c>
      <c r="H4456" s="83">
        <v>43662</v>
      </c>
      <c r="I4456">
        <f t="shared" si="74"/>
        <v>2020</v>
      </c>
    </row>
    <row r="4457" spans="1:9" x14ac:dyDescent="0.25">
      <c r="A4457" t="s">
        <v>976</v>
      </c>
      <c r="B4457" t="s">
        <v>287</v>
      </c>
      <c r="C4457" s="76" t="s">
        <v>842</v>
      </c>
      <c r="D4457" t="s">
        <v>980</v>
      </c>
      <c r="E4457" s="82">
        <v>10</v>
      </c>
      <c r="F4457" t="s">
        <v>969</v>
      </c>
      <c r="G4457" s="83">
        <v>44137</v>
      </c>
      <c r="H4457" s="83">
        <v>43644</v>
      </c>
      <c r="I4457">
        <f t="shared" si="74"/>
        <v>2020</v>
      </c>
    </row>
    <row r="4458" spans="1:9" x14ac:dyDescent="0.25">
      <c r="A4458" t="s">
        <v>976</v>
      </c>
      <c r="B4458" t="s">
        <v>70</v>
      </c>
      <c r="C4458" s="76" t="s">
        <v>842</v>
      </c>
      <c r="D4458" t="s">
        <v>980</v>
      </c>
      <c r="E4458" s="82">
        <v>10</v>
      </c>
      <c r="F4458" t="s">
        <v>969</v>
      </c>
      <c r="G4458" s="83">
        <v>44092</v>
      </c>
      <c r="H4458" s="83">
        <v>43644</v>
      </c>
      <c r="I4458">
        <f t="shared" si="74"/>
        <v>2020</v>
      </c>
    </row>
    <row r="4459" spans="1:9" x14ac:dyDescent="0.25">
      <c r="A4459" t="s">
        <v>976</v>
      </c>
      <c r="B4459" t="s">
        <v>58</v>
      </c>
      <c r="C4459" s="76" t="s">
        <v>842</v>
      </c>
      <c r="D4459" t="s">
        <v>980</v>
      </c>
      <c r="E4459" s="82">
        <v>7.6</v>
      </c>
      <c r="F4459" t="s">
        <v>969</v>
      </c>
      <c r="G4459" s="83">
        <v>44392</v>
      </c>
      <c r="H4459" s="83">
        <v>43644</v>
      </c>
      <c r="I4459">
        <f t="shared" si="74"/>
        <v>2021</v>
      </c>
    </row>
    <row r="4460" spans="1:9" x14ac:dyDescent="0.25">
      <c r="A4460" t="s">
        <v>976</v>
      </c>
      <c r="B4460" t="s">
        <v>251</v>
      </c>
      <c r="C4460" s="76" t="s">
        <v>842</v>
      </c>
      <c r="D4460" t="s">
        <v>980</v>
      </c>
      <c r="E4460" s="82">
        <v>3.8</v>
      </c>
      <c r="F4460" t="s">
        <v>969</v>
      </c>
      <c r="G4460" s="83">
        <v>44078</v>
      </c>
      <c r="H4460" s="83">
        <v>43644</v>
      </c>
      <c r="I4460">
        <f t="shared" si="74"/>
        <v>2020</v>
      </c>
    </row>
    <row r="4461" spans="1:9" x14ac:dyDescent="0.25">
      <c r="A4461" t="s">
        <v>976</v>
      </c>
      <c r="B4461" t="s">
        <v>247</v>
      </c>
      <c r="C4461" s="76" t="s">
        <v>842</v>
      </c>
      <c r="D4461" t="s">
        <v>980</v>
      </c>
      <c r="E4461" s="82">
        <v>7.67</v>
      </c>
      <c r="F4461" t="s">
        <v>969</v>
      </c>
      <c r="G4461" s="83">
        <v>43809</v>
      </c>
      <c r="H4461" s="83">
        <v>43644</v>
      </c>
      <c r="I4461">
        <f t="shared" si="74"/>
        <v>2019</v>
      </c>
    </row>
    <row r="4462" spans="1:9" x14ac:dyDescent="0.25">
      <c r="A4462" t="s">
        <v>976</v>
      </c>
      <c r="B4462" t="s">
        <v>260</v>
      </c>
      <c r="C4462" s="76" t="s">
        <v>842</v>
      </c>
      <c r="D4462" t="s">
        <v>980</v>
      </c>
      <c r="E4462" s="82">
        <v>10</v>
      </c>
      <c r="F4462" t="s">
        <v>969</v>
      </c>
      <c r="G4462" s="83">
        <v>43700</v>
      </c>
      <c r="H4462" s="83">
        <v>43644</v>
      </c>
      <c r="I4462">
        <f t="shared" si="74"/>
        <v>2019</v>
      </c>
    </row>
    <row r="4463" spans="1:9" x14ac:dyDescent="0.25">
      <c r="A4463" t="s">
        <v>976</v>
      </c>
      <c r="B4463" t="s">
        <v>243</v>
      </c>
      <c r="C4463" s="76" t="s">
        <v>842</v>
      </c>
      <c r="D4463" t="s">
        <v>980</v>
      </c>
      <c r="E4463" s="82">
        <v>9.44</v>
      </c>
      <c r="F4463" t="s">
        <v>969</v>
      </c>
      <c r="G4463" s="83">
        <v>44000</v>
      </c>
      <c r="H4463" s="83">
        <v>43644</v>
      </c>
      <c r="I4463">
        <f t="shared" si="74"/>
        <v>2020</v>
      </c>
    </row>
    <row r="4464" spans="1:9" x14ac:dyDescent="0.25">
      <c r="A4464" t="s">
        <v>976</v>
      </c>
      <c r="B4464" t="s">
        <v>68</v>
      </c>
      <c r="C4464" s="76" t="s">
        <v>842</v>
      </c>
      <c r="D4464" t="s">
        <v>980</v>
      </c>
      <c r="E4464" s="82">
        <v>10</v>
      </c>
      <c r="F4464" t="s">
        <v>969</v>
      </c>
      <c r="G4464" s="83">
        <v>43735</v>
      </c>
      <c r="H4464" s="83">
        <v>43644</v>
      </c>
      <c r="I4464">
        <f t="shared" si="74"/>
        <v>2019</v>
      </c>
    </row>
    <row r="4465" spans="1:9" x14ac:dyDescent="0.25">
      <c r="A4465" t="s">
        <v>976</v>
      </c>
      <c r="B4465" t="s">
        <v>244</v>
      </c>
      <c r="C4465" s="76" t="s">
        <v>842</v>
      </c>
      <c r="D4465" t="s">
        <v>980</v>
      </c>
      <c r="E4465" s="82">
        <v>14</v>
      </c>
      <c r="F4465" t="s">
        <v>969</v>
      </c>
      <c r="G4465" s="83">
        <v>43763</v>
      </c>
      <c r="H4465" s="83">
        <v>43644</v>
      </c>
      <c r="I4465">
        <f t="shared" si="74"/>
        <v>2019</v>
      </c>
    </row>
    <row r="4466" spans="1:9" x14ac:dyDescent="0.25">
      <c r="A4466" t="s">
        <v>976</v>
      </c>
      <c r="B4466" t="s">
        <v>67</v>
      </c>
      <c r="C4466" s="76" t="s">
        <v>842</v>
      </c>
      <c r="D4466" t="s">
        <v>980</v>
      </c>
      <c r="E4466" s="82">
        <v>40</v>
      </c>
      <c r="F4466" t="s">
        <v>969</v>
      </c>
      <c r="G4466" s="83">
        <v>43998</v>
      </c>
      <c r="H4466" s="83">
        <v>43644</v>
      </c>
      <c r="I4466">
        <f t="shared" si="74"/>
        <v>2020</v>
      </c>
    </row>
    <row r="4467" spans="1:9" x14ac:dyDescent="0.25">
      <c r="A4467" t="s">
        <v>976</v>
      </c>
      <c r="B4467" t="s">
        <v>50</v>
      </c>
      <c r="C4467" s="76" t="s">
        <v>842</v>
      </c>
      <c r="D4467" t="s">
        <v>980</v>
      </c>
      <c r="E4467" s="82">
        <v>3</v>
      </c>
      <c r="F4467" t="s">
        <v>969</v>
      </c>
      <c r="G4467" s="83">
        <v>43833</v>
      </c>
      <c r="H4467" s="83">
        <v>43644</v>
      </c>
      <c r="I4467">
        <f t="shared" si="74"/>
        <v>2020</v>
      </c>
    </row>
    <row r="4468" spans="1:9" x14ac:dyDescent="0.25">
      <c r="A4468" t="s">
        <v>976</v>
      </c>
      <c r="B4468" t="s">
        <v>243</v>
      </c>
      <c r="C4468" s="76" t="s">
        <v>842</v>
      </c>
      <c r="D4468" t="s">
        <v>980</v>
      </c>
      <c r="E4468" s="82">
        <v>11.4</v>
      </c>
      <c r="F4468" t="s">
        <v>969</v>
      </c>
      <c r="G4468" s="83">
        <v>43707</v>
      </c>
      <c r="H4468" s="83">
        <v>43643</v>
      </c>
      <c r="I4468">
        <f t="shared" si="74"/>
        <v>2019</v>
      </c>
    </row>
    <row r="4469" spans="1:9" x14ac:dyDescent="0.25">
      <c r="A4469" t="s">
        <v>976</v>
      </c>
      <c r="B4469" t="s">
        <v>40</v>
      </c>
      <c r="C4469" s="76" t="s">
        <v>842</v>
      </c>
      <c r="D4469" t="s">
        <v>980</v>
      </c>
      <c r="E4469" s="82">
        <v>7.6</v>
      </c>
      <c r="F4469" t="s">
        <v>969</v>
      </c>
      <c r="G4469" s="83">
        <v>43749</v>
      </c>
      <c r="H4469" s="83">
        <v>43643</v>
      </c>
      <c r="I4469">
        <f t="shared" si="74"/>
        <v>2019</v>
      </c>
    </row>
    <row r="4470" spans="1:9" x14ac:dyDescent="0.25">
      <c r="A4470" t="s">
        <v>976</v>
      </c>
      <c r="B4470" t="s">
        <v>63</v>
      </c>
      <c r="C4470" s="76" t="s">
        <v>842</v>
      </c>
      <c r="D4470" t="s">
        <v>980</v>
      </c>
      <c r="E4470" s="82">
        <v>11.4</v>
      </c>
      <c r="F4470" t="s">
        <v>969</v>
      </c>
      <c r="G4470" s="83">
        <v>43712</v>
      </c>
      <c r="H4470" s="83">
        <v>43641</v>
      </c>
      <c r="I4470">
        <f t="shared" si="74"/>
        <v>2019</v>
      </c>
    </row>
    <row r="4471" spans="1:9" x14ac:dyDescent="0.25">
      <c r="A4471" t="s">
        <v>976</v>
      </c>
      <c r="B4471" t="s">
        <v>253</v>
      </c>
      <c r="C4471" s="76" t="s">
        <v>842</v>
      </c>
      <c r="D4471" t="s">
        <v>980</v>
      </c>
      <c r="E4471" s="82">
        <v>360</v>
      </c>
      <c r="F4471" t="s">
        <v>969</v>
      </c>
      <c r="G4471" s="83">
        <v>43812</v>
      </c>
      <c r="H4471" s="83">
        <v>43633</v>
      </c>
      <c r="I4471">
        <f t="shared" si="74"/>
        <v>2019</v>
      </c>
    </row>
    <row r="4472" spans="1:9" x14ac:dyDescent="0.25">
      <c r="A4472" t="s">
        <v>976</v>
      </c>
      <c r="B4472" t="s">
        <v>258</v>
      </c>
      <c r="C4472" s="76" t="s">
        <v>842</v>
      </c>
      <c r="D4472" t="s">
        <v>980</v>
      </c>
      <c r="E4472" s="82">
        <v>10</v>
      </c>
      <c r="F4472" t="s">
        <v>969</v>
      </c>
      <c r="G4472" s="83">
        <v>43696</v>
      </c>
      <c r="H4472" s="83">
        <v>43642</v>
      </c>
      <c r="I4472">
        <f t="shared" si="74"/>
        <v>2019</v>
      </c>
    </row>
    <row r="4473" spans="1:9" x14ac:dyDescent="0.25">
      <c r="A4473" t="s">
        <v>976</v>
      </c>
      <c r="B4473" t="s">
        <v>37</v>
      </c>
      <c r="C4473" s="76" t="s">
        <v>842</v>
      </c>
      <c r="D4473" t="s">
        <v>980</v>
      </c>
      <c r="E4473" s="82">
        <v>10</v>
      </c>
      <c r="F4473" t="s">
        <v>969</v>
      </c>
      <c r="G4473" s="83">
        <v>43714</v>
      </c>
      <c r="H4473" s="83">
        <v>43643</v>
      </c>
      <c r="I4473">
        <f t="shared" si="74"/>
        <v>2019</v>
      </c>
    </row>
    <row r="4474" spans="1:9" x14ac:dyDescent="0.25">
      <c r="A4474" t="s">
        <v>976</v>
      </c>
      <c r="B4474" t="s">
        <v>253</v>
      </c>
      <c r="C4474" s="76" t="s">
        <v>842</v>
      </c>
      <c r="D4474" t="s">
        <v>980</v>
      </c>
      <c r="E4474" s="82">
        <v>5</v>
      </c>
      <c r="F4474" t="s">
        <v>969</v>
      </c>
      <c r="G4474" s="83">
        <v>43648</v>
      </c>
      <c r="H4474" s="83">
        <v>43566</v>
      </c>
      <c r="I4474">
        <f t="shared" si="74"/>
        <v>2019</v>
      </c>
    </row>
    <row r="4475" spans="1:9" x14ac:dyDescent="0.25">
      <c r="A4475" t="s">
        <v>976</v>
      </c>
      <c r="B4475" t="s">
        <v>260</v>
      </c>
      <c r="C4475" s="76" t="s">
        <v>842</v>
      </c>
      <c r="D4475" t="s">
        <v>980</v>
      </c>
      <c r="E4475" s="82">
        <v>17.600000000000001</v>
      </c>
      <c r="F4475" t="s">
        <v>969</v>
      </c>
      <c r="G4475" s="83">
        <v>43703</v>
      </c>
      <c r="H4475" s="83">
        <v>43642</v>
      </c>
      <c r="I4475">
        <f t="shared" si="74"/>
        <v>2019</v>
      </c>
    </row>
    <row r="4476" spans="1:9" x14ac:dyDescent="0.25">
      <c r="A4476" t="s">
        <v>976</v>
      </c>
      <c r="B4476" t="s">
        <v>64</v>
      </c>
      <c r="C4476" s="76" t="s">
        <v>842</v>
      </c>
      <c r="D4476" t="s">
        <v>980</v>
      </c>
      <c r="E4476" s="82">
        <v>5.31</v>
      </c>
      <c r="F4476" t="s">
        <v>969</v>
      </c>
      <c r="G4476" s="83">
        <v>43662</v>
      </c>
      <c r="H4476" s="83">
        <v>43613</v>
      </c>
      <c r="I4476">
        <f t="shared" si="74"/>
        <v>2019</v>
      </c>
    </row>
    <row r="4477" spans="1:9" x14ac:dyDescent="0.25">
      <c r="A4477" t="s">
        <v>976</v>
      </c>
      <c r="B4477" t="s">
        <v>243</v>
      </c>
      <c r="C4477" s="76" t="s">
        <v>842</v>
      </c>
      <c r="D4477" t="s">
        <v>980</v>
      </c>
      <c r="E4477" s="82">
        <v>4.13</v>
      </c>
      <c r="F4477" t="s">
        <v>969</v>
      </c>
      <c r="G4477" s="83">
        <v>43773</v>
      </c>
      <c r="H4477" s="83">
        <v>43642</v>
      </c>
      <c r="I4477">
        <f t="shared" si="74"/>
        <v>2019</v>
      </c>
    </row>
    <row r="4478" spans="1:9" x14ac:dyDescent="0.25">
      <c r="A4478" t="s">
        <v>976</v>
      </c>
      <c r="B4478" t="s">
        <v>244</v>
      </c>
      <c r="C4478" s="76" t="s">
        <v>842</v>
      </c>
      <c r="D4478" t="s">
        <v>980</v>
      </c>
      <c r="E4478" s="82">
        <v>15</v>
      </c>
      <c r="F4478" t="s">
        <v>969</v>
      </c>
      <c r="G4478" s="83">
        <v>44053</v>
      </c>
      <c r="H4478" s="83">
        <v>43642</v>
      </c>
      <c r="I4478">
        <f t="shared" si="74"/>
        <v>2020</v>
      </c>
    </row>
    <row r="4479" spans="1:9" x14ac:dyDescent="0.25">
      <c r="A4479" t="s">
        <v>976</v>
      </c>
      <c r="B4479" t="s">
        <v>185</v>
      </c>
      <c r="C4479" s="76" t="s">
        <v>842</v>
      </c>
      <c r="D4479" t="s">
        <v>980</v>
      </c>
      <c r="E4479" s="82">
        <v>6</v>
      </c>
      <c r="F4479" t="s">
        <v>969</v>
      </c>
      <c r="G4479" s="83">
        <v>43833</v>
      </c>
      <c r="H4479" s="83">
        <v>43641</v>
      </c>
      <c r="I4479">
        <f t="shared" si="74"/>
        <v>2020</v>
      </c>
    </row>
    <row r="4480" spans="1:9" x14ac:dyDescent="0.25">
      <c r="A4480" t="s">
        <v>976</v>
      </c>
      <c r="B4480" t="s">
        <v>287</v>
      </c>
      <c r="C4480" s="76" t="s">
        <v>842</v>
      </c>
      <c r="D4480" t="s">
        <v>980</v>
      </c>
      <c r="E4480" s="82">
        <v>15</v>
      </c>
      <c r="F4480" t="s">
        <v>969</v>
      </c>
      <c r="G4480" s="83">
        <v>43759</v>
      </c>
      <c r="H4480" s="83">
        <v>43642</v>
      </c>
      <c r="I4480">
        <f t="shared" si="74"/>
        <v>2019</v>
      </c>
    </row>
    <row r="4481" spans="1:9" x14ac:dyDescent="0.25">
      <c r="A4481" t="s">
        <v>976</v>
      </c>
      <c r="B4481" t="s">
        <v>253</v>
      </c>
      <c r="C4481" s="76" t="s">
        <v>842</v>
      </c>
      <c r="D4481" t="s">
        <v>980</v>
      </c>
      <c r="E4481" s="82">
        <v>11.4</v>
      </c>
      <c r="F4481" t="s">
        <v>969</v>
      </c>
      <c r="G4481" s="83">
        <v>43707</v>
      </c>
      <c r="H4481" s="83">
        <v>43641</v>
      </c>
      <c r="I4481">
        <f t="shared" si="74"/>
        <v>2019</v>
      </c>
    </row>
    <row r="4482" spans="1:9" x14ac:dyDescent="0.25">
      <c r="A4482" t="s">
        <v>976</v>
      </c>
      <c r="B4482" t="s">
        <v>260</v>
      </c>
      <c r="C4482" s="76" t="s">
        <v>842</v>
      </c>
      <c r="D4482" t="s">
        <v>980</v>
      </c>
      <c r="E4482" s="82">
        <v>4.5</v>
      </c>
      <c r="F4482" t="s">
        <v>969</v>
      </c>
      <c r="G4482" s="83">
        <v>43823</v>
      </c>
      <c r="H4482" s="83">
        <v>43642</v>
      </c>
      <c r="I4482">
        <f t="shared" ref="I4482:I4545" si="75">IF(G4482&lt;&gt;"",YEAR(G4482),"")</f>
        <v>2019</v>
      </c>
    </row>
    <row r="4483" spans="1:9" x14ac:dyDescent="0.25">
      <c r="A4483" t="s">
        <v>976</v>
      </c>
      <c r="B4483" t="s">
        <v>242</v>
      </c>
      <c r="C4483" s="76" t="s">
        <v>842</v>
      </c>
      <c r="D4483" t="s">
        <v>980</v>
      </c>
      <c r="E4483" s="82">
        <v>10</v>
      </c>
      <c r="F4483" t="s">
        <v>969</v>
      </c>
      <c r="G4483" s="83">
        <v>43731</v>
      </c>
      <c r="H4483" s="83">
        <v>43642</v>
      </c>
      <c r="I4483">
        <f t="shared" si="75"/>
        <v>2019</v>
      </c>
    </row>
    <row r="4484" spans="1:9" x14ac:dyDescent="0.25">
      <c r="A4484" t="s">
        <v>976</v>
      </c>
      <c r="B4484" t="s">
        <v>48</v>
      </c>
      <c r="C4484" s="76" t="s">
        <v>842</v>
      </c>
      <c r="D4484" t="s">
        <v>980</v>
      </c>
      <c r="E4484" s="82">
        <v>10</v>
      </c>
      <c r="F4484" t="s">
        <v>969</v>
      </c>
      <c r="G4484" s="83">
        <v>43747</v>
      </c>
      <c r="H4484" s="83">
        <v>43637</v>
      </c>
      <c r="I4484">
        <f t="shared" si="75"/>
        <v>2019</v>
      </c>
    </row>
    <row r="4485" spans="1:9" x14ac:dyDescent="0.25">
      <c r="A4485" t="s">
        <v>976</v>
      </c>
      <c r="B4485" t="s">
        <v>243</v>
      </c>
      <c r="C4485" s="76" t="s">
        <v>842</v>
      </c>
      <c r="D4485" t="s">
        <v>980</v>
      </c>
      <c r="E4485" s="82">
        <v>12</v>
      </c>
      <c r="F4485" t="s">
        <v>969</v>
      </c>
      <c r="G4485" s="83">
        <v>43683</v>
      </c>
      <c r="H4485" s="83">
        <v>43637</v>
      </c>
      <c r="I4485">
        <f t="shared" si="75"/>
        <v>2019</v>
      </c>
    </row>
    <row r="4486" spans="1:9" x14ac:dyDescent="0.25">
      <c r="A4486" t="s">
        <v>976</v>
      </c>
      <c r="B4486" t="s">
        <v>251</v>
      </c>
      <c r="C4486" s="76" t="s">
        <v>842</v>
      </c>
      <c r="D4486" t="s">
        <v>980</v>
      </c>
      <c r="E4486" s="82">
        <v>16.82</v>
      </c>
      <c r="F4486" t="s">
        <v>969</v>
      </c>
      <c r="G4486" s="83">
        <v>43808</v>
      </c>
      <c r="H4486" s="83">
        <v>43637</v>
      </c>
      <c r="I4486">
        <f t="shared" si="75"/>
        <v>2019</v>
      </c>
    </row>
    <row r="4487" spans="1:9" x14ac:dyDescent="0.25">
      <c r="A4487" t="s">
        <v>976</v>
      </c>
      <c r="B4487" t="s">
        <v>251</v>
      </c>
      <c r="C4487" s="76" t="s">
        <v>842</v>
      </c>
      <c r="D4487" t="s">
        <v>980</v>
      </c>
      <c r="E4487" s="82">
        <v>10.9</v>
      </c>
      <c r="F4487" t="s">
        <v>969</v>
      </c>
      <c r="G4487" s="83">
        <v>43686</v>
      </c>
      <c r="H4487" s="83">
        <v>43636</v>
      </c>
      <c r="I4487">
        <f t="shared" si="75"/>
        <v>2019</v>
      </c>
    </row>
    <row r="4488" spans="1:9" x14ac:dyDescent="0.25">
      <c r="A4488" t="s">
        <v>976</v>
      </c>
      <c r="B4488" t="s">
        <v>245</v>
      </c>
      <c r="C4488" s="76" t="s">
        <v>842</v>
      </c>
      <c r="D4488" t="s">
        <v>980</v>
      </c>
      <c r="E4488" s="82">
        <v>6</v>
      </c>
      <c r="F4488" t="s">
        <v>969</v>
      </c>
      <c r="G4488" s="83">
        <v>43833</v>
      </c>
      <c r="H4488" s="83">
        <v>43640</v>
      </c>
      <c r="I4488">
        <f t="shared" si="75"/>
        <v>2020</v>
      </c>
    </row>
    <row r="4489" spans="1:9" x14ac:dyDescent="0.25">
      <c r="A4489" t="s">
        <v>976</v>
      </c>
      <c r="B4489" t="s">
        <v>55</v>
      </c>
      <c r="C4489" s="76" t="s">
        <v>842</v>
      </c>
      <c r="D4489" t="s">
        <v>980</v>
      </c>
      <c r="E4489" s="82">
        <v>15</v>
      </c>
      <c r="F4489" t="s">
        <v>969</v>
      </c>
      <c r="G4489" s="83">
        <v>44187</v>
      </c>
      <c r="H4489" s="83">
        <v>43640</v>
      </c>
      <c r="I4489">
        <f t="shared" si="75"/>
        <v>2020</v>
      </c>
    </row>
    <row r="4490" spans="1:9" x14ac:dyDescent="0.25">
      <c r="A4490" t="s">
        <v>976</v>
      </c>
      <c r="B4490" t="s">
        <v>44</v>
      </c>
      <c r="C4490" s="76" t="s">
        <v>842</v>
      </c>
      <c r="D4490" t="s">
        <v>980</v>
      </c>
      <c r="E4490" s="82">
        <v>15</v>
      </c>
      <c r="F4490" t="s">
        <v>969</v>
      </c>
      <c r="G4490" s="83">
        <v>44398</v>
      </c>
      <c r="H4490" s="83">
        <v>43636</v>
      </c>
      <c r="I4490">
        <f t="shared" si="75"/>
        <v>2021</v>
      </c>
    </row>
    <row r="4491" spans="1:9" x14ac:dyDescent="0.25">
      <c r="A4491" t="s">
        <v>976</v>
      </c>
      <c r="B4491" t="s">
        <v>243</v>
      </c>
      <c r="C4491" s="76" t="s">
        <v>842</v>
      </c>
      <c r="D4491" t="s">
        <v>980</v>
      </c>
      <c r="E4491" s="82">
        <v>8.85</v>
      </c>
      <c r="F4491" t="s">
        <v>969</v>
      </c>
      <c r="G4491" s="83">
        <v>43725</v>
      </c>
      <c r="H4491" s="83">
        <v>43640</v>
      </c>
      <c r="I4491">
        <f t="shared" si="75"/>
        <v>2019</v>
      </c>
    </row>
    <row r="4492" spans="1:9" x14ac:dyDescent="0.25">
      <c r="A4492" t="s">
        <v>976</v>
      </c>
      <c r="B4492" t="s">
        <v>61</v>
      </c>
      <c r="C4492" s="76" t="s">
        <v>842</v>
      </c>
      <c r="D4492" t="s">
        <v>980</v>
      </c>
      <c r="E4492" s="82">
        <v>7.6</v>
      </c>
      <c r="F4492" t="s">
        <v>969</v>
      </c>
      <c r="G4492" s="83">
        <v>43731</v>
      </c>
      <c r="H4492" s="83">
        <v>43637</v>
      </c>
      <c r="I4492">
        <f t="shared" si="75"/>
        <v>2019</v>
      </c>
    </row>
    <row r="4493" spans="1:9" x14ac:dyDescent="0.25">
      <c r="A4493" t="s">
        <v>976</v>
      </c>
      <c r="B4493" t="s">
        <v>257</v>
      </c>
      <c r="C4493" s="76" t="s">
        <v>842</v>
      </c>
      <c r="D4493" t="s">
        <v>980</v>
      </c>
      <c r="E4493" s="82">
        <v>15</v>
      </c>
      <c r="F4493" t="s">
        <v>969</v>
      </c>
      <c r="G4493" s="83">
        <v>43689</v>
      </c>
      <c r="H4493" s="83">
        <v>43636</v>
      </c>
      <c r="I4493">
        <f t="shared" si="75"/>
        <v>2019</v>
      </c>
    </row>
    <row r="4494" spans="1:9" x14ac:dyDescent="0.25">
      <c r="A4494" t="s">
        <v>976</v>
      </c>
      <c r="B4494" t="s">
        <v>251</v>
      </c>
      <c r="C4494" s="76" t="s">
        <v>842</v>
      </c>
      <c r="D4494" t="s">
        <v>980</v>
      </c>
      <c r="E4494" s="82">
        <v>7.6</v>
      </c>
      <c r="F4494" t="s">
        <v>969</v>
      </c>
      <c r="G4494" s="83">
        <v>43672</v>
      </c>
      <c r="H4494" s="83">
        <v>43636</v>
      </c>
      <c r="I4494">
        <f t="shared" si="75"/>
        <v>2019</v>
      </c>
    </row>
    <row r="4495" spans="1:9" x14ac:dyDescent="0.25">
      <c r="A4495" t="s">
        <v>976</v>
      </c>
      <c r="B4495" t="s">
        <v>73</v>
      </c>
      <c r="C4495" s="76" t="s">
        <v>842</v>
      </c>
      <c r="D4495" t="s">
        <v>980</v>
      </c>
      <c r="E4495" s="82">
        <v>10</v>
      </c>
      <c r="F4495" t="s">
        <v>969</v>
      </c>
      <c r="G4495" s="83">
        <v>43949</v>
      </c>
      <c r="H4495" s="83">
        <v>43635</v>
      </c>
      <c r="I4495">
        <f t="shared" si="75"/>
        <v>2020</v>
      </c>
    </row>
    <row r="4496" spans="1:9" x14ac:dyDescent="0.25">
      <c r="A4496" t="s">
        <v>976</v>
      </c>
      <c r="B4496" t="s">
        <v>67</v>
      </c>
      <c r="C4496" s="76" t="s">
        <v>842</v>
      </c>
      <c r="D4496" t="s">
        <v>980</v>
      </c>
      <c r="E4496" s="82">
        <v>8.6</v>
      </c>
      <c r="F4496" t="s">
        <v>969</v>
      </c>
      <c r="G4496" s="83">
        <v>43686</v>
      </c>
      <c r="H4496" s="83">
        <v>43635</v>
      </c>
      <c r="I4496">
        <f t="shared" si="75"/>
        <v>2019</v>
      </c>
    </row>
    <row r="4497" spans="1:9" x14ac:dyDescent="0.25">
      <c r="A4497" t="s">
        <v>976</v>
      </c>
      <c r="B4497" t="s">
        <v>245</v>
      </c>
      <c r="C4497" s="76" t="s">
        <v>842</v>
      </c>
      <c r="D4497" t="s">
        <v>980</v>
      </c>
      <c r="E4497" s="82">
        <v>10</v>
      </c>
      <c r="F4497" t="s">
        <v>969</v>
      </c>
      <c r="G4497" s="83">
        <v>43742</v>
      </c>
      <c r="H4497" s="83">
        <v>43635</v>
      </c>
      <c r="I4497">
        <f t="shared" si="75"/>
        <v>2019</v>
      </c>
    </row>
    <row r="4498" spans="1:9" x14ac:dyDescent="0.25">
      <c r="A4498" t="s">
        <v>976</v>
      </c>
      <c r="B4498" t="s">
        <v>292</v>
      </c>
      <c r="C4498" s="76" t="s">
        <v>842</v>
      </c>
      <c r="D4498" t="s">
        <v>980</v>
      </c>
      <c r="E4498" s="82">
        <v>7.6</v>
      </c>
      <c r="F4498" t="s">
        <v>969</v>
      </c>
      <c r="G4498" s="83">
        <v>43684</v>
      </c>
      <c r="H4498" s="83">
        <v>43635</v>
      </c>
      <c r="I4498">
        <f t="shared" si="75"/>
        <v>2019</v>
      </c>
    </row>
    <row r="4499" spans="1:9" x14ac:dyDescent="0.25">
      <c r="A4499" t="s">
        <v>976</v>
      </c>
      <c r="B4499" t="s">
        <v>250</v>
      </c>
      <c r="C4499" s="76" t="s">
        <v>842</v>
      </c>
      <c r="D4499" t="s">
        <v>980</v>
      </c>
      <c r="E4499" s="82">
        <v>4.13</v>
      </c>
      <c r="F4499" t="s">
        <v>969</v>
      </c>
      <c r="G4499" s="83">
        <v>43769</v>
      </c>
      <c r="H4499" s="83">
        <v>43634</v>
      </c>
      <c r="I4499">
        <f t="shared" si="75"/>
        <v>2019</v>
      </c>
    </row>
    <row r="4500" spans="1:9" x14ac:dyDescent="0.25">
      <c r="A4500" t="s">
        <v>976</v>
      </c>
      <c r="B4500" t="s">
        <v>253</v>
      </c>
      <c r="C4500" s="76" t="s">
        <v>842</v>
      </c>
      <c r="D4500" t="s">
        <v>980</v>
      </c>
      <c r="E4500" s="82">
        <v>14.16</v>
      </c>
      <c r="F4500" t="s">
        <v>969</v>
      </c>
      <c r="G4500" s="83">
        <v>43714</v>
      </c>
      <c r="H4500" s="83">
        <v>43628</v>
      </c>
      <c r="I4500">
        <f t="shared" si="75"/>
        <v>2019</v>
      </c>
    </row>
    <row r="4501" spans="1:9" x14ac:dyDescent="0.25">
      <c r="A4501" t="s">
        <v>976</v>
      </c>
      <c r="B4501" t="s">
        <v>243</v>
      </c>
      <c r="C4501" s="76" t="s">
        <v>842</v>
      </c>
      <c r="D4501" t="s">
        <v>980</v>
      </c>
      <c r="E4501" s="82">
        <v>7.6</v>
      </c>
      <c r="F4501" t="s">
        <v>969</v>
      </c>
      <c r="G4501" s="83">
        <v>43770</v>
      </c>
      <c r="H4501" s="83">
        <v>43635</v>
      </c>
      <c r="I4501">
        <f t="shared" si="75"/>
        <v>2019</v>
      </c>
    </row>
    <row r="4502" spans="1:9" x14ac:dyDescent="0.25">
      <c r="A4502" t="s">
        <v>976</v>
      </c>
      <c r="B4502" t="s">
        <v>245</v>
      </c>
      <c r="C4502" s="76" t="s">
        <v>842</v>
      </c>
      <c r="D4502" t="s">
        <v>980</v>
      </c>
      <c r="E4502" s="82">
        <v>10</v>
      </c>
      <c r="F4502" t="s">
        <v>969</v>
      </c>
      <c r="G4502" s="83">
        <v>43948</v>
      </c>
      <c r="H4502" s="83">
        <v>43633</v>
      </c>
      <c r="I4502">
        <f t="shared" si="75"/>
        <v>2020</v>
      </c>
    </row>
    <row r="4503" spans="1:9" x14ac:dyDescent="0.25">
      <c r="A4503" t="s">
        <v>976</v>
      </c>
      <c r="B4503" t="s">
        <v>185</v>
      </c>
      <c r="C4503" s="76" t="s">
        <v>842</v>
      </c>
      <c r="D4503" t="s">
        <v>980</v>
      </c>
      <c r="E4503" s="82">
        <v>9.73</v>
      </c>
      <c r="F4503" t="s">
        <v>969</v>
      </c>
      <c r="G4503" s="83">
        <v>43726</v>
      </c>
      <c r="H4503" s="83">
        <v>43633</v>
      </c>
      <c r="I4503">
        <f t="shared" si="75"/>
        <v>2019</v>
      </c>
    </row>
    <row r="4504" spans="1:9" x14ac:dyDescent="0.25">
      <c r="A4504" t="s">
        <v>976</v>
      </c>
      <c r="B4504" t="s">
        <v>258</v>
      </c>
      <c r="C4504" s="76" t="s">
        <v>842</v>
      </c>
      <c r="D4504" t="s">
        <v>980</v>
      </c>
      <c r="E4504" s="82">
        <v>4.72</v>
      </c>
      <c r="F4504" t="s">
        <v>969</v>
      </c>
      <c r="G4504" s="83">
        <v>43668</v>
      </c>
      <c r="H4504" s="83">
        <v>43626</v>
      </c>
      <c r="I4504">
        <f t="shared" si="75"/>
        <v>2019</v>
      </c>
    </row>
    <row r="4505" spans="1:9" x14ac:dyDescent="0.25">
      <c r="A4505" t="s">
        <v>976</v>
      </c>
      <c r="B4505" t="s">
        <v>244</v>
      </c>
      <c r="C4505" s="76" t="s">
        <v>842</v>
      </c>
      <c r="D4505" t="s">
        <v>980</v>
      </c>
      <c r="E4505" s="82">
        <v>8.26</v>
      </c>
      <c r="F4505" t="s">
        <v>969</v>
      </c>
      <c r="G4505" s="83">
        <v>43986</v>
      </c>
      <c r="H4505" s="83">
        <v>43628</v>
      </c>
      <c r="I4505">
        <f t="shared" si="75"/>
        <v>2020</v>
      </c>
    </row>
    <row r="4506" spans="1:9" x14ac:dyDescent="0.25">
      <c r="A4506" t="s">
        <v>976</v>
      </c>
      <c r="B4506" t="s">
        <v>34</v>
      </c>
      <c r="C4506" s="76" t="s">
        <v>842</v>
      </c>
      <c r="D4506" t="s">
        <v>980</v>
      </c>
      <c r="E4506" s="82">
        <v>8.85</v>
      </c>
      <c r="F4506" t="s">
        <v>969</v>
      </c>
      <c r="G4506" s="83">
        <v>43686</v>
      </c>
      <c r="H4506" s="83">
        <v>43628</v>
      </c>
      <c r="I4506">
        <f t="shared" si="75"/>
        <v>2019</v>
      </c>
    </row>
    <row r="4507" spans="1:9" x14ac:dyDescent="0.25">
      <c r="A4507" t="s">
        <v>976</v>
      </c>
      <c r="B4507" t="s">
        <v>39</v>
      </c>
      <c r="C4507" s="76" t="s">
        <v>842</v>
      </c>
      <c r="D4507" t="s">
        <v>980</v>
      </c>
      <c r="E4507" s="82">
        <v>17.600000000000001</v>
      </c>
      <c r="F4507" t="s">
        <v>969</v>
      </c>
      <c r="G4507" s="83">
        <v>43671</v>
      </c>
      <c r="H4507" s="83">
        <v>43629</v>
      </c>
      <c r="I4507">
        <f t="shared" si="75"/>
        <v>2019</v>
      </c>
    </row>
    <row r="4508" spans="1:9" x14ac:dyDescent="0.25">
      <c r="A4508" t="s">
        <v>976</v>
      </c>
      <c r="B4508" t="s">
        <v>67</v>
      </c>
      <c r="C4508" s="76" t="s">
        <v>842</v>
      </c>
      <c r="D4508" t="s">
        <v>980</v>
      </c>
      <c r="E4508" s="82">
        <v>4</v>
      </c>
      <c r="F4508" t="s">
        <v>969</v>
      </c>
      <c r="G4508" s="83">
        <v>43721</v>
      </c>
      <c r="H4508" s="83">
        <v>43629</v>
      </c>
      <c r="I4508">
        <f t="shared" si="75"/>
        <v>2019</v>
      </c>
    </row>
    <row r="4509" spans="1:9" x14ac:dyDescent="0.25">
      <c r="A4509" t="s">
        <v>976</v>
      </c>
      <c r="B4509" t="s">
        <v>287</v>
      </c>
      <c r="C4509" s="76" t="s">
        <v>842</v>
      </c>
      <c r="D4509" t="s">
        <v>980</v>
      </c>
      <c r="E4509" s="82">
        <v>7.6</v>
      </c>
      <c r="F4509" t="s">
        <v>969</v>
      </c>
      <c r="G4509" s="83">
        <v>43707</v>
      </c>
      <c r="H4509" s="83">
        <v>43629</v>
      </c>
      <c r="I4509">
        <f t="shared" si="75"/>
        <v>2019</v>
      </c>
    </row>
    <row r="4510" spans="1:9" x14ac:dyDescent="0.25">
      <c r="A4510" t="s">
        <v>976</v>
      </c>
      <c r="B4510" t="s">
        <v>260</v>
      </c>
      <c r="C4510" s="76" t="s">
        <v>842</v>
      </c>
      <c r="D4510" t="s">
        <v>980</v>
      </c>
      <c r="E4510" s="82">
        <v>7.08</v>
      </c>
      <c r="F4510" t="s">
        <v>969</v>
      </c>
      <c r="G4510" s="83">
        <v>43689</v>
      </c>
      <c r="H4510" s="83">
        <v>43633</v>
      </c>
      <c r="I4510">
        <f t="shared" si="75"/>
        <v>2019</v>
      </c>
    </row>
    <row r="4511" spans="1:9" x14ac:dyDescent="0.25">
      <c r="A4511" t="s">
        <v>976</v>
      </c>
      <c r="B4511" t="s">
        <v>243</v>
      </c>
      <c r="C4511" s="76" t="s">
        <v>842</v>
      </c>
      <c r="D4511" t="s">
        <v>980</v>
      </c>
      <c r="E4511" s="82">
        <v>7.67</v>
      </c>
      <c r="F4511" t="s">
        <v>969</v>
      </c>
      <c r="G4511" s="83">
        <v>43714</v>
      </c>
      <c r="H4511" s="83">
        <v>43634</v>
      </c>
      <c r="I4511">
        <f t="shared" si="75"/>
        <v>2019</v>
      </c>
    </row>
    <row r="4512" spans="1:9" x14ac:dyDescent="0.25">
      <c r="A4512" t="s">
        <v>976</v>
      </c>
      <c r="B4512" t="s">
        <v>287</v>
      </c>
      <c r="C4512" s="76" t="s">
        <v>842</v>
      </c>
      <c r="D4512" t="s">
        <v>980</v>
      </c>
      <c r="E4512" s="82">
        <v>10</v>
      </c>
      <c r="F4512" t="s">
        <v>969</v>
      </c>
      <c r="G4512" s="83">
        <v>43637</v>
      </c>
      <c r="H4512" s="83">
        <v>43571</v>
      </c>
      <c r="I4512">
        <f t="shared" si="75"/>
        <v>2019</v>
      </c>
    </row>
    <row r="4513" spans="1:9" x14ac:dyDescent="0.25">
      <c r="A4513" t="s">
        <v>976</v>
      </c>
      <c r="B4513" t="s">
        <v>245</v>
      </c>
      <c r="C4513" s="76" t="s">
        <v>842</v>
      </c>
      <c r="D4513" t="s">
        <v>980</v>
      </c>
      <c r="E4513" s="82">
        <v>7.6</v>
      </c>
      <c r="F4513" t="s">
        <v>969</v>
      </c>
      <c r="G4513" s="83">
        <v>43671</v>
      </c>
      <c r="H4513" s="83">
        <v>43621</v>
      </c>
      <c r="I4513">
        <f t="shared" si="75"/>
        <v>2019</v>
      </c>
    </row>
    <row r="4514" spans="1:9" x14ac:dyDescent="0.25">
      <c r="A4514" t="s">
        <v>976</v>
      </c>
      <c r="B4514" t="s">
        <v>36</v>
      </c>
      <c r="C4514" s="76" t="s">
        <v>842</v>
      </c>
      <c r="D4514" t="s">
        <v>980</v>
      </c>
      <c r="E4514" s="82">
        <v>13.6</v>
      </c>
      <c r="F4514" t="s">
        <v>969</v>
      </c>
      <c r="G4514" s="83">
        <v>43781</v>
      </c>
      <c r="H4514" s="83">
        <v>43622</v>
      </c>
      <c r="I4514">
        <f t="shared" si="75"/>
        <v>2019</v>
      </c>
    </row>
    <row r="4515" spans="1:9" x14ac:dyDescent="0.25">
      <c r="A4515" t="s">
        <v>976</v>
      </c>
      <c r="B4515" t="s">
        <v>247</v>
      </c>
      <c r="C4515" s="76" t="s">
        <v>842</v>
      </c>
      <c r="D4515" t="s">
        <v>980</v>
      </c>
      <c r="E4515" s="82">
        <v>7.6</v>
      </c>
      <c r="F4515" t="s">
        <v>969</v>
      </c>
      <c r="G4515" s="83">
        <v>43662</v>
      </c>
      <c r="H4515" s="83">
        <v>43623</v>
      </c>
      <c r="I4515">
        <f t="shared" si="75"/>
        <v>2019</v>
      </c>
    </row>
    <row r="4516" spans="1:9" x14ac:dyDescent="0.25">
      <c r="A4516" t="s">
        <v>976</v>
      </c>
      <c r="B4516" t="s">
        <v>67</v>
      </c>
      <c r="C4516" s="76" t="s">
        <v>842</v>
      </c>
      <c r="D4516" t="s">
        <v>980</v>
      </c>
      <c r="E4516" s="82">
        <v>6</v>
      </c>
      <c r="F4516" t="s">
        <v>969</v>
      </c>
      <c r="G4516" s="83">
        <v>43808</v>
      </c>
      <c r="H4516" s="83">
        <v>43621</v>
      </c>
      <c r="I4516">
        <f t="shared" si="75"/>
        <v>2019</v>
      </c>
    </row>
    <row r="4517" spans="1:9" x14ac:dyDescent="0.25">
      <c r="A4517" t="s">
        <v>976</v>
      </c>
      <c r="B4517" t="s">
        <v>69</v>
      </c>
      <c r="C4517" s="76" t="s">
        <v>842</v>
      </c>
      <c r="D4517" t="s">
        <v>980</v>
      </c>
      <c r="E4517" s="82">
        <v>6</v>
      </c>
      <c r="F4517" t="s">
        <v>969</v>
      </c>
      <c r="G4517" s="83">
        <v>43644</v>
      </c>
      <c r="H4517" s="83">
        <v>43620</v>
      </c>
      <c r="I4517">
        <f t="shared" si="75"/>
        <v>2019</v>
      </c>
    </row>
    <row r="4518" spans="1:9" x14ac:dyDescent="0.25">
      <c r="A4518" t="s">
        <v>976</v>
      </c>
      <c r="B4518" t="s">
        <v>47</v>
      </c>
      <c r="C4518" s="76" t="s">
        <v>842</v>
      </c>
      <c r="D4518" t="s">
        <v>980</v>
      </c>
      <c r="E4518" s="82">
        <v>10</v>
      </c>
      <c r="F4518" t="s">
        <v>969</v>
      </c>
      <c r="G4518" s="83">
        <v>43714</v>
      </c>
      <c r="H4518" s="83">
        <v>43622</v>
      </c>
      <c r="I4518">
        <f t="shared" si="75"/>
        <v>2019</v>
      </c>
    </row>
    <row r="4519" spans="1:9" x14ac:dyDescent="0.25">
      <c r="A4519" t="s">
        <v>976</v>
      </c>
      <c r="B4519" t="s">
        <v>245</v>
      </c>
      <c r="C4519" s="76" t="s">
        <v>842</v>
      </c>
      <c r="D4519" t="s">
        <v>980</v>
      </c>
      <c r="E4519" s="82">
        <v>7.6</v>
      </c>
      <c r="F4519" t="s">
        <v>969</v>
      </c>
      <c r="G4519" s="83">
        <v>43782</v>
      </c>
      <c r="H4519" s="83">
        <v>43622</v>
      </c>
      <c r="I4519">
        <f t="shared" si="75"/>
        <v>2019</v>
      </c>
    </row>
    <row r="4520" spans="1:9" x14ac:dyDescent="0.25">
      <c r="A4520" t="s">
        <v>976</v>
      </c>
      <c r="B4520" t="s">
        <v>260</v>
      </c>
      <c r="C4520" s="76" t="s">
        <v>842</v>
      </c>
      <c r="D4520" t="s">
        <v>980</v>
      </c>
      <c r="E4520" s="82">
        <v>5.31</v>
      </c>
      <c r="F4520" t="s">
        <v>969</v>
      </c>
      <c r="G4520" s="83">
        <v>43672</v>
      </c>
      <c r="H4520" s="83">
        <v>43613</v>
      </c>
      <c r="I4520">
        <f t="shared" si="75"/>
        <v>2019</v>
      </c>
    </row>
    <row r="4521" spans="1:9" x14ac:dyDescent="0.25">
      <c r="A4521" t="s">
        <v>976</v>
      </c>
      <c r="B4521" t="s">
        <v>259</v>
      </c>
      <c r="C4521" s="76" t="s">
        <v>842</v>
      </c>
      <c r="D4521" t="s">
        <v>980</v>
      </c>
      <c r="E4521" s="82">
        <v>7.7</v>
      </c>
      <c r="F4521" t="s">
        <v>969</v>
      </c>
      <c r="G4521" s="83">
        <v>43634</v>
      </c>
      <c r="H4521" s="83">
        <v>43630</v>
      </c>
      <c r="I4521">
        <f t="shared" si="75"/>
        <v>2019</v>
      </c>
    </row>
    <row r="4522" spans="1:9" x14ac:dyDescent="0.25">
      <c r="A4522" t="s">
        <v>976</v>
      </c>
      <c r="B4522" t="s">
        <v>64</v>
      </c>
      <c r="C4522" s="76" t="s">
        <v>842</v>
      </c>
      <c r="D4522" t="s">
        <v>980</v>
      </c>
      <c r="E4522" s="82">
        <v>7.6</v>
      </c>
      <c r="F4522" t="s">
        <v>969</v>
      </c>
      <c r="G4522" s="83">
        <v>43740</v>
      </c>
      <c r="H4522" s="83">
        <v>43606</v>
      </c>
      <c r="I4522">
        <f t="shared" si="75"/>
        <v>2019</v>
      </c>
    </row>
    <row r="4523" spans="1:9" x14ac:dyDescent="0.25">
      <c r="A4523" t="s">
        <v>976</v>
      </c>
      <c r="B4523" t="s">
        <v>253</v>
      </c>
      <c r="C4523" s="76" t="s">
        <v>842</v>
      </c>
      <c r="D4523" t="s">
        <v>980</v>
      </c>
      <c r="E4523" s="82">
        <v>10</v>
      </c>
      <c r="F4523" t="s">
        <v>969</v>
      </c>
      <c r="G4523" s="83">
        <v>43657</v>
      </c>
      <c r="H4523" s="83">
        <v>43615</v>
      </c>
      <c r="I4523">
        <f t="shared" si="75"/>
        <v>2019</v>
      </c>
    </row>
    <row r="4524" spans="1:9" x14ac:dyDescent="0.25">
      <c r="A4524" t="s">
        <v>976</v>
      </c>
      <c r="B4524" t="s">
        <v>40</v>
      </c>
      <c r="C4524" s="76" t="s">
        <v>842</v>
      </c>
      <c r="D4524" t="s">
        <v>980</v>
      </c>
      <c r="E4524" s="82">
        <v>5</v>
      </c>
      <c r="F4524" t="s">
        <v>969</v>
      </c>
      <c r="G4524" s="83">
        <v>43642</v>
      </c>
      <c r="H4524" s="83">
        <v>43613</v>
      </c>
      <c r="I4524">
        <f t="shared" si="75"/>
        <v>2019</v>
      </c>
    </row>
    <row r="4525" spans="1:9" x14ac:dyDescent="0.25">
      <c r="A4525" t="s">
        <v>976</v>
      </c>
      <c r="B4525" t="s">
        <v>71</v>
      </c>
      <c r="C4525" s="76" t="s">
        <v>842</v>
      </c>
      <c r="D4525" t="s">
        <v>980</v>
      </c>
      <c r="E4525" s="82">
        <v>7.6</v>
      </c>
      <c r="F4525" t="s">
        <v>969</v>
      </c>
      <c r="G4525" s="83">
        <v>43651</v>
      </c>
      <c r="H4525" s="83">
        <v>43613</v>
      </c>
      <c r="I4525">
        <f t="shared" si="75"/>
        <v>2019</v>
      </c>
    </row>
    <row r="4526" spans="1:9" x14ac:dyDescent="0.25">
      <c r="A4526" t="s">
        <v>976</v>
      </c>
      <c r="B4526" t="s">
        <v>287</v>
      </c>
      <c r="C4526" s="76" t="s">
        <v>842</v>
      </c>
      <c r="D4526" t="s">
        <v>980</v>
      </c>
      <c r="E4526" s="82">
        <v>10</v>
      </c>
      <c r="F4526" t="s">
        <v>969</v>
      </c>
      <c r="G4526" s="83">
        <v>43643</v>
      </c>
      <c r="H4526" s="83">
        <v>43608</v>
      </c>
      <c r="I4526">
        <f t="shared" si="75"/>
        <v>2019</v>
      </c>
    </row>
    <row r="4527" spans="1:9" x14ac:dyDescent="0.25">
      <c r="A4527" t="s">
        <v>976</v>
      </c>
      <c r="B4527" t="s">
        <v>63</v>
      </c>
      <c r="C4527" s="76" t="s">
        <v>842</v>
      </c>
      <c r="D4527" t="s">
        <v>980</v>
      </c>
      <c r="E4527" s="82">
        <v>5</v>
      </c>
      <c r="F4527" t="s">
        <v>969</v>
      </c>
      <c r="G4527" s="83">
        <v>43698</v>
      </c>
      <c r="H4527" s="83">
        <v>43620</v>
      </c>
      <c r="I4527">
        <f t="shared" si="75"/>
        <v>2019</v>
      </c>
    </row>
    <row r="4528" spans="1:9" x14ac:dyDescent="0.25">
      <c r="A4528" t="s">
        <v>976</v>
      </c>
      <c r="B4528" t="s">
        <v>20</v>
      </c>
      <c r="C4528" s="76" t="s">
        <v>842</v>
      </c>
      <c r="D4528" t="s">
        <v>980</v>
      </c>
      <c r="E4528" s="82">
        <v>10</v>
      </c>
      <c r="F4528" t="s">
        <v>969</v>
      </c>
      <c r="G4528" s="83">
        <v>43672</v>
      </c>
      <c r="H4528" s="83">
        <v>43620</v>
      </c>
      <c r="I4528">
        <f t="shared" si="75"/>
        <v>2019</v>
      </c>
    </row>
    <row r="4529" spans="1:9" x14ac:dyDescent="0.25">
      <c r="A4529" t="s">
        <v>976</v>
      </c>
      <c r="B4529" t="s">
        <v>50</v>
      </c>
      <c r="C4529" s="76" t="s">
        <v>842</v>
      </c>
      <c r="D4529" t="s">
        <v>980</v>
      </c>
      <c r="E4529" s="82">
        <v>3.8</v>
      </c>
      <c r="F4529" t="s">
        <v>969</v>
      </c>
      <c r="G4529" s="83">
        <v>43643</v>
      </c>
      <c r="H4529" s="83">
        <v>43613</v>
      </c>
      <c r="I4529">
        <f t="shared" si="75"/>
        <v>2019</v>
      </c>
    </row>
    <row r="4530" spans="1:9" x14ac:dyDescent="0.25">
      <c r="A4530" t="s">
        <v>976</v>
      </c>
      <c r="B4530" t="s">
        <v>244</v>
      </c>
      <c r="C4530" s="76" t="s">
        <v>842</v>
      </c>
      <c r="D4530" t="s">
        <v>980</v>
      </c>
      <c r="E4530" s="82">
        <v>3</v>
      </c>
      <c r="F4530" t="s">
        <v>969</v>
      </c>
      <c r="G4530" s="83">
        <v>44116</v>
      </c>
      <c r="H4530" s="83">
        <v>43620</v>
      </c>
      <c r="I4530">
        <f t="shared" si="75"/>
        <v>2020</v>
      </c>
    </row>
    <row r="4531" spans="1:9" x14ac:dyDescent="0.25">
      <c r="A4531" t="s">
        <v>976</v>
      </c>
      <c r="B4531" t="s">
        <v>43</v>
      </c>
      <c r="C4531" s="76" t="s">
        <v>842</v>
      </c>
      <c r="D4531" t="s">
        <v>980</v>
      </c>
      <c r="E4531" s="82">
        <v>150</v>
      </c>
      <c r="F4531" t="s">
        <v>969</v>
      </c>
      <c r="G4531" s="83">
        <v>44104</v>
      </c>
      <c r="H4531" s="83">
        <v>43616</v>
      </c>
      <c r="I4531">
        <f t="shared" si="75"/>
        <v>2020</v>
      </c>
    </row>
    <row r="4532" spans="1:9" x14ac:dyDescent="0.25">
      <c r="A4532" t="s">
        <v>976</v>
      </c>
      <c r="B4532" t="s">
        <v>247</v>
      </c>
      <c r="C4532" s="76" t="s">
        <v>842</v>
      </c>
      <c r="D4532" t="s">
        <v>980</v>
      </c>
      <c r="E4532" s="82">
        <v>6.2</v>
      </c>
      <c r="F4532" t="s">
        <v>969</v>
      </c>
      <c r="G4532" s="83">
        <v>43721</v>
      </c>
      <c r="H4532" s="83">
        <v>43613</v>
      </c>
      <c r="I4532">
        <f t="shared" si="75"/>
        <v>2019</v>
      </c>
    </row>
    <row r="4533" spans="1:9" x14ac:dyDescent="0.25">
      <c r="A4533" t="s">
        <v>976</v>
      </c>
      <c r="B4533" t="s">
        <v>243</v>
      </c>
      <c r="C4533" s="76" t="s">
        <v>842</v>
      </c>
      <c r="D4533" t="s">
        <v>980</v>
      </c>
      <c r="E4533" s="82">
        <v>5</v>
      </c>
      <c r="F4533" t="s">
        <v>969</v>
      </c>
      <c r="G4533" s="83">
        <v>44004</v>
      </c>
      <c r="H4533" s="83">
        <v>43619</v>
      </c>
      <c r="I4533">
        <f t="shared" si="75"/>
        <v>2020</v>
      </c>
    </row>
    <row r="4534" spans="1:9" x14ac:dyDescent="0.25">
      <c r="A4534" t="s">
        <v>976</v>
      </c>
      <c r="B4534" t="s">
        <v>245</v>
      </c>
      <c r="C4534" s="76" t="s">
        <v>842</v>
      </c>
      <c r="D4534" t="s">
        <v>980</v>
      </c>
      <c r="E4534" s="82">
        <v>5</v>
      </c>
      <c r="F4534" t="s">
        <v>969</v>
      </c>
      <c r="G4534" s="83">
        <v>43637</v>
      </c>
      <c r="H4534" s="83">
        <v>43619</v>
      </c>
      <c r="I4534">
        <f t="shared" si="75"/>
        <v>2019</v>
      </c>
    </row>
    <row r="4535" spans="1:9" x14ac:dyDescent="0.25">
      <c r="A4535" t="s">
        <v>976</v>
      </c>
      <c r="B4535" t="s">
        <v>65</v>
      </c>
      <c r="C4535" s="76" t="s">
        <v>842</v>
      </c>
      <c r="D4535" t="s">
        <v>980</v>
      </c>
      <c r="E4535" s="82">
        <v>10</v>
      </c>
      <c r="F4535" t="s">
        <v>969</v>
      </c>
      <c r="G4535" s="83">
        <v>43628</v>
      </c>
      <c r="H4535" s="83">
        <v>43601</v>
      </c>
      <c r="I4535">
        <f t="shared" si="75"/>
        <v>2019</v>
      </c>
    </row>
    <row r="4536" spans="1:9" x14ac:dyDescent="0.25">
      <c r="A4536" t="s">
        <v>976</v>
      </c>
      <c r="B4536" t="s">
        <v>50</v>
      </c>
      <c r="C4536" s="76" t="s">
        <v>842</v>
      </c>
      <c r="D4536" t="s">
        <v>980</v>
      </c>
      <c r="E4536" s="82">
        <v>7.6</v>
      </c>
      <c r="F4536" t="s">
        <v>969</v>
      </c>
      <c r="G4536" s="83">
        <v>43672</v>
      </c>
      <c r="H4536" s="83">
        <v>43606</v>
      </c>
      <c r="I4536">
        <f t="shared" si="75"/>
        <v>2019</v>
      </c>
    </row>
    <row r="4537" spans="1:9" x14ac:dyDescent="0.25">
      <c r="A4537" t="s">
        <v>976</v>
      </c>
      <c r="B4537" t="s">
        <v>22</v>
      </c>
      <c r="C4537" s="76" t="s">
        <v>842</v>
      </c>
      <c r="D4537" t="s">
        <v>980</v>
      </c>
      <c r="E4537" s="82">
        <v>8.4</v>
      </c>
      <c r="F4537" t="s">
        <v>969</v>
      </c>
      <c r="G4537" s="83">
        <v>43621</v>
      </c>
      <c r="H4537" s="83">
        <v>43599</v>
      </c>
      <c r="I4537">
        <f t="shared" si="75"/>
        <v>2019</v>
      </c>
    </row>
    <row r="4538" spans="1:9" x14ac:dyDescent="0.25">
      <c r="A4538" t="s">
        <v>976</v>
      </c>
      <c r="B4538" t="s">
        <v>73</v>
      </c>
      <c r="C4538" s="76" t="s">
        <v>842</v>
      </c>
      <c r="D4538" t="s">
        <v>980</v>
      </c>
      <c r="E4538" s="82">
        <v>15</v>
      </c>
      <c r="F4538" t="s">
        <v>969</v>
      </c>
      <c r="G4538" s="83">
        <v>43684</v>
      </c>
      <c r="H4538" s="83">
        <v>43580</v>
      </c>
      <c r="I4538">
        <f t="shared" si="75"/>
        <v>2019</v>
      </c>
    </row>
    <row r="4539" spans="1:9" x14ac:dyDescent="0.25">
      <c r="A4539" t="s">
        <v>976</v>
      </c>
      <c r="B4539" t="s">
        <v>250</v>
      </c>
      <c r="C4539" s="76" t="s">
        <v>842</v>
      </c>
      <c r="D4539" t="s">
        <v>980</v>
      </c>
      <c r="E4539" s="82">
        <v>5</v>
      </c>
      <c r="F4539" t="s">
        <v>969</v>
      </c>
      <c r="G4539" s="83">
        <v>43643</v>
      </c>
      <c r="H4539" s="83">
        <v>43599</v>
      </c>
      <c r="I4539">
        <f t="shared" si="75"/>
        <v>2019</v>
      </c>
    </row>
    <row r="4540" spans="1:9" x14ac:dyDescent="0.25">
      <c r="A4540" t="s">
        <v>976</v>
      </c>
      <c r="B4540" t="s">
        <v>73</v>
      </c>
      <c r="C4540" s="76" t="s">
        <v>842</v>
      </c>
      <c r="D4540" t="s">
        <v>980</v>
      </c>
      <c r="E4540" s="82">
        <v>15</v>
      </c>
      <c r="F4540" t="s">
        <v>969</v>
      </c>
      <c r="G4540" s="83">
        <v>43684</v>
      </c>
      <c r="H4540" s="83">
        <v>43580</v>
      </c>
      <c r="I4540">
        <f t="shared" si="75"/>
        <v>2019</v>
      </c>
    </row>
    <row r="4541" spans="1:9" ht="14.45" customHeight="1" x14ac:dyDescent="0.25">
      <c r="A4541" t="s">
        <v>976</v>
      </c>
      <c r="B4541" t="s">
        <v>73</v>
      </c>
      <c r="C4541" s="76" t="s">
        <v>842</v>
      </c>
      <c r="D4541" t="s">
        <v>980</v>
      </c>
      <c r="E4541" s="82">
        <v>15</v>
      </c>
      <c r="F4541" t="s">
        <v>969</v>
      </c>
      <c r="G4541" s="83">
        <v>43684</v>
      </c>
      <c r="H4541" s="83">
        <v>43580</v>
      </c>
      <c r="I4541">
        <f t="shared" si="75"/>
        <v>2019</v>
      </c>
    </row>
    <row r="4542" spans="1:9" ht="14.45" customHeight="1" x14ac:dyDescent="0.25">
      <c r="A4542" t="s">
        <v>976</v>
      </c>
      <c r="B4542" t="s">
        <v>73</v>
      </c>
      <c r="C4542" s="76" t="s">
        <v>842</v>
      </c>
      <c r="D4542" t="s">
        <v>980</v>
      </c>
      <c r="E4542" s="82">
        <v>8.85</v>
      </c>
      <c r="F4542" t="s">
        <v>969</v>
      </c>
      <c r="G4542" s="83">
        <v>43770</v>
      </c>
      <c r="H4542" s="83">
        <v>43592</v>
      </c>
      <c r="I4542">
        <f t="shared" si="75"/>
        <v>2019</v>
      </c>
    </row>
    <row r="4543" spans="1:9" ht="14.45" customHeight="1" x14ac:dyDescent="0.25">
      <c r="A4543" t="s">
        <v>976</v>
      </c>
      <c r="B4543" t="s">
        <v>57</v>
      </c>
      <c r="C4543" s="76" t="s">
        <v>842</v>
      </c>
      <c r="D4543" t="s">
        <v>980</v>
      </c>
      <c r="E4543" s="82">
        <v>8.85</v>
      </c>
      <c r="F4543" t="s">
        <v>969</v>
      </c>
      <c r="G4543" s="83">
        <v>44435</v>
      </c>
      <c r="H4543" s="83">
        <v>43591</v>
      </c>
      <c r="I4543">
        <f t="shared" si="75"/>
        <v>2021</v>
      </c>
    </row>
    <row r="4544" spans="1:9" x14ac:dyDescent="0.25">
      <c r="A4544" t="s">
        <v>976</v>
      </c>
      <c r="B4544" t="s">
        <v>49</v>
      </c>
      <c r="C4544" s="76" t="s">
        <v>842</v>
      </c>
      <c r="D4544" t="s">
        <v>980</v>
      </c>
      <c r="E4544" s="82">
        <v>6</v>
      </c>
      <c r="F4544" t="s">
        <v>969</v>
      </c>
      <c r="G4544" s="83">
        <v>43630</v>
      </c>
      <c r="H4544" s="83">
        <v>43594</v>
      </c>
      <c r="I4544">
        <f t="shared" si="75"/>
        <v>2019</v>
      </c>
    </row>
    <row r="4545" spans="1:9" x14ac:dyDescent="0.25">
      <c r="A4545" t="s">
        <v>976</v>
      </c>
      <c r="B4545" t="s">
        <v>253</v>
      </c>
      <c r="C4545" s="76" t="s">
        <v>842</v>
      </c>
      <c r="D4545" t="s">
        <v>980</v>
      </c>
      <c r="E4545" s="82">
        <v>5</v>
      </c>
      <c r="F4545" t="s">
        <v>969</v>
      </c>
      <c r="G4545" s="83">
        <v>43626</v>
      </c>
      <c r="H4545" s="83">
        <v>43595</v>
      </c>
      <c r="I4545">
        <f t="shared" si="75"/>
        <v>2019</v>
      </c>
    </row>
    <row r="4546" spans="1:9" x14ac:dyDescent="0.25">
      <c r="A4546" t="s">
        <v>976</v>
      </c>
      <c r="B4546" t="s">
        <v>244</v>
      </c>
      <c r="C4546" s="76" t="s">
        <v>842</v>
      </c>
      <c r="D4546" t="s">
        <v>980</v>
      </c>
      <c r="E4546" s="82">
        <v>7.6</v>
      </c>
      <c r="F4546" t="s">
        <v>969</v>
      </c>
      <c r="G4546" s="83">
        <v>43663</v>
      </c>
      <c r="H4546" s="83">
        <v>43598</v>
      </c>
      <c r="I4546">
        <f t="shared" ref="I4546:I4609" si="76">IF(G4546&lt;&gt;"",YEAR(G4546),"")</f>
        <v>2019</v>
      </c>
    </row>
    <row r="4547" spans="1:9" x14ac:dyDescent="0.25">
      <c r="A4547" t="s">
        <v>976</v>
      </c>
      <c r="B4547" t="s">
        <v>39</v>
      </c>
      <c r="C4547" s="76" t="s">
        <v>842</v>
      </c>
      <c r="D4547" t="s">
        <v>980</v>
      </c>
      <c r="E4547" s="82">
        <v>6</v>
      </c>
      <c r="F4547" t="s">
        <v>969</v>
      </c>
      <c r="G4547" s="83">
        <v>43668</v>
      </c>
      <c r="H4547" s="83">
        <v>43598</v>
      </c>
      <c r="I4547">
        <f t="shared" si="76"/>
        <v>2019</v>
      </c>
    </row>
    <row r="4548" spans="1:9" x14ac:dyDescent="0.25">
      <c r="A4548" t="s">
        <v>976</v>
      </c>
      <c r="B4548" t="s">
        <v>49</v>
      </c>
      <c r="C4548" s="76" t="s">
        <v>842</v>
      </c>
      <c r="D4548" t="s">
        <v>980</v>
      </c>
      <c r="E4548" s="82">
        <v>7.6</v>
      </c>
      <c r="F4548" t="s">
        <v>969</v>
      </c>
      <c r="G4548" s="83">
        <v>43644</v>
      </c>
      <c r="H4548" s="83">
        <v>43587</v>
      </c>
      <c r="I4548">
        <f t="shared" si="76"/>
        <v>2019</v>
      </c>
    </row>
    <row r="4549" spans="1:9" x14ac:dyDescent="0.25">
      <c r="A4549" t="s">
        <v>976</v>
      </c>
      <c r="B4549" t="s">
        <v>251</v>
      </c>
      <c r="C4549" s="76" t="s">
        <v>842</v>
      </c>
      <c r="D4549" t="s">
        <v>980</v>
      </c>
      <c r="E4549" s="82">
        <v>6</v>
      </c>
      <c r="F4549" t="s">
        <v>969</v>
      </c>
      <c r="G4549" s="83">
        <v>43621</v>
      </c>
      <c r="H4549" s="83">
        <v>43585</v>
      </c>
      <c r="I4549">
        <f t="shared" si="76"/>
        <v>2019</v>
      </c>
    </row>
    <row r="4550" spans="1:9" x14ac:dyDescent="0.25">
      <c r="A4550" t="s">
        <v>976</v>
      </c>
      <c r="B4550" t="s">
        <v>244</v>
      </c>
      <c r="C4550" s="76" t="s">
        <v>842</v>
      </c>
      <c r="D4550" t="s">
        <v>980</v>
      </c>
      <c r="E4550" s="82">
        <v>11.4</v>
      </c>
      <c r="F4550" t="s">
        <v>969</v>
      </c>
      <c r="G4550" s="83">
        <v>43609</v>
      </c>
      <c r="H4550" s="83">
        <v>43587</v>
      </c>
      <c r="I4550">
        <f t="shared" si="76"/>
        <v>2019</v>
      </c>
    </row>
    <row r="4551" spans="1:9" x14ac:dyDescent="0.25">
      <c r="A4551" t="s">
        <v>976</v>
      </c>
      <c r="B4551" t="s">
        <v>47</v>
      </c>
      <c r="C4551" s="76" t="s">
        <v>842</v>
      </c>
      <c r="D4551" t="s">
        <v>980</v>
      </c>
      <c r="E4551" s="82">
        <v>6</v>
      </c>
      <c r="F4551" t="s">
        <v>969</v>
      </c>
      <c r="G4551" s="83">
        <v>43805</v>
      </c>
      <c r="H4551" s="83">
        <v>43585</v>
      </c>
      <c r="I4551">
        <f t="shared" si="76"/>
        <v>2019</v>
      </c>
    </row>
    <row r="4552" spans="1:9" x14ac:dyDescent="0.25">
      <c r="A4552" t="s">
        <v>976</v>
      </c>
      <c r="B4552" t="s">
        <v>70</v>
      </c>
      <c r="C4552" s="76" t="s">
        <v>842</v>
      </c>
      <c r="D4552" t="s">
        <v>980</v>
      </c>
      <c r="E4552" s="82">
        <v>5.76</v>
      </c>
      <c r="F4552" t="s">
        <v>969</v>
      </c>
      <c r="G4552" s="83">
        <v>43607</v>
      </c>
      <c r="H4552" s="83">
        <v>43578</v>
      </c>
      <c r="I4552">
        <f t="shared" si="76"/>
        <v>2019</v>
      </c>
    </row>
    <row r="4553" spans="1:9" x14ac:dyDescent="0.25">
      <c r="A4553" t="s">
        <v>976</v>
      </c>
      <c r="B4553" t="s">
        <v>57</v>
      </c>
      <c r="C4553" s="76" t="s">
        <v>842</v>
      </c>
      <c r="D4553" t="s">
        <v>980</v>
      </c>
      <c r="E4553" s="82">
        <v>10</v>
      </c>
      <c r="F4553" t="s">
        <v>969</v>
      </c>
      <c r="G4553" s="83">
        <v>43630</v>
      </c>
      <c r="H4553" s="83">
        <v>43574</v>
      </c>
      <c r="I4553">
        <f t="shared" si="76"/>
        <v>2019</v>
      </c>
    </row>
    <row r="4554" spans="1:9" x14ac:dyDescent="0.25">
      <c r="A4554" t="s">
        <v>976</v>
      </c>
      <c r="B4554" t="s">
        <v>65</v>
      </c>
      <c r="C4554" s="76" t="s">
        <v>842</v>
      </c>
      <c r="D4554" t="s">
        <v>980</v>
      </c>
      <c r="E4554" s="82">
        <v>15</v>
      </c>
      <c r="F4554" t="s">
        <v>969</v>
      </c>
      <c r="G4554" s="83">
        <v>43818</v>
      </c>
      <c r="H4554" s="83">
        <v>43580</v>
      </c>
      <c r="I4554">
        <f t="shared" si="76"/>
        <v>2019</v>
      </c>
    </row>
    <row r="4555" spans="1:9" x14ac:dyDescent="0.25">
      <c r="A4555" t="s">
        <v>976</v>
      </c>
      <c r="B4555" t="s">
        <v>22</v>
      </c>
      <c r="C4555" s="76" t="s">
        <v>842</v>
      </c>
      <c r="D4555" t="s">
        <v>980</v>
      </c>
      <c r="E4555" s="82">
        <v>6</v>
      </c>
      <c r="F4555" t="s">
        <v>969</v>
      </c>
      <c r="G4555" s="83">
        <v>43840</v>
      </c>
      <c r="H4555" s="83">
        <v>43580</v>
      </c>
      <c r="I4555">
        <f t="shared" si="76"/>
        <v>2020</v>
      </c>
    </row>
    <row r="4556" spans="1:9" x14ac:dyDescent="0.25">
      <c r="A4556" t="s">
        <v>976</v>
      </c>
      <c r="B4556" t="s">
        <v>40</v>
      </c>
      <c r="C4556" s="76" t="s">
        <v>842</v>
      </c>
      <c r="D4556" t="s">
        <v>980</v>
      </c>
      <c r="E4556" s="82">
        <v>11.4</v>
      </c>
      <c r="F4556" t="s">
        <v>969</v>
      </c>
      <c r="G4556" s="83">
        <v>43599</v>
      </c>
      <c r="H4556" s="83">
        <v>43579</v>
      </c>
      <c r="I4556">
        <f t="shared" si="76"/>
        <v>2019</v>
      </c>
    </row>
    <row r="4557" spans="1:9" x14ac:dyDescent="0.25">
      <c r="A4557" t="s">
        <v>976</v>
      </c>
      <c r="B4557" t="s">
        <v>50</v>
      </c>
      <c r="C4557" s="76" t="s">
        <v>842</v>
      </c>
      <c r="D4557" t="s">
        <v>980</v>
      </c>
      <c r="E4557" s="82">
        <v>8.8000000000000007</v>
      </c>
      <c r="F4557" t="s">
        <v>969</v>
      </c>
      <c r="G4557" s="83">
        <v>43630</v>
      </c>
      <c r="H4557" s="83">
        <v>43563</v>
      </c>
      <c r="I4557">
        <f t="shared" si="76"/>
        <v>2019</v>
      </c>
    </row>
    <row r="4558" spans="1:9" x14ac:dyDescent="0.25">
      <c r="A4558" t="s">
        <v>976</v>
      </c>
      <c r="B4558" t="s">
        <v>243</v>
      </c>
      <c r="C4558" s="76" t="s">
        <v>842</v>
      </c>
      <c r="D4558" t="s">
        <v>980</v>
      </c>
      <c r="E4558" s="82">
        <v>11.4</v>
      </c>
      <c r="F4558" t="s">
        <v>969</v>
      </c>
      <c r="G4558" s="83">
        <v>43678</v>
      </c>
      <c r="H4558" s="83">
        <v>43585</v>
      </c>
      <c r="I4558">
        <f t="shared" si="76"/>
        <v>2019</v>
      </c>
    </row>
    <row r="4559" spans="1:9" x14ac:dyDescent="0.25">
      <c r="A4559" t="s">
        <v>976</v>
      </c>
      <c r="B4559" t="s">
        <v>67</v>
      </c>
      <c r="C4559" s="76" t="s">
        <v>842</v>
      </c>
      <c r="D4559" t="s">
        <v>980</v>
      </c>
      <c r="E4559" s="82">
        <v>10</v>
      </c>
      <c r="F4559" t="s">
        <v>969</v>
      </c>
      <c r="G4559" s="83">
        <v>43613</v>
      </c>
      <c r="H4559" s="83">
        <v>43584</v>
      </c>
      <c r="I4559">
        <f t="shared" si="76"/>
        <v>2019</v>
      </c>
    </row>
    <row r="4560" spans="1:9" x14ac:dyDescent="0.25">
      <c r="A4560" t="s">
        <v>976</v>
      </c>
      <c r="B4560" t="s">
        <v>34</v>
      </c>
      <c r="C4560" s="76" t="s">
        <v>842</v>
      </c>
      <c r="D4560" t="s">
        <v>980</v>
      </c>
      <c r="E4560" s="82">
        <v>7.08</v>
      </c>
      <c r="F4560" t="s">
        <v>969</v>
      </c>
      <c r="G4560" s="83">
        <v>43648</v>
      </c>
      <c r="H4560" s="83">
        <v>43585</v>
      </c>
      <c r="I4560">
        <f t="shared" si="76"/>
        <v>2019</v>
      </c>
    </row>
    <row r="4561" spans="1:9" x14ac:dyDescent="0.25">
      <c r="A4561" t="s">
        <v>976</v>
      </c>
      <c r="B4561" t="s">
        <v>73</v>
      </c>
      <c r="C4561" s="76" t="s">
        <v>842</v>
      </c>
      <c r="D4561" t="s">
        <v>980</v>
      </c>
      <c r="E4561" s="82">
        <v>18</v>
      </c>
      <c r="F4561" t="s">
        <v>969</v>
      </c>
      <c r="G4561" s="83">
        <v>43693</v>
      </c>
      <c r="H4561" s="83">
        <v>43551</v>
      </c>
      <c r="I4561">
        <f t="shared" si="76"/>
        <v>2019</v>
      </c>
    </row>
    <row r="4562" spans="1:9" x14ac:dyDescent="0.25">
      <c r="A4562" t="s">
        <v>976</v>
      </c>
      <c r="B4562" t="s">
        <v>287</v>
      </c>
      <c r="C4562" s="76" t="s">
        <v>842</v>
      </c>
      <c r="D4562" t="s">
        <v>980</v>
      </c>
      <c r="E4562" s="82">
        <v>5</v>
      </c>
      <c r="F4562" t="s">
        <v>969</v>
      </c>
      <c r="G4562" s="83">
        <v>43593</v>
      </c>
      <c r="H4562" s="83">
        <v>43420</v>
      </c>
      <c r="I4562">
        <f t="shared" si="76"/>
        <v>2019</v>
      </c>
    </row>
    <row r="4563" spans="1:9" x14ac:dyDescent="0.25">
      <c r="A4563" t="s">
        <v>976</v>
      </c>
      <c r="B4563" t="s">
        <v>65</v>
      </c>
      <c r="C4563" s="76" t="s">
        <v>842</v>
      </c>
      <c r="D4563" t="s">
        <v>980</v>
      </c>
      <c r="E4563" s="82">
        <v>9.86</v>
      </c>
      <c r="F4563" t="s">
        <v>969</v>
      </c>
      <c r="G4563" s="83">
        <v>43637</v>
      </c>
      <c r="H4563" s="83">
        <v>43573</v>
      </c>
      <c r="I4563">
        <f t="shared" si="76"/>
        <v>2019</v>
      </c>
    </row>
    <row r="4564" spans="1:9" x14ac:dyDescent="0.25">
      <c r="A4564" t="s">
        <v>976</v>
      </c>
      <c r="B4564" t="s">
        <v>287</v>
      </c>
      <c r="C4564" s="76" t="s">
        <v>842</v>
      </c>
      <c r="D4564" t="s">
        <v>980</v>
      </c>
      <c r="E4564" s="82">
        <v>7.6</v>
      </c>
      <c r="F4564" t="s">
        <v>969</v>
      </c>
      <c r="G4564" s="83">
        <v>43613</v>
      </c>
      <c r="H4564" s="83">
        <v>43567</v>
      </c>
      <c r="I4564">
        <f t="shared" si="76"/>
        <v>2019</v>
      </c>
    </row>
    <row r="4565" spans="1:9" x14ac:dyDescent="0.25">
      <c r="A4565" t="s">
        <v>976</v>
      </c>
      <c r="B4565" t="s">
        <v>247</v>
      </c>
      <c r="C4565" s="76" t="s">
        <v>842</v>
      </c>
      <c r="D4565" t="s">
        <v>980</v>
      </c>
      <c r="E4565" s="82">
        <v>7.6</v>
      </c>
      <c r="F4565" t="s">
        <v>969</v>
      </c>
      <c r="G4565" s="83">
        <v>43621</v>
      </c>
      <c r="H4565" s="83">
        <v>43572</v>
      </c>
      <c r="I4565">
        <f t="shared" si="76"/>
        <v>2019</v>
      </c>
    </row>
    <row r="4566" spans="1:9" x14ac:dyDescent="0.25">
      <c r="A4566" t="s">
        <v>976</v>
      </c>
      <c r="B4566" t="s">
        <v>259</v>
      </c>
      <c r="C4566" s="76" t="s">
        <v>842</v>
      </c>
      <c r="D4566" t="s">
        <v>980</v>
      </c>
      <c r="E4566" s="82">
        <v>7</v>
      </c>
      <c r="F4566" t="s">
        <v>969</v>
      </c>
      <c r="G4566" s="83">
        <v>43612</v>
      </c>
      <c r="H4566" s="83">
        <v>43570</v>
      </c>
      <c r="I4566">
        <f t="shared" si="76"/>
        <v>2019</v>
      </c>
    </row>
    <row r="4567" spans="1:9" x14ac:dyDescent="0.25">
      <c r="A4567" t="s">
        <v>976</v>
      </c>
      <c r="B4567" t="s">
        <v>253</v>
      </c>
      <c r="C4567" s="76" t="s">
        <v>842</v>
      </c>
      <c r="D4567" t="s">
        <v>980</v>
      </c>
      <c r="E4567" s="82">
        <v>6</v>
      </c>
      <c r="F4567" t="s">
        <v>969</v>
      </c>
      <c r="G4567" s="83">
        <v>43588</v>
      </c>
      <c r="H4567" s="83">
        <v>43570</v>
      </c>
      <c r="I4567">
        <f t="shared" si="76"/>
        <v>2019</v>
      </c>
    </row>
    <row r="4568" spans="1:9" x14ac:dyDescent="0.25">
      <c r="A4568" t="s">
        <v>976</v>
      </c>
      <c r="B4568" t="s">
        <v>16</v>
      </c>
      <c r="C4568" s="76" t="s">
        <v>842</v>
      </c>
      <c r="D4568" t="s">
        <v>980</v>
      </c>
      <c r="E4568" s="82">
        <v>9.8000000000000007</v>
      </c>
      <c r="F4568" t="s">
        <v>969</v>
      </c>
      <c r="G4568" s="83">
        <v>43643</v>
      </c>
      <c r="H4568" s="83">
        <v>43563</v>
      </c>
      <c r="I4568">
        <f t="shared" si="76"/>
        <v>2019</v>
      </c>
    </row>
    <row r="4569" spans="1:9" x14ac:dyDescent="0.25">
      <c r="A4569" t="s">
        <v>976</v>
      </c>
      <c r="B4569" t="s">
        <v>251</v>
      </c>
      <c r="C4569" s="76" t="s">
        <v>842</v>
      </c>
      <c r="D4569" t="s">
        <v>980</v>
      </c>
      <c r="E4569" s="82">
        <v>11.4</v>
      </c>
      <c r="F4569" t="s">
        <v>969</v>
      </c>
      <c r="G4569" s="83">
        <v>43588</v>
      </c>
      <c r="H4569" s="83">
        <v>43564</v>
      </c>
      <c r="I4569">
        <f t="shared" si="76"/>
        <v>2019</v>
      </c>
    </row>
    <row r="4570" spans="1:9" x14ac:dyDescent="0.25">
      <c r="A4570" t="s">
        <v>976</v>
      </c>
      <c r="B4570" t="s">
        <v>253</v>
      </c>
      <c r="C4570" s="76" t="s">
        <v>842</v>
      </c>
      <c r="D4570" t="s">
        <v>980</v>
      </c>
      <c r="E4570" s="82">
        <v>11.4</v>
      </c>
      <c r="F4570" t="s">
        <v>969</v>
      </c>
      <c r="G4570" s="83">
        <v>43609</v>
      </c>
      <c r="H4570" s="83">
        <v>43563</v>
      </c>
      <c r="I4570">
        <f t="shared" si="76"/>
        <v>2019</v>
      </c>
    </row>
    <row r="4571" spans="1:9" x14ac:dyDescent="0.25">
      <c r="A4571" t="s">
        <v>976</v>
      </c>
      <c r="B4571" t="s">
        <v>253</v>
      </c>
      <c r="C4571" s="76" t="s">
        <v>842</v>
      </c>
      <c r="D4571" t="s">
        <v>980</v>
      </c>
      <c r="E4571" s="82">
        <v>6.96</v>
      </c>
      <c r="F4571" t="s">
        <v>969</v>
      </c>
      <c r="G4571" s="83">
        <v>43690</v>
      </c>
      <c r="H4571" s="83">
        <v>43556</v>
      </c>
      <c r="I4571">
        <f t="shared" si="76"/>
        <v>2019</v>
      </c>
    </row>
    <row r="4572" spans="1:9" x14ac:dyDescent="0.25">
      <c r="A4572" t="s">
        <v>976</v>
      </c>
      <c r="B4572" t="s">
        <v>258</v>
      </c>
      <c r="C4572" s="76" t="s">
        <v>842</v>
      </c>
      <c r="D4572" t="s">
        <v>980</v>
      </c>
      <c r="E4572" s="82">
        <v>11.4</v>
      </c>
      <c r="F4572" t="s">
        <v>969</v>
      </c>
      <c r="G4572" s="83">
        <v>43640</v>
      </c>
      <c r="H4572" s="83">
        <v>43549</v>
      </c>
      <c r="I4572">
        <f t="shared" si="76"/>
        <v>2019</v>
      </c>
    </row>
    <row r="4573" spans="1:9" x14ac:dyDescent="0.25">
      <c r="A4573" t="s">
        <v>976</v>
      </c>
      <c r="B4573" t="s">
        <v>287</v>
      </c>
      <c r="C4573" s="76" t="s">
        <v>842</v>
      </c>
      <c r="D4573" t="s">
        <v>980</v>
      </c>
      <c r="E4573" s="82">
        <v>3.8</v>
      </c>
      <c r="F4573" t="s">
        <v>969</v>
      </c>
      <c r="G4573" s="83">
        <v>43606</v>
      </c>
      <c r="H4573" s="83">
        <v>43553</v>
      </c>
      <c r="I4573">
        <f t="shared" si="76"/>
        <v>2019</v>
      </c>
    </row>
    <row r="4574" spans="1:9" x14ac:dyDescent="0.25">
      <c r="A4574" t="s">
        <v>976</v>
      </c>
      <c r="B4574" t="s">
        <v>253</v>
      </c>
      <c r="C4574" s="76" t="s">
        <v>842</v>
      </c>
      <c r="D4574" t="s">
        <v>980</v>
      </c>
      <c r="E4574" s="82">
        <v>10</v>
      </c>
      <c r="F4574" t="s">
        <v>969</v>
      </c>
      <c r="G4574" s="83">
        <v>43637</v>
      </c>
      <c r="H4574" s="83">
        <v>43553</v>
      </c>
      <c r="I4574">
        <f t="shared" si="76"/>
        <v>2019</v>
      </c>
    </row>
    <row r="4575" spans="1:9" x14ac:dyDescent="0.25">
      <c r="A4575" t="s">
        <v>976</v>
      </c>
      <c r="B4575" t="s">
        <v>57</v>
      </c>
      <c r="C4575" s="76" t="s">
        <v>842</v>
      </c>
      <c r="D4575" t="s">
        <v>980</v>
      </c>
      <c r="E4575" s="82">
        <v>15</v>
      </c>
      <c r="F4575" t="s">
        <v>969</v>
      </c>
      <c r="G4575" s="83">
        <v>43794</v>
      </c>
      <c r="H4575" s="83">
        <v>43557</v>
      </c>
      <c r="I4575">
        <f t="shared" si="76"/>
        <v>2019</v>
      </c>
    </row>
    <row r="4576" spans="1:9" x14ac:dyDescent="0.25">
      <c r="A4576" t="s">
        <v>976</v>
      </c>
      <c r="B4576" t="s">
        <v>247</v>
      </c>
      <c r="C4576" s="76" t="s">
        <v>842</v>
      </c>
      <c r="D4576" t="s">
        <v>980</v>
      </c>
      <c r="E4576" s="82">
        <v>7.6</v>
      </c>
      <c r="F4576" t="s">
        <v>969</v>
      </c>
      <c r="G4576" s="83">
        <v>43572</v>
      </c>
      <c r="H4576" s="83">
        <v>43550</v>
      </c>
      <c r="I4576">
        <f t="shared" si="76"/>
        <v>2019</v>
      </c>
    </row>
    <row r="4577" spans="1:9" x14ac:dyDescent="0.25">
      <c r="A4577" t="s">
        <v>976</v>
      </c>
      <c r="B4577" t="s">
        <v>34</v>
      </c>
      <c r="C4577" s="76" t="s">
        <v>842</v>
      </c>
      <c r="D4577" t="s">
        <v>980</v>
      </c>
      <c r="E4577" s="82">
        <v>21.17</v>
      </c>
      <c r="F4577" t="s">
        <v>969</v>
      </c>
      <c r="G4577" s="83">
        <v>43692</v>
      </c>
      <c r="H4577" s="83">
        <v>43549</v>
      </c>
      <c r="I4577">
        <f t="shared" si="76"/>
        <v>2019</v>
      </c>
    </row>
    <row r="4578" spans="1:9" x14ac:dyDescent="0.25">
      <c r="A4578" t="s">
        <v>976</v>
      </c>
      <c r="B4578" t="s">
        <v>243</v>
      </c>
      <c r="C4578" s="76" t="s">
        <v>842</v>
      </c>
      <c r="D4578" t="s">
        <v>980</v>
      </c>
      <c r="E4578" s="82">
        <v>7.6</v>
      </c>
      <c r="F4578" t="s">
        <v>969</v>
      </c>
      <c r="G4578" s="83">
        <v>43564</v>
      </c>
      <c r="H4578" s="83">
        <v>43545</v>
      </c>
      <c r="I4578">
        <f t="shared" si="76"/>
        <v>2019</v>
      </c>
    </row>
    <row r="4579" spans="1:9" x14ac:dyDescent="0.25">
      <c r="A4579" t="s">
        <v>976</v>
      </c>
      <c r="B4579" t="s">
        <v>292</v>
      </c>
      <c r="C4579" s="76" t="s">
        <v>842</v>
      </c>
      <c r="D4579" t="s">
        <v>980</v>
      </c>
      <c r="E4579" s="82">
        <v>7.6</v>
      </c>
      <c r="F4579" t="s">
        <v>969</v>
      </c>
      <c r="G4579" s="83">
        <v>43572</v>
      </c>
      <c r="H4579" s="83">
        <v>43545</v>
      </c>
      <c r="I4579">
        <f t="shared" si="76"/>
        <v>2019</v>
      </c>
    </row>
    <row r="4580" spans="1:9" x14ac:dyDescent="0.25">
      <c r="A4580" t="s">
        <v>976</v>
      </c>
      <c r="B4580" t="s">
        <v>241</v>
      </c>
      <c r="C4580" s="76" t="s">
        <v>842</v>
      </c>
      <c r="D4580" t="s">
        <v>980</v>
      </c>
      <c r="E4580" s="82">
        <v>6</v>
      </c>
      <c r="F4580" t="s">
        <v>969</v>
      </c>
      <c r="G4580" s="83">
        <v>43572</v>
      </c>
      <c r="H4580" s="83">
        <v>43546</v>
      </c>
      <c r="I4580">
        <f t="shared" si="76"/>
        <v>2019</v>
      </c>
    </row>
    <row r="4581" spans="1:9" x14ac:dyDescent="0.25">
      <c r="A4581" t="s">
        <v>976</v>
      </c>
      <c r="B4581" t="s">
        <v>63</v>
      </c>
      <c r="C4581" s="76" t="s">
        <v>842</v>
      </c>
      <c r="D4581" t="s">
        <v>980</v>
      </c>
      <c r="E4581" s="82">
        <v>3.8</v>
      </c>
      <c r="F4581" t="s">
        <v>969</v>
      </c>
      <c r="G4581" s="83">
        <v>43640</v>
      </c>
      <c r="H4581" s="83">
        <v>43546</v>
      </c>
      <c r="I4581">
        <f t="shared" si="76"/>
        <v>2019</v>
      </c>
    </row>
    <row r="4582" spans="1:9" x14ac:dyDescent="0.25">
      <c r="A4582" t="s">
        <v>976</v>
      </c>
      <c r="B4582" t="s">
        <v>69</v>
      </c>
      <c r="C4582" s="76" t="s">
        <v>842</v>
      </c>
      <c r="D4582" t="s">
        <v>980</v>
      </c>
      <c r="E4582" s="82">
        <v>11.4</v>
      </c>
      <c r="F4582" t="s">
        <v>969</v>
      </c>
      <c r="G4582" s="83">
        <v>43584</v>
      </c>
      <c r="H4582" s="83">
        <v>43543</v>
      </c>
      <c r="I4582">
        <f t="shared" si="76"/>
        <v>2019</v>
      </c>
    </row>
    <row r="4583" spans="1:9" x14ac:dyDescent="0.25">
      <c r="A4583" t="s">
        <v>976</v>
      </c>
      <c r="B4583" t="s">
        <v>48</v>
      </c>
      <c r="C4583" s="76" t="s">
        <v>842</v>
      </c>
      <c r="D4583" t="s">
        <v>980</v>
      </c>
      <c r="E4583" s="82">
        <v>6</v>
      </c>
      <c r="F4583" t="s">
        <v>969</v>
      </c>
      <c r="G4583" s="83">
        <v>43553</v>
      </c>
      <c r="H4583" s="83">
        <v>43524</v>
      </c>
      <c r="I4583">
        <f t="shared" si="76"/>
        <v>2019</v>
      </c>
    </row>
    <row r="4584" spans="1:9" x14ac:dyDescent="0.25">
      <c r="A4584" t="s">
        <v>976</v>
      </c>
      <c r="B4584" t="s">
        <v>40</v>
      </c>
      <c r="C4584" s="76" t="s">
        <v>842</v>
      </c>
      <c r="D4584" t="s">
        <v>980</v>
      </c>
      <c r="E4584" s="82">
        <v>10</v>
      </c>
      <c r="F4584" t="s">
        <v>969</v>
      </c>
      <c r="G4584" s="83">
        <v>43601</v>
      </c>
      <c r="H4584" s="83">
        <v>43543</v>
      </c>
      <c r="I4584">
        <f t="shared" si="76"/>
        <v>2019</v>
      </c>
    </row>
    <row r="4585" spans="1:9" x14ac:dyDescent="0.25">
      <c r="A4585" t="s">
        <v>976</v>
      </c>
      <c r="B4585" t="s">
        <v>253</v>
      </c>
      <c r="C4585" s="76" t="s">
        <v>842</v>
      </c>
      <c r="D4585" t="s">
        <v>980</v>
      </c>
      <c r="E4585" s="82">
        <v>10</v>
      </c>
      <c r="F4585" t="s">
        <v>969</v>
      </c>
      <c r="G4585" s="83">
        <v>43623</v>
      </c>
      <c r="H4585" s="83">
        <v>43544</v>
      </c>
      <c r="I4585">
        <f t="shared" si="76"/>
        <v>2019</v>
      </c>
    </row>
    <row r="4586" spans="1:9" x14ac:dyDescent="0.25">
      <c r="A4586" t="s">
        <v>976</v>
      </c>
      <c r="B4586" t="s">
        <v>243</v>
      </c>
      <c r="C4586" s="76" t="s">
        <v>842</v>
      </c>
      <c r="D4586" t="s">
        <v>980</v>
      </c>
      <c r="E4586" s="82">
        <v>11.21</v>
      </c>
      <c r="F4586" t="s">
        <v>969</v>
      </c>
      <c r="G4586" s="83">
        <v>43601</v>
      </c>
      <c r="H4586" s="83">
        <v>43532</v>
      </c>
      <c r="I4586">
        <f t="shared" si="76"/>
        <v>2019</v>
      </c>
    </row>
    <row r="4587" spans="1:9" x14ac:dyDescent="0.25">
      <c r="A4587" t="s">
        <v>976</v>
      </c>
      <c r="B4587" t="s">
        <v>57</v>
      </c>
      <c r="C4587" s="76" t="s">
        <v>842</v>
      </c>
      <c r="D4587" t="s">
        <v>980</v>
      </c>
      <c r="E4587" s="82">
        <v>10</v>
      </c>
      <c r="F4587" t="s">
        <v>969</v>
      </c>
      <c r="G4587" s="83">
        <v>43557</v>
      </c>
      <c r="H4587" s="83">
        <v>43531</v>
      </c>
      <c r="I4587">
        <f t="shared" si="76"/>
        <v>2019</v>
      </c>
    </row>
    <row r="4588" spans="1:9" x14ac:dyDescent="0.25">
      <c r="A4588" t="s">
        <v>976</v>
      </c>
      <c r="B4588" t="s">
        <v>34</v>
      </c>
      <c r="C4588" s="76" t="s">
        <v>842</v>
      </c>
      <c r="D4588" t="s">
        <v>980</v>
      </c>
      <c r="E4588" s="82">
        <v>5.9</v>
      </c>
      <c r="F4588" t="s">
        <v>969</v>
      </c>
      <c r="G4588" s="83">
        <v>43585</v>
      </c>
      <c r="H4588" s="83">
        <v>43531</v>
      </c>
      <c r="I4588">
        <f t="shared" si="76"/>
        <v>2019</v>
      </c>
    </row>
    <row r="4589" spans="1:9" x14ac:dyDescent="0.25">
      <c r="A4589" t="s">
        <v>976</v>
      </c>
      <c r="B4589" t="s">
        <v>40</v>
      </c>
      <c r="C4589" s="76" t="s">
        <v>842</v>
      </c>
      <c r="D4589" t="s">
        <v>980</v>
      </c>
      <c r="E4589" s="82">
        <v>3</v>
      </c>
      <c r="F4589" t="s">
        <v>969</v>
      </c>
      <c r="G4589" s="83">
        <v>43558</v>
      </c>
      <c r="H4589" s="83">
        <v>43535</v>
      </c>
      <c r="I4589">
        <f t="shared" si="76"/>
        <v>2019</v>
      </c>
    </row>
    <row r="4590" spans="1:9" x14ac:dyDescent="0.25">
      <c r="A4590" t="s">
        <v>976</v>
      </c>
      <c r="B4590" t="s">
        <v>257</v>
      </c>
      <c r="C4590" s="76" t="s">
        <v>842</v>
      </c>
      <c r="D4590" t="s">
        <v>980</v>
      </c>
      <c r="E4590" s="82">
        <v>5</v>
      </c>
      <c r="F4590" t="s">
        <v>969</v>
      </c>
      <c r="G4590" s="83">
        <v>43567</v>
      </c>
      <c r="H4590" s="83">
        <v>43537</v>
      </c>
      <c r="I4590">
        <f t="shared" si="76"/>
        <v>2019</v>
      </c>
    </row>
    <row r="4591" spans="1:9" x14ac:dyDescent="0.25">
      <c r="A4591" t="s">
        <v>976</v>
      </c>
      <c r="B4591" t="s">
        <v>252</v>
      </c>
      <c r="C4591" s="76" t="s">
        <v>842</v>
      </c>
      <c r="D4591" t="s">
        <v>980</v>
      </c>
      <c r="E4591" s="82">
        <v>6</v>
      </c>
      <c r="F4591" t="s">
        <v>969</v>
      </c>
      <c r="G4591" s="83">
        <v>43609</v>
      </c>
      <c r="H4591" s="83">
        <v>43531</v>
      </c>
      <c r="I4591">
        <f t="shared" si="76"/>
        <v>2019</v>
      </c>
    </row>
    <row r="4592" spans="1:9" x14ac:dyDescent="0.25">
      <c r="A4592" t="s">
        <v>976</v>
      </c>
      <c r="B4592" t="s">
        <v>253</v>
      </c>
      <c r="C4592" s="76" t="s">
        <v>842</v>
      </c>
      <c r="D4592" t="s">
        <v>980</v>
      </c>
      <c r="E4592" s="82">
        <v>4.72</v>
      </c>
      <c r="F4592" t="s">
        <v>969</v>
      </c>
      <c r="G4592" s="83">
        <v>43594</v>
      </c>
      <c r="H4592" s="83">
        <v>43535</v>
      </c>
      <c r="I4592">
        <f t="shared" si="76"/>
        <v>2019</v>
      </c>
    </row>
    <row r="4593" spans="1:9" x14ac:dyDescent="0.25">
      <c r="A4593" t="s">
        <v>976</v>
      </c>
      <c r="B4593" t="s">
        <v>34</v>
      </c>
      <c r="C4593" s="76" t="s">
        <v>842</v>
      </c>
      <c r="D4593" t="s">
        <v>980</v>
      </c>
      <c r="E4593" s="82">
        <v>11.4</v>
      </c>
      <c r="F4593" t="s">
        <v>969</v>
      </c>
      <c r="G4593" s="83">
        <v>43637</v>
      </c>
      <c r="H4593" s="83">
        <v>43532</v>
      </c>
      <c r="I4593">
        <f t="shared" si="76"/>
        <v>2019</v>
      </c>
    </row>
    <row r="4594" spans="1:9" x14ac:dyDescent="0.25">
      <c r="A4594" t="s">
        <v>976</v>
      </c>
      <c r="B4594" t="s">
        <v>49</v>
      </c>
      <c r="C4594" s="76" t="s">
        <v>842</v>
      </c>
      <c r="D4594" t="s">
        <v>980</v>
      </c>
      <c r="E4594" s="82">
        <v>3</v>
      </c>
      <c r="F4594" t="s">
        <v>969</v>
      </c>
      <c r="G4594" s="83">
        <v>43574</v>
      </c>
      <c r="H4594" s="83">
        <v>43522</v>
      </c>
      <c r="I4594">
        <f t="shared" si="76"/>
        <v>2019</v>
      </c>
    </row>
    <row r="4595" spans="1:9" x14ac:dyDescent="0.25">
      <c r="A4595" t="s">
        <v>976</v>
      </c>
      <c r="B4595" t="s">
        <v>58</v>
      </c>
      <c r="C4595" s="76" t="s">
        <v>842</v>
      </c>
      <c r="D4595" t="s">
        <v>980</v>
      </c>
      <c r="E4595" s="82">
        <v>7.6</v>
      </c>
      <c r="F4595" t="s">
        <v>969</v>
      </c>
      <c r="G4595" s="83">
        <v>43636</v>
      </c>
      <c r="H4595" s="83">
        <v>43523</v>
      </c>
      <c r="I4595">
        <f t="shared" si="76"/>
        <v>2019</v>
      </c>
    </row>
    <row r="4596" spans="1:9" x14ac:dyDescent="0.25">
      <c r="A4596" t="s">
        <v>976</v>
      </c>
      <c r="B4596" t="s">
        <v>57</v>
      </c>
      <c r="C4596" s="76" t="s">
        <v>842</v>
      </c>
      <c r="D4596" t="s">
        <v>980</v>
      </c>
      <c r="E4596" s="82">
        <v>10</v>
      </c>
      <c r="F4596" t="s">
        <v>969</v>
      </c>
      <c r="G4596" s="83">
        <v>43620</v>
      </c>
      <c r="H4596" s="83">
        <v>43522</v>
      </c>
      <c r="I4596">
        <f t="shared" si="76"/>
        <v>2019</v>
      </c>
    </row>
    <row r="4597" spans="1:9" x14ac:dyDescent="0.25">
      <c r="A4597" t="s">
        <v>976</v>
      </c>
      <c r="B4597" t="s">
        <v>287</v>
      </c>
      <c r="C4597" s="76" t="s">
        <v>842</v>
      </c>
      <c r="D4597" t="s">
        <v>980</v>
      </c>
      <c r="E4597" s="82">
        <v>3.8</v>
      </c>
      <c r="F4597" t="s">
        <v>969</v>
      </c>
      <c r="G4597" s="83">
        <v>43630</v>
      </c>
      <c r="H4597" s="83">
        <v>43528</v>
      </c>
      <c r="I4597">
        <f t="shared" si="76"/>
        <v>2019</v>
      </c>
    </row>
    <row r="4598" spans="1:9" x14ac:dyDescent="0.25">
      <c r="A4598" t="s">
        <v>976</v>
      </c>
      <c r="B4598" t="s">
        <v>58</v>
      </c>
      <c r="C4598" s="76" t="s">
        <v>842</v>
      </c>
      <c r="D4598" t="s">
        <v>980</v>
      </c>
      <c r="E4598" s="82">
        <v>22.8</v>
      </c>
      <c r="F4598" t="s">
        <v>969</v>
      </c>
      <c r="G4598" s="83">
        <v>43662</v>
      </c>
      <c r="H4598" s="83">
        <v>43528</v>
      </c>
      <c r="I4598">
        <f t="shared" si="76"/>
        <v>2019</v>
      </c>
    </row>
    <row r="4599" spans="1:9" x14ac:dyDescent="0.25">
      <c r="A4599" t="s">
        <v>976</v>
      </c>
      <c r="B4599" t="s">
        <v>245</v>
      </c>
      <c r="C4599" s="76" t="s">
        <v>842</v>
      </c>
      <c r="D4599" t="s">
        <v>980</v>
      </c>
      <c r="E4599" s="82">
        <v>11.4</v>
      </c>
      <c r="F4599" t="s">
        <v>969</v>
      </c>
      <c r="G4599" s="83">
        <v>43637</v>
      </c>
      <c r="H4599" s="83">
        <v>43507</v>
      </c>
      <c r="I4599">
        <f t="shared" si="76"/>
        <v>2019</v>
      </c>
    </row>
    <row r="4600" spans="1:9" x14ac:dyDescent="0.25">
      <c r="A4600" t="s">
        <v>976</v>
      </c>
      <c r="B4600" t="s">
        <v>243</v>
      </c>
      <c r="C4600" s="76" t="s">
        <v>842</v>
      </c>
      <c r="D4600" t="s">
        <v>980</v>
      </c>
      <c r="E4600" s="82">
        <v>3.6</v>
      </c>
      <c r="F4600" t="s">
        <v>969</v>
      </c>
      <c r="G4600" s="83">
        <v>43532</v>
      </c>
      <c r="H4600" s="83">
        <v>43529</v>
      </c>
      <c r="I4600">
        <f t="shared" si="76"/>
        <v>2019</v>
      </c>
    </row>
    <row r="4601" spans="1:9" x14ac:dyDescent="0.25">
      <c r="A4601" t="s">
        <v>976</v>
      </c>
      <c r="B4601" t="s">
        <v>32</v>
      </c>
      <c r="C4601" s="76" t="s">
        <v>842</v>
      </c>
      <c r="D4601" t="s">
        <v>980</v>
      </c>
      <c r="E4601" s="82">
        <v>5</v>
      </c>
      <c r="F4601" t="s">
        <v>969</v>
      </c>
      <c r="G4601" s="83">
        <v>43564</v>
      </c>
      <c r="H4601" s="83">
        <v>43497</v>
      </c>
      <c r="I4601">
        <f t="shared" si="76"/>
        <v>2019</v>
      </c>
    </row>
    <row r="4602" spans="1:9" x14ac:dyDescent="0.25">
      <c r="A4602" t="s">
        <v>976</v>
      </c>
      <c r="B4602" t="s">
        <v>243</v>
      </c>
      <c r="C4602" s="76" t="s">
        <v>842</v>
      </c>
      <c r="D4602" t="s">
        <v>980</v>
      </c>
      <c r="E4602" s="82">
        <v>5.31</v>
      </c>
      <c r="F4602" t="s">
        <v>969</v>
      </c>
      <c r="G4602" s="83">
        <v>43532</v>
      </c>
      <c r="H4602" s="83">
        <v>43504</v>
      </c>
      <c r="I4602">
        <f t="shared" si="76"/>
        <v>2019</v>
      </c>
    </row>
    <row r="4603" spans="1:9" x14ac:dyDescent="0.25">
      <c r="A4603" t="s">
        <v>976</v>
      </c>
      <c r="B4603" t="s">
        <v>64</v>
      </c>
      <c r="C4603" s="76" t="s">
        <v>842</v>
      </c>
      <c r="D4603" t="s">
        <v>980</v>
      </c>
      <c r="E4603" s="82">
        <v>10</v>
      </c>
      <c r="F4603" t="s">
        <v>969</v>
      </c>
      <c r="G4603" s="83">
        <v>43615</v>
      </c>
      <c r="H4603" s="83">
        <v>43515</v>
      </c>
      <c r="I4603">
        <f t="shared" si="76"/>
        <v>2019</v>
      </c>
    </row>
    <row r="4604" spans="1:9" x14ac:dyDescent="0.25">
      <c r="A4604" t="s">
        <v>976</v>
      </c>
      <c r="B4604" t="s">
        <v>61</v>
      </c>
      <c r="C4604" s="76" t="s">
        <v>842</v>
      </c>
      <c r="D4604" t="s">
        <v>980</v>
      </c>
      <c r="E4604" s="82">
        <v>3</v>
      </c>
      <c r="F4604" t="s">
        <v>969</v>
      </c>
      <c r="G4604" s="83">
        <v>43544</v>
      </c>
      <c r="H4604" s="83">
        <v>43503</v>
      </c>
      <c r="I4604">
        <f t="shared" si="76"/>
        <v>2019</v>
      </c>
    </row>
    <row r="4605" spans="1:9" x14ac:dyDescent="0.25">
      <c r="A4605" t="s">
        <v>976</v>
      </c>
      <c r="B4605" t="s">
        <v>287</v>
      </c>
      <c r="C4605" s="76" t="s">
        <v>842</v>
      </c>
      <c r="D4605" t="s">
        <v>980</v>
      </c>
      <c r="E4605" s="82">
        <v>11.4</v>
      </c>
      <c r="F4605" t="s">
        <v>969</v>
      </c>
      <c r="G4605" s="83">
        <v>43581</v>
      </c>
      <c r="H4605" s="83">
        <v>43510</v>
      </c>
      <c r="I4605">
        <f t="shared" si="76"/>
        <v>2019</v>
      </c>
    </row>
    <row r="4606" spans="1:9" x14ac:dyDescent="0.25">
      <c r="A4606" t="s">
        <v>976</v>
      </c>
      <c r="B4606" t="s">
        <v>257</v>
      </c>
      <c r="C4606" s="76" t="s">
        <v>842</v>
      </c>
      <c r="D4606" t="s">
        <v>980</v>
      </c>
      <c r="E4606" s="82">
        <v>15</v>
      </c>
      <c r="F4606" t="s">
        <v>969</v>
      </c>
      <c r="G4606" s="83">
        <v>43805</v>
      </c>
      <c r="H4606" s="83">
        <v>43638</v>
      </c>
      <c r="I4606">
        <f t="shared" si="76"/>
        <v>2019</v>
      </c>
    </row>
    <row r="4607" spans="1:9" x14ac:dyDescent="0.25">
      <c r="A4607" t="s">
        <v>976</v>
      </c>
      <c r="B4607" t="s">
        <v>40</v>
      </c>
      <c r="C4607" s="76" t="s">
        <v>842</v>
      </c>
      <c r="D4607" t="s">
        <v>980</v>
      </c>
      <c r="E4607" s="82">
        <v>7.6</v>
      </c>
      <c r="F4607" t="s">
        <v>969</v>
      </c>
      <c r="G4607" s="83">
        <v>43594</v>
      </c>
      <c r="H4607" s="83">
        <v>43511</v>
      </c>
      <c r="I4607">
        <f t="shared" si="76"/>
        <v>2019</v>
      </c>
    </row>
    <row r="4608" spans="1:9" ht="14.45" customHeight="1" x14ac:dyDescent="0.25">
      <c r="A4608" t="s">
        <v>976</v>
      </c>
      <c r="B4608" t="s">
        <v>252</v>
      </c>
      <c r="C4608" s="76" t="s">
        <v>842</v>
      </c>
      <c r="D4608" t="s">
        <v>980</v>
      </c>
      <c r="E4608" s="82">
        <v>5</v>
      </c>
      <c r="F4608" t="s">
        <v>969</v>
      </c>
      <c r="G4608" s="83">
        <v>43530</v>
      </c>
      <c r="H4608" s="83">
        <v>43504</v>
      </c>
      <c r="I4608">
        <f t="shared" si="76"/>
        <v>2019</v>
      </c>
    </row>
    <row r="4609" spans="1:9" ht="14.45" customHeight="1" x14ac:dyDescent="0.25">
      <c r="A4609" t="s">
        <v>976</v>
      </c>
      <c r="B4609" t="s">
        <v>38</v>
      </c>
      <c r="C4609" s="76" t="s">
        <v>842</v>
      </c>
      <c r="D4609" t="s">
        <v>980</v>
      </c>
      <c r="E4609" s="82">
        <v>3</v>
      </c>
      <c r="F4609" t="s">
        <v>969</v>
      </c>
      <c r="G4609" s="83">
        <v>43577</v>
      </c>
      <c r="H4609" s="83">
        <v>43497</v>
      </c>
      <c r="I4609">
        <f t="shared" si="76"/>
        <v>2019</v>
      </c>
    </row>
    <row r="4610" spans="1:9" x14ac:dyDescent="0.25">
      <c r="A4610" t="s">
        <v>976</v>
      </c>
      <c r="B4610" t="s">
        <v>263</v>
      </c>
      <c r="C4610" s="76" t="s">
        <v>842</v>
      </c>
      <c r="D4610" t="s">
        <v>980</v>
      </c>
      <c r="E4610" s="82">
        <v>7.6</v>
      </c>
      <c r="F4610" t="s">
        <v>969</v>
      </c>
      <c r="G4610" s="83">
        <v>43550</v>
      </c>
      <c r="H4610" s="83">
        <v>43510</v>
      </c>
      <c r="I4610">
        <f t="shared" ref="I4610:I4673" si="77">IF(G4610&lt;&gt;"",YEAR(G4610),"")</f>
        <v>2019</v>
      </c>
    </row>
    <row r="4611" spans="1:9" x14ac:dyDescent="0.25">
      <c r="A4611" t="s">
        <v>976</v>
      </c>
      <c r="B4611" t="s">
        <v>244</v>
      </c>
      <c r="C4611" s="76" t="s">
        <v>842</v>
      </c>
      <c r="D4611" t="s">
        <v>980</v>
      </c>
      <c r="E4611" s="82">
        <v>3.8</v>
      </c>
      <c r="F4611" t="s">
        <v>969</v>
      </c>
      <c r="G4611" s="83">
        <v>43532</v>
      </c>
      <c r="H4611" s="83">
        <v>43510</v>
      </c>
      <c r="I4611">
        <f t="shared" si="77"/>
        <v>2019</v>
      </c>
    </row>
    <row r="4612" spans="1:9" x14ac:dyDescent="0.25">
      <c r="A4612" t="s">
        <v>976</v>
      </c>
      <c r="B4612" t="s">
        <v>243</v>
      </c>
      <c r="C4612" s="76" t="s">
        <v>842</v>
      </c>
      <c r="D4612" t="s">
        <v>980</v>
      </c>
      <c r="E4612" s="82">
        <v>3.9</v>
      </c>
      <c r="F4612" t="s">
        <v>969</v>
      </c>
      <c r="G4612" s="83">
        <v>40969</v>
      </c>
      <c r="H4612" s="83">
        <v>40851</v>
      </c>
      <c r="I4612">
        <f t="shared" si="77"/>
        <v>2012</v>
      </c>
    </row>
    <row r="4613" spans="1:9" x14ac:dyDescent="0.25">
      <c r="A4613" t="s">
        <v>976</v>
      </c>
      <c r="B4613" t="s">
        <v>50</v>
      </c>
      <c r="C4613" s="76" t="s">
        <v>842</v>
      </c>
      <c r="D4613" t="s">
        <v>980</v>
      </c>
      <c r="E4613" s="82">
        <v>5</v>
      </c>
      <c r="F4613" t="s">
        <v>969</v>
      </c>
      <c r="G4613" s="83">
        <v>43606</v>
      </c>
      <c r="H4613" s="83">
        <v>43496</v>
      </c>
      <c r="I4613">
        <f t="shared" si="77"/>
        <v>2019</v>
      </c>
    </row>
    <row r="4614" spans="1:9" x14ac:dyDescent="0.25">
      <c r="A4614" t="s">
        <v>976</v>
      </c>
      <c r="B4614" t="s">
        <v>49</v>
      </c>
      <c r="C4614" s="76" t="s">
        <v>842</v>
      </c>
      <c r="D4614" t="s">
        <v>980</v>
      </c>
      <c r="E4614" s="82">
        <v>7.6</v>
      </c>
      <c r="F4614" t="s">
        <v>969</v>
      </c>
      <c r="G4614" s="83">
        <v>43539</v>
      </c>
      <c r="H4614" s="83">
        <v>43494</v>
      </c>
      <c r="I4614">
        <f t="shared" si="77"/>
        <v>2019</v>
      </c>
    </row>
    <row r="4615" spans="1:9" x14ac:dyDescent="0.25">
      <c r="A4615" t="s">
        <v>976</v>
      </c>
      <c r="B4615" t="s">
        <v>253</v>
      </c>
      <c r="C4615" s="76" t="s">
        <v>842</v>
      </c>
      <c r="D4615" t="s">
        <v>980</v>
      </c>
      <c r="E4615" s="82">
        <v>11.4</v>
      </c>
      <c r="F4615" t="s">
        <v>969</v>
      </c>
      <c r="G4615" s="83">
        <v>43794</v>
      </c>
      <c r="H4615" s="83">
        <v>43495</v>
      </c>
      <c r="I4615">
        <f t="shared" si="77"/>
        <v>2019</v>
      </c>
    </row>
    <row r="4616" spans="1:9" x14ac:dyDescent="0.25">
      <c r="A4616" t="s">
        <v>976</v>
      </c>
      <c r="B4616" t="s">
        <v>262</v>
      </c>
      <c r="C4616" s="76" t="s">
        <v>842</v>
      </c>
      <c r="D4616" t="s">
        <v>980</v>
      </c>
      <c r="E4616" s="82">
        <v>7.6</v>
      </c>
      <c r="F4616" t="s">
        <v>969</v>
      </c>
      <c r="G4616" s="83">
        <v>43683</v>
      </c>
      <c r="H4616" s="83">
        <v>43495</v>
      </c>
      <c r="I4616">
        <f t="shared" si="77"/>
        <v>2019</v>
      </c>
    </row>
    <row r="4617" spans="1:9" x14ac:dyDescent="0.25">
      <c r="A4617" t="s">
        <v>976</v>
      </c>
      <c r="B4617" t="s">
        <v>43</v>
      </c>
      <c r="C4617" s="76" t="s">
        <v>842</v>
      </c>
      <c r="D4617" t="s">
        <v>980</v>
      </c>
      <c r="E4617" s="82">
        <v>11.4</v>
      </c>
      <c r="F4617" t="s">
        <v>969</v>
      </c>
      <c r="G4617" s="83">
        <v>43594</v>
      </c>
      <c r="H4617" s="83">
        <v>43496</v>
      </c>
      <c r="I4617">
        <f t="shared" si="77"/>
        <v>2019</v>
      </c>
    </row>
    <row r="4618" spans="1:9" x14ac:dyDescent="0.25">
      <c r="A4618" t="s">
        <v>976</v>
      </c>
      <c r="B4618" t="s">
        <v>46</v>
      </c>
      <c r="C4618" s="76" t="s">
        <v>842</v>
      </c>
      <c r="D4618" t="s">
        <v>980</v>
      </c>
      <c r="E4618" s="82">
        <v>7.7</v>
      </c>
      <c r="F4618" t="s">
        <v>969</v>
      </c>
      <c r="G4618" s="83">
        <v>43525</v>
      </c>
      <c r="H4618" s="83">
        <v>43490</v>
      </c>
      <c r="I4618">
        <f t="shared" si="77"/>
        <v>2019</v>
      </c>
    </row>
    <row r="4619" spans="1:9" x14ac:dyDescent="0.25">
      <c r="A4619" t="s">
        <v>976</v>
      </c>
      <c r="B4619" t="s">
        <v>67</v>
      </c>
      <c r="C4619" s="76" t="s">
        <v>842</v>
      </c>
      <c r="D4619" t="s">
        <v>980</v>
      </c>
      <c r="E4619" s="82">
        <v>10</v>
      </c>
      <c r="F4619" t="s">
        <v>969</v>
      </c>
      <c r="G4619" s="83">
        <v>43529</v>
      </c>
      <c r="H4619" s="83">
        <v>43479</v>
      </c>
      <c r="I4619">
        <f t="shared" si="77"/>
        <v>2019</v>
      </c>
    </row>
    <row r="4620" spans="1:9" x14ac:dyDescent="0.25">
      <c r="A4620" t="s">
        <v>976</v>
      </c>
      <c r="B4620" t="s">
        <v>63</v>
      </c>
      <c r="C4620" s="76" t="s">
        <v>842</v>
      </c>
      <c r="D4620" t="s">
        <v>980</v>
      </c>
      <c r="E4620" s="82">
        <v>11.4</v>
      </c>
      <c r="F4620" t="s">
        <v>969</v>
      </c>
      <c r="G4620" s="83">
        <v>43637</v>
      </c>
      <c r="H4620" s="83">
        <v>43488</v>
      </c>
      <c r="I4620">
        <f t="shared" si="77"/>
        <v>2019</v>
      </c>
    </row>
    <row r="4621" spans="1:9" x14ac:dyDescent="0.25">
      <c r="A4621" t="s">
        <v>976</v>
      </c>
      <c r="B4621" t="s">
        <v>40</v>
      </c>
      <c r="C4621" s="76" t="s">
        <v>842</v>
      </c>
      <c r="D4621" t="s">
        <v>980</v>
      </c>
      <c r="E4621" s="82">
        <v>10</v>
      </c>
      <c r="F4621" t="s">
        <v>969</v>
      </c>
      <c r="G4621" s="83">
        <v>43613</v>
      </c>
      <c r="H4621" s="83">
        <v>43493</v>
      </c>
      <c r="I4621">
        <f t="shared" si="77"/>
        <v>2019</v>
      </c>
    </row>
    <row r="4622" spans="1:9" x14ac:dyDescent="0.25">
      <c r="A4622" t="s">
        <v>976</v>
      </c>
      <c r="B4622" t="s">
        <v>257</v>
      </c>
      <c r="C4622" s="76" t="s">
        <v>842</v>
      </c>
      <c r="D4622" t="s">
        <v>980</v>
      </c>
      <c r="E4622" s="82">
        <v>7.6</v>
      </c>
      <c r="F4622" t="s">
        <v>969</v>
      </c>
      <c r="G4622" s="83">
        <v>43501</v>
      </c>
      <c r="H4622" s="83">
        <v>43475</v>
      </c>
      <c r="I4622">
        <f t="shared" si="77"/>
        <v>2019</v>
      </c>
    </row>
    <row r="4623" spans="1:9" x14ac:dyDescent="0.25">
      <c r="A4623" t="s">
        <v>976</v>
      </c>
      <c r="B4623" t="s">
        <v>243</v>
      </c>
      <c r="C4623" s="76" t="s">
        <v>842</v>
      </c>
      <c r="D4623" t="s">
        <v>980</v>
      </c>
      <c r="E4623" s="82">
        <v>10</v>
      </c>
      <c r="F4623" t="s">
        <v>969</v>
      </c>
      <c r="G4623" s="83">
        <v>43508</v>
      </c>
      <c r="H4623" s="83">
        <v>43480</v>
      </c>
      <c r="I4623">
        <f t="shared" si="77"/>
        <v>2019</v>
      </c>
    </row>
    <row r="4624" spans="1:9" x14ac:dyDescent="0.25">
      <c r="A4624" t="s">
        <v>976</v>
      </c>
      <c r="B4624" t="s">
        <v>242</v>
      </c>
      <c r="C4624" s="76" t="s">
        <v>842</v>
      </c>
      <c r="D4624" t="s">
        <v>980</v>
      </c>
      <c r="E4624" s="82">
        <v>10.31</v>
      </c>
      <c r="F4624" t="s">
        <v>969</v>
      </c>
      <c r="G4624" s="83">
        <v>43588</v>
      </c>
      <c r="H4624" s="83">
        <v>43487</v>
      </c>
      <c r="I4624">
        <f t="shared" si="77"/>
        <v>2019</v>
      </c>
    </row>
    <row r="4625" spans="1:9" x14ac:dyDescent="0.25">
      <c r="A4625" t="s">
        <v>976</v>
      </c>
      <c r="B4625" t="s">
        <v>287</v>
      </c>
      <c r="C4625" s="76" t="s">
        <v>842</v>
      </c>
      <c r="D4625" t="s">
        <v>980</v>
      </c>
      <c r="E4625" s="82">
        <v>7.6</v>
      </c>
      <c r="F4625" t="s">
        <v>969</v>
      </c>
      <c r="G4625" s="83">
        <v>43560</v>
      </c>
      <c r="H4625" s="83">
        <v>43487</v>
      </c>
      <c r="I4625">
        <f t="shared" si="77"/>
        <v>2019</v>
      </c>
    </row>
    <row r="4626" spans="1:9" x14ac:dyDescent="0.25">
      <c r="A4626" t="s">
        <v>976</v>
      </c>
      <c r="B4626" t="s">
        <v>67</v>
      </c>
      <c r="C4626" s="76" t="s">
        <v>842</v>
      </c>
      <c r="D4626" t="s">
        <v>980</v>
      </c>
      <c r="E4626" s="82">
        <v>3.8</v>
      </c>
      <c r="F4626" t="s">
        <v>969</v>
      </c>
      <c r="G4626" s="83">
        <v>43523</v>
      </c>
      <c r="H4626" s="83">
        <v>43483</v>
      </c>
      <c r="I4626">
        <f t="shared" si="77"/>
        <v>2019</v>
      </c>
    </row>
    <row r="4627" spans="1:9" x14ac:dyDescent="0.25">
      <c r="A4627" t="s">
        <v>976</v>
      </c>
      <c r="B4627" t="s">
        <v>56</v>
      </c>
      <c r="C4627" s="76" t="s">
        <v>842</v>
      </c>
      <c r="D4627" t="s">
        <v>980</v>
      </c>
      <c r="E4627" s="82">
        <v>13.6</v>
      </c>
      <c r="F4627" t="s">
        <v>969</v>
      </c>
      <c r="G4627" s="83">
        <v>43630</v>
      </c>
      <c r="H4627" s="83">
        <v>43474</v>
      </c>
      <c r="I4627">
        <f t="shared" si="77"/>
        <v>2019</v>
      </c>
    </row>
    <row r="4628" spans="1:9" x14ac:dyDescent="0.25">
      <c r="A4628" t="s">
        <v>976</v>
      </c>
      <c r="B4628" t="s">
        <v>40</v>
      </c>
      <c r="C4628" s="76" t="s">
        <v>842</v>
      </c>
      <c r="D4628" t="s">
        <v>980</v>
      </c>
      <c r="E4628" s="82">
        <v>10</v>
      </c>
      <c r="F4628" t="s">
        <v>969</v>
      </c>
      <c r="G4628" s="83">
        <v>43542</v>
      </c>
      <c r="H4628" s="83">
        <v>43469</v>
      </c>
      <c r="I4628">
        <f t="shared" si="77"/>
        <v>2019</v>
      </c>
    </row>
    <row r="4629" spans="1:9" x14ac:dyDescent="0.25">
      <c r="A4629" t="s">
        <v>976</v>
      </c>
      <c r="B4629" t="s">
        <v>41</v>
      </c>
      <c r="C4629" s="76" t="s">
        <v>842</v>
      </c>
      <c r="D4629" t="s">
        <v>980</v>
      </c>
      <c r="E4629" s="82">
        <v>6</v>
      </c>
      <c r="F4629" t="s">
        <v>969</v>
      </c>
      <c r="G4629" s="83">
        <v>43564</v>
      </c>
      <c r="H4629" s="83">
        <v>43474</v>
      </c>
      <c r="I4629">
        <f t="shared" si="77"/>
        <v>2019</v>
      </c>
    </row>
    <row r="4630" spans="1:9" x14ac:dyDescent="0.25">
      <c r="A4630" t="s">
        <v>976</v>
      </c>
      <c r="B4630" t="s">
        <v>50</v>
      </c>
      <c r="C4630" s="76" t="s">
        <v>842</v>
      </c>
      <c r="D4630" t="s">
        <v>980</v>
      </c>
      <c r="E4630" s="82">
        <v>7.6</v>
      </c>
      <c r="F4630" t="s">
        <v>969</v>
      </c>
      <c r="G4630" s="83">
        <v>43580</v>
      </c>
      <c r="H4630" s="83">
        <v>43474</v>
      </c>
      <c r="I4630">
        <f t="shared" si="77"/>
        <v>2019</v>
      </c>
    </row>
    <row r="4631" spans="1:9" x14ac:dyDescent="0.25">
      <c r="A4631" t="s">
        <v>976</v>
      </c>
      <c r="B4631" t="s">
        <v>50</v>
      </c>
      <c r="C4631" s="76" t="s">
        <v>842</v>
      </c>
      <c r="D4631" t="s">
        <v>980</v>
      </c>
      <c r="E4631" s="82">
        <v>10</v>
      </c>
      <c r="F4631" t="s">
        <v>969</v>
      </c>
      <c r="G4631" s="83">
        <v>43542</v>
      </c>
      <c r="H4631" s="83">
        <v>43465</v>
      </c>
      <c r="I4631">
        <f t="shared" si="77"/>
        <v>2019</v>
      </c>
    </row>
    <row r="4632" spans="1:9" x14ac:dyDescent="0.25">
      <c r="A4632" t="s">
        <v>976</v>
      </c>
      <c r="B4632" t="s">
        <v>253</v>
      </c>
      <c r="C4632" s="76" t="s">
        <v>842</v>
      </c>
      <c r="D4632" t="s">
        <v>980</v>
      </c>
      <c r="E4632" s="82">
        <v>5.61</v>
      </c>
      <c r="F4632" t="s">
        <v>969</v>
      </c>
      <c r="G4632" s="83">
        <v>43693</v>
      </c>
      <c r="H4632" s="83">
        <v>43462</v>
      </c>
      <c r="I4632">
        <f t="shared" si="77"/>
        <v>2019</v>
      </c>
    </row>
    <row r="4633" spans="1:9" x14ac:dyDescent="0.25">
      <c r="A4633" t="s">
        <v>976</v>
      </c>
      <c r="B4633" t="s">
        <v>251</v>
      </c>
      <c r="C4633" s="76" t="s">
        <v>842</v>
      </c>
      <c r="D4633" t="s">
        <v>980</v>
      </c>
      <c r="E4633" s="82">
        <v>7.6</v>
      </c>
      <c r="F4633" t="s">
        <v>969</v>
      </c>
      <c r="G4633" s="83">
        <v>43693</v>
      </c>
      <c r="H4633" s="83">
        <v>43468</v>
      </c>
      <c r="I4633">
        <f t="shared" si="77"/>
        <v>2019</v>
      </c>
    </row>
    <row r="4634" spans="1:9" x14ac:dyDescent="0.25">
      <c r="A4634" t="s">
        <v>976</v>
      </c>
      <c r="B4634" t="s">
        <v>56</v>
      </c>
      <c r="C4634" s="76" t="s">
        <v>842</v>
      </c>
      <c r="D4634" t="s">
        <v>980</v>
      </c>
      <c r="E4634" s="82">
        <v>8.26</v>
      </c>
      <c r="F4634" t="s">
        <v>969</v>
      </c>
      <c r="G4634" s="83">
        <v>43587</v>
      </c>
      <c r="H4634" s="83">
        <v>43462</v>
      </c>
      <c r="I4634">
        <f t="shared" si="77"/>
        <v>2019</v>
      </c>
    </row>
    <row r="4635" spans="1:9" x14ac:dyDescent="0.25">
      <c r="A4635" t="s">
        <v>976</v>
      </c>
      <c r="B4635" t="s">
        <v>40</v>
      </c>
      <c r="C4635" s="76" t="s">
        <v>842</v>
      </c>
      <c r="D4635" t="s">
        <v>980</v>
      </c>
      <c r="E4635" s="82">
        <v>6</v>
      </c>
      <c r="F4635" t="s">
        <v>969</v>
      </c>
      <c r="G4635" s="83">
        <v>43475</v>
      </c>
      <c r="H4635" s="83">
        <v>43433</v>
      </c>
      <c r="I4635">
        <f t="shared" si="77"/>
        <v>2019</v>
      </c>
    </row>
    <row r="4636" spans="1:9" x14ac:dyDescent="0.25">
      <c r="A4636" t="s">
        <v>976</v>
      </c>
      <c r="B4636" s="74" t="s">
        <v>39</v>
      </c>
      <c r="C4636" s="76" t="s">
        <v>842</v>
      </c>
      <c r="D4636" t="s">
        <v>980</v>
      </c>
      <c r="E4636" s="82">
        <v>30</v>
      </c>
      <c r="F4636" t="s">
        <v>969</v>
      </c>
      <c r="G4636" s="83">
        <v>43521</v>
      </c>
      <c r="H4636" s="83">
        <v>43402</v>
      </c>
      <c r="I4636">
        <f t="shared" si="77"/>
        <v>2019</v>
      </c>
    </row>
    <row r="4637" spans="1:9" x14ac:dyDescent="0.25">
      <c r="A4637" t="s">
        <v>976</v>
      </c>
      <c r="B4637" t="s">
        <v>35</v>
      </c>
      <c r="C4637" s="76" t="s">
        <v>842</v>
      </c>
      <c r="D4637" t="s">
        <v>980</v>
      </c>
      <c r="E4637" s="82">
        <v>10</v>
      </c>
      <c r="F4637" t="s">
        <v>969</v>
      </c>
      <c r="G4637" s="83">
        <v>43577</v>
      </c>
      <c r="H4637" s="83">
        <v>43453</v>
      </c>
      <c r="I4637">
        <f t="shared" si="77"/>
        <v>2019</v>
      </c>
    </row>
    <row r="4638" spans="1:9" x14ac:dyDescent="0.25">
      <c r="A4638" t="s">
        <v>976</v>
      </c>
      <c r="B4638" t="s">
        <v>263</v>
      </c>
      <c r="C4638" s="76" t="s">
        <v>842</v>
      </c>
      <c r="D4638" t="s">
        <v>980</v>
      </c>
      <c r="E4638" s="82">
        <v>15</v>
      </c>
      <c r="F4638" t="s">
        <v>969</v>
      </c>
      <c r="G4638" s="83">
        <v>43739</v>
      </c>
      <c r="H4638" s="83">
        <v>43447</v>
      </c>
      <c r="I4638">
        <f t="shared" si="77"/>
        <v>2019</v>
      </c>
    </row>
    <row r="4639" spans="1:9" ht="14.45" customHeight="1" x14ac:dyDescent="0.25">
      <c r="A4639" t="s">
        <v>976</v>
      </c>
      <c r="B4639" t="s">
        <v>48</v>
      </c>
      <c r="C4639" s="76" t="s">
        <v>842</v>
      </c>
      <c r="D4639" t="s">
        <v>980</v>
      </c>
      <c r="E4639" s="82">
        <v>6</v>
      </c>
      <c r="F4639" t="s">
        <v>969</v>
      </c>
      <c r="G4639" s="83">
        <v>43577</v>
      </c>
      <c r="H4639" s="83">
        <v>43455</v>
      </c>
      <c r="I4639">
        <f t="shared" si="77"/>
        <v>2019</v>
      </c>
    </row>
    <row r="4640" spans="1:9" ht="14.45" customHeight="1" x14ac:dyDescent="0.25">
      <c r="A4640" t="s">
        <v>976</v>
      </c>
      <c r="B4640" t="s">
        <v>65</v>
      </c>
      <c r="C4640" s="76" t="s">
        <v>842</v>
      </c>
      <c r="D4640" t="s">
        <v>980</v>
      </c>
      <c r="E4640" s="82">
        <v>9</v>
      </c>
      <c r="F4640" t="s">
        <v>969</v>
      </c>
      <c r="G4640" s="83">
        <v>43557</v>
      </c>
      <c r="H4640" s="83">
        <v>43455</v>
      </c>
      <c r="I4640">
        <f t="shared" si="77"/>
        <v>2019</v>
      </c>
    </row>
    <row r="4641" spans="1:9" x14ac:dyDescent="0.25">
      <c r="A4641" t="s">
        <v>976</v>
      </c>
      <c r="B4641" t="s">
        <v>40</v>
      </c>
      <c r="C4641" s="76" t="s">
        <v>842</v>
      </c>
      <c r="D4641" t="s">
        <v>980</v>
      </c>
      <c r="E4641" s="82">
        <v>4.5999999999999996</v>
      </c>
      <c r="F4641" t="s">
        <v>969</v>
      </c>
      <c r="G4641" s="83">
        <v>43497</v>
      </c>
      <c r="H4641" s="83">
        <v>43455</v>
      </c>
      <c r="I4641">
        <f t="shared" si="77"/>
        <v>2019</v>
      </c>
    </row>
    <row r="4642" spans="1:9" x14ac:dyDescent="0.25">
      <c r="A4642" t="s">
        <v>976</v>
      </c>
      <c r="B4642" t="s">
        <v>50</v>
      </c>
      <c r="C4642" s="76" t="s">
        <v>842</v>
      </c>
      <c r="D4642" t="s">
        <v>980</v>
      </c>
      <c r="E4642" s="82">
        <v>3.8</v>
      </c>
      <c r="F4642" t="s">
        <v>969</v>
      </c>
      <c r="G4642" s="83">
        <v>43594</v>
      </c>
      <c r="H4642" s="83">
        <v>43455</v>
      </c>
      <c r="I4642">
        <f t="shared" si="77"/>
        <v>2019</v>
      </c>
    </row>
    <row r="4643" spans="1:9" x14ac:dyDescent="0.25">
      <c r="A4643" t="s">
        <v>976</v>
      </c>
      <c r="B4643" t="s">
        <v>67</v>
      </c>
      <c r="C4643" s="76" t="s">
        <v>842</v>
      </c>
      <c r="D4643" t="s">
        <v>980</v>
      </c>
      <c r="E4643" s="82">
        <v>10.6</v>
      </c>
      <c r="F4643" t="s">
        <v>969</v>
      </c>
      <c r="G4643" s="83">
        <v>43693</v>
      </c>
      <c r="H4643" s="83">
        <v>43455</v>
      </c>
      <c r="I4643">
        <f t="shared" si="77"/>
        <v>2019</v>
      </c>
    </row>
    <row r="4644" spans="1:9" x14ac:dyDescent="0.25">
      <c r="A4644" t="s">
        <v>976</v>
      </c>
      <c r="B4644" t="s">
        <v>58</v>
      </c>
      <c r="C4644" s="76" t="s">
        <v>842</v>
      </c>
      <c r="D4644" t="s">
        <v>980</v>
      </c>
      <c r="E4644" s="82">
        <v>3.8</v>
      </c>
      <c r="F4644" t="s">
        <v>969</v>
      </c>
      <c r="G4644" s="83">
        <v>43640</v>
      </c>
      <c r="H4644" s="83">
        <v>43455</v>
      </c>
      <c r="I4644">
        <f t="shared" si="77"/>
        <v>2019</v>
      </c>
    </row>
    <row r="4645" spans="1:9" x14ac:dyDescent="0.25">
      <c r="A4645" t="s">
        <v>976</v>
      </c>
      <c r="B4645" t="s">
        <v>57</v>
      </c>
      <c r="C4645" s="76" t="s">
        <v>842</v>
      </c>
      <c r="D4645" t="s">
        <v>980</v>
      </c>
      <c r="E4645" s="82">
        <v>10</v>
      </c>
      <c r="F4645" t="s">
        <v>969</v>
      </c>
      <c r="G4645" s="83">
        <v>43460</v>
      </c>
      <c r="H4645" s="83">
        <v>43406</v>
      </c>
      <c r="I4645">
        <f t="shared" si="77"/>
        <v>2018</v>
      </c>
    </row>
    <row r="4646" spans="1:9" x14ac:dyDescent="0.25">
      <c r="A4646" t="s">
        <v>976</v>
      </c>
      <c r="B4646" t="s">
        <v>47</v>
      </c>
      <c r="C4646" s="76" t="s">
        <v>842</v>
      </c>
      <c r="D4646" t="s">
        <v>980</v>
      </c>
      <c r="E4646" s="82">
        <v>15</v>
      </c>
      <c r="F4646" t="s">
        <v>969</v>
      </c>
      <c r="G4646" s="83">
        <v>43594</v>
      </c>
      <c r="H4646" s="83">
        <v>43417</v>
      </c>
      <c r="I4646">
        <f t="shared" si="77"/>
        <v>2019</v>
      </c>
    </row>
    <row r="4647" spans="1:9" x14ac:dyDescent="0.25">
      <c r="A4647" t="s">
        <v>976</v>
      </c>
      <c r="B4647" t="s">
        <v>60</v>
      </c>
      <c r="C4647" s="76" t="s">
        <v>842</v>
      </c>
      <c r="D4647" t="s">
        <v>980</v>
      </c>
      <c r="E4647" s="82">
        <v>9</v>
      </c>
      <c r="F4647" t="s">
        <v>969</v>
      </c>
      <c r="G4647" s="83">
        <v>43538</v>
      </c>
      <c r="H4647" s="83">
        <v>43446</v>
      </c>
      <c r="I4647">
        <f t="shared" si="77"/>
        <v>2019</v>
      </c>
    </row>
    <row r="4648" spans="1:9" x14ac:dyDescent="0.25">
      <c r="A4648" t="s">
        <v>976</v>
      </c>
      <c r="B4648" t="s">
        <v>257</v>
      </c>
      <c r="C4648" s="76" t="s">
        <v>842</v>
      </c>
      <c r="D4648" t="s">
        <v>980</v>
      </c>
      <c r="E4648" s="82">
        <v>7.6</v>
      </c>
      <c r="F4648" t="s">
        <v>969</v>
      </c>
      <c r="G4648" s="83">
        <v>43594</v>
      </c>
      <c r="H4648" s="83">
        <v>43446</v>
      </c>
      <c r="I4648">
        <f t="shared" si="77"/>
        <v>2019</v>
      </c>
    </row>
    <row r="4649" spans="1:9" x14ac:dyDescent="0.25">
      <c r="A4649" t="s">
        <v>976</v>
      </c>
      <c r="B4649" t="s">
        <v>58</v>
      </c>
      <c r="C4649" s="76" t="s">
        <v>842</v>
      </c>
      <c r="D4649" t="s">
        <v>980</v>
      </c>
      <c r="E4649" s="82">
        <v>7.6</v>
      </c>
      <c r="F4649" t="s">
        <v>969</v>
      </c>
      <c r="G4649" s="83">
        <v>43497</v>
      </c>
      <c r="H4649" s="83">
        <v>43446</v>
      </c>
      <c r="I4649">
        <f t="shared" si="77"/>
        <v>2019</v>
      </c>
    </row>
    <row r="4650" spans="1:9" x14ac:dyDescent="0.25">
      <c r="A4650" t="s">
        <v>976</v>
      </c>
      <c r="B4650" t="s">
        <v>20</v>
      </c>
      <c r="C4650" s="76" t="s">
        <v>842</v>
      </c>
      <c r="D4650" t="s">
        <v>980</v>
      </c>
      <c r="E4650" s="82">
        <v>9</v>
      </c>
      <c r="F4650" t="s">
        <v>969</v>
      </c>
      <c r="G4650" s="83">
        <v>43595</v>
      </c>
      <c r="H4650" s="83">
        <v>43446</v>
      </c>
      <c r="I4650">
        <f t="shared" si="77"/>
        <v>2019</v>
      </c>
    </row>
    <row r="4651" spans="1:9" x14ac:dyDescent="0.25">
      <c r="A4651" t="s">
        <v>976</v>
      </c>
      <c r="B4651" t="s">
        <v>40</v>
      </c>
      <c r="C4651" s="76" t="s">
        <v>842</v>
      </c>
      <c r="D4651" t="s">
        <v>980</v>
      </c>
      <c r="E4651" s="82">
        <v>7.6</v>
      </c>
      <c r="F4651" t="s">
        <v>969</v>
      </c>
      <c r="G4651" s="83">
        <v>43637</v>
      </c>
      <c r="H4651" s="83">
        <v>43446</v>
      </c>
      <c r="I4651">
        <f t="shared" si="77"/>
        <v>2019</v>
      </c>
    </row>
    <row r="4652" spans="1:9" x14ac:dyDescent="0.25">
      <c r="A4652" t="s">
        <v>976</v>
      </c>
      <c r="B4652" t="s">
        <v>64</v>
      </c>
      <c r="C4652" s="76" t="s">
        <v>842</v>
      </c>
      <c r="D4652" t="s">
        <v>980</v>
      </c>
      <c r="E4652" s="82">
        <v>7.6</v>
      </c>
      <c r="F4652" t="s">
        <v>969</v>
      </c>
      <c r="G4652" s="83">
        <v>43588</v>
      </c>
      <c r="H4652" s="83">
        <v>43446</v>
      </c>
      <c r="I4652">
        <f t="shared" si="77"/>
        <v>2019</v>
      </c>
    </row>
    <row r="4653" spans="1:9" x14ac:dyDescent="0.25">
      <c r="A4653" t="s">
        <v>976</v>
      </c>
      <c r="B4653" t="s">
        <v>50</v>
      </c>
      <c r="C4653" s="76" t="s">
        <v>842</v>
      </c>
      <c r="D4653" t="s">
        <v>980</v>
      </c>
      <c r="E4653" s="82">
        <v>6</v>
      </c>
      <c r="F4653" t="s">
        <v>969</v>
      </c>
      <c r="G4653" s="83">
        <v>43480</v>
      </c>
      <c r="H4653" s="83">
        <v>43446</v>
      </c>
      <c r="I4653">
        <f t="shared" si="77"/>
        <v>2019</v>
      </c>
    </row>
    <row r="4654" spans="1:9" x14ac:dyDescent="0.25">
      <c r="A4654" t="s">
        <v>976</v>
      </c>
      <c r="B4654" t="s">
        <v>243</v>
      </c>
      <c r="C4654" s="76" t="s">
        <v>842</v>
      </c>
      <c r="D4654" t="s">
        <v>980</v>
      </c>
      <c r="E4654" s="82">
        <v>10</v>
      </c>
      <c r="F4654" t="s">
        <v>969</v>
      </c>
      <c r="G4654" s="83">
        <v>43517</v>
      </c>
      <c r="H4654" s="83">
        <v>43446</v>
      </c>
      <c r="I4654">
        <f t="shared" si="77"/>
        <v>2019</v>
      </c>
    </row>
    <row r="4655" spans="1:9" x14ac:dyDescent="0.25">
      <c r="A4655" t="s">
        <v>976</v>
      </c>
      <c r="B4655" t="s">
        <v>65</v>
      </c>
      <c r="C4655" s="76" t="s">
        <v>842</v>
      </c>
      <c r="D4655" t="s">
        <v>980</v>
      </c>
      <c r="E4655" s="82">
        <v>5</v>
      </c>
      <c r="F4655" t="s">
        <v>969</v>
      </c>
      <c r="G4655" s="83">
        <v>43472</v>
      </c>
      <c r="H4655" s="83">
        <v>43437</v>
      </c>
      <c r="I4655">
        <f t="shared" si="77"/>
        <v>2019</v>
      </c>
    </row>
    <row r="4656" spans="1:9" x14ac:dyDescent="0.25">
      <c r="A4656" t="s">
        <v>976</v>
      </c>
      <c r="B4656" t="s">
        <v>67</v>
      </c>
      <c r="C4656" s="76" t="s">
        <v>842</v>
      </c>
      <c r="D4656" t="s">
        <v>980</v>
      </c>
      <c r="E4656" s="82">
        <v>3.8</v>
      </c>
      <c r="F4656" t="s">
        <v>969</v>
      </c>
      <c r="G4656" s="83">
        <v>43462</v>
      </c>
      <c r="H4656" s="83">
        <v>43437</v>
      </c>
      <c r="I4656">
        <f t="shared" si="77"/>
        <v>2018</v>
      </c>
    </row>
    <row r="4657" spans="1:9" x14ac:dyDescent="0.25">
      <c r="A4657" t="s">
        <v>976</v>
      </c>
      <c r="B4657" t="s">
        <v>69</v>
      </c>
      <c r="C4657" s="76" t="s">
        <v>842</v>
      </c>
      <c r="D4657" t="s">
        <v>980</v>
      </c>
      <c r="E4657" s="82">
        <v>5</v>
      </c>
      <c r="F4657" t="s">
        <v>969</v>
      </c>
      <c r="G4657" s="83">
        <v>43600</v>
      </c>
      <c r="H4657" s="83">
        <v>43446</v>
      </c>
      <c r="I4657">
        <f t="shared" si="77"/>
        <v>2019</v>
      </c>
    </row>
    <row r="4658" spans="1:9" x14ac:dyDescent="0.25">
      <c r="A4658" t="s">
        <v>976</v>
      </c>
      <c r="B4658" t="s">
        <v>65</v>
      </c>
      <c r="C4658" s="76" t="s">
        <v>842</v>
      </c>
      <c r="D4658" t="s">
        <v>980</v>
      </c>
      <c r="E4658" s="82">
        <v>7.08</v>
      </c>
      <c r="F4658" t="s">
        <v>969</v>
      </c>
      <c r="G4658" s="83">
        <v>43600</v>
      </c>
      <c r="H4658" s="83">
        <v>43437</v>
      </c>
      <c r="I4658">
        <f t="shared" si="77"/>
        <v>2019</v>
      </c>
    </row>
    <row r="4659" spans="1:9" x14ac:dyDescent="0.25">
      <c r="A4659" t="s">
        <v>976</v>
      </c>
      <c r="B4659" t="s">
        <v>40</v>
      </c>
      <c r="C4659" s="76" t="s">
        <v>842</v>
      </c>
      <c r="D4659" t="s">
        <v>980</v>
      </c>
      <c r="E4659" s="82">
        <v>7.6</v>
      </c>
      <c r="F4659" t="s">
        <v>969</v>
      </c>
      <c r="G4659" s="83">
        <v>43475</v>
      </c>
      <c r="H4659" s="83">
        <v>43432</v>
      </c>
      <c r="I4659">
        <f t="shared" si="77"/>
        <v>2019</v>
      </c>
    </row>
    <row r="4660" spans="1:9" x14ac:dyDescent="0.25">
      <c r="A4660" t="s">
        <v>976</v>
      </c>
      <c r="B4660" t="s">
        <v>34</v>
      </c>
      <c r="C4660" s="76" t="s">
        <v>842</v>
      </c>
      <c r="D4660" t="s">
        <v>980</v>
      </c>
      <c r="E4660" s="82">
        <v>7.6</v>
      </c>
      <c r="F4660" t="s">
        <v>969</v>
      </c>
      <c r="G4660" s="83">
        <v>43752</v>
      </c>
      <c r="H4660" s="83">
        <v>43432</v>
      </c>
      <c r="I4660">
        <f t="shared" si="77"/>
        <v>2019</v>
      </c>
    </row>
    <row r="4661" spans="1:9" x14ac:dyDescent="0.25">
      <c r="A4661" t="s">
        <v>976</v>
      </c>
      <c r="B4661" t="s">
        <v>67</v>
      </c>
      <c r="C4661" s="76" t="s">
        <v>842</v>
      </c>
      <c r="D4661" t="s">
        <v>980</v>
      </c>
      <c r="E4661" s="82">
        <v>7.6</v>
      </c>
      <c r="F4661" t="s">
        <v>969</v>
      </c>
      <c r="G4661" s="83">
        <v>43475</v>
      </c>
      <c r="H4661" s="83">
        <v>43432</v>
      </c>
      <c r="I4661">
        <f t="shared" si="77"/>
        <v>2019</v>
      </c>
    </row>
    <row r="4662" spans="1:9" x14ac:dyDescent="0.25">
      <c r="A4662" t="s">
        <v>976</v>
      </c>
      <c r="B4662" t="s">
        <v>39</v>
      </c>
      <c r="C4662" s="76" t="s">
        <v>842</v>
      </c>
      <c r="D4662" t="s">
        <v>980</v>
      </c>
      <c r="E4662" s="82">
        <v>10</v>
      </c>
      <c r="F4662" t="s">
        <v>969</v>
      </c>
      <c r="G4662" s="83">
        <v>43468</v>
      </c>
      <c r="H4662" s="83">
        <v>43432</v>
      </c>
      <c r="I4662">
        <f t="shared" si="77"/>
        <v>2019</v>
      </c>
    </row>
    <row r="4663" spans="1:9" x14ac:dyDescent="0.25">
      <c r="A4663" t="s">
        <v>976</v>
      </c>
      <c r="B4663" t="s">
        <v>46</v>
      </c>
      <c r="C4663" s="76" t="s">
        <v>842</v>
      </c>
      <c r="D4663" t="s">
        <v>980</v>
      </c>
      <c r="E4663" s="82">
        <v>7.7</v>
      </c>
      <c r="F4663" t="s">
        <v>969</v>
      </c>
      <c r="G4663" s="83">
        <v>43510</v>
      </c>
      <c r="H4663" s="83">
        <v>43472</v>
      </c>
      <c r="I4663">
        <f t="shared" si="77"/>
        <v>2019</v>
      </c>
    </row>
    <row r="4664" spans="1:9" x14ac:dyDescent="0.25">
      <c r="A4664" t="s">
        <v>976</v>
      </c>
      <c r="B4664" t="s">
        <v>257</v>
      </c>
      <c r="C4664" s="76" t="s">
        <v>842</v>
      </c>
      <c r="D4664" t="s">
        <v>980</v>
      </c>
      <c r="E4664" s="82">
        <v>7.6</v>
      </c>
      <c r="F4664" t="s">
        <v>969</v>
      </c>
      <c r="G4664" s="83">
        <v>43588</v>
      </c>
      <c r="H4664" s="83">
        <v>43432</v>
      </c>
      <c r="I4664">
        <f t="shared" si="77"/>
        <v>2019</v>
      </c>
    </row>
    <row r="4665" spans="1:9" x14ac:dyDescent="0.25">
      <c r="A4665" t="s">
        <v>976</v>
      </c>
      <c r="B4665" t="s">
        <v>58</v>
      </c>
      <c r="C4665" s="76" t="s">
        <v>842</v>
      </c>
      <c r="D4665" t="s">
        <v>980</v>
      </c>
      <c r="E4665" s="82">
        <v>7.6</v>
      </c>
      <c r="F4665" t="s">
        <v>969</v>
      </c>
      <c r="G4665" s="83">
        <v>43417</v>
      </c>
      <c r="H4665" s="83">
        <v>43416</v>
      </c>
      <c r="I4665">
        <f t="shared" si="77"/>
        <v>2018</v>
      </c>
    </row>
    <row r="4666" spans="1:9" x14ac:dyDescent="0.25">
      <c r="A4666" t="s">
        <v>976</v>
      </c>
      <c r="B4666" t="s">
        <v>58</v>
      </c>
      <c r="C4666" s="76" t="s">
        <v>842</v>
      </c>
      <c r="D4666" t="s">
        <v>980</v>
      </c>
      <c r="E4666" s="82">
        <v>7.6</v>
      </c>
      <c r="F4666" t="s">
        <v>969</v>
      </c>
      <c r="G4666" s="83">
        <v>43486</v>
      </c>
      <c r="H4666" s="83">
        <v>43432</v>
      </c>
      <c r="I4666">
        <f t="shared" si="77"/>
        <v>2019</v>
      </c>
    </row>
    <row r="4667" spans="1:9" x14ac:dyDescent="0.25">
      <c r="A4667" t="s">
        <v>976</v>
      </c>
      <c r="B4667" t="s">
        <v>250</v>
      </c>
      <c r="C4667" s="76" t="s">
        <v>842</v>
      </c>
      <c r="D4667" t="s">
        <v>980</v>
      </c>
      <c r="E4667" s="82">
        <v>5</v>
      </c>
      <c r="F4667" t="s">
        <v>969</v>
      </c>
      <c r="G4667" s="83">
        <v>43509</v>
      </c>
      <c r="H4667" s="83">
        <v>43432</v>
      </c>
      <c r="I4667">
        <f t="shared" si="77"/>
        <v>2019</v>
      </c>
    </row>
    <row r="4668" spans="1:9" x14ac:dyDescent="0.25">
      <c r="A4668" t="s">
        <v>976</v>
      </c>
      <c r="B4668" t="s">
        <v>40</v>
      </c>
      <c r="C4668" s="76" t="s">
        <v>842</v>
      </c>
      <c r="D4668" t="s">
        <v>980</v>
      </c>
      <c r="E4668" s="82">
        <v>3</v>
      </c>
      <c r="F4668" t="s">
        <v>969</v>
      </c>
      <c r="G4668" s="83">
        <v>43671</v>
      </c>
      <c r="H4668" s="83">
        <v>43432</v>
      </c>
      <c r="I4668">
        <f t="shared" si="77"/>
        <v>2019</v>
      </c>
    </row>
    <row r="4669" spans="1:9" x14ac:dyDescent="0.25">
      <c r="A4669" t="s">
        <v>976</v>
      </c>
      <c r="B4669" t="s">
        <v>185</v>
      </c>
      <c r="C4669" s="76" t="s">
        <v>842</v>
      </c>
      <c r="D4669" t="s">
        <v>980</v>
      </c>
      <c r="E4669" s="82">
        <v>3.8</v>
      </c>
      <c r="F4669" t="s">
        <v>969</v>
      </c>
      <c r="G4669" s="83">
        <v>43454</v>
      </c>
      <c r="H4669" s="83">
        <v>43416</v>
      </c>
      <c r="I4669">
        <f t="shared" si="77"/>
        <v>2018</v>
      </c>
    </row>
    <row r="4670" spans="1:9" x14ac:dyDescent="0.25">
      <c r="A4670" t="s">
        <v>976</v>
      </c>
      <c r="B4670" t="s">
        <v>257</v>
      </c>
      <c r="C4670" s="76" t="s">
        <v>842</v>
      </c>
      <c r="D4670" t="s">
        <v>980</v>
      </c>
      <c r="E4670" s="82">
        <v>11.4</v>
      </c>
      <c r="F4670" t="s">
        <v>969</v>
      </c>
      <c r="G4670" s="83">
        <v>43462</v>
      </c>
      <c r="H4670" s="83">
        <v>43416</v>
      </c>
      <c r="I4670">
        <f t="shared" si="77"/>
        <v>2018</v>
      </c>
    </row>
    <row r="4671" spans="1:9" x14ac:dyDescent="0.25">
      <c r="A4671" t="s">
        <v>976</v>
      </c>
      <c r="B4671" t="s">
        <v>56</v>
      </c>
      <c r="C4671" s="76" t="s">
        <v>842</v>
      </c>
      <c r="D4671" t="s">
        <v>980</v>
      </c>
      <c r="E4671" s="82">
        <v>15</v>
      </c>
      <c r="F4671" t="s">
        <v>969</v>
      </c>
      <c r="G4671" s="83">
        <v>43630</v>
      </c>
      <c r="H4671" s="83">
        <v>43416</v>
      </c>
      <c r="I4671">
        <f t="shared" si="77"/>
        <v>2019</v>
      </c>
    </row>
    <row r="4672" spans="1:9" x14ac:dyDescent="0.25">
      <c r="A4672" t="s">
        <v>976</v>
      </c>
      <c r="B4672" t="s">
        <v>48</v>
      </c>
      <c r="C4672" s="76" t="s">
        <v>842</v>
      </c>
      <c r="D4672" t="s">
        <v>980</v>
      </c>
      <c r="E4672" s="82">
        <v>7.6</v>
      </c>
      <c r="F4672" t="s">
        <v>969</v>
      </c>
      <c r="G4672" s="83">
        <v>43486</v>
      </c>
      <c r="H4672" s="83">
        <v>43416</v>
      </c>
      <c r="I4672">
        <f t="shared" si="77"/>
        <v>2019</v>
      </c>
    </row>
    <row r="4673" spans="1:9" x14ac:dyDescent="0.25">
      <c r="A4673" t="s">
        <v>976</v>
      </c>
      <c r="B4673" t="s">
        <v>58</v>
      </c>
      <c r="C4673" s="76" t="s">
        <v>842</v>
      </c>
      <c r="D4673" t="s">
        <v>980</v>
      </c>
      <c r="E4673" s="82">
        <v>10</v>
      </c>
      <c r="F4673" t="s">
        <v>969</v>
      </c>
      <c r="G4673" s="83">
        <v>43453</v>
      </c>
      <c r="H4673" s="83">
        <v>43416</v>
      </c>
      <c r="I4673">
        <f t="shared" si="77"/>
        <v>2018</v>
      </c>
    </row>
    <row r="4674" spans="1:9" x14ac:dyDescent="0.25">
      <c r="A4674" t="s">
        <v>976</v>
      </c>
      <c r="B4674" t="s">
        <v>65</v>
      </c>
      <c r="C4674" s="76" t="s">
        <v>842</v>
      </c>
      <c r="D4674" t="s">
        <v>980</v>
      </c>
      <c r="E4674" s="82">
        <v>10</v>
      </c>
      <c r="F4674" t="s">
        <v>969</v>
      </c>
      <c r="G4674" s="83">
        <v>43584</v>
      </c>
      <c r="H4674" s="83">
        <v>43416</v>
      </c>
      <c r="I4674">
        <f t="shared" ref="I4674:I4737" si="78">IF(G4674&lt;&gt;"",YEAR(G4674),"")</f>
        <v>2019</v>
      </c>
    </row>
    <row r="4675" spans="1:9" x14ac:dyDescent="0.25">
      <c r="A4675" t="s">
        <v>976</v>
      </c>
      <c r="B4675" t="s">
        <v>243</v>
      </c>
      <c r="C4675" s="76" t="s">
        <v>842</v>
      </c>
      <c r="D4675" t="s">
        <v>980</v>
      </c>
      <c r="E4675" s="82">
        <v>3.8</v>
      </c>
      <c r="F4675" t="s">
        <v>969</v>
      </c>
      <c r="G4675" s="83">
        <v>43446</v>
      </c>
      <c r="H4675" s="83">
        <v>43416</v>
      </c>
      <c r="I4675">
        <f t="shared" si="78"/>
        <v>2018</v>
      </c>
    </row>
    <row r="4676" spans="1:9" x14ac:dyDescent="0.25">
      <c r="A4676" t="s">
        <v>976</v>
      </c>
      <c r="B4676" t="s">
        <v>49</v>
      </c>
      <c r="C4676" s="76" t="s">
        <v>842</v>
      </c>
      <c r="D4676" t="s">
        <v>980</v>
      </c>
      <c r="E4676" s="82">
        <v>3.6</v>
      </c>
      <c r="F4676" t="s">
        <v>969</v>
      </c>
      <c r="G4676" s="83">
        <v>43564</v>
      </c>
      <c r="H4676" s="83">
        <v>43416</v>
      </c>
      <c r="I4676">
        <f t="shared" si="78"/>
        <v>2019</v>
      </c>
    </row>
    <row r="4677" spans="1:9" x14ac:dyDescent="0.25">
      <c r="A4677" t="s">
        <v>976</v>
      </c>
      <c r="B4677" t="s">
        <v>292</v>
      </c>
      <c r="C4677" s="76" t="s">
        <v>842</v>
      </c>
      <c r="D4677" t="s">
        <v>980</v>
      </c>
      <c r="E4677" s="82">
        <v>7.6</v>
      </c>
      <c r="F4677" t="s">
        <v>969</v>
      </c>
      <c r="G4677" s="83">
        <v>43445</v>
      </c>
      <c r="H4677" s="83">
        <v>43416</v>
      </c>
      <c r="I4677">
        <f t="shared" si="78"/>
        <v>2018</v>
      </c>
    </row>
    <row r="4678" spans="1:9" x14ac:dyDescent="0.25">
      <c r="A4678" t="s">
        <v>976</v>
      </c>
      <c r="B4678" t="s">
        <v>50</v>
      </c>
      <c r="C4678" s="76" t="s">
        <v>842</v>
      </c>
      <c r="D4678" t="s">
        <v>980</v>
      </c>
      <c r="E4678" s="82">
        <v>7.6</v>
      </c>
      <c r="F4678" t="s">
        <v>969</v>
      </c>
      <c r="G4678" s="83">
        <v>43469</v>
      </c>
      <c r="H4678" s="83">
        <v>43416</v>
      </c>
      <c r="I4678">
        <f t="shared" si="78"/>
        <v>2019</v>
      </c>
    </row>
    <row r="4679" spans="1:9" x14ac:dyDescent="0.25">
      <c r="A4679" t="s">
        <v>976</v>
      </c>
      <c r="B4679" t="s">
        <v>253</v>
      </c>
      <c r="C4679" s="76" t="s">
        <v>842</v>
      </c>
      <c r="D4679" t="s">
        <v>980</v>
      </c>
      <c r="E4679" s="82">
        <v>9</v>
      </c>
      <c r="F4679" t="s">
        <v>969</v>
      </c>
      <c r="G4679" s="83">
        <v>43497</v>
      </c>
      <c r="H4679" s="83">
        <v>43416</v>
      </c>
      <c r="I4679">
        <f t="shared" si="78"/>
        <v>2019</v>
      </c>
    </row>
    <row r="4680" spans="1:9" x14ac:dyDescent="0.25">
      <c r="A4680" t="s">
        <v>976</v>
      </c>
      <c r="B4680" t="s">
        <v>49</v>
      </c>
      <c r="C4680" s="76" t="s">
        <v>842</v>
      </c>
      <c r="D4680" t="s">
        <v>980</v>
      </c>
      <c r="E4680" s="82">
        <v>4.5999999999999996</v>
      </c>
      <c r="F4680" t="s">
        <v>969</v>
      </c>
      <c r="G4680" s="83">
        <v>43448</v>
      </c>
      <c r="H4680" s="83">
        <v>43416</v>
      </c>
      <c r="I4680">
        <f t="shared" si="78"/>
        <v>2018</v>
      </c>
    </row>
    <row r="4681" spans="1:9" x14ac:dyDescent="0.25">
      <c r="A4681" t="s">
        <v>976</v>
      </c>
      <c r="B4681" t="s">
        <v>287</v>
      </c>
      <c r="C4681" s="76" t="s">
        <v>842</v>
      </c>
      <c r="D4681" t="s">
        <v>980</v>
      </c>
      <c r="E4681" s="82">
        <v>15</v>
      </c>
      <c r="F4681" t="s">
        <v>969</v>
      </c>
      <c r="G4681" s="83">
        <v>43462</v>
      </c>
      <c r="H4681" s="83">
        <v>43416</v>
      </c>
      <c r="I4681">
        <f t="shared" si="78"/>
        <v>2018</v>
      </c>
    </row>
    <row r="4682" spans="1:9" x14ac:dyDescent="0.25">
      <c r="A4682" t="s">
        <v>976</v>
      </c>
      <c r="B4682" t="s">
        <v>242</v>
      </c>
      <c r="C4682" s="76" t="s">
        <v>842</v>
      </c>
      <c r="D4682" t="s">
        <v>980</v>
      </c>
      <c r="E4682" s="82">
        <v>7.6</v>
      </c>
      <c r="F4682" t="s">
        <v>969</v>
      </c>
      <c r="G4682" s="83">
        <v>43528</v>
      </c>
      <c r="H4682" s="83">
        <v>43416</v>
      </c>
      <c r="I4682">
        <f t="shared" si="78"/>
        <v>2019</v>
      </c>
    </row>
    <row r="4683" spans="1:9" x14ac:dyDescent="0.25">
      <c r="A4683" t="s">
        <v>976</v>
      </c>
      <c r="B4683" t="s">
        <v>35</v>
      </c>
      <c r="C4683" s="76" t="s">
        <v>842</v>
      </c>
      <c r="D4683" t="s">
        <v>980</v>
      </c>
      <c r="E4683" s="82">
        <v>11.4</v>
      </c>
      <c r="F4683" t="s">
        <v>969</v>
      </c>
      <c r="G4683" s="83">
        <v>43599</v>
      </c>
      <c r="H4683" s="83">
        <v>43416</v>
      </c>
      <c r="I4683">
        <f t="shared" si="78"/>
        <v>2019</v>
      </c>
    </row>
    <row r="4684" spans="1:9" x14ac:dyDescent="0.25">
      <c r="A4684" t="s">
        <v>976</v>
      </c>
      <c r="B4684" t="s">
        <v>258</v>
      </c>
      <c r="C4684" s="76" t="s">
        <v>842</v>
      </c>
      <c r="D4684" t="s">
        <v>980</v>
      </c>
      <c r="E4684" s="82">
        <v>7.6</v>
      </c>
      <c r="F4684" t="s">
        <v>969</v>
      </c>
      <c r="G4684" s="83">
        <v>43438</v>
      </c>
      <c r="H4684" s="83">
        <v>43416</v>
      </c>
      <c r="I4684">
        <f t="shared" si="78"/>
        <v>2018</v>
      </c>
    </row>
    <row r="4685" spans="1:9" x14ac:dyDescent="0.25">
      <c r="A4685" t="s">
        <v>976</v>
      </c>
      <c r="B4685" t="s">
        <v>49</v>
      </c>
      <c r="C4685" s="76" t="s">
        <v>842</v>
      </c>
      <c r="D4685" t="s">
        <v>980</v>
      </c>
      <c r="E4685" s="82">
        <v>7.6</v>
      </c>
      <c r="F4685" t="s">
        <v>969</v>
      </c>
      <c r="G4685" s="83">
        <v>43613</v>
      </c>
      <c r="H4685" s="83">
        <v>43416</v>
      </c>
      <c r="I4685">
        <f t="shared" si="78"/>
        <v>2019</v>
      </c>
    </row>
    <row r="4686" spans="1:9" x14ac:dyDescent="0.25">
      <c r="A4686" t="s">
        <v>976</v>
      </c>
      <c r="B4686" t="s">
        <v>49</v>
      </c>
      <c r="C4686" s="76" t="s">
        <v>842</v>
      </c>
      <c r="D4686" t="s">
        <v>980</v>
      </c>
      <c r="E4686" s="82">
        <v>10</v>
      </c>
      <c r="F4686" t="s">
        <v>969</v>
      </c>
      <c r="G4686" s="83">
        <v>43448</v>
      </c>
      <c r="H4686" s="83">
        <v>43416</v>
      </c>
      <c r="I4686">
        <f t="shared" si="78"/>
        <v>2018</v>
      </c>
    </row>
    <row r="4687" spans="1:9" x14ac:dyDescent="0.25">
      <c r="A4687" t="s">
        <v>976</v>
      </c>
      <c r="B4687" t="s">
        <v>57</v>
      </c>
      <c r="C4687" s="76" t="s">
        <v>842</v>
      </c>
      <c r="D4687" t="s">
        <v>980</v>
      </c>
      <c r="E4687" s="82">
        <v>10</v>
      </c>
      <c r="F4687" t="s">
        <v>969</v>
      </c>
      <c r="G4687" s="83">
        <v>43615</v>
      </c>
      <c r="H4687" s="83">
        <v>43416</v>
      </c>
      <c r="I4687">
        <f t="shared" si="78"/>
        <v>2019</v>
      </c>
    </row>
    <row r="4688" spans="1:9" x14ac:dyDescent="0.25">
      <c r="A4688" t="s">
        <v>976</v>
      </c>
      <c r="B4688" t="s">
        <v>257</v>
      </c>
      <c r="C4688" s="76" t="s">
        <v>842</v>
      </c>
      <c r="D4688" t="s">
        <v>980</v>
      </c>
      <c r="E4688" s="82">
        <v>5</v>
      </c>
      <c r="F4688" t="s">
        <v>969</v>
      </c>
      <c r="G4688" s="83">
        <v>43413</v>
      </c>
      <c r="H4688" s="83">
        <v>43382</v>
      </c>
      <c r="I4688">
        <f t="shared" si="78"/>
        <v>2018</v>
      </c>
    </row>
    <row r="4689" spans="1:9" x14ac:dyDescent="0.25">
      <c r="A4689" t="s">
        <v>976</v>
      </c>
      <c r="B4689" t="s">
        <v>260</v>
      </c>
      <c r="C4689" s="76" t="s">
        <v>842</v>
      </c>
      <c r="D4689" t="s">
        <v>980</v>
      </c>
      <c r="E4689" s="82">
        <v>3.8</v>
      </c>
      <c r="F4689" t="s">
        <v>969</v>
      </c>
      <c r="G4689" s="83">
        <v>43420</v>
      </c>
      <c r="H4689" s="83">
        <v>43279</v>
      </c>
      <c r="I4689">
        <f t="shared" si="78"/>
        <v>2018</v>
      </c>
    </row>
    <row r="4690" spans="1:9" x14ac:dyDescent="0.25">
      <c r="A4690" t="s">
        <v>976</v>
      </c>
      <c r="B4690" t="s">
        <v>57</v>
      </c>
      <c r="C4690" s="76" t="s">
        <v>842</v>
      </c>
      <c r="D4690" t="s">
        <v>980</v>
      </c>
      <c r="E4690" s="82">
        <v>7.6</v>
      </c>
      <c r="F4690" t="s">
        <v>969</v>
      </c>
      <c r="G4690" s="83">
        <v>43452</v>
      </c>
      <c r="H4690" s="83">
        <v>43416</v>
      </c>
      <c r="I4690">
        <f t="shared" si="78"/>
        <v>2018</v>
      </c>
    </row>
    <row r="4691" spans="1:9" x14ac:dyDescent="0.25">
      <c r="A4691" t="s">
        <v>976</v>
      </c>
      <c r="B4691" t="s">
        <v>237</v>
      </c>
      <c r="C4691" s="76" t="s">
        <v>842</v>
      </c>
      <c r="D4691" t="s">
        <v>980</v>
      </c>
      <c r="E4691" s="82">
        <v>6</v>
      </c>
      <c r="F4691" t="s">
        <v>969</v>
      </c>
      <c r="G4691" s="83">
        <v>43454</v>
      </c>
      <c r="H4691" s="83">
        <v>43416</v>
      </c>
      <c r="I4691">
        <f t="shared" si="78"/>
        <v>2018</v>
      </c>
    </row>
    <row r="4692" spans="1:9" x14ac:dyDescent="0.25">
      <c r="A4692" t="s">
        <v>976</v>
      </c>
      <c r="B4692" t="s">
        <v>57</v>
      </c>
      <c r="C4692" s="76" t="s">
        <v>842</v>
      </c>
      <c r="D4692" t="s">
        <v>980</v>
      </c>
      <c r="E4692" s="82">
        <v>7.6</v>
      </c>
      <c r="F4692" t="s">
        <v>969</v>
      </c>
      <c r="G4692" s="83">
        <v>43454</v>
      </c>
      <c r="H4692" s="83">
        <v>43416</v>
      </c>
      <c r="I4692">
        <f t="shared" si="78"/>
        <v>2018</v>
      </c>
    </row>
    <row r="4693" spans="1:9" x14ac:dyDescent="0.25">
      <c r="A4693" t="s">
        <v>976</v>
      </c>
      <c r="B4693" t="s">
        <v>40</v>
      </c>
      <c r="C4693" s="76" t="s">
        <v>842</v>
      </c>
      <c r="D4693" t="s">
        <v>980</v>
      </c>
      <c r="E4693" s="82">
        <v>11.4</v>
      </c>
      <c r="F4693" t="s">
        <v>969</v>
      </c>
      <c r="G4693" s="83">
        <v>43446</v>
      </c>
      <c r="H4693" s="83">
        <v>43416</v>
      </c>
      <c r="I4693">
        <f t="shared" si="78"/>
        <v>2018</v>
      </c>
    </row>
    <row r="4694" spans="1:9" x14ac:dyDescent="0.25">
      <c r="A4694" t="s">
        <v>976</v>
      </c>
      <c r="B4694" t="s">
        <v>243</v>
      </c>
      <c r="C4694" s="76" t="s">
        <v>842</v>
      </c>
      <c r="D4694" t="s">
        <v>980</v>
      </c>
      <c r="E4694" s="82">
        <v>12.6</v>
      </c>
      <c r="F4694" t="s">
        <v>969</v>
      </c>
      <c r="G4694" s="83">
        <v>43630</v>
      </c>
      <c r="H4694" s="83">
        <v>43416</v>
      </c>
      <c r="I4694">
        <f t="shared" si="78"/>
        <v>2019</v>
      </c>
    </row>
    <row r="4695" spans="1:9" x14ac:dyDescent="0.25">
      <c r="A4695" t="s">
        <v>976</v>
      </c>
      <c r="B4695" t="s">
        <v>49</v>
      </c>
      <c r="C4695" s="76" t="s">
        <v>842</v>
      </c>
      <c r="D4695" t="s">
        <v>980</v>
      </c>
      <c r="E4695" s="82">
        <v>6</v>
      </c>
      <c r="F4695" t="s">
        <v>969</v>
      </c>
      <c r="G4695" s="83">
        <v>43424</v>
      </c>
      <c r="H4695" s="83">
        <v>43402</v>
      </c>
      <c r="I4695">
        <f t="shared" si="78"/>
        <v>2018</v>
      </c>
    </row>
    <row r="4696" spans="1:9" x14ac:dyDescent="0.25">
      <c r="A4696" t="s">
        <v>976</v>
      </c>
      <c r="B4696" t="s">
        <v>64</v>
      </c>
      <c r="C4696" s="76" t="s">
        <v>842</v>
      </c>
      <c r="D4696" t="s">
        <v>980</v>
      </c>
      <c r="E4696" s="82">
        <v>7.6</v>
      </c>
      <c r="F4696" t="s">
        <v>969</v>
      </c>
      <c r="G4696" s="83">
        <v>43462</v>
      </c>
      <c r="H4696" s="83">
        <v>43416</v>
      </c>
      <c r="I4696">
        <f t="shared" si="78"/>
        <v>2018</v>
      </c>
    </row>
    <row r="4697" spans="1:9" x14ac:dyDescent="0.25">
      <c r="A4697" t="s">
        <v>976</v>
      </c>
      <c r="B4697" t="s">
        <v>40</v>
      </c>
      <c r="C4697" s="76" t="s">
        <v>842</v>
      </c>
      <c r="D4697" t="s">
        <v>980</v>
      </c>
      <c r="E4697" s="82">
        <v>11.4</v>
      </c>
      <c r="F4697" t="s">
        <v>969</v>
      </c>
      <c r="G4697" s="83">
        <v>43454</v>
      </c>
      <c r="H4697" s="83">
        <v>43416</v>
      </c>
      <c r="I4697">
        <f t="shared" si="78"/>
        <v>2018</v>
      </c>
    </row>
    <row r="4698" spans="1:9" x14ac:dyDescent="0.25">
      <c r="A4698" t="s">
        <v>976</v>
      </c>
      <c r="B4698" t="s">
        <v>44</v>
      </c>
      <c r="C4698" s="76" t="s">
        <v>842</v>
      </c>
      <c r="D4698" t="s">
        <v>980</v>
      </c>
      <c r="E4698" s="82">
        <v>10</v>
      </c>
      <c r="F4698" t="s">
        <v>969</v>
      </c>
      <c r="G4698" s="83">
        <v>43640</v>
      </c>
      <c r="H4698" s="83">
        <v>43416</v>
      </c>
      <c r="I4698">
        <f t="shared" si="78"/>
        <v>2019</v>
      </c>
    </row>
    <row r="4699" spans="1:9" x14ac:dyDescent="0.25">
      <c r="A4699" t="s">
        <v>976</v>
      </c>
      <c r="B4699" t="s">
        <v>57</v>
      </c>
      <c r="C4699" s="76" t="s">
        <v>842</v>
      </c>
      <c r="D4699" t="s">
        <v>980</v>
      </c>
      <c r="E4699" s="82">
        <v>10</v>
      </c>
      <c r="F4699" t="s">
        <v>969</v>
      </c>
      <c r="G4699" s="83">
        <v>43613</v>
      </c>
      <c r="H4699" s="83">
        <v>43416</v>
      </c>
      <c r="I4699">
        <f t="shared" si="78"/>
        <v>2019</v>
      </c>
    </row>
    <row r="4700" spans="1:9" x14ac:dyDescent="0.25">
      <c r="A4700" t="s">
        <v>976</v>
      </c>
      <c r="B4700" t="s">
        <v>292</v>
      </c>
      <c r="C4700" s="76" t="s">
        <v>842</v>
      </c>
      <c r="D4700" t="s">
        <v>980</v>
      </c>
      <c r="E4700" s="82">
        <v>15</v>
      </c>
      <c r="F4700" t="s">
        <v>969</v>
      </c>
      <c r="G4700" s="83">
        <v>43406</v>
      </c>
      <c r="H4700" s="83">
        <v>43388</v>
      </c>
      <c r="I4700">
        <f t="shared" si="78"/>
        <v>2018</v>
      </c>
    </row>
    <row r="4701" spans="1:9" x14ac:dyDescent="0.25">
      <c r="A4701" t="s">
        <v>976</v>
      </c>
      <c r="B4701" t="s">
        <v>47</v>
      </c>
      <c r="C4701" s="76" t="s">
        <v>842</v>
      </c>
      <c r="D4701" t="s">
        <v>980</v>
      </c>
      <c r="E4701" s="82">
        <v>6</v>
      </c>
      <c r="F4701" t="s">
        <v>969</v>
      </c>
      <c r="G4701" s="83">
        <v>43412</v>
      </c>
      <c r="H4701" s="83">
        <v>43388</v>
      </c>
      <c r="I4701">
        <f t="shared" si="78"/>
        <v>2018</v>
      </c>
    </row>
    <row r="4702" spans="1:9" x14ac:dyDescent="0.25">
      <c r="A4702" t="s">
        <v>976</v>
      </c>
      <c r="B4702" t="s">
        <v>67</v>
      </c>
      <c r="C4702" s="76" t="s">
        <v>842</v>
      </c>
      <c r="D4702" t="s">
        <v>980</v>
      </c>
      <c r="E4702" s="82">
        <v>7.6</v>
      </c>
      <c r="F4702" t="s">
        <v>969</v>
      </c>
      <c r="G4702" s="83">
        <v>43433</v>
      </c>
      <c r="H4702" s="83">
        <v>43388</v>
      </c>
      <c r="I4702">
        <f t="shared" si="78"/>
        <v>2018</v>
      </c>
    </row>
    <row r="4703" spans="1:9" x14ac:dyDescent="0.25">
      <c r="A4703" t="s">
        <v>976</v>
      </c>
      <c r="B4703" t="s">
        <v>49</v>
      </c>
      <c r="C4703" s="76" t="s">
        <v>842</v>
      </c>
      <c r="D4703" t="s">
        <v>980</v>
      </c>
      <c r="E4703" s="82">
        <v>7.6</v>
      </c>
      <c r="F4703" t="s">
        <v>969</v>
      </c>
      <c r="G4703" s="83">
        <v>43409</v>
      </c>
      <c r="H4703" s="83">
        <v>43388</v>
      </c>
      <c r="I4703">
        <f t="shared" si="78"/>
        <v>2018</v>
      </c>
    </row>
    <row r="4704" spans="1:9" x14ac:dyDescent="0.25">
      <c r="A4704" t="s">
        <v>976</v>
      </c>
      <c r="B4704" t="s">
        <v>58</v>
      </c>
      <c r="C4704" s="76" t="s">
        <v>842</v>
      </c>
      <c r="D4704" t="s">
        <v>980</v>
      </c>
      <c r="E4704" s="82">
        <v>7.6</v>
      </c>
      <c r="F4704" t="s">
        <v>969</v>
      </c>
      <c r="G4704" s="83">
        <v>43396</v>
      </c>
      <c r="H4704" s="83">
        <v>43040</v>
      </c>
      <c r="I4704">
        <f t="shared" si="78"/>
        <v>2018</v>
      </c>
    </row>
    <row r="4705" spans="1:9" x14ac:dyDescent="0.25">
      <c r="A4705" t="s">
        <v>976</v>
      </c>
      <c r="B4705" t="s">
        <v>36</v>
      </c>
      <c r="C4705" s="76" t="s">
        <v>842</v>
      </c>
      <c r="D4705" t="s">
        <v>980</v>
      </c>
      <c r="E4705" s="82">
        <v>8</v>
      </c>
      <c r="F4705" t="s">
        <v>969</v>
      </c>
      <c r="G4705" s="83">
        <v>43405</v>
      </c>
      <c r="H4705" s="83">
        <v>43381</v>
      </c>
      <c r="I4705">
        <f t="shared" si="78"/>
        <v>2018</v>
      </c>
    </row>
    <row r="4706" spans="1:9" x14ac:dyDescent="0.25">
      <c r="A4706" t="s">
        <v>976</v>
      </c>
      <c r="B4706" t="s">
        <v>56</v>
      </c>
      <c r="C4706" s="76" t="s">
        <v>842</v>
      </c>
      <c r="D4706" t="s">
        <v>980</v>
      </c>
      <c r="E4706" s="82">
        <v>15</v>
      </c>
      <c r="F4706" t="s">
        <v>969</v>
      </c>
      <c r="G4706" s="83">
        <v>43648</v>
      </c>
      <c r="H4706" s="83">
        <v>43388</v>
      </c>
      <c r="I4706">
        <f t="shared" si="78"/>
        <v>2019</v>
      </c>
    </row>
    <row r="4707" spans="1:9" x14ac:dyDescent="0.25">
      <c r="A4707" t="s">
        <v>976</v>
      </c>
      <c r="B4707" t="s">
        <v>34</v>
      </c>
      <c r="C4707" s="76" t="s">
        <v>842</v>
      </c>
      <c r="D4707" t="s">
        <v>980</v>
      </c>
      <c r="E4707" s="82">
        <v>7.6</v>
      </c>
      <c r="F4707" t="s">
        <v>969</v>
      </c>
      <c r="G4707" s="83">
        <v>43417</v>
      </c>
      <c r="H4707" s="83">
        <v>43381</v>
      </c>
      <c r="I4707">
        <f t="shared" si="78"/>
        <v>2018</v>
      </c>
    </row>
    <row r="4708" spans="1:9" ht="14.45" customHeight="1" x14ac:dyDescent="0.25">
      <c r="A4708" t="s">
        <v>976</v>
      </c>
      <c r="B4708" t="s">
        <v>62</v>
      </c>
      <c r="C4708" s="76" t="s">
        <v>842</v>
      </c>
      <c r="D4708" t="s">
        <v>980</v>
      </c>
      <c r="E4708" s="82">
        <v>10</v>
      </c>
      <c r="F4708" t="s">
        <v>969</v>
      </c>
      <c r="G4708" s="83">
        <v>43390</v>
      </c>
      <c r="H4708" s="83">
        <v>43270</v>
      </c>
      <c r="I4708">
        <f t="shared" si="78"/>
        <v>2018</v>
      </c>
    </row>
    <row r="4709" spans="1:9" ht="14.45" customHeight="1" x14ac:dyDescent="0.25">
      <c r="A4709" t="s">
        <v>976</v>
      </c>
      <c r="B4709" t="s">
        <v>49</v>
      </c>
      <c r="C4709" s="76" t="s">
        <v>842</v>
      </c>
      <c r="D4709" t="s">
        <v>980</v>
      </c>
      <c r="E4709" s="82">
        <v>7.6</v>
      </c>
      <c r="F4709" t="s">
        <v>969</v>
      </c>
      <c r="G4709" s="83">
        <v>43622</v>
      </c>
      <c r="H4709" s="83">
        <v>43381</v>
      </c>
      <c r="I4709">
        <f t="shared" si="78"/>
        <v>2019</v>
      </c>
    </row>
    <row r="4710" spans="1:9" x14ac:dyDescent="0.25">
      <c r="A4710" t="s">
        <v>976</v>
      </c>
      <c r="B4710" t="s">
        <v>34</v>
      </c>
      <c r="C4710" s="76" t="s">
        <v>842</v>
      </c>
      <c r="D4710" t="s">
        <v>980</v>
      </c>
      <c r="E4710" s="82">
        <v>7.6</v>
      </c>
      <c r="F4710" t="s">
        <v>969</v>
      </c>
      <c r="G4710" s="83">
        <v>43447</v>
      </c>
      <c r="H4710" s="83">
        <v>43381</v>
      </c>
      <c r="I4710">
        <f t="shared" si="78"/>
        <v>2018</v>
      </c>
    </row>
    <row r="4711" spans="1:9" x14ac:dyDescent="0.25">
      <c r="A4711" t="s">
        <v>976</v>
      </c>
      <c r="B4711" t="s">
        <v>40</v>
      </c>
      <c r="C4711" s="76" t="s">
        <v>842</v>
      </c>
      <c r="D4711" t="s">
        <v>980</v>
      </c>
      <c r="E4711" s="82">
        <v>7.6</v>
      </c>
      <c r="F4711" t="s">
        <v>969</v>
      </c>
      <c r="G4711" s="83">
        <v>43432</v>
      </c>
      <c r="H4711" s="83">
        <v>43381</v>
      </c>
      <c r="I4711">
        <f t="shared" si="78"/>
        <v>2018</v>
      </c>
    </row>
    <row r="4712" spans="1:9" x14ac:dyDescent="0.25">
      <c r="A4712" t="s">
        <v>976</v>
      </c>
      <c r="B4712" t="s">
        <v>49</v>
      </c>
      <c r="C4712" s="76" t="s">
        <v>842</v>
      </c>
      <c r="D4712" t="s">
        <v>980</v>
      </c>
      <c r="E4712" s="82">
        <v>7.6</v>
      </c>
      <c r="F4712" t="s">
        <v>969</v>
      </c>
      <c r="G4712" s="83">
        <v>43682</v>
      </c>
      <c r="H4712" s="83">
        <v>43381</v>
      </c>
      <c r="I4712">
        <f t="shared" si="78"/>
        <v>2019</v>
      </c>
    </row>
    <row r="4713" spans="1:9" x14ac:dyDescent="0.25">
      <c r="A4713" t="s">
        <v>976</v>
      </c>
      <c r="B4713" t="s">
        <v>252</v>
      </c>
      <c r="C4713" s="76" t="s">
        <v>842</v>
      </c>
      <c r="D4713" t="s">
        <v>980</v>
      </c>
      <c r="E4713" s="82">
        <v>9</v>
      </c>
      <c r="F4713" t="s">
        <v>969</v>
      </c>
      <c r="G4713" s="83">
        <v>43411</v>
      </c>
      <c r="H4713" s="83">
        <v>43375</v>
      </c>
      <c r="I4713">
        <f t="shared" si="78"/>
        <v>2018</v>
      </c>
    </row>
    <row r="4714" spans="1:9" x14ac:dyDescent="0.25">
      <c r="A4714" t="s">
        <v>976</v>
      </c>
      <c r="B4714" t="s">
        <v>50</v>
      </c>
      <c r="C4714" s="76" t="s">
        <v>842</v>
      </c>
      <c r="D4714" t="s">
        <v>980</v>
      </c>
      <c r="E4714" s="82">
        <v>10</v>
      </c>
      <c r="F4714" t="s">
        <v>969</v>
      </c>
      <c r="G4714" s="83">
        <v>43402</v>
      </c>
      <c r="H4714" s="83">
        <v>43375</v>
      </c>
      <c r="I4714">
        <f t="shared" si="78"/>
        <v>2018</v>
      </c>
    </row>
    <row r="4715" spans="1:9" x14ac:dyDescent="0.25">
      <c r="A4715" t="s">
        <v>976</v>
      </c>
      <c r="B4715" t="s">
        <v>66</v>
      </c>
      <c r="C4715" s="76" t="s">
        <v>842</v>
      </c>
      <c r="D4715" t="s">
        <v>980</v>
      </c>
      <c r="E4715" s="82">
        <v>7.6</v>
      </c>
      <c r="F4715" t="s">
        <v>969</v>
      </c>
      <c r="G4715" s="83">
        <v>43405</v>
      </c>
      <c r="H4715" s="83">
        <v>43375</v>
      </c>
      <c r="I4715">
        <f t="shared" si="78"/>
        <v>2018</v>
      </c>
    </row>
    <row r="4716" spans="1:9" x14ac:dyDescent="0.25">
      <c r="A4716" t="s">
        <v>976</v>
      </c>
      <c r="B4716" t="s">
        <v>244</v>
      </c>
      <c r="C4716" s="76" t="s">
        <v>842</v>
      </c>
      <c r="D4716" t="s">
        <v>980</v>
      </c>
      <c r="E4716" s="82">
        <v>5.61</v>
      </c>
      <c r="F4716" t="s">
        <v>969</v>
      </c>
      <c r="G4716" s="83">
        <v>43425</v>
      </c>
      <c r="H4716" s="83">
        <v>43375</v>
      </c>
      <c r="I4716">
        <f t="shared" si="78"/>
        <v>2018</v>
      </c>
    </row>
    <row r="4717" spans="1:9" x14ac:dyDescent="0.25">
      <c r="A4717" t="s">
        <v>976</v>
      </c>
      <c r="B4717" t="s">
        <v>51</v>
      </c>
      <c r="C4717" s="76" t="s">
        <v>842</v>
      </c>
      <c r="D4717" t="s">
        <v>980</v>
      </c>
      <c r="E4717" s="82">
        <v>7.6</v>
      </c>
      <c r="F4717" t="s">
        <v>969</v>
      </c>
      <c r="G4717" s="83">
        <v>43409</v>
      </c>
      <c r="H4717" s="83">
        <v>43375</v>
      </c>
      <c r="I4717">
        <f t="shared" si="78"/>
        <v>2018</v>
      </c>
    </row>
    <row r="4718" spans="1:9" x14ac:dyDescent="0.25">
      <c r="A4718" t="s">
        <v>976</v>
      </c>
      <c r="B4718" t="s">
        <v>68</v>
      </c>
      <c r="C4718" s="76" t="s">
        <v>842</v>
      </c>
      <c r="D4718" t="s">
        <v>980</v>
      </c>
      <c r="E4718" s="82">
        <v>11.4</v>
      </c>
      <c r="F4718" t="s">
        <v>969</v>
      </c>
      <c r="G4718" s="83">
        <v>43451</v>
      </c>
      <c r="H4718" s="83">
        <v>43375</v>
      </c>
      <c r="I4718">
        <f t="shared" si="78"/>
        <v>2018</v>
      </c>
    </row>
    <row r="4719" spans="1:9" x14ac:dyDescent="0.25">
      <c r="A4719" t="s">
        <v>976</v>
      </c>
      <c r="B4719" t="s">
        <v>45</v>
      </c>
      <c r="C4719" s="76" t="s">
        <v>842</v>
      </c>
      <c r="D4719" t="s">
        <v>980</v>
      </c>
      <c r="E4719" s="82">
        <v>7.6</v>
      </c>
      <c r="F4719" t="s">
        <v>969</v>
      </c>
      <c r="G4719" s="83">
        <v>43405</v>
      </c>
      <c r="H4719" s="83">
        <v>43375</v>
      </c>
      <c r="I4719">
        <f t="shared" si="78"/>
        <v>2018</v>
      </c>
    </row>
    <row r="4720" spans="1:9" x14ac:dyDescent="0.25">
      <c r="A4720" t="s">
        <v>976</v>
      </c>
      <c r="B4720" t="s">
        <v>49</v>
      </c>
      <c r="C4720" s="76" t="s">
        <v>842</v>
      </c>
      <c r="D4720" t="s">
        <v>980</v>
      </c>
      <c r="E4720" s="82">
        <v>5</v>
      </c>
      <c r="F4720" t="s">
        <v>969</v>
      </c>
      <c r="G4720" s="83">
        <v>43476</v>
      </c>
      <c r="H4720" s="83">
        <v>43370</v>
      </c>
      <c r="I4720">
        <f t="shared" si="78"/>
        <v>2019</v>
      </c>
    </row>
    <row r="4721" spans="1:9" x14ac:dyDescent="0.25">
      <c r="A4721" t="s">
        <v>976</v>
      </c>
      <c r="B4721" t="s">
        <v>287</v>
      </c>
      <c r="C4721" s="76" t="s">
        <v>842</v>
      </c>
      <c r="D4721" t="s">
        <v>980</v>
      </c>
      <c r="E4721" s="82">
        <v>5</v>
      </c>
      <c r="F4721" t="s">
        <v>969</v>
      </c>
      <c r="G4721" s="83">
        <v>43432</v>
      </c>
      <c r="H4721" s="83">
        <v>43370</v>
      </c>
      <c r="I4721">
        <f t="shared" si="78"/>
        <v>2018</v>
      </c>
    </row>
    <row r="4722" spans="1:9" x14ac:dyDescent="0.25">
      <c r="A4722" t="s">
        <v>976</v>
      </c>
      <c r="B4722" t="s">
        <v>45</v>
      </c>
      <c r="C4722" s="76" t="s">
        <v>842</v>
      </c>
      <c r="D4722" t="s">
        <v>980</v>
      </c>
      <c r="E4722" s="82">
        <v>6</v>
      </c>
      <c r="F4722" t="s">
        <v>969</v>
      </c>
      <c r="G4722" s="83">
        <v>43382</v>
      </c>
      <c r="H4722" s="83">
        <v>43350</v>
      </c>
      <c r="I4722">
        <f t="shared" si="78"/>
        <v>2018</v>
      </c>
    </row>
    <row r="4723" spans="1:9" x14ac:dyDescent="0.25">
      <c r="A4723" t="s">
        <v>976</v>
      </c>
      <c r="B4723" t="s">
        <v>247</v>
      </c>
      <c r="C4723" s="76" t="s">
        <v>842</v>
      </c>
      <c r="D4723" t="s">
        <v>980</v>
      </c>
      <c r="E4723" s="82">
        <v>5.31</v>
      </c>
      <c r="F4723" t="s">
        <v>969</v>
      </c>
      <c r="G4723" s="83">
        <v>43407</v>
      </c>
      <c r="H4723" s="83">
        <v>43370</v>
      </c>
      <c r="I4723">
        <f t="shared" si="78"/>
        <v>2018</v>
      </c>
    </row>
    <row r="4724" spans="1:9" x14ac:dyDescent="0.25">
      <c r="A4724" t="s">
        <v>976</v>
      </c>
      <c r="B4724" t="s">
        <v>260</v>
      </c>
      <c r="C4724" s="76" t="s">
        <v>842</v>
      </c>
      <c r="D4724" t="s">
        <v>980</v>
      </c>
      <c r="E4724" s="82">
        <v>19</v>
      </c>
      <c r="F4724" t="s">
        <v>969</v>
      </c>
      <c r="G4724" s="83">
        <v>43473</v>
      </c>
      <c r="H4724" s="83">
        <v>43370</v>
      </c>
      <c r="I4724">
        <f t="shared" si="78"/>
        <v>2019</v>
      </c>
    </row>
    <row r="4725" spans="1:9" x14ac:dyDescent="0.25">
      <c r="A4725" t="s">
        <v>976</v>
      </c>
      <c r="B4725" t="s">
        <v>67</v>
      </c>
      <c r="C4725" s="76" t="s">
        <v>842</v>
      </c>
      <c r="D4725" t="s">
        <v>980</v>
      </c>
      <c r="E4725" s="82">
        <v>6</v>
      </c>
      <c r="F4725" t="s">
        <v>969</v>
      </c>
      <c r="G4725" s="83">
        <v>43524</v>
      </c>
      <c r="H4725" s="83">
        <v>43370</v>
      </c>
      <c r="I4725">
        <f t="shared" si="78"/>
        <v>2019</v>
      </c>
    </row>
    <row r="4726" spans="1:9" x14ac:dyDescent="0.25">
      <c r="A4726" t="s">
        <v>976</v>
      </c>
      <c r="B4726" t="s">
        <v>22</v>
      </c>
      <c r="C4726" s="76" t="s">
        <v>842</v>
      </c>
      <c r="D4726" t="s">
        <v>980</v>
      </c>
      <c r="E4726" s="82">
        <v>10</v>
      </c>
      <c r="F4726" t="s">
        <v>969</v>
      </c>
      <c r="G4726" s="83">
        <v>43405</v>
      </c>
      <c r="H4726" s="83">
        <v>43370</v>
      </c>
      <c r="I4726">
        <f t="shared" si="78"/>
        <v>2018</v>
      </c>
    </row>
    <row r="4727" spans="1:9" x14ac:dyDescent="0.25">
      <c r="A4727" t="s">
        <v>976</v>
      </c>
      <c r="B4727" t="s">
        <v>46</v>
      </c>
      <c r="C4727" s="76" t="s">
        <v>842</v>
      </c>
      <c r="D4727" t="s">
        <v>980</v>
      </c>
      <c r="E4727" s="82">
        <v>10</v>
      </c>
      <c r="F4727" t="s">
        <v>969</v>
      </c>
      <c r="G4727" s="83">
        <v>43391</v>
      </c>
      <c r="H4727" s="83">
        <v>43370</v>
      </c>
      <c r="I4727">
        <f t="shared" si="78"/>
        <v>2018</v>
      </c>
    </row>
    <row r="4728" spans="1:9" x14ac:dyDescent="0.25">
      <c r="A4728" t="s">
        <v>976</v>
      </c>
      <c r="B4728" t="s">
        <v>245</v>
      </c>
      <c r="C4728" s="76" t="s">
        <v>842</v>
      </c>
      <c r="D4728" t="s">
        <v>980</v>
      </c>
      <c r="E4728" s="82">
        <v>7.6</v>
      </c>
      <c r="F4728" t="s">
        <v>969</v>
      </c>
      <c r="G4728" s="83">
        <v>43475</v>
      </c>
      <c r="H4728" s="83">
        <v>43370</v>
      </c>
      <c r="I4728">
        <f t="shared" si="78"/>
        <v>2019</v>
      </c>
    </row>
    <row r="4729" spans="1:9" x14ac:dyDescent="0.25">
      <c r="A4729" t="s">
        <v>976</v>
      </c>
      <c r="B4729" t="s">
        <v>58</v>
      </c>
      <c r="C4729" s="76" t="s">
        <v>842</v>
      </c>
      <c r="D4729" t="s">
        <v>980</v>
      </c>
      <c r="E4729" s="82">
        <v>7.6</v>
      </c>
      <c r="F4729" t="s">
        <v>969</v>
      </c>
      <c r="G4729" s="83">
        <v>43460</v>
      </c>
      <c r="H4729" s="83">
        <v>43370</v>
      </c>
      <c r="I4729">
        <f t="shared" si="78"/>
        <v>2018</v>
      </c>
    </row>
    <row r="4730" spans="1:9" x14ac:dyDescent="0.25">
      <c r="A4730" t="s">
        <v>976</v>
      </c>
      <c r="B4730" t="s">
        <v>243</v>
      </c>
      <c r="C4730" s="76" t="s">
        <v>842</v>
      </c>
      <c r="D4730" t="s">
        <v>980</v>
      </c>
      <c r="E4730" s="82">
        <v>7.6</v>
      </c>
      <c r="F4730" t="s">
        <v>969</v>
      </c>
      <c r="G4730" s="83">
        <v>43376</v>
      </c>
      <c r="H4730" s="83">
        <v>43350</v>
      </c>
      <c r="I4730">
        <f t="shared" si="78"/>
        <v>2018</v>
      </c>
    </row>
    <row r="4731" spans="1:9" x14ac:dyDescent="0.25">
      <c r="A4731" t="s">
        <v>976</v>
      </c>
      <c r="B4731" t="s">
        <v>49</v>
      </c>
      <c r="C4731" s="76" t="s">
        <v>842</v>
      </c>
      <c r="D4731" t="s">
        <v>980</v>
      </c>
      <c r="E4731" s="82">
        <v>12</v>
      </c>
      <c r="F4731" t="s">
        <v>969</v>
      </c>
      <c r="G4731" s="83">
        <v>43448</v>
      </c>
      <c r="H4731" s="83">
        <v>43370</v>
      </c>
      <c r="I4731">
        <f t="shared" si="78"/>
        <v>2018</v>
      </c>
    </row>
    <row r="4732" spans="1:9" x14ac:dyDescent="0.25">
      <c r="A4732" t="s">
        <v>976</v>
      </c>
      <c r="B4732" t="s">
        <v>257</v>
      </c>
      <c r="C4732" s="76" t="s">
        <v>842</v>
      </c>
      <c r="D4732" t="s">
        <v>980</v>
      </c>
      <c r="E4732" s="82">
        <v>6</v>
      </c>
      <c r="F4732" t="s">
        <v>969</v>
      </c>
      <c r="G4732" s="83">
        <v>43395</v>
      </c>
      <c r="H4732" s="83">
        <v>43370</v>
      </c>
      <c r="I4732">
        <f t="shared" si="78"/>
        <v>2018</v>
      </c>
    </row>
    <row r="4733" spans="1:9" x14ac:dyDescent="0.25">
      <c r="A4733" t="s">
        <v>976</v>
      </c>
      <c r="B4733" t="s">
        <v>55</v>
      </c>
      <c r="C4733" s="76" t="s">
        <v>842</v>
      </c>
      <c r="D4733" t="s">
        <v>980</v>
      </c>
      <c r="E4733" s="82">
        <v>5</v>
      </c>
      <c r="F4733" t="s">
        <v>969</v>
      </c>
      <c r="G4733" s="83">
        <v>43397</v>
      </c>
      <c r="H4733" s="83">
        <v>43370</v>
      </c>
      <c r="I4733">
        <f t="shared" si="78"/>
        <v>2018</v>
      </c>
    </row>
    <row r="4734" spans="1:9" x14ac:dyDescent="0.25">
      <c r="A4734" t="s">
        <v>976</v>
      </c>
      <c r="B4734" t="s">
        <v>57</v>
      </c>
      <c r="C4734" s="76" t="s">
        <v>842</v>
      </c>
      <c r="D4734" t="s">
        <v>980</v>
      </c>
      <c r="E4734" s="82">
        <v>6</v>
      </c>
      <c r="F4734" t="s">
        <v>969</v>
      </c>
      <c r="G4734" s="83">
        <v>43403</v>
      </c>
      <c r="H4734" s="83">
        <v>43370</v>
      </c>
      <c r="I4734">
        <f t="shared" si="78"/>
        <v>2018</v>
      </c>
    </row>
    <row r="4735" spans="1:9" x14ac:dyDescent="0.25">
      <c r="A4735" t="s">
        <v>976</v>
      </c>
      <c r="B4735" t="s">
        <v>44</v>
      </c>
      <c r="C4735" s="76" t="s">
        <v>842</v>
      </c>
      <c r="D4735" t="s">
        <v>980</v>
      </c>
      <c r="E4735" s="82">
        <v>3.6</v>
      </c>
      <c r="F4735" t="s">
        <v>969</v>
      </c>
      <c r="G4735" s="83">
        <v>43424</v>
      </c>
      <c r="H4735" s="83">
        <v>43370</v>
      </c>
      <c r="I4735">
        <f t="shared" si="78"/>
        <v>2018</v>
      </c>
    </row>
    <row r="4736" spans="1:9" x14ac:dyDescent="0.25">
      <c r="A4736" t="s">
        <v>976</v>
      </c>
      <c r="B4736" t="s">
        <v>50</v>
      </c>
      <c r="C4736" s="76" t="s">
        <v>842</v>
      </c>
      <c r="D4736" t="s">
        <v>980</v>
      </c>
      <c r="E4736" s="82">
        <v>7.6</v>
      </c>
      <c r="F4736" t="s">
        <v>969</v>
      </c>
      <c r="G4736" s="83">
        <v>43412</v>
      </c>
      <c r="H4736" s="83">
        <v>43370</v>
      </c>
      <c r="I4736">
        <f t="shared" si="78"/>
        <v>2018</v>
      </c>
    </row>
    <row r="4737" spans="1:9" x14ac:dyDescent="0.25">
      <c r="A4737" t="s">
        <v>976</v>
      </c>
      <c r="B4737" t="s">
        <v>49</v>
      </c>
      <c r="C4737" s="76" t="s">
        <v>842</v>
      </c>
      <c r="D4737" t="s">
        <v>980</v>
      </c>
      <c r="E4737" s="82">
        <v>7.6</v>
      </c>
      <c r="F4737" t="s">
        <v>969</v>
      </c>
      <c r="G4737" s="83">
        <v>43397</v>
      </c>
      <c r="H4737" s="83">
        <v>43362</v>
      </c>
      <c r="I4737">
        <f t="shared" si="78"/>
        <v>2018</v>
      </c>
    </row>
    <row r="4738" spans="1:9" x14ac:dyDescent="0.25">
      <c r="A4738" t="s">
        <v>976</v>
      </c>
      <c r="B4738" t="s">
        <v>31</v>
      </c>
      <c r="C4738" s="76" t="s">
        <v>842</v>
      </c>
      <c r="D4738" t="s">
        <v>980</v>
      </c>
      <c r="E4738" s="82">
        <v>5</v>
      </c>
      <c r="F4738" t="s">
        <v>969</v>
      </c>
      <c r="G4738" s="83">
        <v>43662</v>
      </c>
      <c r="H4738" s="83">
        <v>43370</v>
      </c>
      <c r="I4738">
        <f t="shared" ref="I4738:I4801" si="79">IF(G4738&lt;&gt;"",YEAR(G4738),"")</f>
        <v>2019</v>
      </c>
    </row>
    <row r="4739" spans="1:9" x14ac:dyDescent="0.25">
      <c r="A4739" t="s">
        <v>976</v>
      </c>
      <c r="B4739" t="s">
        <v>34</v>
      </c>
      <c r="C4739" s="76" t="s">
        <v>842</v>
      </c>
      <c r="D4739" t="s">
        <v>980</v>
      </c>
      <c r="E4739" s="82">
        <v>5.9</v>
      </c>
      <c r="F4739" t="s">
        <v>969</v>
      </c>
      <c r="G4739" s="83">
        <v>43392</v>
      </c>
      <c r="H4739" s="83">
        <v>43362</v>
      </c>
      <c r="I4739">
        <f t="shared" si="79"/>
        <v>2018</v>
      </c>
    </row>
    <row r="4740" spans="1:9" x14ac:dyDescent="0.25">
      <c r="A4740" t="s">
        <v>976</v>
      </c>
      <c r="B4740" t="s">
        <v>38</v>
      </c>
      <c r="C4740" s="76" t="s">
        <v>842</v>
      </c>
      <c r="D4740" t="s">
        <v>980</v>
      </c>
      <c r="E4740" s="82">
        <v>6</v>
      </c>
      <c r="F4740" t="s">
        <v>969</v>
      </c>
      <c r="G4740" s="83">
        <v>43402</v>
      </c>
      <c r="H4740" s="83">
        <v>43362</v>
      </c>
      <c r="I4740">
        <f t="shared" si="79"/>
        <v>2018</v>
      </c>
    </row>
    <row r="4741" spans="1:9" x14ac:dyDescent="0.25">
      <c r="A4741" t="s">
        <v>976</v>
      </c>
      <c r="B4741" t="s">
        <v>43</v>
      </c>
      <c r="C4741" s="76" t="s">
        <v>842</v>
      </c>
      <c r="D4741" t="s">
        <v>980</v>
      </c>
      <c r="E4741" s="82">
        <v>18</v>
      </c>
      <c r="F4741" t="s">
        <v>969</v>
      </c>
      <c r="G4741" s="83">
        <v>43392</v>
      </c>
      <c r="H4741" s="83">
        <v>43362</v>
      </c>
      <c r="I4741">
        <f t="shared" si="79"/>
        <v>2018</v>
      </c>
    </row>
    <row r="4742" spans="1:9" x14ac:dyDescent="0.25">
      <c r="A4742" t="s">
        <v>976</v>
      </c>
      <c r="B4742" t="s">
        <v>49</v>
      </c>
      <c r="C4742" s="76" t="s">
        <v>842</v>
      </c>
      <c r="D4742" t="s">
        <v>980</v>
      </c>
      <c r="E4742" s="82">
        <v>6</v>
      </c>
      <c r="F4742" t="s">
        <v>969</v>
      </c>
      <c r="G4742" s="83">
        <v>43390</v>
      </c>
      <c r="H4742" s="83">
        <v>43357</v>
      </c>
      <c r="I4742">
        <f t="shared" si="79"/>
        <v>2018</v>
      </c>
    </row>
    <row r="4743" spans="1:9" x14ac:dyDescent="0.25">
      <c r="A4743" t="s">
        <v>976</v>
      </c>
      <c r="B4743" t="s">
        <v>253</v>
      </c>
      <c r="C4743" s="76" t="s">
        <v>842</v>
      </c>
      <c r="D4743" t="s">
        <v>980</v>
      </c>
      <c r="E4743" s="82">
        <v>7.6</v>
      </c>
      <c r="F4743" t="s">
        <v>969</v>
      </c>
      <c r="G4743" s="83">
        <v>43432</v>
      </c>
      <c r="H4743" s="83">
        <v>43363</v>
      </c>
      <c r="I4743">
        <f t="shared" si="79"/>
        <v>2018</v>
      </c>
    </row>
    <row r="4744" spans="1:9" x14ac:dyDescent="0.25">
      <c r="A4744" t="s">
        <v>976</v>
      </c>
      <c r="B4744" t="s">
        <v>58</v>
      </c>
      <c r="C4744" s="76" t="s">
        <v>842</v>
      </c>
      <c r="D4744" t="s">
        <v>980</v>
      </c>
      <c r="E4744" s="82">
        <v>5</v>
      </c>
      <c r="F4744" t="s">
        <v>969</v>
      </c>
      <c r="G4744" s="83">
        <v>43445</v>
      </c>
      <c r="H4744" s="83">
        <v>43357</v>
      </c>
      <c r="I4744">
        <f t="shared" si="79"/>
        <v>2018</v>
      </c>
    </row>
    <row r="4745" spans="1:9" x14ac:dyDescent="0.25">
      <c r="A4745" t="s">
        <v>976</v>
      </c>
      <c r="B4745" t="s">
        <v>248</v>
      </c>
      <c r="C4745" s="76" t="s">
        <v>842</v>
      </c>
      <c r="D4745" t="s">
        <v>980</v>
      </c>
      <c r="E4745" s="82">
        <v>7.6</v>
      </c>
      <c r="F4745" t="s">
        <v>969</v>
      </c>
      <c r="G4745" s="83">
        <v>43383</v>
      </c>
      <c r="H4745" s="83">
        <v>43357</v>
      </c>
      <c r="I4745">
        <f t="shared" si="79"/>
        <v>2018</v>
      </c>
    </row>
    <row r="4746" spans="1:9" x14ac:dyDescent="0.25">
      <c r="A4746" t="s">
        <v>976</v>
      </c>
      <c r="B4746" t="s">
        <v>50</v>
      </c>
      <c r="C4746" s="76" t="s">
        <v>842</v>
      </c>
      <c r="D4746" t="s">
        <v>980</v>
      </c>
      <c r="E4746" s="82">
        <v>11.4</v>
      </c>
      <c r="F4746" t="s">
        <v>969</v>
      </c>
      <c r="G4746" s="83">
        <v>43392</v>
      </c>
      <c r="H4746" s="83">
        <v>43356</v>
      </c>
      <c r="I4746">
        <f t="shared" si="79"/>
        <v>2018</v>
      </c>
    </row>
    <row r="4747" spans="1:9" x14ac:dyDescent="0.25">
      <c r="A4747" t="s">
        <v>976</v>
      </c>
      <c r="B4747" t="s">
        <v>252</v>
      </c>
      <c r="C4747" s="76" t="s">
        <v>842</v>
      </c>
      <c r="D4747" t="s">
        <v>980</v>
      </c>
      <c r="E4747" s="82">
        <v>6.67</v>
      </c>
      <c r="F4747" t="s">
        <v>969</v>
      </c>
      <c r="G4747" s="83">
        <v>43389</v>
      </c>
      <c r="H4747" s="83">
        <v>43356</v>
      </c>
      <c r="I4747">
        <f t="shared" si="79"/>
        <v>2018</v>
      </c>
    </row>
    <row r="4748" spans="1:9" x14ac:dyDescent="0.25">
      <c r="A4748" t="s">
        <v>976</v>
      </c>
      <c r="B4748" t="s">
        <v>50</v>
      </c>
      <c r="C4748" s="76" t="s">
        <v>842</v>
      </c>
      <c r="D4748" t="s">
        <v>980</v>
      </c>
      <c r="E4748" s="82">
        <v>7.6</v>
      </c>
      <c r="F4748" t="s">
        <v>969</v>
      </c>
      <c r="G4748" s="83">
        <v>43382</v>
      </c>
      <c r="H4748" s="83">
        <v>43356</v>
      </c>
      <c r="I4748">
        <f t="shared" si="79"/>
        <v>2018</v>
      </c>
    </row>
    <row r="4749" spans="1:9" x14ac:dyDescent="0.25">
      <c r="A4749" t="s">
        <v>976</v>
      </c>
      <c r="B4749" t="s">
        <v>287</v>
      </c>
      <c r="C4749" s="76" t="s">
        <v>842</v>
      </c>
      <c r="D4749" t="s">
        <v>980</v>
      </c>
      <c r="E4749" s="82">
        <v>6</v>
      </c>
      <c r="F4749" t="s">
        <v>969</v>
      </c>
      <c r="G4749" s="83">
        <v>43361</v>
      </c>
      <c r="H4749" s="83">
        <v>43313</v>
      </c>
      <c r="I4749">
        <f t="shared" si="79"/>
        <v>2018</v>
      </c>
    </row>
    <row r="4750" spans="1:9" x14ac:dyDescent="0.25">
      <c r="A4750" t="s">
        <v>976</v>
      </c>
      <c r="B4750" t="s">
        <v>49</v>
      </c>
      <c r="C4750" s="76" t="s">
        <v>842</v>
      </c>
      <c r="D4750" t="s">
        <v>980</v>
      </c>
      <c r="E4750" s="82">
        <v>7.6</v>
      </c>
      <c r="F4750" t="s">
        <v>969</v>
      </c>
      <c r="G4750" s="83">
        <v>43377</v>
      </c>
      <c r="H4750" s="83">
        <v>43320</v>
      </c>
      <c r="I4750">
        <f t="shared" si="79"/>
        <v>2018</v>
      </c>
    </row>
    <row r="4751" spans="1:9" x14ac:dyDescent="0.25">
      <c r="A4751" t="s">
        <v>976</v>
      </c>
      <c r="B4751" t="s">
        <v>67</v>
      </c>
      <c r="C4751" s="76" t="s">
        <v>842</v>
      </c>
      <c r="D4751" t="s">
        <v>980</v>
      </c>
      <c r="E4751" s="82">
        <v>7.6</v>
      </c>
      <c r="F4751" t="s">
        <v>969</v>
      </c>
      <c r="G4751" s="83">
        <v>43361</v>
      </c>
      <c r="H4751" s="83">
        <v>43320</v>
      </c>
      <c r="I4751">
        <f t="shared" si="79"/>
        <v>2018</v>
      </c>
    </row>
    <row r="4752" spans="1:9" x14ac:dyDescent="0.25">
      <c r="A4752" t="s">
        <v>976</v>
      </c>
      <c r="B4752" t="s">
        <v>55</v>
      </c>
      <c r="C4752" s="76" t="s">
        <v>842</v>
      </c>
      <c r="D4752" t="s">
        <v>980</v>
      </c>
      <c r="E4752" s="82">
        <v>7.6</v>
      </c>
      <c r="F4752" t="s">
        <v>969</v>
      </c>
      <c r="G4752" s="83">
        <v>43374</v>
      </c>
      <c r="H4752" s="83">
        <v>43349</v>
      </c>
      <c r="I4752">
        <f t="shared" si="79"/>
        <v>2018</v>
      </c>
    </row>
    <row r="4753" spans="1:9" ht="14.45" customHeight="1" x14ac:dyDescent="0.25">
      <c r="A4753" t="s">
        <v>976</v>
      </c>
      <c r="B4753" t="s">
        <v>243</v>
      </c>
      <c r="C4753" s="76" t="s">
        <v>842</v>
      </c>
      <c r="D4753" t="s">
        <v>980</v>
      </c>
      <c r="E4753" s="82">
        <v>7.6</v>
      </c>
      <c r="F4753" t="s">
        <v>969</v>
      </c>
      <c r="G4753" s="83">
        <v>43381</v>
      </c>
      <c r="H4753" s="83">
        <v>43349</v>
      </c>
      <c r="I4753">
        <f t="shared" si="79"/>
        <v>2018</v>
      </c>
    </row>
    <row r="4754" spans="1:9" ht="14.45" customHeight="1" x14ac:dyDescent="0.25">
      <c r="A4754" t="s">
        <v>976</v>
      </c>
      <c r="B4754" t="s">
        <v>40</v>
      </c>
      <c r="C4754" s="76" t="s">
        <v>842</v>
      </c>
      <c r="D4754" t="s">
        <v>980</v>
      </c>
      <c r="E4754" s="82">
        <v>5</v>
      </c>
      <c r="F4754" t="s">
        <v>969</v>
      </c>
      <c r="G4754" s="83">
        <v>43383</v>
      </c>
      <c r="H4754" s="83">
        <v>43349</v>
      </c>
      <c r="I4754">
        <f t="shared" si="79"/>
        <v>2018</v>
      </c>
    </row>
    <row r="4755" spans="1:9" ht="14.45" customHeight="1" x14ac:dyDescent="0.25">
      <c r="A4755" t="s">
        <v>976</v>
      </c>
      <c r="B4755" t="s">
        <v>28</v>
      </c>
      <c r="C4755" s="76" t="s">
        <v>842</v>
      </c>
      <c r="D4755" t="s">
        <v>980</v>
      </c>
      <c r="E4755" s="82">
        <v>6.38</v>
      </c>
      <c r="F4755" t="s">
        <v>969</v>
      </c>
      <c r="G4755" s="83">
        <v>43360</v>
      </c>
      <c r="H4755" s="83">
        <v>43342</v>
      </c>
      <c r="I4755">
        <f t="shared" si="79"/>
        <v>2018</v>
      </c>
    </row>
    <row r="4756" spans="1:9" ht="14.45" customHeight="1" x14ac:dyDescent="0.25">
      <c r="A4756" t="s">
        <v>976</v>
      </c>
      <c r="B4756" t="s">
        <v>63</v>
      </c>
      <c r="C4756" s="76" t="s">
        <v>842</v>
      </c>
      <c r="D4756" t="s">
        <v>980</v>
      </c>
      <c r="E4756" s="82">
        <v>8.8000000000000007</v>
      </c>
      <c r="F4756" t="s">
        <v>969</v>
      </c>
      <c r="G4756" s="83">
        <v>43390</v>
      </c>
      <c r="H4756" s="83">
        <v>43349</v>
      </c>
      <c r="I4756">
        <f t="shared" si="79"/>
        <v>2018</v>
      </c>
    </row>
    <row r="4757" spans="1:9" ht="14.45" customHeight="1" x14ac:dyDescent="0.25">
      <c r="A4757" t="s">
        <v>976</v>
      </c>
      <c r="B4757" t="s">
        <v>50</v>
      </c>
      <c r="C4757" s="76" t="s">
        <v>842</v>
      </c>
      <c r="D4757" t="s">
        <v>980</v>
      </c>
      <c r="E4757" s="82">
        <v>11</v>
      </c>
      <c r="F4757" t="s">
        <v>969</v>
      </c>
      <c r="G4757" s="83">
        <v>43433</v>
      </c>
      <c r="H4757" s="83">
        <v>43342</v>
      </c>
      <c r="I4757">
        <f t="shared" si="79"/>
        <v>2018</v>
      </c>
    </row>
    <row r="4758" spans="1:9" ht="14.45" customHeight="1" x14ac:dyDescent="0.25">
      <c r="A4758" t="s">
        <v>976</v>
      </c>
      <c r="B4758" t="s">
        <v>65</v>
      </c>
      <c r="C4758" s="76" t="s">
        <v>842</v>
      </c>
      <c r="D4758" t="s">
        <v>980</v>
      </c>
      <c r="E4758" s="82">
        <v>6</v>
      </c>
      <c r="F4758" t="s">
        <v>969</v>
      </c>
      <c r="G4758" s="83">
        <v>43390</v>
      </c>
      <c r="H4758" s="83">
        <v>43342</v>
      </c>
      <c r="I4758">
        <f t="shared" si="79"/>
        <v>2018</v>
      </c>
    </row>
    <row r="4759" spans="1:9" ht="14.45" customHeight="1" x14ac:dyDescent="0.25">
      <c r="A4759" t="s">
        <v>976</v>
      </c>
      <c r="B4759" t="s">
        <v>44</v>
      </c>
      <c r="C4759" s="76" t="s">
        <v>842</v>
      </c>
      <c r="D4759" t="s">
        <v>980</v>
      </c>
      <c r="E4759" s="82">
        <v>7.6</v>
      </c>
      <c r="F4759" t="s">
        <v>969</v>
      </c>
      <c r="G4759" s="83">
        <v>43361</v>
      </c>
      <c r="H4759" s="83">
        <v>43342</v>
      </c>
      <c r="I4759">
        <f t="shared" si="79"/>
        <v>2018</v>
      </c>
    </row>
    <row r="4760" spans="1:9" ht="14.45" customHeight="1" x14ac:dyDescent="0.25">
      <c r="A4760" t="s">
        <v>976</v>
      </c>
      <c r="B4760" t="s">
        <v>243</v>
      </c>
      <c r="C4760" s="76" t="s">
        <v>842</v>
      </c>
      <c r="D4760" t="s">
        <v>980</v>
      </c>
      <c r="E4760" s="82">
        <v>10</v>
      </c>
      <c r="F4760" t="s">
        <v>969</v>
      </c>
      <c r="G4760" s="83">
        <v>43396</v>
      </c>
      <c r="H4760" s="83">
        <v>43342</v>
      </c>
      <c r="I4760">
        <f t="shared" si="79"/>
        <v>2018</v>
      </c>
    </row>
    <row r="4761" spans="1:9" ht="14.45" customHeight="1" x14ac:dyDescent="0.25">
      <c r="A4761" t="s">
        <v>976</v>
      </c>
      <c r="B4761" t="s">
        <v>49</v>
      </c>
      <c r="C4761" s="76" t="s">
        <v>842</v>
      </c>
      <c r="D4761" t="s">
        <v>980</v>
      </c>
      <c r="E4761" s="82">
        <v>3.8</v>
      </c>
      <c r="F4761" t="s">
        <v>969</v>
      </c>
      <c r="G4761" s="83">
        <v>43354</v>
      </c>
      <c r="H4761" s="83">
        <v>43278</v>
      </c>
      <c r="I4761">
        <f t="shared" si="79"/>
        <v>2018</v>
      </c>
    </row>
    <row r="4762" spans="1:9" ht="14.45" customHeight="1" x14ac:dyDescent="0.25">
      <c r="A4762" t="s">
        <v>976</v>
      </c>
      <c r="B4762" t="s">
        <v>47</v>
      </c>
      <c r="C4762" s="76" t="s">
        <v>842</v>
      </c>
      <c r="D4762" t="s">
        <v>980</v>
      </c>
      <c r="E4762" s="82">
        <v>7.6</v>
      </c>
      <c r="F4762" t="s">
        <v>969</v>
      </c>
      <c r="G4762" s="83">
        <v>43390</v>
      </c>
      <c r="H4762" s="83">
        <v>43342</v>
      </c>
      <c r="I4762">
        <f t="shared" si="79"/>
        <v>2018</v>
      </c>
    </row>
    <row r="4763" spans="1:9" ht="14.45" customHeight="1" x14ac:dyDescent="0.25">
      <c r="A4763" t="s">
        <v>976</v>
      </c>
      <c r="B4763" t="s">
        <v>251</v>
      </c>
      <c r="C4763" s="76" t="s">
        <v>842</v>
      </c>
      <c r="D4763" t="s">
        <v>980</v>
      </c>
      <c r="E4763" s="82">
        <v>6</v>
      </c>
      <c r="F4763" t="s">
        <v>969</v>
      </c>
      <c r="G4763" s="83">
        <v>43377</v>
      </c>
      <c r="H4763" s="83">
        <v>43342</v>
      </c>
      <c r="I4763">
        <f t="shared" si="79"/>
        <v>2018</v>
      </c>
    </row>
    <row r="4764" spans="1:9" ht="14.45" customHeight="1" x14ac:dyDescent="0.25">
      <c r="A4764" t="s">
        <v>976</v>
      </c>
      <c r="B4764" t="s">
        <v>41</v>
      </c>
      <c r="C4764" s="76" t="s">
        <v>842</v>
      </c>
      <c r="D4764" t="s">
        <v>980</v>
      </c>
      <c r="E4764" s="82">
        <v>7.6</v>
      </c>
      <c r="F4764" t="s">
        <v>969</v>
      </c>
      <c r="G4764" s="83">
        <v>43376</v>
      </c>
      <c r="H4764" s="83">
        <v>43342</v>
      </c>
      <c r="I4764">
        <f t="shared" si="79"/>
        <v>2018</v>
      </c>
    </row>
    <row r="4765" spans="1:9" ht="14.45" customHeight="1" x14ac:dyDescent="0.25">
      <c r="A4765" t="s">
        <v>976</v>
      </c>
      <c r="B4765" t="s">
        <v>20</v>
      </c>
      <c r="C4765" s="76" t="s">
        <v>842</v>
      </c>
      <c r="D4765" t="s">
        <v>980</v>
      </c>
      <c r="E4765" s="82">
        <v>3.8</v>
      </c>
      <c r="F4765" t="s">
        <v>969</v>
      </c>
      <c r="G4765" s="83">
        <v>43433</v>
      </c>
      <c r="H4765" s="83">
        <v>43332</v>
      </c>
      <c r="I4765">
        <f t="shared" si="79"/>
        <v>2018</v>
      </c>
    </row>
    <row r="4766" spans="1:9" ht="14.45" customHeight="1" x14ac:dyDescent="0.25">
      <c r="A4766" t="s">
        <v>976</v>
      </c>
      <c r="B4766" t="s">
        <v>252</v>
      </c>
      <c r="C4766" s="76" t="s">
        <v>842</v>
      </c>
      <c r="D4766" t="s">
        <v>980</v>
      </c>
      <c r="E4766" s="82">
        <v>5</v>
      </c>
      <c r="F4766" t="s">
        <v>969</v>
      </c>
      <c r="G4766" s="83">
        <v>43455</v>
      </c>
      <c r="H4766" s="83">
        <v>43332</v>
      </c>
      <c r="I4766">
        <f t="shared" si="79"/>
        <v>2018</v>
      </c>
    </row>
    <row r="4767" spans="1:9" ht="14.45" customHeight="1" x14ac:dyDescent="0.25">
      <c r="A4767" t="s">
        <v>976</v>
      </c>
      <c r="B4767" t="s">
        <v>38</v>
      </c>
      <c r="C4767" s="76" t="s">
        <v>842</v>
      </c>
      <c r="D4767" t="s">
        <v>980</v>
      </c>
      <c r="E4767" s="82">
        <v>5</v>
      </c>
      <c r="F4767" t="s">
        <v>969</v>
      </c>
      <c r="G4767" s="83">
        <v>43378</v>
      </c>
      <c r="H4767" s="83">
        <v>43332</v>
      </c>
      <c r="I4767">
        <f t="shared" si="79"/>
        <v>2018</v>
      </c>
    </row>
    <row r="4768" spans="1:9" ht="14.45" customHeight="1" x14ac:dyDescent="0.25">
      <c r="A4768" t="s">
        <v>976</v>
      </c>
      <c r="B4768" t="s">
        <v>73</v>
      </c>
      <c r="C4768" s="76" t="s">
        <v>842</v>
      </c>
      <c r="D4768" t="s">
        <v>980</v>
      </c>
      <c r="E4768" s="82">
        <v>10</v>
      </c>
      <c r="F4768" t="s">
        <v>969</v>
      </c>
      <c r="G4768" s="83">
        <v>43333</v>
      </c>
      <c r="H4768" s="83">
        <v>43261</v>
      </c>
      <c r="I4768">
        <f t="shared" si="79"/>
        <v>2018</v>
      </c>
    </row>
    <row r="4769" spans="1:9" ht="14.45" customHeight="1" x14ac:dyDescent="0.25">
      <c r="A4769" t="s">
        <v>976</v>
      </c>
      <c r="B4769" t="s">
        <v>61</v>
      </c>
      <c r="C4769" s="76" t="s">
        <v>842</v>
      </c>
      <c r="D4769" t="s">
        <v>980</v>
      </c>
      <c r="E4769" s="82">
        <v>12.6</v>
      </c>
      <c r="F4769" t="s">
        <v>969</v>
      </c>
      <c r="G4769" s="83">
        <v>43434</v>
      </c>
      <c r="H4769" s="83">
        <v>43318</v>
      </c>
      <c r="I4769">
        <f t="shared" si="79"/>
        <v>2018</v>
      </c>
    </row>
    <row r="4770" spans="1:9" ht="14.45" customHeight="1" x14ac:dyDescent="0.25">
      <c r="A4770" t="s">
        <v>976</v>
      </c>
      <c r="B4770" t="s">
        <v>65</v>
      </c>
      <c r="C4770" s="76" t="s">
        <v>842</v>
      </c>
      <c r="D4770" t="s">
        <v>980</v>
      </c>
      <c r="E4770" s="82">
        <v>8.1199999999999992</v>
      </c>
      <c r="F4770" t="s">
        <v>969</v>
      </c>
      <c r="G4770" s="83">
        <v>43350</v>
      </c>
      <c r="H4770" s="83">
        <v>43315</v>
      </c>
      <c r="I4770">
        <f t="shared" si="79"/>
        <v>2018</v>
      </c>
    </row>
    <row r="4771" spans="1:9" ht="14.45" customHeight="1" x14ac:dyDescent="0.25">
      <c r="A4771" t="s">
        <v>976</v>
      </c>
      <c r="B4771" t="s">
        <v>40</v>
      </c>
      <c r="C4771" s="76" t="s">
        <v>842</v>
      </c>
      <c r="D4771" t="s">
        <v>980</v>
      </c>
      <c r="E4771" s="82">
        <v>3</v>
      </c>
      <c r="F4771" t="s">
        <v>969</v>
      </c>
      <c r="G4771" s="83">
        <v>43411</v>
      </c>
      <c r="H4771" s="83">
        <v>43318</v>
      </c>
      <c r="I4771">
        <f t="shared" si="79"/>
        <v>2018</v>
      </c>
    </row>
    <row r="4772" spans="1:9" ht="14.45" customHeight="1" x14ac:dyDescent="0.25">
      <c r="A4772" t="s">
        <v>976</v>
      </c>
      <c r="B4772" t="s">
        <v>40</v>
      </c>
      <c r="C4772" s="76" t="s">
        <v>842</v>
      </c>
      <c r="D4772" t="s">
        <v>980</v>
      </c>
      <c r="E4772" s="82">
        <v>10</v>
      </c>
      <c r="F4772" t="s">
        <v>969</v>
      </c>
      <c r="G4772" s="83">
        <v>43390</v>
      </c>
      <c r="H4772" s="83">
        <v>43315</v>
      </c>
      <c r="I4772">
        <f t="shared" si="79"/>
        <v>2018</v>
      </c>
    </row>
    <row r="4773" spans="1:9" ht="14.45" customHeight="1" x14ac:dyDescent="0.25">
      <c r="A4773" t="s">
        <v>976</v>
      </c>
      <c r="B4773" t="s">
        <v>57</v>
      </c>
      <c r="C4773" s="76" t="s">
        <v>842</v>
      </c>
      <c r="D4773" t="s">
        <v>980</v>
      </c>
      <c r="E4773" s="82">
        <v>10</v>
      </c>
      <c r="F4773" t="s">
        <v>969</v>
      </c>
      <c r="G4773" s="83">
        <v>43542</v>
      </c>
      <c r="H4773" s="83">
        <v>43312</v>
      </c>
      <c r="I4773">
        <f t="shared" si="79"/>
        <v>2019</v>
      </c>
    </row>
    <row r="4774" spans="1:9" ht="14.45" customHeight="1" x14ac:dyDescent="0.25">
      <c r="A4774" t="s">
        <v>976</v>
      </c>
      <c r="B4774" t="s">
        <v>67</v>
      </c>
      <c r="C4774" s="76" t="s">
        <v>842</v>
      </c>
      <c r="D4774" t="s">
        <v>980</v>
      </c>
      <c r="E4774" s="82">
        <v>6</v>
      </c>
      <c r="F4774" t="s">
        <v>969</v>
      </c>
      <c r="G4774" s="83">
        <v>43412</v>
      </c>
      <c r="H4774" s="83">
        <v>43312</v>
      </c>
      <c r="I4774">
        <f t="shared" si="79"/>
        <v>2018</v>
      </c>
    </row>
    <row r="4775" spans="1:9" ht="14.45" customHeight="1" x14ac:dyDescent="0.25">
      <c r="A4775" t="s">
        <v>976</v>
      </c>
      <c r="B4775" t="s">
        <v>245</v>
      </c>
      <c r="C4775" s="76" t="s">
        <v>842</v>
      </c>
      <c r="D4775" t="s">
        <v>980</v>
      </c>
      <c r="E4775" s="82">
        <v>7.6</v>
      </c>
      <c r="F4775" t="s">
        <v>969</v>
      </c>
      <c r="G4775" s="83">
        <v>43448</v>
      </c>
      <c r="H4775" s="83">
        <v>43312</v>
      </c>
      <c r="I4775">
        <f t="shared" si="79"/>
        <v>2018</v>
      </c>
    </row>
    <row r="4776" spans="1:9" ht="14.45" customHeight="1" x14ac:dyDescent="0.25">
      <c r="A4776" t="s">
        <v>976</v>
      </c>
      <c r="B4776" t="s">
        <v>40</v>
      </c>
      <c r="C4776" s="76" t="s">
        <v>842</v>
      </c>
      <c r="D4776" t="s">
        <v>980</v>
      </c>
      <c r="E4776" s="82">
        <v>11.44</v>
      </c>
      <c r="F4776" t="s">
        <v>969</v>
      </c>
      <c r="G4776" s="83">
        <v>43343</v>
      </c>
      <c r="H4776" s="83">
        <v>43312</v>
      </c>
      <c r="I4776">
        <f t="shared" si="79"/>
        <v>2018</v>
      </c>
    </row>
    <row r="4777" spans="1:9" ht="14.45" customHeight="1" x14ac:dyDescent="0.25">
      <c r="A4777" t="s">
        <v>976</v>
      </c>
      <c r="B4777" t="s">
        <v>58</v>
      </c>
      <c r="C4777" s="76" t="s">
        <v>842</v>
      </c>
      <c r="D4777" t="s">
        <v>980</v>
      </c>
      <c r="E4777" s="82">
        <v>7.6</v>
      </c>
      <c r="F4777" t="s">
        <v>969</v>
      </c>
      <c r="G4777" s="83">
        <v>43396</v>
      </c>
      <c r="H4777" s="83">
        <v>43305</v>
      </c>
      <c r="I4777">
        <f t="shared" si="79"/>
        <v>2018</v>
      </c>
    </row>
    <row r="4778" spans="1:9" ht="14.45" customHeight="1" x14ac:dyDescent="0.25">
      <c r="A4778" t="s">
        <v>976</v>
      </c>
      <c r="B4778" t="s">
        <v>71</v>
      </c>
      <c r="C4778" s="76" t="s">
        <v>842</v>
      </c>
      <c r="D4778" t="s">
        <v>980</v>
      </c>
      <c r="E4778" s="82">
        <v>9</v>
      </c>
      <c r="F4778" t="s">
        <v>969</v>
      </c>
      <c r="G4778" s="83">
        <v>43469</v>
      </c>
      <c r="H4778" s="83">
        <v>43305</v>
      </c>
      <c r="I4778">
        <f t="shared" si="79"/>
        <v>2019</v>
      </c>
    </row>
    <row r="4779" spans="1:9" ht="14.45" customHeight="1" x14ac:dyDescent="0.25">
      <c r="A4779" t="s">
        <v>976</v>
      </c>
      <c r="B4779" t="s">
        <v>40</v>
      </c>
      <c r="C4779" s="76" t="s">
        <v>842</v>
      </c>
      <c r="D4779" t="s">
        <v>980</v>
      </c>
      <c r="E4779" s="82">
        <v>4.5999999999999996</v>
      </c>
      <c r="F4779" t="s">
        <v>969</v>
      </c>
      <c r="G4779" s="83">
        <v>43390</v>
      </c>
      <c r="H4779" s="83">
        <v>43305</v>
      </c>
      <c r="I4779">
        <f t="shared" si="79"/>
        <v>2018</v>
      </c>
    </row>
    <row r="4780" spans="1:9" ht="14.45" customHeight="1" x14ac:dyDescent="0.25">
      <c r="A4780" t="s">
        <v>976</v>
      </c>
      <c r="B4780" t="s">
        <v>64</v>
      </c>
      <c r="C4780" s="76" t="s">
        <v>842</v>
      </c>
      <c r="D4780" t="s">
        <v>980</v>
      </c>
      <c r="E4780" s="82">
        <v>6</v>
      </c>
      <c r="F4780" t="s">
        <v>969</v>
      </c>
      <c r="G4780" s="83">
        <v>43361</v>
      </c>
      <c r="H4780" s="83">
        <v>43305</v>
      </c>
      <c r="I4780">
        <f t="shared" si="79"/>
        <v>2018</v>
      </c>
    </row>
    <row r="4781" spans="1:9" ht="14.45" customHeight="1" x14ac:dyDescent="0.25">
      <c r="A4781" t="s">
        <v>976</v>
      </c>
      <c r="B4781" t="s">
        <v>58</v>
      </c>
      <c r="C4781" s="76" t="s">
        <v>842</v>
      </c>
      <c r="D4781" t="s">
        <v>980</v>
      </c>
      <c r="E4781" s="82">
        <v>10</v>
      </c>
      <c r="F4781" t="s">
        <v>969</v>
      </c>
      <c r="G4781" s="83">
        <v>43342</v>
      </c>
      <c r="H4781" s="83">
        <v>43228</v>
      </c>
      <c r="I4781">
        <f t="shared" si="79"/>
        <v>2018</v>
      </c>
    </row>
    <row r="4782" spans="1:9" ht="14.45" customHeight="1" x14ac:dyDescent="0.25">
      <c r="A4782" t="s">
        <v>976</v>
      </c>
      <c r="B4782" t="s">
        <v>292</v>
      </c>
      <c r="C4782" s="76" t="s">
        <v>842</v>
      </c>
      <c r="D4782" t="s">
        <v>980</v>
      </c>
      <c r="E4782" s="82">
        <v>7.6</v>
      </c>
      <c r="F4782" t="s">
        <v>969</v>
      </c>
      <c r="G4782" s="83">
        <v>43389</v>
      </c>
      <c r="H4782" s="83">
        <v>43290</v>
      </c>
      <c r="I4782">
        <f t="shared" si="79"/>
        <v>2018</v>
      </c>
    </row>
    <row r="4783" spans="1:9" ht="14.45" customHeight="1" x14ac:dyDescent="0.25">
      <c r="A4783" t="s">
        <v>976</v>
      </c>
      <c r="B4783" t="s">
        <v>261</v>
      </c>
      <c r="C4783" s="76" t="s">
        <v>842</v>
      </c>
      <c r="D4783" t="s">
        <v>980</v>
      </c>
      <c r="E4783" s="82">
        <v>11.4</v>
      </c>
      <c r="F4783" t="s">
        <v>969</v>
      </c>
      <c r="G4783" s="83">
        <v>43305</v>
      </c>
      <c r="H4783" s="83">
        <v>43009</v>
      </c>
      <c r="I4783">
        <f t="shared" si="79"/>
        <v>2018</v>
      </c>
    </row>
    <row r="4784" spans="1:9" ht="14.45" customHeight="1" x14ac:dyDescent="0.25">
      <c r="A4784" t="s">
        <v>976</v>
      </c>
      <c r="B4784" t="s">
        <v>67</v>
      </c>
      <c r="C4784" s="76" t="s">
        <v>842</v>
      </c>
      <c r="D4784" t="s">
        <v>980</v>
      </c>
      <c r="E4784" s="82">
        <v>7.6</v>
      </c>
      <c r="F4784" t="s">
        <v>969</v>
      </c>
      <c r="G4784" s="83">
        <v>43319</v>
      </c>
      <c r="H4784" s="83">
        <v>43290</v>
      </c>
      <c r="I4784">
        <f t="shared" si="79"/>
        <v>2018</v>
      </c>
    </row>
    <row r="4785" spans="1:9" ht="14.45" customHeight="1" x14ac:dyDescent="0.25">
      <c r="A4785" t="s">
        <v>976</v>
      </c>
      <c r="B4785" t="s">
        <v>237</v>
      </c>
      <c r="C4785" s="76" t="s">
        <v>842</v>
      </c>
      <c r="D4785" t="s">
        <v>980</v>
      </c>
      <c r="E4785" s="82">
        <v>6</v>
      </c>
      <c r="F4785" t="s">
        <v>969</v>
      </c>
      <c r="G4785" s="83">
        <v>43348</v>
      </c>
      <c r="H4785" s="83">
        <v>43290</v>
      </c>
      <c r="I4785">
        <f t="shared" si="79"/>
        <v>2018</v>
      </c>
    </row>
    <row r="4786" spans="1:9" ht="14.45" customHeight="1" x14ac:dyDescent="0.25">
      <c r="A4786" t="s">
        <v>976</v>
      </c>
      <c r="B4786" t="s">
        <v>253</v>
      </c>
      <c r="C4786" s="76" t="s">
        <v>842</v>
      </c>
      <c r="D4786" t="s">
        <v>980</v>
      </c>
      <c r="E4786" s="82">
        <v>6.6</v>
      </c>
      <c r="F4786" t="s">
        <v>969</v>
      </c>
      <c r="G4786" s="83">
        <v>43354</v>
      </c>
      <c r="H4786" s="83">
        <v>43290</v>
      </c>
      <c r="I4786">
        <f t="shared" si="79"/>
        <v>2018</v>
      </c>
    </row>
    <row r="4787" spans="1:9" ht="14.45" customHeight="1" x14ac:dyDescent="0.25">
      <c r="A4787" t="s">
        <v>976</v>
      </c>
      <c r="B4787" t="s">
        <v>243</v>
      </c>
      <c r="C4787" s="76" t="s">
        <v>842</v>
      </c>
      <c r="D4787" t="s">
        <v>980</v>
      </c>
      <c r="E4787" s="82">
        <v>6.38</v>
      </c>
      <c r="F4787" t="s">
        <v>969</v>
      </c>
      <c r="G4787" s="83">
        <v>43342</v>
      </c>
      <c r="H4787" s="83">
        <v>43290</v>
      </c>
      <c r="I4787">
        <f t="shared" si="79"/>
        <v>2018</v>
      </c>
    </row>
    <row r="4788" spans="1:9" ht="14.45" customHeight="1" x14ac:dyDescent="0.25">
      <c r="A4788" t="s">
        <v>976</v>
      </c>
      <c r="B4788" t="s">
        <v>62</v>
      </c>
      <c r="C4788" s="76" t="s">
        <v>842</v>
      </c>
      <c r="D4788" t="s">
        <v>980</v>
      </c>
      <c r="E4788" s="82">
        <v>7.6</v>
      </c>
      <c r="F4788" t="s">
        <v>969</v>
      </c>
      <c r="G4788" s="83">
        <v>43404</v>
      </c>
      <c r="H4788" s="83">
        <v>43280</v>
      </c>
      <c r="I4788">
        <f t="shared" si="79"/>
        <v>2018</v>
      </c>
    </row>
    <row r="4789" spans="1:9" ht="14.45" customHeight="1" x14ac:dyDescent="0.25">
      <c r="A4789" t="s">
        <v>976</v>
      </c>
      <c r="B4789" t="s">
        <v>243</v>
      </c>
      <c r="C4789" s="76" t="s">
        <v>842</v>
      </c>
      <c r="D4789" t="s">
        <v>980</v>
      </c>
      <c r="E4789" s="82">
        <v>10.15</v>
      </c>
      <c r="F4789" t="s">
        <v>969</v>
      </c>
      <c r="G4789" s="83">
        <v>43325</v>
      </c>
      <c r="H4789" s="83">
        <v>43280</v>
      </c>
      <c r="I4789">
        <f t="shared" si="79"/>
        <v>2018</v>
      </c>
    </row>
    <row r="4790" spans="1:9" ht="14.45" customHeight="1" x14ac:dyDescent="0.25">
      <c r="A4790" t="s">
        <v>976</v>
      </c>
      <c r="B4790" t="s">
        <v>40</v>
      </c>
      <c r="C4790" s="76" t="s">
        <v>842</v>
      </c>
      <c r="D4790" t="s">
        <v>980</v>
      </c>
      <c r="E4790" s="82">
        <v>4.5999999999999996</v>
      </c>
      <c r="F4790" t="s">
        <v>969</v>
      </c>
      <c r="G4790" s="83">
        <v>43301</v>
      </c>
      <c r="H4790" s="83">
        <v>43229</v>
      </c>
      <c r="I4790">
        <f t="shared" si="79"/>
        <v>2018</v>
      </c>
    </row>
    <row r="4791" spans="1:9" ht="14.45" customHeight="1" x14ac:dyDescent="0.25">
      <c r="A4791" t="s">
        <v>976</v>
      </c>
      <c r="B4791" t="s">
        <v>62</v>
      </c>
      <c r="C4791" s="76" t="s">
        <v>842</v>
      </c>
      <c r="D4791" t="s">
        <v>980</v>
      </c>
      <c r="E4791" s="82">
        <v>6.38</v>
      </c>
      <c r="F4791" t="s">
        <v>969</v>
      </c>
      <c r="G4791" s="83">
        <v>43336</v>
      </c>
      <c r="H4791" s="83">
        <v>43283</v>
      </c>
      <c r="I4791">
        <f t="shared" si="79"/>
        <v>2018</v>
      </c>
    </row>
    <row r="4792" spans="1:9" ht="14.45" customHeight="1" x14ac:dyDescent="0.25">
      <c r="A4792" t="s">
        <v>976</v>
      </c>
      <c r="B4792" t="s">
        <v>40</v>
      </c>
      <c r="C4792" s="76" t="s">
        <v>842</v>
      </c>
      <c r="D4792" t="s">
        <v>980</v>
      </c>
      <c r="E4792" s="82">
        <v>11.4</v>
      </c>
      <c r="F4792" t="s">
        <v>969</v>
      </c>
      <c r="G4792" s="83">
        <v>43326</v>
      </c>
      <c r="H4792" s="83">
        <v>43280</v>
      </c>
      <c r="I4792">
        <f t="shared" si="79"/>
        <v>2018</v>
      </c>
    </row>
    <row r="4793" spans="1:9" ht="14.45" customHeight="1" x14ac:dyDescent="0.25">
      <c r="A4793" t="s">
        <v>976</v>
      </c>
      <c r="B4793" t="s">
        <v>64</v>
      </c>
      <c r="C4793" s="76" t="s">
        <v>842</v>
      </c>
      <c r="D4793" t="s">
        <v>980</v>
      </c>
      <c r="E4793" s="82">
        <v>10</v>
      </c>
      <c r="F4793" t="s">
        <v>969</v>
      </c>
      <c r="G4793" s="83">
        <v>43349</v>
      </c>
      <c r="H4793" s="83">
        <v>43280</v>
      </c>
      <c r="I4793">
        <f t="shared" si="79"/>
        <v>2018</v>
      </c>
    </row>
    <row r="4794" spans="1:9" ht="14.45" customHeight="1" x14ac:dyDescent="0.25">
      <c r="A4794" t="s">
        <v>976</v>
      </c>
      <c r="B4794" t="s">
        <v>40</v>
      </c>
      <c r="C4794" s="76" t="s">
        <v>842</v>
      </c>
      <c r="D4794" t="s">
        <v>980</v>
      </c>
      <c r="E4794" s="82">
        <v>15</v>
      </c>
      <c r="F4794" t="s">
        <v>969</v>
      </c>
      <c r="G4794" s="83">
        <v>43457</v>
      </c>
      <c r="H4794" s="83">
        <v>43280</v>
      </c>
      <c r="I4794">
        <f t="shared" si="79"/>
        <v>2018</v>
      </c>
    </row>
    <row r="4795" spans="1:9" ht="14.45" customHeight="1" x14ac:dyDescent="0.25">
      <c r="A4795" t="s">
        <v>976</v>
      </c>
      <c r="B4795" t="s">
        <v>257</v>
      </c>
      <c r="C4795" s="76" t="s">
        <v>842</v>
      </c>
      <c r="D4795" t="s">
        <v>980</v>
      </c>
      <c r="E4795" s="82">
        <v>6</v>
      </c>
      <c r="F4795" t="s">
        <v>969</v>
      </c>
      <c r="G4795" s="83">
        <v>43367</v>
      </c>
      <c r="H4795" s="83">
        <v>43280</v>
      </c>
      <c r="I4795">
        <f t="shared" si="79"/>
        <v>2018</v>
      </c>
    </row>
    <row r="4796" spans="1:9" ht="14.45" customHeight="1" x14ac:dyDescent="0.25">
      <c r="A4796" t="s">
        <v>976</v>
      </c>
      <c r="B4796" t="s">
        <v>49</v>
      </c>
      <c r="C4796" s="76" t="s">
        <v>842</v>
      </c>
      <c r="D4796" t="s">
        <v>980</v>
      </c>
      <c r="E4796" s="82">
        <v>7.6</v>
      </c>
      <c r="F4796" t="s">
        <v>969</v>
      </c>
      <c r="G4796" s="83">
        <v>43368</v>
      </c>
      <c r="H4796" s="83">
        <v>43280</v>
      </c>
      <c r="I4796">
        <f t="shared" si="79"/>
        <v>2018</v>
      </c>
    </row>
    <row r="4797" spans="1:9" ht="14.45" customHeight="1" x14ac:dyDescent="0.25">
      <c r="A4797" t="s">
        <v>976</v>
      </c>
      <c r="B4797" t="s">
        <v>70</v>
      </c>
      <c r="C4797" s="76" t="s">
        <v>842</v>
      </c>
      <c r="D4797" t="s">
        <v>980</v>
      </c>
      <c r="E4797" s="82">
        <v>5</v>
      </c>
      <c r="F4797" t="s">
        <v>969</v>
      </c>
      <c r="G4797" s="83">
        <v>43462</v>
      </c>
      <c r="H4797" s="83">
        <v>43280</v>
      </c>
      <c r="I4797">
        <f t="shared" si="79"/>
        <v>2018</v>
      </c>
    </row>
    <row r="4798" spans="1:9" ht="14.45" customHeight="1" x14ac:dyDescent="0.25">
      <c r="A4798" t="s">
        <v>976</v>
      </c>
      <c r="B4798" t="s">
        <v>40</v>
      </c>
      <c r="C4798" s="76" t="s">
        <v>842</v>
      </c>
      <c r="D4798" t="s">
        <v>980</v>
      </c>
      <c r="E4798" s="82">
        <v>16</v>
      </c>
      <c r="F4798" t="s">
        <v>969</v>
      </c>
      <c r="G4798" s="83">
        <v>43326</v>
      </c>
      <c r="H4798" s="83">
        <v>43280</v>
      </c>
      <c r="I4798">
        <f t="shared" si="79"/>
        <v>2018</v>
      </c>
    </row>
    <row r="4799" spans="1:9" ht="14.45" customHeight="1" x14ac:dyDescent="0.25">
      <c r="A4799" t="s">
        <v>976</v>
      </c>
      <c r="B4799" t="s">
        <v>245</v>
      </c>
      <c r="C4799" s="76" t="s">
        <v>842</v>
      </c>
      <c r="D4799" t="s">
        <v>980</v>
      </c>
      <c r="E4799" s="82">
        <v>8.6</v>
      </c>
      <c r="F4799" t="s">
        <v>969</v>
      </c>
      <c r="G4799" s="83">
        <v>43293</v>
      </c>
      <c r="H4799" s="83">
        <v>43231</v>
      </c>
      <c r="I4799">
        <f t="shared" si="79"/>
        <v>2018</v>
      </c>
    </row>
    <row r="4800" spans="1:9" ht="14.45" customHeight="1" x14ac:dyDescent="0.25">
      <c r="A4800" t="s">
        <v>976</v>
      </c>
      <c r="B4800" t="s">
        <v>68</v>
      </c>
      <c r="C4800" s="76" t="s">
        <v>842</v>
      </c>
      <c r="D4800" t="s">
        <v>980</v>
      </c>
      <c r="E4800" s="82">
        <v>7.68</v>
      </c>
      <c r="F4800" t="s">
        <v>969</v>
      </c>
      <c r="G4800" s="83">
        <v>43665</v>
      </c>
      <c r="H4800" s="83">
        <v>43281</v>
      </c>
      <c r="I4800">
        <f t="shared" si="79"/>
        <v>2019</v>
      </c>
    </row>
    <row r="4801" spans="1:9" ht="14.45" customHeight="1" x14ac:dyDescent="0.25">
      <c r="A4801" t="s">
        <v>976</v>
      </c>
      <c r="B4801" t="s">
        <v>46</v>
      </c>
      <c r="C4801" s="76" t="s">
        <v>842</v>
      </c>
      <c r="D4801" t="s">
        <v>980</v>
      </c>
      <c r="E4801" s="82">
        <v>10</v>
      </c>
      <c r="F4801" t="s">
        <v>969</v>
      </c>
      <c r="G4801" s="83">
        <v>43327</v>
      </c>
      <c r="H4801" s="83">
        <v>43279</v>
      </c>
      <c r="I4801">
        <f t="shared" si="79"/>
        <v>2018</v>
      </c>
    </row>
    <row r="4802" spans="1:9" ht="14.45" customHeight="1" x14ac:dyDescent="0.25">
      <c r="A4802" t="s">
        <v>976</v>
      </c>
      <c r="B4802" t="s">
        <v>64</v>
      </c>
      <c r="C4802" s="76" t="s">
        <v>842</v>
      </c>
      <c r="D4802" t="s">
        <v>980</v>
      </c>
      <c r="E4802" s="82">
        <v>7.6</v>
      </c>
      <c r="F4802" t="s">
        <v>969</v>
      </c>
      <c r="G4802" s="83">
        <v>43591</v>
      </c>
      <c r="H4802" s="83">
        <v>43279</v>
      </c>
      <c r="I4802">
        <f t="shared" ref="I4802:I4865" si="80">IF(G4802&lt;&gt;"",YEAR(G4802),"")</f>
        <v>2019</v>
      </c>
    </row>
    <row r="4803" spans="1:9" ht="14.45" customHeight="1" x14ac:dyDescent="0.25">
      <c r="A4803" t="s">
        <v>976</v>
      </c>
      <c r="B4803" t="s">
        <v>40</v>
      </c>
      <c r="C4803" s="76" t="s">
        <v>842</v>
      </c>
      <c r="D4803" t="s">
        <v>980</v>
      </c>
      <c r="E4803" s="82">
        <v>11.4</v>
      </c>
      <c r="F4803" t="s">
        <v>969</v>
      </c>
      <c r="G4803" s="83">
        <v>43362</v>
      </c>
      <c r="H4803" s="83">
        <v>43279</v>
      </c>
      <c r="I4803">
        <f t="shared" si="80"/>
        <v>2018</v>
      </c>
    </row>
    <row r="4804" spans="1:9" ht="14.45" customHeight="1" x14ac:dyDescent="0.25">
      <c r="A4804" t="s">
        <v>976</v>
      </c>
      <c r="B4804" t="s">
        <v>58</v>
      </c>
      <c r="C4804" s="76" t="s">
        <v>842</v>
      </c>
      <c r="D4804" t="s">
        <v>980</v>
      </c>
      <c r="E4804" s="82">
        <v>6</v>
      </c>
      <c r="F4804" t="s">
        <v>969</v>
      </c>
      <c r="G4804" s="83">
        <v>43335</v>
      </c>
      <c r="H4804" s="83">
        <v>43279</v>
      </c>
      <c r="I4804">
        <f t="shared" si="80"/>
        <v>2018</v>
      </c>
    </row>
    <row r="4805" spans="1:9" ht="14.45" customHeight="1" x14ac:dyDescent="0.25">
      <c r="A4805" t="s">
        <v>976</v>
      </c>
      <c r="B4805" t="s">
        <v>252</v>
      </c>
      <c r="C4805" s="76" t="s">
        <v>842</v>
      </c>
      <c r="D4805" t="s">
        <v>980</v>
      </c>
      <c r="E4805" s="82">
        <v>6</v>
      </c>
      <c r="F4805" t="s">
        <v>969</v>
      </c>
      <c r="G4805" s="83">
        <v>43588</v>
      </c>
      <c r="H4805" s="83">
        <v>43279</v>
      </c>
      <c r="I4805">
        <f t="shared" si="80"/>
        <v>2019</v>
      </c>
    </row>
    <row r="4806" spans="1:9" ht="14.45" customHeight="1" x14ac:dyDescent="0.25">
      <c r="A4806" t="s">
        <v>976</v>
      </c>
      <c r="B4806" t="s">
        <v>257</v>
      </c>
      <c r="C4806" s="76" t="s">
        <v>842</v>
      </c>
      <c r="D4806" t="s">
        <v>980</v>
      </c>
      <c r="E4806" s="82">
        <v>3</v>
      </c>
      <c r="F4806" t="s">
        <v>969</v>
      </c>
      <c r="G4806" s="83">
        <v>43348</v>
      </c>
      <c r="H4806" s="83">
        <v>43279</v>
      </c>
      <c r="I4806">
        <f t="shared" si="80"/>
        <v>2018</v>
      </c>
    </row>
    <row r="4807" spans="1:9" ht="14.45" customHeight="1" x14ac:dyDescent="0.25">
      <c r="A4807" t="s">
        <v>976</v>
      </c>
      <c r="B4807" t="s">
        <v>70</v>
      </c>
      <c r="C4807" s="76" t="s">
        <v>842</v>
      </c>
      <c r="D4807" t="s">
        <v>980</v>
      </c>
      <c r="E4807" s="82">
        <v>7.6</v>
      </c>
      <c r="F4807" t="s">
        <v>969</v>
      </c>
      <c r="G4807" s="83">
        <v>43658</v>
      </c>
      <c r="H4807" s="83">
        <v>43279</v>
      </c>
      <c r="I4807">
        <f t="shared" si="80"/>
        <v>2019</v>
      </c>
    </row>
    <row r="4808" spans="1:9" ht="14.45" customHeight="1" x14ac:dyDescent="0.25">
      <c r="A4808" t="s">
        <v>976</v>
      </c>
      <c r="B4808" t="s">
        <v>40</v>
      </c>
      <c r="C4808" s="76" t="s">
        <v>842</v>
      </c>
      <c r="D4808" t="s">
        <v>980</v>
      </c>
      <c r="E4808" s="82">
        <v>15</v>
      </c>
      <c r="F4808" t="s">
        <v>969</v>
      </c>
      <c r="G4808" s="83">
        <v>43383</v>
      </c>
      <c r="H4808" s="83">
        <v>43279</v>
      </c>
      <c r="I4808">
        <f t="shared" si="80"/>
        <v>2018</v>
      </c>
    </row>
    <row r="4809" spans="1:9" ht="14.45" customHeight="1" x14ac:dyDescent="0.25">
      <c r="A4809" t="s">
        <v>976</v>
      </c>
      <c r="B4809" t="s">
        <v>64</v>
      </c>
      <c r="C4809" s="76" t="s">
        <v>842</v>
      </c>
      <c r="D4809" t="s">
        <v>980</v>
      </c>
      <c r="E4809" s="82">
        <v>6</v>
      </c>
      <c r="F4809" t="s">
        <v>969</v>
      </c>
      <c r="G4809" s="83">
        <v>43371</v>
      </c>
      <c r="H4809" s="83">
        <v>43279</v>
      </c>
      <c r="I4809">
        <f t="shared" si="80"/>
        <v>2018</v>
      </c>
    </row>
    <row r="4810" spans="1:9" ht="14.45" customHeight="1" x14ac:dyDescent="0.25">
      <c r="A4810" t="s">
        <v>976</v>
      </c>
      <c r="B4810" t="s">
        <v>244</v>
      </c>
      <c r="C4810" s="76" t="s">
        <v>842</v>
      </c>
      <c r="D4810" t="s">
        <v>980</v>
      </c>
      <c r="E4810" s="82">
        <v>7.6</v>
      </c>
      <c r="F4810" t="s">
        <v>969</v>
      </c>
      <c r="G4810" s="83">
        <v>43402</v>
      </c>
      <c r="H4810" s="83">
        <v>43279</v>
      </c>
      <c r="I4810">
        <f t="shared" si="80"/>
        <v>2018</v>
      </c>
    </row>
    <row r="4811" spans="1:9" ht="14.45" customHeight="1" x14ac:dyDescent="0.25">
      <c r="A4811" t="s">
        <v>976</v>
      </c>
      <c r="B4811" t="s">
        <v>61</v>
      </c>
      <c r="C4811" s="76" t="s">
        <v>842</v>
      </c>
      <c r="D4811" t="s">
        <v>980</v>
      </c>
      <c r="E4811" s="82">
        <v>15</v>
      </c>
      <c r="F4811" t="s">
        <v>969</v>
      </c>
      <c r="G4811" s="83">
        <v>43627</v>
      </c>
      <c r="H4811" s="83">
        <v>43279</v>
      </c>
      <c r="I4811">
        <f t="shared" si="80"/>
        <v>2019</v>
      </c>
    </row>
    <row r="4812" spans="1:9" ht="14.45" customHeight="1" x14ac:dyDescent="0.25">
      <c r="A4812" t="s">
        <v>976</v>
      </c>
      <c r="B4812" t="s">
        <v>46</v>
      </c>
      <c r="C4812" s="76" t="s">
        <v>842</v>
      </c>
      <c r="D4812" t="s">
        <v>980</v>
      </c>
      <c r="E4812" s="82">
        <v>14.7</v>
      </c>
      <c r="F4812" t="s">
        <v>969</v>
      </c>
      <c r="G4812" s="83">
        <v>43321</v>
      </c>
      <c r="H4812" s="83">
        <v>43279</v>
      </c>
      <c r="I4812">
        <f t="shared" si="80"/>
        <v>2018</v>
      </c>
    </row>
    <row r="4813" spans="1:9" ht="14.45" customHeight="1" x14ac:dyDescent="0.25">
      <c r="A4813" t="s">
        <v>976</v>
      </c>
      <c r="B4813" t="s">
        <v>37</v>
      </c>
      <c r="C4813" s="76" t="s">
        <v>842</v>
      </c>
      <c r="D4813" t="s">
        <v>980</v>
      </c>
      <c r="E4813" s="82">
        <v>3</v>
      </c>
      <c r="F4813" t="s">
        <v>969</v>
      </c>
      <c r="G4813" s="83">
        <v>43354</v>
      </c>
      <c r="H4813" s="83">
        <v>43279</v>
      </c>
      <c r="I4813">
        <f t="shared" si="80"/>
        <v>2018</v>
      </c>
    </row>
    <row r="4814" spans="1:9" ht="14.45" customHeight="1" x14ac:dyDescent="0.25">
      <c r="A4814" t="s">
        <v>976</v>
      </c>
      <c r="B4814" t="s">
        <v>257</v>
      </c>
      <c r="C4814" s="76" t="s">
        <v>842</v>
      </c>
      <c r="D4814" t="s">
        <v>980</v>
      </c>
      <c r="E4814" s="82">
        <v>14.7</v>
      </c>
      <c r="F4814" t="s">
        <v>969</v>
      </c>
      <c r="G4814" s="83">
        <v>43384</v>
      </c>
      <c r="H4814" s="83">
        <v>43279</v>
      </c>
      <c r="I4814">
        <f t="shared" si="80"/>
        <v>2018</v>
      </c>
    </row>
    <row r="4815" spans="1:9" ht="14.45" customHeight="1" x14ac:dyDescent="0.25">
      <c r="A4815" t="s">
        <v>976</v>
      </c>
      <c r="B4815" t="s">
        <v>40</v>
      </c>
      <c r="C4815" s="76" t="s">
        <v>842</v>
      </c>
      <c r="D4815" t="s">
        <v>980</v>
      </c>
      <c r="E4815" s="82">
        <v>5</v>
      </c>
      <c r="F4815" t="s">
        <v>969</v>
      </c>
      <c r="G4815" s="83">
        <v>43354</v>
      </c>
      <c r="H4815" s="83">
        <v>43279</v>
      </c>
      <c r="I4815">
        <f t="shared" si="80"/>
        <v>2018</v>
      </c>
    </row>
    <row r="4816" spans="1:9" ht="14.45" customHeight="1" x14ac:dyDescent="0.25">
      <c r="A4816" t="s">
        <v>976</v>
      </c>
      <c r="B4816" t="s">
        <v>253</v>
      </c>
      <c r="C4816" s="76" t="s">
        <v>842</v>
      </c>
      <c r="D4816" t="s">
        <v>980</v>
      </c>
      <c r="E4816" s="82">
        <v>15</v>
      </c>
      <c r="F4816" t="s">
        <v>969</v>
      </c>
      <c r="G4816" s="83">
        <v>43451</v>
      </c>
      <c r="H4816" s="83">
        <v>43280</v>
      </c>
      <c r="I4816">
        <f t="shared" si="80"/>
        <v>2018</v>
      </c>
    </row>
    <row r="4817" spans="1:9" ht="14.45" customHeight="1" x14ac:dyDescent="0.25">
      <c r="A4817" t="s">
        <v>976</v>
      </c>
      <c r="B4817" t="s">
        <v>243</v>
      </c>
      <c r="C4817" s="76" t="s">
        <v>842</v>
      </c>
      <c r="D4817" t="s">
        <v>980</v>
      </c>
      <c r="E4817" s="82">
        <v>5.8</v>
      </c>
      <c r="F4817" t="s">
        <v>969</v>
      </c>
      <c r="G4817" s="83">
        <v>43325</v>
      </c>
      <c r="H4817" s="83">
        <v>43279</v>
      </c>
      <c r="I4817">
        <f t="shared" si="80"/>
        <v>2018</v>
      </c>
    </row>
    <row r="4818" spans="1:9" ht="14.45" customHeight="1" x14ac:dyDescent="0.25">
      <c r="A4818" t="s">
        <v>976</v>
      </c>
      <c r="B4818" t="s">
        <v>58</v>
      </c>
      <c r="C4818" s="76" t="s">
        <v>842</v>
      </c>
      <c r="D4818" t="s">
        <v>980</v>
      </c>
      <c r="E4818" s="82">
        <v>3.84</v>
      </c>
      <c r="F4818" t="s">
        <v>969</v>
      </c>
      <c r="G4818" s="83">
        <v>43328</v>
      </c>
      <c r="H4818" s="83">
        <v>43279</v>
      </c>
      <c r="I4818">
        <f t="shared" si="80"/>
        <v>2018</v>
      </c>
    </row>
    <row r="4819" spans="1:9" ht="14.45" customHeight="1" x14ac:dyDescent="0.25">
      <c r="A4819" t="s">
        <v>976</v>
      </c>
      <c r="B4819" t="s">
        <v>40</v>
      </c>
      <c r="C4819" s="76" t="s">
        <v>842</v>
      </c>
      <c r="D4819" t="s">
        <v>980</v>
      </c>
      <c r="E4819" s="82">
        <v>9</v>
      </c>
      <c r="F4819" t="s">
        <v>969</v>
      </c>
      <c r="G4819" s="83">
        <v>43536</v>
      </c>
      <c r="H4819" s="83">
        <v>43279</v>
      </c>
      <c r="I4819">
        <f t="shared" si="80"/>
        <v>2019</v>
      </c>
    </row>
    <row r="4820" spans="1:9" ht="14.45" customHeight="1" x14ac:dyDescent="0.25">
      <c r="A4820" t="s">
        <v>976</v>
      </c>
      <c r="B4820" t="s">
        <v>37</v>
      </c>
      <c r="C4820" s="76" t="s">
        <v>842</v>
      </c>
      <c r="D4820" t="s">
        <v>980</v>
      </c>
      <c r="E4820" s="82">
        <v>5</v>
      </c>
      <c r="F4820" t="s">
        <v>969</v>
      </c>
      <c r="G4820" s="83">
        <v>43424</v>
      </c>
      <c r="H4820" s="83">
        <v>43279</v>
      </c>
      <c r="I4820">
        <f t="shared" si="80"/>
        <v>2018</v>
      </c>
    </row>
    <row r="4821" spans="1:9" ht="14.45" customHeight="1" x14ac:dyDescent="0.25">
      <c r="A4821" t="s">
        <v>976</v>
      </c>
      <c r="B4821" t="s">
        <v>253</v>
      </c>
      <c r="C4821" s="76" t="s">
        <v>842</v>
      </c>
      <c r="D4821" t="s">
        <v>980</v>
      </c>
      <c r="E4821" s="82">
        <v>2.9</v>
      </c>
      <c r="F4821" t="s">
        <v>969</v>
      </c>
      <c r="G4821" s="83">
        <v>43446</v>
      </c>
      <c r="H4821" s="83">
        <v>43279</v>
      </c>
      <c r="I4821">
        <f t="shared" si="80"/>
        <v>2018</v>
      </c>
    </row>
    <row r="4822" spans="1:9" ht="14.45" customHeight="1" x14ac:dyDescent="0.25">
      <c r="A4822" t="s">
        <v>976</v>
      </c>
      <c r="B4822" t="s">
        <v>63</v>
      </c>
      <c r="C4822" s="76" t="s">
        <v>842</v>
      </c>
      <c r="D4822" t="s">
        <v>980</v>
      </c>
      <c r="E4822" s="82">
        <v>3.8</v>
      </c>
      <c r="F4822" t="s">
        <v>969</v>
      </c>
      <c r="G4822" s="83">
        <v>43349</v>
      </c>
      <c r="H4822" s="83">
        <v>43279</v>
      </c>
      <c r="I4822">
        <f t="shared" si="80"/>
        <v>2018</v>
      </c>
    </row>
    <row r="4823" spans="1:9" ht="14.45" customHeight="1" x14ac:dyDescent="0.25">
      <c r="A4823" t="s">
        <v>976</v>
      </c>
      <c r="B4823" t="s">
        <v>58</v>
      </c>
      <c r="C4823" s="76" t="s">
        <v>842</v>
      </c>
      <c r="D4823" t="s">
        <v>980</v>
      </c>
      <c r="E4823" s="82">
        <v>11.4</v>
      </c>
      <c r="F4823" t="s">
        <v>969</v>
      </c>
      <c r="G4823" s="83">
        <v>43472</v>
      </c>
      <c r="H4823" s="83">
        <v>43279</v>
      </c>
      <c r="I4823">
        <f t="shared" si="80"/>
        <v>2019</v>
      </c>
    </row>
    <row r="4824" spans="1:9" ht="14.45" customHeight="1" x14ac:dyDescent="0.25">
      <c r="A4824" t="s">
        <v>976</v>
      </c>
      <c r="B4824" t="s">
        <v>69</v>
      </c>
      <c r="C4824" s="76" t="s">
        <v>842</v>
      </c>
      <c r="D4824" t="s">
        <v>980</v>
      </c>
      <c r="E4824" s="82">
        <v>3.8</v>
      </c>
      <c r="F4824" t="s">
        <v>969</v>
      </c>
      <c r="G4824" s="83">
        <v>43378</v>
      </c>
      <c r="H4824" s="83">
        <v>43279</v>
      </c>
      <c r="I4824">
        <f t="shared" si="80"/>
        <v>2018</v>
      </c>
    </row>
    <row r="4825" spans="1:9" ht="14.45" customHeight="1" x14ac:dyDescent="0.25">
      <c r="A4825" t="s">
        <v>976</v>
      </c>
      <c r="B4825" t="s">
        <v>253</v>
      </c>
      <c r="C4825" s="76" t="s">
        <v>842</v>
      </c>
      <c r="D4825" t="s">
        <v>980</v>
      </c>
      <c r="E4825" s="82">
        <v>256</v>
      </c>
      <c r="F4825" t="s">
        <v>969</v>
      </c>
      <c r="G4825" s="83">
        <v>43476</v>
      </c>
      <c r="H4825" s="83">
        <v>43279</v>
      </c>
      <c r="I4825">
        <f t="shared" si="80"/>
        <v>2019</v>
      </c>
    </row>
    <row r="4826" spans="1:9" ht="14.45" customHeight="1" x14ac:dyDescent="0.25">
      <c r="A4826" t="s">
        <v>976</v>
      </c>
      <c r="B4826" t="s">
        <v>247</v>
      </c>
      <c r="C4826" s="76" t="s">
        <v>842</v>
      </c>
      <c r="D4826" t="s">
        <v>980</v>
      </c>
      <c r="E4826" s="82">
        <v>4</v>
      </c>
      <c r="F4826" t="s">
        <v>969</v>
      </c>
      <c r="G4826" s="83">
        <v>43284</v>
      </c>
      <c r="H4826" s="83">
        <v>43235</v>
      </c>
      <c r="I4826">
        <f t="shared" si="80"/>
        <v>2018</v>
      </c>
    </row>
    <row r="4827" spans="1:9" ht="14.45" customHeight="1" x14ac:dyDescent="0.25">
      <c r="A4827" t="s">
        <v>976</v>
      </c>
      <c r="B4827" t="s">
        <v>247</v>
      </c>
      <c r="C4827" s="76" t="s">
        <v>842</v>
      </c>
      <c r="D4827" t="s">
        <v>980</v>
      </c>
      <c r="E4827" s="82">
        <v>10</v>
      </c>
      <c r="F4827" t="s">
        <v>969</v>
      </c>
      <c r="G4827" s="83">
        <v>43339</v>
      </c>
      <c r="H4827" s="83">
        <v>43269</v>
      </c>
      <c r="I4827">
        <f t="shared" si="80"/>
        <v>2018</v>
      </c>
    </row>
    <row r="4828" spans="1:9" ht="14.45" customHeight="1" x14ac:dyDescent="0.25">
      <c r="A4828" t="s">
        <v>976</v>
      </c>
      <c r="B4828" t="s">
        <v>67</v>
      </c>
      <c r="C4828" s="76" t="s">
        <v>842</v>
      </c>
      <c r="D4828" t="s">
        <v>980</v>
      </c>
      <c r="E4828" s="82">
        <v>3.8</v>
      </c>
      <c r="F4828" t="s">
        <v>969</v>
      </c>
      <c r="G4828" s="83">
        <v>43311</v>
      </c>
      <c r="H4828" s="83">
        <v>43276</v>
      </c>
      <c r="I4828">
        <f t="shared" si="80"/>
        <v>2018</v>
      </c>
    </row>
    <row r="4829" spans="1:9" ht="14.45" customHeight="1" x14ac:dyDescent="0.25">
      <c r="A4829" t="s">
        <v>976</v>
      </c>
      <c r="B4829" t="s">
        <v>253</v>
      </c>
      <c r="C4829" s="76" t="s">
        <v>842</v>
      </c>
      <c r="D4829" t="s">
        <v>980</v>
      </c>
      <c r="E4829" s="82">
        <v>12.6</v>
      </c>
      <c r="F4829" t="s">
        <v>969</v>
      </c>
      <c r="G4829" s="83">
        <v>43273</v>
      </c>
      <c r="H4829" s="83">
        <v>43177</v>
      </c>
      <c r="I4829">
        <f t="shared" si="80"/>
        <v>2018</v>
      </c>
    </row>
    <row r="4830" spans="1:9" ht="14.45" customHeight="1" x14ac:dyDescent="0.25">
      <c r="A4830" t="s">
        <v>976</v>
      </c>
      <c r="B4830" t="s">
        <v>251</v>
      </c>
      <c r="C4830" s="76" t="s">
        <v>842</v>
      </c>
      <c r="D4830" t="s">
        <v>980</v>
      </c>
      <c r="E4830" s="82">
        <v>3.8</v>
      </c>
      <c r="F4830" t="s">
        <v>969</v>
      </c>
      <c r="G4830" s="83">
        <v>43425</v>
      </c>
      <c r="H4830" s="83">
        <v>43266</v>
      </c>
      <c r="I4830">
        <f t="shared" si="80"/>
        <v>2018</v>
      </c>
    </row>
    <row r="4831" spans="1:9" ht="14.45" customHeight="1" x14ac:dyDescent="0.25">
      <c r="A4831" t="s">
        <v>976</v>
      </c>
      <c r="B4831" t="s">
        <v>243</v>
      </c>
      <c r="C4831" s="76" t="s">
        <v>842</v>
      </c>
      <c r="D4831" t="s">
        <v>980</v>
      </c>
      <c r="E4831" s="82">
        <v>6</v>
      </c>
      <c r="F4831" t="s">
        <v>969</v>
      </c>
      <c r="G4831" s="83">
        <v>43299</v>
      </c>
      <c r="H4831" s="83">
        <v>43266</v>
      </c>
      <c r="I4831">
        <f t="shared" si="80"/>
        <v>2018</v>
      </c>
    </row>
    <row r="4832" spans="1:9" ht="14.45" customHeight="1" x14ac:dyDescent="0.25">
      <c r="A4832" t="s">
        <v>976</v>
      </c>
      <c r="B4832" t="s">
        <v>67</v>
      </c>
      <c r="C4832" s="76" t="s">
        <v>842</v>
      </c>
      <c r="D4832" t="s">
        <v>980</v>
      </c>
      <c r="E4832" s="82">
        <v>9</v>
      </c>
      <c r="F4832" t="s">
        <v>969</v>
      </c>
      <c r="G4832" s="83">
        <v>43332</v>
      </c>
      <c r="H4832" s="83">
        <v>43266</v>
      </c>
      <c r="I4832">
        <f t="shared" si="80"/>
        <v>2018</v>
      </c>
    </row>
    <row r="4833" spans="1:9" ht="14.45" customHeight="1" x14ac:dyDescent="0.25">
      <c r="A4833" t="s">
        <v>976</v>
      </c>
      <c r="B4833" t="s">
        <v>64</v>
      </c>
      <c r="C4833" s="76" t="s">
        <v>842</v>
      </c>
      <c r="D4833" t="s">
        <v>980</v>
      </c>
      <c r="E4833" s="82">
        <v>10</v>
      </c>
      <c r="F4833" t="s">
        <v>969</v>
      </c>
      <c r="G4833" s="83">
        <v>43280</v>
      </c>
      <c r="H4833" s="83">
        <v>43266</v>
      </c>
      <c r="I4833">
        <f t="shared" si="80"/>
        <v>2018</v>
      </c>
    </row>
    <row r="4834" spans="1:9" ht="14.45" customHeight="1" x14ac:dyDescent="0.25">
      <c r="A4834" t="s">
        <v>976</v>
      </c>
      <c r="B4834" t="s">
        <v>258</v>
      </c>
      <c r="C4834" s="76" t="s">
        <v>842</v>
      </c>
      <c r="D4834" t="s">
        <v>980</v>
      </c>
      <c r="E4834" s="82">
        <v>7.6</v>
      </c>
      <c r="F4834" t="s">
        <v>969</v>
      </c>
      <c r="G4834" s="83">
        <v>43335</v>
      </c>
      <c r="H4834" s="83">
        <v>43266</v>
      </c>
      <c r="I4834">
        <f t="shared" si="80"/>
        <v>2018</v>
      </c>
    </row>
    <row r="4835" spans="1:9" ht="14.45" customHeight="1" x14ac:dyDescent="0.25">
      <c r="A4835" t="s">
        <v>976</v>
      </c>
      <c r="B4835" t="s">
        <v>251</v>
      </c>
      <c r="C4835" s="76" t="s">
        <v>842</v>
      </c>
      <c r="D4835" t="s">
        <v>980</v>
      </c>
      <c r="E4835" s="82">
        <v>7.6</v>
      </c>
      <c r="F4835" t="s">
        <v>969</v>
      </c>
      <c r="G4835" s="83">
        <v>43341</v>
      </c>
      <c r="H4835" s="83">
        <v>43266</v>
      </c>
      <c r="I4835">
        <f t="shared" si="80"/>
        <v>2018</v>
      </c>
    </row>
    <row r="4836" spans="1:9" ht="14.45" customHeight="1" x14ac:dyDescent="0.25">
      <c r="A4836" t="s">
        <v>976</v>
      </c>
      <c r="B4836" t="s">
        <v>58</v>
      </c>
      <c r="C4836" s="76" t="s">
        <v>842</v>
      </c>
      <c r="D4836" t="s">
        <v>980</v>
      </c>
      <c r="E4836" s="82">
        <v>7.6</v>
      </c>
      <c r="F4836" t="s">
        <v>969</v>
      </c>
      <c r="G4836" s="83">
        <v>43294</v>
      </c>
      <c r="H4836" s="83">
        <v>43263</v>
      </c>
      <c r="I4836">
        <f t="shared" si="80"/>
        <v>2018</v>
      </c>
    </row>
    <row r="4837" spans="1:9" ht="14.45" customHeight="1" x14ac:dyDescent="0.25">
      <c r="A4837" t="s">
        <v>976</v>
      </c>
      <c r="B4837" t="s">
        <v>244</v>
      </c>
      <c r="C4837" s="76" t="s">
        <v>842</v>
      </c>
      <c r="D4837" t="s">
        <v>980</v>
      </c>
      <c r="E4837" s="82">
        <v>6</v>
      </c>
      <c r="F4837" t="s">
        <v>969</v>
      </c>
      <c r="G4837" s="83">
        <v>43480</v>
      </c>
      <c r="H4837" s="83">
        <v>43265</v>
      </c>
      <c r="I4837">
        <f t="shared" si="80"/>
        <v>2019</v>
      </c>
    </row>
    <row r="4838" spans="1:9" ht="14.45" customHeight="1" x14ac:dyDescent="0.25">
      <c r="A4838" t="s">
        <v>976</v>
      </c>
      <c r="B4838" t="s">
        <v>259</v>
      </c>
      <c r="C4838" s="76" t="s">
        <v>842</v>
      </c>
      <c r="D4838" t="s">
        <v>980</v>
      </c>
      <c r="E4838" s="82">
        <v>6</v>
      </c>
      <c r="F4838" t="s">
        <v>969</v>
      </c>
      <c r="G4838" s="83">
        <v>43290</v>
      </c>
      <c r="H4838" s="83">
        <v>43263</v>
      </c>
      <c r="I4838">
        <f t="shared" si="80"/>
        <v>2018</v>
      </c>
    </row>
    <row r="4839" spans="1:9" ht="14.45" customHeight="1" x14ac:dyDescent="0.25">
      <c r="A4839" t="s">
        <v>976</v>
      </c>
      <c r="B4839" t="s">
        <v>37</v>
      </c>
      <c r="C4839" s="76" t="s">
        <v>842</v>
      </c>
      <c r="D4839" t="s">
        <v>980</v>
      </c>
      <c r="E4839" s="82">
        <v>5</v>
      </c>
      <c r="F4839" t="s">
        <v>969</v>
      </c>
      <c r="G4839" s="83">
        <v>43322</v>
      </c>
      <c r="H4839" s="83">
        <v>43263</v>
      </c>
      <c r="I4839">
        <f t="shared" si="80"/>
        <v>2018</v>
      </c>
    </row>
    <row r="4840" spans="1:9" ht="14.45" customHeight="1" x14ac:dyDescent="0.25">
      <c r="A4840" t="s">
        <v>976</v>
      </c>
      <c r="B4840" t="s">
        <v>37</v>
      </c>
      <c r="C4840" s="76" t="s">
        <v>842</v>
      </c>
      <c r="D4840" t="s">
        <v>980</v>
      </c>
      <c r="E4840" s="82">
        <v>12</v>
      </c>
      <c r="F4840" t="s">
        <v>969</v>
      </c>
      <c r="G4840" s="83">
        <v>43355</v>
      </c>
      <c r="H4840" s="83">
        <v>43263</v>
      </c>
      <c r="I4840">
        <f t="shared" si="80"/>
        <v>2018</v>
      </c>
    </row>
    <row r="4841" spans="1:9" ht="14.45" customHeight="1" x14ac:dyDescent="0.25">
      <c r="A4841" t="s">
        <v>976</v>
      </c>
      <c r="B4841" t="s">
        <v>251</v>
      </c>
      <c r="C4841" s="76" t="s">
        <v>842</v>
      </c>
      <c r="D4841" t="s">
        <v>980</v>
      </c>
      <c r="E4841" s="82">
        <v>10</v>
      </c>
      <c r="F4841" t="s">
        <v>969</v>
      </c>
      <c r="G4841" s="83">
        <v>43377</v>
      </c>
      <c r="H4841" s="83">
        <v>43263</v>
      </c>
      <c r="I4841">
        <f t="shared" si="80"/>
        <v>2018</v>
      </c>
    </row>
    <row r="4842" spans="1:9" ht="14.45" customHeight="1" x14ac:dyDescent="0.25">
      <c r="A4842" t="s">
        <v>976</v>
      </c>
      <c r="B4842" t="s">
        <v>46</v>
      </c>
      <c r="C4842" s="76" t="s">
        <v>842</v>
      </c>
      <c r="D4842" t="s">
        <v>980</v>
      </c>
      <c r="E4842" s="82">
        <v>10</v>
      </c>
      <c r="F4842" t="s">
        <v>969</v>
      </c>
      <c r="G4842" s="83">
        <v>43375</v>
      </c>
      <c r="H4842" s="83">
        <v>43263</v>
      </c>
      <c r="I4842">
        <f t="shared" si="80"/>
        <v>2018</v>
      </c>
    </row>
    <row r="4843" spans="1:9" ht="14.45" customHeight="1" x14ac:dyDescent="0.25">
      <c r="A4843" t="s">
        <v>976</v>
      </c>
      <c r="B4843" t="s">
        <v>50</v>
      </c>
      <c r="C4843" s="76" t="s">
        <v>842</v>
      </c>
      <c r="D4843" t="s">
        <v>980</v>
      </c>
      <c r="E4843" s="82">
        <v>6</v>
      </c>
      <c r="F4843" t="s">
        <v>969</v>
      </c>
      <c r="G4843" s="83">
        <v>43348</v>
      </c>
      <c r="H4843" s="83">
        <v>43263</v>
      </c>
      <c r="I4843">
        <f t="shared" si="80"/>
        <v>2018</v>
      </c>
    </row>
    <row r="4844" spans="1:9" ht="14.45" customHeight="1" x14ac:dyDescent="0.25">
      <c r="A4844" t="s">
        <v>976</v>
      </c>
      <c r="B4844" t="s">
        <v>253</v>
      </c>
      <c r="C4844" s="76" t="s">
        <v>842</v>
      </c>
      <c r="D4844" t="s">
        <v>980</v>
      </c>
      <c r="E4844" s="82">
        <v>6.72</v>
      </c>
      <c r="F4844" t="s">
        <v>969</v>
      </c>
      <c r="G4844" s="83">
        <v>43312</v>
      </c>
      <c r="H4844" s="83">
        <v>43263</v>
      </c>
      <c r="I4844">
        <f t="shared" si="80"/>
        <v>2018</v>
      </c>
    </row>
    <row r="4845" spans="1:9" ht="14.45" customHeight="1" x14ac:dyDescent="0.25">
      <c r="A4845" t="s">
        <v>976</v>
      </c>
      <c r="B4845" t="s">
        <v>253</v>
      </c>
      <c r="C4845" s="76" t="s">
        <v>842</v>
      </c>
      <c r="D4845" t="s">
        <v>980</v>
      </c>
      <c r="E4845" s="82">
        <v>7.83</v>
      </c>
      <c r="F4845" t="s">
        <v>969</v>
      </c>
      <c r="G4845" s="83">
        <v>43306</v>
      </c>
      <c r="H4845" s="83">
        <v>43263</v>
      </c>
      <c r="I4845">
        <f t="shared" si="80"/>
        <v>2018</v>
      </c>
    </row>
    <row r="4846" spans="1:9" ht="14.45" customHeight="1" x14ac:dyDescent="0.25">
      <c r="A4846" t="s">
        <v>976</v>
      </c>
      <c r="B4846" t="s">
        <v>70</v>
      </c>
      <c r="C4846" s="76" t="s">
        <v>842</v>
      </c>
      <c r="D4846" t="s">
        <v>980</v>
      </c>
      <c r="E4846" s="82">
        <v>5</v>
      </c>
      <c r="F4846" t="s">
        <v>969</v>
      </c>
      <c r="G4846" s="83">
        <v>43355</v>
      </c>
      <c r="H4846" s="83">
        <v>43259</v>
      </c>
      <c r="I4846">
        <f t="shared" si="80"/>
        <v>2018</v>
      </c>
    </row>
    <row r="4847" spans="1:9" ht="14.45" customHeight="1" x14ac:dyDescent="0.25">
      <c r="A4847" t="s">
        <v>976</v>
      </c>
      <c r="B4847" t="s">
        <v>243</v>
      </c>
      <c r="C4847" s="76" t="s">
        <v>842</v>
      </c>
      <c r="D4847" t="s">
        <v>980</v>
      </c>
      <c r="E4847" s="82">
        <v>6.38</v>
      </c>
      <c r="F4847" t="s">
        <v>969</v>
      </c>
      <c r="G4847" s="83">
        <v>43320</v>
      </c>
      <c r="H4847" s="83">
        <v>43259</v>
      </c>
      <c r="I4847">
        <f t="shared" si="80"/>
        <v>2018</v>
      </c>
    </row>
    <row r="4848" spans="1:9" ht="14.45" customHeight="1" x14ac:dyDescent="0.25">
      <c r="A4848" t="s">
        <v>976</v>
      </c>
      <c r="B4848" t="s">
        <v>63</v>
      </c>
      <c r="C4848" s="76" t="s">
        <v>842</v>
      </c>
      <c r="D4848" t="s">
        <v>980</v>
      </c>
      <c r="E4848" s="82">
        <v>12.18</v>
      </c>
      <c r="F4848" t="s">
        <v>969</v>
      </c>
      <c r="G4848" s="83">
        <v>43314</v>
      </c>
      <c r="H4848" s="83">
        <v>43258</v>
      </c>
      <c r="I4848">
        <f t="shared" si="80"/>
        <v>2018</v>
      </c>
    </row>
    <row r="4849" spans="1:9" ht="14.45" customHeight="1" x14ac:dyDescent="0.25">
      <c r="A4849" t="s">
        <v>976</v>
      </c>
      <c r="B4849" t="s">
        <v>245</v>
      </c>
      <c r="C4849" s="76" t="s">
        <v>842</v>
      </c>
      <c r="D4849" t="s">
        <v>980</v>
      </c>
      <c r="E4849" s="82">
        <v>6</v>
      </c>
      <c r="F4849" t="s">
        <v>969</v>
      </c>
      <c r="G4849" s="83">
        <v>43329</v>
      </c>
      <c r="H4849" s="83">
        <v>43258</v>
      </c>
      <c r="I4849">
        <f t="shared" si="80"/>
        <v>2018</v>
      </c>
    </row>
    <row r="4850" spans="1:9" ht="14.45" customHeight="1" x14ac:dyDescent="0.25">
      <c r="A4850" t="s">
        <v>976</v>
      </c>
      <c r="B4850" t="s">
        <v>287</v>
      </c>
      <c r="C4850" s="76" t="s">
        <v>842</v>
      </c>
      <c r="D4850" t="s">
        <v>980</v>
      </c>
      <c r="E4850" s="82">
        <v>5</v>
      </c>
      <c r="F4850" t="s">
        <v>969</v>
      </c>
      <c r="G4850" s="83">
        <v>43297</v>
      </c>
      <c r="H4850" s="83">
        <v>43258</v>
      </c>
      <c r="I4850">
        <f t="shared" si="80"/>
        <v>2018</v>
      </c>
    </row>
    <row r="4851" spans="1:9" ht="14.45" customHeight="1" x14ac:dyDescent="0.25">
      <c r="A4851" t="s">
        <v>976</v>
      </c>
      <c r="B4851" t="s">
        <v>65</v>
      </c>
      <c r="C4851" s="76" t="s">
        <v>842</v>
      </c>
      <c r="D4851" t="s">
        <v>980</v>
      </c>
      <c r="E4851" s="82">
        <v>7.6</v>
      </c>
      <c r="F4851" t="s">
        <v>969</v>
      </c>
      <c r="G4851" s="83">
        <v>43304</v>
      </c>
      <c r="H4851" s="83">
        <v>43258</v>
      </c>
      <c r="I4851">
        <f t="shared" si="80"/>
        <v>2018</v>
      </c>
    </row>
    <row r="4852" spans="1:9" ht="14.45" customHeight="1" x14ac:dyDescent="0.25">
      <c r="A4852" t="s">
        <v>976</v>
      </c>
      <c r="B4852" t="s">
        <v>67</v>
      </c>
      <c r="C4852" s="76" t="s">
        <v>842</v>
      </c>
      <c r="D4852" t="s">
        <v>980</v>
      </c>
      <c r="E4852" s="82">
        <v>15</v>
      </c>
      <c r="F4852" t="s">
        <v>969</v>
      </c>
      <c r="G4852" s="83">
        <v>43612</v>
      </c>
      <c r="H4852" s="83">
        <v>43258</v>
      </c>
      <c r="I4852">
        <f t="shared" si="80"/>
        <v>2019</v>
      </c>
    </row>
    <row r="4853" spans="1:9" ht="14.45" customHeight="1" x14ac:dyDescent="0.25">
      <c r="A4853" t="s">
        <v>976</v>
      </c>
      <c r="B4853" t="s">
        <v>253</v>
      </c>
      <c r="C4853" s="76" t="s">
        <v>842</v>
      </c>
      <c r="D4853" t="s">
        <v>980</v>
      </c>
      <c r="E4853" s="82">
        <v>7.6</v>
      </c>
      <c r="F4853" t="s">
        <v>969</v>
      </c>
      <c r="G4853" s="83">
        <v>43314</v>
      </c>
      <c r="H4853" s="83">
        <v>43258</v>
      </c>
      <c r="I4853">
        <f t="shared" si="80"/>
        <v>2018</v>
      </c>
    </row>
    <row r="4854" spans="1:9" ht="14.45" customHeight="1" x14ac:dyDescent="0.25">
      <c r="A4854" t="s">
        <v>976</v>
      </c>
      <c r="B4854" t="s">
        <v>70</v>
      </c>
      <c r="C4854" s="76" t="s">
        <v>842</v>
      </c>
      <c r="D4854" t="s">
        <v>980</v>
      </c>
      <c r="E4854" s="82">
        <v>5</v>
      </c>
      <c r="F4854" t="s">
        <v>969</v>
      </c>
      <c r="G4854" s="83">
        <v>43284</v>
      </c>
      <c r="H4854" s="83">
        <v>43249</v>
      </c>
      <c r="I4854">
        <f t="shared" si="80"/>
        <v>2018</v>
      </c>
    </row>
    <row r="4855" spans="1:9" ht="14.45" customHeight="1" x14ac:dyDescent="0.25">
      <c r="A4855" t="s">
        <v>976</v>
      </c>
      <c r="B4855" t="s">
        <v>67</v>
      </c>
      <c r="C4855" s="76" t="s">
        <v>842</v>
      </c>
      <c r="D4855" t="s">
        <v>980</v>
      </c>
      <c r="E4855" s="82">
        <v>7.6</v>
      </c>
      <c r="F4855" t="s">
        <v>969</v>
      </c>
      <c r="G4855" s="83">
        <v>43349</v>
      </c>
      <c r="H4855" s="83">
        <v>43249</v>
      </c>
      <c r="I4855">
        <f t="shared" si="80"/>
        <v>2018</v>
      </c>
    </row>
    <row r="4856" spans="1:9" ht="14.45" customHeight="1" x14ac:dyDescent="0.25">
      <c r="A4856" t="s">
        <v>976</v>
      </c>
      <c r="B4856" t="s">
        <v>41</v>
      </c>
      <c r="C4856" s="76" t="s">
        <v>842</v>
      </c>
      <c r="D4856" t="s">
        <v>980</v>
      </c>
      <c r="E4856" s="82">
        <v>4.5</v>
      </c>
      <c r="F4856" t="s">
        <v>969</v>
      </c>
      <c r="G4856" s="83">
        <v>43432</v>
      </c>
      <c r="H4856" s="83">
        <v>43249</v>
      </c>
      <c r="I4856">
        <f t="shared" si="80"/>
        <v>2018</v>
      </c>
    </row>
    <row r="4857" spans="1:9" ht="14.45" customHeight="1" x14ac:dyDescent="0.25">
      <c r="A4857" t="s">
        <v>976</v>
      </c>
      <c r="B4857" t="s">
        <v>68</v>
      </c>
      <c r="C4857" s="76" t="s">
        <v>842</v>
      </c>
      <c r="D4857" t="s">
        <v>980</v>
      </c>
      <c r="E4857" s="82">
        <v>12.8</v>
      </c>
      <c r="F4857" t="s">
        <v>969</v>
      </c>
      <c r="G4857" s="83">
        <v>43349</v>
      </c>
      <c r="H4857" s="83">
        <v>43249</v>
      </c>
      <c r="I4857">
        <f t="shared" si="80"/>
        <v>2018</v>
      </c>
    </row>
    <row r="4858" spans="1:9" ht="14.45" customHeight="1" x14ac:dyDescent="0.25">
      <c r="A4858" t="s">
        <v>976</v>
      </c>
      <c r="B4858" t="s">
        <v>70</v>
      </c>
      <c r="C4858" s="76" t="s">
        <v>842</v>
      </c>
      <c r="D4858" t="s">
        <v>980</v>
      </c>
      <c r="E4858" s="82">
        <v>5</v>
      </c>
      <c r="F4858" t="s">
        <v>969</v>
      </c>
      <c r="G4858" s="83">
        <v>43284</v>
      </c>
      <c r="H4858" s="83">
        <v>43249</v>
      </c>
      <c r="I4858">
        <f t="shared" si="80"/>
        <v>2018</v>
      </c>
    </row>
    <row r="4859" spans="1:9" ht="14.45" customHeight="1" x14ac:dyDescent="0.25">
      <c r="A4859" t="s">
        <v>976</v>
      </c>
      <c r="B4859" t="s">
        <v>243</v>
      </c>
      <c r="C4859" s="76" t="s">
        <v>842</v>
      </c>
      <c r="D4859" t="s">
        <v>980</v>
      </c>
      <c r="E4859" s="82">
        <v>15</v>
      </c>
      <c r="F4859" t="s">
        <v>969</v>
      </c>
      <c r="G4859" s="83">
        <v>43340</v>
      </c>
      <c r="H4859" s="83">
        <v>43249</v>
      </c>
      <c r="I4859">
        <f t="shared" si="80"/>
        <v>2018</v>
      </c>
    </row>
    <row r="4860" spans="1:9" ht="14.45" customHeight="1" x14ac:dyDescent="0.25">
      <c r="A4860" t="s">
        <v>976</v>
      </c>
      <c r="B4860" t="s">
        <v>65</v>
      </c>
      <c r="C4860" s="76" t="s">
        <v>842</v>
      </c>
      <c r="D4860" t="s">
        <v>980</v>
      </c>
      <c r="E4860" s="82">
        <v>3.8</v>
      </c>
      <c r="F4860" t="s">
        <v>969</v>
      </c>
      <c r="G4860" s="83">
        <v>43256</v>
      </c>
      <c r="H4860" s="83">
        <v>43056</v>
      </c>
      <c r="I4860">
        <f t="shared" si="80"/>
        <v>2018</v>
      </c>
    </row>
    <row r="4861" spans="1:9" ht="14.45" customHeight="1" x14ac:dyDescent="0.25">
      <c r="A4861" t="s">
        <v>976</v>
      </c>
      <c r="B4861" t="s">
        <v>67</v>
      </c>
      <c r="C4861" s="76" t="s">
        <v>842</v>
      </c>
      <c r="D4861" t="s">
        <v>980</v>
      </c>
      <c r="E4861" s="82">
        <v>10</v>
      </c>
      <c r="F4861" t="s">
        <v>969</v>
      </c>
      <c r="G4861" s="83">
        <v>43291</v>
      </c>
      <c r="H4861" s="83">
        <v>43249</v>
      </c>
      <c r="I4861">
        <f t="shared" si="80"/>
        <v>2018</v>
      </c>
    </row>
    <row r="4862" spans="1:9" ht="14.45" customHeight="1" x14ac:dyDescent="0.25">
      <c r="A4862" t="s">
        <v>976</v>
      </c>
      <c r="B4862" t="s">
        <v>65</v>
      </c>
      <c r="C4862" s="76" t="s">
        <v>842</v>
      </c>
      <c r="D4862" t="s">
        <v>980</v>
      </c>
      <c r="E4862" s="82">
        <v>74.400000000000006</v>
      </c>
      <c r="F4862" t="s">
        <v>969</v>
      </c>
      <c r="G4862" s="83">
        <v>43344</v>
      </c>
      <c r="H4862" s="83">
        <v>43249</v>
      </c>
      <c r="I4862">
        <f t="shared" si="80"/>
        <v>2018</v>
      </c>
    </row>
    <row r="4863" spans="1:9" ht="14.45" customHeight="1" x14ac:dyDescent="0.25">
      <c r="A4863" t="s">
        <v>976</v>
      </c>
      <c r="B4863" t="s">
        <v>49</v>
      </c>
      <c r="C4863" s="76" t="s">
        <v>842</v>
      </c>
      <c r="D4863" t="s">
        <v>980</v>
      </c>
      <c r="E4863" s="82">
        <v>7.6</v>
      </c>
      <c r="F4863" t="s">
        <v>969</v>
      </c>
      <c r="G4863" s="83">
        <v>43241</v>
      </c>
      <c r="H4863" s="83">
        <v>43180</v>
      </c>
      <c r="I4863">
        <f t="shared" si="80"/>
        <v>2018</v>
      </c>
    </row>
    <row r="4864" spans="1:9" ht="14.45" customHeight="1" x14ac:dyDescent="0.25">
      <c r="A4864" t="s">
        <v>976</v>
      </c>
      <c r="B4864" t="s">
        <v>41</v>
      </c>
      <c r="C4864" s="76" t="s">
        <v>842</v>
      </c>
      <c r="D4864" t="s">
        <v>980</v>
      </c>
      <c r="E4864" s="82">
        <v>6</v>
      </c>
      <c r="F4864" t="s">
        <v>969</v>
      </c>
      <c r="G4864" s="83">
        <v>43251</v>
      </c>
      <c r="H4864" s="83">
        <v>43174</v>
      </c>
      <c r="I4864">
        <f t="shared" si="80"/>
        <v>2018</v>
      </c>
    </row>
    <row r="4865" spans="1:9" ht="14.45" customHeight="1" x14ac:dyDescent="0.25">
      <c r="A4865" t="s">
        <v>976</v>
      </c>
      <c r="B4865" t="s">
        <v>70</v>
      </c>
      <c r="C4865" s="76" t="s">
        <v>842</v>
      </c>
      <c r="D4865" t="s">
        <v>980</v>
      </c>
      <c r="E4865" s="82">
        <v>4</v>
      </c>
      <c r="F4865" t="s">
        <v>969</v>
      </c>
      <c r="G4865" s="83">
        <v>43231</v>
      </c>
      <c r="H4865" s="83">
        <v>43136</v>
      </c>
      <c r="I4865">
        <f t="shared" si="80"/>
        <v>2018</v>
      </c>
    </row>
    <row r="4866" spans="1:9" ht="14.45" customHeight="1" x14ac:dyDescent="0.25">
      <c r="A4866" t="s">
        <v>976</v>
      </c>
      <c r="B4866" t="s">
        <v>44</v>
      </c>
      <c r="C4866" s="76" t="s">
        <v>842</v>
      </c>
      <c r="D4866" t="s">
        <v>980</v>
      </c>
      <c r="E4866" s="82">
        <v>9</v>
      </c>
      <c r="F4866" t="s">
        <v>969</v>
      </c>
      <c r="G4866" s="83">
        <v>43291</v>
      </c>
      <c r="H4866" s="83">
        <v>43229</v>
      </c>
      <c r="I4866">
        <f t="shared" ref="I4866:I4929" si="81">IF(G4866&lt;&gt;"",YEAR(G4866),"")</f>
        <v>2018</v>
      </c>
    </row>
    <row r="4867" spans="1:9" ht="14.45" customHeight="1" x14ac:dyDescent="0.25">
      <c r="A4867" t="s">
        <v>976</v>
      </c>
      <c r="B4867" t="s">
        <v>248</v>
      </c>
      <c r="C4867" s="76" t="s">
        <v>842</v>
      </c>
      <c r="D4867" t="s">
        <v>980</v>
      </c>
      <c r="E4867" s="82">
        <v>3.8</v>
      </c>
      <c r="F4867" t="s">
        <v>969</v>
      </c>
      <c r="G4867" s="83">
        <v>43252</v>
      </c>
      <c r="H4867" s="83">
        <v>43214</v>
      </c>
      <c r="I4867">
        <f t="shared" si="81"/>
        <v>2018</v>
      </c>
    </row>
    <row r="4868" spans="1:9" ht="14.45" customHeight="1" x14ac:dyDescent="0.25">
      <c r="A4868" t="s">
        <v>976</v>
      </c>
      <c r="B4868" t="s">
        <v>40</v>
      </c>
      <c r="C4868" s="76" t="s">
        <v>842</v>
      </c>
      <c r="D4868" t="s">
        <v>980</v>
      </c>
      <c r="E4868" s="82">
        <v>7.6</v>
      </c>
      <c r="F4868" t="s">
        <v>969</v>
      </c>
      <c r="G4868" s="83">
        <v>43308</v>
      </c>
      <c r="H4868" s="83">
        <v>43229</v>
      </c>
      <c r="I4868">
        <f t="shared" si="81"/>
        <v>2018</v>
      </c>
    </row>
    <row r="4869" spans="1:9" ht="14.45" customHeight="1" x14ac:dyDescent="0.25">
      <c r="A4869" t="s">
        <v>976</v>
      </c>
      <c r="B4869" t="s">
        <v>251</v>
      </c>
      <c r="C4869" s="76" t="s">
        <v>842</v>
      </c>
      <c r="D4869" t="s">
        <v>980</v>
      </c>
      <c r="E4869" s="82">
        <v>11.8</v>
      </c>
      <c r="F4869" t="s">
        <v>969</v>
      </c>
      <c r="G4869" s="83">
        <v>43348</v>
      </c>
      <c r="H4869" s="83">
        <v>43224</v>
      </c>
      <c r="I4869">
        <f t="shared" si="81"/>
        <v>2018</v>
      </c>
    </row>
    <row r="4870" spans="1:9" ht="14.45" customHeight="1" x14ac:dyDescent="0.25">
      <c r="A4870" t="s">
        <v>976</v>
      </c>
      <c r="B4870" t="s">
        <v>35</v>
      </c>
      <c r="C4870" s="76" t="s">
        <v>842</v>
      </c>
      <c r="D4870" t="s">
        <v>980</v>
      </c>
      <c r="E4870" s="82">
        <v>10</v>
      </c>
      <c r="F4870" t="s">
        <v>969</v>
      </c>
      <c r="G4870" s="83">
        <v>43334</v>
      </c>
      <c r="H4870" s="83">
        <v>43224</v>
      </c>
      <c r="I4870">
        <f t="shared" si="81"/>
        <v>2018</v>
      </c>
    </row>
    <row r="4871" spans="1:9" ht="14.45" customHeight="1" x14ac:dyDescent="0.25">
      <c r="A4871" t="s">
        <v>976</v>
      </c>
      <c r="B4871" t="s">
        <v>41</v>
      </c>
      <c r="C4871" s="76" t="s">
        <v>842</v>
      </c>
      <c r="D4871" t="s">
        <v>980</v>
      </c>
      <c r="E4871" s="82">
        <v>4</v>
      </c>
      <c r="F4871" t="s">
        <v>969</v>
      </c>
      <c r="G4871" s="83">
        <v>43334</v>
      </c>
      <c r="H4871" s="83">
        <v>43224</v>
      </c>
      <c r="I4871">
        <f t="shared" si="81"/>
        <v>2018</v>
      </c>
    </row>
    <row r="4872" spans="1:9" ht="14.45" customHeight="1" x14ac:dyDescent="0.25">
      <c r="A4872" t="s">
        <v>976</v>
      </c>
      <c r="B4872" t="s">
        <v>46</v>
      </c>
      <c r="C4872" s="76" t="s">
        <v>842</v>
      </c>
      <c r="D4872" t="s">
        <v>980</v>
      </c>
      <c r="E4872" s="82">
        <v>11.4</v>
      </c>
      <c r="F4872" t="s">
        <v>969</v>
      </c>
      <c r="G4872" s="83">
        <v>43402</v>
      </c>
      <c r="H4872" s="83">
        <v>43224</v>
      </c>
      <c r="I4872">
        <f t="shared" si="81"/>
        <v>2018</v>
      </c>
    </row>
    <row r="4873" spans="1:9" ht="14.45" customHeight="1" x14ac:dyDescent="0.25">
      <c r="A4873" t="s">
        <v>976</v>
      </c>
      <c r="B4873" t="s">
        <v>67</v>
      </c>
      <c r="C4873" s="76" t="s">
        <v>842</v>
      </c>
      <c r="D4873" t="s">
        <v>980</v>
      </c>
      <c r="E4873" s="82">
        <v>9</v>
      </c>
      <c r="F4873" t="s">
        <v>969</v>
      </c>
      <c r="G4873" s="83">
        <v>43242</v>
      </c>
      <c r="H4873" s="83">
        <v>43216</v>
      </c>
      <c r="I4873">
        <f t="shared" si="81"/>
        <v>2018</v>
      </c>
    </row>
    <row r="4874" spans="1:9" ht="14.45" customHeight="1" x14ac:dyDescent="0.25">
      <c r="A4874" t="s">
        <v>976</v>
      </c>
      <c r="B4874" t="s">
        <v>253</v>
      </c>
      <c r="C4874" s="76" t="s">
        <v>842</v>
      </c>
      <c r="D4874" t="s">
        <v>980</v>
      </c>
      <c r="E4874" s="82">
        <v>9</v>
      </c>
      <c r="F4874" t="s">
        <v>969</v>
      </c>
      <c r="G4874" s="83">
        <v>43256</v>
      </c>
      <c r="H4874" s="83">
        <v>43216</v>
      </c>
      <c r="I4874">
        <f t="shared" si="81"/>
        <v>2018</v>
      </c>
    </row>
    <row r="4875" spans="1:9" ht="14.45" customHeight="1" x14ac:dyDescent="0.25">
      <c r="A4875" t="s">
        <v>976</v>
      </c>
      <c r="B4875" t="s">
        <v>58</v>
      </c>
      <c r="C4875" s="76" t="s">
        <v>842</v>
      </c>
      <c r="D4875" t="s">
        <v>980</v>
      </c>
      <c r="E4875" s="82">
        <v>3</v>
      </c>
      <c r="F4875" t="s">
        <v>969</v>
      </c>
      <c r="G4875" s="83">
        <v>43265</v>
      </c>
      <c r="H4875" s="83">
        <v>43131</v>
      </c>
      <c r="I4875">
        <f t="shared" si="81"/>
        <v>2018</v>
      </c>
    </row>
    <row r="4876" spans="1:9" ht="14.45" customHeight="1" x14ac:dyDescent="0.25">
      <c r="A4876" t="s">
        <v>976</v>
      </c>
      <c r="B4876" t="s">
        <v>70</v>
      </c>
      <c r="C4876" s="76" t="s">
        <v>842</v>
      </c>
      <c r="D4876" t="s">
        <v>980</v>
      </c>
      <c r="E4876" s="82">
        <v>5</v>
      </c>
      <c r="F4876" t="s">
        <v>969</v>
      </c>
      <c r="G4876" s="83">
        <v>43251</v>
      </c>
      <c r="H4876" s="83">
        <v>43214</v>
      </c>
      <c r="I4876">
        <f t="shared" si="81"/>
        <v>2018</v>
      </c>
    </row>
    <row r="4877" spans="1:9" ht="14.45" customHeight="1" x14ac:dyDescent="0.25">
      <c r="A4877" t="s">
        <v>976</v>
      </c>
      <c r="B4877" t="s">
        <v>38</v>
      </c>
      <c r="C4877" s="76" t="s">
        <v>842</v>
      </c>
      <c r="D4877" t="s">
        <v>980</v>
      </c>
      <c r="E4877" s="82">
        <v>10</v>
      </c>
      <c r="F4877" t="s">
        <v>969</v>
      </c>
      <c r="G4877" s="83">
        <v>43242</v>
      </c>
      <c r="H4877" s="83">
        <v>43210</v>
      </c>
      <c r="I4877">
        <f t="shared" si="81"/>
        <v>2018</v>
      </c>
    </row>
    <row r="4878" spans="1:9" x14ac:dyDescent="0.25">
      <c r="A4878" t="s">
        <v>976</v>
      </c>
      <c r="B4878" t="s">
        <v>67</v>
      </c>
      <c r="C4878" s="76" t="s">
        <v>842</v>
      </c>
      <c r="D4878" t="s">
        <v>980</v>
      </c>
      <c r="E4878" s="82">
        <v>10</v>
      </c>
      <c r="F4878" t="s">
        <v>969</v>
      </c>
      <c r="G4878" s="83">
        <v>43280</v>
      </c>
      <c r="H4878" s="83">
        <v>43210</v>
      </c>
      <c r="I4878">
        <f t="shared" si="81"/>
        <v>2018</v>
      </c>
    </row>
    <row r="4879" spans="1:9" ht="14.45" customHeight="1" x14ac:dyDescent="0.25">
      <c r="A4879" t="s">
        <v>976</v>
      </c>
      <c r="B4879" t="s">
        <v>287</v>
      </c>
      <c r="C4879" s="76" t="s">
        <v>842</v>
      </c>
      <c r="D4879" t="s">
        <v>980</v>
      </c>
      <c r="E4879" s="82">
        <v>3.3</v>
      </c>
      <c r="F4879" t="s">
        <v>969</v>
      </c>
      <c r="G4879" s="83">
        <v>43259</v>
      </c>
      <c r="H4879" s="83">
        <v>43214</v>
      </c>
      <c r="I4879">
        <f t="shared" si="81"/>
        <v>2018</v>
      </c>
    </row>
    <row r="4880" spans="1:9" ht="14.45" customHeight="1" x14ac:dyDescent="0.25">
      <c r="A4880" t="s">
        <v>976</v>
      </c>
      <c r="B4880" t="s">
        <v>64</v>
      </c>
      <c r="C4880" s="76" t="s">
        <v>842</v>
      </c>
      <c r="D4880" t="s">
        <v>980</v>
      </c>
      <c r="E4880" s="82">
        <v>6.38</v>
      </c>
      <c r="F4880" t="s">
        <v>969</v>
      </c>
      <c r="G4880" s="83">
        <v>43300</v>
      </c>
      <c r="H4880" s="83">
        <v>43210</v>
      </c>
      <c r="I4880">
        <f t="shared" si="81"/>
        <v>2018</v>
      </c>
    </row>
    <row r="4881" spans="1:9" ht="14.45" customHeight="1" x14ac:dyDescent="0.25">
      <c r="A4881" t="s">
        <v>976</v>
      </c>
      <c r="B4881" t="s">
        <v>253</v>
      </c>
      <c r="C4881" s="76" t="s">
        <v>842</v>
      </c>
      <c r="D4881" t="s">
        <v>980</v>
      </c>
      <c r="E4881" s="82">
        <v>15</v>
      </c>
      <c r="F4881" t="s">
        <v>969</v>
      </c>
      <c r="G4881" s="83">
        <v>43329</v>
      </c>
      <c r="H4881" s="83">
        <v>43208</v>
      </c>
      <c r="I4881">
        <f t="shared" si="81"/>
        <v>2018</v>
      </c>
    </row>
    <row r="4882" spans="1:9" ht="14.45" customHeight="1" x14ac:dyDescent="0.25">
      <c r="A4882" t="s">
        <v>976</v>
      </c>
      <c r="B4882" t="s">
        <v>253</v>
      </c>
      <c r="C4882" s="76" t="s">
        <v>842</v>
      </c>
      <c r="D4882" t="s">
        <v>980</v>
      </c>
      <c r="E4882" s="82">
        <v>10</v>
      </c>
      <c r="F4882" t="s">
        <v>969</v>
      </c>
      <c r="G4882" s="83">
        <v>43227</v>
      </c>
      <c r="H4882" s="83">
        <v>43208</v>
      </c>
      <c r="I4882">
        <f t="shared" si="81"/>
        <v>2018</v>
      </c>
    </row>
    <row r="4883" spans="1:9" ht="14.45" customHeight="1" x14ac:dyDescent="0.25">
      <c r="A4883" t="s">
        <v>976</v>
      </c>
      <c r="B4883" t="s">
        <v>40</v>
      </c>
      <c r="C4883" s="76" t="s">
        <v>842</v>
      </c>
      <c r="D4883" t="s">
        <v>980</v>
      </c>
      <c r="E4883" s="82">
        <v>11.4</v>
      </c>
      <c r="F4883" t="s">
        <v>969</v>
      </c>
      <c r="G4883" s="83">
        <v>43263</v>
      </c>
      <c r="H4883" s="83">
        <v>43210</v>
      </c>
      <c r="I4883">
        <f t="shared" si="81"/>
        <v>2018</v>
      </c>
    </row>
    <row r="4884" spans="1:9" ht="14.45" customHeight="1" x14ac:dyDescent="0.25">
      <c r="A4884" t="s">
        <v>976</v>
      </c>
      <c r="B4884" t="s">
        <v>46</v>
      </c>
      <c r="C4884" s="76" t="s">
        <v>842</v>
      </c>
      <c r="D4884" t="s">
        <v>980</v>
      </c>
      <c r="E4884" s="82">
        <v>6</v>
      </c>
      <c r="F4884" t="s">
        <v>969</v>
      </c>
      <c r="G4884" s="83">
        <v>43264</v>
      </c>
      <c r="H4884" s="83">
        <v>43208</v>
      </c>
      <c r="I4884">
        <f t="shared" si="81"/>
        <v>2018</v>
      </c>
    </row>
    <row r="4885" spans="1:9" ht="14.45" customHeight="1" x14ac:dyDescent="0.25">
      <c r="A4885" t="s">
        <v>976</v>
      </c>
      <c r="B4885" t="s">
        <v>243</v>
      </c>
      <c r="C4885" s="76" t="s">
        <v>842</v>
      </c>
      <c r="D4885" t="s">
        <v>980</v>
      </c>
      <c r="E4885" s="82">
        <v>3.6</v>
      </c>
      <c r="F4885" t="s">
        <v>969</v>
      </c>
      <c r="G4885" s="83">
        <v>43210</v>
      </c>
      <c r="H4885" s="83">
        <v>43168</v>
      </c>
      <c r="I4885">
        <f t="shared" si="81"/>
        <v>2018</v>
      </c>
    </row>
    <row r="4886" spans="1:9" ht="14.45" customHeight="1" x14ac:dyDescent="0.25">
      <c r="A4886" t="s">
        <v>976</v>
      </c>
      <c r="B4886" t="s">
        <v>259</v>
      </c>
      <c r="C4886" s="76" t="s">
        <v>842</v>
      </c>
      <c r="D4886" t="s">
        <v>980</v>
      </c>
      <c r="E4886" s="82">
        <v>4.3600000000000003</v>
      </c>
      <c r="F4886" t="s">
        <v>969</v>
      </c>
      <c r="G4886" s="83">
        <v>43236</v>
      </c>
      <c r="H4886" s="83">
        <v>43208</v>
      </c>
      <c r="I4886">
        <f t="shared" si="81"/>
        <v>2018</v>
      </c>
    </row>
    <row r="4887" spans="1:9" ht="14.45" customHeight="1" x14ac:dyDescent="0.25">
      <c r="A4887" t="s">
        <v>976</v>
      </c>
      <c r="B4887" t="s">
        <v>61</v>
      </c>
      <c r="C4887" s="76" t="s">
        <v>842</v>
      </c>
      <c r="D4887" t="s">
        <v>980</v>
      </c>
      <c r="E4887" s="82">
        <v>6</v>
      </c>
      <c r="F4887" t="s">
        <v>969</v>
      </c>
      <c r="G4887" s="83">
        <v>43311</v>
      </c>
      <c r="H4887" s="83">
        <v>43208</v>
      </c>
      <c r="I4887">
        <f t="shared" si="81"/>
        <v>2018</v>
      </c>
    </row>
    <row r="4888" spans="1:9" x14ac:dyDescent="0.25">
      <c r="A4888" t="s">
        <v>976</v>
      </c>
      <c r="B4888" t="s">
        <v>48</v>
      </c>
      <c r="C4888" s="76" t="s">
        <v>842</v>
      </c>
      <c r="D4888" t="s">
        <v>980</v>
      </c>
      <c r="E4888" s="82">
        <v>7.6</v>
      </c>
      <c r="F4888" t="s">
        <v>969</v>
      </c>
      <c r="G4888" s="83">
        <v>43266</v>
      </c>
      <c r="H4888" s="83">
        <v>43208</v>
      </c>
      <c r="I4888">
        <f t="shared" si="81"/>
        <v>2018</v>
      </c>
    </row>
    <row r="4889" spans="1:9" x14ac:dyDescent="0.25">
      <c r="A4889" t="s">
        <v>976</v>
      </c>
      <c r="B4889" t="s">
        <v>43</v>
      </c>
      <c r="C4889" s="76" t="s">
        <v>842</v>
      </c>
      <c r="D4889" t="s">
        <v>980</v>
      </c>
      <c r="E4889" s="82">
        <v>6</v>
      </c>
      <c r="F4889" t="s">
        <v>969</v>
      </c>
      <c r="G4889" s="83">
        <v>43264</v>
      </c>
      <c r="H4889" s="83">
        <v>43208</v>
      </c>
      <c r="I4889">
        <f t="shared" si="81"/>
        <v>2018</v>
      </c>
    </row>
    <row r="4890" spans="1:9" x14ac:dyDescent="0.25">
      <c r="A4890" t="s">
        <v>976</v>
      </c>
      <c r="B4890" t="s">
        <v>48</v>
      </c>
      <c r="C4890" s="76" t="s">
        <v>842</v>
      </c>
      <c r="D4890" t="s">
        <v>980</v>
      </c>
      <c r="E4890" s="82">
        <v>5</v>
      </c>
      <c r="F4890" t="s">
        <v>969</v>
      </c>
      <c r="G4890" s="83">
        <v>43266</v>
      </c>
      <c r="H4890" s="83">
        <v>43208</v>
      </c>
      <c r="I4890">
        <f t="shared" si="81"/>
        <v>2018</v>
      </c>
    </row>
    <row r="4891" spans="1:9" x14ac:dyDescent="0.25">
      <c r="A4891" t="s">
        <v>976</v>
      </c>
      <c r="B4891" t="s">
        <v>245</v>
      </c>
      <c r="C4891" s="76" t="s">
        <v>842</v>
      </c>
      <c r="D4891" t="s">
        <v>980</v>
      </c>
      <c r="E4891" s="82">
        <v>7.6</v>
      </c>
      <c r="F4891" t="s">
        <v>969</v>
      </c>
      <c r="G4891" s="83">
        <v>43280</v>
      </c>
      <c r="H4891" s="83">
        <v>43208</v>
      </c>
      <c r="I4891">
        <f t="shared" si="81"/>
        <v>2018</v>
      </c>
    </row>
    <row r="4892" spans="1:9" x14ac:dyDescent="0.25">
      <c r="A4892" t="s">
        <v>976</v>
      </c>
      <c r="B4892" t="s">
        <v>64</v>
      </c>
      <c r="C4892" s="76" t="s">
        <v>842</v>
      </c>
      <c r="D4892" t="s">
        <v>980</v>
      </c>
      <c r="E4892" s="82">
        <v>7.6</v>
      </c>
      <c r="F4892" t="s">
        <v>969</v>
      </c>
      <c r="G4892" s="83">
        <v>43376</v>
      </c>
      <c r="H4892" s="83">
        <v>43208</v>
      </c>
      <c r="I4892">
        <f t="shared" si="81"/>
        <v>2018</v>
      </c>
    </row>
    <row r="4893" spans="1:9" x14ac:dyDescent="0.25">
      <c r="A4893" t="s">
        <v>976</v>
      </c>
      <c r="B4893" t="s">
        <v>46</v>
      </c>
      <c r="C4893" s="76" t="s">
        <v>842</v>
      </c>
      <c r="D4893" t="s">
        <v>980</v>
      </c>
      <c r="E4893" s="82">
        <v>11.4</v>
      </c>
      <c r="F4893" t="s">
        <v>969</v>
      </c>
      <c r="G4893" s="83">
        <v>43235</v>
      </c>
      <c r="H4893" s="83">
        <v>43206</v>
      </c>
      <c r="I4893">
        <f t="shared" si="81"/>
        <v>2018</v>
      </c>
    </row>
    <row r="4894" spans="1:9" x14ac:dyDescent="0.25">
      <c r="A4894" t="s">
        <v>976</v>
      </c>
      <c r="B4894" t="s">
        <v>64</v>
      </c>
      <c r="C4894" s="76" t="s">
        <v>842</v>
      </c>
      <c r="D4894" t="s">
        <v>980</v>
      </c>
      <c r="E4894" s="82">
        <v>3.8</v>
      </c>
      <c r="F4894" t="s">
        <v>969</v>
      </c>
      <c r="G4894" s="83">
        <v>43314</v>
      </c>
      <c r="H4894" s="83">
        <v>43206</v>
      </c>
      <c r="I4894">
        <f t="shared" si="81"/>
        <v>2018</v>
      </c>
    </row>
    <row r="4895" spans="1:9" x14ac:dyDescent="0.25">
      <c r="A4895" t="s">
        <v>976</v>
      </c>
      <c r="B4895" t="s">
        <v>41</v>
      </c>
      <c r="C4895" s="76" t="s">
        <v>842</v>
      </c>
      <c r="D4895" t="s">
        <v>980</v>
      </c>
      <c r="E4895" s="82">
        <v>11.4</v>
      </c>
      <c r="F4895" t="s">
        <v>969</v>
      </c>
      <c r="G4895" s="83">
        <v>43278</v>
      </c>
      <c r="H4895" s="83">
        <v>43206</v>
      </c>
      <c r="I4895">
        <f t="shared" si="81"/>
        <v>2018</v>
      </c>
    </row>
    <row r="4896" spans="1:9" x14ac:dyDescent="0.25">
      <c r="A4896" t="s">
        <v>976</v>
      </c>
      <c r="B4896" t="s">
        <v>63</v>
      </c>
      <c r="C4896" s="76" t="s">
        <v>842</v>
      </c>
      <c r="D4896" t="s">
        <v>980</v>
      </c>
      <c r="E4896" s="82">
        <v>8.41</v>
      </c>
      <c r="F4896" t="s">
        <v>969</v>
      </c>
      <c r="G4896" s="83">
        <v>43251</v>
      </c>
      <c r="H4896" s="83">
        <v>43206</v>
      </c>
      <c r="I4896">
        <f t="shared" si="81"/>
        <v>2018</v>
      </c>
    </row>
    <row r="4897" spans="1:9" x14ac:dyDescent="0.25">
      <c r="A4897" t="s">
        <v>976</v>
      </c>
      <c r="B4897" t="s">
        <v>50</v>
      </c>
      <c r="C4897" s="76" t="s">
        <v>842</v>
      </c>
      <c r="D4897" t="s">
        <v>980</v>
      </c>
      <c r="E4897" s="82">
        <v>13</v>
      </c>
      <c r="F4897" t="s">
        <v>969</v>
      </c>
      <c r="G4897" s="83">
        <v>43270</v>
      </c>
      <c r="H4897" s="83">
        <v>43206</v>
      </c>
      <c r="I4897">
        <f t="shared" si="81"/>
        <v>2018</v>
      </c>
    </row>
    <row r="4898" spans="1:9" x14ac:dyDescent="0.25">
      <c r="A4898" t="s">
        <v>976</v>
      </c>
      <c r="B4898" t="s">
        <v>253</v>
      </c>
      <c r="C4898" s="76" t="s">
        <v>842</v>
      </c>
      <c r="D4898" t="s">
        <v>980</v>
      </c>
      <c r="E4898" s="82">
        <v>11</v>
      </c>
      <c r="F4898" t="s">
        <v>969</v>
      </c>
      <c r="G4898" s="83">
        <v>43385</v>
      </c>
      <c r="H4898" s="83">
        <v>43206</v>
      </c>
      <c r="I4898">
        <f t="shared" si="81"/>
        <v>2018</v>
      </c>
    </row>
    <row r="4899" spans="1:9" x14ac:dyDescent="0.25">
      <c r="A4899" t="s">
        <v>976</v>
      </c>
      <c r="B4899" t="s">
        <v>251</v>
      </c>
      <c r="C4899" s="76" t="s">
        <v>842</v>
      </c>
      <c r="D4899" t="s">
        <v>980</v>
      </c>
      <c r="E4899" s="82">
        <v>11.4</v>
      </c>
      <c r="F4899" t="s">
        <v>969</v>
      </c>
      <c r="G4899" s="83">
        <v>43322</v>
      </c>
      <c r="H4899" s="83">
        <v>43194</v>
      </c>
      <c r="I4899">
        <f t="shared" si="81"/>
        <v>2018</v>
      </c>
    </row>
    <row r="4900" spans="1:9" x14ac:dyDescent="0.25">
      <c r="A4900" t="s">
        <v>976</v>
      </c>
      <c r="B4900" t="s">
        <v>51</v>
      </c>
      <c r="C4900" s="76" t="s">
        <v>842</v>
      </c>
      <c r="D4900" t="s">
        <v>980</v>
      </c>
      <c r="E4900" s="82">
        <v>6</v>
      </c>
      <c r="F4900" t="s">
        <v>969</v>
      </c>
      <c r="G4900" s="83">
        <v>43272</v>
      </c>
      <c r="H4900" s="83">
        <v>43206</v>
      </c>
      <c r="I4900">
        <f t="shared" si="81"/>
        <v>2018</v>
      </c>
    </row>
    <row r="4901" spans="1:9" x14ac:dyDescent="0.25">
      <c r="A4901" t="s">
        <v>976</v>
      </c>
      <c r="B4901" t="s">
        <v>241</v>
      </c>
      <c r="C4901" s="76" t="s">
        <v>842</v>
      </c>
      <c r="D4901" t="s">
        <v>980</v>
      </c>
      <c r="E4901" s="82">
        <v>6</v>
      </c>
      <c r="F4901" t="s">
        <v>969</v>
      </c>
      <c r="G4901" s="83">
        <v>43319</v>
      </c>
      <c r="H4901" s="83">
        <v>43194</v>
      </c>
      <c r="I4901">
        <f t="shared" si="81"/>
        <v>2018</v>
      </c>
    </row>
    <row r="4902" spans="1:9" x14ac:dyDescent="0.25">
      <c r="A4902" t="s">
        <v>976</v>
      </c>
      <c r="B4902" t="s">
        <v>257</v>
      </c>
      <c r="C4902" s="76" t="s">
        <v>842</v>
      </c>
      <c r="D4902" t="s">
        <v>980</v>
      </c>
      <c r="E4902" s="82">
        <v>6</v>
      </c>
      <c r="F4902" t="s">
        <v>969</v>
      </c>
      <c r="G4902" s="83">
        <v>43340</v>
      </c>
      <c r="H4902" s="83">
        <v>43194</v>
      </c>
      <c r="I4902">
        <f t="shared" si="81"/>
        <v>2018</v>
      </c>
    </row>
    <row r="4903" spans="1:9" x14ac:dyDescent="0.25">
      <c r="A4903" t="s">
        <v>976</v>
      </c>
      <c r="B4903" t="s">
        <v>64</v>
      </c>
      <c r="C4903" s="76" t="s">
        <v>842</v>
      </c>
      <c r="D4903" t="s">
        <v>980</v>
      </c>
      <c r="E4903" s="82">
        <v>6</v>
      </c>
      <c r="F4903" t="s">
        <v>969</v>
      </c>
      <c r="G4903" s="83">
        <v>44078</v>
      </c>
      <c r="H4903" s="83">
        <v>43194</v>
      </c>
      <c r="I4903">
        <f t="shared" si="81"/>
        <v>2020</v>
      </c>
    </row>
    <row r="4904" spans="1:9" x14ac:dyDescent="0.25">
      <c r="A4904" t="s">
        <v>976</v>
      </c>
      <c r="B4904" t="s">
        <v>61</v>
      </c>
      <c r="C4904" s="76" t="s">
        <v>842</v>
      </c>
      <c r="D4904" t="s">
        <v>980</v>
      </c>
      <c r="E4904" s="82">
        <v>10</v>
      </c>
      <c r="F4904" t="s">
        <v>969</v>
      </c>
      <c r="G4904" s="83">
        <v>43266</v>
      </c>
      <c r="H4904" s="83">
        <v>43194</v>
      </c>
      <c r="I4904">
        <f t="shared" si="81"/>
        <v>2018</v>
      </c>
    </row>
    <row r="4905" spans="1:9" x14ac:dyDescent="0.25">
      <c r="A4905" t="s">
        <v>976</v>
      </c>
      <c r="B4905" t="s">
        <v>40</v>
      </c>
      <c r="C4905" s="76" t="s">
        <v>842</v>
      </c>
      <c r="D4905" t="s">
        <v>980</v>
      </c>
      <c r="E4905" s="82">
        <v>10</v>
      </c>
      <c r="F4905" t="s">
        <v>969</v>
      </c>
      <c r="G4905" s="83">
        <v>43220</v>
      </c>
      <c r="H4905" s="83">
        <v>43194</v>
      </c>
      <c r="I4905">
        <f t="shared" si="81"/>
        <v>2018</v>
      </c>
    </row>
    <row r="4906" spans="1:9" x14ac:dyDescent="0.25">
      <c r="A4906" t="s">
        <v>976</v>
      </c>
      <c r="B4906" t="s">
        <v>287</v>
      </c>
      <c r="C4906" s="76" t="s">
        <v>842</v>
      </c>
      <c r="D4906" t="s">
        <v>980</v>
      </c>
      <c r="E4906" s="82">
        <v>7.6</v>
      </c>
      <c r="F4906" t="s">
        <v>969</v>
      </c>
      <c r="G4906" s="83">
        <v>43277</v>
      </c>
      <c r="H4906" s="83">
        <v>43194</v>
      </c>
      <c r="I4906">
        <f t="shared" si="81"/>
        <v>2018</v>
      </c>
    </row>
    <row r="4907" spans="1:9" x14ac:dyDescent="0.25">
      <c r="A4907" t="s">
        <v>976</v>
      </c>
      <c r="B4907" t="s">
        <v>244</v>
      </c>
      <c r="C4907" s="76" t="s">
        <v>842</v>
      </c>
      <c r="D4907" t="s">
        <v>980</v>
      </c>
      <c r="E4907" s="82">
        <v>5.2</v>
      </c>
      <c r="F4907" t="s">
        <v>969</v>
      </c>
      <c r="G4907" s="83">
        <v>43272</v>
      </c>
      <c r="H4907" s="83">
        <v>43193</v>
      </c>
      <c r="I4907">
        <f t="shared" si="81"/>
        <v>2018</v>
      </c>
    </row>
    <row r="4908" spans="1:9" x14ac:dyDescent="0.25">
      <c r="A4908" t="s">
        <v>976</v>
      </c>
      <c r="B4908" t="s">
        <v>46</v>
      </c>
      <c r="C4908" s="76" t="s">
        <v>842</v>
      </c>
      <c r="D4908" t="s">
        <v>980</v>
      </c>
      <c r="E4908" s="82">
        <v>5</v>
      </c>
      <c r="F4908" t="s">
        <v>969</v>
      </c>
      <c r="G4908" s="83">
        <v>43224</v>
      </c>
      <c r="H4908" s="83">
        <v>43193</v>
      </c>
      <c r="I4908">
        <f t="shared" si="81"/>
        <v>2018</v>
      </c>
    </row>
    <row r="4909" spans="1:9" x14ac:dyDescent="0.25">
      <c r="A4909" t="s">
        <v>976</v>
      </c>
      <c r="B4909" t="s">
        <v>245</v>
      </c>
      <c r="C4909" s="76" t="s">
        <v>842</v>
      </c>
      <c r="D4909" t="s">
        <v>980</v>
      </c>
      <c r="E4909" s="82">
        <v>3</v>
      </c>
      <c r="F4909" t="s">
        <v>969</v>
      </c>
      <c r="G4909" s="83">
        <v>43304</v>
      </c>
      <c r="H4909" s="83">
        <v>43193</v>
      </c>
      <c r="I4909">
        <f t="shared" si="81"/>
        <v>2018</v>
      </c>
    </row>
    <row r="4910" spans="1:9" x14ac:dyDescent="0.25">
      <c r="A4910" t="s">
        <v>976</v>
      </c>
      <c r="B4910" t="s">
        <v>41</v>
      </c>
      <c r="C4910" s="76" t="s">
        <v>842</v>
      </c>
      <c r="D4910" t="s">
        <v>980</v>
      </c>
      <c r="E4910" s="82">
        <v>10</v>
      </c>
      <c r="F4910" t="s">
        <v>969</v>
      </c>
      <c r="G4910" s="83">
        <v>43271</v>
      </c>
      <c r="H4910" s="83">
        <v>43193</v>
      </c>
      <c r="I4910">
        <f t="shared" si="81"/>
        <v>2018</v>
      </c>
    </row>
    <row r="4911" spans="1:9" x14ac:dyDescent="0.25">
      <c r="A4911" t="s">
        <v>976</v>
      </c>
      <c r="B4911" t="s">
        <v>287</v>
      </c>
      <c r="C4911" s="76" t="s">
        <v>842</v>
      </c>
      <c r="D4911" t="s">
        <v>980</v>
      </c>
      <c r="E4911" s="82">
        <v>150</v>
      </c>
      <c r="F4911" t="s">
        <v>969</v>
      </c>
      <c r="G4911" s="83">
        <v>43412</v>
      </c>
      <c r="H4911" s="83">
        <v>43193</v>
      </c>
      <c r="I4911">
        <f t="shared" si="81"/>
        <v>2018</v>
      </c>
    </row>
    <row r="4912" spans="1:9" x14ac:dyDescent="0.25">
      <c r="A4912" t="s">
        <v>976</v>
      </c>
      <c r="B4912" t="s">
        <v>245</v>
      </c>
      <c r="C4912" s="76" t="s">
        <v>842</v>
      </c>
      <c r="D4912" t="s">
        <v>980</v>
      </c>
      <c r="E4912" s="82">
        <v>7.6</v>
      </c>
      <c r="F4912" t="s">
        <v>969</v>
      </c>
      <c r="G4912" s="83">
        <v>43297</v>
      </c>
      <c r="H4912" s="83">
        <v>43185</v>
      </c>
      <c r="I4912">
        <f t="shared" si="81"/>
        <v>2018</v>
      </c>
    </row>
    <row r="4913" spans="1:9" x14ac:dyDescent="0.25">
      <c r="A4913" t="s">
        <v>976</v>
      </c>
      <c r="B4913" t="s">
        <v>50</v>
      </c>
      <c r="C4913" s="76" t="s">
        <v>842</v>
      </c>
      <c r="D4913" t="s">
        <v>980</v>
      </c>
      <c r="E4913" s="82">
        <v>5</v>
      </c>
      <c r="F4913" t="s">
        <v>969</v>
      </c>
      <c r="G4913" s="83">
        <v>43300</v>
      </c>
      <c r="H4913" s="83">
        <v>43185</v>
      </c>
      <c r="I4913">
        <f t="shared" si="81"/>
        <v>2018</v>
      </c>
    </row>
    <row r="4914" spans="1:9" x14ac:dyDescent="0.25">
      <c r="A4914" t="s">
        <v>976</v>
      </c>
      <c r="B4914" t="s">
        <v>67</v>
      </c>
      <c r="C4914" s="76" t="s">
        <v>842</v>
      </c>
      <c r="D4914" t="s">
        <v>980</v>
      </c>
      <c r="E4914" s="82">
        <v>10.4</v>
      </c>
      <c r="F4914" t="s">
        <v>969</v>
      </c>
      <c r="G4914" s="83">
        <v>43348</v>
      </c>
      <c r="H4914" s="83">
        <v>43174</v>
      </c>
      <c r="I4914">
        <f t="shared" si="81"/>
        <v>2018</v>
      </c>
    </row>
    <row r="4915" spans="1:9" x14ac:dyDescent="0.25">
      <c r="A4915" t="s">
        <v>976</v>
      </c>
      <c r="B4915" t="s">
        <v>63</v>
      </c>
      <c r="C4915" s="76" t="s">
        <v>842</v>
      </c>
      <c r="D4915" t="s">
        <v>980</v>
      </c>
      <c r="E4915" s="82">
        <v>9</v>
      </c>
      <c r="F4915" t="s">
        <v>969</v>
      </c>
      <c r="G4915" s="83">
        <v>43413</v>
      </c>
      <c r="H4915" s="83">
        <v>43174</v>
      </c>
      <c r="I4915">
        <f t="shared" si="81"/>
        <v>2018</v>
      </c>
    </row>
    <row r="4916" spans="1:9" x14ac:dyDescent="0.25">
      <c r="A4916" t="s">
        <v>976</v>
      </c>
      <c r="B4916" t="s">
        <v>40</v>
      </c>
      <c r="C4916" s="76" t="s">
        <v>842</v>
      </c>
      <c r="D4916" t="s">
        <v>980</v>
      </c>
      <c r="E4916" s="82">
        <v>7.6</v>
      </c>
      <c r="F4916" t="s">
        <v>969</v>
      </c>
      <c r="G4916" s="83">
        <v>43293</v>
      </c>
      <c r="H4916" s="83">
        <v>43174</v>
      </c>
      <c r="I4916">
        <f t="shared" si="81"/>
        <v>2018</v>
      </c>
    </row>
    <row r="4917" spans="1:9" x14ac:dyDescent="0.25">
      <c r="A4917" t="s">
        <v>976</v>
      </c>
      <c r="B4917" t="s">
        <v>67</v>
      </c>
      <c r="C4917" s="76" t="s">
        <v>842</v>
      </c>
      <c r="D4917" t="s">
        <v>980</v>
      </c>
      <c r="E4917" s="82">
        <v>3.8</v>
      </c>
      <c r="F4917" t="s">
        <v>969</v>
      </c>
      <c r="G4917" s="83">
        <v>43215</v>
      </c>
      <c r="H4917" s="83">
        <v>43185</v>
      </c>
      <c r="I4917">
        <f t="shared" si="81"/>
        <v>2018</v>
      </c>
    </row>
    <row r="4918" spans="1:9" x14ac:dyDescent="0.25">
      <c r="A4918" t="s">
        <v>976</v>
      </c>
      <c r="B4918" t="s">
        <v>243</v>
      </c>
      <c r="C4918" s="76" t="s">
        <v>842</v>
      </c>
      <c r="D4918" t="s">
        <v>980</v>
      </c>
      <c r="E4918" s="82">
        <v>7.2</v>
      </c>
      <c r="F4918" t="s">
        <v>969</v>
      </c>
      <c r="G4918" s="83">
        <v>43238</v>
      </c>
      <c r="H4918" s="83">
        <v>43174</v>
      </c>
      <c r="I4918">
        <f t="shared" si="81"/>
        <v>2018</v>
      </c>
    </row>
    <row r="4919" spans="1:9" x14ac:dyDescent="0.25">
      <c r="A4919" t="s">
        <v>976</v>
      </c>
      <c r="B4919" t="s">
        <v>261</v>
      </c>
      <c r="C4919" s="76" t="s">
        <v>842</v>
      </c>
      <c r="D4919" t="s">
        <v>980</v>
      </c>
      <c r="E4919" s="82">
        <v>6</v>
      </c>
      <c r="F4919" t="s">
        <v>969</v>
      </c>
      <c r="G4919" s="83">
        <v>43242</v>
      </c>
      <c r="H4919" s="83">
        <v>43174</v>
      </c>
      <c r="I4919">
        <f t="shared" si="81"/>
        <v>2018</v>
      </c>
    </row>
    <row r="4920" spans="1:9" x14ac:dyDescent="0.25">
      <c r="A4920" t="s">
        <v>976</v>
      </c>
      <c r="B4920" t="s">
        <v>67</v>
      </c>
      <c r="C4920" s="76" t="s">
        <v>842</v>
      </c>
      <c r="D4920" t="s">
        <v>980</v>
      </c>
      <c r="E4920" s="82">
        <v>500</v>
      </c>
      <c r="F4920" t="s">
        <v>969</v>
      </c>
      <c r="G4920" s="83">
        <v>43482</v>
      </c>
      <c r="H4920" s="83">
        <v>43061</v>
      </c>
      <c r="I4920">
        <f t="shared" si="81"/>
        <v>2019</v>
      </c>
    </row>
    <row r="4921" spans="1:9" x14ac:dyDescent="0.25">
      <c r="A4921" t="s">
        <v>976</v>
      </c>
      <c r="B4921" t="s">
        <v>40</v>
      </c>
      <c r="C4921" s="76" t="s">
        <v>842</v>
      </c>
      <c r="D4921" t="s">
        <v>980</v>
      </c>
      <c r="E4921" s="82">
        <v>13.6</v>
      </c>
      <c r="F4921" t="s">
        <v>969</v>
      </c>
      <c r="G4921" s="83">
        <v>43182</v>
      </c>
      <c r="H4921" s="83">
        <v>43173</v>
      </c>
      <c r="I4921">
        <f t="shared" si="81"/>
        <v>2018</v>
      </c>
    </row>
    <row r="4922" spans="1:9" x14ac:dyDescent="0.25">
      <c r="A4922" t="s">
        <v>976</v>
      </c>
      <c r="B4922" t="s">
        <v>43</v>
      </c>
      <c r="C4922" s="76" t="s">
        <v>842</v>
      </c>
      <c r="D4922" t="s">
        <v>980</v>
      </c>
      <c r="E4922" s="82">
        <v>7.6</v>
      </c>
      <c r="F4922" t="s">
        <v>969</v>
      </c>
      <c r="G4922" s="83">
        <v>43207</v>
      </c>
      <c r="H4922" s="83">
        <v>43167</v>
      </c>
      <c r="I4922">
        <f t="shared" si="81"/>
        <v>2018</v>
      </c>
    </row>
    <row r="4923" spans="1:9" x14ac:dyDescent="0.25">
      <c r="A4923" t="s">
        <v>976</v>
      </c>
      <c r="B4923" t="s">
        <v>253</v>
      </c>
      <c r="C4923" s="76" t="s">
        <v>842</v>
      </c>
      <c r="D4923" t="s">
        <v>980</v>
      </c>
      <c r="E4923" s="82">
        <v>7.6</v>
      </c>
      <c r="F4923" t="s">
        <v>969</v>
      </c>
      <c r="G4923" s="83">
        <v>43209</v>
      </c>
      <c r="H4923" s="83">
        <v>43171</v>
      </c>
      <c r="I4923">
        <f t="shared" si="81"/>
        <v>2018</v>
      </c>
    </row>
    <row r="4924" spans="1:9" x14ac:dyDescent="0.25">
      <c r="A4924" t="s">
        <v>976</v>
      </c>
      <c r="B4924" t="s">
        <v>243</v>
      </c>
      <c r="C4924" s="76" t="s">
        <v>842</v>
      </c>
      <c r="D4924" t="s">
        <v>980</v>
      </c>
      <c r="E4924" s="82">
        <v>6.96</v>
      </c>
      <c r="F4924" t="s">
        <v>969</v>
      </c>
      <c r="G4924" s="83">
        <v>43283</v>
      </c>
      <c r="H4924" s="83">
        <v>43173</v>
      </c>
      <c r="I4924">
        <f t="shared" si="81"/>
        <v>2018</v>
      </c>
    </row>
    <row r="4925" spans="1:9" x14ac:dyDescent="0.25">
      <c r="A4925" t="s">
        <v>976</v>
      </c>
      <c r="B4925" t="s">
        <v>243</v>
      </c>
      <c r="C4925" s="76" t="s">
        <v>842</v>
      </c>
      <c r="D4925" t="s">
        <v>980</v>
      </c>
      <c r="E4925" s="82">
        <v>12</v>
      </c>
      <c r="F4925" t="s">
        <v>969</v>
      </c>
      <c r="G4925" s="83">
        <v>43515</v>
      </c>
      <c r="H4925" s="83">
        <v>43168</v>
      </c>
      <c r="I4925">
        <f t="shared" si="81"/>
        <v>2019</v>
      </c>
    </row>
    <row r="4926" spans="1:9" x14ac:dyDescent="0.25">
      <c r="A4926" t="s">
        <v>976</v>
      </c>
      <c r="B4926" t="s">
        <v>65</v>
      </c>
      <c r="C4926" s="76" t="s">
        <v>842</v>
      </c>
      <c r="D4926" t="s">
        <v>980</v>
      </c>
      <c r="E4926" s="82">
        <v>3.6</v>
      </c>
      <c r="F4926" t="s">
        <v>969</v>
      </c>
      <c r="G4926" s="83">
        <v>43203</v>
      </c>
      <c r="H4926" s="83">
        <v>43165</v>
      </c>
      <c r="I4926">
        <f t="shared" si="81"/>
        <v>2018</v>
      </c>
    </row>
    <row r="4927" spans="1:9" x14ac:dyDescent="0.25">
      <c r="A4927" t="s">
        <v>976</v>
      </c>
      <c r="B4927" t="s">
        <v>40</v>
      </c>
      <c r="C4927" s="76" t="s">
        <v>842</v>
      </c>
      <c r="D4927" t="s">
        <v>980</v>
      </c>
      <c r="E4927" s="82">
        <v>10</v>
      </c>
      <c r="F4927" t="s">
        <v>969</v>
      </c>
      <c r="G4927" s="83">
        <v>43241</v>
      </c>
      <c r="H4927" s="83">
        <v>43165</v>
      </c>
      <c r="I4927">
        <f t="shared" si="81"/>
        <v>2018</v>
      </c>
    </row>
    <row r="4928" spans="1:9" x14ac:dyDescent="0.25">
      <c r="A4928" t="s">
        <v>976</v>
      </c>
      <c r="B4928" t="s">
        <v>251</v>
      </c>
      <c r="C4928" s="76" t="s">
        <v>842</v>
      </c>
      <c r="D4928" t="s">
        <v>980</v>
      </c>
      <c r="E4928" s="82">
        <v>14.4</v>
      </c>
      <c r="F4928" t="s">
        <v>969</v>
      </c>
      <c r="G4928" s="83">
        <v>43202</v>
      </c>
      <c r="H4928" s="83">
        <v>43161</v>
      </c>
      <c r="I4928">
        <f t="shared" si="81"/>
        <v>2018</v>
      </c>
    </row>
    <row r="4929" spans="1:9" x14ac:dyDescent="0.25">
      <c r="A4929" t="s">
        <v>976</v>
      </c>
      <c r="B4929" t="s">
        <v>67</v>
      </c>
      <c r="C4929" s="76" t="s">
        <v>842</v>
      </c>
      <c r="D4929" t="s">
        <v>980</v>
      </c>
      <c r="E4929" s="82">
        <v>10</v>
      </c>
      <c r="F4929" t="s">
        <v>969</v>
      </c>
      <c r="G4929" s="83">
        <v>43207</v>
      </c>
      <c r="H4929" s="83">
        <v>43161</v>
      </c>
      <c r="I4929">
        <f t="shared" si="81"/>
        <v>2018</v>
      </c>
    </row>
    <row r="4930" spans="1:9" x14ac:dyDescent="0.25">
      <c r="A4930" t="s">
        <v>976</v>
      </c>
      <c r="B4930" t="s">
        <v>257</v>
      </c>
      <c r="C4930" s="76" t="s">
        <v>842</v>
      </c>
      <c r="D4930" t="s">
        <v>980</v>
      </c>
      <c r="E4930" s="82">
        <v>5</v>
      </c>
      <c r="F4930" t="s">
        <v>969</v>
      </c>
      <c r="G4930" s="83">
        <v>43236</v>
      </c>
      <c r="H4930" s="83">
        <v>43153</v>
      </c>
      <c r="I4930">
        <f t="shared" ref="I4930:I4993" si="82">IF(G4930&lt;&gt;"",YEAR(G4930),"")</f>
        <v>2018</v>
      </c>
    </row>
    <row r="4931" spans="1:9" x14ac:dyDescent="0.25">
      <c r="A4931" t="s">
        <v>976</v>
      </c>
      <c r="B4931" t="s">
        <v>287</v>
      </c>
      <c r="C4931" s="76" t="s">
        <v>842</v>
      </c>
      <c r="D4931" t="s">
        <v>980</v>
      </c>
      <c r="E4931" s="82">
        <v>30.4</v>
      </c>
      <c r="F4931" t="s">
        <v>969</v>
      </c>
      <c r="G4931" s="83">
        <v>43214</v>
      </c>
      <c r="H4931" s="83">
        <v>43158</v>
      </c>
      <c r="I4931">
        <f t="shared" si="82"/>
        <v>2018</v>
      </c>
    </row>
    <row r="4932" spans="1:9" x14ac:dyDescent="0.25">
      <c r="A4932" t="s">
        <v>976</v>
      </c>
      <c r="B4932" t="s">
        <v>58</v>
      </c>
      <c r="C4932" s="76" t="s">
        <v>842</v>
      </c>
      <c r="D4932" t="s">
        <v>980</v>
      </c>
      <c r="E4932" s="82">
        <v>5</v>
      </c>
      <c r="F4932" t="s">
        <v>969</v>
      </c>
      <c r="G4932" s="83">
        <v>43201</v>
      </c>
      <c r="H4932" s="83">
        <v>43158</v>
      </c>
      <c r="I4932">
        <f t="shared" si="82"/>
        <v>2018</v>
      </c>
    </row>
    <row r="4933" spans="1:9" x14ac:dyDescent="0.25">
      <c r="A4933" t="s">
        <v>976</v>
      </c>
      <c r="B4933" t="s">
        <v>241</v>
      </c>
      <c r="C4933" s="76" t="s">
        <v>842</v>
      </c>
      <c r="D4933" t="s">
        <v>980</v>
      </c>
      <c r="E4933" s="82">
        <v>6</v>
      </c>
      <c r="F4933" t="s">
        <v>969</v>
      </c>
      <c r="G4933" s="83">
        <v>43200</v>
      </c>
      <c r="H4933" s="83">
        <v>43158</v>
      </c>
      <c r="I4933">
        <f t="shared" si="82"/>
        <v>2018</v>
      </c>
    </row>
    <row r="4934" spans="1:9" x14ac:dyDescent="0.25">
      <c r="A4934" t="s">
        <v>976</v>
      </c>
      <c r="B4934" t="s">
        <v>244</v>
      </c>
      <c r="C4934" s="76" t="s">
        <v>842</v>
      </c>
      <c r="D4934" t="s">
        <v>980</v>
      </c>
      <c r="E4934" s="82">
        <v>7</v>
      </c>
      <c r="F4934" t="s">
        <v>969</v>
      </c>
      <c r="G4934" s="83">
        <v>43168</v>
      </c>
      <c r="H4934" s="83">
        <v>43164</v>
      </c>
      <c r="I4934">
        <f t="shared" si="82"/>
        <v>2018</v>
      </c>
    </row>
    <row r="4935" spans="1:9" x14ac:dyDescent="0.25">
      <c r="A4935" t="s">
        <v>976</v>
      </c>
      <c r="B4935" t="s">
        <v>43</v>
      </c>
      <c r="C4935" s="76" t="s">
        <v>842</v>
      </c>
      <c r="D4935" t="s">
        <v>980</v>
      </c>
      <c r="E4935" s="82">
        <v>5</v>
      </c>
      <c r="F4935" t="s">
        <v>969</v>
      </c>
      <c r="G4935" s="83">
        <v>43195</v>
      </c>
      <c r="H4935" s="83">
        <v>43153</v>
      </c>
      <c r="I4935">
        <f t="shared" si="82"/>
        <v>2018</v>
      </c>
    </row>
    <row r="4936" spans="1:9" x14ac:dyDescent="0.25">
      <c r="A4936" t="s">
        <v>976</v>
      </c>
      <c r="B4936" t="s">
        <v>251</v>
      </c>
      <c r="C4936" s="76" t="s">
        <v>842</v>
      </c>
      <c r="D4936" t="s">
        <v>980</v>
      </c>
      <c r="E4936" s="82">
        <v>7.6</v>
      </c>
      <c r="F4936" t="s">
        <v>969</v>
      </c>
      <c r="G4936" s="83">
        <v>43217</v>
      </c>
      <c r="H4936" s="83">
        <v>43153</v>
      </c>
      <c r="I4936">
        <f t="shared" si="82"/>
        <v>2018</v>
      </c>
    </row>
    <row r="4937" spans="1:9" x14ac:dyDescent="0.25">
      <c r="A4937" t="s">
        <v>976</v>
      </c>
      <c r="B4937" t="s">
        <v>58</v>
      </c>
      <c r="C4937" s="76" t="s">
        <v>842</v>
      </c>
      <c r="D4937" t="s">
        <v>980</v>
      </c>
      <c r="E4937" s="82">
        <v>6.6</v>
      </c>
      <c r="F4937" t="s">
        <v>969</v>
      </c>
      <c r="G4937" s="83">
        <v>43185</v>
      </c>
      <c r="H4937" s="83">
        <v>43151</v>
      </c>
      <c r="I4937">
        <f t="shared" si="82"/>
        <v>2018</v>
      </c>
    </row>
    <row r="4938" spans="1:9" x14ac:dyDescent="0.25">
      <c r="A4938" t="s">
        <v>976</v>
      </c>
      <c r="B4938" t="s">
        <v>43</v>
      </c>
      <c r="C4938" s="76" t="s">
        <v>842</v>
      </c>
      <c r="D4938" t="s">
        <v>980</v>
      </c>
      <c r="E4938" s="82">
        <v>3</v>
      </c>
      <c r="F4938" t="s">
        <v>969</v>
      </c>
      <c r="G4938" s="83">
        <v>44078</v>
      </c>
      <c r="H4938" s="83">
        <v>43151</v>
      </c>
      <c r="I4938">
        <f t="shared" si="82"/>
        <v>2020</v>
      </c>
    </row>
    <row r="4939" spans="1:9" x14ac:dyDescent="0.25">
      <c r="A4939" t="s">
        <v>976</v>
      </c>
      <c r="B4939" t="s">
        <v>35</v>
      </c>
      <c r="C4939" s="76" t="s">
        <v>842</v>
      </c>
      <c r="D4939" t="s">
        <v>980</v>
      </c>
      <c r="E4939" s="82">
        <v>9.52</v>
      </c>
      <c r="F4939" t="s">
        <v>969</v>
      </c>
      <c r="G4939" s="83">
        <v>43157</v>
      </c>
      <c r="H4939" s="83">
        <v>43084</v>
      </c>
      <c r="I4939">
        <f t="shared" si="82"/>
        <v>2018</v>
      </c>
    </row>
    <row r="4940" spans="1:9" x14ac:dyDescent="0.25">
      <c r="A4940" t="s">
        <v>976</v>
      </c>
      <c r="B4940" t="s">
        <v>257</v>
      </c>
      <c r="C4940" s="76" t="s">
        <v>842</v>
      </c>
      <c r="D4940" t="s">
        <v>980</v>
      </c>
      <c r="E4940" s="82">
        <v>47.6</v>
      </c>
      <c r="F4940" t="s">
        <v>969</v>
      </c>
      <c r="G4940" s="83">
        <v>43584</v>
      </c>
      <c r="H4940" s="83">
        <v>43146</v>
      </c>
      <c r="I4940">
        <f t="shared" si="82"/>
        <v>2019</v>
      </c>
    </row>
    <row r="4941" spans="1:9" x14ac:dyDescent="0.25">
      <c r="A4941" t="s">
        <v>976</v>
      </c>
      <c r="B4941" t="s">
        <v>64</v>
      </c>
      <c r="C4941" s="76" t="s">
        <v>842</v>
      </c>
      <c r="D4941" t="s">
        <v>980</v>
      </c>
      <c r="E4941" s="82">
        <v>12.76</v>
      </c>
      <c r="F4941" t="s">
        <v>969</v>
      </c>
      <c r="G4941" s="83">
        <v>43150</v>
      </c>
      <c r="H4941" s="83">
        <v>43095</v>
      </c>
      <c r="I4941">
        <f t="shared" si="82"/>
        <v>2018</v>
      </c>
    </row>
    <row r="4942" spans="1:9" x14ac:dyDescent="0.25">
      <c r="A4942" t="s">
        <v>976</v>
      </c>
      <c r="B4942" t="s">
        <v>48</v>
      </c>
      <c r="C4942" s="76" t="s">
        <v>842</v>
      </c>
      <c r="D4942" t="s">
        <v>980</v>
      </c>
      <c r="E4942" s="82">
        <v>20.72</v>
      </c>
      <c r="F4942" t="s">
        <v>969</v>
      </c>
      <c r="G4942" s="83">
        <v>43209</v>
      </c>
      <c r="H4942" s="83">
        <v>43145</v>
      </c>
      <c r="I4942">
        <f t="shared" si="82"/>
        <v>2018</v>
      </c>
    </row>
    <row r="4943" spans="1:9" x14ac:dyDescent="0.25">
      <c r="A4943" t="s">
        <v>976</v>
      </c>
      <c r="B4943" t="s">
        <v>37</v>
      </c>
      <c r="C4943" s="76" t="s">
        <v>842</v>
      </c>
      <c r="D4943" t="s">
        <v>980</v>
      </c>
      <c r="E4943" s="82">
        <v>7.6</v>
      </c>
      <c r="F4943" t="s">
        <v>969</v>
      </c>
      <c r="G4943" s="83">
        <v>43266</v>
      </c>
      <c r="H4943" s="83">
        <v>43130</v>
      </c>
      <c r="I4943">
        <f t="shared" si="82"/>
        <v>2018</v>
      </c>
    </row>
    <row r="4944" spans="1:9" x14ac:dyDescent="0.25">
      <c r="A4944" t="s">
        <v>976</v>
      </c>
      <c r="B4944" t="s">
        <v>243</v>
      </c>
      <c r="C4944" s="76" t="s">
        <v>842</v>
      </c>
      <c r="D4944" t="s">
        <v>980</v>
      </c>
      <c r="E4944" s="82">
        <v>3.8</v>
      </c>
      <c r="F4944" t="s">
        <v>969</v>
      </c>
      <c r="G4944" s="83">
        <v>43188</v>
      </c>
      <c r="H4944" s="83">
        <v>43130</v>
      </c>
      <c r="I4944">
        <f t="shared" si="82"/>
        <v>2018</v>
      </c>
    </row>
    <row r="4945" spans="1:9" x14ac:dyDescent="0.25">
      <c r="A4945" t="s">
        <v>976</v>
      </c>
      <c r="B4945" t="s">
        <v>257</v>
      </c>
      <c r="C4945" s="76" t="s">
        <v>842</v>
      </c>
      <c r="D4945" t="s">
        <v>980</v>
      </c>
      <c r="E4945" s="82">
        <v>3.6</v>
      </c>
      <c r="F4945" t="s">
        <v>969</v>
      </c>
      <c r="G4945" s="83">
        <v>43200</v>
      </c>
      <c r="H4945" s="83">
        <v>43130</v>
      </c>
      <c r="I4945">
        <f t="shared" si="82"/>
        <v>2018</v>
      </c>
    </row>
    <row r="4946" spans="1:9" x14ac:dyDescent="0.25">
      <c r="A4946" t="s">
        <v>976</v>
      </c>
      <c r="B4946" t="s">
        <v>243</v>
      </c>
      <c r="C4946" s="76" t="s">
        <v>842</v>
      </c>
      <c r="D4946" t="s">
        <v>980</v>
      </c>
      <c r="E4946" s="82">
        <v>5</v>
      </c>
      <c r="F4946" t="s">
        <v>969</v>
      </c>
      <c r="G4946" s="83">
        <v>43185</v>
      </c>
      <c r="H4946" s="83">
        <v>43137</v>
      </c>
      <c r="I4946">
        <f t="shared" si="82"/>
        <v>2018</v>
      </c>
    </row>
    <row r="4947" spans="1:9" x14ac:dyDescent="0.25">
      <c r="A4947" t="s">
        <v>976</v>
      </c>
      <c r="B4947" t="s">
        <v>292</v>
      </c>
      <c r="C4947" s="76" t="s">
        <v>842</v>
      </c>
      <c r="D4947" t="s">
        <v>980</v>
      </c>
      <c r="E4947" s="82">
        <v>3</v>
      </c>
      <c r="F4947" t="s">
        <v>969</v>
      </c>
      <c r="G4947" s="83">
        <v>43157</v>
      </c>
      <c r="H4947" s="83">
        <v>43130</v>
      </c>
      <c r="I4947">
        <f t="shared" si="82"/>
        <v>2018</v>
      </c>
    </row>
    <row r="4948" spans="1:9" x14ac:dyDescent="0.25">
      <c r="A4948" t="s">
        <v>976</v>
      </c>
      <c r="B4948" t="s">
        <v>40</v>
      </c>
      <c r="C4948" s="76" t="s">
        <v>842</v>
      </c>
      <c r="D4948" t="s">
        <v>980</v>
      </c>
      <c r="E4948" s="82">
        <v>3.19</v>
      </c>
      <c r="F4948" t="s">
        <v>969</v>
      </c>
      <c r="G4948" s="83">
        <v>43174</v>
      </c>
      <c r="H4948" s="83">
        <v>43137</v>
      </c>
      <c r="I4948">
        <f t="shared" si="82"/>
        <v>2018</v>
      </c>
    </row>
    <row r="4949" spans="1:9" x14ac:dyDescent="0.25">
      <c r="A4949" t="s">
        <v>976</v>
      </c>
      <c r="B4949" t="s">
        <v>243</v>
      </c>
      <c r="C4949" s="76" t="s">
        <v>842</v>
      </c>
      <c r="D4949" t="s">
        <v>980</v>
      </c>
      <c r="E4949" s="82">
        <v>5</v>
      </c>
      <c r="F4949" t="s">
        <v>969</v>
      </c>
      <c r="G4949" s="83">
        <v>43216</v>
      </c>
      <c r="H4949" s="83">
        <v>43131</v>
      </c>
      <c r="I4949">
        <f t="shared" si="82"/>
        <v>2018</v>
      </c>
    </row>
    <row r="4950" spans="1:9" x14ac:dyDescent="0.25">
      <c r="A4950" t="s">
        <v>976</v>
      </c>
      <c r="B4950" t="s">
        <v>40</v>
      </c>
      <c r="C4950" s="76" t="s">
        <v>842</v>
      </c>
      <c r="D4950" t="s">
        <v>980</v>
      </c>
      <c r="E4950" s="82">
        <v>5</v>
      </c>
      <c r="F4950" t="s">
        <v>969</v>
      </c>
      <c r="G4950" s="83">
        <v>43213</v>
      </c>
      <c r="H4950" s="83">
        <v>43137</v>
      </c>
      <c r="I4950">
        <f t="shared" si="82"/>
        <v>2018</v>
      </c>
    </row>
    <row r="4951" spans="1:9" x14ac:dyDescent="0.25">
      <c r="A4951" t="s">
        <v>976</v>
      </c>
      <c r="B4951" t="s">
        <v>287</v>
      </c>
      <c r="C4951" s="76" t="s">
        <v>842</v>
      </c>
      <c r="D4951" t="s">
        <v>980</v>
      </c>
      <c r="E4951" s="82">
        <v>3</v>
      </c>
      <c r="F4951" t="s">
        <v>969</v>
      </c>
      <c r="G4951" s="83">
        <v>43136</v>
      </c>
      <c r="H4951" s="83">
        <v>43111</v>
      </c>
      <c r="I4951">
        <f t="shared" si="82"/>
        <v>2018</v>
      </c>
    </row>
    <row r="4952" spans="1:9" x14ac:dyDescent="0.25">
      <c r="A4952" t="s">
        <v>976</v>
      </c>
      <c r="B4952" t="s">
        <v>49</v>
      </c>
      <c r="C4952" s="76" t="s">
        <v>842</v>
      </c>
      <c r="D4952" t="s">
        <v>980</v>
      </c>
      <c r="E4952" s="82">
        <v>7.6</v>
      </c>
      <c r="F4952" t="s">
        <v>969</v>
      </c>
      <c r="G4952" s="83">
        <v>43241</v>
      </c>
      <c r="H4952" s="83">
        <v>43131</v>
      </c>
      <c r="I4952">
        <f t="shared" si="82"/>
        <v>2018</v>
      </c>
    </row>
    <row r="4953" spans="1:9" x14ac:dyDescent="0.25">
      <c r="A4953" t="s">
        <v>976</v>
      </c>
      <c r="B4953" t="s">
        <v>251</v>
      </c>
      <c r="C4953" s="76" t="s">
        <v>842</v>
      </c>
      <c r="D4953" t="s">
        <v>980</v>
      </c>
      <c r="E4953" s="82">
        <v>7.6</v>
      </c>
      <c r="F4953" t="s">
        <v>969</v>
      </c>
      <c r="G4953" s="83">
        <v>43131</v>
      </c>
      <c r="H4953" s="83">
        <v>42991</v>
      </c>
      <c r="I4953">
        <f t="shared" si="82"/>
        <v>2018</v>
      </c>
    </row>
    <row r="4954" spans="1:9" x14ac:dyDescent="0.25">
      <c r="A4954" t="s">
        <v>976</v>
      </c>
      <c r="B4954" t="s">
        <v>287</v>
      </c>
      <c r="C4954" s="76" t="s">
        <v>842</v>
      </c>
      <c r="D4954" t="s">
        <v>980</v>
      </c>
      <c r="E4954" s="82">
        <v>9</v>
      </c>
      <c r="F4954" t="s">
        <v>969</v>
      </c>
      <c r="G4954" s="83">
        <v>43223</v>
      </c>
      <c r="H4954" s="83">
        <v>43116</v>
      </c>
      <c r="I4954">
        <f t="shared" si="82"/>
        <v>2018</v>
      </c>
    </row>
    <row r="4955" spans="1:9" x14ac:dyDescent="0.25">
      <c r="A4955" t="s">
        <v>976</v>
      </c>
      <c r="B4955" t="s">
        <v>67</v>
      </c>
      <c r="C4955" s="76" t="s">
        <v>842</v>
      </c>
      <c r="D4955" t="s">
        <v>980</v>
      </c>
      <c r="E4955" s="82">
        <v>5.2</v>
      </c>
      <c r="F4955" t="s">
        <v>969</v>
      </c>
      <c r="G4955" s="83">
        <v>43304</v>
      </c>
      <c r="H4955" s="83">
        <v>43125</v>
      </c>
      <c r="I4955">
        <f t="shared" si="82"/>
        <v>2018</v>
      </c>
    </row>
    <row r="4956" spans="1:9" x14ac:dyDescent="0.25">
      <c r="A4956" t="s">
        <v>976</v>
      </c>
      <c r="B4956" t="s">
        <v>67</v>
      </c>
      <c r="C4956" s="76" t="s">
        <v>842</v>
      </c>
      <c r="D4956" t="s">
        <v>980</v>
      </c>
      <c r="E4956" s="82">
        <v>10</v>
      </c>
      <c r="F4956" t="s">
        <v>969</v>
      </c>
      <c r="G4956" s="83">
        <v>43266</v>
      </c>
      <c r="H4956" s="83">
        <v>43123</v>
      </c>
      <c r="I4956">
        <f t="shared" si="82"/>
        <v>2018</v>
      </c>
    </row>
    <row r="4957" spans="1:9" x14ac:dyDescent="0.25">
      <c r="A4957" t="s">
        <v>976</v>
      </c>
      <c r="B4957" t="s">
        <v>56</v>
      </c>
      <c r="C4957" s="76" t="s">
        <v>842</v>
      </c>
      <c r="D4957" t="s">
        <v>980</v>
      </c>
      <c r="E4957" s="82">
        <v>6</v>
      </c>
      <c r="F4957" t="s">
        <v>969</v>
      </c>
      <c r="G4957" s="83">
        <v>43367</v>
      </c>
      <c r="H4957" s="83">
        <v>43109</v>
      </c>
      <c r="I4957">
        <f t="shared" si="82"/>
        <v>2018</v>
      </c>
    </row>
    <row r="4958" spans="1:9" x14ac:dyDescent="0.25">
      <c r="A4958" t="s">
        <v>976</v>
      </c>
      <c r="B4958" t="s">
        <v>253</v>
      </c>
      <c r="C4958" s="76" t="s">
        <v>842</v>
      </c>
      <c r="D4958" t="s">
        <v>980</v>
      </c>
      <c r="E4958" s="82">
        <v>17.600000000000001</v>
      </c>
      <c r="F4958" t="s">
        <v>969</v>
      </c>
      <c r="G4958" s="83">
        <v>43207</v>
      </c>
      <c r="H4958" s="83">
        <v>43109</v>
      </c>
      <c r="I4958">
        <f t="shared" si="82"/>
        <v>2018</v>
      </c>
    </row>
    <row r="4959" spans="1:9" x14ac:dyDescent="0.25">
      <c r="A4959" t="s">
        <v>976</v>
      </c>
      <c r="B4959" t="s">
        <v>39</v>
      </c>
      <c r="C4959" s="76" t="s">
        <v>842</v>
      </c>
      <c r="D4959" t="s">
        <v>980</v>
      </c>
      <c r="E4959" s="82">
        <v>6</v>
      </c>
      <c r="F4959" t="s">
        <v>969</v>
      </c>
      <c r="G4959" s="83">
        <v>43257</v>
      </c>
      <c r="H4959" s="83">
        <v>43109</v>
      </c>
      <c r="I4959">
        <f t="shared" si="82"/>
        <v>2018</v>
      </c>
    </row>
    <row r="4960" spans="1:9" x14ac:dyDescent="0.25">
      <c r="A4960" t="s">
        <v>976</v>
      </c>
      <c r="B4960" t="s">
        <v>244</v>
      </c>
      <c r="C4960" s="76" t="s">
        <v>842</v>
      </c>
      <c r="D4960" t="s">
        <v>980</v>
      </c>
      <c r="E4960" s="82">
        <v>7.6</v>
      </c>
      <c r="F4960" t="s">
        <v>969</v>
      </c>
      <c r="G4960" s="83">
        <v>43158</v>
      </c>
      <c r="H4960" s="83">
        <v>43104</v>
      </c>
      <c r="I4960">
        <f t="shared" si="82"/>
        <v>2018</v>
      </c>
    </row>
    <row r="4961" spans="1:9" x14ac:dyDescent="0.25">
      <c r="A4961" t="s">
        <v>976</v>
      </c>
      <c r="B4961" t="s">
        <v>261</v>
      </c>
      <c r="C4961" s="76" t="s">
        <v>842</v>
      </c>
      <c r="D4961" t="s">
        <v>980</v>
      </c>
      <c r="E4961" s="82">
        <v>3.8</v>
      </c>
      <c r="F4961" t="s">
        <v>969</v>
      </c>
      <c r="G4961" s="83">
        <v>43567</v>
      </c>
      <c r="H4961" s="83">
        <v>43104</v>
      </c>
      <c r="I4961">
        <f t="shared" si="82"/>
        <v>2019</v>
      </c>
    </row>
    <row r="4962" spans="1:9" x14ac:dyDescent="0.25">
      <c r="A4962" t="s">
        <v>976</v>
      </c>
      <c r="B4962" t="s">
        <v>262</v>
      </c>
      <c r="C4962" s="76" t="s">
        <v>842</v>
      </c>
      <c r="D4962" t="s">
        <v>980</v>
      </c>
      <c r="E4962" s="82">
        <v>6</v>
      </c>
      <c r="F4962" t="s">
        <v>969</v>
      </c>
      <c r="G4962" s="83">
        <v>43125</v>
      </c>
      <c r="H4962" s="83">
        <v>43076</v>
      </c>
      <c r="I4962">
        <f t="shared" si="82"/>
        <v>2018</v>
      </c>
    </row>
    <row r="4963" spans="1:9" x14ac:dyDescent="0.25">
      <c r="A4963" t="s">
        <v>976</v>
      </c>
      <c r="B4963" t="s">
        <v>252</v>
      </c>
      <c r="C4963" s="76" t="s">
        <v>842</v>
      </c>
      <c r="D4963" t="s">
        <v>980</v>
      </c>
      <c r="E4963" s="82">
        <v>7.6</v>
      </c>
      <c r="F4963" t="s">
        <v>969</v>
      </c>
      <c r="G4963" s="83">
        <v>43192</v>
      </c>
      <c r="H4963" s="83">
        <v>43098</v>
      </c>
      <c r="I4963">
        <f t="shared" si="82"/>
        <v>2018</v>
      </c>
    </row>
    <row r="4964" spans="1:9" x14ac:dyDescent="0.25">
      <c r="A4964" t="s">
        <v>976</v>
      </c>
      <c r="B4964" t="s">
        <v>67</v>
      </c>
      <c r="C4964" s="76" t="s">
        <v>842</v>
      </c>
      <c r="D4964" t="s">
        <v>980</v>
      </c>
      <c r="E4964" s="82">
        <v>6</v>
      </c>
      <c r="F4964" t="s">
        <v>969</v>
      </c>
      <c r="G4964" s="83">
        <v>43105</v>
      </c>
      <c r="H4964" s="83">
        <v>43084</v>
      </c>
      <c r="I4964">
        <f t="shared" si="82"/>
        <v>2018</v>
      </c>
    </row>
    <row r="4965" spans="1:9" x14ac:dyDescent="0.25">
      <c r="A4965" t="s">
        <v>976</v>
      </c>
      <c r="B4965" t="s">
        <v>40</v>
      </c>
      <c r="C4965" s="76" t="s">
        <v>842</v>
      </c>
      <c r="D4965" t="s">
        <v>980</v>
      </c>
      <c r="E4965" s="82">
        <v>6</v>
      </c>
      <c r="F4965" t="s">
        <v>969</v>
      </c>
      <c r="G4965" s="83">
        <v>43259</v>
      </c>
      <c r="H4965" s="83">
        <v>43098</v>
      </c>
      <c r="I4965">
        <f t="shared" si="82"/>
        <v>2018</v>
      </c>
    </row>
    <row r="4966" spans="1:9" x14ac:dyDescent="0.25">
      <c r="A4966" t="s">
        <v>976</v>
      </c>
      <c r="B4966" t="s">
        <v>63</v>
      </c>
      <c r="C4966" s="76" t="s">
        <v>842</v>
      </c>
      <c r="D4966" t="s">
        <v>980</v>
      </c>
      <c r="E4966" s="82">
        <v>13.6</v>
      </c>
      <c r="F4966" t="s">
        <v>969</v>
      </c>
      <c r="G4966" s="83">
        <v>43108</v>
      </c>
      <c r="H4966" s="83">
        <v>43076</v>
      </c>
      <c r="I4966">
        <f t="shared" si="82"/>
        <v>2018</v>
      </c>
    </row>
    <row r="4967" spans="1:9" x14ac:dyDescent="0.25">
      <c r="A4967" t="s">
        <v>976</v>
      </c>
      <c r="B4967" t="s">
        <v>245</v>
      </c>
      <c r="C4967" s="76" t="s">
        <v>842</v>
      </c>
      <c r="D4967" t="s">
        <v>980</v>
      </c>
      <c r="E4967" s="82">
        <v>10</v>
      </c>
      <c r="F4967" t="s">
        <v>969</v>
      </c>
      <c r="G4967" s="83">
        <v>43112</v>
      </c>
      <c r="H4967" s="83">
        <v>43076</v>
      </c>
      <c r="I4967">
        <f t="shared" si="82"/>
        <v>2018</v>
      </c>
    </row>
    <row r="4968" spans="1:9" x14ac:dyDescent="0.25">
      <c r="A4968" t="s">
        <v>976</v>
      </c>
      <c r="B4968" t="s">
        <v>245</v>
      </c>
      <c r="C4968" s="76" t="s">
        <v>842</v>
      </c>
      <c r="D4968" t="s">
        <v>980</v>
      </c>
      <c r="E4968" s="82">
        <v>3.8</v>
      </c>
      <c r="F4968" t="s">
        <v>969</v>
      </c>
      <c r="G4968" s="83">
        <v>43087</v>
      </c>
      <c r="H4968" s="83">
        <v>43076</v>
      </c>
      <c r="I4968">
        <f t="shared" si="82"/>
        <v>2017</v>
      </c>
    </row>
    <row r="4969" spans="1:9" x14ac:dyDescent="0.25">
      <c r="A4969" t="s">
        <v>976</v>
      </c>
      <c r="B4969" t="s">
        <v>287</v>
      </c>
      <c r="C4969" s="76" t="s">
        <v>842</v>
      </c>
      <c r="D4969" t="s">
        <v>980</v>
      </c>
      <c r="E4969" s="82">
        <v>6</v>
      </c>
      <c r="F4969" t="s">
        <v>969</v>
      </c>
      <c r="G4969" s="83">
        <v>43077</v>
      </c>
      <c r="H4969" s="83">
        <v>43024</v>
      </c>
      <c r="I4969">
        <f t="shared" si="82"/>
        <v>2017</v>
      </c>
    </row>
    <row r="4970" spans="1:9" x14ac:dyDescent="0.25">
      <c r="A4970" t="s">
        <v>976</v>
      </c>
      <c r="B4970" t="s">
        <v>48</v>
      </c>
      <c r="C4970" s="76" t="s">
        <v>842</v>
      </c>
      <c r="D4970" t="s">
        <v>980</v>
      </c>
      <c r="E4970" s="82">
        <v>6</v>
      </c>
      <c r="F4970" t="s">
        <v>969</v>
      </c>
      <c r="G4970" s="83">
        <v>43270</v>
      </c>
      <c r="H4970" s="83">
        <v>43076</v>
      </c>
      <c r="I4970">
        <f t="shared" si="82"/>
        <v>2018</v>
      </c>
    </row>
    <row r="4971" spans="1:9" x14ac:dyDescent="0.25">
      <c r="A4971" t="s">
        <v>976</v>
      </c>
      <c r="B4971" t="s">
        <v>257</v>
      </c>
      <c r="C4971" s="76" t="s">
        <v>842</v>
      </c>
      <c r="D4971" t="s">
        <v>980</v>
      </c>
      <c r="E4971" s="82">
        <v>15</v>
      </c>
      <c r="F4971" t="s">
        <v>969</v>
      </c>
      <c r="G4971" s="83">
        <v>43123</v>
      </c>
      <c r="H4971" s="83">
        <v>43069</v>
      </c>
      <c r="I4971">
        <f t="shared" si="82"/>
        <v>2018</v>
      </c>
    </row>
    <row r="4972" spans="1:9" x14ac:dyDescent="0.25">
      <c r="A4972" t="s">
        <v>976</v>
      </c>
      <c r="B4972" t="s">
        <v>61</v>
      </c>
      <c r="C4972" s="76" t="s">
        <v>842</v>
      </c>
      <c r="D4972" t="s">
        <v>980</v>
      </c>
      <c r="E4972" s="82">
        <v>7.6</v>
      </c>
      <c r="F4972" t="s">
        <v>969</v>
      </c>
      <c r="G4972" s="83">
        <v>43077</v>
      </c>
      <c r="H4972" s="83">
        <v>42985</v>
      </c>
      <c r="I4972">
        <f t="shared" si="82"/>
        <v>2017</v>
      </c>
    </row>
    <row r="4973" spans="1:9" x14ac:dyDescent="0.25">
      <c r="A4973" t="s">
        <v>976</v>
      </c>
      <c r="B4973" t="s">
        <v>250</v>
      </c>
      <c r="C4973" s="76" t="s">
        <v>842</v>
      </c>
      <c r="D4973" t="s">
        <v>980</v>
      </c>
      <c r="E4973" s="82">
        <v>5.2</v>
      </c>
      <c r="F4973" t="s">
        <v>969</v>
      </c>
      <c r="G4973" s="83">
        <v>43090</v>
      </c>
      <c r="H4973" s="83">
        <v>43069</v>
      </c>
      <c r="I4973">
        <f t="shared" si="82"/>
        <v>2017</v>
      </c>
    </row>
    <row r="4974" spans="1:9" x14ac:dyDescent="0.25">
      <c r="A4974" t="s">
        <v>976</v>
      </c>
      <c r="B4974" t="s">
        <v>253</v>
      </c>
      <c r="C4974" s="76" t="s">
        <v>842</v>
      </c>
      <c r="D4974" t="s">
        <v>980</v>
      </c>
      <c r="E4974" s="82">
        <v>5</v>
      </c>
      <c r="F4974" t="s">
        <v>969</v>
      </c>
      <c r="G4974" s="83">
        <v>43123</v>
      </c>
      <c r="H4974" s="83">
        <v>43069</v>
      </c>
      <c r="I4974">
        <f t="shared" si="82"/>
        <v>2018</v>
      </c>
    </row>
    <row r="4975" spans="1:9" x14ac:dyDescent="0.25">
      <c r="A4975" t="s">
        <v>976</v>
      </c>
      <c r="B4975" t="s">
        <v>66</v>
      </c>
      <c r="C4975" s="76" t="s">
        <v>842</v>
      </c>
      <c r="D4975" t="s">
        <v>980</v>
      </c>
      <c r="E4975" s="82">
        <v>7.6</v>
      </c>
      <c r="F4975" t="s">
        <v>969</v>
      </c>
      <c r="G4975" s="83">
        <v>43158</v>
      </c>
      <c r="H4975" s="83">
        <v>43069</v>
      </c>
      <c r="I4975">
        <f t="shared" si="82"/>
        <v>2018</v>
      </c>
    </row>
    <row r="4976" spans="1:9" x14ac:dyDescent="0.25">
      <c r="A4976" t="s">
        <v>976</v>
      </c>
      <c r="B4976" t="s">
        <v>41</v>
      </c>
      <c r="C4976" s="76" t="s">
        <v>842</v>
      </c>
      <c r="D4976" t="s">
        <v>980</v>
      </c>
      <c r="E4976" s="82">
        <v>6</v>
      </c>
      <c r="F4976" t="s">
        <v>969</v>
      </c>
      <c r="G4976" s="83">
        <v>43109</v>
      </c>
      <c r="H4976" s="83">
        <v>43066</v>
      </c>
      <c r="I4976">
        <f t="shared" si="82"/>
        <v>2018</v>
      </c>
    </row>
    <row r="4977" spans="1:9" x14ac:dyDescent="0.25">
      <c r="A4977" t="s">
        <v>976</v>
      </c>
      <c r="B4977" t="s">
        <v>49</v>
      </c>
      <c r="C4977" s="76" t="s">
        <v>842</v>
      </c>
      <c r="D4977" t="s">
        <v>980</v>
      </c>
      <c r="E4977" s="82">
        <v>8</v>
      </c>
      <c r="F4977" t="s">
        <v>969</v>
      </c>
      <c r="G4977" s="83">
        <v>43278</v>
      </c>
      <c r="H4977" s="83">
        <v>43059</v>
      </c>
      <c r="I4977">
        <f t="shared" si="82"/>
        <v>2018</v>
      </c>
    </row>
    <row r="4978" spans="1:9" x14ac:dyDescent="0.25">
      <c r="A4978" t="s">
        <v>976</v>
      </c>
      <c r="B4978" t="s">
        <v>70</v>
      </c>
      <c r="C4978" s="76" t="s">
        <v>842</v>
      </c>
      <c r="D4978" t="s">
        <v>980</v>
      </c>
      <c r="E4978" s="82">
        <v>6</v>
      </c>
      <c r="F4978" t="s">
        <v>969</v>
      </c>
      <c r="G4978" s="83">
        <v>43150</v>
      </c>
      <c r="H4978" s="83">
        <v>43059</v>
      </c>
      <c r="I4978">
        <f t="shared" si="82"/>
        <v>2018</v>
      </c>
    </row>
    <row r="4979" spans="1:9" x14ac:dyDescent="0.25">
      <c r="A4979" t="s">
        <v>976</v>
      </c>
      <c r="B4979" t="s">
        <v>247</v>
      </c>
      <c r="C4979" s="76" t="s">
        <v>842</v>
      </c>
      <c r="D4979" t="s">
        <v>980</v>
      </c>
      <c r="E4979" s="82">
        <v>11.4</v>
      </c>
      <c r="F4979" t="s">
        <v>969</v>
      </c>
      <c r="G4979" s="83">
        <v>43111</v>
      </c>
      <c r="H4979" s="83">
        <v>43045</v>
      </c>
      <c r="I4979">
        <f t="shared" si="82"/>
        <v>2018</v>
      </c>
    </row>
    <row r="4980" spans="1:9" x14ac:dyDescent="0.25">
      <c r="A4980" t="s">
        <v>976</v>
      </c>
      <c r="B4980" t="s">
        <v>51</v>
      </c>
      <c r="C4980" s="76" t="s">
        <v>842</v>
      </c>
      <c r="D4980" t="s">
        <v>980</v>
      </c>
      <c r="E4980" s="82">
        <v>14</v>
      </c>
      <c r="F4980" t="s">
        <v>969</v>
      </c>
      <c r="G4980" s="83">
        <v>43256</v>
      </c>
      <c r="H4980" s="83">
        <v>43055</v>
      </c>
      <c r="I4980">
        <f t="shared" si="82"/>
        <v>2018</v>
      </c>
    </row>
    <row r="4981" spans="1:9" x14ac:dyDescent="0.25">
      <c r="A4981" t="s">
        <v>976</v>
      </c>
      <c r="B4981" t="s">
        <v>260</v>
      </c>
      <c r="C4981" s="76" t="s">
        <v>842</v>
      </c>
      <c r="D4981" t="s">
        <v>980</v>
      </c>
      <c r="E4981" s="82">
        <v>4.3499999999999996</v>
      </c>
      <c r="F4981" t="s">
        <v>969</v>
      </c>
      <c r="G4981" s="83">
        <v>43278</v>
      </c>
      <c r="H4981" s="83">
        <v>43045</v>
      </c>
      <c r="I4981">
        <f t="shared" si="82"/>
        <v>2018</v>
      </c>
    </row>
    <row r="4982" spans="1:9" x14ac:dyDescent="0.25">
      <c r="A4982" t="s">
        <v>976</v>
      </c>
      <c r="B4982" t="s">
        <v>243</v>
      </c>
      <c r="C4982" s="76" t="s">
        <v>842</v>
      </c>
      <c r="D4982" t="s">
        <v>980</v>
      </c>
      <c r="E4982" s="82">
        <v>5</v>
      </c>
      <c r="F4982" t="s">
        <v>969</v>
      </c>
      <c r="G4982" s="83">
        <v>43283</v>
      </c>
      <c r="H4982" s="83">
        <v>43040</v>
      </c>
      <c r="I4982">
        <f t="shared" si="82"/>
        <v>2018</v>
      </c>
    </row>
    <row r="4983" spans="1:9" x14ac:dyDescent="0.25">
      <c r="A4983" t="s">
        <v>976</v>
      </c>
      <c r="B4983" t="s">
        <v>67</v>
      </c>
      <c r="C4983" s="76" t="s">
        <v>842</v>
      </c>
      <c r="D4983" t="s">
        <v>980</v>
      </c>
      <c r="E4983" s="82">
        <v>10</v>
      </c>
      <c r="F4983" t="s">
        <v>969</v>
      </c>
      <c r="G4983" s="83">
        <v>43326</v>
      </c>
      <c r="H4983" s="83">
        <v>43040</v>
      </c>
      <c r="I4983">
        <f t="shared" si="82"/>
        <v>2018</v>
      </c>
    </row>
    <row r="4984" spans="1:9" x14ac:dyDescent="0.25">
      <c r="A4984" t="s">
        <v>976</v>
      </c>
      <c r="B4984" t="s">
        <v>245</v>
      </c>
      <c r="C4984" s="76" t="s">
        <v>842</v>
      </c>
      <c r="D4984" t="s">
        <v>980</v>
      </c>
      <c r="E4984" s="82">
        <v>10</v>
      </c>
      <c r="F4984" t="s">
        <v>969</v>
      </c>
      <c r="G4984" s="83">
        <v>43073</v>
      </c>
      <c r="H4984" s="83">
        <v>43045</v>
      </c>
      <c r="I4984">
        <f t="shared" si="82"/>
        <v>2017</v>
      </c>
    </row>
    <row r="4985" spans="1:9" x14ac:dyDescent="0.25">
      <c r="A4985" t="s">
        <v>976</v>
      </c>
      <c r="B4985" t="s">
        <v>257</v>
      </c>
      <c r="C4985" s="76" t="s">
        <v>842</v>
      </c>
      <c r="D4985" t="s">
        <v>980</v>
      </c>
      <c r="E4985" s="82">
        <v>3.8</v>
      </c>
      <c r="F4985" t="s">
        <v>969</v>
      </c>
      <c r="G4985" s="83">
        <v>43042</v>
      </c>
      <c r="H4985" s="83">
        <v>42937</v>
      </c>
      <c r="I4985">
        <f t="shared" si="82"/>
        <v>2017</v>
      </c>
    </row>
    <row r="4986" spans="1:9" x14ac:dyDescent="0.25">
      <c r="A4986" t="s">
        <v>976</v>
      </c>
      <c r="B4986" t="s">
        <v>58</v>
      </c>
      <c r="C4986" s="76" t="s">
        <v>842</v>
      </c>
      <c r="D4986" t="s">
        <v>980</v>
      </c>
      <c r="E4986" s="82">
        <v>10.4</v>
      </c>
      <c r="F4986" t="s">
        <v>969</v>
      </c>
      <c r="G4986" s="83">
        <v>43068</v>
      </c>
      <c r="H4986" s="83">
        <v>43021</v>
      </c>
      <c r="I4986">
        <f t="shared" si="82"/>
        <v>2017</v>
      </c>
    </row>
    <row r="4987" spans="1:9" x14ac:dyDescent="0.25">
      <c r="A4987" t="s">
        <v>976</v>
      </c>
      <c r="B4987" t="s">
        <v>49</v>
      </c>
      <c r="C4987" s="76" t="s">
        <v>842</v>
      </c>
      <c r="D4987" t="s">
        <v>980</v>
      </c>
      <c r="E4987" s="82">
        <v>5</v>
      </c>
      <c r="F4987" t="s">
        <v>969</v>
      </c>
      <c r="G4987" s="83">
        <v>43151</v>
      </c>
      <c r="H4987" s="83">
        <v>43025</v>
      </c>
      <c r="I4987">
        <f t="shared" si="82"/>
        <v>2018</v>
      </c>
    </row>
    <row r="4988" spans="1:9" x14ac:dyDescent="0.25">
      <c r="A4988" t="s">
        <v>976</v>
      </c>
      <c r="B4988" t="s">
        <v>257</v>
      </c>
      <c r="C4988" s="76" t="s">
        <v>842</v>
      </c>
      <c r="D4988" t="s">
        <v>980</v>
      </c>
      <c r="E4988" s="82">
        <v>3.8</v>
      </c>
      <c r="F4988" t="s">
        <v>969</v>
      </c>
      <c r="G4988" s="83">
        <v>43073</v>
      </c>
      <c r="H4988" s="83">
        <v>43035</v>
      </c>
      <c r="I4988">
        <f t="shared" si="82"/>
        <v>2017</v>
      </c>
    </row>
    <row r="4989" spans="1:9" x14ac:dyDescent="0.25">
      <c r="A4989" t="s">
        <v>976</v>
      </c>
      <c r="B4989" t="s">
        <v>58</v>
      </c>
      <c r="C4989" s="76" t="s">
        <v>842</v>
      </c>
      <c r="D4989" t="s">
        <v>980</v>
      </c>
      <c r="E4989" s="82">
        <v>13.6</v>
      </c>
      <c r="F4989" t="s">
        <v>969</v>
      </c>
      <c r="G4989" s="83">
        <v>43304</v>
      </c>
      <c r="H4989" s="83">
        <v>43031</v>
      </c>
      <c r="I4989">
        <f t="shared" si="82"/>
        <v>2018</v>
      </c>
    </row>
    <row r="4990" spans="1:9" x14ac:dyDescent="0.25">
      <c r="A4990" t="s">
        <v>976</v>
      </c>
      <c r="B4990" t="s">
        <v>244</v>
      </c>
      <c r="C4990" s="76" t="s">
        <v>842</v>
      </c>
      <c r="D4990" t="s">
        <v>980</v>
      </c>
      <c r="E4990" s="82">
        <v>10</v>
      </c>
      <c r="F4990" t="s">
        <v>969</v>
      </c>
      <c r="G4990" s="83">
        <v>43077</v>
      </c>
      <c r="H4990" s="83">
        <v>43020</v>
      </c>
      <c r="I4990">
        <f t="shared" si="82"/>
        <v>2017</v>
      </c>
    </row>
    <row r="4991" spans="1:9" x14ac:dyDescent="0.25">
      <c r="A4991" t="s">
        <v>976</v>
      </c>
      <c r="B4991" t="s">
        <v>56</v>
      </c>
      <c r="C4991" s="76" t="s">
        <v>842</v>
      </c>
      <c r="D4991" t="s">
        <v>980</v>
      </c>
      <c r="E4991" s="82">
        <v>18</v>
      </c>
      <c r="F4991" t="s">
        <v>969</v>
      </c>
      <c r="G4991" s="83">
        <v>43144</v>
      </c>
      <c r="H4991" s="83">
        <v>43031</v>
      </c>
      <c r="I4991">
        <f t="shared" si="82"/>
        <v>2018</v>
      </c>
    </row>
    <row r="4992" spans="1:9" x14ac:dyDescent="0.25">
      <c r="A4992" t="s">
        <v>976</v>
      </c>
      <c r="B4992" t="s">
        <v>66</v>
      </c>
      <c r="C4992" s="76" t="s">
        <v>842</v>
      </c>
      <c r="D4992" t="s">
        <v>980</v>
      </c>
      <c r="E4992" s="82">
        <v>6</v>
      </c>
      <c r="F4992" t="s">
        <v>969</v>
      </c>
      <c r="G4992" s="83">
        <v>43038</v>
      </c>
      <c r="H4992" s="83">
        <v>43034</v>
      </c>
      <c r="I4992">
        <f t="shared" si="82"/>
        <v>2017</v>
      </c>
    </row>
    <row r="4993" spans="1:9" x14ac:dyDescent="0.25">
      <c r="A4993" t="s">
        <v>976</v>
      </c>
      <c r="B4993" t="s">
        <v>247</v>
      </c>
      <c r="C4993" s="76" t="s">
        <v>842</v>
      </c>
      <c r="D4993" t="s">
        <v>980</v>
      </c>
      <c r="E4993" s="82">
        <v>5</v>
      </c>
      <c r="F4993" t="s">
        <v>969</v>
      </c>
      <c r="G4993" s="83">
        <v>43055</v>
      </c>
      <c r="H4993" s="83">
        <v>43027</v>
      </c>
      <c r="I4993">
        <f t="shared" si="82"/>
        <v>2017</v>
      </c>
    </row>
    <row r="4994" spans="1:9" x14ac:dyDescent="0.25">
      <c r="A4994" t="s">
        <v>976</v>
      </c>
      <c r="B4994" t="s">
        <v>44</v>
      </c>
      <c r="C4994" s="76" t="s">
        <v>842</v>
      </c>
      <c r="D4994" t="s">
        <v>980</v>
      </c>
      <c r="E4994" s="82">
        <v>15</v>
      </c>
      <c r="F4994" t="s">
        <v>969</v>
      </c>
      <c r="G4994" s="83">
        <v>43082</v>
      </c>
      <c r="H4994" s="83">
        <v>43031</v>
      </c>
      <c r="I4994">
        <f t="shared" ref="I4994:I5057" si="83">IF(G4994&lt;&gt;"",YEAR(G4994),"")</f>
        <v>2017</v>
      </c>
    </row>
    <row r="4995" spans="1:9" x14ac:dyDescent="0.25">
      <c r="A4995" t="s">
        <v>976</v>
      </c>
      <c r="B4995" t="s">
        <v>287</v>
      </c>
      <c r="C4995" s="76" t="s">
        <v>842</v>
      </c>
      <c r="D4995" t="s">
        <v>980</v>
      </c>
      <c r="E4995" s="82">
        <v>6</v>
      </c>
      <c r="F4995" t="s">
        <v>969</v>
      </c>
      <c r="G4995" s="83">
        <v>43321</v>
      </c>
      <c r="H4995" s="83">
        <v>43025</v>
      </c>
      <c r="I4995">
        <f t="shared" si="83"/>
        <v>2018</v>
      </c>
    </row>
    <row r="4996" spans="1:9" x14ac:dyDescent="0.25">
      <c r="A4996" t="s">
        <v>976</v>
      </c>
      <c r="B4996" t="s">
        <v>260</v>
      </c>
      <c r="C4996" s="76" t="s">
        <v>842</v>
      </c>
      <c r="D4996" t="s">
        <v>980</v>
      </c>
      <c r="E4996" s="82">
        <v>5</v>
      </c>
      <c r="F4996" t="s">
        <v>969</v>
      </c>
      <c r="G4996" s="83">
        <v>43074</v>
      </c>
      <c r="H4996" s="83">
        <v>43031</v>
      </c>
      <c r="I4996">
        <f t="shared" si="83"/>
        <v>2017</v>
      </c>
    </row>
    <row r="4997" spans="1:9" x14ac:dyDescent="0.25">
      <c r="A4997" t="s">
        <v>976</v>
      </c>
      <c r="B4997" t="s">
        <v>41</v>
      </c>
      <c r="C4997" s="76" t="s">
        <v>842</v>
      </c>
      <c r="D4997" t="s">
        <v>980</v>
      </c>
      <c r="E4997" s="82">
        <v>6</v>
      </c>
      <c r="F4997" t="s">
        <v>969</v>
      </c>
      <c r="G4997" s="83">
        <v>43109</v>
      </c>
      <c r="H4997" s="83">
        <v>43028</v>
      </c>
      <c r="I4997">
        <f t="shared" si="83"/>
        <v>2018</v>
      </c>
    </row>
    <row r="4998" spans="1:9" x14ac:dyDescent="0.25">
      <c r="A4998" t="s">
        <v>976</v>
      </c>
      <c r="B4998" t="s">
        <v>51</v>
      </c>
      <c r="C4998" s="76" t="s">
        <v>842</v>
      </c>
      <c r="D4998" t="s">
        <v>980</v>
      </c>
      <c r="E4998" s="82">
        <v>3.6</v>
      </c>
      <c r="F4998" t="s">
        <v>969</v>
      </c>
      <c r="G4998" s="83">
        <v>43073</v>
      </c>
      <c r="H4998" s="83">
        <v>43027</v>
      </c>
      <c r="I4998">
        <f t="shared" si="83"/>
        <v>2017</v>
      </c>
    </row>
    <row r="4999" spans="1:9" x14ac:dyDescent="0.25">
      <c r="A4999" t="s">
        <v>976</v>
      </c>
      <c r="B4999" t="s">
        <v>260</v>
      </c>
      <c r="C4999" s="76" t="s">
        <v>842</v>
      </c>
      <c r="D4999" t="s">
        <v>980</v>
      </c>
      <c r="E4999" s="82">
        <v>16.399999999999999</v>
      </c>
      <c r="F4999" t="s">
        <v>969</v>
      </c>
      <c r="G4999" s="83">
        <v>43140</v>
      </c>
      <c r="H4999" s="83">
        <v>43031</v>
      </c>
      <c r="I4999">
        <f t="shared" si="83"/>
        <v>2018</v>
      </c>
    </row>
    <row r="5000" spans="1:9" x14ac:dyDescent="0.25">
      <c r="A5000" t="s">
        <v>976</v>
      </c>
      <c r="B5000" t="s">
        <v>64</v>
      </c>
      <c r="C5000" s="76" t="s">
        <v>842</v>
      </c>
      <c r="D5000" t="s">
        <v>980</v>
      </c>
      <c r="E5000" s="82">
        <v>3</v>
      </c>
      <c r="F5000" t="s">
        <v>969</v>
      </c>
      <c r="G5000" s="83">
        <v>43088</v>
      </c>
      <c r="H5000" s="83">
        <v>43025</v>
      </c>
      <c r="I5000">
        <f t="shared" si="83"/>
        <v>2017</v>
      </c>
    </row>
    <row r="5001" spans="1:9" ht="14.45" customHeight="1" x14ac:dyDescent="0.25">
      <c r="A5001" t="s">
        <v>976</v>
      </c>
      <c r="B5001" t="s">
        <v>56</v>
      </c>
      <c r="C5001" s="76" t="s">
        <v>842</v>
      </c>
      <c r="D5001" t="s">
        <v>980</v>
      </c>
      <c r="E5001" s="82">
        <v>10.4</v>
      </c>
      <c r="F5001" t="s">
        <v>969</v>
      </c>
      <c r="G5001" s="83">
        <v>43061</v>
      </c>
      <c r="H5001" s="83">
        <v>43025</v>
      </c>
      <c r="I5001">
        <f t="shared" si="83"/>
        <v>2017</v>
      </c>
    </row>
    <row r="5002" spans="1:9" ht="14.45" customHeight="1" x14ac:dyDescent="0.25">
      <c r="A5002" t="s">
        <v>976</v>
      </c>
      <c r="B5002" t="s">
        <v>65</v>
      </c>
      <c r="C5002" s="76" t="s">
        <v>842</v>
      </c>
      <c r="D5002" t="s">
        <v>980</v>
      </c>
      <c r="E5002" s="82">
        <v>6.6</v>
      </c>
      <c r="F5002" t="s">
        <v>969</v>
      </c>
      <c r="G5002" s="83">
        <v>43061</v>
      </c>
      <c r="H5002" s="83">
        <v>43025</v>
      </c>
      <c r="I5002">
        <f t="shared" si="83"/>
        <v>2017</v>
      </c>
    </row>
    <row r="5003" spans="1:9" ht="14.45" customHeight="1" x14ac:dyDescent="0.25">
      <c r="A5003" t="s">
        <v>976</v>
      </c>
      <c r="B5003" t="s">
        <v>263</v>
      </c>
      <c r="C5003" s="76" t="s">
        <v>842</v>
      </c>
      <c r="D5003" t="s">
        <v>980</v>
      </c>
      <c r="E5003" s="82">
        <v>5</v>
      </c>
      <c r="F5003" t="s">
        <v>969</v>
      </c>
      <c r="G5003" s="83">
        <v>43068</v>
      </c>
      <c r="H5003" s="83">
        <v>43021</v>
      </c>
      <c r="I5003">
        <f t="shared" si="83"/>
        <v>2017</v>
      </c>
    </row>
    <row r="5004" spans="1:9" ht="14.45" customHeight="1" x14ac:dyDescent="0.25">
      <c r="A5004" t="s">
        <v>976</v>
      </c>
      <c r="B5004" t="s">
        <v>252</v>
      </c>
      <c r="C5004" s="76" t="s">
        <v>842</v>
      </c>
      <c r="D5004" t="s">
        <v>980</v>
      </c>
      <c r="E5004" s="82">
        <v>5.2</v>
      </c>
      <c r="F5004" t="s">
        <v>969</v>
      </c>
      <c r="G5004" s="83">
        <v>43068</v>
      </c>
      <c r="H5004" s="83">
        <v>43021</v>
      </c>
      <c r="I5004">
        <f t="shared" si="83"/>
        <v>2017</v>
      </c>
    </row>
    <row r="5005" spans="1:9" ht="14.45" customHeight="1" x14ac:dyDescent="0.25">
      <c r="A5005" t="s">
        <v>976</v>
      </c>
      <c r="B5005" t="s">
        <v>243</v>
      </c>
      <c r="C5005" s="76" t="s">
        <v>842</v>
      </c>
      <c r="D5005" t="s">
        <v>980</v>
      </c>
      <c r="E5005" s="82">
        <v>5</v>
      </c>
      <c r="F5005" t="s">
        <v>969</v>
      </c>
      <c r="G5005" s="83">
        <v>43042</v>
      </c>
      <c r="H5005" s="83">
        <v>43021</v>
      </c>
      <c r="I5005">
        <f t="shared" si="83"/>
        <v>2017</v>
      </c>
    </row>
    <row r="5006" spans="1:9" ht="14.45" customHeight="1" x14ac:dyDescent="0.25">
      <c r="A5006" t="s">
        <v>976</v>
      </c>
      <c r="B5006" t="s">
        <v>63</v>
      </c>
      <c r="C5006" s="76" t="s">
        <v>842</v>
      </c>
      <c r="D5006" t="s">
        <v>980</v>
      </c>
      <c r="E5006" s="82">
        <v>10.4</v>
      </c>
      <c r="F5006" t="s">
        <v>969</v>
      </c>
      <c r="G5006" s="83">
        <v>43073</v>
      </c>
      <c r="H5006" s="83">
        <v>43017</v>
      </c>
      <c r="I5006">
        <f t="shared" si="83"/>
        <v>2017</v>
      </c>
    </row>
    <row r="5007" spans="1:9" ht="14.45" customHeight="1" x14ac:dyDescent="0.25">
      <c r="A5007" t="s">
        <v>976</v>
      </c>
      <c r="B5007" t="s">
        <v>49</v>
      </c>
      <c r="C5007" s="76" t="s">
        <v>842</v>
      </c>
      <c r="D5007" t="s">
        <v>980</v>
      </c>
      <c r="E5007" s="82">
        <v>4.5999999999999996</v>
      </c>
      <c r="F5007" t="s">
        <v>969</v>
      </c>
      <c r="G5007" s="83">
        <v>43251</v>
      </c>
      <c r="H5007" s="83">
        <v>43017</v>
      </c>
      <c r="I5007">
        <f t="shared" si="83"/>
        <v>2018</v>
      </c>
    </row>
    <row r="5008" spans="1:9" ht="14.45" customHeight="1" x14ac:dyDescent="0.25">
      <c r="A5008" t="s">
        <v>976</v>
      </c>
      <c r="B5008" t="s">
        <v>251</v>
      </c>
      <c r="C5008" s="76" t="s">
        <v>842</v>
      </c>
      <c r="D5008" t="s">
        <v>980</v>
      </c>
      <c r="E5008" s="82">
        <v>5</v>
      </c>
      <c r="F5008" t="s">
        <v>969</v>
      </c>
      <c r="G5008" s="83">
        <v>43056</v>
      </c>
      <c r="H5008" s="83">
        <v>43013</v>
      </c>
      <c r="I5008">
        <f t="shared" si="83"/>
        <v>2017</v>
      </c>
    </row>
    <row r="5009" spans="1:9" ht="14.45" customHeight="1" x14ac:dyDescent="0.25">
      <c r="A5009" t="s">
        <v>976</v>
      </c>
      <c r="B5009" t="s">
        <v>68</v>
      </c>
      <c r="C5009" s="76" t="s">
        <v>842</v>
      </c>
      <c r="D5009" t="s">
        <v>980</v>
      </c>
      <c r="E5009" s="82">
        <v>6</v>
      </c>
      <c r="F5009" t="s">
        <v>969</v>
      </c>
      <c r="G5009" s="83">
        <v>43019</v>
      </c>
      <c r="H5009" s="83">
        <v>42863</v>
      </c>
      <c r="I5009">
        <f t="shared" si="83"/>
        <v>2017</v>
      </c>
    </row>
    <row r="5010" spans="1:9" ht="14.45" customHeight="1" x14ac:dyDescent="0.25">
      <c r="A5010" t="s">
        <v>976</v>
      </c>
      <c r="B5010" t="s">
        <v>73</v>
      </c>
      <c r="C5010" s="76" t="s">
        <v>842</v>
      </c>
      <c r="D5010" t="s">
        <v>980</v>
      </c>
      <c r="E5010" s="82">
        <v>12.7</v>
      </c>
      <c r="F5010" t="s">
        <v>969</v>
      </c>
      <c r="G5010" s="83">
        <v>43145</v>
      </c>
      <c r="H5010" s="83">
        <v>43014</v>
      </c>
      <c r="I5010">
        <f t="shared" si="83"/>
        <v>2018</v>
      </c>
    </row>
    <row r="5011" spans="1:9" ht="14.45" customHeight="1" x14ac:dyDescent="0.25">
      <c r="A5011" t="s">
        <v>976</v>
      </c>
      <c r="B5011" t="s">
        <v>64</v>
      </c>
      <c r="C5011" s="76" t="s">
        <v>842</v>
      </c>
      <c r="D5011" t="s">
        <v>980</v>
      </c>
      <c r="E5011" s="82">
        <v>5</v>
      </c>
      <c r="F5011" t="s">
        <v>969</v>
      </c>
      <c r="G5011" s="83">
        <v>43286</v>
      </c>
      <c r="H5011" s="83">
        <v>43013</v>
      </c>
      <c r="I5011">
        <f t="shared" si="83"/>
        <v>2018</v>
      </c>
    </row>
    <row r="5012" spans="1:9" ht="14.45" customHeight="1" x14ac:dyDescent="0.25">
      <c r="A5012" t="s">
        <v>976</v>
      </c>
      <c r="B5012" t="s">
        <v>252</v>
      </c>
      <c r="C5012" s="76" t="s">
        <v>842</v>
      </c>
      <c r="D5012" t="s">
        <v>980</v>
      </c>
      <c r="E5012" s="82">
        <v>14.2</v>
      </c>
      <c r="F5012" t="s">
        <v>969</v>
      </c>
      <c r="G5012" s="83">
        <v>43038</v>
      </c>
      <c r="H5012" s="83">
        <v>43010</v>
      </c>
      <c r="I5012">
        <f t="shared" si="83"/>
        <v>2017</v>
      </c>
    </row>
    <row r="5013" spans="1:9" ht="14.45" customHeight="1" x14ac:dyDescent="0.25">
      <c r="A5013" t="s">
        <v>976</v>
      </c>
      <c r="B5013" t="s">
        <v>251</v>
      </c>
      <c r="C5013" s="76" t="s">
        <v>842</v>
      </c>
      <c r="D5013" t="s">
        <v>980</v>
      </c>
      <c r="E5013" s="82">
        <v>7.6</v>
      </c>
      <c r="F5013" t="s">
        <v>969</v>
      </c>
      <c r="G5013" s="83">
        <v>43053</v>
      </c>
      <c r="H5013" s="83">
        <v>43000</v>
      </c>
      <c r="I5013">
        <f t="shared" si="83"/>
        <v>2017</v>
      </c>
    </row>
    <row r="5014" spans="1:9" ht="14.45" customHeight="1" x14ac:dyDescent="0.25">
      <c r="A5014" t="s">
        <v>976</v>
      </c>
      <c r="B5014" t="s">
        <v>48</v>
      </c>
      <c r="C5014" s="76" t="s">
        <v>842</v>
      </c>
      <c r="D5014" t="s">
        <v>980</v>
      </c>
      <c r="E5014" s="82">
        <v>6</v>
      </c>
      <c r="F5014" t="s">
        <v>969</v>
      </c>
      <c r="G5014" s="83">
        <v>43097</v>
      </c>
      <c r="H5014" s="83">
        <v>43000</v>
      </c>
      <c r="I5014">
        <f t="shared" si="83"/>
        <v>2017</v>
      </c>
    </row>
    <row r="5015" spans="1:9" ht="14.45" customHeight="1" x14ac:dyDescent="0.25">
      <c r="A5015" t="s">
        <v>976</v>
      </c>
      <c r="B5015" t="s">
        <v>250</v>
      </c>
      <c r="C5015" s="76" t="s">
        <v>842</v>
      </c>
      <c r="D5015" t="s">
        <v>980</v>
      </c>
      <c r="E5015" s="82">
        <v>5</v>
      </c>
      <c r="F5015" t="s">
        <v>969</v>
      </c>
      <c r="G5015" s="83">
        <v>43038</v>
      </c>
      <c r="H5015" s="83">
        <v>43000</v>
      </c>
      <c r="I5015">
        <f t="shared" si="83"/>
        <v>2017</v>
      </c>
    </row>
    <row r="5016" spans="1:9" ht="14.45" customHeight="1" x14ac:dyDescent="0.25">
      <c r="A5016" t="s">
        <v>976</v>
      </c>
      <c r="B5016" t="s">
        <v>69</v>
      </c>
      <c r="C5016" s="76" t="s">
        <v>842</v>
      </c>
      <c r="D5016" t="s">
        <v>980</v>
      </c>
      <c r="E5016" s="82">
        <v>11.4</v>
      </c>
      <c r="F5016" t="s">
        <v>969</v>
      </c>
      <c r="G5016" s="83">
        <v>43038</v>
      </c>
      <c r="H5016" s="83">
        <v>42997</v>
      </c>
      <c r="I5016">
        <f t="shared" si="83"/>
        <v>2017</v>
      </c>
    </row>
    <row r="5017" spans="1:9" ht="14.45" customHeight="1" x14ac:dyDescent="0.25">
      <c r="A5017" t="s">
        <v>976</v>
      </c>
      <c r="B5017" t="s">
        <v>61</v>
      </c>
      <c r="C5017" s="76" t="s">
        <v>842</v>
      </c>
      <c r="D5017" t="s">
        <v>980</v>
      </c>
      <c r="E5017" s="82">
        <v>7.6</v>
      </c>
      <c r="F5017" t="s">
        <v>969</v>
      </c>
      <c r="G5017" s="83">
        <v>43251</v>
      </c>
      <c r="H5017" s="83">
        <v>43000</v>
      </c>
      <c r="I5017">
        <f t="shared" si="83"/>
        <v>2018</v>
      </c>
    </row>
    <row r="5018" spans="1:9" ht="14.45" customHeight="1" x14ac:dyDescent="0.25">
      <c r="A5018" t="s">
        <v>976</v>
      </c>
      <c r="B5018" t="s">
        <v>58</v>
      </c>
      <c r="C5018" s="76" t="s">
        <v>842</v>
      </c>
      <c r="D5018" t="s">
        <v>980</v>
      </c>
      <c r="E5018" s="82">
        <v>6</v>
      </c>
      <c r="F5018" t="s">
        <v>969</v>
      </c>
      <c r="G5018" s="83">
        <v>43068</v>
      </c>
      <c r="H5018" s="83">
        <v>43000</v>
      </c>
      <c r="I5018">
        <f t="shared" si="83"/>
        <v>2017</v>
      </c>
    </row>
    <row r="5019" spans="1:9" ht="14.45" customHeight="1" x14ac:dyDescent="0.25">
      <c r="A5019" t="s">
        <v>976</v>
      </c>
      <c r="B5019" t="s">
        <v>39</v>
      </c>
      <c r="C5019" s="76" t="s">
        <v>842</v>
      </c>
      <c r="D5019" t="s">
        <v>980</v>
      </c>
      <c r="E5019" s="82">
        <v>5</v>
      </c>
      <c r="F5019" t="s">
        <v>969</v>
      </c>
      <c r="G5019" s="83">
        <v>43103</v>
      </c>
      <c r="H5019" s="83">
        <v>42997</v>
      </c>
      <c r="I5019">
        <f t="shared" si="83"/>
        <v>2018</v>
      </c>
    </row>
    <row r="5020" spans="1:9" ht="14.45" customHeight="1" x14ac:dyDescent="0.25">
      <c r="A5020" t="s">
        <v>976</v>
      </c>
      <c r="B5020" t="s">
        <v>253</v>
      </c>
      <c r="C5020" s="76" t="s">
        <v>842</v>
      </c>
      <c r="D5020" t="s">
        <v>980</v>
      </c>
      <c r="E5020" s="82">
        <v>7.6</v>
      </c>
      <c r="F5020" t="s">
        <v>969</v>
      </c>
      <c r="G5020" s="83">
        <v>43035</v>
      </c>
      <c r="H5020" s="83">
        <v>42997</v>
      </c>
      <c r="I5020">
        <f t="shared" si="83"/>
        <v>2017</v>
      </c>
    </row>
    <row r="5021" spans="1:9" ht="14.45" customHeight="1" x14ac:dyDescent="0.25">
      <c r="A5021" t="s">
        <v>976</v>
      </c>
      <c r="B5021" t="s">
        <v>261</v>
      </c>
      <c r="C5021" s="76" t="s">
        <v>842</v>
      </c>
      <c r="D5021" t="s">
        <v>980</v>
      </c>
      <c r="E5021" s="82">
        <v>7</v>
      </c>
      <c r="F5021" t="s">
        <v>969</v>
      </c>
      <c r="G5021" s="83">
        <v>43019</v>
      </c>
      <c r="H5021" s="83">
        <v>42997</v>
      </c>
      <c r="I5021">
        <f t="shared" si="83"/>
        <v>2017</v>
      </c>
    </row>
    <row r="5022" spans="1:9" ht="14.45" customHeight="1" x14ac:dyDescent="0.25">
      <c r="A5022" t="s">
        <v>976</v>
      </c>
      <c r="B5022" t="s">
        <v>260</v>
      </c>
      <c r="C5022" s="76" t="s">
        <v>842</v>
      </c>
      <c r="D5022" t="s">
        <v>980</v>
      </c>
      <c r="E5022" s="82">
        <v>5</v>
      </c>
      <c r="F5022" t="s">
        <v>969</v>
      </c>
      <c r="G5022" s="83">
        <v>43035</v>
      </c>
      <c r="H5022" s="83">
        <v>42996</v>
      </c>
      <c r="I5022">
        <f t="shared" si="83"/>
        <v>2017</v>
      </c>
    </row>
    <row r="5023" spans="1:9" ht="14.45" customHeight="1" x14ac:dyDescent="0.25">
      <c r="A5023" t="s">
        <v>976</v>
      </c>
      <c r="B5023" t="s">
        <v>247</v>
      </c>
      <c r="C5023" s="76" t="s">
        <v>842</v>
      </c>
      <c r="D5023" t="s">
        <v>980</v>
      </c>
      <c r="E5023" s="82">
        <v>3</v>
      </c>
      <c r="F5023" t="s">
        <v>969</v>
      </c>
      <c r="G5023" s="83">
        <v>43019</v>
      </c>
      <c r="H5023" s="83">
        <v>42997</v>
      </c>
      <c r="I5023">
        <f t="shared" si="83"/>
        <v>2017</v>
      </c>
    </row>
    <row r="5024" spans="1:9" ht="14.45" customHeight="1" x14ac:dyDescent="0.25">
      <c r="A5024" t="s">
        <v>976</v>
      </c>
      <c r="B5024" t="s">
        <v>245</v>
      </c>
      <c r="C5024" s="76" t="s">
        <v>842</v>
      </c>
      <c r="D5024" t="s">
        <v>980</v>
      </c>
      <c r="E5024" s="82">
        <v>6</v>
      </c>
      <c r="F5024" t="s">
        <v>969</v>
      </c>
      <c r="G5024" s="83">
        <v>43074</v>
      </c>
      <c r="H5024" s="83">
        <v>42997</v>
      </c>
      <c r="I5024">
        <f t="shared" si="83"/>
        <v>2017</v>
      </c>
    </row>
    <row r="5025" spans="1:9" ht="14.45" customHeight="1" x14ac:dyDescent="0.25">
      <c r="A5025" t="s">
        <v>976</v>
      </c>
      <c r="B5025" t="s">
        <v>245</v>
      </c>
      <c r="C5025" s="76" t="s">
        <v>842</v>
      </c>
      <c r="D5025" t="s">
        <v>980</v>
      </c>
      <c r="E5025" s="82">
        <v>10</v>
      </c>
      <c r="F5025" t="s">
        <v>969</v>
      </c>
      <c r="G5025" s="83">
        <v>43013</v>
      </c>
      <c r="H5025" s="83">
        <v>42997</v>
      </c>
      <c r="I5025">
        <f t="shared" si="83"/>
        <v>2017</v>
      </c>
    </row>
    <row r="5026" spans="1:9" ht="14.45" customHeight="1" x14ac:dyDescent="0.25">
      <c r="A5026" t="s">
        <v>976</v>
      </c>
      <c r="B5026" t="s">
        <v>58</v>
      </c>
      <c r="C5026" s="76" t="s">
        <v>842</v>
      </c>
      <c r="D5026" t="s">
        <v>980</v>
      </c>
      <c r="E5026" s="82">
        <v>4.3899999999999997</v>
      </c>
      <c r="F5026" t="s">
        <v>969</v>
      </c>
      <c r="G5026" s="83">
        <v>43048</v>
      </c>
      <c r="H5026" s="83">
        <v>42997</v>
      </c>
      <c r="I5026">
        <f t="shared" si="83"/>
        <v>2017</v>
      </c>
    </row>
    <row r="5027" spans="1:9" ht="14.45" customHeight="1" x14ac:dyDescent="0.25">
      <c r="A5027" t="s">
        <v>976</v>
      </c>
      <c r="B5027" t="s">
        <v>253</v>
      </c>
      <c r="C5027" s="76" t="s">
        <v>842</v>
      </c>
      <c r="D5027" t="s">
        <v>980</v>
      </c>
      <c r="E5027" s="82">
        <v>5.5</v>
      </c>
      <c r="F5027" t="s">
        <v>969</v>
      </c>
      <c r="G5027" s="83">
        <v>43123</v>
      </c>
      <c r="H5027" s="83">
        <v>42996</v>
      </c>
      <c r="I5027">
        <f t="shared" si="83"/>
        <v>2018</v>
      </c>
    </row>
    <row r="5028" spans="1:9" ht="14.45" customHeight="1" x14ac:dyDescent="0.25">
      <c r="A5028" t="s">
        <v>976</v>
      </c>
      <c r="B5028" t="s">
        <v>242</v>
      </c>
      <c r="C5028" s="76" t="s">
        <v>842</v>
      </c>
      <c r="D5028" t="s">
        <v>980</v>
      </c>
      <c r="E5028" s="82">
        <v>2.25</v>
      </c>
      <c r="F5028" t="s">
        <v>969</v>
      </c>
      <c r="G5028" s="83">
        <v>43300</v>
      </c>
      <c r="H5028" s="83">
        <v>42996</v>
      </c>
      <c r="I5028">
        <f t="shared" si="83"/>
        <v>2018</v>
      </c>
    </row>
    <row r="5029" spans="1:9" ht="14.45" customHeight="1" x14ac:dyDescent="0.25">
      <c r="A5029" t="s">
        <v>976</v>
      </c>
      <c r="B5029" t="s">
        <v>257</v>
      </c>
      <c r="C5029" s="76" t="s">
        <v>842</v>
      </c>
      <c r="D5029" t="s">
        <v>980</v>
      </c>
      <c r="E5029" s="82">
        <v>15</v>
      </c>
      <c r="F5029" t="s">
        <v>969</v>
      </c>
      <c r="G5029" s="83">
        <v>43012</v>
      </c>
      <c r="H5029" s="83">
        <v>42996</v>
      </c>
      <c r="I5029">
        <f t="shared" si="83"/>
        <v>2017</v>
      </c>
    </row>
    <row r="5030" spans="1:9" ht="14.45" customHeight="1" x14ac:dyDescent="0.25">
      <c r="A5030" t="s">
        <v>976</v>
      </c>
      <c r="B5030" t="s">
        <v>253</v>
      </c>
      <c r="C5030" s="76" t="s">
        <v>842</v>
      </c>
      <c r="D5030" t="s">
        <v>980</v>
      </c>
      <c r="E5030" s="82">
        <v>6</v>
      </c>
      <c r="F5030" t="s">
        <v>969</v>
      </c>
      <c r="G5030" s="83">
        <v>43084</v>
      </c>
      <c r="H5030" s="83">
        <v>42996</v>
      </c>
      <c r="I5030">
        <f t="shared" si="83"/>
        <v>2017</v>
      </c>
    </row>
    <row r="5031" spans="1:9" ht="14.45" customHeight="1" x14ac:dyDescent="0.25">
      <c r="A5031" t="s">
        <v>976</v>
      </c>
      <c r="B5031" t="s">
        <v>251</v>
      </c>
      <c r="C5031" s="76" t="s">
        <v>842</v>
      </c>
      <c r="D5031" t="s">
        <v>980</v>
      </c>
      <c r="E5031" s="82">
        <v>5</v>
      </c>
      <c r="F5031" t="s">
        <v>969</v>
      </c>
      <c r="G5031" s="83">
        <v>43060</v>
      </c>
      <c r="H5031" s="83">
        <v>42996</v>
      </c>
      <c r="I5031">
        <f t="shared" si="83"/>
        <v>2017</v>
      </c>
    </row>
    <row r="5032" spans="1:9" ht="14.45" customHeight="1" x14ac:dyDescent="0.25">
      <c r="A5032" t="s">
        <v>976</v>
      </c>
      <c r="B5032" t="s">
        <v>256</v>
      </c>
      <c r="C5032" s="76" t="s">
        <v>842</v>
      </c>
      <c r="D5032" t="s">
        <v>980</v>
      </c>
      <c r="E5032" s="82">
        <v>7.6</v>
      </c>
      <c r="F5032" t="s">
        <v>969</v>
      </c>
      <c r="G5032" s="83">
        <v>43305</v>
      </c>
      <c r="H5032" s="83">
        <v>42996</v>
      </c>
      <c r="I5032">
        <f t="shared" si="83"/>
        <v>2018</v>
      </c>
    </row>
    <row r="5033" spans="1:9" ht="14.45" customHeight="1" x14ac:dyDescent="0.25">
      <c r="A5033" t="s">
        <v>976</v>
      </c>
      <c r="B5033" t="s">
        <v>247</v>
      </c>
      <c r="C5033" s="76" t="s">
        <v>842</v>
      </c>
      <c r="D5033" t="s">
        <v>980</v>
      </c>
      <c r="E5033" s="82">
        <v>3.6</v>
      </c>
      <c r="F5033" t="s">
        <v>969</v>
      </c>
      <c r="G5033" s="83">
        <v>43017</v>
      </c>
      <c r="H5033" s="83">
        <v>42996</v>
      </c>
      <c r="I5033">
        <f t="shared" si="83"/>
        <v>2017</v>
      </c>
    </row>
    <row r="5034" spans="1:9" ht="14.45" customHeight="1" x14ac:dyDescent="0.25">
      <c r="A5034" t="s">
        <v>976</v>
      </c>
      <c r="B5034" t="s">
        <v>257</v>
      </c>
      <c r="C5034" s="76" t="s">
        <v>842</v>
      </c>
      <c r="D5034" t="s">
        <v>980</v>
      </c>
      <c r="E5034" s="82">
        <v>3.6</v>
      </c>
      <c r="F5034" t="s">
        <v>969</v>
      </c>
      <c r="G5034" s="83">
        <v>43013</v>
      </c>
      <c r="H5034" s="83">
        <v>42986</v>
      </c>
      <c r="I5034">
        <f t="shared" si="83"/>
        <v>2017</v>
      </c>
    </row>
    <row r="5035" spans="1:9" ht="14.45" customHeight="1" x14ac:dyDescent="0.25">
      <c r="A5035" t="s">
        <v>976</v>
      </c>
      <c r="B5035" t="s">
        <v>64</v>
      </c>
      <c r="C5035" s="76" t="s">
        <v>842</v>
      </c>
      <c r="D5035" t="s">
        <v>980</v>
      </c>
      <c r="E5035" s="82">
        <v>11.4</v>
      </c>
      <c r="F5035" t="s">
        <v>969</v>
      </c>
      <c r="G5035" s="83">
        <v>43236</v>
      </c>
      <c r="H5035" s="83">
        <v>42996</v>
      </c>
      <c r="I5035">
        <f t="shared" si="83"/>
        <v>2018</v>
      </c>
    </row>
    <row r="5036" spans="1:9" ht="14.45" customHeight="1" x14ac:dyDescent="0.25">
      <c r="A5036" t="s">
        <v>976</v>
      </c>
      <c r="B5036" t="s">
        <v>253</v>
      </c>
      <c r="C5036" s="76" t="s">
        <v>842</v>
      </c>
      <c r="D5036" t="s">
        <v>980</v>
      </c>
      <c r="E5036" s="82">
        <v>10.4</v>
      </c>
      <c r="F5036" t="s">
        <v>969</v>
      </c>
      <c r="G5036" s="83">
        <v>43013</v>
      </c>
      <c r="H5036" s="83">
        <v>42979</v>
      </c>
      <c r="I5036">
        <f t="shared" si="83"/>
        <v>2017</v>
      </c>
    </row>
    <row r="5037" spans="1:9" ht="14.45" customHeight="1" x14ac:dyDescent="0.25">
      <c r="A5037" t="s">
        <v>976</v>
      </c>
      <c r="B5037" t="s">
        <v>257</v>
      </c>
      <c r="C5037" s="76" t="s">
        <v>842</v>
      </c>
      <c r="D5037" t="s">
        <v>980</v>
      </c>
      <c r="E5037" s="82">
        <v>6.6</v>
      </c>
      <c r="F5037" t="s">
        <v>969</v>
      </c>
      <c r="G5037" s="83">
        <v>42999</v>
      </c>
      <c r="H5037" s="83">
        <v>42976</v>
      </c>
      <c r="I5037">
        <f t="shared" si="83"/>
        <v>2017</v>
      </c>
    </row>
    <row r="5038" spans="1:9" ht="14.45" customHeight="1" x14ac:dyDescent="0.25">
      <c r="A5038" t="s">
        <v>976</v>
      </c>
      <c r="B5038" t="s">
        <v>244</v>
      </c>
      <c r="C5038" s="76" t="s">
        <v>842</v>
      </c>
      <c r="D5038" t="s">
        <v>980</v>
      </c>
      <c r="E5038" s="82">
        <v>7.6</v>
      </c>
      <c r="F5038" t="s">
        <v>969</v>
      </c>
      <c r="G5038" s="83">
        <v>42978</v>
      </c>
      <c r="H5038" s="83">
        <v>42903</v>
      </c>
      <c r="I5038">
        <f t="shared" si="83"/>
        <v>2017</v>
      </c>
    </row>
    <row r="5039" spans="1:9" ht="14.45" customHeight="1" x14ac:dyDescent="0.25">
      <c r="A5039" t="s">
        <v>976</v>
      </c>
      <c r="B5039" t="s">
        <v>256</v>
      </c>
      <c r="C5039" s="76" t="s">
        <v>842</v>
      </c>
      <c r="D5039" t="s">
        <v>980</v>
      </c>
      <c r="E5039" s="82">
        <v>6</v>
      </c>
      <c r="F5039" t="s">
        <v>969</v>
      </c>
      <c r="G5039" s="83">
        <v>43076</v>
      </c>
      <c r="H5039" s="83">
        <v>42969</v>
      </c>
      <c r="I5039">
        <f t="shared" si="83"/>
        <v>2017</v>
      </c>
    </row>
    <row r="5040" spans="1:9" ht="14.45" customHeight="1" x14ac:dyDescent="0.25">
      <c r="A5040" t="s">
        <v>976</v>
      </c>
      <c r="B5040" t="s">
        <v>43</v>
      </c>
      <c r="C5040" s="76" t="s">
        <v>842</v>
      </c>
      <c r="D5040" t="s">
        <v>980</v>
      </c>
      <c r="E5040" s="82">
        <v>8.1999999999999993</v>
      </c>
      <c r="F5040" t="s">
        <v>969</v>
      </c>
      <c r="G5040" s="83">
        <v>42998</v>
      </c>
      <c r="H5040" s="83">
        <v>42975</v>
      </c>
      <c r="I5040">
        <f t="shared" si="83"/>
        <v>2017</v>
      </c>
    </row>
    <row r="5041" spans="1:9" ht="14.45" customHeight="1" x14ac:dyDescent="0.25">
      <c r="A5041" t="s">
        <v>976</v>
      </c>
      <c r="B5041" t="s">
        <v>28</v>
      </c>
      <c r="C5041" s="76" t="s">
        <v>842</v>
      </c>
      <c r="D5041" t="s">
        <v>980</v>
      </c>
      <c r="E5041" s="82">
        <v>500</v>
      </c>
      <c r="F5041" t="s">
        <v>969</v>
      </c>
      <c r="G5041" s="83">
        <v>43800</v>
      </c>
      <c r="H5041" s="83">
        <v>43090</v>
      </c>
      <c r="I5041">
        <f t="shared" si="83"/>
        <v>2019</v>
      </c>
    </row>
    <row r="5042" spans="1:9" ht="14.45" customHeight="1" x14ac:dyDescent="0.25">
      <c r="A5042" t="s">
        <v>976</v>
      </c>
      <c r="B5042" t="s">
        <v>243</v>
      </c>
      <c r="C5042" s="76" t="s">
        <v>842</v>
      </c>
      <c r="D5042" t="s">
        <v>980</v>
      </c>
      <c r="E5042" s="82">
        <v>11.5</v>
      </c>
      <c r="F5042" t="s">
        <v>969</v>
      </c>
      <c r="G5042" s="83">
        <v>43007</v>
      </c>
      <c r="H5042" s="83">
        <v>42964</v>
      </c>
      <c r="I5042">
        <f t="shared" si="83"/>
        <v>2017</v>
      </c>
    </row>
    <row r="5043" spans="1:9" ht="14.45" customHeight="1" x14ac:dyDescent="0.25">
      <c r="A5043" t="s">
        <v>976</v>
      </c>
      <c r="B5043" t="s">
        <v>69</v>
      </c>
      <c r="C5043" s="76" t="s">
        <v>842</v>
      </c>
      <c r="D5043" t="s">
        <v>980</v>
      </c>
      <c r="E5043" s="82">
        <v>3.8</v>
      </c>
      <c r="F5043" t="s">
        <v>969</v>
      </c>
      <c r="G5043" s="83">
        <v>43062</v>
      </c>
      <c r="H5043" s="83">
        <v>42963</v>
      </c>
      <c r="I5043">
        <f t="shared" si="83"/>
        <v>2017</v>
      </c>
    </row>
    <row r="5044" spans="1:9" ht="14.45" customHeight="1" x14ac:dyDescent="0.25">
      <c r="A5044" t="s">
        <v>976</v>
      </c>
      <c r="B5044" t="s">
        <v>70</v>
      </c>
      <c r="C5044" s="76" t="s">
        <v>842</v>
      </c>
      <c r="D5044" t="s">
        <v>980</v>
      </c>
      <c r="E5044" s="82">
        <v>7.6</v>
      </c>
      <c r="F5044" t="s">
        <v>969</v>
      </c>
      <c r="G5044" s="83">
        <v>43105</v>
      </c>
      <c r="H5044" s="83">
        <v>42965</v>
      </c>
      <c r="I5044">
        <f t="shared" si="83"/>
        <v>2018</v>
      </c>
    </row>
    <row r="5045" spans="1:9" ht="14.45" customHeight="1" x14ac:dyDescent="0.25">
      <c r="A5045" t="s">
        <v>976</v>
      </c>
      <c r="B5045" t="s">
        <v>292</v>
      </c>
      <c r="C5045" s="76" t="s">
        <v>842</v>
      </c>
      <c r="D5045" t="s">
        <v>980</v>
      </c>
      <c r="E5045" s="82">
        <v>6.6</v>
      </c>
      <c r="F5045" t="s">
        <v>969</v>
      </c>
      <c r="G5045" s="83">
        <v>43006</v>
      </c>
      <c r="H5045" s="83">
        <v>42963</v>
      </c>
      <c r="I5045">
        <f t="shared" si="83"/>
        <v>2017</v>
      </c>
    </row>
    <row r="5046" spans="1:9" ht="14.45" customHeight="1" x14ac:dyDescent="0.25">
      <c r="A5046" t="s">
        <v>976</v>
      </c>
      <c r="B5046" t="s">
        <v>258</v>
      </c>
      <c r="C5046" s="76" t="s">
        <v>842</v>
      </c>
      <c r="D5046" t="s">
        <v>980</v>
      </c>
      <c r="E5046" s="82">
        <v>6</v>
      </c>
      <c r="F5046" t="s">
        <v>969</v>
      </c>
      <c r="G5046" s="83">
        <v>43004</v>
      </c>
      <c r="H5046" s="83">
        <v>42961</v>
      </c>
      <c r="I5046">
        <f t="shared" si="83"/>
        <v>2017</v>
      </c>
    </row>
    <row r="5047" spans="1:9" ht="14.45" customHeight="1" x14ac:dyDescent="0.25">
      <c r="A5047" t="s">
        <v>976</v>
      </c>
      <c r="B5047" t="s">
        <v>245</v>
      </c>
      <c r="C5047" s="76" t="s">
        <v>842</v>
      </c>
      <c r="D5047" t="s">
        <v>980</v>
      </c>
      <c r="E5047" s="82">
        <v>3.8</v>
      </c>
      <c r="F5047" t="s">
        <v>969</v>
      </c>
      <c r="G5047" s="83">
        <v>43018</v>
      </c>
      <c r="H5047" s="83">
        <v>42961</v>
      </c>
      <c r="I5047">
        <f t="shared" si="83"/>
        <v>2017</v>
      </c>
    </row>
    <row r="5048" spans="1:9" ht="14.45" customHeight="1" x14ac:dyDescent="0.25">
      <c r="A5048" t="s">
        <v>976</v>
      </c>
      <c r="B5048" t="s">
        <v>69</v>
      </c>
      <c r="C5048" s="76" t="s">
        <v>842</v>
      </c>
      <c r="D5048" t="s">
        <v>980</v>
      </c>
      <c r="E5048" s="82">
        <v>3.8</v>
      </c>
      <c r="F5048" t="s">
        <v>969</v>
      </c>
      <c r="G5048" s="83">
        <v>42992</v>
      </c>
      <c r="H5048" s="83">
        <v>42961</v>
      </c>
      <c r="I5048">
        <f t="shared" si="83"/>
        <v>2017</v>
      </c>
    </row>
    <row r="5049" spans="1:9" ht="14.45" customHeight="1" x14ac:dyDescent="0.25">
      <c r="A5049" t="s">
        <v>976</v>
      </c>
      <c r="B5049" t="s">
        <v>251</v>
      </c>
      <c r="C5049" s="76" t="s">
        <v>842</v>
      </c>
      <c r="D5049" t="s">
        <v>980</v>
      </c>
      <c r="E5049" s="82">
        <v>7.6</v>
      </c>
      <c r="F5049" t="s">
        <v>969</v>
      </c>
      <c r="G5049" s="83">
        <v>43026</v>
      </c>
      <c r="H5049" s="83">
        <v>42961</v>
      </c>
      <c r="I5049">
        <f t="shared" si="83"/>
        <v>2017</v>
      </c>
    </row>
    <row r="5050" spans="1:9" x14ac:dyDescent="0.25">
      <c r="A5050" t="s">
        <v>976</v>
      </c>
      <c r="B5050" t="s">
        <v>241</v>
      </c>
      <c r="C5050" s="76" t="s">
        <v>842</v>
      </c>
      <c r="D5050" t="s">
        <v>980</v>
      </c>
      <c r="E5050" s="82">
        <v>6</v>
      </c>
      <c r="F5050" t="s">
        <v>969</v>
      </c>
      <c r="G5050" s="83">
        <v>43061</v>
      </c>
      <c r="H5050" s="83">
        <v>42961</v>
      </c>
      <c r="I5050">
        <f t="shared" si="83"/>
        <v>2017</v>
      </c>
    </row>
    <row r="5051" spans="1:9" x14ac:dyDescent="0.25">
      <c r="A5051" t="s">
        <v>976</v>
      </c>
      <c r="B5051" t="s">
        <v>62</v>
      </c>
      <c r="C5051" s="76" t="s">
        <v>842</v>
      </c>
      <c r="D5051" t="s">
        <v>980</v>
      </c>
      <c r="E5051" s="82">
        <v>7.6</v>
      </c>
      <c r="F5051" t="s">
        <v>969</v>
      </c>
      <c r="G5051" s="83">
        <v>43025</v>
      </c>
      <c r="H5051" s="83">
        <v>42961</v>
      </c>
      <c r="I5051">
        <f t="shared" si="83"/>
        <v>2017</v>
      </c>
    </row>
    <row r="5052" spans="1:9" x14ac:dyDescent="0.25">
      <c r="A5052" t="s">
        <v>976</v>
      </c>
      <c r="B5052" t="s">
        <v>245</v>
      </c>
      <c r="C5052" s="76" t="s">
        <v>842</v>
      </c>
      <c r="D5052" t="s">
        <v>980</v>
      </c>
      <c r="E5052" s="82">
        <v>11.4</v>
      </c>
      <c r="F5052" t="s">
        <v>969</v>
      </c>
      <c r="G5052" s="83">
        <v>43018</v>
      </c>
      <c r="H5052" s="83">
        <v>42961</v>
      </c>
      <c r="I5052">
        <f t="shared" si="83"/>
        <v>2017</v>
      </c>
    </row>
    <row r="5053" spans="1:9" x14ac:dyDescent="0.25">
      <c r="A5053" t="s">
        <v>976</v>
      </c>
      <c r="B5053" t="s">
        <v>247</v>
      </c>
      <c r="C5053" s="76" t="s">
        <v>842</v>
      </c>
      <c r="D5053" t="s">
        <v>980</v>
      </c>
      <c r="E5053" s="82">
        <v>11.14</v>
      </c>
      <c r="F5053" t="s">
        <v>969</v>
      </c>
      <c r="G5053" s="83">
        <v>42993</v>
      </c>
      <c r="H5053" s="83">
        <v>42961</v>
      </c>
      <c r="I5053">
        <f t="shared" si="83"/>
        <v>2017</v>
      </c>
    </row>
    <row r="5054" spans="1:9" x14ac:dyDescent="0.25">
      <c r="A5054" t="s">
        <v>976</v>
      </c>
      <c r="B5054" t="s">
        <v>252</v>
      </c>
      <c r="C5054" s="76" t="s">
        <v>842</v>
      </c>
      <c r="D5054" t="s">
        <v>980</v>
      </c>
      <c r="E5054" s="82">
        <v>4.5999999999999996</v>
      </c>
      <c r="F5054" t="s">
        <v>969</v>
      </c>
      <c r="G5054" s="83">
        <v>43307</v>
      </c>
      <c r="H5054" s="83">
        <v>42958</v>
      </c>
      <c r="I5054">
        <f t="shared" si="83"/>
        <v>2018</v>
      </c>
    </row>
    <row r="5055" spans="1:9" x14ac:dyDescent="0.25">
      <c r="A5055" t="s">
        <v>976</v>
      </c>
      <c r="B5055" t="s">
        <v>253</v>
      </c>
      <c r="C5055" s="76" t="s">
        <v>842</v>
      </c>
      <c r="D5055" t="s">
        <v>980</v>
      </c>
      <c r="E5055" s="82">
        <v>11.8</v>
      </c>
      <c r="F5055" t="s">
        <v>969</v>
      </c>
      <c r="G5055" s="83">
        <v>42997</v>
      </c>
      <c r="H5055" s="83">
        <v>42951</v>
      </c>
      <c r="I5055">
        <f t="shared" si="83"/>
        <v>2017</v>
      </c>
    </row>
    <row r="5056" spans="1:9" x14ac:dyDescent="0.25">
      <c r="A5056" t="s">
        <v>976</v>
      </c>
      <c r="B5056" t="s">
        <v>259</v>
      </c>
      <c r="C5056" s="76" t="s">
        <v>842</v>
      </c>
      <c r="D5056" t="s">
        <v>980</v>
      </c>
      <c r="E5056" s="82">
        <v>6</v>
      </c>
      <c r="F5056" t="s">
        <v>969</v>
      </c>
      <c r="G5056" s="83">
        <v>42992</v>
      </c>
      <c r="H5056" s="83">
        <v>42949</v>
      </c>
      <c r="I5056">
        <f t="shared" si="83"/>
        <v>2017</v>
      </c>
    </row>
    <row r="5057" spans="1:9" x14ac:dyDescent="0.25">
      <c r="A5057" t="s">
        <v>976</v>
      </c>
      <c r="B5057" t="s">
        <v>252</v>
      </c>
      <c r="C5057" s="76" t="s">
        <v>842</v>
      </c>
      <c r="D5057" t="s">
        <v>980</v>
      </c>
      <c r="E5057" s="82">
        <v>3.8</v>
      </c>
      <c r="F5057" t="s">
        <v>969</v>
      </c>
      <c r="G5057" s="83">
        <v>43021</v>
      </c>
      <c r="H5057" s="83">
        <v>42941</v>
      </c>
      <c r="I5057">
        <f t="shared" si="83"/>
        <v>2017</v>
      </c>
    </row>
    <row r="5058" spans="1:9" x14ac:dyDescent="0.25">
      <c r="A5058" t="s">
        <v>976</v>
      </c>
      <c r="B5058" t="s">
        <v>258</v>
      </c>
      <c r="C5058" s="76" t="s">
        <v>842</v>
      </c>
      <c r="D5058" t="s">
        <v>980</v>
      </c>
      <c r="E5058" s="82">
        <v>10.4</v>
      </c>
      <c r="F5058" t="s">
        <v>969</v>
      </c>
      <c r="G5058" s="83">
        <v>43013</v>
      </c>
      <c r="H5058" s="83">
        <v>42940</v>
      </c>
      <c r="I5058">
        <f t="shared" ref="I5058:I5121" si="84">IF(G5058&lt;&gt;"",YEAR(G5058),"")</f>
        <v>2017</v>
      </c>
    </row>
    <row r="5059" spans="1:9" x14ac:dyDescent="0.25">
      <c r="A5059" t="s">
        <v>976</v>
      </c>
      <c r="B5059" t="s">
        <v>245</v>
      </c>
      <c r="C5059" s="76" t="s">
        <v>842</v>
      </c>
      <c r="D5059" t="s">
        <v>980</v>
      </c>
      <c r="E5059" s="82">
        <v>6.6</v>
      </c>
      <c r="F5059" t="s">
        <v>969</v>
      </c>
      <c r="G5059" s="83">
        <v>42999</v>
      </c>
      <c r="H5059" s="83">
        <v>42942</v>
      </c>
      <c r="I5059">
        <f t="shared" si="84"/>
        <v>2017</v>
      </c>
    </row>
    <row r="5060" spans="1:9" x14ac:dyDescent="0.25">
      <c r="A5060" t="s">
        <v>976</v>
      </c>
      <c r="B5060" t="s">
        <v>58</v>
      </c>
      <c r="C5060" s="76" t="s">
        <v>842</v>
      </c>
      <c r="D5060" t="s">
        <v>980</v>
      </c>
      <c r="E5060" s="82">
        <v>10.4</v>
      </c>
      <c r="F5060" t="s">
        <v>969</v>
      </c>
      <c r="G5060" s="83">
        <v>43013</v>
      </c>
      <c r="H5060" s="83">
        <v>42942</v>
      </c>
      <c r="I5060">
        <f t="shared" si="84"/>
        <v>2017</v>
      </c>
    </row>
    <row r="5061" spans="1:9" x14ac:dyDescent="0.25">
      <c r="A5061" t="s">
        <v>976</v>
      </c>
      <c r="B5061" t="s">
        <v>252</v>
      </c>
      <c r="C5061" s="76" t="s">
        <v>842</v>
      </c>
      <c r="D5061" t="s">
        <v>980</v>
      </c>
      <c r="E5061" s="82">
        <v>6</v>
      </c>
      <c r="F5061" t="s">
        <v>969</v>
      </c>
      <c r="G5061" s="83">
        <v>43032</v>
      </c>
      <c r="H5061" s="83">
        <v>42937</v>
      </c>
      <c r="I5061">
        <f t="shared" si="84"/>
        <v>2017</v>
      </c>
    </row>
    <row r="5062" spans="1:9" x14ac:dyDescent="0.25">
      <c r="A5062" t="s">
        <v>976</v>
      </c>
      <c r="B5062" t="s">
        <v>66</v>
      </c>
      <c r="C5062" s="76" t="s">
        <v>842</v>
      </c>
      <c r="D5062" t="s">
        <v>980</v>
      </c>
      <c r="E5062" s="82">
        <v>6</v>
      </c>
      <c r="F5062" t="s">
        <v>969</v>
      </c>
      <c r="G5062" s="83">
        <v>43004</v>
      </c>
      <c r="H5062" s="83">
        <v>42941</v>
      </c>
      <c r="I5062">
        <f t="shared" si="84"/>
        <v>2017</v>
      </c>
    </row>
    <row r="5063" spans="1:9" x14ac:dyDescent="0.25">
      <c r="A5063" t="s">
        <v>976</v>
      </c>
      <c r="B5063" t="s">
        <v>60</v>
      </c>
      <c r="C5063" s="76" t="s">
        <v>842</v>
      </c>
      <c r="D5063" t="s">
        <v>980</v>
      </c>
      <c r="E5063" s="82">
        <v>10.4</v>
      </c>
      <c r="F5063" t="s">
        <v>969</v>
      </c>
      <c r="G5063" s="83">
        <v>42997</v>
      </c>
      <c r="H5063" s="83">
        <v>42935</v>
      </c>
      <c r="I5063">
        <f t="shared" si="84"/>
        <v>2017</v>
      </c>
    </row>
    <row r="5064" spans="1:9" x14ac:dyDescent="0.25">
      <c r="A5064" t="s">
        <v>976</v>
      </c>
      <c r="B5064" t="s">
        <v>245</v>
      </c>
      <c r="C5064" s="76" t="s">
        <v>842</v>
      </c>
      <c r="D5064" t="s">
        <v>980</v>
      </c>
      <c r="E5064" s="82">
        <v>5</v>
      </c>
      <c r="F5064" t="s">
        <v>969</v>
      </c>
      <c r="G5064" s="83">
        <v>43020</v>
      </c>
      <c r="H5064" s="83">
        <v>42937</v>
      </c>
      <c r="I5064">
        <f t="shared" si="84"/>
        <v>2017</v>
      </c>
    </row>
    <row r="5065" spans="1:9" x14ac:dyDescent="0.25">
      <c r="A5065" t="s">
        <v>976</v>
      </c>
      <c r="B5065" t="s">
        <v>245</v>
      </c>
      <c r="C5065" s="76" t="s">
        <v>842</v>
      </c>
      <c r="D5065" t="s">
        <v>980</v>
      </c>
      <c r="E5065" s="82">
        <v>2.15</v>
      </c>
      <c r="F5065" t="s">
        <v>969</v>
      </c>
      <c r="G5065" s="83">
        <v>42976</v>
      </c>
      <c r="H5065" s="83">
        <v>42940</v>
      </c>
      <c r="I5065">
        <f t="shared" si="84"/>
        <v>2017</v>
      </c>
    </row>
    <row r="5066" spans="1:9" x14ac:dyDescent="0.25">
      <c r="A5066" t="s">
        <v>976</v>
      </c>
      <c r="B5066" t="s">
        <v>251</v>
      </c>
      <c r="C5066" s="76" t="s">
        <v>842</v>
      </c>
      <c r="D5066" t="s">
        <v>980</v>
      </c>
      <c r="E5066" s="82">
        <v>3.6</v>
      </c>
      <c r="F5066" t="s">
        <v>969</v>
      </c>
      <c r="G5066" s="83">
        <v>42997</v>
      </c>
      <c r="H5066" s="83">
        <v>42935</v>
      </c>
      <c r="I5066">
        <f t="shared" si="84"/>
        <v>2017</v>
      </c>
    </row>
    <row r="5067" spans="1:9" x14ac:dyDescent="0.25">
      <c r="A5067" t="s">
        <v>976</v>
      </c>
      <c r="B5067" t="s">
        <v>58</v>
      </c>
      <c r="C5067" s="76" t="s">
        <v>842</v>
      </c>
      <c r="D5067" t="s">
        <v>980</v>
      </c>
      <c r="E5067" s="82">
        <v>7.6</v>
      </c>
      <c r="F5067" t="s">
        <v>969</v>
      </c>
      <c r="G5067" s="83">
        <v>42964</v>
      </c>
      <c r="H5067" s="83">
        <v>42930</v>
      </c>
      <c r="I5067">
        <f t="shared" si="84"/>
        <v>2017</v>
      </c>
    </row>
    <row r="5068" spans="1:9" x14ac:dyDescent="0.25">
      <c r="A5068" t="s">
        <v>976</v>
      </c>
      <c r="B5068" t="s">
        <v>247</v>
      </c>
      <c r="C5068" s="76" t="s">
        <v>842</v>
      </c>
      <c r="D5068" t="s">
        <v>980</v>
      </c>
      <c r="E5068" s="82">
        <v>7.6</v>
      </c>
      <c r="F5068" t="s">
        <v>969</v>
      </c>
      <c r="G5068" s="83">
        <v>43251</v>
      </c>
      <c r="H5068" s="83">
        <v>42930</v>
      </c>
      <c r="I5068">
        <f t="shared" si="84"/>
        <v>2018</v>
      </c>
    </row>
    <row r="5069" spans="1:9" x14ac:dyDescent="0.25">
      <c r="A5069" t="s">
        <v>976</v>
      </c>
      <c r="B5069" t="s">
        <v>49</v>
      </c>
      <c r="C5069" s="76" t="s">
        <v>842</v>
      </c>
      <c r="D5069" t="s">
        <v>980</v>
      </c>
      <c r="E5069" s="82">
        <v>55</v>
      </c>
      <c r="F5069" t="s">
        <v>969</v>
      </c>
      <c r="G5069" s="83">
        <v>43101</v>
      </c>
      <c r="H5069" s="83">
        <v>42930</v>
      </c>
      <c r="I5069">
        <f t="shared" si="84"/>
        <v>2018</v>
      </c>
    </row>
    <row r="5070" spans="1:9" ht="14.45" customHeight="1" x14ac:dyDescent="0.25">
      <c r="A5070" t="s">
        <v>976</v>
      </c>
      <c r="B5070" t="s">
        <v>243</v>
      </c>
      <c r="C5070" s="76" t="s">
        <v>842</v>
      </c>
      <c r="D5070" t="s">
        <v>980</v>
      </c>
      <c r="E5070" s="82">
        <v>11.4</v>
      </c>
      <c r="F5070" t="s">
        <v>969</v>
      </c>
      <c r="G5070" s="83">
        <v>42998</v>
      </c>
      <c r="H5070" s="83">
        <v>42930</v>
      </c>
      <c r="I5070">
        <f t="shared" si="84"/>
        <v>2017</v>
      </c>
    </row>
    <row r="5071" spans="1:9" ht="14.45" customHeight="1" x14ac:dyDescent="0.25">
      <c r="A5071" t="s">
        <v>976</v>
      </c>
      <c r="B5071" t="s">
        <v>245</v>
      </c>
      <c r="C5071" s="76" t="s">
        <v>842</v>
      </c>
      <c r="D5071" t="s">
        <v>980</v>
      </c>
      <c r="E5071" s="82">
        <v>5</v>
      </c>
      <c r="F5071" t="s">
        <v>969</v>
      </c>
      <c r="G5071" s="83">
        <v>42970</v>
      </c>
      <c r="H5071" s="83">
        <v>42922</v>
      </c>
      <c r="I5071">
        <f t="shared" si="84"/>
        <v>2017</v>
      </c>
    </row>
    <row r="5072" spans="1:9" x14ac:dyDescent="0.25">
      <c r="A5072" t="s">
        <v>976</v>
      </c>
      <c r="B5072" t="s">
        <v>73</v>
      </c>
      <c r="C5072" s="76" t="s">
        <v>842</v>
      </c>
      <c r="D5072" t="s">
        <v>980</v>
      </c>
      <c r="E5072" s="82">
        <v>6.6</v>
      </c>
      <c r="F5072" t="s">
        <v>969</v>
      </c>
      <c r="G5072" s="83">
        <v>42996</v>
      </c>
      <c r="H5072" s="83">
        <v>42919</v>
      </c>
      <c r="I5072">
        <f t="shared" si="84"/>
        <v>2017</v>
      </c>
    </row>
    <row r="5073" spans="1:9" x14ac:dyDescent="0.25">
      <c r="A5073" t="s">
        <v>976</v>
      </c>
      <c r="B5073" t="s">
        <v>260</v>
      </c>
      <c r="C5073" s="76" t="s">
        <v>842</v>
      </c>
      <c r="D5073" t="s">
        <v>980</v>
      </c>
      <c r="E5073" s="82">
        <v>5.2</v>
      </c>
      <c r="F5073" t="s">
        <v>969</v>
      </c>
      <c r="G5073" s="83">
        <v>42997</v>
      </c>
      <c r="H5073" s="83">
        <v>42919</v>
      </c>
      <c r="I5073">
        <f t="shared" si="84"/>
        <v>2017</v>
      </c>
    </row>
    <row r="5074" spans="1:9" x14ac:dyDescent="0.25">
      <c r="A5074" t="s">
        <v>976</v>
      </c>
      <c r="B5074" t="s">
        <v>260</v>
      </c>
      <c r="C5074" s="76" t="s">
        <v>842</v>
      </c>
      <c r="D5074" t="s">
        <v>980</v>
      </c>
      <c r="E5074" s="82">
        <v>3</v>
      </c>
      <c r="F5074" t="s">
        <v>969</v>
      </c>
      <c r="G5074" s="83">
        <v>43000</v>
      </c>
      <c r="H5074" s="83">
        <v>42922</v>
      </c>
      <c r="I5074">
        <f t="shared" si="84"/>
        <v>2017</v>
      </c>
    </row>
    <row r="5075" spans="1:9" x14ac:dyDescent="0.25">
      <c r="A5075" t="s">
        <v>976</v>
      </c>
      <c r="B5075" t="s">
        <v>67</v>
      </c>
      <c r="C5075" s="76" t="s">
        <v>842</v>
      </c>
      <c r="D5075" t="s">
        <v>980</v>
      </c>
      <c r="E5075" s="82">
        <v>11.4</v>
      </c>
      <c r="F5075" t="s">
        <v>969</v>
      </c>
      <c r="G5075" s="83">
        <v>43161</v>
      </c>
      <c r="H5075" s="83">
        <v>42922</v>
      </c>
      <c r="I5075">
        <f t="shared" si="84"/>
        <v>2018</v>
      </c>
    </row>
    <row r="5076" spans="1:9" x14ac:dyDescent="0.25">
      <c r="A5076" t="s">
        <v>976</v>
      </c>
      <c r="B5076" t="s">
        <v>244</v>
      </c>
      <c r="C5076" s="76" t="s">
        <v>842</v>
      </c>
      <c r="D5076" t="s">
        <v>980</v>
      </c>
      <c r="E5076" s="82">
        <v>5</v>
      </c>
      <c r="F5076" t="s">
        <v>969</v>
      </c>
      <c r="G5076" s="83">
        <v>42992</v>
      </c>
      <c r="H5076" s="83">
        <v>42916</v>
      </c>
      <c r="I5076">
        <f t="shared" si="84"/>
        <v>2017</v>
      </c>
    </row>
    <row r="5077" spans="1:9" x14ac:dyDescent="0.25">
      <c r="A5077" t="s">
        <v>976</v>
      </c>
      <c r="B5077" t="s">
        <v>40</v>
      </c>
      <c r="C5077" s="76" t="s">
        <v>842</v>
      </c>
      <c r="D5077" t="s">
        <v>980</v>
      </c>
      <c r="E5077" s="82">
        <v>7.7</v>
      </c>
      <c r="F5077" t="s">
        <v>969</v>
      </c>
      <c r="G5077" s="83">
        <v>42993</v>
      </c>
      <c r="H5077" s="83">
        <v>42916</v>
      </c>
      <c r="I5077">
        <f t="shared" si="84"/>
        <v>2017</v>
      </c>
    </row>
    <row r="5078" spans="1:9" x14ac:dyDescent="0.25">
      <c r="A5078" t="s">
        <v>976</v>
      </c>
      <c r="B5078" t="s">
        <v>63</v>
      </c>
      <c r="C5078" s="76" t="s">
        <v>842</v>
      </c>
      <c r="D5078" t="s">
        <v>980</v>
      </c>
      <c r="E5078" s="82">
        <v>5</v>
      </c>
      <c r="F5078" t="s">
        <v>969</v>
      </c>
      <c r="G5078" s="83">
        <v>43034</v>
      </c>
      <c r="H5078" s="83">
        <v>42915</v>
      </c>
      <c r="I5078">
        <f t="shared" si="84"/>
        <v>2017</v>
      </c>
    </row>
    <row r="5079" spans="1:9" x14ac:dyDescent="0.25">
      <c r="A5079" t="s">
        <v>976</v>
      </c>
      <c r="B5079" t="s">
        <v>10</v>
      </c>
      <c r="C5079" s="76" t="s">
        <v>842</v>
      </c>
      <c r="D5079" t="s">
        <v>980</v>
      </c>
      <c r="E5079" s="82">
        <v>3.8</v>
      </c>
      <c r="F5079" t="s">
        <v>969</v>
      </c>
      <c r="G5079" s="83">
        <v>43027</v>
      </c>
      <c r="H5079" s="83">
        <v>42912</v>
      </c>
      <c r="I5079">
        <f t="shared" si="84"/>
        <v>2017</v>
      </c>
    </row>
    <row r="5080" spans="1:9" x14ac:dyDescent="0.25">
      <c r="A5080" t="s">
        <v>976</v>
      </c>
      <c r="B5080" t="s">
        <v>37</v>
      </c>
      <c r="C5080" s="76" t="s">
        <v>842</v>
      </c>
      <c r="D5080" t="s">
        <v>980</v>
      </c>
      <c r="E5080" s="82">
        <v>5</v>
      </c>
      <c r="F5080" t="s">
        <v>969</v>
      </c>
      <c r="G5080" s="83">
        <v>42914</v>
      </c>
      <c r="H5080" s="83">
        <v>42908</v>
      </c>
      <c r="I5080">
        <f t="shared" si="84"/>
        <v>2017</v>
      </c>
    </row>
    <row r="5081" spans="1:9" x14ac:dyDescent="0.25">
      <c r="A5081" t="s">
        <v>976</v>
      </c>
      <c r="B5081" t="s">
        <v>70</v>
      </c>
      <c r="C5081" s="76" t="s">
        <v>842</v>
      </c>
      <c r="D5081" t="s">
        <v>980</v>
      </c>
      <c r="E5081" s="82">
        <v>6</v>
      </c>
      <c r="F5081" t="s">
        <v>969</v>
      </c>
      <c r="G5081" s="83">
        <v>42991</v>
      </c>
      <c r="H5081" s="83">
        <v>42909</v>
      </c>
      <c r="I5081">
        <f t="shared" si="84"/>
        <v>2017</v>
      </c>
    </row>
    <row r="5082" spans="1:9" x14ac:dyDescent="0.25">
      <c r="A5082" t="s">
        <v>976</v>
      </c>
      <c r="B5082" t="s">
        <v>58</v>
      </c>
      <c r="C5082" s="76" t="s">
        <v>842</v>
      </c>
      <c r="D5082" t="s">
        <v>980</v>
      </c>
      <c r="E5082" s="82">
        <v>15</v>
      </c>
      <c r="F5082" t="s">
        <v>969</v>
      </c>
      <c r="G5082" s="83">
        <v>42957</v>
      </c>
      <c r="H5082" s="83">
        <v>42906</v>
      </c>
      <c r="I5082">
        <f t="shared" si="84"/>
        <v>2017</v>
      </c>
    </row>
    <row r="5083" spans="1:9" ht="14.45" customHeight="1" x14ac:dyDescent="0.25">
      <c r="A5083" t="s">
        <v>976</v>
      </c>
      <c r="B5083" t="s">
        <v>257</v>
      </c>
      <c r="C5083" s="76" t="s">
        <v>842</v>
      </c>
      <c r="D5083" t="s">
        <v>980</v>
      </c>
      <c r="E5083" s="82">
        <v>7.6</v>
      </c>
      <c r="F5083" t="s">
        <v>969</v>
      </c>
      <c r="G5083" s="83">
        <v>42942</v>
      </c>
      <c r="H5083" s="83">
        <v>42906</v>
      </c>
      <c r="I5083">
        <f t="shared" si="84"/>
        <v>2017</v>
      </c>
    </row>
    <row r="5084" spans="1:9" ht="14.45" customHeight="1" x14ac:dyDescent="0.25">
      <c r="A5084" t="s">
        <v>976</v>
      </c>
      <c r="B5084" t="s">
        <v>247</v>
      </c>
      <c r="C5084" s="76" t="s">
        <v>842</v>
      </c>
      <c r="D5084" t="s">
        <v>980</v>
      </c>
      <c r="E5084" s="82">
        <v>6</v>
      </c>
      <c r="F5084" t="s">
        <v>969</v>
      </c>
      <c r="G5084" s="83">
        <v>42940</v>
      </c>
      <c r="H5084" s="83">
        <v>42906</v>
      </c>
      <c r="I5084">
        <f t="shared" si="84"/>
        <v>2017</v>
      </c>
    </row>
    <row r="5085" spans="1:9" ht="14.45" customHeight="1" x14ac:dyDescent="0.25">
      <c r="A5085" t="s">
        <v>976</v>
      </c>
      <c r="B5085" t="s">
        <v>58</v>
      </c>
      <c r="C5085" s="76" t="s">
        <v>842</v>
      </c>
      <c r="D5085" t="s">
        <v>980</v>
      </c>
      <c r="E5085" s="82">
        <v>3.6</v>
      </c>
      <c r="F5085" t="s">
        <v>969</v>
      </c>
      <c r="G5085" s="83">
        <v>42964</v>
      </c>
      <c r="H5085" s="83">
        <v>42901</v>
      </c>
      <c r="I5085">
        <f t="shared" si="84"/>
        <v>2017</v>
      </c>
    </row>
    <row r="5086" spans="1:9" ht="14.45" customHeight="1" x14ac:dyDescent="0.25">
      <c r="A5086" t="s">
        <v>976</v>
      </c>
      <c r="B5086" t="s">
        <v>50</v>
      </c>
      <c r="C5086" s="76" t="s">
        <v>842</v>
      </c>
      <c r="D5086" t="s">
        <v>980</v>
      </c>
      <c r="E5086" s="82">
        <v>6</v>
      </c>
      <c r="F5086" t="s">
        <v>969</v>
      </c>
      <c r="G5086" s="83">
        <v>42965</v>
      </c>
      <c r="H5086" s="83">
        <v>42898</v>
      </c>
      <c r="I5086">
        <f t="shared" si="84"/>
        <v>2017</v>
      </c>
    </row>
    <row r="5087" spans="1:9" ht="14.45" customHeight="1" x14ac:dyDescent="0.25">
      <c r="A5087" t="s">
        <v>976</v>
      </c>
      <c r="B5087" t="s">
        <v>60</v>
      </c>
      <c r="C5087" s="76" t="s">
        <v>842</v>
      </c>
      <c r="D5087" t="s">
        <v>980</v>
      </c>
      <c r="E5087" s="82">
        <v>6</v>
      </c>
      <c r="F5087" t="s">
        <v>969</v>
      </c>
      <c r="G5087" s="83">
        <v>42964</v>
      </c>
      <c r="H5087" s="83">
        <v>42894</v>
      </c>
      <c r="I5087">
        <f t="shared" si="84"/>
        <v>2017</v>
      </c>
    </row>
    <row r="5088" spans="1:9" ht="14.45" customHeight="1" x14ac:dyDescent="0.25">
      <c r="A5088" t="s">
        <v>976</v>
      </c>
      <c r="B5088" t="s">
        <v>247</v>
      </c>
      <c r="C5088" s="76" t="s">
        <v>842</v>
      </c>
      <c r="D5088" t="s">
        <v>980</v>
      </c>
      <c r="E5088" s="82">
        <v>11.4</v>
      </c>
      <c r="F5088" t="s">
        <v>969</v>
      </c>
      <c r="G5088" s="83">
        <v>43256</v>
      </c>
      <c r="H5088" s="83">
        <v>42898</v>
      </c>
      <c r="I5088">
        <f t="shared" si="84"/>
        <v>2018</v>
      </c>
    </row>
    <row r="5089" spans="1:9" ht="14.45" customHeight="1" x14ac:dyDescent="0.25">
      <c r="A5089" t="s">
        <v>976</v>
      </c>
      <c r="B5089" t="s">
        <v>67</v>
      </c>
      <c r="C5089" s="76" t="s">
        <v>842</v>
      </c>
      <c r="D5089" t="s">
        <v>980</v>
      </c>
      <c r="E5089" s="82">
        <v>7.6</v>
      </c>
      <c r="F5089" t="s">
        <v>969</v>
      </c>
      <c r="G5089" s="83">
        <v>42984</v>
      </c>
      <c r="H5089" s="83">
        <v>42898</v>
      </c>
      <c r="I5089">
        <f t="shared" si="84"/>
        <v>2017</v>
      </c>
    </row>
    <row r="5090" spans="1:9" ht="14.45" customHeight="1" x14ac:dyDescent="0.25">
      <c r="A5090" t="s">
        <v>976</v>
      </c>
      <c r="B5090" t="s">
        <v>71</v>
      </c>
      <c r="C5090" s="76" t="s">
        <v>842</v>
      </c>
      <c r="D5090" t="s">
        <v>980</v>
      </c>
      <c r="E5090" s="82">
        <v>7.6</v>
      </c>
      <c r="F5090" t="s">
        <v>969</v>
      </c>
      <c r="G5090" s="83">
        <v>42964</v>
      </c>
      <c r="H5090" s="83">
        <v>42894</v>
      </c>
      <c r="I5090">
        <f t="shared" si="84"/>
        <v>2017</v>
      </c>
    </row>
    <row r="5091" spans="1:9" ht="14.45" customHeight="1" x14ac:dyDescent="0.25">
      <c r="A5091" t="s">
        <v>976</v>
      </c>
      <c r="B5091" t="s">
        <v>251</v>
      </c>
      <c r="C5091" s="76" t="s">
        <v>842</v>
      </c>
      <c r="D5091" t="s">
        <v>980</v>
      </c>
      <c r="E5091" s="82">
        <v>5</v>
      </c>
      <c r="F5091" t="s">
        <v>969</v>
      </c>
      <c r="G5091" s="83">
        <v>42916</v>
      </c>
      <c r="H5091" s="83">
        <v>42894</v>
      </c>
      <c r="I5091">
        <f t="shared" si="84"/>
        <v>2017</v>
      </c>
    </row>
    <row r="5092" spans="1:9" ht="14.45" customHeight="1" x14ac:dyDescent="0.25">
      <c r="A5092" t="s">
        <v>976</v>
      </c>
      <c r="B5092" t="s">
        <v>262</v>
      </c>
      <c r="C5092" s="76" t="s">
        <v>842</v>
      </c>
      <c r="D5092" t="s">
        <v>980</v>
      </c>
      <c r="E5092" s="82">
        <v>3</v>
      </c>
      <c r="F5092" t="s">
        <v>969</v>
      </c>
      <c r="G5092" s="83">
        <v>42924</v>
      </c>
      <c r="H5092" s="83">
        <v>42893</v>
      </c>
      <c r="I5092">
        <f t="shared" si="84"/>
        <v>2017</v>
      </c>
    </row>
    <row r="5093" spans="1:9" ht="14.45" customHeight="1" x14ac:dyDescent="0.25">
      <c r="A5093" t="s">
        <v>976</v>
      </c>
      <c r="B5093" t="s">
        <v>67</v>
      </c>
      <c r="C5093" s="76" t="s">
        <v>842</v>
      </c>
      <c r="D5093" t="s">
        <v>980</v>
      </c>
      <c r="E5093" s="82">
        <v>9</v>
      </c>
      <c r="F5093" t="s">
        <v>969</v>
      </c>
      <c r="G5093" s="83">
        <v>42930</v>
      </c>
      <c r="H5093" s="83">
        <v>42891</v>
      </c>
      <c r="I5093">
        <f t="shared" si="84"/>
        <v>2017</v>
      </c>
    </row>
    <row r="5094" spans="1:9" ht="14.45" customHeight="1" x14ac:dyDescent="0.25">
      <c r="A5094" t="s">
        <v>976</v>
      </c>
      <c r="B5094" t="s">
        <v>58</v>
      </c>
      <c r="C5094" s="76" t="s">
        <v>842</v>
      </c>
      <c r="D5094" t="s">
        <v>980</v>
      </c>
      <c r="E5094" s="82">
        <v>6</v>
      </c>
      <c r="F5094" t="s">
        <v>969</v>
      </c>
      <c r="G5094" s="83">
        <v>42998</v>
      </c>
      <c r="H5094" s="83">
        <v>42891</v>
      </c>
      <c r="I5094">
        <f t="shared" si="84"/>
        <v>2017</v>
      </c>
    </row>
    <row r="5095" spans="1:9" ht="14.45" customHeight="1" x14ac:dyDescent="0.25">
      <c r="A5095" t="s">
        <v>976</v>
      </c>
      <c r="B5095" t="s">
        <v>257</v>
      </c>
      <c r="C5095" s="76" t="s">
        <v>842</v>
      </c>
      <c r="D5095" t="s">
        <v>980</v>
      </c>
      <c r="E5095" s="82">
        <v>6</v>
      </c>
      <c r="F5095" t="s">
        <v>969</v>
      </c>
      <c r="G5095" s="83">
        <v>42912</v>
      </c>
      <c r="H5095" s="83">
        <v>42888</v>
      </c>
      <c r="I5095">
        <f t="shared" si="84"/>
        <v>2017</v>
      </c>
    </row>
    <row r="5096" spans="1:9" ht="14.45" customHeight="1" x14ac:dyDescent="0.25">
      <c r="A5096" t="s">
        <v>976</v>
      </c>
      <c r="B5096" t="s">
        <v>50</v>
      </c>
      <c r="C5096" s="76" t="s">
        <v>842</v>
      </c>
      <c r="D5096" t="s">
        <v>980</v>
      </c>
      <c r="E5096" s="82">
        <v>7.8</v>
      </c>
      <c r="F5096" t="s">
        <v>969</v>
      </c>
      <c r="G5096" s="83">
        <v>42951</v>
      </c>
      <c r="H5096" s="83">
        <v>42891</v>
      </c>
      <c r="I5096">
        <f t="shared" si="84"/>
        <v>2017</v>
      </c>
    </row>
    <row r="5097" spans="1:9" ht="14.45" customHeight="1" x14ac:dyDescent="0.25">
      <c r="A5097" t="s">
        <v>976</v>
      </c>
      <c r="B5097" t="s">
        <v>245</v>
      </c>
      <c r="C5097" s="76" t="s">
        <v>842</v>
      </c>
      <c r="D5097" t="s">
        <v>980</v>
      </c>
      <c r="E5097" s="82">
        <v>3.8</v>
      </c>
      <c r="F5097" t="s">
        <v>969</v>
      </c>
      <c r="G5097" s="83">
        <v>42951</v>
      </c>
      <c r="H5097" s="83">
        <v>42888</v>
      </c>
      <c r="I5097">
        <f t="shared" si="84"/>
        <v>2017</v>
      </c>
    </row>
    <row r="5098" spans="1:9" ht="14.45" customHeight="1" x14ac:dyDescent="0.25">
      <c r="A5098" t="s">
        <v>976</v>
      </c>
      <c r="B5098" t="s">
        <v>245</v>
      </c>
      <c r="C5098" s="76" t="s">
        <v>842</v>
      </c>
      <c r="D5098" t="s">
        <v>980</v>
      </c>
      <c r="E5098" s="82">
        <v>6</v>
      </c>
      <c r="F5098" t="s">
        <v>969</v>
      </c>
      <c r="G5098" s="83">
        <v>43005</v>
      </c>
      <c r="H5098" s="83">
        <v>42888</v>
      </c>
      <c r="I5098">
        <f t="shared" si="84"/>
        <v>2017</v>
      </c>
    </row>
    <row r="5099" spans="1:9" ht="14.45" customHeight="1" x14ac:dyDescent="0.25">
      <c r="A5099" t="s">
        <v>976</v>
      </c>
      <c r="B5099" t="s">
        <v>258</v>
      </c>
      <c r="C5099" s="76" t="s">
        <v>842</v>
      </c>
      <c r="D5099" t="s">
        <v>980</v>
      </c>
      <c r="E5099" s="82">
        <v>7.6</v>
      </c>
      <c r="F5099" t="s">
        <v>969</v>
      </c>
      <c r="G5099" s="83">
        <v>42915</v>
      </c>
      <c r="H5099" s="83">
        <v>42888</v>
      </c>
      <c r="I5099">
        <f t="shared" si="84"/>
        <v>2017</v>
      </c>
    </row>
    <row r="5100" spans="1:9" ht="14.45" customHeight="1" x14ac:dyDescent="0.25">
      <c r="A5100" t="s">
        <v>976</v>
      </c>
      <c r="B5100" t="s">
        <v>61</v>
      </c>
      <c r="C5100" s="76" t="s">
        <v>842</v>
      </c>
      <c r="D5100" t="s">
        <v>980</v>
      </c>
      <c r="E5100" s="82">
        <v>11.4</v>
      </c>
      <c r="F5100" t="s">
        <v>969</v>
      </c>
      <c r="G5100" s="83">
        <v>42962</v>
      </c>
      <c r="H5100" s="83">
        <v>42888</v>
      </c>
      <c r="I5100">
        <f t="shared" si="84"/>
        <v>2017</v>
      </c>
    </row>
    <row r="5101" spans="1:9" ht="14.45" customHeight="1" x14ac:dyDescent="0.25">
      <c r="A5101" t="s">
        <v>976</v>
      </c>
      <c r="B5101" t="s">
        <v>258</v>
      </c>
      <c r="C5101" s="76" t="s">
        <v>842</v>
      </c>
      <c r="D5101" t="s">
        <v>980</v>
      </c>
      <c r="E5101" s="82">
        <v>3.6</v>
      </c>
      <c r="F5101" t="s">
        <v>969</v>
      </c>
      <c r="G5101" s="83">
        <v>42930</v>
      </c>
      <c r="H5101" s="83">
        <v>42888</v>
      </c>
      <c r="I5101">
        <f t="shared" si="84"/>
        <v>2017</v>
      </c>
    </row>
    <row r="5102" spans="1:9" ht="14.45" customHeight="1" x14ac:dyDescent="0.25">
      <c r="A5102" t="s">
        <v>976</v>
      </c>
      <c r="B5102" t="s">
        <v>245</v>
      </c>
      <c r="C5102" s="76" t="s">
        <v>842</v>
      </c>
      <c r="D5102" t="s">
        <v>980</v>
      </c>
      <c r="E5102" s="82">
        <v>7.6</v>
      </c>
      <c r="F5102" t="s">
        <v>969</v>
      </c>
      <c r="G5102" s="83">
        <v>42943</v>
      </c>
      <c r="H5102" s="83">
        <v>42887</v>
      </c>
      <c r="I5102">
        <f t="shared" si="84"/>
        <v>2017</v>
      </c>
    </row>
    <row r="5103" spans="1:9" ht="14.45" customHeight="1" x14ac:dyDescent="0.25">
      <c r="A5103" t="s">
        <v>976</v>
      </c>
      <c r="B5103" t="s">
        <v>245</v>
      </c>
      <c r="C5103" s="76" t="s">
        <v>842</v>
      </c>
      <c r="D5103" t="s">
        <v>980</v>
      </c>
      <c r="E5103" s="82">
        <v>3</v>
      </c>
      <c r="F5103" t="s">
        <v>969</v>
      </c>
      <c r="G5103" s="83">
        <v>43061</v>
      </c>
      <c r="H5103" s="83">
        <v>42887</v>
      </c>
      <c r="I5103">
        <f t="shared" si="84"/>
        <v>2017</v>
      </c>
    </row>
    <row r="5104" spans="1:9" ht="14.45" customHeight="1" x14ac:dyDescent="0.25">
      <c r="A5104" t="s">
        <v>976</v>
      </c>
      <c r="B5104" t="s">
        <v>69</v>
      </c>
      <c r="C5104" s="76" t="s">
        <v>842</v>
      </c>
      <c r="D5104" t="s">
        <v>980</v>
      </c>
      <c r="E5104" s="82">
        <v>6</v>
      </c>
      <c r="F5104" t="s">
        <v>969</v>
      </c>
      <c r="G5104" s="83">
        <v>42907</v>
      </c>
      <c r="H5104" s="83">
        <v>42338</v>
      </c>
      <c r="I5104">
        <f t="shared" si="84"/>
        <v>2017</v>
      </c>
    </row>
    <row r="5105" spans="1:9" ht="14.45" customHeight="1" x14ac:dyDescent="0.25">
      <c r="A5105" t="s">
        <v>976</v>
      </c>
      <c r="B5105" t="s">
        <v>245</v>
      </c>
      <c r="C5105" s="76" t="s">
        <v>842</v>
      </c>
      <c r="D5105" t="s">
        <v>980</v>
      </c>
      <c r="E5105" s="82">
        <v>3.8</v>
      </c>
      <c r="F5105" t="s">
        <v>969</v>
      </c>
      <c r="G5105" s="83">
        <v>42941</v>
      </c>
      <c r="H5105" s="83">
        <v>42887</v>
      </c>
      <c r="I5105">
        <f t="shared" si="84"/>
        <v>2017</v>
      </c>
    </row>
    <row r="5106" spans="1:9" ht="14.45" customHeight="1" x14ac:dyDescent="0.25">
      <c r="A5106" t="s">
        <v>976</v>
      </c>
      <c r="B5106" t="s">
        <v>58</v>
      </c>
      <c r="C5106" s="76" t="s">
        <v>842</v>
      </c>
      <c r="D5106" t="s">
        <v>980</v>
      </c>
      <c r="E5106" s="82">
        <v>6</v>
      </c>
      <c r="F5106" t="s">
        <v>969</v>
      </c>
      <c r="G5106" s="83">
        <v>42907</v>
      </c>
      <c r="H5106" s="83">
        <v>42887</v>
      </c>
      <c r="I5106">
        <f t="shared" si="84"/>
        <v>2017</v>
      </c>
    </row>
    <row r="5107" spans="1:9" ht="14.45" customHeight="1" x14ac:dyDescent="0.25">
      <c r="A5107" t="s">
        <v>976</v>
      </c>
      <c r="B5107" t="s">
        <v>243</v>
      </c>
      <c r="C5107" s="76" t="s">
        <v>842</v>
      </c>
      <c r="D5107" t="s">
        <v>980</v>
      </c>
      <c r="E5107" s="82">
        <v>10</v>
      </c>
      <c r="F5107" t="s">
        <v>969</v>
      </c>
      <c r="G5107" s="83">
        <v>43006</v>
      </c>
      <c r="H5107" s="83">
        <v>42878</v>
      </c>
      <c r="I5107">
        <f t="shared" si="84"/>
        <v>2017</v>
      </c>
    </row>
    <row r="5108" spans="1:9" ht="14.45" customHeight="1" x14ac:dyDescent="0.25">
      <c r="A5108" t="s">
        <v>976</v>
      </c>
      <c r="B5108" t="s">
        <v>251</v>
      </c>
      <c r="C5108" s="76" t="s">
        <v>842</v>
      </c>
      <c r="D5108" t="s">
        <v>980</v>
      </c>
      <c r="E5108" s="82">
        <v>3.8</v>
      </c>
      <c r="F5108" t="s">
        <v>969</v>
      </c>
      <c r="G5108" s="83">
        <v>42947</v>
      </c>
      <c r="H5108" s="83">
        <v>42878</v>
      </c>
      <c r="I5108">
        <f t="shared" si="84"/>
        <v>2017</v>
      </c>
    </row>
    <row r="5109" spans="1:9" ht="14.45" customHeight="1" x14ac:dyDescent="0.25">
      <c r="A5109" t="s">
        <v>976</v>
      </c>
      <c r="B5109" t="s">
        <v>245</v>
      </c>
      <c r="C5109" s="76" t="s">
        <v>842</v>
      </c>
      <c r="D5109" t="s">
        <v>980</v>
      </c>
      <c r="E5109" s="82">
        <v>15.2</v>
      </c>
      <c r="F5109" t="s">
        <v>969</v>
      </c>
      <c r="G5109" s="83">
        <v>42942</v>
      </c>
      <c r="H5109" s="83">
        <v>42878</v>
      </c>
      <c r="I5109">
        <f t="shared" si="84"/>
        <v>2017</v>
      </c>
    </row>
    <row r="5110" spans="1:9" ht="14.45" customHeight="1" x14ac:dyDescent="0.25">
      <c r="A5110" t="s">
        <v>976</v>
      </c>
      <c r="B5110" t="s">
        <v>251</v>
      </c>
      <c r="C5110" s="76" t="s">
        <v>842</v>
      </c>
      <c r="D5110" t="s">
        <v>980</v>
      </c>
      <c r="E5110" s="82">
        <v>10</v>
      </c>
      <c r="F5110" t="s">
        <v>969</v>
      </c>
      <c r="G5110" s="83">
        <v>42912</v>
      </c>
      <c r="H5110" s="83">
        <v>42878</v>
      </c>
      <c r="I5110">
        <f t="shared" si="84"/>
        <v>2017</v>
      </c>
    </row>
    <row r="5111" spans="1:9" ht="14.45" customHeight="1" x14ac:dyDescent="0.25">
      <c r="A5111" t="s">
        <v>976</v>
      </c>
      <c r="B5111" t="s">
        <v>67</v>
      </c>
      <c r="C5111" s="76" t="s">
        <v>842</v>
      </c>
      <c r="D5111" t="s">
        <v>980</v>
      </c>
      <c r="E5111" s="82">
        <v>9</v>
      </c>
      <c r="F5111" t="s">
        <v>969</v>
      </c>
      <c r="G5111" s="83">
        <v>42965</v>
      </c>
      <c r="H5111" s="83">
        <v>42878</v>
      </c>
      <c r="I5111">
        <f t="shared" si="84"/>
        <v>2017</v>
      </c>
    </row>
    <row r="5112" spans="1:9" ht="14.45" customHeight="1" x14ac:dyDescent="0.25">
      <c r="A5112" t="s">
        <v>976</v>
      </c>
      <c r="B5112" t="s">
        <v>37</v>
      </c>
      <c r="C5112" s="76" t="s">
        <v>842</v>
      </c>
      <c r="D5112" t="s">
        <v>980</v>
      </c>
      <c r="E5112" s="82">
        <v>10</v>
      </c>
      <c r="F5112" t="s">
        <v>969</v>
      </c>
      <c r="G5112" s="83">
        <v>42936</v>
      </c>
      <c r="H5112" s="83">
        <v>42878</v>
      </c>
      <c r="I5112">
        <f t="shared" si="84"/>
        <v>2017</v>
      </c>
    </row>
    <row r="5113" spans="1:9" ht="14.45" customHeight="1" x14ac:dyDescent="0.25">
      <c r="A5113" t="s">
        <v>976</v>
      </c>
      <c r="B5113" t="s">
        <v>258</v>
      </c>
      <c r="C5113" s="76" t="s">
        <v>842</v>
      </c>
      <c r="D5113" t="s">
        <v>980</v>
      </c>
      <c r="E5113" s="82">
        <v>7.6</v>
      </c>
      <c r="F5113" t="s">
        <v>969</v>
      </c>
      <c r="G5113" s="83">
        <v>42964</v>
      </c>
      <c r="H5113" s="83">
        <v>42878</v>
      </c>
      <c r="I5113">
        <f t="shared" si="84"/>
        <v>2017</v>
      </c>
    </row>
    <row r="5114" spans="1:9" ht="14.45" customHeight="1" x14ac:dyDescent="0.25">
      <c r="A5114" t="s">
        <v>976</v>
      </c>
      <c r="B5114" t="s">
        <v>63</v>
      </c>
      <c r="C5114" s="76" t="s">
        <v>842</v>
      </c>
      <c r="D5114" t="s">
        <v>980</v>
      </c>
      <c r="E5114" s="82">
        <v>11.5</v>
      </c>
      <c r="F5114" t="s">
        <v>969</v>
      </c>
      <c r="G5114" s="83">
        <v>42936</v>
      </c>
      <c r="H5114" s="83">
        <v>42878</v>
      </c>
      <c r="I5114">
        <f t="shared" si="84"/>
        <v>2017</v>
      </c>
    </row>
    <row r="5115" spans="1:9" ht="14.45" customHeight="1" x14ac:dyDescent="0.25">
      <c r="A5115" t="s">
        <v>976</v>
      </c>
      <c r="B5115" t="s">
        <v>256</v>
      </c>
      <c r="C5115" s="76" t="s">
        <v>842</v>
      </c>
      <c r="D5115" t="s">
        <v>980</v>
      </c>
      <c r="E5115" s="82">
        <v>9</v>
      </c>
      <c r="F5115" t="s">
        <v>969</v>
      </c>
      <c r="G5115" s="83">
        <v>42923</v>
      </c>
      <c r="H5115" s="83">
        <v>42873</v>
      </c>
      <c r="I5115">
        <f t="shared" si="84"/>
        <v>2017</v>
      </c>
    </row>
    <row r="5116" spans="1:9" ht="14.45" customHeight="1" x14ac:dyDescent="0.25">
      <c r="A5116" t="s">
        <v>976</v>
      </c>
      <c r="B5116" t="s">
        <v>62</v>
      </c>
      <c r="C5116" s="76" t="s">
        <v>842</v>
      </c>
      <c r="D5116" t="s">
        <v>980</v>
      </c>
      <c r="E5116" s="82">
        <v>14.4</v>
      </c>
      <c r="F5116" t="s">
        <v>969</v>
      </c>
      <c r="G5116" s="83">
        <v>42899</v>
      </c>
      <c r="H5116" s="83">
        <v>42872</v>
      </c>
      <c r="I5116">
        <f t="shared" si="84"/>
        <v>2017</v>
      </c>
    </row>
    <row r="5117" spans="1:9" ht="14.45" customHeight="1" x14ac:dyDescent="0.25">
      <c r="A5117" t="s">
        <v>976</v>
      </c>
      <c r="B5117" t="s">
        <v>63</v>
      </c>
      <c r="C5117" s="76" t="s">
        <v>842</v>
      </c>
      <c r="D5117" t="s">
        <v>980</v>
      </c>
      <c r="E5117" s="82">
        <v>11.5</v>
      </c>
      <c r="F5117" t="s">
        <v>969</v>
      </c>
      <c r="G5117" s="83">
        <v>42899</v>
      </c>
      <c r="H5117" s="83">
        <v>42872</v>
      </c>
      <c r="I5117">
        <f t="shared" si="84"/>
        <v>2017</v>
      </c>
    </row>
    <row r="5118" spans="1:9" ht="14.45" customHeight="1" x14ac:dyDescent="0.25">
      <c r="A5118" t="s">
        <v>976</v>
      </c>
      <c r="B5118" t="s">
        <v>245</v>
      </c>
      <c r="C5118" s="76" t="s">
        <v>842</v>
      </c>
      <c r="D5118" t="s">
        <v>980</v>
      </c>
      <c r="E5118" s="82">
        <v>6</v>
      </c>
      <c r="F5118" t="s">
        <v>969</v>
      </c>
      <c r="G5118" s="83">
        <v>42900</v>
      </c>
      <c r="H5118" s="83">
        <v>42860</v>
      </c>
      <c r="I5118">
        <f t="shared" si="84"/>
        <v>2017</v>
      </c>
    </row>
    <row r="5119" spans="1:9" ht="14.45" customHeight="1" x14ac:dyDescent="0.25">
      <c r="A5119" t="s">
        <v>976</v>
      </c>
      <c r="B5119" t="s">
        <v>251</v>
      </c>
      <c r="C5119" s="76" t="s">
        <v>842</v>
      </c>
      <c r="D5119" t="s">
        <v>980</v>
      </c>
      <c r="E5119" s="82">
        <v>5</v>
      </c>
      <c r="F5119" t="s">
        <v>969</v>
      </c>
      <c r="G5119" s="83">
        <v>42898</v>
      </c>
      <c r="H5119" s="83">
        <v>42867</v>
      </c>
      <c r="I5119">
        <f t="shared" si="84"/>
        <v>2017</v>
      </c>
    </row>
    <row r="5120" spans="1:9" ht="14.45" customHeight="1" x14ac:dyDescent="0.25">
      <c r="A5120" t="s">
        <v>976</v>
      </c>
      <c r="B5120" t="s">
        <v>67</v>
      </c>
      <c r="C5120" s="76" t="s">
        <v>842</v>
      </c>
      <c r="D5120" t="s">
        <v>980</v>
      </c>
      <c r="E5120" s="82">
        <v>3.8</v>
      </c>
      <c r="F5120" t="s">
        <v>969</v>
      </c>
      <c r="G5120" s="83">
        <v>42899</v>
      </c>
      <c r="H5120" s="83">
        <v>42872</v>
      </c>
      <c r="I5120">
        <f t="shared" si="84"/>
        <v>2017</v>
      </c>
    </row>
    <row r="5121" spans="1:9" x14ac:dyDescent="0.25">
      <c r="A5121" t="s">
        <v>976</v>
      </c>
      <c r="B5121" t="s">
        <v>287</v>
      </c>
      <c r="C5121" s="76" t="s">
        <v>842</v>
      </c>
      <c r="D5121" t="s">
        <v>980</v>
      </c>
      <c r="E5121" s="82">
        <v>15</v>
      </c>
      <c r="F5121" t="s">
        <v>969</v>
      </c>
      <c r="G5121" s="83">
        <v>42992</v>
      </c>
      <c r="H5121" s="83">
        <v>42864</v>
      </c>
      <c r="I5121">
        <f t="shared" si="84"/>
        <v>2017</v>
      </c>
    </row>
    <row r="5122" spans="1:9" x14ac:dyDescent="0.25">
      <c r="A5122" t="s">
        <v>976</v>
      </c>
      <c r="B5122" t="s">
        <v>63</v>
      </c>
      <c r="C5122" s="76" t="s">
        <v>842</v>
      </c>
      <c r="D5122" t="s">
        <v>980</v>
      </c>
      <c r="E5122" s="82">
        <v>11.4</v>
      </c>
      <c r="F5122" t="s">
        <v>969</v>
      </c>
      <c r="G5122" s="83">
        <v>43013</v>
      </c>
      <c r="H5122" s="83">
        <v>42860</v>
      </c>
      <c r="I5122">
        <f t="shared" ref="I5122:I5185" si="85">IF(G5122&lt;&gt;"",YEAR(G5122),"")</f>
        <v>2017</v>
      </c>
    </row>
    <row r="5123" spans="1:9" x14ac:dyDescent="0.25">
      <c r="A5123" t="s">
        <v>976</v>
      </c>
      <c r="B5123" t="s">
        <v>251</v>
      </c>
      <c r="C5123" s="76" t="s">
        <v>842</v>
      </c>
      <c r="D5123" t="s">
        <v>980</v>
      </c>
      <c r="E5123" s="82">
        <v>7.6</v>
      </c>
      <c r="F5123" t="s">
        <v>969</v>
      </c>
      <c r="G5123" s="83">
        <v>42976</v>
      </c>
      <c r="H5123" s="83">
        <v>42860</v>
      </c>
      <c r="I5123">
        <f t="shared" si="85"/>
        <v>2017</v>
      </c>
    </row>
    <row r="5124" spans="1:9" x14ac:dyDescent="0.25">
      <c r="A5124" t="s">
        <v>976</v>
      </c>
      <c r="B5124" t="s">
        <v>64</v>
      </c>
      <c r="C5124" s="76" t="s">
        <v>842</v>
      </c>
      <c r="D5124" t="s">
        <v>980</v>
      </c>
      <c r="E5124" s="82">
        <v>3.8</v>
      </c>
      <c r="F5124" t="s">
        <v>969</v>
      </c>
      <c r="G5124" s="83">
        <v>42930</v>
      </c>
      <c r="H5124" s="83">
        <v>42860</v>
      </c>
      <c r="I5124">
        <f t="shared" si="85"/>
        <v>2017</v>
      </c>
    </row>
    <row r="5125" spans="1:9" x14ac:dyDescent="0.25">
      <c r="A5125" t="s">
        <v>976</v>
      </c>
      <c r="B5125" t="s">
        <v>245</v>
      </c>
      <c r="C5125" s="76" t="s">
        <v>842</v>
      </c>
      <c r="D5125" t="s">
        <v>980</v>
      </c>
      <c r="E5125" s="82">
        <v>10</v>
      </c>
      <c r="F5125" t="s">
        <v>969</v>
      </c>
      <c r="G5125" s="83">
        <v>42933</v>
      </c>
      <c r="H5125" s="83">
        <v>42863</v>
      </c>
      <c r="I5125">
        <f t="shared" si="85"/>
        <v>2017</v>
      </c>
    </row>
    <row r="5126" spans="1:9" x14ac:dyDescent="0.25">
      <c r="A5126" t="s">
        <v>976</v>
      </c>
      <c r="B5126" t="s">
        <v>67</v>
      </c>
      <c r="C5126" s="76" t="s">
        <v>842</v>
      </c>
      <c r="D5126" t="s">
        <v>980</v>
      </c>
      <c r="E5126" s="82">
        <v>6.6</v>
      </c>
      <c r="F5126" t="s">
        <v>969</v>
      </c>
      <c r="G5126" s="83">
        <v>42930</v>
      </c>
      <c r="H5126" s="83">
        <v>42859</v>
      </c>
      <c r="I5126">
        <f t="shared" si="85"/>
        <v>2017</v>
      </c>
    </row>
    <row r="5127" spans="1:9" x14ac:dyDescent="0.25">
      <c r="A5127" t="s">
        <v>976</v>
      </c>
      <c r="B5127" t="s">
        <v>247</v>
      </c>
      <c r="C5127" s="76" t="s">
        <v>842</v>
      </c>
      <c r="D5127" t="s">
        <v>980</v>
      </c>
      <c r="E5127" s="82">
        <v>10.4</v>
      </c>
      <c r="F5127" t="s">
        <v>969</v>
      </c>
      <c r="G5127" s="83">
        <v>42922</v>
      </c>
      <c r="H5127" s="83">
        <v>42859</v>
      </c>
      <c r="I5127">
        <f t="shared" si="85"/>
        <v>2017</v>
      </c>
    </row>
    <row r="5128" spans="1:9" x14ac:dyDescent="0.25">
      <c r="A5128" t="s">
        <v>976</v>
      </c>
      <c r="B5128" t="s">
        <v>250</v>
      </c>
      <c r="C5128" s="76" t="s">
        <v>842</v>
      </c>
      <c r="D5128" t="s">
        <v>980</v>
      </c>
      <c r="E5128" s="82">
        <v>3</v>
      </c>
      <c r="F5128" t="s">
        <v>969</v>
      </c>
      <c r="G5128" s="83">
        <v>42964</v>
      </c>
      <c r="H5128" s="83">
        <v>42857</v>
      </c>
      <c r="I5128">
        <f t="shared" si="85"/>
        <v>2017</v>
      </c>
    </row>
    <row r="5129" spans="1:9" x14ac:dyDescent="0.25">
      <c r="A5129" t="s">
        <v>976</v>
      </c>
      <c r="B5129" t="s">
        <v>37</v>
      </c>
      <c r="C5129" s="76" t="s">
        <v>842</v>
      </c>
      <c r="D5129" t="s">
        <v>980</v>
      </c>
      <c r="E5129" s="82">
        <v>97</v>
      </c>
      <c r="F5129" t="s">
        <v>969</v>
      </c>
      <c r="G5129" s="83">
        <v>43269</v>
      </c>
      <c r="H5129" s="83">
        <v>42859</v>
      </c>
      <c r="I5129">
        <f t="shared" si="85"/>
        <v>2018</v>
      </c>
    </row>
    <row r="5130" spans="1:9" x14ac:dyDescent="0.25">
      <c r="A5130" t="s">
        <v>976</v>
      </c>
      <c r="B5130" t="s">
        <v>67</v>
      </c>
      <c r="C5130" s="76" t="s">
        <v>842</v>
      </c>
      <c r="D5130" t="s">
        <v>980</v>
      </c>
      <c r="E5130" s="82">
        <v>9</v>
      </c>
      <c r="F5130" t="s">
        <v>969</v>
      </c>
      <c r="G5130" s="83">
        <v>42982</v>
      </c>
      <c r="H5130" s="83">
        <v>42854</v>
      </c>
      <c r="I5130">
        <f t="shared" si="85"/>
        <v>2017</v>
      </c>
    </row>
    <row r="5131" spans="1:9" x14ac:dyDescent="0.25">
      <c r="A5131" t="s">
        <v>976</v>
      </c>
      <c r="B5131" t="s">
        <v>65</v>
      </c>
      <c r="C5131" s="76" t="s">
        <v>842</v>
      </c>
      <c r="D5131" t="s">
        <v>980</v>
      </c>
      <c r="E5131" s="82">
        <v>7.53</v>
      </c>
      <c r="F5131" t="s">
        <v>969</v>
      </c>
      <c r="G5131" s="83">
        <v>42919</v>
      </c>
      <c r="H5131" s="83">
        <v>42854</v>
      </c>
      <c r="I5131">
        <f t="shared" si="85"/>
        <v>2017</v>
      </c>
    </row>
    <row r="5132" spans="1:9" x14ac:dyDescent="0.25">
      <c r="A5132" t="s">
        <v>976</v>
      </c>
      <c r="B5132" t="s">
        <v>66</v>
      </c>
      <c r="C5132" s="76" t="s">
        <v>842</v>
      </c>
      <c r="D5132" t="s">
        <v>980</v>
      </c>
      <c r="E5132" s="82">
        <v>3.6</v>
      </c>
      <c r="F5132" t="s">
        <v>969</v>
      </c>
      <c r="G5132" s="83">
        <v>42901</v>
      </c>
      <c r="H5132" s="83">
        <v>42849</v>
      </c>
      <c r="I5132">
        <f t="shared" si="85"/>
        <v>2017</v>
      </c>
    </row>
    <row r="5133" spans="1:9" x14ac:dyDescent="0.25">
      <c r="A5133" t="s">
        <v>976</v>
      </c>
      <c r="B5133" t="s">
        <v>58</v>
      </c>
      <c r="C5133" s="76" t="s">
        <v>842</v>
      </c>
      <c r="D5133" t="s">
        <v>980</v>
      </c>
      <c r="E5133" s="82">
        <v>5.2</v>
      </c>
      <c r="F5133" t="s">
        <v>969</v>
      </c>
      <c r="G5133" s="83">
        <v>42926</v>
      </c>
      <c r="H5133" s="83">
        <v>42853</v>
      </c>
      <c r="I5133">
        <f t="shared" si="85"/>
        <v>2017</v>
      </c>
    </row>
    <row r="5134" spans="1:9" x14ac:dyDescent="0.25">
      <c r="A5134" t="s">
        <v>976</v>
      </c>
      <c r="B5134" t="s">
        <v>241</v>
      </c>
      <c r="C5134" s="76" t="s">
        <v>842</v>
      </c>
      <c r="D5134" t="s">
        <v>980</v>
      </c>
      <c r="E5134" s="82">
        <v>6.6</v>
      </c>
      <c r="F5134" t="s">
        <v>969</v>
      </c>
      <c r="G5134" s="83">
        <v>42972</v>
      </c>
      <c r="H5134" s="83">
        <v>42850</v>
      </c>
      <c r="I5134">
        <f t="shared" si="85"/>
        <v>2017</v>
      </c>
    </row>
    <row r="5135" spans="1:9" x14ac:dyDescent="0.25">
      <c r="A5135" t="s">
        <v>976</v>
      </c>
      <c r="B5135" t="s">
        <v>67</v>
      </c>
      <c r="C5135" s="76" t="s">
        <v>842</v>
      </c>
      <c r="D5135" t="s">
        <v>980</v>
      </c>
      <c r="E5135" s="82">
        <v>4.2</v>
      </c>
      <c r="F5135" t="s">
        <v>969</v>
      </c>
      <c r="G5135" s="83">
        <v>42898</v>
      </c>
      <c r="H5135" s="83">
        <v>42850</v>
      </c>
      <c r="I5135">
        <f t="shared" si="85"/>
        <v>2017</v>
      </c>
    </row>
    <row r="5136" spans="1:9" x14ac:dyDescent="0.25">
      <c r="A5136" t="s">
        <v>976</v>
      </c>
      <c r="B5136" t="s">
        <v>71</v>
      </c>
      <c r="C5136" s="76" t="s">
        <v>842</v>
      </c>
      <c r="D5136" t="s">
        <v>980</v>
      </c>
      <c r="E5136" s="82">
        <v>7.6</v>
      </c>
      <c r="F5136" t="s">
        <v>969</v>
      </c>
      <c r="G5136" s="83">
        <v>42901</v>
      </c>
      <c r="H5136" s="83">
        <v>42852</v>
      </c>
      <c r="I5136">
        <f t="shared" si="85"/>
        <v>2017</v>
      </c>
    </row>
    <row r="5137" spans="1:9" x14ac:dyDescent="0.25">
      <c r="A5137" t="s">
        <v>976</v>
      </c>
      <c r="B5137" t="s">
        <v>253</v>
      </c>
      <c r="C5137" s="76" t="s">
        <v>842</v>
      </c>
      <c r="D5137" t="s">
        <v>980</v>
      </c>
      <c r="E5137" s="82">
        <v>3.6</v>
      </c>
      <c r="F5137" t="s">
        <v>969</v>
      </c>
      <c r="G5137" s="83">
        <v>42934</v>
      </c>
      <c r="H5137" s="83">
        <v>42850</v>
      </c>
      <c r="I5137">
        <f t="shared" si="85"/>
        <v>2017</v>
      </c>
    </row>
    <row r="5138" spans="1:9" ht="14.45" customHeight="1" x14ac:dyDescent="0.25">
      <c r="A5138" t="s">
        <v>976</v>
      </c>
      <c r="B5138" t="s">
        <v>63</v>
      </c>
      <c r="C5138" s="76" t="s">
        <v>842</v>
      </c>
      <c r="D5138" t="s">
        <v>980</v>
      </c>
      <c r="E5138" s="82">
        <v>5.22</v>
      </c>
      <c r="F5138" t="s">
        <v>969</v>
      </c>
      <c r="G5138" s="83">
        <v>43061</v>
      </c>
      <c r="H5138" s="83">
        <v>43024</v>
      </c>
      <c r="I5138">
        <f t="shared" si="85"/>
        <v>2017</v>
      </c>
    </row>
    <row r="5139" spans="1:9" ht="14.45" customHeight="1" x14ac:dyDescent="0.25">
      <c r="A5139" t="s">
        <v>976</v>
      </c>
      <c r="B5139" t="s">
        <v>244</v>
      </c>
      <c r="C5139" s="76" t="s">
        <v>842</v>
      </c>
      <c r="D5139" t="s">
        <v>980</v>
      </c>
      <c r="E5139" s="82">
        <v>6</v>
      </c>
      <c r="F5139" t="s">
        <v>969</v>
      </c>
      <c r="G5139" s="83">
        <v>42943</v>
      </c>
      <c r="H5139" s="83">
        <v>42849</v>
      </c>
      <c r="I5139">
        <f t="shared" si="85"/>
        <v>2017</v>
      </c>
    </row>
    <row r="5140" spans="1:9" ht="14.45" customHeight="1" x14ac:dyDescent="0.25">
      <c r="A5140" t="s">
        <v>976</v>
      </c>
      <c r="B5140" t="s">
        <v>250</v>
      </c>
      <c r="C5140" s="76" t="s">
        <v>842</v>
      </c>
      <c r="D5140" t="s">
        <v>980</v>
      </c>
      <c r="E5140" s="82">
        <v>6.6</v>
      </c>
      <c r="F5140" t="s">
        <v>969</v>
      </c>
      <c r="G5140" s="83">
        <v>42870</v>
      </c>
      <c r="H5140" s="83">
        <v>42845</v>
      </c>
      <c r="I5140">
        <f t="shared" si="85"/>
        <v>2017</v>
      </c>
    </row>
    <row r="5141" spans="1:9" x14ac:dyDescent="0.25">
      <c r="A5141" t="s">
        <v>976</v>
      </c>
      <c r="B5141" t="s">
        <v>245</v>
      </c>
      <c r="C5141" s="76" t="s">
        <v>842</v>
      </c>
      <c r="D5141" t="s">
        <v>980</v>
      </c>
      <c r="E5141" s="82">
        <v>10.4</v>
      </c>
      <c r="F5141" t="s">
        <v>969</v>
      </c>
      <c r="G5141" s="83">
        <v>43006</v>
      </c>
      <c r="H5141" s="83">
        <v>42844</v>
      </c>
      <c r="I5141">
        <f t="shared" si="85"/>
        <v>2017</v>
      </c>
    </row>
    <row r="5142" spans="1:9" x14ac:dyDescent="0.25">
      <c r="A5142" t="s">
        <v>976</v>
      </c>
      <c r="B5142" t="s">
        <v>241</v>
      </c>
      <c r="C5142" s="76" t="s">
        <v>842</v>
      </c>
      <c r="D5142" t="s">
        <v>980</v>
      </c>
      <c r="E5142" s="82">
        <v>6</v>
      </c>
      <c r="F5142" t="s">
        <v>969</v>
      </c>
      <c r="G5142" s="83">
        <v>42898</v>
      </c>
      <c r="H5142" s="83">
        <v>42843</v>
      </c>
      <c r="I5142">
        <f t="shared" si="85"/>
        <v>2017</v>
      </c>
    </row>
    <row r="5143" spans="1:9" x14ac:dyDescent="0.25">
      <c r="A5143" t="s">
        <v>976</v>
      </c>
      <c r="B5143" t="s">
        <v>247</v>
      </c>
      <c r="C5143" s="76" t="s">
        <v>842</v>
      </c>
      <c r="D5143" t="s">
        <v>980</v>
      </c>
      <c r="E5143" s="82">
        <v>7.6</v>
      </c>
      <c r="F5143" t="s">
        <v>969</v>
      </c>
      <c r="G5143" s="83">
        <v>43175</v>
      </c>
      <c r="H5143" s="83">
        <v>42843</v>
      </c>
      <c r="I5143">
        <f t="shared" si="85"/>
        <v>2018</v>
      </c>
    </row>
    <row r="5144" spans="1:9" x14ac:dyDescent="0.25">
      <c r="A5144" t="s">
        <v>976</v>
      </c>
      <c r="B5144" t="s">
        <v>252</v>
      </c>
      <c r="C5144" s="76" t="s">
        <v>842</v>
      </c>
      <c r="D5144" t="s">
        <v>980</v>
      </c>
      <c r="E5144" s="82">
        <v>3.8</v>
      </c>
      <c r="F5144" t="s">
        <v>969</v>
      </c>
      <c r="G5144" s="83">
        <v>42866</v>
      </c>
      <c r="H5144" s="83">
        <v>42843</v>
      </c>
      <c r="I5144">
        <f t="shared" si="85"/>
        <v>2017</v>
      </c>
    </row>
    <row r="5145" spans="1:9" x14ac:dyDescent="0.25">
      <c r="A5145" t="s">
        <v>976</v>
      </c>
      <c r="B5145" t="s">
        <v>57</v>
      </c>
      <c r="C5145" s="76" t="s">
        <v>842</v>
      </c>
      <c r="D5145" t="s">
        <v>980</v>
      </c>
      <c r="E5145" s="82">
        <v>10</v>
      </c>
      <c r="F5145" t="s">
        <v>969</v>
      </c>
      <c r="G5145" s="83">
        <v>42895</v>
      </c>
      <c r="H5145" s="83">
        <v>42842</v>
      </c>
      <c r="I5145">
        <f t="shared" si="85"/>
        <v>2017</v>
      </c>
    </row>
    <row r="5146" spans="1:9" x14ac:dyDescent="0.25">
      <c r="A5146" t="s">
        <v>976</v>
      </c>
      <c r="B5146" t="s">
        <v>242</v>
      </c>
      <c r="C5146" s="76" t="s">
        <v>842</v>
      </c>
      <c r="D5146" t="s">
        <v>980</v>
      </c>
      <c r="E5146" s="82">
        <v>7.2</v>
      </c>
      <c r="F5146" t="s">
        <v>969</v>
      </c>
      <c r="G5146" s="83">
        <v>42887</v>
      </c>
      <c r="H5146" s="83">
        <v>42839</v>
      </c>
      <c r="I5146">
        <f t="shared" si="85"/>
        <v>2017</v>
      </c>
    </row>
    <row r="5147" spans="1:9" x14ac:dyDescent="0.25">
      <c r="A5147" t="s">
        <v>976</v>
      </c>
      <c r="B5147" t="s">
        <v>41</v>
      </c>
      <c r="C5147" s="76" t="s">
        <v>842</v>
      </c>
      <c r="D5147" t="s">
        <v>980</v>
      </c>
      <c r="E5147" s="82">
        <v>20</v>
      </c>
      <c r="F5147" t="s">
        <v>969</v>
      </c>
      <c r="G5147" s="83">
        <v>42899</v>
      </c>
      <c r="H5147" s="83">
        <v>42839</v>
      </c>
      <c r="I5147">
        <f t="shared" si="85"/>
        <v>2017</v>
      </c>
    </row>
    <row r="5148" spans="1:9" x14ac:dyDescent="0.25">
      <c r="A5148" t="s">
        <v>976</v>
      </c>
      <c r="B5148" t="s">
        <v>247</v>
      </c>
      <c r="C5148" s="76" t="s">
        <v>842</v>
      </c>
      <c r="D5148" t="s">
        <v>980</v>
      </c>
      <c r="E5148" s="82">
        <v>6</v>
      </c>
      <c r="F5148" t="s">
        <v>969</v>
      </c>
      <c r="G5148" s="83">
        <v>42900</v>
      </c>
      <c r="H5148" s="83">
        <v>42838</v>
      </c>
      <c r="I5148">
        <f t="shared" si="85"/>
        <v>2017</v>
      </c>
    </row>
    <row r="5149" spans="1:9" x14ac:dyDescent="0.25">
      <c r="A5149" t="s">
        <v>976</v>
      </c>
      <c r="B5149" t="s">
        <v>261</v>
      </c>
      <c r="C5149" s="76" t="s">
        <v>842</v>
      </c>
      <c r="D5149" t="s">
        <v>980</v>
      </c>
      <c r="E5149" s="82">
        <v>6</v>
      </c>
      <c r="F5149" t="s">
        <v>969</v>
      </c>
      <c r="G5149" s="83">
        <v>42909</v>
      </c>
      <c r="H5149" s="83">
        <v>42838</v>
      </c>
      <c r="I5149">
        <f t="shared" si="85"/>
        <v>2017</v>
      </c>
    </row>
    <row r="5150" spans="1:9" x14ac:dyDescent="0.25">
      <c r="A5150" t="s">
        <v>976</v>
      </c>
      <c r="B5150" t="s">
        <v>243</v>
      </c>
      <c r="C5150" s="76" t="s">
        <v>842</v>
      </c>
      <c r="D5150" t="s">
        <v>980</v>
      </c>
      <c r="E5150" s="82">
        <v>6</v>
      </c>
      <c r="F5150" t="s">
        <v>969</v>
      </c>
      <c r="G5150" s="83">
        <v>42893</v>
      </c>
      <c r="H5150" s="83">
        <v>42838</v>
      </c>
      <c r="I5150">
        <f t="shared" si="85"/>
        <v>2017</v>
      </c>
    </row>
    <row r="5151" spans="1:9" x14ac:dyDescent="0.25">
      <c r="A5151" t="s">
        <v>976</v>
      </c>
      <c r="B5151" t="s">
        <v>64</v>
      </c>
      <c r="C5151" s="76" t="s">
        <v>842</v>
      </c>
      <c r="D5151" t="s">
        <v>980</v>
      </c>
      <c r="E5151" s="82">
        <v>6</v>
      </c>
      <c r="F5151" t="s">
        <v>969</v>
      </c>
      <c r="G5151" s="83">
        <v>42859</v>
      </c>
      <c r="H5151" s="83">
        <v>42838</v>
      </c>
      <c r="I5151">
        <f t="shared" si="85"/>
        <v>2017</v>
      </c>
    </row>
    <row r="5152" spans="1:9" x14ac:dyDescent="0.25">
      <c r="A5152" t="s">
        <v>976</v>
      </c>
      <c r="B5152" t="s">
        <v>68</v>
      </c>
      <c r="C5152" s="76" t="s">
        <v>842</v>
      </c>
      <c r="D5152" t="s">
        <v>980</v>
      </c>
      <c r="E5152" s="82">
        <v>3.8</v>
      </c>
      <c r="F5152" t="s">
        <v>969</v>
      </c>
      <c r="G5152" s="83">
        <v>42895</v>
      </c>
      <c r="H5152" s="83">
        <v>42838</v>
      </c>
      <c r="I5152">
        <f t="shared" si="85"/>
        <v>2017</v>
      </c>
    </row>
    <row r="5153" spans="1:9" x14ac:dyDescent="0.25">
      <c r="A5153" t="s">
        <v>976</v>
      </c>
      <c r="B5153" t="s">
        <v>245</v>
      </c>
      <c r="C5153" s="76" t="s">
        <v>842</v>
      </c>
      <c r="D5153" t="s">
        <v>980</v>
      </c>
      <c r="E5153" s="82">
        <v>5</v>
      </c>
      <c r="F5153" t="s">
        <v>969</v>
      </c>
      <c r="G5153" s="83">
        <v>42887</v>
      </c>
      <c r="H5153" s="83">
        <v>42838</v>
      </c>
      <c r="I5153">
        <f t="shared" si="85"/>
        <v>2017</v>
      </c>
    </row>
    <row r="5154" spans="1:9" x14ac:dyDescent="0.25">
      <c r="A5154" t="s">
        <v>976</v>
      </c>
      <c r="B5154" t="s">
        <v>39</v>
      </c>
      <c r="C5154" s="76" t="s">
        <v>842</v>
      </c>
      <c r="D5154" t="s">
        <v>980</v>
      </c>
      <c r="E5154" s="82">
        <v>3.8</v>
      </c>
      <c r="F5154" t="s">
        <v>969</v>
      </c>
      <c r="G5154" s="83">
        <v>42944</v>
      </c>
      <c r="H5154" s="83">
        <v>42838</v>
      </c>
      <c r="I5154">
        <f t="shared" si="85"/>
        <v>2017</v>
      </c>
    </row>
    <row r="5155" spans="1:9" x14ac:dyDescent="0.25">
      <c r="A5155" t="s">
        <v>976</v>
      </c>
      <c r="B5155" t="s">
        <v>245</v>
      </c>
      <c r="C5155" s="76" t="s">
        <v>842</v>
      </c>
      <c r="D5155" t="s">
        <v>980</v>
      </c>
      <c r="E5155" s="82">
        <v>7.6</v>
      </c>
      <c r="F5155" t="s">
        <v>969</v>
      </c>
      <c r="G5155" s="83">
        <v>42916</v>
      </c>
      <c r="H5155" s="83">
        <v>42838</v>
      </c>
      <c r="I5155">
        <f t="shared" si="85"/>
        <v>2017</v>
      </c>
    </row>
    <row r="5156" spans="1:9" x14ac:dyDescent="0.25">
      <c r="A5156" t="s">
        <v>976</v>
      </c>
      <c r="B5156" t="s">
        <v>243</v>
      </c>
      <c r="C5156" s="76" t="s">
        <v>842</v>
      </c>
      <c r="D5156" t="s">
        <v>980</v>
      </c>
      <c r="E5156" s="82">
        <v>9</v>
      </c>
      <c r="F5156" t="s">
        <v>969</v>
      </c>
      <c r="G5156" s="83">
        <v>42881</v>
      </c>
      <c r="H5156" s="83">
        <v>42838</v>
      </c>
      <c r="I5156">
        <f t="shared" si="85"/>
        <v>2017</v>
      </c>
    </row>
    <row r="5157" spans="1:9" x14ac:dyDescent="0.25">
      <c r="A5157" t="s">
        <v>976</v>
      </c>
      <c r="B5157" t="s">
        <v>63</v>
      </c>
      <c r="C5157" s="76" t="s">
        <v>842</v>
      </c>
      <c r="D5157" t="s">
        <v>980</v>
      </c>
      <c r="E5157" s="82">
        <v>5.2</v>
      </c>
      <c r="F5157" t="s">
        <v>969</v>
      </c>
      <c r="G5157" s="83">
        <v>42941</v>
      </c>
      <c r="H5157" s="83">
        <v>42837</v>
      </c>
      <c r="I5157">
        <f t="shared" si="85"/>
        <v>2017</v>
      </c>
    </row>
    <row r="5158" spans="1:9" x14ac:dyDescent="0.25">
      <c r="A5158" t="s">
        <v>976</v>
      </c>
      <c r="B5158" t="s">
        <v>64</v>
      </c>
      <c r="C5158" s="76" t="s">
        <v>842</v>
      </c>
      <c r="D5158" t="s">
        <v>980</v>
      </c>
      <c r="E5158" s="82">
        <v>8.5</v>
      </c>
      <c r="F5158" t="s">
        <v>969</v>
      </c>
      <c r="G5158" s="83">
        <v>42863</v>
      </c>
      <c r="H5158" s="83">
        <v>42835</v>
      </c>
      <c r="I5158">
        <f t="shared" si="85"/>
        <v>2017</v>
      </c>
    </row>
    <row r="5159" spans="1:9" x14ac:dyDescent="0.25">
      <c r="A5159" t="s">
        <v>976</v>
      </c>
      <c r="B5159" t="s">
        <v>251</v>
      </c>
      <c r="C5159" s="76" t="s">
        <v>842</v>
      </c>
      <c r="D5159" t="s">
        <v>980</v>
      </c>
      <c r="E5159" s="82">
        <v>6</v>
      </c>
      <c r="F5159" t="s">
        <v>969</v>
      </c>
      <c r="G5159" s="83">
        <v>43097</v>
      </c>
      <c r="H5159" s="83">
        <v>42832</v>
      </c>
      <c r="I5159">
        <f t="shared" si="85"/>
        <v>2017</v>
      </c>
    </row>
    <row r="5160" spans="1:9" x14ac:dyDescent="0.25">
      <c r="A5160" t="s">
        <v>976</v>
      </c>
      <c r="B5160" t="s">
        <v>253</v>
      </c>
      <c r="C5160" s="76" t="s">
        <v>842</v>
      </c>
      <c r="D5160" t="s">
        <v>980</v>
      </c>
      <c r="E5160" s="82">
        <v>7.6</v>
      </c>
      <c r="F5160" t="s">
        <v>969</v>
      </c>
      <c r="G5160" s="83">
        <v>42998</v>
      </c>
      <c r="H5160" s="83">
        <v>42832</v>
      </c>
      <c r="I5160">
        <f t="shared" si="85"/>
        <v>2017</v>
      </c>
    </row>
    <row r="5161" spans="1:9" x14ac:dyDescent="0.25">
      <c r="A5161" t="s">
        <v>976</v>
      </c>
      <c r="B5161" t="s">
        <v>251</v>
      </c>
      <c r="C5161" s="76" t="s">
        <v>842</v>
      </c>
      <c r="D5161" t="s">
        <v>980</v>
      </c>
      <c r="E5161" s="82">
        <v>7.6</v>
      </c>
      <c r="F5161" t="s">
        <v>969</v>
      </c>
      <c r="G5161" s="83">
        <v>43006</v>
      </c>
      <c r="H5161" s="83">
        <v>42832</v>
      </c>
      <c r="I5161">
        <f t="shared" si="85"/>
        <v>2017</v>
      </c>
    </row>
    <row r="5162" spans="1:9" x14ac:dyDescent="0.25">
      <c r="A5162" t="s">
        <v>976</v>
      </c>
      <c r="B5162" t="s">
        <v>251</v>
      </c>
      <c r="C5162" s="76" t="s">
        <v>842</v>
      </c>
      <c r="D5162" t="s">
        <v>980</v>
      </c>
      <c r="E5162" s="82">
        <v>7.6</v>
      </c>
      <c r="F5162" t="s">
        <v>969</v>
      </c>
      <c r="G5162" s="83">
        <v>43006</v>
      </c>
      <c r="H5162" s="83">
        <v>42832</v>
      </c>
      <c r="I5162">
        <f t="shared" si="85"/>
        <v>2017</v>
      </c>
    </row>
    <row r="5163" spans="1:9" x14ac:dyDescent="0.25">
      <c r="A5163" t="s">
        <v>976</v>
      </c>
      <c r="B5163" t="s">
        <v>66</v>
      </c>
      <c r="C5163" s="76" t="s">
        <v>842</v>
      </c>
      <c r="D5163" t="s">
        <v>980</v>
      </c>
      <c r="E5163" s="82">
        <v>6</v>
      </c>
      <c r="F5163" t="s">
        <v>969</v>
      </c>
      <c r="G5163" s="83">
        <v>43019</v>
      </c>
      <c r="H5163" s="83">
        <v>42832</v>
      </c>
      <c r="I5163">
        <f t="shared" si="85"/>
        <v>2017</v>
      </c>
    </row>
    <row r="5164" spans="1:9" x14ac:dyDescent="0.25">
      <c r="A5164" t="s">
        <v>976</v>
      </c>
      <c r="B5164" t="s">
        <v>67</v>
      </c>
      <c r="C5164" s="76" t="s">
        <v>842</v>
      </c>
      <c r="D5164" t="s">
        <v>980</v>
      </c>
      <c r="E5164" s="82">
        <v>11.4</v>
      </c>
      <c r="F5164" t="s">
        <v>969</v>
      </c>
      <c r="G5164" s="83">
        <v>42945</v>
      </c>
      <c r="H5164" s="83">
        <v>42832</v>
      </c>
      <c r="I5164">
        <f t="shared" si="85"/>
        <v>2017</v>
      </c>
    </row>
    <row r="5165" spans="1:9" x14ac:dyDescent="0.25">
      <c r="A5165" t="s">
        <v>976</v>
      </c>
      <c r="B5165" t="s">
        <v>250</v>
      </c>
      <c r="C5165" s="76" t="s">
        <v>842</v>
      </c>
      <c r="D5165" t="s">
        <v>980</v>
      </c>
      <c r="E5165" s="82">
        <v>6.6</v>
      </c>
      <c r="F5165" t="s">
        <v>969</v>
      </c>
      <c r="G5165" s="83">
        <v>42997</v>
      </c>
      <c r="H5165" s="83">
        <v>42835</v>
      </c>
      <c r="I5165">
        <f t="shared" si="85"/>
        <v>2017</v>
      </c>
    </row>
    <row r="5166" spans="1:9" x14ac:dyDescent="0.25">
      <c r="A5166" t="s">
        <v>976</v>
      </c>
      <c r="B5166" t="s">
        <v>245</v>
      </c>
      <c r="C5166" s="76" t="s">
        <v>842</v>
      </c>
      <c r="D5166" t="s">
        <v>980</v>
      </c>
      <c r="E5166" s="82">
        <v>3</v>
      </c>
      <c r="F5166" t="s">
        <v>969</v>
      </c>
      <c r="G5166" s="83">
        <v>42858</v>
      </c>
      <c r="H5166" s="83">
        <v>42830</v>
      </c>
      <c r="I5166">
        <f t="shared" si="85"/>
        <v>2017</v>
      </c>
    </row>
    <row r="5167" spans="1:9" x14ac:dyDescent="0.25">
      <c r="A5167" t="s">
        <v>976</v>
      </c>
      <c r="B5167" t="s">
        <v>67</v>
      </c>
      <c r="C5167" s="76" t="s">
        <v>842</v>
      </c>
      <c r="D5167" t="s">
        <v>980</v>
      </c>
      <c r="E5167" s="82">
        <v>3.6</v>
      </c>
      <c r="F5167" t="s">
        <v>969</v>
      </c>
      <c r="G5167" s="83">
        <v>42885</v>
      </c>
      <c r="H5167" s="83">
        <v>42830</v>
      </c>
      <c r="I5167">
        <f t="shared" si="85"/>
        <v>2017</v>
      </c>
    </row>
    <row r="5168" spans="1:9" x14ac:dyDescent="0.25">
      <c r="A5168" t="s">
        <v>976</v>
      </c>
      <c r="B5168" t="s">
        <v>247</v>
      </c>
      <c r="C5168" s="76" t="s">
        <v>842</v>
      </c>
      <c r="D5168" t="s">
        <v>980</v>
      </c>
      <c r="E5168" s="82">
        <v>6</v>
      </c>
      <c r="F5168" t="s">
        <v>969</v>
      </c>
      <c r="G5168" s="83">
        <v>42846</v>
      </c>
      <c r="H5168" s="83">
        <v>42788</v>
      </c>
      <c r="I5168">
        <f t="shared" si="85"/>
        <v>2017</v>
      </c>
    </row>
    <row r="5169" spans="1:9" x14ac:dyDescent="0.25">
      <c r="A5169" t="s">
        <v>976</v>
      </c>
      <c r="B5169" t="s">
        <v>253</v>
      </c>
      <c r="C5169" s="76" t="s">
        <v>842</v>
      </c>
      <c r="D5169" t="s">
        <v>980</v>
      </c>
      <c r="E5169" s="82">
        <v>5.2</v>
      </c>
      <c r="F5169" t="s">
        <v>969</v>
      </c>
      <c r="G5169" s="83">
        <v>42879</v>
      </c>
      <c r="H5169" s="83">
        <v>42828</v>
      </c>
      <c r="I5169">
        <f t="shared" si="85"/>
        <v>2017</v>
      </c>
    </row>
    <row r="5170" spans="1:9" x14ac:dyDescent="0.25">
      <c r="A5170" t="s">
        <v>976</v>
      </c>
      <c r="B5170" t="s">
        <v>241</v>
      </c>
      <c r="C5170" s="76" t="s">
        <v>842</v>
      </c>
      <c r="D5170" t="s">
        <v>980</v>
      </c>
      <c r="E5170" s="82">
        <v>14.4</v>
      </c>
      <c r="F5170" t="s">
        <v>969</v>
      </c>
      <c r="G5170" s="83">
        <v>42891</v>
      </c>
      <c r="H5170" s="83">
        <v>42824</v>
      </c>
      <c r="I5170">
        <f t="shared" si="85"/>
        <v>2017</v>
      </c>
    </row>
    <row r="5171" spans="1:9" x14ac:dyDescent="0.25">
      <c r="A5171" t="s">
        <v>976</v>
      </c>
      <c r="B5171" t="s">
        <v>63</v>
      </c>
      <c r="C5171" s="76" t="s">
        <v>842</v>
      </c>
      <c r="D5171" t="s">
        <v>980</v>
      </c>
      <c r="E5171" s="82">
        <v>3.6</v>
      </c>
      <c r="F5171" t="s">
        <v>969</v>
      </c>
      <c r="G5171" s="83">
        <v>42857</v>
      </c>
      <c r="H5171" s="83">
        <v>42824</v>
      </c>
      <c r="I5171">
        <f t="shared" si="85"/>
        <v>2017</v>
      </c>
    </row>
    <row r="5172" spans="1:9" x14ac:dyDescent="0.25">
      <c r="A5172" t="s">
        <v>976</v>
      </c>
      <c r="B5172" t="s">
        <v>245</v>
      </c>
      <c r="C5172" s="76" t="s">
        <v>842</v>
      </c>
      <c r="D5172" t="s">
        <v>980</v>
      </c>
      <c r="E5172" s="82">
        <v>6</v>
      </c>
      <c r="F5172" t="s">
        <v>969</v>
      </c>
      <c r="G5172" s="83">
        <v>42853</v>
      </c>
      <c r="H5172" s="83">
        <v>42824</v>
      </c>
      <c r="I5172">
        <f t="shared" si="85"/>
        <v>2017</v>
      </c>
    </row>
    <row r="5173" spans="1:9" x14ac:dyDescent="0.25">
      <c r="A5173" t="s">
        <v>976</v>
      </c>
      <c r="B5173" t="s">
        <v>253</v>
      </c>
      <c r="C5173" s="76" t="s">
        <v>842</v>
      </c>
      <c r="D5173" t="s">
        <v>980</v>
      </c>
      <c r="E5173" s="82">
        <v>5</v>
      </c>
      <c r="F5173" t="s">
        <v>969</v>
      </c>
      <c r="G5173" s="83">
        <v>42956</v>
      </c>
      <c r="H5173" s="83">
        <v>42824</v>
      </c>
      <c r="I5173">
        <f t="shared" si="85"/>
        <v>2017</v>
      </c>
    </row>
    <row r="5174" spans="1:9" x14ac:dyDescent="0.25">
      <c r="A5174" t="s">
        <v>976</v>
      </c>
      <c r="B5174" t="s">
        <v>58</v>
      </c>
      <c r="C5174" s="76" t="s">
        <v>842</v>
      </c>
      <c r="D5174" t="s">
        <v>980</v>
      </c>
      <c r="E5174" s="82">
        <v>6</v>
      </c>
      <c r="F5174" t="s">
        <v>969</v>
      </c>
      <c r="G5174" s="83">
        <v>42930</v>
      </c>
      <c r="H5174" s="83">
        <v>42824</v>
      </c>
      <c r="I5174">
        <f t="shared" si="85"/>
        <v>2017</v>
      </c>
    </row>
    <row r="5175" spans="1:9" x14ac:dyDescent="0.25">
      <c r="A5175" t="s">
        <v>976</v>
      </c>
      <c r="B5175" t="s">
        <v>251</v>
      </c>
      <c r="C5175" s="76" t="s">
        <v>842</v>
      </c>
      <c r="D5175" t="s">
        <v>980</v>
      </c>
      <c r="E5175" s="82">
        <v>3.6</v>
      </c>
      <c r="F5175" t="s">
        <v>969</v>
      </c>
      <c r="G5175" s="83">
        <v>42850</v>
      </c>
      <c r="H5175" s="83">
        <v>42823</v>
      </c>
      <c r="I5175">
        <f t="shared" si="85"/>
        <v>2017</v>
      </c>
    </row>
    <row r="5176" spans="1:9" x14ac:dyDescent="0.25">
      <c r="A5176" t="s">
        <v>976</v>
      </c>
      <c r="B5176" t="s">
        <v>67</v>
      </c>
      <c r="C5176" s="76" t="s">
        <v>842</v>
      </c>
      <c r="D5176" t="s">
        <v>980</v>
      </c>
      <c r="E5176" s="82">
        <v>6.6</v>
      </c>
      <c r="F5176" t="s">
        <v>969</v>
      </c>
      <c r="G5176" s="83">
        <v>42895</v>
      </c>
      <c r="H5176" s="83">
        <v>42823</v>
      </c>
      <c r="I5176">
        <f t="shared" si="85"/>
        <v>2017</v>
      </c>
    </row>
    <row r="5177" spans="1:9" x14ac:dyDescent="0.25">
      <c r="A5177" t="s">
        <v>976</v>
      </c>
      <c r="B5177" t="s">
        <v>244</v>
      </c>
      <c r="C5177" s="76" t="s">
        <v>842</v>
      </c>
      <c r="D5177" t="s">
        <v>980</v>
      </c>
      <c r="E5177" s="82">
        <v>6.6</v>
      </c>
      <c r="F5177" t="s">
        <v>969</v>
      </c>
      <c r="G5177" s="83">
        <v>42895</v>
      </c>
      <c r="H5177" s="83">
        <v>42821</v>
      </c>
      <c r="I5177">
        <f t="shared" si="85"/>
        <v>2017</v>
      </c>
    </row>
    <row r="5178" spans="1:9" x14ac:dyDescent="0.25">
      <c r="A5178" t="s">
        <v>976</v>
      </c>
      <c r="B5178" t="s">
        <v>243</v>
      </c>
      <c r="C5178" s="76" t="s">
        <v>842</v>
      </c>
      <c r="D5178" t="s">
        <v>980</v>
      </c>
      <c r="E5178" s="82">
        <v>6.6</v>
      </c>
      <c r="F5178" t="s">
        <v>969</v>
      </c>
      <c r="G5178" s="83">
        <v>42895</v>
      </c>
      <c r="H5178" s="83">
        <v>42821</v>
      </c>
      <c r="I5178">
        <f t="shared" si="85"/>
        <v>2017</v>
      </c>
    </row>
    <row r="5179" spans="1:9" x14ac:dyDescent="0.25">
      <c r="A5179" t="s">
        <v>976</v>
      </c>
      <c r="B5179" t="s">
        <v>58</v>
      </c>
      <c r="C5179" s="76" t="s">
        <v>842</v>
      </c>
      <c r="D5179" t="s">
        <v>980</v>
      </c>
      <c r="E5179" s="82">
        <v>6</v>
      </c>
      <c r="F5179" t="s">
        <v>969</v>
      </c>
      <c r="G5179" s="83">
        <v>42979</v>
      </c>
      <c r="H5179" s="83">
        <v>42821</v>
      </c>
      <c r="I5179">
        <f t="shared" si="85"/>
        <v>2017</v>
      </c>
    </row>
    <row r="5180" spans="1:9" x14ac:dyDescent="0.25">
      <c r="A5180" t="s">
        <v>976</v>
      </c>
      <c r="B5180" t="s">
        <v>250</v>
      </c>
      <c r="C5180" s="76" t="s">
        <v>842</v>
      </c>
      <c r="D5180" t="s">
        <v>980</v>
      </c>
      <c r="E5180" s="82">
        <v>5.2</v>
      </c>
      <c r="F5180" t="s">
        <v>969</v>
      </c>
      <c r="G5180" s="83">
        <v>42895</v>
      </c>
      <c r="H5180" s="83">
        <v>42816</v>
      </c>
      <c r="I5180">
        <f t="shared" si="85"/>
        <v>2017</v>
      </c>
    </row>
    <row r="5181" spans="1:9" x14ac:dyDescent="0.25">
      <c r="A5181" t="s">
        <v>976</v>
      </c>
      <c r="B5181" t="s">
        <v>245</v>
      </c>
      <c r="C5181" s="76" t="s">
        <v>842</v>
      </c>
      <c r="D5181" t="s">
        <v>980</v>
      </c>
      <c r="E5181" s="82">
        <v>5</v>
      </c>
      <c r="F5181" t="s">
        <v>969</v>
      </c>
      <c r="G5181" s="83">
        <v>42874</v>
      </c>
      <c r="H5181" s="83">
        <v>42815</v>
      </c>
      <c r="I5181">
        <f t="shared" si="85"/>
        <v>2017</v>
      </c>
    </row>
    <row r="5182" spans="1:9" x14ac:dyDescent="0.25">
      <c r="A5182" t="s">
        <v>976</v>
      </c>
      <c r="B5182" t="s">
        <v>67</v>
      </c>
      <c r="C5182" s="76" t="s">
        <v>842</v>
      </c>
      <c r="D5182" t="s">
        <v>980</v>
      </c>
      <c r="E5182" s="82">
        <v>7.6</v>
      </c>
      <c r="F5182" t="s">
        <v>969</v>
      </c>
      <c r="G5182" s="83">
        <v>43059</v>
      </c>
      <c r="H5182" s="83">
        <v>42815</v>
      </c>
      <c r="I5182">
        <f t="shared" si="85"/>
        <v>2017</v>
      </c>
    </row>
    <row r="5183" spans="1:9" x14ac:dyDescent="0.25">
      <c r="A5183" t="s">
        <v>976</v>
      </c>
      <c r="B5183" t="s">
        <v>252</v>
      </c>
      <c r="C5183" s="76" t="s">
        <v>842</v>
      </c>
      <c r="D5183" t="s">
        <v>980</v>
      </c>
      <c r="E5183" s="82">
        <v>10</v>
      </c>
      <c r="F5183" t="s">
        <v>969</v>
      </c>
      <c r="G5183" s="83">
        <v>42870</v>
      </c>
      <c r="H5183" s="83">
        <v>42815</v>
      </c>
      <c r="I5183">
        <f t="shared" si="85"/>
        <v>2017</v>
      </c>
    </row>
    <row r="5184" spans="1:9" x14ac:dyDescent="0.25">
      <c r="A5184" t="s">
        <v>976</v>
      </c>
      <c r="B5184" t="s">
        <v>67</v>
      </c>
      <c r="C5184" s="76" t="s">
        <v>842</v>
      </c>
      <c r="D5184" t="s">
        <v>980</v>
      </c>
      <c r="E5184" s="82">
        <v>5</v>
      </c>
      <c r="F5184" t="s">
        <v>969</v>
      </c>
      <c r="G5184" s="83">
        <v>42881</v>
      </c>
      <c r="H5184" s="83">
        <v>42815</v>
      </c>
      <c r="I5184">
        <f t="shared" si="85"/>
        <v>2017</v>
      </c>
    </row>
    <row r="5185" spans="1:9" x14ac:dyDescent="0.25">
      <c r="A5185" t="s">
        <v>976</v>
      </c>
      <c r="B5185" t="s">
        <v>244</v>
      </c>
      <c r="C5185" s="76" t="s">
        <v>842</v>
      </c>
      <c r="D5185" t="s">
        <v>980</v>
      </c>
      <c r="E5185" s="82">
        <v>7.6</v>
      </c>
      <c r="F5185" t="s">
        <v>969</v>
      </c>
      <c r="G5185" s="83">
        <v>43006</v>
      </c>
      <c r="H5185" s="83">
        <v>42815</v>
      </c>
      <c r="I5185">
        <f t="shared" si="85"/>
        <v>2017</v>
      </c>
    </row>
    <row r="5186" spans="1:9" x14ac:dyDescent="0.25">
      <c r="A5186" t="s">
        <v>976</v>
      </c>
      <c r="B5186" t="s">
        <v>247</v>
      </c>
      <c r="C5186" s="76" t="s">
        <v>842</v>
      </c>
      <c r="D5186" t="s">
        <v>980</v>
      </c>
      <c r="E5186" s="82">
        <v>6.6</v>
      </c>
      <c r="F5186" t="s">
        <v>969</v>
      </c>
      <c r="G5186" s="83">
        <v>42963</v>
      </c>
      <c r="H5186" s="83">
        <v>42810</v>
      </c>
      <c r="I5186">
        <f t="shared" ref="I5186:I5249" si="86">IF(G5186&lt;&gt;"",YEAR(G5186),"")</f>
        <v>2017</v>
      </c>
    </row>
    <row r="5187" spans="1:9" x14ac:dyDescent="0.25">
      <c r="A5187" t="s">
        <v>976</v>
      </c>
      <c r="B5187" t="s">
        <v>247</v>
      </c>
      <c r="C5187" s="76" t="s">
        <v>842</v>
      </c>
      <c r="D5187" t="s">
        <v>980</v>
      </c>
      <c r="E5187" s="82">
        <v>6</v>
      </c>
      <c r="F5187" t="s">
        <v>969</v>
      </c>
      <c r="G5187" s="83">
        <v>42951</v>
      </c>
      <c r="H5187" s="83">
        <v>42810</v>
      </c>
      <c r="I5187">
        <f t="shared" si="86"/>
        <v>2017</v>
      </c>
    </row>
    <row r="5188" spans="1:9" x14ac:dyDescent="0.25">
      <c r="A5188" t="s">
        <v>976</v>
      </c>
      <c r="B5188" t="s">
        <v>243</v>
      </c>
      <c r="C5188" s="76" t="s">
        <v>842</v>
      </c>
      <c r="D5188" t="s">
        <v>980</v>
      </c>
      <c r="E5188" s="82">
        <v>3.6</v>
      </c>
      <c r="F5188" t="s">
        <v>969</v>
      </c>
      <c r="G5188" s="83">
        <v>42836</v>
      </c>
      <c r="H5188" s="83">
        <v>42810</v>
      </c>
      <c r="I5188">
        <f t="shared" si="86"/>
        <v>2017</v>
      </c>
    </row>
    <row r="5189" spans="1:9" x14ac:dyDescent="0.25">
      <c r="A5189" t="s">
        <v>976</v>
      </c>
      <c r="B5189" t="s">
        <v>247</v>
      </c>
      <c r="C5189" s="76" t="s">
        <v>842</v>
      </c>
      <c r="D5189" t="s">
        <v>980</v>
      </c>
      <c r="E5189" s="82">
        <v>7.6</v>
      </c>
      <c r="F5189" t="s">
        <v>969</v>
      </c>
      <c r="G5189" s="83">
        <v>42895</v>
      </c>
      <c r="H5189" s="83">
        <v>42807</v>
      </c>
      <c r="I5189">
        <f t="shared" si="86"/>
        <v>2017</v>
      </c>
    </row>
    <row r="5190" spans="1:9" x14ac:dyDescent="0.25">
      <c r="A5190" t="s">
        <v>976</v>
      </c>
      <c r="B5190" t="s">
        <v>65</v>
      </c>
      <c r="C5190" s="76" t="s">
        <v>842</v>
      </c>
      <c r="D5190" t="s">
        <v>980</v>
      </c>
      <c r="E5190" s="82">
        <v>11.8</v>
      </c>
      <c r="F5190" t="s">
        <v>969</v>
      </c>
      <c r="G5190" s="83">
        <v>42895</v>
      </c>
      <c r="H5190" s="83">
        <v>42807</v>
      </c>
      <c r="I5190">
        <f t="shared" si="86"/>
        <v>2017</v>
      </c>
    </row>
    <row r="5191" spans="1:9" x14ac:dyDescent="0.25">
      <c r="A5191" t="s">
        <v>976</v>
      </c>
      <c r="B5191" t="s">
        <v>67</v>
      </c>
      <c r="C5191" s="76" t="s">
        <v>842</v>
      </c>
      <c r="D5191" t="s">
        <v>980</v>
      </c>
      <c r="E5191" s="82">
        <v>3</v>
      </c>
      <c r="F5191" t="s">
        <v>969</v>
      </c>
      <c r="G5191" s="83">
        <v>42895</v>
      </c>
      <c r="H5191" s="83">
        <v>42807</v>
      </c>
      <c r="I5191">
        <f t="shared" si="86"/>
        <v>2017</v>
      </c>
    </row>
    <row r="5192" spans="1:9" x14ac:dyDescent="0.25">
      <c r="A5192" t="s">
        <v>976</v>
      </c>
      <c r="B5192" t="s">
        <v>37</v>
      </c>
      <c r="C5192" s="76" t="s">
        <v>842</v>
      </c>
      <c r="D5192" t="s">
        <v>980</v>
      </c>
      <c r="E5192" s="82">
        <v>5</v>
      </c>
      <c r="F5192" t="s">
        <v>969</v>
      </c>
      <c r="G5192" s="83">
        <v>42914</v>
      </c>
      <c r="H5192" s="83">
        <v>42803</v>
      </c>
      <c r="I5192">
        <f t="shared" si="86"/>
        <v>2017</v>
      </c>
    </row>
    <row r="5193" spans="1:9" x14ac:dyDescent="0.25">
      <c r="A5193" t="s">
        <v>976</v>
      </c>
      <c r="B5193" t="s">
        <v>252</v>
      </c>
      <c r="C5193" s="76" t="s">
        <v>842</v>
      </c>
      <c r="D5193" t="s">
        <v>980</v>
      </c>
      <c r="E5193" s="82">
        <v>6.6</v>
      </c>
      <c r="F5193" t="s">
        <v>969</v>
      </c>
      <c r="G5193" s="83">
        <v>42839</v>
      </c>
      <c r="H5193" s="83">
        <v>42803</v>
      </c>
      <c r="I5193">
        <f t="shared" si="86"/>
        <v>2017</v>
      </c>
    </row>
    <row r="5194" spans="1:9" x14ac:dyDescent="0.25">
      <c r="A5194" t="s">
        <v>976</v>
      </c>
      <c r="B5194" t="s">
        <v>63</v>
      </c>
      <c r="C5194" s="76" t="s">
        <v>842</v>
      </c>
      <c r="D5194" t="s">
        <v>980</v>
      </c>
      <c r="E5194" s="82">
        <v>10</v>
      </c>
      <c r="F5194" t="s">
        <v>969</v>
      </c>
      <c r="G5194" s="83">
        <v>42857</v>
      </c>
      <c r="H5194" s="83">
        <v>42803</v>
      </c>
      <c r="I5194">
        <f t="shared" si="86"/>
        <v>2017</v>
      </c>
    </row>
    <row r="5195" spans="1:9" x14ac:dyDescent="0.25">
      <c r="A5195" t="s">
        <v>976</v>
      </c>
      <c r="B5195" t="s">
        <v>245</v>
      </c>
      <c r="C5195" s="76" t="s">
        <v>842</v>
      </c>
      <c r="D5195" t="s">
        <v>980</v>
      </c>
      <c r="E5195" s="82">
        <v>5.2</v>
      </c>
      <c r="F5195" t="s">
        <v>969</v>
      </c>
      <c r="G5195" s="83">
        <v>42895</v>
      </c>
      <c r="H5195" s="83">
        <v>42803</v>
      </c>
      <c r="I5195">
        <f t="shared" si="86"/>
        <v>2017</v>
      </c>
    </row>
    <row r="5196" spans="1:9" x14ac:dyDescent="0.25">
      <c r="A5196" t="s">
        <v>976</v>
      </c>
      <c r="B5196" t="s">
        <v>245</v>
      </c>
      <c r="C5196" s="76" t="s">
        <v>842</v>
      </c>
      <c r="D5196" t="s">
        <v>980</v>
      </c>
      <c r="E5196" s="82">
        <v>6</v>
      </c>
      <c r="F5196" t="s">
        <v>969</v>
      </c>
      <c r="G5196" s="83">
        <v>42838</v>
      </c>
      <c r="H5196" s="83">
        <v>42803</v>
      </c>
      <c r="I5196">
        <f t="shared" si="86"/>
        <v>2017</v>
      </c>
    </row>
    <row r="5197" spans="1:9" x14ac:dyDescent="0.25">
      <c r="A5197" t="s">
        <v>976</v>
      </c>
      <c r="B5197" t="s">
        <v>243</v>
      </c>
      <c r="C5197" s="76" t="s">
        <v>842</v>
      </c>
      <c r="D5197" t="s">
        <v>980</v>
      </c>
      <c r="E5197" s="82">
        <v>3.6</v>
      </c>
      <c r="F5197" t="s">
        <v>969</v>
      </c>
      <c r="G5197" s="83">
        <v>42895</v>
      </c>
      <c r="H5197" s="83">
        <v>42803</v>
      </c>
      <c r="I5197">
        <f t="shared" si="86"/>
        <v>2017</v>
      </c>
    </row>
    <row r="5198" spans="1:9" x14ac:dyDescent="0.25">
      <c r="A5198" t="s">
        <v>976</v>
      </c>
      <c r="B5198" t="s">
        <v>67</v>
      </c>
      <c r="C5198" s="76" t="s">
        <v>842</v>
      </c>
      <c r="D5198" t="s">
        <v>980</v>
      </c>
      <c r="E5198" s="82">
        <v>7.6</v>
      </c>
      <c r="F5198" t="s">
        <v>969</v>
      </c>
      <c r="G5198" s="83">
        <v>42909</v>
      </c>
      <c r="H5198" s="83">
        <v>42802</v>
      </c>
      <c r="I5198">
        <f t="shared" si="86"/>
        <v>2017</v>
      </c>
    </row>
    <row r="5199" spans="1:9" x14ac:dyDescent="0.25">
      <c r="A5199" t="s">
        <v>976</v>
      </c>
      <c r="B5199" t="s">
        <v>58</v>
      </c>
      <c r="C5199" s="76" t="s">
        <v>842</v>
      </c>
      <c r="D5199" t="s">
        <v>980</v>
      </c>
      <c r="E5199" s="82">
        <v>5</v>
      </c>
      <c r="F5199" t="s">
        <v>969</v>
      </c>
      <c r="G5199" s="83">
        <v>42858</v>
      </c>
      <c r="H5199" s="83">
        <v>42802</v>
      </c>
      <c r="I5199">
        <f t="shared" si="86"/>
        <v>2017</v>
      </c>
    </row>
    <row r="5200" spans="1:9" x14ac:dyDescent="0.25">
      <c r="A5200" t="s">
        <v>976</v>
      </c>
      <c r="B5200" t="s">
        <v>251</v>
      </c>
      <c r="C5200" s="76" t="s">
        <v>842</v>
      </c>
      <c r="D5200" t="s">
        <v>980</v>
      </c>
      <c r="E5200" s="82">
        <v>5</v>
      </c>
      <c r="F5200" t="s">
        <v>969</v>
      </c>
      <c r="G5200" s="83">
        <v>42872</v>
      </c>
      <c r="H5200" s="83">
        <v>42803</v>
      </c>
      <c r="I5200">
        <f t="shared" si="86"/>
        <v>2017</v>
      </c>
    </row>
    <row r="5201" spans="1:9" x14ac:dyDescent="0.25">
      <c r="A5201" t="s">
        <v>976</v>
      </c>
      <c r="B5201" t="s">
        <v>58</v>
      </c>
      <c r="C5201" s="76" t="s">
        <v>842</v>
      </c>
      <c r="D5201" t="s">
        <v>980</v>
      </c>
      <c r="E5201" s="82">
        <v>6</v>
      </c>
      <c r="F5201" t="s">
        <v>969</v>
      </c>
      <c r="G5201" s="83">
        <v>43068</v>
      </c>
      <c r="H5201" s="83">
        <v>42802</v>
      </c>
      <c r="I5201">
        <f t="shared" si="86"/>
        <v>2017</v>
      </c>
    </row>
    <row r="5202" spans="1:9" x14ac:dyDescent="0.25">
      <c r="A5202" t="s">
        <v>976</v>
      </c>
      <c r="B5202" t="s">
        <v>243</v>
      </c>
      <c r="C5202" s="76" t="s">
        <v>842</v>
      </c>
      <c r="D5202" t="s">
        <v>980</v>
      </c>
      <c r="E5202" s="82">
        <v>5.2</v>
      </c>
      <c r="F5202" t="s">
        <v>969</v>
      </c>
      <c r="G5202" s="83">
        <v>42895</v>
      </c>
      <c r="H5202" s="83">
        <v>42802</v>
      </c>
      <c r="I5202">
        <f t="shared" si="86"/>
        <v>2017</v>
      </c>
    </row>
    <row r="5203" spans="1:9" x14ac:dyDescent="0.25">
      <c r="A5203" t="s">
        <v>976</v>
      </c>
      <c r="B5203" t="s">
        <v>247</v>
      </c>
      <c r="C5203" s="76" t="s">
        <v>842</v>
      </c>
      <c r="D5203" t="s">
        <v>980</v>
      </c>
      <c r="E5203" s="82">
        <v>6.6</v>
      </c>
      <c r="F5203" t="s">
        <v>969</v>
      </c>
      <c r="G5203" s="83">
        <v>42846</v>
      </c>
      <c r="H5203" s="83">
        <v>42801</v>
      </c>
      <c r="I5203">
        <f t="shared" si="86"/>
        <v>2017</v>
      </c>
    </row>
    <row r="5204" spans="1:9" x14ac:dyDescent="0.25">
      <c r="A5204" t="s">
        <v>976</v>
      </c>
      <c r="B5204" t="s">
        <v>244</v>
      </c>
      <c r="C5204" s="76" t="s">
        <v>842</v>
      </c>
      <c r="D5204" t="s">
        <v>980</v>
      </c>
      <c r="E5204" s="82">
        <v>3.6</v>
      </c>
      <c r="F5204" t="s">
        <v>969</v>
      </c>
      <c r="G5204" s="83">
        <v>42846</v>
      </c>
      <c r="H5204" s="83">
        <v>42801</v>
      </c>
      <c r="I5204">
        <f t="shared" si="86"/>
        <v>2017</v>
      </c>
    </row>
    <row r="5205" spans="1:9" x14ac:dyDescent="0.25">
      <c r="A5205" t="s">
        <v>976</v>
      </c>
      <c r="B5205" t="s">
        <v>253</v>
      </c>
      <c r="C5205" s="76" t="s">
        <v>842</v>
      </c>
      <c r="D5205" t="s">
        <v>980</v>
      </c>
      <c r="E5205" s="82">
        <v>3</v>
      </c>
      <c r="F5205" t="s">
        <v>969</v>
      </c>
      <c r="G5205" s="83">
        <v>42857</v>
      </c>
      <c r="H5205" s="83">
        <v>42801</v>
      </c>
      <c r="I5205">
        <f t="shared" si="86"/>
        <v>2017</v>
      </c>
    </row>
    <row r="5206" spans="1:9" x14ac:dyDescent="0.25">
      <c r="A5206" t="s">
        <v>976</v>
      </c>
      <c r="B5206" t="s">
        <v>245</v>
      </c>
      <c r="C5206" s="76" t="s">
        <v>842</v>
      </c>
      <c r="D5206" t="s">
        <v>980</v>
      </c>
      <c r="E5206" s="82">
        <v>6.6</v>
      </c>
      <c r="F5206" t="s">
        <v>969</v>
      </c>
      <c r="G5206" s="83">
        <v>42839</v>
      </c>
      <c r="H5206" s="83">
        <v>42801</v>
      </c>
      <c r="I5206">
        <f t="shared" si="86"/>
        <v>2017</v>
      </c>
    </row>
    <row r="5207" spans="1:9" x14ac:dyDescent="0.25">
      <c r="A5207" t="s">
        <v>976</v>
      </c>
      <c r="B5207" t="s">
        <v>71</v>
      </c>
      <c r="C5207" s="76" t="s">
        <v>842</v>
      </c>
      <c r="D5207" t="s">
        <v>980</v>
      </c>
      <c r="E5207" s="82">
        <v>7.6</v>
      </c>
      <c r="F5207" t="s">
        <v>969</v>
      </c>
      <c r="G5207" s="83">
        <v>42857</v>
      </c>
      <c r="H5207" s="83">
        <v>42801</v>
      </c>
      <c r="I5207">
        <f t="shared" si="86"/>
        <v>2017</v>
      </c>
    </row>
    <row r="5208" spans="1:9" x14ac:dyDescent="0.25">
      <c r="A5208" t="s">
        <v>976</v>
      </c>
      <c r="B5208" t="s">
        <v>292</v>
      </c>
      <c r="C5208" s="76" t="s">
        <v>842</v>
      </c>
      <c r="D5208" t="s">
        <v>980</v>
      </c>
      <c r="E5208" s="82">
        <v>7.6</v>
      </c>
      <c r="F5208" t="s">
        <v>969</v>
      </c>
      <c r="G5208" s="83">
        <v>42895</v>
      </c>
      <c r="H5208" s="83">
        <v>42801</v>
      </c>
      <c r="I5208">
        <f t="shared" si="86"/>
        <v>2017</v>
      </c>
    </row>
    <row r="5209" spans="1:9" x14ac:dyDescent="0.25">
      <c r="A5209" t="s">
        <v>976</v>
      </c>
      <c r="B5209" t="s">
        <v>252</v>
      </c>
      <c r="C5209" s="76" t="s">
        <v>842</v>
      </c>
      <c r="D5209" t="s">
        <v>980</v>
      </c>
      <c r="E5209" s="82">
        <v>6</v>
      </c>
      <c r="F5209" t="s">
        <v>969</v>
      </c>
      <c r="G5209" s="83">
        <v>42839</v>
      </c>
      <c r="H5209" s="83">
        <v>42801</v>
      </c>
      <c r="I5209">
        <f t="shared" si="86"/>
        <v>2017</v>
      </c>
    </row>
    <row r="5210" spans="1:9" x14ac:dyDescent="0.25">
      <c r="A5210" t="s">
        <v>976</v>
      </c>
      <c r="B5210" t="s">
        <v>244</v>
      </c>
      <c r="C5210" s="76" t="s">
        <v>842</v>
      </c>
      <c r="D5210" t="s">
        <v>980</v>
      </c>
      <c r="E5210" s="82">
        <v>6.6</v>
      </c>
      <c r="F5210" t="s">
        <v>969</v>
      </c>
      <c r="G5210" s="83">
        <v>42895</v>
      </c>
      <c r="H5210" s="83">
        <v>42801</v>
      </c>
      <c r="I5210">
        <f t="shared" si="86"/>
        <v>2017</v>
      </c>
    </row>
    <row r="5211" spans="1:9" x14ac:dyDescent="0.25">
      <c r="A5211" t="s">
        <v>976</v>
      </c>
      <c r="B5211" t="s">
        <v>37</v>
      </c>
      <c r="C5211" s="76" t="s">
        <v>842</v>
      </c>
      <c r="D5211" t="s">
        <v>980</v>
      </c>
      <c r="E5211" s="82">
        <v>7.3</v>
      </c>
      <c r="F5211" t="s">
        <v>969</v>
      </c>
      <c r="G5211" s="83">
        <v>42828</v>
      </c>
      <c r="H5211" s="83">
        <v>42797</v>
      </c>
      <c r="I5211">
        <f t="shared" si="86"/>
        <v>2017</v>
      </c>
    </row>
    <row r="5212" spans="1:9" x14ac:dyDescent="0.25">
      <c r="A5212" t="s">
        <v>976</v>
      </c>
      <c r="B5212" t="s">
        <v>241</v>
      </c>
      <c r="C5212" s="76" t="s">
        <v>842</v>
      </c>
      <c r="D5212" t="s">
        <v>980</v>
      </c>
      <c r="E5212" s="82">
        <v>7.6</v>
      </c>
      <c r="F5212" t="s">
        <v>969</v>
      </c>
      <c r="G5212" s="83">
        <v>42839</v>
      </c>
      <c r="H5212" s="83">
        <v>42801</v>
      </c>
      <c r="I5212">
        <f t="shared" si="86"/>
        <v>2017</v>
      </c>
    </row>
    <row r="5213" spans="1:9" x14ac:dyDescent="0.25">
      <c r="A5213" t="s">
        <v>976</v>
      </c>
      <c r="B5213" t="s">
        <v>67</v>
      </c>
      <c r="C5213" s="76" t="s">
        <v>842</v>
      </c>
      <c r="D5213" t="s">
        <v>980</v>
      </c>
      <c r="E5213" s="82">
        <v>5</v>
      </c>
      <c r="F5213" t="s">
        <v>969</v>
      </c>
      <c r="G5213" s="83">
        <v>42833</v>
      </c>
      <c r="H5213" s="83">
        <v>42795</v>
      </c>
      <c r="I5213">
        <f t="shared" si="86"/>
        <v>2017</v>
      </c>
    </row>
    <row r="5214" spans="1:9" x14ac:dyDescent="0.25">
      <c r="A5214" t="s">
        <v>976</v>
      </c>
      <c r="B5214" t="s">
        <v>64</v>
      </c>
      <c r="C5214" s="76" t="s">
        <v>842</v>
      </c>
      <c r="D5214" t="s">
        <v>980</v>
      </c>
      <c r="E5214" s="82">
        <v>3.8</v>
      </c>
      <c r="F5214" t="s">
        <v>969</v>
      </c>
      <c r="G5214" s="83">
        <v>42936</v>
      </c>
      <c r="H5214" s="83">
        <v>42795</v>
      </c>
      <c r="I5214">
        <f t="shared" si="86"/>
        <v>2017</v>
      </c>
    </row>
    <row r="5215" spans="1:9" x14ac:dyDescent="0.25">
      <c r="A5215" t="s">
        <v>976</v>
      </c>
      <c r="B5215" t="s">
        <v>244</v>
      </c>
      <c r="C5215" s="76" t="s">
        <v>842</v>
      </c>
      <c r="D5215" t="s">
        <v>980</v>
      </c>
      <c r="E5215" s="82">
        <v>6</v>
      </c>
      <c r="F5215" t="s">
        <v>969</v>
      </c>
      <c r="G5215" s="83">
        <v>42800</v>
      </c>
      <c r="H5215" s="83">
        <v>42795</v>
      </c>
      <c r="I5215">
        <f t="shared" si="86"/>
        <v>2017</v>
      </c>
    </row>
    <row r="5216" spans="1:9" x14ac:dyDescent="0.25">
      <c r="A5216" t="s">
        <v>976</v>
      </c>
      <c r="B5216" t="s">
        <v>66</v>
      </c>
      <c r="C5216" s="76" t="s">
        <v>842</v>
      </c>
      <c r="D5216" t="s">
        <v>980</v>
      </c>
      <c r="E5216" s="82">
        <v>7.6</v>
      </c>
      <c r="F5216" t="s">
        <v>969</v>
      </c>
      <c r="G5216" s="83">
        <v>42845</v>
      </c>
      <c r="H5216" s="83">
        <v>42795</v>
      </c>
      <c r="I5216">
        <f t="shared" si="86"/>
        <v>2017</v>
      </c>
    </row>
    <row r="5217" spans="1:9" x14ac:dyDescent="0.25">
      <c r="A5217" t="s">
        <v>976</v>
      </c>
      <c r="B5217" t="s">
        <v>58</v>
      </c>
      <c r="C5217" s="76" t="s">
        <v>842</v>
      </c>
      <c r="D5217" t="s">
        <v>980</v>
      </c>
      <c r="E5217" s="82">
        <v>6</v>
      </c>
      <c r="F5217" t="s">
        <v>969</v>
      </c>
      <c r="G5217" s="83">
        <v>43031</v>
      </c>
      <c r="H5217" s="83">
        <v>42795</v>
      </c>
      <c r="I5217">
        <f t="shared" si="86"/>
        <v>2017</v>
      </c>
    </row>
    <row r="5218" spans="1:9" x14ac:dyDescent="0.25">
      <c r="A5218" t="s">
        <v>976</v>
      </c>
      <c r="B5218" t="s">
        <v>67</v>
      </c>
      <c r="C5218" s="76" t="s">
        <v>842</v>
      </c>
      <c r="D5218" t="s">
        <v>980</v>
      </c>
      <c r="E5218" s="82">
        <v>6</v>
      </c>
      <c r="F5218" t="s">
        <v>969</v>
      </c>
      <c r="G5218" s="83">
        <v>42955</v>
      </c>
      <c r="H5218" s="83">
        <v>42795</v>
      </c>
      <c r="I5218">
        <f t="shared" si="86"/>
        <v>2017</v>
      </c>
    </row>
    <row r="5219" spans="1:9" x14ac:dyDescent="0.25">
      <c r="A5219" t="s">
        <v>976</v>
      </c>
      <c r="B5219" t="s">
        <v>247</v>
      </c>
      <c r="C5219" s="76" t="s">
        <v>842</v>
      </c>
      <c r="D5219" t="s">
        <v>980</v>
      </c>
      <c r="E5219" s="82">
        <v>7.6</v>
      </c>
      <c r="F5219" t="s">
        <v>969</v>
      </c>
      <c r="G5219" s="83">
        <v>42885</v>
      </c>
      <c r="H5219" s="83">
        <v>42795</v>
      </c>
      <c r="I5219">
        <f t="shared" si="86"/>
        <v>2017</v>
      </c>
    </row>
    <row r="5220" spans="1:9" x14ac:dyDescent="0.25">
      <c r="A5220" t="s">
        <v>976</v>
      </c>
      <c r="B5220" t="s">
        <v>253</v>
      </c>
      <c r="C5220" s="76" t="s">
        <v>842</v>
      </c>
      <c r="D5220" t="s">
        <v>980</v>
      </c>
      <c r="E5220" s="82">
        <v>7.6</v>
      </c>
      <c r="F5220" t="s">
        <v>969</v>
      </c>
      <c r="G5220" s="83">
        <v>42997</v>
      </c>
      <c r="H5220" s="83">
        <v>42795</v>
      </c>
      <c r="I5220">
        <f t="shared" si="86"/>
        <v>2017</v>
      </c>
    </row>
    <row r="5221" spans="1:9" x14ac:dyDescent="0.25">
      <c r="A5221" t="s">
        <v>976</v>
      </c>
      <c r="B5221" t="s">
        <v>252</v>
      </c>
      <c r="C5221" s="76" t="s">
        <v>842</v>
      </c>
      <c r="D5221" t="s">
        <v>980</v>
      </c>
      <c r="E5221" s="82">
        <v>7.6</v>
      </c>
      <c r="F5221" t="s">
        <v>969</v>
      </c>
      <c r="G5221" s="83">
        <v>42849</v>
      </c>
      <c r="H5221" s="83">
        <v>42790</v>
      </c>
      <c r="I5221">
        <f t="shared" si="86"/>
        <v>2017</v>
      </c>
    </row>
    <row r="5222" spans="1:9" x14ac:dyDescent="0.25">
      <c r="A5222" t="s">
        <v>976</v>
      </c>
      <c r="B5222" t="s">
        <v>63</v>
      </c>
      <c r="C5222" s="76" t="s">
        <v>842</v>
      </c>
      <c r="D5222" t="s">
        <v>980</v>
      </c>
      <c r="E5222" s="82">
        <v>6.6</v>
      </c>
      <c r="F5222" t="s">
        <v>969</v>
      </c>
      <c r="G5222" s="83">
        <v>42839</v>
      </c>
      <c r="H5222" s="83">
        <v>42789</v>
      </c>
      <c r="I5222">
        <f t="shared" si="86"/>
        <v>2017</v>
      </c>
    </row>
    <row r="5223" spans="1:9" x14ac:dyDescent="0.25">
      <c r="A5223" t="s">
        <v>976</v>
      </c>
      <c r="B5223" t="s">
        <v>70</v>
      </c>
      <c r="C5223" s="76" t="s">
        <v>842</v>
      </c>
      <c r="D5223" t="s">
        <v>980</v>
      </c>
      <c r="E5223" s="82">
        <v>6</v>
      </c>
      <c r="F5223" t="s">
        <v>969</v>
      </c>
      <c r="G5223" s="83">
        <v>42951</v>
      </c>
      <c r="H5223" s="83">
        <v>42790</v>
      </c>
      <c r="I5223">
        <f t="shared" si="86"/>
        <v>2017</v>
      </c>
    </row>
    <row r="5224" spans="1:9" x14ac:dyDescent="0.25">
      <c r="A5224" t="s">
        <v>976</v>
      </c>
      <c r="B5224" t="s">
        <v>58</v>
      </c>
      <c r="C5224" s="76" t="s">
        <v>842</v>
      </c>
      <c r="D5224" t="s">
        <v>980</v>
      </c>
      <c r="E5224" s="82">
        <v>5</v>
      </c>
      <c r="F5224" t="s">
        <v>969</v>
      </c>
      <c r="G5224" s="83">
        <v>42829</v>
      </c>
      <c r="H5224" s="83">
        <v>42788</v>
      </c>
      <c r="I5224">
        <f t="shared" si="86"/>
        <v>2017</v>
      </c>
    </row>
    <row r="5225" spans="1:9" x14ac:dyDescent="0.25">
      <c r="A5225" t="s">
        <v>976</v>
      </c>
      <c r="B5225" t="s">
        <v>67</v>
      </c>
      <c r="C5225" s="76" t="s">
        <v>842</v>
      </c>
      <c r="D5225" t="s">
        <v>980</v>
      </c>
      <c r="E5225" s="82">
        <v>6</v>
      </c>
      <c r="F5225" t="s">
        <v>969</v>
      </c>
      <c r="G5225" s="83">
        <v>42927</v>
      </c>
      <c r="H5225" s="83">
        <v>42788</v>
      </c>
      <c r="I5225">
        <f t="shared" si="86"/>
        <v>2017</v>
      </c>
    </row>
    <row r="5226" spans="1:9" x14ac:dyDescent="0.25">
      <c r="A5226" t="s">
        <v>976</v>
      </c>
      <c r="B5226" t="s">
        <v>247</v>
      </c>
      <c r="C5226" s="76" t="s">
        <v>842</v>
      </c>
      <c r="D5226" t="s">
        <v>980</v>
      </c>
      <c r="E5226" s="82">
        <v>11.4</v>
      </c>
      <c r="F5226" t="s">
        <v>969</v>
      </c>
      <c r="G5226" s="83">
        <v>42909</v>
      </c>
      <c r="H5226" s="83">
        <v>42788</v>
      </c>
      <c r="I5226">
        <f t="shared" si="86"/>
        <v>2017</v>
      </c>
    </row>
    <row r="5227" spans="1:9" x14ac:dyDescent="0.25">
      <c r="A5227" t="s">
        <v>976</v>
      </c>
      <c r="B5227" t="s">
        <v>257</v>
      </c>
      <c r="C5227" s="76" t="s">
        <v>842</v>
      </c>
      <c r="D5227" t="s">
        <v>980</v>
      </c>
      <c r="E5227" s="82">
        <v>10</v>
      </c>
      <c r="F5227" t="s">
        <v>969</v>
      </c>
      <c r="G5227" s="83">
        <v>42845</v>
      </c>
      <c r="H5227" s="83">
        <v>42788</v>
      </c>
      <c r="I5227">
        <f t="shared" si="86"/>
        <v>2017</v>
      </c>
    </row>
    <row r="5228" spans="1:9" x14ac:dyDescent="0.25">
      <c r="A5228" t="s">
        <v>976</v>
      </c>
      <c r="B5228" t="s">
        <v>244</v>
      </c>
      <c r="C5228" s="76" t="s">
        <v>842</v>
      </c>
      <c r="D5228" t="s">
        <v>980</v>
      </c>
      <c r="E5228" s="82">
        <v>3.8</v>
      </c>
      <c r="F5228" t="s">
        <v>969</v>
      </c>
      <c r="G5228" s="83">
        <v>42867</v>
      </c>
      <c r="H5228" s="83">
        <v>42788</v>
      </c>
      <c r="I5228">
        <f t="shared" si="86"/>
        <v>2017</v>
      </c>
    </row>
    <row r="5229" spans="1:9" x14ac:dyDescent="0.25">
      <c r="A5229" t="s">
        <v>976</v>
      </c>
      <c r="B5229" t="s">
        <v>251</v>
      </c>
      <c r="C5229" s="76" t="s">
        <v>842</v>
      </c>
      <c r="D5229" t="s">
        <v>980</v>
      </c>
      <c r="E5229" s="82">
        <v>6</v>
      </c>
      <c r="F5229" t="s">
        <v>969</v>
      </c>
      <c r="G5229" s="83">
        <v>42887</v>
      </c>
      <c r="H5229" s="83">
        <v>42788</v>
      </c>
      <c r="I5229">
        <f t="shared" si="86"/>
        <v>2017</v>
      </c>
    </row>
    <row r="5230" spans="1:9" x14ac:dyDescent="0.25">
      <c r="A5230" t="s">
        <v>976</v>
      </c>
      <c r="B5230" t="s">
        <v>245</v>
      </c>
      <c r="C5230" s="76" t="s">
        <v>842</v>
      </c>
      <c r="D5230" t="s">
        <v>980</v>
      </c>
      <c r="E5230" s="82">
        <v>6</v>
      </c>
      <c r="F5230" t="s">
        <v>969</v>
      </c>
      <c r="G5230" s="83">
        <v>42844</v>
      </c>
      <c r="H5230" s="83">
        <v>42788</v>
      </c>
      <c r="I5230">
        <f t="shared" si="86"/>
        <v>2017</v>
      </c>
    </row>
    <row r="5231" spans="1:9" x14ac:dyDescent="0.25">
      <c r="A5231" t="s">
        <v>976</v>
      </c>
      <c r="B5231" t="s">
        <v>250</v>
      </c>
      <c r="C5231" s="76" t="s">
        <v>842</v>
      </c>
      <c r="D5231" t="s">
        <v>980</v>
      </c>
      <c r="E5231" s="82">
        <v>11.6</v>
      </c>
      <c r="F5231" t="s">
        <v>969</v>
      </c>
      <c r="G5231" s="83">
        <v>42816</v>
      </c>
      <c r="H5231" s="83">
        <v>42788</v>
      </c>
      <c r="I5231">
        <f t="shared" si="86"/>
        <v>2017</v>
      </c>
    </row>
    <row r="5232" spans="1:9" x14ac:dyDescent="0.25">
      <c r="A5232" t="s">
        <v>976</v>
      </c>
      <c r="B5232" t="s">
        <v>185</v>
      </c>
      <c r="C5232" s="76" t="s">
        <v>842</v>
      </c>
      <c r="D5232" t="s">
        <v>980</v>
      </c>
      <c r="E5232" s="82">
        <v>3.8</v>
      </c>
      <c r="F5232" t="s">
        <v>969</v>
      </c>
      <c r="G5232" s="83">
        <v>42858</v>
      </c>
      <c r="H5232" s="83">
        <v>42788</v>
      </c>
      <c r="I5232">
        <f t="shared" si="86"/>
        <v>2017</v>
      </c>
    </row>
    <row r="5233" spans="1:9" x14ac:dyDescent="0.25">
      <c r="A5233" t="s">
        <v>976</v>
      </c>
      <c r="B5233" t="s">
        <v>243</v>
      </c>
      <c r="C5233" s="76" t="s">
        <v>842</v>
      </c>
      <c r="D5233" t="s">
        <v>980</v>
      </c>
      <c r="E5233" s="82">
        <v>3</v>
      </c>
      <c r="F5233" t="s">
        <v>969</v>
      </c>
      <c r="G5233" s="83">
        <v>42858</v>
      </c>
      <c r="H5233" s="83">
        <v>42786</v>
      </c>
      <c r="I5233">
        <f t="shared" si="86"/>
        <v>2017</v>
      </c>
    </row>
    <row r="5234" spans="1:9" x14ac:dyDescent="0.25">
      <c r="A5234" t="s">
        <v>976</v>
      </c>
      <c r="B5234" t="s">
        <v>247</v>
      </c>
      <c r="C5234" s="76" t="s">
        <v>842</v>
      </c>
      <c r="D5234" t="s">
        <v>980</v>
      </c>
      <c r="E5234" s="82">
        <v>7.6</v>
      </c>
      <c r="F5234" t="s">
        <v>969</v>
      </c>
      <c r="G5234" s="83">
        <v>42839</v>
      </c>
      <c r="H5234" s="83">
        <v>42782</v>
      </c>
      <c r="I5234">
        <f t="shared" si="86"/>
        <v>2017</v>
      </c>
    </row>
    <row r="5235" spans="1:9" x14ac:dyDescent="0.25">
      <c r="A5235" t="s">
        <v>976</v>
      </c>
      <c r="B5235" t="s">
        <v>251</v>
      </c>
      <c r="C5235" s="76" t="s">
        <v>842</v>
      </c>
      <c r="D5235" t="s">
        <v>980</v>
      </c>
      <c r="E5235" s="82">
        <v>15</v>
      </c>
      <c r="F5235" t="s">
        <v>969</v>
      </c>
      <c r="G5235" s="83">
        <v>42930</v>
      </c>
      <c r="H5235" s="83">
        <v>42781</v>
      </c>
      <c r="I5235">
        <f t="shared" si="86"/>
        <v>2017</v>
      </c>
    </row>
    <row r="5236" spans="1:9" x14ac:dyDescent="0.25">
      <c r="A5236" t="s">
        <v>976</v>
      </c>
      <c r="B5236" t="s">
        <v>58</v>
      </c>
      <c r="C5236" s="76" t="s">
        <v>842</v>
      </c>
      <c r="D5236" t="s">
        <v>980</v>
      </c>
      <c r="E5236" s="82">
        <v>7.6</v>
      </c>
      <c r="F5236" t="s">
        <v>969</v>
      </c>
      <c r="G5236" s="83">
        <v>42888</v>
      </c>
      <c r="H5236" s="83">
        <v>42781</v>
      </c>
      <c r="I5236">
        <f t="shared" si="86"/>
        <v>2017</v>
      </c>
    </row>
    <row r="5237" spans="1:9" x14ac:dyDescent="0.25">
      <c r="A5237" t="s">
        <v>976</v>
      </c>
      <c r="B5237" t="s">
        <v>62</v>
      </c>
      <c r="C5237" s="76" t="s">
        <v>842</v>
      </c>
      <c r="D5237" t="s">
        <v>980</v>
      </c>
      <c r="E5237" s="82">
        <v>6</v>
      </c>
      <c r="F5237" t="s">
        <v>969</v>
      </c>
      <c r="G5237" s="83">
        <v>42851</v>
      </c>
      <c r="H5237" s="83">
        <v>42781</v>
      </c>
      <c r="I5237">
        <f t="shared" si="86"/>
        <v>2017</v>
      </c>
    </row>
    <row r="5238" spans="1:9" x14ac:dyDescent="0.25">
      <c r="A5238" t="s">
        <v>976</v>
      </c>
      <c r="B5238" t="s">
        <v>73</v>
      </c>
      <c r="C5238" s="76" t="s">
        <v>842</v>
      </c>
      <c r="D5238" t="s">
        <v>980</v>
      </c>
      <c r="E5238" s="82">
        <v>5.2</v>
      </c>
      <c r="F5238" t="s">
        <v>969</v>
      </c>
      <c r="G5238" s="83">
        <v>42839</v>
      </c>
      <c r="H5238" s="83">
        <v>42781</v>
      </c>
      <c r="I5238">
        <f t="shared" si="86"/>
        <v>2017</v>
      </c>
    </row>
    <row r="5239" spans="1:9" x14ac:dyDescent="0.25">
      <c r="A5239" t="s">
        <v>976</v>
      </c>
      <c r="B5239" t="s">
        <v>67</v>
      </c>
      <c r="C5239" s="76" t="s">
        <v>842</v>
      </c>
      <c r="D5239" t="s">
        <v>980</v>
      </c>
      <c r="E5239" s="82">
        <v>10.4</v>
      </c>
      <c r="F5239" t="s">
        <v>969</v>
      </c>
      <c r="G5239" s="83">
        <v>42915</v>
      </c>
      <c r="H5239" s="83">
        <v>42781</v>
      </c>
      <c r="I5239">
        <f t="shared" si="86"/>
        <v>2017</v>
      </c>
    </row>
    <row r="5240" spans="1:9" x14ac:dyDescent="0.25">
      <c r="A5240" t="s">
        <v>976</v>
      </c>
      <c r="B5240" t="s">
        <v>244</v>
      </c>
      <c r="C5240" s="76" t="s">
        <v>842</v>
      </c>
      <c r="D5240" t="s">
        <v>980</v>
      </c>
      <c r="E5240" s="82">
        <v>5</v>
      </c>
      <c r="F5240" t="s">
        <v>969</v>
      </c>
      <c r="G5240" s="83">
        <v>42807</v>
      </c>
      <c r="H5240" s="83">
        <v>42780</v>
      </c>
      <c r="I5240">
        <f t="shared" si="86"/>
        <v>2017</v>
      </c>
    </row>
    <row r="5241" spans="1:9" x14ac:dyDescent="0.25">
      <c r="A5241" t="s">
        <v>976</v>
      </c>
      <c r="B5241" t="s">
        <v>251</v>
      </c>
      <c r="C5241" s="76" t="s">
        <v>842</v>
      </c>
      <c r="D5241" t="s">
        <v>980</v>
      </c>
      <c r="E5241" s="82">
        <v>14.2</v>
      </c>
      <c r="F5241" t="s">
        <v>969</v>
      </c>
      <c r="G5241" s="83">
        <v>42895</v>
      </c>
      <c r="H5241" s="83">
        <v>42780</v>
      </c>
      <c r="I5241">
        <f t="shared" si="86"/>
        <v>2017</v>
      </c>
    </row>
    <row r="5242" spans="1:9" x14ac:dyDescent="0.25">
      <c r="A5242" t="s">
        <v>976</v>
      </c>
      <c r="B5242" t="s">
        <v>243</v>
      </c>
      <c r="C5242" s="76" t="s">
        <v>842</v>
      </c>
      <c r="D5242" t="s">
        <v>980</v>
      </c>
      <c r="E5242" s="82">
        <v>6.6</v>
      </c>
      <c r="F5242" t="s">
        <v>969</v>
      </c>
      <c r="G5242" s="83">
        <v>42915</v>
      </c>
      <c r="H5242" s="83">
        <v>42780</v>
      </c>
      <c r="I5242">
        <f t="shared" si="86"/>
        <v>2017</v>
      </c>
    </row>
    <row r="5243" spans="1:9" x14ac:dyDescent="0.25">
      <c r="A5243" t="s">
        <v>976</v>
      </c>
      <c r="B5243" t="s">
        <v>48</v>
      </c>
      <c r="C5243" s="76" t="s">
        <v>842</v>
      </c>
      <c r="D5243" t="s">
        <v>980</v>
      </c>
      <c r="E5243" s="82">
        <v>6</v>
      </c>
      <c r="F5243" t="s">
        <v>969</v>
      </c>
      <c r="G5243" s="83">
        <v>42850</v>
      </c>
      <c r="H5243" s="83">
        <v>42773</v>
      </c>
      <c r="I5243">
        <f t="shared" si="86"/>
        <v>2017</v>
      </c>
    </row>
    <row r="5244" spans="1:9" x14ac:dyDescent="0.25">
      <c r="A5244" t="s">
        <v>976</v>
      </c>
      <c r="B5244" t="s">
        <v>243</v>
      </c>
      <c r="C5244" s="76" t="s">
        <v>842</v>
      </c>
      <c r="D5244" t="s">
        <v>980</v>
      </c>
      <c r="E5244" s="82">
        <v>6</v>
      </c>
      <c r="F5244" t="s">
        <v>969</v>
      </c>
      <c r="G5244" s="83">
        <v>42906</v>
      </c>
      <c r="H5244" s="83">
        <v>42767</v>
      </c>
      <c r="I5244">
        <f t="shared" si="86"/>
        <v>2017</v>
      </c>
    </row>
    <row r="5245" spans="1:9" x14ac:dyDescent="0.25">
      <c r="A5245" t="s">
        <v>976</v>
      </c>
      <c r="B5245" t="s">
        <v>250</v>
      </c>
      <c r="C5245" s="76" t="s">
        <v>842</v>
      </c>
      <c r="D5245" t="s">
        <v>980</v>
      </c>
      <c r="E5245" s="82">
        <v>240</v>
      </c>
      <c r="F5245" t="s">
        <v>969</v>
      </c>
      <c r="G5245" s="83">
        <v>43097</v>
      </c>
      <c r="H5245" s="83">
        <v>42773</v>
      </c>
      <c r="I5245">
        <f t="shared" si="86"/>
        <v>2017</v>
      </c>
    </row>
    <row r="5246" spans="1:9" x14ac:dyDescent="0.25">
      <c r="A5246" t="s">
        <v>976</v>
      </c>
      <c r="B5246" t="s">
        <v>245</v>
      </c>
      <c r="C5246" s="76" t="s">
        <v>842</v>
      </c>
      <c r="D5246" t="s">
        <v>980</v>
      </c>
      <c r="E5246" s="82">
        <v>5</v>
      </c>
      <c r="F5246" t="s">
        <v>969</v>
      </c>
      <c r="G5246" s="83">
        <v>42872</v>
      </c>
      <c r="H5246" s="83">
        <v>42767</v>
      </c>
      <c r="I5246">
        <f t="shared" si="86"/>
        <v>2017</v>
      </c>
    </row>
    <row r="5247" spans="1:9" x14ac:dyDescent="0.25">
      <c r="A5247" t="s">
        <v>976</v>
      </c>
      <c r="B5247" t="s">
        <v>67</v>
      </c>
      <c r="C5247" s="76" t="s">
        <v>842</v>
      </c>
      <c r="D5247" t="s">
        <v>980</v>
      </c>
      <c r="E5247" s="82">
        <v>7.6</v>
      </c>
      <c r="F5247" t="s">
        <v>969</v>
      </c>
      <c r="G5247" s="83">
        <v>42936</v>
      </c>
      <c r="H5247" s="83">
        <v>42767</v>
      </c>
      <c r="I5247">
        <f t="shared" si="86"/>
        <v>2017</v>
      </c>
    </row>
    <row r="5248" spans="1:9" x14ac:dyDescent="0.25">
      <c r="A5248" t="s">
        <v>976</v>
      </c>
      <c r="B5248" t="s">
        <v>243</v>
      </c>
      <c r="C5248" s="76" t="s">
        <v>842</v>
      </c>
      <c r="D5248" t="s">
        <v>980</v>
      </c>
      <c r="E5248" s="82">
        <v>10</v>
      </c>
      <c r="F5248" t="s">
        <v>969</v>
      </c>
      <c r="G5248" s="83">
        <v>42923</v>
      </c>
      <c r="H5248" s="83">
        <v>42767</v>
      </c>
      <c r="I5248">
        <f t="shared" si="86"/>
        <v>2017</v>
      </c>
    </row>
    <row r="5249" spans="1:9" x14ac:dyDescent="0.25">
      <c r="A5249" t="s">
        <v>976</v>
      </c>
      <c r="B5249" t="s">
        <v>244</v>
      </c>
      <c r="C5249" s="76" t="s">
        <v>842</v>
      </c>
      <c r="D5249" t="s">
        <v>980</v>
      </c>
      <c r="E5249" s="82">
        <v>3.8</v>
      </c>
      <c r="F5249" t="s">
        <v>969</v>
      </c>
      <c r="G5249" s="83">
        <v>42769</v>
      </c>
      <c r="H5249" s="83">
        <v>42766</v>
      </c>
      <c r="I5249">
        <f t="shared" si="86"/>
        <v>2017</v>
      </c>
    </row>
    <row r="5250" spans="1:9" x14ac:dyDescent="0.25">
      <c r="A5250" t="s">
        <v>976</v>
      </c>
      <c r="B5250" t="s">
        <v>243</v>
      </c>
      <c r="C5250" s="76" t="s">
        <v>842</v>
      </c>
      <c r="D5250" t="s">
        <v>980</v>
      </c>
      <c r="E5250" s="82">
        <v>11.6</v>
      </c>
      <c r="F5250" t="s">
        <v>969</v>
      </c>
      <c r="G5250" s="83">
        <v>42793</v>
      </c>
      <c r="H5250" s="83">
        <v>42762</v>
      </c>
      <c r="I5250">
        <f t="shared" ref="I5250:I5313" si="87">IF(G5250&lt;&gt;"",YEAR(G5250),"")</f>
        <v>2017</v>
      </c>
    </row>
    <row r="5251" spans="1:9" x14ac:dyDescent="0.25">
      <c r="A5251" t="s">
        <v>976</v>
      </c>
      <c r="B5251" t="s">
        <v>67</v>
      </c>
      <c r="C5251" s="76" t="s">
        <v>842</v>
      </c>
      <c r="D5251" t="s">
        <v>980</v>
      </c>
      <c r="E5251" s="82">
        <v>6</v>
      </c>
      <c r="F5251" t="s">
        <v>969</v>
      </c>
      <c r="G5251" s="83">
        <v>42803</v>
      </c>
      <c r="H5251" s="83">
        <v>42762</v>
      </c>
      <c r="I5251">
        <f t="shared" si="87"/>
        <v>2017</v>
      </c>
    </row>
    <row r="5252" spans="1:9" x14ac:dyDescent="0.25">
      <c r="A5252" t="s">
        <v>976</v>
      </c>
      <c r="B5252" t="s">
        <v>261</v>
      </c>
      <c r="C5252" s="76" t="s">
        <v>842</v>
      </c>
      <c r="D5252" t="s">
        <v>980</v>
      </c>
      <c r="E5252" s="82">
        <v>5</v>
      </c>
      <c r="F5252" t="s">
        <v>969</v>
      </c>
      <c r="G5252" s="83">
        <v>42923</v>
      </c>
      <c r="H5252" s="83">
        <v>42755</v>
      </c>
      <c r="I5252">
        <f t="shared" si="87"/>
        <v>2017</v>
      </c>
    </row>
    <row r="5253" spans="1:9" x14ac:dyDescent="0.25">
      <c r="A5253" t="s">
        <v>976</v>
      </c>
      <c r="B5253" t="s">
        <v>241</v>
      </c>
      <c r="C5253" s="76" t="s">
        <v>842</v>
      </c>
      <c r="D5253" t="s">
        <v>980</v>
      </c>
      <c r="E5253" s="82">
        <v>10</v>
      </c>
      <c r="F5253" t="s">
        <v>969</v>
      </c>
      <c r="G5253" s="83">
        <v>42808</v>
      </c>
      <c r="H5253" s="83">
        <v>42762</v>
      </c>
      <c r="I5253">
        <f t="shared" si="87"/>
        <v>2017</v>
      </c>
    </row>
    <row r="5254" spans="1:9" x14ac:dyDescent="0.25">
      <c r="A5254" t="s">
        <v>976</v>
      </c>
      <c r="B5254" t="s">
        <v>40</v>
      </c>
      <c r="C5254" s="76" t="s">
        <v>842</v>
      </c>
      <c r="D5254" t="s">
        <v>980</v>
      </c>
      <c r="E5254" s="82">
        <v>7.6</v>
      </c>
      <c r="F5254" t="s">
        <v>969</v>
      </c>
      <c r="G5254" s="83">
        <v>42900</v>
      </c>
      <c r="H5254" s="83">
        <v>42758</v>
      </c>
      <c r="I5254">
        <f t="shared" si="87"/>
        <v>2017</v>
      </c>
    </row>
    <row r="5255" spans="1:9" x14ac:dyDescent="0.25">
      <c r="A5255" t="s">
        <v>976</v>
      </c>
      <c r="B5255" t="s">
        <v>245</v>
      </c>
      <c r="C5255" s="76" t="s">
        <v>842</v>
      </c>
      <c r="D5255" t="s">
        <v>980</v>
      </c>
      <c r="E5255" s="82">
        <v>7.6</v>
      </c>
      <c r="F5255" t="s">
        <v>969</v>
      </c>
      <c r="G5255" s="83">
        <v>42797</v>
      </c>
      <c r="H5255" s="83">
        <v>42755</v>
      </c>
      <c r="I5255">
        <f t="shared" si="87"/>
        <v>2017</v>
      </c>
    </row>
    <row r="5256" spans="1:9" x14ac:dyDescent="0.25">
      <c r="A5256" t="s">
        <v>976</v>
      </c>
      <c r="B5256" t="s">
        <v>58</v>
      </c>
      <c r="C5256" s="76" t="s">
        <v>842</v>
      </c>
      <c r="D5256" t="s">
        <v>980</v>
      </c>
      <c r="E5256" s="82">
        <v>5</v>
      </c>
      <c r="F5256" t="s">
        <v>969</v>
      </c>
      <c r="G5256" s="83">
        <v>43220</v>
      </c>
      <c r="H5256" s="83">
        <v>42755</v>
      </c>
      <c r="I5256">
        <f t="shared" si="87"/>
        <v>2018</v>
      </c>
    </row>
    <row r="5257" spans="1:9" x14ac:dyDescent="0.25">
      <c r="A5257" t="s">
        <v>976</v>
      </c>
      <c r="B5257" t="s">
        <v>244</v>
      </c>
      <c r="C5257" s="76" t="s">
        <v>842</v>
      </c>
      <c r="D5257" t="s">
        <v>980</v>
      </c>
      <c r="E5257" s="82">
        <v>10</v>
      </c>
      <c r="F5257" t="s">
        <v>969</v>
      </c>
      <c r="G5257" s="83">
        <v>42944</v>
      </c>
      <c r="H5257" s="83">
        <v>42753</v>
      </c>
      <c r="I5257">
        <f t="shared" si="87"/>
        <v>2017</v>
      </c>
    </row>
    <row r="5258" spans="1:9" x14ac:dyDescent="0.25">
      <c r="A5258" t="s">
        <v>976</v>
      </c>
      <c r="B5258" t="s">
        <v>58</v>
      </c>
      <c r="C5258" s="76" t="s">
        <v>842</v>
      </c>
      <c r="D5258" t="s">
        <v>980</v>
      </c>
      <c r="E5258" s="82">
        <v>3.8</v>
      </c>
      <c r="F5258" t="s">
        <v>969</v>
      </c>
      <c r="G5258" s="83">
        <v>42866</v>
      </c>
      <c r="H5258" s="83">
        <v>42753</v>
      </c>
      <c r="I5258">
        <f t="shared" si="87"/>
        <v>2017</v>
      </c>
    </row>
    <row r="5259" spans="1:9" x14ac:dyDescent="0.25">
      <c r="A5259" t="s">
        <v>976</v>
      </c>
      <c r="B5259" t="s">
        <v>252</v>
      </c>
      <c r="C5259" s="76" t="s">
        <v>842</v>
      </c>
      <c r="D5259" t="s">
        <v>980</v>
      </c>
      <c r="E5259" s="82">
        <v>6</v>
      </c>
      <c r="F5259" t="s">
        <v>969</v>
      </c>
      <c r="G5259" s="83">
        <v>42793</v>
      </c>
      <c r="H5259" s="83">
        <v>42753</v>
      </c>
      <c r="I5259">
        <f t="shared" si="87"/>
        <v>2017</v>
      </c>
    </row>
    <row r="5260" spans="1:9" x14ac:dyDescent="0.25">
      <c r="A5260" t="s">
        <v>976</v>
      </c>
      <c r="B5260" t="s">
        <v>252</v>
      </c>
      <c r="C5260" s="76" t="s">
        <v>842</v>
      </c>
      <c r="D5260" t="s">
        <v>980</v>
      </c>
      <c r="E5260" s="82">
        <v>14.9</v>
      </c>
      <c r="F5260" t="s">
        <v>969</v>
      </c>
      <c r="G5260" s="83">
        <v>42818</v>
      </c>
      <c r="H5260" s="83">
        <v>42752</v>
      </c>
      <c r="I5260">
        <f t="shared" si="87"/>
        <v>2017</v>
      </c>
    </row>
    <row r="5261" spans="1:9" x14ac:dyDescent="0.25">
      <c r="A5261" t="s">
        <v>976</v>
      </c>
      <c r="B5261" t="s">
        <v>245</v>
      </c>
      <c r="C5261" s="76" t="s">
        <v>842</v>
      </c>
      <c r="D5261" t="s">
        <v>980</v>
      </c>
      <c r="E5261" s="82">
        <v>23.1</v>
      </c>
      <c r="F5261" t="s">
        <v>969</v>
      </c>
      <c r="G5261" s="83">
        <v>43122</v>
      </c>
      <c r="H5261" s="83">
        <v>42724</v>
      </c>
      <c r="I5261">
        <f t="shared" si="87"/>
        <v>2018</v>
      </c>
    </row>
    <row r="5262" spans="1:9" x14ac:dyDescent="0.25">
      <c r="A5262" t="s">
        <v>976</v>
      </c>
      <c r="B5262" t="s">
        <v>245</v>
      </c>
      <c r="C5262" s="76" t="s">
        <v>842</v>
      </c>
      <c r="D5262" t="s">
        <v>980</v>
      </c>
      <c r="E5262" s="82">
        <v>19.7</v>
      </c>
      <c r="F5262" t="s">
        <v>969</v>
      </c>
      <c r="G5262" s="83">
        <v>43014</v>
      </c>
      <c r="H5262" s="83">
        <v>42724</v>
      </c>
      <c r="I5262">
        <f t="shared" si="87"/>
        <v>2017</v>
      </c>
    </row>
    <row r="5263" spans="1:9" x14ac:dyDescent="0.25">
      <c r="A5263" t="s">
        <v>976</v>
      </c>
      <c r="B5263" t="s">
        <v>245</v>
      </c>
      <c r="C5263" s="76" t="s">
        <v>842</v>
      </c>
      <c r="D5263" t="s">
        <v>980</v>
      </c>
      <c r="E5263" s="82">
        <v>12.4</v>
      </c>
      <c r="F5263" t="s">
        <v>969</v>
      </c>
      <c r="G5263" s="83">
        <v>43014</v>
      </c>
      <c r="H5263" s="83">
        <v>42724</v>
      </c>
      <c r="I5263">
        <f t="shared" si="87"/>
        <v>2017</v>
      </c>
    </row>
    <row r="5264" spans="1:9" x14ac:dyDescent="0.25">
      <c r="A5264" t="s">
        <v>976</v>
      </c>
      <c r="B5264" t="s">
        <v>245</v>
      </c>
      <c r="C5264" s="76" t="s">
        <v>842</v>
      </c>
      <c r="D5264" t="s">
        <v>980</v>
      </c>
      <c r="E5264" s="82">
        <v>18</v>
      </c>
      <c r="F5264" t="s">
        <v>969</v>
      </c>
      <c r="G5264" s="83">
        <v>43010</v>
      </c>
      <c r="H5264" s="83">
        <v>42724</v>
      </c>
      <c r="I5264">
        <f t="shared" si="87"/>
        <v>2017</v>
      </c>
    </row>
    <row r="5265" spans="1:9" x14ac:dyDescent="0.25">
      <c r="A5265" t="s">
        <v>976</v>
      </c>
      <c r="B5265" t="s">
        <v>245</v>
      </c>
      <c r="C5265" s="76" t="s">
        <v>842</v>
      </c>
      <c r="D5265" t="s">
        <v>980</v>
      </c>
      <c r="E5265" s="82">
        <v>7.7</v>
      </c>
      <c r="F5265" t="s">
        <v>969</v>
      </c>
      <c r="G5265" s="83">
        <v>43010</v>
      </c>
      <c r="H5265" s="83">
        <v>42724</v>
      </c>
      <c r="I5265">
        <f t="shared" si="87"/>
        <v>2017</v>
      </c>
    </row>
    <row r="5266" spans="1:9" x14ac:dyDescent="0.25">
      <c r="A5266" t="s">
        <v>976</v>
      </c>
      <c r="B5266" t="s">
        <v>50</v>
      </c>
      <c r="C5266" s="76" t="s">
        <v>842</v>
      </c>
      <c r="D5266" t="s">
        <v>980</v>
      </c>
      <c r="E5266" s="82">
        <v>45.6</v>
      </c>
      <c r="F5266" t="s">
        <v>969</v>
      </c>
      <c r="G5266" s="83">
        <v>42832</v>
      </c>
      <c r="H5266" s="83">
        <v>42748</v>
      </c>
      <c r="I5266">
        <f t="shared" si="87"/>
        <v>2017</v>
      </c>
    </row>
    <row r="5267" spans="1:9" x14ac:dyDescent="0.25">
      <c r="A5267" t="s">
        <v>976</v>
      </c>
      <c r="B5267" t="s">
        <v>244</v>
      </c>
      <c r="C5267" s="76" t="s">
        <v>842</v>
      </c>
      <c r="D5267" t="s">
        <v>980</v>
      </c>
      <c r="E5267" s="82">
        <v>3.8</v>
      </c>
      <c r="F5267" t="s">
        <v>969</v>
      </c>
      <c r="G5267" s="83">
        <v>42900</v>
      </c>
      <c r="H5267" s="83">
        <v>42748</v>
      </c>
      <c r="I5267">
        <f t="shared" si="87"/>
        <v>2017</v>
      </c>
    </row>
    <row r="5268" spans="1:9" x14ac:dyDescent="0.25">
      <c r="A5268" t="s">
        <v>976</v>
      </c>
      <c r="B5268" t="s">
        <v>251</v>
      </c>
      <c r="C5268" s="76" t="s">
        <v>842</v>
      </c>
      <c r="D5268" t="s">
        <v>980</v>
      </c>
      <c r="E5268" s="82">
        <v>7.6</v>
      </c>
      <c r="F5268" t="s">
        <v>969</v>
      </c>
      <c r="G5268" s="83">
        <v>42878</v>
      </c>
      <c r="H5268" s="83">
        <v>42748</v>
      </c>
      <c r="I5268">
        <f t="shared" si="87"/>
        <v>2017</v>
      </c>
    </row>
    <row r="5269" spans="1:9" x14ac:dyDescent="0.25">
      <c r="A5269" t="s">
        <v>976</v>
      </c>
      <c r="B5269" t="s">
        <v>245</v>
      </c>
      <c r="C5269" s="76" t="s">
        <v>842</v>
      </c>
      <c r="D5269" t="s">
        <v>980</v>
      </c>
      <c r="E5269" s="82">
        <v>5.23</v>
      </c>
      <c r="F5269" t="s">
        <v>969</v>
      </c>
      <c r="G5269" s="83">
        <v>42858</v>
      </c>
      <c r="H5269" s="83">
        <v>42748</v>
      </c>
      <c r="I5269">
        <f t="shared" si="87"/>
        <v>2017</v>
      </c>
    </row>
    <row r="5270" spans="1:9" x14ac:dyDescent="0.25">
      <c r="A5270" t="s">
        <v>976</v>
      </c>
      <c r="B5270" t="s">
        <v>252</v>
      </c>
      <c r="C5270" s="76" t="s">
        <v>842</v>
      </c>
      <c r="D5270" t="s">
        <v>980</v>
      </c>
      <c r="E5270" s="82">
        <v>13.55</v>
      </c>
      <c r="F5270" t="s">
        <v>969</v>
      </c>
      <c r="G5270" s="83">
        <v>42793</v>
      </c>
      <c r="H5270" s="83">
        <v>42746</v>
      </c>
      <c r="I5270">
        <f t="shared" si="87"/>
        <v>2017</v>
      </c>
    </row>
    <row r="5271" spans="1:9" x14ac:dyDescent="0.25">
      <c r="A5271" t="s">
        <v>976</v>
      </c>
      <c r="B5271" t="s">
        <v>63</v>
      </c>
      <c r="C5271" s="76" t="s">
        <v>842</v>
      </c>
      <c r="D5271" t="s">
        <v>980</v>
      </c>
      <c r="E5271" s="82">
        <v>4.38</v>
      </c>
      <c r="F5271" t="s">
        <v>969</v>
      </c>
      <c r="G5271" s="83">
        <v>42793</v>
      </c>
      <c r="H5271" s="83">
        <v>42747</v>
      </c>
      <c r="I5271">
        <f t="shared" si="87"/>
        <v>2017</v>
      </c>
    </row>
    <row r="5272" spans="1:9" x14ac:dyDescent="0.25">
      <c r="A5272" t="s">
        <v>976</v>
      </c>
      <c r="B5272" t="s">
        <v>252</v>
      </c>
      <c r="C5272" s="76" t="s">
        <v>842</v>
      </c>
      <c r="D5272" t="s">
        <v>980</v>
      </c>
      <c r="E5272" s="82">
        <v>7.6</v>
      </c>
      <c r="F5272" t="s">
        <v>969</v>
      </c>
      <c r="G5272" s="83">
        <v>42765</v>
      </c>
      <c r="H5272" s="83">
        <v>42745</v>
      </c>
      <c r="I5272">
        <f t="shared" si="87"/>
        <v>2017</v>
      </c>
    </row>
    <row r="5273" spans="1:9" x14ac:dyDescent="0.25">
      <c r="A5273" t="s">
        <v>976</v>
      </c>
      <c r="B5273" t="s">
        <v>247</v>
      </c>
      <c r="C5273" s="76" t="s">
        <v>842</v>
      </c>
      <c r="D5273" t="s">
        <v>980</v>
      </c>
      <c r="E5273" s="82">
        <v>3.8</v>
      </c>
      <c r="F5273" t="s">
        <v>969</v>
      </c>
      <c r="G5273" s="83">
        <v>42828</v>
      </c>
      <c r="H5273" s="83">
        <v>42745</v>
      </c>
      <c r="I5273">
        <f t="shared" si="87"/>
        <v>2017</v>
      </c>
    </row>
    <row r="5274" spans="1:9" x14ac:dyDescent="0.25">
      <c r="A5274" t="s">
        <v>976</v>
      </c>
      <c r="B5274" t="s">
        <v>243</v>
      </c>
      <c r="C5274" s="76" t="s">
        <v>842</v>
      </c>
      <c r="D5274" t="s">
        <v>980</v>
      </c>
      <c r="E5274" s="82">
        <v>7.6</v>
      </c>
      <c r="F5274" t="s">
        <v>969</v>
      </c>
      <c r="G5274" s="83">
        <v>42972</v>
      </c>
      <c r="H5274" s="83">
        <v>42746</v>
      </c>
      <c r="I5274">
        <f t="shared" si="87"/>
        <v>2017</v>
      </c>
    </row>
    <row r="5275" spans="1:9" x14ac:dyDescent="0.25">
      <c r="A5275" t="s">
        <v>976</v>
      </c>
      <c r="B5275" t="s">
        <v>241</v>
      </c>
      <c r="C5275" s="76" t="s">
        <v>842</v>
      </c>
      <c r="D5275" t="s">
        <v>980</v>
      </c>
      <c r="E5275" s="82">
        <v>5</v>
      </c>
      <c r="F5275" t="s">
        <v>969</v>
      </c>
      <c r="G5275" s="83">
        <v>42786</v>
      </c>
      <c r="H5275" s="83">
        <v>42746</v>
      </c>
      <c r="I5275">
        <f t="shared" si="87"/>
        <v>2017</v>
      </c>
    </row>
    <row r="5276" spans="1:9" x14ac:dyDescent="0.25">
      <c r="A5276" t="s">
        <v>976</v>
      </c>
      <c r="B5276" t="s">
        <v>247</v>
      </c>
      <c r="C5276" s="76" t="s">
        <v>842</v>
      </c>
      <c r="D5276" t="s">
        <v>980</v>
      </c>
      <c r="E5276" s="82">
        <v>10</v>
      </c>
      <c r="F5276" t="s">
        <v>969</v>
      </c>
      <c r="G5276" s="83">
        <v>42849</v>
      </c>
      <c r="H5276" s="83">
        <v>42746</v>
      </c>
      <c r="I5276">
        <f t="shared" si="87"/>
        <v>2017</v>
      </c>
    </row>
    <row r="5277" spans="1:9" x14ac:dyDescent="0.25">
      <c r="A5277" t="s">
        <v>976</v>
      </c>
      <c r="B5277" t="s">
        <v>57</v>
      </c>
      <c r="C5277" s="76" t="s">
        <v>842</v>
      </c>
      <c r="D5277" t="s">
        <v>980</v>
      </c>
      <c r="E5277" s="82">
        <v>12.5</v>
      </c>
      <c r="F5277" t="s">
        <v>969</v>
      </c>
      <c r="G5277" s="83">
        <v>42891</v>
      </c>
      <c r="H5277" s="83">
        <v>42745</v>
      </c>
      <c r="I5277">
        <f t="shared" si="87"/>
        <v>2017</v>
      </c>
    </row>
    <row r="5278" spans="1:9" x14ac:dyDescent="0.25">
      <c r="A5278" t="s">
        <v>976</v>
      </c>
      <c r="B5278" t="s">
        <v>41</v>
      </c>
      <c r="C5278" s="76" t="s">
        <v>842</v>
      </c>
      <c r="D5278" t="s">
        <v>980</v>
      </c>
      <c r="E5278" s="82">
        <v>8</v>
      </c>
      <c r="F5278" t="s">
        <v>969</v>
      </c>
      <c r="G5278" s="83">
        <v>43070</v>
      </c>
      <c r="H5278" s="83">
        <v>42744</v>
      </c>
      <c r="I5278">
        <f t="shared" si="87"/>
        <v>2017</v>
      </c>
    </row>
    <row r="5279" spans="1:9" x14ac:dyDescent="0.25">
      <c r="A5279" t="s">
        <v>976</v>
      </c>
      <c r="B5279" t="s">
        <v>251</v>
      </c>
      <c r="C5279" s="76" t="s">
        <v>842</v>
      </c>
      <c r="D5279" t="s">
        <v>980</v>
      </c>
      <c r="E5279" s="82">
        <v>5</v>
      </c>
      <c r="F5279" t="s">
        <v>969</v>
      </c>
      <c r="G5279" s="83">
        <v>42782</v>
      </c>
      <c r="H5279" s="83">
        <v>42741</v>
      </c>
      <c r="I5279">
        <f t="shared" si="87"/>
        <v>2017</v>
      </c>
    </row>
    <row r="5280" spans="1:9" x14ac:dyDescent="0.25">
      <c r="A5280" t="s">
        <v>976</v>
      </c>
      <c r="B5280" t="s">
        <v>73</v>
      </c>
      <c r="C5280" s="76" t="s">
        <v>842</v>
      </c>
      <c r="D5280" t="s">
        <v>980</v>
      </c>
      <c r="E5280" s="82">
        <v>6</v>
      </c>
      <c r="F5280" t="s">
        <v>969</v>
      </c>
      <c r="G5280" s="83">
        <v>42765</v>
      </c>
      <c r="H5280" s="83">
        <v>42741</v>
      </c>
      <c r="I5280">
        <f t="shared" si="87"/>
        <v>2017</v>
      </c>
    </row>
    <row r="5281" spans="1:9" x14ac:dyDescent="0.25">
      <c r="A5281" t="s">
        <v>976</v>
      </c>
      <c r="B5281" t="s">
        <v>250</v>
      </c>
      <c r="C5281" s="76" t="s">
        <v>842</v>
      </c>
      <c r="D5281" t="s">
        <v>980</v>
      </c>
      <c r="E5281" s="82">
        <v>13.15</v>
      </c>
      <c r="F5281" t="s">
        <v>969</v>
      </c>
      <c r="G5281" s="83">
        <v>43019</v>
      </c>
      <c r="H5281" s="83">
        <v>42738</v>
      </c>
      <c r="I5281">
        <f t="shared" si="87"/>
        <v>2017</v>
      </c>
    </row>
    <row r="5282" spans="1:9" x14ac:dyDescent="0.25">
      <c r="A5282" t="s">
        <v>976</v>
      </c>
      <c r="B5282" t="s">
        <v>20</v>
      </c>
      <c r="C5282" s="76" t="s">
        <v>842</v>
      </c>
      <c r="D5282" t="s">
        <v>980</v>
      </c>
      <c r="E5282" s="82">
        <v>15.4</v>
      </c>
      <c r="F5282" t="s">
        <v>969</v>
      </c>
      <c r="G5282" s="83">
        <v>42948</v>
      </c>
      <c r="H5282" s="83">
        <v>42741</v>
      </c>
      <c r="I5282">
        <f t="shared" si="87"/>
        <v>2017</v>
      </c>
    </row>
    <row r="5283" spans="1:9" x14ac:dyDescent="0.25">
      <c r="A5283" t="s">
        <v>976</v>
      </c>
      <c r="B5283" t="s">
        <v>247</v>
      </c>
      <c r="C5283" s="76" t="s">
        <v>842</v>
      </c>
      <c r="D5283" t="s">
        <v>980</v>
      </c>
      <c r="E5283" s="82">
        <v>9.5399999999999991</v>
      </c>
      <c r="F5283" t="s">
        <v>969</v>
      </c>
      <c r="G5283" s="83">
        <v>42828</v>
      </c>
      <c r="H5283" s="83">
        <v>42738</v>
      </c>
      <c r="I5283">
        <f t="shared" si="87"/>
        <v>2017</v>
      </c>
    </row>
    <row r="5284" spans="1:9" x14ac:dyDescent="0.25">
      <c r="A5284" t="s">
        <v>976</v>
      </c>
      <c r="B5284" t="s">
        <v>287</v>
      </c>
      <c r="C5284" s="76" t="s">
        <v>842</v>
      </c>
      <c r="D5284" t="s">
        <v>980</v>
      </c>
      <c r="E5284" s="82">
        <v>7.6</v>
      </c>
      <c r="F5284" t="s">
        <v>969</v>
      </c>
      <c r="G5284" s="83">
        <v>42852</v>
      </c>
      <c r="H5284" s="83">
        <v>42738</v>
      </c>
      <c r="I5284">
        <f t="shared" si="87"/>
        <v>2017</v>
      </c>
    </row>
    <row r="5285" spans="1:9" x14ac:dyDescent="0.25">
      <c r="A5285" t="s">
        <v>976</v>
      </c>
      <c r="B5285" t="s">
        <v>253</v>
      </c>
      <c r="C5285" s="76" t="s">
        <v>842</v>
      </c>
      <c r="D5285" t="s">
        <v>980</v>
      </c>
      <c r="E5285" s="82">
        <v>3.8</v>
      </c>
      <c r="F5285" t="s">
        <v>969</v>
      </c>
      <c r="G5285" s="83">
        <v>42793</v>
      </c>
      <c r="H5285" s="83">
        <v>42738</v>
      </c>
      <c r="I5285">
        <f t="shared" si="87"/>
        <v>2017</v>
      </c>
    </row>
    <row r="5286" spans="1:9" x14ac:dyDescent="0.25">
      <c r="A5286" t="s">
        <v>976</v>
      </c>
      <c r="B5286" t="s">
        <v>245</v>
      </c>
      <c r="C5286" s="76" t="s">
        <v>842</v>
      </c>
      <c r="D5286" t="s">
        <v>980</v>
      </c>
      <c r="E5286" s="82">
        <v>10</v>
      </c>
      <c r="F5286" t="s">
        <v>969</v>
      </c>
      <c r="G5286" s="83">
        <v>42828</v>
      </c>
      <c r="H5286" s="83">
        <v>42738</v>
      </c>
      <c r="I5286">
        <f t="shared" si="87"/>
        <v>2017</v>
      </c>
    </row>
    <row r="5287" spans="1:9" x14ac:dyDescent="0.25">
      <c r="A5287" t="s">
        <v>976</v>
      </c>
      <c r="B5287" t="s">
        <v>245</v>
      </c>
      <c r="C5287" s="76" t="s">
        <v>842</v>
      </c>
      <c r="D5287" t="s">
        <v>980</v>
      </c>
      <c r="E5287" s="82">
        <v>6</v>
      </c>
      <c r="F5287" t="s">
        <v>969</v>
      </c>
      <c r="G5287" s="83">
        <v>42762</v>
      </c>
      <c r="H5287" s="83">
        <v>42738</v>
      </c>
      <c r="I5287">
        <f t="shared" si="87"/>
        <v>2017</v>
      </c>
    </row>
    <row r="5288" spans="1:9" x14ac:dyDescent="0.25">
      <c r="A5288" t="s">
        <v>976</v>
      </c>
      <c r="B5288" t="s">
        <v>253</v>
      </c>
      <c r="C5288" s="76" t="s">
        <v>842</v>
      </c>
      <c r="D5288" t="s">
        <v>980</v>
      </c>
      <c r="E5288" s="82">
        <v>7.6</v>
      </c>
      <c r="F5288" t="s">
        <v>969</v>
      </c>
      <c r="G5288" s="83">
        <v>42510</v>
      </c>
      <c r="H5288" s="83">
        <v>42338</v>
      </c>
      <c r="I5288">
        <f t="shared" si="87"/>
        <v>2016</v>
      </c>
    </row>
    <row r="5289" spans="1:9" x14ac:dyDescent="0.25">
      <c r="A5289" t="s">
        <v>976</v>
      </c>
      <c r="B5289" t="s">
        <v>252</v>
      </c>
      <c r="C5289" s="76" t="s">
        <v>842</v>
      </c>
      <c r="D5289" t="s">
        <v>980</v>
      </c>
      <c r="E5289" s="82">
        <v>7.6</v>
      </c>
      <c r="F5289" t="s">
        <v>969</v>
      </c>
      <c r="G5289" s="83">
        <v>42444</v>
      </c>
      <c r="H5289" s="83">
        <v>42338</v>
      </c>
      <c r="I5289">
        <f t="shared" si="87"/>
        <v>2016</v>
      </c>
    </row>
    <row r="5290" spans="1:9" x14ac:dyDescent="0.25">
      <c r="A5290" t="s">
        <v>976</v>
      </c>
      <c r="B5290" t="s">
        <v>252</v>
      </c>
      <c r="C5290" s="76" t="s">
        <v>842</v>
      </c>
      <c r="D5290" t="s">
        <v>980</v>
      </c>
      <c r="E5290" s="82">
        <v>6</v>
      </c>
      <c r="F5290" t="s">
        <v>969</v>
      </c>
      <c r="G5290" s="83">
        <v>42403</v>
      </c>
      <c r="H5290" s="83">
        <v>42338</v>
      </c>
      <c r="I5290">
        <f t="shared" si="87"/>
        <v>2016</v>
      </c>
    </row>
    <row r="5291" spans="1:9" x14ac:dyDescent="0.25">
      <c r="A5291" t="s">
        <v>976</v>
      </c>
      <c r="B5291" t="s">
        <v>263</v>
      </c>
      <c r="C5291" s="76" t="s">
        <v>842</v>
      </c>
      <c r="D5291" t="s">
        <v>980</v>
      </c>
      <c r="E5291" s="82">
        <v>15</v>
      </c>
      <c r="F5291" t="s">
        <v>969</v>
      </c>
      <c r="G5291" s="83">
        <v>42587</v>
      </c>
      <c r="H5291" s="83">
        <v>42338</v>
      </c>
      <c r="I5291">
        <f t="shared" si="87"/>
        <v>2016</v>
      </c>
    </row>
    <row r="5292" spans="1:9" x14ac:dyDescent="0.25">
      <c r="A5292" t="s">
        <v>976</v>
      </c>
      <c r="B5292" t="s">
        <v>185</v>
      </c>
      <c r="C5292" s="76" t="s">
        <v>842</v>
      </c>
      <c r="D5292" t="s">
        <v>980</v>
      </c>
      <c r="E5292" s="82">
        <v>3.8</v>
      </c>
      <c r="F5292" t="s">
        <v>969</v>
      </c>
      <c r="G5292" s="83">
        <v>42510</v>
      </c>
      <c r="H5292" s="83">
        <v>42338</v>
      </c>
      <c r="I5292">
        <f t="shared" si="87"/>
        <v>2016</v>
      </c>
    </row>
    <row r="5293" spans="1:9" x14ac:dyDescent="0.25">
      <c r="A5293" t="s">
        <v>976</v>
      </c>
      <c r="B5293" t="s">
        <v>247</v>
      </c>
      <c r="C5293" s="76" t="s">
        <v>842</v>
      </c>
      <c r="D5293" t="s">
        <v>980</v>
      </c>
      <c r="E5293" s="82">
        <v>7.6</v>
      </c>
      <c r="F5293" t="s">
        <v>969</v>
      </c>
      <c r="G5293" s="83">
        <v>42490</v>
      </c>
      <c r="H5293" s="83">
        <v>42338</v>
      </c>
      <c r="I5293">
        <f t="shared" si="87"/>
        <v>2016</v>
      </c>
    </row>
    <row r="5294" spans="1:9" x14ac:dyDescent="0.25">
      <c r="A5294" t="s">
        <v>976</v>
      </c>
      <c r="B5294" t="s">
        <v>247</v>
      </c>
      <c r="C5294" s="76" t="s">
        <v>842</v>
      </c>
      <c r="D5294" t="s">
        <v>980</v>
      </c>
      <c r="E5294" s="82">
        <v>6</v>
      </c>
      <c r="F5294" t="s">
        <v>969</v>
      </c>
      <c r="G5294" s="83">
        <v>42608</v>
      </c>
      <c r="H5294" s="83">
        <v>42338</v>
      </c>
      <c r="I5294">
        <f t="shared" si="87"/>
        <v>2016</v>
      </c>
    </row>
    <row r="5295" spans="1:9" x14ac:dyDescent="0.25">
      <c r="A5295" t="s">
        <v>976</v>
      </c>
      <c r="B5295" t="s">
        <v>261</v>
      </c>
      <c r="C5295" s="76" t="s">
        <v>842</v>
      </c>
      <c r="D5295" t="s">
        <v>980</v>
      </c>
      <c r="E5295" s="82">
        <v>3.8</v>
      </c>
      <c r="F5295" t="s">
        <v>969</v>
      </c>
      <c r="G5295" s="83">
        <v>42508</v>
      </c>
      <c r="H5295" s="83">
        <v>42338</v>
      </c>
      <c r="I5295">
        <f t="shared" si="87"/>
        <v>2016</v>
      </c>
    </row>
    <row r="5296" spans="1:9" x14ac:dyDescent="0.25">
      <c r="A5296" t="s">
        <v>976</v>
      </c>
      <c r="B5296" t="s">
        <v>245</v>
      </c>
      <c r="C5296" s="76" t="s">
        <v>842</v>
      </c>
      <c r="D5296" t="s">
        <v>980</v>
      </c>
      <c r="E5296" s="82">
        <v>9.6</v>
      </c>
      <c r="F5296" t="s">
        <v>969</v>
      </c>
      <c r="G5296" s="83">
        <v>42410</v>
      </c>
      <c r="H5296" s="83">
        <v>42338</v>
      </c>
      <c r="I5296">
        <f t="shared" si="87"/>
        <v>2016</v>
      </c>
    </row>
    <row r="5297" spans="1:9" x14ac:dyDescent="0.25">
      <c r="A5297" t="s">
        <v>976</v>
      </c>
      <c r="B5297" t="s">
        <v>67</v>
      </c>
      <c r="C5297" s="76" t="s">
        <v>842</v>
      </c>
      <c r="D5297" t="s">
        <v>980</v>
      </c>
      <c r="E5297" s="82">
        <v>8.8000000000000007</v>
      </c>
      <c r="F5297" t="s">
        <v>969</v>
      </c>
      <c r="G5297" s="83">
        <v>42444</v>
      </c>
      <c r="H5297" s="83">
        <v>42338</v>
      </c>
      <c r="I5297">
        <f t="shared" si="87"/>
        <v>2016</v>
      </c>
    </row>
    <row r="5298" spans="1:9" x14ac:dyDescent="0.25">
      <c r="A5298" t="s">
        <v>976</v>
      </c>
      <c r="B5298" t="s">
        <v>67</v>
      </c>
      <c r="C5298" s="76" t="s">
        <v>842</v>
      </c>
      <c r="D5298" t="s">
        <v>980</v>
      </c>
      <c r="E5298" s="82">
        <v>8</v>
      </c>
      <c r="F5298" t="s">
        <v>969</v>
      </c>
      <c r="G5298" s="83">
        <v>42513</v>
      </c>
      <c r="H5298" s="83">
        <v>42338</v>
      </c>
      <c r="I5298">
        <f t="shared" si="87"/>
        <v>2016</v>
      </c>
    </row>
    <row r="5299" spans="1:9" x14ac:dyDescent="0.25">
      <c r="A5299" t="s">
        <v>976</v>
      </c>
      <c r="B5299" t="s">
        <v>244</v>
      </c>
      <c r="C5299" s="76" t="s">
        <v>842</v>
      </c>
      <c r="D5299" t="s">
        <v>980</v>
      </c>
      <c r="E5299" s="82">
        <v>5</v>
      </c>
      <c r="F5299" t="s">
        <v>969</v>
      </c>
      <c r="G5299" s="83">
        <v>42409</v>
      </c>
      <c r="H5299" s="83">
        <v>42338</v>
      </c>
      <c r="I5299">
        <f t="shared" si="87"/>
        <v>2016</v>
      </c>
    </row>
    <row r="5300" spans="1:9" x14ac:dyDescent="0.25">
      <c r="A5300" t="s">
        <v>976</v>
      </c>
      <c r="B5300" t="s">
        <v>58</v>
      </c>
      <c r="C5300" s="76" t="s">
        <v>842</v>
      </c>
      <c r="D5300" t="s">
        <v>980</v>
      </c>
      <c r="E5300" s="82">
        <v>3</v>
      </c>
      <c r="F5300" t="s">
        <v>969</v>
      </c>
      <c r="G5300" s="83">
        <v>42413</v>
      </c>
      <c r="H5300" s="83">
        <v>42338</v>
      </c>
      <c r="I5300">
        <f t="shared" si="87"/>
        <v>2016</v>
      </c>
    </row>
    <row r="5301" spans="1:9" x14ac:dyDescent="0.25">
      <c r="A5301" t="s">
        <v>976</v>
      </c>
      <c r="B5301" t="s">
        <v>58</v>
      </c>
      <c r="C5301" s="76" t="s">
        <v>842</v>
      </c>
      <c r="D5301" t="s">
        <v>980</v>
      </c>
      <c r="E5301" s="82">
        <v>7.6</v>
      </c>
      <c r="F5301" t="s">
        <v>969</v>
      </c>
      <c r="G5301" s="83">
        <v>42403</v>
      </c>
      <c r="H5301" s="83">
        <v>42338</v>
      </c>
      <c r="I5301">
        <f t="shared" si="87"/>
        <v>2016</v>
      </c>
    </row>
    <row r="5302" spans="1:9" x14ac:dyDescent="0.25">
      <c r="A5302" t="s">
        <v>976</v>
      </c>
      <c r="B5302" t="s">
        <v>250</v>
      </c>
      <c r="C5302" s="76" t="s">
        <v>842</v>
      </c>
      <c r="D5302" t="s">
        <v>980</v>
      </c>
      <c r="E5302" s="82">
        <v>6</v>
      </c>
      <c r="F5302" t="s">
        <v>969</v>
      </c>
      <c r="G5302" s="83">
        <v>42461</v>
      </c>
      <c r="H5302" s="83">
        <v>42338</v>
      </c>
      <c r="I5302">
        <f t="shared" si="87"/>
        <v>2016</v>
      </c>
    </row>
    <row r="5303" spans="1:9" x14ac:dyDescent="0.25">
      <c r="A5303" t="s">
        <v>976</v>
      </c>
      <c r="B5303" t="s">
        <v>55</v>
      </c>
      <c r="C5303" s="76" t="s">
        <v>842</v>
      </c>
      <c r="D5303" t="s">
        <v>980</v>
      </c>
      <c r="E5303" s="82">
        <v>7.6</v>
      </c>
      <c r="F5303" t="s">
        <v>969</v>
      </c>
      <c r="G5303" s="83">
        <v>42415</v>
      </c>
      <c r="H5303" s="83">
        <v>42338</v>
      </c>
      <c r="I5303">
        <f t="shared" si="87"/>
        <v>2016</v>
      </c>
    </row>
    <row r="5304" spans="1:9" x14ac:dyDescent="0.25">
      <c r="A5304" t="s">
        <v>976</v>
      </c>
      <c r="B5304" t="s">
        <v>64</v>
      </c>
      <c r="C5304" s="76" t="s">
        <v>842</v>
      </c>
      <c r="D5304" t="s">
        <v>980</v>
      </c>
      <c r="E5304" s="82">
        <v>3.1</v>
      </c>
      <c r="F5304" t="s">
        <v>969</v>
      </c>
      <c r="G5304" s="83">
        <v>42375</v>
      </c>
      <c r="H5304" s="83">
        <v>42338</v>
      </c>
      <c r="I5304">
        <f t="shared" si="87"/>
        <v>2016</v>
      </c>
    </row>
    <row r="5305" spans="1:9" x14ac:dyDescent="0.25">
      <c r="A5305" t="s">
        <v>976</v>
      </c>
      <c r="B5305" t="s">
        <v>63</v>
      </c>
      <c r="C5305" s="76" t="s">
        <v>842</v>
      </c>
      <c r="D5305" t="s">
        <v>980</v>
      </c>
      <c r="E5305" s="82">
        <v>13.6</v>
      </c>
      <c r="F5305" t="s">
        <v>969</v>
      </c>
      <c r="G5305" s="83">
        <v>42576</v>
      </c>
      <c r="H5305" s="83">
        <v>42338</v>
      </c>
      <c r="I5305">
        <f t="shared" si="87"/>
        <v>2016</v>
      </c>
    </row>
    <row r="5306" spans="1:9" x14ac:dyDescent="0.25">
      <c r="A5306" t="s">
        <v>976</v>
      </c>
      <c r="B5306" t="s">
        <v>63</v>
      </c>
      <c r="C5306" s="76" t="s">
        <v>842</v>
      </c>
      <c r="D5306" t="s">
        <v>980</v>
      </c>
      <c r="E5306" s="82">
        <v>10.8</v>
      </c>
      <c r="F5306" t="s">
        <v>969</v>
      </c>
      <c r="G5306" s="83">
        <v>42398</v>
      </c>
      <c r="H5306" s="83">
        <v>42338</v>
      </c>
      <c r="I5306">
        <f t="shared" si="87"/>
        <v>2016</v>
      </c>
    </row>
    <row r="5307" spans="1:9" x14ac:dyDescent="0.25">
      <c r="A5307" t="s">
        <v>976</v>
      </c>
      <c r="B5307" t="s">
        <v>61</v>
      </c>
      <c r="C5307" s="76" t="s">
        <v>842</v>
      </c>
      <c r="D5307" t="s">
        <v>980</v>
      </c>
      <c r="E5307" s="82">
        <v>8.1999999999999993</v>
      </c>
      <c r="F5307" t="s">
        <v>969</v>
      </c>
      <c r="G5307" s="83">
        <v>42559</v>
      </c>
      <c r="H5307" s="83">
        <v>42338</v>
      </c>
      <c r="I5307">
        <f t="shared" si="87"/>
        <v>2016</v>
      </c>
    </row>
    <row r="5308" spans="1:9" x14ac:dyDescent="0.25">
      <c r="A5308" t="s">
        <v>976</v>
      </c>
      <c r="B5308" t="s">
        <v>245</v>
      </c>
      <c r="C5308" s="76" t="s">
        <v>842</v>
      </c>
      <c r="D5308" t="s">
        <v>980</v>
      </c>
      <c r="E5308" s="82">
        <v>8</v>
      </c>
      <c r="F5308" t="s">
        <v>969</v>
      </c>
      <c r="G5308" s="83">
        <v>42377</v>
      </c>
      <c r="H5308" s="83">
        <v>42336</v>
      </c>
      <c r="I5308">
        <f t="shared" si="87"/>
        <v>2016</v>
      </c>
    </row>
    <row r="5309" spans="1:9" x14ac:dyDescent="0.25">
      <c r="A5309" t="s">
        <v>976</v>
      </c>
      <c r="B5309" t="s">
        <v>58</v>
      </c>
      <c r="C5309" s="76" t="s">
        <v>842</v>
      </c>
      <c r="D5309" t="s">
        <v>980</v>
      </c>
      <c r="E5309" s="82">
        <v>12</v>
      </c>
      <c r="F5309" t="s">
        <v>969</v>
      </c>
      <c r="G5309" s="83">
        <v>42514</v>
      </c>
      <c r="H5309" s="83">
        <v>42336</v>
      </c>
      <c r="I5309">
        <f t="shared" si="87"/>
        <v>2016</v>
      </c>
    </row>
    <row r="5310" spans="1:9" x14ac:dyDescent="0.25">
      <c r="A5310" t="s">
        <v>976</v>
      </c>
      <c r="B5310" t="s">
        <v>55</v>
      </c>
      <c r="C5310" s="76" t="s">
        <v>842</v>
      </c>
      <c r="D5310" t="s">
        <v>980</v>
      </c>
      <c r="E5310" s="82">
        <v>7.6</v>
      </c>
      <c r="F5310" t="s">
        <v>969</v>
      </c>
      <c r="G5310" s="83">
        <v>42513</v>
      </c>
      <c r="H5310" s="83">
        <v>42336</v>
      </c>
      <c r="I5310">
        <f t="shared" si="87"/>
        <v>2016</v>
      </c>
    </row>
    <row r="5311" spans="1:9" x14ac:dyDescent="0.25">
      <c r="A5311" t="s">
        <v>976</v>
      </c>
      <c r="B5311" t="s">
        <v>64</v>
      </c>
      <c r="C5311" s="76" t="s">
        <v>842</v>
      </c>
      <c r="D5311" t="s">
        <v>980</v>
      </c>
      <c r="E5311" s="82">
        <v>5</v>
      </c>
      <c r="F5311" t="s">
        <v>969</v>
      </c>
      <c r="G5311" s="83">
        <v>42713</v>
      </c>
      <c r="H5311" s="83">
        <v>42336</v>
      </c>
      <c r="I5311">
        <f t="shared" si="87"/>
        <v>2016</v>
      </c>
    </row>
    <row r="5312" spans="1:9" x14ac:dyDescent="0.25">
      <c r="A5312" t="s">
        <v>976</v>
      </c>
      <c r="B5312" t="s">
        <v>63</v>
      </c>
      <c r="C5312" s="76" t="s">
        <v>842</v>
      </c>
      <c r="D5312" t="s">
        <v>980</v>
      </c>
      <c r="E5312" s="82">
        <v>11.4</v>
      </c>
      <c r="F5312" t="s">
        <v>969</v>
      </c>
      <c r="G5312" s="83">
        <v>42531</v>
      </c>
      <c r="H5312" s="83">
        <v>42336</v>
      </c>
      <c r="I5312">
        <f t="shared" si="87"/>
        <v>2016</v>
      </c>
    </row>
    <row r="5313" spans="1:9" x14ac:dyDescent="0.25">
      <c r="A5313" t="s">
        <v>976</v>
      </c>
      <c r="B5313" t="s">
        <v>263</v>
      </c>
      <c r="C5313" s="76" t="s">
        <v>842</v>
      </c>
      <c r="D5313" t="s">
        <v>980</v>
      </c>
      <c r="E5313" s="82">
        <v>7.6</v>
      </c>
      <c r="F5313" t="s">
        <v>969</v>
      </c>
      <c r="G5313" s="83">
        <v>42404</v>
      </c>
      <c r="H5313" s="83">
        <v>42333</v>
      </c>
      <c r="I5313">
        <f t="shared" si="87"/>
        <v>2016</v>
      </c>
    </row>
    <row r="5314" spans="1:9" x14ac:dyDescent="0.25">
      <c r="A5314" t="s">
        <v>976</v>
      </c>
      <c r="B5314" t="s">
        <v>251</v>
      </c>
      <c r="C5314" s="76" t="s">
        <v>842</v>
      </c>
      <c r="D5314" t="s">
        <v>980</v>
      </c>
      <c r="E5314" s="82">
        <v>7.6</v>
      </c>
      <c r="F5314" t="s">
        <v>969</v>
      </c>
      <c r="G5314" s="83">
        <v>42524</v>
      </c>
      <c r="H5314" s="83">
        <v>42333</v>
      </c>
      <c r="I5314">
        <f t="shared" ref="I5314:I5377" si="88">IF(G5314&lt;&gt;"",YEAR(G5314),"")</f>
        <v>2016</v>
      </c>
    </row>
    <row r="5315" spans="1:9" x14ac:dyDescent="0.25">
      <c r="A5315" t="s">
        <v>976</v>
      </c>
      <c r="B5315" t="s">
        <v>251</v>
      </c>
      <c r="C5315" s="76" t="s">
        <v>842</v>
      </c>
      <c r="D5315" t="s">
        <v>980</v>
      </c>
      <c r="E5315" s="82">
        <v>5</v>
      </c>
      <c r="F5315" t="s">
        <v>969</v>
      </c>
      <c r="G5315" s="83">
        <v>42378</v>
      </c>
      <c r="H5315" s="83">
        <v>42333</v>
      </c>
      <c r="I5315">
        <f t="shared" si="88"/>
        <v>2016</v>
      </c>
    </row>
    <row r="5316" spans="1:9" x14ac:dyDescent="0.25">
      <c r="A5316" t="s">
        <v>976</v>
      </c>
      <c r="B5316" t="s">
        <v>251</v>
      </c>
      <c r="C5316" s="76" t="s">
        <v>842</v>
      </c>
      <c r="D5316" t="s">
        <v>980</v>
      </c>
      <c r="E5316" s="82">
        <v>11.4</v>
      </c>
      <c r="F5316" t="s">
        <v>969</v>
      </c>
      <c r="G5316" s="83">
        <v>42470</v>
      </c>
      <c r="H5316" s="83">
        <v>42333</v>
      </c>
      <c r="I5316">
        <f t="shared" si="88"/>
        <v>2016</v>
      </c>
    </row>
    <row r="5317" spans="1:9" x14ac:dyDescent="0.25">
      <c r="A5317" t="s">
        <v>976</v>
      </c>
      <c r="B5317" t="s">
        <v>247</v>
      </c>
      <c r="C5317" s="76" t="s">
        <v>842</v>
      </c>
      <c r="D5317" t="s">
        <v>980</v>
      </c>
      <c r="E5317" s="82">
        <v>5.3</v>
      </c>
      <c r="F5317" t="s">
        <v>969</v>
      </c>
      <c r="G5317" s="83">
        <v>42615</v>
      </c>
      <c r="H5317" s="83">
        <v>42333</v>
      </c>
      <c r="I5317">
        <f t="shared" si="88"/>
        <v>2016</v>
      </c>
    </row>
    <row r="5318" spans="1:9" x14ac:dyDescent="0.25">
      <c r="A5318" t="s">
        <v>976</v>
      </c>
      <c r="B5318" t="s">
        <v>73</v>
      </c>
      <c r="C5318" s="76" t="s">
        <v>842</v>
      </c>
      <c r="D5318" t="s">
        <v>980</v>
      </c>
      <c r="E5318" s="82">
        <v>15</v>
      </c>
      <c r="F5318" t="s">
        <v>969</v>
      </c>
      <c r="G5318" s="83">
        <v>42526</v>
      </c>
      <c r="H5318" s="83">
        <v>42333</v>
      </c>
      <c r="I5318">
        <f t="shared" si="88"/>
        <v>2016</v>
      </c>
    </row>
    <row r="5319" spans="1:9" x14ac:dyDescent="0.25">
      <c r="A5319" t="s">
        <v>976</v>
      </c>
      <c r="B5319" t="s">
        <v>247</v>
      </c>
      <c r="C5319" s="76" t="s">
        <v>842</v>
      </c>
      <c r="D5319" t="s">
        <v>980</v>
      </c>
      <c r="E5319" s="82">
        <v>5</v>
      </c>
      <c r="F5319" t="s">
        <v>969</v>
      </c>
      <c r="G5319" s="83">
        <v>42362</v>
      </c>
      <c r="H5319" s="83">
        <v>42333</v>
      </c>
      <c r="I5319">
        <f t="shared" si="88"/>
        <v>2015</v>
      </c>
    </row>
    <row r="5320" spans="1:9" x14ac:dyDescent="0.25">
      <c r="A5320" t="s">
        <v>976</v>
      </c>
      <c r="B5320" t="s">
        <v>242</v>
      </c>
      <c r="C5320" s="76" t="s">
        <v>842</v>
      </c>
      <c r="D5320" t="s">
        <v>980</v>
      </c>
      <c r="E5320" s="82">
        <v>7.5</v>
      </c>
      <c r="F5320" t="s">
        <v>969</v>
      </c>
      <c r="G5320" s="83">
        <v>42436</v>
      </c>
      <c r="H5320" s="83">
        <v>42333</v>
      </c>
      <c r="I5320">
        <f t="shared" si="88"/>
        <v>2016</v>
      </c>
    </row>
    <row r="5321" spans="1:9" x14ac:dyDescent="0.25">
      <c r="A5321" t="s">
        <v>976</v>
      </c>
      <c r="B5321" t="s">
        <v>245</v>
      </c>
      <c r="C5321" s="76" t="s">
        <v>842</v>
      </c>
      <c r="D5321" t="s">
        <v>980</v>
      </c>
      <c r="E5321" s="82">
        <v>6</v>
      </c>
      <c r="F5321" t="s">
        <v>969</v>
      </c>
      <c r="G5321" s="83">
        <v>42375</v>
      </c>
      <c r="H5321" s="83">
        <v>42333</v>
      </c>
      <c r="I5321">
        <f t="shared" si="88"/>
        <v>2016</v>
      </c>
    </row>
    <row r="5322" spans="1:9" x14ac:dyDescent="0.25">
      <c r="A5322" t="s">
        <v>976</v>
      </c>
      <c r="B5322" t="s">
        <v>244</v>
      </c>
      <c r="C5322" s="76" t="s">
        <v>842</v>
      </c>
      <c r="D5322" t="s">
        <v>980</v>
      </c>
      <c r="E5322" s="82">
        <v>7.6</v>
      </c>
      <c r="F5322" t="s">
        <v>969</v>
      </c>
      <c r="G5322" s="83">
        <v>42470</v>
      </c>
      <c r="H5322" s="83">
        <v>42333</v>
      </c>
      <c r="I5322">
        <f t="shared" si="88"/>
        <v>2016</v>
      </c>
    </row>
    <row r="5323" spans="1:9" x14ac:dyDescent="0.25">
      <c r="A5323" t="s">
        <v>976</v>
      </c>
      <c r="B5323" t="s">
        <v>67</v>
      </c>
      <c r="C5323" s="76" t="s">
        <v>842</v>
      </c>
      <c r="D5323" t="s">
        <v>980</v>
      </c>
      <c r="E5323" s="82">
        <v>15</v>
      </c>
      <c r="F5323" t="s">
        <v>969</v>
      </c>
      <c r="G5323" s="83">
        <v>42656</v>
      </c>
      <c r="H5323" s="83">
        <v>42333</v>
      </c>
      <c r="I5323">
        <f t="shared" si="88"/>
        <v>2016</v>
      </c>
    </row>
    <row r="5324" spans="1:9" x14ac:dyDescent="0.25">
      <c r="A5324" t="s">
        <v>976</v>
      </c>
      <c r="B5324" t="s">
        <v>245</v>
      </c>
      <c r="C5324" s="76" t="s">
        <v>842</v>
      </c>
      <c r="D5324" t="s">
        <v>980</v>
      </c>
      <c r="E5324" s="82">
        <v>5</v>
      </c>
      <c r="F5324" t="s">
        <v>969</v>
      </c>
      <c r="G5324" s="83">
        <v>42403</v>
      </c>
      <c r="H5324" s="83">
        <v>42333</v>
      </c>
      <c r="I5324">
        <f t="shared" si="88"/>
        <v>2016</v>
      </c>
    </row>
    <row r="5325" spans="1:9" x14ac:dyDescent="0.25">
      <c r="A5325" t="s">
        <v>976</v>
      </c>
      <c r="B5325" t="s">
        <v>58</v>
      </c>
      <c r="C5325" s="76" t="s">
        <v>842</v>
      </c>
      <c r="D5325" t="s">
        <v>980</v>
      </c>
      <c r="E5325" s="82">
        <v>5</v>
      </c>
      <c r="F5325" t="s">
        <v>969</v>
      </c>
      <c r="G5325" s="83">
        <v>42391</v>
      </c>
      <c r="H5325" s="83">
        <v>42333</v>
      </c>
      <c r="I5325">
        <f t="shared" si="88"/>
        <v>2016</v>
      </c>
    </row>
    <row r="5326" spans="1:9" x14ac:dyDescent="0.25">
      <c r="A5326" t="s">
        <v>976</v>
      </c>
      <c r="B5326" t="s">
        <v>243</v>
      </c>
      <c r="C5326" s="76" t="s">
        <v>842</v>
      </c>
      <c r="D5326" t="s">
        <v>980</v>
      </c>
      <c r="E5326" s="82">
        <v>5</v>
      </c>
      <c r="F5326" t="s">
        <v>969</v>
      </c>
      <c r="G5326" s="83">
        <v>42551</v>
      </c>
      <c r="H5326" s="83">
        <v>42333</v>
      </c>
      <c r="I5326">
        <f t="shared" si="88"/>
        <v>2016</v>
      </c>
    </row>
    <row r="5327" spans="1:9" x14ac:dyDescent="0.25">
      <c r="A5327" t="s">
        <v>976</v>
      </c>
      <c r="B5327" t="s">
        <v>58</v>
      </c>
      <c r="C5327" s="76" t="s">
        <v>842</v>
      </c>
      <c r="D5327" t="s">
        <v>980</v>
      </c>
      <c r="E5327" s="82">
        <v>3.8</v>
      </c>
      <c r="F5327" t="s">
        <v>969</v>
      </c>
      <c r="G5327" s="83">
        <v>42395</v>
      </c>
      <c r="H5327" s="83">
        <v>42333</v>
      </c>
      <c r="I5327">
        <f t="shared" si="88"/>
        <v>2016</v>
      </c>
    </row>
    <row r="5328" spans="1:9" x14ac:dyDescent="0.25">
      <c r="A5328" t="s">
        <v>976</v>
      </c>
      <c r="B5328" t="s">
        <v>65</v>
      </c>
      <c r="C5328" s="76" t="s">
        <v>842</v>
      </c>
      <c r="D5328" t="s">
        <v>980</v>
      </c>
      <c r="E5328" s="82">
        <v>15</v>
      </c>
      <c r="F5328" t="s">
        <v>969</v>
      </c>
      <c r="G5328" s="83">
        <v>42357</v>
      </c>
      <c r="H5328" s="83">
        <v>42333</v>
      </c>
      <c r="I5328">
        <f t="shared" si="88"/>
        <v>2015</v>
      </c>
    </row>
    <row r="5329" spans="1:9" x14ac:dyDescent="0.25">
      <c r="A5329" t="s">
        <v>976</v>
      </c>
      <c r="B5329" t="s">
        <v>64</v>
      </c>
      <c r="C5329" s="76" t="s">
        <v>842</v>
      </c>
      <c r="D5329" t="s">
        <v>980</v>
      </c>
      <c r="E5329" s="82">
        <v>15</v>
      </c>
      <c r="F5329" t="s">
        <v>969</v>
      </c>
      <c r="G5329" s="83">
        <v>42520</v>
      </c>
      <c r="H5329" s="83">
        <v>42333</v>
      </c>
      <c r="I5329">
        <f t="shared" si="88"/>
        <v>2016</v>
      </c>
    </row>
    <row r="5330" spans="1:9" x14ac:dyDescent="0.25">
      <c r="A5330" t="s">
        <v>976</v>
      </c>
      <c r="B5330" t="s">
        <v>63</v>
      </c>
      <c r="C5330" s="76" t="s">
        <v>842</v>
      </c>
      <c r="D5330" t="s">
        <v>980</v>
      </c>
      <c r="E5330" s="82">
        <v>7</v>
      </c>
      <c r="F5330" t="s">
        <v>969</v>
      </c>
      <c r="G5330" s="83">
        <v>42398</v>
      </c>
      <c r="H5330" s="83">
        <v>42333</v>
      </c>
      <c r="I5330">
        <f t="shared" si="88"/>
        <v>2016</v>
      </c>
    </row>
    <row r="5331" spans="1:9" x14ac:dyDescent="0.25">
      <c r="A5331" t="s">
        <v>976</v>
      </c>
      <c r="B5331" t="s">
        <v>56</v>
      </c>
      <c r="C5331" s="76" t="s">
        <v>842</v>
      </c>
      <c r="D5331" t="s">
        <v>980</v>
      </c>
      <c r="E5331" s="82">
        <v>7.6</v>
      </c>
      <c r="F5331" t="s">
        <v>969</v>
      </c>
      <c r="G5331" s="83">
        <v>42485</v>
      </c>
      <c r="H5331" s="83">
        <v>42333</v>
      </c>
      <c r="I5331">
        <f t="shared" si="88"/>
        <v>2016</v>
      </c>
    </row>
    <row r="5332" spans="1:9" x14ac:dyDescent="0.25">
      <c r="A5332" t="s">
        <v>976</v>
      </c>
      <c r="B5332" t="s">
        <v>39</v>
      </c>
      <c r="C5332" s="76" t="s">
        <v>842</v>
      </c>
      <c r="D5332" t="s">
        <v>980</v>
      </c>
      <c r="E5332" s="82">
        <v>5</v>
      </c>
      <c r="F5332" t="s">
        <v>969</v>
      </c>
      <c r="G5332" s="83">
        <v>42573</v>
      </c>
      <c r="H5332" s="83">
        <v>42333</v>
      </c>
      <c r="I5332">
        <f t="shared" si="88"/>
        <v>2016</v>
      </c>
    </row>
    <row r="5333" spans="1:9" x14ac:dyDescent="0.25">
      <c r="A5333" t="s">
        <v>976</v>
      </c>
      <c r="B5333" t="s">
        <v>243</v>
      </c>
      <c r="C5333" s="76" t="s">
        <v>842</v>
      </c>
      <c r="D5333" t="s">
        <v>980</v>
      </c>
      <c r="E5333" s="82">
        <v>3.8</v>
      </c>
      <c r="F5333" t="s">
        <v>969</v>
      </c>
      <c r="G5333" s="83">
        <v>42444</v>
      </c>
      <c r="H5333" s="83">
        <v>42332</v>
      </c>
      <c r="I5333">
        <f t="shared" si="88"/>
        <v>2016</v>
      </c>
    </row>
    <row r="5334" spans="1:9" x14ac:dyDescent="0.25">
      <c r="A5334" t="s">
        <v>976</v>
      </c>
      <c r="B5334" t="s">
        <v>292</v>
      </c>
      <c r="C5334" s="76" t="s">
        <v>842</v>
      </c>
      <c r="D5334" t="s">
        <v>980</v>
      </c>
      <c r="E5334" s="82">
        <v>4</v>
      </c>
      <c r="F5334" t="s">
        <v>969</v>
      </c>
      <c r="G5334" s="83">
        <v>42375</v>
      </c>
      <c r="H5334" s="83">
        <v>42332</v>
      </c>
      <c r="I5334">
        <f t="shared" si="88"/>
        <v>2016</v>
      </c>
    </row>
    <row r="5335" spans="1:9" x14ac:dyDescent="0.25">
      <c r="A5335" t="s">
        <v>976</v>
      </c>
      <c r="B5335" t="s">
        <v>245</v>
      </c>
      <c r="C5335" s="76" t="s">
        <v>842</v>
      </c>
      <c r="D5335" t="s">
        <v>980</v>
      </c>
      <c r="E5335" s="82">
        <v>15</v>
      </c>
      <c r="F5335" t="s">
        <v>969</v>
      </c>
      <c r="G5335" s="83">
        <v>42389</v>
      </c>
      <c r="H5335" s="83">
        <v>42332</v>
      </c>
      <c r="I5335">
        <f t="shared" si="88"/>
        <v>2016</v>
      </c>
    </row>
    <row r="5336" spans="1:9" x14ac:dyDescent="0.25">
      <c r="A5336" t="s">
        <v>976</v>
      </c>
      <c r="B5336" t="s">
        <v>64</v>
      </c>
      <c r="C5336" s="76" t="s">
        <v>842</v>
      </c>
      <c r="D5336" t="s">
        <v>980</v>
      </c>
      <c r="E5336" s="82">
        <v>6</v>
      </c>
      <c r="F5336" t="s">
        <v>969</v>
      </c>
      <c r="G5336" s="83">
        <v>42367</v>
      </c>
      <c r="H5336" s="83">
        <v>42332</v>
      </c>
      <c r="I5336">
        <f t="shared" si="88"/>
        <v>2015</v>
      </c>
    </row>
    <row r="5337" spans="1:9" x14ac:dyDescent="0.25">
      <c r="A5337" t="s">
        <v>976</v>
      </c>
      <c r="B5337" t="s">
        <v>287</v>
      </c>
      <c r="C5337" s="76" t="s">
        <v>842</v>
      </c>
      <c r="D5337" t="s">
        <v>980</v>
      </c>
      <c r="E5337" s="82">
        <v>6</v>
      </c>
      <c r="F5337" t="s">
        <v>969</v>
      </c>
      <c r="G5337" s="83">
        <v>42551</v>
      </c>
      <c r="H5337" s="83">
        <v>42332</v>
      </c>
      <c r="I5337">
        <f t="shared" si="88"/>
        <v>2016</v>
      </c>
    </row>
    <row r="5338" spans="1:9" x14ac:dyDescent="0.25">
      <c r="A5338" t="s">
        <v>976</v>
      </c>
      <c r="B5338" t="s">
        <v>251</v>
      </c>
      <c r="C5338" s="76" t="s">
        <v>842</v>
      </c>
      <c r="D5338" t="s">
        <v>980</v>
      </c>
      <c r="E5338" s="82">
        <v>9.1</v>
      </c>
      <c r="F5338" t="s">
        <v>969</v>
      </c>
      <c r="G5338" s="83">
        <v>42490</v>
      </c>
      <c r="H5338" s="83">
        <v>42328</v>
      </c>
      <c r="I5338">
        <f t="shared" si="88"/>
        <v>2016</v>
      </c>
    </row>
    <row r="5339" spans="1:9" x14ac:dyDescent="0.25">
      <c r="A5339" t="s">
        <v>976</v>
      </c>
      <c r="B5339" t="s">
        <v>69</v>
      </c>
      <c r="C5339" s="76" t="s">
        <v>842</v>
      </c>
      <c r="D5339" t="s">
        <v>980</v>
      </c>
      <c r="E5339" s="82">
        <v>4</v>
      </c>
      <c r="F5339" t="s">
        <v>969</v>
      </c>
      <c r="G5339" s="83">
        <v>42552</v>
      </c>
      <c r="H5339" s="83">
        <v>42328</v>
      </c>
      <c r="I5339">
        <f t="shared" si="88"/>
        <v>2016</v>
      </c>
    </row>
    <row r="5340" spans="1:9" x14ac:dyDescent="0.25">
      <c r="A5340" t="s">
        <v>976</v>
      </c>
      <c r="B5340" t="s">
        <v>252</v>
      </c>
      <c r="C5340" s="76" t="s">
        <v>842</v>
      </c>
      <c r="D5340" t="s">
        <v>980</v>
      </c>
      <c r="E5340" s="82">
        <v>5</v>
      </c>
      <c r="F5340" t="s">
        <v>969</v>
      </c>
      <c r="G5340" s="83">
        <v>42366</v>
      </c>
      <c r="H5340" s="83">
        <v>42328</v>
      </c>
      <c r="I5340">
        <f t="shared" si="88"/>
        <v>2015</v>
      </c>
    </row>
    <row r="5341" spans="1:9" x14ac:dyDescent="0.25">
      <c r="A5341" t="s">
        <v>976</v>
      </c>
      <c r="B5341" s="74" t="s">
        <v>39</v>
      </c>
      <c r="C5341" s="76" t="s">
        <v>842</v>
      </c>
      <c r="D5341" t="s">
        <v>980</v>
      </c>
      <c r="E5341" s="82">
        <v>4.5</v>
      </c>
      <c r="F5341" t="s">
        <v>969</v>
      </c>
      <c r="G5341" s="83">
        <v>42781</v>
      </c>
      <c r="H5341" s="83">
        <v>42328</v>
      </c>
      <c r="I5341">
        <f t="shared" si="88"/>
        <v>2017</v>
      </c>
    </row>
    <row r="5342" spans="1:9" x14ac:dyDescent="0.25">
      <c r="A5342" t="s">
        <v>976</v>
      </c>
      <c r="B5342" t="s">
        <v>65</v>
      </c>
      <c r="C5342" s="76" t="s">
        <v>842</v>
      </c>
      <c r="D5342" t="s">
        <v>980</v>
      </c>
      <c r="E5342" s="82">
        <v>15</v>
      </c>
      <c r="F5342" t="s">
        <v>969</v>
      </c>
      <c r="G5342" s="83">
        <v>42547</v>
      </c>
      <c r="H5342" s="83">
        <v>42326</v>
      </c>
      <c r="I5342">
        <f t="shared" si="88"/>
        <v>2016</v>
      </c>
    </row>
    <row r="5343" spans="1:9" x14ac:dyDescent="0.25">
      <c r="A5343" t="s">
        <v>976</v>
      </c>
      <c r="B5343" t="s">
        <v>252</v>
      </c>
      <c r="C5343" s="76" t="s">
        <v>842</v>
      </c>
      <c r="D5343" t="s">
        <v>980</v>
      </c>
      <c r="E5343" s="82">
        <v>12.6</v>
      </c>
      <c r="F5343" t="s">
        <v>969</v>
      </c>
      <c r="G5343" s="83">
        <v>42506</v>
      </c>
      <c r="H5343" s="83">
        <v>42321</v>
      </c>
      <c r="I5343">
        <f t="shared" si="88"/>
        <v>2016</v>
      </c>
    </row>
    <row r="5344" spans="1:9" x14ac:dyDescent="0.25">
      <c r="A5344" t="s">
        <v>976</v>
      </c>
      <c r="B5344" t="s">
        <v>244</v>
      </c>
      <c r="C5344" s="76" t="s">
        <v>842</v>
      </c>
      <c r="D5344" t="s">
        <v>980</v>
      </c>
      <c r="E5344" s="82">
        <v>7.6</v>
      </c>
      <c r="F5344" t="s">
        <v>969</v>
      </c>
      <c r="G5344" s="83">
        <v>42415</v>
      </c>
      <c r="H5344" s="83">
        <v>42321</v>
      </c>
      <c r="I5344">
        <f t="shared" si="88"/>
        <v>2016</v>
      </c>
    </row>
    <row r="5345" spans="1:9" x14ac:dyDescent="0.25">
      <c r="A5345" t="s">
        <v>976</v>
      </c>
      <c r="B5345" t="s">
        <v>245</v>
      </c>
      <c r="C5345" s="76" t="s">
        <v>842</v>
      </c>
      <c r="D5345" t="s">
        <v>980</v>
      </c>
      <c r="E5345" s="82">
        <v>10</v>
      </c>
      <c r="F5345" t="s">
        <v>969</v>
      </c>
      <c r="G5345" s="83">
        <v>42669</v>
      </c>
      <c r="H5345" s="83">
        <v>42319</v>
      </c>
      <c r="I5345">
        <f t="shared" si="88"/>
        <v>2016</v>
      </c>
    </row>
    <row r="5346" spans="1:9" x14ac:dyDescent="0.25">
      <c r="A5346" t="s">
        <v>976</v>
      </c>
      <c r="B5346" t="s">
        <v>287</v>
      </c>
      <c r="C5346" s="76" t="s">
        <v>842</v>
      </c>
      <c r="D5346" t="s">
        <v>980</v>
      </c>
      <c r="E5346" s="82">
        <v>8.8000000000000007</v>
      </c>
      <c r="F5346" t="s">
        <v>969</v>
      </c>
      <c r="G5346" s="83">
        <v>42384</v>
      </c>
      <c r="H5346" s="83">
        <v>42321</v>
      </c>
      <c r="I5346">
        <f t="shared" si="88"/>
        <v>2016</v>
      </c>
    </row>
    <row r="5347" spans="1:9" x14ac:dyDescent="0.25">
      <c r="A5347" t="s">
        <v>976</v>
      </c>
      <c r="B5347" t="s">
        <v>252</v>
      </c>
      <c r="C5347" s="76" t="s">
        <v>842</v>
      </c>
      <c r="D5347" t="s">
        <v>980</v>
      </c>
      <c r="E5347" s="82">
        <v>7.7</v>
      </c>
      <c r="F5347" t="s">
        <v>969</v>
      </c>
      <c r="G5347" s="83">
        <v>42382</v>
      </c>
      <c r="H5347" s="83">
        <v>42320</v>
      </c>
      <c r="I5347">
        <f t="shared" si="88"/>
        <v>2016</v>
      </c>
    </row>
    <row r="5348" spans="1:9" x14ac:dyDescent="0.25">
      <c r="A5348" t="s">
        <v>976</v>
      </c>
      <c r="B5348" t="s">
        <v>244</v>
      </c>
      <c r="C5348" s="76" t="s">
        <v>842</v>
      </c>
      <c r="D5348" t="s">
        <v>980</v>
      </c>
      <c r="E5348" s="82">
        <v>6</v>
      </c>
      <c r="F5348" t="s">
        <v>969</v>
      </c>
      <c r="G5348" s="83">
        <v>42403</v>
      </c>
      <c r="H5348" s="83">
        <v>42313</v>
      </c>
      <c r="I5348">
        <f t="shared" si="88"/>
        <v>2016</v>
      </c>
    </row>
    <row r="5349" spans="1:9" x14ac:dyDescent="0.25">
      <c r="A5349" t="s">
        <v>976</v>
      </c>
      <c r="B5349" t="s">
        <v>64</v>
      </c>
      <c r="C5349" s="76" t="s">
        <v>842</v>
      </c>
      <c r="D5349" t="s">
        <v>980</v>
      </c>
      <c r="E5349" s="82">
        <v>3</v>
      </c>
      <c r="F5349" t="s">
        <v>969</v>
      </c>
      <c r="G5349" s="83">
        <v>42506</v>
      </c>
      <c r="H5349" s="83">
        <v>42313</v>
      </c>
      <c r="I5349">
        <f t="shared" si="88"/>
        <v>2016</v>
      </c>
    </row>
    <row r="5350" spans="1:9" x14ac:dyDescent="0.25">
      <c r="A5350" t="s">
        <v>976</v>
      </c>
      <c r="B5350" t="s">
        <v>245</v>
      </c>
      <c r="C5350" s="76" t="s">
        <v>842</v>
      </c>
      <c r="D5350" t="s">
        <v>980</v>
      </c>
      <c r="E5350" s="82">
        <v>5</v>
      </c>
      <c r="F5350" t="s">
        <v>969</v>
      </c>
      <c r="G5350" s="83">
        <v>42354</v>
      </c>
      <c r="H5350" s="83">
        <v>42312</v>
      </c>
      <c r="I5350">
        <f t="shared" si="88"/>
        <v>2015</v>
      </c>
    </row>
    <row r="5351" spans="1:9" x14ac:dyDescent="0.25">
      <c r="A5351" t="s">
        <v>976</v>
      </c>
      <c r="B5351" t="s">
        <v>260</v>
      </c>
      <c r="C5351" s="76" t="s">
        <v>842</v>
      </c>
      <c r="D5351" t="s">
        <v>980</v>
      </c>
      <c r="E5351" s="82">
        <v>5</v>
      </c>
      <c r="F5351" t="s">
        <v>969</v>
      </c>
      <c r="G5351" s="83">
        <v>42465</v>
      </c>
      <c r="H5351" s="83">
        <v>42312</v>
      </c>
      <c r="I5351">
        <f t="shared" si="88"/>
        <v>2016</v>
      </c>
    </row>
    <row r="5352" spans="1:9" x14ac:dyDescent="0.25">
      <c r="A5352" t="s">
        <v>976</v>
      </c>
      <c r="B5352" t="s">
        <v>261</v>
      </c>
      <c r="C5352" s="76" t="s">
        <v>842</v>
      </c>
      <c r="D5352" t="s">
        <v>980</v>
      </c>
      <c r="E5352" s="82">
        <v>5</v>
      </c>
      <c r="F5352" t="s">
        <v>969</v>
      </c>
      <c r="G5352" s="83">
        <v>42388</v>
      </c>
      <c r="H5352" s="83">
        <v>42312</v>
      </c>
      <c r="I5352">
        <f t="shared" si="88"/>
        <v>2016</v>
      </c>
    </row>
    <row r="5353" spans="1:9" x14ac:dyDescent="0.25">
      <c r="A5353" t="s">
        <v>976</v>
      </c>
      <c r="B5353" t="s">
        <v>243</v>
      </c>
      <c r="C5353" s="76" t="s">
        <v>842</v>
      </c>
      <c r="D5353" t="s">
        <v>980</v>
      </c>
      <c r="E5353" s="82">
        <v>10.95</v>
      </c>
      <c r="F5353" t="s">
        <v>969</v>
      </c>
      <c r="G5353" s="83">
        <v>42346</v>
      </c>
      <c r="H5353" s="83">
        <v>42312</v>
      </c>
      <c r="I5353">
        <f t="shared" si="88"/>
        <v>2015</v>
      </c>
    </row>
    <row r="5354" spans="1:9" x14ac:dyDescent="0.25">
      <c r="A5354" t="s">
        <v>976</v>
      </c>
      <c r="B5354" t="s">
        <v>257</v>
      </c>
      <c r="C5354" s="76" t="s">
        <v>842</v>
      </c>
      <c r="D5354" t="s">
        <v>980</v>
      </c>
      <c r="E5354" s="82">
        <v>150</v>
      </c>
      <c r="F5354" t="s">
        <v>969</v>
      </c>
      <c r="G5354" s="83">
        <v>42454</v>
      </c>
      <c r="H5354" s="83">
        <v>42304</v>
      </c>
      <c r="I5354">
        <f t="shared" si="88"/>
        <v>2016</v>
      </c>
    </row>
    <row r="5355" spans="1:9" x14ac:dyDescent="0.25">
      <c r="A5355" t="s">
        <v>976</v>
      </c>
      <c r="B5355" t="s">
        <v>50</v>
      </c>
      <c r="C5355" s="76" t="s">
        <v>842</v>
      </c>
      <c r="D5355" t="s">
        <v>980</v>
      </c>
      <c r="E5355" s="82">
        <v>145</v>
      </c>
      <c r="F5355" t="s">
        <v>969</v>
      </c>
      <c r="G5355" s="83">
        <v>42600</v>
      </c>
      <c r="H5355" s="83">
        <v>42298</v>
      </c>
      <c r="I5355">
        <f t="shared" si="88"/>
        <v>2016</v>
      </c>
    </row>
    <row r="5356" spans="1:9" x14ac:dyDescent="0.25">
      <c r="A5356" t="s">
        <v>976</v>
      </c>
      <c r="B5356" t="s">
        <v>56</v>
      </c>
      <c r="C5356" s="76" t="s">
        <v>842</v>
      </c>
      <c r="D5356" t="s">
        <v>980</v>
      </c>
      <c r="E5356" s="82">
        <v>10</v>
      </c>
      <c r="F5356" t="s">
        <v>969</v>
      </c>
      <c r="G5356" s="83">
        <v>42527</v>
      </c>
      <c r="H5356" s="83">
        <v>42312</v>
      </c>
      <c r="I5356">
        <f t="shared" si="88"/>
        <v>2016</v>
      </c>
    </row>
    <row r="5357" spans="1:9" x14ac:dyDescent="0.25">
      <c r="A5357" t="s">
        <v>976</v>
      </c>
      <c r="B5357" t="s">
        <v>237</v>
      </c>
      <c r="C5357" s="76" t="s">
        <v>842</v>
      </c>
      <c r="D5357" t="s">
        <v>980</v>
      </c>
      <c r="E5357" s="82">
        <v>6</v>
      </c>
      <c r="F5357" t="s">
        <v>969</v>
      </c>
      <c r="G5357" s="83">
        <v>42423</v>
      </c>
      <c r="H5357" s="83">
        <v>42312</v>
      </c>
      <c r="I5357">
        <f t="shared" si="88"/>
        <v>2016</v>
      </c>
    </row>
    <row r="5358" spans="1:9" x14ac:dyDescent="0.25">
      <c r="A5358" t="s">
        <v>976</v>
      </c>
      <c r="B5358" t="s">
        <v>251</v>
      </c>
      <c r="C5358" s="76" t="s">
        <v>842</v>
      </c>
      <c r="D5358" t="s">
        <v>980</v>
      </c>
      <c r="E5358" s="82">
        <v>10</v>
      </c>
      <c r="F5358" t="s">
        <v>969</v>
      </c>
      <c r="G5358" s="83">
        <v>42403</v>
      </c>
      <c r="H5358" s="83">
        <v>42311</v>
      </c>
      <c r="I5358">
        <f t="shared" si="88"/>
        <v>2016</v>
      </c>
    </row>
    <row r="5359" spans="1:9" x14ac:dyDescent="0.25">
      <c r="A5359" t="s">
        <v>976</v>
      </c>
      <c r="B5359" t="s">
        <v>250</v>
      </c>
      <c r="C5359" s="76" t="s">
        <v>842</v>
      </c>
      <c r="D5359" t="s">
        <v>980</v>
      </c>
      <c r="E5359" s="82">
        <v>7.6</v>
      </c>
      <c r="F5359" t="s">
        <v>969</v>
      </c>
      <c r="G5359" s="83">
        <v>42404</v>
      </c>
      <c r="H5359" s="83">
        <v>42311</v>
      </c>
      <c r="I5359">
        <f t="shared" si="88"/>
        <v>2016</v>
      </c>
    </row>
    <row r="5360" spans="1:9" x14ac:dyDescent="0.25">
      <c r="A5360" t="s">
        <v>976</v>
      </c>
      <c r="B5360" t="s">
        <v>245</v>
      </c>
      <c r="C5360" s="76" t="s">
        <v>842</v>
      </c>
      <c r="D5360" t="s">
        <v>980</v>
      </c>
      <c r="E5360" s="82">
        <v>5.73</v>
      </c>
      <c r="F5360" t="s">
        <v>969</v>
      </c>
      <c r="G5360" s="83">
        <v>42357</v>
      </c>
      <c r="H5360" s="83">
        <v>42307</v>
      </c>
      <c r="I5360">
        <f t="shared" si="88"/>
        <v>2015</v>
      </c>
    </row>
    <row r="5361" spans="1:9" x14ac:dyDescent="0.25">
      <c r="A5361" t="s">
        <v>976</v>
      </c>
      <c r="B5361" t="s">
        <v>69</v>
      </c>
      <c r="C5361" s="76" t="s">
        <v>842</v>
      </c>
      <c r="D5361" t="s">
        <v>980</v>
      </c>
      <c r="E5361" s="82">
        <v>6</v>
      </c>
      <c r="F5361" t="s">
        <v>969</v>
      </c>
      <c r="G5361" s="83">
        <v>42346</v>
      </c>
      <c r="H5361" s="83">
        <v>42306</v>
      </c>
      <c r="I5361">
        <f t="shared" si="88"/>
        <v>2015</v>
      </c>
    </row>
    <row r="5362" spans="1:9" x14ac:dyDescent="0.25">
      <c r="A5362" t="s">
        <v>976</v>
      </c>
      <c r="B5362" t="s">
        <v>67</v>
      </c>
      <c r="C5362" s="76" t="s">
        <v>842</v>
      </c>
      <c r="D5362" t="s">
        <v>980</v>
      </c>
      <c r="E5362" s="82">
        <v>6</v>
      </c>
      <c r="F5362" t="s">
        <v>969</v>
      </c>
      <c r="G5362" s="83">
        <v>42366</v>
      </c>
      <c r="H5362" s="83">
        <v>42307</v>
      </c>
      <c r="I5362">
        <f t="shared" si="88"/>
        <v>2015</v>
      </c>
    </row>
    <row r="5363" spans="1:9" x14ac:dyDescent="0.25">
      <c r="A5363" t="s">
        <v>976</v>
      </c>
      <c r="B5363" t="s">
        <v>247</v>
      </c>
      <c r="C5363" s="76" t="s">
        <v>842</v>
      </c>
      <c r="D5363" t="s">
        <v>980</v>
      </c>
      <c r="E5363" s="82">
        <v>5</v>
      </c>
      <c r="F5363" t="s">
        <v>969</v>
      </c>
      <c r="G5363" s="83">
        <v>42348</v>
      </c>
      <c r="H5363" s="83">
        <v>42304</v>
      </c>
      <c r="I5363">
        <f t="shared" si="88"/>
        <v>2015</v>
      </c>
    </row>
    <row r="5364" spans="1:9" x14ac:dyDescent="0.25">
      <c r="A5364" t="s">
        <v>976</v>
      </c>
      <c r="B5364" t="s">
        <v>67</v>
      </c>
      <c r="C5364" s="76" t="s">
        <v>842</v>
      </c>
      <c r="D5364" t="s">
        <v>980</v>
      </c>
      <c r="E5364" s="82">
        <v>10</v>
      </c>
      <c r="F5364" t="s">
        <v>969</v>
      </c>
      <c r="G5364" s="83">
        <v>42326</v>
      </c>
      <c r="H5364" s="83">
        <v>42306</v>
      </c>
      <c r="I5364">
        <f t="shared" si="88"/>
        <v>2015</v>
      </c>
    </row>
    <row r="5365" spans="1:9" x14ac:dyDescent="0.25">
      <c r="A5365" t="s">
        <v>976</v>
      </c>
      <c r="B5365" t="s">
        <v>245</v>
      </c>
      <c r="C5365" s="76" t="s">
        <v>842</v>
      </c>
      <c r="D5365" t="s">
        <v>980</v>
      </c>
      <c r="E5365" s="82">
        <v>5.3</v>
      </c>
      <c r="F5365" t="s">
        <v>969</v>
      </c>
      <c r="G5365" s="83">
        <v>42334</v>
      </c>
      <c r="H5365" s="83">
        <v>42300</v>
      </c>
      <c r="I5365">
        <f t="shared" si="88"/>
        <v>2015</v>
      </c>
    </row>
    <row r="5366" spans="1:9" x14ac:dyDescent="0.25">
      <c r="A5366" t="s">
        <v>976</v>
      </c>
      <c r="B5366" t="s">
        <v>41</v>
      </c>
      <c r="C5366" s="76" t="s">
        <v>842</v>
      </c>
      <c r="D5366" t="s">
        <v>980</v>
      </c>
      <c r="E5366" s="82">
        <v>6.75</v>
      </c>
      <c r="F5366" t="s">
        <v>969</v>
      </c>
      <c r="G5366" s="83">
        <v>42339</v>
      </c>
      <c r="H5366" s="83">
        <v>42296</v>
      </c>
      <c r="I5366">
        <f t="shared" si="88"/>
        <v>2015</v>
      </c>
    </row>
    <row r="5367" spans="1:9" x14ac:dyDescent="0.25">
      <c r="A5367" t="s">
        <v>976</v>
      </c>
      <c r="B5367" t="s">
        <v>58</v>
      </c>
      <c r="C5367" s="76" t="s">
        <v>842</v>
      </c>
      <c r="D5367" t="s">
        <v>980</v>
      </c>
      <c r="E5367" s="82">
        <v>10</v>
      </c>
      <c r="F5367" t="s">
        <v>969</v>
      </c>
      <c r="G5367" s="83">
        <v>42419</v>
      </c>
      <c r="H5367" s="83">
        <v>42300</v>
      </c>
      <c r="I5367">
        <f t="shared" si="88"/>
        <v>2016</v>
      </c>
    </row>
    <row r="5368" spans="1:9" x14ac:dyDescent="0.25">
      <c r="A5368" t="s">
        <v>976</v>
      </c>
      <c r="B5368" t="s">
        <v>44</v>
      </c>
      <c r="C5368" s="76" t="s">
        <v>842</v>
      </c>
      <c r="D5368" t="s">
        <v>980</v>
      </c>
      <c r="E5368" s="82">
        <v>7.1</v>
      </c>
      <c r="F5368" t="s">
        <v>969</v>
      </c>
      <c r="G5368" s="83">
        <v>42322</v>
      </c>
      <c r="H5368" s="83">
        <v>42294</v>
      </c>
      <c r="I5368">
        <f t="shared" si="88"/>
        <v>2015</v>
      </c>
    </row>
    <row r="5369" spans="1:9" x14ac:dyDescent="0.25">
      <c r="A5369" t="s">
        <v>976</v>
      </c>
      <c r="B5369" t="s">
        <v>257</v>
      </c>
      <c r="C5369" s="76" t="s">
        <v>842</v>
      </c>
      <c r="D5369" t="s">
        <v>980</v>
      </c>
      <c r="E5369" s="82">
        <v>150</v>
      </c>
      <c r="F5369" t="s">
        <v>969</v>
      </c>
      <c r="G5369" s="83">
        <v>42495</v>
      </c>
      <c r="H5369" s="83">
        <v>42283</v>
      </c>
      <c r="I5369">
        <f t="shared" si="88"/>
        <v>2016</v>
      </c>
    </row>
    <row r="5370" spans="1:9" x14ac:dyDescent="0.25">
      <c r="A5370" t="s">
        <v>976</v>
      </c>
      <c r="B5370" t="s">
        <v>250</v>
      </c>
      <c r="C5370" s="76" t="s">
        <v>842</v>
      </c>
      <c r="D5370" t="s">
        <v>980</v>
      </c>
      <c r="E5370" s="82">
        <v>13.6</v>
      </c>
      <c r="F5370" t="s">
        <v>969</v>
      </c>
      <c r="G5370" s="83">
        <v>42334</v>
      </c>
      <c r="H5370" s="83">
        <v>42294</v>
      </c>
      <c r="I5370">
        <f t="shared" si="88"/>
        <v>2015</v>
      </c>
    </row>
    <row r="5371" spans="1:9" x14ac:dyDescent="0.25">
      <c r="A5371" t="s">
        <v>976</v>
      </c>
      <c r="B5371" t="s">
        <v>71</v>
      </c>
      <c r="C5371" s="76" t="s">
        <v>842</v>
      </c>
      <c r="D5371" t="s">
        <v>980</v>
      </c>
      <c r="E5371" s="82">
        <v>4</v>
      </c>
      <c r="F5371" t="s">
        <v>969</v>
      </c>
      <c r="G5371" s="83">
        <v>42464</v>
      </c>
      <c r="H5371" s="83">
        <v>42294</v>
      </c>
      <c r="I5371">
        <f t="shared" si="88"/>
        <v>2016</v>
      </c>
    </row>
    <row r="5372" spans="1:9" x14ac:dyDescent="0.25">
      <c r="A5372" t="s">
        <v>976</v>
      </c>
      <c r="B5372" t="s">
        <v>49</v>
      </c>
      <c r="C5372" s="76" t="s">
        <v>842</v>
      </c>
      <c r="D5372" t="s">
        <v>980</v>
      </c>
      <c r="E5372" s="82">
        <v>10</v>
      </c>
      <c r="F5372" t="s">
        <v>969</v>
      </c>
      <c r="G5372" s="83">
        <v>42311</v>
      </c>
      <c r="H5372" s="83">
        <v>42292</v>
      </c>
      <c r="I5372">
        <f t="shared" si="88"/>
        <v>2015</v>
      </c>
    </row>
    <row r="5373" spans="1:9" x14ac:dyDescent="0.25">
      <c r="A5373" t="s">
        <v>976</v>
      </c>
      <c r="B5373" t="s">
        <v>252</v>
      </c>
      <c r="C5373" s="76" t="s">
        <v>842</v>
      </c>
      <c r="D5373" t="s">
        <v>980</v>
      </c>
      <c r="E5373" s="82">
        <v>13.6</v>
      </c>
      <c r="F5373" t="s">
        <v>969</v>
      </c>
      <c r="G5373" s="83">
        <v>42481</v>
      </c>
      <c r="H5373" s="83">
        <v>42291</v>
      </c>
      <c r="I5373">
        <f t="shared" si="88"/>
        <v>2016</v>
      </c>
    </row>
    <row r="5374" spans="1:9" x14ac:dyDescent="0.25">
      <c r="A5374" t="s">
        <v>976</v>
      </c>
      <c r="B5374" t="s">
        <v>243</v>
      </c>
      <c r="C5374" s="76" t="s">
        <v>842</v>
      </c>
      <c r="D5374" t="s">
        <v>980</v>
      </c>
      <c r="E5374" s="82">
        <v>7.6</v>
      </c>
      <c r="F5374" t="s">
        <v>969</v>
      </c>
      <c r="G5374" s="83">
        <v>42334</v>
      </c>
      <c r="H5374" s="83">
        <v>42290</v>
      </c>
      <c r="I5374">
        <f t="shared" si="88"/>
        <v>2015</v>
      </c>
    </row>
    <row r="5375" spans="1:9" x14ac:dyDescent="0.25">
      <c r="A5375" t="s">
        <v>976</v>
      </c>
      <c r="B5375" t="s">
        <v>287</v>
      </c>
      <c r="C5375" s="76" t="s">
        <v>842</v>
      </c>
      <c r="D5375" t="s">
        <v>980</v>
      </c>
      <c r="E5375" s="82">
        <v>145</v>
      </c>
      <c r="F5375" t="s">
        <v>969</v>
      </c>
      <c r="G5375" s="83">
        <v>43097</v>
      </c>
      <c r="H5375" s="83">
        <v>42290</v>
      </c>
      <c r="I5375">
        <f t="shared" si="88"/>
        <v>2017</v>
      </c>
    </row>
    <row r="5376" spans="1:9" x14ac:dyDescent="0.25">
      <c r="A5376" t="s">
        <v>976</v>
      </c>
      <c r="B5376" t="s">
        <v>292</v>
      </c>
      <c r="C5376" s="76" t="s">
        <v>842</v>
      </c>
      <c r="D5376" t="s">
        <v>980</v>
      </c>
      <c r="E5376" s="82">
        <v>10</v>
      </c>
      <c r="F5376" t="s">
        <v>969</v>
      </c>
      <c r="G5376" s="83">
        <v>42339</v>
      </c>
      <c r="H5376" s="83">
        <v>42286</v>
      </c>
      <c r="I5376">
        <f t="shared" si="88"/>
        <v>2015</v>
      </c>
    </row>
    <row r="5377" spans="1:9" x14ac:dyDescent="0.25">
      <c r="A5377" t="s">
        <v>976</v>
      </c>
      <c r="B5377" t="s">
        <v>245</v>
      </c>
      <c r="C5377" s="76" t="s">
        <v>842</v>
      </c>
      <c r="D5377" t="s">
        <v>980</v>
      </c>
      <c r="E5377" s="82">
        <v>6</v>
      </c>
      <c r="F5377" t="s">
        <v>969</v>
      </c>
      <c r="G5377" s="83">
        <v>42462</v>
      </c>
      <c r="H5377" s="83">
        <v>42284</v>
      </c>
      <c r="I5377">
        <f t="shared" si="88"/>
        <v>2016</v>
      </c>
    </row>
    <row r="5378" spans="1:9" x14ac:dyDescent="0.25">
      <c r="A5378" t="s">
        <v>976</v>
      </c>
      <c r="B5378" t="s">
        <v>185</v>
      </c>
      <c r="C5378" s="76" t="s">
        <v>842</v>
      </c>
      <c r="D5378" t="s">
        <v>980</v>
      </c>
      <c r="E5378" s="82">
        <v>3.8</v>
      </c>
      <c r="F5378" t="s">
        <v>969</v>
      </c>
      <c r="G5378" s="83">
        <v>42375</v>
      </c>
      <c r="H5378" s="83">
        <v>42285</v>
      </c>
      <c r="I5378">
        <f t="shared" ref="I5378:I5441" si="89">IF(G5378&lt;&gt;"",YEAR(G5378),"")</f>
        <v>2016</v>
      </c>
    </row>
    <row r="5379" spans="1:9" x14ac:dyDescent="0.25">
      <c r="A5379" t="s">
        <v>976</v>
      </c>
      <c r="B5379" t="s">
        <v>65</v>
      </c>
      <c r="C5379" s="76" t="s">
        <v>842</v>
      </c>
      <c r="D5379" t="s">
        <v>980</v>
      </c>
      <c r="E5379" s="82">
        <v>6</v>
      </c>
      <c r="F5379" t="s">
        <v>969</v>
      </c>
      <c r="G5379" s="83">
        <v>42341</v>
      </c>
      <c r="H5379" s="83">
        <v>42284</v>
      </c>
      <c r="I5379">
        <f t="shared" si="89"/>
        <v>2015</v>
      </c>
    </row>
    <row r="5380" spans="1:9" x14ac:dyDescent="0.25">
      <c r="A5380" t="s">
        <v>976</v>
      </c>
      <c r="B5380" t="s">
        <v>48</v>
      </c>
      <c r="C5380" s="76" t="s">
        <v>842</v>
      </c>
      <c r="D5380" t="s">
        <v>980</v>
      </c>
      <c r="E5380" s="82">
        <v>6</v>
      </c>
      <c r="F5380" t="s">
        <v>969</v>
      </c>
      <c r="G5380" s="83">
        <v>42339</v>
      </c>
      <c r="H5380" s="83">
        <v>42282</v>
      </c>
      <c r="I5380">
        <f t="shared" si="89"/>
        <v>2015</v>
      </c>
    </row>
    <row r="5381" spans="1:9" x14ac:dyDescent="0.25">
      <c r="A5381" t="s">
        <v>976</v>
      </c>
      <c r="B5381" t="s">
        <v>41</v>
      </c>
      <c r="C5381" s="76" t="s">
        <v>842</v>
      </c>
      <c r="D5381" t="s">
        <v>980</v>
      </c>
      <c r="E5381" s="82">
        <v>7.7</v>
      </c>
      <c r="F5381" t="s">
        <v>969</v>
      </c>
      <c r="G5381" s="83">
        <v>42485</v>
      </c>
      <c r="H5381" s="83">
        <v>42272</v>
      </c>
      <c r="I5381">
        <f t="shared" si="89"/>
        <v>2016</v>
      </c>
    </row>
    <row r="5382" spans="1:9" x14ac:dyDescent="0.25">
      <c r="A5382" t="s">
        <v>976</v>
      </c>
      <c r="B5382" t="s">
        <v>63</v>
      </c>
      <c r="C5382" s="76" t="s">
        <v>842</v>
      </c>
      <c r="D5382" t="s">
        <v>980</v>
      </c>
      <c r="E5382" s="82">
        <v>5</v>
      </c>
      <c r="F5382" t="s">
        <v>969</v>
      </c>
      <c r="G5382" s="83">
        <v>42341</v>
      </c>
      <c r="H5382" s="83">
        <v>42272</v>
      </c>
      <c r="I5382">
        <f t="shared" si="89"/>
        <v>2015</v>
      </c>
    </row>
    <row r="5383" spans="1:9" x14ac:dyDescent="0.25">
      <c r="A5383" t="s">
        <v>976</v>
      </c>
      <c r="B5383" t="s">
        <v>67</v>
      </c>
      <c r="C5383" s="76" t="s">
        <v>842</v>
      </c>
      <c r="D5383" t="s">
        <v>980</v>
      </c>
      <c r="E5383" s="82">
        <v>3.8</v>
      </c>
      <c r="F5383" t="s">
        <v>969</v>
      </c>
      <c r="G5383" s="83">
        <v>42520</v>
      </c>
      <c r="H5383" s="83">
        <v>42265</v>
      </c>
      <c r="I5383">
        <f t="shared" si="89"/>
        <v>2016</v>
      </c>
    </row>
    <row r="5384" spans="1:9" x14ac:dyDescent="0.25">
      <c r="A5384" t="s">
        <v>976</v>
      </c>
      <c r="B5384" t="s">
        <v>58</v>
      </c>
      <c r="C5384" s="76" t="s">
        <v>842</v>
      </c>
      <c r="D5384" t="s">
        <v>980</v>
      </c>
      <c r="E5384" s="82">
        <v>10</v>
      </c>
      <c r="F5384" t="s">
        <v>969</v>
      </c>
      <c r="G5384" s="83">
        <v>42350</v>
      </c>
      <c r="H5384" s="83">
        <v>42263</v>
      </c>
      <c r="I5384">
        <f t="shared" si="89"/>
        <v>2015</v>
      </c>
    </row>
    <row r="5385" spans="1:9" x14ac:dyDescent="0.25">
      <c r="A5385" t="s">
        <v>976</v>
      </c>
      <c r="B5385" t="s">
        <v>253</v>
      </c>
      <c r="C5385" s="76" t="s">
        <v>842</v>
      </c>
      <c r="D5385" t="s">
        <v>980</v>
      </c>
      <c r="E5385" s="82">
        <v>11.97</v>
      </c>
      <c r="F5385" t="s">
        <v>969</v>
      </c>
      <c r="G5385" s="83">
        <v>42329</v>
      </c>
      <c r="H5385" s="83">
        <v>42264</v>
      </c>
      <c r="I5385">
        <f t="shared" si="89"/>
        <v>2015</v>
      </c>
    </row>
    <row r="5386" spans="1:9" x14ac:dyDescent="0.25">
      <c r="A5386" t="s">
        <v>976</v>
      </c>
      <c r="B5386" t="s">
        <v>251</v>
      </c>
      <c r="C5386" s="76" t="s">
        <v>842</v>
      </c>
      <c r="D5386" t="s">
        <v>980</v>
      </c>
      <c r="E5386" s="82">
        <v>7.6</v>
      </c>
      <c r="F5386" t="s">
        <v>969</v>
      </c>
      <c r="G5386" s="83">
        <v>42357</v>
      </c>
      <c r="H5386" s="83">
        <v>42262</v>
      </c>
      <c r="I5386">
        <f t="shared" si="89"/>
        <v>2015</v>
      </c>
    </row>
    <row r="5387" spans="1:9" x14ac:dyDescent="0.25">
      <c r="A5387" t="s">
        <v>976</v>
      </c>
      <c r="B5387" t="s">
        <v>47</v>
      </c>
      <c r="C5387" s="76" t="s">
        <v>842</v>
      </c>
      <c r="D5387" t="s">
        <v>980</v>
      </c>
      <c r="E5387" s="82">
        <v>500</v>
      </c>
      <c r="F5387" t="s">
        <v>969</v>
      </c>
      <c r="G5387" s="83">
        <v>43089</v>
      </c>
      <c r="H5387" s="83">
        <v>42255</v>
      </c>
      <c r="I5387">
        <f t="shared" si="89"/>
        <v>2017</v>
      </c>
    </row>
    <row r="5388" spans="1:9" x14ac:dyDescent="0.25">
      <c r="A5388" t="s">
        <v>976</v>
      </c>
      <c r="B5388" t="s">
        <v>263</v>
      </c>
      <c r="C5388" s="76" t="s">
        <v>842</v>
      </c>
      <c r="D5388" t="s">
        <v>980</v>
      </c>
      <c r="E5388" s="82">
        <v>10</v>
      </c>
      <c r="F5388" t="s">
        <v>969</v>
      </c>
      <c r="G5388" s="83">
        <v>42354</v>
      </c>
      <c r="H5388" s="83">
        <v>42256</v>
      </c>
      <c r="I5388">
        <f t="shared" si="89"/>
        <v>2015</v>
      </c>
    </row>
    <row r="5389" spans="1:9" x14ac:dyDescent="0.25">
      <c r="A5389" t="s">
        <v>976</v>
      </c>
      <c r="B5389" t="s">
        <v>57</v>
      </c>
      <c r="C5389" s="76" t="s">
        <v>842</v>
      </c>
      <c r="D5389" t="s">
        <v>980</v>
      </c>
      <c r="E5389" s="82">
        <v>3.85</v>
      </c>
      <c r="F5389" t="s">
        <v>969</v>
      </c>
      <c r="G5389" s="83">
        <v>42719</v>
      </c>
      <c r="H5389" s="83">
        <v>42245</v>
      </c>
      <c r="I5389">
        <f t="shared" si="89"/>
        <v>2016</v>
      </c>
    </row>
    <row r="5390" spans="1:9" x14ac:dyDescent="0.25">
      <c r="A5390" t="s">
        <v>976</v>
      </c>
      <c r="B5390" t="s">
        <v>247</v>
      </c>
      <c r="C5390" s="76" t="s">
        <v>842</v>
      </c>
      <c r="D5390" t="s">
        <v>980</v>
      </c>
      <c r="E5390" s="82">
        <v>20</v>
      </c>
      <c r="F5390" t="s">
        <v>969</v>
      </c>
      <c r="G5390" s="83">
        <v>42334</v>
      </c>
      <c r="H5390" s="83">
        <v>42251</v>
      </c>
      <c r="I5390">
        <f t="shared" si="89"/>
        <v>2015</v>
      </c>
    </row>
    <row r="5391" spans="1:9" x14ac:dyDescent="0.25">
      <c r="A5391" t="s">
        <v>976</v>
      </c>
      <c r="B5391" t="s">
        <v>260</v>
      </c>
      <c r="C5391" s="76" t="s">
        <v>842</v>
      </c>
      <c r="D5391" t="s">
        <v>980</v>
      </c>
      <c r="E5391" s="82">
        <v>6</v>
      </c>
      <c r="F5391" t="s">
        <v>969</v>
      </c>
      <c r="G5391" s="83">
        <v>42366</v>
      </c>
      <c r="H5391" s="83">
        <v>42244</v>
      </c>
      <c r="I5391">
        <f t="shared" si="89"/>
        <v>2015</v>
      </c>
    </row>
    <row r="5392" spans="1:9" x14ac:dyDescent="0.25">
      <c r="A5392" t="s">
        <v>976</v>
      </c>
      <c r="B5392" t="s">
        <v>67</v>
      </c>
      <c r="C5392" s="76" t="s">
        <v>842</v>
      </c>
      <c r="D5392" t="s">
        <v>980</v>
      </c>
      <c r="E5392" s="82">
        <v>149</v>
      </c>
      <c r="F5392" t="s">
        <v>969</v>
      </c>
      <c r="G5392" s="83">
        <v>42647</v>
      </c>
      <c r="H5392" s="83">
        <v>42244</v>
      </c>
      <c r="I5392">
        <f t="shared" si="89"/>
        <v>2016</v>
      </c>
    </row>
    <row r="5393" spans="1:9" x14ac:dyDescent="0.25">
      <c r="A5393" t="s">
        <v>976</v>
      </c>
      <c r="B5393" t="s">
        <v>261</v>
      </c>
      <c r="C5393" s="76" t="s">
        <v>842</v>
      </c>
      <c r="D5393" t="s">
        <v>980</v>
      </c>
      <c r="E5393" s="82">
        <v>10</v>
      </c>
      <c r="F5393" t="s">
        <v>969</v>
      </c>
      <c r="G5393" s="83">
        <v>42514</v>
      </c>
      <c r="H5393" s="83">
        <v>42233</v>
      </c>
      <c r="I5393">
        <f t="shared" si="89"/>
        <v>2016</v>
      </c>
    </row>
    <row r="5394" spans="1:9" x14ac:dyDescent="0.25">
      <c r="A5394" t="s">
        <v>976</v>
      </c>
      <c r="B5394" t="s">
        <v>287</v>
      </c>
      <c r="C5394" s="76" t="s">
        <v>842</v>
      </c>
      <c r="D5394" t="s">
        <v>980</v>
      </c>
      <c r="E5394" s="82">
        <v>6.84</v>
      </c>
      <c r="F5394" t="s">
        <v>969</v>
      </c>
      <c r="G5394" s="83">
        <v>42303</v>
      </c>
      <c r="H5394" s="83">
        <v>42219</v>
      </c>
      <c r="I5394">
        <f t="shared" si="89"/>
        <v>2015</v>
      </c>
    </row>
    <row r="5395" spans="1:9" x14ac:dyDescent="0.25">
      <c r="A5395" t="s">
        <v>976</v>
      </c>
      <c r="B5395" t="s">
        <v>292</v>
      </c>
      <c r="C5395" s="76" t="s">
        <v>842</v>
      </c>
      <c r="D5395" t="s">
        <v>980</v>
      </c>
      <c r="E5395" s="82">
        <v>6.3</v>
      </c>
      <c r="F5395" t="s">
        <v>969</v>
      </c>
      <c r="G5395" s="83">
        <v>42326</v>
      </c>
      <c r="H5395" s="83">
        <v>42229</v>
      </c>
      <c r="I5395">
        <f t="shared" si="89"/>
        <v>2015</v>
      </c>
    </row>
    <row r="5396" spans="1:9" x14ac:dyDescent="0.25">
      <c r="A5396" t="s">
        <v>976</v>
      </c>
      <c r="B5396" t="s">
        <v>46</v>
      </c>
      <c r="C5396" s="76" t="s">
        <v>842</v>
      </c>
      <c r="D5396" t="s">
        <v>980</v>
      </c>
      <c r="E5396" s="82">
        <v>150</v>
      </c>
      <c r="F5396" t="s">
        <v>969</v>
      </c>
      <c r="G5396" s="83">
        <v>42495</v>
      </c>
      <c r="H5396" s="83">
        <v>42178</v>
      </c>
      <c r="I5396">
        <f t="shared" si="89"/>
        <v>2016</v>
      </c>
    </row>
    <row r="5397" spans="1:9" x14ac:dyDescent="0.25">
      <c r="A5397" t="s">
        <v>976</v>
      </c>
      <c r="B5397" t="s">
        <v>65</v>
      </c>
      <c r="C5397" s="76" t="s">
        <v>842</v>
      </c>
      <c r="D5397" t="s">
        <v>980</v>
      </c>
      <c r="E5397" s="82">
        <v>35</v>
      </c>
      <c r="F5397" t="s">
        <v>969</v>
      </c>
      <c r="G5397" s="83">
        <v>42483</v>
      </c>
      <c r="H5397" s="83">
        <v>42216</v>
      </c>
      <c r="I5397">
        <f t="shared" si="89"/>
        <v>2016</v>
      </c>
    </row>
    <row r="5398" spans="1:9" x14ac:dyDescent="0.25">
      <c r="A5398" t="s">
        <v>976</v>
      </c>
      <c r="B5398" t="s">
        <v>64</v>
      </c>
      <c r="C5398" s="76" t="s">
        <v>842</v>
      </c>
      <c r="D5398" t="s">
        <v>980</v>
      </c>
      <c r="E5398" s="82">
        <v>15</v>
      </c>
      <c r="F5398" t="s">
        <v>969</v>
      </c>
      <c r="G5398" s="83">
        <v>42592</v>
      </c>
      <c r="H5398" s="83">
        <v>42188</v>
      </c>
      <c r="I5398">
        <f t="shared" si="89"/>
        <v>2016</v>
      </c>
    </row>
    <row r="5399" spans="1:9" x14ac:dyDescent="0.25">
      <c r="A5399" t="s">
        <v>976</v>
      </c>
      <c r="B5399" t="s">
        <v>247</v>
      </c>
      <c r="C5399" s="76" t="s">
        <v>842</v>
      </c>
      <c r="D5399" t="s">
        <v>980</v>
      </c>
      <c r="E5399" s="82">
        <v>11.4</v>
      </c>
      <c r="F5399" t="s">
        <v>969</v>
      </c>
      <c r="G5399" s="83">
        <v>42242</v>
      </c>
      <c r="H5399" s="83">
        <v>42192</v>
      </c>
      <c r="I5399">
        <f t="shared" si="89"/>
        <v>2015</v>
      </c>
    </row>
    <row r="5400" spans="1:9" x14ac:dyDescent="0.25">
      <c r="A5400" t="s">
        <v>976</v>
      </c>
      <c r="B5400" t="s">
        <v>62</v>
      </c>
      <c r="C5400" s="76" t="s">
        <v>842</v>
      </c>
      <c r="D5400" t="s">
        <v>980</v>
      </c>
      <c r="E5400" s="82">
        <v>9.9499999999999993</v>
      </c>
      <c r="F5400" t="s">
        <v>969</v>
      </c>
      <c r="G5400" s="83">
        <v>42235</v>
      </c>
      <c r="H5400" s="83">
        <v>42184</v>
      </c>
      <c r="I5400">
        <f t="shared" si="89"/>
        <v>2015</v>
      </c>
    </row>
    <row r="5401" spans="1:9" x14ac:dyDescent="0.25">
      <c r="A5401" t="s">
        <v>976</v>
      </c>
      <c r="B5401" t="s">
        <v>64</v>
      </c>
      <c r="C5401" s="76" t="s">
        <v>842</v>
      </c>
      <c r="D5401" t="s">
        <v>980</v>
      </c>
      <c r="E5401" s="82">
        <v>3.8</v>
      </c>
      <c r="F5401" t="s">
        <v>969</v>
      </c>
      <c r="G5401" s="83">
        <v>42200</v>
      </c>
      <c r="H5401" s="83">
        <v>42174</v>
      </c>
      <c r="I5401">
        <f t="shared" si="89"/>
        <v>2015</v>
      </c>
    </row>
    <row r="5402" spans="1:9" x14ac:dyDescent="0.25">
      <c r="A5402" t="s">
        <v>976</v>
      </c>
      <c r="B5402" t="s">
        <v>67</v>
      </c>
      <c r="C5402" s="76" t="s">
        <v>842</v>
      </c>
      <c r="D5402" t="s">
        <v>980</v>
      </c>
      <c r="E5402" s="82">
        <v>4</v>
      </c>
      <c r="F5402" t="s">
        <v>969</v>
      </c>
      <c r="G5402" s="83">
        <v>40513</v>
      </c>
      <c r="H5402" s="83">
        <v>42166</v>
      </c>
      <c r="I5402">
        <f t="shared" si="89"/>
        <v>2010</v>
      </c>
    </row>
    <row r="5403" spans="1:9" x14ac:dyDescent="0.25">
      <c r="A5403" t="s">
        <v>976</v>
      </c>
      <c r="B5403" t="s">
        <v>292</v>
      </c>
      <c r="C5403" s="76" t="s">
        <v>842</v>
      </c>
      <c r="D5403" t="s">
        <v>980</v>
      </c>
      <c r="E5403" s="82">
        <v>10</v>
      </c>
      <c r="F5403" t="s">
        <v>969</v>
      </c>
      <c r="G5403" s="83">
        <v>42286</v>
      </c>
      <c r="H5403" s="83">
        <v>42167</v>
      </c>
      <c r="I5403">
        <f t="shared" si="89"/>
        <v>2015</v>
      </c>
    </row>
    <row r="5404" spans="1:9" x14ac:dyDescent="0.25">
      <c r="A5404" t="s">
        <v>976</v>
      </c>
      <c r="B5404" t="s">
        <v>58</v>
      </c>
      <c r="C5404" s="76" t="s">
        <v>842</v>
      </c>
      <c r="D5404" t="s">
        <v>980</v>
      </c>
      <c r="E5404" s="82">
        <v>4</v>
      </c>
      <c r="F5404" t="s">
        <v>969</v>
      </c>
      <c r="G5404" s="83">
        <v>40330</v>
      </c>
      <c r="H5404" s="83">
        <v>42166</v>
      </c>
      <c r="I5404">
        <f t="shared" si="89"/>
        <v>2010</v>
      </c>
    </row>
    <row r="5405" spans="1:9" x14ac:dyDescent="0.25">
      <c r="A5405" t="s">
        <v>976</v>
      </c>
      <c r="B5405" t="s">
        <v>69</v>
      </c>
      <c r="C5405" s="76" t="s">
        <v>842</v>
      </c>
      <c r="D5405" t="s">
        <v>980</v>
      </c>
      <c r="E5405" s="82">
        <v>7.6</v>
      </c>
      <c r="F5405" t="s">
        <v>969</v>
      </c>
      <c r="G5405" s="83">
        <v>42210</v>
      </c>
      <c r="H5405" s="83">
        <v>42164</v>
      </c>
      <c r="I5405">
        <f t="shared" si="89"/>
        <v>2015</v>
      </c>
    </row>
    <row r="5406" spans="1:9" x14ac:dyDescent="0.25">
      <c r="A5406" t="s">
        <v>976</v>
      </c>
      <c r="B5406" t="s">
        <v>64</v>
      </c>
      <c r="C5406" s="76" t="s">
        <v>842</v>
      </c>
      <c r="D5406" t="s">
        <v>980</v>
      </c>
      <c r="E5406" s="82">
        <v>6</v>
      </c>
      <c r="F5406" t="s">
        <v>969</v>
      </c>
      <c r="G5406" s="83">
        <v>42224</v>
      </c>
      <c r="H5406" s="83">
        <v>42164</v>
      </c>
      <c r="I5406">
        <f t="shared" si="89"/>
        <v>2015</v>
      </c>
    </row>
    <row r="5407" spans="1:9" x14ac:dyDescent="0.25">
      <c r="A5407" t="s">
        <v>976</v>
      </c>
      <c r="B5407" t="s">
        <v>63</v>
      </c>
      <c r="C5407" s="76" t="s">
        <v>842</v>
      </c>
      <c r="D5407" t="s">
        <v>980</v>
      </c>
      <c r="E5407" s="82">
        <v>5</v>
      </c>
      <c r="F5407" t="s">
        <v>969</v>
      </c>
      <c r="G5407" s="83">
        <v>42185</v>
      </c>
      <c r="H5407" s="83">
        <v>42164</v>
      </c>
      <c r="I5407">
        <f t="shared" si="89"/>
        <v>2015</v>
      </c>
    </row>
    <row r="5408" spans="1:9" x14ac:dyDescent="0.25">
      <c r="A5408" t="s">
        <v>976</v>
      </c>
      <c r="B5408" t="s">
        <v>243</v>
      </c>
      <c r="C5408" s="76" t="s">
        <v>842</v>
      </c>
      <c r="D5408" t="s">
        <v>980</v>
      </c>
      <c r="E5408" s="82">
        <v>11.856</v>
      </c>
      <c r="F5408" t="s">
        <v>969</v>
      </c>
      <c r="G5408" s="83">
        <v>42507</v>
      </c>
      <c r="H5408" s="83">
        <v>42160</v>
      </c>
      <c r="I5408">
        <f t="shared" si="89"/>
        <v>2016</v>
      </c>
    </row>
    <row r="5409" spans="1:9" x14ac:dyDescent="0.25">
      <c r="A5409" t="s">
        <v>976</v>
      </c>
      <c r="B5409" t="s">
        <v>250</v>
      </c>
      <c r="C5409" s="76" t="s">
        <v>842</v>
      </c>
      <c r="D5409" t="s">
        <v>980</v>
      </c>
      <c r="E5409" s="82">
        <v>150</v>
      </c>
      <c r="F5409" t="s">
        <v>969</v>
      </c>
      <c r="G5409" s="83">
        <v>42383</v>
      </c>
      <c r="H5409" s="83">
        <v>42133</v>
      </c>
      <c r="I5409">
        <f t="shared" si="89"/>
        <v>2016</v>
      </c>
    </row>
    <row r="5410" spans="1:9" x14ac:dyDescent="0.25">
      <c r="A5410" t="s">
        <v>976</v>
      </c>
      <c r="B5410" t="s">
        <v>257</v>
      </c>
      <c r="C5410" s="76" t="s">
        <v>842</v>
      </c>
      <c r="D5410" t="s">
        <v>980</v>
      </c>
      <c r="E5410" s="82">
        <v>6.93</v>
      </c>
      <c r="F5410" t="s">
        <v>969</v>
      </c>
      <c r="G5410" s="83">
        <v>42247</v>
      </c>
      <c r="H5410" s="83">
        <v>42158</v>
      </c>
      <c r="I5410">
        <f t="shared" si="89"/>
        <v>2015</v>
      </c>
    </row>
    <row r="5411" spans="1:9" x14ac:dyDescent="0.25">
      <c r="A5411" t="s">
        <v>976</v>
      </c>
      <c r="B5411" t="s">
        <v>57</v>
      </c>
      <c r="C5411" s="76" t="s">
        <v>842</v>
      </c>
      <c r="D5411" t="s">
        <v>980</v>
      </c>
      <c r="E5411" s="82">
        <v>10</v>
      </c>
      <c r="F5411" t="s">
        <v>969</v>
      </c>
      <c r="G5411" s="83">
        <v>42191</v>
      </c>
      <c r="H5411" s="83">
        <v>42156</v>
      </c>
      <c r="I5411">
        <f t="shared" si="89"/>
        <v>2015</v>
      </c>
    </row>
    <row r="5412" spans="1:9" x14ac:dyDescent="0.25">
      <c r="A5412" t="s">
        <v>976</v>
      </c>
      <c r="B5412" t="s">
        <v>287</v>
      </c>
      <c r="C5412" s="76" t="s">
        <v>842</v>
      </c>
      <c r="D5412" t="s">
        <v>980</v>
      </c>
      <c r="E5412" s="82">
        <v>150</v>
      </c>
      <c r="F5412" t="s">
        <v>969</v>
      </c>
      <c r="G5412" s="83">
        <v>42256</v>
      </c>
      <c r="H5412" s="83">
        <v>42118</v>
      </c>
      <c r="I5412">
        <f t="shared" si="89"/>
        <v>2015</v>
      </c>
    </row>
    <row r="5413" spans="1:9" x14ac:dyDescent="0.25">
      <c r="A5413" t="s">
        <v>976</v>
      </c>
      <c r="B5413" t="s">
        <v>287</v>
      </c>
      <c r="C5413" s="76" t="s">
        <v>842</v>
      </c>
      <c r="D5413" t="s">
        <v>980</v>
      </c>
      <c r="E5413" s="82">
        <v>7</v>
      </c>
      <c r="F5413" t="s">
        <v>969</v>
      </c>
      <c r="G5413" s="83">
        <v>42210</v>
      </c>
      <c r="H5413" s="83">
        <v>42156</v>
      </c>
      <c r="I5413">
        <f t="shared" si="89"/>
        <v>2015</v>
      </c>
    </row>
    <row r="5414" spans="1:9" x14ac:dyDescent="0.25">
      <c r="A5414" t="s">
        <v>976</v>
      </c>
      <c r="B5414" t="s">
        <v>68</v>
      </c>
      <c r="C5414" s="76" t="s">
        <v>842</v>
      </c>
      <c r="D5414" t="s">
        <v>980</v>
      </c>
      <c r="E5414" s="82">
        <v>4</v>
      </c>
      <c r="F5414" t="s">
        <v>969</v>
      </c>
      <c r="G5414" s="83">
        <v>42210</v>
      </c>
      <c r="H5414" s="83">
        <v>42156</v>
      </c>
      <c r="I5414">
        <f t="shared" si="89"/>
        <v>2015</v>
      </c>
    </row>
    <row r="5415" spans="1:9" x14ac:dyDescent="0.25">
      <c r="A5415" t="s">
        <v>976</v>
      </c>
      <c r="B5415" t="s">
        <v>251</v>
      </c>
      <c r="C5415" s="76" t="s">
        <v>842</v>
      </c>
      <c r="D5415" t="s">
        <v>980</v>
      </c>
      <c r="E5415" s="82">
        <v>7.6</v>
      </c>
      <c r="F5415" t="s">
        <v>969</v>
      </c>
      <c r="G5415" s="83">
        <v>42175</v>
      </c>
      <c r="H5415" s="83">
        <v>42147</v>
      </c>
      <c r="I5415">
        <f t="shared" si="89"/>
        <v>2015</v>
      </c>
    </row>
    <row r="5416" spans="1:9" x14ac:dyDescent="0.25">
      <c r="A5416" t="s">
        <v>976</v>
      </c>
      <c r="B5416" t="s">
        <v>60</v>
      </c>
      <c r="C5416" s="76" t="s">
        <v>842</v>
      </c>
      <c r="D5416" t="s">
        <v>980</v>
      </c>
      <c r="E5416" s="82">
        <v>7</v>
      </c>
      <c r="F5416" t="s">
        <v>969</v>
      </c>
      <c r="G5416" s="83">
        <v>42178</v>
      </c>
      <c r="H5416" s="83">
        <v>42137</v>
      </c>
      <c r="I5416">
        <f t="shared" si="89"/>
        <v>2015</v>
      </c>
    </row>
    <row r="5417" spans="1:9" x14ac:dyDescent="0.25">
      <c r="A5417" t="s">
        <v>976</v>
      </c>
      <c r="B5417" t="s">
        <v>22</v>
      </c>
      <c r="C5417" s="76" t="s">
        <v>842</v>
      </c>
      <c r="D5417" t="s">
        <v>980</v>
      </c>
      <c r="E5417" s="82">
        <v>7.68</v>
      </c>
      <c r="F5417" t="s">
        <v>969</v>
      </c>
      <c r="G5417" s="83">
        <v>42195</v>
      </c>
      <c r="H5417" s="83">
        <v>42139</v>
      </c>
      <c r="I5417">
        <f t="shared" si="89"/>
        <v>2015</v>
      </c>
    </row>
    <row r="5418" spans="1:9" x14ac:dyDescent="0.25">
      <c r="A5418" t="s">
        <v>976</v>
      </c>
      <c r="B5418" t="s">
        <v>49</v>
      </c>
      <c r="C5418" s="76" t="s">
        <v>842</v>
      </c>
      <c r="D5418" t="s">
        <v>980</v>
      </c>
      <c r="E5418" s="82">
        <v>6</v>
      </c>
      <c r="F5418" t="s">
        <v>969</v>
      </c>
      <c r="G5418" s="83">
        <v>42198</v>
      </c>
      <c r="H5418" s="83">
        <v>42132</v>
      </c>
      <c r="I5418">
        <f t="shared" si="89"/>
        <v>2015</v>
      </c>
    </row>
    <row r="5419" spans="1:9" x14ac:dyDescent="0.25">
      <c r="A5419" t="s">
        <v>976</v>
      </c>
      <c r="B5419" t="s">
        <v>257</v>
      </c>
      <c r="C5419" s="76" t="s">
        <v>842</v>
      </c>
      <c r="D5419" t="s">
        <v>980</v>
      </c>
      <c r="E5419" s="82">
        <v>500</v>
      </c>
      <c r="F5419" t="s">
        <v>969</v>
      </c>
      <c r="G5419" s="83">
        <v>42772</v>
      </c>
      <c r="H5419" s="83">
        <v>42110</v>
      </c>
      <c r="I5419">
        <f t="shared" si="89"/>
        <v>2017</v>
      </c>
    </row>
    <row r="5420" spans="1:9" x14ac:dyDescent="0.25">
      <c r="A5420" t="s">
        <v>976</v>
      </c>
      <c r="B5420" t="s">
        <v>257</v>
      </c>
      <c r="C5420" s="76" t="s">
        <v>842</v>
      </c>
      <c r="D5420" t="s">
        <v>980</v>
      </c>
      <c r="E5420" s="82">
        <v>500</v>
      </c>
      <c r="F5420" t="s">
        <v>969</v>
      </c>
      <c r="G5420" s="83">
        <v>42772</v>
      </c>
      <c r="H5420" s="83">
        <v>42110</v>
      </c>
      <c r="I5420">
        <f t="shared" si="89"/>
        <v>2017</v>
      </c>
    </row>
    <row r="5421" spans="1:9" x14ac:dyDescent="0.25">
      <c r="A5421" t="s">
        <v>976</v>
      </c>
      <c r="B5421" t="s">
        <v>260</v>
      </c>
      <c r="C5421" s="76" t="s">
        <v>842</v>
      </c>
      <c r="D5421" t="s">
        <v>980</v>
      </c>
      <c r="E5421" s="82">
        <v>3.8</v>
      </c>
      <c r="F5421" t="s">
        <v>969</v>
      </c>
      <c r="G5421" s="83">
        <v>42215</v>
      </c>
      <c r="H5421" s="83">
        <v>42132</v>
      </c>
      <c r="I5421">
        <f t="shared" si="89"/>
        <v>2015</v>
      </c>
    </row>
    <row r="5422" spans="1:9" x14ac:dyDescent="0.25">
      <c r="A5422" t="s">
        <v>976</v>
      </c>
      <c r="B5422" t="s">
        <v>250</v>
      </c>
      <c r="C5422" s="76" t="s">
        <v>842</v>
      </c>
      <c r="D5422" t="s">
        <v>980</v>
      </c>
      <c r="E5422" s="82">
        <v>3.8</v>
      </c>
      <c r="F5422" t="s">
        <v>969</v>
      </c>
      <c r="G5422" s="83">
        <v>42163</v>
      </c>
      <c r="H5422" s="83">
        <v>42132</v>
      </c>
      <c r="I5422">
        <f t="shared" si="89"/>
        <v>2015</v>
      </c>
    </row>
    <row r="5423" spans="1:9" x14ac:dyDescent="0.25">
      <c r="A5423" t="s">
        <v>976</v>
      </c>
      <c r="B5423" t="s">
        <v>40</v>
      </c>
      <c r="C5423" s="76" t="s">
        <v>842</v>
      </c>
      <c r="D5423" t="s">
        <v>980</v>
      </c>
      <c r="E5423" s="82">
        <v>500</v>
      </c>
      <c r="F5423" t="s">
        <v>969</v>
      </c>
      <c r="G5423" s="83">
        <v>42248</v>
      </c>
      <c r="H5423" s="83">
        <v>42097</v>
      </c>
      <c r="I5423">
        <f t="shared" si="89"/>
        <v>2015</v>
      </c>
    </row>
    <row r="5424" spans="1:9" x14ac:dyDescent="0.25">
      <c r="A5424" t="s">
        <v>976</v>
      </c>
      <c r="B5424" t="s">
        <v>253</v>
      </c>
      <c r="C5424" s="76" t="s">
        <v>842</v>
      </c>
      <c r="D5424" t="s">
        <v>980</v>
      </c>
      <c r="E5424" s="82">
        <v>6</v>
      </c>
      <c r="F5424" t="s">
        <v>969</v>
      </c>
      <c r="G5424" s="83">
        <v>42159</v>
      </c>
      <c r="H5424" s="83">
        <v>42122</v>
      </c>
      <c r="I5424">
        <f t="shared" si="89"/>
        <v>2015</v>
      </c>
    </row>
    <row r="5425" spans="1:9" ht="14.45" customHeight="1" x14ac:dyDescent="0.25">
      <c r="A5425" t="s">
        <v>976</v>
      </c>
      <c r="B5425" t="s">
        <v>247</v>
      </c>
      <c r="C5425" s="76" t="s">
        <v>842</v>
      </c>
      <c r="D5425" t="s">
        <v>980</v>
      </c>
      <c r="E5425" s="82">
        <v>7.6</v>
      </c>
      <c r="F5425" t="s">
        <v>969</v>
      </c>
      <c r="G5425" s="83">
        <v>42187</v>
      </c>
      <c r="H5425" s="83">
        <v>42122</v>
      </c>
      <c r="I5425">
        <f t="shared" si="89"/>
        <v>2015</v>
      </c>
    </row>
    <row r="5426" spans="1:9" ht="14.45" customHeight="1" x14ac:dyDescent="0.25">
      <c r="A5426" t="s">
        <v>976</v>
      </c>
      <c r="B5426" t="s">
        <v>251</v>
      </c>
      <c r="C5426" s="76" t="s">
        <v>842</v>
      </c>
      <c r="D5426" t="s">
        <v>980</v>
      </c>
      <c r="E5426" s="82">
        <v>20.25</v>
      </c>
      <c r="F5426" t="s">
        <v>969</v>
      </c>
      <c r="G5426" s="83">
        <v>42245</v>
      </c>
      <c r="H5426" s="83">
        <v>42122</v>
      </c>
      <c r="I5426">
        <f t="shared" si="89"/>
        <v>2015</v>
      </c>
    </row>
    <row r="5427" spans="1:9" ht="14.45" customHeight="1" x14ac:dyDescent="0.25">
      <c r="A5427" t="s">
        <v>976</v>
      </c>
      <c r="B5427" t="s">
        <v>287</v>
      </c>
      <c r="C5427" s="76" t="s">
        <v>842</v>
      </c>
      <c r="D5427" t="s">
        <v>980</v>
      </c>
      <c r="E5427" s="82">
        <v>10</v>
      </c>
      <c r="F5427" t="s">
        <v>969</v>
      </c>
      <c r="G5427" s="83">
        <v>42180</v>
      </c>
      <c r="H5427" s="83">
        <v>42116</v>
      </c>
      <c r="I5427">
        <f t="shared" si="89"/>
        <v>2015</v>
      </c>
    </row>
    <row r="5428" spans="1:9" ht="14.45" customHeight="1" x14ac:dyDescent="0.25">
      <c r="A5428" t="s">
        <v>976</v>
      </c>
      <c r="B5428" t="s">
        <v>243</v>
      </c>
      <c r="C5428" s="76" t="s">
        <v>842</v>
      </c>
      <c r="D5428" t="s">
        <v>980</v>
      </c>
      <c r="E5428" s="82">
        <v>4</v>
      </c>
      <c r="F5428" t="s">
        <v>969</v>
      </c>
      <c r="G5428" s="83">
        <v>42154</v>
      </c>
      <c r="H5428" s="83">
        <v>42111</v>
      </c>
      <c r="I5428">
        <f t="shared" si="89"/>
        <v>2015</v>
      </c>
    </row>
    <row r="5429" spans="1:9" ht="14.45" customHeight="1" x14ac:dyDescent="0.25">
      <c r="A5429" t="s">
        <v>976</v>
      </c>
      <c r="B5429" t="s">
        <v>57</v>
      </c>
      <c r="C5429" s="76" t="s">
        <v>842</v>
      </c>
      <c r="D5429" t="s">
        <v>980</v>
      </c>
      <c r="E5429" s="82">
        <v>50.73</v>
      </c>
      <c r="F5429" t="s">
        <v>969</v>
      </c>
      <c r="G5429" s="83">
        <v>42251</v>
      </c>
      <c r="H5429" s="83">
        <v>42095</v>
      </c>
      <c r="I5429">
        <f t="shared" si="89"/>
        <v>2015</v>
      </c>
    </row>
    <row r="5430" spans="1:9" ht="14.45" customHeight="1" x14ac:dyDescent="0.25">
      <c r="A5430" t="s">
        <v>976</v>
      </c>
      <c r="B5430" t="s">
        <v>73</v>
      </c>
      <c r="C5430" s="76" t="s">
        <v>842</v>
      </c>
      <c r="D5430" t="s">
        <v>980</v>
      </c>
      <c r="E5430" s="82">
        <v>5</v>
      </c>
      <c r="F5430" t="s">
        <v>969</v>
      </c>
      <c r="G5430" s="83">
        <v>42144</v>
      </c>
      <c r="H5430" s="83">
        <v>42088</v>
      </c>
      <c r="I5430">
        <f t="shared" si="89"/>
        <v>2015</v>
      </c>
    </row>
    <row r="5431" spans="1:9" ht="14.45" customHeight="1" x14ac:dyDescent="0.25">
      <c r="A5431" t="s">
        <v>976</v>
      </c>
      <c r="B5431" t="s">
        <v>253</v>
      </c>
      <c r="C5431" s="76" t="s">
        <v>842</v>
      </c>
      <c r="D5431" t="s">
        <v>980</v>
      </c>
      <c r="E5431" s="82">
        <v>6</v>
      </c>
      <c r="F5431" t="s">
        <v>969</v>
      </c>
      <c r="G5431" s="83">
        <v>42086</v>
      </c>
      <c r="H5431" s="83">
        <v>42073</v>
      </c>
      <c r="I5431">
        <f t="shared" si="89"/>
        <v>2015</v>
      </c>
    </row>
    <row r="5432" spans="1:9" ht="14.45" customHeight="1" x14ac:dyDescent="0.25">
      <c r="A5432" t="s">
        <v>976</v>
      </c>
      <c r="B5432" t="s">
        <v>257</v>
      </c>
      <c r="C5432" s="76" t="s">
        <v>842</v>
      </c>
      <c r="D5432" t="s">
        <v>980</v>
      </c>
      <c r="E5432" s="82">
        <v>6</v>
      </c>
      <c r="F5432" t="s">
        <v>969</v>
      </c>
      <c r="G5432" s="83">
        <v>42195</v>
      </c>
      <c r="H5432" s="83">
        <v>42083</v>
      </c>
      <c r="I5432">
        <f t="shared" si="89"/>
        <v>2015</v>
      </c>
    </row>
    <row r="5433" spans="1:9" ht="14.45" customHeight="1" x14ac:dyDescent="0.25">
      <c r="A5433" t="s">
        <v>976</v>
      </c>
      <c r="B5433" t="s">
        <v>244</v>
      </c>
      <c r="C5433" s="76" t="s">
        <v>842</v>
      </c>
      <c r="D5433" t="s">
        <v>980</v>
      </c>
      <c r="E5433" s="82">
        <v>6</v>
      </c>
      <c r="F5433" t="s">
        <v>969</v>
      </c>
      <c r="G5433" s="83">
        <v>42144</v>
      </c>
      <c r="H5433" s="83">
        <v>42073</v>
      </c>
      <c r="I5433">
        <f t="shared" si="89"/>
        <v>2015</v>
      </c>
    </row>
    <row r="5434" spans="1:9" ht="14.45" customHeight="1" x14ac:dyDescent="0.25">
      <c r="A5434" t="s">
        <v>976</v>
      </c>
      <c r="B5434" t="s">
        <v>262</v>
      </c>
      <c r="C5434" s="76" t="s">
        <v>842</v>
      </c>
      <c r="D5434" t="s">
        <v>980</v>
      </c>
      <c r="E5434" s="82">
        <v>10</v>
      </c>
      <c r="F5434" t="s">
        <v>969</v>
      </c>
      <c r="G5434" s="83">
        <v>42158</v>
      </c>
      <c r="H5434" s="83">
        <v>42067</v>
      </c>
      <c r="I5434">
        <f t="shared" si="89"/>
        <v>2015</v>
      </c>
    </row>
    <row r="5435" spans="1:9" ht="14.45" customHeight="1" x14ac:dyDescent="0.25">
      <c r="A5435" t="s">
        <v>976</v>
      </c>
      <c r="B5435" t="s">
        <v>62</v>
      </c>
      <c r="C5435" s="76" t="s">
        <v>842</v>
      </c>
      <c r="D5435" t="s">
        <v>980</v>
      </c>
      <c r="E5435" s="82">
        <v>5</v>
      </c>
      <c r="F5435" t="s">
        <v>969</v>
      </c>
      <c r="G5435" s="83">
        <v>42134</v>
      </c>
      <c r="H5435" s="83">
        <v>42067</v>
      </c>
      <c r="I5435">
        <f t="shared" si="89"/>
        <v>2015</v>
      </c>
    </row>
    <row r="5436" spans="1:9" ht="14.45" customHeight="1" x14ac:dyDescent="0.25">
      <c r="A5436" t="s">
        <v>976</v>
      </c>
      <c r="B5436" t="s">
        <v>258</v>
      </c>
      <c r="C5436" s="76" t="s">
        <v>842</v>
      </c>
      <c r="D5436" t="s">
        <v>980</v>
      </c>
      <c r="E5436" s="82">
        <v>3.8</v>
      </c>
      <c r="F5436" t="s">
        <v>969</v>
      </c>
      <c r="G5436" s="83">
        <v>42124</v>
      </c>
      <c r="H5436" s="83">
        <v>42067</v>
      </c>
      <c r="I5436">
        <f t="shared" si="89"/>
        <v>2015</v>
      </c>
    </row>
    <row r="5437" spans="1:9" ht="14.45" customHeight="1" x14ac:dyDescent="0.25">
      <c r="A5437" t="s">
        <v>976</v>
      </c>
      <c r="B5437" t="s">
        <v>244</v>
      </c>
      <c r="C5437" s="76" t="s">
        <v>842</v>
      </c>
      <c r="D5437" t="s">
        <v>980</v>
      </c>
      <c r="E5437" s="82">
        <v>3.8</v>
      </c>
      <c r="F5437" t="s">
        <v>969</v>
      </c>
      <c r="G5437" s="83">
        <v>42144</v>
      </c>
      <c r="H5437" s="83">
        <v>42061</v>
      </c>
      <c r="I5437">
        <f t="shared" si="89"/>
        <v>2015</v>
      </c>
    </row>
    <row r="5438" spans="1:9" ht="14.45" customHeight="1" x14ac:dyDescent="0.25">
      <c r="A5438" t="s">
        <v>976</v>
      </c>
      <c r="B5438" t="s">
        <v>66</v>
      </c>
      <c r="C5438" s="76" t="s">
        <v>842</v>
      </c>
      <c r="D5438" t="s">
        <v>980</v>
      </c>
      <c r="E5438" s="82">
        <v>9.8000000000000007</v>
      </c>
      <c r="F5438" t="s">
        <v>969</v>
      </c>
      <c r="G5438" s="83">
        <v>42133</v>
      </c>
      <c r="H5438" s="83">
        <v>42061</v>
      </c>
      <c r="I5438">
        <f t="shared" si="89"/>
        <v>2015</v>
      </c>
    </row>
    <row r="5439" spans="1:9" ht="14.45" customHeight="1" x14ac:dyDescent="0.25">
      <c r="A5439" t="s">
        <v>976</v>
      </c>
      <c r="B5439" t="s">
        <v>256</v>
      </c>
      <c r="C5439" s="76" t="s">
        <v>842</v>
      </c>
      <c r="D5439" t="s">
        <v>980</v>
      </c>
      <c r="E5439" s="82">
        <v>7.5</v>
      </c>
      <c r="F5439" t="s">
        <v>969</v>
      </c>
      <c r="G5439" s="83">
        <v>42134</v>
      </c>
      <c r="H5439" s="83">
        <v>42061</v>
      </c>
      <c r="I5439">
        <f t="shared" si="89"/>
        <v>2015</v>
      </c>
    </row>
    <row r="5440" spans="1:9" ht="14.45" customHeight="1" x14ac:dyDescent="0.25">
      <c r="A5440" t="s">
        <v>976</v>
      </c>
      <c r="B5440" t="s">
        <v>73</v>
      </c>
      <c r="C5440" s="76" t="s">
        <v>842</v>
      </c>
      <c r="D5440" t="s">
        <v>980</v>
      </c>
      <c r="E5440" s="82">
        <v>8</v>
      </c>
      <c r="F5440" t="s">
        <v>969</v>
      </c>
      <c r="G5440" s="83">
        <v>42124</v>
      </c>
      <c r="H5440" s="83">
        <v>42040</v>
      </c>
      <c r="I5440">
        <f t="shared" si="89"/>
        <v>2015</v>
      </c>
    </row>
    <row r="5441" spans="1:9" ht="14.45" customHeight="1" x14ac:dyDescent="0.25">
      <c r="A5441" t="s">
        <v>976</v>
      </c>
      <c r="B5441" t="s">
        <v>244</v>
      </c>
      <c r="C5441" s="76" t="s">
        <v>842</v>
      </c>
      <c r="D5441" t="s">
        <v>980</v>
      </c>
      <c r="E5441" s="82">
        <v>7</v>
      </c>
      <c r="F5441" t="s">
        <v>969</v>
      </c>
      <c r="G5441" s="83">
        <v>42164</v>
      </c>
      <c r="H5441" s="83">
        <v>42040</v>
      </c>
      <c r="I5441">
        <f t="shared" si="89"/>
        <v>2015</v>
      </c>
    </row>
    <row r="5442" spans="1:9" ht="14.45" customHeight="1" x14ac:dyDescent="0.25">
      <c r="A5442" t="s">
        <v>976</v>
      </c>
      <c r="B5442" t="s">
        <v>244</v>
      </c>
      <c r="C5442" s="76" t="s">
        <v>842</v>
      </c>
      <c r="D5442" t="s">
        <v>980</v>
      </c>
      <c r="E5442" s="82">
        <v>3.8</v>
      </c>
      <c r="F5442" t="s">
        <v>969</v>
      </c>
      <c r="G5442" s="83">
        <v>42187</v>
      </c>
      <c r="H5442" s="83">
        <v>42030</v>
      </c>
      <c r="I5442">
        <f t="shared" ref="I5442:I5505" si="90">IF(G5442&lt;&gt;"",YEAR(G5442),"")</f>
        <v>2015</v>
      </c>
    </row>
    <row r="5443" spans="1:9" ht="14.45" customHeight="1" x14ac:dyDescent="0.25">
      <c r="A5443" t="s">
        <v>976</v>
      </c>
      <c r="B5443" t="s">
        <v>245</v>
      </c>
      <c r="C5443" s="76" t="s">
        <v>842</v>
      </c>
      <c r="D5443" t="s">
        <v>980</v>
      </c>
      <c r="E5443" s="82">
        <v>36</v>
      </c>
      <c r="F5443" t="s">
        <v>969</v>
      </c>
      <c r="G5443" s="83">
        <v>42124</v>
      </c>
      <c r="H5443" s="83">
        <v>42039</v>
      </c>
      <c r="I5443">
        <f t="shared" si="90"/>
        <v>2015</v>
      </c>
    </row>
    <row r="5444" spans="1:9" ht="14.45" customHeight="1" x14ac:dyDescent="0.25">
      <c r="A5444" t="s">
        <v>976</v>
      </c>
      <c r="B5444" t="s">
        <v>250</v>
      </c>
      <c r="C5444" s="76" t="s">
        <v>842</v>
      </c>
      <c r="D5444" t="s">
        <v>980</v>
      </c>
      <c r="E5444" s="82">
        <v>3.36</v>
      </c>
      <c r="F5444" t="s">
        <v>969</v>
      </c>
      <c r="G5444" s="83">
        <v>42185</v>
      </c>
      <c r="H5444" s="83">
        <v>42018</v>
      </c>
      <c r="I5444">
        <f t="shared" si="90"/>
        <v>2015</v>
      </c>
    </row>
    <row r="5445" spans="1:9" ht="14.45" customHeight="1" x14ac:dyDescent="0.25">
      <c r="A5445" t="s">
        <v>976</v>
      </c>
      <c r="B5445" t="s">
        <v>244</v>
      </c>
      <c r="C5445" s="76" t="s">
        <v>842</v>
      </c>
      <c r="D5445" t="s">
        <v>980</v>
      </c>
      <c r="E5445" s="82">
        <v>3.8</v>
      </c>
      <c r="F5445" t="s">
        <v>969</v>
      </c>
      <c r="G5445" s="83">
        <v>42215</v>
      </c>
      <c r="H5445" s="83">
        <v>42013</v>
      </c>
      <c r="I5445">
        <f t="shared" si="90"/>
        <v>2015</v>
      </c>
    </row>
    <row r="5446" spans="1:9" ht="14.45" customHeight="1" x14ac:dyDescent="0.25">
      <c r="A5446" t="s">
        <v>976</v>
      </c>
      <c r="B5446" t="s">
        <v>56</v>
      </c>
      <c r="C5446" s="76" t="s">
        <v>842</v>
      </c>
      <c r="D5446" t="s">
        <v>980</v>
      </c>
      <c r="E5446" s="82">
        <v>6</v>
      </c>
      <c r="F5446" t="s">
        <v>969</v>
      </c>
      <c r="G5446" s="83">
        <v>42104</v>
      </c>
      <c r="H5446" s="83">
        <v>42013</v>
      </c>
      <c r="I5446">
        <f t="shared" si="90"/>
        <v>2015</v>
      </c>
    </row>
    <row r="5447" spans="1:9" x14ac:dyDescent="0.25">
      <c r="A5447" t="s">
        <v>976</v>
      </c>
      <c r="B5447" t="s">
        <v>245</v>
      </c>
      <c r="C5447" s="76" t="s">
        <v>842</v>
      </c>
      <c r="D5447" t="s">
        <v>980</v>
      </c>
      <c r="E5447" s="82">
        <v>7.6</v>
      </c>
      <c r="F5447" t="s">
        <v>969</v>
      </c>
      <c r="G5447" s="83">
        <v>42100</v>
      </c>
      <c r="H5447" s="83">
        <v>42011</v>
      </c>
      <c r="I5447">
        <f t="shared" si="90"/>
        <v>2015</v>
      </c>
    </row>
    <row r="5448" spans="1:9" x14ac:dyDescent="0.25">
      <c r="A5448" t="s">
        <v>976</v>
      </c>
      <c r="B5448" t="s">
        <v>65</v>
      </c>
      <c r="C5448" s="76" t="s">
        <v>842</v>
      </c>
      <c r="D5448" t="s">
        <v>980</v>
      </c>
      <c r="E5448" s="82">
        <v>7</v>
      </c>
      <c r="F5448" t="s">
        <v>969</v>
      </c>
      <c r="G5448" s="83">
        <v>42114</v>
      </c>
      <c r="H5448" s="83">
        <v>42013</v>
      </c>
      <c r="I5448">
        <f t="shared" si="90"/>
        <v>2015</v>
      </c>
    </row>
    <row r="5449" spans="1:9" x14ac:dyDescent="0.25">
      <c r="A5449" t="s">
        <v>976</v>
      </c>
      <c r="B5449" t="s">
        <v>245</v>
      </c>
      <c r="C5449" s="76" t="s">
        <v>842</v>
      </c>
      <c r="D5449" t="s">
        <v>980</v>
      </c>
      <c r="E5449" s="82">
        <v>3.8</v>
      </c>
      <c r="F5449" t="s">
        <v>969</v>
      </c>
      <c r="G5449" s="83">
        <v>42195</v>
      </c>
      <c r="H5449" s="83">
        <v>42006</v>
      </c>
      <c r="I5449">
        <f t="shared" si="90"/>
        <v>2015</v>
      </c>
    </row>
    <row r="5450" spans="1:9" x14ac:dyDescent="0.25">
      <c r="A5450" t="s">
        <v>976</v>
      </c>
      <c r="B5450" t="s">
        <v>37</v>
      </c>
      <c r="C5450" s="76" t="s">
        <v>842</v>
      </c>
      <c r="D5450" t="s">
        <v>980</v>
      </c>
      <c r="E5450" s="82">
        <v>8</v>
      </c>
      <c r="F5450" t="s">
        <v>969</v>
      </c>
      <c r="G5450" s="83">
        <v>42165</v>
      </c>
      <c r="H5450" s="83">
        <v>42006</v>
      </c>
      <c r="I5450">
        <f t="shared" si="90"/>
        <v>2015</v>
      </c>
    </row>
    <row r="5451" spans="1:9" x14ac:dyDescent="0.25">
      <c r="A5451" t="s">
        <v>976</v>
      </c>
      <c r="B5451" t="s">
        <v>241</v>
      </c>
      <c r="C5451" s="76" t="s">
        <v>842</v>
      </c>
      <c r="D5451" t="s">
        <v>980</v>
      </c>
      <c r="E5451" s="82">
        <v>9.8000000000000007</v>
      </c>
      <c r="F5451" t="s">
        <v>969</v>
      </c>
      <c r="G5451" s="83">
        <v>42144</v>
      </c>
      <c r="H5451" s="83">
        <v>42006</v>
      </c>
      <c r="I5451">
        <f t="shared" si="90"/>
        <v>2015</v>
      </c>
    </row>
    <row r="5452" spans="1:9" x14ac:dyDescent="0.25">
      <c r="A5452" t="s">
        <v>976</v>
      </c>
      <c r="B5452" t="s">
        <v>244</v>
      </c>
      <c r="C5452" s="76" t="s">
        <v>842</v>
      </c>
      <c r="D5452" t="s">
        <v>980</v>
      </c>
      <c r="E5452" s="82">
        <v>9.5</v>
      </c>
      <c r="F5452" t="s">
        <v>969</v>
      </c>
      <c r="G5452" s="83">
        <v>42129</v>
      </c>
      <c r="H5452" s="83">
        <v>41997</v>
      </c>
      <c r="I5452">
        <f t="shared" si="90"/>
        <v>2015</v>
      </c>
    </row>
    <row r="5453" spans="1:9" x14ac:dyDescent="0.25">
      <c r="A5453" t="s">
        <v>976</v>
      </c>
      <c r="B5453" t="s">
        <v>257</v>
      </c>
      <c r="C5453" s="76" t="s">
        <v>842</v>
      </c>
      <c r="D5453" t="s">
        <v>980</v>
      </c>
      <c r="E5453" s="82">
        <v>10</v>
      </c>
      <c r="F5453" t="s">
        <v>969</v>
      </c>
      <c r="G5453" s="83">
        <v>42160</v>
      </c>
      <c r="H5453" s="83">
        <v>42006</v>
      </c>
      <c r="I5453">
        <f t="shared" si="90"/>
        <v>2015</v>
      </c>
    </row>
    <row r="5454" spans="1:9" x14ac:dyDescent="0.25">
      <c r="A5454" t="s">
        <v>976</v>
      </c>
      <c r="B5454" t="s">
        <v>248</v>
      </c>
      <c r="C5454" s="76" t="s">
        <v>842</v>
      </c>
      <c r="D5454" t="s">
        <v>980</v>
      </c>
      <c r="E5454" s="82">
        <v>14.28</v>
      </c>
      <c r="F5454" t="s">
        <v>969</v>
      </c>
      <c r="G5454" s="83">
        <v>42124</v>
      </c>
      <c r="H5454" s="83">
        <v>41988</v>
      </c>
      <c r="I5454">
        <f t="shared" si="90"/>
        <v>2015</v>
      </c>
    </row>
    <row r="5455" spans="1:9" x14ac:dyDescent="0.25">
      <c r="A5455" t="s">
        <v>976</v>
      </c>
      <c r="B5455" t="s">
        <v>68</v>
      </c>
      <c r="C5455" s="76" t="s">
        <v>842</v>
      </c>
      <c r="D5455" t="s">
        <v>980</v>
      </c>
      <c r="E5455" s="82">
        <v>10</v>
      </c>
      <c r="F5455" t="s">
        <v>969</v>
      </c>
      <c r="G5455" s="83">
        <v>42202</v>
      </c>
      <c r="H5455" s="83">
        <v>41993</v>
      </c>
      <c r="I5455">
        <f t="shared" si="90"/>
        <v>2015</v>
      </c>
    </row>
    <row r="5456" spans="1:9" x14ac:dyDescent="0.25">
      <c r="A5456" t="s">
        <v>976</v>
      </c>
      <c r="B5456" t="s">
        <v>58</v>
      </c>
      <c r="C5456" s="76" t="s">
        <v>842</v>
      </c>
      <c r="D5456" t="s">
        <v>980</v>
      </c>
      <c r="E5456" s="82">
        <v>6</v>
      </c>
      <c r="F5456" t="s">
        <v>969</v>
      </c>
      <c r="G5456" s="83">
        <v>41997</v>
      </c>
      <c r="H5456" s="83">
        <v>41992</v>
      </c>
      <c r="I5456">
        <f t="shared" si="90"/>
        <v>2014</v>
      </c>
    </row>
    <row r="5457" spans="1:9" x14ac:dyDescent="0.25">
      <c r="A5457" t="s">
        <v>976</v>
      </c>
      <c r="B5457" t="s">
        <v>63</v>
      </c>
      <c r="C5457" s="76" t="s">
        <v>842</v>
      </c>
      <c r="D5457" t="s">
        <v>980</v>
      </c>
      <c r="E5457" s="82">
        <v>3.8</v>
      </c>
      <c r="F5457" t="s">
        <v>969</v>
      </c>
      <c r="G5457" s="83">
        <v>42086</v>
      </c>
      <c r="H5457" s="83">
        <v>41988</v>
      </c>
      <c r="I5457">
        <f t="shared" si="90"/>
        <v>2015</v>
      </c>
    </row>
    <row r="5458" spans="1:9" x14ac:dyDescent="0.25">
      <c r="A5458" t="s">
        <v>976</v>
      </c>
      <c r="B5458" t="s">
        <v>256</v>
      </c>
      <c r="C5458" s="76" t="s">
        <v>842</v>
      </c>
      <c r="D5458" t="s">
        <v>980</v>
      </c>
      <c r="E5458" s="82">
        <v>10</v>
      </c>
      <c r="F5458" t="s">
        <v>969</v>
      </c>
      <c r="G5458" s="83">
        <v>42072</v>
      </c>
      <c r="H5458" s="83">
        <v>41988</v>
      </c>
      <c r="I5458">
        <f t="shared" si="90"/>
        <v>2015</v>
      </c>
    </row>
    <row r="5459" spans="1:9" x14ac:dyDescent="0.25">
      <c r="A5459" t="s">
        <v>976</v>
      </c>
      <c r="B5459" t="s">
        <v>243</v>
      </c>
      <c r="C5459" s="76" t="s">
        <v>842</v>
      </c>
      <c r="D5459" t="s">
        <v>980</v>
      </c>
      <c r="E5459" s="82">
        <v>15.3</v>
      </c>
      <c r="F5459" t="s">
        <v>969</v>
      </c>
      <c r="G5459" s="83">
        <v>42242</v>
      </c>
      <c r="H5459" s="83">
        <v>41984</v>
      </c>
      <c r="I5459">
        <f t="shared" si="90"/>
        <v>2015</v>
      </c>
    </row>
    <row r="5460" spans="1:9" x14ac:dyDescent="0.25">
      <c r="A5460" t="s">
        <v>976</v>
      </c>
      <c r="B5460" t="s">
        <v>247</v>
      </c>
      <c r="C5460" s="76" t="s">
        <v>842</v>
      </c>
      <c r="D5460" t="s">
        <v>980</v>
      </c>
      <c r="E5460" s="82">
        <v>6</v>
      </c>
      <c r="F5460" t="s">
        <v>969</v>
      </c>
      <c r="G5460" s="83">
        <v>42083</v>
      </c>
      <c r="H5460" s="83">
        <v>41982</v>
      </c>
      <c r="I5460">
        <f t="shared" si="90"/>
        <v>2015</v>
      </c>
    </row>
    <row r="5461" spans="1:9" x14ac:dyDescent="0.25">
      <c r="A5461" t="s">
        <v>976</v>
      </c>
      <c r="B5461" t="s">
        <v>245</v>
      </c>
      <c r="C5461" s="76" t="s">
        <v>842</v>
      </c>
      <c r="D5461" t="s">
        <v>980</v>
      </c>
      <c r="E5461" s="82">
        <v>3.8</v>
      </c>
      <c r="F5461" t="s">
        <v>969</v>
      </c>
      <c r="G5461" s="83">
        <v>42020</v>
      </c>
      <c r="H5461" s="83">
        <v>41982</v>
      </c>
      <c r="I5461">
        <f t="shared" si="90"/>
        <v>2015</v>
      </c>
    </row>
    <row r="5462" spans="1:9" x14ac:dyDescent="0.25">
      <c r="A5462" t="s">
        <v>976</v>
      </c>
      <c r="B5462" t="s">
        <v>49</v>
      </c>
      <c r="C5462" s="76" t="s">
        <v>842</v>
      </c>
      <c r="D5462" t="s">
        <v>980</v>
      </c>
      <c r="E5462" s="82">
        <v>150</v>
      </c>
      <c r="F5462" t="s">
        <v>969</v>
      </c>
      <c r="G5462" s="83">
        <v>42388</v>
      </c>
      <c r="H5462" s="83">
        <v>41942</v>
      </c>
      <c r="I5462">
        <f t="shared" si="90"/>
        <v>2016</v>
      </c>
    </row>
    <row r="5463" spans="1:9" x14ac:dyDescent="0.25">
      <c r="A5463" t="s">
        <v>976</v>
      </c>
      <c r="B5463" t="s">
        <v>58</v>
      </c>
      <c r="C5463" s="76" t="s">
        <v>842</v>
      </c>
      <c r="D5463" t="s">
        <v>980</v>
      </c>
      <c r="E5463" s="82">
        <v>5</v>
      </c>
      <c r="F5463" t="s">
        <v>969</v>
      </c>
      <c r="G5463" s="83">
        <v>42079</v>
      </c>
      <c r="H5463" s="83">
        <v>41977</v>
      </c>
      <c r="I5463">
        <f t="shared" si="90"/>
        <v>2015</v>
      </c>
    </row>
    <row r="5464" spans="1:9" x14ac:dyDescent="0.25">
      <c r="A5464" t="s">
        <v>976</v>
      </c>
      <c r="B5464" t="s">
        <v>63</v>
      </c>
      <c r="C5464" s="76" t="s">
        <v>842</v>
      </c>
      <c r="D5464" t="s">
        <v>980</v>
      </c>
      <c r="E5464" s="82">
        <v>10.8</v>
      </c>
      <c r="F5464" t="s">
        <v>969</v>
      </c>
      <c r="G5464" s="83">
        <v>42012</v>
      </c>
      <c r="H5464" s="83">
        <v>41961</v>
      </c>
      <c r="I5464">
        <f t="shared" si="90"/>
        <v>2015</v>
      </c>
    </row>
    <row r="5465" spans="1:9" x14ac:dyDescent="0.25">
      <c r="A5465" t="s">
        <v>976</v>
      </c>
      <c r="B5465" t="s">
        <v>41</v>
      </c>
      <c r="C5465" s="76" t="s">
        <v>842</v>
      </c>
      <c r="D5465" t="s">
        <v>980</v>
      </c>
      <c r="E5465" s="82">
        <v>5</v>
      </c>
      <c r="F5465" t="s">
        <v>969</v>
      </c>
      <c r="G5465" s="83">
        <v>42105</v>
      </c>
      <c r="H5465" s="83">
        <v>41960</v>
      </c>
      <c r="I5465">
        <f t="shared" si="90"/>
        <v>2015</v>
      </c>
    </row>
    <row r="5466" spans="1:9" x14ac:dyDescent="0.25">
      <c r="A5466" t="s">
        <v>976</v>
      </c>
      <c r="B5466" t="s">
        <v>247</v>
      </c>
      <c r="C5466" s="76" t="s">
        <v>842</v>
      </c>
      <c r="D5466" t="s">
        <v>980</v>
      </c>
      <c r="E5466" s="82">
        <v>5</v>
      </c>
      <c r="F5466" t="s">
        <v>969</v>
      </c>
      <c r="G5466" s="83">
        <v>42051</v>
      </c>
      <c r="H5466" s="83">
        <v>41956</v>
      </c>
      <c r="I5466">
        <f t="shared" si="90"/>
        <v>2015</v>
      </c>
    </row>
    <row r="5467" spans="1:9" x14ac:dyDescent="0.25">
      <c r="A5467" t="s">
        <v>976</v>
      </c>
      <c r="B5467" t="s">
        <v>31</v>
      </c>
      <c r="C5467" s="76" t="s">
        <v>842</v>
      </c>
      <c r="D5467" t="s">
        <v>980</v>
      </c>
      <c r="E5467" s="82">
        <v>10</v>
      </c>
      <c r="F5467" t="s">
        <v>969</v>
      </c>
      <c r="G5467" s="83">
        <v>42051</v>
      </c>
      <c r="H5467" s="83">
        <v>41950</v>
      </c>
      <c r="I5467">
        <f t="shared" si="90"/>
        <v>2015</v>
      </c>
    </row>
    <row r="5468" spans="1:9" x14ac:dyDescent="0.25">
      <c r="A5468" t="s">
        <v>976</v>
      </c>
      <c r="B5468" t="s">
        <v>245</v>
      </c>
      <c r="C5468" s="76" t="s">
        <v>842</v>
      </c>
      <c r="D5468" t="s">
        <v>980</v>
      </c>
      <c r="E5468" s="82">
        <v>6</v>
      </c>
      <c r="F5468" t="s">
        <v>969</v>
      </c>
      <c r="G5468" s="83">
        <v>42009</v>
      </c>
      <c r="H5468" s="83">
        <v>41951</v>
      </c>
      <c r="I5468">
        <f t="shared" si="90"/>
        <v>2015</v>
      </c>
    </row>
    <row r="5469" spans="1:9" x14ac:dyDescent="0.25">
      <c r="A5469" t="s">
        <v>976</v>
      </c>
      <c r="B5469" t="s">
        <v>58</v>
      </c>
      <c r="C5469" s="76" t="s">
        <v>842</v>
      </c>
      <c r="D5469" t="s">
        <v>980</v>
      </c>
      <c r="E5469" s="82">
        <v>7</v>
      </c>
      <c r="F5469" t="s">
        <v>969</v>
      </c>
      <c r="G5469" s="83">
        <v>41995</v>
      </c>
      <c r="H5469" s="83">
        <v>41950</v>
      </c>
      <c r="I5469">
        <f t="shared" si="90"/>
        <v>2014</v>
      </c>
    </row>
    <row r="5470" spans="1:9" x14ac:dyDescent="0.25">
      <c r="A5470" t="s">
        <v>976</v>
      </c>
      <c r="B5470" t="s">
        <v>245</v>
      </c>
      <c r="C5470" s="76" t="s">
        <v>842</v>
      </c>
      <c r="D5470" t="s">
        <v>980</v>
      </c>
      <c r="E5470" s="82">
        <v>6</v>
      </c>
      <c r="F5470" t="s">
        <v>969</v>
      </c>
      <c r="G5470" s="83">
        <v>42032</v>
      </c>
      <c r="H5470" s="83">
        <v>41947</v>
      </c>
      <c r="I5470">
        <f t="shared" si="90"/>
        <v>2015</v>
      </c>
    </row>
    <row r="5471" spans="1:9" x14ac:dyDescent="0.25">
      <c r="A5471" t="s">
        <v>976</v>
      </c>
      <c r="B5471" t="s">
        <v>257</v>
      </c>
      <c r="C5471" s="76" t="s">
        <v>842</v>
      </c>
      <c r="D5471" t="s">
        <v>980</v>
      </c>
      <c r="E5471" s="82">
        <v>9</v>
      </c>
      <c r="F5471" t="s">
        <v>969</v>
      </c>
      <c r="G5471" s="83">
        <v>42013</v>
      </c>
      <c r="H5471" s="83">
        <v>41947</v>
      </c>
      <c r="I5471">
        <f t="shared" si="90"/>
        <v>2015</v>
      </c>
    </row>
    <row r="5472" spans="1:9" x14ac:dyDescent="0.25">
      <c r="A5472" t="s">
        <v>976</v>
      </c>
      <c r="B5472" t="s">
        <v>41</v>
      </c>
      <c r="C5472" s="76" t="s">
        <v>842</v>
      </c>
      <c r="D5472" t="s">
        <v>980</v>
      </c>
      <c r="E5472" s="82">
        <v>7.2</v>
      </c>
      <c r="F5472" t="s">
        <v>969</v>
      </c>
      <c r="G5472" s="83">
        <v>41988</v>
      </c>
      <c r="H5472" s="83">
        <v>41947</v>
      </c>
      <c r="I5472">
        <f t="shared" si="90"/>
        <v>2014</v>
      </c>
    </row>
    <row r="5473" spans="1:9" x14ac:dyDescent="0.25">
      <c r="A5473" t="s">
        <v>976</v>
      </c>
      <c r="B5473" t="s">
        <v>32</v>
      </c>
      <c r="C5473" s="76" t="s">
        <v>842</v>
      </c>
      <c r="D5473" t="s">
        <v>980</v>
      </c>
      <c r="E5473" s="82">
        <v>7.05</v>
      </c>
      <c r="F5473" t="s">
        <v>969</v>
      </c>
      <c r="G5473" s="83">
        <v>42124</v>
      </c>
      <c r="H5473" s="83">
        <v>41939</v>
      </c>
      <c r="I5473">
        <f t="shared" si="90"/>
        <v>2015</v>
      </c>
    </row>
    <row r="5474" spans="1:9" x14ac:dyDescent="0.25">
      <c r="A5474" t="s">
        <v>976</v>
      </c>
      <c r="B5474" t="s">
        <v>251</v>
      </c>
      <c r="C5474" s="76" t="s">
        <v>842</v>
      </c>
      <c r="D5474" t="s">
        <v>980</v>
      </c>
      <c r="E5474" s="82">
        <v>8</v>
      </c>
      <c r="F5474" t="s">
        <v>969</v>
      </c>
      <c r="G5474" s="83">
        <v>41980</v>
      </c>
      <c r="H5474" s="83">
        <v>41936</v>
      </c>
      <c r="I5474">
        <f t="shared" si="90"/>
        <v>2014</v>
      </c>
    </row>
    <row r="5475" spans="1:9" x14ac:dyDescent="0.25">
      <c r="A5475" t="s">
        <v>976</v>
      </c>
      <c r="B5475" t="s">
        <v>64</v>
      </c>
      <c r="C5475" s="76" t="s">
        <v>842</v>
      </c>
      <c r="D5475" t="s">
        <v>980</v>
      </c>
      <c r="E5475" s="82">
        <v>148.19999999999999</v>
      </c>
      <c r="F5475" t="s">
        <v>969</v>
      </c>
      <c r="G5475" s="83">
        <v>42172</v>
      </c>
      <c r="H5475" s="83">
        <v>41899</v>
      </c>
      <c r="I5475">
        <f t="shared" si="90"/>
        <v>2015</v>
      </c>
    </row>
    <row r="5476" spans="1:9" x14ac:dyDescent="0.25">
      <c r="A5476" t="s">
        <v>976</v>
      </c>
      <c r="B5476" t="s">
        <v>56</v>
      </c>
      <c r="C5476" s="76" t="s">
        <v>842</v>
      </c>
      <c r="D5476" t="s">
        <v>980</v>
      </c>
      <c r="E5476" s="82">
        <v>14</v>
      </c>
      <c r="F5476" t="s">
        <v>969</v>
      </c>
      <c r="G5476" s="83">
        <v>41968</v>
      </c>
      <c r="H5476" s="83">
        <v>41939</v>
      </c>
      <c r="I5476">
        <f t="shared" si="90"/>
        <v>2014</v>
      </c>
    </row>
    <row r="5477" spans="1:9" x14ac:dyDescent="0.25">
      <c r="A5477" t="s">
        <v>976</v>
      </c>
      <c r="B5477" t="s">
        <v>260</v>
      </c>
      <c r="C5477" s="76" t="s">
        <v>842</v>
      </c>
      <c r="D5477" t="s">
        <v>980</v>
      </c>
      <c r="E5477" s="82">
        <v>10</v>
      </c>
      <c r="F5477" t="s">
        <v>969</v>
      </c>
      <c r="G5477" s="83">
        <v>42011</v>
      </c>
      <c r="H5477" s="83">
        <v>41936</v>
      </c>
      <c r="I5477">
        <f t="shared" si="90"/>
        <v>2015</v>
      </c>
    </row>
    <row r="5478" spans="1:9" x14ac:dyDescent="0.25">
      <c r="A5478" t="s">
        <v>976</v>
      </c>
      <c r="B5478" t="s">
        <v>58</v>
      </c>
      <c r="C5478" s="76" t="s">
        <v>842</v>
      </c>
      <c r="D5478" t="s">
        <v>980</v>
      </c>
      <c r="E5478" s="82">
        <v>6</v>
      </c>
      <c r="F5478" t="s">
        <v>969</v>
      </c>
      <c r="G5478" s="83">
        <v>41990</v>
      </c>
      <c r="H5478" s="83">
        <v>41936</v>
      </c>
      <c r="I5478">
        <f t="shared" si="90"/>
        <v>2014</v>
      </c>
    </row>
    <row r="5479" spans="1:9" x14ac:dyDescent="0.25">
      <c r="A5479" t="s">
        <v>976</v>
      </c>
      <c r="B5479" t="s">
        <v>32</v>
      </c>
      <c r="C5479" s="76" t="s">
        <v>842</v>
      </c>
      <c r="D5479" t="s">
        <v>980</v>
      </c>
      <c r="E5479" s="82">
        <v>2.5</v>
      </c>
      <c r="F5479" t="s">
        <v>969</v>
      </c>
      <c r="G5479" s="83">
        <v>41966</v>
      </c>
      <c r="H5479" s="83">
        <v>41935</v>
      </c>
      <c r="I5479">
        <f t="shared" si="90"/>
        <v>2014</v>
      </c>
    </row>
    <row r="5480" spans="1:9" x14ac:dyDescent="0.25">
      <c r="A5480" t="s">
        <v>976</v>
      </c>
      <c r="B5480" t="s">
        <v>70</v>
      </c>
      <c r="C5480" s="76" t="s">
        <v>842</v>
      </c>
      <c r="D5480" t="s">
        <v>980</v>
      </c>
      <c r="E5480" s="82">
        <v>11.4</v>
      </c>
      <c r="F5480" t="s">
        <v>969</v>
      </c>
      <c r="G5480" s="83">
        <v>42003</v>
      </c>
      <c r="H5480" s="83">
        <v>41930</v>
      </c>
      <c r="I5480">
        <f t="shared" si="90"/>
        <v>2014</v>
      </c>
    </row>
    <row r="5481" spans="1:9" x14ac:dyDescent="0.25">
      <c r="A5481" t="s">
        <v>976</v>
      </c>
      <c r="B5481" t="s">
        <v>248</v>
      </c>
      <c r="C5481" s="76" t="s">
        <v>842</v>
      </c>
      <c r="D5481" t="s">
        <v>980</v>
      </c>
      <c r="E5481" s="82">
        <v>15</v>
      </c>
      <c r="F5481" t="s">
        <v>969</v>
      </c>
      <c r="G5481" s="83">
        <v>41992</v>
      </c>
      <c r="H5481" s="83">
        <v>41934</v>
      </c>
      <c r="I5481">
        <f t="shared" si="90"/>
        <v>2014</v>
      </c>
    </row>
    <row r="5482" spans="1:9" x14ac:dyDescent="0.25">
      <c r="A5482" t="s">
        <v>976</v>
      </c>
      <c r="B5482" t="s">
        <v>20</v>
      </c>
      <c r="C5482" s="76" t="s">
        <v>842</v>
      </c>
      <c r="D5482" t="s">
        <v>980</v>
      </c>
      <c r="E5482" s="82">
        <v>2.5</v>
      </c>
      <c r="F5482" t="s">
        <v>969</v>
      </c>
      <c r="G5482" s="83">
        <v>41934</v>
      </c>
      <c r="H5482" s="83">
        <v>41934</v>
      </c>
      <c r="I5482">
        <f t="shared" si="90"/>
        <v>2014</v>
      </c>
    </row>
    <row r="5483" spans="1:9" x14ac:dyDescent="0.25">
      <c r="A5483" t="s">
        <v>976</v>
      </c>
      <c r="B5483" t="s">
        <v>51</v>
      </c>
      <c r="C5483" s="76" t="s">
        <v>842</v>
      </c>
      <c r="D5483" t="s">
        <v>980</v>
      </c>
      <c r="E5483" s="82">
        <v>5</v>
      </c>
      <c r="F5483" t="s">
        <v>969</v>
      </c>
      <c r="G5483" s="83">
        <v>41964</v>
      </c>
      <c r="H5483" s="83">
        <v>41929</v>
      </c>
      <c r="I5483">
        <f t="shared" si="90"/>
        <v>2014</v>
      </c>
    </row>
    <row r="5484" spans="1:9" x14ac:dyDescent="0.25">
      <c r="A5484" t="s">
        <v>976</v>
      </c>
      <c r="B5484" t="s">
        <v>251</v>
      </c>
      <c r="C5484" s="76" t="s">
        <v>842</v>
      </c>
      <c r="D5484" t="s">
        <v>980</v>
      </c>
      <c r="E5484" s="82">
        <v>8</v>
      </c>
      <c r="F5484" t="s">
        <v>969</v>
      </c>
      <c r="G5484" s="83">
        <v>42003</v>
      </c>
      <c r="H5484" s="83">
        <v>41929</v>
      </c>
      <c r="I5484">
        <f t="shared" si="90"/>
        <v>2014</v>
      </c>
    </row>
    <row r="5485" spans="1:9" x14ac:dyDescent="0.25">
      <c r="A5485" t="s">
        <v>976</v>
      </c>
      <c r="B5485" t="s">
        <v>66</v>
      </c>
      <c r="C5485" s="76" t="s">
        <v>842</v>
      </c>
      <c r="D5485" t="s">
        <v>980</v>
      </c>
      <c r="E5485" s="82">
        <v>6</v>
      </c>
      <c r="F5485" t="s">
        <v>969</v>
      </c>
      <c r="G5485" s="83">
        <v>41978</v>
      </c>
      <c r="H5485" s="83">
        <v>41929</v>
      </c>
      <c r="I5485">
        <f t="shared" si="90"/>
        <v>2014</v>
      </c>
    </row>
    <row r="5486" spans="1:9" x14ac:dyDescent="0.25">
      <c r="A5486" t="s">
        <v>976</v>
      </c>
      <c r="B5486" t="s">
        <v>258</v>
      </c>
      <c r="C5486" s="76" t="s">
        <v>842</v>
      </c>
      <c r="D5486" t="s">
        <v>980</v>
      </c>
      <c r="E5486" s="82">
        <v>120</v>
      </c>
      <c r="F5486" t="s">
        <v>969</v>
      </c>
      <c r="G5486" s="83">
        <v>42271</v>
      </c>
      <c r="H5486" s="83">
        <v>41926</v>
      </c>
      <c r="I5486">
        <f t="shared" si="90"/>
        <v>2015</v>
      </c>
    </row>
    <row r="5487" spans="1:9" x14ac:dyDescent="0.25">
      <c r="A5487" t="s">
        <v>976</v>
      </c>
      <c r="B5487" t="s">
        <v>62</v>
      </c>
      <c r="C5487" s="76" t="s">
        <v>842</v>
      </c>
      <c r="D5487" t="s">
        <v>980</v>
      </c>
      <c r="E5487" s="82">
        <v>7</v>
      </c>
      <c r="F5487" t="s">
        <v>969</v>
      </c>
      <c r="G5487" s="83">
        <v>42003</v>
      </c>
      <c r="H5487" s="83">
        <v>41925</v>
      </c>
      <c r="I5487">
        <f t="shared" si="90"/>
        <v>2014</v>
      </c>
    </row>
    <row r="5488" spans="1:9" x14ac:dyDescent="0.25">
      <c r="A5488" t="s">
        <v>976</v>
      </c>
      <c r="B5488" t="s">
        <v>64</v>
      </c>
      <c r="C5488" s="76" t="s">
        <v>842</v>
      </c>
      <c r="D5488" t="s">
        <v>980</v>
      </c>
      <c r="E5488" s="82">
        <v>6</v>
      </c>
      <c r="F5488" t="s">
        <v>969</v>
      </c>
      <c r="G5488" s="83">
        <v>42002</v>
      </c>
      <c r="H5488" s="83">
        <v>41925</v>
      </c>
      <c r="I5488">
        <f t="shared" si="90"/>
        <v>2014</v>
      </c>
    </row>
    <row r="5489" spans="1:9" x14ac:dyDescent="0.25">
      <c r="A5489" t="s">
        <v>976</v>
      </c>
      <c r="B5489" t="s">
        <v>64</v>
      </c>
      <c r="C5489" s="76" t="s">
        <v>842</v>
      </c>
      <c r="D5489" t="s">
        <v>980</v>
      </c>
      <c r="E5489" s="82">
        <v>150</v>
      </c>
      <c r="F5489" t="s">
        <v>969</v>
      </c>
      <c r="G5489" s="83">
        <v>42293</v>
      </c>
      <c r="H5489" s="83">
        <v>41892</v>
      </c>
      <c r="I5489">
        <f t="shared" si="90"/>
        <v>2015</v>
      </c>
    </row>
    <row r="5490" spans="1:9" x14ac:dyDescent="0.25">
      <c r="A5490" t="s">
        <v>976</v>
      </c>
      <c r="B5490" t="s">
        <v>64</v>
      </c>
      <c r="C5490" s="76" t="s">
        <v>842</v>
      </c>
      <c r="D5490" t="s">
        <v>980</v>
      </c>
      <c r="E5490" s="82">
        <v>10.8</v>
      </c>
      <c r="F5490" t="s">
        <v>969</v>
      </c>
      <c r="G5490" s="83">
        <v>41970</v>
      </c>
      <c r="H5490" s="83">
        <v>41912</v>
      </c>
      <c r="I5490">
        <f t="shared" si="90"/>
        <v>2014</v>
      </c>
    </row>
    <row r="5491" spans="1:9" x14ac:dyDescent="0.25">
      <c r="A5491" t="s">
        <v>976</v>
      </c>
      <c r="B5491" t="s">
        <v>256</v>
      </c>
      <c r="C5491" s="76" t="s">
        <v>842</v>
      </c>
      <c r="D5491" t="s">
        <v>980</v>
      </c>
      <c r="E5491" s="82">
        <v>7</v>
      </c>
      <c r="F5491" t="s">
        <v>969</v>
      </c>
      <c r="G5491" s="83">
        <v>41984</v>
      </c>
      <c r="H5491" s="83">
        <v>41920</v>
      </c>
      <c r="I5491">
        <f t="shared" si="90"/>
        <v>2014</v>
      </c>
    </row>
    <row r="5492" spans="1:9" x14ac:dyDescent="0.25">
      <c r="A5492" t="s">
        <v>976</v>
      </c>
      <c r="B5492" t="s">
        <v>41</v>
      </c>
      <c r="C5492" s="76" t="s">
        <v>842</v>
      </c>
      <c r="D5492" t="s">
        <v>980</v>
      </c>
      <c r="E5492" s="82">
        <v>10</v>
      </c>
      <c r="F5492" t="s">
        <v>969</v>
      </c>
      <c r="G5492" s="83">
        <v>41995</v>
      </c>
      <c r="H5492" s="83">
        <v>41920</v>
      </c>
      <c r="I5492">
        <f t="shared" si="90"/>
        <v>2014</v>
      </c>
    </row>
    <row r="5493" spans="1:9" x14ac:dyDescent="0.25">
      <c r="A5493" t="s">
        <v>976</v>
      </c>
      <c r="B5493" t="s">
        <v>243</v>
      </c>
      <c r="C5493" s="76" t="s">
        <v>842</v>
      </c>
      <c r="D5493" t="s">
        <v>980</v>
      </c>
      <c r="E5493" s="82">
        <v>4.32</v>
      </c>
      <c r="F5493" t="s">
        <v>969</v>
      </c>
      <c r="G5493" s="83">
        <v>42154</v>
      </c>
      <c r="H5493" s="83">
        <v>41914</v>
      </c>
      <c r="I5493">
        <f t="shared" si="90"/>
        <v>2015</v>
      </c>
    </row>
    <row r="5494" spans="1:9" x14ac:dyDescent="0.25">
      <c r="A5494" t="s">
        <v>976</v>
      </c>
      <c r="B5494" t="s">
        <v>27</v>
      </c>
      <c r="C5494" s="76" t="s">
        <v>842</v>
      </c>
      <c r="D5494" t="s">
        <v>980</v>
      </c>
      <c r="E5494" s="82">
        <v>10</v>
      </c>
      <c r="F5494" t="s">
        <v>969</v>
      </c>
      <c r="G5494" s="83">
        <v>41962</v>
      </c>
      <c r="H5494" s="83">
        <v>41915</v>
      </c>
      <c r="I5494">
        <f t="shared" si="90"/>
        <v>2014</v>
      </c>
    </row>
    <row r="5495" spans="1:9" x14ac:dyDescent="0.25">
      <c r="A5495" t="s">
        <v>976</v>
      </c>
      <c r="B5495" t="s">
        <v>257</v>
      </c>
      <c r="C5495" s="76" t="s">
        <v>842</v>
      </c>
      <c r="D5495" t="s">
        <v>980</v>
      </c>
      <c r="E5495" s="82">
        <v>5</v>
      </c>
      <c r="F5495" t="s">
        <v>969</v>
      </c>
      <c r="G5495" s="83">
        <v>41963</v>
      </c>
      <c r="H5495" s="83">
        <v>41912</v>
      </c>
      <c r="I5495">
        <f t="shared" si="90"/>
        <v>2014</v>
      </c>
    </row>
    <row r="5496" spans="1:9" x14ac:dyDescent="0.25">
      <c r="A5496" t="s">
        <v>976</v>
      </c>
      <c r="B5496" t="s">
        <v>64</v>
      </c>
      <c r="C5496" s="76" t="s">
        <v>842</v>
      </c>
      <c r="D5496" t="s">
        <v>980</v>
      </c>
      <c r="E5496" s="82">
        <v>6</v>
      </c>
      <c r="F5496" t="s">
        <v>969</v>
      </c>
      <c r="G5496" s="83">
        <v>42010</v>
      </c>
      <c r="H5496" s="83">
        <v>41907</v>
      </c>
      <c r="I5496">
        <f t="shared" si="90"/>
        <v>2015</v>
      </c>
    </row>
    <row r="5497" spans="1:9" x14ac:dyDescent="0.25">
      <c r="A5497" t="s">
        <v>976</v>
      </c>
      <c r="B5497" t="s">
        <v>245</v>
      </c>
      <c r="C5497" s="76" t="s">
        <v>842</v>
      </c>
      <c r="D5497" t="s">
        <v>980</v>
      </c>
      <c r="E5497" s="82">
        <v>100</v>
      </c>
      <c r="F5497" t="s">
        <v>969</v>
      </c>
      <c r="G5497" s="83">
        <v>42244</v>
      </c>
      <c r="H5497" s="83">
        <v>41900</v>
      </c>
      <c r="I5497">
        <f t="shared" si="90"/>
        <v>2015</v>
      </c>
    </row>
    <row r="5498" spans="1:9" x14ac:dyDescent="0.25">
      <c r="A5498" t="s">
        <v>976</v>
      </c>
      <c r="B5498" t="s">
        <v>253</v>
      </c>
      <c r="C5498" s="76" t="s">
        <v>842</v>
      </c>
      <c r="D5498" t="s">
        <v>980</v>
      </c>
      <c r="E5498" s="82">
        <v>6</v>
      </c>
      <c r="F5498" t="s">
        <v>969</v>
      </c>
      <c r="G5498" s="83">
        <v>41970</v>
      </c>
      <c r="H5498" s="83">
        <v>41906</v>
      </c>
      <c r="I5498">
        <f t="shared" si="90"/>
        <v>2014</v>
      </c>
    </row>
    <row r="5499" spans="1:9" x14ac:dyDescent="0.25">
      <c r="A5499" t="s">
        <v>976</v>
      </c>
      <c r="B5499" t="s">
        <v>244</v>
      </c>
      <c r="C5499" s="76" t="s">
        <v>842</v>
      </c>
      <c r="D5499" t="s">
        <v>980</v>
      </c>
      <c r="E5499" s="82">
        <v>3.8</v>
      </c>
      <c r="F5499" t="s">
        <v>969</v>
      </c>
      <c r="G5499" s="83">
        <v>41943</v>
      </c>
      <c r="H5499" s="83">
        <v>41902</v>
      </c>
      <c r="I5499">
        <f t="shared" si="90"/>
        <v>2014</v>
      </c>
    </row>
    <row r="5500" spans="1:9" x14ac:dyDescent="0.25">
      <c r="A5500" t="s">
        <v>976</v>
      </c>
      <c r="B5500" t="s">
        <v>245</v>
      </c>
      <c r="C5500" s="76" t="s">
        <v>842</v>
      </c>
      <c r="D5500" t="s">
        <v>980</v>
      </c>
      <c r="E5500" s="82">
        <v>3.8</v>
      </c>
      <c r="F5500" t="s">
        <v>969</v>
      </c>
      <c r="G5500" s="83">
        <v>41933</v>
      </c>
      <c r="H5500" s="83">
        <v>41900</v>
      </c>
      <c r="I5500">
        <f t="shared" si="90"/>
        <v>2014</v>
      </c>
    </row>
    <row r="5501" spans="1:9" x14ac:dyDescent="0.25">
      <c r="A5501" t="s">
        <v>976</v>
      </c>
      <c r="B5501" t="s">
        <v>64</v>
      </c>
      <c r="C5501" s="76" t="s">
        <v>842</v>
      </c>
      <c r="D5501" t="s">
        <v>980</v>
      </c>
      <c r="E5501" s="82">
        <v>7</v>
      </c>
      <c r="F5501" t="s">
        <v>969</v>
      </c>
      <c r="G5501" s="83">
        <v>41933</v>
      </c>
      <c r="H5501" s="83">
        <v>41891</v>
      </c>
      <c r="I5501">
        <f t="shared" si="90"/>
        <v>2014</v>
      </c>
    </row>
    <row r="5502" spans="1:9" x14ac:dyDescent="0.25">
      <c r="A5502" t="s">
        <v>976</v>
      </c>
      <c r="B5502" t="s">
        <v>66</v>
      </c>
      <c r="C5502" s="76" t="s">
        <v>842</v>
      </c>
      <c r="D5502" t="s">
        <v>980</v>
      </c>
      <c r="E5502" s="82">
        <v>10</v>
      </c>
      <c r="F5502" t="s">
        <v>969</v>
      </c>
      <c r="G5502" s="83">
        <v>41923</v>
      </c>
      <c r="H5502" s="83">
        <v>41885</v>
      </c>
      <c r="I5502">
        <f t="shared" si="90"/>
        <v>2014</v>
      </c>
    </row>
    <row r="5503" spans="1:9" x14ac:dyDescent="0.25">
      <c r="A5503" t="s">
        <v>976</v>
      </c>
      <c r="B5503" t="s">
        <v>258</v>
      </c>
      <c r="C5503" s="76" t="s">
        <v>842</v>
      </c>
      <c r="D5503" t="s">
        <v>980</v>
      </c>
      <c r="E5503" s="82">
        <v>6</v>
      </c>
      <c r="F5503" t="s">
        <v>969</v>
      </c>
      <c r="G5503" s="83">
        <v>41927</v>
      </c>
      <c r="H5503" s="83">
        <v>41891</v>
      </c>
      <c r="I5503">
        <f t="shared" si="90"/>
        <v>2014</v>
      </c>
    </row>
    <row r="5504" spans="1:9" x14ac:dyDescent="0.25">
      <c r="A5504" t="s">
        <v>976</v>
      </c>
      <c r="B5504" t="s">
        <v>243</v>
      </c>
      <c r="C5504" s="76" t="s">
        <v>842</v>
      </c>
      <c r="D5504" t="s">
        <v>980</v>
      </c>
      <c r="E5504" s="82">
        <v>8.8000000000000007</v>
      </c>
      <c r="F5504" t="s">
        <v>969</v>
      </c>
      <c r="G5504" s="83">
        <v>41957</v>
      </c>
      <c r="H5504" s="83">
        <v>41890</v>
      </c>
      <c r="I5504">
        <f t="shared" si="90"/>
        <v>2014</v>
      </c>
    </row>
    <row r="5505" spans="1:9" x14ac:dyDescent="0.25">
      <c r="A5505" t="s">
        <v>976</v>
      </c>
      <c r="B5505" t="s">
        <v>246</v>
      </c>
      <c r="C5505" s="76" t="s">
        <v>842</v>
      </c>
      <c r="D5505" t="s">
        <v>980</v>
      </c>
      <c r="E5505" s="82">
        <v>10.8</v>
      </c>
      <c r="F5505" t="s">
        <v>969</v>
      </c>
      <c r="G5505" s="83">
        <v>41949</v>
      </c>
      <c r="H5505" s="83">
        <v>41890</v>
      </c>
      <c r="I5505">
        <f t="shared" si="90"/>
        <v>2014</v>
      </c>
    </row>
    <row r="5506" spans="1:9" x14ac:dyDescent="0.25">
      <c r="A5506" t="s">
        <v>976</v>
      </c>
      <c r="B5506" t="s">
        <v>58</v>
      </c>
      <c r="C5506" s="76" t="s">
        <v>842</v>
      </c>
      <c r="D5506" t="s">
        <v>980</v>
      </c>
      <c r="E5506" s="82">
        <v>11</v>
      </c>
      <c r="F5506" t="s">
        <v>969</v>
      </c>
      <c r="G5506" s="83">
        <v>41966</v>
      </c>
      <c r="H5506" s="83">
        <v>41880</v>
      </c>
      <c r="I5506">
        <f t="shared" ref="I5506:I5569" si="91">IF(G5506&lt;&gt;"",YEAR(G5506),"")</f>
        <v>2014</v>
      </c>
    </row>
    <row r="5507" spans="1:9" x14ac:dyDescent="0.25">
      <c r="A5507" t="s">
        <v>976</v>
      </c>
      <c r="B5507" t="s">
        <v>251</v>
      </c>
      <c r="C5507" s="76" t="s">
        <v>842</v>
      </c>
      <c r="D5507" t="s">
        <v>980</v>
      </c>
      <c r="E5507" s="82">
        <v>6</v>
      </c>
      <c r="F5507" t="s">
        <v>969</v>
      </c>
      <c r="G5507" s="83">
        <v>42114</v>
      </c>
      <c r="H5507" s="83">
        <v>41880</v>
      </c>
      <c r="I5507">
        <f t="shared" si="91"/>
        <v>2015</v>
      </c>
    </row>
    <row r="5508" spans="1:9" x14ac:dyDescent="0.25">
      <c r="A5508" t="s">
        <v>976</v>
      </c>
      <c r="B5508" t="s">
        <v>253</v>
      </c>
      <c r="C5508" s="76" t="s">
        <v>842</v>
      </c>
      <c r="D5508" t="s">
        <v>980</v>
      </c>
      <c r="E5508" s="82">
        <v>7.6</v>
      </c>
      <c r="F5508" t="s">
        <v>969</v>
      </c>
      <c r="G5508" s="83">
        <v>41965</v>
      </c>
      <c r="H5508" s="83">
        <v>41879</v>
      </c>
      <c r="I5508">
        <f t="shared" si="91"/>
        <v>2014</v>
      </c>
    </row>
    <row r="5509" spans="1:9" x14ac:dyDescent="0.25">
      <c r="A5509" t="s">
        <v>976</v>
      </c>
      <c r="B5509" t="s">
        <v>64</v>
      </c>
      <c r="C5509" s="76" t="s">
        <v>842</v>
      </c>
      <c r="D5509" t="s">
        <v>980</v>
      </c>
      <c r="E5509" s="82">
        <v>8</v>
      </c>
      <c r="F5509" t="s">
        <v>969</v>
      </c>
      <c r="G5509" s="83">
        <v>41921</v>
      </c>
      <c r="H5509" s="83">
        <v>41877</v>
      </c>
      <c r="I5509">
        <f t="shared" si="91"/>
        <v>2014</v>
      </c>
    </row>
    <row r="5510" spans="1:9" x14ac:dyDescent="0.25">
      <c r="A5510" t="s">
        <v>976</v>
      </c>
      <c r="B5510" t="s">
        <v>57</v>
      </c>
      <c r="C5510" s="76" t="s">
        <v>842</v>
      </c>
      <c r="D5510" t="s">
        <v>980</v>
      </c>
      <c r="E5510" s="82">
        <v>10</v>
      </c>
      <c r="F5510" t="s">
        <v>969</v>
      </c>
      <c r="G5510" s="83">
        <v>41906</v>
      </c>
      <c r="H5510" s="83">
        <v>41869</v>
      </c>
      <c r="I5510">
        <f t="shared" si="91"/>
        <v>2014</v>
      </c>
    </row>
    <row r="5511" spans="1:9" x14ac:dyDescent="0.25">
      <c r="A5511" t="s">
        <v>976</v>
      </c>
      <c r="B5511" t="s">
        <v>60</v>
      </c>
      <c r="C5511" s="76" t="s">
        <v>842</v>
      </c>
      <c r="D5511" t="s">
        <v>980</v>
      </c>
      <c r="E5511" s="82">
        <v>7</v>
      </c>
      <c r="F5511" t="s">
        <v>969</v>
      </c>
      <c r="G5511" s="83">
        <v>41915</v>
      </c>
      <c r="H5511" s="83">
        <v>41869</v>
      </c>
      <c r="I5511">
        <f t="shared" si="91"/>
        <v>2014</v>
      </c>
    </row>
    <row r="5512" spans="1:9" x14ac:dyDescent="0.25">
      <c r="A5512" t="s">
        <v>976</v>
      </c>
      <c r="B5512" t="s">
        <v>252</v>
      </c>
      <c r="C5512" s="76" t="s">
        <v>842</v>
      </c>
      <c r="D5512" t="s">
        <v>980</v>
      </c>
      <c r="E5512" s="82">
        <v>10</v>
      </c>
      <c r="F5512" t="s">
        <v>969</v>
      </c>
      <c r="G5512" s="83">
        <v>41915</v>
      </c>
      <c r="H5512" s="83">
        <v>41863</v>
      </c>
      <c r="I5512">
        <f t="shared" si="91"/>
        <v>2014</v>
      </c>
    </row>
    <row r="5513" spans="1:9" x14ac:dyDescent="0.25">
      <c r="A5513" t="s">
        <v>976</v>
      </c>
      <c r="B5513" t="s">
        <v>252</v>
      </c>
      <c r="C5513" s="76" t="s">
        <v>842</v>
      </c>
      <c r="D5513" t="s">
        <v>980</v>
      </c>
      <c r="E5513" s="82">
        <v>3.8</v>
      </c>
      <c r="F5513" t="s">
        <v>969</v>
      </c>
      <c r="G5513" s="83">
        <v>41892</v>
      </c>
      <c r="H5513" s="83">
        <v>41859</v>
      </c>
      <c r="I5513">
        <f t="shared" si="91"/>
        <v>2014</v>
      </c>
    </row>
    <row r="5514" spans="1:9" x14ac:dyDescent="0.25">
      <c r="A5514" t="s">
        <v>976</v>
      </c>
      <c r="B5514" t="s">
        <v>245</v>
      </c>
      <c r="C5514" s="76" t="s">
        <v>842</v>
      </c>
      <c r="D5514" t="s">
        <v>980</v>
      </c>
      <c r="E5514" s="82">
        <v>12.77</v>
      </c>
      <c r="F5514" t="s">
        <v>969</v>
      </c>
      <c r="G5514" s="83">
        <v>41965</v>
      </c>
      <c r="H5514" s="83">
        <v>41862</v>
      </c>
      <c r="I5514">
        <f t="shared" si="91"/>
        <v>2014</v>
      </c>
    </row>
    <row r="5515" spans="1:9" x14ac:dyDescent="0.25">
      <c r="A5515" t="s">
        <v>976</v>
      </c>
      <c r="B5515" t="s">
        <v>247</v>
      </c>
      <c r="C5515" s="76" t="s">
        <v>842</v>
      </c>
      <c r="D5515" t="s">
        <v>980</v>
      </c>
      <c r="E5515" s="82">
        <v>7</v>
      </c>
      <c r="F5515" t="s">
        <v>969</v>
      </c>
      <c r="G5515" s="83">
        <v>41901</v>
      </c>
      <c r="H5515" s="83">
        <v>41859</v>
      </c>
      <c r="I5515">
        <f t="shared" si="91"/>
        <v>2014</v>
      </c>
    </row>
    <row r="5516" spans="1:9" x14ac:dyDescent="0.25">
      <c r="A5516" t="s">
        <v>976</v>
      </c>
      <c r="B5516" t="s">
        <v>67</v>
      </c>
      <c r="C5516" s="76" t="s">
        <v>842</v>
      </c>
      <c r="D5516" t="s">
        <v>980</v>
      </c>
      <c r="E5516" s="82">
        <v>8.8000000000000007</v>
      </c>
      <c r="F5516" t="s">
        <v>969</v>
      </c>
      <c r="G5516" s="83">
        <v>41954</v>
      </c>
      <c r="H5516" s="83">
        <v>41859</v>
      </c>
      <c r="I5516">
        <f t="shared" si="91"/>
        <v>2014</v>
      </c>
    </row>
    <row r="5517" spans="1:9" x14ac:dyDescent="0.25">
      <c r="A5517" t="s">
        <v>976</v>
      </c>
      <c r="B5517" t="s">
        <v>243</v>
      </c>
      <c r="C5517" s="76" t="s">
        <v>842</v>
      </c>
      <c r="D5517" t="s">
        <v>980</v>
      </c>
      <c r="E5517" s="82">
        <v>15</v>
      </c>
      <c r="F5517" t="s">
        <v>969</v>
      </c>
      <c r="G5517" s="83">
        <v>41916</v>
      </c>
      <c r="H5517" s="83">
        <v>41859</v>
      </c>
      <c r="I5517">
        <f t="shared" si="91"/>
        <v>2014</v>
      </c>
    </row>
    <row r="5518" spans="1:9" x14ac:dyDescent="0.25">
      <c r="A5518" t="s">
        <v>976</v>
      </c>
      <c r="B5518" t="s">
        <v>71</v>
      </c>
      <c r="C5518" s="76" t="s">
        <v>842</v>
      </c>
      <c r="D5518" t="s">
        <v>980</v>
      </c>
      <c r="E5518" s="82">
        <v>17.7</v>
      </c>
      <c r="F5518" t="s">
        <v>969</v>
      </c>
      <c r="G5518" s="83">
        <v>41905</v>
      </c>
      <c r="H5518" s="83">
        <v>41859</v>
      </c>
      <c r="I5518">
        <f t="shared" si="91"/>
        <v>2014</v>
      </c>
    </row>
    <row r="5519" spans="1:9" x14ac:dyDescent="0.25">
      <c r="A5519" t="s">
        <v>976</v>
      </c>
      <c r="B5519" t="s">
        <v>257</v>
      </c>
      <c r="C5519" s="76" t="s">
        <v>842</v>
      </c>
      <c r="D5519" t="s">
        <v>980</v>
      </c>
      <c r="E5519" s="82">
        <v>4</v>
      </c>
      <c r="F5519" t="s">
        <v>969</v>
      </c>
      <c r="G5519" s="83">
        <v>41905</v>
      </c>
      <c r="H5519" s="83">
        <v>41855</v>
      </c>
      <c r="I5519">
        <f t="shared" si="91"/>
        <v>2014</v>
      </c>
    </row>
    <row r="5520" spans="1:9" x14ac:dyDescent="0.25">
      <c r="A5520" t="s">
        <v>976</v>
      </c>
      <c r="B5520" t="s">
        <v>67</v>
      </c>
      <c r="C5520" s="76" t="s">
        <v>842</v>
      </c>
      <c r="D5520" t="s">
        <v>980</v>
      </c>
      <c r="E5520" s="82">
        <v>11</v>
      </c>
      <c r="F5520" t="s">
        <v>969</v>
      </c>
      <c r="G5520" s="83">
        <v>41935</v>
      </c>
      <c r="H5520" s="83">
        <v>41855</v>
      </c>
      <c r="I5520">
        <f t="shared" si="91"/>
        <v>2014</v>
      </c>
    </row>
    <row r="5521" spans="1:9" x14ac:dyDescent="0.25">
      <c r="A5521" t="s">
        <v>976</v>
      </c>
      <c r="B5521" t="s">
        <v>245</v>
      </c>
      <c r="C5521" s="76" t="s">
        <v>842</v>
      </c>
      <c r="D5521" t="s">
        <v>980</v>
      </c>
      <c r="E5521" s="82">
        <v>7.08</v>
      </c>
      <c r="F5521" t="s">
        <v>969</v>
      </c>
      <c r="G5521" s="83">
        <v>41974</v>
      </c>
      <c r="H5521" s="83">
        <v>41853</v>
      </c>
      <c r="I5521">
        <f t="shared" si="91"/>
        <v>2014</v>
      </c>
    </row>
    <row r="5522" spans="1:9" x14ac:dyDescent="0.25">
      <c r="A5522" t="s">
        <v>976</v>
      </c>
      <c r="B5522" t="s">
        <v>65</v>
      </c>
      <c r="C5522" s="76" t="s">
        <v>842</v>
      </c>
      <c r="D5522" t="s">
        <v>980</v>
      </c>
      <c r="E5522" s="82">
        <v>14.2</v>
      </c>
      <c r="F5522" t="s">
        <v>969</v>
      </c>
      <c r="G5522" s="83">
        <v>42275</v>
      </c>
      <c r="H5522" s="83">
        <v>41851</v>
      </c>
      <c r="I5522">
        <f t="shared" si="91"/>
        <v>2015</v>
      </c>
    </row>
    <row r="5523" spans="1:9" x14ac:dyDescent="0.25">
      <c r="A5523" t="s">
        <v>976</v>
      </c>
      <c r="B5523" t="s">
        <v>257</v>
      </c>
      <c r="C5523" s="76" t="s">
        <v>842</v>
      </c>
      <c r="D5523" t="s">
        <v>980</v>
      </c>
      <c r="E5523" s="82">
        <v>5</v>
      </c>
      <c r="F5523" t="s">
        <v>969</v>
      </c>
      <c r="G5523" s="83">
        <v>41901</v>
      </c>
      <c r="H5523" s="83">
        <v>41849</v>
      </c>
      <c r="I5523">
        <f t="shared" si="91"/>
        <v>2014</v>
      </c>
    </row>
    <row r="5524" spans="1:9" x14ac:dyDescent="0.25">
      <c r="A5524" t="s">
        <v>976</v>
      </c>
      <c r="B5524" t="s">
        <v>253</v>
      </c>
      <c r="C5524" s="76" t="s">
        <v>842</v>
      </c>
      <c r="D5524" t="s">
        <v>980</v>
      </c>
      <c r="E5524" s="82">
        <v>10</v>
      </c>
      <c r="F5524" t="s">
        <v>969</v>
      </c>
      <c r="G5524" s="83">
        <v>41913</v>
      </c>
      <c r="H5524" s="83">
        <v>41850</v>
      </c>
      <c r="I5524">
        <f t="shared" si="91"/>
        <v>2014</v>
      </c>
    </row>
    <row r="5525" spans="1:9" x14ac:dyDescent="0.25">
      <c r="A5525" t="s">
        <v>976</v>
      </c>
      <c r="B5525" t="s">
        <v>63</v>
      </c>
      <c r="C5525" s="76" t="s">
        <v>842</v>
      </c>
      <c r="D5525" t="s">
        <v>980</v>
      </c>
      <c r="E5525" s="82">
        <v>6</v>
      </c>
      <c r="F5525" t="s">
        <v>969</v>
      </c>
      <c r="G5525" s="83">
        <v>41883</v>
      </c>
      <c r="H5525" s="83">
        <v>41849</v>
      </c>
      <c r="I5525">
        <f t="shared" si="91"/>
        <v>2014</v>
      </c>
    </row>
    <row r="5526" spans="1:9" x14ac:dyDescent="0.25">
      <c r="A5526" t="s">
        <v>976</v>
      </c>
      <c r="B5526" t="s">
        <v>261</v>
      </c>
      <c r="C5526" s="76" t="s">
        <v>842</v>
      </c>
      <c r="D5526" t="s">
        <v>980</v>
      </c>
      <c r="E5526" s="82">
        <v>8</v>
      </c>
      <c r="F5526" t="s">
        <v>969</v>
      </c>
      <c r="G5526" s="83">
        <v>41894</v>
      </c>
      <c r="H5526" s="83">
        <v>41844</v>
      </c>
      <c r="I5526">
        <f t="shared" si="91"/>
        <v>2014</v>
      </c>
    </row>
    <row r="5527" spans="1:9" x14ac:dyDescent="0.25">
      <c r="A5527" t="s">
        <v>976</v>
      </c>
      <c r="B5527" t="s">
        <v>34</v>
      </c>
      <c r="C5527" s="76" t="s">
        <v>842</v>
      </c>
      <c r="D5527" t="s">
        <v>980</v>
      </c>
      <c r="E5527" s="82">
        <v>6</v>
      </c>
      <c r="F5527" t="s">
        <v>969</v>
      </c>
      <c r="G5527" s="83">
        <v>41880</v>
      </c>
      <c r="H5527" s="83">
        <v>41842</v>
      </c>
      <c r="I5527">
        <f t="shared" si="91"/>
        <v>2014</v>
      </c>
    </row>
    <row r="5528" spans="1:9" x14ac:dyDescent="0.25">
      <c r="A5528" t="s">
        <v>976</v>
      </c>
      <c r="B5528" t="s">
        <v>252</v>
      </c>
      <c r="C5528" s="76" t="s">
        <v>842</v>
      </c>
      <c r="D5528" t="s">
        <v>980</v>
      </c>
      <c r="E5528" s="82">
        <v>6.8</v>
      </c>
      <c r="F5528" t="s">
        <v>969</v>
      </c>
      <c r="G5528" s="83">
        <v>41871</v>
      </c>
      <c r="H5528" s="83">
        <v>41841</v>
      </c>
      <c r="I5528">
        <f t="shared" si="91"/>
        <v>2014</v>
      </c>
    </row>
    <row r="5529" spans="1:9" x14ac:dyDescent="0.25">
      <c r="A5529" t="s">
        <v>976</v>
      </c>
      <c r="B5529" t="s">
        <v>243</v>
      </c>
      <c r="C5529" s="76" t="s">
        <v>842</v>
      </c>
      <c r="D5529" t="s">
        <v>980</v>
      </c>
      <c r="E5529" s="82">
        <v>6</v>
      </c>
      <c r="F5529" t="s">
        <v>969</v>
      </c>
      <c r="G5529" s="83">
        <v>41876</v>
      </c>
      <c r="H5529" s="83">
        <v>41838</v>
      </c>
      <c r="I5529">
        <f t="shared" si="91"/>
        <v>2014</v>
      </c>
    </row>
    <row r="5530" spans="1:9" x14ac:dyDescent="0.25">
      <c r="A5530" t="s">
        <v>976</v>
      </c>
      <c r="B5530" t="s">
        <v>243</v>
      </c>
      <c r="C5530" s="76" t="s">
        <v>842</v>
      </c>
      <c r="D5530" t="s">
        <v>980</v>
      </c>
      <c r="E5530" s="82">
        <v>5</v>
      </c>
      <c r="F5530" t="s">
        <v>969</v>
      </c>
      <c r="G5530" s="83">
        <v>41866</v>
      </c>
      <c r="H5530" s="83">
        <v>41835</v>
      </c>
      <c r="I5530">
        <f t="shared" si="91"/>
        <v>2014</v>
      </c>
    </row>
    <row r="5531" spans="1:9" x14ac:dyDescent="0.25">
      <c r="A5531" t="s">
        <v>976</v>
      </c>
      <c r="B5531" t="s">
        <v>292</v>
      </c>
      <c r="C5531" s="76" t="s">
        <v>842</v>
      </c>
      <c r="D5531" t="s">
        <v>980</v>
      </c>
      <c r="E5531" s="82">
        <v>6</v>
      </c>
      <c r="F5531" t="s">
        <v>969</v>
      </c>
      <c r="G5531" s="83">
        <v>41859</v>
      </c>
      <c r="H5531" s="83">
        <v>41823</v>
      </c>
      <c r="I5531">
        <f t="shared" si="91"/>
        <v>2014</v>
      </c>
    </row>
    <row r="5532" spans="1:9" x14ac:dyDescent="0.25">
      <c r="A5532" t="s">
        <v>976</v>
      </c>
      <c r="B5532" t="s">
        <v>252</v>
      </c>
      <c r="C5532" s="76" t="s">
        <v>842</v>
      </c>
      <c r="D5532" t="s">
        <v>980</v>
      </c>
      <c r="E5532" s="82">
        <v>8</v>
      </c>
      <c r="F5532" t="s">
        <v>969</v>
      </c>
      <c r="G5532" s="83">
        <v>42115</v>
      </c>
      <c r="H5532" s="83">
        <v>41823</v>
      </c>
      <c r="I5532">
        <f t="shared" si="91"/>
        <v>2015</v>
      </c>
    </row>
    <row r="5533" spans="1:9" x14ac:dyDescent="0.25">
      <c r="A5533" t="s">
        <v>976</v>
      </c>
      <c r="B5533" t="s">
        <v>244</v>
      </c>
      <c r="C5533" s="76" t="s">
        <v>842</v>
      </c>
      <c r="D5533" t="s">
        <v>980</v>
      </c>
      <c r="E5533" s="82">
        <v>3.8</v>
      </c>
      <c r="F5533" t="s">
        <v>969</v>
      </c>
      <c r="G5533" s="83">
        <v>41884</v>
      </c>
      <c r="H5533" s="83">
        <v>41823</v>
      </c>
      <c r="I5533">
        <f t="shared" si="91"/>
        <v>2014</v>
      </c>
    </row>
    <row r="5534" spans="1:9" x14ac:dyDescent="0.25">
      <c r="A5534" t="s">
        <v>976</v>
      </c>
      <c r="B5534" t="s">
        <v>243</v>
      </c>
      <c r="C5534" s="76" t="s">
        <v>842</v>
      </c>
      <c r="D5534" t="s">
        <v>980</v>
      </c>
      <c r="E5534" s="82">
        <v>7</v>
      </c>
      <c r="F5534" t="s">
        <v>969</v>
      </c>
      <c r="G5534" s="83">
        <v>41890</v>
      </c>
      <c r="H5534" s="83">
        <v>41823</v>
      </c>
      <c r="I5534">
        <f t="shared" si="91"/>
        <v>2014</v>
      </c>
    </row>
    <row r="5535" spans="1:9" x14ac:dyDescent="0.25">
      <c r="A5535" t="s">
        <v>976</v>
      </c>
      <c r="B5535" t="s">
        <v>257</v>
      </c>
      <c r="C5535" s="76" t="s">
        <v>842</v>
      </c>
      <c r="D5535" t="s">
        <v>980</v>
      </c>
      <c r="E5535" s="82">
        <v>8.8000000000000007</v>
      </c>
      <c r="F5535" t="s">
        <v>969</v>
      </c>
      <c r="G5535" s="83">
        <v>41871</v>
      </c>
      <c r="H5535" s="83">
        <v>41817</v>
      </c>
      <c r="I5535">
        <f t="shared" si="91"/>
        <v>2014</v>
      </c>
    </row>
    <row r="5536" spans="1:9" x14ac:dyDescent="0.25">
      <c r="A5536" t="s">
        <v>976</v>
      </c>
      <c r="B5536" t="s">
        <v>253</v>
      </c>
      <c r="C5536" s="76" t="s">
        <v>842</v>
      </c>
      <c r="D5536" t="s">
        <v>980</v>
      </c>
      <c r="E5536" s="82">
        <v>15</v>
      </c>
      <c r="F5536" t="s">
        <v>969</v>
      </c>
      <c r="G5536" s="83">
        <v>41901</v>
      </c>
      <c r="H5536" s="83">
        <v>41821</v>
      </c>
      <c r="I5536">
        <f t="shared" si="91"/>
        <v>2014</v>
      </c>
    </row>
    <row r="5537" spans="1:9" x14ac:dyDescent="0.25">
      <c r="A5537" t="s">
        <v>976</v>
      </c>
      <c r="B5537" t="s">
        <v>251</v>
      </c>
      <c r="C5537" s="76" t="s">
        <v>842</v>
      </c>
      <c r="D5537" t="s">
        <v>980</v>
      </c>
      <c r="E5537" s="82">
        <v>10</v>
      </c>
      <c r="F5537" t="s">
        <v>969</v>
      </c>
      <c r="G5537" s="83">
        <v>41919</v>
      </c>
      <c r="H5537" s="83">
        <v>41816</v>
      </c>
      <c r="I5537">
        <f t="shared" si="91"/>
        <v>2014</v>
      </c>
    </row>
    <row r="5538" spans="1:9" x14ac:dyDescent="0.25">
      <c r="A5538" t="s">
        <v>976</v>
      </c>
      <c r="B5538" t="s">
        <v>63</v>
      </c>
      <c r="C5538" s="76" t="s">
        <v>842</v>
      </c>
      <c r="D5538" t="s">
        <v>980</v>
      </c>
      <c r="E5538" s="82">
        <v>10</v>
      </c>
      <c r="F5538" t="s">
        <v>969</v>
      </c>
      <c r="G5538" s="83">
        <v>41873</v>
      </c>
      <c r="H5538" s="83">
        <v>41817</v>
      </c>
      <c r="I5538">
        <f t="shared" si="91"/>
        <v>2014</v>
      </c>
    </row>
    <row r="5539" spans="1:9" x14ac:dyDescent="0.25">
      <c r="A5539" t="s">
        <v>976</v>
      </c>
      <c r="B5539" t="s">
        <v>244</v>
      </c>
      <c r="C5539" s="76" t="s">
        <v>842</v>
      </c>
      <c r="D5539" t="s">
        <v>980</v>
      </c>
      <c r="E5539" s="82">
        <v>9.31</v>
      </c>
      <c r="F5539" t="s">
        <v>969</v>
      </c>
      <c r="G5539" s="83">
        <v>41887</v>
      </c>
      <c r="H5539" s="83">
        <v>41817</v>
      </c>
      <c r="I5539">
        <f t="shared" si="91"/>
        <v>2014</v>
      </c>
    </row>
    <row r="5540" spans="1:9" x14ac:dyDescent="0.25">
      <c r="A5540" t="s">
        <v>976</v>
      </c>
      <c r="B5540" t="s">
        <v>241</v>
      </c>
      <c r="C5540" s="76" t="s">
        <v>842</v>
      </c>
      <c r="D5540" t="s">
        <v>980</v>
      </c>
      <c r="E5540" s="82">
        <v>12</v>
      </c>
      <c r="F5540" t="s">
        <v>969</v>
      </c>
      <c r="G5540" s="83">
        <v>42185</v>
      </c>
      <c r="H5540" s="83">
        <v>41816</v>
      </c>
      <c r="I5540">
        <f t="shared" si="91"/>
        <v>2015</v>
      </c>
    </row>
    <row r="5541" spans="1:9" x14ac:dyDescent="0.25">
      <c r="A5541" t="s">
        <v>976</v>
      </c>
      <c r="B5541" t="s">
        <v>34</v>
      </c>
      <c r="C5541" s="76" t="s">
        <v>842</v>
      </c>
      <c r="D5541" t="s">
        <v>980</v>
      </c>
      <c r="E5541" s="82">
        <v>5</v>
      </c>
      <c r="F5541" t="s">
        <v>969</v>
      </c>
      <c r="G5541" s="83">
        <v>41876</v>
      </c>
      <c r="H5541" s="83">
        <v>41816</v>
      </c>
      <c r="I5541">
        <f t="shared" si="91"/>
        <v>2014</v>
      </c>
    </row>
    <row r="5542" spans="1:9" x14ac:dyDescent="0.25">
      <c r="A5542" t="s">
        <v>976</v>
      </c>
      <c r="B5542" t="s">
        <v>252</v>
      </c>
      <c r="C5542" s="76" t="s">
        <v>842</v>
      </c>
      <c r="D5542" t="s">
        <v>980</v>
      </c>
      <c r="E5542" s="82">
        <v>2.94</v>
      </c>
      <c r="F5542" t="s">
        <v>969</v>
      </c>
      <c r="G5542" s="83">
        <v>41915</v>
      </c>
      <c r="H5542" s="83">
        <v>41814</v>
      </c>
      <c r="I5542">
        <f t="shared" si="91"/>
        <v>2014</v>
      </c>
    </row>
    <row r="5543" spans="1:9" x14ac:dyDescent="0.25">
      <c r="A5543" t="s">
        <v>976</v>
      </c>
      <c r="B5543" t="s">
        <v>258</v>
      </c>
      <c r="C5543" s="76" t="s">
        <v>842</v>
      </c>
      <c r="D5543" t="s">
        <v>980</v>
      </c>
      <c r="E5543" s="82">
        <v>5</v>
      </c>
      <c r="F5543" t="s">
        <v>969</v>
      </c>
      <c r="G5543" s="83">
        <v>42210</v>
      </c>
      <c r="H5543" s="83">
        <v>41815</v>
      </c>
      <c r="I5543">
        <f t="shared" si="91"/>
        <v>2015</v>
      </c>
    </row>
    <row r="5544" spans="1:9" x14ac:dyDescent="0.25">
      <c r="A5544" t="s">
        <v>976</v>
      </c>
      <c r="B5544" t="s">
        <v>37</v>
      </c>
      <c r="C5544" s="76" t="s">
        <v>842</v>
      </c>
      <c r="D5544" t="s">
        <v>980</v>
      </c>
      <c r="E5544" s="82">
        <v>4</v>
      </c>
      <c r="F5544" t="s">
        <v>969</v>
      </c>
      <c r="G5544" s="83">
        <v>41857</v>
      </c>
      <c r="H5544" s="83">
        <v>41813</v>
      </c>
      <c r="I5544">
        <f t="shared" si="91"/>
        <v>2014</v>
      </c>
    </row>
    <row r="5545" spans="1:9" x14ac:dyDescent="0.25">
      <c r="A5545" t="s">
        <v>976</v>
      </c>
      <c r="B5545" t="s">
        <v>20</v>
      </c>
      <c r="C5545" s="76" t="s">
        <v>842</v>
      </c>
      <c r="D5545" t="s">
        <v>980</v>
      </c>
      <c r="E5545" s="82">
        <v>3</v>
      </c>
      <c r="F5545" t="s">
        <v>969</v>
      </c>
      <c r="G5545" s="83">
        <v>42145</v>
      </c>
      <c r="H5545" s="83">
        <v>41809</v>
      </c>
      <c r="I5545">
        <f t="shared" si="91"/>
        <v>2015</v>
      </c>
    </row>
    <row r="5546" spans="1:9" x14ac:dyDescent="0.25">
      <c r="A5546" t="s">
        <v>976</v>
      </c>
      <c r="B5546" t="s">
        <v>244</v>
      </c>
      <c r="C5546" s="76" t="s">
        <v>842</v>
      </c>
      <c r="D5546" t="s">
        <v>980</v>
      </c>
      <c r="E5546" s="82">
        <v>8.4</v>
      </c>
      <c r="F5546" t="s">
        <v>969</v>
      </c>
      <c r="G5546" s="83">
        <v>41900</v>
      </c>
      <c r="H5546" s="83">
        <v>41809</v>
      </c>
      <c r="I5546">
        <f t="shared" si="91"/>
        <v>2014</v>
      </c>
    </row>
    <row r="5547" spans="1:9" x14ac:dyDescent="0.25">
      <c r="A5547" t="s">
        <v>976</v>
      </c>
      <c r="B5547" t="s">
        <v>64</v>
      </c>
      <c r="C5547" s="76" t="s">
        <v>842</v>
      </c>
      <c r="D5547" t="s">
        <v>980</v>
      </c>
      <c r="E5547" s="82">
        <v>5</v>
      </c>
      <c r="F5547" t="s">
        <v>969</v>
      </c>
      <c r="G5547" s="83">
        <v>41535</v>
      </c>
      <c r="H5547" s="83">
        <v>41806</v>
      </c>
      <c r="I5547">
        <f t="shared" si="91"/>
        <v>2013</v>
      </c>
    </row>
    <row r="5548" spans="1:9" x14ac:dyDescent="0.25">
      <c r="A5548" t="s">
        <v>976</v>
      </c>
      <c r="B5548" t="s">
        <v>287</v>
      </c>
      <c r="C5548" s="76" t="s">
        <v>842</v>
      </c>
      <c r="D5548" t="s">
        <v>980</v>
      </c>
      <c r="E5548" s="82">
        <v>3.8</v>
      </c>
      <c r="F5548" t="s">
        <v>969</v>
      </c>
      <c r="G5548" s="83">
        <v>41838</v>
      </c>
      <c r="H5548" s="83">
        <v>41806</v>
      </c>
      <c r="I5548">
        <f t="shared" si="91"/>
        <v>2014</v>
      </c>
    </row>
    <row r="5549" spans="1:9" x14ac:dyDescent="0.25">
      <c r="A5549" t="s">
        <v>976</v>
      </c>
      <c r="B5549" t="s">
        <v>252</v>
      </c>
      <c r="C5549" s="76" t="s">
        <v>842</v>
      </c>
      <c r="D5549" t="s">
        <v>980</v>
      </c>
      <c r="E5549" s="82">
        <v>10</v>
      </c>
      <c r="F5549" t="s">
        <v>969</v>
      </c>
      <c r="G5549" s="83">
        <v>41927</v>
      </c>
      <c r="H5549" s="83">
        <v>41802</v>
      </c>
      <c r="I5549">
        <f t="shared" si="91"/>
        <v>2014</v>
      </c>
    </row>
    <row r="5550" spans="1:9" x14ac:dyDescent="0.25">
      <c r="A5550" t="s">
        <v>976</v>
      </c>
      <c r="B5550" t="s">
        <v>263</v>
      </c>
      <c r="C5550" s="76" t="s">
        <v>842</v>
      </c>
      <c r="D5550" t="s">
        <v>980</v>
      </c>
      <c r="E5550" s="82">
        <v>7</v>
      </c>
      <c r="F5550" t="s">
        <v>969</v>
      </c>
      <c r="G5550" s="83">
        <v>41829</v>
      </c>
      <c r="H5550" s="83">
        <v>41800</v>
      </c>
      <c r="I5550">
        <f t="shared" si="91"/>
        <v>2014</v>
      </c>
    </row>
    <row r="5551" spans="1:9" x14ac:dyDescent="0.25">
      <c r="A5551" t="s">
        <v>976</v>
      </c>
      <c r="B5551" t="s">
        <v>63</v>
      </c>
      <c r="C5551" s="76" t="s">
        <v>842</v>
      </c>
      <c r="D5551" t="s">
        <v>980</v>
      </c>
      <c r="E5551" s="82">
        <v>8</v>
      </c>
      <c r="F5551" t="s">
        <v>969</v>
      </c>
      <c r="G5551" s="83">
        <v>41828</v>
      </c>
      <c r="H5551" s="83">
        <v>41800</v>
      </c>
      <c r="I5551">
        <f t="shared" si="91"/>
        <v>2014</v>
      </c>
    </row>
    <row r="5552" spans="1:9" x14ac:dyDescent="0.25">
      <c r="A5552" t="s">
        <v>976</v>
      </c>
      <c r="B5552" t="s">
        <v>58</v>
      </c>
      <c r="C5552" s="76" t="s">
        <v>842</v>
      </c>
      <c r="D5552" t="s">
        <v>980</v>
      </c>
      <c r="E5552" s="82">
        <v>8.25</v>
      </c>
      <c r="F5552" t="s">
        <v>969</v>
      </c>
      <c r="G5552" s="83">
        <v>41956</v>
      </c>
      <c r="H5552" s="83">
        <v>41800</v>
      </c>
      <c r="I5552">
        <f t="shared" si="91"/>
        <v>2014</v>
      </c>
    </row>
    <row r="5553" spans="1:9" x14ac:dyDescent="0.25">
      <c r="A5553" t="s">
        <v>976</v>
      </c>
      <c r="B5553" t="s">
        <v>58</v>
      </c>
      <c r="C5553" s="76" t="s">
        <v>842</v>
      </c>
      <c r="D5553" t="s">
        <v>980</v>
      </c>
      <c r="E5553" s="82">
        <v>10.8</v>
      </c>
      <c r="F5553" t="s">
        <v>969</v>
      </c>
      <c r="G5553" s="83">
        <v>41872</v>
      </c>
      <c r="H5553" s="83">
        <v>41796</v>
      </c>
      <c r="I5553">
        <f t="shared" si="91"/>
        <v>2014</v>
      </c>
    </row>
    <row r="5554" spans="1:9" x14ac:dyDescent="0.25">
      <c r="A5554" t="s">
        <v>976</v>
      </c>
      <c r="B5554" t="s">
        <v>38</v>
      </c>
      <c r="C5554" s="76" t="s">
        <v>842</v>
      </c>
      <c r="D5554" t="s">
        <v>980</v>
      </c>
      <c r="E5554" s="82">
        <v>12</v>
      </c>
      <c r="F5554" t="s">
        <v>969</v>
      </c>
      <c r="G5554" s="83">
        <v>41845</v>
      </c>
      <c r="H5554" s="83">
        <v>41795</v>
      </c>
      <c r="I5554">
        <f t="shared" si="91"/>
        <v>2014</v>
      </c>
    </row>
    <row r="5555" spans="1:9" x14ac:dyDescent="0.25">
      <c r="A5555" t="s">
        <v>976</v>
      </c>
      <c r="B5555" t="s">
        <v>40</v>
      </c>
      <c r="C5555" s="76" t="s">
        <v>842</v>
      </c>
      <c r="D5555" t="s">
        <v>980</v>
      </c>
      <c r="E5555" s="82">
        <v>8</v>
      </c>
      <c r="F5555" t="s">
        <v>969</v>
      </c>
      <c r="G5555" s="83">
        <v>41837</v>
      </c>
      <c r="H5555" s="83">
        <v>41797</v>
      </c>
      <c r="I5555">
        <f t="shared" si="91"/>
        <v>2014</v>
      </c>
    </row>
    <row r="5556" spans="1:9" x14ac:dyDescent="0.25">
      <c r="A5556" t="s">
        <v>976</v>
      </c>
      <c r="B5556" t="s">
        <v>247</v>
      </c>
      <c r="C5556" s="76" t="s">
        <v>842</v>
      </c>
      <c r="D5556" t="s">
        <v>980</v>
      </c>
      <c r="E5556" s="82">
        <v>6</v>
      </c>
      <c r="F5556" t="s">
        <v>969</v>
      </c>
      <c r="G5556" s="83">
        <v>41817</v>
      </c>
      <c r="H5556" s="83">
        <v>41794</v>
      </c>
      <c r="I5556">
        <f t="shared" si="91"/>
        <v>2014</v>
      </c>
    </row>
    <row r="5557" spans="1:9" x14ac:dyDescent="0.25">
      <c r="A5557" t="s">
        <v>976</v>
      </c>
      <c r="B5557" t="s">
        <v>252</v>
      </c>
      <c r="C5557" s="76" t="s">
        <v>842</v>
      </c>
      <c r="D5557" t="s">
        <v>980</v>
      </c>
      <c r="E5557" s="82">
        <v>7</v>
      </c>
      <c r="F5557" t="s">
        <v>969</v>
      </c>
      <c r="G5557" s="83">
        <v>41831</v>
      </c>
      <c r="H5557" s="83">
        <v>41794</v>
      </c>
      <c r="I5557">
        <f t="shared" si="91"/>
        <v>2014</v>
      </c>
    </row>
    <row r="5558" spans="1:9" x14ac:dyDescent="0.25">
      <c r="A5558" t="s">
        <v>976</v>
      </c>
      <c r="B5558" t="s">
        <v>64</v>
      </c>
      <c r="C5558" s="76" t="s">
        <v>842</v>
      </c>
      <c r="D5558" t="s">
        <v>980</v>
      </c>
      <c r="E5558" s="82">
        <v>7.5</v>
      </c>
      <c r="F5558" t="s">
        <v>969</v>
      </c>
      <c r="G5558" s="83">
        <v>41822</v>
      </c>
      <c r="H5558" s="83">
        <v>41794</v>
      </c>
      <c r="I5558">
        <f t="shared" si="91"/>
        <v>2014</v>
      </c>
    </row>
    <row r="5559" spans="1:9" x14ac:dyDescent="0.25">
      <c r="A5559" t="s">
        <v>976</v>
      </c>
      <c r="B5559" t="s">
        <v>44</v>
      </c>
      <c r="C5559" s="76" t="s">
        <v>842</v>
      </c>
      <c r="D5559" t="s">
        <v>980</v>
      </c>
      <c r="E5559" s="82">
        <v>5</v>
      </c>
      <c r="F5559" t="s">
        <v>969</v>
      </c>
      <c r="G5559" s="83">
        <v>41836</v>
      </c>
      <c r="H5559" s="83">
        <v>41789</v>
      </c>
      <c r="I5559">
        <f t="shared" si="91"/>
        <v>2014</v>
      </c>
    </row>
    <row r="5560" spans="1:9" x14ac:dyDescent="0.25">
      <c r="A5560" t="s">
        <v>976</v>
      </c>
      <c r="B5560" t="s">
        <v>64</v>
      </c>
      <c r="C5560" s="76" t="s">
        <v>842</v>
      </c>
      <c r="D5560" t="s">
        <v>980</v>
      </c>
      <c r="E5560" s="82">
        <v>6</v>
      </c>
      <c r="F5560" t="s">
        <v>969</v>
      </c>
      <c r="G5560" s="83">
        <v>41849</v>
      </c>
      <c r="H5560" s="83">
        <v>41792</v>
      </c>
      <c r="I5560">
        <f t="shared" si="91"/>
        <v>2014</v>
      </c>
    </row>
    <row r="5561" spans="1:9" x14ac:dyDescent="0.25">
      <c r="A5561" t="s">
        <v>976</v>
      </c>
      <c r="B5561" t="s">
        <v>71</v>
      </c>
      <c r="C5561" s="76" t="s">
        <v>842</v>
      </c>
      <c r="D5561" t="s">
        <v>980</v>
      </c>
      <c r="E5561" s="82">
        <v>14.58</v>
      </c>
      <c r="F5561" t="s">
        <v>969</v>
      </c>
      <c r="G5561" s="83">
        <v>41835</v>
      </c>
      <c r="H5561" s="83">
        <v>41789</v>
      </c>
      <c r="I5561">
        <f t="shared" si="91"/>
        <v>2014</v>
      </c>
    </row>
    <row r="5562" spans="1:9" x14ac:dyDescent="0.25">
      <c r="A5562" t="s">
        <v>976</v>
      </c>
      <c r="B5562" t="s">
        <v>50</v>
      </c>
      <c r="C5562" s="76" t="s">
        <v>842</v>
      </c>
      <c r="D5562" t="s">
        <v>980</v>
      </c>
      <c r="E5562" s="82">
        <v>7</v>
      </c>
      <c r="F5562" t="s">
        <v>969</v>
      </c>
      <c r="G5562" s="83">
        <v>41866</v>
      </c>
      <c r="H5562" s="83">
        <v>41787</v>
      </c>
      <c r="I5562">
        <f t="shared" si="91"/>
        <v>2014</v>
      </c>
    </row>
    <row r="5563" spans="1:9" x14ac:dyDescent="0.25">
      <c r="A5563" t="s">
        <v>976</v>
      </c>
      <c r="B5563" t="s">
        <v>58</v>
      </c>
      <c r="C5563" s="76" t="s">
        <v>842</v>
      </c>
      <c r="D5563" t="s">
        <v>980</v>
      </c>
      <c r="E5563" s="82">
        <v>11</v>
      </c>
      <c r="F5563" t="s">
        <v>969</v>
      </c>
      <c r="G5563" s="83">
        <v>41835</v>
      </c>
      <c r="H5563" s="83">
        <v>41787</v>
      </c>
      <c r="I5563">
        <f t="shared" si="91"/>
        <v>2014</v>
      </c>
    </row>
    <row r="5564" spans="1:9" x14ac:dyDescent="0.25">
      <c r="A5564" t="s">
        <v>976</v>
      </c>
      <c r="B5564" t="s">
        <v>37</v>
      </c>
      <c r="C5564" s="76" t="s">
        <v>842</v>
      </c>
      <c r="D5564" t="s">
        <v>980</v>
      </c>
      <c r="E5564" s="82">
        <v>17.5</v>
      </c>
      <c r="F5564" t="s">
        <v>969</v>
      </c>
      <c r="G5564" s="83">
        <v>41873</v>
      </c>
      <c r="H5564" s="83">
        <v>41781</v>
      </c>
      <c r="I5564">
        <f t="shared" si="91"/>
        <v>2014</v>
      </c>
    </row>
    <row r="5565" spans="1:9" x14ac:dyDescent="0.25">
      <c r="A5565" t="s">
        <v>976</v>
      </c>
      <c r="B5565" t="s">
        <v>58</v>
      </c>
      <c r="C5565" s="76" t="s">
        <v>842</v>
      </c>
      <c r="D5565" t="s">
        <v>980</v>
      </c>
      <c r="E5565" s="82">
        <v>3</v>
      </c>
      <c r="F5565" t="s">
        <v>969</v>
      </c>
      <c r="G5565" s="83">
        <v>41871</v>
      </c>
      <c r="H5565" s="83">
        <v>41780</v>
      </c>
      <c r="I5565">
        <f t="shared" si="91"/>
        <v>2014</v>
      </c>
    </row>
    <row r="5566" spans="1:9" x14ac:dyDescent="0.25">
      <c r="A5566" t="s">
        <v>976</v>
      </c>
      <c r="B5566" t="s">
        <v>251</v>
      </c>
      <c r="C5566" s="76" t="s">
        <v>842</v>
      </c>
      <c r="D5566" t="s">
        <v>980</v>
      </c>
      <c r="E5566" s="82">
        <v>7</v>
      </c>
      <c r="F5566" t="s">
        <v>969</v>
      </c>
      <c r="G5566" s="83">
        <v>41836</v>
      </c>
      <c r="H5566" s="83">
        <v>41779</v>
      </c>
      <c r="I5566">
        <f t="shared" si="91"/>
        <v>2014</v>
      </c>
    </row>
    <row r="5567" spans="1:9" x14ac:dyDescent="0.25">
      <c r="A5567" t="s">
        <v>976</v>
      </c>
      <c r="B5567" t="s">
        <v>242</v>
      </c>
      <c r="C5567" s="76" t="s">
        <v>842</v>
      </c>
      <c r="D5567" t="s">
        <v>980</v>
      </c>
      <c r="E5567" s="82">
        <v>0.7</v>
      </c>
      <c r="F5567" t="s">
        <v>969</v>
      </c>
      <c r="G5567" s="83">
        <v>42143</v>
      </c>
      <c r="H5567" s="83">
        <v>41778</v>
      </c>
      <c r="I5567">
        <f t="shared" si="91"/>
        <v>2015</v>
      </c>
    </row>
    <row r="5568" spans="1:9" x14ac:dyDescent="0.25">
      <c r="A5568" t="s">
        <v>976</v>
      </c>
      <c r="B5568" t="s">
        <v>257</v>
      </c>
      <c r="C5568" s="76" t="s">
        <v>842</v>
      </c>
      <c r="D5568" t="s">
        <v>980</v>
      </c>
      <c r="E5568" s="82">
        <v>8</v>
      </c>
      <c r="F5568" t="s">
        <v>969</v>
      </c>
      <c r="G5568" s="83">
        <v>41809</v>
      </c>
      <c r="H5568" s="83">
        <v>41779</v>
      </c>
      <c r="I5568">
        <f t="shared" si="91"/>
        <v>2014</v>
      </c>
    </row>
    <row r="5569" spans="1:9" x14ac:dyDescent="0.25">
      <c r="A5569" t="s">
        <v>976</v>
      </c>
      <c r="B5569" t="s">
        <v>260</v>
      </c>
      <c r="C5569" s="76" t="s">
        <v>842</v>
      </c>
      <c r="D5569" t="s">
        <v>980</v>
      </c>
      <c r="E5569" s="82">
        <v>5</v>
      </c>
      <c r="F5569" t="s">
        <v>969</v>
      </c>
      <c r="G5569" s="83">
        <v>41817</v>
      </c>
      <c r="H5569" s="83">
        <v>41773</v>
      </c>
      <c r="I5569">
        <f t="shared" si="91"/>
        <v>2014</v>
      </c>
    </row>
    <row r="5570" spans="1:9" x14ac:dyDescent="0.25">
      <c r="A5570" t="s">
        <v>976</v>
      </c>
      <c r="B5570" t="s">
        <v>19</v>
      </c>
      <c r="C5570" s="76" t="s">
        <v>842</v>
      </c>
      <c r="D5570" t="s">
        <v>980</v>
      </c>
      <c r="E5570" s="82">
        <v>6.45</v>
      </c>
      <c r="F5570" t="s">
        <v>969</v>
      </c>
      <c r="G5570" s="83">
        <v>41816</v>
      </c>
      <c r="H5570" s="83">
        <v>41771</v>
      </c>
      <c r="I5570">
        <f t="shared" ref="I5570:I5633" si="92">IF(G5570&lt;&gt;"",YEAR(G5570),"")</f>
        <v>2014</v>
      </c>
    </row>
    <row r="5571" spans="1:9" x14ac:dyDescent="0.25">
      <c r="A5571" t="s">
        <v>976</v>
      </c>
      <c r="B5571" t="s">
        <v>246</v>
      </c>
      <c r="C5571" s="76" t="s">
        <v>842</v>
      </c>
      <c r="D5571" t="s">
        <v>980</v>
      </c>
      <c r="E5571" s="82">
        <v>9</v>
      </c>
      <c r="F5571" t="s">
        <v>969</v>
      </c>
      <c r="G5571" s="83">
        <v>41836</v>
      </c>
      <c r="H5571" s="83">
        <v>41772</v>
      </c>
      <c r="I5571">
        <f t="shared" si="92"/>
        <v>2014</v>
      </c>
    </row>
    <row r="5572" spans="1:9" x14ac:dyDescent="0.25">
      <c r="A5572" t="s">
        <v>976</v>
      </c>
      <c r="B5572" t="s">
        <v>62</v>
      </c>
      <c r="C5572" s="76" t="s">
        <v>842</v>
      </c>
      <c r="D5572" t="s">
        <v>980</v>
      </c>
      <c r="E5572" s="82">
        <v>5.4</v>
      </c>
      <c r="F5572" t="s">
        <v>969</v>
      </c>
      <c r="G5572" s="83">
        <v>41921</v>
      </c>
      <c r="H5572" s="83">
        <v>41773</v>
      </c>
      <c r="I5572">
        <f t="shared" si="92"/>
        <v>2014</v>
      </c>
    </row>
    <row r="5573" spans="1:9" x14ac:dyDescent="0.25">
      <c r="A5573" t="s">
        <v>976</v>
      </c>
      <c r="B5573" t="s">
        <v>58</v>
      </c>
      <c r="C5573" s="76" t="s">
        <v>842</v>
      </c>
      <c r="D5573" t="s">
        <v>980</v>
      </c>
      <c r="E5573" s="82">
        <v>6</v>
      </c>
      <c r="F5573" t="s">
        <v>969</v>
      </c>
      <c r="G5573" s="83">
        <v>41822</v>
      </c>
      <c r="H5573" s="83">
        <v>41773</v>
      </c>
      <c r="I5573">
        <f t="shared" si="92"/>
        <v>2014</v>
      </c>
    </row>
    <row r="5574" spans="1:9" x14ac:dyDescent="0.25">
      <c r="A5574" t="s">
        <v>976</v>
      </c>
      <c r="B5574" t="s">
        <v>64</v>
      </c>
      <c r="C5574" s="76" t="s">
        <v>842</v>
      </c>
      <c r="D5574" t="s">
        <v>980</v>
      </c>
      <c r="E5574" s="82">
        <v>4</v>
      </c>
      <c r="F5574" t="s">
        <v>969</v>
      </c>
      <c r="G5574" s="83">
        <v>41810</v>
      </c>
      <c r="H5574" s="83">
        <v>41773</v>
      </c>
      <c r="I5574">
        <f t="shared" si="92"/>
        <v>2014</v>
      </c>
    </row>
    <row r="5575" spans="1:9" x14ac:dyDescent="0.25">
      <c r="A5575" t="s">
        <v>976</v>
      </c>
      <c r="B5575" t="s">
        <v>58</v>
      </c>
      <c r="C5575" s="76" t="s">
        <v>842</v>
      </c>
      <c r="D5575" t="s">
        <v>980</v>
      </c>
      <c r="E5575" s="82">
        <v>7.6</v>
      </c>
      <c r="F5575" t="s">
        <v>969</v>
      </c>
      <c r="G5575" s="83">
        <v>41859</v>
      </c>
      <c r="H5575" s="83">
        <v>41771</v>
      </c>
      <c r="I5575">
        <f t="shared" si="92"/>
        <v>2014</v>
      </c>
    </row>
    <row r="5576" spans="1:9" x14ac:dyDescent="0.25">
      <c r="A5576" t="s">
        <v>976</v>
      </c>
      <c r="B5576" t="s">
        <v>67</v>
      </c>
      <c r="C5576" s="76" t="s">
        <v>842</v>
      </c>
      <c r="D5576" t="s">
        <v>980</v>
      </c>
      <c r="E5576" s="82">
        <v>7.2</v>
      </c>
      <c r="F5576" t="s">
        <v>969</v>
      </c>
      <c r="G5576" s="83">
        <v>41816</v>
      </c>
      <c r="H5576" s="83">
        <v>41768</v>
      </c>
      <c r="I5576">
        <f t="shared" si="92"/>
        <v>2014</v>
      </c>
    </row>
    <row r="5577" spans="1:9" x14ac:dyDescent="0.25">
      <c r="A5577" t="s">
        <v>976</v>
      </c>
      <c r="B5577" t="s">
        <v>63</v>
      </c>
      <c r="C5577" s="76" t="s">
        <v>842</v>
      </c>
      <c r="D5577" t="s">
        <v>980</v>
      </c>
      <c r="E5577" s="82">
        <v>7.6</v>
      </c>
      <c r="F5577" t="s">
        <v>969</v>
      </c>
      <c r="G5577" s="83">
        <v>41793</v>
      </c>
      <c r="H5577" s="83">
        <v>41766</v>
      </c>
      <c r="I5577">
        <f t="shared" si="92"/>
        <v>2014</v>
      </c>
    </row>
    <row r="5578" spans="1:9" x14ac:dyDescent="0.25">
      <c r="A5578" t="s">
        <v>976</v>
      </c>
      <c r="B5578" t="s">
        <v>69</v>
      </c>
      <c r="C5578" s="76" t="s">
        <v>842</v>
      </c>
      <c r="D5578" t="s">
        <v>980</v>
      </c>
      <c r="E5578" s="82">
        <v>12</v>
      </c>
      <c r="F5578" t="s">
        <v>969</v>
      </c>
      <c r="G5578" s="83">
        <v>41802</v>
      </c>
      <c r="H5578" s="83">
        <v>41765</v>
      </c>
      <c r="I5578">
        <f t="shared" si="92"/>
        <v>2014</v>
      </c>
    </row>
    <row r="5579" spans="1:9" x14ac:dyDescent="0.25">
      <c r="A5579" t="s">
        <v>976</v>
      </c>
      <c r="B5579" t="s">
        <v>34</v>
      </c>
      <c r="C5579" s="76" t="s">
        <v>842</v>
      </c>
      <c r="D5579" t="s">
        <v>980</v>
      </c>
      <c r="E5579" s="82">
        <v>4.5999999999999996</v>
      </c>
      <c r="F5579" t="s">
        <v>969</v>
      </c>
      <c r="G5579" s="83">
        <v>41836</v>
      </c>
      <c r="H5579" s="83">
        <v>41765</v>
      </c>
      <c r="I5579">
        <f t="shared" si="92"/>
        <v>2014</v>
      </c>
    </row>
    <row r="5580" spans="1:9" x14ac:dyDescent="0.25">
      <c r="A5580" t="s">
        <v>976</v>
      </c>
      <c r="B5580" t="s">
        <v>65</v>
      </c>
      <c r="C5580" s="76" t="s">
        <v>842</v>
      </c>
      <c r="D5580" t="s">
        <v>980</v>
      </c>
      <c r="E5580" s="82">
        <v>11.4</v>
      </c>
      <c r="F5580" t="s">
        <v>969</v>
      </c>
      <c r="G5580" s="83">
        <v>41794</v>
      </c>
      <c r="H5580" s="83">
        <v>41761</v>
      </c>
      <c r="I5580">
        <f t="shared" si="92"/>
        <v>2014</v>
      </c>
    </row>
    <row r="5581" spans="1:9" x14ac:dyDescent="0.25">
      <c r="A5581" t="s">
        <v>976</v>
      </c>
      <c r="B5581" t="s">
        <v>64</v>
      </c>
      <c r="C5581" s="76" t="s">
        <v>842</v>
      </c>
      <c r="D5581" t="s">
        <v>980</v>
      </c>
      <c r="E5581" s="82">
        <v>7</v>
      </c>
      <c r="F5581" t="s">
        <v>969</v>
      </c>
      <c r="G5581" s="83">
        <v>41802</v>
      </c>
      <c r="H5581" s="83">
        <v>41761</v>
      </c>
      <c r="I5581">
        <f t="shared" si="92"/>
        <v>2014</v>
      </c>
    </row>
    <row r="5582" spans="1:9" x14ac:dyDescent="0.25">
      <c r="A5582" t="s">
        <v>976</v>
      </c>
      <c r="B5582" t="s">
        <v>70</v>
      </c>
      <c r="C5582" s="76" t="s">
        <v>842</v>
      </c>
      <c r="D5582" t="s">
        <v>980</v>
      </c>
      <c r="E5582" s="82">
        <v>6</v>
      </c>
      <c r="F5582" t="s">
        <v>969</v>
      </c>
      <c r="G5582" s="83">
        <v>41843</v>
      </c>
      <c r="H5582" s="83">
        <v>41760</v>
      </c>
      <c r="I5582">
        <f t="shared" si="92"/>
        <v>2014</v>
      </c>
    </row>
    <row r="5583" spans="1:9" x14ac:dyDescent="0.25">
      <c r="A5583" t="s">
        <v>976</v>
      </c>
      <c r="B5583" t="s">
        <v>64</v>
      </c>
      <c r="C5583" s="76" t="s">
        <v>842</v>
      </c>
      <c r="D5583" t="s">
        <v>980</v>
      </c>
      <c r="E5583" s="82">
        <v>6.38</v>
      </c>
      <c r="F5583" t="s">
        <v>969</v>
      </c>
      <c r="G5583" s="83">
        <v>41919</v>
      </c>
      <c r="H5583" s="83">
        <v>41761</v>
      </c>
      <c r="I5583">
        <f t="shared" si="92"/>
        <v>2014</v>
      </c>
    </row>
    <row r="5584" spans="1:9" x14ac:dyDescent="0.25">
      <c r="A5584" t="s">
        <v>976</v>
      </c>
      <c r="B5584" t="s">
        <v>64</v>
      </c>
      <c r="C5584" s="76" t="s">
        <v>842</v>
      </c>
      <c r="D5584" t="s">
        <v>980</v>
      </c>
      <c r="E5584" s="82">
        <v>7</v>
      </c>
      <c r="F5584" t="s">
        <v>969</v>
      </c>
      <c r="G5584" s="83">
        <v>41802</v>
      </c>
      <c r="H5584" s="83">
        <v>41759</v>
      </c>
      <c r="I5584">
        <f t="shared" si="92"/>
        <v>2014</v>
      </c>
    </row>
    <row r="5585" spans="1:9" x14ac:dyDescent="0.25">
      <c r="A5585" t="s">
        <v>976</v>
      </c>
      <c r="B5585" t="s">
        <v>63</v>
      </c>
      <c r="C5585" s="76" t="s">
        <v>842</v>
      </c>
      <c r="D5585" t="s">
        <v>980</v>
      </c>
      <c r="E5585" s="82">
        <v>2.91</v>
      </c>
      <c r="F5585" t="s">
        <v>969</v>
      </c>
      <c r="G5585" s="83">
        <v>41975</v>
      </c>
      <c r="H5585" s="83">
        <v>41759</v>
      </c>
      <c r="I5585">
        <f t="shared" si="92"/>
        <v>2014</v>
      </c>
    </row>
    <row r="5586" spans="1:9" x14ac:dyDescent="0.25">
      <c r="A5586" t="s">
        <v>976</v>
      </c>
      <c r="B5586" t="s">
        <v>253</v>
      </c>
      <c r="C5586" s="76" t="s">
        <v>842</v>
      </c>
      <c r="D5586" t="s">
        <v>980</v>
      </c>
      <c r="E5586" s="82">
        <v>7.6</v>
      </c>
      <c r="F5586" t="s">
        <v>969</v>
      </c>
      <c r="G5586" s="83">
        <v>41906</v>
      </c>
      <c r="H5586" s="83">
        <v>41757</v>
      </c>
      <c r="I5586">
        <f t="shared" si="92"/>
        <v>2014</v>
      </c>
    </row>
    <row r="5587" spans="1:9" x14ac:dyDescent="0.25">
      <c r="A5587" t="s">
        <v>976</v>
      </c>
      <c r="B5587" t="s">
        <v>55</v>
      </c>
      <c r="C5587" s="76" t="s">
        <v>842</v>
      </c>
      <c r="D5587" t="s">
        <v>980</v>
      </c>
      <c r="E5587" s="82">
        <v>12.77</v>
      </c>
      <c r="F5587" t="s">
        <v>969</v>
      </c>
      <c r="G5587" s="83">
        <v>41802</v>
      </c>
      <c r="H5587" s="83">
        <v>41755</v>
      </c>
      <c r="I5587">
        <f t="shared" si="92"/>
        <v>2014</v>
      </c>
    </row>
    <row r="5588" spans="1:9" x14ac:dyDescent="0.25">
      <c r="A5588" t="s">
        <v>976</v>
      </c>
      <c r="B5588" t="s">
        <v>247</v>
      </c>
      <c r="C5588" s="76" t="s">
        <v>842</v>
      </c>
      <c r="D5588" t="s">
        <v>980</v>
      </c>
      <c r="E5588" s="82">
        <v>10</v>
      </c>
      <c r="F5588" t="s">
        <v>969</v>
      </c>
      <c r="G5588" s="83">
        <v>41841</v>
      </c>
      <c r="H5588" s="83">
        <v>41754</v>
      </c>
      <c r="I5588">
        <f t="shared" si="92"/>
        <v>2014</v>
      </c>
    </row>
    <row r="5589" spans="1:9" x14ac:dyDescent="0.25">
      <c r="A5589" t="s">
        <v>976</v>
      </c>
      <c r="B5589" t="s">
        <v>63</v>
      </c>
      <c r="C5589" s="76" t="s">
        <v>842</v>
      </c>
      <c r="D5589" t="s">
        <v>980</v>
      </c>
      <c r="E5589" s="82">
        <v>5</v>
      </c>
      <c r="F5589" t="s">
        <v>969</v>
      </c>
      <c r="G5589" s="83">
        <v>41782</v>
      </c>
      <c r="H5589" s="83">
        <v>41754</v>
      </c>
      <c r="I5589">
        <f t="shared" si="92"/>
        <v>2014</v>
      </c>
    </row>
    <row r="5590" spans="1:9" x14ac:dyDescent="0.25">
      <c r="A5590" t="s">
        <v>976</v>
      </c>
      <c r="B5590" t="s">
        <v>245</v>
      </c>
      <c r="C5590" s="76" t="s">
        <v>842</v>
      </c>
      <c r="D5590" t="s">
        <v>980</v>
      </c>
      <c r="E5590" s="82">
        <v>7</v>
      </c>
      <c r="F5590" t="s">
        <v>969</v>
      </c>
      <c r="G5590" s="83">
        <v>41837</v>
      </c>
      <c r="H5590" s="83">
        <v>41754</v>
      </c>
      <c r="I5590">
        <f t="shared" si="92"/>
        <v>2014</v>
      </c>
    </row>
    <row r="5591" spans="1:9" x14ac:dyDescent="0.25">
      <c r="A5591" t="s">
        <v>976</v>
      </c>
      <c r="B5591" t="s">
        <v>56</v>
      </c>
      <c r="C5591" s="76" t="s">
        <v>842</v>
      </c>
      <c r="D5591" t="s">
        <v>980</v>
      </c>
      <c r="E5591" s="82">
        <v>6</v>
      </c>
      <c r="F5591" t="s">
        <v>969</v>
      </c>
      <c r="G5591" s="83">
        <v>41795</v>
      </c>
      <c r="H5591" s="83">
        <v>41753</v>
      </c>
      <c r="I5591">
        <f t="shared" si="92"/>
        <v>2014</v>
      </c>
    </row>
    <row r="5592" spans="1:9" x14ac:dyDescent="0.25">
      <c r="A5592" t="s">
        <v>976</v>
      </c>
      <c r="B5592" t="s">
        <v>69</v>
      </c>
      <c r="C5592" s="76" t="s">
        <v>842</v>
      </c>
      <c r="D5592" t="s">
        <v>980</v>
      </c>
      <c r="E5592" s="82">
        <v>9</v>
      </c>
      <c r="F5592" t="s">
        <v>969</v>
      </c>
      <c r="G5592" s="83">
        <v>41855</v>
      </c>
      <c r="H5592" s="83">
        <v>41752</v>
      </c>
      <c r="I5592">
        <f t="shared" si="92"/>
        <v>2014</v>
      </c>
    </row>
    <row r="5593" spans="1:9" x14ac:dyDescent="0.25">
      <c r="A5593" t="s">
        <v>976</v>
      </c>
      <c r="B5593" t="s">
        <v>58</v>
      </c>
      <c r="C5593" s="76" t="s">
        <v>842</v>
      </c>
      <c r="D5593" t="s">
        <v>980</v>
      </c>
      <c r="E5593" s="82">
        <v>10</v>
      </c>
      <c r="F5593" t="s">
        <v>969</v>
      </c>
      <c r="G5593" s="83">
        <v>41954</v>
      </c>
      <c r="H5593" s="83">
        <v>41753</v>
      </c>
      <c r="I5593">
        <f t="shared" si="92"/>
        <v>2014</v>
      </c>
    </row>
    <row r="5594" spans="1:9" x14ac:dyDescent="0.25">
      <c r="A5594" t="s">
        <v>976</v>
      </c>
      <c r="B5594" t="s">
        <v>263</v>
      </c>
      <c r="C5594" s="76" t="s">
        <v>842</v>
      </c>
      <c r="D5594" t="s">
        <v>980</v>
      </c>
      <c r="E5594" s="82">
        <v>3</v>
      </c>
      <c r="F5594" t="s">
        <v>969</v>
      </c>
      <c r="G5594" s="83">
        <v>41788</v>
      </c>
      <c r="H5594" s="83">
        <v>41751</v>
      </c>
      <c r="I5594">
        <f t="shared" si="92"/>
        <v>2014</v>
      </c>
    </row>
    <row r="5595" spans="1:9" x14ac:dyDescent="0.25">
      <c r="A5595" t="s">
        <v>976</v>
      </c>
      <c r="B5595" t="s">
        <v>247</v>
      </c>
      <c r="C5595" s="76" t="s">
        <v>842</v>
      </c>
      <c r="D5595" t="s">
        <v>980</v>
      </c>
      <c r="E5595" s="82">
        <v>5</v>
      </c>
      <c r="F5595" t="s">
        <v>969</v>
      </c>
      <c r="G5595" s="83">
        <v>41802</v>
      </c>
      <c r="H5595" s="83">
        <v>41751</v>
      </c>
      <c r="I5595">
        <f t="shared" si="92"/>
        <v>2014</v>
      </c>
    </row>
    <row r="5596" spans="1:9" x14ac:dyDescent="0.25">
      <c r="A5596" t="s">
        <v>976</v>
      </c>
      <c r="B5596" t="s">
        <v>245</v>
      </c>
      <c r="C5596" s="76" t="s">
        <v>842</v>
      </c>
      <c r="D5596" t="s">
        <v>980</v>
      </c>
      <c r="E5596" s="82">
        <v>3</v>
      </c>
      <c r="F5596" t="s">
        <v>969</v>
      </c>
      <c r="G5596" s="83">
        <v>41801</v>
      </c>
      <c r="H5596" s="83">
        <v>41751</v>
      </c>
      <c r="I5596">
        <f t="shared" si="92"/>
        <v>2014</v>
      </c>
    </row>
    <row r="5597" spans="1:9" x14ac:dyDescent="0.25">
      <c r="A5597" t="s">
        <v>976</v>
      </c>
      <c r="B5597" t="s">
        <v>244</v>
      </c>
      <c r="C5597" s="76" t="s">
        <v>842</v>
      </c>
      <c r="D5597" t="s">
        <v>980</v>
      </c>
      <c r="E5597" s="82">
        <v>32</v>
      </c>
      <c r="F5597" t="s">
        <v>969</v>
      </c>
      <c r="G5597" s="83">
        <v>41811</v>
      </c>
      <c r="H5597" s="83">
        <v>41747</v>
      </c>
      <c r="I5597">
        <f t="shared" si="92"/>
        <v>2014</v>
      </c>
    </row>
    <row r="5598" spans="1:9" x14ac:dyDescent="0.25">
      <c r="A5598" t="s">
        <v>976</v>
      </c>
      <c r="B5598" t="s">
        <v>252</v>
      </c>
      <c r="C5598" s="76" t="s">
        <v>842</v>
      </c>
      <c r="D5598" t="s">
        <v>980</v>
      </c>
      <c r="E5598" s="82">
        <v>6.92</v>
      </c>
      <c r="F5598" t="s">
        <v>969</v>
      </c>
      <c r="G5598" s="83">
        <v>41769</v>
      </c>
      <c r="H5598" s="83">
        <v>41746</v>
      </c>
      <c r="I5598">
        <f t="shared" si="92"/>
        <v>2014</v>
      </c>
    </row>
    <row r="5599" spans="1:9" x14ac:dyDescent="0.25">
      <c r="A5599" t="s">
        <v>976</v>
      </c>
      <c r="B5599" t="s">
        <v>22</v>
      </c>
      <c r="C5599" s="76" t="s">
        <v>842</v>
      </c>
      <c r="D5599" t="s">
        <v>980</v>
      </c>
      <c r="E5599" s="82">
        <v>3.08</v>
      </c>
      <c r="F5599" t="s">
        <v>969</v>
      </c>
      <c r="G5599" s="83">
        <v>42378</v>
      </c>
      <c r="H5599" s="83">
        <v>41745</v>
      </c>
      <c r="I5599">
        <f t="shared" si="92"/>
        <v>2016</v>
      </c>
    </row>
    <row r="5600" spans="1:9" x14ac:dyDescent="0.25">
      <c r="A5600" t="s">
        <v>976</v>
      </c>
      <c r="B5600" t="s">
        <v>63</v>
      </c>
      <c r="C5600" s="76" t="s">
        <v>842</v>
      </c>
      <c r="D5600" t="s">
        <v>980</v>
      </c>
      <c r="E5600" s="82">
        <v>5</v>
      </c>
      <c r="F5600" t="s">
        <v>969</v>
      </c>
      <c r="G5600" s="83">
        <v>41803</v>
      </c>
      <c r="H5600" s="83">
        <v>41745</v>
      </c>
      <c r="I5600">
        <f t="shared" si="92"/>
        <v>2014</v>
      </c>
    </row>
    <row r="5601" spans="1:9" x14ac:dyDescent="0.25">
      <c r="A5601" t="s">
        <v>976</v>
      </c>
      <c r="B5601" t="s">
        <v>287</v>
      </c>
      <c r="C5601" s="76" t="s">
        <v>842</v>
      </c>
      <c r="D5601" t="s">
        <v>980</v>
      </c>
      <c r="E5601" s="82">
        <v>10.26</v>
      </c>
      <c r="F5601" t="s">
        <v>969</v>
      </c>
      <c r="G5601" s="83">
        <v>41803</v>
      </c>
      <c r="H5601" s="83">
        <v>41745</v>
      </c>
      <c r="I5601">
        <f t="shared" si="92"/>
        <v>2014</v>
      </c>
    </row>
    <row r="5602" spans="1:9" x14ac:dyDescent="0.25">
      <c r="A5602" t="s">
        <v>976</v>
      </c>
      <c r="B5602" t="s">
        <v>58</v>
      </c>
      <c r="C5602" s="76" t="s">
        <v>842</v>
      </c>
      <c r="D5602" t="s">
        <v>980</v>
      </c>
      <c r="E5602" s="82">
        <v>9.5</v>
      </c>
      <c r="F5602" t="s">
        <v>969</v>
      </c>
      <c r="G5602" s="83">
        <v>41768</v>
      </c>
      <c r="H5602" s="83">
        <v>41743</v>
      </c>
      <c r="I5602">
        <f t="shared" si="92"/>
        <v>2014</v>
      </c>
    </row>
    <row r="5603" spans="1:9" x14ac:dyDescent="0.25">
      <c r="A5603" t="s">
        <v>976</v>
      </c>
      <c r="B5603" t="s">
        <v>67</v>
      </c>
      <c r="C5603" s="76" t="s">
        <v>842</v>
      </c>
      <c r="D5603" t="s">
        <v>980</v>
      </c>
      <c r="E5603" s="82">
        <v>6.84</v>
      </c>
      <c r="F5603" t="s">
        <v>969</v>
      </c>
      <c r="G5603" s="83">
        <v>41808</v>
      </c>
      <c r="H5603" s="83">
        <v>41744</v>
      </c>
      <c r="I5603">
        <f t="shared" si="92"/>
        <v>2014</v>
      </c>
    </row>
    <row r="5604" spans="1:9" x14ac:dyDescent="0.25">
      <c r="A5604" t="s">
        <v>976</v>
      </c>
      <c r="B5604" t="s">
        <v>243</v>
      </c>
      <c r="C5604" s="76" t="s">
        <v>842</v>
      </c>
      <c r="D5604" t="s">
        <v>980</v>
      </c>
      <c r="E5604" s="82">
        <v>7</v>
      </c>
      <c r="F5604" t="s">
        <v>969</v>
      </c>
      <c r="G5604" s="83">
        <v>41851</v>
      </c>
      <c r="H5604" s="83">
        <v>41744</v>
      </c>
      <c r="I5604">
        <f t="shared" si="92"/>
        <v>2014</v>
      </c>
    </row>
    <row r="5605" spans="1:9" x14ac:dyDescent="0.25">
      <c r="A5605" t="s">
        <v>976</v>
      </c>
      <c r="B5605" t="s">
        <v>62</v>
      </c>
      <c r="C5605" s="76" t="s">
        <v>842</v>
      </c>
      <c r="D5605" t="s">
        <v>980</v>
      </c>
      <c r="E5605" s="82">
        <v>9.5</v>
      </c>
      <c r="F5605" t="s">
        <v>969</v>
      </c>
      <c r="G5605" s="83">
        <v>41803</v>
      </c>
      <c r="H5605" s="83">
        <v>41743</v>
      </c>
      <c r="I5605">
        <f t="shared" si="92"/>
        <v>2014</v>
      </c>
    </row>
    <row r="5606" spans="1:9" x14ac:dyDescent="0.25">
      <c r="A5606" t="s">
        <v>976</v>
      </c>
      <c r="B5606" t="s">
        <v>292</v>
      </c>
      <c r="C5606" s="76" t="s">
        <v>842</v>
      </c>
      <c r="D5606" t="s">
        <v>980</v>
      </c>
      <c r="E5606" s="82">
        <v>11</v>
      </c>
      <c r="F5606" t="s">
        <v>969</v>
      </c>
      <c r="G5606" s="83">
        <v>41866</v>
      </c>
      <c r="H5606" s="83">
        <v>41742</v>
      </c>
      <c r="I5606">
        <f t="shared" si="92"/>
        <v>2014</v>
      </c>
    </row>
    <row r="5607" spans="1:9" x14ac:dyDescent="0.25">
      <c r="A5607" t="s">
        <v>976</v>
      </c>
      <c r="B5607" t="s">
        <v>241</v>
      </c>
      <c r="C5607" s="76" t="s">
        <v>842</v>
      </c>
      <c r="D5607" t="s">
        <v>980</v>
      </c>
      <c r="E5607" s="82">
        <v>4.9400000000000004</v>
      </c>
      <c r="F5607" t="s">
        <v>969</v>
      </c>
      <c r="G5607" s="83">
        <v>41760</v>
      </c>
      <c r="H5607" s="83">
        <v>41740</v>
      </c>
      <c r="I5607">
        <f t="shared" si="92"/>
        <v>2014</v>
      </c>
    </row>
    <row r="5608" spans="1:9" x14ac:dyDescent="0.25">
      <c r="A5608" t="s">
        <v>976</v>
      </c>
      <c r="B5608" t="s">
        <v>63</v>
      </c>
      <c r="C5608" s="76" t="s">
        <v>842</v>
      </c>
      <c r="D5608" t="s">
        <v>980</v>
      </c>
      <c r="E5608" s="82">
        <v>5</v>
      </c>
      <c r="F5608" t="s">
        <v>969</v>
      </c>
      <c r="G5608" s="83">
        <v>41766</v>
      </c>
      <c r="H5608" s="83">
        <v>41740</v>
      </c>
      <c r="I5608">
        <f t="shared" si="92"/>
        <v>2014</v>
      </c>
    </row>
    <row r="5609" spans="1:9" x14ac:dyDescent="0.25">
      <c r="A5609" t="s">
        <v>976</v>
      </c>
      <c r="B5609" t="s">
        <v>69</v>
      </c>
      <c r="C5609" s="76" t="s">
        <v>842</v>
      </c>
      <c r="D5609" t="s">
        <v>980</v>
      </c>
      <c r="E5609" s="82">
        <v>4</v>
      </c>
      <c r="F5609" t="s">
        <v>969</v>
      </c>
      <c r="G5609" s="83">
        <v>41836</v>
      </c>
      <c r="H5609" s="83">
        <v>41740</v>
      </c>
      <c r="I5609">
        <f t="shared" si="92"/>
        <v>2014</v>
      </c>
    </row>
    <row r="5610" spans="1:9" x14ac:dyDescent="0.25">
      <c r="A5610" t="s">
        <v>976</v>
      </c>
      <c r="B5610" t="s">
        <v>67</v>
      </c>
      <c r="C5610" s="76" t="s">
        <v>842</v>
      </c>
      <c r="D5610" t="s">
        <v>980</v>
      </c>
      <c r="E5610" s="82">
        <v>4.3499999999999996</v>
      </c>
      <c r="F5610" t="s">
        <v>969</v>
      </c>
      <c r="G5610" s="83">
        <v>41768</v>
      </c>
      <c r="H5610" s="83">
        <v>41738</v>
      </c>
      <c r="I5610">
        <f t="shared" si="92"/>
        <v>2014</v>
      </c>
    </row>
    <row r="5611" spans="1:9" x14ac:dyDescent="0.25">
      <c r="A5611" t="s">
        <v>976</v>
      </c>
      <c r="B5611" t="s">
        <v>64</v>
      </c>
      <c r="C5611" s="76" t="s">
        <v>842</v>
      </c>
      <c r="D5611" t="s">
        <v>980</v>
      </c>
      <c r="E5611" s="82">
        <v>9</v>
      </c>
      <c r="F5611" t="s">
        <v>969</v>
      </c>
      <c r="G5611" s="83">
        <v>41774</v>
      </c>
      <c r="H5611" s="83">
        <v>41738</v>
      </c>
      <c r="I5611">
        <f t="shared" si="92"/>
        <v>2014</v>
      </c>
    </row>
    <row r="5612" spans="1:9" x14ac:dyDescent="0.25">
      <c r="A5612" t="s">
        <v>976</v>
      </c>
      <c r="B5612" t="s">
        <v>243</v>
      </c>
      <c r="C5612" s="76" t="s">
        <v>842</v>
      </c>
      <c r="D5612" t="s">
        <v>980</v>
      </c>
      <c r="E5612" s="82">
        <v>7.68</v>
      </c>
      <c r="F5612" t="s">
        <v>969</v>
      </c>
      <c r="G5612" s="83">
        <v>41876</v>
      </c>
      <c r="H5612" s="83">
        <v>41734</v>
      </c>
      <c r="I5612">
        <f t="shared" si="92"/>
        <v>2014</v>
      </c>
    </row>
    <row r="5613" spans="1:9" x14ac:dyDescent="0.25">
      <c r="A5613" t="s">
        <v>976</v>
      </c>
      <c r="B5613" t="s">
        <v>260</v>
      </c>
      <c r="C5613" s="76" t="s">
        <v>842</v>
      </c>
      <c r="D5613" t="s">
        <v>980</v>
      </c>
      <c r="E5613" s="82">
        <v>3.42</v>
      </c>
      <c r="F5613" t="s">
        <v>969</v>
      </c>
      <c r="G5613" s="83">
        <v>41817</v>
      </c>
      <c r="H5613" s="83">
        <v>41733</v>
      </c>
      <c r="I5613">
        <f t="shared" si="92"/>
        <v>2014</v>
      </c>
    </row>
    <row r="5614" spans="1:9" x14ac:dyDescent="0.25">
      <c r="A5614" t="s">
        <v>976</v>
      </c>
      <c r="B5614" t="s">
        <v>257</v>
      </c>
      <c r="C5614" s="76" t="s">
        <v>842</v>
      </c>
      <c r="D5614" t="s">
        <v>980</v>
      </c>
      <c r="E5614" s="82">
        <v>3.73</v>
      </c>
      <c r="F5614" t="s">
        <v>969</v>
      </c>
      <c r="G5614" s="83">
        <v>41848</v>
      </c>
      <c r="H5614" s="83">
        <v>41733</v>
      </c>
      <c r="I5614">
        <f t="shared" si="92"/>
        <v>2014</v>
      </c>
    </row>
    <row r="5615" spans="1:9" x14ac:dyDescent="0.25">
      <c r="A5615" t="s">
        <v>976</v>
      </c>
      <c r="B5615" t="s">
        <v>56</v>
      </c>
      <c r="C5615" s="76" t="s">
        <v>842</v>
      </c>
      <c r="D5615" t="s">
        <v>980</v>
      </c>
      <c r="E5615" s="82">
        <v>6.84</v>
      </c>
      <c r="F5615" t="s">
        <v>969</v>
      </c>
      <c r="G5615" s="83">
        <v>41810</v>
      </c>
      <c r="H5615" s="83">
        <v>41733</v>
      </c>
      <c r="I5615">
        <f t="shared" si="92"/>
        <v>2014</v>
      </c>
    </row>
    <row r="5616" spans="1:9" x14ac:dyDescent="0.25">
      <c r="A5616" t="s">
        <v>976</v>
      </c>
      <c r="B5616" t="s">
        <v>65</v>
      </c>
      <c r="C5616" s="76" t="s">
        <v>842</v>
      </c>
      <c r="D5616" t="s">
        <v>980</v>
      </c>
      <c r="E5616" s="82">
        <v>10.83</v>
      </c>
      <c r="F5616" t="s">
        <v>969</v>
      </c>
      <c r="G5616" s="83">
        <v>41768</v>
      </c>
      <c r="H5616" s="83">
        <v>41733</v>
      </c>
      <c r="I5616">
        <f t="shared" si="92"/>
        <v>2014</v>
      </c>
    </row>
    <row r="5617" spans="1:9" x14ac:dyDescent="0.25">
      <c r="A5617" t="s">
        <v>976</v>
      </c>
      <c r="B5617" t="s">
        <v>244</v>
      </c>
      <c r="C5617" s="76" t="s">
        <v>842</v>
      </c>
      <c r="D5617" t="s">
        <v>980</v>
      </c>
      <c r="E5617" s="82">
        <v>7.22</v>
      </c>
      <c r="F5617" t="s">
        <v>969</v>
      </c>
      <c r="G5617" s="83">
        <v>41803</v>
      </c>
      <c r="H5617" s="83">
        <v>41732</v>
      </c>
      <c r="I5617">
        <f t="shared" si="92"/>
        <v>2014</v>
      </c>
    </row>
    <row r="5618" spans="1:9" x14ac:dyDescent="0.25">
      <c r="A5618" t="s">
        <v>976</v>
      </c>
      <c r="B5618" t="s">
        <v>61</v>
      </c>
      <c r="C5618" s="76" t="s">
        <v>842</v>
      </c>
      <c r="D5618" t="s">
        <v>980</v>
      </c>
      <c r="E5618" s="82">
        <v>12</v>
      </c>
      <c r="F5618" t="s">
        <v>969</v>
      </c>
      <c r="G5618" s="83">
        <v>41814</v>
      </c>
      <c r="H5618" s="83">
        <v>41732</v>
      </c>
      <c r="I5618">
        <f t="shared" si="92"/>
        <v>2014</v>
      </c>
    </row>
    <row r="5619" spans="1:9" x14ac:dyDescent="0.25">
      <c r="A5619" t="s">
        <v>976</v>
      </c>
      <c r="B5619" t="s">
        <v>243</v>
      </c>
      <c r="C5619" s="76" t="s">
        <v>842</v>
      </c>
      <c r="D5619" t="s">
        <v>980</v>
      </c>
      <c r="E5619" s="82">
        <v>7.98</v>
      </c>
      <c r="F5619" t="s">
        <v>969</v>
      </c>
      <c r="G5619" s="83">
        <v>41765</v>
      </c>
      <c r="H5619" s="83">
        <v>41732</v>
      </c>
      <c r="I5619">
        <f t="shared" si="92"/>
        <v>2014</v>
      </c>
    </row>
    <row r="5620" spans="1:9" x14ac:dyDescent="0.25">
      <c r="A5620" t="s">
        <v>976</v>
      </c>
      <c r="B5620" t="s">
        <v>263</v>
      </c>
      <c r="C5620" s="76" t="s">
        <v>842</v>
      </c>
      <c r="D5620" t="s">
        <v>980</v>
      </c>
      <c r="E5620" s="82">
        <v>6.61</v>
      </c>
      <c r="F5620" t="s">
        <v>969</v>
      </c>
      <c r="G5620" s="83">
        <v>41814</v>
      </c>
      <c r="H5620" s="83">
        <v>41730</v>
      </c>
      <c r="I5620">
        <f t="shared" si="92"/>
        <v>2014</v>
      </c>
    </row>
    <row r="5621" spans="1:9" x14ac:dyDescent="0.25">
      <c r="A5621" t="s">
        <v>976</v>
      </c>
      <c r="B5621" t="s">
        <v>185</v>
      </c>
      <c r="C5621" s="76" t="s">
        <v>842</v>
      </c>
      <c r="D5621" t="s">
        <v>980</v>
      </c>
      <c r="E5621" s="82">
        <v>6.84</v>
      </c>
      <c r="F5621" t="s">
        <v>969</v>
      </c>
      <c r="G5621" s="83">
        <v>41803</v>
      </c>
      <c r="H5621" s="83">
        <v>41730</v>
      </c>
      <c r="I5621">
        <f t="shared" si="92"/>
        <v>2014</v>
      </c>
    </row>
    <row r="5622" spans="1:9" x14ac:dyDescent="0.25">
      <c r="A5622" t="s">
        <v>976</v>
      </c>
      <c r="B5622" t="s">
        <v>1021</v>
      </c>
      <c r="C5622" s="76" t="s">
        <v>842</v>
      </c>
      <c r="D5622" t="s">
        <v>980</v>
      </c>
      <c r="E5622" s="82">
        <v>3.42</v>
      </c>
      <c r="F5622" t="s">
        <v>969</v>
      </c>
      <c r="G5622" s="83">
        <v>41866</v>
      </c>
      <c r="H5622" s="83">
        <v>41730</v>
      </c>
      <c r="I5622">
        <f t="shared" si="92"/>
        <v>2014</v>
      </c>
    </row>
    <row r="5623" spans="1:9" x14ac:dyDescent="0.25">
      <c r="A5623" t="s">
        <v>976</v>
      </c>
      <c r="B5623" t="s">
        <v>69</v>
      </c>
      <c r="C5623" s="76" t="s">
        <v>842</v>
      </c>
      <c r="D5623" t="s">
        <v>980</v>
      </c>
      <c r="E5623" s="82">
        <v>4.5</v>
      </c>
      <c r="F5623" t="s">
        <v>969</v>
      </c>
      <c r="G5623" s="83">
        <v>41747</v>
      </c>
      <c r="H5623" s="83">
        <v>41730</v>
      </c>
      <c r="I5623">
        <f t="shared" si="92"/>
        <v>2014</v>
      </c>
    </row>
    <row r="5624" spans="1:9" x14ac:dyDescent="0.25">
      <c r="A5624" t="s">
        <v>976</v>
      </c>
      <c r="B5624" t="s">
        <v>260</v>
      </c>
      <c r="C5624" s="76" t="s">
        <v>842</v>
      </c>
      <c r="D5624" t="s">
        <v>980</v>
      </c>
      <c r="E5624" s="82">
        <v>3.42</v>
      </c>
      <c r="F5624" t="s">
        <v>969</v>
      </c>
      <c r="G5624" s="83">
        <v>41817</v>
      </c>
      <c r="H5624" s="83">
        <v>41730</v>
      </c>
      <c r="I5624">
        <f t="shared" si="92"/>
        <v>2014</v>
      </c>
    </row>
    <row r="5625" spans="1:9" x14ac:dyDescent="0.25">
      <c r="A5625" t="s">
        <v>976</v>
      </c>
      <c r="B5625" t="s">
        <v>243</v>
      </c>
      <c r="C5625" s="76" t="s">
        <v>842</v>
      </c>
      <c r="D5625" t="s">
        <v>980</v>
      </c>
      <c r="E5625" s="82">
        <v>4.8499999999999996</v>
      </c>
      <c r="F5625" t="s">
        <v>969</v>
      </c>
      <c r="G5625" s="83">
        <v>41789</v>
      </c>
      <c r="H5625" s="83">
        <v>41730</v>
      </c>
      <c r="I5625">
        <f t="shared" si="92"/>
        <v>2014</v>
      </c>
    </row>
    <row r="5626" spans="1:9" x14ac:dyDescent="0.25">
      <c r="A5626" t="s">
        <v>976</v>
      </c>
      <c r="B5626" t="s">
        <v>245</v>
      </c>
      <c r="C5626" s="76" t="s">
        <v>842</v>
      </c>
      <c r="D5626" t="s">
        <v>980</v>
      </c>
      <c r="E5626" s="82">
        <v>9.14</v>
      </c>
      <c r="F5626" t="s">
        <v>969</v>
      </c>
      <c r="G5626" s="83">
        <v>41753</v>
      </c>
      <c r="H5626" s="83">
        <v>41730</v>
      </c>
      <c r="I5626">
        <f t="shared" si="92"/>
        <v>2014</v>
      </c>
    </row>
    <row r="5627" spans="1:9" x14ac:dyDescent="0.25">
      <c r="A5627" t="s">
        <v>976</v>
      </c>
      <c r="B5627" t="s">
        <v>245</v>
      </c>
      <c r="C5627" s="76" t="s">
        <v>842</v>
      </c>
      <c r="D5627" t="s">
        <v>980</v>
      </c>
      <c r="E5627" s="82">
        <v>6.83</v>
      </c>
      <c r="F5627" t="s">
        <v>969</v>
      </c>
      <c r="G5627" s="83">
        <v>41775</v>
      </c>
      <c r="H5627" s="83">
        <v>41730</v>
      </c>
      <c r="I5627">
        <f t="shared" si="92"/>
        <v>2014</v>
      </c>
    </row>
    <row r="5628" spans="1:9" x14ac:dyDescent="0.25">
      <c r="A5628" t="s">
        <v>976</v>
      </c>
      <c r="B5628" t="s">
        <v>257</v>
      </c>
      <c r="C5628" s="76" t="s">
        <v>842</v>
      </c>
      <c r="D5628" t="s">
        <v>980</v>
      </c>
      <c r="E5628" s="82">
        <v>5.13</v>
      </c>
      <c r="F5628" t="s">
        <v>969</v>
      </c>
      <c r="G5628" s="83">
        <v>41753</v>
      </c>
      <c r="H5628" s="83">
        <v>41730</v>
      </c>
      <c r="I5628">
        <f t="shared" si="92"/>
        <v>2014</v>
      </c>
    </row>
    <row r="5629" spans="1:9" x14ac:dyDescent="0.25">
      <c r="A5629" t="s">
        <v>976</v>
      </c>
      <c r="B5629" t="s">
        <v>41</v>
      </c>
      <c r="C5629" s="76" t="s">
        <v>842</v>
      </c>
      <c r="D5629" t="s">
        <v>980</v>
      </c>
      <c r="E5629" s="82">
        <v>9.0399999999999991</v>
      </c>
      <c r="F5629" t="s">
        <v>969</v>
      </c>
      <c r="G5629" s="83">
        <v>41761</v>
      </c>
      <c r="H5629" s="83">
        <v>41718</v>
      </c>
      <c r="I5629">
        <f t="shared" si="92"/>
        <v>2014</v>
      </c>
    </row>
    <row r="5630" spans="1:9" x14ac:dyDescent="0.25">
      <c r="A5630" t="s">
        <v>976</v>
      </c>
      <c r="B5630" t="s">
        <v>63</v>
      </c>
      <c r="C5630" s="76" t="s">
        <v>842</v>
      </c>
      <c r="D5630" t="s">
        <v>980</v>
      </c>
      <c r="E5630" s="82">
        <v>4.5599999999999996</v>
      </c>
      <c r="F5630" t="s">
        <v>969</v>
      </c>
      <c r="G5630" s="83">
        <v>41758</v>
      </c>
      <c r="H5630" s="83">
        <v>41730</v>
      </c>
      <c r="I5630">
        <f t="shared" si="92"/>
        <v>2014</v>
      </c>
    </row>
    <row r="5631" spans="1:9" x14ac:dyDescent="0.25">
      <c r="A5631" t="s">
        <v>976</v>
      </c>
      <c r="B5631" t="s">
        <v>67</v>
      </c>
      <c r="C5631" s="76" t="s">
        <v>842</v>
      </c>
      <c r="D5631" t="s">
        <v>980</v>
      </c>
      <c r="E5631" s="82">
        <v>3.73</v>
      </c>
      <c r="F5631" t="s">
        <v>969</v>
      </c>
      <c r="G5631" s="83">
        <v>41493</v>
      </c>
      <c r="H5631" s="83">
        <v>41505</v>
      </c>
      <c r="I5631">
        <f t="shared" si="92"/>
        <v>2013</v>
      </c>
    </row>
    <row r="5632" spans="1:9" x14ac:dyDescent="0.25">
      <c r="A5632" t="s">
        <v>976</v>
      </c>
      <c r="B5632" t="s">
        <v>58</v>
      </c>
      <c r="C5632" s="76" t="s">
        <v>842</v>
      </c>
      <c r="D5632" t="s">
        <v>980</v>
      </c>
      <c r="E5632" s="82">
        <v>8.9</v>
      </c>
      <c r="F5632" t="s">
        <v>969</v>
      </c>
      <c r="G5632" s="83">
        <v>41837</v>
      </c>
      <c r="H5632" s="83">
        <v>41489</v>
      </c>
      <c r="I5632">
        <f t="shared" si="92"/>
        <v>2014</v>
      </c>
    </row>
    <row r="5633" spans="1:9" x14ac:dyDescent="0.25">
      <c r="A5633" t="s">
        <v>976</v>
      </c>
      <c r="B5633" t="s">
        <v>58</v>
      </c>
      <c r="C5633" s="76" t="s">
        <v>842</v>
      </c>
      <c r="D5633" t="s">
        <v>980</v>
      </c>
      <c r="E5633" s="82">
        <v>4.26</v>
      </c>
      <c r="F5633" t="s">
        <v>969</v>
      </c>
      <c r="G5633" s="83">
        <v>41487</v>
      </c>
      <c r="H5633" s="83">
        <v>41484</v>
      </c>
      <c r="I5633">
        <f t="shared" si="92"/>
        <v>2013</v>
      </c>
    </row>
    <row r="5634" spans="1:9" x14ac:dyDescent="0.25">
      <c r="A5634" t="s">
        <v>976</v>
      </c>
      <c r="B5634" t="s">
        <v>243</v>
      </c>
      <c r="C5634" s="76" t="s">
        <v>842</v>
      </c>
      <c r="D5634" t="s">
        <v>980</v>
      </c>
      <c r="E5634" s="82">
        <v>4.26</v>
      </c>
      <c r="F5634" t="s">
        <v>969</v>
      </c>
      <c r="G5634" s="83">
        <v>41765</v>
      </c>
      <c r="H5634" s="83">
        <v>41485</v>
      </c>
      <c r="I5634">
        <f t="shared" ref="I5634:I5697" si="93">IF(G5634&lt;&gt;"",YEAR(G5634),"")</f>
        <v>2014</v>
      </c>
    </row>
    <row r="5635" spans="1:9" x14ac:dyDescent="0.25">
      <c r="A5635" t="s">
        <v>976</v>
      </c>
      <c r="B5635" t="s">
        <v>67</v>
      </c>
      <c r="C5635" s="76" t="s">
        <v>842</v>
      </c>
      <c r="D5635" t="s">
        <v>980</v>
      </c>
      <c r="E5635" s="82">
        <v>5.59</v>
      </c>
      <c r="F5635" t="s">
        <v>969</v>
      </c>
      <c r="G5635" s="83">
        <v>41571</v>
      </c>
      <c r="H5635" s="83">
        <v>41481</v>
      </c>
      <c r="I5635">
        <f t="shared" si="93"/>
        <v>2013</v>
      </c>
    </row>
    <row r="5636" spans="1:9" x14ac:dyDescent="0.25">
      <c r="A5636" t="s">
        <v>976</v>
      </c>
      <c r="B5636" t="s">
        <v>260</v>
      </c>
      <c r="C5636" s="76" t="s">
        <v>842</v>
      </c>
      <c r="D5636" t="s">
        <v>980</v>
      </c>
      <c r="E5636" s="82">
        <v>4.79</v>
      </c>
      <c r="F5636" t="s">
        <v>969</v>
      </c>
      <c r="G5636" s="83">
        <v>41487</v>
      </c>
      <c r="H5636" s="83">
        <v>41480</v>
      </c>
      <c r="I5636">
        <f t="shared" si="93"/>
        <v>2013</v>
      </c>
    </row>
    <row r="5637" spans="1:9" x14ac:dyDescent="0.25">
      <c r="A5637" t="s">
        <v>976</v>
      </c>
      <c r="B5637" t="s">
        <v>58</v>
      </c>
      <c r="C5637" s="76" t="s">
        <v>842</v>
      </c>
      <c r="D5637" t="s">
        <v>980</v>
      </c>
      <c r="E5637" s="82">
        <v>4.03</v>
      </c>
      <c r="F5637" t="s">
        <v>969</v>
      </c>
      <c r="G5637" s="83">
        <v>41619</v>
      </c>
      <c r="H5637" s="83">
        <v>41477</v>
      </c>
      <c r="I5637">
        <f t="shared" si="93"/>
        <v>2013</v>
      </c>
    </row>
    <row r="5638" spans="1:9" x14ac:dyDescent="0.25">
      <c r="A5638" t="s">
        <v>976</v>
      </c>
      <c r="B5638" t="s">
        <v>70</v>
      </c>
      <c r="C5638" s="76" t="s">
        <v>842</v>
      </c>
      <c r="D5638" t="s">
        <v>980</v>
      </c>
      <c r="E5638" s="82">
        <v>3.73</v>
      </c>
      <c r="F5638" t="s">
        <v>969</v>
      </c>
      <c r="G5638" s="83">
        <v>41566</v>
      </c>
      <c r="H5638" s="83">
        <v>41479</v>
      </c>
      <c r="I5638">
        <f t="shared" si="93"/>
        <v>2013</v>
      </c>
    </row>
    <row r="5639" spans="1:9" x14ac:dyDescent="0.25">
      <c r="A5639" t="s">
        <v>976</v>
      </c>
      <c r="B5639" t="s">
        <v>244</v>
      </c>
      <c r="C5639" s="76" t="s">
        <v>842</v>
      </c>
      <c r="D5639" t="s">
        <v>980</v>
      </c>
      <c r="E5639" s="82">
        <v>2.72</v>
      </c>
      <c r="F5639" t="s">
        <v>969</v>
      </c>
      <c r="G5639" s="83">
        <v>41526</v>
      </c>
      <c r="H5639" s="83">
        <v>41473</v>
      </c>
      <c r="I5639">
        <f t="shared" si="93"/>
        <v>2013</v>
      </c>
    </row>
    <row r="5640" spans="1:9" x14ac:dyDescent="0.25">
      <c r="A5640" t="s">
        <v>976</v>
      </c>
      <c r="B5640" t="s">
        <v>65</v>
      </c>
      <c r="C5640" s="76" t="s">
        <v>842</v>
      </c>
      <c r="D5640" t="s">
        <v>980</v>
      </c>
      <c r="E5640" s="82">
        <v>5.7</v>
      </c>
      <c r="F5640" t="s">
        <v>969</v>
      </c>
      <c r="G5640" s="83">
        <v>41505</v>
      </c>
      <c r="H5640" s="83">
        <v>41473</v>
      </c>
      <c r="I5640">
        <f t="shared" si="93"/>
        <v>2013</v>
      </c>
    </row>
    <row r="5641" spans="1:9" x14ac:dyDescent="0.25">
      <c r="A5641" t="s">
        <v>976</v>
      </c>
      <c r="B5641" t="s">
        <v>48</v>
      </c>
      <c r="C5641" s="76" t="s">
        <v>842</v>
      </c>
      <c r="D5641" t="s">
        <v>980</v>
      </c>
      <c r="E5641" s="82">
        <v>2.85</v>
      </c>
      <c r="F5641" t="s">
        <v>969</v>
      </c>
      <c r="G5641" s="83">
        <v>41548</v>
      </c>
      <c r="H5641" s="83">
        <v>41473</v>
      </c>
      <c r="I5641">
        <f t="shared" si="93"/>
        <v>2013</v>
      </c>
    </row>
    <row r="5642" spans="1:9" x14ac:dyDescent="0.25">
      <c r="A5642" t="s">
        <v>976</v>
      </c>
      <c r="B5642" t="s">
        <v>245</v>
      </c>
      <c r="C5642" s="76" t="s">
        <v>842</v>
      </c>
      <c r="D5642" t="s">
        <v>980</v>
      </c>
      <c r="E5642" s="82">
        <v>5.2</v>
      </c>
      <c r="F5642" t="s">
        <v>969</v>
      </c>
      <c r="G5642" s="83">
        <v>41486</v>
      </c>
      <c r="H5642" s="83">
        <v>41471</v>
      </c>
      <c r="I5642">
        <f t="shared" si="93"/>
        <v>2013</v>
      </c>
    </row>
    <row r="5643" spans="1:9" x14ac:dyDescent="0.25">
      <c r="A5643" t="s">
        <v>976</v>
      </c>
      <c r="B5643" t="s">
        <v>41</v>
      </c>
      <c r="C5643" s="76" t="s">
        <v>842</v>
      </c>
      <c r="D5643" t="s">
        <v>980</v>
      </c>
      <c r="E5643" s="82">
        <v>2.85</v>
      </c>
      <c r="F5643" t="s">
        <v>969</v>
      </c>
      <c r="G5643" s="83">
        <v>41968</v>
      </c>
      <c r="H5643" s="83">
        <v>41471</v>
      </c>
      <c r="I5643">
        <f t="shared" si="93"/>
        <v>2014</v>
      </c>
    </row>
    <row r="5644" spans="1:9" x14ac:dyDescent="0.25">
      <c r="A5644" t="s">
        <v>976</v>
      </c>
      <c r="B5644" t="s">
        <v>65</v>
      </c>
      <c r="C5644" s="76" t="s">
        <v>842</v>
      </c>
      <c r="D5644" t="s">
        <v>980</v>
      </c>
      <c r="E5644" s="82">
        <v>5.93</v>
      </c>
      <c r="F5644" t="s">
        <v>969</v>
      </c>
      <c r="G5644" s="83">
        <v>41562</v>
      </c>
      <c r="H5644" s="83">
        <v>41465</v>
      </c>
      <c r="I5644">
        <f t="shared" si="93"/>
        <v>2013</v>
      </c>
    </row>
    <row r="5645" spans="1:9" x14ac:dyDescent="0.25">
      <c r="A5645" t="s">
        <v>976</v>
      </c>
      <c r="B5645" t="s">
        <v>67</v>
      </c>
      <c r="C5645" s="76" t="s">
        <v>842</v>
      </c>
      <c r="D5645" t="s">
        <v>980</v>
      </c>
      <c r="E5645" s="82">
        <v>6.21</v>
      </c>
      <c r="F5645" t="s">
        <v>969</v>
      </c>
      <c r="G5645" s="83">
        <v>41583</v>
      </c>
      <c r="H5645" s="83">
        <v>41460</v>
      </c>
      <c r="I5645">
        <f t="shared" si="93"/>
        <v>2013</v>
      </c>
    </row>
    <row r="5646" spans="1:9" x14ac:dyDescent="0.25">
      <c r="A5646" t="s">
        <v>976</v>
      </c>
      <c r="B5646" t="s">
        <v>245</v>
      </c>
      <c r="C5646" s="76" t="s">
        <v>842</v>
      </c>
      <c r="D5646" t="s">
        <v>980</v>
      </c>
      <c r="E5646" s="82">
        <v>6.16</v>
      </c>
      <c r="F5646" t="s">
        <v>969</v>
      </c>
      <c r="G5646" s="83">
        <v>41493</v>
      </c>
      <c r="H5646" s="83">
        <v>41457</v>
      </c>
      <c r="I5646">
        <f t="shared" si="93"/>
        <v>2013</v>
      </c>
    </row>
    <row r="5647" spans="1:9" x14ac:dyDescent="0.25">
      <c r="A5647" t="s">
        <v>976</v>
      </c>
      <c r="B5647" t="s">
        <v>251</v>
      </c>
      <c r="C5647" s="76" t="s">
        <v>842</v>
      </c>
      <c r="D5647" t="s">
        <v>980</v>
      </c>
      <c r="E5647" s="82">
        <v>5.59</v>
      </c>
      <c r="F5647" t="s">
        <v>969</v>
      </c>
      <c r="G5647" s="83">
        <v>41513</v>
      </c>
      <c r="H5647" s="83">
        <v>41457</v>
      </c>
      <c r="I5647">
        <f t="shared" si="93"/>
        <v>2013</v>
      </c>
    </row>
    <row r="5648" spans="1:9" x14ac:dyDescent="0.25">
      <c r="A5648" t="s">
        <v>976</v>
      </c>
      <c r="B5648" t="s">
        <v>63</v>
      </c>
      <c r="C5648" s="76" t="s">
        <v>842</v>
      </c>
      <c r="D5648" t="s">
        <v>980</v>
      </c>
      <c r="E5648" s="82">
        <v>6.04</v>
      </c>
      <c r="F5648" t="s">
        <v>969</v>
      </c>
      <c r="G5648" s="83">
        <v>41518</v>
      </c>
      <c r="H5648" s="83">
        <v>41457</v>
      </c>
      <c r="I5648">
        <f t="shared" si="93"/>
        <v>2013</v>
      </c>
    </row>
    <row r="5649" spans="1:9" x14ac:dyDescent="0.25">
      <c r="A5649" t="s">
        <v>976</v>
      </c>
      <c r="B5649" t="s">
        <v>292</v>
      </c>
      <c r="C5649" s="76" t="s">
        <v>842</v>
      </c>
      <c r="D5649" t="s">
        <v>980</v>
      </c>
      <c r="E5649" s="82">
        <v>7.46</v>
      </c>
      <c r="F5649" t="s">
        <v>969</v>
      </c>
      <c r="G5649" s="83">
        <v>41529</v>
      </c>
      <c r="H5649" s="83">
        <v>41453</v>
      </c>
      <c r="I5649">
        <f t="shared" si="93"/>
        <v>2013</v>
      </c>
    </row>
    <row r="5650" spans="1:9" x14ac:dyDescent="0.25">
      <c r="A5650" t="s">
        <v>976</v>
      </c>
      <c r="B5650" t="s">
        <v>58</v>
      </c>
      <c r="C5650" s="76" t="s">
        <v>842</v>
      </c>
      <c r="D5650" t="s">
        <v>980</v>
      </c>
      <c r="E5650" s="82">
        <v>8.89</v>
      </c>
      <c r="F5650" t="s">
        <v>969</v>
      </c>
      <c r="G5650" s="83">
        <v>41563</v>
      </c>
      <c r="H5650" s="83">
        <v>41453</v>
      </c>
      <c r="I5650">
        <f t="shared" si="93"/>
        <v>2013</v>
      </c>
    </row>
    <row r="5651" spans="1:9" x14ac:dyDescent="0.25">
      <c r="A5651" t="s">
        <v>976</v>
      </c>
      <c r="B5651" t="s">
        <v>237</v>
      </c>
      <c r="C5651" s="76" t="s">
        <v>842</v>
      </c>
      <c r="D5651" t="s">
        <v>980</v>
      </c>
      <c r="E5651" s="82">
        <v>8.98</v>
      </c>
      <c r="F5651" t="s">
        <v>969</v>
      </c>
      <c r="G5651" s="83">
        <v>41491</v>
      </c>
      <c r="H5651" s="83">
        <v>41453</v>
      </c>
      <c r="I5651">
        <f t="shared" si="93"/>
        <v>2013</v>
      </c>
    </row>
    <row r="5652" spans="1:9" x14ac:dyDescent="0.25">
      <c r="A5652" t="s">
        <v>976</v>
      </c>
      <c r="B5652" t="s">
        <v>40</v>
      </c>
      <c r="C5652" s="76" t="s">
        <v>842</v>
      </c>
      <c r="D5652" t="s">
        <v>980</v>
      </c>
      <c r="E5652" s="82">
        <v>8.89</v>
      </c>
      <c r="F5652" t="s">
        <v>969</v>
      </c>
      <c r="G5652" s="83">
        <v>41502</v>
      </c>
      <c r="H5652" s="83">
        <v>41452</v>
      </c>
      <c r="I5652">
        <f t="shared" si="93"/>
        <v>2013</v>
      </c>
    </row>
    <row r="5653" spans="1:9" x14ac:dyDescent="0.25">
      <c r="A5653" t="s">
        <v>976</v>
      </c>
      <c r="B5653" t="s">
        <v>263</v>
      </c>
      <c r="C5653" s="76" t="s">
        <v>842</v>
      </c>
      <c r="D5653" t="s">
        <v>980</v>
      </c>
      <c r="E5653" s="82">
        <v>5.7</v>
      </c>
      <c r="F5653" t="s">
        <v>969</v>
      </c>
      <c r="G5653" s="83">
        <v>41530</v>
      </c>
      <c r="H5653" s="83">
        <v>41451</v>
      </c>
      <c r="I5653">
        <f t="shared" si="93"/>
        <v>2013</v>
      </c>
    </row>
    <row r="5654" spans="1:9" x14ac:dyDescent="0.25">
      <c r="A5654" t="s">
        <v>976</v>
      </c>
      <c r="B5654" t="s">
        <v>292</v>
      </c>
      <c r="C5654" s="76" t="s">
        <v>842</v>
      </c>
      <c r="D5654" t="s">
        <v>980</v>
      </c>
      <c r="E5654" s="82">
        <v>6.21</v>
      </c>
      <c r="F5654" t="s">
        <v>969</v>
      </c>
      <c r="G5654" s="83">
        <v>41571</v>
      </c>
      <c r="H5654" s="83">
        <v>41450</v>
      </c>
      <c r="I5654">
        <f t="shared" si="93"/>
        <v>2013</v>
      </c>
    </row>
    <row r="5655" spans="1:9" x14ac:dyDescent="0.25">
      <c r="A5655" t="s">
        <v>976</v>
      </c>
      <c r="B5655" t="s">
        <v>58</v>
      </c>
      <c r="C5655" s="76" t="s">
        <v>842</v>
      </c>
      <c r="D5655" t="s">
        <v>980</v>
      </c>
      <c r="E5655" s="82">
        <v>20</v>
      </c>
      <c r="F5655" t="s">
        <v>969</v>
      </c>
      <c r="G5655" s="83">
        <v>41676</v>
      </c>
      <c r="H5655" s="83">
        <v>41449</v>
      </c>
      <c r="I5655">
        <f t="shared" si="93"/>
        <v>2014</v>
      </c>
    </row>
    <row r="5656" spans="1:9" x14ac:dyDescent="0.25">
      <c r="A5656" t="s">
        <v>976</v>
      </c>
      <c r="B5656" t="s">
        <v>247</v>
      </c>
      <c r="C5656" s="76" t="s">
        <v>842</v>
      </c>
      <c r="D5656" t="s">
        <v>980</v>
      </c>
      <c r="E5656" s="82">
        <v>7.87</v>
      </c>
      <c r="F5656" t="s">
        <v>969</v>
      </c>
      <c r="G5656" s="83">
        <v>41618</v>
      </c>
      <c r="H5656" s="83">
        <v>41445</v>
      </c>
      <c r="I5656">
        <f t="shared" si="93"/>
        <v>2013</v>
      </c>
    </row>
    <row r="5657" spans="1:9" x14ac:dyDescent="0.25">
      <c r="A5657" t="s">
        <v>976</v>
      </c>
      <c r="B5657" t="s">
        <v>71</v>
      </c>
      <c r="C5657" s="76" t="s">
        <v>842</v>
      </c>
      <c r="D5657" t="s">
        <v>980</v>
      </c>
      <c r="E5657" s="82">
        <v>4.1900000000000004</v>
      </c>
      <c r="F5657" t="s">
        <v>969</v>
      </c>
      <c r="G5657" s="83">
        <v>41466</v>
      </c>
      <c r="H5657" s="83">
        <v>41443</v>
      </c>
      <c r="I5657">
        <f t="shared" si="93"/>
        <v>2013</v>
      </c>
    </row>
    <row r="5658" spans="1:9" x14ac:dyDescent="0.25">
      <c r="A5658" t="s">
        <v>976</v>
      </c>
      <c r="B5658" t="s">
        <v>39</v>
      </c>
      <c r="C5658" s="76" t="s">
        <v>842</v>
      </c>
      <c r="D5658" t="s">
        <v>980</v>
      </c>
      <c r="E5658" s="82">
        <v>4.18</v>
      </c>
      <c r="F5658" t="s">
        <v>969</v>
      </c>
      <c r="G5658" s="83">
        <v>41625</v>
      </c>
      <c r="H5658" s="83">
        <v>41445</v>
      </c>
      <c r="I5658">
        <f t="shared" si="93"/>
        <v>2013</v>
      </c>
    </row>
    <row r="5659" spans="1:9" x14ac:dyDescent="0.25">
      <c r="A5659" t="s">
        <v>976</v>
      </c>
      <c r="B5659" t="s">
        <v>253</v>
      </c>
      <c r="C5659" s="76" t="s">
        <v>842</v>
      </c>
      <c r="D5659" t="s">
        <v>980</v>
      </c>
      <c r="E5659" s="82">
        <v>4.0999999999999996</v>
      </c>
      <c r="F5659" t="s">
        <v>969</v>
      </c>
      <c r="G5659" s="83">
        <v>41473</v>
      </c>
      <c r="H5659" s="83">
        <v>41436</v>
      </c>
      <c r="I5659">
        <f t="shared" si="93"/>
        <v>2013</v>
      </c>
    </row>
    <row r="5660" spans="1:9" x14ac:dyDescent="0.25">
      <c r="A5660" t="s">
        <v>976</v>
      </c>
      <c r="B5660" t="s">
        <v>70</v>
      </c>
      <c r="C5660" s="76" t="s">
        <v>842</v>
      </c>
      <c r="D5660" t="s">
        <v>980</v>
      </c>
      <c r="E5660" s="82">
        <v>9.08</v>
      </c>
      <c r="F5660" t="s">
        <v>969</v>
      </c>
      <c r="G5660" s="83">
        <v>41576</v>
      </c>
      <c r="H5660" s="83">
        <v>41437</v>
      </c>
      <c r="I5660">
        <f t="shared" si="93"/>
        <v>2013</v>
      </c>
    </row>
    <row r="5661" spans="1:9" x14ac:dyDescent="0.25">
      <c r="A5661" t="s">
        <v>976</v>
      </c>
      <c r="B5661" t="s">
        <v>67</v>
      </c>
      <c r="C5661" s="76" t="s">
        <v>842</v>
      </c>
      <c r="D5661" t="s">
        <v>980</v>
      </c>
      <c r="E5661" s="82">
        <v>4.97</v>
      </c>
      <c r="F5661" t="s">
        <v>969</v>
      </c>
      <c r="G5661" s="83">
        <v>41501</v>
      </c>
      <c r="H5661" s="83">
        <v>41436</v>
      </c>
      <c r="I5661">
        <f t="shared" si="93"/>
        <v>2013</v>
      </c>
    </row>
    <row r="5662" spans="1:9" x14ac:dyDescent="0.25">
      <c r="A5662" t="s">
        <v>976</v>
      </c>
      <c r="B5662" t="s">
        <v>67</v>
      </c>
      <c r="C5662" s="76" t="s">
        <v>842</v>
      </c>
      <c r="D5662" t="s">
        <v>980</v>
      </c>
      <c r="E5662" s="82">
        <v>6.83</v>
      </c>
      <c r="F5662" t="s">
        <v>969</v>
      </c>
      <c r="G5662" s="83">
        <v>41517</v>
      </c>
      <c r="H5662" s="83">
        <v>41437</v>
      </c>
      <c r="I5662">
        <f t="shared" si="93"/>
        <v>2013</v>
      </c>
    </row>
    <row r="5663" spans="1:9" x14ac:dyDescent="0.25">
      <c r="A5663" t="s">
        <v>976</v>
      </c>
      <c r="B5663" t="s">
        <v>58</v>
      </c>
      <c r="C5663" s="76" t="s">
        <v>842</v>
      </c>
      <c r="D5663" t="s">
        <v>980</v>
      </c>
      <c r="E5663" s="82">
        <v>5.46</v>
      </c>
      <c r="F5663" t="s">
        <v>969</v>
      </c>
      <c r="G5663" s="83">
        <v>41465</v>
      </c>
      <c r="H5663" s="83">
        <v>41435</v>
      </c>
      <c r="I5663">
        <f t="shared" si="93"/>
        <v>2013</v>
      </c>
    </row>
    <row r="5664" spans="1:9" x14ac:dyDescent="0.25">
      <c r="A5664" t="s">
        <v>976</v>
      </c>
      <c r="B5664" t="s">
        <v>73</v>
      </c>
      <c r="C5664" s="76" t="s">
        <v>842</v>
      </c>
      <c r="D5664" t="s">
        <v>980</v>
      </c>
      <c r="E5664" s="82">
        <v>7.36</v>
      </c>
      <c r="F5664" t="s">
        <v>969</v>
      </c>
      <c r="G5664" s="83">
        <v>41533</v>
      </c>
      <c r="H5664" s="83">
        <v>41432</v>
      </c>
      <c r="I5664">
        <f t="shared" si="93"/>
        <v>2013</v>
      </c>
    </row>
    <row r="5665" spans="1:9" x14ac:dyDescent="0.25">
      <c r="A5665" t="s">
        <v>976</v>
      </c>
      <c r="B5665" t="s">
        <v>287</v>
      </c>
      <c r="C5665" s="76" t="s">
        <v>842</v>
      </c>
      <c r="D5665" t="s">
        <v>980</v>
      </c>
      <c r="E5665" s="82">
        <v>3.73</v>
      </c>
      <c r="F5665" t="s">
        <v>969</v>
      </c>
      <c r="G5665" s="83">
        <v>41517</v>
      </c>
      <c r="H5665" s="83">
        <v>41428</v>
      </c>
      <c r="I5665">
        <f t="shared" si="93"/>
        <v>2013</v>
      </c>
    </row>
    <row r="5666" spans="1:9" x14ac:dyDescent="0.25">
      <c r="A5666" t="s">
        <v>976</v>
      </c>
      <c r="B5666" t="s">
        <v>73</v>
      </c>
      <c r="C5666" s="76" t="s">
        <v>842</v>
      </c>
      <c r="D5666" t="s">
        <v>980</v>
      </c>
      <c r="E5666" s="82">
        <v>5.24</v>
      </c>
      <c r="F5666" t="s">
        <v>969</v>
      </c>
      <c r="G5666" s="83">
        <v>41513</v>
      </c>
      <c r="H5666" s="83">
        <v>41428</v>
      </c>
      <c r="I5666">
        <f t="shared" si="93"/>
        <v>2013</v>
      </c>
    </row>
    <row r="5667" spans="1:9" x14ac:dyDescent="0.25">
      <c r="A5667" t="s">
        <v>976</v>
      </c>
      <c r="B5667" t="s">
        <v>71</v>
      </c>
      <c r="C5667" s="76" t="s">
        <v>842</v>
      </c>
      <c r="D5667" t="s">
        <v>980</v>
      </c>
      <c r="E5667" s="82">
        <v>5.24</v>
      </c>
      <c r="F5667" t="s">
        <v>969</v>
      </c>
      <c r="G5667" s="83">
        <v>41527</v>
      </c>
      <c r="H5667" s="83">
        <v>41422</v>
      </c>
      <c r="I5667">
        <f t="shared" si="93"/>
        <v>2013</v>
      </c>
    </row>
    <row r="5668" spans="1:9" x14ac:dyDescent="0.25">
      <c r="A5668" t="s">
        <v>976</v>
      </c>
      <c r="B5668" t="s">
        <v>62</v>
      </c>
      <c r="C5668" s="76" t="s">
        <v>842</v>
      </c>
      <c r="D5668" t="s">
        <v>980</v>
      </c>
      <c r="E5668" s="82">
        <v>8.5500000000000007</v>
      </c>
      <c r="F5668" t="s">
        <v>969</v>
      </c>
      <c r="G5668" s="83">
        <v>41515</v>
      </c>
      <c r="H5668" s="83">
        <v>41419</v>
      </c>
      <c r="I5668">
        <f t="shared" si="93"/>
        <v>2013</v>
      </c>
    </row>
    <row r="5669" spans="1:9" x14ac:dyDescent="0.25">
      <c r="A5669" t="s">
        <v>976</v>
      </c>
      <c r="B5669" t="s">
        <v>58</v>
      </c>
      <c r="C5669" s="76" t="s">
        <v>842</v>
      </c>
      <c r="D5669" t="s">
        <v>980</v>
      </c>
      <c r="E5669" s="82">
        <v>5.59</v>
      </c>
      <c r="F5669" t="s">
        <v>969</v>
      </c>
      <c r="G5669" s="83">
        <v>41517</v>
      </c>
      <c r="H5669" s="83">
        <v>41417</v>
      </c>
      <c r="I5669">
        <f t="shared" si="93"/>
        <v>2013</v>
      </c>
    </row>
    <row r="5670" spans="1:9" x14ac:dyDescent="0.25">
      <c r="A5670" t="s">
        <v>976</v>
      </c>
      <c r="B5670" t="s">
        <v>65</v>
      </c>
      <c r="C5670" s="76" t="s">
        <v>842</v>
      </c>
      <c r="D5670" t="s">
        <v>980</v>
      </c>
      <c r="E5670" s="82">
        <v>6.52</v>
      </c>
      <c r="F5670" t="s">
        <v>969</v>
      </c>
      <c r="G5670" s="83">
        <v>41517</v>
      </c>
      <c r="H5670" s="83">
        <v>41417</v>
      </c>
      <c r="I5670">
        <f t="shared" si="93"/>
        <v>2013</v>
      </c>
    </row>
    <row r="5671" spans="1:9" x14ac:dyDescent="0.25">
      <c r="A5671" t="s">
        <v>976</v>
      </c>
      <c r="B5671" t="s">
        <v>58</v>
      </c>
      <c r="C5671" s="76" t="s">
        <v>842</v>
      </c>
      <c r="D5671" t="s">
        <v>980</v>
      </c>
      <c r="E5671" s="82">
        <v>5.24</v>
      </c>
      <c r="F5671" t="s">
        <v>969</v>
      </c>
      <c r="G5671" s="83">
        <v>41508</v>
      </c>
      <c r="H5671" s="83">
        <v>41417</v>
      </c>
      <c r="I5671">
        <f t="shared" si="93"/>
        <v>2013</v>
      </c>
    </row>
    <row r="5672" spans="1:9" x14ac:dyDescent="0.25">
      <c r="A5672" t="s">
        <v>976</v>
      </c>
      <c r="B5672" t="s">
        <v>70</v>
      </c>
      <c r="C5672" s="76" t="s">
        <v>842</v>
      </c>
      <c r="D5672" t="s">
        <v>980</v>
      </c>
      <c r="E5672" s="82">
        <v>9</v>
      </c>
      <c r="F5672" t="s">
        <v>969</v>
      </c>
      <c r="G5672" s="83">
        <v>41509</v>
      </c>
      <c r="H5672" s="83">
        <v>41416</v>
      </c>
      <c r="I5672">
        <f t="shared" si="93"/>
        <v>2013</v>
      </c>
    </row>
    <row r="5673" spans="1:9" x14ac:dyDescent="0.25">
      <c r="A5673" t="s">
        <v>976</v>
      </c>
      <c r="B5673" t="s">
        <v>70</v>
      </c>
      <c r="C5673" s="76" t="s">
        <v>842</v>
      </c>
      <c r="D5673" t="s">
        <v>980</v>
      </c>
      <c r="E5673" s="82">
        <v>18.7</v>
      </c>
      <c r="F5673" t="s">
        <v>969</v>
      </c>
      <c r="G5673" s="83">
        <v>41505</v>
      </c>
      <c r="H5673" s="83">
        <v>41412</v>
      </c>
      <c r="I5673">
        <f t="shared" si="93"/>
        <v>2013</v>
      </c>
    </row>
    <row r="5674" spans="1:9" x14ac:dyDescent="0.25">
      <c r="A5674" t="s">
        <v>976</v>
      </c>
      <c r="B5674" t="s">
        <v>251</v>
      </c>
      <c r="C5674" s="76" t="s">
        <v>842</v>
      </c>
      <c r="D5674" t="s">
        <v>980</v>
      </c>
      <c r="E5674" s="82">
        <v>9.5</v>
      </c>
      <c r="F5674" t="s">
        <v>969</v>
      </c>
      <c r="G5674" s="83">
        <v>41513</v>
      </c>
      <c r="H5674" s="83">
        <v>41411</v>
      </c>
      <c r="I5674">
        <f t="shared" si="93"/>
        <v>2013</v>
      </c>
    </row>
    <row r="5675" spans="1:9" x14ac:dyDescent="0.25">
      <c r="A5675" t="s">
        <v>976</v>
      </c>
      <c r="B5675" t="s">
        <v>40</v>
      </c>
      <c r="C5675" s="76" t="s">
        <v>842</v>
      </c>
      <c r="D5675" t="s">
        <v>980</v>
      </c>
      <c r="E5675" s="82">
        <v>9.5</v>
      </c>
      <c r="F5675" t="s">
        <v>969</v>
      </c>
      <c r="G5675" s="83">
        <v>41492</v>
      </c>
      <c r="H5675" s="83">
        <v>41414</v>
      </c>
      <c r="I5675">
        <f t="shared" si="93"/>
        <v>2013</v>
      </c>
    </row>
    <row r="5676" spans="1:9" x14ac:dyDescent="0.25">
      <c r="A5676" t="s">
        <v>976</v>
      </c>
      <c r="B5676" t="s">
        <v>241</v>
      </c>
      <c r="C5676" s="76" t="s">
        <v>842</v>
      </c>
      <c r="D5676" t="s">
        <v>980</v>
      </c>
      <c r="E5676" s="82">
        <v>2.96</v>
      </c>
      <c r="F5676" t="s">
        <v>969</v>
      </c>
      <c r="G5676" s="83">
        <v>41430</v>
      </c>
      <c r="H5676" s="83">
        <v>41405</v>
      </c>
      <c r="I5676">
        <f t="shared" si="93"/>
        <v>2013</v>
      </c>
    </row>
    <row r="5677" spans="1:9" x14ac:dyDescent="0.25">
      <c r="A5677" t="s">
        <v>976</v>
      </c>
      <c r="B5677" t="s">
        <v>58</v>
      </c>
      <c r="C5677" s="76" t="s">
        <v>842</v>
      </c>
      <c r="D5677" t="s">
        <v>980</v>
      </c>
      <c r="E5677" s="82">
        <v>3.21</v>
      </c>
      <c r="F5677" t="s">
        <v>969</v>
      </c>
      <c r="G5677" s="83">
        <v>41492</v>
      </c>
      <c r="H5677" s="83">
        <v>41409</v>
      </c>
      <c r="I5677">
        <f t="shared" si="93"/>
        <v>2013</v>
      </c>
    </row>
    <row r="5678" spans="1:9" x14ac:dyDescent="0.25">
      <c r="A5678" t="s">
        <v>976</v>
      </c>
      <c r="B5678" t="s">
        <v>73</v>
      </c>
      <c r="C5678" s="76" t="s">
        <v>842</v>
      </c>
      <c r="D5678" t="s">
        <v>980</v>
      </c>
      <c r="E5678" s="82">
        <v>6.92</v>
      </c>
      <c r="F5678" t="s">
        <v>969</v>
      </c>
      <c r="G5678" s="83">
        <v>41473</v>
      </c>
      <c r="H5678" s="83">
        <v>41409</v>
      </c>
      <c r="I5678">
        <f t="shared" si="93"/>
        <v>2013</v>
      </c>
    </row>
    <row r="5679" spans="1:9" x14ac:dyDescent="0.25">
      <c r="A5679" t="s">
        <v>976</v>
      </c>
      <c r="B5679" t="s">
        <v>64</v>
      </c>
      <c r="C5679" s="76" t="s">
        <v>842</v>
      </c>
      <c r="D5679" t="s">
        <v>980</v>
      </c>
      <c r="E5679" s="82">
        <v>5.47</v>
      </c>
      <c r="F5679" t="s">
        <v>969</v>
      </c>
      <c r="G5679" s="83">
        <v>41514</v>
      </c>
      <c r="H5679" s="83">
        <v>41408</v>
      </c>
      <c r="I5679">
        <f t="shared" si="93"/>
        <v>2013</v>
      </c>
    </row>
    <row r="5680" spans="1:9" x14ac:dyDescent="0.25">
      <c r="A5680" t="s">
        <v>976</v>
      </c>
      <c r="B5680" t="s">
        <v>67</v>
      </c>
      <c r="C5680" s="76" t="s">
        <v>842</v>
      </c>
      <c r="D5680" t="s">
        <v>980</v>
      </c>
      <c r="E5680" s="82">
        <v>10.49</v>
      </c>
      <c r="F5680" t="s">
        <v>969</v>
      </c>
      <c r="G5680" s="83">
        <v>41518</v>
      </c>
      <c r="H5680" s="83">
        <v>41404</v>
      </c>
      <c r="I5680">
        <f t="shared" si="93"/>
        <v>2013</v>
      </c>
    </row>
    <row r="5681" spans="1:9" x14ac:dyDescent="0.25">
      <c r="A5681" t="s">
        <v>976</v>
      </c>
      <c r="B5681" t="s">
        <v>70</v>
      </c>
      <c r="C5681" s="76" t="s">
        <v>842</v>
      </c>
      <c r="D5681" t="s">
        <v>980</v>
      </c>
      <c r="E5681" s="82">
        <v>4.66</v>
      </c>
      <c r="F5681" t="s">
        <v>969</v>
      </c>
      <c r="G5681" s="83">
        <v>41512</v>
      </c>
      <c r="H5681" s="83">
        <v>41402</v>
      </c>
      <c r="I5681">
        <f t="shared" si="93"/>
        <v>2013</v>
      </c>
    </row>
    <row r="5682" spans="1:9" x14ac:dyDescent="0.25">
      <c r="A5682" t="s">
        <v>976</v>
      </c>
      <c r="B5682" t="s">
        <v>253</v>
      </c>
      <c r="C5682" s="76" t="s">
        <v>842</v>
      </c>
      <c r="D5682" t="s">
        <v>980</v>
      </c>
      <c r="E5682" s="82">
        <v>6.52</v>
      </c>
      <c r="F5682" t="s">
        <v>969</v>
      </c>
      <c r="G5682" s="83">
        <v>41512</v>
      </c>
      <c r="H5682" s="83">
        <v>41401</v>
      </c>
      <c r="I5682">
        <f t="shared" si="93"/>
        <v>2013</v>
      </c>
    </row>
    <row r="5683" spans="1:9" x14ac:dyDescent="0.25">
      <c r="A5683" t="s">
        <v>976</v>
      </c>
      <c r="B5683" t="s">
        <v>67</v>
      </c>
      <c r="C5683" s="76" t="s">
        <v>842</v>
      </c>
      <c r="D5683" t="s">
        <v>980</v>
      </c>
      <c r="E5683" s="82">
        <v>3.95</v>
      </c>
      <c r="F5683" t="s">
        <v>969</v>
      </c>
      <c r="G5683" s="83">
        <v>41586</v>
      </c>
      <c r="H5683" s="83">
        <v>41398</v>
      </c>
      <c r="I5683">
        <f t="shared" si="93"/>
        <v>2013</v>
      </c>
    </row>
    <row r="5684" spans="1:9" x14ac:dyDescent="0.25">
      <c r="A5684" t="s">
        <v>976</v>
      </c>
      <c r="B5684" t="s">
        <v>64</v>
      </c>
      <c r="C5684" s="76" t="s">
        <v>842</v>
      </c>
      <c r="D5684" t="s">
        <v>980</v>
      </c>
      <c r="E5684" s="82">
        <v>6.16</v>
      </c>
      <c r="F5684" t="s">
        <v>969</v>
      </c>
      <c r="G5684" s="83">
        <v>41425</v>
      </c>
      <c r="H5684" s="83">
        <v>41398</v>
      </c>
      <c r="I5684">
        <f t="shared" si="93"/>
        <v>2013</v>
      </c>
    </row>
    <row r="5685" spans="1:9" x14ac:dyDescent="0.25">
      <c r="A5685" t="s">
        <v>976</v>
      </c>
      <c r="B5685" t="s">
        <v>245</v>
      </c>
      <c r="C5685" s="76" t="s">
        <v>842</v>
      </c>
      <c r="D5685" t="s">
        <v>980</v>
      </c>
      <c r="E5685" s="82">
        <v>6.7</v>
      </c>
      <c r="F5685" t="s">
        <v>969</v>
      </c>
      <c r="G5685" s="83">
        <v>41430</v>
      </c>
      <c r="H5685" s="83">
        <v>41397</v>
      </c>
      <c r="I5685">
        <f t="shared" si="93"/>
        <v>2013</v>
      </c>
    </row>
    <row r="5686" spans="1:9" x14ac:dyDescent="0.25">
      <c r="A5686" t="s">
        <v>976</v>
      </c>
      <c r="B5686" t="s">
        <v>243</v>
      </c>
      <c r="C5686" s="76" t="s">
        <v>842</v>
      </c>
      <c r="D5686" t="s">
        <v>980</v>
      </c>
      <c r="E5686" s="82">
        <v>7.46</v>
      </c>
      <c r="F5686" t="s">
        <v>969</v>
      </c>
      <c r="G5686" s="83">
        <v>41554</v>
      </c>
      <c r="H5686" s="83">
        <v>41396</v>
      </c>
      <c r="I5686">
        <f t="shared" si="93"/>
        <v>2013</v>
      </c>
    </row>
    <row r="5687" spans="1:9" x14ac:dyDescent="0.25">
      <c r="A5687" t="s">
        <v>976</v>
      </c>
      <c r="B5687" t="s">
        <v>253</v>
      </c>
      <c r="C5687" s="76" t="s">
        <v>842</v>
      </c>
      <c r="D5687" t="s">
        <v>980</v>
      </c>
      <c r="E5687" s="82">
        <v>3.93</v>
      </c>
      <c r="F5687" t="s">
        <v>969</v>
      </c>
      <c r="G5687" s="83">
        <v>41169</v>
      </c>
      <c r="H5687" s="83">
        <v>41395</v>
      </c>
      <c r="I5687">
        <f t="shared" si="93"/>
        <v>2012</v>
      </c>
    </row>
    <row r="5688" spans="1:9" x14ac:dyDescent="0.25">
      <c r="A5688" t="s">
        <v>976</v>
      </c>
      <c r="B5688" t="s">
        <v>57</v>
      </c>
      <c r="C5688" s="76" t="s">
        <v>842</v>
      </c>
      <c r="D5688" t="s">
        <v>980</v>
      </c>
      <c r="E5688" s="82">
        <v>4.9400000000000004</v>
      </c>
      <c r="F5688" t="s">
        <v>969</v>
      </c>
      <c r="G5688" s="83">
        <v>41473</v>
      </c>
      <c r="H5688" s="83">
        <v>41390</v>
      </c>
      <c r="I5688">
        <f t="shared" si="93"/>
        <v>2013</v>
      </c>
    </row>
    <row r="5689" spans="1:9" x14ac:dyDescent="0.25">
      <c r="A5689" t="s">
        <v>976</v>
      </c>
      <c r="B5689" t="s">
        <v>237</v>
      </c>
      <c r="C5689" s="76" t="s">
        <v>842</v>
      </c>
      <c r="D5689" t="s">
        <v>980</v>
      </c>
      <c r="E5689" s="82">
        <v>11.86</v>
      </c>
      <c r="F5689" t="s">
        <v>969</v>
      </c>
      <c r="G5689" s="83">
        <v>41975</v>
      </c>
      <c r="H5689" s="83">
        <v>41388</v>
      </c>
      <c r="I5689">
        <f t="shared" si="93"/>
        <v>2014</v>
      </c>
    </row>
    <row r="5690" spans="1:9" x14ac:dyDescent="0.25">
      <c r="A5690" t="s">
        <v>976</v>
      </c>
      <c r="B5690" t="s">
        <v>260</v>
      </c>
      <c r="C5690" s="76" t="s">
        <v>842</v>
      </c>
      <c r="D5690" t="s">
        <v>980</v>
      </c>
      <c r="E5690" s="82">
        <v>19</v>
      </c>
      <c r="F5690" t="s">
        <v>969</v>
      </c>
      <c r="G5690" s="83">
        <v>41501</v>
      </c>
      <c r="H5690" s="83">
        <v>41395</v>
      </c>
      <c r="I5690">
        <f t="shared" si="93"/>
        <v>2013</v>
      </c>
    </row>
    <row r="5691" spans="1:9" x14ac:dyDescent="0.25">
      <c r="A5691" t="s">
        <v>976</v>
      </c>
      <c r="B5691" t="s">
        <v>243</v>
      </c>
      <c r="C5691" s="76" t="s">
        <v>842</v>
      </c>
      <c r="D5691" t="s">
        <v>980</v>
      </c>
      <c r="E5691" s="82">
        <v>4.79</v>
      </c>
      <c r="F5691" t="s">
        <v>969</v>
      </c>
      <c r="G5691" s="83">
        <v>41547</v>
      </c>
      <c r="H5691" s="83">
        <v>41389</v>
      </c>
      <c r="I5691">
        <f t="shared" si="93"/>
        <v>2013</v>
      </c>
    </row>
    <row r="5692" spans="1:9" x14ac:dyDescent="0.25">
      <c r="A5692" t="s">
        <v>976</v>
      </c>
      <c r="B5692" t="s">
        <v>73</v>
      </c>
      <c r="C5692" s="76" t="s">
        <v>842</v>
      </c>
      <c r="D5692" t="s">
        <v>980</v>
      </c>
      <c r="E5692" s="82">
        <v>4.3499999999999996</v>
      </c>
      <c r="F5692" t="s">
        <v>969</v>
      </c>
      <c r="G5692" s="83">
        <v>41508</v>
      </c>
      <c r="H5692" s="83">
        <v>41388</v>
      </c>
      <c r="I5692">
        <f t="shared" si="93"/>
        <v>2013</v>
      </c>
    </row>
    <row r="5693" spans="1:9" x14ac:dyDescent="0.25">
      <c r="A5693" t="s">
        <v>976</v>
      </c>
      <c r="B5693" t="s">
        <v>58</v>
      </c>
      <c r="C5693" s="76" t="s">
        <v>842</v>
      </c>
      <c r="D5693" t="s">
        <v>980</v>
      </c>
      <c r="E5693" s="82">
        <v>9.83</v>
      </c>
      <c r="F5693" t="s">
        <v>969</v>
      </c>
      <c r="G5693" s="83">
        <v>41450</v>
      </c>
      <c r="H5693" s="83">
        <v>41388</v>
      </c>
      <c r="I5693">
        <f t="shared" si="93"/>
        <v>2013</v>
      </c>
    </row>
    <row r="5694" spans="1:9" x14ac:dyDescent="0.25">
      <c r="A5694" t="s">
        <v>976</v>
      </c>
      <c r="B5694" t="s">
        <v>63</v>
      </c>
      <c r="C5694" s="76" t="s">
        <v>842</v>
      </c>
      <c r="D5694" t="s">
        <v>980</v>
      </c>
      <c r="E5694" s="82">
        <v>7.46</v>
      </c>
      <c r="F5694" t="s">
        <v>969</v>
      </c>
      <c r="G5694" s="83">
        <v>41534</v>
      </c>
      <c r="H5694" s="83">
        <v>41378</v>
      </c>
      <c r="I5694">
        <f t="shared" si="93"/>
        <v>2013</v>
      </c>
    </row>
    <row r="5695" spans="1:9" x14ac:dyDescent="0.25">
      <c r="A5695" t="s">
        <v>976</v>
      </c>
      <c r="B5695" t="s">
        <v>287</v>
      </c>
      <c r="C5695" s="76" t="s">
        <v>842</v>
      </c>
      <c r="D5695" t="s">
        <v>980</v>
      </c>
      <c r="E5695" s="82">
        <v>12.9</v>
      </c>
      <c r="F5695" t="s">
        <v>969</v>
      </c>
      <c r="G5695" s="83">
        <v>41446</v>
      </c>
      <c r="H5695" s="83">
        <v>41376</v>
      </c>
      <c r="I5695">
        <f t="shared" si="93"/>
        <v>2013</v>
      </c>
    </row>
    <row r="5696" spans="1:9" x14ac:dyDescent="0.25">
      <c r="A5696" t="s">
        <v>976</v>
      </c>
      <c r="B5696" t="s">
        <v>65</v>
      </c>
      <c r="C5696" s="76" t="s">
        <v>842</v>
      </c>
      <c r="D5696" t="s">
        <v>980</v>
      </c>
      <c r="E5696" s="82">
        <v>9.32</v>
      </c>
      <c r="F5696" t="s">
        <v>969</v>
      </c>
      <c r="G5696" s="83">
        <v>41502</v>
      </c>
      <c r="H5696" s="83">
        <v>41373</v>
      </c>
      <c r="I5696">
        <f t="shared" si="93"/>
        <v>2013</v>
      </c>
    </row>
    <row r="5697" spans="1:9" x14ac:dyDescent="0.25">
      <c r="A5697" t="s">
        <v>976</v>
      </c>
      <c r="B5697" t="s">
        <v>64</v>
      </c>
      <c r="C5697" s="76" t="s">
        <v>842</v>
      </c>
      <c r="D5697" t="s">
        <v>980</v>
      </c>
      <c r="E5697" s="82">
        <v>8.89</v>
      </c>
      <c r="F5697" t="s">
        <v>969</v>
      </c>
      <c r="G5697" s="83">
        <v>41543</v>
      </c>
      <c r="H5697" s="83">
        <v>41373</v>
      </c>
      <c r="I5697">
        <f t="shared" si="93"/>
        <v>2013</v>
      </c>
    </row>
    <row r="5698" spans="1:9" x14ac:dyDescent="0.25">
      <c r="A5698" t="s">
        <v>976</v>
      </c>
      <c r="B5698" t="s">
        <v>252</v>
      </c>
      <c r="C5698" s="76" t="s">
        <v>842</v>
      </c>
      <c r="D5698" t="s">
        <v>980</v>
      </c>
      <c r="E5698" s="82">
        <v>4.8899999999999997</v>
      </c>
      <c r="F5698" t="s">
        <v>969</v>
      </c>
      <c r="G5698" s="83">
        <v>41408</v>
      </c>
      <c r="H5698" s="83">
        <v>41375</v>
      </c>
      <c r="I5698">
        <f t="shared" ref="I5698:I5761" si="94">IF(G5698&lt;&gt;"",YEAR(G5698),"")</f>
        <v>2013</v>
      </c>
    </row>
    <row r="5699" spans="1:9" x14ac:dyDescent="0.25">
      <c r="A5699" t="s">
        <v>976</v>
      </c>
      <c r="B5699" t="s">
        <v>253</v>
      </c>
      <c r="C5699" s="76" t="s">
        <v>842</v>
      </c>
      <c r="D5699" t="s">
        <v>980</v>
      </c>
      <c r="E5699" s="82">
        <v>495.33</v>
      </c>
      <c r="F5699" t="s">
        <v>969</v>
      </c>
      <c r="G5699" s="83">
        <v>42244</v>
      </c>
      <c r="H5699" s="83">
        <v>41365</v>
      </c>
      <c r="I5699">
        <f t="shared" si="94"/>
        <v>2015</v>
      </c>
    </row>
    <row r="5700" spans="1:9" x14ac:dyDescent="0.25">
      <c r="A5700" t="s">
        <v>976</v>
      </c>
      <c r="B5700" t="s">
        <v>40</v>
      </c>
      <c r="C5700" s="76" t="s">
        <v>842</v>
      </c>
      <c r="D5700" t="s">
        <v>980</v>
      </c>
      <c r="E5700" s="82">
        <v>4.5599999999999996</v>
      </c>
      <c r="F5700" t="s">
        <v>969</v>
      </c>
      <c r="G5700" s="83">
        <v>41429</v>
      </c>
      <c r="H5700" s="83">
        <v>41375</v>
      </c>
      <c r="I5700">
        <f t="shared" si="94"/>
        <v>2013</v>
      </c>
    </row>
    <row r="5701" spans="1:9" x14ac:dyDescent="0.25">
      <c r="A5701" t="s">
        <v>976</v>
      </c>
      <c r="B5701" t="s">
        <v>247</v>
      </c>
      <c r="C5701" s="76" t="s">
        <v>842</v>
      </c>
      <c r="D5701" t="s">
        <v>980</v>
      </c>
      <c r="E5701" s="82">
        <v>3.73</v>
      </c>
      <c r="F5701" t="s">
        <v>969</v>
      </c>
      <c r="G5701" s="83">
        <v>41453</v>
      </c>
      <c r="H5701" s="83">
        <v>41368</v>
      </c>
      <c r="I5701">
        <f t="shared" si="94"/>
        <v>2013</v>
      </c>
    </row>
    <row r="5702" spans="1:9" x14ac:dyDescent="0.25">
      <c r="A5702" t="s">
        <v>976</v>
      </c>
      <c r="B5702" t="s">
        <v>48</v>
      </c>
      <c r="C5702" s="76" t="s">
        <v>842</v>
      </c>
      <c r="D5702" t="s">
        <v>980</v>
      </c>
      <c r="E5702" s="82">
        <v>28.5</v>
      </c>
      <c r="F5702" t="s">
        <v>969</v>
      </c>
      <c r="G5702" s="83">
        <v>41514</v>
      </c>
      <c r="H5702" s="83">
        <v>41372</v>
      </c>
      <c r="I5702">
        <f t="shared" si="94"/>
        <v>2013</v>
      </c>
    </row>
    <row r="5703" spans="1:9" x14ac:dyDescent="0.25">
      <c r="A5703" t="s">
        <v>976</v>
      </c>
      <c r="B5703" t="s">
        <v>50</v>
      </c>
      <c r="C5703" s="76" t="s">
        <v>946</v>
      </c>
      <c r="D5703" t="s">
        <v>980</v>
      </c>
      <c r="E5703" s="82">
        <v>220</v>
      </c>
      <c r="F5703" t="s">
        <v>969</v>
      </c>
      <c r="G5703" s="83">
        <v>41548</v>
      </c>
      <c r="H5703" s="83">
        <v>41341</v>
      </c>
      <c r="I5703">
        <f t="shared" si="94"/>
        <v>2013</v>
      </c>
    </row>
    <row r="5704" spans="1:9" x14ac:dyDescent="0.25">
      <c r="A5704" t="s">
        <v>976</v>
      </c>
      <c r="B5704" t="s">
        <v>251</v>
      </c>
      <c r="C5704" s="76" t="s">
        <v>842</v>
      </c>
      <c r="D5704" t="s">
        <v>980</v>
      </c>
      <c r="E5704" s="82">
        <v>5.7</v>
      </c>
      <c r="F5704" t="s">
        <v>969</v>
      </c>
      <c r="G5704" s="83">
        <v>41436</v>
      </c>
      <c r="H5704" s="83">
        <v>41367</v>
      </c>
      <c r="I5704">
        <f t="shared" si="94"/>
        <v>2013</v>
      </c>
    </row>
    <row r="5705" spans="1:9" x14ac:dyDescent="0.25">
      <c r="A5705" t="s">
        <v>976</v>
      </c>
      <c r="B5705" t="s">
        <v>58</v>
      </c>
      <c r="C5705" s="76" t="s">
        <v>842</v>
      </c>
      <c r="D5705" t="s">
        <v>980</v>
      </c>
      <c r="E5705" s="82">
        <v>5.93</v>
      </c>
      <c r="F5705" t="s">
        <v>969</v>
      </c>
      <c r="G5705" s="83">
        <v>41463</v>
      </c>
      <c r="H5705" s="83">
        <v>41368</v>
      </c>
      <c r="I5705">
        <f t="shared" si="94"/>
        <v>2013</v>
      </c>
    </row>
    <row r="5706" spans="1:9" x14ac:dyDescent="0.25">
      <c r="A5706" t="s">
        <v>976</v>
      </c>
      <c r="B5706" t="s">
        <v>58</v>
      </c>
      <c r="C5706" s="76" t="s">
        <v>842</v>
      </c>
      <c r="D5706" t="s">
        <v>980</v>
      </c>
      <c r="E5706" s="82">
        <v>10.015000000000001</v>
      </c>
      <c r="F5706" t="s">
        <v>969</v>
      </c>
      <c r="G5706" s="83">
        <v>41440</v>
      </c>
      <c r="H5706" s="83">
        <v>41362</v>
      </c>
      <c r="I5706">
        <f t="shared" si="94"/>
        <v>2013</v>
      </c>
    </row>
    <row r="5707" spans="1:9" x14ac:dyDescent="0.25">
      <c r="A5707" t="s">
        <v>976</v>
      </c>
      <c r="B5707" t="s">
        <v>58</v>
      </c>
      <c r="C5707" s="76" t="s">
        <v>842</v>
      </c>
      <c r="D5707" t="s">
        <v>980</v>
      </c>
      <c r="E5707" s="82">
        <v>12.08</v>
      </c>
      <c r="F5707" t="s">
        <v>969</v>
      </c>
      <c r="G5707" s="83">
        <v>41662</v>
      </c>
      <c r="H5707" s="83">
        <v>41367</v>
      </c>
      <c r="I5707">
        <f t="shared" si="94"/>
        <v>2014</v>
      </c>
    </row>
    <row r="5708" spans="1:9" x14ac:dyDescent="0.25">
      <c r="A5708" t="s">
        <v>976</v>
      </c>
      <c r="B5708" t="s">
        <v>67</v>
      </c>
      <c r="C5708" s="76" t="s">
        <v>842</v>
      </c>
      <c r="D5708" t="s">
        <v>980</v>
      </c>
      <c r="E5708" s="82">
        <v>5.59</v>
      </c>
      <c r="F5708" t="s">
        <v>969</v>
      </c>
      <c r="G5708" s="83">
        <v>41493</v>
      </c>
      <c r="H5708" s="83">
        <v>41362</v>
      </c>
      <c r="I5708">
        <f t="shared" si="94"/>
        <v>2013</v>
      </c>
    </row>
    <row r="5709" spans="1:9" x14ac:dyDescent="0.25">
      <c r="A5709" t="s">
        <v>976</v>
      </c>
      <c r="B5709" t="s">
        <v>65</v>
      </c>
      <c r="C5709" s="76" t="s">
        <v>842</v>
      </c>
      <c r="D5709" t="s">
        <v>980</v>
      </c>
      <c r="E5709" s="82">
        <v>7.46</v>
      </c>
      <c r="F5709" t="s">
        <v>969</v>
      </c>
      <c r="G5709" s="83">
        <v>41523</v>
      </c>
      <c r="H5709" s="83">
        <v>41362</v>
      </c>
      <c r="I5709">
        <f t="shared" si="94"/>
        <v>2013</v>
      </c>
    </row>
    <row r="5710" spans="1:9" x14ac:dyDescent="0.25">
      <c r="A5710" t="s">
        <v>976</v>
      </c>
      <c r="B5710" t="s">
        <v>41</v>
      </c>
      <c r="C5710" s="76" t="s">
        <v>842</v>
      </c>
      <c r="D5710" t="s">
        <v>980</v>
      </c>
      <c r="E5710" s="82">
        <v>5.7</v>
      </c>
      <c r="F5710" t="s">
        <v>969</v>
      </c>
      <c r="G5710" s="83">
        <v>41431</v>
      </c>
      <c r="H5710" s="83">
        <v>41360</v>
      </c>
      <c r="I5710">
        <f t="shared" si="94"/>
        <v>2013</v>
      </c>
    </row>
    <row r="5711" spans="1:9" x14ac:dyDescent="0.25">
      <c r="A5711" t="s">
        <v>976</v>
      </c>
      <c r="B5711" t="s">
        <v>63</v>
      </c>
      <c r="C5711" s="76" t="s">
        <v>842</v>
      </c>
      <c r="D5711" t="s">
        <v>980</v>
      </c>
      <c r="E5711" s="82">
        <v>3.73</v>
      </c>
      <c r="F5711" t="s">
        <v>969</v>
      </c>
      <c r="G5711" s="83">
        <v>41440</v>
      </c>
      <c r="H5711" s="83">
        <v>41362</v>
      </c>
      <c r="I5711">
        <f t="shared" si="94"/>
        <v>2013</v>
      </c>
    </row>
    <row r="5712" spans="1:9" x14ac:dyDescent="0.25">
      <c r="A5712" t="s">
        <v>976</v>
      </c>
      <c r="B5712" t="s">
        <v>245</v>
      </c>
      <c r="C5712" s="76" t="s">
        <v>842</v>
      </c>
      <c r="D5712" t="s">
        <v>980</v>
      </c>
      <c r="E5712" s="82">
        <v>4.37</v>
      </c>
      <c r="F5712" t="s">
        <v>969</v>
      </c>
      <c r="G5712" s="83">
        <v>41395</v>
      </c>
      <c r="H5712" s="83">
        <v>41355</v>
      </c>
      <c r="I5712">
        <f t="shared" si="94"/>
        <v>2013</v>
      </c>
    </row>
    <row r="5713" spans="1:9" x14ac:dyDescent="0.25">
      <c r="A5713" t="s">
        <v>976</v>
      </c>
      <c r="B5713" t="s">
        <v>251</v>
      </c>
      <c r="C5713" s="76" t="s">
        <v>842</v>
      </c>
      <c r="D5713" t="s">
        <v>980</v>
      </c>
      <c r="E5713" s="82">
        <v>3.73</v>
      </c>
      <c r="F5713" t="s">
        <v>969</v>
      </c>
      <c r="G5713" s="83">
        <v>41439</v>
      </c>
      <c r="H5713" s="83">
        <v>41355</v>
      </c>
      <c r="I5713">
        <f t="shared" si="94"/>
        <v>2013</v>
      </c>
    </row>
    <row r="5714" spans="1:9" x14ac:dyDescent="0.25">
      <c r="A5714" t="s">
        <v>976</v>
      </c>
      <c r="B5714" t="s">
        <v>70</v>
      </c>
      <c r="C5714" s="76" t="s">
        <v>842</v>
      </c>
      <c r="D5714" t="s">
        <v>980</v>
      </c>
      <c r="E5714" s="82">
        <v>7.46</v>
      </c>
      <c r="F5714" t="s">
        <v>969</v>
      </c>
      <c r="G5714" s="83">
        <v>41439</v>
      </c>
      <c r="H5714" s="83">
        <v>41348</v>
      </c>
      <c r="I5714">
        <f t="shared" si="94"/>
        <v>2013</v>
      </c>
    </row>
    <row r="5715" spans="1:9" x14ac:dyDescent="0.25">
      <c r="A5715" t="s">
        <v>976</v>
      </c>
      <c r="B5715" t="s">
        <v>58</v>
      </c>
      <c r="C5715" s="76" t="s">
        <v>842</v>
      </c>
      <c r="D5715" t="s">
        <v>980</v>
      </c>
      <c r="E5715" s="82">
        <v>6.38</v>
      </c>
      <c r="F5715" t="s">
        <v>969</v>
      </c>
      <c r="G5715" s="83">
        <v>41473</v>
      </c>
      <c r="H5715" s="83">
        <v>41351</v>
      </c>
      <c r="I5715">
        <f t="shared" si="94"/>
        <v>2013</v>
      </c>
    </row>
    <row r="5716" spans="1:9" x14ac:dyDescent="0.25">
      <c r="A5716" t="s">
        <v>976</v>
      </c>
      <c r="B5716" t="s">
        <v>62</v>
      </c>
      <c r="C5716" s="76" t="s">
        <v>842</v>
      </c>
      <c r="D5716" t="s">
        <v>980</v>
      </c>
      <c r="E5716" s="82">
        <v>11.18</v>
      </c>
      <c r="F5716" t="s">
        <v>969</v>
      </c>
      <c r="G5716" s="83">
        <v>41445</v>
      </c>
      <c r="H5716" s="83">
        <v>41347</v>
      </c>
      <c r="I5716">
        <f t="shared" si="94"/>
        <v>2013</v>
      </c>
    </row>
    <row r="5717" spans="1:9" x14ac:dyDescent="0.25">
      <c r="A5717" t="s">
        <v>976</v>
      </c>
      <c r="B5717" t="s">
        <v>245</v>
      </c>
      <c r="C5717" s="76" t="s">
        <v>842</v>
      </c>
      <c r="D5717" t="s">
        <v>980</v>
      </c>
      <c r="E5717" s="82">
        <v>5.59</v>
      </c>
      <c r="F5717" t="s">
        <v>969</v>
      </c>
      <c r="G5717" s="83">
        <v>41495</v>
      </c>
      <c r="H5717" s="83">
        <v>41341</v>
      </c>
      <c r="I5717">
        <f t="shared" si="94"/>
        <v>2013</v>
      </c>
    </row>
    <row r="5718" spans="1:9" x14ac:dyDescent="0.25">
      <c r="A5718" t="s">
        <v>976</v>
      </c>
      <c r="B5718" t="s">
        <v>244</v>
      </c>
      <c r="C5718" s="76" t="s">
        <v>842</v>
      </c>
      <c r="D5718" t="s">
        <v>980</v>
      </c>
      <c r="E5718" s="82">
        <v>6.21</v>
      </c>
      <c r="F5718" t="s">
        <v>969</v>
      </c>
      <c r="G5718" s="83">
        <v>41365</v>
      </c>
      <c r="H5718" s="83">
        <v>41325</v>
      </c>
      <c r="I5718">
        <f t="shared" si="94"/>
        <v>2013</v>
      </c>
    </row>
    <row r="5719" spans="1:9" x14ac:dyDescent="0.25">
      <c r="A5719" t="s">
        <v>976</v>
      </c>
      <c r="B5719" t="s">
        <v>58</v>
      </c>
      <c r="C5719" s="76" t="s">
        <v>842</v>
      </c>
      <c r="D5719" t="s">
        <v>980</v>
      </c>
      <c r="E5719" s="82">
        <v>8.08</v>
      </c>
      <c r="F5719" t="s">
        <v>969</v>
      </c>
      <c r="G5719" s="83">
        <v>41493</v>
      </c>
      <c r="H5719" s="83">
        <v>41325</v>
      </c>
      <c r="I5719">
        <f t="shared" si="94"/>
        <v>2013</v>
      </c>
    </row>
    <row r="5720" spans="1:9" x14ac:dyDescent="0.25">
      <c r="A5720" t="s">
        <v>976</v>
      </c>
      <c r="B5720" t="s">
        <v>58</v>
      </c>
      <c r="C5720" s="76" t="s">
        <v>842</v>
      </c>
      <c r="D5720" t="s">
        <v>980</v>
      </c>
      <c r="E5720" s="82">
        <v>5.9</v>
      </c>
      <c r="F5720" t="s">
        <v>969</v>
      </c>
      <c r="G5720" s="83">
        <v>41431</v>
      </c>
      <c r="H5720" s="83">
        <v>41332</v>
      </c>
      <c r="I5720">
        <f t="shared" si="94"/>
        <v>2013</v>
      </c>
    </row>
    <row r="5721" spans="1:9" x14ac:dyDescent="0.25">
      <c r="A5721" t="s">
        <v>976</v>
      </c>
      <c r="B5721" t="s">
        <v>244</v>
      </c>
      <c r="C5721" s="76" t="s">
        <v>842</v>
      </c>
      <c r="D5721" t="s">
        <v>980</v>
      </c>
      <c r="E5721" s="82">
        <v>8.6</v>
      </c>
      <c r="F5721" t="s">
        <v>969</v>
      </c>
      <c r="G5721" s="83">
        <v>41464</v>
      </c>
      <c r="H5721" s="83">
        <v>41311</v>
      </c>
      <c r="I5721">
        <f t="shared" si="94"/>
        <v>2013</v>
      </c>
    </row>
    <row r="5722" spans="1:9" x14ac:dyDescent="0.25">
      <c r="A5722" t="s">
        <v>976</v>
      </c>
      <c r="B5722" t="s">
        <v>244</v>
      </c>
      <c r="C5722" s="76" t="s">
        <v>842</v>
      </c>
      <c r="D5722" t="s">
        <v>980</v>
      </c>
      <c r="E5722" s="82">
        <v>4.97</v>
      </c>
      <c r="F5722" t="s">
        <v>969</v>
      </c>
      <c r="G5722" s="83">
        <v>41502</v>
      </c>
      <c r="H5722" s="83">
        <v>41306</v>
      </c>
      <c r="I5722">
        <f t="shared" si="94"/>
        <v>2013</v>
      </c>
    </row>
    <row r="5723" spans="1:9" x14ac:dyDescent="0.25">
      <c r="A5723" t="s">
        <v>976</v>
      </c>
      <c r="B5723" t="s">
        <v>292</v>
      </c>
      <c r="C5723" s="76" t="s">
        <v>842</v>
      </c>
      <c r="D5723" t="s">
        <v>980</v>
      </c>
      <c r="E5723" s="82">
        <v>5.59</v>
      </c>
      <c r="F5723" t="s">
        <v>969</v>
      </c>
      <c r="G5723" s="83">
        <v>41494</v>
      </c>
      <c r="H5723" s="83">
        <v>41317</v>
      </c>
      <c r="I5723">
        <f t="shared" si="94"/>
        <v>2013</v>
      </c>
    </row>
    <row r="5724" spans="1:9" x14ac:dyDescent="0.25">
      <c r="A5724" t="s">
        <v>976</v>
      </c>
      <c r="B5724" t="s">
        <v>69</v>
      </c>
      <c r="C5724" s="76" t="s">
        <v>842</v>
      </c>
      <c r="D5724" t="s">
        <v>980</v>
      </c>
      <c r="E5724" s="82">
        <v>8.2100000000000009</v>
      </c>
      <c r="F5724" t="s">
        <v>969</v>
      </c>
      <c r="G5724" s="83">
        <v>41456</v>
      </c>
      <c r="H5724" s="83">
        <v>41310</v>
      </c>
      <c r="I5724">
        <f t="shared" si="94"/>
        <v>2013</v>
      </c>
    </row>
    <row r="5725" spans="1:9" x14ac:dyDescent="0.25">
      <c r="A5725" t="s">
        <v>976</v>
      </c>
      <c r="B5725" t="s">
        <v>67</v>
      </c>
      <c r="C5725" s="76" t="s">
        <v>842</v>
      </c>
      <c r="D5725" t="s">
        <v>980</v>
      </c>
      <c r="E5725" s="82">
        <v>5.47</v>
      </c>
      <c r="F5725" t="s">
        <v>969</v>
      </c>
      <c r="G5725" s="83">
        <v>41451</v>
      </c>
      <c r="H5725" s="83">
        <v>41291</v>
      </c>
      <c r="I5725">
        <f t="shared" si="94"/>
        <v>2013</v>
      </c>
    </row>
    <row r="5726" spans="1:9" x14ac:dyDescent="0.25">
      <c r="A5726" t="s">
        <v>976</v>
      </c>
      <c r="B5726" t="s">
        <v>49</v>
      </c>
      <c r="C5726" s="76" t="s">
        <v>842</v>
      </c>
      <c r="D5726" t="s">
        <v>980</v>
      </c>
      <c r="E5726" s="82">
        <v>4.0999999999999996</v>
      </c>
      <c r="F5726" t="s">
        <v>969</v>
      </c>
      <c r="G5726" s="83">
        <v>41368</v>
      </c>
      <c r="H5726" s="83">
        <v>41304</v>
      </c>
      <c r="I5726">
        <f t="shared" si="94"/>
        <v>2013</v>
      </c>
    </row>
    <row r="5727" spans="1:9" x14ac:dyDescent="0.25">
      <c r="A5727" t="s">
        <v>976</v>
      </c>
      <c r="B5727" t="s">
        <v>258</v>
      </c>
      <c r="C5727" s="76" t="s">
        <v>842</v>
      </c>
      <c r="D5727" t="s">
        <v>980</v>
      </c>
      <c r="E5727" s="82">
        <v>2.96</v>
      </c>
      <c r="F5727" t="s">
        <v>969</v>
      </c>
      <c r="G5727" s="83">
        <v>41339</v>
      </c>
      <c r="H5727" s="83">
        <v>41290</v>
      </c>
      <c r="I5727">
        <f t="shared" si="94"/>
        <v>2013</v>
      </c>
    </row>
    <row r="5728" spans="1:9" x14ac:dyDescent="0.25">
      <c r="A5728" t="s">
        <v>976</v>
      </c>
      <c r="B5728" t="s">
        <v>244</v>
      </c>
      <c r="C5728" s="76" t="s">
        <v>842</v>
      </c>
      <c r="D5728" t="s">
        <v>980</v>
      </c>
      <c r="E5728" s="82">
        <v>14.9</v>
      </c>
      <c r="F5728" t="s">
        <v>969</v>
      </c>
      <c r="G5728" s="83">
        <v>41408</v>
      </c>
      <c r="H5728" s="83">
        <v>41298</v>
      </c>
      <c r="I5728">
        <f t="shared" si="94"/>
        <v>2013</v>
      </c>
    </row>
    <row r="5729" spans="1:9" x14ac:dyDescent="0.25">
      <c r="A5729" t="s">
        <v>976</v>
      </c>
      <c r="B5729" t="s">
        <v>245</v>
      </c>
      <c r="C5729" s="76" t="s">
        <v>842</v>
      </c>
      <c r="D5729" t="s">
        <v>980</v>
      </c>
      <c r="E5729" s="82">
        <v>14.66</v>
      </c>
      <c r="F5729" t="s">
        <v>969</v>
      </c>
      <c r="G5729" s="83">
        <v>41338</v>
      </c>
      <c r="H5729" s="83">
        <v>41278</v>
      </c>
      <c r="I5729">
        <f t="shared" si="94"/>
        <v>2013</v>
      </c>
    </row>
    <row r="5730" spans="1:9" x14ac:dyDescent="0.25">
      <c r="A5730" t="s">
        <v>976</v>
      </c>
      <c r="B5730" t="s">
        <v>261</v>
      </c>
      <c r="C5730" s="76" t="s">
        <v>842</v>
      </c>
      <c r="D5730" t="s">
        <v>980</v>
      </c>
      <c r="E5730" s="82">
        <v>5.7</v>
      </c>
      <c r="F5730" t="s">
        <v>969</v>
      </c>
      <c r="G5730" s="83">
        <v>41366</v>
      </c>
      <c r="H5730" s="83">
        <v>41261</v>
      </c>
      <c r="I5730">
        <f t="shared" si="94"/>
        <v>2013</v>
      </c>
    </row>
    <row r="5731" spans="1:9" x14ac:dyDescent="0.25">
      <c r="A5731" t="s">
        <v>976</v>
      </c>
      <c r="B5731" t="s">
        <v>242</v>
      </c>
      <c r="C5731" s="76" t="s">
        <v>842</v>
      </c>
      <c r="D5731" t="s">
        <v>980</v>
      </c>
      <c r="E5731" s="82">
        <v>6.05</v>
      </c>
      <c r="F5731" t="s">
        <v>969</v>
      </c>
      <c r="G5731" s="83">
        <v>41325</v>
      </c>
      <c r="H5731" s="83">
        <v>41263</v>
      </c>
      <c r="I5731">
        <f t="shared" si="94"/>
        <v>2013</v>
      </c>
    </row>
    <row r="5732" spans="1:9" x14ac:dyDescent="0.25">
      <c r="A5732" t="s">
        <v>976</v>
      </c>
      <c r="B5732" t="s">
        <v>251</v>
      </c>
      <c r="C5732" s="76" t="s">
        <v>842</v>
      </c>
      <c r="D5732" t="s">
        <v>980</v>
      </c>
      <c r="E5732" s="82">
        <v>4.79</v>
      </c>
      <c r="F5732" t="s">
        <v>969</v>
      </c>
      <c r="G5732" s="83">
        <v>41380</v>
      </c>
      <c r="H5732" s="83">
        <v>41258</v>
      </c>
      <c r="I5732">
        <f t="shared" si="94"/>
        <v>2013</v>
      </c>
    </row>
    <row r="5733" spans="1:9" x14ac:dyDescent="0.25">
      <c r="A5733" t="s">
        <v>976</v>
      </c>
      <c r="B5733" t="s">
        <v>253</v>
      </c>
      <c r="C5733" s="76" t="s">
        <v>842</v>
      </c>
      <c r="D5733" t="s">
        <v>980</v>
      </c>
      <c r="E5733" s="82">
        <v>2.96</v>
      </c>
      <c r="F5733" t="s">
        <v>969</v>
      </c>
      <c r="G5733" s="83">
        <v>41325</v>
      </c>
      <c r="H5733" s="83">
        <v>41256</v>
      </c>
      <c r="I5733">
        <f t="shared" si="94"/>
        <v>2013</v>
      </c>
    </row>
    <row r="5734" spans="1:9" x14ac:dyDescent="0.25">
      <c r="A5734" t="s">
        <v>976</v>
      </c>
      <c r="B5734" t="s">
        <v>68</v>
      </c>
      <c r="C5734" s="76" t="s">
        <v>842</v>
      </c>
      <c r="D5734" t="s">
        <v>980</v>
      </c>
      <c r="E5734" s="82">
        <v>47.24</v>
      </c>
      <c r="F5734" t="s">
        <v>969</v>
      </c>
      <c r="G5734" s="83">
        <v>41564</v>
      </c>
      <c r="H5734" s="83">
        <v>41255</v>
      </c>
      <c r="I5734">
        <f t="shared" si="94"/>
        <v>2013</v>
      </c>
    </row>
    <row r="5735" spans="1:9" x14ac:dyDescent="0.25">
      <c r="A5735" t="s">
        <v>976</v>
      </c>
      <c r="B5735" t="s">
        <v>253</v>
      </c>
      <c r="C5735" s="76" t="s">
        <v>842</v>
      </c>
      <c r="D5735" t="s">
        <v>980</v>
      </c>
      <c r="E5735" s="82">
        <v>4.66</v>
      </c>
      <c r="F5735" t="s">
        <v>969</v>
      </c>
      <c r="G5735" s="83">
        <v>41372</v>
      </c>
      <c r="H5735" s="83">
        <v>41241</v>
      </c>
      <c r="I5735">
        <f t="shared" si="94"/>
        <v>2013</v>
      </c>
    </row>
    <row r="5736" spans="1:9" x14ac:dyDescent="0.25">
      <c r="A5736" t="s">
        <v>976</v>
      </c>
      <c r="B5736" t="s">
        <v>245</v>
      </c>
      <c r="C5736" s="76" t="s">
        <v>842</v>
      </c>
      <c r="D5736" t="s">
        <v>980</v>
      </c>
      <c r="E5736" s="82">
        <v>5.59</v>
      </c>
      <c r="F5736" t="s">
        <v>969</v>
      </c>
      <c r="G5736" s="83">
        <v>41262</v>
      </c>
      <c r="H5736" s="83">
        <v>41241</v>
      </c>
      <c r="I5736">
        <f t="shared" si="94"/>
        <v>2012</v>
      </c>
    </row>
    <row r="5737" spans="1:9" x14ac:dyDescent="0.25">
      <c r="A5737" t="s">
        <v>976</v>
      </c>
      <c r="B5737" t="s">
        <v>245</v>
      </c>
      <c r="C5737" s="76" t="s">
        <v>842</v>
      </c>
      <c r="D5737" t="s">
        <v>980</v>
      </c>
      <c r="E5737" s="82">
        <v>5.59</v>
      </c>
      <c r="F5737" t="s">
        <v>969</v>
      </c>
      <c r="G5737" s="83">
        <v>41437</v>
      </c>
      <c r="H5737" s="83">
        <v>41229</v>
      </c>
      <c r="I5737">
        <f t="shared" si="94"/>
        <v>2013</v>
      </c>
    </row>
    <row r="5738" spans="1:9" x14ac:dyDescent="0.25">
      <c r="A5738" t="s">
        <v>976</v>
      </c>
      <c r="B5738" t="s">
        <v>42</v>
      </c>
      <c r="C5738" s="76" t="s">
        <v>842</v>
      </c>
      <c r="D5738" t="s">
        <v>980</v>
      </c>
      <c r="E5738" s="82">
        <v>4.97</v>
      </c>
      <c r="F5738" t="s">
        <v>969</v>
      </c>
      <c r="G5738" s="83">
        <v>41397</v>
      </c>
      <c r="H5738" s="83">
        <v>41233</v>
      </c>
      <c r="I5738">
        <f t="shared" si="94"/>
        <v>2013</v>
      </c>
    </row>
    <row r="5739" spans="1:9" x14ac:dyDescent="0.25">
      <c r="A5739" t="s">
        <v>976</v>
      </c>
      <c r="B5739" t="s">
        <v>244</v>
      </c>
      <c r="C5739" s="76" t="s">
        <v>842</v>
      </c>
      <c r="D5739" t="s">
        <v>980</v>
      </c>
      <c r="E5739" s="82">
        <v>11.18</v>
      </c>
      <c r="F5739" t="s">
        <v>969</v>
      </c>
      <c r="G5739" s="83">
        <v>41284</v>
      </c>
      <c r="H5739" s="83">
        <v>41200</v>
      </c>
      <c r="I5739">
        <f t="shared" si="94"/>
        <v>2013</v>
      </c>
    </row>
    <row r="5740" spans="1:9" x14ac:dyDescent="0.25">
      <c r="A5740" t="s">
        <v>976</v>
      </c>
      <c r="B5740" t="s">
        <v>243</v>
      </c>
      <c r="C5740" s="76" t="s">
        <v>842</v>
      </c>
      <c r="D5740" t="s">
        <v>980</v>
      </c>
      <c r="E5740" s="82">
        <v>7.48</v>
      </c>
      <c r="F5740" t="s">
        <v>969</v>
      </c>
      <c r="G5740" s="83">
        <v>41305</v>
      </c>
      <c r="H5740" s="83">
        <v>41229</v>
      </c>
      <c r="I5740">
        <f t="shared" si="94"/>
        <v>2013</v>
      </c>
    </row>
    <row r="5741" spans="1:9" ht="14.45" customHeight="1" x14ac:dyDescent="0.25">
      <c r="A5741" t="s">
        <v>976</v>
      </c>
      <c r="B5741" t="s">
        <v>69</v>
      </c>
      <c r="C5741" s="76" t="s">
        <v>842</v>
      </c>
      <c r="D5741" t="s">
        <v>980</v>
      </c>
      <c r="E5741" s="82">
        <v>15</v>
      </c>
      <c r="F5741" t="s">
        <v>969</v>
      </c>
      <c r="G5741" s="83">
        <v>41201</v>
      </c>
      <c r="H5741" s="83">
        <v>41193</v>
      </c>
      <c r="I5741">
        <f t="shared" si="94"/>
        <v>2012</v>
      </c>
    </row>
    <row r="5742" spans="1:9" ht="14.45" customHeight="1" x14ac:dyDescent="0.25">
      <c r="A5742" t="s">
        <v>976</v>
      </c>
      <c r="B5742" t="s">
        <v>67</v>
      </c>
      <c r="C5742" s="76" t="s">
        <v>842</v>
      </c>
      <c r="D5742" t="s">
        <v>980</v>
      </c>
      <c r="E5742" s="82">
        <v>47.24</v>
      </c>
      <c r="F5742" t="s">
        <v>969</v>
      </c>
      <c r="G5742" s="83">
        <v>41438</v>
      </c>
      <c r="H5742" s="83">
        <v>41192</v>
      </c>
      <c r="I5742">
        <f t="shared" si="94"/>
        <v>2013</v>
      </c>
    </row>
    <row r="5743" spans="1:9" ht="14.45" customHeight="1" x14ac:dyDescent="0.25">
      <c r="A5743" t="s">
        <v>976</v>
      </c>
      <c r="B5743" t="s">
        <v>253</v>
      </c>
      <c r="C5743" s="76" t="s">
        <v>842</v>
      </c>
      <c r="D5743" t="s">
        <v>980</v>
      </c>
      <c r="E5743" s="82">
        <v>5.7</v>
      </c>
      <c r="F5743" t="s">
        <v>969</v>
      </c>
      <c r="G5743" s="83">
        <v>41216</v>
      </c>
      <c r="H5743" s="83">
        <v>41187</v>
      </c>
      <c r="I5743">
        <f t="shared" si="94"/>
        <v>2012</v>
      </c>
    </row>
    <row r="5744" spans="1:9" x14ac:dyDescent="0.25">
      <c r="A5744" t="s">
        <v>976</v>
      </c>
      <c r="B5744" t="s">
        <v>260</v>
      </c>
      <c r="C5744" s="76" t="s">
        <v>842</v>
      </c>
      <c r="D5744" t="s">
        <v>980</v>
      </c>
      <c r="E5744" s="82">
        <v>5.59</v>
      </c>
      <c r="F5744" t="s">
        <v>969</v>
      </c>
      <c r="G5744" s="83">
        <v>41254</v>
      </c>
      <c r="H5744" s="83">
        <v>41222</v>
      </c>
      <c r="I5744">
        <f t="shared" si="94"/>
        <v>2012</v>
      </c>
    </row>
    <row r="5745" spans="1:9" x14ac:dyDescent="0.25">
      <c r="A5745" t="s">
        <v>976</v>
      </c>
      <c r="B5745" t="s">
        <v>244</v>
      </c>
      <c r="C5745" s="76" t="s">
        <v>842</v>
      </c>
      <c r="D5745" t="s">
        <v>980</v>
      </c>
      <c r="E5745" s="82">
        <v>8.2100000000000009</v>
      </c>
      <c r="F5745" t="s">
        <v>969</v>
      </c>
      <c r="G5745" s="83">
        <v>41279</v>
      </c>
      <c r="H5745" s="83">
        <v>41190</v>
      </c>
      <c r="I5745">
        <f t="shared" si="94"/>
        <v>2013</v>
      </c>
    </row>
    <row r="5746" spans="1:9" x14ac:dyDescent="0.25">
      <c r="A5746" t="s">
        <v>976</v>
      </c>
      <c r="B5746" t="s">
        <v>243</v>
      </c>
      <c r="C5746" s="76" t="s">
        <v>842</v>
      </c>
      <c r="D5746" t="s">
        <v>980</v>
      </c>
      <c r="E5746" s="82">
        <v>4</v>
      </c>
      <c r="F5746" t="s">
        <v>969</v>
      </c>
      <c r="G5746" s="83">
        <v>41226</v>
      </c>
      <c r="H5746" s="83">
        <v>41186</v>
      </c>
      <c r="I5746">
        <f t="shared" si="94"/>
        <v>2012</v>
      </c>
    </row>
    <row r="5747" spans="1:9" x14ac:dyDescent="0.25">
      <c r="A5747" t="s">
        <v>976</v>
      </c>
      <c r="B5747" t="s">
        <v>253</v>
      </c>
      <c r="C5747" s="76" t="s">
        <v>842</v>
      </c>
      <c r="D5747" t="s">
        <v>980</v>
      </c>
      <c r="E5747" s="82">
        <v>5.59</v>
      </c>
      <c r="F5747" t="s">
        <v>969</v>
      </c>
      <c r="G5747" s="83">
        <v>41253</v>
      </c>
      <c r="H5747" s="83">
        <v>41185</v>
      </c>
      <c r="I5747">
        <f t="shared" si="94"/>
        <v>2012</v>
      </c>
    </row>
    <row r="5748" spans="1:9" x14ac:dyDescent="0.25">
      <c r="A5748" t="s">
        <v>976</v>
      </c>
      <c r="B5748" t="s">
        <v>58</v>
      </c>
      <c r="C5748" s="76" t="s">
        <v>842</v>
      </c>
      <c r="D5748" t="s">
        <v>980</v>
      </c>
      <c r="E5748" s="82">
        <v>6.41</v>
      </c>
      <c r="F5748" t="s">
        <v>969</v>
      </c>
      <c r="G5748" s="83">
        <v>41549</v>
      </c>
      <c r="H5748" s="83">
        <v>41184</v>
      </c>
      <c r="I5748">
        <f t="shared" si="94"/>
        <v>2013</v>
      </c>
    </row>
    <row r="5749" spans="1:9" x14ac:dyDescent="0.25">
      <c r="A5749" t="s">
        <v>976</v>
      </c>
      <c r="B5749" t="s">
        <v>261</v>
      </c>
      <c r="C5749" s="76" t="s">
        <v>842</v>
      </c>
      <c r="D5749" t="s">
        <v>980</v>
      </c>
      <c r="E5749" s="82">
        <v>5.81</v>
      </c>
      <c r="F5749" t="s">
        <v>969</v>
      </c>
      <c r="G5749" s="83">
        <v>41190</v>
      </c>
      <c r="H5749" s="83">
        <v>41172</v>
      </c>
      <c r="I5749">
        <f t="shared" si="94"/>
        <v>2012</v>
      </c>
    </row>
    <row r="5750" spans="1:9" x14ac:dyDescent="0.25">
      <c r="A5750" t="s">
        <v>976</v>
      </c>
      <c r="B5750" t="s">
        <v>58</v>
      </c>
      <c r="C5750" s="76" t="s">
        <v>842</v>
      </c>
      <c r="D5750" t="s">
        <v>980</v>
      </c>
      <c r="E5750" s="82">
        <v>3.73</v>
      </c>
      <c r="F5750" t="s">
        <v>969</v>
      </c>
      <c r="G5750" s="83">
        <v>41345</v>
      </c>
      <c r="H5750" s="83">
        <v>41179</v>
      </c>
      <c r="I5750">
        <f t="shared" si="94"/>
        <v>2013</v>
      </c>
    </row>
    <row r="5751" spans="1:9" x14ac:dyDescent="0.25">
      <c r="A5751" t="s">
        <v>976</v>
      </c>
      <c r="B5751" t="s">
        <v>244</v>
      </c>
      <c r="C5751" s="76" t="s">
        <v>842</v>
      </c>
      <c r="D5751" t="s">
        <v>980</v>
      </c>
      <c r="E5751" s="82">
        <v>2.79</v>
      </c>
      <c r="F5751" t="s">
        <v>969</v>
      </c>
      <c r="G5751" s="83">
        <v>41285</v>
      </c>
      <c r="H5751" s="83">
        <v>41163</v>
      </c>
      <c r="I5751">
        <f t="shared" si="94"/>
        <v>2013</v>
      </c>
    </row>
    <row r="5752" spans="1:9" x14ac:dyDescent="0.25">
      <c r="A5752" t="s">
        <v>976</v>
      </c>
      <c r="B5752" t="s">
        <v>287</v>
      </c>
      <c r="C5752" s="76" t="s">
        <v>842</v>
      </c>
      <c r="D5752" t="s">
        <v>980</v>
      </c>
      <c r="E5752" s="82">
        <v>10</v>
      </c>
      <c r="F5752" t="s">
        <v>969</v>
      </c>
      <c r="G5752" s="83">
        <v>41198</v>
      </c>
      <c r="H5752" s="83">
        <v>41160</v>
      </c>
      <c r="I5752">
        <f t="shared" si="94"/>
        <v>2012</v>
      </c>
    </row>
    <row r="5753" spans="1:9" x14ac:dyDescent="0.25">
      <c r="A5753" t="s">
        <v>976</v>
      </c>
      <c r="B5753" t="s">
        <v>253</v>
      </c>
      <c r="C5753" s="76" t="s">
        <v>842</v>
      </c>
      <c r="D5753" t="s">
        <v>980</v>
      </c>
      <c r="E5753" s="82">
        <v>11.18</v>
      </c>
      <c r="F5753" t="s">
        <v>969</v>
      </c>
      <c r="G5753" s="83">
        <v>41257</v>
      </c>
      <c r="H5753" s="83">
        <v>41159</v>
      </c>
      <c r="I5753">
        <f t="shared" si="94"/>
        <v>2012</v>
      </c>
    </row>
    <row r="5754" spans="1:9" x14ac:dyDescent="0.25">
      <c r="A5754" t="s">
        <v>976</v>
      </c>
      <c r="B5754" t="s">
        <v>64</v>
      </c>
      <c r="C5754" s="76" t="s">
        <v>842</v>
      </c>
      <c r="D5754" t="s">
        <v>980</v>
      </c>
      <c r="E5754" s="82">
        <v>10.28</v>
      </c>
      <c r="F5754" t="s">
        <v>969</v>
      </c>
      <c r="G5754" s="83">
        <v>41260</v>
      </c>
      <c r="H5754" s="83">
        <v>41156</v>
      </c>
      <c r="I5754">
        <f t="shared" si="94"/>
        <v>2012</v>
      </c>
    </row>
    <row r="5755" spans="1:9" x14ac:dyDescent="0.25">
      <c r="A5755" t="s">
        <v>976</v>
      </c>
      <c r="B5755" t="s">
        <v>253</v>
      </c>
      <c r="C5755" s="76" t="s">
        <v>842</v>
      </c>
      <c r="D5755" t="s">
        <v>980</v>
      </c>
      <c r="E5755" s="82">
        <v>7.75</v>
      </c>
      <c r="F5755" t="s">
        <v>969</v>
      </c>
      <c r="G5755" s="83">
        <v>41229</v>
      </c>
      <c r="H5755" s="83">
        <v>41144</v>
      </c>
      <c r="I5755">
        <f t="shared" si="94"/>
        <v>2012</v>
      </c>
    </row>
    <row r="5756" spans="1:9" x14ac:dyDescent="0.25">
      <c r="A5756" t="s">
        <v>976</v>
      </c>
      <c r="B5756" t="s">
        <v>262</v>
      </c>
      <c r="C5756" s="76" t="s">
        <v>842</v>
      </c>
      <c r="D5756" t="s">
        <v>980</v>
      </c>
      <c r="E5756" s="82">
        <v>4.3499999999999996</v>
      </c>
      <c r="F5756" t="s">
        <v>969</v>
      </c>
      <c r="G5756" s="83">
        <v>41339</v>
      </c>
      <c r="H5756" s="83">
        <v>41151</v>
      </c>
      <c r="I5756">
        <f t="shared" si="94"/>
        <v>2013</v>
      </c>
    </row>
    <row r="5757" spans="1:9" x14ac:dyDescent="0.25">
      <c r="A5757" t="s">
        <v>976</v>
      </c>
      <c r="B5757" t="s">
        <v>245</v>
      </c>
      <c r="C5757" s="76" t="s">
        <v>842</v>
      </c>
      <c r="D5757" t="s">
        <v>980</v>
      </c>
      <c r="E5757" s="82">
        <v>4.97</v>
      </c>
      <c r="F5757" t="s">
        <v>969</v>
      </c>
      <c r="G5757" s="83">
        <v>41181</v>
      </c>
      <c r="H5757" s="83">
        <v>41151</v>
      </c>
      <c r="I5757">
        <f t="shared" si="94"/>
        <v>2012</v>
      </c>
    </row>
    <row r="5758" spans="1:9" x14ac:dyDescent="0.25">
      <c r="A5758" t="s">
        <v>976</v>
      </c>
      <c r="B5758" t="s">
        <v>58</v>
      </c>
      <c r="C5758" s="76" t="s">
        <v>842</v>
      </c>
      <c r="D5758" t="s">
        <v>980</v>
      </c>
      <c r="E5758" s="82">
        <v>5.0999999999999996</v>
      </c>
      <c r="F5758" t="s">
        <v>969</v>
      </c>
      <c r="G5758" s="83">
        <v>41167</v>
      </c>
      <c r="H5758" s="83">
        <v>41131</v>
      </c>
      <c r="I5758">
        <f t="shared" si="94"/>
        <v>2012</v>
      </c>
    </row>
    <row r="5759" spans="1:9" x14ac:dyDescent="0.25">
      <c r="A5759" t="s">
        <v>976</v>
      </c>
      <c r="B5759" t="s">
        <v>244</v>
      </c>
      <c r="C5759" s="76" t="s">
        <v>842</v>
      </c>
      <c r="D5759" t="s">
        <v>980</v>
      </c>
      <c r="E5759" s="82">
        <v>3.73</v>
      </c>
      <c r="F5759" t="s">
        <v>969</v>
      </c>
      <c r="G5759" s="83">
        <v>41257</v>
      </c>
      <c r="H5759" s="83">
        <v>41130</v>
      </c>
      <c r="I5759">
        <f t="shared" si="94"/>
        <v>2012</v>
      </c>
    </row>
    <row r="5760" spans="1:9" x14ac:dyDescent="0.25">
      <c r="A5760" t="s">
        <v>976</v>
      </c>
      <c r="B5760" t="s">
        <v>51</v>
      </c>
      <c r="C5760" t="s">
        <v>947</v>
      </c>
      <c r="D5760" t="s">
        <v>980</v>
      </c>
      <c r="E5760" s="82">
        <v>40</v>
      </c>
      <c r="F5760" t="s">
        <v>969</v>
      </c>
      <c r="G5760" s="83">
        <v>41137</v>
      </c>
      <c r="H5760" s="83">
        <v>41137</v>
      </c>
      <c r="I5760">
        <f t="shared" si="94"/>
        <v>2012</v>
      </c>
    </row>
    <row r="5761" spans="1:9" x14ac:dyDescent="0.25">
      <c r="A5761" t="s">
        <v>976</v>
      </c>
      <c r="B5761" t="s">
        <v>41</v>
      </c>
      <c r="C5761" s="76" t="s">
        <v>842</v>
      </c>
      <c r="D5761" t="s">
        <v>980</v>
      </c>
      <c r="E5761" s="82">
        <v>5.7</v>
      </c>
      <c r="F5761" t="s">
        <v>969</v>
      </c>
      <c r="G5761" s="83">
        <v>41244</v>
      </c>
      <c r="H5761" s="83">
        <v>41128</v>
      </c>
      <c r="I5761">
        <f t="shared" si="94"/>
        <v>2012</v>
      </c>
    </row>
    <row r="5762" spans="1:9" x14ac:dyDescent="0.25">
      <c r="A5762" t="s">
        <v>976</v>
      </c>
      <c r="B5762" t="s">
        <v>243</v>
      </c>
      <c r="C5762" s="76" t="s">
        <v>842</v>
      </c>
      <c r="D5762" t="s">
        <v>980</v>
      </c>
      <c r="E5762" s="82">
        <v>3.73</v>
      </c>
      <c r="F5762" t="s">
        <v>969</v>
      </c>
      <c r="G5762" s="83">
        <v>41211</v>
      </c>
      <c r="H5762" s="83">
        <v>41128</v>
      </c>
      <c r="I5762">
        <f t="shared" ref="I5762:I5825" si="95">IF(G5762&lt;&gt;"",YEAR(G5762),"")</f>
        <v>2012</v>
      </c>
    </row>
    <row r="5763" spans="1:9" x14ac:dyDescent="0.25">
      <c r="A5763" t="s">
        <v>976</v>
      </c>
      <c r="B5763" t="s">
        <v>241</v>
      </c>
      <c r="C5763" s="76" t="s">
        <v>842</v>
      </c>
      <c r="D5763" t="s">
        <v>980</v>
      </c>
      <c r="E5763" s="82">
        <v>5.59</v>
      </c>
      <c r="F5763" t="s">
        <v>969</v>
      </c>
      <c r="G5763" s="83">
        <v>41244</v>
      </c>
      <c r="H5763" s="83">
        <v>41122</v>
      </c>
      <c r="I5763">
        <f t="shared" si="95"/>
        <v>2012</v>
      </c>
    </row>
    <row r="5764" spans="1:9" x14ac:dyDescent="0.25">
      <c r="A5764" t="s">
        <v>976</v>
      </c>
      <c r="B5764" t="s">
        <v>252</v>
      </c>
      <c r="C5764" s="76" t="s">
        <v>842</v>
      </c>
      <c r="D5764" t="s">
        <v>980</v>
      </c>
      <c r="E5764" s="82">
        <v>7.53</v>
      </c>
      <c r="F5764" t="s">
        <v>969</v>
      </c>
      <c r="G5764" s="83">
        <v>41204</v>
      </c>
      <c r="H5764" s="83">
        <v>41121</v>
      </c>
      <c r="I5764">
        <f t="shared" si="95"/>
        <v>2012</v>
      </c>
    </row>
    <row r="5765" spans="1:9" x14ac:dyDescent="0.25">
      <c r="A5765" t="s">
        <v>976</v>
      </c>
      <c r="B5765" t="s">
        <v>247</v>
      </c>
      <c r="C5765" s="76" t="s">
        <v>842</v>
      </c>
      <c r="D5765" t="s">
        <v>980</v>
      </c>
      <c r="E5765" s="82">
        <v>11.45</v>
      </c>
      <c r="F5765" t="s">
        <v>969</v>
      </c>
      <c r="G5765" s="83">
        <v>41255</v>
      </c>
      <c r="H5765" s="83">
        <v>41117</v>
      </c>
      <c r="I5765">
        <f t="shared" si="95"/>
        <v>2012</v>
      </c>
    </row>
    <row r="5766" spans="1:9" x14ac:dyDescent="0.25">
      <c r="A5766" t="s">
        <v>976</v>
      </c>
      <c r="B5766" t="s">
        <v>257</v>
      </c>
      <c r="C5766" s="76" t="s">
        <v>842</v>
      </c>
      <c r="D5766" t="s">
        <v>980</v>
      </c>
      <c r="E5766" s="82">
        <v>4.18</v>
      </c>
      <c r="F5766" t="s">
        <v>969</v>
      </c>
      <c r="G5766" s="83">
        <v>41278</v>
      </c>
      <c r="H5766" s="83">
        <v>41117</v>
      </c>
      <c r="I5766">
        <f t="shared" si="95"/>
        <v>2013</v>
      </c>
    </row>
    <row r="5767" spans="1:9" x14ac:dyDescent="0.25">
      <c r="A5767" t="s">
        <v>976</v>
      </c>
      <c r="B5767" t="s">
        <v>245</v>
      </c>
      <c r="C5767" s="76" t="s">
        <v>842</v>
      </c>
      <c r="D5767" t="s">
        <v>980</v>
      </c>
      <c r="E5767" s="82">
        <v>4.5599999999999996</v>
      </c>
      <c r="F5767" t="s">
        <v>969</v>
      </c>
      <c r="G5767" s="83">
        <v>41260</v>
      </c>
      <c r="H5767" s="83">
        <v>41115</v>
      </c>
      <c r="I5767">
        <f t="shared" si="95"/>
        <v>2012</v>
      </c>
    </row>
    <row r="5768" spans="1:9" x14ac:dyDescent="0.25">
      <c r="A5768" t="s">
        <v>976</v>
      </c>
      <c r="B5768" t="s">
        <v>67</v>
      </c>
      <c r="C5768" s="76" t="s">
        <v>842</v>
      </c>
      <c r="D5768" t="s">
        <v>980</v>
      </c>
      <c r="E5768" s="82">
        <v>6.12</v>
      </c>
      <c r="F5768" t="s">
        <v>969</v>
      </c>
      <c r="G5768" s="83">
        <v>41166</v>
      </c>
      <c r="H5768" s="83">
        <v>41109</v>
      </c>
      <c r="I5768">
        <f t="shared" si="95"/>
        <v>2012</v>
      </c>
    </row>
    <row r="5769" spans="1:9" x14ac:dyDescent="0.25">
      <c r="A5769" t="s">
        <v>976</v>
      </c>
      <c r="B5769" t="s">
        <v>48</v>
      </c>
      <c r="C5769" s="76" t="s">
        <v>842</v>
      </c>
      <c r="D5769" t="s">
        <v>980</v>
      </c>
      <c r="E5769" s="82">
        <v>15.73</v>
      </c>
      <c r="F5769" t="s">
        <v>969</v>
      </c>
      <c r="G5769" s="83">
        <v>41193</v>
      </c>
      <c r="H5769" s="83">
        <v>41109</v>
      </c>
      <c r="I5769">
        <f t="shared" si="95"/>
        <v>2012</v>
      </c>
    </row>
    <row r="5770" spans="1:9" ht="14.45" customHeight="1" x14ac:dyDescent="0.25">
      <c r="A5770" t="s">
        <v>976</v>
      </c>
      <c r="B5770" t="s">
        <v>244</v>
      </c>
      <c r="C5770" s="76" t="s">
        <v>842</v>
      </c>
      <c r="D5770" t="s">
        <v>980</v>
      </c>
      <c r="E5770" s="82">
        <v>7</v>
      </c>
      <c r="F5770" t="s">
        <v>969</v>
      </c>
      <c r="G5770" s="83">
        <v>41179</v>
      </c>
      <c r="H5770" s="83">
        <v>41109</v>
      </c>
      <c r="I5770">
        <f t="shared" si="95"/>
        <v>2012</v>
      </c>
    </row>
    <row r="5771" spans="1:9" ht="14.45" customHeight="1" x14ac:dyDescent="0.25">
      <c r="A5771" t="s">
        <v>976</v>
      </c>
      <c r="B5771" t="s">
        <v>49</v>
      </c>
      <c r="C5771" s="76" t="s">
        <v>842</v>
      </c>
      <c r="D5771" t="s">
        <v>980</v>
      </c>
      <c r="E5771" s="82">
        <v>16.420000000000002</v>
      </c>
      <c r="F5771" t="s">
        <v>969</v>
      </c>
      <c r="G5771" s="83">
        <v>41254</v>
      </c>
      <c r="H5771" s="83">
        <v>41107</v>
      </c>
      <c r="I5771">
        <f t="shared" si="95"/>
        <v>2012</v>
      </c>
    </row>
    <row r="5772" spans="1:9" x14ac:dyDescent="0.25">
      <c r="A5772" t="s">
        <v>976</v>
      </c>
      <c r="B5772" t="s">
        <v>48</v>
      </c>
      <c r="C5772" s="76" t="s">
        <v>842</v>
      </c>
      <c r="D5772" t="s">
        <v>980</v>
      </c>
      <c r="E5772" s="82">
        <v>6.99</v>
      </c>
      <c r="F5772" t="s">
        <v>969</v>
      </c>
      <c r="G5772" s="83">
        <v>41201</v>
      </c>
      <c r="H5772" s="83">
        <v>41103</v>
      </c>
      <c r="I5772">
        <f t="shared" si="95"/>
        <v>2012</v>
      </c>
    </row>
    <row r="5773" spans="1:9" x14ac:dyDescent="0.25">
      <c r="A5773" t="s">
        <v>976</v>
      </c>
      <c r="B5773" t="s">
        <v>244</v>
      </c>
      <c r="C5773" s="76" t="s">
        <v>842</v>
      </c>
      <c r="D5773" t="s">
        <v>980</v>
      </c>
      <c r="E5773" s="82">
        <v>9.69</v>
      </c>
      <c r="F5773" t="s">
        <v>969</v>
      </c>
      <c r="G5773" s="83">
        <v>41145</v>
      </c>
      <c r="H5773" s="83">
        <v>41102</v>
      </c>
      <c r="I5773">
        <f t="shared" si="95"/>
        <v>2012</v>
      </c>
    </row>
    <row r="5774" spans="1:9" x14ac:dyDescent="0.25">
      <c r="A5774" t="s">
        <v>976</v>
      </c>
      <c r="B5774" t="s">
        <v>65</v>
      </c>
      <c r="C5774" s="76" t="s">
        <v>842</v>
      </c>
      <c r="D5774" t="s">
        <v>980</v>
      </c>
      <c r="E5774" s="82">
        <v>15</v>
      </c>
      <c r="F5774" t="s">
        <v>969</v>
      </c>
      <c r="G5774" s="83">
        <v>41206</v>
      </c>
      <c r="H5774" s="83">
        <v>41095</v>
      </c>
      <c r="I5774">
        <f t="shared" si="95"/>
        <v>2012</v>
      </c>
    </row>
    <row r="5775" spans="1:9" x14ac:dyDescent="0.25">
      <c r="A5775" t="s">
        <v>976</v>
      </c>
      <c r="B5775" t="s">
        <v>48</v>
      </c>
      <c r="C5775" s="76" t="s">
        <v>842</v>
      </c>
      <c r="D5775" t="s">
        <v>980</v>
      </c>
      <c r="E5775" s="82">
        <v>5.7</v>
      </c>
      <c r="F5775" t="s">
        <v>969</v>
      </c>
      <c r="G5775" s="83">
        <v>41148</v>
      </c>
      <c r="H5775" s="83">
        <v>41095</v>
      </c>
      <c r="I5775">
        <f t="shared" si="95"/>
        <v>2012</v>
      </c>
    </row>
    <row r="5776" spans="1:9" x14ac:dyDescent="0.25">
      <c r="A5776" t="s">
        <v>976</v>
      </c>
      <c r="B5776" t="s">
        <v>251</v>
      </c>
      <c r="C5776" s="76" t="s">
        <v>842</v>
      </c>
      <c r="D5776" t="s">
        <v>980</v>
      </c>
      <c r="E5776" s="82">
        <v>7.46</v>
      </c>
      <c r="F5776" t="s">
        <v>969</v>
      </c>
      <c r="G5776" s="83">
        <v>41200</v>
      </c>
      <c r="H5776" s="83">
        <v>41093</v>
      </c>
      <c r="I5776">
        <f t="shared" si="95"/>
        <v>2012</v>
      </c>
    </row>
    <row r="5777" spans="1:9" x14ac:dyDescent="0.25">
      <c r="A5777" t="s">
        <v>976</v>
      </c>
      <c r="B5777" t="s">
        <v>243</v>
      </c>
      <c r="C5777" s="76" t="s">
        <v>842</v>
      </c>
      <c r="D5777" t="s">
        <v>980</v>
      </c>
      <c r="E5777" s="82">
        <v>3.73</v>
      </c>
      <c r="F5777" t="s">
        <v>969</v>
      </c>
      <c r="G5777" s="83">
        <v>41255</v>
      </c>
      <c r="H5777" s="83">
        <v>41093</v>
      </c>
      <c r="I5777">
        <f t="shared" si="95"/>
        <v>2012</v>
      </c>
    </row>
    <row r="5778" spans="1:9" x14ac:dyDescent="0.25">
      <c r="A5778" t="s">
        <v>976</v>
      </c>
      <c r="B5778" t="s">
        <v>185</v>
      </c>
      <c r="C5778" s="76" t="s">
        <v>842</v>
      </c>
      <c r="D5778" t="s">
        <v>980</v>
      </c>
      <c r="E5778" s="82">
        <v>3.99</v>
      </c>
      <c r="F5778" t="s">
        <v>969</v>
      </c>
      <c r="G5778" s="83">
        <v>41124</v>
      </c>
      <c r="H5778" s="83">
        <v>41086</v>
      </c>
      <c r="I5778">
        <f t="shared" si="95"/>
        <v>2012</v>
      </c>
    </row>
    <row r="5779" spans="1:9" x14ac:dyDescent="0.25">
      <c r="A5779" t="s">
        <v>976</v>
      </c>
      <c r="B5779" t="s">
        <v>49</v>
      </c>
      <c r="C5779" s="76" t="s">
        <v>842</v>
      </c>
      <c r="D5779" t="s">
        <v>980</v>
      </c>
      <c r="E5779" s="82">
        <v>1.23</v>
      </c>
      <c r="F5779" t="s">
        <v>969</v>
      </c>
      <c r="G5779" s="83">
        <v>41441</v>
      </c>
      <c r="H5779" s="83">
        <v>41076</v>
      </c>
      <c r="I5779">
        <f t="shared" si="95"/>
        <v>2013</v>
      </c>
    </row>
    <row r="5780" spans="1:9" x14ac:dyDescent="0.25">
      <c r="A5780" t="s">
        <v>976</v>
      </c>
      <c r="B5780" t="s">
        <v>64</v>
      </c>
      <c r="C5780" s="76" t="s">
        <v>842</v>
      </c>
      <c r="D5780" t="s">
        <v>980</v>
      </c>
      <c r="E5780" s="82">
        <v>4.1900000000000004</v>
      </c>
      <c r="F5780" t="s">
        <v>969</v>
      </c>
      <c r="G5780" s="83">
        <v>41186</v>
      </c>
      <c r="H5780" s="83">
        <v>41092</v>
      </c>
      <c r="I5780">
        <f t="shared" si="95"/>
        <v>2012</v>
      </c>
    </row>
    <row r="5781" spans="1:9" x14ac:dyDescent="0.25">
      <c r="A5781" t="s">
        <v>976</v>
      </c>
      <c r="B5781" t="s">
        <v>22</v>
      </c>
      <c r="C5781" s="76" t="s">
        <v>842</v>
      </c>
      <c r="D5781" t="s">
        <v>980</v>
      </c>
      <c r="E5781" s="82">
        <v>5.7</v>
      </c>
      <c r="F5781" t="s">
        <v>969</v>
      </c>
      <c r="G5781" s="83">
        <v>41240</v>
      </c>
      <c r="H5781" s="83">
        <v>41074</v>
      </c>
      <c r="I5781">
        <f t="shared" si="95"/>
        <v>2012</v>
      </c>
    </row>
    <row r="5782" spans="1:9" x14ac:dyDescent="0.25">
      <c r="A5782" t="s">
        <v>976</v>
      </c>
      <c r="B5782" t="s">
        <v>250</v>
      </c>
      <c r="C5782" s="76" t="s">
        <v>842</v>
      </c>
      <c r="D5782" t="s">
        <v>980</v>
      </c>
      <c r="E5782" s="82">
        <v>10.17</v>
      </c>
      <c r="F5782" t="s">
        <v>969</v>
      </c>
      <c r="G5782" s="83">
        <v>41167</v>
      </c>
      <c r="H5782" s="83">
        <v>41061</v>
      </c>
      <c r="I5782">
        <f t="shared" si="95"/>
        <v>2012</v>
      </c>
    </row>
    <row r="5783" spans="1:9" x14ac:dyDescent="0.25">
      <c r="A5783" t="s">
        <v>976</v>
      </c>
      <c r="B5783" t="s">
        <v>245</v>
      </c>
      <c r="C5783" s="76" t="s">
        <v>842</v>
      </c>
      <c r="D5783" t="s">
        <v>980</v>
      </c>
      <c r="E5783" s="82">
        <v>6.52</v>
      </c>
      <c r="F5783" t="s">
        <v>969</v>
      </c>
      <c r="G5783" s="83">
        <v>41159</v>
      </c>
      <c r="H5783" s="83">
        <v>41043</v>
      </c>
      <c r="I5783">
        <f t="shared" si="95"/>
        <v>2012</v>
      </c>
    </row>
    <row r="5784" spans="1:9" x14ac:dyDescent="0.25">
      <c r="A5784" t="s">
        <v>976</v>
      </c>
      <c r="B5784" t="s">
        <v>40</v>
      </c>
      <c r="C5784" t="s">
        <v>947</v>
      </c>
      <c r="D5784" t="s">
        <v>980</v>
      </c>
      <c r="E5784" s="82">
        <v>9.5</v>
      </c>
      <c r="F5784" t="s">
        <v>969</v>
      </c>
      <c r="G5784" s="83">
        <v>41183</v>
      </c>
      <c r="H5784" s="83">
        <v>41054</v>
      </c>
      <c r="I5784">
        <f t="shared" si="95"/>
        <v>2012</v>
      </c>
    </row>
    <row r="5785" spans="1:9" x14ac:dyDescent="0.25">
      <c r="A5785" t="s">
        <v>976</v>
      </c>
      <c r="B5785" t="s">
        <v>246</v>
      </c>
      <c r="C5785" s="76" t="s">
        <v>842</v>
      </c>
      <c r="D5785" t="s">
        <v>980</v>
      </c>
      <c r="E5785" s="82">
        <v>7.46</v>
      </c>
      <c r="F5785" t="s">
        <v>969</v>
      </c>
      <c r="G5785" s="83">
        <v>41163</v>
      </c>
      <c r="H5785" s="83">
        <v>41052</v>
      </c>
      <c r="I5785">
        <f t="shared" si="95"/>
        <v>2012</v>
      </c>
    </row>
    <row r="5786" spans="1:9" x14ac:dyDescent="0.25">
      <c r="A5786" t="s">
        <v>976</v>
      </c>
      <c r="B5786" t="s">
        <v>244</v>
      </c>
      <c r="C5786" s="76" t="s">
        <v>842</v>
      </c>
      <c r="D5786" t="s">
        <v>980</v>
      </c>
      <c r="E5786" s="82">
        <v>65.569999999999993</v>
      </c>
      <c r="F5786" t="s">
        <v>969</v>
      </c>
      <c r="G5786" s="83">
        <v>41244</v>
      </c>
      <c r="H5786" s="83">
        <v>41043</v>
      </c>
      <c r="I5786">
        <f t="shared" si="95"/>
        <v>2012</v>
      </c>
    </row>
    <row r="5787" spans="1:9" x14ac:dyDescent="0.25">
      <c r="A5787" t="s">
        <v>976</v>
      </c>
      <c r="B5787" t="s">
        <v>251</v>
      </c>
      <c r="C5787" s="76" t="s">
        <v>842</v>
      </c>
      <c r="D5787" t="s">
        <v>980</v>
      </c>
      <c r="E5787" s="82">
        <v>5.47</v>
      </c>
      <c r="F5787" t="s">
        <v>969</v>
      </c>
      <c r="G5787" s="83">
        <v>41096</v>
      </c>
      <c r="H5787" s="83">
        <v>41041</v>
      </c>
      <c r="I5787">
        <f t="shared" si="95"/>
        <v>2012</v>
      </c>
    </row>
    <row r="5788" spans="1:9" x14ac:dyDescent="0.25">
      <c r="A5788" t="s">
        <v>976</v>
      </c>
      <c r="B5788" t="s">
        <v>247</v>
      </c>
      <c r="C5788" s="76" t="s">
        <v>842</v>
      </c>
      <c r="D5788" t="s">
        <v>980</v>
      </c>
      <c r="E5788" s="82">
        <v>12</v>
      </c>
      <c r="F5788" t="s">
        <v>969</v>
      </c>
      <c r="G5788" s="83">
        <v>41128</v>
      </c>
      <c r="H5788" s="83">
        <v>41036</v>
      </c>
      <c r="I5788">
        <f t="shared" si="95"/>
        <v>2012</v>
      </c>
    </row>
    <row r="5789" spans="1:9" x14ac:dyDescent="0.25">
      <c r="A5789" t="s">
        <v>976</v>
      </c>
      <c r="B5789" t="s">
        <v>40</v>
      </c>
      <c r="C5789" s="76" t="s">
        <v>842</v>
      </c>
      <c r="D5789" t="s">
        <v>980</v>
      </c>
      <c r="E5789" s="82">
        <v>5.47</v>
      </c>
      <c r="F5789" t="s">
        <v>969</v>
      </c>
      <c r="G5789" s="83">
        <v>41045</v>
      </c>
      <c r="H5789" s="83">
        <v>41040</v>
      </c>
      <c r="I5789">
        <f t="shared" si="95"/>
        <v>2012</v>
      </c>
    </row>
    <row r="5790" spans="1:9" x14ac:dyDescent="0.25">
      <c r="A5790" t="s">
        <v>976</v>
      </c>
      <c r="B5790" t="s">
        <v>67</v>
      </c>
      <c r="C5790" s="76" t="s">
        <v>842</v>
      </c>
      <c r="D5790" t="s">
        <v>980</v>
      </c>
      <c r="E5790" s="82">
        <v>17.100000000000001</v>
      </c>
      <c r="F5790" t="s">
        <v>969</v>
      </c>
      <c r="G5790" s="83">
        <v>42121</v>
      </c>
      <c r="H5790" s="83">
        <v>41040</v>
      </c>
      <c r="I5790">
        <f t="shared" si="95"/>
        <v>2015</v>
      </c>
    </row>
    <row r="5791" spans="1:9" x14ac:dyDescent="0.25">
      <c r="A5791" t="s">
        <v>976</v>
      </c>
      <c r="B5791" t="s">
        <v>253</v>
      </c>
      <c r="C5791" s="76" t="s">
        <v>842</v>
      </c>
      <c r="D5791" t="s">
        <v>980</v>
      </c>
      <c r="E5791" s="82">
        <v>5.59</v>
      </c>
      <c r="F5791" t="s">
        <v>969</v>
      </c>
      <c r="G5791" s="83">
        <v>41145</v>
      </c>
      <c r="H5791" s="83">
        <v>41024</v>
      </c>
      <c r="I5791">
        <f t="shared" si="95"/>
        <v>2012</v>
      </c>
    </row>
    <row r="5792" spans="1:9" x14ac:dyDescent="0.25">
      <c r="A5792" t="s">
        <v>976</v>
      </c>
      <c r="B5792" t="s">
        <v>67</v>
      </c>
      <c r="C5792" s="76" t="s">
        <v>842</v>
      </c>
      <c r="D5792" t="s">
        <v>980</v>
      </c>
      <c r="E5792" s="82">
        <v>17.86</v>
      </c>
      <c r="F5792" t="s">
        <v>969</v>
      </c>
      <c r="G5792" s="83">
        <v>41102</v>
      </c>
      <c r="H5792" s="83">
        <v>41033</v>
      </c>
      <c r="I5792">
        <f t="shared" si="95"/>
        <v>2012</v>
      </c>
    </row>
    <row r="5793" spans="1:9" x14ac:dyDescent="0.25">
      <c r="A5793" t="s">
        <v>976</v>
      </c>
      <c r="B5793" t="s">
        <v>242</v>
      </c>
      <c r="C5793" s="76" t="s">
        <v>842</v>
      </c>
      <c r="D5793" t="s">
        <v>980</v>
      </c>
      <c r="E5793" s="82">
        <v>4.68</v>
      </c>
      <c r="F5793" t="s">
        <v>969</v>
      </c>
      <c r="G5793" s="83">
        <v>41062</v>
      </c>
      <c r="H5793" s="83">
        <v>41032</v>
      </c>
      <c r="I5793">
        <f t="shared" si="95"/>
        <v>2012</v>
      </c>
    </row>
    <row r="5794" spans="1:9" x14ac:dyDescent="0.25">
      <c r="A5794" t="s">
        <v>976</v>
      </c>
      <c r="B5794" t="s">
        <v>245</v>
      </c>
      <c r="C5794" s="76" t="s">
        <v>842</v>
      </c>
      <c r="D5794" t="s">
        <v>980</v>
      </c>
      <c r="E5794" s="82">
        <v>4.3499999999999996</v>
      </c>
      <c r="F5794" t="s">
        <v>969</v>
      </c>
      <c r="G5794" s="83">
        <v>41152</v>
      </c>
      <c r="H5794" s="83">
        <v>41002</v>
      </c>
      <c r="I5794">
        <f t="shared" si="95"/>
        <v>2012</v>
      </c>
    </row>
    <row r="5795" spans="1:9" x14ac:dyDescent="0.25">
      <c r="A5795" t="s">
        <v>976</v>
      </c>
      <c r="B5795" t="s">
        <v>67</v>
      </c>
      <c r="C5795" s="76" t="s">
        <v>842</v>
      </c>
      <c r="D5795" t="s">
        <v>980</v>
      </c>
      <c r="E5795" s="82">
        <v>8.02</v>
      </c>
      <c r="F5795" t="s">
        <v>969</v>
      </c>
      <c r="G5795" s="83">
        <v>41090</v>
      </c>
      <c r="H5795" s="83">
        <v>40999</v>
      </c>
      <c r="I5795">
        <f t="shared" si="95"/>
        <v>2012</v>
      </c>
    </row>
    <row r="5796" spans="1:9" x14ac:dyDescent="0.25">
      <c r="A5796" t="s">
        <v>976</v>
      </c>
      <c r="B5796" t="s">
        <v>253</v>
      </c>
      <c r="C5796" s="76" t="s">
        <v>842</v>
      </c>
      <c r="D5796" t="s">
        <v>980</v>
      </c>
      <c r="E5796" s="82">
        <v>5.24</v>
      </c>
      <c r="F5796" t="s">
        <v>969</v>
      </c>
      <c r="G5796" s="83">
        <v>41443</v>
      </c>
      <c r="H5796" s="83">
        <v>41011</v>
      </c>
      <c r="I5796">
        <f t="shared" si="95"/>
        <v>2013</v>
      </c>
    </row>
    <row r="5797" spans="1:9" x14ac:dyDescent="0.25">
      <c r="A5797" t="s">
        <v>976</v>
      </c>
      <c r="B5797" t="s">
        <v>253</v>
      </c>
      <c r="C5797" s="76" t="s">
        <v>842</v>
      </c>
      <c r="D5797" t="s">
        <v>980</v>
      </c>
      <c r="E5797" s="82">
        <v>3.73</v>
      </c>
      <c r="F5797" t="s">
        <v>969</v>
      </c>
      <c r="G5797" s="83">
        <v>41157</v>
      </c>
      <c r="H5797" s="83">
        <v>41003</v>
      </c>
      <c r="I5797">
        <f t="shared" si="95"/>
        <v>2012</v>
      </c>
    </row>
    <row r="5798" spans="1:9" x14ac:dyDescent="0.25">
      <c r="A5798" t="s">
        <v>976</v>
      </c>
      <c r="B5798" t="s">
        <v>58</v>
      </c>
      <c r="C5798" s="76" t="s">
        <v>842</v>
      </c>
      <c r="D5798" t="s">
        <v>980</v>
      </c>
      <c r="E5798" s="82">
        <v>42.09</v>
      </c>
      <c r="F5798" t="s">
        <v>969</v>
      </c>
      <c r="G5798" s="83">
        <v>41200</v>
      </c>
      <c r="H5798" s="83">
        <v>40999</v>
      </c>
      <c r="I5798">
        <f t="shared" si="95"/>
        <v>2012</v>
      </c>
    </row>
    <row r="5799" spans="1:9" x14ac:dyDescent="0.25">
      <c r="A5799" t="s">
        <v>976</v>
      </c>
      <c r="B5799" t="s">
        <v>58</v>
      </c>
      <c r="C5799" s="76" t="s">
        <v>842</v>
      </c>
      <c r="D5799" t="s">
        <v>980</v>
      </c>
      <c r="E5799" s="82">
        <v>3.19</v>
      </c>
      <c r="F5799" t="s">
        <v>969</v>
      </c>
      <c r="G5799" s="83">
        <v>41051</v>
      </c>
      <c r="H5799" s="83">
        <v>40987</v>
      </c>
      <c r="I5799">
        <f t="shared" si="95"/>
        <v>2012</v>
      </c>
    </row>
    <row r="5800" spans="1:9" x14ac:dyDescent="0.25">
      <c r="A5800" t="s">
        <v>976</v>
      </c>
      <c r="B5800" t="s">
        <v>244</v>
      </c>
      <c r="C5800" s="76" t="s">
        <v>842</v>
      </c>
      <c r="D5800" t="s">
        <v>980</v>
      </c>
      <c r="E5800" s="82">
        <v>9.5</v>
      </c>
      <c r="F5800" t="s">
        <v>969</v>
      </c>
      <c r="G5800" s="83">
        <v>40926</v>
      </c>
      <c r="H5800" s="83">
        <v>40925</v>
      </c>
      <c r="I5800">
        <f t="shared" si="95"/>
        <v>2012</v>
      </c>
    </row>
    <row r="5801" spans="1:9" x14ac:dyDescent="0.25">
      <c r="A5801" t="s">
        <v>976</v>
      </c>
      <c r="B5801" t="s">
        <v>253</v>
      </c>
      <c r="C5801" s="76" t="s">
        <v>842</v>
      </c>
      <c r="D5801" t="s">
        <v>980</v>
      </c>
      <c r="E5801" s="82">
        <v>4.45</v>
      </c>
      <c r="F5801" t="s">
        <v>969</v>
      </c>
      <c r="G5801" s="83">
        <v>41029</v>
      </c>
      <c r="H5801" s="83">
        <v>40932</v>
      </c>
      <c r="I5801">
        <f t="shared" si="95"/>
        <v>2012</v>
      </c>
    </row>
    <row r="5802" spans="1:9" x14ac:dyDescent="0.25">
      <c r="A5802" t="s">
        <v>976</v>
      </c>
      <c r="B5802" t="s">
        <v>244</v>
      </c>
      <c r="C5802" s="76" t="s">
        <v>842</v>
      </c>
      <c r="D5802" t="s">
        <v>980</v>
      </c>
      <c r="E5802" s="82">
        <v>4.79</v>
      </c>
      <c r="F5802" t="s">
        <v>969</v>
      </c>
      <c r="G5802" s="83">
        <v>41002</v>
      </c>
      <c r="H5802" s="83">
        <v>40954</v>
      </c>
      <c r="I5802">
        <f t="shared" si="95"/>
        <v>2012</v>
      </c>
    </row>
    <row r="5803" spans="1:9" x14ac:dyDescent="0.25">
      <c r="A5803" t="s">
        <v>976</v>
      </c>
      <c r="B5803" t="s">
        <v>39</v>
      </c>
      <c r="C5803" s="76" t="s">
        <v>842</v>
      </c>
      <c r="D5803" t="s">
        <v>980</v>
      </c>
      <c r="E5803" s="82">
        <v>2.91</v>
      </c>
      <c r="F5803" t="s">
        <v>969</v>
      </c>
      <c r="G5803" s="83">
        <v>40909</v>
      </c>
      <c r="H5803" s="83">
        <v>40918</v>
      </c>
      <c r="I5803">
        <f t="shared" si="95"/>
        <v>2012</v>
      </c>
    </row>
    <row r="5804" spans="1:9" x14ac:dyDescent="0.25">
      <c r="A5804" t="s">
        <v>976</v>
      </c>
      <c r="B5804" t="s">
        <v>44</v>
      </c>
      <c r="C5804" t="s">
        <v>947</v>
      </c>
      <c r="D5804" t="s">
        <v>980</v>
      </c>
      <c r="E5804" s="82">
        <v>8.1199999999999992</v>
      </c>
      <c r="F5804" t="s">
        <v>969</v>
      </c>
      <c r="G5804" s="83">
        <v>41973</v>
      </c>
      <c r="H5804" s="83">
        <v>40913</v>
      </c>
      <c r="I5804">
        <f t="shared" si="95"/>
        <v>2014</v>
      </c>
    </row>
    <row r="5805" spans="1:9" x14ac:dyDescent="0.25">
      <c r="A5805" t="s">
        <v>976</v>
      </c>
      <c r="B5805" t="s">
        <v>261</v>
      </c>
      <c r="C5805" s="76" t="s">
        <v>842</v>
      </c>
      <c r="D5805" t="s">
        <v>980</v>
      </c>
      <c r="E5805" s="82">
        <v>3.99</v>
      </c>
      <c r="F5805" t="s">
        <v>969</v>
      </c>
      <c r="G5805" s="83">
        <v>40913</v>
      </c>
      <c r="H5805" s="83">
        <v>40911</v>
      </c>
      <c r="I5805">
        <f t="shared" si="95"/>
        <v>2012</v>
      </c>
    </row>
    <row r="5806" spans="1:9" x14ac:dyDescent="0.25">
      <c r="A5806" t="s">
        <v>976</v>
      </c>
      <c r="B5806" t="s">
        <v>253</v>
      </c>
      <c r="C5806" s="76" t="s">
        <v>842</v>
      </c>
      <c r="D5806" t="s">
        <v>980</v>
      </c>
      <c r="E5806" s="82">
        <v>6.65</v>
      </c>
      <c r="F5806" t="s">
        <v>969</v>
      </c>
      <c r="G5806" s="83">
        <v>40919</v>
      </c>
      <c r="H5806" s="83">
        <v>40889</v>
      </c>
      <c r="I5806">
        <f t="shared" si="95"/>
        <v>2012</v>
      </c>
    </row>
    <row r="5807" spans="1:9" x14ac:dyDescent="0.25">
      <c r="A5807" t="s">
        <v>976</v>
      </c>
      <c r="B5807" t="s">
        <v>58</v>
      </c>
      <c r="C5807" s="76" t="s">
        <v>842</v>
      </c>
      <c r="D5807" t="s">
        <v>980</v>
      </c>
      <c r="E5807" s="82">
        <v>2.74</v>
      </c>
      <c r="F5807" t="s">
        <v>969</v>
      </c>
      <c r="G5807" s="83">
        <v>40988</v>
      </c>
      <c r="H5807" s="83">
        <v>40891</v>
      </c>
      <c r="I5807">
        <f t="shared" si="95"/>
        <v>2012</v>
      </c>
    </row>
    <row r="5808" spans="1:9" x14ac:dyDescent="0.25">
      <c r="A5808" t="s">
        <v>976</v>
      </c>
      <c r="B5808" t="s">
        <v>253</v>
      </c>
      <c r="C5808" s="76" t="s">
        <v>842</v>
      </c>
      <c r="D5808" t="s">
        <v>980</v>
      </c>
      <c r="E5808" s="82">
        <v>6.65</v>
      </c>
      <c r="F5808" t="s">
        <v>969</v>
      </c>
      <c r="G5808" s="83">
        <v>41006</v>
      </c>
      <c r="H5808" s="83">
        <v>40879</v>
      </c>
      <c r="I5808">
        <f t="shared" si="95"/>
        <v>2012</v>
      </c>
    </row>
    <row r="5809" spans="1:9" x14ac:dyDescent="0.25">
      <c r="A5809" t="s">
        <v>976</v>
      </c>
      <c r="B5809" t="s">
        <v>253</v>
      </c>
      <c r="C5809" s="76" t="s">
        <v>842</v>
      </c>
      <c r="D5809" t="s">
        <v>980</v>
      </c>
      <c r="E5809" s="82">
        <v>3.71</v>
      </c>
      <c r="F5809" t="s">
        <v>969</v>
      </c>
      <c r="G5809" s="83">
        <v>40984</v>
      </c>
      <c r="H5809" s="83">
        <v>40886</v>
      </c>
      <c r="I5809">
        <f t="shared" si="95"/>
        <v>2012</v>
      </c>
    </row>
    <row r="5810" spans="1:9" x14ac:dyDescent="0.25">
      <c r="A5810" t="s">
        <v>976</v>
      </c>
      <c r="B5810" t="s">
        <v>243</v>
      </c>
      <c r="C5810" s="76" t="s">
        <v>842</v>
      </c>
      <c r="D5810" t="s">
        <v>980</v>
      </c>
      <c r="E5810" s="82">
        <v>4.0199999999999996</v>
      </c>
      <c r="F5810" t="s">
        <v>969</v>
      </c>
      <c r="G5810" s="83">
        <v>40919</v>
      </c>
      <c r="H5810" s="83">
        <v>40875</v>
      </c>
      <c r="I5810">
        <f t="shared" si="95"/>
        <v>2012</v>
      </c>
    </row>
    <row r="5811" spans="1:9" x14ac:dyDescent="0.25">
      <c r="A5811" t="s">
        <v>976</v>
      </c>
      <c r="B5811" t="s">
        <v>58</v>
      </c>
      <c r="C5811" s="76" t="s">
        <v>842</v>
      </c>
      <c r="D5811" t="s">
        <v>980</v>
      </c>
      <c r="E5811" s="82">
        <v>7.87</v>
      </c>
      <c r="F5811" t="s">
        <v>969</v>
      </c>
      <c r="G5811" s="83">
        <v>40904</v>
      </c>
      <c r="H5811" s="83">
        <v>40875</v>
      </c>
      <c r="I5811">
        <f t="shared" si="95"/>
        <v>2011</v>
      </c>
    </row>
    <row r="5812" spans="1:9" x14ac:dyDescent="0.25">
      <c r="A5812" t="s">
        <v>976</v>
      </c>
      <c r="B5812" s="74" t="s">
        <v>39</v>
      </c>
      <c r="C5812" s="76" t="s">
        <v>842</v>
      </c>
      <c r="D5812" t="s">
        <v>980</v>
      </c>
      <c r="E5812" s="82">
        <v>3.99</v>
      </c>
      <c r="F5812" t="s">
        <v>969</v>
      </c>
      <c r="G5812" s="83">
        <v>40901</v>
      </c>
      <c r="H5812" s="83">
        <v>40869</v>
      </c>
      <c r="I5812">
        <f t="shared" si="95"/>
        <v>2011</v>
      </c>
    </row>
    <row r="5813" spans="1:9" x14ac:dyDescent="0.25">
      <c r="A5813" t="s">
        <v>976</v>
      </c>
      <c r="B5813" t="s">
        <v>253</v>
      </c>
      <c r="C5813" s="76" t="s">
        <v>842</v>
      </c>
      <c r="D5813" t="s">
        <v>980</v>
      </c>
      <c r="E5813" s="82">
        <v>4.0999999999999996</v>
      </c>
      <c r="F5813" t="s">
        <v>969</v>
      </c>
      <c r="G5813" s="83">
        <v>40970</v>
      </c>
      <c r="H5813" s="83">
        <v>40861</v>
      </c>
      <c r="I5813">
        <f t="shared" si="95"/>
        <v>2012</v>
      </c>
    </row>
    <row r="5814" spans="1:9" x14ac:dyDescent="0.25">
      <c r="A5814" t="s">
        <v>976</v>
      </c>
      <c r="B5814" t="s">
        <v>245</v>
      </c>
      <c r="C5814" s="76" t="s">
        <v>842</v>
      </c>
      <c r="D5814" t="s">
        <v>980</v>
      </c>
      <c r="E5814" s="82">
        <v>3.99</v>
      </c>
      <c r="F5814" t="s">
        <v>969</v>
      </c>
      <c r="G5814" s="83">
        <v>40956</v>
      </c>
      <c r="H5814" s="83">
        <v>40857</v>
      </c>
      <c r="I5814">
        <f t="shared" si="95"/>
        <v>2012</v>
      </c>
    </row>
    <row r="5815" spans="1:9" x14ac:dyDescent="0.25">
      <c r="A5815" t="s">
        <v>976</v>
      </c>
      <c r="B5815" t="s">
        <v>253</v>
      </c>
      <c r="C5815" s="76" t="s">
        <v>842</v>
      </c>
      <c r="D5815" t="s">
        <v>980</v>
      </c>
      <c r="E5815" s="82">
        <v>10.845000000000001</v>
      </c>
      <c r="F5815" t="s">
        <v>969</v>
      </c>
      <c r="G5815" s="83">
        <v>42086</v>
      </c>
      <c r="H5815" s="83">
        <v>40853</v>
      </c>
      <c r="I5815">
        <f t="shared" si="95"/>
        <v>2015</v>
      </c>
    </row>
    <row r="5816" spans="1:9" x14ac:dyDescent="0.25">
      <c r="A5816" t="s">
        <v>976</v>
      </c>
      <c r="B5816" t="s">
        <v>244</v>
      </c>
      <c r="C5816" s="76" t="s">
        <v>842</v>
      </c>
      <c r="D5816" t="s">
        <v>980</v>
      </c>
      <c r="E5816" s="82">
        <v>1.75</v>
      </c>
      <c r="F5816" t="s">
        <v>969</v>
      </c>
      <c r="G5816" s="83">
        <v>41022</v>
      </c>
      <c r="H5816" s="83">
        <v>40851</v>
      </c>
      <c r="I5816">
        <f t="shared" si="95"/>
        <v>2012</v>
      </c>
    </row>
    <row r="5817" spans="1:9" x14ac:dyDescent="0.25">
      <c r="A5817" t="s">
        <v>976</v>
      </c>
      <c r="B5817" t="s">
        <v>57</v>
      </c>
      <c r="C5817" s="76" t="s">
        <v>946</v>
      </c>
      <c r="D5817" t="s">
        <v>980</v>
      </c>
      <c r="E5817" s="82">
        <v>9.1199999999999992</v>
      </c>
      <c r="F5817" t="s">
        <v>969</v>
      </c>
      <c r="G5817" s="83">
        <v>41244</v>
      </c>
      <c r="H5817" s="83">
        <v>40852</v>
      </c>
      <c r="I5817">
        <f t="shared" si="95"/>
        <v>2012</v>
      </c>
    </row>
    <row r="5818" spans="1:9" x14ac:dyDescent="0.25">
      <c r="A5818" t="s">
        <v>976</v>
      </c>
      <c r="B5818" t="s">
        <v>243</v>
      </c>
      <c r="C5818" s="76" t="s">
        <v>842</v>
      </c>
      <c r="D5818" t="s">
        <v>980</v>
      </c>
      <c r="E5818" s="82">
        <v>4.99</v>
      </c>
      <c r="F5818" t="s">
        <v>969</v>
      </c>
      <c r="G5818" s="83">
        <v>40933</v>
      </c>
      <c r="H5818" s="83">
        <v>40847</v>
      </c>
      <c r="I5818">
        <f t="shared" si="95"/>
        <v>2012</v>
      </c>
    </row>
    <row r="5819" spans="1:9" x14ac:dyDescent="0.25">
      <c r="A5819" t="s">
        <v>976</v>
      </c>
      <c r="B5819" t="s">
        <v>22</v>
      </c>
      <c r="C5819" s="76" t="s">
        <v>842</v>
      </c>
      <c r="D5819" t="s">
        <v>980</v>
      </c>
      <c r="E5819" s="82">
        <v>17.86</v>
      </c>
      <c r="F5819" t="s">
        <v>969</v>
      </c>
      <c r="G5819" s="83">
        <v>40875</v>
      </c>
      <c r="H5819" s="83">
        <v>40835</v>
      </c>
      <c r="I5819">
        <f t="shared" si="95"/>
        <v>2011</v>
      </c>
    </row>
    <row r="5820" spans="1:9" x14ac:dyDescent="0.25">
      <c r="A5820" t="s">
        <v>976</v>
      </c>
      <c r="B5820" t="s">
        <v>252</v>
      </c>
      <c r="C5820" s="76" t="s">
        <v>842</v>
      </c>
      <c r="D5820" t="s">
        <v>980</v>
      </c>
      <c r="E5820" s="82">
        <v>8.5500000000000007</v>
      </c>
      <c r="F5820" t="s">
        <v>969</v>
      </c>
      <c r="G5820" s="83">
        <v>40849</v>
      </c>
      <c r="H5820" s="83">
        <v>40828</v>
      </c>
      <c r="I5820">
        <f t="shared" si="95"/>
        <v>2011</v>
      </c>
    </row>
    <row r="5821" spans="1:9" x14ac:dyDescent="0.25">
      <c r="A5821" t="s">
        <v>976</v>
      </c>
      <c r="B5821" t="s">
        <v>257</v>
      </c>
      <c r="C5821" s="76" t="s">
        <v>842</v>
      </c>
      <c r="D5821" t="s">
        <v>980</v>
      </c>
      <c r="E5821" s="82">
        <v>139.65</v>
      </c>
      <c r="F5821" t="s">
        <v>969</v>
      </c>
      <c r="G5821" s="83">
        <v>41052</v>
      </c>
      <c r="H5821" s="83">
        <v>40821</v>
      </c>
      <c r="I5821">
        <f t="shared" si="95"/>
        <v>2012</v>
      </c>
    </row>
    <row r="5822" spans="1:9" x14ac:dyDescent="0.25">
      <c r="A5822" t="s">
        <v>976</v>
      </c>
      <c r="B5822" t="s">
        <v>287</v>
      </c>
      <c r="C5822" s="76" t="s">
        <v>842</v>
      </c>
      <c r="D5822" t="s">
        <v>980</v>
      </c>
      <c r="E5822" s="82">
        <v>6.78</v>
      </c>
      <c r="F5822" t="s">
        <v>969</v>
      </c>
      <c r="G5822" s="83">
        <v>40914</v>
      </c>
      <c r="H5822" s="83">
        <v>40828</v>
      </c>
      <c r="I5822">
        <f t="shared" si="95"/>
        <v>2012</v>
      </c>
    </row>
    <row r="5823" spans="1:9" x14ac:dyDescent="0.25">
      <c r="A5823" t="s">
        <v>976</v>
      </c>
      <c r="B5823" t="s">
        <v>263</v>
      </c>
      <c r="C5823" s="76" t="s">
        <v>842</v>
      </c>
      <c r="D5823" t="s">
        <v>980</v>
      </c>
      <c r="E5823" s="82">
        <v>1.66</v>
      </c>
      <c r="F5823" t="s">
        <v>969</v>
      </c>
      <c r="G5823" s="83">
        <v>40991</v>
      </c>
      <c r="H5823" s="83">
        <v>40821</v>
      </c>
      <c r="I5823">
        <f t="shared" si="95"/>
        <v>2012</v>
      </c>
    </row>
    <row r="5824" spans="1:9" x14ac:dyDescent="0.25">
      <c r="A5824" t="s">
        <v>976</v>
      </c>
      <c r="B5824" t="s">
        <v>67</v>
      </c>
      <c r="C5824" s="76" t="s">
        <v>842</v>
      </c>
      <c r="D5824" t="s">
        <v>980</v>
      </c>
      <c r="E5824" s="82">
        <v>4.75</v>
      </c>
      <c r="F5824" t="s">
        <v>969</v>
      </c>
      <c r="G5824" s="83">
        <v>40832</v>
      </c>
      <c r="H5824" s="83">
        <v>40792</v>
      </c>
      <c r="I5824">
        <f t="shared" si="95"/>
        <v>2011</v>
      </c>
    </row>
    <row r="5825" spans="1:9" x14ac:dyDescent="0.25">
      <c r="A5825" t="s">
        <v>976</v>
      </c>
      <c r="B5825" t="s">
        <v>250</v>
      </c>
      <c r="C5825" s="76" t="s">
        <v>842</v>
      </c>
      <c r="D5825" t="s">
        <v>980</v>
      </c>
      <c r="E5825" s="82">
        <v>4.28</v>
      </c>
      <c r="F5825" t="s">
        <v>969</v>
      </c>
      <c r="G5825" s="83">
        <v>41495</v>
      </c>
      <c r="H5825" s="83">
        <v>40804</v>
      </c>
      <c r="I5825">
        <f t="shared" si="95"/>
        <v>2013</v>
      </c>
    </row>
    <row r="5826" spans="1:9" x14ac:dyDescent="0.25">
      <c r="A5826" t="s">
        <v>976</v>
      </c>
      <c r="B5826" t="s">
        <v>22</v>
      </c>
      <c r="C5826" s="76" t="s">
        <v>842</v>
      </c>
      <c r="D5826" t="s">
        <v>980</v>
      </c>
      <c r="E5826" s="82">
        <v>41.36</v>
      </c>
      <c r="F5826" t="s">
        <v>969</v>
      </c>
      <c r="G5826" s="83">
        <v>40966</v>
      </c>
      <c r="H5826" s="83">
        <v>40809</v>
      </c>
      <c r="I5826">
        <f t="shared" ref="I5826:I5889" si="96">IF(G5826&lt;&gt;"",YEAR(G5826),"")</f>
        <v>2012</v>
      </c>
    </row>
    <row r="5827" spans="1:9" x14ac:dyDescent="0.25">
      <c r="A5827" t="s">
        <v>976</v>
      </c>
      <c r="B5827" t="s">
        <v>257</v>
      </c>
      <c r="C5827" s="76" t="s">
        <v>842</v>
      </c>
      <c r="D5827" t="s">
        <v>980</v>
      </c>
      <c r="E5827" s="82">
        <v>2.99</v>
      </c>
      <c r="F5827" t="s">
        <v>969</v>
      </c>
      <c r="G5827" s="83">
        <v>41025</v>
      </c>
      <c r="H5827" s="83">
        <v>40798</v>
      </c>
      <c r="I5827">
        <f t="shared" si="96"/>
        <v>2012</v>
      </c>
    </row>
    <row r="5828" spans="1:9" x14ac:dyDescent="0.25">
      <c r="A5828" t="s">
        <v>976</v>
      </c>
      <c r="B5828" t="s">
        <v>38</v>
      </c>
      <c r="C5828" s="76" t="s">
        <v>842</v>
      </c>
      <c r="D5828" t="s">
        <v>980</v>
      </c>
      <c r="E5828" s="82">
        <v>5.24</v>
      </c>
      <c r="F5828" t="s">
        <v>969</v>
      </c>
      <c r="G5828" s="83">
        <v>40851</v>
      </c>
      <c r="H5828" s="83">
        <v>40786</v>
      </c>
      <c r="I5828">
        <f t="shared" si="96"/>
        <v>2011</v>
      </c>
    </row>
    <row r="5829" spans="1:9" x14ac:dyDescent="0.25">
      <c r="A5829" t="s">
        <v>976</v>
      </c>
      <c r="B5829" t="s">
        <v>48</v>
      </c>
      <c r="C5829" s="76" t="s">
        <v>842</v>
      </c>
      <c r="D5829" t="s">
        <v>980</v>
      </c>
      <c r="E5829" s="82">
        <v>5.24</v>
      </c>
      <c r="F5829" t="s">
        <v>969</v>
      </c>
      <c r="G5829" s="83">
        <v>40904</v>
      </c>
      <c r="H5829" s="83">
        <v>40788</v>
      </c>
      <c r="I5829">
        <f t="shared" si="96"/>
        <v>2011</v>
      </c>
    </row>
    <row r="5830" spans="1:9" x14ac:dyDescent="0.25">
      <c r="A5830" t="s">
        <v>976</v>
      </c>
      <c r="B5830" t="s">
        <v>243</v>
      </c>
      <c r="C5830" s="76" t="s">
        <v>842</v>
      </c>
      <c r="D5830" t="s">
        <v>980</v>
      </c>
      <c r="E5830" s="82">
        <v>4.7</v>
      </c>
      <c r="F5830" t="s">
        <v>969</v>
      </c>
      <c r="G5830" s="83">
        <v>40833</v>
      </c>
      <c r="H5830" s="83">
        <v>40781</v>
      </c>
      <c r="I5830">
        <f t="shared" si="96"/>
        <v>2011</v>
      </c>
    </row>
    <row r="5831" spans="1:9" x14ac:dyDescent="0.25">
      <c r="A5831" t="s">
        <v>976</v>
      </c>
      <c r="B5831" t="s">
        <v>243</v>
      </c>
      <c r="C5831" s="76" t="s">
        <v>842</v>
      </c>
      <c r="D5831" t="s">
        <v>980</v>
      </c>
      <c r="E5831" s="82">
        <v>5.77</v>
      </c>
      <c r="F5831" t="s">
        <v>969</v>
      </c>
      <c r="G5831" s="83">
        <v>40878</v>
      </c>
      <c r="H5831" s="83">
        <v>40777</v>
      </c>
      <c r="I5831">
        <f t="shared" si="96"/>
        <v>2011</v>
      </c>
    </row>
    <row r="5832" spans="1:9" x14ac:dyDescent="0.25">
      <c r="A5832" t="s">
        <v>976</v>
      </c>
      <c r="B5832" t="s">
        <v>60</v>
      </c>
      <c r="C5832" s="76" t="s">
        <v>842</v>
      </c>
      <c r="D5832" t="s">
        <v>980</v>
      </c>
      <c r="E5832" s="82">
        <v>5.0199999999999996</v>
      </c>
      <c r="F5832" t="s">
        <v>969</v>
      </c>
      <c r="G5832" s="83">
        <v>40822</v>
      </c>
      <c r="H5832" s="83">
        <v>40766</v>
      </c>
      <c r="I5832">
        <f t="shared" si="96"/>
        <v>2011</v>
      </c>
    </row>
    <row r="5833" spans="1:9" x14ac:dyDescent="0.25">
      <c r="A5833" t="s">
        <v>976</v>
      </c>
      <c r="B5833" t="s">
        <v>259</v>
      </c>
      <c r="C5833" s="76" t="s">
        <v>1272</v>
      </c>
      <c r="D5833" t="s">
        <v>980</v>
      </c>
      <c r="E5833" s="82">
        <v>61.75</v>
      </c>
      <c r="F5833" t="s">
        <v>969</v>
      </c>
      <c r="G5833" s="83">
        <v>41275</v>
      </c>
      <c r="H5833" s="83">
        <v>40760</v>
      </c>
      <c r="I5833">
        <f t="shared" si="96"/>
        <v>2013</v>
      </c>
    </row>
    <row r="5834" spans="1:9" x14ac:dyDescent="0.25">
      <c r="A5834" t="s">
        <v>976</v>
      </c>
      <c r="B5834" t="s">
        <v>244</v>
      </c>
      <c r="C5834" s="76" t="s">
        <v>842</v>
      </c>
      <c r="D5834" t="s">
        <v>980</v>
      </c>
      <c r="E5834" s="82">
        <v>7.98</v>
      </c>
      <c r="F5834" t="s">
        <v>969</v>
      </c>
      <c r="G5834" s="83">
        <v>40861</v>
      </c>
      <c r="H5834" s="83">
        <v>40721</v>
      </c>
      <c r="I5834">
        <f t="shared" si="96"/>
        <v>2011</v>
      </c>
    </row>
    <row r="5835" spans="1:9" x14ac:dyDescent="0.25">
      <c r="A5835" t="s">
        <v>976</v>
      </c>
      <c r="B5835" t="s">
        <v>41</v>
      </c>
      <c r="C5835" s="76" t="s">
        <v>842</v>
      </c>
      <c r="D5835" t="s">
        <v>980</v>
      </c>
      <c r="E5835" s="82">
        <v>3.42</v>
      </c>
      <c r="F5835" t="s">
        <v>969</v>
      </c>
      <c r="G5835" s="83">
        <v>41003</v>
      </c>
      <c r="H5835" s="83">
        <v>40749</v>
      </c>
      <c r="I5835">
        <f t="shared" si="96"/>
        <v>2012</v>
      </c>
    </row>
    <row r="5836" spans="1:9" x14ac:dyDescent="0.25">
      <c r="A5836" t="s">
        <v>976</v>
      </c>
      <c r="B5836" t="s">
        <v>253</v>
      </c>
      <c r="C5836" s="76" t="s">
        <v>842</v>
      </c>
      <c r="D5836" t="s">
        <v>980</v>
      </c>
      <c r="E5836" s="82">
        <v>4.9000000000000004</v>
      </c>
      <c r="F5836" t="s">
        <v>969</v>
      </c>
      <c r="G5836" s="83">
        <v>40934</v>
      </c>
      <c r="H5836" s="83">
        <v>40729</v>
      </c>
      <c r="I5836">
        <f t="shared" si="96"/>
        <v>2012</v>
      </c>
    </row>
    <row r="5837" spans="1:9" x14ac:dyDescent="0.25">
      <c r="A5837" t="s">
        <v>976</v>
      </c>
      <c r="B5837" t="s">
        <v>251</v>
      </c>
      <c r="C5837" s="76" t="s">
        <v>842</v>
      </c>
      <c r="D5837" t="s">
        <v>980</v>
      </c>
      <c r="E5837" s="82">
        <v>4.5599999999999996</v>
      </c>
      <c r="F5837" t="s">
        <v>969</v>
      </c>
      <c r="G5837" s="83">
        <v>42072</v>
      </c>
      <c r="H5837" s="83">
        <v>40715</v>
      </c>
      <c r="I5837">
        <f t="shared" si="96"/>
        <v>2015</v>
      </c>
    </row>
    <row r="5838" spans="1:9" x14ac:dyDescent="0.25">
      <c r="A5838" t="s">
        <v>976</v>
      </c>
      <c r="B5838" t="s">
        <v>28</v>
      </c>
      <c r="C5838" s="76" t="s">
        <v>842</v>
      </c>
      <c r="D5838" t="s">
        <v>980</v>
      </c>
      <c r="E5838" s="82">
        <v>1.72</v>
      </c>
      <c r="F5838" t="s">
        <v>969</v>
      </c>
      <c r="G5838" s="83">
        <v>39539</v>
      </c>
      <c r="H5838" s="83">
        <v>40711</v>
      </c>
      <c r="I5838">
        <f t="shared" si="96"/>
        <v>2008</v>
      </c>
    </row>
    <row r="5839" spans="1:9" x14ac:dyDescent="0.25">
      <c r="A5839" t="s">
        <v>976</v>
      </c>
      <c r="B5839" t="s">
        <v>250</v>
      </c>
      <c r="C5839" s="76" t="s">
        <v>842</v>
      </c>
      <c r="D5839" t="s">
        <v>980</v>
      </c>
      <c r="E5839" s="82">
        <v>5.84</v>
      </c>
      <c r="F5839" t="s">
        <v>969</v>
      </c>
      <c r="G5839" s="83">
        <v>40709</v>
      </c>
      <c r="H5839" s="83">
        <v>40704</v>
      </c>
      <c r="I5839">
        <f t="shared" si="96"/>
        <v>2011</v>
      </c>
    </row>
    <row r="5840" spans="1:9" x14ac:dyDescent="0.25">
      <c r="A5840" t="s">
        <v>976</v>
      </c>
      <c r="B5840" t="s">
        <v>243</v>
      </c>
      <c r="C5840" s="76" t="s">
        <v>842</v>
      </c>
      <c r="D5840" t="s">
        <v>980</v>
      </c>
      <c r="E5840" s="82">
        <v>5.24</v>
      </c>
      <c r="F5840" t="s">
        <v>969</v>
      </c>
      <c r="G5840" s="83">
        <v>40775</v>
      </c>
      <c r="H5840" s="83">
        <v>40697</v>
      </c>
      <c r="I5840">
        <f t="shared" si="96"/>
        <v>2011</v>
      </c>
    </row>
    <row r="5841" spans="1:9" x14ac:dyDescent="0.25">
      <c r="A5841" t="s">
        <v>976</v>
      </c>
      <c r="B5841" t="s">
        <v>241</v>
      </c>
      <c r="C5841" s="76" t="s">
        <v>842</v>
      </c>
      <c r="D5841" t="s">
        <v>980</v>
      </c>
      <c r="E5841" s="82">
        <v>6.05</v>
      </c>
      <c r="F5841" t="s">
        <v>969</v>
      </c>
      <c r="G5841" s="83">
        <v>40695</v>
      </c>
      <c r="H5841" s="83">
        <v>40696</v>
      </c>
      <c r="I5841">
        <f t="shared" si="96"/>
        <v>2011</v>
      </c>
    </row>
    <row r="5842" spans="1:9" x14ac:dyDescent="0.25">
      <c r="A5842" t="s">
        <v>976</v>
      </c>
      <c r="B5842" t="s">
        <v>257</v>
      </c>
      <c r="C5842" s="76" t="s">
        <v>842</v>
      </c>
      <c r="D5842" t="s">
        <v>980</v>
      </c>
      <c r="E5842" s="82">
        <v>9.94</v>
      </c>
      <c r="F5842" t="s">
        <v>969</v>
      </c>
      <c r="G5842" s="83">
        <v>40878</v>
      </c>
      <c r="H5842" s="83">
        <v>40697</v>
      </c>
      <c r="I5842">
        <f t="shared" si="96"/>
        <v>2011</v>
      </c>
    </row>
    <row r="5843" spans="1:9" x14ac:dyDescent="0.25">
      <c r="A5843" t="s">
        <v>976</v>
      </c>
      <c r="B5843" t="s">
        <v>245</v>
      </c>
      <c r="C5843" s="76" t="s">
        <v>842</v>
      </c>
      <c r="D5843" t="s">
        <v>980</v>
      </c>
      <c r="E5843" s="82">
        <v>25.2</v>
      </c>
      <c r="F5843" t="s">
        <v>969</v>
      </c>
      <c r="G5843" s="83">
        <v>40878</v>
      </c>
      <c r="H5843" s="83">
        <v>40676</v>
      </c>
      <c r="I5843">
        <f t="shared" si="96"/>
        <v>2011</v>
      </c>
    </row>
    <row r="5844" spans="1:9" x14ac:dyDescent="0.25">
      <c r="A5844" t="s">
        <v>976</v>
      </c>
      <c r="B5844" t="s">
        <v>247</v>
      </c>
      <c r="C5844" s="76" t="s">
        <v>842</v>
      </c>
      <c r="D5844" t="s">
        <v>980</v>
      </c>
      <c r="E5844" s="82">
        <v>24.17</v>
      </c>
      <c r="F5844" t="s">
        <v>969</v>
      </c>
      <c r="G5844" s="83">
        <v>40761</v>
      </c>
      <c r="H5844" s="83">
        <v>40673</v>
      </c>
      <c r="I5844">
        <f t="shared" si="96"/>
        <v>2011</v>
      </c>
    </row>
    <row r="5845" spans="1:9" x14ac:dyDescent="0.25">
      <c r="A5845" t="s">
        <v>976</v>
      </c>
      <c r="B5845" t="s">
        <v>31</v>
      </c>
      <c r="C5845" s="76" t="s">
        <v>842</v>
      </c>
      <c r="D5845" t="s">
        <v>980</v>
      </c>
      <c r="E5845" s="82">
        <v>5.1100000000000003</v>
      </c>
      <c r="F5845" t="s">
        <v>969</v>
      </c>
      <c r="G5845" s="83">
        <v>40844</v>
      </c>
      <c r="H5845" s="83">
        <v>40674</v>
      </c>
      <c r="I5845">
        <f t="shared" si="96"/>
        <v>2011</v>
      </c>
    </row>
    <row r="5846" spans="1:9" x14ac:dyDescent="0.25">
      <c r="A5846" t="s">
        <v>976</v>
      </c>
      <c r="B5846" t="s">
        <v>70</v>
      </c>
      <c r="C5846" s="76" t="s">
        <v>842</v>
      </c>
      <c r="D5846" t="s">
        <v>980</v>
      </c>
      <c r="E5846" s="82">
        <v>4.5599999999999996</v>
      </c>
      <c r="F5846" t="s">
        <v>969</v>
      </c>
      <c r="G5846" s="83">
        <v>40988</v>
      </c>
      <c r="H5846" s="83">
        <v>40654</v>
      </c>
      <c r="I5846">
        <f t="shared" si="96"/>
        <v>2012</v>
      </c>
    </row>
    <row r="5847" spans="1:9" x14ac:dyDescent="0.25">
      <c r="A5847" t="s">
        <v>976</v>
      </c>
      <c r="B5847" t="s">
        <v>243</v>
      </c>
      <c r="C5847" s="76" t="s">
        <v>842</v>
      </c>
      <c r="D5847" t="s">
        <v>980</v>
      </c>
      <c r="E5847" s="82">
        <v>7.98</v>
      </c>
      <c r="F5847" t="s">
        <v>969</v>
      </c>
      <c r="G5847" s="83">
        <v>40740</v>
      </c>
      <c r="H5847" s="83">
        <v>40668</v>
      </c>
      <c r="I5847">
        <f t="shared" si="96"/>
        <v>2011</v>
      </c>
    </row>
    <row r="5848" spans="1:9" x14ac:dyDescent="0.25">
      <c r="A5848" t="s">
        <v>976</v>
      </c>
      <c r="B5848" t="s">
        <v>245</v>
      </c>
      <c r="C5848" s="76" t="s">
        <v>842</v>
      </c>
      <c r="D5848" t="s">
        <v>980</v>
      </c>
      <c r="E5848" s="82">
        <v>7.98</v>
      </c>
      <c r="F5848" t="s">
        <v>969</v>
      </c>
      <c r="G5848" s="83">
        <v>40901</v>
      </c>
      <c r="H5848" s="83">
        <v>40668</v>
      </c>
      <c r="I5848">
        <f t="shared" si="96"/>
        <v>2011</v>
      </c>
    </row>
    <row r="5849" spans="1:9" x14ac:dyDescent="0.25">
      <c r="A5849" t="s">
        <v>976</v>
      </c>
      <c r="B5849" t="s">
        <v>28</v>
      </c>
      <c r="C5849" s="76" t="s">
        <v>842</v>
      </c>
      <c r="D5849" t="s">
        <v>980</v>
      </c>
      <c r="E5849" s="82">
        <v>4.8099999999999996</v>
      </c>
      <c r="F5849" t="s">
        <v>969</v>
      </c>
      <c r="G5849" s="83">
        <v>40982</v>
      </c>
      <c r="H5849" s="83">
        <v>40651</v>
      </c>
      <c r="I5849">
        <f t="shared" si="96"/>
        <v>2012</v>
      </c>
    </row>
    <row r="5850" spans="1:9" x14ac:dyDescent="0.25">
      <c r="A5850" t="s">
        <v>976</v>
      </c>
      <c r="B5850" t="s">
        <v>253</v>
      </c>
      <c r="C5850" s="76" t="s">
        <v>842</v>
      </c>
      <c r="D5850" t="s">
        <v>980</v>
      </c>
      <c r="E5850" s="82">
        <v>4.4400000000000004</v>
      </c>
      <c r="F5850" t="s">
        <v>969</v>
      </c>
      <c r="G5850" s="83">
        <v>40848</v>
      </c>
      <c r="H5850" s="83">
        <v>40648</v>
      </c>
      <c r="I5850">
        <f t="shared" si="96"/>
        <v>2011</v>
      </c>
    </row>
    <row r="5851" spans="1:9" x14ac:dyDescent="0.25">
      <c r="A5851" t="s">
        <v>976</v>
      </c>
      <c r="B5851" t="s">
        <v>251</v>
      </c>
      <c r="C5851" s="76" t="s">
        <v>842</v>
      </c>
      <c r="D5851" t="s">
        <v>980</v>
      </c>
      <c r="E5851" s="82">
        <v>5.99</v>
      </c>
      <c r="F5851" t="s">
        <v>969</v>
      </c>
      <c r="G5851" s="83">
        <v>40925</v>
      </c>
      <c r="H5851" s="83">
        <v>40612</v>
      </c>
      <c r="I5851">
        <f t="shared" si="96"/>
        <v>2012</v>
      </c>
    </row>
    <row r="5852" spans="1:9" x14ac:dyDescent="0.25">
      <c r="A5852" t="s">
        <v>976</v>
      </c>
      <c r="B5852" t="s">
        <v>253</v>
      </c>
      <c r="C5852" s="76" t="s">
        <v>842</v>
      </c>
      <c r="D5852" t="s">
        <v>980</v>
      </c>
      <c r="E5852" s="82">
        <v>2.99</v>
      </c>
      <c r="F5852" t="s">
        <v>969</v>
      </c>
      <c r="G5852" s="83">
        <v>40725</v>
      </c>
      <c r="H5852" s="83">
        <v>40648</v>
      </c>
      <c r="I5852">
        <f t="shared" si="96"/>
        <v>2011</v>
      </c>
    </row>
    <row r="5853" spans="1:9" x14ac:dyDescent="0.25">
      <c r="A5853" t="s">
        <v>976</v>
      </c>
      <c r="B5853" t="s">
        <v>253</v>
      </c>
      <c r="C5853" s="76" t="s">
        <v>842</v>
      </c>
      <c r="D5853" t="s">
        <v>980</v>
      </c>
      <c r="E5853" s="82">
        <v>3.99</v>
      </c>
      <c r="F5853" t="s">
        <v>969</v>
      </c>
      <c r="G5853" s="83">
        <v>41039</v>
      </c>
      <c r="H5853" s="83">
        <v>40611</v>
      </c>
      <c r="I5853">
        <f t="shared" si="96"/>
        <v>2012</v>
      </c>
    </row>
    <row r="5854" spans="1:9" x14ac:dyDescent="0.25">
      <c r="A5854" t="s">
        <v>976</v>
      </c>
      <c r="B5854" t="s">
        <v>253</v>
      </c>
      <c r="C5854" s="76" t="s">
        <v>842</v>
      </c>
      <c r="D5854" t="s">
        <v>980</v>
      </c>
      <c r="E5854" s="82">
        <v>3.99</v>
      </c>
      <c r="F5854" t="s">
        <v>969</v>
      </c>
      <c r="G5854" s="83">
        <v>40904</v>
      </c>
      <c r="H5854" s="83">
        <v>40611</v>
      </c>
      <c r="I5854">
        <f t="shared" si="96"/>
        <v>2011</v>
      </c>
    </row>
    <row r="5855" spans="1:9" x14ac:dyDescent="0.25">
      <c r="A5855" t="s">
        <v>976</v>
      </c>
      <c r="B5855" t="s">
        <v>260</v>
      </c>
      <c r="C5855" s="76" t="s">
        <v>842</v>
      </c>
      <c r="D5855" t="s">
        <v>980</v>
      </c>
      <c r="E5855" s="82">
        <v>6.62</v>
      </c>
      <c r="F5855" t="s">
        <v>969</v>
      </c>
      <c r="G5855" s="83">
        <v>40925</v>
      </c>
      <c r="H5855" s="83">
        <v>40604</v>
      </c>
      <c r="I5855">
        <f t="shared" si="96"/>
        <v>2012</v>
      </c>
    </row>
    <row r="5856" spans="1:9" x14ac:dyDescent="0.25">
      <c r="A5856" t="s">
        <v>976</v>
      </c>
      <c r="B5856" t="s">
        <v>250</v>
      </c>
      <c r="C5856" s="76" t="s">
        <v>842</v>
      </c>
      <c r="D5856" t="s">
        <v>980</v>
      </c>
      <c r="E5856" s="82">
        <v>7.98</v>
      </c>
      <c r="F5856" t="s">
        <v>969</v>
      </c>
      <c r="G5856" s="83">
        <v>40712</v>
      </c>
      <c r="H5856" s="83">
        <v>40604</v>
      </c>
      <c r="I5856">
        <f t="shared" si="96"/>
        <v>2011</v>
      </c>
    </row>
    <row r="5857" spans="1:9" x14ac:dyDescent="0.25">
      <c r="A5857" t="s">
        <v>976</v>
      </c>
      <c r="B5857" t="s">
        <v>250</v>
      </c>
      <c r="C5857" s="76" t="s">
        <v>842</v>
      </c>
      <c r="D5857" t="s">
        <v>980</v>
      </c>
      <c r="E5857" s="82">
        <v>6.98</v>
      </c>
      <c r="F5857" t="s">
        <v>969</v>
      </c>
      <c r="G5857" s="83">
        <v>39540</v>
      </c>
      <c r="H5857" s="83">
        <v>40604</v>
      </c>
      <c r="I5857">
        <f t="shared" si="96"/>
        <v>2008</v>
      </c>
    </row>
    <row r="5858" spans="1:9" x14ac:dyDescent="0.25">
      <c r="A5858" t="s">
        <v>976</v>
      </c>
      <c r="B5858" t="s">
        <v>37</v>
      </c>
      <c r="C5858" s="76" t="s">
        <v>842</v>
      </c>
      <c r="D5858" t="s">
        <v>980</v>
      </c>
      <c r="E5858" s="82">
        <v>2.62</v>
      </c>
      <c r="F5858" t="s">
        <v>969</v>
      </c>
      <c r="G5858" s="83">
        <v>41000</v>
      </c>
      <c r="H5858" s="83">
        <v>40585</v>
      </c>
      <c r="I5858">
        <f t="shared" si="96"/>
        <v>2012</v>
      </c>
    </row>
    <row r="5859" spans="1:9" x14ac:dyDescent="0.25">
      <c r="A5859" t="s">
        <v>976</v>
      </c>
      <c r="B5859" t="s">
        <v>70</v>
      </c>
      <c r="C5859" s="76" t="s">
        <v>842</v>
      </c>
      <c r="D5859" t="s">
        <v>980</v>
      </c>
      <c r="E5859" s="82">
        <v>1.34</v>
      </c>
      <c r="F5859" t="s">
        <v>969</v>
      </c>
      <c r="G5859" s="83">
        <v>41000</v>
      </c>
      <c r="H5859" s="83">
        <v>40584</v>
      </c>
      <c r="I5859">
        <f t="shared" si="96"/>
        <v>2012</v>
      </c>
    </row>
    <row r="5860" spans="1:9" x14ac:dyDescent="0.25">
      <c r="A5860" t="s">
        <v>976</v>
      </c>
      <c r="B5860" t="s">
        <v>41</v>
      </c>
      <c r="C5860" s="76" t="s">
        <v>842</v>
      </c>
      <c r="D5860" t="s">
        <v>980</v>
      </c>
      <c r="E5860" s="82">
        <v>3.61</v>
      </c>
      <c r="F5860" t="s">
        <v>969</v>
      </c>
      <c r="G5860" s="83">
        <v>40714</v>
      </c>
      <c r="H5860" s="83">
        <v>40574</v>
      </c>
      <c r="I5860">
        <f t="shared" si="96"/>
        <v>2011</v>
      </c>
    </row>
    <row r="5861" spans="1:9" x14ac:dyDescent="0.25">
      <c r="A5861" t="s">
        <v>976</v>
      </c>
      <c r="B5861" t="s">
        <v>35</v>
      </c>
      <c r="C5861" s="76" t="s">
        <v>842</v>
      </c>
      <c r="D5861" t="s">
        <v>980</v>
      </c>
      <c r="E5861" s="82">
        <v>1.31</v>
      </c>
      <c r="F5861" t="s">
        <v>969</v>
      </c>
      <c r="G5861" s="83">
        <v>40695</v>
      </c>
      <c r="H5861" s="83">
        <v>40574</v>
      </c>
      <c r="I5861">
        <f t="shared" si="96"/>
        <v>2011</v>
      </c>
    </row>
    <row r="5862" spans="1:9" x14ac:dyDescent="0.25">
      <c r="A5862" t="s">
        <v>976</v>
      </c>
      <c r="B5862" t="s">
        <v>253</v>
      </c>
      <c r="C5862" s="76" t="s">
        <v>842</v>
      </c>
      <c r="D5862" t="s">
        <v>980</v>
      </c>
      <c r="E5862" s="82">
        <v>3.99</v>
      </c>
      <c r="F5862" t="s">
        <v>969</v>
      </c>
      <c r="G5862" s="83">
        <v>40906</v>
      </c>
      <c r="H5862" s="83">
        <v>40541</v>
      </c>
      <c r="I5862">
        <f t="shared" si="96"/>
        <v>2011</v>
      </c>
    </row>
    <row r="5863" spans="1:9" x14ac:dyDescent="0.25">
      <c r="A5863" t="s">
        <v>976</v>
      </c>
      <c r="B5863" t="s">
        <v>43</v>
      </c>
      <c r="C5863" s="76" t="s">
        <v>842</v>
      </c>
      <c r="D5863" t="s">
        <v>980</v>
      </c>
      <c r="E5863" s="82">
        <v>2.4</v>
      </c>
      <c r="F5863" t="s">
        <v>969</v>
      </c>
      <c r="G5863" s="83">
        <v>40642</v>
      </c>
      <c r="H5863" s="83">
        <v>40535</v>
      </c>
      <c r="I5863">
        <f t="shared" si="96"/>
        <v>2011</v>
      </c>
    </row>
    <row r="5864" spans="1:9" x14ac:dyDescent="0.25">
      <c r="A5864" t="s">
        <v>976</v>
      </c>
      <c r="B5864" t="s">
        <v>253</v>
      </c>
      <c r="C5864" s="76" t="s">
        <v>842</v>
      </c>
      <c r="D5864" t="s">
        <v>980</v>
      </c>
      <c r="E5864" s="82">
        <v>7</v>
      </c>
      <c r="F5864" t="s">
        <v>969</v>
      </c>
      <c r="G5864" s="83">
        <v>41088</v>
      </c>
      <c r="H5864" s="83">
        <v>40506</v>
      </c>
      <c r="I5864">
        <f t="shared" si="96"/>
        <v>2012</v>
      </c>
    </row>
    <row r="5865" spans="1:9" x14ac:dyDescent="0.25">
      <c r="A5865" t="s">
        <v>976</v>
      </c>
      <c r="B5865" t="s">
        <v>49</v>
      </c>
      <c r="C5865" s="76" t="s">
        <v>842</v>
      </c>
      <c r="D5865" t="s">
        <v>980</v>
      </c>
      <c r="E5865" s="82">
        <v>5.27</v>
      </c>
      <c r="F5865" t="s">
        <v>969</v>
      </c>
      <c r="G5865" s="83">
        <v>40603</v>
      </c>
      <c r="H5865" s="83">
        <v>40532</v>
      </c>
      <c r="I5865">
        <f t="shared" si="96"/>
        <v>2011</v>
      </c>
    </row>
    <row r="5866" spans="1:9" x14ac:dyDescent="0.25">
      <c r="A5866" t="s">
        <v>976</v>
      </c>
      <c r="B5866" t="s">
        <v>62</v>
      </c>
      <c r="C5866" s="76" t="s">
        <v>842</v>
      </c>
      <c r="D5866" t="s">
        <v>980</v>
      </c>
      <c r="E5866" s="82">
        <v>3.97</v>
      </c>
      <c r="F5866" t="s">
        <v>969</v>
      </c>
      <c r="G5866" s="83">
        <v>41975</v>
      </c>
      <c r="H5866" s="83">
        <v>40505</v>
      </c>
      <c r="I5866">
        <f t="shared" si="96"/>
        <v>2014</v>
      </c>
    </row>
    <row r="5867" spans="1:9" x14ac:dyDescent="0.25">
      <c r="A5867" t="s">
        <v>976</v>
      </c>
      <c r="B5867" t="s">
        <v>263</v>
      </c>
      <c r="C5867" s="76" t="s">
        <v>842</v>
      </c>
      <c r="D5867" t="s">
        <v>980</v>
      </c>
      <c r="E5867" s="82">
        <v>3.52</v>
      </c>
      <c r="F5867" t="s">
        <v>969</v>
      </c>
      <c r="G5867" s="83">
        <v>37631</v>
      </c>
      <c r="H5867" s="83">
        <v>40490</v>
      </c>
      <c r="I5867">
        <f t="shared" si="96"/>
        <v>2003</v>
      </c>
    </row>
    <row r="5868" spans="1:9" x14ac:dyDescent="0.25">
      <c r="A5868" t="s">
        <v>976</v>
      </c>
      <c r="B5868" t="s">
        <v>58</v>
      </c>
      <c r="C5868" s="76" t="s">
        <v>842</v>
      </c>
      <c r="D5868" t="s">
        <v>980</v>
      </c>
      <c r="E5868" s="82">
        <v>9.19</v>
      </c>
      <c r="F5868" t="s">
        <v>969</v>
      </c>
      <c r="G5868" s="83">
        <v>40857</v>
      </c>
      <c r="H5868" s="83">
        <v>40492</v>
      </c>
      <c r="I5868">
        <f t="shared" si="96"/>
        <v>2011</v>
      </c>
    </row>
    <row r="5869" spans="1:9" x14ac:dyDescent="0.25">
      <c r="A5869" t="s">
        <v>976</v>
      </c>
      <c r="B5869" t="s">
        <v>257</v>
      </c>
      <c r="C5869" s="76" t="s">
        <v>842</v>
      </c>
      <c r="D5869" t="s">
        <v>980</v>
      </c>
      <c r="E5869" s="82">
        <v>3.8</v>
      </c>
      <c r="F5869" t="s">
        <v>969</v>
      </c>
      <c r="G5869" s="83">
        <v>40849</v>
      </c>
      <c r="H5869" s="83">
        <v>40494</v>
      </c>
      <c r="I5869">
        <f t="shared" si="96"/>
        <v>2011</v>
      </c>
    </row>
    <row r="5870" spans="1:9" x14ac:dyDescent="0.25">
      <c r="A5870" t="s">
        <v>976</v>
      </c>
      <c r="B5870" t="s">
        <v>241</v>
      </c>
      <c r="C5870" s="76" t="s">
        <v>842</v>
      </c>
      <c r="D5870" t="s">
        <v>980</v>
      </c>
      <c r="E5870" s="82">
        <v>10.32</v>
      </c>
      <c r="F5870" t="s">
        <v>969</v>
      </c>
      <c r="G5870" s="83">
        <v>41295</v>
      </c>
      <c r="H5870" s="83">
        <v>40471</v>
      </c>
      <c r="I5870">
        <f t="shared" si="96"/>
        <v>2013</v>
      </c>
    </row>
    <row r="5871" spans="1:9" x14ac:dyDescent="0.25">
      <c r="A5871" t="s">
        <v>976</v>
      </c>
      <c r="B5871" t="s">
        <v>41</v>
      </c>
      <c r="C5871" t="s">
        <v>947</v>
      </c>
      <c r="D5871" t="s">
        <v>980</v>
      </c>
      <c r="E5871" s="82">
        <v>9.5</v>
      </c>
      <c r="F5871" t="s">
        <v>969</v>
      </c>
      <c r="G5871" s="83">
        <v>40544</v>
      </c>
      <c r="H5871" s="83">
        <v>40456</v>
      </c>
      <c r="I5871">
        <f t="shared" si="96"/>
        <v>2011</v>
      </c>
    </row>
    <row r="5872" spans="1:9" x14ac:dyDescent="0.25">
      <c r="A5872" t="s">
        <v>976</v>
      </c>
      <c r="B5872" t="s">
        <v>253</v>
      </c>
      <c r="C5872" s="76" t="s">
        <v>842</v>
      </c>
      <c r="D5872" t="s">
        <v>980</v>
      </c>
      <c r="E5872" s="82">
        <v>5.62</v>
      </c>
      <c r="F5872" t="s">
        <v>969</v>
      </c>
      <c r="G5872" s="83">
        <v>40865</v>
      </c>
      <c r="H5872" s="83">
        <v>40456</v>
      </c>
      <c r="I5872">
        <f t="shared" si="96"/>
        <v>2011</v>
      </c>
    </row>
    <row r="5873" spans="1:9" x14ac:dyDescent="0.25">
      <c r="A5873" t="s">
        <v>976</v>
      </c>
      <c r="B5873" t="s">
        <v>57</v>
      </c>
      <c r="C5873" s="76" t="s">
        <v>842</v>
      </c>
      <c r="D5873" t="s">
        <v>980</v>
      </c>
      <c r="E5873" s="82">
        <v>15.73</v>
      </c>
      <c r="F5873" t="s">
        <v>969</v>
      </c>
      <c r="G5873" s="83">
        <v>40808</v>
      </c>
      <c r="H5873" s="83">
        <v>40443</v>
      </c>
      <c r="I5873">
        <f t="shared" si="96"/>
        <v>2011</v>
      </c>
    </row>
    <row r="5874" spans="1:9" x14ac:dyDescent="0.25">
      <c r="A5874" t="s">
        <v>976</v>
      </c>
      <c r="B5874" t="s">
        <v>58</v>
      </c>
      <c r="C5874" s="76" t="s">
        <v>842</v>
      </c>
      <c r="D5874" t="s">
        <v>980</v>
      </c>
      <c r="E5874" s="82">
        <v>6.65</v>
      </c>
      <c r="F5874" t="s">
        <v>969</v>
      </c>
      <c r="G5874" s="83">
        <v>41072</v>
      </c>
      <c r="H5874" s="83">
        <v>40443</v>
      </c>
      <c r="I5874">
        <f t="shared" si="96"/>
        <v>2012</v>
      </c>
    </row>
    <row r="5875" spans="1:9" x14ac:dyDescent="0.25">
      <c r="A5875" t="s">
        <v>976</v>
      </c>
      <c r="B5875" t="s">
        <v>245</v>
      </c>
      <c r="C5875" s="76" t="s">
        <v>842</v>
      </c>
      <c r="D5875" t="s">
        <v>980</v>
      </c>
      <c r="E5875" s="82">
        <v>2.99</v>
      </c>
      <c r="F5875" t="s">
        <v>969</v>
      </c>
      <c r="G5875" s="83">
        <v>40500</v>
      </c>
      <c r="H5875" s="83">
        <v>40430</v>
      </c>
      <c r="I5875">
        <f t="shared" si="96"/>
        <v>2010</v>
      </c>
    </row>
    <row r="5876" spans="1:9" x14ac:dyDescent="0.25">
      <c r="A5876" t="s">
        <v>976</v>
      </c>
      <c r="B5876" t="s">
        <v>57</v>
      </c>
      <c r="C5876" s="76" t="s">
        <v>842</v>
      </c>
      <c r="D5876" t="s">
        <v>980</v>
      </c>
      <c r="E5876" s="82">
        <v>28.84</v>
      </c>
      <c r="F5876" t="s">
        <v>969</v>
      </c>
      <c r="G5876" s="83">
        <v>40947</v>
      </c>
      <c r="H5876" s="83">
        <v>40443</v>
      </c>
      <c r="I5876">
        <f t="shared" si="96"/>
        <v>2012</v>
      </c>
    </row>
    <row r="5877" spans="1:9" x14ac:dyDescent="0.25">
      <c r="A5877" t="s">
        <v>976</v>
      </c>
      <c r="B5877" t="s">
        <v>251</v>
      </c>
      <c r="C5877" s="76" t="s">
        <v>842</v>
      </c>
      <c r="D5877" t="s">
        <v>980</v>
      </c>
      <c r="E5877" s="82">
        <v>4.75</v>
      </c>
      <c r="F5877" t="s">
        <v>969</v>
      </c>
      <c r="G5877" s="83">
        <v>40857</v>
      </c>
      <c r="H5877" s="83">
        <v>40429</v>
      </c>
      <c r="I5877">
        <f t="shared" si="96"/>
        <v>2011</v>
      </c>
    </row>
    <row r="5878" spans="1:9" x14ac:dyDescent="0.25">
      <c r="A5878" t="s">
        <v>976</v>
      </c>
      <c r="B5878" t="s">
        <v>245</v>
      </c>
      <c r="C5878" s="76" t="s">
        <v>842</v>
      </c>
      <c r="D5878" t="s">
        <v>980</v>
      </c>
      <c r="E5878" s="82">
        <v>15</v>
      </c>
      <c r="F5878" t="s">
        <v>969</v>
      </c>
      <c r="G5878" s="83">
        <v>40969</v>
      </c>
      <c r="H5878" s="83">
        <v>40435</v>
      </c>
      <c r="I5878">
        <f t="shared" si="96"/>
        <v>2012</v>
      </c>
    </row>
    <row r="5879" spans="1:9" x14ac:dyDescent="0.25">
      <c r="A5879" t="s">
        <v>976</v>
      </c>
      <c r="B5879" t="s">
        <v>245</v>
      </c>
      <c r="C5879" s="76" t="s">
        <v>842</v>
      </c>
      <c r="D5879" t="s">
        <v>980</v>
      </c>
      <c r="E5879" s="82">
        <v>8.9700000000000006</v>
      </c>
      <c r="F5879" t="s">
        <v>969</v>
      </c>
      <c r="G5879" s="83">
        <v>40459</v>
      </c>
      <c r="H5879" s="83">
        <v>40430</v>
      </c>
      <c r="I5879">
        <f t="shared" si="96"/>
        <v>2010</v>
      </c>
    </row>
    <row r="5880" spans="1:9" x14ac:dyDescent="0.25">
      <c r="A5880" t="s">
        <v>976</v>
      </c>
      <c r="B5880" t="s">
        <v>253</v>
      </c>
      <c r="C5880" s="76" t="s">
        <v>842</v>
      </c>
      <c r="D5880" t="s">
        <v>980</v>
      </c>
      <c r="E5880" s="82">
        <v>7.98</v>
      </c>
      <c r="F5880" t="s">
        <v>969</v>
      </c>
      <c r="G5880" s="83">
        <v>40865</v>
      </c>
      <c r="H5880" s="83">
        <v>40401</v>
      </c>
      <c r="I5880">
        <f t="shared" si="96"/>
        <v>2011</v>
      </c>
    </row>
    <row r="5881" spans="1:9" x14ac:dyDescent="0.25">
      <c r="A5881" t="s">
        <v>976</v>
      </c>
      <c r="B5881" t="s">
        <v>67</v>
      </c>
      <c r="C5881" s="76" t="s">
        <v>842</v>
      </c>
      <c r="D5881" t="s">
        <v>980</v>
      </c>
      <c r="E5881" s="82">
        <v>3.19</v>
      </c>
      <c r="F5881" t="s">
        <v>969</v>
      </c>
      <c r="G5881" s="83">
        <v>42086</v>
      </c>
      <c r="H5881" s="83">
        <v>40407</v>
      </c>
      <c r="I5881">
        <f t="shared" si="96"/>
        <v>2015</v>
      </c>
    </row>
    <row r="5882" spans="1:9" x14ac:dyDescent="0.25">
      <c r="A5882" t="s">
        <v>976</v>
      </c>
      <c r="B5882" t="s">
        <v>67</v>
      </c>
      <c r="C5882" s="76" t="s">
        <v>842</v>
      </c>
      <c r="D5882" t="s">
        <v>980</v>
      </c>
      <c r="E5882" s="82">
        <v>2.39</v>
      </c>
      <c r="F5882" t="s">
        <v>969</v>
      </c>
      <c r="G5882" s="83">
        <v>39387</v>
      </c>
      <c r="H5882" s="83">
        <v>40403</v>
      </c>
      <c r="I5882">
        <f t="shared" si="96"/>
        <v>2007</v>
      </c>
    </row>
    <row r="5883" spans="1:9" x14ac:dyDescent="0.25">
      <c r="A5883" t="s">
        <v>976</v>
      </c>
      <c r="B5883" t="s">
        <v>260</v>
      </c>
      <c r="C5883" s="76" t="s">
        <v>842</v>
      </c>
      <c r="D5883" t="s">
        <v>980</v>
      </c>
      <c r="E5883" s="82">
        <v>3.99</v>
      </c>
      <c r="F5883" t="s">
        <v>969</v>
      </c>
      <c r="G5883" s="83">
        <v>40766</v>
      </c>
      <c r="H5883" s="83">
        <v>40401</v>
      </c>
      <c r="I5883">
        <f t="shared" si="96"/>
        <v>2011</v>
      </c>
    </row>
    <row r="5884" spans="1:9" x14ac:dyDescent="0.25">
      <c r="A5884" t="s">
        <v>976</v>
      </c>
      <c r="B5884" t="s">
        <v>244</v>
      </c>
      <c r="C5884" s="76" t="s">
        <v>842</v>
      </c>
      <c r="D5884" t="s">
        <v>980</v>
      </c>
      <c r="E5884" s="82">
        <v>3.96</v>
      </c>
      <c r="F5884" t="s">
        <v>969</v>
      </c>
      <c r="G5884" s="83">
        <v>40360</v>
      </c>
      <c r="H5884" s="83">
        <v>40394</v>
      </c>
      <c r="I5884">
        <f t="shared" si="96"/>
        <v>2010</v>
      </c>
    </row>
    <row r="5885" spans="1:9" x14ac:dyDescent="0.25">
      <c r="A5885" t="s">
        <v>976</v>
      </c>
      <c r="B5885" t="s">
        <v>39</v>
      </c>
      <c r="C5885" s="76" t="s">
        <v>842</v>
      </c>
      <c r="D5885" t="s">
        <v>980</v>
      </c>
      <c r="E5885" s="82">
        <v>4.18</v>
      </c>
      <c r="F5885" t="s">
        <v>969</v>
      </c>
      <c r="G5885" s="83">
        <v>40497</v>
      </c>
      <c r="H5885" s="83">
        <v>40393</v>
      </c>
      <c r="I5885">
        <f t="shared" si="96"/>
        <v>2010</v>
      </c>
    </row>
    <row r="5886" spans="1:9" x14ac:dyDescent="0.25">
      <c r="A5886" t="s">
        <v>976</v>
      </c>
      <c r="B5886" t="s">
        <v>62</v>
      </c>
      <c r="C5886" s="76" t="s">
        <v>842</v>
      </c>
      <c r="D5886" t="s">
        <v>980</v>
      </c>
      <c r="E5886" s="82">
        <v>3.8</v>
      </c>
      <c r="F5886" t="s">
        <v>969</v>
      </c>
      <c r="G5886" s="83">
        <v>40876</v>
      </c>
      <c r="H5886" s="83">
        <v>40393</v>
      </c>
      <c r="I5886">
        <f t="shared" si="96"/>
        <v>2011</v>
      </c>
    </row>
    <row r="5887" spans="1:9" x14ac:dyDescent="0.25">
      <c r="A5887" t="s">
        <v>976</v>
      </c>
      <c r="B5887" t="s">
        <v>39</v>
      </c>
      <c r="C5887" s="76" t="s">
        <v>842</v>
      </c>
      <c r="D5887" t="s">
        <v>980</v>
      </c>
      <c r="E5887" s="82">
        <v>108.1</v>
      </c>
      <c r="F5887" t="s">
        <v>969</v>
      </c>
      <c r="G5887" s="83">
        <v>42137</v>
      </c>
      <c r="H5887" s="83">
        <v>40393</v>
      </c>
      <c r="I5887">
        <f t="shared" si="96"/>
        <v>2015</v>
      </c>
    </row>
    <row r="5888" spans="1:9" x14ac:dyDescent="0.25">
      <c r="A5888" t="s">
        <v>976</v>
      </c>
      <c r="B5888" t="s">
        <v>260</v>
      </c>
      <c r="C5888" s="76" t="s">
        <v>842</v>
      </c>
      <c r="D5888" t="s">
        <v>980</v>
      </c>
      <c r="E5888" s="82">
        <v>5.42</v>
      </c>
      <c r="F5888" t="s">
        <v>969</v>
      </c>
      <c r="G5888" s="83">
        <v>40392</v>
      </c>
      <c r="H5888" s="83">
        <v>40331</v>
      </c>
      <c r="I5888">
        <f t="shared" si="96"/>
        <v>2010</v>
      </c>
    </row>
    <row r="5889" spans="1:9" x14ac:dyDescent="0.25">
      <c r="A5889" t="s">
        <v>976</v>
      </c>
      <c r="B5889" t="s">
        <v>40</v>
      </c>
      <c r="C5889" t="s">
        <v>947</v>
      </c>
      <c r="D5889" t="s">
        <v>980</v>
      </c>
      <c r="E5889" s="82">
        <v>9.5</v>
      </c>
      <c r="F5889" t="s">
        <v>969</v>
      </c>
      <c r="G5889" s="83">
        <v>40118</v>
      </c>
      <c r="H5889" s="83">
        <v>40322</v>
      </c>
      <c r="I5889">
        <f t="shared" si="96"/>
        <v>2009</v>
      </c>
    </row>
    <row r="5890" spans="1:9" x14ac:dyDescent="0.25">
      <c r="A5890" t="s">
        <v>976</v>
      </c>
      <c r="B5890" t="s">
        <v>247</v>
      </c>
      <c r="C5890" s="76" t="s">
        <v>842</v>
      </c>
      <c r="D5890" t="s">
        <v>980</v>
      </c>
      <c r="E5890" s="82">
        <v>7.18</v>
      </c>
      <c r="F5890" t="s">
        <v>969</v>
      </c>
      <c r="G5890" s="83">
        <v>41277</v>
      </c>
      <c r="H5890" s="83">
        <v>40320</v>
      </c>
      <c r="I5890">
        <f t="shared" ref="I5890:I5953" si="97">IF(G5890&lt;&gt;"",YEAR(G5890),"")</f>
        <v>2013</v>
      </c>
    </row>
    <row r="5891" spans="1:9" x14ac:dyDescent="0.25">
      <c r="A5891" t="s">
        <v>976</v>
      </c>
      <c r="B5891" t="s">
        <v>253</v>
      </c>
      <c r="C5891" s="76" t="s">
        <v>842</v>
      </c>
      <c r="D5891" t="s">
        <v>980</v>
      </c>
      <c r="E5891" s="82">
        <v>3.9</v>
      </c>
      <c r="F5891" t="s">
        <v>969</v>
      </c>
      <c r="G5891" s="83">
        <v>40969</v>
      </c>
      <c r="H5891" s="83">
        <v>40304</v>
      </c>
      <c r="I5891">
        <f t="shared" si="97"/>
        <v>2012</v>
      </c>
    </row>
    <row r="5892" spans="1:9" x14ac:dyDescent="0.25">
      <c r="A5892" t="s">
        <v>976</v>
      </c>
      <c r="B5892" t="s">
        <v>253</v>
      </c>
      <c r="C5892" s="76" t="s">
        <v>842</v>
      </c>
      <c r="D5892" t="s">
        <v>980</v>
      </c>
      <c r="E5892" s="82">
        <v>4.18</v>
      </c>
      <c r="F5892" t="s">
        <v>969</v>
      </c>
      <c r="G5892" s="83">
        <v>40858</v>
      </c>
      <c r="H5892" s="83">
        <v>40309</v>
      </c>
      <c r="I5892">
        <f t="shared" si="97"/>
        <v>2011</v>
      </c>
    </row>
    <row r="5893" spans="1:9" x14ac:dyDescent="0.25">
      <c r="A5893" t="s">
        <v>976</v>
      </c>
      <c r="B5893" t="s">
        <v>58</v>
      </c>
      <c r="C5893" s="76" t="s">
        <v>842</v>
      </c>
      <c r="D5893" t="s">
        <v>980</v>
      </c>
      <c r="E5893" s="82">
        <v>3.19</v>
      </c>
      <c r="F5893" t="s">
        <v>969</v>
      </c>
      <c r="G5893" s="83">
        <v>40444</v>
      </c>
      <c r="H5893" s="83">
        <v>40316</v>
      </c>
      <c r="I5893">
        <f t="shared" si="97"/>
        <v>2010</v>
      </c>
    </row>
    <row r="5894" spans="1:9" x14ac:dyDescent="0.25">
      <c r="A5894" t="s">
        <v>976</v>
      </c>
      <c r="B5894" t="s">
        <v>247</v>
      </c>
      <c r="C5894" s="76" t="s">
        <v>842</v>
      </c>
      <c r="D5894" t="s">
        <v>980</v>
      </c>
      <c r="E5894" s="82">
        <v>4.5</v>
      </c>
      <c r="F5894" t="s">
        <v>969</v>
      </c>
      <c r="G5894" s="83">
        <v>40864</v>
      </c>
      <c r="H5894" s="83">
        <v>40304</v>
      </c>
      <c r="I5894">
        <f t="shared" si="97"/>
        <v>2011</v>
      </c>
    </row>
    <row r="5895" spans="1:9" x14ac:dyDescent="0.25">
      <c r="A5895" t="s">
        <v>976</v>
      </c>
      <c r="B5895" t="s">
        <v>41</v>
      </c>
      <c r="C5895" s="76" t="s">
        <v>842</v>
      </c>
      <c r="D5895" t="s">
        <v>980</v>
      </c>
      <c r="E5895" s="82">
        <v>7.54</v>
      </c>
      <c r="F5895" t="s">
        <v>969</v>
      </c>
      <c r="G5895" s="83">
        <v>40855</v>
      </c>
      <c r="H5895" s="83">
        <v>40303</v>
      </c>
      <c r="I5895">
        <f t="shared" si="97"/>
        <v>2011</v>
      </c>
    </row>
    <row r="5896" spans="1:9" x14ac:dyDescent="0.25">
      <c r="A5896" t="s">
        <v>976</v>
      </c>
      <c r="B5896" t="s">
        <v>10</v>
      </c>
      <c r="C5896" s="76" t="s">
        <v>842</v>
      </c>
      <c r="D5896" t="s">
        <v>980</v>
      </c>
      <c r="E5896" s="82">
        <v>4.91</v>
      </c>
      <c r="F5896" t="s">
        <v>969</v>
      </c>
      <c r="G5896" s="83">
        <v>40364</v>
      </c>
      <c r="H5896" s="83">
        <v>40288</v>
      </c>
      <c r="I5896">
        <f t="shared" si="97"/>
        <v>2010</v>
      </c>
    </row>
    <row r="5897" spans="1:9" x14ac:dyDescent="0.25">
      <c r="A5897" t="s">
        <v>976</v>
      </c>
      <c r="B5897" t="s">
        <v>247</v>
      </c>
      <c r="C5897" s="76" t="s">
        <v>842</v>
      </c>
      <c r="D5897" t="s">
        <v>980</v>
      </c>
      <c r="E5897" s="82">
        <v>3.99</v>
      </c>
      <c r="F5897" t="s">
        <v>969</v>
      </c>
      <c r="G5897" s="83">
        <v>40857</v>
      </c>
      <c r="H5897" s="83">
        <v>40285</v>
      </c>
      <c r="I5897">
        <f t="shared" si="97"/>
        <v>2011</v>
      </c>
    </row>
    <row r="5898" spans="1:9" x14ac:dyDescent="0.25">
      <c r="A5898" t="s">
        <v>976</v>
      </c>
      <c r="B5898" t="s">
        <v>253</v>
      </c>
      <c r="C5898" s="76" t="s">
        <v>842</v>
      </c>
      <c r="D5898" t="s">
        <v>980</v>
      </c>
      <c r="E5898" s="82">
        <v>2.99</v>
      </c>
      <c r="F5898" t="s">
        <v>969</v>
      </c>
      <c r="G5898" s="83">
        <v>40299</v>
      </c>
      <c r="H5898" s="83">
        <v>40249</v>
      </c>
      <c r="I5898">
        <f t="shared" si="97"/>
        <v>2010</v>
      </c>
    </row>
    <row r="5899" spans="1:9" x14ac:dyDescent="0.25">
      <c r="A5899" t="s">
        <v>976</v>
      </c>
      <c r="B5899" t="s">
        <v>65</v>
      </c>
      <c r="C5899" s="76" t="s">
        <v>842</v>
      </c>
      <c r="D5899" t="s">
        <v>980</v>
      </c>
      <c r="E5899" s="82">
        <v>7.98</v>
      </c>
      <c r="F5899" t="s">
        <v>969</v>
      </c>
      <c r="G5899" s="83">
        <v>40641</v>
      </c>
      <c r="H5899" s="83">
        <v>40276</v>
      </c>
      <c r="I5899">
        <f t="shared" si="97"/>
        <v>2011</v>
      </c>
    </row>
    <row r="5900" spans="1:9" x14ac:dyDescent="0.25">
      <c r="A5900" t="s">
        <v>976</v>
      </c>
      <c r="B5900" t="s">
        <v>253</v>
      </c>
      <c r="C5900" s="76" t="s">
        <v>842</v>
      </c>
      <c r="D5900" t="s">
        <v>980</v>
      </c>
      <c r="E5900" s="82">
        <v>8.99</v>
      </c>
      <c r="F5900" t="s">
        <v>969</v>
      </c>
      <c r="G5900" s="83">
        <v>40331</v>
      </c>
      <c r="H5900" s="83">
        <v>40270</v>
      </c>
      <c r="I5900">
        <f t="shared" si="97"/>
        <v>2010</v>
      </c>
    </row>
    <row r="5901" spans="1:9" x14ac:dyDescent="0.25">
      <c r="A5901" t="s">
        <v>976</v>
      </c>
      <c r="B5901" t="s">
        <v>243</v>
      </c>
      <c r="C5901" s="76" t="s">
        <v>842</v>
      </c>
      <c r="D5901" t="s">
        <v>980</v>
      </c>
      <c r="E5901" s="82">
        <v>4.79</v>
      </c>
      <c r="F5901" t="s">
        <v>969</v>
      </c>
      <c r="G5901" s="83">
        <v>42070</v>
      </c>
      <c r="H5901" s="83">
        <v>40249</v>
      </c>
      <c r="I5901">
        <f t="shared" si="97"/>
        <v>2015</v>
      </c>
    </row>
    <row r="5902" spans="1:9" x14ac:dyDescent="0.25">
      <c r="A5902" t="s">
        <v>976</v>
      </c>
      <c r="B5902" t="s">
        <v>247</v>
      </c>
      <c r="C5902" s="76" t="s">
        <v>842</v>
      </c>
      <c r="D5902" t="s">
        <v>980</v>
      </c>
      <c r="E5902" s="82">
        <v>3.71</v>
      </c>
      <c r="F5902" t="s">
        <v>969</v>
      </c>
      <c r="G5902" s="83">
        <v>41582</v>
      </c>
      <c r="H5902" s="83">
        <v>40232</v>
      </c>
      <c r="I5902">
        <f t="shared" si="97"/>
        <v>2013</v>
      </c>
    </row>
    <row r="5903" spans="1:9" x14ac:dyDescent="0.25">
      <c r="A5903" t="s">
        <v>976</v>
      </c>
      <c r="B5903" t="s">
        <v>65</v>
      </c>
      <c r="C5903" s="76" t="s">
        <v>842</v>
      </c>
      <c r="D5903" t="s">
        <v>980</v>
      </c>
      <c r="E5903" s="82">
        <v>12.29</v>
      </c>
      <c r="F5903" t="s">
        <v>969</v>
      </c>
      <c r="G5903" s="83">
        <v>43083</v>
      </c>
      <c r="H5903" s="83">
        <v>40179</v>
      </c>
      <c r="I5903">
        <f t="shared" si="97"/>
        <v>2017</v>
      </c>
    </row>
    <row r="5904" spans="1:9" x14ac:dyDescent="0.25">
      <c r="A5904" t="s">
        <v>976</v>
      </c>
      <c r="B5904" t="s">
        <v>244</v>
      </c>
      <c r="C5904" s="76" t="s">
        <v>842</v>
      </c>
      <c r="D5904" t="s">
        <v>980</v>
      </c>
      <c r="E5904" s="82">
        <v>8.25</v>
      </c>
      <c r="F5904" t="s">
        <v>969</v>
      </c>
      <c r="G5904" s="83">
        <v>38687</v>
      </c>
      <c r="H5904" s="83">
        <v>40141</v>
      </c>
      <c r="I5904">
        <f t="shared" si="97"/>
        <v>2005</v>
      </c>
    </row>
    <row r="5905" spans="1:9" x14ac:dyDescent="0.25">
      <c r="A5905" t="s">
        <v>976</v>
      </c>
      <c r="B5905" t="s">
        <v>63</v>
      </c>
      <c r="C5905" s="76" t="s">
        <v>842</v>
      </c>
      <c r="D5905" t="s">
        <v>980</v>
      </c>
      <c r="E5905" s="82">
        <v>3.19</v>
      </c>
      <c r="F5905" t="s">
        <v>969</v>
      </c>
      <c r="G5905" s="83">
        <v>40330</v>
      </c>
      <c r="H5905" s="83">
        <v>40150</v>
      </c>
      <c r="I5905">
        <f t="shared" si="97"/>
        <v>2010</v>
      </c>
    </row>
    <row r="5906" spans="1:9" x14ac:dyDescent="0.25">
      <c r="A5906" t="s">
        <v>976</v>
      </c>
      <c r="B5906" t="s">
        <v>243</v>
      </c>
      <c r="C5906" s="76" t="s">
        <v>842</v>
      </c>
      <c r="D5906" t="s">
        <v>980</v>
      </c>
      <c r="E5906" s="82">
        <v>18.32</v>
      </c>
      <c r="F5906" t="s">
        <v>969</v>
      </c>
      <c r="G5906" s="83">
        <v>40148</v>
      </c>
      <c r="H5906" s="83">
        <v>40141</v>
      </c>
      <c r="I5906">
        <f t="shared" si="97"/>
        <v>2009</v>
      </c>
    </row>
    <row r="5907" spans="1:9" x14ac:dyDescent="0.25">
      <c r="A5907" t="s">
        <v>976</v>
      </c>
      <c r="B5907" t="s">
        <v>69</v>
      </c>
      <c r="C5907" s="76" t="s">
        <v>842</v>
      </c>
      <c r="D5907" t="s">
        <v>980</v>
      </c>
      <c r="E5907" s="82">
        <v>3.19</v>
      </c>
      <c r="F5907" t="s">
        <v>969</v>
      </c>
      <c r="G5907" s="83">
        <v>40269</v>
      </c>
      <c r="H5907" s="83">
        <v>40129</v>
      </c>
      <c r="I5907">
        <f t="shared" si="97"/>
        <v>2010</v>
      </c>
    </row>
    <row r="5908" spans="1:9" x14ac:dyDescent="0.25">
      <c r="A5908" t="s">
        <v>976</v>
      </c>
      <c r="B5908" t="s">
        <v>243</v>
      </c>
      <c r="C5908" s="76" t="s">
        <v>842</v>
      </c>
      <c r="D5908" t="s">
        <v>980</v>
      </c>
      <c r="E5908" s="82">
        <v>7.8</v>
      </c>
      <c r="F5908" t="s">
        <v>969</v>
      </c>
      <c r="G5908" s="83">
        <v>42119</v>
      </c>
      <c r="H5908" s="83">
        <v>40164</v>
      </c>
      <c r="I5908">
        <f t="shared" si="97"/>
        <v>2015</v>
      </c>
    </row>
    <row r="5909" spans="1:9" x14ac:dyDescent="0.25">
      <c r="A5909" t="s">
        <v>976</v>
      </c>
      <c r="B5909" t="s">
        <v>252</v>
      </c>
      <c r="C5909" s="76" t="s">
        <v>842</v>
      </c>
      <c r="D5909" t="s">
        <v>980</v>
      </c>
      <c r="E5909" s="82">
        <v>8.36</v>
      </c>
      <c r="F5909" t="s">
        <v>969</v>
      </c>
      <c r="G5909" s="83">
        <v>40137</v>
      </c>
      <c r="H5909" s="83">
        <v>40077</v>
      </c>
      <c r="I5909">
        <f t="shared" si="97"/>
        <v>2009</v>
      </c>
    </row>
    <row r="5910" spans="1:9" x14ac:dyDescent="0.25">
      <c r="A5910" t="s">
        <v>976</v>
      </c>
      <c r="B5910" t="s">
        <v>41</v>
      </c>
      <c r="C5910" s="76" t="s">
        <v>842</v>
      </c>
      <c r="D5910" t="s">
        <v>980</v>
      </c>
      <c r="E5910" s="82">
        <v>11.12</v>
      </c>
      <c r="F5910" t="s">
        <v>969</v>
      </c>
      <c r="G5910" s="83">
        <v>40148</v>
      </c>
      <c r="H5910" s="83">
        <v>40077</v>
      </c>
      <c r="I5910">
        <f t="shared" si="97"/>
        <v>2009</v>
      </c>
    </row>
    <row r="5911" spans="1:9" x14ac:dyDescent="0.25">
      <c r="A5911" t="s">
        <v>976</v>
      </c>
      <c r="B5911" t="s">
        <v>253</v>
      </c>
      <c r="C5911" s="76" t="s">
        <v>842</v>
      </c>
      <c r="D5911" t="s">
        <v>980</v>
      </c>
      <c r="E5911" s="82">
        <v>14.79</v>
      </c>
      <c r="F5911" t="s">
        <v>969</v>
      </c>
      <c r="G5911" s="83">
        <v>40954</v>
      </c>
      <c r="H5911" s="83">
        <v>40065</v>
      </c>
      <c r="I5911">
        <f t="shared" si="97"/>
        <v>2012</v>
      </c>
    </row>
    <row r="5912" spans="1:9" x14ac:dyDescent="0.25">
      <c r="A5912" t="s">
        <v>976</v>
      </c>
      <c r="B5912" t="s">
        <v>44</v>
      </c>
      <c r="C5912" s="76" t="s">
        <v>842</v>
      </c>
      <c r="D5912" t="s">
        <v>980</v>
      </c>
      <c r="E5912" s="82">
        <v>17.3</v>
      </c>
      <c r="F5912" t="s">
        <v>969</v>
      </c>
      <c r="G5912" s="83">
        <v>41103</v>
      </c>
      <c r="H5912" s="83">
        <v>40077</v>
      </c>
      <c r="I5912">
        <f t="shared" si="97"/>
        <v>2012</v>
      </c>
    </row>
    <row r="5913" spans="1:9" x14ac:dyDescent="0.25">
      <c r="A5913" t="s">
        <v>976</v>
      </c>
      <c r="B5913" t="s">
        <v>49</v>
      </c>
      <c r="C5913" s="76" t="s">
        <v>842</v>
      </c>
      <c r="D5913" t="s">
        <v>980</v>
      </c>
      <c r="E5913" s="82">
        <v>17.78</v>
      </c>
      <c r="F5913" t="s">
        <v>969</v>
      </c>
      <c r="G5913" s="83">
        <v>42566</v>
      </c>
      <c r="H5913" s="83">
        <v>44008</v>
      </c>
      <c r="I5913">
        <f t="shared" si="97"/>
        <v>2016</v>
      </c>
    </row>
    <row r="5914" spans="1:9" x14ac:dyDescent="0.25">
      <c r="A5914" t="s">
        <v>976</v>
      </c>
      <c r="B5914" t="s">
        <v>244</v>
      </c>
      <c r="C5914" s="76" t="s">
        <v>842</v>
      </c>
      <c r="D5914" t="s">
        <v>980</v>
      </c>
      <c r="E5914" s="82">
        <v>1.37</v>
      </c>
      <c r="F5914" t="s">
        <v>969</v>
      </c>
      <c r="G5914" s="83">
        <v>40409</v>
      </c>
      <c r="H5914" s="83">
        <v>40044</v>
      </c>
      <c r="I5914">
        <f t="shared" si="97"/>
        <v>2010</v>
      </c>
    </row>
    <row r="5915" spans="1:9" x14ac:dyDescent="0.25">
      <c r="A5915" t="s">
        <v>976</v>
      </c>
      <c r="B5915" t="s">
        <v>185</v>
      </c>
      <c r="C5915" s="76" t="s">
        <v>842</v>
      </c>
      <c r="D5915" t="s">
        <v>980</v>
      </c>
      <c r="E5915" s="82">
        <v>9.6999999999999993</v>
      </c>
      <c r="F5915" t="s">
        <v>969</v>
      </c>
      <c r="G5915" s="83">
        <v>40611</v>
      </c>
      <c r="H5915" s="83">
        <v>40051</v>
      </c>
      <c r="I5915">
        <f t="shared" si="97"/>
        <v>2011</v>
      </c>
    </row>
    <row r="5916" spans="1:9" x14ac:dyDescent="0.25">
      <c r="A5916" t="s">
        <v>976</v>
      </c>
      <c r="B5916" t="s">
        <v>252</v>
      </c>
      <c r="C5916" s="76" t="s">
        <v>842</v>
      </c>
      <c r="D5916" t="s">
        <v>980</v>
      </c>
      <c r="E5916" s="82">
        <v>2.39</v>
      </c>
      <c r="F5916" t="s">
        <v>969</v>
      </c>
      <c r="G5916" s="83">
        <v>40179</v>
      </c>
      <c r="H5916" s="83">
        <v>40036</v>
      </c>
      <c r="I5916">
        <f t="shared" si="97"/>
        <v>2010</v>
      </c>
    </row>
    <row r="5917" spans="1:9" x14ac:dyDescent="0.25">
      <c r="A5917" t="s">
        <v>976</v>
      </c>
      <c r="B5917" t="s">
        <v>49</v>
      </c>
      <c r="C5917" s="76" t="s">
        <v>842</v>
      </c>
      <c r="D5917" t="s">
        <v>980</v>
      </c>
      <c r="E5917" s="82">
        <v>3.12</v>
      </c>
      <c r="F5917" t="s">
        <v>969</v>
      </c>
      <c r="G5917" s="83">
        <v>40179</v>
      </c>
      <c r="H5917" s="83">
        <v>40034</v>
      </c>
      <c r="I5917">
        <f t="shared" si="97"/>
        <v>2010</v>
      </c>
    </row>
    <row r="5918" spans="1:9" x14ac:dyDescent="0.25">
      <c r="A5918" t="s">
        <v>976</v>
      </c>
      <c r="B5918" t="s">
        <v>257</v>
      </c>
      <c r="C5918" s="76" t="s">
        <v>842</v>
      </c>
      <c r="D5918" t="s">
        <v>980</v>
      </c>
      <c r="E5918" s="82">
        <v>0.72</v>
      </c>
      <c r="F5918" t="s">
        <v>969</v>
      </c>
      <c r="G5918" s="83">
        <v>39945</v>
      </c>
      <c r="H5918" s="83">
        <v>39996</v>
      </c>
      <c r="I5918">
        <f t="shared" si="97"/>
        <v>2009</v>
      </c>
    </row>
    <row r="5919" spans="1:9" x14ac:dyDescent="0.25">
      <c r="A5919" t="s">
        <v>976</v>
      </c>
      <c r="B5919" t="s">
        <v>34</v>
      </c>
      <c r="C5919" t="s">
        <v>947</v>
      </c>
      <c r="D5919" t="s">
        <v>980</v>
      </c>
      <c r="E5919" s="82">
        <v>9.5</v>
      </c>
      <c r="F5919" t="s">
        <v>969</v>
      </c>
      <c r="G5919" s="83">
        <v>40238</v>
      </c>
      <c r="H5919" s="83">
        <v>39982</v>
      </c>
      <c r="I5919">
        <f t="shared" si="97"/>
        <v>2010</v>
      </c>
    </row>
    <row r="5920" spans="1:9" x14ac:dyDescent="0.25">
      <c r="A5920" t="s">
        <v>976</v>
      </c>
      <c r="B5920" t="s">
        <v>244</v>
      </c>
      <c r="C5920" s="76" t="s">
        <v>842</v>
      </c>
      <c r="D5920" t="s">
        <v>980</v>
      </c>
      <c r="E5920" s="82">
        <v>1.9</v>
      </c>
      <c r="F5920" t="s">
        <v>969</v>
      </c>
      <c r="G5920" s="83">
        <v>41776</v>
      </c>
      <c r="H5920" s="83">
        <v>39979</v>
      </c>
      <c r="I5920">
        <f t="shared" si="97"/>
        <v>2014</v>
      </c>
    </row>
    <row r="5921" spans="1:9" x14ac:dyDescent="0.25">
      <c r="A5921" t="s">
        <v>976</v>
      </c>
      <c r="B5921" t="s">
        <v>251</v>
      </c>
      <c r="C5921" s="76" t="s">
        <v>842</v>
      </c>
      <c r="D5921" t="s">
        <v>980</v>
      </c>
      <c r="E5921" s="82">
        <v>3.61</v>
      </c>
      <c r="F5921" t="s">
        <v>969</v>
      </c>
      <c r="G5921" s="83">
        <v>40309</v>
      </c>
      <c r="H5921" s="83">
        <v>39932</v>
      </c>
      <c r="I5921">
        <f t="shared" si="97"/>
        <v>2010</v>
      </c>
    </row>
    <row r="5922" spans="1:9" x14ac:dyDescent="0.25">
      <c r="A5922" t="s">
        <v>976</v>
      </c>
      <c r="B5922" t="s">
        <v>34</v>
      </c>
      <c r="C5922" s="76" t="s">
        <v>842</v>
      </c>
      <c r="D5922" t="s">
        <v>980</v>
      </c>
      <c r="E5922" s="82">
        <v>1.4</v>
      </c>
      <c r="F5922" t="s">
        <v>969</v>
      </c>
      <c r="G5922" s="83">
        <v>40283</v>
      </c>
      <c r="H5922" s="83">
        <v>39918</v>
      </c>
      <c r="I5922">
        <f t="shared" si="97"/>
        <v>2010</v>
      </c>
    </row>
    <row r="5923" spans="1:9" x14ac:dyDescent="0.25">
      <c r="A5923" t="s">
        <v>976</v>
      </c>
      <c r="B5923" t="s">
        <v>244</v>
      </c>
      <c r="C5923" s="76" t="s">
        <v>842</v>
      </c>
      <c r="D5923" t="s">
        <v>980</v>
      </c>
      <c r="E5923" s="82">
        <v>3.04</v>
      </c>
      <c r="F5923" t="s">
        <v>969</v>
      </c>
      <c r="G5923" s="83">
        <v>40330</v>
      </c>
      <c r="H5923" s="83">
        <v>39961</v>
      </c>
      <c r="I5923">
        <f t="shared" si="97"/>
        <v>2010</v>
      </c>
    </row>
    <row r="5924" spans="1:9" x14ac:dyDescent="0.25">
      <c r="A5924" t="s">
        <v>976</v>
      </c>
      <c r="B5924" t="s">
        <v>257</v>
      </c>
      <c r="C5924" s="76" t="s">
        <v>842</v>
      </c>
      <c r="D5924" t="s">
        <v>980</v>
      </c>
      <c r="E5924" s="82">
        <v>1.5</v>
      </c>
      <c r="F5924" t="s">
        <v>969</v>
      </c>
      <c r="G5924" s="83">
        <v>40260</v>
      </c>
      <c r="H5924" s="83">
        <v>39895</v>
      </c>
      <c r="I5924">
        <f t="shared" si="97"/>
        <v>2010</v>
      </c>
    </row>
    <row r="5925" spans="1:9" x14ac:dyDescent="0.25">
      <c r="A5925" t="s">
        <v>976</v>
      </c>
      <c r="B5925" t="s">
        <v>257</v>
      </c>
      <c r="C5925" s="76" t="s">
        <v>842</v>
      </c>
      <c r="D5925" t="s">
        <v>980</v>
      </c>
      <c r="E5925" s="82">
        <v>3.99</v>
      </c>
      <c r="F5925" t="s">
        <v>969</v>
      </c>
      <c r="G5925" s="83">
        <v>39918</v>
      </c>
      <c r="H5925" s="83">
        <v>39857</v>
      </c>
      <c r="I5925">
        <f t="shared" si="97"/>
        <v>2009</v>
      </c>
    </row>
    <row r="5926" spans="1:9" x14ac:dyDescent="0.25">
      <c r="A5926" t="s">
        <v>976</v>
      </c>
      <c r="B5926" t="s">
        <v>58</v>
      </c>
      <c r="C5926" s="76" t="s">
        <v>842</v>
      </c>
      <c r="D5926" t="s">
        <v>980</v>
      </c>
      <c r="E5926" s="82">
        <v>11.59</v>
      </c>
      <c r="F5926" t="s">
        <v>969</v>
      </c>
      <c r="G5926" s="83">
        <v>41683</v>
      </c>
      <c r="H5926" s="83">
        <v>39745</v>
      </c>
      <c r="I5926">
        <f t="shared" si="97"/>
        <v>2014</v>
      </c>
    </row>
    <row r="5927" spans="1:9" x14ac:dyDescent="0.25">
      <c r="A5927" t="s">
        <v>976</v>
      </c>
      <c r="B5927" t="s">
        <v>58</v>
      </c>
      <c r="C5927" t="s">
        <v>947</v>
      </c>
      <c r="D5927" t="s">
        <v>980</v>
      </c>
      <c r="E5927" s="82">
        <v>2.5</v>
      </c>
      <c r="F5927" t="s">
        <v>969</v>
      </c>
      <c r="G5927" s="83">
        <v>40330</v>
      </c>
      <c r="H5927" s="83">
        <v>39745</v>
      </c>
      <c r="I5927">
        <f t="shared" si="97"/>
        <v>2010</v>
      </c>
    </row>
    <row r="5928" spans="1:9" x14ac:dyDescent="0.25">
      <c r="A5928" t="s">
        <v>976</v>
      </c>
      <c r="B5928" t="s">
        <v>64</v>
      </c>
      <c r="C5928" t="s">
        <v>947</v>
      </c>
      <c r="D5928" t="s">
        <v>980</v>
      </c>
      <c r="E5928" s="82">
        <v>9.5</v>
      </c>
      <c r="F5928" t="s">
        <v>969</v>
      </c>
      <c r="G5928" s="83">
        <v>39828</v>
      </c>
      <c r="H5928" s="83">
        <v>39674</v>
      </c>
      <c r="I5928">
        <f t="shared" si="97"/>
        <v>2009</v>
      </c>
    </row>
    <row r="5929" spans="1:9" x14ac:dyDescent="0.25">
      <c r="A5929" t="s">
        <v>976</v>
      </c>
      <c r="B5929" t="s">
        <v>43</v>
      </c>
      <c r="C5929" t="s">
        <v>947</v>
      </c>
      <c r="D5929" t="s">
        <v>980</v>
      </c>
      <c r="E5929" s="82">
        <v>9.5</v>
      </c>
      <c r="F5929" t="s">
        <v>969</v>
      </c>
      <c r="G5929" s="83">
        <v>40513</v>
      </c>
      <c r="H5929" s="83">
        <v>39758</v>
      </c>
      <c r="I5929">
        <f t="shared" si="97"/>
        <v>2010</v>
      </c>
    </row>
    <row r="5930" spans="1:9" x14ac:dyDescent="0.25">
      <c r="A5930" t="s">
        <v>976</v>
      </c>
      <c r="B5930" t="s">
        <v>253</v>
      </c>
      <c r="C5930" s="76" t="s">
        <v>842</v>
      </c>
      <c r="D5930" t="s">
        <v>980</v>
      </c>
      <c r="E5930" s="82">
        <v>4.55</v>
      </c>
      <c r="F5930" t="s">
        <v>969</v>
      </c>
      <c r="G5930" s="83">
        <v>42273</v>
      </c>
      <c r="H5930" s="83">
        <v>39736</v>
      </c>
      <c r="I5930">
        <f t="shared" si="97"/>
        <v>2015</v>
      </c>
    </row>
    <row r="5931" spans="1:9" x14ac:dyDescent="0.25">
      <c r="A5931" t="s">
        <v>976</v>
      </c>
      <c r="B5931" t="s">
        <v>49</v>
      </c>
      <c r="C5931" s="76" t="s">
        <v>842</v>
      </c>
      <c r="D5931" t="s">
        <v>980</v>
      </c>
      <c r="E5931" s="82">
        <v>2.73</v>
      </c>
      <c r="F5931" t="s">
        <v>969</v>
      </c>
      <c r="G5931" s="83">
        <v>40953</v>
      </c>
      <c r="H5931" s="83">
        <v>39680</v>
      </c>
      <c r="I5931">
        <f t="shared" si="97"/>
        <v>2012</v>
      </c>
    </row>
    <row r="5932" spans="1:9" x14ac:dyDescent="0.25">
      <c r="A5932" t="s">
        <v>976</v>
      </c>
      <c r="B5932" t="s">
        <v>63</v>
      </c>
      <c r="C5932" s="76" t="s">
        <v>842</v>
      </c>
      <c r="D5932" t="s">
        <v>980</v>
      </c>
      <c r="E5932" s="82">
        <v>11.88</v>
      </c>
      <c r="F5932" t="s">
        <v>969</v>
      </c>
      <c r="G5932" s="83">
        <v>39904</v>
      </c>
      <c r="H5932" s="83">
        <v>39729</v>
      </c>
      <c r="I5932">
        <f t="shared" si="97"/>
        <v>2009</v>
      </c>
    </row>
    <row r="5933" spans="1:9" x14ac:dyDescent="0.25">
      <c r="A5933" t="s">
        <v>976</v>
      </c>
      <c r="B5933" t="s">
        <v>58</v>
      </c>
      <c r="C5933" s="76" t="s">
        <v>842</v>
      </c>
      <c r="D5933" t="s">
        <v>980</v>
      </c>
      <c r="E5933" s="82">
        <v>2.17</v>
      </c>
      <c r="F5933" t="s">
        <v>969</v>
      </c>
      <c r="G5933" s="83">
        <v>40909</v>
      </c>
      <c r="H5933" s="83">
        <v>39666</v>
      </c>
      <c r="I5933">
        <f t="shared" si="97"/>
        <v>2012</v>
      </c>
    </row>
    <row r="5934" spans="1:9" x14ac:dyDescent="0.25">
      <c r="A5934" t="s">
        <v>976</v>
      </c>
      <c r="B5934" t="s">
        <v>37</v>
      </c>
      <c r="C5934" s="76" t="s">
        <v>842</v>
      </c>
      <c r="D5934" t="s">
        <v>980</v>
      </c>
      <c r="E5934" s="82">
        <v>5</v>
      </c>
      <c r="F5934" t="s">
        <v>969</v>
      </c>
      <c r="G5934" s="83">
        <v>39950</v>
      </c>
      <c r="H5934" s="83">
        <v>39585</v>
      </c>
      <c r="I5934">
        <f t="shared" si="97"/>
        <v>2009</v>
      </c>
    </row>
    <row r="5935" spans="1:9" x14ac:dyDescent="0.25">
      <c r="A5935" t="s">
        <v>976</v>
      </c>
      <c r="B5935" t="s">
        <v>64</v>
      </c>
      <c r="C5935" s="76" t="s">
        <v>842</v>
      </c>
      <c r="D5935" t="s">
        <v>980</v>
      </c>
      <c r="E5935" s="82">
        <v>15.04</v>
      </c>
      <c r="F5935" t="s">
        <v>969</v>
      </c>
      <c r="G5935" s="83">
        <v>41535</v>
      </c>
      <c r="H5935" s="83">
        <v>39587</v>
      </c>
      <c r="I5935">
        <f t="shared" si="97"/>
        <v>2013</v>
      </c>
    </row>
    <row r="5936" spans="1:9" x14ac:dyDescent="0.25">
      <c r="A5936" t="s">
        <v>976</v>
      </c>
      <c r="B5936" t="s">
        <v>261</v>
      </c>
      <c r="C5936" t="s">
        <v>947</v>
      </c>
      <c r="D5936" t="s">
        <v>980</v>
      </c>
      <c r="E5936" s="82">
        <v>9.5</v>
      </c>
      <c r="F5936" t="s">
        <v>969</v>
      </c>
      <c r="G5936" s="83">
        <v>39945</v>
      </c>
      <c r="H5936" s="83">
        <v>39580</v>
      </c>
      <c r="I5936">
        <f t="shared" si="97"/>
        <v>2009</v>
      </c>
    </row>
    <row r="5937" spans="1:9" x14ac:dyDescent="0.25">
      <c r="A5937" t="s">
        <v>976</v>
      </c>
      <c r="B5937" t="s">
        <v>252</v>
      </c>
      <c r="C5937" s="76" t="s">
        <v>842</v>
      </c>
      <c r="D5937" t="s">
        <v>980</v>
      </c>
      <c r="E5937" s="82">
        <v>1.25</v>
      </c>
      <c r="F5937" t="s">
        <v>969</v>
      </c>
      <c r="G5937" s="83">
        <v>39935</v>
      </c>
      <c r="H5937" s="83">
        <v>39570</v>
      </c>
      <c r="I5937">
        <f t="shared" si="97"/>
        <v>2009</v>
      </c>
    </row>
    <row r="5938" spans="1:9" x14ac:dyDescent="0.25">
      <c r="A5938" t="s">
        <v>976</v>
      </c>
      <c r="B5938" t="s">
        <v>245</v>
      </c>
      <c r="C5938" s="76" t="s">
        <v>842</v>
      </c>
      <c r="D5938" t="s">
        <v>980</v>
      </c>
      <c r="E5938" s="82">
        <v>8</v>
      </c>
      <c r="F5938" t="s">
        <v>969</v>
      </c>
      <c r="G5938" s="83">
        <v>40701</v>
      </c>
      <c r="H5938" s="83">
        <v>39505</v>
      </c>
      <c r="I5938">
        <f t="shared" si="97"/>
        <v>2011</v>
      </c>
    </row>
    <row r="5939" spans="1:9" x14ac:dyDescent="0.25">
      <c r="A5939" t="s">
        <v>976</v>
      </c>
      <c r="B5939" t="s">
        <v>253</v>
      </c>
      <c r="C5939" s="76" t="s">
        <v>842</v>
      </c>
      <c r="D5939" t="s">
        <v>980</v>
      </c>
      <c r="E5939" s="82">
        <v>9.59</v>
      </c>
      <c r="F5939" t="s">
        <v>969</v>
      </c>
      <c r="G5939" s="83">
        <v>41704</v>
      </c>
      <c r="H5939" s="83">
        <v>39455</v>
      </c>
      <c r="I5939">
        <f t="shared" si="97"/>
        <v>2014</v>
      </c>
    </row>
    <row r="5940" spans="1:9" x14ac:dyDescent="0.25">
      <c r="A5940" t="s">
        <v>976</v>
      </c>
      <c r="B5940" t="s">
        <v>57</v>
      </c>
      <c r="C5940" t="s">
        <v>947</v>
      </c>
      <c r="D5940" t="s">
        <v>980</v>
      </c>
      <c r="E5940" s="82">
        <v>9.5</v>
      </c>
      <c r="F5940" t="s">
        <v>969</v>
      </c>
      <c r="G5940" s="83">
        <v>39555</v>
      </c>
      <c r="H5940" s="83">
        <v>39395</v>
      </c>
      <c r="I5940">
        <f t="shared" si="97"/>
        <v>2008</v>
      </c>
    </row>
    <row r="5941" spans="1:9" x14ac:dyDescent="0.25">
      <c r="A5941" t="s">
        <v>976</v>
      </c>
      <c r="B5941" t="s">
        <v>292</v>
      </c>
      <c r="C5941" s="76" t="s">
        <v>842</v>
      </c>
      <c r="D5941" t="s">
        <v>980</v>
      </c>
      <c r="E5941" s="82">
        <v>3.71</v>
      </c>
      <c r="F5941" t="s">
        <v>969</v>
      </c>
      <c r="G5941" s="83">
        <v>39903</v>
      </c>
      <c r="H5941" s="83">
        <v>39538</v>
      </c>
      <c r="I5941">
        <f t="shared" si="97"/>
        <v>2009</v>
      </c>
    </row>
    <row r="5942" spans="1:9" x14ac:dyDescent="0.25">
      <c r="A5942" t="s">
        <v>976</v>
      </c>
      <c r="B5942" t="s">
        <v>185</v>
      </c>
      <c r="C5942" t="s">
        <v>947</v>
      </c>
      <c r="D5942" t="s">
        <v>980</v>
      </c>
      <c r="E5942" s="82">
        <v>2.5</v>
      </c>
      <c r="F5942" t="s">
        <v>969</v>
      </c>
      <c r="G5942" s="83">
        <v>40238</v>
      </c>
      <c r="H5942" s="83">
        <v>39394</v>
      </c>
      <c r="I5942">
        <f t="shared" si="97"/>
        <v>2010</v>
      </c>
    </row>
    <row r="5943" spans="1:9" x14ac:dyDescent="0.25">
      <c r="A5943" t="s">
        <v>976</v>
      </c>
      <c r="B5943" t="s">
        <v>49</v>
      </c>
      <c r="C5943" s="76" t="s">
        <v>842</v>
      </c>
      <c r="D5943" t="s">
        <v>980</v>
      </c>
      <c r="E5943" s="82">
        <v>2.96</v>
      </c>
      <c r="F5943" t="s">
        <v>969</v>
      </c>
      <c r="G5943" s="83">
        <v>39600</v>
      </c>
      <c r="H5943" s="83">
        <v>39394</v>
      </c>
      <c r="I5943">
        <f t="shared" si="97"/>
        <v>2008</v>
      </c>
    </row>
    <row r="5944" spans="1:9" x14ac:dyDescent="0.25">
      <c r="A5944" t="s">
        <v>976</v>
      </c>
      <c r="B5944" t="s">
        <v>71</v>
      </c>
      <c r="C5944" t="s">
        <v>947</v>
      </c>
      <c r="D5944" t="s">
        <v>980</v>
      </c>
      <c r="E5944" s="82">
        <v>2.5</v>
      </c>
      <c r="F5944" t="s">
        <v>969</v>
      </c>
      <c r="G5944" s="83">
        <v>40391</v>
      </c>
      <c r="H5944" s="83">
        <v>39362</v>
      </c>
      <c r="I5944">
        <f t="shared" si="97"/>
        <v>2010</v>
      </c>
    </row>
    <row r="5945" spans="1:9" x14ac:dyDescent="0.25">
      <c r="A5945" t="s">
        <v>976</v>
      </c>
      <c r="B5945" t="s">
        <v>62</v>
      </c>
      <c r="C5945" t="s">
        <v>947</v>
      </c>
      <c r="D5945" t="s">
        <v>980</v>
      </c>
      <c r="E5945" s="82">
        <v>6.3</v>
      </c>
      <c r="F5945" t="s">
        <v>969</v>
      </c>
      <c r="G5945" s="83">
        <v>40299</v>
      </c>
      <c r="H5945" s="83">
        <v>39345</v>
      </c>
      <c r="I5945">
        <f t="shared" si="97"/>
        <v>2010</v>
      </c>
    </row>
    <row r="5946" spans="1:9" x14ac:dyDescent="0.25">
      <c r="A5946" t="s">
        <v>976</v>
      </c>
      <c r="B5946" t="s">
        <v>69</v>
      </c>
      <c r="C5946" s="76" t="s">
        <v>842</v>
      </c>
      <c r="D5946" t="s">
        <v>980</v>
      </c>
      <c r="E5946" s="82">
        <v>7.6</v>
      </c>
      <c r="F5946" t="s">
        <v>969</v>
      </c>
      <c r="G5946" s="83">
        <v>39675</v>
      </c>
      <c r="H5946" s="83">
        <v>39309</v>
      </c>
      <c r="I5946">
        <f t="shared" si="97"/>
        <v>2008</v>
      </c>
    </row>
    <row r="5947" spans="1:9" x14ac:dyDescent="0.25">
      <c r="A5947" t="s">
        <v>976</v>
      </c>
      <c r="B5947" t="s">
        <v>247</v>
      </c>
      <c r="C5947" s="76" t="s">
        <v>842</v>
      </c>
      <c r="D5947" t="s">
        <v>980</v>
      </c>
      <c r="E5947" s="82">
        <v>0.54</v>
      </c>
      <c r="F5947" t="s">
        <v>969</v>
      </c>
      <c r="G5947" s="83">
        <v>39591</v>
      </c>
      <c r="H5947" s="83">
        <v>39225</v>
      </c>
      <c r="I5947">
        <f t="shared" si="97"/>
        <v>2008</v>
      </c>
    </row>
    <row r="5948" spans="1:9" x14ac:dyDescent="0.25">
      <c r="A5948" t="s">
        <v>976</v>
      </c>
      <c r="B5948" t="s">
        <v>258</v>
      </c>
      <c r="C5948" s="76" t="s">
        <v>842</v>
      </c>
      <c r="D5948" t="s">
        <v>980</v>
      </c>
      <c r="E5948" s="82">
        <v>1.0900000000000001</v>
      </c>
      <c r="F5948" t="s">
        <v>969</v>
      </c>
      <c r="G5948" s="83">
        <v>39423</v>
      </c>
      <c r="H5948" s="83">
        <v>39262</v>
      </c>
      <c r="I5948">
        <f t="shared" si="97"/>
        <v>2007</v>
      </c>
    </row>
    <row r="5949" spans="1:9" x14ac:dyDescent="0.25">
      <c r="A5949" t="s">
        <v>976</v>
      </c>
      <c r="B5949" t="s">
        <v>253</v>
      </c>
      <c r="C5949" s="76" t="s">
        <v>842</v>
      </c>
      <c r="D5949" t="s">
        <v>980</v>
      </c>
      <c r="E5949" s="82">
        <v>5.94</v>
      </c>
      <c r="F5949" t="s">
        <v>969</v>
      </c>
      <c r="G5949" s="83">
        <v>41417</v>
      </c>
      <c r="H5949" s="83">
        <v>39160</v>
      </c>
      <c r="I5949">
        <f t="shared" si="97"/>
        <v>2013</v>
      </c>
    </row>
    <row r="5950" spans="1:9" x14ac:dyDescent="0.25">
      <c r="A5950" t="s">
        <v>976</v>
      </c>
      <c r="B5950" t="s">
        <v>244</v>
      </c>
      <c r="C5950" t="s">
        <v>947</v>
      </c>
      <c r="D5950" t="s">
        <v>980</v>
      </c>
      <c r="E5950" s="82">
        <v>2.5</v>
      </c>
      <c r="F5950" t="s">
        <v>969</v>
      </c>
      <c r="G5950" s="83">
        <v>39451</v>
      </c>
      <c r="H5950" s="83">
        <v>39086</v>
      </c>
      <c r="I5950">
        <f t="shared" si="97"/>
        <v>2008</v>
      </c>
    </row>
    <row r="5951" spans="1:9" x14ac:dyDescent="0.25">
      <c r="A5951" t="s">
        <v>976</v>
      </c>
      <c r="B5951" t="s">
        <v>292</v>
      </c>
      <c r="C5951" s="76" t="s">
        <v>842</v>
      </c>
      <c r="D5951" t="s">
        <v>980</v>
      </c>
      <c r="E5951" s="82">
        <v>16.489999999999998</v>
      </c>
      <c r="F5951" t="s">
        <v>969</v>
      </c>
      <c r="G5951" s="83">
        <v>39430</v>
      </c>
      <c r="H5951" s="83">
        <v>39065</v>
      </c>
      <c r="I5951">
        <f t="shared" si="97"/>
        <v>2007</v>
      </c>
    </row>
    <row r="5952" spans="1:9" x14ac:dyDescent="0.25">
      <c r="A5952" t="s">
        <v>976</v>
      </c>
      <c r="B5952" t="s">
        <v>251</v>
      </c>
      <c r="C5952" s="76" t="s">
        <v>842</v>
      </c>
      <c r="D5952" t="s">
        <v>980</v>
      </c>
      <c r="E5952" s="82">
        <v>16.93</v>
      </c>
      <c r="F5952" t="s">
        <v>969</v>
      </c>
      <c r="G5952" s="83">
        <v>40855</v>
      </c>
      <c r="H5952" s="83">
        <v>39020</v>
      </c>
      <c r="I5952">
        <f t="shared" si="97"/>
        <v>2011</v>
      </c>
    </row>
    <row r="5953" spans="1:9" x14ac:dyDescent="0.25">
      <c r="A5953" t="s">
        <v>976</v>
      </c>
      <c r="B5953" t="s">
        <v>244</v>
      </c>
      <c r="C5953" s="76" t="s">
        <v>842</v>
      </c>
      <c r="D5953" t="s">
        <v>980</v>
      </c>
      <c r="E5953" s="82">
        <v>15</v>
      </c>
      <c r="F5953" t="s">
        <v>969</v>
      </c>
      <c r="G5953" s="83">
        <v>40330</v>
      </c>
      <c r="H5953" s="83">
        <v>38996</v>
      </c>
      <c r="I5953">
        <f t="shared" si="97"/>
        <v>2010</v>
      </c>
    </row>
    <row r="5954" spans="1:9" x14ac:dyDescent="0.25">
      <c r="A5954" t="s">
        <v>976</v>
      </c>
      <c r="B5954" t="s">
        <v>47</v>
      </c>
      <c r="C5954" s="76" t="s">
        <v>842</v>
      </c>
      <c r="D5954" t="s">
        <v>980</v>
      </c>
      <c r="E5954" s="82">
        <v>4.5599999999999996</v>
      </c>
      <c r="F5954" t="s">
        <v>969</v>
      </c>
      <c r="G5954" s="83">
        <v>41122</v>
      </c>
      <c r="H5954" s="83">
        <v>38966</v>
      </c>
      <c r="I5954">
        <f t="shared" ref="I5954:I6017" si="98">IF(G5954&lt;&gt;"",YEAR(G5954),"")</f>
        <v>2012</v>
      </c>
    </row>
    <row r="5955" spans="1:9" x14ac:dyDescent="0.25">
      <c r="A5955" t="s">
        <v>976</v>
      </c>
      <c r="B5955" t="s">
        <v>257</v>
      </c>
      <c r="C5955" t="s">
        <v>947</v>
      </c>
      <c r="D5955" t="s">
        <v>980</v>
      </c>
      <c r="E5955" s="82">
        <v>6.49</v>
      </c>
      <c r="F5955" t="s">
        <v>969</v>
      </c>
      <c r="G5955" s="83">
        <v>41983</v>
      </c>
      <c r="H5955" s="83">
        <v>38912</v>
      </c>
      <c r="I5955">
        <f t="shared" si="98"/>
        <v>2014</v>
      </c>
    </row>
    <row r="5956" spans="1:9" x14ac:dyDescent="0.25">
      <c r="A5956" t="s">
        <v>976</v>
      </c>
      <c r="B5956" t="s">
        <v>67</v>
      </c>
      <c r="C5956" s="76" t="s">
        <v>842</v>
      </c>
      <c r="D5956" t="s">
        <v>980</v>
      </c>
      <c r="E5956" s="82">
        <v>3.7</v>
      </c>
      <c r="F5956" t="s">
        <v>969</v>
      </c>
      <c r="G5956" s="83">
        <v>40513</v>
      </c>
      <c r="H5956" s="83">
        <v>38779</v>
      </c>
      <c r="I5956">
        <f t="shared" si="98"/>
        <v>2010</v>
      </c>
    </row>
    <row r="5957" spans="1:9" x14ac:dyDescent="0.25">
      <c r="A5957" t="s">
        <v>976</v>
      </c>
      <c r="B5957" t="s">
        <v>46</v>
      </c>
      <c r="C5957" s="76" t="s">
        <v>842</v>
      </c>
      <c r="D5957" t="s">
        <v>980</v>
      </c>
      <c r="E5957" s="82">
        <v>3.65</v>
      </c>
      <c r="F5957" t="s">
        <v>969</v>
      </c>
      <c r="G5957" s="83">
        <v>41479</v>
      </c>
      <c r="H5957" s="83">
        <v>38779</v>
      </c>
      <c r="I5957">
        <f t="shared" si="98"/>
        <v>2013</v>
      </c>
    </row>
    <row r="5958" spans="1:9" x14ac:dyDescent="0.25">
      <c r="A5958" t="s">
        <v>976</v>
      </c>
      <c r="B5958" t="s">
        <v>36</v>
      </c>
      <c r="C5958" t="s">
        <v>947</v>
      </c>
      <c r="D5958" t="s">
        <v>980</v>
      </c>
      <c r="E5958" s="82">
        <v>5</v>
      </c>
      <c r="F5958" t="s">
        <v>969</v>
      </c>
      <c r="G5958" s="83">
        <v>39275</v>
      </c>
      <c r="H5958" s="83">
        <v>38910</v>
      </c>
      <c r="I5958">
        <f t="shared" si="98"/>
        <v>2007</v>
      </c>
    </row>
    <row r="5959" spans="1:9" x14ac:dyDescent="0.25">
      <c r="A5959" t="s">
        <v>976</v>
      </c>
      <c r="B5959" t="s">
        <v>247</v>
      </c>
      <c r="C5959" t="s">
        <v>947</v>
      </c>
      <c r="D5959" t="s">
        <v>980</v>
      </c>
      <c r="E5959" s="82">
        <v>2.0499999999999998</v>
      </c>
      <c r="F5959" t="s">
        <v>969</v>
      </c>
      <c r="G5959" s="83">
        <v>39144</v>
      </c>
      <c r="H5959" s="83">
        <v>38779</v>
      </c>
      <c r="I5959">
        <f t="shared" si="98"/>
        <v>2007</v>
      </c>
    </row>
    <row r="5960" spans="1:9" x14ac:dyDescent="0.25">
      <c r="A5960" t="s">
        <v>976</v>
      </c>
      <c r="B5960" t="s">
        <v>46</v>
      </c>
      <c r="C5960" t="s">
        <v>947</v>
      </c>
      <c r="D5960" t="s">
        <v>980</v>
      </c>
      <c r="E5960" s="82">
        <v>9.5</v>
      </c>
      <c r="F5960" t="s">
        <v>969</v>
      </c>
      <c r="G5960" s="83">
        <v>39085</v>
      </c>
      <c r="H5960" s="83">
        <v>38720</v>
      </c>
      <c r="I5960">
        <f t="shared" si="98"/>
        <v>2007</v>
      </c>
    </row>
    <row r="5961" spans="1:9" x14ac:dyDescent="0.25">
      <c r="A5961" t="s">
        <v>976</v>
      </c>
      <c r="B5961" t="s">
        <v>243</v>
      </c>
      <c r="C5961" s="76" t="s">
        <v>842</v>
      </c>
      <c r="D5961" t="s">
        <v>980</v>
      </c>
      <c r="E5961" s="82">
        <v>23.22</v>
      </c>
      <c r="F5961" t="s">
        <v>969</v>
      </c>
      <c r="G5961" s="83">
        <v>41417</v>
      </c>
      <c r="H5961" s="83">
        <v>38677</v>
      </c>
      <c r="I5961">
        <f t="shared" si="98"/>
        <v>2013</v>
      </c>
    </row>
    <row r="5962" spans="1:9" x14ac:dyDescent="0.25">
      <c r="A5962" t="s">
        <v>976</v>
      </c>
      <c r="B5962" t="s">
        <v>243</v>
      </c>
      <c r="C5962" t="s">
        <v>947</v>
      </c>
      <c r="D5962" t="s">
        <v>980</v>
      </c>
      <c r="E5962" s="82">
        <v>2.5</v>
      </c>
      <c r="F5962" t="s">
        <v>969</v>
      </c>
      <c r="G5962" s="83">
        <v>38995</v>
      </c>
      <c r="H5962" s="83">
        <v>38630</v>
      </c>
      <c r="I5962">
        <f t="shared" si="98"/>
        <v>2006</v>
      </c>
    </row>
    <row r="5963" spans="1:9" x14ac:dyDescent="0.25">
      <c r="A5963" t="s">
        <v>976</v>
      </c>
      <c r="B5963" t="s">
        <v>28</v>
      </c>
      <c r="C5963" t="s">
        <v>947</v>
      </c>
      <c r="D5963" t="s">
        <v>980</v>
      </c>
      <c r="E5963" s="82">
        <v>2.85</v>
      </c>
      <c r="F5963" t="s">
        <v>969</v>
      </c>
      <c r="G5963" s="83">
        <v>39016</v>
      </c>
      <c r="H5963" s="83">
        <v>38651</v>
      </c>
      <c r="I5963">
        <f t="shared" si="98"/>
        <v>2006</v>
      </c>
    </row>
    <row r="5964" spans="1:9" x14ac:dyDescent="0.25">
      <c r="A5964" t="s">
        <v>976</v>
      </c>
      <c r="B5964" t="s">
        <v>55</v>
      </c>
      <c r="C5964" s="76" t="s">
        <v>842</v>
      </c>
      <c r="D5964" t="s">
        <v>980</v>
      </c>
      <c r="E5964" s="82">
        <v>0.6</v>
      </c>
      <c r="F5964" t="s">
        <v>969</v>
      </c>
      <c r="G5964" s="83">
        <v>38979</v>
      </c>
      <c r="H5964" s="83">
        <v>38614</v>
      </c>
      <c r="I5964">
        <f t="shared" si="98"/>
        <v>2006</v>
      </c>
    </row>
    <row r="5965" spans="1:9" x14ac:dyDescent="0.25">
      <c r="A5965" t="s">
        <v>976</v>
      </c>
      <c r="B5965" t="s">
        <v>66</v>
      </c>
      <c r="C5965" t="s">
        <v>947</v>
      </c>
      <c r="D5965" t="s">
        <v>980</v>
      </c>
      <c r="E5965" s="82">
        <v>7.5</v>
      </c>
      <c r="F5965" t="s">
        <v>969</v>
      </c>
      <c r="G5965" s="83">
        <v>38965</v>
      </c>
      <c r="H5965" s="83">
        <v>38600</v>
      </c>
      <c r="I5965">
        <f t="shared" si="98"/>
        <v>2006</v>
      </c>
    </row>
    <row r="5966" spans="1:9" x14ac:dyDescent="0.25">
      <c r="A5966" t="s">
        <v>976</v>
      </c>
      <c r="B5966" t="s">
        <v>243</v>
      </c>
      <c r="C5966" s="76" t="s">
        <v>842</v>
      </c>
      <c r="D5966" t="s">
        <v>980</v>
      </c>
      <c r="E5966" s="82">
        <v>1.1000000000000001</v>
      </c>
      <c r="F5966" t="s">
        <v>969</v>
      </c>
      <c r="G5966" s="83">
        <v>42263</v>
      </c>
      <c r="H5966" s="83">
        <v>38468</v>
      </c>
      <c r="I5966">
        <f t="shared" si="98"/>
        <v>2015</v>
      </c>
    </row>
    <row r="5967" spans="1:9" x14ac:dyDescent="0.25">
      <c r="A5967" t="s">
        <v>976</v>
      </c>
      <c r="B5967" t="s">
        <v>287</v>
      </c>
      <c r="C5967" t="s">
        <v>947</v>
      </c>
      <c r="D5967" t="s">
        <v>980</v>
      </c>
      <c r="E5967" s="82">
        <v>9.5</v>
      </c>
      <c r="F5967" t="s">
        <v>969</v>
      </c>
      <c r="G5967" s="83">
        <v>38474</v>
      </c>
      <c r="H5967" s="83">
        <v>38334</v>
      </c>
      <c r="I5967">
        <f t="shared" si="98"/>
        <v>2005</v>
      </c>
    </row>
    <row r="5968" spans="1:9" x14ac:dyDescent="0.25">
      <c r="A5968" t="s">
        <v>976</v>
      </c>
      <c r="B5968" t="s">
        <v>40</v>
      </c>
      <c r="C5968" s="76" t="s">
        <v>842</v>
      </c>
      <c r="D5968" t="s">
        <v>980</v>
      </c>
      <c r="E5968" s="82">
        <v>15.67</v>
      </c>
      <c r="F5968" t="s">
        <v>969</v>
      </c>
      <c r="G5968" s="83">
        <v>42894</v>
      </c>
      <c r="H5968" s="83">
        <v>42817</v>
      </c>
      <c r="I5968">
        <f t="shared" si="98"/>
        <v>2017</v>
      </c>
    </row>
    <row r="5969" spans="1:9" x14ac:dyDescent="0.25">
      <c r="A5969" t="s">
        <v>976</v>
      </c>
      <c r="B5969" s="74" t="s">
        <v>39</v>
      </c>
      <c r="C5969" s="76" t="s">
        <v>842</v>
      </c>
      <c r="D5969" t="s">
        <v>980</v>
      </c>
      <c r="E5969" s="82">
        <v>1.35</v>
      </c>
      <c r="F5969" t="s">
        <v>969</v>
      </c>
      <c r="G5969" s="83">
        <v>39783</v>
      </c>
      <c r="H5969" s="83">
        <v>38211</v>
      </c>
      <c r="I5969">
        <f t="shared" si="98"/>
        <v>2008</v>
      </c>
    </row>
    <row r="5970" spans="1:9" x14ac:dyDescent="0.25">
      <c r="A5970" t="s">
        <v>976</v>
      </c>
      <c r="B5970" t="s">
        <v>57</v>
      </c>
      <c r="C5970" s="76" t="s">
        <v>842</v>
      </c>
      <c r="D5970" t="s">
        <v>980</v>
      </c>
      <c r="E5970" s="82">
        <v>2.85</v>
      </c>
      <c r="F5970" t="s">
        <v>969</v>
      </c>
      <c r="G5970" s="83">
        <v>38261</v>
      </c>
      <c r="H5970" s="83">
        <v>38292</v>
      </c>
      <c r="I5970">
        <f t="shared" si="98"/>
        <v>2004</v>
      </c>
    </row>
    <row r="5971" spans="1:9" x14ac:dyDescent="0.25">
      <c r="A5971" t="s">
        <v>976</v>
      </c>
      <c r="B5971" t="s">
        <v>245</v>
      </c>
      <c r="C5971" s="76" t="s">
        <v>842</v>
      </c>
      <c r="D5971" t="s">
        <v>980</v>
      </c>
      <c r="E5971" s="82">
        <v>9</v>
      </c>
      <c r="F5971" t="s">
        <v>969</v>
      </c>
      <c r="G5971" s="83">
        <v>43201</v>
      </c>
      <c r="H5971" s="83">
        <v>43167</v>
      </c>
      <c r="I5971">
        <f t="shared" si="98"/>
        <v>2018</v>
      </c>
    </row>
    <row r="5972" spans="1:9" x14ac:dyDescent="0.25">
      <c r="A5972" t="s">
        <v>976</v>
      </c>
      <c r="B5972" t="s">
        <v>34</v>
      </c>
      <c r="C5972" s="76" t="s">
        <v>842</v>
      </c>
      <c r="D5972" t="s">
        <v>980</v>
      </c>
      <c r="E5972" s="82">
        <v>3.15</v>
      </c>
      <c r="F5972" t="s">
        <v>969</v>
      </c>
      <c r="G5972" s="83">
        <v>39248</v>
      </c>
      <c r="H5972" s="83">
        <v>38295</v>
      </c>
      <c r="I5972">
        <f t="shared" si="98"/>
        <v>2007</v>
      </c>
    </row>
    <row r="5973" spans="1:9" x14ac:dyDescent="0.25">
      <c r="A5973" t="s">
        <v>976</v>
      </c>
      <c r="B5973" t="s">
        <v>63</v>
      </c>
      <c r="C5973" s="76" t="s">
        <v>842</v>
      </c>
      <c r="D5973" t="s">
        <v>980</v>
      </c>
      <c r="E5973" s="82">
        <v>3.76</v>
      </c>
      <c r="F5973" t="s">
        <v>969</v>
      </c>
      <c r="G5973" s="83">
        <v>42114</v>
      </c>
      <c r="H5973" s="83">
        <v>37429</v>
      </c>
      <c r="I5973">
        <f t="shared" si="98"/>
        <v>2015</v>
      </c>
    </row>
    <row r="5974" spans="1:9" x14ac:dyDescent="0.25">
      <c r="A5974" t="s">
        <v>976</v>
      </c>
      <c r="B5974" t="s">
        <v>243</v>
      </c>
      <c r="C5974" s="76" t="s">
        <v>842</v>
      </c>
      <c r="D5974" t="s">
        <v>980</v>
      </c>
      <c r="E5974" s="82">
        <v>4.8499999999999996</v>
      </c>
      <c r="F5974" t="s">
        <v>969</v>
      </c>
      <c r="G5974" s="83">
        <v>41268</v>
      </c>
      <c r="H5974" s="83">
        <v>37645</v>
      </c>
      <c r="I5974">
        <f t="shared" si="98"/>
        <v>2012</v>
      </c>
    </row>
    <row r="5975" spans="1:9" x14ac:dyDescent="0.25">
      <c r="A5975" t="s">
        <v>976</v>
      </c>
      <c r="B5975" t="s">
        <v>247</v>
      </c>
      <c r="C5975" s="76" t="s">
        <v>842</v>
      </c>
      <c r="D5975" t="s">
        <v>980</v>
      </c>
      <c r="E5975" s="82">
        <v>0.91</v>
      </c>
      <c r="F5975" t="s">
        <v>969</v>
      </c>
      <c r="G5975" s="83">
        <v>37385</v>
      </c>
      <c r="H5975" s="83">
        <v>37020</v>
      </c>
      <c r="I5975">
        <f t="shared" si="98"/>
        <v>2002</v>
      </c>
    </row>
    <row r="5976" spans="1:9" x14ac:dyDescent="0.25">
      <c r="A5976" t="s">
        <v>976</v>
      </c>
      <c r="B5976" t="s">
        <v>287</v>
      </c>
      <c r="C5976" s="76" t="s">
        <v>842</v>
      </c>
      <c r="D5976" t="s">
        <v>977</v>
      </c>
      <c r="E5976" s="82">
        <v>1000</v>
      </c>
      <c r="F5976" t="s">
        <v>971</v>
      </c>
      <c r="G5976" s="83">
        <v>42727</v>
      </c>
      <c r="I5976">
        <f t="shared" si="98"/>
        <v>2016</v>
      </c>
    </row>
    <row r="5977" spans="1:9" x14ac:dyDescent="0.25">
      <c r="A5977" t="s">
        <v>976</v>
      </c>
      <c r="B5977" t="s">
        <v>243</v>
      </c>
      <c r="C5977" s="76" t="s">
        <v>842</v>
      </c>
      <c r="D5977" t="s">
        <v>977</v>
      </c>
      <c r="E5977" s="82">
        <v>1260</v>
      </c>
      <c r="F5977" t="s">
        <v>971</v>
      </c>
      <c r="G5977" s="83">
        <v>43060</v>
      </c>
      <c r="I5977">
        <f t="shared" si="98"/>
        <v>2017</v>
      </c>
    </row>
    <row r="5978" spans="1:9" x14ac:dyDescent="0.25">
      <c r="A5978" t="s">
        <v>976</v>
      </c>
      <c r="B5978" t="s">
        <v>67</v>
      </c>
      <c r="C5978" s="76" t="s">
        <v>842</v>
      </c>
      <c r="D5978" t="s">
        <v>977</v>
      </c>
      <c r="E5978" s="82">
        <v>4980</v>
      </c>
      <c r="F5978" t="s">
        <v>971</v>
      </c>
      <c r="G5978" s="83">
        <v>43090</v>
      </c>
      <c r="I5978">
        <f t="shared" si="98"/>
        <v>2017</v>
      </c>
    </row>
    <row r="5979" spans="1:9" x14ac:dyDescent="0.25">
      <c r="A5979" t="s">
        <v>976</v>
      </c>
      <c r="B5979" t="s">
        <v>245</v>
      </c>
      <c r="C5979" s="76" t="s">
        <v>842</v>
      </c>
      <c r="D5979" t="s">
        <v>977</v>
      </c>
      <c r="E5979" s="82">
        <v>1510</v>
      </c>
      <c r="F5979" t="s">
        <v>971</v>
      </c>
      <c r="G5979" s="83">
        <v>44200</v>
      </c>
      <c r="I5979">
        <f t="shared" si="98"/>
        <v>2021</v>
      </c>
    </row>
    <row r="5980" spans="1:9" x14ac:dyDescent="0.25">
      <c r="A5980" t="s">
        <v>976</v>
      </c>
      <c r="B5980" t="s">
        <v>245</v>
      </c>
      <c r="C5980" s="76" t="s">
        <v>842</v>
      </c>
      <c r="D5980" t="s">
        <v>977</v>
      </c>
      <c r="E5980" s="82">
        <v>1650</v>
      </c>
      <c r="F5980" t="s">
        <v>971</v>
      </c>
      <c r="G5980" s="83">
        <v>44489</v>
      </c>
      <c r="I5980">
        <f t="shared" si="98"/>
        <v>2021</v>
      </c>
    </row>
    <row r="5981" spans="1:9" x14ac:dyDescent="0.25">
      <c r="A5981" t="s">
        <v>976</v>
      </c>
      <c r="B5981" t="s">
        <v>50</v>
      </c>
      <c r="C5981" t="s">
        <v>1276</v>
      </c>
      <c r="D5981" t="s">
        <v>974</v>
      </c>
      <c r="E5981" s="82">
        <v>816</v>
      </c>
      <c r="F5981" t="s">
        <v>971</v>
      </c>
      <c r="G5981" s="83">
        <v>41592</v>
      </c>
      <c r="I5981">
        <f t="shared" si="98"/>
        <v>2013</v>
      </c>
    </row>
    <row r="5982" spans="1:9" x14ac:dyDescent="0.25">
      <c r="A5982" t="s">
        <v>976</v>
      </c>
      <c r="B5982" t="s">
        <v>65</v>
      </c>
      <c r="C5982" s="76" t="s">
        <v>1272</v>
      </c>
      <c r="D5982" t="s">
        <v>974</v>
      </c>
      <c r="E5982" s="82">
        <v>189</v>
      </c>
      <c r="F5982" t="s">
        <v>971</v>
      </c>
      <c r="G5982" s="83">
        <v>41671</v>
      </c>
      <c r="I5982">
        <f t="shared" si="98"/>
        <v>2014</v>
      </c>
    </row>
    <row r="5983" spans="1:9" x14ac:dyDescent="0.25">
      <c r="A5983" t="s">
        <v>976</v>
      </c>
      <c r="B5983" t="s">
        <v>57</v>
      </c>
      <c r="C5983" s="76" t="s">
        <v>1272</v>
      </c>
      <c r="D5983" t="s">
        <v>974</v>
      </c>
      <c r="E5983" s="82">
        <v>600</v>
      </c>
      <c r="F5983" t="s">
        <v>971</v>
      </c>
      <c r="G5983" s="83">
        <v>40360</v>
      </c>
      <c r="I5983">
        <f t="shared" si="98"/>
        <v>2010</v>
      </c>
    </row>
    <row r="5984" spans="1:9" x14ac:dyDescent="0.25">
      <c r="A5984" t="s">
        <v>976</v>
      </c>
      <c r="B5984" t="s">
        <v>49</v>
      </c>
      <c r="C5984" s="76" t="s">
        <v>1272</v>
      </c>
      <c r="D5984" t="s">
        <v>974</v>
      </c>
      <c r="E5984" s="82">
        <v>225</v>
      </c>
      <c r="F5984" t="s">
        <v>971</v>
      </c>
      <c r="G5984" s="83">
        <v>40360</v>
      </c>
      <c r="I5984">
        <f t="shared" si="98"/>
        <v>2010</v>
      </c>
    </row>
    <row r="5985" spans="1:9" x14ac:dyDescent="0.25">
      <c r="A5985" t="s">
        <v>976</v>
      </c>
      <c r="B5985" t="s">
        <v>50</v>
      </c>
      <c r="C5985" s="76" t="s">
        <v>1272</v>
      </c>
      <c r="D5985" t="s">
        <v>974</v>
      </c>
      <c r="E5985" s="82">
        <v>300</v>
      </c>
      <c r="F5985" t="s">
        <v>971</v>
      </c>
      <c r="G5985" s="83">
        <v>40393</v>
      </c>
      <c r="I5985">
        <f t="shared" si="98"/>
        <v>2010</v>
      </c>
    </row>
    <row r="5986" spans="1:9" x14ac:dyDescent="0.25">
      <c r="A5986" t="s">
        <v>976</v>
      </c>
      <c r="B5986" t="s">
        <v>37</v>
      </c>
      <c r="C5986" t="s">
        <v>1276</v>
      </c>
      <c r="D5986" t="s">
        <v>974</v>
      </c>
      <c r="E5986" s="82">
        <v>675</v>
      </c>
      <c r="F5986" t="s">
        <v>971</v>
      </c>
      <c r="G5986" s="83">
        <v>40645</v>
      </c>
      <c r="I5986">
        <f t="shared" si="98"/>
        <v>2011</v>
      </c>
    </row>
    <row r="5987" spans="1:9" x14ac:dyDescent="0.25">
      <c r="A5987" t="s">
        <v>976</v>
      </c>
      <c r="B5987" t="s">
        <v>56</v>
      </c>
      <c r="C5987" s="76" t="s">
        <v>1272</v>
      </c>
      <c r="D5987" t="s">
        <v>974</v>
      </c>
      <c r="E5987" s="82">
        <v>44</v>
      </c>
      <c r="F5987" t="s">
        <v>971</v>
      </c>
      <c r="G5987" s="83">
        <v>44720</v>
      </c>
      <c r="I5987">
        <f t="shared" si="98"/>
        <v>2022</v>
      </c>
    </row>
    <row r="5988" spans="1:9" x14ac:dyDescent="0.25">
      <c r="A5988" t="s">
        <v>970</v>
      </c>
      <c r="B5988" t="s">
        <v>122</v>
      </c>
      <c r="C5988" s="76" t="s">
        <v>842</v>
      </c>
      <c r="D5988" t="s">
        <v>980</v>
      </c>
      <c r="E5988" s="82">
        <v>10</v>
      </c>
      <c r="F5988" t="s">
        <v>969</v>
      </c>
      <c r="G5988" s="83">
        <v>44895</v>
      </c>
      <c r="I5988">
        <f t="shared" si="98"/>
        <v>2022</v>
      </c>
    </row>
    <row r="5989" spans="1:9" x14ac:dyDescent="0.25">
      <c r="A5989" t="s">
        <v>970</v>
      </c>
      <c r="B5989" t="s">
        <v>224</v>
      </c>
      <c r="C5989" s="76" t="s">
        <v>842</v>
      </c>
      <c r="D5989" t="s">
        <v>980</v>
      </c>
      <c r="E5989" s="82">
        <v>7.7</v>
      </c>
      <c r="F5989" t="s">
        <v>969</v>
      </c>
      <c r="G5989" s="83">
        <v>44895</v>
      </c>
      <c r="I5989">
        <f t="shared" si="98"/>
        <v>2022</v>
      </c>
    </row>
    <row r="5990" spans="1:9" x14ac:dyDescent="0.25">
      <c r="A5990" t="s">
        <v>970</v>
      </c>
      <c r="B5990" t="s">
        <v>222</v>
      </c>
      <c r="C5990" s="76" t="s">
        <v>842</v>
      </c>
      <c r="D5990" t="s">
        <v>980</v>
      </c>
      <c r="E5990" s="82">
        <v>9</v>
      </c>
      <c r="F5990" t="s">
        <v>969</v>
      </c>
      <c r="G5990" s="83">
        <v>44866</v>
      </c>
      <c r="I5990">
        <f t="shared" si="98"/>
        <v>2022</v>
      </c>
    </row>
    <row r="5991" spans="1:9" x14ac:dyDescent="0.25">
      <c r="A5991" t="s">
        <v>970</v>
      </c>
      <c r="B5991" t="s">
        <v>233</v>
      </c>
      <c r="C5991" s="76" t="s">
        <v>842</v>
      </c>
      <c r="D5991" t="s">
        <v>980</v>
      </c>
      <c r="E5991" s="82">
        <v>7.7</v>
      </c>
      <c r="F5991" t="s">
        <v>969</v>
      </c>
      <c r="G5991" s="83">
        <v>44894</v>
      </c>
      <c r="I5991">
        <f t="shared" si="98"/>
        <v>2022</v>
      </c>
    </row>
    <row r="5992" spans="1:9" x14ac:dyDescent="0.25">
      <c r="A5992" t="s">
        <v>970</v>
      </c>
      <c r="B5992" t="s">
        <v>3</v>
      </c>
      <c r="C5992" s="76" t="s">
        <v>842</v>
      </c>
      <c r="D5992" t="s">
        <v>980</v>
      </c>
      <c r="E5992" s="82">
        <v>8.4</v>
      </c>
      <c r="F5992" t="s">
        <v>969</v>
      </c>
      <c r="G5992" s="83">
        <v>44895</v>
      </c>
      <c r="I5992">
        <f t="shared" si="98"/>
        <v>2022</v>
      </c>
    </row>
    <row r="5993" spans="1:9" ht="14.45" customHeight="1" x14ac:dyDescent="0.25">
      <c r="A5993" t="s">
        <v>970</v>
      </c>
      <c r="B5993" t="s">
        <v>226</v>
      </c>
      <c r="C5993" s="76" t="s">
        <v>842</v>
      </c>
      <c r="D5993" t="s">
        <v>980</v>
      </c>
      <c r="E5993" s="82">
        <v>8.8000000000000007</v>
      </c>
      <c r="F5993" t="s">
        <v>969</v>
      </c>
      <c r="G5993" s="83">
        <v>44874</v>
      </c>
      <c r="I5993">
        <f t="shared" si="98"/>
        <v>2022</v>
      </c>
    </row>
    <row r="5994" spans="1:9" ht="14.45" customHeight="1" x14ac:dyDescent="0.25">
      <c r="A5994" t="s">
        <v>970</v>
      </c>
      <c r="B5994" t="s">
        <v>218</v>
      </c>
      <c r="C5994" s="76" t="s">
        <v>842</v>
      </c>
      <c r="D5994" t="s">
        <v>980</v>
      </c>
      <c r="E5994" s="82">
        <v>6.5</v>
      </c>
      <c r="F5994" t="s">
        <v>969</v>
      </c>
      <c r="G5994" s="83">
        <v>44874</v>
      </c>
      <c r="I5994">
        <f t="shared" si="98"/>
        <v>2022</v>
      </c>
    </row>
    <row r="5995" spans="1:9" x14ac:dyDescent="0.25">
      <c r="A5995" t="s">
        <v>970</v>
      </c>
      <c r="B5995" t="s">
        <v>4</v>
      </c>
      <c r="C5995" s="76" t="s">
        <v>842</v>
      </c>
      <c r="D5995" t="s">
        <v>980</v>
      </c>
      <c r="E5995" s="82">
        <v>12</v>
      </c>
      <c r="F5995" t="s">
        <v>969</v>
      </c>
      <c r="G5995" s="83">
        <v>44900</v>
      </c>
      <c r="I5995">
        <f t="shared" si="98"/>
        <v>2022</v>
      </c>
    </row>
    <row r="5996" spans="1:9" x14ac:dyDescent="0.25">
      <c r="A5996" t="s">
        <v>970</v>
      </c>
      <c r="B5996" t="s">
        <v>227</v>
      </c>
      <c r="C5996" s="76" t="s">
        <v>842</v>
      </c>
      <c r="D5996" t="s">
        <v>980</v>
      </c>
      <c r="E5996" s="82">
        <v>8.4</v>
      </c>
      <c r="F5996" t="s">
        <v>969</v>
      </c>
      <c r="G5996" s="83">
        <v>44900</v>
      </c>
      <c r="I5996">
        <f t="shared" si="98"/>
        <v>2022</v>
      </c>
    </row>
    <row r="5997" spans="1:9" x14ac:dyDescent="0.25">
      <c r="A5997" s="74" t="s">
        <v>968</v>
      </c>
      <c r="B5997" s="76" t="s">
        <v>264</v>
      </c>
      <c r="C5997" t="s">
        <v>947</v>
      </c>
      <c r="D5997" t="s">
        <v>980</v>
      </c>
      <c r="E5997" s="77">
        <v>2.6</v>
      </c>
      <c r="F5997" s="74" t="s">
        <v>969</v>
      </c>
      <c r="G5997" s="78" t="s">
        <v>1277</v>
      </c>
      <c r="H5997" s="79"/>
      <c r="I5997" t="e">
        <f t="shared" si="98"/>
        <v>#VALUE!</v>
      </c>
    </row>
    <row r="5998" spans="1:9" x14ac:dyDescent="0.25">
      <c r="A5998" s="74" t="s">
        <v>968</v>
      </c>
      <c r="B5998" s="76" t="s">
        <v>997</v>
      </c>
      <c r="C5998" s="76" t="s">
        <v>842</v>
      </c>
      <c r="D5998" t="s">
        <v>980</v>
      </c>
      <c r="E5998" s="77">
        <v>19</v>
      </c>
      <c r="F5998" s="74" t="s">
        <v>969</v>
      </c>
      <c r="G5998" s="78">
        <v>44819</v>
      </c>
      <c r="H5998" s="79"/>
      <c r="I5998">
        <f t="shared" si="98"/>
        <v>2022</v>
      </c>
    </row>
    <row r="5999" spans="1:9" x14ac:dyDescent="0.25">
      <c r="A5999" s="74" t="s">
        <v>968</v>
      </c>
      <c r="B5999" s="76" t="s">
        <v>260</v>
      </c>
      <c r="C5999" s="76" t="s">
        <v>842</v>
      </c>
      <c r="D5999" t="s">
        <v>980</v>
      </c>
      <c r="E5999" s="77">
        <v>6</v>
      </c>
      <c r="F5999" s="74" t="s">
        <v>969</v>
      </c>
      <c r="G5999" s="78">
        <v>42348</v>
      </c>
      <c r="H5999" s="79"/>
      <c r="I5999">
        <f t="shared" si="98"/>
        <v>2015</v>
      </c>
    </row>
    <row r="6000" spans="1:9" x14ac:dyDescent="0.25">
      <c r="A6000" s="74" t="s">
        <v>968</v>
      </c>
      <c r="B6000" s="76" t="s">
        <v>1041</v>
      </c>
      <c r="C6000" s="76" t="s">
        <v>842</v>
      </c>
      <c r="D6000" t="s">
        <v>980</v>
      </c>
      <c r="E6000" s="77">
        <v>10</v>
      </c>
      <c r="F6000" s="74" t="s">
        <v>969</v>
      </c>
      <c r="G6000" s="78">
        <v>44835</v>
      </c>
      <c r="H6000" s="79"/>
      <c r="I6000">
        <f t="shared" si="98"/>
        <v>2022</v>
      </c>
    </row>
    <row r="6001" spans="1:9" x14ac:dyDescent="0.25">
      <c r="A6001" s="74" t="s">
        <v>968</v>
      </c>
      <c r="B6001" t="s">
        <v>261</v>
      </c>
      <c r="C6001" s="76" t="s">
        <v>842</v>
      </c>
      <c r="D6001" t="s">
        <v>980</v>
      </c>
      <c r="E6001" s="77">
        <v>5.9</v>
      </c>
      <c r="F6001" s="74" t="s">
        <v>969</v>
      </c>
      <c r="G6001" s="78">
        <v>44835</v>
      </c>
      <c r="H6001" s="79"/>
      <c r="I6001">
        <f t="shared" si="98"/>
        <v>2022</v>
      </c>
    </row>
    <row r="6002" spans="1:9" x14ac:dyDescent="0.25">
      <c r="A6002" s="74" t="s">
        <v>968</v>
      </c>
      <c r="B6002" s="75" t="s">
        <v>1246</v>
      </c>
      <c r="C6002" s="76" t="s">
        <v>842</v>
      </c>
      <c r="D6002" t="s">
        <v>980</v>
      </c>
      <c r="E6002" s="84">
        <v>6.79</v>
      </c>
      <c r="F6002" s="74" t="s">
        <v>969</v>
      </c>
      <c r="G6002" s="85">
        <v>44820</v>
      </c>
      <c r="H6002" s="79"/>
      <c r="I6002">
        <f t="shared" si="98"/>
        <v>2022</v>
      </c>
    </row>
    <row r="6003" spans="1:9" x14ac:dyDescent="0.25">
      <c r="A6003" s="74" t="s">
        <v>968</v>
      </c>
      <c r="B6003" s="76" t="s">
        <v>276</v>
      </c>
      <c r="C6003" s="76" t="s">
        <v>842</v>
      </c>
      <c r="D6003" t="s">
        <v>980</v>
      </c>
      <c r="E6003" s="77">
        <v>7.6</v>
      </c>
      <c r="F6003" s="74" t="s">
        <v>969</v>
      </c>
      <c r="G6003" s="78">
        <v>44818</v>
      </c>
      <c r="H6003" s="79"/>
      <c r="I6003">
        <f t="shared" si="98"/>
        <v>2022</v>
      </c>
    </row>
    <row r="6004" spans="1:9" x14ac:dyDescent="0.25">
      <c r="A6004" s="74" t="s">
        <v>968</v>
      </c>
      <c r="B6004" t="s">
        <v>62</v>
      </c>
      <c r="C6004" s="76" t="s">
        <v>842</v>
      </c>
      <c r="D6004" t="s">
        <v>980</v>
      </c>
      <c r="E6004" s="77">
        <v>7.6</v>
      </c>
      <c r="F6004" s="74" t="s">
        <v>969</v>
      </c>
      <c r="G6004" s="95">
        <v>44806</v>
      </c>
      <c r="H6004" s="79"/>
      <c r="I6004">
        <f t="shared" si="98"/>
        <v>2022</v>
      </c>
    </row>
    <row r="6005" spans="1:9" x14ac:dyDescent="0.25">
      <c r="A6005" s="74" t="s">
        <v>968</v>
      </c>
      <c r="B6005" s="76" t="s">
        <v>52</v>
      </c>
      <c r="C6005" s="76" t="s">
        <v>842</v>
      </c>
      <c r="D6005" t="s">
        <v>980</v>
      </c>
      <c r="E6005" s="77">
        <v>11.51</v>
      </c>
      <c r="F6005" s="74" t="s">
        <v>969</v>
      </c>
      <c r="G6005" s="78">
        <v>44805</v>
      </c>
      <c r="H6005" s="79"/>
      <c r="I6005">
        <f t="shared" si="98"/>
        <v>2022</v>
      </c>
    </row>
    <row r="6006" spans="1:9" x14ac:dyDescent="0.25">
      <c r="A6006" s="74" t="s">
        <v>968</v>
      </c>
      <c r="B6006" s="74" t="s">
        <v>1041</v>
      </c>
      <c r="C6006" s="76" t="s">
        <v>842</v>
      </c>
      <c r="D6006" t="s">
        <v>980</v>
      </c>
      <c r="E6006" s="80">
        <v>3.25</v>
      </c>
      <c r="F6006" s="74" t="s">
        <v>969</v>
      </c>
      <c r="G6006" s="78">
        <v>44805</v>
      </c>
      <c r="H6006" s="79"/>
      <c r="I6006">
        <f t="shared" si="98"/>
        <v>2022</v>
      </c>
    </row>
    <row r="6007" spans="1:9" x14ac:dyDescent="0.25">
      <c r="A6007" s="74" t="s">
        <v>968</v>
      </c>
      <c r="B6007" t="s">
        <v>261</v>
      </c>
      <c r="C6007" s="76" t="s">
        <v>842</v>
      </c>
      <c r="D6007" t="s">
        <v>980</v>
      </c>
      <c r="E6007" s="80">
        <v>5.4</v>
      </c>
      <c r="F6007" s="74" t="s">
        <v>969</v>
      </c>
      <c r="G6007" s="78">
        <v>44805</v>
      </c>
      <c r="H6007" s="79"/>
      <c r="I6007">
        <f t="shared" si="98"/>
        <v>2022</v>
      </c>
    </row>
    <row r="6008" spans="1:9" x14ac:dyDescent="0.25">
      <c r="A6008" s="74" t="s">
        <v>968</v>
      </c>
      <c r="B6008" t="s">
        <v>261</v>
      </c>
      <c r="C6008" s="76" t="s">
        <v>842</v>
      </c>
      <c r="D6008" t="s">
        <v>980</v>
      </c>
      <c r="E6008" s="77">
        <v>10.8</v>
      </c>
      <c r="F6008" s="74" t="s">
        <v>969</v>
      </c>
      <c r="G6008" s="78">
        <v>44805</v>
      </c>
      <c r="H6008" s="79"/>
      <c r="I6008">
        <f t="shared" si="98"/>
        <v>2022</v>
      </c>
    </row>
    <row r="6009" spans="1:9" x14ac:dyDescent="0.25">
      <c r="A6009" s="74" t="s">
        <v>968</v>
      </c>
      <c r="B6009" s="76" t="s">
        <v>991</v>
      </c>
      <c r="C6009" s="76" t="s">
        <v>842</v>
      </c>
      <c r="D6009" t="s">
        <v>980</v>
      </c>
      <c r="E6009" s="77">
        <v>15</v>
      </c>
      <c r="F6009" s="74" t="s">
        <v>969</v>
      </c>
      <c r="G6009" s="78">
        <v>44804</v>
      </c>
      <c r="H6009" s="79"/>
      <c r="I6009">
        <f t="shared" si="98"/>
        <v>2022</v>
      </c>
    </row>
    <row r="6010" spans="1:9" x14ac:dyDescent="0.25">
      <c r="A6010" s="74" t="s">
        <v>968</v>
      </c>
      <c r="B6010" s="76" t="s">
        <v>991</v>
      </c>
      <c r="C6010" s="76" t="s">
        <v>842</v>
      </c>
      <c r="D6010" t="s">
        <v>980</v>
      </c>
      <c r="E6010" s="77">
        <v>7.7</v>
      </c>
      <c r="F6010" s="74" t="s">
        <v>969</v>
      </c>
      <c r="G6010" s="78">
        <v>44774</v>
      </c>
      <c r="H6010" s="79"/>
      <c r="I6010">
        <f t="shared" si="98"/>
        <v>2022</v>
      </c>
    </row>
    <row r="6011" spans="1:9" x14ac:dyDescent="0.25">
      <c r="A6011" s="74" t="s">
        <v>968</v>
      </c>
      <c r="B6011" s="76" t="s">
        <v>1040</v>
      </c>
      <c r="C6011" s="76" t="s">
        <v>842</v>
      </c>
      <c r="D6011" t="s">
        <v>980</v>
      </c>
      <c r="E6011" s="77">
        <v>10.25</v>
      </c>
      <c r="F6011" s="74" t="s">
        <v>969</v>
      </c>
      <c r="G6011" s="78">
        <v>44774</v>
      </c>
      <c r="H6011" s="79"/>
      <c r="I6011">
        <f t="shared" si="98"/>
        <v>2022</v>
      </c>
    </row>
    <row r="6012" spans="1:9" x14ac:dyDescent="0.25">
      <c r="A6012" s="74" t="s">
        <v>968</v>
      </c>
      <c r="B6012" s="76" t="s">
        <v>264</v>
      </c>
      <c r="C6012" s="76" t="s">
        <v>842</v>
      </c>
      <c r="D6012" t="s">
        <v>980</v>
      </c>
      <c r="E6012" s="77">
        <v>15.9</v>
      </c>
      <c r="F6012" s="74" t="s">
        <v>969</v>
      </c>
      <c r="G6012" s="78">
        <v>44774</v>
      </c>
      <c r="H6012" s="79"/>
      <c r="I6012">
        <f t="shared" si="98"/>
        <v>2022</v>
      </c>
    </row>
    <row r="6013" spans="1:9" x14ac:dyDescent="0.25">
      <c r="A6013" s="74" t="s">
        <v>968</v>
      </c>
      <c r="B6013" t="s">
        <v>261</v>
      </c>
      <c r="C6013" s="76" t="s">
        <v>842</v>
      </c>
      <c r="D6013" t="s">
        <v>980</v>
      </c>
      <c r="E6013" s="77">
        <v>5</v>
      </c>
      <c r="F6013" s="74" t="s">
        <v>969</v>
      </c>
      <c r="G6013" s="78">
        <v>44774</v>
      </c>
      <c r="H6013" s="79"/>
      <c r="I6013">
        <f t="shared" si="98"/>
        <v>2022</v>
      </c>
    </row>
    <row r="6014" spans="1:9" x14ac:dyDescent="0.25">
      <c r="A6014" s="74" t="s">
        <v>968</v>
      </c>
      <c r="B6014" t="s">
        <v>261</v>
      </c>
      <c r="C6014" s="76" t="s">
        <v>842</v>
      </c>
      <c r="D6014" t="s">
        <v>980</v>
      </c>
      <c r="E6014" s="77">
        <v>15.64</v>
      </c>
      <c r="F6014" s="74" t="s">
        <v>969</v>
      </c>
      <c r="G6014" s="78">
        <v>44774</v>
      </c>
      <c r="H6014" s="79"/>
      <c r="I6014">
        <f t="shared" si="98"/>
        <v>2022</v>
      </c>
    </row>
    <row r="6015" spans="1:9" x14ac:dyDescent="0.25">
      <c r="A6015" s="74" t="s">
        <v>968</v>
      </c>
      <c r="B6015" s="76" t="s">
        <v>292</v>
      </c>
      <c r="C6015" s="76" t="s">
        <v>842</v>
      </c>
      <c r="D6015" t="s">
        <v>980</v>
      </c>
      <c r="E6015" s="77">
        <v>10.92</v>
      </c>
      <c r="F6015" s="74" t="s">
        <v>969</v>
      </c>
      <c r="G6015" s="78">
        <v>44774</v>
      </c>
      <c r="H6015" s="79"/>
      <c r="I6015">
        <f t="shared" si="98"/>
        <v>2022</v>
      </c>
    </row>
    <row r="6016" spans="1:9" x14ac:dyDescent="0.25">
      <c r="A6016" s="74" t="s">
        <v>968</v>
      </c>
      <c r="B6016" s="76" t="s">
        <v>996</v>
      </c>
      <c r="C6016" s="76" t="s">
        <v>842</v>
      </c>
      <c r="D6016" t="s">
        <v>980</v>
      </c>
      <c r="E6016" s="77">
        <v>5</v>
      </c>
      <c r="F6016" s="74" t="s">
        <v>969</v>
      </c>
      <c r="G6016" s="78">
        <v>44767</v>
      </c>
      <c r="H6016" s="79"/>
      <c r="I6016">
        <f t="shared" si="98"/>
        <v>2022</v>
      </c>
    </row>
    <row r="6017" spans="1:9" x14ac:dyDescent="0.25">
      <c r="A6017" s="74" t="s">
        <v>968</v>
      </c>
      <c r="B6017" s="76" t="s">
        <v>35</v>
      </c>
      <c r="C6017" s="76" t="s">
        <v>842</v>
      </c>
      <c r="D6017" t="s">
        <v>980</v>
      </c>
      <c r="E6017" s="77">
        <v>7.7</v>
      </c>
      <c r="F6017" s="74" t="s">
        <v>969</v>
      </c>
      <c r="G6017" s="78">
        <v>44743</v>
      </c>
      <c r="H6017" s="79"/>
      <c r="I6017">
        <f t="shared" si="98"/>
        <v>2022</v>
      </c>
    </row>
    <row r="6018" spans="1:9" x14ac:dyDescent="0.25">
      <c r="A6018" s="74" t="s">
        <v>968</v>
      </c>
      <c r="B6018" s="76" t="s">
        <v>52</v>
      </c>
      <c r="C6018" s="76" t="s">
        <v>842</v>
      </c>
      <c r="D6018" t="s">
        <v>980</v>
      </c>
      <c r="E6018" s="77">
        <v>5</v>
      </c>
      <c r="F6018" s="74" t="s">
        <v>969</v>
      </c>
      <c r="G6018" s="78">
        <v>44743</v>
      </c>
      <c r="H6018" s="79"/>
      <c r="I6018">
        <f t="shared" ref="I6018:I6081" si="99">IF(G6018&lt;&gt;"",YEAR(G6018),"")</f>
        <v>2022</v>
      </c>
    </row>
    <row r="6019" spans="1:9" x14ac:dyDescent="0.25">
      <c r="A6019" s="74" t="s">
        <v>968</v>
      </c>
      <c r="B6019" s="75" t="s">
        <v>997</v>
      </c>
      <c r="C6019" s="76" t="s">
        <v>842</v>
      </c>
      <c r="D6019" t="s">
        <v>980</v>
      </c>
      <c r="E6019" s="77">
        <v>7.7</v>
      </c>
      <c r="F6019" s="74" t="s">
        <v>969</v>
      </c>
      <c r="G6019" s="78">
        <v>44743</v>
      </c>
      <c r="H6019" s="79"/>
      <c r="I6019">
        <f t="shared" si="99"/>
        <v>2022</v>
      </c>
    </row>
    <row r="6020" spans="1:9" x14ac:dyDescent="0.25">
      <c r="A6020" s="74" t="s">
        <v>968</v>
      </c>
      <c r="B6020" s="76" t="s">
        <v>991</v>
      </c>
      <c r="C6020" s="76" t="s">
        <v>842</v>
      </c>
      <c r="D6020" t="s">
        <v>980</v>
      </c>
      <c r="E6020" s="77">
        <v>15</v>
      </c>
      <c r="F6020" s="74" t="s">
        <v>969</v>
      </c>
      <c r="G6020" s="78">
        <v>44743</v>
      </c>
      <c r="H6020" s="79"/>
      <c r="I6020">
        <f t="shared" si="99"/>
        <v>2022</v>
      </c>
    </row>
    <row r="6021" spans="1:9" x14ac:dyDescent="0.25">
      <c r="A6021" s="74" t="s">
        <v>968</v>
      </c>
      <c r="B6021" s="76" t="s">
        <v>292</v>
      </c>
      <c r="C6021" s="76" t="s">
        <v>842</v>
      </c>
      <c r="D6021" t="s">
        <v>980</v>
      </c>
      <c r="E6021" s="77">
        <v>5.9</v>
      </c>
      <c r="F6021" s="74" t="s">
        <v>969</v>
      </c>
      <c r="G6021" s="78">
        <v>44743</v>
      </c>
      <c r="H6021" s="79"/>
      <c r="I6021">
        <f t="shared" si="99"/>
        <v>2022</v>
      </c>
    </row>
    <row r="6022" spans="1:9" x14ac:dyDescent="0.25">
      <c r="A6022" s="74" t="s">
        <v>968</v>
      </c>
      <c r="B6022" s="76" t="s">
        <v>1040</v>
      </c>
      <c r="C6022" s="76" t="s">
        <v>842</v>
      </c>
      <c r="D6022" t="s">
        <v>980</v>
      </c>
      <c r="E6022" s="77">
        <v>5.9</v>
      </c>
      <c r="F6022" s="74" t="s">
        <v>969</v>
      </c>
      <c r="G6022" s="78">
        <v>44727</v>
      </c>
      <c r="H6022" s="79"/>
      <c r="I6022">
        <f t="shared" si="99"/>
        <v>2022</v>
      </c>
    </row>
    <row r="6023" spans="1:9" x14ac:dyDescent="0.25">
      <c r="A6023" s="74" t="s">
        <v>968</v>
      </c>
      <c r="B6023" s="76" t="s">
        <v>1040</v>
      </c>
      <c r="C6023" s="76" t="s">
        <v>842</v>
      </c>
      <c r="D6023" t="s">
        <v>980</v>
      </c>
      <c r="E6023" s="77">
        <v>10.7</v>
      </c>
      <c r="F6023" s="74" t="s">
        <v>969</v>
      </c>
      <c r="G6023" s="78">
        <v>44713</v>
      </c>
      <c r="H6023" s="79"/>
      <c r="I6023">
        <f t="shared" si="99"/>
        <v>2022</v>
      </c>
    </row>
    <row r="6024" spans="1:9" x14ac:dyDescent="0.25">
      <c r="A6024" s="74" t="s">
        <v>968</v>
      </c>
      <c r="B6024" s="76" t="s">
        <v>260</v>
      </c>
      <c r="C6024" s="76" t="s">
        <v>842</v>
      </c>
      <c r="D6024" t="s">
        <v>980</v>
      </c>
      <c r="E6024" s="77">
        <v>13</v>
      </c>
      <c r="F6024" s="74" t="s">
        <v>969</v>
      </c>
      <c r="G6024" s="78">
        <v>44713</v>
      </c>
      <c r="H6024" s="79"/>
      <c r="I6024">
        <f t="shared" si="99"/>
        <v>2022</v>
      </c>
    </row>
    <row r="6025" spans="1:9" x14ac:dyDescent="0.25">
      <c r="A6025" s="74" t="s">
        <v>968</v>
      </c>
      <c r="B6025" t="s">
        <v>261</v>
      </c>
      <c r="C6025" s="76" t="s">
        <v>842</v>
      </c>
      <c r="D6025" t="s">
        <v>980</v>
      </c>
      <c r="E6025" s="77">
        <v>9</v>
      </c>
      <c r="F6025" s="74" t="s">
        <v>969</v>
      </c>
      <c r="G6025" s="78">
        <v>44713</v>
      </c>
      <c r="H6025" s="79"/>
      <c r="I6025">
        <f t="shared" si="99"/>
        <v>2022</v>
      </c>
    </row>
    <row r="6026" spans="1:9" x14ac:dyDescent="0.25">
      <c r="A6026" s="74" t="s">
        <v>968</v>
      </c>
      <c r="B6026" t="s">
        <v>261</v>
      </c>
      <c r="C6026" s="76" t="s">
        <v>842</v>
      </c>
      <c r="D6026" t="s">
        <v>980</v>
      </c>
      <c r="E6026" s="77">
        <v>3</v>
      </c>
      <c r="F6026" s="74" t="s">
        <v>969</v>
      </c>
      <c r="G6026" s="78">
        <v>44713</v>
      </c>
      <c r="H6026" s="79"/>
      <c r="I6026">
        <f t="shared" si="99"/>
        <v>2022</v>
      </c>
    </row>
    <row r="6027" spans="1:9" x14ac:dyDescent="0.25">
      <c r="A6027" s="74" t="s">
        <v>968</v>
      </c>
      <c r="B6027" t="s">
        <v>261</v>
      </c>
      <c r="C6027" s="76" t="s">
        <v>842</v>
      </c>
      <c r="D6027" t="s">
        <v>980</v>
      </c>
      <c r="E6027" s="77">
        <v>14.5</v>
      </c>
      <c r="F6027" s="74" t="s">
        <v>969</v>
      </c>
      <c r="G6027" s="78">
        <v>44713</v>
      </c>
      <c r="H6027" s="79"/>
      <c r="I6027">
        <f t="shared" si="99"/>
        <v>2022</v>
      </c>
    </row>
    <row r="6028" spans="1:9" x14ac:dyDescent="0.25">
      <c r="A6028" s="74" t="s">
        <v>968</v>
      </c>
      <c r="B6028" s="76" t="s">
        <v>264</v>
      </c>
      <c r="C6028" s="76" t="s">
        <v>842</v>
      </c>
      <c r="D6028" t="s">
        <v>980</v>
      </c>
      <c r="E6028" s="77">
        <v>9.2799999999999994</v>
      </c>
      <c r="F6028" s="74" t="s">
        <v>969</v>
      </c>
      <c r="G6028" s="79">
        <v>44713</v>
      </c>
      <c r="H6028" s="79"/>
      <c r="I6028">
        <f t="shared" si="99"/>
        <v>2022</v>
      </c>
    </row>
    <row r="6029" spans="1:9" x14ac:dyDescent="0.25">
      <c r="A6029" s="74" t="s">
        <v>968</v>
      </c>
      <c r="B6029" s="76" t="s">
        <v>1014</v>
      </c>
      <c r="C6029" s="76" t="s">
        <v>842</v>
      </c>
      <c r="D6029" t="s">
        <v>980</v>
      </c>
      <c r="E6029" s="77">
        <v>5.31</v>
      </c>
      <c r="F6029" s="74" t="s">
        <v>969</v>
      </c>
      <c r="G6029" s="78">
        <v>44713</v>
      </c>
      <c r="H6029" s="79"/>
      <c r="I6029">
        <f t="shared" si="99"/>
        <v>2022</v>
      </c>
    </row>
    <row r="6030" spans="1:9" x14ac:dyDescent="0.25">
      <c r="A6030" s="74" t="s">
        <v>968</v>
      </c>
      <c r="B6030" t="s">
        <v>261</v>
      </c>
      <c r="C6030" s="76" t="s">
        <v>842</v>
      </c>
      <c r="D6030" t="s">
        <v>980</v>
      </c>
      <c r="E6030" s="77">
        <v>9</v>
      </c>
      <c r="F6030" s="74" t="s">
        <v>969</v>
      </c>
      <c r="G6030" s="78">
        <v>44713</v>
      </c>
      <c r="H6030" s="79"/>
      <c r="I6030">
        <f t="shared" si="99"/>
        <v>2022</v>
      </c>
    </row>
    <row r="6031" spans="1:9" x14ac:dyDescent="0.25">
      <c r="A6031" s="74" t="s">
        <v>968</v>
      </c>
      <c r="B6031" s="76" t="s">
        <v>996</v>
      </c>
      <c r="C6031" s="76" t="s">
        <v>842</v>
      </c>
      <c r="D6031" t="s">
        <v>980</v>
      </c>
      <c r="E6031" s="77">
        <v>4.5599999999999996</v>
      </c>
      <c r="F6031" s="74" t="s">
        <v>969</v>
      </c>
      <c r="G6031" s="78">
        <v>44707</v>
      </c>
      <c r="H6031" s="79"/>
      <c r="I6031">
        <f t="shared" si="99"/>
        <v>2022</v>
      </c>
    </row>
    <row r="6032" spans="1:9" x14ac:dyDescent="0.25">
      <c r="A6032" s="74" t="s">
        <v>968</v>
      </c>
      <c r="B6032" s="75" t="s">
        <v>1040</v>
      </c>
      <c r="C6032" s="76" t="s">
        <v>842</v>
      </c>
      <c r="D6032" t="s">
        <v>980</v>
      </c>
      <c r="E6032" s="77">
        <v>15</v>
      </c>
      <c r="F6032" s="74" t="s">
        <v>969</v>
      </c>
      <c r="G6032" s="78">
        <v>44700</v>
      </c>
      <c r="H6032" s="79"/>
      <c r="I6032">
        <f t="shared" si="99"/>
        <v>2022</v>
      </c>
    </row>
    <row r="6033" spans="1:9" x14ac:dyDescent="0.25">
      <c r="A6033" s="74" t="s">
        <v>968</v>
      </c>
      <c r="B6033" s="76" t="s">
        <v>52</v>
      </c>
      <c r="C6033" s="76" t="s">
        <v>842</v>
      </c>
      <c r="D6033" t="s">
        <v>980</v>
      </c>
      <c r="E6033" s="77">
        <v>2.88</v>
      </c>
      <c r="F6033" s="74" t="s">
        <v>969</v>
      </c>
      <c r="G6033" s="78">
        <v>44684</v>
      </c>
      <c r="H6033" s="79"/>
      <c r="I6033">
        <f t="shared" si="99"/>
        <v>2022</v>
      </c>
    </row>
    <row r="6034" spans="1:9" x14ac:dyDescent="0.25">
      <c r="A6034" s="74" t="s">
        <v>968</v>
      </c>
      <c r="B6034" s="76" t="s">
        <v>1040</v>
      </c>
      <c r="C6034" s="76" t="s">
        <v>842</v>
      </c>
      <c r="D6034" t="s">
        <v>980</v>
      </c>
      <c r="E6034" s="77">
        <v>8.26</v>
      </c>
      <c r="F6034" s="74" t="s">
        <v>969</v>
      </c>
      <c r="G6034" s="78">
        <v>44682</v>
      </c>
      <c r="H6034" s="79"/>
      <c r="I6034">
        <f t="shared" si="99"/>
        <v>2022</v>
      </c>
    </row>
    <row r="6035" spans="1:9" x14ac:dyDescent="0.25">
      <c r="A6035" s="74" t="s">
        <v>968</v>
      </c>
      <c r="B6035" s="75" t="s">
        <v>996</v>
      </c>
      <c r="C6035" s="76" t="s">
        <v>842</v>
      </c>
      <c r="D6035" t="s">
        <v>980</v>
      </c>
      <c r="E6035" s="77">
        <v>3.25</v>
      </c>
      <c r="F6035" s="74" t="s">
        <v>969</v>
      </c>
      <c r="G6035" s="78">
        <v>44682</v>
      </c>
      <c r="H6035" s="79"/>
      <c r="I6035">
        <f t="shared" si="99"/>
        <v>2022</v>
      </c>
    </row>
    <row r="6036" spans="1:9" x14ac:dyDescent="0.25">
      <c r="A6036" s="74" t="s">
        <v>968</v>
      </c>
      <c r="B6036" s="76" t="s">
        <v>996</v>
      </c>
      <c r="C6036" s="76" t="s">
        <v>842</v>
      </c>
      <c r="D6036" t="s">
        <v>980</v>
      </c>
      <c r="E6036" s="77">
        <v>3.54</v>
      </c>
      <c r="F6036" s="74" t="s">
        <v>969</v>
      </c>
      <c r="G6036" s="78">
        <v>44680</v>
      </c>
      <c r="H6036" s="79"/>
      <c r="I6036">
        <f t="shared" si="99"/>
        <v>2022</v>
      </c>
    </row>
    <row r="6037" spans="1:9" x14ac:dyDescent="0.25">
      <c r="A6037" s="74" t="s">
        <v>968</v>
      </c>
      <c r="B6037" s="76" t="s">
        <v>1040</v>
      </c>
      <c r="C6037" s="76" t="s">
        <v>842</v>
      </c>
      <c r="D6037" t="s">
        <v>980</v>
      </c>
      <c r="E6037" s="77">
        <v>4.13</v>
      </c>
      <c r="F6037" s="74" t="s">
        <v>969</v>
      </c>
      <c r="G6037" s="78">
        <v>44671</v>
      </c>
      <c r="H6037" s="79"/>
      <c r="I6037">
        <f t="shared" si="99"/>
        <v>2022</v>
      </c>
    </row>
    <row r="6038" spans="1:9" x14ac:dyDescent="0.25">
      <c r="A6038" s="74" t="s">
        <v>968</v>
      </c>
      <c r="B6038" s="76" t="s">
        <v>225</v>
      </c>
      <c r="C6038" s="76" t="s">
        <v>842</v>
      </c>
      <c r="D6038" t="s">
        <v>980</v>
      </c>
      <c r="E6038" s="77">
        <v>8.7899999999999991</v>
      </c>
      <c r="F6038" s="74" t="s">
        <v>969</v>
      </c>
      <c r="G6038" s="78">
        <v>44635</v>
      </c>
      <c r="H6038" s="79"/>
      <c r="I6038">
        <f t="shared" si="99"/>
        <v>2022</v>
      </c>
    </row>
    <row r="6039" spans="1:9" x14ac:dyDescent="0.25">
      <c r="A6039" s="74" t="s">
        <v>968</v>
      </c>
      <c r="B6039" s="76" t="s">
        <v>996</v>
      </c>
      <c r="C6039" s="76" t="s">
        <v>842</v>
      </c>
      <c r="D6039" t="s">
        <v>980</v>
      </c>
      <c r="E6039" s="77">
        <v>3.2</v>
      </c>
      <c r="F6039" s="74" t="s">
        <v>969</v>
      </c>
      <c r="G6039" s="78">
        <v>44623</v>
      </c>
      <c r="H6039" s="79"/>
      <c r="I6039">
        <f t="shared" si="99"/>
        <v>2022</v>
      </c>
    </row>
    <row r="6040" spans="1:9" x14ac:dyDescent="0.25">
      <c r="A6040" s="74" t="s">
        <v>968</v>
      </c>
      <c r="B6040" t="s">
        <v>62</v>
      </c>
      <c r="C6040" s="76" t="s">
        <v>842</v>
      </c>
      <c r="D6040" t="s">
        <v>980</v>
      </c>
      <c r="E6040" s="77">
        <v>42.8</v>
      </c>
      <c r="F6040" s="74" t="s">
        <v>969</v>
      </c>
      <c r="G6040" s="78">
        <v>44622</v>
      </c>
      <c r="H6040" s="79"/>
      <c r="I6040">
        <f t="shared" si="99"/>
        <v>2022</v>
      </c>
    </row>
    <row r="6041" spans="1:9" x14ac:dyDescent="0.25">
      <c r="A6041" s="74" t="s">
        <v>968</v>
      </c>
      <c r="B6041" s="76" t="s">
        <v>261</v>
      </c>
      <c r="C6041" s="76" t="s">
        <v>842</v>
      </c>
      <c r="D6041" t="s">
        <v>980</v>
      </c>
      <c r="E6041" s="77">
        <v>13.57</v>
      </c>
      <c r="F6041" s="74" t="s">
        <v>969</v>
      </c>
      <c r="G6041" s="78">
        <v>44621</v>
      </c>
      <c r="H6041" s="79"/>
      <c r="I6041">
        <f t="shared" si="99"/>
        <v>2022</v>
      </c>
    </row>
    <row r="6042" spans="1:9" x14ac:dyDescent="0.25">
      <c r="A6042" s="74" t="s">
        <v>968</v>
      </c>
      <c r="B6042" t="s">
        <v>62</v>
      </c>
      <c r="C6042" s="76" t="s">
        <v>842</v>
      </c>
      <c r="D6042" t="s">
        <v>980</v>
      </c>
      <c r="E6042" s="77">
        <v>7.7</v>
      </c>
      <c r="F6042" s="74" t="s">
        <v>969</v>
      </c>
      <c r="G6042" s="78">
        <v>44607</v>
      </c>
      <c r="H6042" s="79"/>
      <c r="I6042">
        <f t="shared" si="99"/>
        <v>2022</v>
      </c>
    </row>
    <row r="6043" spans="1:9" x14ac:dyDescent="0.25">
      <c r="A6043" s="74" t="s">
        <v>968</v>
      </c>
      <c r="B6043" s="76" t="s">
        <v>991</v>
      </c>
      <c r="C6043" s="76" t="s">
        <v>842</v>
      </c>
      <c r="D6043" t="s">
        <v>980</v>
      </c>
      <c r="E6043" s="77">
        <v>15</v>
      </c>
      <c r="F6043" s="74" t="s">
        <v>969</v>
      </c>
      <c r="G6043" s="78">
        <v>44607</v>
      </c>
      <c r="H6043" s="79"/>
      <c r="I6043">
        <f t="shared" si="99"/>
        <v>2022</v>
      </c>
    </row>
    <row r="6044" spans="1:9" x14ac:dyDescent="0.25">
      <c r="A6044" s="74" t="s">
        <v>968</v>
      </c>
      <c r="B6044" t="s">
        <v>261</v>
      </c>
      <c r="C6044" s="76" t="s">
        <v>842</v>
      </c>
      <c r="D6044" t="s">
        <v>980</v>
      </c>
      <c r="E6044" s="77">
        <v>5.9</v>
      </c>
      <c r="F6044" s="74" t="s">
        <v>969</v>
      </c>
      <c r="G6044" s="78">
        <v>44562</v>
      </c>
      <c r="H6044" s="79"/>
      <c r="I6044">
        <f t="shared" si="99"/>
        <v>2022</v>
      </c>
    </row>
    <row r="6045" spans="1:9" x14ac:dyDescent="0.25">
      <c r="A6045" s="74" t="s">
        <v>968</v>
      </c>
      <c r="B6045" s="76" t="s">
        <v>225</v>
      </c>
      <c r="C6045" s="76" t="s">
        <v>842</v>
      </c>
      <c r="D6045" t="s">
        <v>980</v>
      </c>
      <c r="E6045" s="77">
        <v>4.72</v>
      </c>
      <c r="F6045" s="74" t="s">
        <v>969</v>
      </c>
      <c r="G6045" s="78">
        <v>44551</v>
      </c>
      <c r="H6045" s="79"/>
      <c r="I6045">
        <f t="shared" si="99"/>
        <v>2021</v>
      </c>
    </row>
    <row r="6046" spans="1:9" x14ac:dyDescent="0.25">
      <c r="A6046" s="74" t="s">
        <v>968</v>
      </c>
      <c r="B6046" s="76" t="s">
        <v>565</v>
      </c>
      <c r="C6046" s="76" t="s">
        <v>842</v>
      </c>
      <c r="D6046" t="s">
        <v>980</v>
      </c>
      <c r="E6046" s="77">
        <v>5.31</v>
      </c>
      <c r="F6046" s="74" t="s">
        <v>969</v>
      </c>
      <c r="G6046" s="78">
        <v>44547</v>
      </c>
      <c r="H6046" s="79"/>
      <c r="I6046">
        <f t="shared" si="99"/>
        <v>2021</v>
      </c>
    </row>
    <row r="6047" spans="1:9" x14ac:dyDescent="0.25">
      <c r="A6047" s="74" t="s">
        <v>968</v>
      </c>
      <c r="B6047" t="s">
        <v>261</v>
      </c>
      <c r="C6047" s="76" t="s">
        <v>842</v>
      </c>
      <c r="D6047" t="s">
        <v>980</v>
      </c>
      <c r="E6047" s="80">
        <v>15</v>
      </c>
      <c r="F6047" s="74" t="s">
        <v>969</v>
      </c>
      <c r="G6047" s="79">
        <v>44546</v>
      </c>
      <c r="H6047" s="79"/>
      <c r="I6047">
        <f t="shared" si="99"/>
        <v>2021</v>
      </c>
    </row>
    <row r="6048" spans="1:9" x14ac:dyDescent="0.25">
      <c r="A6048" s="74" t="s">
        <v>968</v>
      </c>
      <c r="B6048" s="76" t="s">
        <v>991</v>
      </c>
      <c r="C6048" s="76" t="s">
        <v>842</v>
      </c>
      <c r="D6048" t="s">
        <v>980</v>
      </c>
      <c r="E6048" s="77">
        <v>7.7</v>
      </c>
      <c r="F6048" s="74" t="s">
        <v>969</v>
      </c>
      <c r="G6048" s="78">
        <v>44545</v>
      </c>
      <c r="H6048" s="79"/>
      <c r="I6048">
        <f t="shared" si="99"/>
        <v>2021</v>
      </c>
    </row>
    <row r="6049" spans="1:9" x14ac:dyDescent="0.25">
      <c r="A6049" s="74" t="s">
        <v>968</v>
      </c>
      <c r="B6049" s="76" t="s">
        <v>996</v>
      </c>
      <c r="C6049" s="76" t="s">
        <v>842</v>
      </c>
      <c r="D6049" t="s">
        <v>980</v>
      </c>
      <c r="E6049" s="77">
        <v>5</v>
      </c>
      <c r="F6049" s="74" t="s">
        <v>969</v>
      </c>
      <c r="G6049" s="78">
        <v>44545</v>
      </c>
      <c r="H6049" s="79"/>
      <c r="I6049">
        <f t="shared" si="99"/>
        <v>2021</v>
      </c>
    </row>
    <row r="6050" spans="1:9" x14ac:dyDescent="0.25">
      <c r="A6050" s="74" t="s">
        <v>968</v>
      </c>
      <c r="B6050" s="76" t="s">
        <v>291</v>
      </c>
      <c r="C6050" s="76" t="s">
        <v>842</v>
      </c>
      <c r="D6050" t="s">
        <v>980</v>
      </c>
      <c r="E6050" s="77">
        <v>5.31</v>
      </c>
      <c r="F6050" s="74" t="s">
        <v>969</v>
      </c>
      <c r="G6050" s="78">
        <v>44545</v>
      </c>
      <c r="H6050" s="79"/>
      <c r="I6050">
        <f t="shared" si="99"/>
        <v>2021</v>
      </c>
    </row>
    <row r="6051" spans="1:9" x14ac:dyDescent="0.25">
      <c r="A6051" s="74" t="s">
        <v>968</v>
      </c>
      <c r="B6051" s="76" t="s">
        <v>996</v>
      </c>
      <c r="C6051" s="76" t="s">
        <v>842</v>
      </c>
      <c r="D6051" t="s">
        <v>980</v>
      </c>
      <c r="E6051" s="77">
        <v>15</v>
      </c>
      <c r="F6051" s="74" t="s">
        <v>969</v>
      </c>
      <c r="G6051" s="78">
        <v>44540</v>
      </c>
      <c r="H6051" s="79"/>
      <c r="I6051">
        <f t="shared" si="99"/>
        <v>2021</v>
      </c>
    </row>
    <row r="6052" spans="1:9" x14ac:dyDescent="0.25">
      <c r="A6052" s="74" t="s">
        <v>968</v>
      </c>
      <c r="B6052" s="76" t="s">
        <v>1041</v>
      </c>
      <c r="C6052" s="76" t="s">
        <v>842</v>
      </c>
      <c r="D6052" t="s">
        <v>980</v>
      </c>
      <c r="E6052" s="77">
        <v>7.7</v>
      </c>
      <c r="F6052" s="74" t="s">
        <v>969</v>
      </c>
      <c r="G6052" s="78">
        <v>44533</v>
      </c>
      <c r="H6052" s="79"/>
      <c r="I6052">
        <f t="shared" si="99"/>
        <v>2021</v>
      </c>
    </row>
    <row r="6053" spans="1:9" x14ac:dyDescent="0.25">
      <c r="A6053" s="74" t="s">
        <v>968</v>
      </c>
      <c r="B6053" t="s">
        <v>261</v>
      </c>
      <c r="C6053" s="76" t="s">
        <v>842</v>
      </c>
      <c r="D6053" t="s">
        <v>980</v>
      </c>
      <c r="E6053" s="77">
        <v>150</v>
      </c>
      <c r="F6053" s="74" t="s">
        <v>969</v>
      </c>
      <c r="G6053" s="78">
        <v>44531</v>
      </c>
      <c r="H6053" s="79"/>
      <c r="I6053">
        <f t="shared" si="99"/>
        <v>2021</v>
      </c>
    </row>
    <row r="6054" spans="1:9" x14ac:dyDescent="0.25">
      <c r="A6054" s="74" t="s">
        <v>968</v>
      </c>
      <c r="B6054" s="76" t="s">
        <v>225</v>
      </c>
      <c r="C6054" s="76" t="s">
        <v>842</v>
      </c>
      <c r="D6054" t="s">
        <v>980</v>
      </c>
      <c r="E6054" s="77">
        <v>10</v>
      </c>
      <c r="F6054" s="74" t="s">
        <v>969</v>
      </c>
      <c r="G6054" s="78">
        <v>44531</v>
      </c>
      <c r="H6054" s="79"/>
      <c r="I6054">
        <f t="shared" si="99"/>
        <v>2021</v>
      </c>
    </row>
    <row r="6055" spans="1:9" x14ac:dyDescent="0.25">
      <c r="A6055" s="74" t="s">
        <v>968</v>
      </c>
      <c r="B6055" s="76" t="s">
        <v>991</v>
      </c>
      <c r="C6055" s="76" t="s">
        <v>842</v>
      </c>
      <c r="D6055" t="s">
        <v>980</v>
      </c>
      <c r="E6055" s="77">
        <v>6.23</v>
      </c>
      <c r="F6055" s="74" t="s">
        <v>969</v>
      </c>
      <c r="G6055" s="78">
        <v>44518</v>
      </c>
      <c r="H6055" s="79"/>
      <c r="I6055">
        <f t="shared" si="99"/>
        <v>2021</v>
      </c>
    </row>
    <row r="6056" spans="1:9" x14ac:dyDescent="0.25">
      <c r="A6056" s="74" t="s">
        <v>968</v>
      </c>
      <c r="B6056" s="76" t="s">
        <v>993</v>
      </c>
      <c r="C6056" s="76" t="s">
        <v>842</v>
      </c>
      <c r="D6056" t="s">
        <v>980</v>
      </c>
      <c r="E6056" s="77">
        <v>7.08</v>
      </c>
      <c r="F6056" s="74" t="s">
        <v>969</v>
      </c>
      <c r="G6056" s="78">
        <v>44518</v>
      </c>
      <c r="H6056" s="79"/>
      <c r="I6056">
        <f t="shared" si="99"/>
        <v>2021</v>
      </c>
    </row>
    <row r="6057" spans="1:9" x14ac:dyDescent="0.25">
      <c r="A6057" s="74" t="s">
        <v>968</v>
      </c>
      <c r="B6057" s="76" t="s">
        <v>276</v>
      </c>
      <c r="C6057" s="76" t="s">
        <v>842</v>
      </c>
      <c r="D6057" t="s">
        <v>980</v>
      </c>
      <c r="E6057" s="77">
        <v>8.85</v>
      </c>
      <c r="F6057" s="74" t="s">
        <v>969</v>
      </c>
      <c r="G6057" s="78">
        <v>44516</v>
      </c>
      <c r="H6057" s="79"/>
      <c r="I6057">
        <f t="shared" si="99"/>
        <v>2021</v>
      </c>
    </row>
    <row r="6058" spans="1:9" x14ac:dyDescent="0.25">
      <c r="A6058" s="74" t="s">
        <v>968</v>
      </c>
      <c r="B6058" s="76" t="s">
        <v>996</v>
      </c>
      <c r="C6058" t="s">
        <v>947</v>
      </c>
      <c r="D6058" t="s">
        <v>980</v>
      </c>
      <c r="E6058" s="77">
        <v>5</v>
      </c>
      <c r="F6058" s="74" t="s">
        <v>969</v>
      </c>
      <c r="G6058" s="78">
        <v>44515</v>
      </c>
      <c r="H6058" s="79"/>
      <c r="I6058">
        <f t="shared" si="99"/>
        <v>2021</v>
      </c>
    </row>
    <row r="6059" spans="1:9" x14ac:dyDescent="0.25">
      <c r="A6059" s="74" t="s">
        <v>968</v>
      </c>
      <c r="B6059" s="76" t="s">
        <v>991</v>
      </c>
      <c r="C6059" s="76" t="s">
        <v>842</v>
      </c>
      <c r="D6059" t="s">
        <v>980</v>
      </c>
      <c r="E6059" s="77">
        <v>7</v>
      </c>
      <c r="F6059" s="74" t="s">
        <v>969</v>
      </c>
      <c r="G6059" s="78">
        <v>44512</v>
      </c>
      <c r="H6059" s="79"/>
      <c r="I6059">
        <f t="shared" si="99"/>
        <v>2021</v>
      </c>
    </row>
    <row r="6060" spans="1:9" x14ac:dyDescent="0.25">
      <c r="A6060" s="74" t="s">
        <v>968</v>
      </c>
      <c r="B6060" s="76" t="s">
        <v>991</v>
      </c>
      <c r="C6060" s="76" t="s">
        <v>842</v>
      </c>
      <c r="D6060" t="s">
        <v>980</v>
      </c>
      <c r="E6060" s="80">
        <v>10</v>
      </c>
      <c r="F6060" s="74" t="s">
        <v>969</v>
      </c>
      <c r="G6060" s="79">
        <v>44512</v>
      </c>
      <c r="H6060" s="79"/>
      <c r="I6060">
        <f t="shared" si="99"/>
        <v>2021</v>
      </c>
    </row>
    <row r="6061" spans="1:9" x14ac:dyDescent="0.25">
      <c r="A6061" s="74" t="s">
        <v>968</v>
      </c>
      <c r="B6061" s="76" t="s">
        <v>997</v>
      </c>
      <c r="C6061" s="76" t="s">
        <v>842</v>
      </c>
      <c r="D6061" t="s">
        <v>980</v>
      </c>
      <c r="E6061" s="80">
        <v>4.0599999999999996</v>
      </c>
      <c r="F6061" s="74" t="s">
        <v>969</v>
      </c>
      <c r="G6061" s="79">
        <v>44509</v>
      </c>
      <c r="H6061" s="79"/>
      <c r="I6061">
        <f t="shared" si="99"/>
        <v>2021</v>
      </c>
    </row>
    <row r="6062" spans="1:9" x14ac:dyDescent="0.25">
      <c r="A6062" s="74" t="s">
        <v>968</v>
      </c>
      <c r="B6062" s="76" t="s">
        <v>4</v>
      </c>
      <c r="C6062" s="76" t="s">
        <v>842</v>
      </c>
      <c r="D6062" t="s">
        <v>977</v>
      </c>
      <c r="E6062" s="77">
        <v>1620</v>
      </c>
      <c r="F6062" s="74" t="s">
        <v>969</v>
      </c>
      <c r="G6062" s="78">
        <v>44501</v>
      </c>
      <c r="H6062" s="79"/>
      <c r="I6062">
        <f t="shared" si="99"/>
        <v>2021</v>
      </c>
    </row>
    <row r="6063" spans="1:9" x14ac:dyDescent="0.25">
      <c r="A6063" s="74" t="s">
        <v>968</v>
      </c>
      <c r="B6063" s="76" t="s">
        <v>1031</v>
      </c>
      <c r="C6063" s="76" t="s">
        <v>842</v>
      </c>
      <c r="D6063" t="s">
        <v>980</v>
      </c>
      <c r="E6063" s="77">
        <v>5.0199999999999996</v>
      </c>
      <c r="F6063" s="74" t="s">
        <v>969</v>
      </c>
      <c r="G6063" s="78">
        <v>44501</v>
      </c>
      <c r="H6063" s="79"/>
      <c r="I6063">
        <f t="shared" si="99"/>
        <v>2021</v>
      </c>
    </row>
    <row r="6064" spans="1:9" x14ac:dyDescent="0.25">
      <c r="A6064" s="74" t="s">
        <v>968</v>
      </c>
      <c r="B6064" s="76" t="s">
        <v>1</v>
      </c>
      <c r="C6064" s="76" t="s">
        <v>842</v>
      </c>
      <c r="D6064" t="s">
        <v>980</v>
      </c>
      <c r="E6064" s="77">
        <v>10.62</v>
      </c>
      <c r="F6064" s="74" t="s">
        <v>969</v>
      </c>
      <c r="G6064" s="78">
        <v>44501</v>
      </c>
      <c r="H6064" s="79"/>
      <c r="I6064">
        <f t="shared" si="99"/>
        <v>2021</v>
      </c>
    </row>
    <row r="6065" spans="1:9" ht="14.45" customHeight="1" x14ac:dyDescent="0.25">
      <c r="A6065" s="74" t="s">
        <v>968</v>
      </c>
      <c r="B6065" s="76" t="s">
        <v>1</v>
      </c>
      <c r="C6065" s="76" t="s">
        <v>842</v>
      </c>
      <c r="D6065" t="s">
        <v>980</v>
      </c>
      <c r="E6065" s="77">
        <v>12.98</v>
      </c>
      <c r="F6065" s="74" t="s">
        <v>969</v>
      </c>
      <c r="G6065" s="78">
        <v>44501</v>
      </c>
      <c r="H6065" s="79"/>
      <c r="I6065">
        <f t="shared" si="99"/>
        <v>2021</v>
      </c>
    </row>
    <row r="6066" spans="1:9" ht="14.45" customHeight="1" x14ac:dyDescent="0.25">
      <c r="A6066" s="74" t="s">
        <v>968</v>
      </c>
      <c r="B6066" t="s">
        <v>261</v>
      </c>
      <c r="C6066" s="76" t="s">
        <v>842</v>
      </c>
      <c r="D6066" t="s">
        <v>980</v>
      </c>
      <c r="E6066" s="77">
        <v>5.0199999999999996</v>
      </c>
      <c r="F6066" s="74" t="s">
        <v>969</v>
      </c>
      <c r="G6066" s="78">
        <v>44501</v>
      </c>
      <c r="H6066" s="79"/>
      <c r="I6066">
        <f t="shared" si="99"/>
        <v>2021</v>
      </c>
    </row>
    <row r="6067" spans="1:9" x14ac:dyDescent="0.25">
      <c r="A6067" s="74" t="s">
        <v>968</v>
      </c>
      <c r="B6067" s="76" t="s">
        <v>1008</v>
      </c>
      <c r="C6067" s="76" t="s">
        <v>842</v>
      </c>
      <c r="D6067" t="s">
        <v>980</v>
      </c>
      <c r="E6067" s="80">
        <v>5</v>
      </c>
      <c r="F6067" s="74" t="s">
        <v>969</v>
      </c>
      <c r="G6067" s="79">
        <v>44488</v>
      </c>
      <c r="H6067" s="79"/>
      <c r="I6067">
        <f t="shared" si="99"/>
        <v>2021</v>
      </c>
    </row>
    <row r="6068" spans="1:9" x14ac:dyDescent="0.25">
      <c r="A6068" s="74" t="s">
        <v>968</v>
      </c>
      <c r="B6068" s="76" t="s">
        <v>260</v>
      </c>
      <c r="C6068" s="76" t="s">
        <v>842</v>
      </c>
      <c r="D6068" t="s">
        <v>980</v>
      </c>
      <c r="E6068" s="80">
        <v>9.15</v>
      </c>
      <c r="F6068" s="74" t="s">
        <v>969</v>
      </c>
      <c r="G6068" s="89">
        <v>44475</v>
      </c>
      <c r="H6068" s="79"/>
      <c r="I6068">
        <f t="shared" si="99"/>
        <v>2021</v>
      </c>
    </row>
    <row r="6069" spans="1:9" x14ac:dyDescent="0.25">
      <c r="A6069" s="74" t="s">
        <v>968</v>
      </c>
      <c r="B6069" s="76" t="s">
        <v>1041</v>
      </c>
      <c r="C6069" s="76" t="s">
        <v>842</v>
      </c>
      <c r="D6069" t="s">
        <v>980</v>
      </c>
      <c r="E6069" s="80">
        <v>6</v>
      </c>
      <c r="F6069" s="74" t="s">
        <v>969</v>
      </c>
      <c r="G6069" s="78">
        <v>44468</v>
      </c>
      <c r="H6069" s="79"/>
      <c r="I6069">
        <f t="shared" si="99"/>
        <v>2021</v>
      </c>
    </row>
    <row r="6070" spans="1:9" x14ac:dyDescent="0.25">
      <c r="A6070" s="74" t="s">
        <v>968</v>
      </c>
      <c r="B6070" s="76" t="s">
        <v>225</v>
      </c>
      <c r="C6070" s="76" t="s">
        <v>842</v>
      </c>
      <c r="D6070" t="s">
        <v>980</v>
      </c>
      <c r="E6070" s="77">
        <v>6.78</v>
      </c>
      <c r="F6070" s="74" t="s">
        <v>969</v>
      </c>
      <c r="G6070" s="78">
        <v>44466</v>
      </c>
      <c r="H6070" s="79"/>
      <c r="I6070">
        <f t="shared" si="99"/>
        <v>2021</v>
      </c>
    </row>
    <row r="6071" spans="1:9" x14ac:dyDescent="0.25">
      <c r="A6071" s="74" t="s">
        <v>968</v>
      </c>
      <c r="B6071" s="76" t="s">
        <v>154</v>
      </c>
      <c r="C6071" s="76" t="s">
        <v>842</v>
      </c>
      <c r="D6071" t="s">
        <v>980</v>
      </c>
      <c r="E6071" s="77">
        <v>2.0699999999999998</v>
      </c>
      <c r="F6071" s="74" t="s">
        <v>969</v>
      </c>
      <c r="G6071" s="78">
        <v>44464</v>
      </c>
      <c r="H6071" s="79"/>
      <c r="I6071">
        <f t="shared" si="99"/>
        <v>2021</v>
      </c>
    </row>
    <row r="6072" spans="1:9" x14ac:dyDescent="0.25">
      <c r="A6072" s="74" t="s">
        <v>968</v>
      </c>
      <c r="B6072" s="76" t="s">
        <v>225</v>
      </c>
      <c r="C6072" s="76" t="s">
        <v>842</v>
      </c>
      <c r="D6072" t="s">
        <v>980</v>
      </c>
      <c r="E6072" s="77">
        <v>7.7</v>
      </c>
      <c r="F6072" s="74" t="s">
        <v>969</v>
      </c>
      <c r="G6072" s="78">
        <v>44460</v>
      </c>
      <c r="H6072" s="79"/>
      <c r="I6072">
        <f t="shared" si="99"/>
        <v>2021</v>
      </c>
    </row>
    <row r="6073" spans="1:9" x14ac:dyDescent="0.25">
      <c r="A6073" s="74" t="s">
        <v>968</v>
      </c>
      <c r="B6073" s="76" t="s">
        <v>1008</v>
      </c>
      <c r="C6073" s="76" t="s">
        <v>842</v>
      </c>
      <c r="D6073" t="s">
        <v>980</v>
      </c>
      <c r="E6073" s="77">
        <v>7.5</v>
      </c>
      <c r="F6073" s="74" t="s">
        <v>969</v>
      </c>
      <c r="G6073" s="78">
        <v>44454</v>
      </c>
      <c r="H6073" s="79"/>
      <c r="I6073">
        <f t="shared" si="99"/>
        <v>2021</v>
      </c>
    </row>
    <row r="6074" spans="1:9" x14ac:dyDescent="0.25">
      <c r="A6074" s="74" t="s">
        <v>968</v>
      </c>
      <c r="B6074" s="76" t="s">
        <v>56</v>
      </c>
      <c r="C6074" s="76" t="s">
        <v>842</v>
      </c>
      <c r="D6074" t="s">
        <v>980</v>
      </c>
      <c r="E6074" s="77">
        <v>11.4</v>
      </c>
      <c r="F6074" s="74" t="s">
        <v>969</v>
      </c>
      <c r="G6074" s="78">
        <v>44442</v>
      </c>
      <c r="H6074" s="79"/>
      <c r="I6074">
        <f t="shared" si="99"/>
        <v>2021</v>
      </c>
    </row>
    <row r="6075" spans="1:9" x14ac:dyDescent="0.25">
      <c r="A6075" s="74" t="s">
        <v>968</v>
      </c>
      <c r="B6075" t="s">
        <v>261</v>
      </c>
      <c r="C6075" s="76" t="s">
        <v>842</v>
      </c>
      <c r="D6075" t="s">
        <v>980</v>
      </c>
      <c r="E6075" s="77">
        <v>4.13</v>
      </c>
      <c r="F6075" s="74" t="s">
        <v>969</v>
      </c>
      <c r="G6075" s="78">
        <v>44440</v>
      </c>
      <c r="H6075" s="79"/>
      <c r="I6075">
        <f t="shared" si="99"/>
        <v>2021</v>
      </c>
    </row>
    <row r="6076" spans="1:9" x14ac:dyDescent="0.25">
      <c r="A6076" s="74" t="s">
        <v>968</v>
      </c>
      <c r="B6076" s="76" t="s">
        <v>259</v>
      </c>
      <c r="C6076" s="76" t="s">
        <v>842</v>
      </c>
      <c r="D6076" t="s">
        <v>980</v>
      </c>
      <c r="E6076" s="77">
        <v>9.44</v>
      </c>
      <c r="F6076" s="74" t="s">
        <v>969</v>
      </c>
      <c r="G6076" s="78">
        <v>44440</v>
      </c>
      <c r="H6076" s="79"/>
      <c r="I6076">
        <f t="shared" si="99"/>
        <v>2021</v>
      </c>
    </row>
    <row r="6077" spans="1:9" x14ac:dyDescent="0.25">
      <c r="A6077" s="74" t="s">
        <v>968</v>
      </c>
      <c r="B6077" s="76" t="s">
        <v>1014</v>
      </c>
      <c r="C6077" s="76" t="s">
        <v>842</v>
      </c>
      <c r="D6077" t="s">
        <v>980</v>
      </c>
      <c r="E6077" s="77">
        <v>6</v>
      </c>
      <c r="F6077" s="74" t="s">
        <v>969</v>
      </c>
      <c r="G6077" s="78">
        <v>44440</v>
      </c>
      <c r="H6077" s="79"/>
      <c r="I6077">
        <f t="shared" si="99"/>
        <v>2021</v>
      </c>
    </row>
    <row r="6078" spans="1:9" x14ac:dyDescent="0.25">
      <c r="A6078" s="74" t="s">
        <v>968</v>
      </c>
      <c r="B6078" s="76" t="s">
        <v>1014</v>
      </c>
      <c r="C6078" s="76" t="s">
        <v>842</v>
      </c>
      <c r="D6078" t="s">
        <v>980</v>
      </c>
      <c r="E6078" s="77">
        <v>7.7</v>
      </c>
      <c r="F6078" s="74" t="s">
        <v>969</v>
      </c>
      <c r="G6078" s="78">
        <v>44440</v>
      </c>
      <c r="H6078" s="79"/>
      <c r="I6078">
        <f t="shared" si="99"/>
        <v>2021</v>
      </c>
    </row>
    <row r="6079" spans="1:9" x14ac:dyDescent="0.25">
      <c r="A6079" s="74" t="s">
        <v>968</v>
      </c>
      <c r="B6079" s="76" t="s">
        <v>225</v>
      </c>
      <c r="C6079" s="76" t="s">
        <v>842</v>
      </c>
      <c r="D6079" t="s">
        <v>980</v>
      </c>
      <c r="E6079" s="77">
        <v>10</v>
      </c>
      <c r="F6079" s="74" t="s">
        <v>969</v>
      </c>
      <c r="G6079" s="78">
        <v>44440</v>
      </c>
      <c r="H6079" s="79"/>
      <c r="I6079">
        <f t="shared" si="99"/>
        <v>2021</v>
      </c>
    </row>
    <row r="6080" spans="1:9" x14ac:dyDescent="0.25">
      <c r="A6080" s="74" t="s">
        <v>968</v>
      </c>
      <c r="B6080" s="76" t="s">
        <v>996</v>
      </c>
      <c r="C6080" s="76" t="s">
        <v>842</v>
      </c>
      <c r="D6080" t="s">
        <v>980</v>
      </c>
      <c r="E6080" s="77">
        <v>15.2</v>
      </c>
      <c r="F6080" s="74" t="s">
        <v>969</v>
      </c>
      <c r="G6080" s="78">
        <v>44432</v>
      </c>
      <c r="H6080" s="79"/>
      <c r="I6080">
        <f t="shared" si="99"/>
        <v>2021</v>
      </c>
    </row>
    <row r="6081" spans="1:9" x14ac:dyDescent="0.25">
      <c r="A6081" s="74" t="s">
        <v>968</v>
      </c>
      <c r="B6081" s="75" t="s">
        <v>52</v>
      </c>
      <c r="C6081" s="76" t="s">
        <v>842</v>
      </c>
      <c r="D6081" t="s">
        <v>980</v>
      </c>
      <c r="E6081" s="84">
        <v>6.79</v>
      </c>
      <c r="F6081" s="74" t="s">
        <v>969</v>
      </c>
      <c r="G6081" s="85">
        <v>44426</v>
      </c>
      <c r="H6081" s="79"/>
      <c r="I6081">
        <f t="shared" si="99"/>
        <v>2021</v>
      </c>
    </row>
    <row r="6082" spans="1:9" x14ac:dyDescent="0.25">
      <c r="A6082" s="74" t="s">
        <v>968</v>
      </c>
      <c r="B6082" s="75" t="s">
        <v>991</v>
      </c>
      <c r="C6082" s="76" t="s">
        <v>842</v>
      </c>
      <c r="D6082" t="s">
        <v>980</v>
      </c>
      <c r="E6082" s="84">
        <v>7.7</v>
      </c>
      <c r="F6082" s="74" t="s">
        <v>969</v>
      </c>
      <c r="G6082" s="85">
        <v>44421</v>
      </c>
      <c r="H6082" s="79"/>
      <c r="I6082">
        <f t="shared" ref="I6082:I6145" si="100">IF(G6082&lt;&gt;"",YEAR(G6082),"")</f>
        <v>2021</v>
      </c>
    </row>
    <row r="6083" spans="1:9" x14ac:dyDescent="0.25">
      <c r="A6083" s="74" t="s">
        <v>968</v>
      </c>
      <c r="B6083" s="76" t="s">
        <v>225</v>
      </c>
      <c r="C6083" s="76" t="s">
        <v>842</v>
      </c>
      <c r="D6083" t="s">
        <v>980</v>
      </c>
      <c r="E6083" s="77">
        <v>7.7</v>
      </c>
      <c r="F6083" s="74" t="s">
        <v>969</v>
      </c>
      <c r="G6083" s="78">
        <v>44414</v>
      </c>
      <c r="H6083" s="79"/>
      <c r="I6083">
        <f t="shared" si="100"/>
        <v>2021</v>
      </c>
    </row>
    <row r="6084" spans="1:9" x14ac:dyDescent="0.25">
      <c r="A6084" s="74" t="s">
        <v>968</v>
      </c>
      <c r="B6084" s="75" t="s">
        <v>276</v>
      </c>
      <c r="C6084" s="76" t="s">
        <v>842</v>
      </c>
      <c r="D6084" t="s">
        <v>980</v>
      </c>
      <c r="E6084" s="84">
        <v>7.6</v>
      </c>
      <c r="F6084" s="74" t="s">
        <v>969</v>
      </c>
      <c r="G6084" s="85">
        <v>44409</v>
      </c>
      <c r="H6084" s="79"/>
      <c r="I6084">
        <f t="shared" si="100"/>
        <v>2021</v>
      </c>
    </row>
    <row r="6085" spans="1:9" x14ac:dyDescent="0.25">
      <c r="A6085" s="74" t="s">
        <v>968</v>
      </c>
      <c r="B6085" s="75" t="s">
        <v>259</v>
      </c>
      <c r="C6085" s="76" t="s">
        <v>842</v>
      </c>
      <c r="D6085" t="s">
        <v>980</v>
      </c>
      <c r="E6085" s="84">
        <v>10.7</v>
      </c>
      <c r="F6085" s="74" t="s">
        <v>969</v>
      </c>
      <c r="G6085" s="85">
        <v>44409</v>
      </c>
      <c r="H6085" s="79"/>
      <c r="I6085">
        <f t="shared" si="100"/>
        <v>2021</v>
      </c>
    </row>
    <row r="6086" spans="1:9" x14ac:dyDescent="0.25">
      <c r="A6086" s="74" t="s">
        <v>968</v>
      </c>
      <c r="B6086" s="75" t="s">
        <v>997</v>
      </c>
      <c r="C6086" s="76" t="s">
        <v>842</v>
      </c>
      <c r="D6086" t="s">
        <v>980</v>
      </c>
      <c r="E6086" s="84">
        <v>34.22</v>
      </c>
      <c r="F6086" s="74" t="s">
        <v>969</v>
      </c>
      <c r="G6086" s="85">
        <v>44398</v>
      </c>
      <c r="H6086" s="79"/>
      <c r="I6086">
        <f t="shared" si="100"/>
        <v>2021</v>
      </c>
    </row>
    <row r="6087" spans="1:9" x14ac:dyDescent="0.25">
      <c r="A6087" s="74" t="s">
        <v>968</v>
      </c>
      <c r="B6087" s="75" t="s">
        <v>1041</v>
      </c>
      <c r="C6087" s="76" t="s">
        <v>842</v>
      </c>
      <c r="D6087" t="s">
        <v>980</v>
      </c>
      <c r="E6087" s="84">
        <v>10.7</v>
      </c>
      <c r="F6087" s="74" t="s">
        <v>969</v>
      </c>
      <c r="G6087" s="85">
        <v>44386</v>
      </c>
      <c r="H6087" s="79"/>
      <c r="I6087">
        <f t="shared" si="100"/>
        <v>2021</v>
      </c>
    </row>
    <row r="6088" spans="1:9" x14ac:dyDescent="0.25">
      <c r="A6088" s="74" t="s">
        <v>968</v>
      </c>
      <c r="B6088" s="75" t="s">
        <v>996</v>
      </c>
      <c r="C6088" s="76" t="s">
        <v>842</v>
      </c>
      <c r="D6088" t="s">
        <v>980</v>
      </c>
      <c r="E6088" s="84">
        <v>4.72</v>
      </c>
      <c r="F6088" s="74" t="s">
        <v>969</v>
      </c>
      <c r="G6088" s="85">
        <v>44386</v>
      </c>
      <c r="H6088" s="79"/>
      <c r="I6088">
        <f t="shared" si="100"/>
        <v>2021</v>
      </c>
    </row>
    <row r="6089" spans="1:9" x14ac:dyDescent="0.25">
      <c r="A6089" s="74" t="s">
        <v>968</v>
      </c>
      <c r="B6089" s="75" t="s">
        <v>997</v>
      </c>
      <c r="C6089" s="76" t="s">
        <v>842</v>
      </c>
      <c r="D6089" t="s">
        <v>980</v>
      </c>
      <c r="E6089" s="84">
        <v>7</v>
      </c>
      <c r="F6089" s="74" t="s">
        <v>969</v>
      </c>
      <c r="G6089" s="85">
        <v>44386</v>
      </c>
      <c r="H6089" s="79"/>
      <c r="I6089">
        <f t="shared" si="100"/>
        <v>2021</v>
      </c>
    </row>
    <row r="6090" spans="1:9" x14ac:dyDescent="0.25">
      <c r="A6090" s="74" t="s">
        <v>968</v>
      </c>
      <c r="B6090" s="75" t="s">
        <v>35</v>
      </c>
      <c r="C6090" s="76" t="s">
        <v>842</v>
      </c>
      <c r="D6090" t="s">
        <v>980</v>
      </c>
      <c r="E6090" s="84">
        <v>12</v>
      </c>
      <c r="F6090" s="74" t="s">
        <v>969</v>
      </c>
      <c r="G6090" s="85">
        <v>44378</v>
      </c>
      <c r="H6090" s="79"/>
      <c r="I6090">
        <f t="shared" si="100"/>
        <v>2021</v>
      </c>
    </row>
    <row r="6091" spans="1:9" x14ac:dyDescent="0.25">
      <c r="A6091" s="74" t="s">
        <v>968</v>
      </c>
      <c r="B6091" s="75" t="s">
        <v>276</v>
      </c>
      <c r="C6091" s="76" t="s">
        <v>842</v>
      </c>
      <c r="D6091" t="s">
        <v>980</v>
      </c>
      <c r="E6091" s="84">
        <v>10</v>
      </c>
      <c r="F6091" s="74" t="s">
        <v>969</v>
      </c>
      <c r="G6091" s="85">
        <v>44378</v>
      </c>
      <c r="H6091" s="79"/>
      <c r="I6091">
        <f t="shared" si="100"/>
        <v>2021</v>
      </c>
    </row>
    <row r="6092" spans="1:9" x14ac:dyDescent="0.25">
      <c r="A6092" s="74" t="s">
        <v>968</v>
      </c>
      <c r="B6092" s="75" t="s">
        <v>261</v>
      </c>
      <c r="C6092" s="76" t="s">
        <v>842</v>
      </c>
      <c r="D6092" t="s">
        <v>980</v>
      </c>
      <c r="E6092" s="84">
        <v>3.54</v>
      </c>
      <c r="F6092" s="74" t="s">
        <v>969</v>
      </c>
      <c r="G6092" s="85">
        <v>44378</v>
      </c>
      <c r="H6092" s="79"/>
      <c r="I6092">
        <f t="shared" si="100"/>
        <v>2021</v>
      </c>
    </row>
    <row r="6093" spans="1:9" x14ac:dyDescent="0.25">
      <c r="A6093" s="74" t="s">
        <v>968</v>
      </c>
      <c r="B6093" s="75" t="s">
        <v>996</v>
      </c>
      <c r="C6093" s="76" t="s">
        <v>842</v>
      </c>
      <c r="D6093" t="s">
        <v>980</v>
      </c>
      <c r="E6093" s="84">
        <v>7</v>
      </c>
      <c r="F6093" s="74" t="s">
        <v>969</v>
      </c>
      <c r="G6093" s="85">
        <v>44368</v>
      </c>
      <c r="H6093" s="79"/>
      <c r="I6093">
        <f t="shared" si="100"/>
        <v>2021</v>
      </c>
    </row>
    <row r="6094" spans="1:9" x14ac:dyDescent="0.25">
      <c r="A6094" s="74" t="s">
        <v>968</v>
      </c>
      <c r="B6094" s="75" t="s">
        <v>997</v>
      </c>
      <c r="C6094" s="76" t="s">
        <v>842</v>
      </c>
      <c r="D6094" t="s">
        <v>980</v>
      </c>
      <c r="E6094" s="84">
        <v>7</v>
      </c>
      <c r="F6094" s="74" t="s">
        <v>969</v>
      </c>
      <c r="G6094" s="85">
        <v>44351</v>
      </c>
      <c r="H6094" s="79"/>
      <c r="I6094">
        <f t="shared" si="100"/>
        <v>2021</v>
      </c>
    </row>
    <row r="6095" spans="1:9" x14ac:dyDescent="0.25">
      <c r="A6095" s="74" t="s">
        <v>968</v>
      </c>
      <c r="B6095" s="75" t="s">
        <v>225</v>
      </c>
      <c r="C6095" s="76" t="s">
        <v>842</v>
      </c>
      <c r="D6095" t="s">
        <v>980</v>
      </c>
      <c r="E6095" s="84">
        <v>14.9</v>
      </c>
      <c r="F6095" s="74" t="s">
        <v>969</v>
      </c>
      <c r="G6095" s="85">
        <v>44350</v>
      </c>
      <c r="H6095" s="79"/>
      <c r="I6095">
        <f t="shared" si="100"/>
        <v>2021</v>
      </c>
    </row>
    <row r="6096" spans="1:9" x14ac:dyDescent="0.25">
      <c r="A6096" s="74" t="s">
        <v>968</v>
      </c>
      <c r="B6096" t="s">
        <v>261</v>
      </c>
      <c r="C6096" s="76" t="s">
        <v>842</v>
      </c>
      <c r="D6096" t="s">
        <v>980</v>
      </c>
      <c r="E6096" s="84">
        <v>5.31</v>
      </c>
      <c r="F6096" s="74" t="s">
        <v>969</v>
      </c>
      <c r="G6096" s="85">
        <v>44348</v>
      </c>
      <c r="H6096" s="79"/>
      <c r="I6096">
        <f t="shared" si="100"/>
        <v>2021</v>
      </c>
    </row>
    <row r="6097" spans="1:9" x14ac:dyDescent="0.25">
      <c r="A6097" s="74" t="s">
        <v>968</v>
      </c>
      <c r="B6097" s="75" t="s">
        <v>56</v>
      </c>
      <c r="C6097" s="76" t="s">
        <v>946</v>
      </c>
      <c r="D6097" s="93" t="s">
        <v>958</v>
      </c>
      <c r="E6097" s="84">
        <v>11392</v>
      </c>
      <c r="F6097" s="74" t="s">
        <v>969</v>
      </c>
      <c r="G6097" s="85">
        <v>44348</v>
      </c>
      <c r="H6097" s="79"/>
      <c r="I6097">
        <f t="shared" si="100"/>
        <v>2021</v>
      </c>
    </row>
    <row r="6098" spans="1:9" x14ac:dyDescent="0.25">
      <c r="A6098" s="74" t="s">
        <v>968</v>
      </c>
      <c r="B6098" s="75" t="s">
        <v>1041</v>
      </c>
      <c r="C6098" s="76" t="s">
        <v>842</v>
      </c>
      <c r="D6098" t="s">
        <v>980</v>
      </c>
      <c r="E6098" s="84">
        <v>7.6</v>
      </c>
      <c r="F6098" s="74" t="s">
        <v>969</v>
      </c>
      <c r="G6098" s="85">
        <v>44330</v>
      </c>
      <c r="H6098" s="79"/>
      <c r="I6098">
        <f t="shared" si="100"/>
        <v>2021</v>
      </c>
    </row>
    <row r="6099" spans="1:9" x14ac:dyDescent="0.25">
      <c r="A6099" s="74" t="s">
        <v>968</v>
      </c>
      <c r="B6099" s="75" t="s">
        <v>225</v>
      </c>
      <c r="C6099" s="76" t="s">
        <v>842</v>
      </c>
      <c r="D6099" t="s">
        <v>980</v>
      </c>
      <c r="E6099" s="84">
        <v>11.6</v>
      </c>
      <c r="F6099" s="74" t="s">
        <v>969</v>
      </c>
      <c r="G6099" s="85">
        <v>44323</v>
      </c>
      <c r="H6099" s="79"/>
      <c r="I6099">
        <f t="shared" si="100"/>
        <v>2021</v>
      </c>
    </row>
    <row r="6100" spans="1:9" x14ac:dyDescent="0.25">
      <c r="A6100" s="74" t="s">
        <v>968</v>
      </c>
      <c r="B6100" s="75" t="s">
        <v>1040</v>
      </c>
      <c r="C6100" s="76" t="s">
        <v>842</v>
      </c>
      <c r="D6100" t="s">
        <v>980</v>
      </c>
      <c r="E6100" s="84">
        <v>4.13</v>
      </c>
      <c r="F6100" s="74" t="s">
        <v>969</v>
      </c>
      <c r="G6100" s="85">
        <v>44322</v>
      </c>
      <c r="H6100" s="79"/>
      <c r="I6100">
        <f t="shared" si="100"/>
        <v>2021</v>
      </c>
    </row>
    <row r="6101" spans="1:9" x14ac:dyDescent="0.25">
      <c r="A6101" s="74" t="s">
        <v>968</v>
      </c>
      <c r="B6101" s="75" t="s">
        <v>35</v>
      </c>
      <c r="C6101" s="76" t="s">
        <v>842</v>
      </c>
      <c r="D6101" t="s">
        <v>980</v>
      </c>
      <c r="E6101" s="84">
        <v>7.96</v>
      </c>
      <c r="F6101" s="74" t="s">
        <v>969</v>
      </c>
      <c r="G6101" s="85">
        <v>44319</v>
      </c>
      <c r="H6101" s="79"/>
      <c r="I6101">
        <f t="shared" si="100"/>
        <v>2021</v>
      </c>
    </row>
    <row r="6102" spans="1:9" x14ac:dyDescent="0.25">
      <c r="A6102" s="74" t="s">
        <v>968</v>
      </c>
      <c r="B6102" s="75" t="s">
        <v>261</v>
      </c>
      <c r="C6102" s="76" t="s">
        <v>842</v>
      </c>
      <c r="D6102" t="s">
        <v>980</v>
      </c>
      <c r="E6102" s="84">
        <v>5.31</v>
      </c>
      <c r="F6102" s="74" t="s">
        <v>969</v>
      </c>
      <c r="G6102" s="85">
        <v>44317</v>
      </c>
      <c r="H6102" s="79"/>
      <c r="I6102">
        <f t="shared" si="100"/>
        <v>2021</v>
      </c>
    </row>
    <row r="6103" spans="1:9" x14ac:dyDescent="0.25">
      <c r="A6103" s="74" t="s">
        <v>968</v>
      </c>
      <c r="B6103" s="75" t="s">
        <v>991</v>
      </c>
      <c r="C6103" s="76" t="s">
        <v>842</v>
      </c>
      <c r="D6103" t="s">
        <v>980</v>
      </c>
      <c r="E6103" s="84">
        <v>5</v>
      </c>
      <c r="F6103" s="74" t="s">
        <v>969</v>
      </c>
      <c r="G6103" s="85">
        <v>44316</v>
      </c>
      <c r="H6103" s="79"/>
      <c r="I6103">
        <f t="shared" si="100"/>
        <v>2021</v>
      </c>
    </row>
    <row r="6104" spans="1:9" x14ac:dyDescent="0.25">
      <c r="A6104" s="74" t="s">
        <v>968</v>
      </c>
      <c r="B6104" s="75" t="s">
        <v>1040</v>
      </c>
      <c r="C6104" s="76" t="s">
        <v>842</v>
      </c>
      <c r="D6104" t="s">
        <v>980</v>
      </c>
      <c r="E6104" s="84">
        <v>3.83</v>
      </c>
      <c r="F6104" s="74" t="s">
        <v>969</v>
      </c>
      <c r="G6104" s="85">
        <v>44316</v>
      </c>
      <c r="H6104" s="79"/>
      <c r="I6104">
        <f t="shared" si="100"/>
        <v>2021</v>
      </c>
    </row>
    <row r="6105" spans="1:9" x14ac:dyDescent="0.25">
      <c r="A6105" s="74" t="s">
        <v>968</v>
      </c>
      <c r="B6105" s="75" t="s">
        <v>1040</v>
      </c>
      <c r="C6105" s="76" t="s">
        <v>842</v>
      </c>
      <c r="D6105" t="s">
        <v>980</v>
      </c>
      <c r="E6105" s="84">
        <v>6.2</v>
      </c>
      <c r="F6105" s="74" t="s">
        <v>969</v>
      </c>
      <c r="G6105" s="85">
        <v>44315</v>
      </c>
      <c r="H6105" s="79"/>
      <c r="I6105">
        <f t="shared" si="100"/>
        <v>2021</v>
      </c>
    </row>
    <row r="6106" spans="1:9" x14ac:dyDescent="0.25">
      <c r="A6106" s="74" t="s">
        <v>968</v>
      </c>
      <c r="B6106" s="75" t="s">
        <v>1009</v>
      </c>
      <c r="C6106" s="76" t="s">
        <v>842</v>
      </c>
      <c r="D6106" t="s">
        <v>980</v>
      </c>
      <c r="E6106" s="84">
        <v>5.9</v>
      </c>
      <c r="F6106" s="74" t="s">
        <v>969</v>
      </c>
      <c r="G6106" s="85">
        <v>44293</v>
      </c>
      <c r="H6106" s="79"/>
      <c r="I6106">
        <f t="shared" si="100"/>
        <v>2021</v>
      </c>
    </row>
    <row r="6107" spans="1:9" x14ac:dyDescent="0.25">
      <c r="A6107" s="74" t="s">
        <v>968</v>
      </c>
      <c r="B6107" t="s">
        <v>261</v>
      </c>
      <c r="C6107" s="76" t="s">
        <v>842</v>
      </c>
      <c r="D6107" t="s">
        <v>980</v>
      </c>
      <c r="E6107" s="84">
        <v>15</v>
      </c>
      <c r="F6107" s="74" t="s">
        <v>969</v>
      </c>
      <c r="G6107" s="85">
        <v>44286</v>
      </c>
      <c r="H6107" s="79"/>
      <c r="I6107">
        <f t="shared" si="100"/>
        <v>2021</v>
      </c>
    </row>
    <row r="6108" spans="1:9" x14ac:dyDescent="0.25">
      <c r="A6108" s="74" t="s">
        <v>968</v>
      </c>
      <c r="B6108" s="75" t="s">
        <v>1015</v>
      </c>
      <c r="C6108" s="76" t="s">
        <v>842</v>
      </c>
      <c r="D6108" t="s">
        <v>980</v>
      </c>
      <c r="E6108" s="84">
        <v>5.58</v>
      </c>
      <c r="F6108" s="74" t="s">
        <v>969</v>
      </c>
      <c r="G6108" s="85">
        <v>44253</v>
      </c>
      <c r="H6108" s="79"/>
      <c r="I6108">
        <f t="shared" si="100"/>
        <v>2021</v>
      </c>
    </row>
    <row r="6109" spans="1:9" x14ac:dyDescent="0.25">
      <c r="A6109" s="74" t="s">
        <v>968</v>
      </c>
      <c r="B6109" s="75" t="s">
        <v>981</v>
      </c>
      <c r="C6109" s="76" t="s">
        <v>842</v>
      </c>
      <c r="D6109" t="s">
        <v>980</v>
      </c>
      <c r="E6109" s="84">
        <v>10</v>
      </c>
      <c r="F6109" s="74" t="s">
        <v>969</v>
      </c>
      <c r="G6109" s="85">
        <v>44228</v>
      </c>
      <c r="H6109" s="79"/>
      <c r="I6109">
        <f t="shared" si="100"/>
        <v>2021</v>
      </c>
    </row>
    <row r="6110" spans="1:9" x14ac:dyDescent="0.25">
      <c r="A6110" s="74" t="s">
        <v>968</v>
      </c>
      <c r="B6110" s="75" t="s">
        <v>981</v>
      </c>
      <c r="C6110" s="76" t="s">
        <v>842</v>
      </c>
      <c r="D6110" t="s">
        <v>980</v>
      </c>
      <c r="E6110" s="84">
        <v>4.9000000000000004</v>
      </c>
      <c r="F6110" s="74" t="s">
        <v>969</v>
      </c>
      <c r="G6110" s="85">
        <v>44221</v>
      </c>
      <c r="H6110" s="79"/>
      <c r="I6110">
        <f t="shared" si="100"/>
        <v>2021</v>
      </c>
    </row>
    <row r="6111" spans="1:9" x14ac:dyDescent="0.25">
      <c r="A6111" s="74" t="s">
        <v>968</v>
      </c>
      <c r="B6111" s="75" t="s">
        <v>991</v>
      </c>
      <c r="C6111" s="76" t="s">
        <v>842</v>
      </c>
      <c r="D6111" t="s">
        <v>980</v>
      </c>
      <c r="E6111" s="84">
        <v>9</v>
      </c>
      <c r="F6111" s="74" t="s">
        <v>969</v>
      </c>
      <c r="G6111" s="85">
        <v>44221</v>
      </c>
      <c r="H6111" s="79"/>
      <c r="I6111">
        <f t="shared" si="100"/>
        <v>2021</v>
      </c>
    </row>
    <row r="6112" spans="1:9" x14ac:dyDescent="0.25">
      <c r="A6112" s="74" t="s">
        <v>968</v>
      </c>
      <c r="B6112" s="75" t="s">
        <v>6</v>
      </c>
      <c r="C6112" s="76" t="s">
        <v>842</v>
      </c>
      <c r="D6112" t="s">
        <v>980</v>
      </c>
      <c r="E6112" s="84">
        <v>5</v>
      </c>
      <c r="F6112" s="74" t="s">
        <v>969</v>
      </c>
      <c r="G6112" s="85">
        <v>44213</v>
      </c>
      <c r="H6112" s="79"/>
      <c r="I6112">
        <f t="shared" si="100"/>
        <v>2021</v>
      </c>
    </row>
    <row r="6113" spans="1:9" x14ac:dyDescent="0.25">
      <c r="A6113" s="74" t="s">
        <v>968</v>
      </c>
      <c r="B6113" s="75" t="s">
        <v>991</v>
      </c>
      <c r="C6113" s="76" t="s">
        <v>842</v>
      </c>
      <c r="D6113" t="s">
        <v>980</v>
      </c>
      <c r="E6113" s="84">
        <v>21.4</v>
      </c>
      <c r="F6113" s="74" t="s">
        <v>969</v>
      </c>
      <c r="G6113" s="85">
        <v>44200</v>
      </c>
      <c r="H6113" s="79"/>
      <c r="I6113">
        <f t="shared" si="100"/>
        <v>2021</v>
      </c>
    </row>
    <row r="6114" spans="1:9" x14ac:dyDescent="0.25">
      <c r="A6114" s="74" t="s">
        <v>968</v>
      </c>
      <c r="B6114" s="75" t="s">
        <v>991</v>
      </c>
      <c r="C6114" s="76" t="s">
        <v>842</v>
      </c>
      <c r="D6114" t="s">
        <v>980</v>
      </c>
      <c r="E6114" s="84">
        <v>15</v>
      </c>
      <c r="F6114" s="74" t="s">
        <v>969</v>
      </c>
      <c r="G6114" s="85">
        <v>44195</v>
      </c>
      <c r="H6114" s="79"/>
      <c r="I6114">
        <f t="shared" si="100"/>
        <v>2020</v>
      </c>
    </row>
    <row r="6115" spans="1:9" x14ac:dyDescent="0.25">
      <c r="A6115" s="74" t="s">
        <v>968</v>
      </c>
      <c r="B6115" s="75" t="s">
        <v>996</v>
      </c>
      <c r="C6115" s="76" t="s">
        <v>842</v>
      </c>
      <c r="D6115" t="s">
        <v>980</v>
      </c>
      <c r="E6115" s="84">
        <v>7.6</v>
      </c>
      <c r="F6115" s="74" t="s">
        <v>969</v>
      </c>
      <c r="G6115" s="85">
        <v>44195</v>
      </c>
      <c r="H6115" s="79"/>
      <c r="I6115">
        <f t="shared" si="100"/>
        <v>2020</v>
      </c>
    </row>
    <row r="6116" spans="1:9" x14ac:dyDescent="0.25">
      <c r="A6116" s="74" t="s">
        <v>968</v>
      </c>
      <c r="B6116" s="75" t="s">
        <v>6</v>
      </c>
      <c r="C6116" s="76" t="s">
        <v>842</v>
      </c>
      <c r="D6116" t="s">
        <v>980</v>
      </c>
      <c r="E6116" s="84">
        <v>15</v>
      </c>
      <c r="F6116" s="74" t="s">
        <v>969</v>
      </c>
      <c r="G6116" s="85">
        <v>44194</v>
      </c>
      <c r="H6116" s="79"/>
      <c r="I6116">
        <f t="shared" si="100"/>
        <v>2020</v>
      </c>
    </row>
    <row r="6117" spans="1:9" x14ac:dyDescent="0.25">
      <c r="A6117" s="74" t="s">
        <v>968</v>
      </c>
      <c r="B6117" s="76" t="s">
        <v>1</v>
      </c>
      <c r="C6117" s="76" t="s">
        <v>842</v>
      </c>
      <c r="D6117" t="s">
        <v>980</v>
      </c>
      <c r="E6117" s="84">
        <v>7.6</v>
      </c>
      <c r="F6117" s="74" t="s">
        <v>969</v>
      </c>
      <c r="G6117" s="85">
        <v>44181</v>
      </c>
      <c r="H6117" s="79"/>
      <c r="I6117">
        <f t="shared" si="100"/>
        <v>2020</v>
      </c>
    </row>
    <row r="6118" spans="1:9" x14ac:dyDescent="0.25">
      <c r="A6118" s="74" t="s">
        <v>968</v>
      </c>
      <c r="B6118" t="s">
        <v>261</v>
      </c>
      <c r="C6118" s="76" t="s">
        <v>842</v>
      </c>
      <c r="D6118" t="s">
        <v>980</v>
      </c>
      <c r="E6118" s="84">
        <v>7.08</v>
      </c>
      <c r="F6118" s="74" t="s">
        <v>969</v>
      </c>
      <c r="G6118" s="85">
        <v>44181</v>
      </c>
      <c r="H6118" s="79"/>
      <c r="I6118">
        <f t="shared" si="100"/>
        <v>2020</v>
      </c>
    </row>
    <row r="6119" spans="1:9" x14ac:dyDescent="0.25">
      <c r="A6119" s="74" t="s">
        <v>968</v>
      </c>
      <c r="B6119" s="75" t="s">
        <v>261</v>
      </c>
      <c r="C6119" s="76" t="s">
        <v>842</v>
      </c>
      <c r="D6119" t="s">
        <v>977</v>
      </c>
      <c r="E6119" s="84">
        <v>2200</v>
      </c>
      <c r="F6119" s="74" t="s">
        <v>969</v>
      </c>
      <c r="G6119" s="85">
        <v>44180</v>
      </c>
      <c r="H6119" s="79"/>
      <c r="I6119">
        <f t="shared" si="100"/>
        <v>2020</v>
      </c>
    </row>
    <row r="6120" spans="1:9" x14ac:dyDescent="0.25">
      <c r="A6120" s="74" t="s">
        <v>968</v>
      </c>
      <c r="B6120" t="s">
        <v>261</v>
      </c>
      <c r="C6120" s="76" t="s">
        <v>842</v>
      </c>
      <c r="D6120" t="s">
        <v>980</v>
      </c>
      <c r="E6120" s="84">
        <v>7.6</v>
      </c>
      <c r="F6120" s="74" t="s">
        <v>969</v>
      </c>
      <c r="G6120" s="85">
        <v>44180</v>
      </c>
      <c r="H6120" s="79"/>
      <c r="I6120">
        <f t="shared" si="100"/>
        <v>2020</v>
      </c>
    </row>
    <row r="6121" spans="1:9" x14ac:dyDescent="0.25">
      <c r="A6121" s="74" t="s">
        <v>968</v>
      </c>
      <c r="B6121" s="75" t="s">
        <v>261</v>
      </c>
      <c r="C6121" s="76" t="s">
        <v>842</v>
      </c>
      <c r="D6121" t="s">
        <v>980</v>
      </c>
      <c r="E6121" s="84">
        <v>500</v>
      </c>
      <c r="F6121" s="74" t="s">
        <v>969</v>
      </c>
      <c r="G6121" s="85">
        <v>44169</v>
      </c>
      <c r="H6121" s="79"/>
      <c r="I6121">
        <f t="shared" si="100"/>
        <v>2020</v>
      </c>
    </row>
    <row r="6122" spans="1:9" x14ac:dyDescent="0.25">
      <c r="A6122" s="74" t="s">
        <v>968</v>
      </c>
      <c r="B6122" s="75" t="s">
        <v>1040</v>
      </c>
      <c r="C6122" s="76" t="s">
        <v>842</v>
      </c>
      <c r="D6122" t="s">
        <v>980</v>
      </c>
      <c r="E6122" s="84">
        <v>14.64</v>
      </c>
      <c r="F6122" s="74" t="s">
        <v>969</v>
      </c>
      <c r="G6122" s="85">
        <v>44167</v>
      </c>
      <c r="H6122" s="79"/>
      <c r="I6122">
        <f t="shared" si="100"/>
        <v>2020</v>
      </c>
    </row>
    <row r="6123" spans="1:9" x14ac:dyDescent="0.25">
      <c r="A6123" s="74" t="s">
        <v>968</v>
      </c>
      <c r="B6123" s="75" t="s">
        <v>276</v>
      </c>
      <c r="C6123" s="76" t="s">
        <v>842</v>
      </c>
      <c r="D6123" t="s">
        <v>980</v>
      </c>
      <c r="E6123" s="84">
        <v>5</v>
      </c>
      <c r="F6123" s="74" t="s">
        <v>969</v>
      </c>
      <c r="G6123" s="85">
        <v>44166</v>
      </c>
      <c r="H6123" s="79"/>
      <c r="I6123">
        <f t="shared" si="100"/>
        <v>2020</v>
      </c>
    </row>
    <row r="6124" spans="1:9" x14ac:dyDescent="0.25">
      <c r="A6124" s="74" t="s">
        <v>968</v>
      </c>
      <c r="B6124" s="75" t="s">
        <v>996</v>
      </c>
      <c r="C6124" s="76" t="s">
        <v>842</v>
      </c>
      <c r="D6124" t="s">
        <v>980</v>
      </c>
      <c r="E6124" s="84">
        <v>7.08</v>
      </c>
      <c r="F6124" s="74" t="s">
        <v>969</v>
      </c>
      <c r="G6124" s="85">
        <v>44153</v>
      </c>
      <c r="H6124" s="79"/>
      <c r="I6124">
        <f t="shared" si="100"/>
        <v>2020</v>
      </c>
    </row>
    <row r="6125" spans="1:9" x14ac:dyDescent="0.25">
      <c r="A6125" s="74" t="s">
        <v>968</v>
      </c>
      <c r="B6125" s="75" t="s">
        <v>154</v>
      </c>
      <c r="C6125" s="76" t="s">
        <v>842</v>
      </c>
      <c r="D6125" t="s">
        <v>980</v>
      </c>
      <c r="E6125" s="84">
        <v>7.6</v>
      </c>
      <c r="F6125" s="74" t="s">
        <v>969</v>
      </c>
      <c r="G6125" s="85">
        <v>44153</v>
      </c>
      <c r="H6125" s="79"/>
      <c r="I6125">
        <f t="shared" si="100"/>
        <v>2020</v>
      </c>
    </row>
    <row r="6126" spans="1:9" x14ac:dyDescent="0.25">
      <c r="A6126" s="74" t="s">
        <v>968</v>
      </c>
      <c r="B6126" s="75" t="s">
        <v>225</v>
      </c>
      <c r="C6126" s="76" t="s">
        <v>842</v>
      </c>
      <c r="D6126" t="s">
        <v>980</v>
      </c>
      <c r="E6126" s="84">
        <v>11.8</v>
      </c>
      <c r="F6126" s="74" t="s">
        <v>969</v>
      </c>
      <c r="G6126" s="85">
        <v>44148</v>
      </c>
      <c r="H6126" s="79"/>
      <c r="I6126">
        <f t="shared" si="100"/>
        <v>2020</v>
      </c>
    </row>
    <row r="6127" spans="1:9" x14ac:dyDescent="0.25">
      <c r="A6127" s="74" t="s">
        <v>968</v>
      </c>
      <c r="B6127" s="75" t="s">
        <v>60</v>
      </c>
      <c r="C6127" s="76" t="s">
        <v>842</v>
      </c>
      <c r="D6127" t="s">
        <v>980</v>
      </c>
      <c r="E6127" s="84">
        <v>8.26</v>
      </c>
      <c r="F6127" s="74" t="s">
        <v>969</v>
      </c>
      <c r="G6127" s="85">
        <v>44145</v>
      </c>
      <c r="H6127" s="79"/>
      <c r="I6127">
        <f t="shared" si="100"/>
        <v>2020</v>
      </c>
    </row>
    <row r="6128" spans="1:9" x14ac:dyDescent="0.25">
      <c r="A6128" s="74" t="s">
        <v>968</v>
      </c>
      <c r="B6128" s="75" t="s">
        <v>1041</v>
      </c>
      <c r="C6128" s="76" t="s">
        <v>842</v>
      </c>
      <c r="D6128" t="s">
        <v>980</v>
      </c>
      <c r="E6128" s="84">
        <v>5</v>
      </c>
      <c r="F6128" s="74" t="s">
        <v>969</v>
      </c>
      <c r="G6128" s="85">
        <v>44144</v>
      </c>
      <c r="H6128" s="79"/>
      <c r="I6128">
        <f t="shared" si="100"/>
        <v>2020</v>
      </c>
    </row>
    <row r="6129" spans="1:9" ht="14.45" customHeight="1" x14ac:dyDescent="0.25">
      <c r="A6129" s="74" t="s">
        <v>968</v>
      </c>
      <c r="B6129" t="s">
        <v>261</v>
      </c>
      <c r="C6129" s="76" t="s">
        <v>842</v>
      </c>
      <c r="D6129" t="s">
        <v>980</v>
      </c>
      <c r="E6129" s="84">
        <v>11.2</v>
      </c>
      <c r="F6129" s="74" t="s">
        <v>969</v>
      </c>
      <c r="G6129" s="85">
        <v>44140</v>
      </c>
      <c r="H6129" s="79"/>
      <c r="I6129">
        <f t="shared" si="100"/>
        <v>2020</v>
      </c>
    </row>
    <row r="6130" spans="1:9" ht="14.45" customHeight="1" x14ac:dyDescent="0.25">
      <c r="A6130" s="74" t="s">
        <v>968</v>
      </c>
      <c r="B6130" s="75" t="s">
        <v>154</v>
      </c>
      <c r="C6130" s="76" t="s">
        <v>842</v>
      </c>
      <c r="D6130" t="s">
        <v>980</v>
      </c>
      <c r="E6130" s="84">
        <v>7.6</v>
      </c>
      <c r="F6130" s="74" t="s">
        <v>969</v>
      </c>
      <c r="G6130" s="85">
        <v>44138</v>
      </c>
      <c r="H6130" s="79"/>
      <c r="I6130">
        <f t="shared" si="100"/>
        <v>2020</v>
      </c>
    </row>
    <row r="6131" spans="1:9" x14ac:dyDescent="0.25">
      <c r="A6131" s="74" t="s">
        <v>968</v>
      </c>
      <c r="B6131" s="75" t="s">
        <v>991</v>
      </c>
      <c r="C6131" s="76" t="s">
        <v>842</v>
      </c>
      <c r="D6131" t="s">
        <v>980</v>
      </c>
      <c r="E6131" s="84">
        <v>4.72</v>
      </c>
      <c r="F6131" s="74" t="s">
        <v>969</v>
      </c>
      <c r="G6131" s="85">
        <v>44125</v>
      </c>
      <c r="H6131" s="79"/>
      <c r="I6131">
        <f t="shared" si="100"/>
        <v>2020</v>
      </c>
    </row>
    <row r="6132" spans="1:9" x14ac:dyDescent="0.25">
      <c r="A6132" s="74" t="s">
        <v>968</v>
      </c>
      <c r="B6132" t="s">
        <v>62</v>
      </c>
      <c r="C6132" s="76" t="s">
        <v>842</v>
      </c>
      <c r="D6132" t="s">
        <v>980</v>
      </c>
      <c r="E6132" s="84">
        <v>7.6</v>
      </c>
      <c r="F6132" s="74" t="s">
        <v>969</v>
      </c>
      <c r="G6132" s="85">
        <v>44120</v>
      </c>
      <c r="H6132" s="79"/>
      <c r="I6132">
        <f t="shared" si="100"/>
        <v>2020</v>
      </c>
    </row>
    <row r="6133" spans="1:9" x14ac:dyDescent="0.25">
      <c r="A6133" s="74" t="s">
        <v>968</v>
      </c>
      <c r="B6133" s="75" t="s">
        <v>225</v>
      </c>
      <c r="C6133" s="76" t="s">
        <v>842</v>
      </c>
      <c r="D6133" t="s">
        <v>980</v>
      </c>
      <c r="E6133" s="84">
        <v>100</v>
      </c>
      <c r="F6133" s="74" t="s">
        <v>969</v>
      </c>
      <c r="G6133" s="85">
        <v>44085</v>
      </c>
      <c r="H6133" s="79"/>
      <c r="I6133">
        <f t="shared" si="100"/>
        <v>2020</v>
      </c>
    </row>
    <row r="6134" spans="1:9" x14ac:dyDescent="0.25">
      <c r="A6134" s="74" t="s">
        <v>968</v>
      </c>
      <c r="B6134" s="75" t="s">
        <v>1040</v>
      </c>
      <c r="C6134" s="76" t="s">
        <v>842</v>
      </c>
      <c r="D6134" t="s">
        <v>980</v>
      </c>
      <c r="E6134" s="84">
        <v>14.75</v>
      </c>
      <c r="F6134" s="74" t="s">
        <v>969</v>
      </c>
      <c r="G6134" s="85">
        <v>44077</v>
      </c>
      <c r="H6134" s="79"/>
      <c r="I6134">
        <f t="shared" si="100"/>
        <v>2020</v>
      </c>
    </row>
    <row r="6135" spans="1:9" x14ac:dyDescent="0.25">
      <c r="A6135" s="74" t="s">
        <v>968</v>
      </c>
      <c r="B6135" s="76" t="s">
        <v>1</v>
      </c>
      <c r="C6135" s="76" t="s">
        <v>842</v>
      </c>
      <c r="D6135" t="s">
        <v>980</v>
      </c>
      <c r="E6135" s="84">
        <v>15</v>
      </c>
      <c r="F6135" s="74" t="s">
        <v>969</v>
      </c>
      <c r="G6135" s="85">
        <v>44077</v>
      </c>
      <c r="H6135" s="79"/>
      <c r="I6135">
        <f t="shared" si="100"/>
        <v>2020</v>
      </c>
    </row>
    <row r="6136" spans="1:9" x14ac:dyDescent="0.25">
      <c r="A6136" s="74" t="s">
        <v>968</v>
      </c>
      <c r="B6136" s="75" t="s">
        <v>292</v>
      </c>
      <c r="C6136" s="76" t="s">
        <v>842</v>
      </c>
      <c r="D6136" t="s">
        <v>980</v>
      </c>
      <c r="E6136" s="84">
        <v>15.04</v>
      </c>
      <c r="F6136" s="74" t="s">
        <v>969</v>
      </c>
      <c r="G6136" s="85">
        <v>44076</v>
      </c>
      <c r="H6136" s="79"/>
      <c r="I6136">
        <f t="shared" si="100"/>
        <v>2020</v>
      </c>
    </row>
    <row r="6137" spans="1:9" x14ac:dyDescent="0.25">
      <c r="A6137" s="74" t="s">
        <v>968</v>
      </c>
      <c r="B6137" s="75" t="s">
        <v>1008</v>
      </c>
      <c r="C6137" s="76" t="s">
        <v>842</v>
      </c>
      <c r="D6137" t="s">
        <v>980</v>
      </c>
      <c r="E6137" s="84">
        <v>5</v>
      </c>
      <c r="F6137" s="74" t="s">
        <v>969</v>
      </c>
      <c r="G6137" s="85">
        <v>44073</v>
      </c>
      <c r="H6137" s="79"/>
      <c r="I6137">
        <f t="shared" si="100"/>
        <v>2020</v>
      </c>
    </row>
    <row r="6138" spans="1:9" x14ac:dyDescent="0.25">
      <c r="A6138" s="74" t="s">
        <v>968</v>
      </c>
      <c r="B6138" s="75" t="s">
        <v>991</v>
      </c>
      <c r="C6138" s="76" t="s">
        <v>842</v>
      </c>
      <c r="D6138" t="s">
        <v>980</v>
      </c>
      <c r="E6138" s="84">
        <v>7.6</v>
      </c>
      <c r="F6138" s="74" t="s">
        <v>969</v>
      </c>
      <c r="G6138" s="85">
        <v>44071</v>
      </c>
      <c r="H6138" s="79"/>
      <c r="I6138">
        <f t="shared" si="100"/>
        <v>2020</v>
      </c>
    </row>
    <row r="6139" spans="1:9" x14ac:dyDescent="0.25">
      <c r="A6139" s="74" t="s">
        <v>968</v>
      </c>
      <c r="B6139" t="s">
        <v>261</v>
      </c>
      <c r="C6139" s="76" t="s">
        <v>842</v>
      </c>
      <c r="D6139" t="s">
        <v>980</v>
      </c>
      <c r="E6139" s="84">
        <v>11.4</v>
      </c>
      <c r="F6139" s="74" t="s">
        <v>969</v>
      </c>
      <c r="G6139" s="85">
        <v>44071</v>
      </c>
      <c r="H6139" s="79"/>
      <c r="I6139">
        <f t="shared" si="100"/>
        <v>2020</v>
      </c>
    </row>
    <row r="6140" spans="1:9" x14ac:dyDescent="0.25">
      <c r="A6140" s="74" t="s">
        <v>968</v>
      </c>
      <c r="B6140" s="75" t="s">
        <v>292</v>
      </c>
      <c r="C6140" s="76" t="s">
        <v>842</v>
      </c>
      <c r="D6140" t="s">
        <v>980</v>
      </c>
      <c r="E6140" s="84">
        <v>2.5</v>
      </c>
      <c r="F6140" s="74" t="s">
        <v>969</v>
      </c>
      <c r="G6140" s="85">
        <v>44071</v>
      </c>
      <c r="H6140" s="79"/>
      <c r="I6140">
        <f t="shared" si="100"/>
        <v>2020</v>
      </c>
    </row>
    <row r="6141" spans="1:9" x14ac:dyDescent="0.25">
      <c r="A6141" s="74" t="s">
        <v>968</v>
      </c>
      <c r="B6141" s="76" t="s">
        <v>1</v>
      </c>
      <c r="C6141" s="76" t="s">
        <v>842</v>
      </c>
      <c r="D6141" t="s">
        <v>980</v>
      </c>
      <c r="E6141" s="84">
        <v>7.6</v>
      </c>
      <c r="F6141" s="74" t="s">
        <v>969</v>
      </c>
      <c r="G6141" s="85">
        <v>44068</v>
      </c>
      <c r="H6141" s="79"/>
      <c r="I6141">
        <f t="shared" si="100"/>
        <v>2020</v>
      </c>
    </row>
    <row r="6142" spans="1:9" x14ac:dyDescent="0.25">
      <c r="A6142" s="74" t="s">
        <v>968</v>
      </c>
      <c r="B6142" s="76" t="s">
        <v>1</v>
      </c>
      <c r="C6142" s="76" t="s">
        <v>842</v>
      </c>
      <c r="D6142" t="s">
        <v>980</v>
      </c>
      <c r="E6142" s="84">
        <v>6.98</v>
      </c>
      <c r="F6142" s="74" t="s">
        <v>969</v>
      </c>
      <c r="G6142" s="85">
        <v>44064</v>
      </c>
      <c r="H6142" s="79"/>
      <c r="I6142">
        <f t="shared" si="100"/>
        <v>2020</v>
      </c>
    </row>
    <row r="6143" spans="1:9" x14ac:dyDescent="0.25">
      <c r="A6143" s="74" t="s">
        <v>968</v>
      </c>
      <c r="B6143" s="76" t="s">
        <v>1015</v>
      </c>
      <c r="C6143" s="76" t="s">
        <v>842</v>
      </c>
      <c r="D6143" t="s">
        <v>980</v>
      </c>
      <c r="E6143" s="80">
        <v>8.4</v>
      </c>
      <c r="F6143" s="74" t="s">
        <v>969</v>
      </c>
      <c r="G6143" s="78">
        <v>44064</v>
      </c>
      <c r="H6143" s="79"/>
      <c r="I6143">
        <f t="shared" si="100"/>
        <v>2020</v>
      </c>
    </row>
    <row r="6144" spans="1:9" x14ac:dyDescent="0.25">
      <c r="A6144" s="74" t="s">
        <v>968</v>
      </c>
      <c r="B6144" s="75" t="s">
        <v>225</v>
      </c>
      <c r="C6144" s="76" t="s">
        <v>842</v>
      </c>
      <c r="D6144" t="s">
        <v>980</v>
      </c>
      <c r="E6144" s="84">
        <v>5</v>
      </c>
      <c r="F6144" s="74" t="s">
        <v>969</v>
      </c>
      <c r="G6144" s="85">
        <v>44055</v>
      </c>
      <c r="H6144" s="79"/>
      <c r="I6144">
        <f t="shared" si="100"/>
        <v>2020</v>
      </c>
    </row>
    <row r="6145" spans="1:9" x14ac:dyDescent="0.25">
      <c r="A6145" s="74" t="s">
        <v>968</v>
      </c>
      <c r="B6145" s="75" t="s">
        <v>997</v>
      </c>
      <c r="C6145" s="76" t="s">
        <v>842</v>
      </c>
      <c r="D6145" t="s">
        <v>980</v>
      </c>
      <c r="E6145" s="84">
        <v>6</v>
      </c>
      <c r="F6145" s="74" t="s">
        <v>969</v>
      </c>
      <c r="G6145" s="85">
        <v>44046</v>
      </c>
      <c r="H6145" s="79"/>
      <c r="I6145">
        <f t="shared" si="100"/>
        <v>2020</v>
      </c>
    </row>
    <row r="6146" spans="1:9" x14ac:dyDescent="0.25">
      <c r="A6146" s="74" t="s">
        <v>968</v>
      </c>
      <c r="B6146" s="75" t="s">
        <v>991</v>
      </c>
      <c r="C6146" s="76" t="s">
        <v>842</v>
      </c>
      <c r="D6146" t="s">
        <v>980</v>
      </c>
      <c r="E6146" s="84">
        <v>6</v>
      </c>
      <c r="F6146" s="74" t="s">
        <v>969</v>
      </c>
      <c r="G6146" s="85">
        <v>44036</v>
      </c>
      <c r="H6146" s="79"/>
      <c r="I6146">
        <f t="shared" ref="I6146:I6209" si="101">IF(G6146&lt;&gt;"",YEAR(G6146),"")</f>
        <v>2020</v>
      </c>
    </row>
    <row r="6147" spans="1:9" x14ac:dyDescent="0.25">
      <c r="A6147" s="74" t="s">
        <v>968</v>
      </c>
      <c r="B6147" s="75" t="s">
        <v>1026</v>
      </c>
      <c r="C6147" s="76" t="s">
        <v>842</v>
      </c>
      <c r="D6147" t="s">
        <v>980</v>
      </c>
      <c r="E6147" s="84">
        <v>10</v>
      </c>
      <c r="F6147" s="74" t="s">
        <v>969</v>
      </c>
      <c r="G6147" s="85">
        <v>44020</v>
      </c>
      <c r="H6147" s="79"/>
      <c r="I6147">
        <f t="shared" si="101"/>
        <v>2020</v>
      </c>
    </row>
    <row r="6148" spans="1:9" x14ac:dyDescent="0.25">
      <c r="A6148" s="74" t="s">
        <v>968</v>
      </c>
      <c r="B6148" s="75" t="s">
        <v>35</v>
      </c>
      <c r="C6148" s="76" t="s">
        <v>842</v>
      </c>
      <c r="D6148" t="s">
        <v>980</v>
      </c>
      <c r="E6148" s="84">
        <v>3.5</v>
      </c>
      <c r="F6148" s="74" t="s">
        <v>969</v>
      </c>
      <c r="G6148" s="85">
        <v>44014</v>
      </c>
      <c r="H6148" s="79"/>
      <c r="I6148">
        <f t="shared" si="101"/>
        <v>2020</v>
      </c>
    </row>
    <row r="6149" spans="1:9" x14ac:dyDescent="0.25">
      <c r="A6149" s="74" t="s">
        <v>968</v>
      </c>
      <c r="B6149" s="75" t="s">
        <v>991</v>
      </c>
      <c r="C6149" s="76" t="s">
        <v>842</v>
      </c>
      <c r="D6149" t="s">
        <v>980</v>
      </c>
      <c r="E6149" s="84">
        <v>7.6</v>
      </c>
      <c r="F6149" s="74" t="s">
        <v>969</v>
      </c>
      <c r="G6149" s="85">
        <v>44014</v>
      </c>
      <c r="H6149" s="79"/>
      <c r="I6149">
        <f t="shared" si="101"/>
        <v>2020</v>
      </c>
    </row>
    <row r="6150" spans="1:9" x14ac:dyDescent="0.25">
      <c r="A6150" s="74" t="s">
        <v>968</v>
      </c>
      <c r="B6150" s="75" t="s">
        <v>1005</v>
      </c>
      <c r="C6150" s="76" t="s">
        <v>842</v>
      </c>
      <c r="D6150" t="s">
        <v>980</v>
      </c>
      <c r="E6150" s="84">
        <v>15</v>
      </c>
      <c r="F6150" s="74" t="s">
        <v>969</v>
      </c>
      <c r="G6150" s="85">
        <v>44008</v>
      </c>
      <c r="H6150" s="79"/>
      <c r="I6150">
        <f t="shared" si="101"/>
        <v>2020</v>
      </c>
    </row>
    <row r="6151" spans="1:9" x14ac:dyDescent="0.25">
      <c r="A6151" s="74" t="s">
        <v>968</v>
      </c>
      <c r="B6151" s="75" t="s">
        <v>991</v>
      </c>
      <c r="C6151" s="76" t="s">
        <v>842</v>
      </c>
      <c r="D6151" t="s">
        <v>980</v>
      </c>
      <c r="E6151" s="84">
        <v>10</v>
      </c>
      <c r="F6151" s="74" t="s">
        <v>969</v>
      </c>
      <c r="G6151" s="85">
        <v>43997</v>
      </c>
      <c r="H6151" s="79"/>
      <c r="I6151">
        <f t="shared" si="101"/>
        <v>2020</v>
      </c>
    </row>
    <row r="6152" spans="1:9" x14ac:dyDescent="0.25">
      <c r="A6152" s="74" t="s">
        <v>968</v>
      </c>
      <c r="B6152" s="75" t="s">
        <v>56</v>
      </c>
      <c r="C6152" s="76" t="s">
        <v>842</v>
      </c>
      <c r="D6152" t="s">
        <v>980</v>
      </c>
      <c r="E6152" s="84">
        <v>15</v>
      </c>
      <c r="F6152" s="74" t="s">
        <v>969</v>
      </c>
      <c r="G6152" s="85">
        <v>43973</v>
      </c>
      <c r="H6152" s="79"/>
      <c r="I6152">
        <f t="shared" si="101"/>
        <v>2020</v>
      </c>
    </row>
    <row r="6153" spans="1:9" x14ac:dyDescent="0.25">
      <c r="A6153" s="74" t="s">
        <v>968</v>
      </c>
      <c r="B6153" t="s">
        <v>62</v>
      </c>
      <c r="C6153" s="76" t="s">
        <v>842</v>
      </c>
      <c r="D6153" t="s">
        <v>980</v>
      </c>
      <c r="E6153" s="84">
        <v>10</v>
      </c>
      <c r="F6153" s="74" t="s">
        <v>969</v>
      </c>
      <c r="G6153" s="85">
        <v>43962</v>
      </c>
      <c r="H6153" s="79"/>
      <c r="I6153">
        <f t="shared" si="101"/>
        <v>2020</v>
      </c>
    </row>
    <row r="6154" spans="1:9" x14ac:dyDescent="0.25">
      <c r="A6154" s="74" t="s">
        <v>968</v>
      </c>
      <c r="B6154" s="75" t="s">
        <v>996</v>
      </c>
      <c r="C6154" s="76" t="s">
        <v>842</v>
      </c>
      <c r="D6154" t="s">
        <v>980</v>
      </c>
      <c r="E6154" s="84">
        <v>14.7</v>
      </c>
      <c r="F6154" s="74" t="s">
        <v>969</v>
      </c>
      <c r="G6154" s="85">
        <v>43915</v>
      </c>
      <c r="H6154" s="79"/>
      <c r="I6154">
        <f t="shared" si="101"/>
        <v>2020</v>
      </c>
    </row>
    <row r="6155" spans="1:9" x14ac:dyDescent="0.25">
      <c r="A6155" s="74" t="s">
        <v>968</v>
      </c>
      <c r="B6155" s="75" t="s">
        <v>997</v>
      </c>
      <c r="C6155" s="76" t="s">
        <v>842</v>
      </c>
      <c r="D6155" t="s">
        <v>980</v>
      </c>
      <c r="E6155" s="84">
        <v>3.8</v>
      </c>
      <c r="F6155" s="74" t="s">
        <v>969</v>
      </c>
      <c r="G6155" s="85">
        <v>43852</v>
      </c>
      <c r="H6155" s="79"/>
      <c r="I6155">
        <f t="shared" si="101"/>
        <v>2020</v>
      </c>
    </row>
    <row r="6156" spans="1:9" x14ac:dyDescent="0.25">
      <c r="A6156" s="74" t="s">
        <v>968</v>
      </c>
      <c r="B6156" s="75" t="s">
        <v>648</v>
      </c>
      <c r="C6156" s="76" t="s">
        <v>842</v>
      </c>
      <c r="D6156" t="s">
        <v>980</v>
      </c>
      <c r="E6156" s="84">
        <v>7.6</v>
      </c>
      <c r="F6156" s="74" t="s">
        <v>969</v>
      </c>
      <c r="G6156" s="85">
        <v>43836</v>
      </c>
      <c r="H6156" s="79"/>
      <c r="I6156">
        <f t="shared" si="101"/>
        <v>2020</v>
      </c>
    </row>
    <row r="6157" spans="1:9" x14ac:dyDescent="0.25">
      <c r="A6157" s="74" t="s">
        <v>968</v>
      </c>
      <c r="B6157" s="75" t="s">
        <v>1031</v>
      </c>
      <c r="C6157" s="76" t="s">
        <v>842</v>
      </c>
      <c r="D6157" t="s">
        <v>980</v>
      </c>
      <c r="E6157" s="84">
        <v>7.7</v>
      </c>
      <c r="F6157" s="74" t="s">
        <v>969</v>
      </c>
      <c r="G6157" s="85">
        <v>43836</v>
      </c>
      <c r="H6157" s="79"/>
      <c r="I6157">
        <f t="shared" si="101"/>
        <v>2020</v>
      </c>
    </row>
    <row r="6158" spans="1:9" x14ac:dyDescent="0.25">
      <c r="A6158" s="74" t="s">
        <v>968</v>
      </c>
      <c r="B6158" s="75" t="s">
        <v>997</v>
      </c>
      <c r="C6158" s="76" t="s">
        <v>842</v>
      </c>
      <c r="D6158" t="s">
        <v>980</v>
      </c>
      <c r="E6158" s="84">
        <v>7.6</v>
      </c>
      <c r="F6158" s="74" t="s">
        <v>969</v>
      </c>
      <c r="G6158" s="85">
        <v>43825</v>
      </c>
      <c r="H6158" s="79"/>
      <c r="I6158">
        <f t="shared" si="101"/>
        <v>2019</v>
      </c>
    </row>
    <row r="6159" spans="1:9" x14ac:dyDescent="0.25">
      <c r="A6159" s="74" t="s">
        <v>968</v>
      </c>
      <c r="B6159" s="75" t="s">
        <v>997</v>
      </c>
      <c r="C6159" s="76" t="s">
        <v>842</v>
      </c>
      <c r="D6159" t="s">
        <v>980</v>
      </c>
      <c r="E6159" s="84">
        <v>7.1</v>
      </c>
      <c r="F6159" s="74" t="s">
        <v>969</v>
      </c>
      <c r="G6159" s="85">
        <v>43825</v>
      </c>
      <c r="H6159" s="79"/>
      <c r="I6159">
        <f t="shared" si="101"/>
        <v>2019</v>
      </c>
    </row>
    <row r="6160" spans="1:9" x14ac:dyDescent="0.25">
      <c r="A6160" s="74" t="s">
        <v>968</v>
      </c>
      <c r="B6160" t="s">
        <v>261</v>
      </c>
      <c r="C6160" s="76" t="s">
        <v>842</v>
      </c>
      <c r="D6160" t="s">
        <v>980</v>
      </c>
      <c r="E6160" s="84">
        <v>150</v>
      </c>
      <c r="F6160" s="74" t="s">
        <v>969</v>
      </c>
      <c r="G6160" s="85">
        <v>43822</v>
      </c>
      <c r="H6160" s="79"/>
      <c r="I6160">
        <f t="shared" si="101"/>
        <v>2019</v>
      </c>
    </row>
    <row r="6161" spans="1:9" x14ac:dyDescent="0.25">
      <c r="A6161" s="74" t="s">
        <v>968</v>
      </c>
      <c r="B6161" s="75" t="s">
        <v>262</v>
      </c>
      <c r="C6161" s="76" t="s">
        <v>842</v>
      </c>
      <c r="D6161" t="s">
        <v>980</v>
      </c>
      <c r="E6161" s="84">
        <v>15</v>
      </c>
      <c r="F6161" s="74" t="s">
        <v>969</v>
      </c>
      <c r="G6161" s="85">
        <v>43822</v>
      </c>
      <c r="H6161" s="79"/>
      <c r="I6161">
        <f t="shared" si="101"/>
        <v>2019</v>
      </c>
    </row>
    <row r="6162" spans="1:9" x14ac:dyDescent="0.25">
      <c r="A6162" s="74" t="s">
        <v>968</v>
      </c>
      <c r="B6162" s="75" t="s">
        <v>60</v>
      </c>
      <c r="C6162" s="76" t="s">
        <v>842</v>
      </c>
      <c r="D6162" t="s">
        <v>980</v>
      </c>
      <c r="E6162" s="84">
        <v>10</v>
      </c>
      <c r="F6162" s="74" t="s">
        <v>969</v>
      </c>
      <c r="G6162" s="85">
        <v>43816</v>
      </c>
      <c r="H6162" s="79"/>
      <c r="I6162">
        <f t="shared" si="101"/>
        <v>2019</v>
      </c>
    </row>
    <row r="6163" spans="1:9" x14ac:dyDescent="0.25">
      <c r="A6163" s="74" t="s">
        <v>968</v>
      </c>
      <c r="B6163" s="75" t="s">
        <v>259</v>
      </c>
      <c r="C6163" s="76" t="s">
        <v>842</v>
      </c>
      <c r="D6163" t="s">
        <v>980</v>
      </c>
      <c r="E6163" s="84">
        <v>7.6</v>
      </c>
      <c r="F6163" s="74" t="s">
        <v>969</v>
      </c>
      <c r="G6163" s="85">
        <v>43804</v>
      </c>
      <c r="H6163" s="79"/>
      <c r="I6163">
        <f t="shared" si="101"/>
        <v>2019</v>
      </c>
    </row>
    <row r="6164" spans="1:9" x14ac:dyDescent="0.25">
      <c r="A6164" s="74" t="s">
        <v>968</v>
      </c>
      <c r="B6164" s="76" t="s">
        <v>1</v>
      </c>
      <c r="C6164" s="76" t="s">
        <v>842</v>
      </c>
      <c r="D6164" t="s">
        <v>980</v>
      </c>
      <c r="E6164" s="84">
        <v>3.27</v>
      </c>
      <c r="F6164" s="74" t="s">
        <v>969</v>
      </c>
      <c r="G6164" s="85">
        <v>43796</v>
      </c>
      <c r="H6164" s="79"/>
      <c r="I6164">
        <f t="shared" si="101"/>
        <v>2019</v>
      </c>
    </row>
    <row r="6165" spans="1:9" x14ac:dyDescent="0.25">
      <c r="A6165" s="74" t="s">
        <v>968</v>
      </c>
      <c r="B6165" t="s">
        <v>261</v>
      </c>
      <c r="C6165" s="76" t="s">
        <v>842</v>
      </c>
      <c r="D6165" t="s">
        <v>980</v>
      </c>
      <c r="E6165" s="84">
        <v>10</v>
      </c>
      <c r="F6165" s="74" t="s">
        <v>969</v>
      </c>
      <c r="G6165" s="85">
        <v>43790</v>
      </c>
      <c r="H6165" s="79"/>
      <c r="I6165">
        <f t="shared" si="101"/>
        <v>2019</v>
      </c>
    </row>
    <row r="6166" spans="1:9" x14ac:dyDescent="0.25">
      <c r="A6166" s="74" t="s">
        <v>968</v>
      </c>
      <c r="B6166" s="75" t="s">
        <v>35</v>
      </c>
      <c r="C6166" s="76" t="s">
        <v>842</v>
      </c>
      <c r="D6166" t="s">
        <v>980</v>
      </c>
      <c r="E6166" s="84">
        <v>9</v>
      </c>
      <c r="F6166" s="74" t="s">
        <v>969</v>
      </c>
      <c r="G6166" s="85">
        <v>43788</v>
      </c>
      <c r="H6166" s="79"/>
      <c r="I6166">
        <f t="shared" si="101"/>
        <v>2019</v>
      </c>
    </row>
    <row r="6167" spans="1:9" x14ac:dyDescent="0.25">
      <c r="A6167" s="74" t="s">
        <v>968</v>
      </c>
      <c r="B6167" s="75" t="s">
        <v>1009</v>
      </c>
      <c r="C6167" s="76" t="s">
        <v>842</v>
      </c>
      <c r="D6167" t="s">
        <v>980</v>
      </c>
      <c r="E6167" s="84">
        <v>7.6</v>
      </c>
      <c r="F6167" s="74" t="s">
        <v>969</v>
      </c>
      <c r="G6167" s="85">
        <v>43784</v>
      </c>
      <c r="H6167" s="79"/>
      <c r="I6167">
        <f t="shared" si="101"/>
        <v>2019</v>
      </c>
    </row>
    <row r="6168" spans="1:9" x14ac:dyDescent="0.25">
      <c r="A6168" s="74" t="s">
        <v>968</v>
      </c>
      <c r="B6168" s="75" t="s">
        <v>259</v>
      </c>
      <c r="C6168" s="76" t="s">
        <v>842</v>
      </c>
      <c r="D6168" t="s">
        <v>980</v>
      </c>
      <c r="E6168" s="84">
        <v>5</v>
      </c>
      <c r="F6168" s="74" t="s">
        <v>969</v>
      </c>
      <c r="G6168" s="85">
        <v>43783</v>
      </c>
      <c r="H6168" s="79"/>
      <c r="I6168">
        <f t="shared" si="101"/>
        <v>2019</v>
      </c>
    </row>
    <row r="6169" spans="1:9" x14ac:dyDescent="0.25">
      <c r="A6169" s="74" t="s">
        <v>968</v>
      </c>
      <c r="B6169" s="75" t="s">
        <v>37</v>
      </c>
      <c r="C6169" s="76" t="s">
        <v>842</v>
      </c>
      <c r="D6169" t="s">
        <v>980</v>
      </c>
      <c r="E6169" s="84">
        <v>10</v>
      </c>
      <c r="F6169" s="74" t="s">
        <v>969</v>
      </c>
      <c r="G6169" s="85">
        <v>43776</v>
      </c>
      <c r="H6169" s="79"/>
      <c r="I6169">
        <f t="shared" si="101"/>
        <v>2019</v>
      </c>
    </row>
    <row r="6170" spans="1:9" x14ac:dyDescent="0.25">
      <c r="A6170" s="74" t="s">
        <v>968</v>
      </c>
      <c r="B6170" s="75" t="s">
        <v>648</v>
      </c>
      <c r="C6170" s="76" t="s">
        <v>842</v>
      </c>
      <c r="D6170" t="s">
        <v>980</v>
      </c>
      <c r="E6170" s="84">
        <v>6</v>
      </c>
      <c r="F6170" s="74" t="s">
        <v>969</v>
      </c>
      <c r="G6170" s="85">
        <v>43776</v>
      </c>
      <c r="H6170" s="79"/>
      <c r="I6170">
        <f t="shared" si="101"/>
        <v>2019</v>
      </c>
    </row>
    <row r="6171" spans="1:9" x14ac:dyDescent="0.25">
      <c r="A6171" s="74" t="s">
        <v>968</v>
      </c>
      <c r="B6171" s="75" t="s">
        <v>1031</v>
      </c>
      <c r="C6171" t="s">
        <v>947</v>
      </c>
      <c r="D6171" t="s">
        <v>980</v>
      </c>
      <c r="E6171" s="84">
        <v>3</v>
      </c>
      <c r="F6171" s="74" t="s">
        <v>969</v>
      </c>
      <c r="G6171" s="85">
        <v>43774</v>
      </c>
      <c r="H6171" s="79"/>
      <c r="I6171">
        <f t="shared" si="101"/>
        <v>2019</v>
      </c>
    </row>
    <row r="6172" spans="1:9" x14ac:dyDescent="0.25">
      <c r="A6172" s="74" t="s">
        <v>968</v>
      </c>
      <c r="B6172" t="s">
        <v>261</v>
      </c>
      <c r="C6172" s="76" t="s">
        <v>842</v>
      </c>
      <c r="D6172" t="s">
        <v>980</v>
      </c>
      <c r="E6172" s="84">
        <v>15</v>
      </c>
      <c r="F6172" s="74" t="s">
        <v>969</v>
      </c>
      <c r="G6172" s="85">
        <v>43770</v>
      </c>
      <c r="H6172" s="79"/>
      <c r="I6172">
        <f t="shared" si="101"/>
        <v>2019</v>
      </c>
    </row>
    <row r="6173" spans="1:9" x14ac:dyDescent="0.25">
      <c r="A6173" s="74" t="s">
        <v>968</v>
      </c>
      <c r="B6173" s="75" t="s">
        <v>1008</v>
      </c>
      <c r="C6173" s="76" t="s">
        <v>842</v>
      </c>
      <c r="D6173" t="s">
        <v>980</v>
      </c>
      <c r="E6173" s="84">
        <v>6</v>
      </c>
      <c r="F6173" s="74" t="s">
        <v>969</v>
      </c>
      <c r="G6173" s="85">
        <v>43769</v>
      </c>
      <c r="H6173" s="79"/>
      <c r="I6173">
        <f t="shared" si="101"/>
        <v>2019</v>
      </c>
    </row>
    <row r="6174" spans="1:9" x14ac:dyDescent="0.25">
      <c r="A6174" s="74" t="s">
        <v>968</v>
      </c>
      <c r="B6174" s="75" t="s">
        <v>991</v>
      </c>
      <c r="C6174" s="76" t="s">
        <v>842</v>
      </c>
      <c r="D6174" t="s">
        <v>980</v>
      </c>
      <c r="E6174" s="84">
        <v>6</v>
      </c>
      <c r="F6174" s="74" t="s">
        <v>969</v>
      </c>
      <c r="G6174" s="85">
        <v>43762</v>
      </c>
      <c r="H6174" s="79"/>
      <c r="I6174">
        <f t="shared" si="101"/>
        <v>2019</v>
      </c>
    </row>
    <row r="6175" spans="1:9" x14ac:dyDescent="0.25">
      <c r="A6175" s="74" t="s">
        <v>968</v>
      </c>
      <c r="B6175" s="75" t="s">
        <v>996</v>
      </c>
      <c r="C6175" s="76" t="s">
        <v>842</v>
      </c>
      <c r="D6175" t="s">
        <v>980</v>
      </c>
      <c r="E6175" s="84">
        <v>50</v>
      </c>
      <c r="F6175" s="74" t="s">
        <v>969</v>
      </c>
      <c r="G6175" s="85">
        <v>43762</v>
      </c>
      <c r="H6175" s="79"/>
      <c r="I6175">
        <f t="shared" si="101"/>
        <v>2019</v>
      </c>
    </row>
    <row r="6176" spans="1:9" x14ac:dyDescent="0.25">
      <c r="A6176" s="74" t="s">
        <v>968</v>
      </c>
      <c r="B6176" s="75" t="s">
        <v>56</v>
      </c>
      <c r="C6176" s="76" t="s">
        <v>842</v>
      </c>
      <c r="D6176" t="s">
        <v>980</v>
      </c>
      <c r="E6176" s="84">
        <v>10</v>
      </c>
      <c r="F6176" s="74" t="s">
        <v>969</v>
      </c>
      <c r="G6176" s="85">
        <v>43759</v>
      </c>
      <c r="H6176" s="79"/>
      <c r="I6176">
        <f t="shared" si="101"/>
        <v>2019</v>
      </c>
    </row>
    <row r="6177" spans="1:9" x14ac:dyDescent="0.25">
      <c r="A6177" s="74" t="s">
        <v>968</v>
      </c>
      <c r="B6177" s="75" t="s">
        <v>60</v>
      </c>
      <c r="C6177" s="76" t="s">
        <v>842</v>
      </c>
      <c r="D6177" t="s">
        <v>980</v>
      </c>
      <c r="E6177" s="84">
        <v>8.8000000000000007</v>
      </c>
      <c r="F6177" s="74" t="s">
        <v>969</v>
      </c>
      <c r="G6177" s="85">
        <v>43757</v>
      </c>
      <c r="H6177" s="79"/>
      <c r="I6177">
        <f t="shared" si="101"/>
        <v>2019</v>
      </c>
    </row>
    <row r="6178" spans="1:9" x14ac:dyDescent="0.25">
      <c r="A6178" s="74" t="s">
        <v>968</v>
      </c>
      <c r="B6178" s="76" t="s">
        <v>1</v>
      </c>
      <c r="C6178" s="76" t="s">
        <v>842</v>
      </c>
      <c r="D6178" t="s">
        <v>980</v>
      </c>
      <c r="E6178" s="84">
        <v>10</v>
      </c>
      <c r="F6178" s="74" t="s">
        <v>969</v>
      </c>
      <c r="G6178" s="85">
        <v>43754</v>
      </c>
      <c r="H6178" s="79"/>
      <c r="I6178">
        <f t="shared" si="101"/>
        <v>2019</v>
      </c>
    </row>
    <row r="6179" spans="1:9" x14ac:dyDescent="0.25">
      <c r="A6179" s="74" t="s">
        <v>968</v>
      </c>
      <c r="B6179" s="75" t="s">
        <v>996</v>
      </c>
      <c r="C6179" s="76" t="s">
        <v>842</v>
      </c>
      <c r="D6179" t="s">
        <v>980</v>
      </c>
      <c r="E6179" s="84">
        <v>7.67</v>
      </c>
      <c r="F6179" s="74" t="s">
        <v>969</v>
      </c>
      <c r="G6179" s="85">
        <v>43749</v>
      </c>
      <c r="H6179" s="79"/>
      <c r="I6179">
        <f t="shared" si="101"/>
        <v>2019</v>
      </c>
    </row>
    <row r="6180" spans="1:9" x14ac:dyDescent="0.25">
      <c r="A6180" s="74" t="s">
        <v>968</v>
      </c>
      <c r="B6180" t="s">
        <v>62</v>
      </c>
      <c r="C6180" s="76" t="s">
        <v>842</v>
      </c>
      <c r="D6180" t="s">
        <v>980</v>
      </c>
      <c r="E6180" s="84">
        <v>3</v>
      </c>
      <c r="F6180" s="74" t="s">
        <v>969</v>
      </c>
      <c r="G6180" s="85">
        <v>43739</v>
      </c>
      <c r="H6180" s="79"/>
      <c r="I6180">
        <f t="shared" si="101"/>
        <v>2019</v>
      </c>
    </row>
    <row r="6181" spans="1:9" x14ac:dyDescent="0.25">
      <c r="A6181" s="74" t="s">
        <v>968</v>
      </c>
      <c r="B6181" t="s">
        <v>62</v>
      </c>
      <c r="C6181" s="76" t="s">
        <v>842</v>
      </c>
      <c r="D6181" t="s">
        <v>980</v>
      </c>
      <c r="E6181" s="84">
        <v>150</v>
      </c>
      <c r="F6181" s="74" t="s">
        <v>969</v>
      </c>
      <c r="G6181" s="85">
        <v>43721</v>
      </c>
      <c r="H6181" s="79"/>
      <c r="I6181">
        <f t="shared" si="101"/>
        <v>2019</v>
      </c>
    </row>
    <row r="6182" spans="1:9" x14ac:dyDescent="0.25">
      <c r="A6182" s="74" t="s">
        <v>968</v>
      </c>
      <c r="B6182" s="75" t="s">
        <v>997</v>
      </c>
      <c r="C6182" s="76" t="s">
        <v>842</v>
      </c>
      <c r="D6182" t="s">
        <v>980</v>
      </c>
      <c r="E6182" s="84">
        <v>6</v>
      </c>
      <c r="F6182" s="74" t="s">
        <v>969</v>
      </c>
      <c r="G6182" s="85">
        <v>43718</v>
      </c>
      <c r="H6182" s="79"/>
      <c r="I6182">
        <f t="shared" si="101"/>
        <v>2019</v>
      </c>
    </row>
    <row r="6183" spans="1:9" x14ac:dyDescent="0.25">
      <c r="A6183" s="74" t="s">
        <v>968</v>
      </c>
      <c r="B6183" s="74" t="s">
        <v>217</v>
      </c>
      <c r="C6183" s="76" t="s">
        <v>842</v>
      </c>
      <c r="D6183" t="s">
        <v>980</v>
      </c>
      <c r="E6183" s="84">
        <v>5</v>
      </c>
      <c r="F6183" s="74" t="s">
        <v>969</v>
      </c>
      <c r="G6183" s="85">
        <v>43714</v>
      </c>
      <c r="H6183" s="79"/>
      <c r="I6183">
        <f t="shared" si="101"/>
        <v>2019</v>
      </c>
    </row>
    <row r="6184" spans="1:9" x14ac:dyDescent="0.25">
      <c r="A6184" s="74" t="s">
        <v>968</v>
      </c>
      <c r="B6184" s="75" t="s">
        <v>565</v>
      </c>
      <c r="C6184" s="76" t="s">
        <v>842</v>
      </c>
      <c r="D6184" t="s">
        <v>980</v>
      </c>
      <c r="E6184" s="84">
        <v>10</v>
      </c>
      <c r="F6184" s="74" t="s">
        <v>969</v>
      </c>
      <c r="G6184" s="85">
        <v>43714</v>
      </c>
      <c r="H6184" s="79"/>
      <c r="I6184">
        <f t="shared" si="101"/>
        <v>2019</v>
      </c>
    </row>
    <row r="6185" spans="1:9" x14ac:dyDescent="0.25">
      <c r="A6185" s="74" t="s">
        <v>968</v>
      </c>
      <c r="B6185" s="75" t="s">
        <v>1009</v>
      </c>
      <c r="C6185" s="76" t="s">
        <v>842</v>
      </c>
      <c r="D6185" t="s">
        <v>980</v>
      </c>
      <c r="E6185" s="84">
        <v>10</v>
      </c>
      <c r="F6185" s="74" t="s">
        <v>969</v>
      </c>
      <c r="G6185" s="85">
        <v>43711</v>
      </c>
      <c r="H6185" s="79"/>
      <c r="I6185">
        <f t="shared" si="101"/>
        <v>2019</v>
      </c>
    </row>
    <row r="6186" spans="1:9" x14ac:dyDescent="0.25">
      <c r="A6186" s="74" t="s">
        <v>968</v>
      </c>
      <c r="B6186" s="75" t="s">
        <v>4</v>
      </c>
      <c r="C6186" s="76" t="s">
        <v>842</v>
      </c>
      <c r="D6186" t="s">
        <v>980</v>
      </c>
      <c r="E6186" s="84">
        <v>500</v>
      </c>
      <c r="F6186" s="74" t="s">
        <v>969</v>
      </c>
      <c r="G6186" s="85">
        <v>43709</v>
      </c>
      <c r="H6186" s="79"/>
      <c r="I6186">
        <f t="shared" si="101"/>
        <v>2019</v>
      </c>
    </row>
    <row r="6187" spans="1:9" x14ac:dyDescent="0.25">
      <c r="A6187" s="74" t="s">
        <v>968</v>
      </c>
      <c r="B6187" t="s">
        <v>62</v>
      </c>
      <c r="C6187" s="76" t="s">
        <v>842</v>
      </c>
      <c r="D6187" t="s">
        <v>980</v>
      </c>
      <c r="E6187" s="84">
        <v>11.4</v>
      </c>
      <c r="F6187" s="74" t="s">
        <v>969</v>
      </c>
      <c r="G6187" s="85">
        <v>43707</v>
      </c>
      <c r="H6187" s="79"/>
      <c r="I6187">
        <f t="shared" si="101"/>
        <v>2019</v>
      </c>
    </row>
    <row r="6188" spans="1:9" x14ac:dyDescent="0.25">
      <c r="A6188" s="74" t="s">
        <v>968</v>
      </c>
      <c r="B6188" s="75" t="s">
        <v>1008</v>
      </c>
      <c r="C6188" s="76" t="s">
        <v>842</v>
      </c>
      <c r="D6188" t="s">
        <v>980</v>
      </c>
      <c r="E6188" s="84">
        <v>4.13</v>
      </c>
      <c r="F6188" s="74" t="s">
        <v>969</v>
      </c>
      <c r="G6188" s="85">
        <v>43706</v>
      </c>
      <c r="H6188" s="79"/>
      <c r="I6188">
        <f t="shared" si="101"/>
        <v>2019</v>
      </c>
    </row>
    <row r="6189" spans="1:9" x14ac:dyDescent="0.25">
      <c r="A6189" s="74" t="s">
        <v>968</v>
      </c>
      <c r="B6189" s="75" t="s">
        <v>1040</v>
      </c>
      <c r="C6189" s="76" t="s">
        <v>842</v>
      </c>
      <c r="D6189" t="s">
        <v>980</v>
      </c>
      <c r="E6189" s="84">
        <v>150</v>
      </c>
      <c r="F6189" s="74" t="s">
        <v>969</v>
      </c>
      <c r="G6189" s="85">
        <v>43700</v>
      </c>
      <c r="H6189" s="79"/>
      <c r="I6189">
        <f t="shared" si="101"/>
        <v>2019</v>
      </c>
    </row>
    <row r="6190" spans="1:9" x14ac:dyDescent="0.25">
      <c r="A6190" s="74" t="s">
        <v>968</v>
      </c>
      <c r="B6190" s="75" t="s">
        <v>1040</v>
      </c>
      <c r="C6190" s="76" t="s">
        <v>842</v>
      </c>
      <c r="D6190" t="s">
        <v>980</v>
      </c>
      <c r="E6190" s="84">
        <v>10.89</v>
      </c>
      <c r="F6190" s="74" t="s">
        <v>969</v>
      </c>
      <c r="G6190" s="85">
        <v>43693</v>
      </c>
      <c r="H6190" s="79"/>
      <c r="I6190">
        <f t="shared" si="101"/>
        <v>2019</v>
      </c>
    </row>
    <row r="6191" spans="1:9" x14ac:dyDescent="0.25">
      <c r="A6191" s="74" t="s">
        <v>968</v>
      </c>
      <c r="B6191" s="75" t="s">
        <v>997</v>
      </c>
      <c r="C6191" s="76" t="s">
        <v>842</v>
      </c>
      <c r="D6191" t="s">
        <v>980</v>
      </c>
      <c r="E6191" s="84">
        <v>15.2</v>
      </c>
      <c r="F6191" s="74" t="s">
        <v>969</v>
      </c>
      <c r="G6191" s="85">
        <v>43692</v>
      </c>
      <c r="H6191" s="79"/>
      <c r="I6191">
        <f t="shared" si="101"/>
        <v>2019</v>
      </c>
    </row>
    <row r="6192" spans="1:9" x14ac:dyDescent="0.25">
      <c r="A6192" s="74" t="s">
        <v>968</v>
      </c>
      <c r="B6192" s="74" t="s">
        <v>39</v>
      </c>
      <c r="C6192" s="76" t="s">
        <v>842</v>
      </c>
      <c r="D6192" t="s">
        <v>980</v>
      </c>
      <c r="E6192" s="84">
        <v>3</v>
      </c>
      <c r="F6192" s="74" t="s">
        <v>969</v>
      </c>
      <c r="G6192" s="85">
        <v>43689</v>
      </c>
      <c r="H6192" s="79"/>
      <c r="I6192">
        <f t="shared" si="101"/>
        <v>2019</v>
      </c>
    </row>
    <row r="6193" spans="1:9" x14ac:dyDescent="0.25">
      <c r="A6193" s="74" t="s">
        <v>968</v>
      </c>
      <c r="B6193" s="75" t="s">
        <v>1008</v>
      </c>
      <c r="C6193" s="76" t="s">
        <v>842</v>
      </c>
      <c r="D6193" t="s">
        <v>980</v>
      </c>
      <c r="E6193" s="84">
        <v>7.7</v>
      </c>
      <c r="F6193" s="74" t="s">
        <v>969</v>
      </c>
      <c r="G6193" s="85">
        <v>43684</v>
      </c>
      <c r="H6193" s="79"/>
      <c r="I6193">
        <f t="shared" si="101"/>
        <v>2019</v>
      </c>
    </row>
    <row r="6194" spans="1:9" x14ac:dyDescent="0.25">
      <c r="A6194" s="74" t="s">
        <v>968</v>
      </c>
      <c r="B6194" t="s">
        <v>62</v>
      </c>
      <c r="C6194" s="76" t="s">
        <v>842</v>
      </c>
      <c r="D6194" t="s">
        <v>980</v>
      </c>
      <c r="E6194" s="84">
        <v>10</v>
      </c>
      <c r="F6194" s="74" t="s">
        <v>969</v>
      </c>
      <c r="G6194" s="85">
        <v>43682</v>
      </c>
      <c r="H6194" s="79"/>
      <c r="I6194">
        <f t="shared" si="101"/>
        <v>2019</v>
      </c>
    </row>
    <row r="6195" spans="1:9" x14ac:dyDescent="0.25">
      <c r="A6195" s="74" t="s">
        <v>968</v>
      </c>
      <c r="B6195" s="75" t="s">
        <v>52</v>
      </c>
      <c r="C6195" s="76" t="s">
        <v>842</v>
      </c>
      <c r="D6195" t="s">
        <v>980</v>
      </c>
      <c r="E6195" s="84">
        <v>7.6</v>
      </c>
      <c r="F6195" s="74" t="s">
        <v>969</v>
      </c>
      <c r="G6195" s="85">
        <v>43676</v>
      </c>
      <c r="H6195" s="79"/>
      <c r="I6195">
        <f t="shared" si="101"/>
        <v>2019</v>
      </c>
    </row>
    <row r="6196" spans="1:9" x14ac:dyDescent="0.25">
      <c r="A6196" s="74" t="s">
        <v>968</v>
      </c>
      <c r="B6196" s="75" t="s">
        <v>997</v>
      </c>
      <c r="C6196" s="76" t="s">
        <v>842</v>
      </c>
      <c r="D6196" t="s">
        <v>980</v>
      </c>
      <c r="E6196" s="84">
        <v>6</v>
      </c>
      <c r="F6196" s="74" t="s">
        <v>969</v>
      </c>
      <c r="G6196" s="85">
        <v>43672</v>
      </c>
      <c r="H6196" s="79"/>
      <c r="I6196">
        <f t="shared" si="101"/>
        <v>2019</v>
      </c>
    </row>
    <row r="6197" spans="1:9" x14ac:dyDescent="0.25">
      <c r="A6197" s="74" t="s">
        <v>968</v>
      </c>
      <c r="B6197" s="75" t="s">
        <v>1040</v>
      </c>
      <c r="C6197" s="76" t="s">
        <v>842</v>
      </c>
      <c r="D6197" t="s">
        <v>980</v>
      </c>
      <c r="E6197" s="84">
        <v>3</v>
      </c>
      <c r="F6197" s="74" t="s">
        <v>969</v>
      </c>
      <c r="G6197" s="85">
        <v>43670</v>
      </c>
      <c r="H6197" s="79"/>
      <c r="I6197">
        <f t="shared" si="101"/>
        <v>2019</v>
      </c>
    </row>
    <row r="6198" spans="1:9" x14ac:dyDescent="0.25">
      <c r="A6198" s="74" t="s">
        <v>968</v>
      </c>
      <c r="B6198" t="s">
        <v>11</v>
      </c>
      <c r="C6198" s="76" t="s">
        <v>842</v>
      </c>
      <c r="D6198" t="s">
        <v>980</v>
      </c>
      <c r="E6198" s="84">
        <v>7.6</v>
      </c>
      <c r="F6198" s="74" t="s">
        <v>969</v>
      </c>
      <c r="G6198" s="85">
        <v>43670</v>
      </c>
      <c r="H6198" s="79"/>
      <c r="I6198">
        <f t="shared" si="101"/>
        <v>2019</v>
      </c>
    </row>
    <row r="6199" spans="1:9" x14ac:dyDescent="0.25">
      <c r="A6199" s="74" t="s">
        <v>968</v>
      </c>
      <c r="B6199" s="75" t="s">
        <v>1009</v>
      </c>
      <c r="C6199" s="76" t="s">
        <v>842</v>
      </c>
      <c r="D6199" t="s">
        <v>980</v>
      </c>
      <c r="E6199" s="84">
        <v>6</v>
      </c>
      <c r="F6199" s="74" t="s">
        <v>969</v>
      </c>
      <c r="G6199" s="85">
        <v>43668</v>
      </c>
      <c r="H6199" s="79"/>
      <c r="I6199">
        <f t="shared" si="101"/>
        <v>2019</v>
      </c>
    </row>
    <row r="6200" spans="1:9" x14ac:dyDescent="0.25">
      <c r="A6200" s="74" t="s">
        <v>968</v>
      </c>
      <c r="B6200" s="75" t="s">
        <v>291</v>
      </c>
      <c r="C6200" s="76" t="s">
        <v>842</v>
      </c>
      <c r="D6200" t="s">
        <v>980</v>
      </c>
      <c r="E6200" s="84">
        <v>7.6</v>
      </c>
      <c r="F6200" s="74" t="s">
        <v>969</v>
      </c>
      <c r="G6200" s="85">
        <v>43661</v>
      </c>
      <c r="H6200" s="79"/>
      <c r="I6200">
        <f t="shared" si="101"/>
        <v>2019</v>
      </c>
    </row>
    <row r="6201" spans="1:9" x14ac:dyDescent="0.25">
      <c r="A6201" s="74" t="s">
        <v>968</v>
      </c>
      <c r="B6201" s="75" t="s">
        <v>4</v>
      </c>
      <c r="C6201" s="76" t="s">
        <v>842</v>
      </c>
      <c r="D6201" t="s">
        <v>980</v>
      </c>
      <c r="E6201" s="84">
        <v>6</v>
      </c>
      <c r="F6201" s="74" t="s">
        <v>969</v>
      </c>
      <c r="G6201" s="85">
        <v>43656</v>
      </c>
      <c r="H6201" s="79"/>
      <c r="I6201">
        <f t="shared" si="101"/>
        <v>2019</v>
      </c>
    </row>
    <row r="6202" spans="1:9" ht="14.45" customHeight="1" x14ac:dyDescent="0.25">
      <c r="A6202" s="74" t="s">
        <v>968</v>
      </c>
      <c r="B6202" s="74" t="s">
        <v>217</v>
      </c>
      <c r="C6202" s="76" t="s">
        <v>842</v>
      </c>
      <c r="D6202" t="s">
        <v>980</v>
      </c>
      <c r="E6202" s="84">
        <v>13.6</v>
      </c>
      <c r="F6202" s="74" t="s">
        <v>969</v>
      </c>
      <c r="G6202" s="85">
        <v>43656</v>
      </c>
      <c r="H6202" s="79"/>
      <c r="I6202">
        <f t="shared" si="101"/>
        <v>2019</v>
      </c>
    </row>
    <row r="6203" spans="1:9" ht="14.45" customHeight="1" x14ac:dyDescent="0.25">
      <c r="A6203" s="74" t="s">
        <v>968</v>
      </c>
      <c r="B6203" s="75" t="s">
        <v>1040</v>
      </c>
      <c r="C6203" s="76" t="s">
        <v>842</v>
      </c>
      <c r="D6203" t="s">
        <v>980</v>
      </c>
      <c r="E6203" s="84">
        <v>15</v>
      </c>
      <c r="F6203" s="74" t="s">
        <v>969</v>
      </c>
      <c r="G6203" s="85">
        <v>43655</v>
      </c>
      <c r="H6203" s="79"/>
      <c r="I6203">
        <f t="shared" si="101"/>
        <v>2019</v>
      </c>
    </row>
    <row r="6204" spans="1:9" ht="14.45" customHeight="1" x14ac:dyDescent="0.25">
      <c r="A6204" s="74" t="s">
        <v>968</v>
      </c>
      <c r="B6204" s="75" t="s">
        <v>291</v>
      </c>
      <c r="C6204" s="76" t="s">
        <v>842</v>
      </c>
      <c r="D6204" t="s">
        <v>980</v>
      </c>
      <c r="E6204" s="84">
        <v>5</v>
      </c>
      <c r="F6204" s="74" t="s">
        <v>969</v>
      </c>
      <c r="G6204" s="85">
        <v>43647</v>
      </c>
      <c r="H6204" s="79"/>
      <c r="I6204">
        <f t="shared" si="101"/>
        <v>2019</v>
      </c>
    </row>
    <row r="6205" spans="1:9" ht="14.45" customHeight="1" x14ac:dyDescent="0.25">
      <c r="A6205" s="74" t="s">
        <v>968</v>
      </c>
      <c r="B6205" s="75" t="s">
        <v>260</v>
      </c>
      <c r="C6205" s="76" t="s">
        <v>842</v>
      </c>
      <c r="D6205" t="s">
        <v>980</v>
      </c>
      <c r="E6205" s="84">
        <v>7.6</v>
      </c>
      <c r="F6205" s="74" t="s">
        <v>969</v>
      </c>
      <c r="G6205" s="85">
        <v>43647</v>
      </c>
      <c r="H6205" s="79"/>
      <c r="I6205">
        <f t="shared" si="101"/>
        <v>2019</v>
      </c>
    </row>
    <row r="6206" spans="1:9" ht="14.45" customHeight="1" x14ac:dyDescent="0.25">
      <c r="A6206" s="74" t="s">
        <v>968</v>
      </c>
      <c r="B6206" s="75" t="s">
        <v>291</v>
      </c>
      <c r="C6206" s="76" t="s">
        <v>842</v>
      </c>
      <c r="D6206" t="s">
        <v>980</v>
      </c>
      <c r="E6206" s="84">
        <v>10</v>
      </c>
      <c r="F6206" s="74" t="s">
        <v>969</v>
      </c>
      <c r="G6206" s="85">
        <v>43647</v>
      </c>
      <c r="H6206" s="79"/>
      <c r="I6206">
        <f t="shared" si="101"/>
        <v>2019</v>
      </c>
    </row>
    <row r="6207" spans="1:9" ht="14.45" customHeight="1" x14ac:dyDescent="0.25">
      <c r="A6207" s="74" t="s">
        <v>968</v>
      </c>
      <c r="B6207" s="75" t="s">
        <v>991</v>
      </c>
      <c r="C6207" s="76" t="s">
        <v>842</v>
      </c>
      <c r="D6207" t="s">
        <v>980</v>
      </c>
      <c r="E6207" s="84">
        <v>7.6</v>
      </c>
      <c r="F6207" s="74" t="s">
        <v>969</v>
      </c>
      <c r="G6207" s="85">
        <v>43644</v>
      </c>
      <c r="H6207" s="79"/>
      <c r="I6207">
        <f t="shared" si="101"/>
        <v>2019</v>
      </c>
    </row>
    <row r="6208" spans="1:9" ht="14.45" customHeight="1" x14ac:dyDescent="0.25">
      <c r="A6208" s="74" t="s">
        <v>968</v>
      </c>
      <c r="B6208" s="75" t="s">
        <v>276</v>
      </c>
      <c r="C6208" s="76" t="s">
        <v>842</v>
      </c>
      <c r="D6208" t="s">
        <v>980</v>
      </c>
      <c r="E6208" s="84">
        <v>7.6</v>
      </c>
      <c r="F6208" s="74" t="s">
        <v>969</v>
      </c>
      <c r="G6208" s="85">
        <v>43639</v>
      </c>
      <c r="H6208" s="79"/>
      <c r="I6208">
        <f t="shared" si="101"/>
        <v>2019</v>
      </c>
    </row>
    <row r="6209" spans="1:9" ht="14.45" customHeight="1" x14ac:dyDescent="0.25">
      <c r="A6209" s="74" t="s">
        <v>968</v>
      </c>
      <c r="B6209" s="75" t="s">
        <v>35</v>
      </c>
      <c r="C6209" s="76" t="s">
        <v>842</v>
      </c>
      <c r="D6209" t="s">
        <v>980</v>
      </c>
      <c r="E6209" s="84">
        <v>15</v>
      </c>
      <c r="F6209" s="74" t="s">
        <v>969</v>
      </c>
      <c r="G6209" s="85">
        <v>43635</v>
      </c>
      <c r="H6209" s="79"/>
      <c r="I6209">
        <f t="shared" si="101"/>
        <v>2019</v>
      </c>
    </row>
    <row r="6210" spans="1:9" ht="14.45" customHeight="1" x14ac:dyDescent="0.25">
      <c r="A6210" s="74" t="s">
        <v>968</v>
      </c>
      <c r="B6210" s="75" t="s">
        <v>996</v>
      </c>
      <c r="C6210" s="76" t="s">
        <v>842</v>
      </c>
      <c r="D6210" t="s">
        <v>980</v>
      </c>
      <c r="E6210" s="84">
        <v>5</v>
      </c>
      <c r="F6210" s="74" t="s">
        <v>969</v>
      </c>
      <c r="G6210" s="85">
        <v>43634</v>
      </c>
      <c r="H6210" s="79"/>
      <c r="I6210">
        <f t="shared" ref="I6210:I6273" si="102">IF(G6210&lt;&gt;"",YEAR(G6210),"")</f>
        <v>2019</v>
      </c>
    </row>
    <row r="6211" spans="1:9" ht="14.45" customHeight="1" x14ac:dyDescent="0.25">
      <c r="A6211" s="74" t="s">
        <v>968</v>
      </c>
      <c r="B6211" s="75" t="s">
        <v>1009</v>
      </c>
      <c r="C6211" s="76" t="s">
        <v>842</v>
      </c>
      <c r="D6211" t="s">
        <v>980</v>
      </c>
      <c r="E6211" s="84">
        <v>6</v>
      </c>
      <c r="F6211" s="74" t="s">
        <v>969</v>
      </c>
      <c r="G6211" s="85">
        <v>43634</v>
      </c>
      <c r="H6211" s="79"/>
      <c r="I6211">
        <f t="shared" si="102"/>
        <v>2019</v>
      </c>
    </row>
    <row r="6212" spans="1:9" ht="14.45" customHeight="1" x14ac:dyDescent="0.25">
      <c r="A6212" s="74" t="s">
        <v>968</v>
      </c>
      <c r="B6212" s="76" t="s">
        <v>1</v>
      </c>
      <c r="C6212" s="76" t="s">
        <v>842</v>
      </c>
      <c r="D6212" t="s">
        <v>980</v>
      </c>
      <c r="E6212" s="84">
        <v>7.6</v>
      </c>
      <c r="F6212" s="74" t="s">
        <v>969</v>
      </c>
      <c r="G6212" s="85">
        <v>43634</v>
      </c>
      <c r="H6212" s="79"/>
      <c r="I6212">
        <f t="shared" si="102"/>
        <v>2019</v>
      </c>
    </row>
    <row r="6213" spans="1:9" ht="14.45" customHeight="1" x14ac:dyDescent="0.25">
      <c r="A6213" s="74" t="s">
        <v>968</v>
      </c>
      <c r="B6213" s="75" t="s">
        <v>1009</v>
      </c>
      <c r="C6213" s="76" t="s">
        <v>842</v>
      </c>
      <c r="D6213" t="s">
        <v>980</v>
      </c>
      <c r="E6213" s="84">
        <v>10</v>
      </c>
      <c r="F6213" s="74" t="s">
        <v>969</v>
      </c>
      <c r="G6213" s="85">
        <v>43634</v>
      </c>
      <c r="H6213" s="79"/>
      <c r="I6213">
        <f t="shared" si="102"/>
        <v>2019</v>
      </c>
    </row>
    <row r="6214" spans="1:9" ht="14.45" customHeight="1" x14ac:dyDescent="0.25">
      <c r="A6214" s="74" t="s">
        <v>968</v>
      </c>
      <c r="B6214" s="75" t="s">
        <v>262</v>
      </c>
      <c r="C6214" s="76" t="s">
        <v>842</v>
      </c>
      <c r="D6214" t="s">
        <v>980</v>
      </c>
      <c r="E6214" s="84">
        <v>10</v>
      </c>
      <c r="F6214" s="74" t="s">
        <v>969</v>
      </c>
      <c r="G6214" s="85">
        <v>43634</v>
      </c>
      <c r="H6214" s="79"/>
      <c r="I6214">
        <f t="shared" si="102"/>
        <v>2019</v>
      </c>
    </row>
    <row r="6215" spans="1:9" ht="14.45" customHeight="1" x14ac:dyDescent="0.25">
      <c r="A6215" s="74" t="s">
        <v>968</v>
      </c>
      <c r="B6215" s="75" t="s">
        <v>996</v>
      </c>
      <c r="C6215" s="76" t="s">
        <v>842</v>
      </c>
      <c r="D6215" t="s">
        <v>980</v>
      </c>
      <c r="E6215" s="84">
        <v>11.4</v>
      </c>
      <c r="F6215" s="74" t="s">
        <v>969</v>
      </c>
      <c r="G6215" s="85">
        <v>43629</v>
      </c>
      <c r="H6215" s="79"/>
      <c r="I6215">
        <f t="shared" si="102"/>
        <v>2019</v>
      </c>
    </row>
    <row r="6216" spans="1:9" ht="14.45" customHeight="1" x14ac:dyDescent="0.25">
      <c r="A6216" s="74" t="s">
        <v>968</v>
      </c>
      <c r="B6216" s="75" t="s">
        <v>996</v>
      </c>
      <c r="C6216" s="76" t="s">
        <v>842</v>
      </c>
      <c r="D6216" t="s">
        <v>980</v>
      </c>
      <c r="E6216" s="84">
        <v>10</v>
      </c>
      <c r="F6216" s="74" t="s">
        <v>969</v>
      </c>
      <c r="G6216" s="85">
        <v>43623</v>
      </c>
      <c r="H6216" s="79"/>
      <c r="I6216">
        <f t="shared" si="102"/>
        <v>2019</v>
      </c>
    </row>
    <row r="6217" spans="1:9" ht="14.45" customHeight="1" x14ac:dyDescent="0.25">
      <c r="A6217" s="74" t="s">
        <v>968</v>
      </c>
      <c r="B6217" s="75" t="s">
        <v>1031</v>
      </c>
      <c r="C6217" s="76" t="s">
        <v>842</v>
      </c>
      <c r="D6217" t="s">
        <v>980</v>
      </c>
      <c r="E6217" s="84">
        <v>15</v>
      </c>
      <c r="F6217" s="74" t="s">
        <v>969</v>
      </c>
      <c r="G6217" s="85">
        <v>43623</v>
      </c>
      <c r="H6217" s="79"/>
      <c r="I6217">
        <f t="shared" si="102"/>
        <v>2019</v>
      </c>
    </row>
    <row r="6218" spans="1:9" ht="14.45" customHeight="1" x14ac:dyDescent="0.25">
      <c r="A6218" s="74" t="s">
        <v>968</v>
      </c>
      <c r="B6218" s="75" t="s">
        <v>1031</v>
      </c>
      <c r="C6218" s="76" t="s">
        <v>842</v>
      </c>
      <c r="D6218" t="s">
        <v>980</v>
      </c>
      <c r="E6218" s="84">
        <v>6</v>
      </c>
      <c r="F6218" s="74" t="s">
        <v>969</v>
      </c>
      <c r="G6218" s="85">
        <v>43622</v>
      </c>
      <c r="H6218" s="79"/>
      <c r="I6218">
        <f t="shared" si="102"/>
        <v>2019</v>
      </c>
    </row>
    <row r="6219" spans="1:9" ht="14.45" customHeight="1" x14ac:dyDescent="0.25">
      <c r="A6219" s="74" t="s">
        <v>968</v>
      </c>
      <c r="B6219" s="75" t="s">
        <v>1040</v>
      </c>
      <c r="C6219" s="76" t="s">
        <v>842</v>
      </c>
      <c r="D6219" t="s">
        <v>980</v>
      </c>
      <c r="E6219" s="84">
        <v>10</v>
      </c>
      <c r="F6219" s="74" t="s">
        <v>969</v>
      </c>
      <c r="G6219" s="85">
        <v>43613</v>
      </c>
      <c r="H6219" s="79"/>
      <c r="I6219">
        <f t="shared" si="102"/>
        <v>2019</v>
      </c>
    </row>
    <row r="6220" spans="1:9" x14ac:dyDescent="0.25">
      <c r="A6220" s="74" t="s">
        <v>968</v>
      </c>
      <c r="B6220" s="75" t="s">
        <v>4</v>
      </c>
      <c r="C6220" s="76" t="s">
        <v>842</v>
      </c>
      <c r="D6220" t="s">
        <v>980</v>
      </c>
      <c r="E6220" s="84">
        <v>6</v>
      </c>
      <c r="F6220" s="74" t="s">
        <v>969</v>
      </c>
      <c r="G6220" s="85">
        <v>43609</v>
      </c>
      <c r="H6220" s="79"/>
      <c r="I6220">
        <f t="shared" si="102"/>
        <v>2019</v>
      </c>
    </row>
    <row r="6221" spans="1:9" x14ac:dyDescent="0.25">
      <c r="A6221" s="74" t="s">
        <v>968</v>
      </c>
      <c r="B6221" s="75" t="s">
        <v>36</v>
      </c>
      <c r="C6221" s="76" t="s">
        <v>842</v>
      </c>
      <c r="D6221" t="s">
        <v>980</v>
      </c>
      <c r="E6221" s="84">
        <v>6.38</v>
      </c>
      <c r="F6221" s="74" t="s">
        <v>969</v>
      </c>
      <c r="G6221" s="85">
        <v>43608</v>
      </c>
      <c r="H6221" s="79"/>
      <c r="I6221">
        <f t="shared" si="102"/>
        <v>2019</v>
      </c>
    </row>
    <row r="6222" spans="1:9" x14ac:dyDescent="0.25">
      <c r="A6222" s="74" t="s">
        <v>968</v>
      </c>
      <c r="B6222" s="75" t="s">
        <v>60</v>
      </c>
      <c r="C6222" s="76" t="s">
        <v>842</v>
      </c>
      <c r="D6222" t="s">
        <v>980</v>
      </c>
      <c r="E6222" s="84">
        <v>5</v>
      </c>
      <c r="F6222" s="74" t="s">
        <v>969</v>
      </c>
      <c r="G6222" s="85">
        <v>43606</v>
      </c>
      <c r="H6222" s="79"/>
      <c r="I6222">
        <f t="shared" si="102"/>
        <v>2019</v>
      </c>
    </row>
    <row r="6223" spans="1:9" x14ac:dyDescent="0.25">
      <c r="A6223" s="74" t="s">
        <v>968</v>
      </c>
      <c r="B6223" s="75" t="s">
        <v>225</v>
      </c>
      <c r="C6223" s="76" t="s">
        <v>842</v>
      </c>
      <c r="D6223" t="s">
        <v>980</v>
      </c>
      <c r="E6223" s="84">
        <v>3.19</v>
      </c>
      <c r="F6223" s="74" t="s">
        <v>969</v>
      </c>
      <c r="G6223" s="85">
        <v>43606</v>
      </c>
      <c r="H6223" s="79"/>
      <c r="I6223">
        <f t="shared" si="102"/>
        <v>2019</v>
      </c>
    </row>
    <row r="6224" spans="1:9" x14ac:dyDescent="0.25">
      <c r="A6224" s="74" t="s">
        <v>968</v>
      </c>
      <c r="B6224" t="s">
        <v>261</v>
      </c>
      <c r="C6224" s="76" t="s">
        <v>842</v>
      </c>
      <c r="D6224" t="s">
        <v>980</v>
      </c>
      <c r="E6224" s="84">
        <v>7.7</v>
      </c>
      <c r="F6224" s="74" t="s">
        <v>969</v>
      </c>
      <c r="G6224" s="85">
        <v>43595</v>
      </c>
      <c r="H6224" s="79"/>
      <c r="I6224">
        <f t="shared" si="102"/>
        <v>2019</v>
      </c>
    </row>
    <row r="6225" spans="1:9" x14ac:dyDescent="0.25">
      <c r="A6225" s="74" t="s">
        <v>968</v>
      </c>
      <c r="B6225" s="75" t="s">
        <v>1008</v>
      </c>
      <c r="C6225" s="76" t="s">
        <v>842</v>
      </c>
      <c r="D6225" t="s">
        <v>980</v>
      </c>
      <c r="E6225" s="84">
        <v>8.26</v>
      </c>
      <c r="F6225" s="74" t="s">
        <v>969</v>
      </c>
      <c r="G6225" s="85">
        <v>43594</v>
      </c>
      <c r="H6225" s="79"/>
      <c r="I6225">
        <f t="shared" si="102"/>
        <v>2019</v>
      </c>
    </row>
    <row r="6226" spans="1:9" x14ac:dyDescent="0.25">
      <c r="A6226" s="74" t="s">
        <v>968</v>
      </c>
      <c r="B6226" s="75" t="s">
        <v>35</v>
      </c>
      <c r="C6226" s="76" t="s">
        <v>842</v>
      </c>
      <c r="D6226" t="s">
        <v>980</v>
      </c>
      <c r="E6226" s="84">
        <v>10</v>
      </c>
      <c r="F6226" s="74" t="s">
        <v>969</v>
      </c>
      <c r="G6226" s="85">
        <v>43574</v>
      </c>
      <c r="H6226" s="79"/>
      <c r="I6226">
        <f t="shared" si="102"/>
        <v>2019</v>
      </c>
    </row>
    <row r="6227" spans="1:9" x14ac:dyDescent="0.25">
      <c r="A6227" s="74" t="s">
        <v>968</v>
      </c>
      <c r="B6227" s="75" t="s">
        <v>4</v>
      </c>
      <c r="C6227" s="76" t="s">
        <v>842</v>
      </c>
      <c r="D6227" t="s">
        <v>980</v>
      </c>
      <c r="E6227" s="84">
        <v>11.4</v>
      </c>
      <c r="F6227" s="74" t="s">
        <v>969</v>
      </c>
      <c r="G6227" s="85">
        <v>43557</v>
      </c>
      <c r="H6227" s="79"/>
      <c r="I6227">
        <f t="shared" si="102"/>
        <v>2019</v>
      </c>
    </row>
    <row r="6228" spans="1:9" x14ac:dyDescent="0.25">
      <c r="A6228" s="74" t="s">
        <v>968</v>
      </c>
      <c r="B6228" s="75" t="s">
        <v>260</v>
      </c>
      <c r="C6228" s="76" t="s">
        <v>842</v>
      </c>
      <c r="D6228" t="s">
        <v>980</v>
      </c>
      <c r="E6228" s="84">
        <v>7.6</v>
      </c>
      <c r="F6228" s="74" t="s">
        <v>969</v>
      </c>
      <c r="G6228" s="85">
        <v>43522</v>
      </c>
      <c r="H6228" s="79"/>
      <c r="I6228">
        <f t="shared" si="102"/>
        <v>2019</v>
      </c>
    </row>
    <row r="6229" spans="1:9" x14ac:dyDescent="0.25">
      <c r="A6229" s="74" t="s">
        <v>968</v>
      </c>
      <c r="B6229" s="75" t="s">
        <v>35</v>
      </c>
      <c r="C6229" s="76" t="s">
        <v>842</v>
      </c>
      <c r="D6229" t="s">
        <v>980</v>
      </c>
      <c r="E6229" s="84">
        <v>5</v>
      </c>
      <c r="F6229" s="74" t="s">
        <v>969</v>
      </c>
      <c r="G6229" s="85">
        <v>43507</v>
      </c>
      <c r="H6229" s="79"/>
      <c r="I6229">
        <f t="shared" si="102"/>
        <v>2019</v>
      </c>
    </row>
    <row r="6230" spans="1:9" x14ac:dyDescent="0.25">
      <c r="A6230" s="74" t="s">
        <v>968</v>
      </c>
      <c r="B6230" s="75" t="s">
        <v>1009</v>
      </c>
      <c r="C6230" s="76" t="s">
        <v>842</v>
      </c>
      <c r="D6230" t="s">
        <v>980</v>
      </c>
      <c r="E6230" s="84">
        <v>7.6</v>
      </c>
      <c r="F6230" s="74" t="s">
        <v>969</v>
      </c>
      <c r="G6230" s="85">
        <v>43502</v>
      </c>
      <c r="H6230" s="79"/>
      <c r="I6230">
        <f t="shared" si="102"/>
        <v>2019</v>
      </c>
    </row>
    <row r="6231" spans="1:9" x14ac:dyDescent="0.25">
      <c r="A6231" s="74" t="s">
        <v>968</v>
      </c>
      <c r="B6231" s="75" t="s">
        <v>1040</v>
      </c>
      <c r="C6231" s="76" t="s">
        <v>842</v>
      </c>
      <c r="D6231" t="s">
        <v>980</v>
      </c>
      <c r="E6231" s="84">
        <v>6</v>
      </c>
      <c r="F6231" s="74" t="s">
        <v>969</v>
      </c>
      <c r="G6231" s="85">
        <v>43475</v>
      </c>
      <c r="H6231" s="79"/>
      <c r="I6231">
        <f t="shared" si="102"/>
        <v>2019</v>
      </c>
    </row>
    <row r="6232" spans="1:9" x14ac:dyDescent="0.25">
      <c r="A6232" s="74" t="s">
        <v>968</v>
      </c>
      <c r="B6232" s="76" t="s">
        <v>1</v>
      </c>
      <c r="C6232" s="76" t="s">
        <v>842</v>
      </c>
      <c r="D6232" t="s">
        <v>980</v>
      </c>
      <c r="E6232" s="84">
        <v>5</v>
      </c>
      <c r="F6232" s="74" t="s">
        <v>969</v>
      </c>
      <c r="G6232" s="85">
        <v>43474</v>
      </c>
      <c r="H6232" s="79"/>
      <c r="I6232">
        <f t="shared" si="102"/>
        <v>2019</v>
      </c>
    </row>
    <row r="6233" spans="1:9" x14ac:dyDescent="0.25">
      <c r="A6233" s="74" t="s">
        <v>968</v>
      </c>
      <c r="B6233" s="75" t="s">
        <v>35</v>
      </c>
      <c r="C6233" s="76" t="s">
        <v>842</v>
      </c>
      <c r="D6233" t="s">
        <v>980</v>
      </c>
      <c r="E6233" s="84">
        <v>5</v>
      </c>
      <c r="F6233" s="74" t="s">
        <v>969</v>
      </c>
      <c r="G6233" s="85">
        <v>43472</v>
      </c>
      <c r="H6233" s="79"/>
      <c r="I6233">
        <f t="shared" si="102"/>
        <v>2019</v>
      </c>
    </row>
    <row r="6234" spans="1:9" x14ac:dyDescent="0.25">
      <c r="A6234" s="74" t="s">
        <v>968</v>
      </c>
      <c r="B6234" s="75" t="s">
        <v>996</v>
      </c>
      <c r="C6234" s="76" t="s">
        <v>842</v>
      </c>
      <c r="D6234" t="s">
        <v>980</v>
      </c>
      <c r="E6234" s="84">
        <v>7.6</v>
      </c>
      <c r="F6234" s="74" t="s">
        <v>969</v>
      </c>
      <c r="G6234" s="85">
        <v>43462</v>
      </c>
      <c r="H6234" s="79"/>
      <c r="I6234">
        <f t="shared" si="102"/>
        <v>2018</v>
      </c>
    </row>
    <row r="6235" spans="1:9" x14ac:dyDescent="0.25">
      <c r="A6235" s="74" t="s">
        <v>968</v>
      </c>
      <c r="B6235" s="75" t="s">
        <v>291</v>
      </c>
      <c r="C6235" s="76" t="s">
        <v>842</v>
      </c>
      <c r="D6235" t="s">
        <v>980</v>
      </c>
      <c r="E6235" s="84">
        <v>5</v>
      </c>
      <c r="F6235" s="74" t="s">
        <v>969</v>
      </c>
      <c r="G6235" s="85">
        <v>43454</v>
      </c>
      <c r="H6235" s="79"/>
      <c r="I6235">
        <f t="shared" si="102"/>
        <v>2018</v>
      </c>
    </row>
    <row r="6236" spans="1:9" x14ac:dyDescent="0.25">
      <c r="A6236" s="74" t="s">
        <v>968</v>
      </c>
      <c r="B6236" s="75" t="s">
        <v>36</v>
      </c>
      <c r="C6236" s="76" t="s">
        <v>842</v>
      </c>
      <c r="D6236" t="s">
        <v>980</v>
      </c>
      <c r="E6236" s="84">
        <v>5</v>
      </c>
      <c r="F6236" s="74" t="s">
        <v>969</v>
      </c>
      <c r="G6236" s="85">
        <v>43446</v>
      </c>
      <c r="H6236" s="79"/>
      <c r="I6236">
        <f t="shared" si="102"/>
        <v>2018</v>
      </c>
    </row>
    <row r="6237" spans="1:9" x14ac:dyDescent="0.25">
      <c r="A6237" s="74" t="s">
        <v>968</v>
      </c>
      <c r="B6237" s="75" t="s">
        <v>4</v>
      </c>
      <c r="C6237" s="76" t="s">
        <v>842</v>
      </c>
      <c r="D6237" t="s">
        <v>980</v>
      </c>
      <c r="E6237" s="84">
        <v>15</v>
      </c>
      <c r="F6237" s="74" t="s">
        <v>969</v>
      </c>
      <c r="G6237" s="85">
        <v>43441</v>
      </c>
      <c r="H6237" s="79"/>
      <c r="I6237">
        <f t="shared" si="102"/>
        <v>2018</v>
      </c>
    </row>
    <row r="6238" spans="1:9" x14ac:dyDescent="0.25">
      <c r="A6238" s="74" t="s">
        <v>968</v>
      </c>
      <c r="B6238" s="75" t="s">
        <v>1031</v>
      </c>
      <c r="C6238" s="76" t="s">
        <v>842</v>
      </c>
      <c r="D6238" t="s">
        <v>980</v>
      </c>
      <c r="E6238" s="84">
        <v>7.6</v>
      </c>
      <c r="F6238" s="74" t="s">
        <v>969</v>
      </c>
      <c r="G6238" s="85">
        <v>43441</v>
      </c>
      <c r="H6238" s="79"/>
      <c r="I6238">
        <f t="shared" si="102"/>
        <v>2018</v>
      </c>
    </row>
    <row r="6239" spans="1:9" x14ac:dyDescent="0.25">
      <c r="A6239" s="74" t="s">
        <v>968</v>
      </c>
      <c r="B6239" s="75" t="s">
        <v>1040</v>
      </c>
      <c r="C6239" s="76" t="s">
        <v>842</v>
      </c>
      <c r="D6239" t="s">
        <v>980</v>
      </c>
      <c r="E6239" s="84">
        <v>15.2</v>
      </c>
      <c r="F6239" s="74" t="s">
        <v>969</v>
      </c>
      <c r="G6239" s="85">
        <v>43440</v>
      </c>
      <c r="H6239" s="79"/>
      <c r="I6239">
        <f t="shared" si="102"/>
        <v>2018</v>
      </c>
    </row>
    <row r="6240" spans="1:9" x14ac:dyDescent="0.25">
      <c r="A6240" s="74" t="s">
        <v>968</v>
      </c>
      <c r="B6240" s="75" t="s">
        <v>225</v>
      </c>
      <c r="C6240" s="76" t="s">
        <v>842</v>
      </c>
      <c r="D6240" t="s">
        <v>980</v>
      </c>
      <c r="E6240" s="84">
        <v>5.44</v>
      </c>
      <c r="F6240" s="74" t="s">
        <v>969</v>
      </c>
      <c r="G6240" s="85">
        <v>43440</v>
      </c>
      <c r="H6240" s="79"/>
      <c r="I6240">
        <f t="shared" si="102"/>
        <v>2018</v>
      </c>
    </row>
    <row r="6241" spans="1:9" x14ac:dyDescent="0.25">
      <c r="A6241" s="74" t="s">
        <v>968</v>
      </c>
      <c r="B6241" s="75" t="s">
        <v>292</v>
      </c>
      <c r="C6241" s="76" t="s">
        <v>842</v>
      </c>
      <c r="D6241" t="s">
        <v>980</v>
      </c>
      <c r="E6241" s="84">
        <v>5</v>
      </c>
      <c r="F6241" s="74" t="s">
        <v>969</v>
      </c>
      <c r="G6241" s="85">
        <v>43440</v>
      </c>
      <c r="H6241" s="79"/>
      <c r="I6241">
        <f t="shared" si="102"/>
        <v>2018</v>
      </c>
    </row>
    <row r="6242" spans="1:9" x14ac:dyDescent="0.25">
      <c r="A6242" s="74" t="s">
        <v>968</v>
      </c>
      <c r="B6242" t="s">
        <v>62</v>
      </c>
      <c r="C6242" s="76" t="s">
        <v>842</v>
      </c>
      <c r="D6242" t="s">
        <v>980</v>
      </c>
      <c r="E6242" s="84">
        <v>12.39</v>
      </c>
      <c r="F6242" s="74" t="s">
        <v>969</v>
      </c>
      <c r="G6242" s="85">
        <v>43434</v>
      </c>
      <c r="H6242" s="79"/>
      <c r="I6242">
        <f t="shared" si="102"/>
        <v>2018</v>
      </c>
    </row>
    <row r="6243" spans="1:9" x14ac:dyDescent="0.25">
      <c r="A6243" s="74" t="s">
        <v>968</v>
      </c>
      <c r="B6243" s="75" t="s">
        <v>260</v>
      </c>
      <c r="C6243" s="76" t="s">
        <v>842</v>
      </c>
      <c r="D6243" t="s">
        <v>980</v>
      </c>
      <c r="E6243" s="84">
        <v>3</v>
      </c>
      <c r="F6243" s="74" t="s">
        <v>969</v>
      </c>
      <c r="G6243" s="85">
        <v>43427</v>
      </c>
      <c r="H6243" s="79"/>
      <c r="I6243">
        <f t="shared" si="102"/>
        <v>2018</v>
      </c>
    </row>
    <row r="6244" spans="1:9" x14ac:dyDescent="0.25">
      <c r="A6244" s="74" t="s">
        <v>968</v>
      </c>
      <c r="B6244" s="75" t="s">
        <v>996</v>
      </c>
      <c r="C6244" s="76" t="s">
        <v>842</v>
      </c>
      <c r="D6244" t="s">
        <v>980</v>
      </c>
      <c r="E6244" s="84">
        <v>10</v>
      </c>
      <c r="F6244" s="74" t="s">
        <v>969</v>
      </c>
      <c r="G6244" s="85">
        <v>43419</v>
      </c>
      <c r="H6244" s="79"/>
      <c r="I6244">
        <f t="shared" si="102"/>
        <v>2018</v>
      </c>
    </row>
    <row r="6245" spans="1:9" x14ac:dyDescent="0.25">
      <c r="A6245" s="74" t="s">
        <v>968</v>
      </c>
      <c r="B6245" t="s">
        <v>261</v>
      </c>
      <c r="C6245" s="76" t="s">
        <v>842</v>
      </c>
      <c r="D6245" t="s">
        <v>980</v>
      </c>
      <c r="E6245" s="84">
        <v>6</v>
      </c>
      <c r="F6245" s="74" t="s">
        <v>969</v>
      </c>
      <c r="G6245" s="85">
        <v>43418</v>
      </c>
      <c r="H6245" s="79"/>
      <c r="I6245">
        <f t="shared" si="102"/>
        <v>2018</v>
      </c>
    </row>
    <row r="6246" spans="1:9" x14ac:dyDescent="0.25">
      <c r="A6246" s="74" t="s">
        <v>968</v>
      </c>
      <c r="B6246" s="75" t="s">
        <v>1015</v>
      </c>
      <c r="C6246" s="76" t="s">
        <v>842</v>
      </c>
      <c r="D6246" t="s">
        <v>980</v>
      </c>
      <c r="E6246" s="84">
        <v>5.32</v>
      </c>
      <c r="F6246" s="74" t="s">
        <v>969</v>
      </c>
      <c r="G6246" s="85">
        <v>43406</v>
      </c>
      <c r="H6246" s="79"/>
      <c r="I6246">
        <f t="shared" si="102"/>
        <v>2018</v>
      </c>
    </row>
    <row r="6247" spans="1:9" x14ac:dyDescent="0.25">
      <c r="A6247" s="74" t="s">
        <v>968</v>
      </c>
      <c r="B6247" s="75" t="s">
        <v>35</v>
      </c>
      <c r="C6247" s="76" t="s">
        <v>842</v>
      </c>
      <c r="D6247" t="s">
        <v>980</v>
      </c>
      <c r="E6247" s="84">
        <v>6</v>
      </c>
      <c r="F6247" s="74" t="s">
        <v>969</v>
      </c>
      <c r="G6247" s="85">
        <v>43404</v>
      </c>
      <c r="H6247" s="79"/>
      <c r="I6247">
        <f t="shared" si="102"/>
        <v>2018</v>
      </c>
    </row>
    <row r="6248" spans="1:9" x14ac:dyDescent="0.25">
      <c r="A6248" s="74" t="s">
        <v>968</v>
      </c>
      <c r="B6248" s="76" t="s">
        <v>1</v>
      </c>
      <c r="C6248" s="76" t="s">
        <v>842</v>
      </c>
      <c r="D6248" t="s">
        <v>980</v>
      </c>
      <c r="E6248" s="84">
        <v>5</v>
      </c>
      <c r="F6248" s="74" t="s">
        <v>969</v>
      </c>
      <c r="G6248" s="85">
        <v>43391</v>
      </c>
      <c r="H6248" s="79"/>
      <c r="I6248">
        <f t="shared" si="102"/>
        <v>2018</v>
      </c>
    </row>
    <row r="6249" spans="1:9" x14ac:dyDescent="0.25">
      <c r="A6249" s="74" t="s">
        <v>968</v>
      </c>
      <c r="B6249" s="75" t="s">
        <v>56</v>
      </c>
      <c r="C6249" s="76" t="s">
        <v>842</v>
      </c>
      <c r="D6249" t="s">
        <v>980</v>
      </c>
      <c r="E6249" s="84">
        <v>6</v>
      </c>
      <c r="F6249" s="74" t="s">
        <v>969</v>
      </c>
      <c r="G6249" s="85">
        <v>43388</v>
      </c>
      <c r="H6249" s="79"/>
      <c r="I6249">
        <f t="shared" si="102"/>
        <v>2018</v>
      </c>
    </row>
    <row r="6250" spans="1:9" x14ac:dyDescent="0.25">
      <c r="A6250" s="74" t="s">
        <v>968</v>
      </c>
      <c r="B6250" s="75" t="s">
        <v>1040</v>
      </c>
      <c r="C6250" s="76" t="s">
        <v>842</v>
      </c>
      <c r="D6250" t="s">
        <v>980</v>
      </c>
      <c r="E6250" s="84">
        <v>7.6</v>
      </c>
      <c r="F6250" s="74" t="s">
        <v>969</v>
      </c>
      <c r="G6250" s="85">
        <v>43377</v>
      </c>
      <c r="H6250" s="79"/>
      <c r="I6250">
        <f t="shared" si="102"/>
        <v>2018</v>
      </c>
    </row>
    <row r="6251" spans="1:9" x14ac:dyDescent="0.25">
      <c r="A6251" s="74" t="s">
        <v>968</v>
      </c>
      <c r="B6251" s="75" t="s">
        <v>991</v>
      </c>
      <c r="C6251" s="76" t="s">
        <v>842</v>
      </c>
      <c r="D6251" t="s">
        <v>980</v>
      </c>
      <c r="E6251" s="84">
        <v>6</v>
      </c>
      <c r="F6251" s="74" t="s">
        <v>969</v>
      </c>
      <c r="G6251" s="85">
        <v>43377</v>
      </c>
      <c r="H6251" s="79"/>
      <c r="I6251">
        <f t="shared" si="102"/>
        <v>2018</v>
      </c>
    </row>
    <row r="6252" spans="1:9" x14ac:dyDescent="0.25">
      <c r="A6252" s="74" t="s">
        <v>968</v>
      </c>
      <c r="B6252" s="75" t="s">
        <v>648</v>
      </c>
      <c r="C6252" s="76" t="s">
        <v>842</v>
      </c>
      <c r="D6252" t="s">
        <v>980</v>
      </c>
      <c r="E6252" s="84">
        <v>11.4</v>
      </c>
      <c r="F6252" s="74" t="s">
        <v>969</v>
      </c>
      <c r="G6252" s="85">
        <v>43376</v>
      </c>
      <c r="H6252" s="79"/>
      <c r="I6252">
        <f t="shared" si="102"/>
        <v>2018</v>
      </c>
    </row>
    <row r="6253" spans="1:9" x14ac:dyDescent="0.25">
      <c r="A6253" s="74" t="s">
        <v>968</v>
      </c>
      <c r="B6253" s="75" t="s">
        <v>291</v>
      </c>
      <c r="C6253" s="76" t="s">
        <v>842</v>
      </c>
      <c r="D6253" t="s">
        <v>980</v>
      </c>
      <c r="E6253" s="84">
        <v>8</v>
      </c>
      <c r="F6253" s="74" t="s">
        <v>969</v>
      </c>
      <c r="G6253" s="85">
        <v>43374</v>
      </c>
      <c r="H6253" s="79"/>
      <c r="I6253">
        <f t="shared" si="102"/>
        <v>2018</v>
      </c>
    </row>
    <row r="6254" spans="1:9" x14ac:dyDescent="0.25">
      <c r="A6254" s="74" t="s">
        <v>968</v>
      </c>
      <c r="B6254" s="74" t="s">
        <v>217</v>
      </c>
      <c r="C6254" s="76" t="s">
        <v>842</v>
      </c>
      <c r="D6254" t="s">
        <v>980</v>
      </c>
      <c r="E6254" s="84">
        <v>7.6</v>
      </c>
      <c r="F6254" s="74" t="s">
        <v>969</v>
      </c>
      <c r="G6254" s="85">
        <v>43371</v>
      </c>
      <c r="H6254" s="79"/>
      <c r="I6254">
        <f t="shared" si="102"/>
        <v>2018</v>
      </c>
    </row>
    <row r="6255" spans="1:9" x14ac:dyDescent="0.25">
      <c r="A6255" s="74" t="s">
        <v>968</v>
      </c>
      <c r="B6255" s="75" t="s">
        <v>985</v>
      </c>
      <c r="C6255" s="76" t="s">
        <v>842</v>
      </c>
      <c r="D6255" t="s">
        <v>980</v>
      </c>
      <c r="E6255" s="84">
        <v>15.2</v>
      </c>
      <c r="F6255" s="74" t="s">
        <v>969</v>
      </c>
      <c r="G6255" s="85">
        <v>43368</v>
      </c>
      <c r="H6255" s="79"/>
      <c r="I6255">
        <f t="shared" si="102"/>
        <v>2018</v>
      </c>
    </row>
    <row r="6256" spans="1:9" x14ac:dyDescent="0.25">
      <c r="A6256" s="74" t="s">
        <v>968</v>
      </c>
      <c r="B6256" s="75" t="s">
        <v>991</v>
      </c>
      <c r="C6256" s="76" t="s">
        <v>842</v>
      </c>
      <c r="D6256" t="s">
        <v>980</v>
      </c>
      <c r="E6256" s="84">
        <v>50</v>
      </c>
      <c r="F6256" s="74" t="s">
        <v>969</v>
      </c>
      <c r="G6256" s="85">
        <v>43367</v>
      </c>
      <c r="H6256" s="79"/>
      <c r="I6256">
        <f t="shared" si="102"/>
        <v>2018</v>
      </c>
    </row>
    <row r="6257" spans="1:9" x14ac:dyDescent="0.25">
      <c r="A6257" s="74" t="s">
        <v>968</v>
      </c>
      <c r="B6257" s="75" t="s">
        <v>991</v>
      </c>
      <c r="C6257" s="76" t="s">
        <v>842</v>
      </c>
      <c r="D6257" t="s">
        <v>980</v>
      </c>
      <c r="E6257" s="84">
        <v>45.6</v>
      </c>
      <c r="F6257" s="74" t="s">
        <v>969</v>
      </c>
      <c r="G6257" s="85">
        <v>43363</v>
      </c>
      <c r="H6257" s="79"/>
      <c r="I6257">
        <f t="shared" si="102"/>
        <v>2018</v>
      </c>
    </row>
    <row r="6258" spans="1:9" x14ac:dyDescent="0.25">
      <c r="A6258" s="74" t="s">
        <v>968</v>
      </c>
      <c r="B6258" s="75" t="s">
        <v>56</v>
      </c>
      <c r="C6258" s="76" t="s">
        <v>842</v>
      </c>
      <c r="D6258" t="s">
        <v>980</v>
      </c>
      <c r="E6258" s="84">
        <v>7.6</v>
      </c>
      <c r="F6258" s="74" t="s">
        <v>969</v>
      </c>
      <c r="G6258" s="85">
        <v>43363</v>
      </c>
      <c r="H6258" s="79"/>
      <c r="I6258">
        <f t="shared" si="102"/>
        <v>2018</v>
      </c>
    </row>
    <row r="6259" spans="1:9" x14ac:dyDescent="0.25">
      <c r="A6259" s="74" t="s">
        <v>968</v>
      </c>
      <c r="B6259" s="75" t="s">
        <v>154</v>
      </c>
      <c r="C6259" s="76" t="s">
        <v>842</v>
      </c>
      <c r="D6259" t="s">
        <v>980</v>
      </c>
      <c r="E6259" s="84">
        <v>11.4</v>
      </c>
      <c r="F6259" s="74" t="s">
        <v>969</v>
      </c>
      <c r="G6259" s="85">
        <v>43360</v>
      </c>
      <c r="H6259" s="79"/>
      <c r="I6259">
        <f t="shared" si="102"/>
        <v>2018</v>
      </c>
    </row>
    <row r="6260" spans="1:9" x14ac:dyDescent="0.25">
      <c r="A6260" s="74" t="s">
        <v>968</v>
      </c>
      <c r="B6260" s="75" t="s">
        <v>997</v>
      </c>
      <c r="C6260" s="76" t="s">
        <v>842</v>
      </c>
      <c r="D6260" t="s">
        <v>980</v>
      </c>
      <c r="E6260" s="84">
        <v>6.38</v>
      </c>
      <c r="F6260" s="74" t="s">
        <v>969</v>
      </c>
      <c r="G6260" s="85">
        <v>43356</v>
      </c>
      <c r="H6260" s="79"/>
      <c r="I6260">
        <f t="shared" si="102"/>
        <v>2018</v>
      </c>
    </row>
    <row r="6261" spans="1:9" x14ac:dyDescent="0.25">
      <c r="A6261" s="74" t="s">
        <v>968</v>
      </c>
      <c r="B6261" s="75" t="s">
        <v>291</v>
      </c>
      <c r="C6261" s="76" t="s">
        <v>842</v>
      </c>
      <c r="D6261" t="s">
        <v>980</v>
      </c>
      <c r="E6261" s="84">
        <v>3.8</v>
      </c>
      <c r="F6261" s="74" t="s">
        <v>969</v>
      </c>
      <c r="G6261" s="85">
        <v>43350</v>
      </c>
      <c r="H6261" s="79"/>
      <c r="I6261">
        <f t="shared" si="102"/>
        <v>2018</v>
      </c>
    </row>
    <row r="6262" spans="1:9" x14ac:dyDescent="0.25">
      <c r="A6262" s="74" t="s">
        <v>968</v>
      </c>
      <c r="B6262" s="75" t="s">
        <v>1040</v>
      </c>
      <c r="C6262" s="76" t="s">
        <v>842</v>
      </c>
      <c r="D6262" t="s">
        <v>980</v>
      </c>
      <c r="E6262" s="84">
        <v>8</v>
      </c>
      <c r="F6262" s="74" t="s">
        <v>969</v>
      </c>
      <c r="G6262" s="85">
        <v>43349</v>
      </c>
      <c r="H6262" s="79"/>
      <c r="I6262">
        <f t="shared" si="102"/>
        <v>2018</v>
      </c>
    </row>
    <row r="6263" spans="1:9" x14ac:dyDescent="0.25">
      <c r="A6263" s="74" t="s">
        <v>968</v>
      </c>
      <c r="B6263" s="75" t="s">
        <v>56</v>
      </c>
      <c r="C6263" s="76" t="s">
        <v>842</v>
      </c>
      <c r="D6263" t="s">
        <v>980</v>
      </c>
      <c r="E6263" s="84">
        <v>6</v>
      </c>
      <c r="F6263" s="74" t="s">
        <v>969</v>
      </c>
      <c r="G6263" s="85">
        <v>43347</v>
      </c>
      <c r="H6263" s="79"/>
      <c r="I6263">
        <f t="shared" si="102"/>
        <v>2018</v>
      </c>
    </row>
    <row r="6264" spans="1:9" x14ac:dyDescent="0.25">
      <c r="A6264" s="74" t="s">
        <v>968</v>
      </c>
      <c r="B6264" s="75" t="s">
        <v>4</v>
      </c>
      <c r="C6264" s="76" t="s">
        <v>842</v>
      </c>
      <c r="D6264" t="s">
        <v>980</v>
      </c>
      <c r="E6264" s="84">
        <v>10</v>
      </c>
      <c r="F6264" s="74" t="s">
        <v>969</v>
      </c>
      <c r="G6264" s="85">
        <v>43343</v>
      </c>
      <c r="H6264" s="79"/>
      <c r="I6264">
        <f t="shared" si="102"/>
        <v>2018</v>
      </c>
    </row>
    <row r="6265" spans="1:9" x14ac:dyDescent="0.25">
      <c r="A6265" s="74" t="s">
        <v>968</v>
      </c>
      <c r="B6265" s="75" t="s">
        <v>291</v>
      </c>
      <c r="C6265" s="76" t="s">
        <v>842</v>
      </c>
      <c r="D6265" t="s">
        <v>980</v>
      </c>
      <c r="E6265" s="84">
        <v>4.93</v>
      </c>
      <c r="F6265" s="74" t="s">
        <v>969</v>
      </c>
      <c r="G6265" s="85">
        <v>43343</v>
      </c>
      <c r="H6265" s="79"/>
      <c r="I6265">
        <f t="shared" si="102"/>
        <v>2018</v>
      </c>
    </row>
    <row r="6266" spans="1:9" x14ac:dyDescent="0.25">
      <c r="A6266" s="74" t="s">
        <v>968</v>
      </c>
      <c r="B6266" s="75" t="s">
        <v>1009</v>
      </c>
      <c r="C6266" s="76" t="s">
        <v>842</v>
      </c>
      <c r="D6266" t="s">
        <v>980</v>
      </c>
      <c r="E6266" s="84">
        <v>6</v>
      </c>
      <c r="F6266" s="74" t="s">
        <v>969</v>
      </c>
      <c r="G6266" s="85">
        <v>43339</v>
      </c>
      <c r="H6266" s="79"/>
      <c r="I6266">
        <f t="shared" si="102"/>
        <v>2018</v>
      </c>
    </row>
    <row r="6267" spans="1:9" x14ac:dyDescent="0.25">
      <c r="A6267" s="74" t="s">
        <v>968</v>
      </c>
      <c r="B6267" s="75" t="s">
        <v>997</v>
      </c>
      <c r="C6267" s="76" t="s">
        <v>842</v>
      </c>
      <c r="D6267" t="s">
        <v>980</v>
      </c>
      <c r="E6267" s="84">
        <v>5</v>
      </c>
      <c r="F6267" s="74" t="s">
        <v>969</v>
      </c>
      <c r="G6267" s="85">
        <v>43336</v>
      </c>
      <c r="H6267" s="79"/>
      <c r="I6267">
        <f t="shared" si="102"/>
        <v>2018</v>
      </c>
    </row>
    <row r="6268" spans="1:9" x14ac:dyDescent="0.25">
      <c r="A6268" s="74" t="s">
        <v>968</v>
      </c>
      <c r="B6268" t="s">
        <v>62</v>
      </c>
      <c r="C6268" s="76" t="s">
        <v>842</v>
      </c>
      <c r="D6268" t="s">
        <v>980</v>
      </c>
      <c r="E6268" s="84">
        <v>7.6</v>
      </c>
      <c r="F6268" s="74" t="s">
        <v>969</v>
      </c>
      <c r="G6268" s="85">
        <v>43334</v>
      </c>
      <c r="H6268" s="79"/>
      <c r="I6268">
        <f t="shared" si="102"/>
        <v>2018</v>
      </c>
    </row>
    <row r="6269" spans="1:9" x14ac:dyDescent="0.25">
      <c r="A6269" s="74" t="s">
        <v>968</v>
      </c>
      <c r="B6269" s="75" t="s">
        <v>292</v>
      </c>
      <c r="C6269" s="76" t="s">
        <v>842</v>
      </c>
      <c r="D6269" t="s">
        <v>980</v>
      </c>
      <c r="E6269" s="84">
        <v>16</v>
      </c>
      <c r="F6269" s="74" t="s">
        <v>969</v>
      </c>
      <c r="G6269" s="85">
        <v>43334</v>
      </c>
      <c r="H6269" s="79"/>
      <c r="I6269">
        <f t="shared" si="102"/>
        <v>2018</v>
      </c>
    </row>
    <row r="6270" spans="1:9" x14ac:dyDescent="0.25">
      <c r="A6270" s="74" t="s">
        <v>968</v>
      </c>
      <c r="B6270" s="76" t="s">
        <v>1</v>
      </c>
      <c r="C6270" s="76" t="s">
        <v>842</v>
      </c>
      <c r="D6270" t="s">
        <v>980</v>
      </c>
      <c r="E6270" s="84">
        <v>6</v>
      </c>
      <c r="F6270" s="74" t="s">
        <v>969</v>
      </c>
      <c r="G6270" s="85">
        <v>43333</v>
      </c>
      <c r="H6270" s="79"/>
      <c r="I6270">
        <f t="shared" si="102"/>
        <v>2018</v>
      </c>
    </row>
    <row r="6271" spans="1:9" x14ac:dyDescent="0.25">
      <c r="A6271" s="74" t="s">
        <v>968</v>
      </c>
      <c r="B6271" s="75" t="s">
        <v>225</v>
      </c>
      <c r="C6271" s="76" t="s">
        <v>842</v>
      </c>
      <c r="D6271" t="s">
        <v>980</v>
      </c>
      <c r="E6271" s="84">
        <v>496</v>
      </c>
      <c r="F6271" s="74" t="s">
        <v>969</v>
      </c>
      <c r="G6271" s="85">
        <v>43333</v>
      </c>
      <c r="H6271" s="79"/>
      <c r="I6271">
        <f t="shared" si="102"/>
        <v>2018</v>
      </c>
    </row>
    <row r="6272" spans="1:9" x14ac:dyDescent="0.25">
      <c r="A6272" s="74" t="s">
        <v>968</v>
      </c>
      <c r="B6272" s="75" t="s">
        <v>36</v>
      </c>
      <c r="C6272" s="76" t="s">
        <v>842</v>
      </c>
      <c r="D6272" t="s">
        <v>980</v>
      </c>
      <c r="E6272" s="84">
        <v>6</v>
      </c>
      <c r="F6272" s="74" t="s">
        <v>969</v>
      </c>
      <c r="G6272" s="85">
        <v>43329</v>
      </c>
      <c r="H6272" s="79"/>
      <c r="I6272">
        <f t="shared" si="102"/>
        <v>2018</v>
      </c>
    </row>
    <row r="6273" spans="1:9" x14ac:dyDescent="0.25">
      <c r="A6273" s="74" t="s">
        <v>968</v>
      </c>
      <c r="B6273" s="75" t="s">
        <v>1008</v>
      </c>
      <c r="C6273" s="76" t="s">
        <v>842</v>
      </c>
      <c r="D6273" t="s">
        <v>980</v>
      </c>
      <c r="E6273" s="84">
        <v>10</v>
      </c>
      <c r="F6273" s="74" t="s">
        <v>969</v>
      </c>
      <c r="G6273" s="85">
        <v>43328</v>
      </c>
      <c r="H6273" s="79"/>
      <c r="I6273">
        <f t="shared" si="102"/>
        <v>2018</v>
      </c>
    </row>
    <row r="6274" spans="1:9" x14ac:dyDescent="0.25">
      <c r="A6274" s="74" t="s">
        <v>968</v>
      </c>
      <c r="B6274" s="75" t="s">
        <v>225</v>
      </c>
      <c r="C6274" s="76" t="s">
        <v>842</v>
      </c>
      <c r="D6274" t="s">
        <v>980</v>
      </c>
      <c r="E6274" s="84">
        <v>7.6</v>
      </c>
      <c r="F6274" s="74" t="s">
        <v>969</v>
      </c>
      <c r="G6274" s="85">
        <v>43327</v>
      </c>
      <c r="H6274" s="79"/>
      <c r="I6274">
        <f t="shared" ref="I6274:I6337" si="103">IF(G6274&lt;&gt;"",YEAR(G6274),"")</f>
        <v>2018</v>
      </c>
    </row>
    <row r="6275" spans="1:9" x14ac:dyDescent="0.25">
      <c r="A6275" s="74" t="s">
        <v>968</v>
      </c>
      <c r="B6275" s="76" t="s">
        <v>261</v>
      </c>
      <c r="C6275" s="76" t="s">
        <v>842</v>
      </c>
      <c r="D6275" t="s">
        <v>980</v>
      </c>
      <c r="E6275" s="77">
        <v>6.24</v>
      </c>
      <c r="F6275" s="74" t="s">
        <v>969</v>
      </c>
      <c r="G6275" s="78">
        <v>43321</v>
      </c>
      <c r="H6275" s="79"/>
      <c r="I6275">
        <f t="shared" si="103"/>
        <v>2018</v>
      </c>
    </row>
    <row r="6276" spans="1:9" x14ac:dyDescent="0.25">
      <c r="A6276" s="74" t="s">
        <v>968</v>
      </c>
      <c r="B6276" s="75" t="s">
        <v>1</v>
      </c>
      <c r="C6276" s="76" t="s">
        <v>842</v>
      </c>
      <c r="D6276" t="s">
        <v>980</v>
      </c>
      <c r="E6276" s="84">
        <v>10</v>
      </c>
      <c r="F6276" s="74" t="s">
        <v>969</v>
      </c>
      <c r="G6276" s="85">
        <v>43318</v>
      </c>
      <c r="H6276" s="79"/>
      <c r="I6276">
        <f t="shared" si="103"/>
        <v>2018</v>
      </c>
    </row>
    <row r="6277" spans="1:9" x14ac:dyDescent="0.25">
      <c r="A6277" s="74" t="s">
        <v>968</v>
      </c>
      <c r="B6277" s="75" t="s">
        <v>1008</v>
      </c>
      <c r="C6277" s="76" t="s">
        <v>842</v>
      </c>
      <c r="D6277" t="s">
        <v>980</v>
      </c>
      <c r="E6277" s="84">
        <v>7.6</v>
      </c>
      <c r="F6277" s="74" t="s">
        <v>969</v>
      </c>
      <c r="G6277" s="85">
        <v>43313</v>
      </c>
      <c r="H6277" s="79"/>
      <c r="I6277">
        <f t="shared" si="103"/>
        <v>2018</v>
      </c>
    </row>
    <row r="6278" spans="1:9" x14ac:dyDescent="0.25">
      <c r="A6278" s="74" t="s">
        <v>968</v>
      </c>
      <c r="B6278" s="75" t="s">
        <v>1040</v>
      </c>
      <c r="C6278" s="76" t="s">
        <v>842</v>
      </c>
      <c r="D6278" t="s">
        <v>980</v>
      </c>
      <c r="E6278" s="84">
        <v>6</v>
      </c>
      <c r="F6278" s="74" t="s">
        <v>969</v>
      </c>
      <c r="G6278" s="85">
        <v>43311</v>
      </c>
      <c r="H6278" s="79"/>
      <c r="I6278">
        <f t="shared" si="103"/>
        <v>2018</v>
      </c>
    </row>
    <row r="6279" spans="1:9" x14ac:dyDescent="0.25">
      <c r="A6279" s="74" t="s">
        <v>968</v>
      </c>
      <c r="B6279" s="75" t="s">
        <v>6</v>
      </c>
      <c r="C6279" s="76" t="s">
        <v>842</v>
      </c>
      <c r="D6279" t="s">
        <v>980</v>
      </c>
      <c r="E6279" s="84">
        <v>55</v>
      </c>
      <c r="F6279" s="74" t="s">
        <v>969</v>
      </c>
      <c r="G6279" s="85">
        <v>43308</v>
      </c>
      <c r="H6279" s="79"/>
      <c r="I6279">
        <f t="shared" si="103"/>
        <v>2018</v>
      </c>
    </row>
    <row r="6280" spans="1:9" x14ac:dyDescent="0.25">
      <c r="A6280" s="74" t="s">
        <v>968</v>
      </c>
      <c r="B6280" s="75" t="s">
        <v>37</v>
      </c>
      <c r="C6280" s="76" t="s">
        <v>842</v>
      </c>
      <c r="D6280" t="s">
        <v>980</v>
      </c>
      <c r="E6280" s="84">
        <v>7.6</v>
      </c>
      <c r="F6280" s="74" t="s">
        <v>969</v>
      </c>
      <c r="G6280" s="85">
        <v>43306</v>
      </c>
      <c r="H6280" s="79"/>
      <c r="I6280">
        <f t="shared" si="103"/>
        <v>2018</v>
      </c>
    </row>
    <row r="6281" spans="1:9" x14ac:dyDescent="0.25">
      <c r="A6281" s="74" t="s">
        <v>968</v>
      </c>
      <c r="B6281" s="74" t="s">
        <v>39</v>
      </c>
      <c r="C6281" s="76" t="s">
        <v>842</v>
      </c>
      <c r="D6281" t="s">
        <v>980</v>
      </c>
      <c r="E6281" s="84">
        <v>14.7</v>
      </c>
      <c r="F6281" s="74" t="s">
        <v>969</v>
      </c>
      <c r="G6281" s="85">
        <v>43305</v>
      </c>
      <c r="H6281" s="79"/>
      <c r="I6281">
        <f t="shared" si="103"/>
        <v>2018</v>
      </c>
    </row>
    <row r="6282" spans="1:9" x14ac:dyDescent="0.25">
      <c r="A6282" s="74" t="s">
        <v>968</v>
      </c>
      <c r="B6282" s="75" t="s">
        <v>648</v>
      </c>
      <c r="C6282" s="76" t="s">
        <v>842</v>
      </c>
      <c r="D6282" t="s">
        <v>980</v>
      </c>
      <c r="E6282" s="84">
        <v>3.8</v>
      </c>
      <c r="F6282" s="74" t="s">
        <v>969</v>
      </c>
      <c r="G6282" s="85">
        <v>43304</v>
      </c>
      <c r="H6282" s="79"/>
      <c r="I6282">
        <f t="shared" si="103"/>
        <v>2018</v>
      </c>
    </row>
    <row r="6283" spans="1:9" x14ac:dyDescent="0.25">
      <c r="A6283" s="74" t="s">
        <v>968</v>
      </c>
      <c r="B6283" s="75" t="s">
        <v>264</v>
      </c>
      <c r="C6283" s="76" t="s">
        <v>842</v>
      </c>
      <c r="D6283" t="s">
        <v>980</v>
      </c>
      <c r="E6283" s="84">
        <v>5</v>
      </c>
      <c r="F6283" s="74" t="s">
        <v>969</v>
      </c>
      <c r="G6283" s="85">
        <v>43301</v>
      </c>
      <c r="H6283" s="79"/>
      <c r="I6283">
        <f t="shared" si="103"/>
        <v>2018</v>
      </c>
    </row>
    <row r="6284" spans="1:9" x14ac:dyDescent="0.25">
      <c r="A6284" s="74" t="s">
        <v>968</v>
      </c>
      <c r="B6284" s="75" t="s">
        <v>1041</v>
      </c>
      <c r="C6284" s="76" t="s">
        <v>842</v>
      </c>
      <c r="D6284" t="s">
        <v>980</v>
      </c>
      <c r="E6284" s="84">
        <v>15</v>
      </c>
      <c r="F6284" s="74" t="s">
        <v>969</v>
      </c>
      <c r="G6284" s="85">
        <v>43300</v>
      </c>
      <c r="H6284" s="79"/>
      <c r="I6284">
        <f t="shared" si="103"/>
        <v>2018</v>
      </c>
    </row>
    <row r="6285" spans="1:9" x14ac:dyDescent="0.25">
      <c r="A6285" s="74" t="s">
        <v>968</v>
      </c>
      <c r="B6285" s="75" t="s">
        <v>292</v>
      </c>
      <c r="C6285" s="76" t="s">
        <v>842</v>
      </c>
      <c r="D6285" t="s">
        <v>980</v>
      </c>
      <c r="E6285" s="84">
        <v>7.6</v>
      </c>
      <c r="F6285" s="74" t="s">
        <v>969</v>
      </c>
      <c r="G6285" s="85">
        <v>43300</v>
      </c>
      <c r="H6285" s="79"/>
      <c r="I6285">
        <f t="shared" si="103"/>
        <v>2018</v>
      </c>
    </row>
    <row r="6286" spans="1:9" x14ac:dyDescent="0.25">
      <c r="A6286" s="74" t="s">
        <v>968</v>
      </c>
      <c r="B6286" s="75" t="s">
        <v>276</v>
      </c>
      <c r="C6286" s="76" t="s">
        <v>842</v>
      </c>
      <c r="D6286" t="s">
        <v>980</v>
      </c>
      <c r="E6286" s="84">
        <v>5.25</v>
      </c>
      <c r="F6286" s="74" t="s">
        <v>969</v>
      </c>
      <c r="G6286" s="85">
        <v>43298</v>
      </c>
      <c r="H6286" s="79"/>
      <c r="I6286">
        <f t="shared" si="103"/>
        <v>2018</v>
      </c>
    </row>
    <row r="6287" spans="1:9" x14ac:dyDescent="0.25">
      <c r="A6287" s="74" t="s">
        <v>968</v>
      </c>
      <c r="B6287" s="75" t="s">
        <v>991</v>
      </c>
      <c r="C6287" s="76" t="s">
        <v>842</v>
      </c>
      <c r="D6287" t="s">
        <v>980</v>
      </c>
      <c r="E6287" s="84">
        <v>4.1500000000000004</v>
      </c>
      <c r="F6287" s="74" t="s">
        <v>969</v>
      </c>
      <c r="G6287" s="85">
        <v>43297</v>
      </c>
      <c r="H6287" s="79"/>
      <c r="I6287">
        <f t="shared" si="103"/>
        <v>2018</v>
      </c>
    </row>
    <row r="6288" spans="1:9" x14ac:dyDescent="0.25">
      <c r="A6288" s="74" t="s">
        <v>968</v>
      </c>
      <c r="B6288" s="75" t="s">
        <v>225</v>
      </c>
      <c r="C6288" s="76" t="s">
        <v>842</v>
      </c>
      <c r="D6288" t="s">
        <v>980</v>
      </c>
      <c r="E6288" s="84">
        <v>3</v>
      </c>
      <c r="F6288" s="74" t="s">
        <v>969</v>
      </c>
      <c r="G6288" s="85">
        <v>43297</v>
      </c>
      <c r="H6288" s="79"/>
      <c r="I6288">
        <f t="shared" si="103"/>
        <v>2018</v>
      </c>
    </row>
    <row r="6289" spans="1:9" x14ac:dyDescent="0.25">
      <c r="A6289" s="74" t="s">
        <v>968</v>
      </c>
      <c r="B6289" s="75" t="s">
        <v>60</v>
      </c>
      <c r="C6289" s="76" t="s">
        <v>842</v>
      </c>
      <c r="D6289" t="s">
        <v>980</v>
      </c>
      <c r="E6289" s="84">
        <v>6</v>
      </c>
      <c r="F6289" s="74" t="s">
        <v>969</v>
      </c>
      <c r="G6289" s="85">
        <v>43294</v>
      </c>
      <c r="H6289" s="79"/>
      <c r="I6289">
        <f t="shared" si="103"/>
        <v>2018</v>
      </c>
    </row>
    <row r="6290" spans="1:9" x14ac:dyDescent="0.25">
      <c r="A6290" s="74" t="s">
        <v>968</v>
      </c>
      <c r="B6290" t="s">
        <v>261</v>
      </c>
      <c r="C6290" s="76" t="s">
        <v>842</v>
      </c>
      <c r="D6290" t="s">
        <v>980</v>
      </c>
      <c r="E6290" s="84">
        <v>10</v>
      </c>
      <c r="F6290" s="74" t="s">
        <v>969</v>
      </c>
      <c r="G6290" s="85">
        <v>43294</v>
      </c>
      <c r="H6290" s="79"/>
      <c r="I6290">
        <f t="shared" si="103"/>
        <v>2018</v>
      </c>
    </row>
    <row r="6291" spans="1:9" x14ac:dyDescent="0.25">
      <c r="A6291" s="74" t="s">
        <v>968</v>
      </c>
      <c r="B6291" t="s">
        <v>62</v>
      </c>
      <c r="C6291" s="76" t="s">
        <v>842</v>
      </c>
      <c r="D6291" t="s">
        <v>980</v>
      </c>
      <c r="E6291" s="84">
        <v>9.1</v>
      </c>
      <c r="F6291" s="74" t="s">
        <v>969</v>
      </c>
      <c r="G6291" s="85">
        <v>43293</v>
      </c>
      <c r="H6291" s="79"/>
      <c r="I6291">
        <f t="shared" si="103"/>
        <v>2018</v>
      </c>
    </row>
    <row r="6292" spans="1:9" x14ac:dyDescent="0.25">
      <c r="A6292" s="74" t="s">
        <v>968</v>
      </c>
      <c r="B6292" s="75" t="s">
        <v>36</v>
      </c>
      <c r="C6292" s="76" t="s">
        <v>842</v>
      </c>
      <c r="D6292" t="s">
        <v>980</v>
      </c>
      <c r="E6292" s="84">
        <v>6</v>
      </c>
      <c r="F6292" s="74" t="s">
        <v>969</v>
      </c>
      <c r="G6292" s="85">
        <v>43293</v>
      </c>
      <c r="H6292" s="79"/>
      <c r="I6292">
        <f t="shared" si="103"/>
        <v>2018</v>
      </c>
    </row>
    <row r="6293" spans="1:9" x14ac:dyDescent="0.25">
      <c r="A6293" s="74" t="s">
        <v>968</v>
      </c>
      <c r="B6293" s="75" t="s">
        <v>292</v>
      </c>
      <c r="C6293" s="76" t="s">
        <v>842</v>
      </c>
      <c r="D6293" t="s">
        <v>980</v>
      </c>
      <c r="E6293" s="84">
        <v>3</v>
      </c>
      <c r="F6293" s="74" t="s">
        <v>969</v>
      </c>
      <c r="G6293" s="85">
        <v>43287</v>
      </c>
      <c r="H6293" s="79"/>
      <c r="I6293">
        <f t="shared" si="103"/>
        <v>2018</v>
      </c>
    </row>
    <row r="6294" spans="1:9" x14ac:dyDescent="0.25">
      <c r="A6294" s="74" t="s">
        <v>968</v>
      </c>
      <c r="B6294" s="75" t="s">
        <v>260</v>
      </c>
      <c r="C6294" s="76" t="s">
        <v>842</v>
      </c>
      <c r="D6294" t="s">
        <v>980</v>
      </c>
      <c r="E6294" s="84">
        <v>7</v>
      </c>
      <c r="F6294" s="74" t="s">
        <v>969</v>
      </c>
      <c r="G6294" s="85">
        <v>43284</v>
      </c>
      <c r="H6294" s="79"/>
      <c r="I6294">
        <f t="shared" si="103"/>
        <v>2018</v>
      </c>
    </row>
    <row r="6295" spans="1:9" x14ac:dyDescent="0.25">
      <c r="A6295" s="74" t="s">
        <v>968</v>
      </c>
      <c r="B6295" s="76" t="s">
        <v>1020</v>
      </c>
      <c r="C6295" s="76" t="s">
        <v>842</v>
      </c>
      <c r="D6295" t="s">
        <v>980</v>
      </c>
      <c r="E6295" s="77">
        <v>7.6</v>
      </c>
      <c r="F6295" s="74" t="s">
        <v>969</v>
      </c>
      <c r="G6295" s="78">
        <v>43272</v>
      </c>
      <c r="H6295" s="79"/>
      <c r="I6295">
        <f t="shared" si="103"/>
        <v>2018</v>
      </c>
    </row>
    <row r="6296" spans="1:9" x14ac:dyDescent="0.25">
      <c r="A6296" s="74" t="s">
        <v>968</v>
      </c>
      <c r="B6296" s="76" t="s">
        <v>997</v>
      </c>
      <c r="C6296" s="76" t="s">
        <v>842</v>
      </c>
      <c r="D6296" t="s">
        <v>980</v>
      </c>
      <c r="E6296" s="77">
        <v>7.6</v>
      </c>
      <c r="F6296" s="74" t="s">
        <v>969</v>
      </c>
      <c r="G6296" s="78">
        <v>43266</v>
      </c>
      <c r="H6296" s="79"/>
      <c r="I6296">
        <f t="shared" si="103"/>
        <v>2018</v>
      </c>
    </row>
    <row r="6297" spans="1:9" x14ac:dyDescent="0.25">
      <c r="A6297" s="74" t="s">
        <v>968</v>
      </c>
      <c r="B6297" s="76" t="s">
        <v>1040</v>
      </c>
      <c r="C6297" s="76" t="s">
        <v>842</v>
      </c>
      <c r="D6297" t="s">
        <v>980</v>
      </c>
      <c r="E6297" s="77">
        <v>10</v>
      </c>
      <c r="F6297" s="74" t="s">
        <v>969</v>
      </c>
      <c r="G6297" s="78">
        <v>43265</v>
      </c>
      <c r="H6297" s="79"/>
      <c r="I6297">
        <f t="shared" si="103"/>
        <v>2018</v>
      </c>
    </row>
    <row r="6298" spans="1:9" x14ac:dyDescent="0.25">
      <c r="A6298" s="74" t="s">
        <v>968</v>
      </c>
      <c r="B6298" s="74" t="s">
        <v>39</v>
      </c>
      <c r="C6298" s="76" t="s">
        <v>842</v>
      </c>
      <c r="D6298" t="s">
        <v>980</v>
      </c>
      <c r="E6298" s="77">
        <v>7.8</v>
      </c>
      <c r="F6298" s="74" t="s">
        <v>969</v>
      </c>
      <c r="G6298" s="78">
        <v>43262</v>
      </c>
      <c r="H6298" s="79"/>
      <c r="I6298">
        <f t="shared" si="103"/>
        <v>2018</v>
      </c>
    </row>
    <row r="6299" spans="1:9" x14ac:dyDescent="0.25">
      <c r="A6299" s="74" t="s">
        <v>968</v>
      </c>
      <c r="B6299" s="76" t="s">
        <v>1009</v>
      </c>
      <c r="C6299" s="76" t="s">
        <v>842</v>
      </c>
      <c r="D6299" t="s">
        <v>980</v>
      </c>
      <c r="E6299" s="77">
        <v>5</v>
      </c>
      <c r="F6299" s="74" t="s">
        <v>969</v>
      </c>
      <c r="G6299" s="78">
        <v>43257</v>
      </c>
      <c r="H6299" s="79"/>
      <c r="I6299">
        <f t="shared" si="103"/>
        <v>2018</v>
      </c>
    </row>
    <row r="6300" spans="1:9" x14ac:dyDescent="0.25">
      <c r="A6300" s="74" t="s">
        <v>968</v>
      </c>
      <c r="B6300" s="76" t="s">
        <v>997</v>
      </c>
      <c r="C6300" s="76" t="s">
        <v>842</v>
      </c>
      <c r="D6300" t="s">
        <v>980</v>
      </c>
      <c r="E6300" s="77">
        <v>6</v>
      </c>
      <c r="F6300" s="74" t="s">
        <v>969</v>
      </c>
      <c r="G6300" s="78">
        <v>43256</v>
      </c>
      <c r="H6300" s="79"/>
      <c r="I6300">
        <f t="shared" si="103"/>
        <v>2018</v>
      </c>
    </row>
    <row r="6301" spans="1:9" x14ac:dyDescent="0.25">
      <c r="A6301" s="74" t="s">
        <v>968</v>
      </c>
      <c r="B6301" s="76" t="s">
        <v>36</v>
      </c>
      <c r="C6301" s="76" t="s">
        <v>842</v>
      </c>
      <c r="D6301" t="s">
        <v>980</v>
      </c>
      <c r="E6301" s="77">
        <v>3</v>
      </c>
      <c r="F6301" s="74" t="s">
        <v>969</v>
      </c>
      <c r="G6301" s="78">
        <v>43256</v>
      </c>
      <c r="H6301" s="79"/>
      <c r="I6301">
        <f t="shared" si="103"/>
        <v>2018</v>
      </c>
    </row>
    <row r="6302" spans="1:9" x14ac:dyDescent="0.25">
      <c r="A6302" s="74" t="s">
        <v>968</v>
      </c>
      <c r="B6302" s="76" t="s">
        <v>985</v>
      </c>
      <c r="C6302" s="76" t="s">
        <v>842</v>
      </c>
      <c r="D6302" t="s">
        <v>980</v>
      </c>
      <c r="E6302" s="77">
        <v>4</v>
      </c>
      <c r="F6302" s="74" t="s">
        <v>969</v>
      </c>
      <c r="G6302" s="78">
        <v>43250</v>
      </c>
      <c r="H6302" s="79"/>
      <c r="I6302">
        <f t="shared" si="103"/>
        <v>2018</v>
      </c>
    </row>
    <row r="6303" spans="1:9" x14ac:dyDescent="0.25">
      <c r="A6303" s="74" t="s">
        <v>968</v>
      </c>
      <c r="B6303" s="76" t="s">
        <v>985</v>
      </c>
      <c r="C6303" s="76" t="s">
        <v>842</v>
      </c>
      <c r="D6303" t="s">
        <v>980</v>
      </c>
      <c r="E6303" s="77">
        <v>6</v>
      </c>
      <c r="F6303" s="74" t="s">
        <v>969</v>
      </c>
      <c r="G6303" s="78">
        <v>43250</v>
      </c>
      <c r="H6303" s="79"/>
      <c r="I6303">
        <f t="shared" si="103"/>
        <v>2018</v>
      </c>
    </row>
    <row r="6304" spans="1:9" x14ac:dyDescent="0.25">
      <c r="A6304" s="74" t="s">
        <v>968</v>
      </c>
      <c r="B6304" s="75" t="s">
        <v>6</v>
      </c>
      <c r="C6304" s="76" t="s">
        <v>842</v>
      </c>
      <c r="D6304" t="s">
        <v>980</v>
      </c>
      <c r="E6304" s="77">
        <v>10</v>
      </c>
      <c r="F6304" s="74" t="s">
        <v>969</v>
      </c>
      <c r="G6304" s="78">
        <v>43250</v>
      </c>
      <c r="H6304" s="79"/>
      <c r="I6304">
        <f t="shared" si="103"/>
        <v>2018</v>
      </c>
    </row>
    <row r="6305" spans="1:9" x14ac:dyDescent="0.25">
      <c r="A6305" s="74" t="s">
        <v>968</v>
      </c>
      <c r="B6305" s="76" t="s">
        <v>1040</v>
      </c>
      <c r="C6305" s="76" t="s">
        <v>842</v>
      </c>
      <c r="D6305" t="s">
        <v>980</v>
      </c>
      <c r="E6305" s="77">
        <v>7.08</v>
      </c>
      <c r="F6305" s="74" t="s">
        <v>969</v>
      </c>
      <c r="G6305" s="79">
        <v>43249</v>
      </c>
      <c r="H6305" s="79"/>
      <c r="I6305">
        <f t="shared" si="103"/>
        <v>2018</v>
      </c>
    </row>
    <row r="6306" spans="1:9" x14ac:dyDescent="0.25">
      <c r="A6306" s="74" t="s">
        <v>968</v>
      </c>
      <c r="B6306" s="76" t="s">
        <v>1040</v>
      </c>
      <c r="C6306" s="76" t="s">
        <v>842</v>
      </c>
      <c r="D6306" t="s">
        <v>980</v>
      </c>
      <c r="E6306" s="77">
        <v>3.48</v>
      </c>
      <c r="F6306" s="74" t="s">
        <v>969</v>
      </c>
      <c r="G6306" s="78">
        <v>43244</v>
      </c>
      <c r="H6306" s="79"/>
      <c r="I6306">
        <f t="shared" si="103"/>
        <v>2018</v>
      </c>
    </row>
    <row r="6307" spans="1:9" x14ac:dyDescent="0.25">
      <c r="A6307" s="74" t="s">
        <v>968</v>
      </c>
      <c r="B6307" s="76" t="s">
        <v>997</v>
      </c>
      <c r="C6307" s="76" t="s">
        <v>842</v>
      </c>
      <c r="D6307" t="s">
        <v>980</v>
      </c>
      <c r="E6307" s="77">
        <v>8.8000000000000007</v>
      </c>
      <c r="F6307" s="74" t="s">
        <v>969</v>
      </c>
      <c r="G6307" s="78">
        <v>43242</v>
      </c>
      <c r="H6307" s="79"/>
      <c r="I6307">
        <f t="shared" si="103"/>
        <v>2018</v>
      </c>
    </row>
    <row r="6308" spans="1:9" x14ac:dyDescent="0.25">
      <c r="A6308" s="74" t="s">
        <v>968</v>
      </c>
      <c r="B6308" s="76" t="s">
        <v>1041</v>
      </c>
      <c r="C6308" s="76" t="s">
        <v>842</v>
      </c>
      <c r="D6308" t="s">
        <v>980</v>
      </c>
      <c r="E6308" s="77">
        <v>6.4</v>
      </c>
      <c r="F6308" s="74" t="s">
        <v>969</v>
      </c>
      <c r="G6308" s="78">
        <v>43238</v>
      </c>
      <c r="H6308" s="79"/>
      <c r="I6308">
        <f t="shared" si="103"/>
        <v>2018</v>
      </c>
    </row>
    <row r="6309" spans="1:9" x14ac:dyDescent="0.25">
      <c r="A6309" s="74" t="s">
        <v>968</v>
      </c>
      <c r="B6309" s="76" t="s">
        <v>225</v>
      </c>
      <c r="C6309" s="76" t="s">
        <v>842</v>
      </c>
      <c r="D6309" t="s">
        <v>980</v>
      </c>
      <c r="E6309" s="77">
        <v>6</v>
      </c>
      <c r="F6309" s="74" t="s">
        <v>969</v>
      </c>
      <c r="G6309" s="78">
        <v>43235</v>
      </c>
      <c r="H6309" s="79"/>
      <c r="I6309">
        <f t="shared" si="103"/>
        <v>2018</v>
      </c>
    </row>
    <row r="6310" spans="1:9" x14ac:dyDescent="0.25">
      <c r="A6310" s="74" t="s">
        <v>968</v>
      </c>
      <c r="B6310" s="74" t="s">
        <v>217</v>
      </c>
      <c r="C6310" s="76" t="s">
        <v>842</v>
      </c>
      <c r="D6310" t="s">
        <v>980</v>
      </c>
      <c r="E6310" s="77">
        <v>5.6</v>
      </c>
      <c r="F6310" s="74" t="s">
        <v>969</v>
      </c>
      <c r="G6310" s="78">
        <v>43231</v>
      </c>
      <c r="H6310" s="79"/>
      <c r="I6310">
        <f t="shared" si="103"/>
        <v>2018</v>
      </c>
    </row>
    <row r="6311" spans="1:9" x14ac:dyDescent="0.25">
      <c r="A6311" s="74" t="s">
        <v>968</v>
      </c>
      <c r="B6311" t="s">
        <v>261</v>
      </c>
      <c r="C6311" s="76" t="s">
        <v>842</v>
      </c>
      <c r="D6311" t="s">
        <v>980</v>
      </c>
      <c r="E6311" s="77">
        <v>5</v>
      </c>
      <c r="F6311" s="74" t="s">
        <v>969</v>
      </c>
      <c r="G6311" s="78">
        <v>43227</v>
      </c>
      <c r="H6311" s="79"/>
      <c r="I6311">
        <f t="shared" si="103"/>
        <v>2018</v>
      </c>
    </row>
    <row r="6312" spans="1:9" x14ac:dyDescent="0.25">
      <c r="A6312" s="74" t="s">
        <v>968</v>
      </c>
      <c r="B6312" s="75" t="s">
        <v>154</v>
      </c>
      <c r="C6312" s="76" t="s">
        <v>842</v>
      </c>
      <c r="D6312" t="s">
        <v>980</v>
      </c>
      <c r="E6312" s="80">
        <v>5.2</v>
      </c>
      <c r="F6312" s="74" t="s">
        <v>969</v>
      </c>
      <c r="G6312" s="79">
        <v>43224</v>
      </c>
      <c r="H6312" s="79"/>
      <c r="I6312">
        <f t="shared" si="103"/>
        <v>2018</v>
      </c>
    </row>
    <row r="6313" spans="1:9" x14ac:dyDescent="0.25">
      <c r="A6313" s="74" t="s">
        <v>968</v>
      </c>
      <c r="B6313" s="76" t="s">
        <v>154</v>
      </c>
      <c r="C6313" s="76" t="s">
        <v>842</v>
      </c>
      <c r="D6313" t="s">
        <v>980</v>
      </c>
      <c r="E6313" s="77">
        <v>6</v>
      </c>
      <c r="F6313" s="74" t="s">
        <v>969</v>
      </c>
      <c r="G6313" s="78">
        <v>43215</v>
      </c>
      <c r="H6313" s="79"/>
      <c r="I6313">
        <f t="shared" si="103"/>
        <v>2018</v>
      </c>
    </row>
    <row r="6314" spans="1:9" x14ac:dyDescent="0.25">
      <c r="A6314" s="74" t="s">
        <v>968</v>
      </c>
      <c r="B6314" s="76" t="s">
        <v>262</v>
      </c>
      <c r="C6314" s="76" t="s">
        <v>842</v>
      </c>
      <c r="D6314" t="s">
        <v>980</v>
      </c>
      <c r="E6314" s="77">
        <v>5</v>
      </c>
      <c r="F6314" s="74" t="s">
        <v>969</v>
      </c>
      <c r="G6314" s="78">
        <v>43206</v>
      </c>
      <c r="H6314" s="79"/>
      <c r="I6314">
        <f t="shared" si="103"/>
        <v>2018</v>
      </c>
    </row>
    <row r="6315" spans="1:9" x14ac:dyDescent="0.25">
      <c r="A6315" s="74" t="s">
        <v>968</v>
      </c>
      <c r="B6315" t="s">
        <v>261</v>
      </c>
      <c r="C6315" s="76" t="s">
        <v>842</v>
      </c>
      <c r="D6315" t="s">
        <v>980</v>
      </c>
      <c r="E6315" s="77">
        <v>10</v>
      </c>
      <c r="F6315" s="74" t="s">
        <v>969</v>
      </c>
      <c r="G6315" s="78">
        <v>43203</v>
      </c>
      <c r="H6315" s="79"/>
      <c r="I6315">
        <f t="shared" si="103"/>
        <v>2018</v>
      </c>
    </row>
    <row r="6316" spans="1:9" x14ac:dyDescent="0.25">
      <c r="A6316" s="74" t="s">
        <v>968</v>
      </c>
      <c r="B6316" s="75" t="s">
        <v>154</v>
      </c>
      <c r="C6316" s="76" t="s">
        <v>842</v>
      </c>
      <c r="D6316" t="s">
        <v>980</v>
      </c>
      <c r="E6316" s="77">
        <v>6</v>
      </c>
      <c r="F6316" s="74" t="s">
        <v>969</v>
      </c>
      <c r="G6316" s="78">
        <v>43194</v>
      </c>
      <c r="H6316" s="79"/>
      <c r="I6316">
        <f t="shared" si="103"/>
        <v>2018</v>
      </c>
    </row>
    <row r="6317" spans="1:9" x14ac:dyDescent="0.25">
      <c r="A6317" s="74" t="s">
        <v>968</v>
      </c>
      <c r="B6317" t="s">
        <v>261</v>
      </c>
      <c r="C6317" s="76" t="s">
        <v>842</v>
      </c>
      <c r="D6317" t="s">
        <v>980</v>
      </c>
      <c r="E6317" s="77">
        <v>14.4</v>
      </c>
      <c r="F6317" s="74" t="s">
        <v>969</v>
      </c>
      <c r="G6317" s="78">
        <v>43192</v>
      </c>
      <c r="H6317" s="79"/>
      <c r="I6317">
        <f t="shared" si="103"/>
        <v>2018</v>
      </c>
    </row>
    <row r="6318" spans="1:9" x14ac:dyDescent="0.25">
      <c r="A6318" s="74" t="s">
        <v>968</v>
      </c>
      <c r="B6318" s="76" t="s">
        <v>997</v>
      </c>
      <c r="C6318" s="76" t="s">
        <v>842</v>
      </c>
      <c r="D6318" t="s">
        <v>980</v>
      </c>
      <c r="E6318" s="77">
        <v>6</v>
      </c>
      <c r="F6318" s="74" t="s">
        <v>969</v>
      </c>
      <c r="G6318" s="78">
        <v>43153</v>
      </c>
      <c r="H6318" s="79"/>
      <c r="I6318">
        <f t="shared" si="103"/>
        <v>2018</v>
      </c>
    </row>
    <row r="6319" spans="1:9" x14ac:dyDescent="0.25">
      <c r="A6319" s="74" t="s">
        <v>968</v>
      </c>
      <c r="B6319" s="76" t="s">
        <v>1</v>
      </c>
      <c r="C6319" s="76" t="s">
        <v>842</v>
      </c>
      <c r="D6319" t="s">
        <v>980</v>
      </c>
      <c r="E6319" s="77">
        <v>9.8000000000000007</v>
      </c>
      <c r="F6319" s="74" t="s">
        <v>969</v>
      </c>
      <c r="G6319" s="78">
        <v>43147</v>
      </c>
      <c r="H6319" s="79"/>
      <c r="I6319">
        <f t="shared" si="103"/>
        <v>2018</v>
      </c>
    </row>
    <row r="6320" spans="1:9" x14ac:dyDescent="0.25">
      <c r="A6320" s="74" t="s">
        <v>968</v>
      </c>
      <c r="B6320" s="74" t="s">
        <v>39</v>
      </c>
      <c r="C6320" s="76" t="s">
        <v>842</v>
      </c>
      <c r="D6320" t="s">
        <v>980</v>
      </c>
      <c r="E6320" s="77">
        <v>8.3699999999999992</v>
      </c>
      <c r="F6320" s="74" t="s">
        <v>969</v>
      </c>
      <c r="G6320" s="78">
        <v>43130</v>
      </c>
      <c r="H6320" s="79"/>
      <c r="I6320">
        <f t="shared" si="103"/>
        <v>2018</v>
      </c>
    </row>
    <row r="6321" spans="1:9" x14ac:dyDescent="0.25">
      <c r="A6321" s="74" t="s">
        <v>968</v>
      </c>
      <c r="B6321" s="75" t="s">
        <v>1040</v>
      </c>
      <c r="C6321" s="76" t="s">
        <v>842</v>
      </c>
      <c r="D6321" t="s">
        <v>980</v>
      </c>
      <c r="E6321" s="84">
        <v>3.92</v>
      </c>
      <c r="F6321" s="74" t="s">
        <v>969</v>
      </c>
      <c r="G6321" s="85">
        <v>43116</v>
      </c>
      <c r="H6321" s="79"/>
      <c r="I6321">
        <f t="shared" si="103"/>
        <v>2018</v>
      </c>
    </row>
    <row r="6322" spans="1:9" x14ac:dyDescent="0.25">
      <c r="A6322" s="74" t="s">
        <v>968</v>
      </c>
      <c r="B6322" s="74" t="s">
        <v>39</v>
      </c>
      <c r="C6322" s="76" t="s">
        <v>842</v>
      </c>
      <c r="D6322" t="s">
        <v>980</v>
      </c>
      <c r="E6322" s="84">
        <v>10</v>
      </c>
      <c r="F6322" s="74" t="s">
        <v>969</v>
      </c>
      <c r="G6322" s="85">
        <v>43109</v>
      </c>
      <c r="H6322" s="79"/>
      <c r="I6322">
        <f t="shared" si="103"/>
        <v>2018</v>
      </c>
    </row>
    <row r="6323" spans="1:9" x14ac:dyDescent="0.25">
      <c r="A6323" s="74" t="s">
        <v>968</v>
      </c>
      <c r="B6323" s="75" t="s">
        <v>62</v>
      </c>
      <c r="C6323" s="76" t="s">
        <v>842</v>
      </c>
      <c r="D6323" t="s">
        <v>980</v>
      </c>
      <c r="E6323" s="84">
        <v>500</v>
      </c>
      <c r="F6323" s="74" t="s">
        <v>969</v>
      </c>
      <c r="G6323" s="85">
        <v>43097</v>
      </c>
      <c r="H6323" s="79"/>
      <c r="I6323">
        <f t="shared" si="103"/>
        <v>2017</v>
      </c>
    </row>
    <row r="6324" spans="1:9" x14ac:dyDescent="0.25">
      <c r="A6324" s="74" t="s">
        <v>968</v>
      </c>
      <c r="B6324" s="75" t="s">
        <v>292</v>
      </c>
      <c r="C6324" s="76" t="s">
        <v>842</v>
      </c>
      <c r="D6324" t="s">
        <v>980</v>
      </c>
      <c r="E6324" s="84">
        <v>15</v>
      </c>
      <c r="F6324" s="74" t="s">
        <v>969</v>
      </c>
      <c r="G6324" s="85">
        <v>43097</v>
      </c>
      <c r="H6324" s="79"/>
      <c r="I6324">
        <f t="shared" si="103"/>
        <v>2017</v>
      </c>
    </row>
    <row r="6325" spans="1:9" x14ac:dyDescent="0.25">
      <c r="A6325" s="74" t="s">
        <v>968</v>
      </c>
      <c r="B6325" s="76" t="s">
        <v>73</v>
      </c>
      <c r="C6325" s="76" t="s">
        <v>842</v>
      </c>
      <c r="D6325" t="s">
        <v>980</v>
      </c>
      <c r="E6325" s="77">
        <v>59.2</v>
      </c>
      <c r="F6325" s="74" t="s">
        <v>969</v>
      </c>
      <c r="G6325" s="78">
        <v>43096</v>
      </c>
      <c r="H6325" s="79"/>
      <c r="I6325">
        <f t="shared" si="103"/>
        <v>2017</v>
      </c>
    </row>
    <row r="6326" spans="1:9" x14ac:dyDescent="0.25">
      <c r="A6326" s="74" t="s">
        <v>968</v>
      </c>
      <c r="B6326" s="75" t="s">
        <v>1031</v>
      </c>
      <c r="C6326" s="76" t="s">
        <v>842</v>
      </c>
      <c r="D6326" t="s">
        <v>980</v>
      </c>
      <c r="E6326" s="84">
        <v>6</v>
      </c>
      <c r="F6326" s="74" t="s">
        <v>969</v>
      </c>
      <c r="G6326" s="85">
        <v>43073</v>
      </c>
      <c r="H6326" s="79"/>
      <c r="I6326">
        <f t="shared" si="103"/>
        <v>2017</v>
      </c>
    </row>
    <row r="6327" spans="1:9" x14ac:dyDescent="0.25">
      <c r="A6327" s="74" t="s">
        <v>968</v>
      </c>
      <c r="B6327" s="74" t="s">
        <v>217</v>
      </c>
      <c r="C6327" s="76" t="s">
        <v>842</v>
      </c>
      <c r="D6327" t="s">
        <v>980</v>
      </c>
      <c r="E6327" s="94">
        <v>5</v>
      </c>
      <c r="F6327" s="74" t="s">
        <v>969</v>
      </c>
      <c r="G6327" s="95">
        <v>43070</v>
      </c>
      <c r="H6327" s="79"/>
      <c r="I6327">
        <f t="shared" si="103"/>
        <v>2017</v>
      </c>
    </row>
    <row r="6328" spans="1:9" x14ac:dyDescent="0.25">
      <c r="A6328" s="74" t="s">
        <v>968</v>
      </c>
      <c r="B6328" s="75" t="s">
        <v>56</v>
      </c>
      <c r="C6328" s="76" t="s">
        <v>842</v>
      </c>
      <c r="D6328" t="s">
        <v>980</v>
      </c>
      <c r="E6328" s="84">
        <v>500</v>
      </c>
      <c r="F6328" s="74" t="s">
        <v>969</v>
      </c>
      <c r="G6328" s="85">
        <v>43066</v>
      </c>
      <c r="H6328" s="79"/>
      <c r="I6328">
        <f t="shared" si="103"/>
        <v>2017</v>
      </c>
    </row>
    <row r="6329" spans="1:9" x14ac:dyDescent="0.25">
      <c r="A6329" s="74" t="s">
        <v>968</v>
      </c>
      <c r="B6329" s="75" t="s">
        <v>56</v>
      </c>
      <c r="C6329" s="76" t="s">
        <v>842</v>
      </c>
      <c r="D6329" t="s">
        <v>980</v>
      </c>
      <c r="E6329" s="84">
        <v>500</v>
      </c>
      <c r="F6329" s="74" t="s">
        <v>969</v>
      </c>
      <c r="G6329" s="85">
        <v>43066</v>
      </c>
      <c r="H6329" s="79"/>
      <c r="I6329">
        <f t="shared" si="103"/>
        <v>2017</v>
      </c>
    </row>
    <row r="6330" spans="1:9" x14ac:dyDescent="0.25">
      <c r="A6330" s="74" t="s">
        <v>968</v>
      </c>
      <c r="B6330" s="75" t="s">
        <v>6</v>
      </c>
      <c r="C6330" s="76" t="s">
        <v>842</v>
      </c>
      <c r="D6330" t="s">
        <v>980</v>
      </c>
      <c r="E6330" s="84">
        <v>5</v>
      </c>
      <c r="F6330" s="74" t="s">
        <v>969</v>
      </c>
      <c r="G6330" s="85">
        <v>43056</v>
      </c>
      <c r="H6330" s="79"/>
      <c r="I6330">
        <f t="shared" si="103"/>
        <v>2017</v>
      </c>
    </row>
    <row r="6331" spans="1:9" x14ac:dyDescent="0.25">
      <c r="A6331" s="74" t="s">
        <v>968</v>
      </c>
      <c r="B6331" s="75" t="s">
        <v>292</v>
      </c>
      <c r="C6331" s="76" t="s">
        <v>842</v>
      </c>
      <c r="D6331" t="s">
        <v>980</v>
      </c>
      <c r="E6331" s="84">
        <v>6</v>
      </c>
      <c r="F6331" s="74" t="s">
        <v>969</v>
      </c>
      <c r="G6331" s="85">
        <v>43047</v>
      </c>
      <c r="H6331" s="79"/>
      <c r="I6331">
        <f t="shared" si="103"/>
        <v>2017</v>
      </c>
    </row>
    <row r="6332" spans="1:9" x14ac:dyDescent="0.25">
      <c r="A6332" s="74" t="s">
        <v>968</v>
      </c>
      <c r="B6332" s="74" t="s">
        <v>1009</v>
      </c>
      <c r="C6332" s="76" t="s">
        <v>842</v>
      </c>
      <c r="D6332" t="s">
        <v>980</v>
      </c>
      <c r="E6332" s="80">
        <v>5</v>
      </c>
      <c r="F6332" s="74" t="s">
        <v>969</v>
      </c>
      <c r="G6332" s="78">
        <v>43042</v>
      </c>
      <c r="H6332" s="79"/>
      <c r="I6332">
        <f t="shared" si="103"/>
        <v>2017</v>
      </c>
    </row>
    <row r="6333" spans="1:9" x14ac:dyDescent="0.25">
      <c r="A6333" s="74" t="s">
        <v>968</v>
      </c>
      <c r="B6333" t="s">
        <v>11</v>
      </c>
      <c r="C6333" s="76" t="s">
        <v>842</v>
      </c>
      <c r="D6333" t="s">
        <v>980</v>
      </c>
      <c r="E6333" s="80">
        <v>10</v>
      </c>
      <c r="F6333" s="74" t="s">
        <v>969</v>
      </c>
      <c r="G6333" s="78">
        <v>43042</v>
      </c>
      <c r="H6333" s="79"/>
      <c r="I6333">
        <f t="shared" si="103"/>
        <v>2017</v>
      </c>
    </row>
    <row r="6334" spans="1:9" x14ac:dyDescent="0.25">
      <c r="A6334" s="74" t="s">
        <v>968</v>
      </c>
      <c r="B6334" s="76" t="s">
        <v>225</v>
      </c>
      <c r="C6334" s="76" t="s">
        <v>842</v>
      </c>
      <c r="D6334" t="s">
        <v>980</v>
      </c>
      <c r="E6334" s="77">
        <v>3.8</v>
      </c>
      <c r="F6334" s="74" t="s">
        <v>969</v>
      </c>
      <c r="G6334" s="78">
        <v>43042</v>
      </c>
      <c r="H6334" s="79"/>
      <c r="I6334">
        <f t="shared" si="103"/>
        <v>2017</v>
      </c>
    </row>
    <row r="6335" spans="1:9" x14ac:dyDescent="0.25">
      <c r="A6335" s="74" t="s">
        <v>968</v>
      </c>
      <c r="B6335" s="74" t="s">
        <v>262</v>
      </c>
      <c r="C6335" s="76" t="s">
        <v>842</v>
      </c>
      <c r="D6335" t="s">
        <v>980</v>
      </c>
      <c r="E6335" s="80">
        <v>13.6</v>
      </c>
      <c r="F6335" s="74" t="s">
        <v>969</v>
      </c>
      <c r="G6335" s="78">
        <v>43041</v>
      </c>
      <c r="H6335" s="79"/>
      <c r="I6335">
        <f t="shared" si="103"/>
        <v>2017</v>
      </c>
    </row>
    <row r="6336" spans="1:9" x14ac:dyDescent="0.25">
      <c r="A6336" s="74" t="s">
        <v>968</v>
      </c>
      <c r="B6336" s="75" t="s">
        <v>154</v>
      </c>
      <c r="C6336" s="76" t="s">
        <v>842</v>
      </c>
      <c r="D6336" t="s">
        <v>980</v>
      </c>
      <c r="E6336" s="80">
        <v>10</v>
      </c>
      <c r="F6336" s="74" t="s">
        <v>969</v>
      </c>
      <c r="G6336" s="78">
        <v>43033</v>
      </c>
      <c r="H6336" s="79"/>
      <c r="I6336">
        <f t="shared" si="103"/>
        <v>2017</v>
      </c>
    </row>
    <row r="6337" spans="1:9" x14ac:dyDescent="0.25">
      <c r="A6337" s="74" t="s">
        <v>968</v>
      </c>
      <c r="B6337" s="76" t="s">
        <v>1</v>
      </c>
      <c r="C6337" s="76" t="s">
        <v>842</v>
      </c>
      <c r="D6337" t="s">
        <v>980</v>
      </c>
      <c r="E6337" s="77">
        <v>8</v>
      </c>
      <c r="F6337" s="74" t="s">
        <v>969</v>
      </c>
      <c r="G6337" s="78">
        <v>43026</v>
      </c>
      <c r="H6337" s="79"/>
      <c r="I6337">
        <f t="shared" si="103"/>
        <v>2017</v>
      </c>
    </row>
    <row r="6338" spans="1:9" x14ac:dyDescent="0.25">
      <c r="A6338" s="74" t="s">
        <v>968</v>
      </c>
      <c r="B6338" s="74" t="s">
        <v>1009</v>
      </c>
      <c r="C6338" s="76" t="s">
        <v>842</v>
      </c>
      <c r="D6338" t="s">
        <v>980</v>
      </c>
      <c r="E6338" s="80">
        <v>7.6</v>
      </c>
      <c r="F6338" s="74" t="s">
        <v>969</v>
      </c>
      <c r="G6338" s="78">
        <v>43025</v>
      </c>
      <c r="H6338" s="79"/>
      <c r="I6338">
        <f t="shared" ref="I6338:I6401" si="104">IF(G6338&lt;&gt;"",YEAR(G6338),"")</f>
        <v>2017</v>
      </c>
    </row>
    <row r="6339" spans="1:9" x14ac:dyDescent="0.25">
      <c r="A6339" s="74" t="s">
        <v>968</v>
      </c>
      <c r="B6339" s="74" t="s">
        <v>225</v>
      </c>
      <c r="C6339" s="76" t="s">
        <v>842</v>
      </c>
      <c r="D6339" t="s">
        <v>980</v>
      </c>
      <c r="E6339" s="80">
        <v>7.6</v>
      </c>
      <c r="F6339" s="74" t="s">
        <v>969</v>
      </c>
      <c r="G6339" s="78">
        <v>43023</v>
      </c>
      <c r="H6339" s="79"/>
      <c r="I6339">
        <f t="shared" si="104"/>
        <v>2017</v>
      </c>
    </row>
    <row r="6340" spans="1:9" x14ac:dyDescent="0.25">
      <c r="A6340" s="74" t="s">
        <v>968</v>
      </c>
      <c r="B6340" s="76" t="s">
        <v>1040</v>
      </c>
      <c r="C6340" s="76" t="s">
        <v>842</v>
      </c>
      <c r="D6340" t="s">
        <v>980</v>
      </c>
      <c r="E6340" s="77">
        <v>12</v>
      </c>
      <c r="F6340" s="74" t="s">
        <v>969</v>
      </c>
      <c r="G6340" s="78">
        <v>43021</v>
      </c>
      <c r="H6340" s="79"/>
      <c r="I6340">
        <f t="shared" si="104"/>
        <v>2017</v>
      </c>
    </row>
    <row r="6341" spans="1:9" x14ac:dyDescent="0.25">
      <c r="A6341" s="74" t="s">
        <v>968</v>
      </c>
      <c r="B6341" s="76" t="s">
        <v>1009</v>
      </c>
      <c r="C6341" s="76" t="s">
        <v>842</v>
      </c>
      <c r="D6341" t="s">
        <v>980</v>
      </c>
      <c r="E6341" s="77">
        <v>6</v>
      </c>
      <c r="F6341" s="74" t="s">
        <v>969</v>
      </c>
      <c r="G6341" s="78">
        <v>43021</v>
      </c>
      <c r="H6341" s="79"/>
      <c r="I6341">
        <f t="shared" si="104"/>
        <v>2017</v>
      </c>
    </row>
    <row r="6342" spans="1:9" x14ac:dyDescent="0.25">
      <c r="A6342" s="74" t="s">
        <v>968</v>
      </c>
      <c r="B6342" s="75" t="s">
        <v>6</v>
      </c>
      <c r="C6342" s="76" t="s">
        <v>842</v>
      </c>
      <c r="D6342" t="s">
        <v>980</v>
      </c>
      <c r="E6342" s="80">
        <v>10</v>
      </c>
      <c r="F6342" s="74" t="s">
        <v>969</v>
      </c>
      <c r="G6342" s="78">
        <v>43021</v>
      </c>
      <c r="H6342" s="79"/>
      <c r="I6342">
        <f t="shared" si="104"/>
        <v>2017</v>
      </c>
    </row>
    <row r="6343" spans="1:9" x14ac:dyDescent="0.25">
      <c r="A6343" s="74" t="s">
        <v>968</v>
      </c>
      <c r="B6343" s="76" t="s">
        <v>1</v>
      </c>
      <c r="C6343" s="76" t="s">
        <v>842</v>
      </c>
      <c r="D6343" t="s">
        <v>980</v>
      </c>
      <c r="E6343" s="80">
        <v>3.8</v>
      </c>
      <c r="F6343" s="74" t="s">
        <v>969</v>
      </c>
      <c r="G6343" s="78">
        <v>43014</v>
      </c>
      <c r="H6343" s="79"/>
      <c r="I6343">
        <f t="shared" si="104"/>
        <v>2017</v>
      </c>
    </row>
    <row r="6344" spans="1:9" x14ac:dyDescent="0.25">
      <c r="A6344" s="74" t="s">
        <v>968</v>
      </c>
      <c r="B6344" s="76" t="s">
        <v>1040</v>
      </c>
      <c r="C6344" s="76" t="s">
        <v>842</v>
      </c>
      <c r="D6344" t="s">
        <v>980</v>
      </c>
      <c r="E6344" s="77">
        <v>10</v>
      </c>
      <c r="F6344" s="74" t="s">
        <v>969</v>
      </c>
      <c r="G6344" s="78">
        <v>43013</v>
      </c>
      <c r="H6344" s="79"/>
      <c r="I6344">
        <f t="shared" si="104"/>
        <v>2017</v>
      </c>
    </row>
    <row r="6345" spans="1:9" x14ac:dyDescent="0.25">
      <c r="A6345" s="74" t="s">
        <v>968</v>
      </c>
      <c r="B6345" s="76" t="s">
        <v>1005</v>
      </c>
      <c r="C6345" s="76" t="s">
        <v>842</v>
      </c>
      <c r="D6345" t="s">
        <v>980</v>
      </c>
      <c r="E6345" s="77">
        <v>10</v>
      </c>
      <c r="F6345" s="74" t="s">
        <v>969</v>
      </c>
      <c r="G6345" s="78">
        <v>43013</v>
      </c>
      <c r="H6345" s="79"/>
      <c r="I6345">
        <f t="shared" si="104"/>
        <v>2017</v>
      </c>
    </row>
    <row r="6346" spans="1:9" x14ac:dyDescent="0.25">
      <c r="A6346" s="74" t="s">
        <v>968</v>
      </c>
      <c r="B6346" s="74" t="s">
        <v>1009</v>
      </c>
      <c r="C6346" s="76" t="s">
        <v>842</v>
      </c>
      <c r="D6346" t="s">
        <v>980</v>
      </c>
      <c r="E6346" s="80">
        <v>7.6</v>
      </c>
      <c r="F6346" s="74" t="s">
        <v>969</v>
      </c>
      <c r="G6346" s="78">
        <v>43011</v>
      </c>
      <c r="H6346" s="79"/>
      <c r="I6346">
        <f t="shared" si="104"/>
        <v>2017</v>
      </c>
    </row>
    <row r="6347" spans="1:9" x14ac:dyDescent="0.25">
      <c r="A6347" s="74" t="s">
        <v>968</v>
      </c>
      <c r="B6347" s="75" t="s">
        <v>4</v>
      </c>
      <c r="C6347" s="76" t="s">
        <v>842</v>
      </c>
      <c r="D6347" t="s">
        <v>980</v>
      </c>
      <c r="E6347" s="77">
        <v>9.9949999999999992</v>
      </c>
      <c r="F6347" s="74" t="s">
        <v>969</v>
      </c>
      <c r="G6347" s="78">
        <v>43010</v>
      </c>
      <c r="H6347" s="79"/>
      <c r="I6347">
        <f t="shared" si="104"/>
        <v>2017</v>
      </c>
    </row>
    <row r="6348" spans="1:9" x14ac:dyDescent="0.25">
      <c r="A6348" s="74" t="s">
        <v>968</v>
      </c>
      <c r="B6348" s="74" t="s">
        <v>1</v>
      </c>
      <c r="C6348" s="76" t="s">
        <v>842</v>
      </c>
      <c r="D6348" t="s">
        <v>980</v>
      </c>
      <c r="E6348" s="80">
        <v>3.8</v>
      </c>
      <c r="F6348" s="74" t="s">
        <v>969</v>
      </c>
      <c r="G6348" s="78">
        <v>43006</v>
      </c>
      <c r="H6348" s="79"/>
      <c r="I6348">
        <f t="shared" si="104"/>
        <v>2017</v>
      </c>
    </row>
    <row r="6349" spans="1:9" x14ac:dyDescent="0.25">
      <c r="A6349" s="74" t="s">
        <v>968</v>
      </c>
      <c r="B6349" s="74" t="s">
        <v>261</v>
      </c>
      <c r="C6349" s="76" t="s">
        <v>842</v>
      </c>
      <c r="D6349" t="s">
        <v>980</v>
      </c>
      <c r="E6349" s="80">
        <v>3.8</v>
      </c>
      <c r="F6349" s="74" t="s">
        <v>969</v>
      </c>
      <c r="G6349" s="78">
        <v>43006</v>
      </c>
      <c r="H6349" s="79"/>
      <c r="I6349">
        <f t="shared" si="104"/>
        <v>2017</v>
      </c>
    </row>
    <row r="6350" spans="1:9" x14ac:dyDescent="0.25">
      <c r="A6350" s="74" t="s">
        <v>968</v>
      </c>
      <c r="B6350" s="76" t="s">
        <v>225</v>
      </c>
      <c r="C6350" s="76" t="s">
        <v>842</v>
      </c>
      <c r="D6350" t="s">
        <v>980</v>
      </c>
      <c r="E6350" s="77">
        <v>5</v>
      </c>
      <c r="F6350" s="74" t="s">
        <v>969</v>
      </c>
      <c r="G6350" s="78">
        <v>43006</v>
      </c>
      <c r="H6350" s="79"/>
      <c r="I6350">
        <f t="shared" si="104"/>
        <v>2017</v>
      </c>
    </row>
    <row r="6351" spans="1:9" ht="14.45" customHeight="1" x14ac:dyDescent="0.25">
      <c r="A6351" s="74" t="s">
        <v>968</v>
      </c>
      <c r="B6351" s="75" t="s">
        <v>1031</v>
      </c>
      <c r="C6351" s="76" t="s">
        <v>842</v>
      </c>
      <c r="D6351" t="s">
        <v>980</v>
      </c>
      <c r="E6351" s="77">
        <v>6</v>
      </c>
      <c r="F6351" s="74" t="s">
        <v>969</v>
      </c>
      <c r="G6351" s="78">
        <v>43004</v>
      </c>
      <c r="H6351" s="79"/>
      <c r="I6351">
        <f t="shared" si="104"/>
        <v>2017</v>
      </c>
    </row>
    <row r="6352" spans="1:9" ht="14.45" customHeight="1" x14ac:dyDescent="0.25">
      <c r="A6352" s="74" t="s">
        <v>968</v>
      </c>
      <c r="B6352" t="s">
        <v>261</v>
      </c>
      <c r="C6352" s="76" t="s">
        <v>842</v>
      </c>
      <c r="D6352" t="s">
        <v>980</v>
      </c>
      <c r="E6352" s="80">
        <v>75</v>
      </c>
      <c r="F6352" s="74" t="s">
        <v>969</v>
      </c>
      <c r="G6352" s="78">
        <v>43003</v>
      </c>
      <c r="H6352" s="79"/>
      <c r="I6352">
        <f t="shared" si="104"/>
        <v>2017</v>
      </c>
    </row>
    <row r="6353" spans="1:9" ht="14.45" customHeight="1" x14ac:dyDescent="0.25">
      <c r="A6353" s="74" t="s">
        <v>968</v>
      </c>
      <c r="B6353" s="74" t="s">
        <v>981</v>
      </c>
      <c r="C6353" s="76" t="s">
        <v>842</v>
      </c>
      <c r="D6353" t="s">
        <v>980</v>
      </c>
      <c r="E6353" s="80">
        <v>6.16</v>
      </c>
      <c r="F6353" s="74" t="s">
        <v>969</v>
      </c>
      <c r="G6353" s="78">
        <v>42996</v>
      </c>
      <c r="H6353" s="79"/>
      <c r="I6353">
        <f t="shared" si="104"/>
        <v>2017</v>
      </c>
    </row>
    <row r="6354" spans="1:9" x14ac:dyDescent="0.25">
      <c r="A6354" s="74" t="s">
        <v>968</v>
      </c>
      <c r="B6354" s="76" t="s">
        <v>1031</v>
      </c>
      <c r="C6354" s="76" t="s">
        <v>842</v>
      </c>
      <c r="D6354" t="s">
        <v>980</v>
      </c>
      <c r="E6354" s="77">
        <v>8.1</v>
      </c>
      <c r="F6354" s="74" t="s">
        <v>969</v>
      </c>
      <c r="G6354" s="78">
        <v>42993</v>
      </c>
      <c r="H6354" s="79"/>
      <c r="I6354">
        <f t="shared" si="104"/>
        <v>2017</v>
      </c>
    </row>
    <row r="6355" spans="1:9" x14ac:dyDescent="0.25">
      <c r="A6355" s="74" t="s">
        <v>968</v>
      </c>
      <c r="B6355" s="76" t="s">
        <v>1</v>
      </c>
      <c r="C6355" s="76" t="s">
        <v>842</v>
      </c>
      <c r="D6355" t="s">
        <v>980</v>
      </c>
      <c r="E6355" s="77">
        <v>5</v>
      </c>
      <c r="F6355" s="74" t="s">
        <v>969</v>
      </c>
      <c r="G6355" s="78">
        <v>42991</v>
      </c>
      <c r="H6355" s="79"/>
      <c r="I6355">
        <f t="shared" si="104"/>
        <v>2017</v>
      </c>
    </row>
    <row r="6356" spans="1:9" x14ac:dyDescent="0.25">
      <c r="A6356" s="74" t="s">
        <v>968</v>
      </c>
      <c r="B6356" s="76" t="s">
        <v>225</v>
      </c>
      <c r="C6356" s="76" t="s">
        <v>842</v>
      </c>
      <c r="D6356" t="s">
        <v>980</v>
      </c>
      <c r="E6356" s="77">
        <v>6</v>
      </c>
      <c r="F6356" s="74" t="s">
        <v>969</v>
      </c>
      <c r="G6356" s="78">
        <v>42991</v>
      </c>
      <c r="H6356" s="79"/>
      <c r="I6356">
        <f t="shared" si="104"/>
        <v>2017</v>
      </c>
    </row>
    <row r="6357" spans="1:9" x14ac:dyDescent="0.25">
      <c r="A6357" s="74" t="s">
        <v>968</v>
      </c>
      <c r="B6357" s="74" t="s">
        <v>39</v>
      </c>
      <c r="C6357" s="76" t="s">
        <v>842</v>
      </c>
      <c r="D6357" t="s">
        <v>980</v>
      </c>
      <c r="E6357" s="80">
        <v>6</v>
      </c>
      <c r="F6357" s="74" t="s">
        <v>969</v>
      </c>
      <c r="G6357" s="78">
        <v>42990</v>
      </c>
      <c r="H6357" s="79"/>
      <c r="I6357">
        <f t="shared" si="104"/>
        <v>2017</v>
      </c>
    </row>
    <row r="6358" spans="1:9" x14ac:dyDescent="0.25">
      <c r="A6358" s="74" t="s">
        <v>968</v>
      </c>
      <c r="B6358" s="74" t="s">
        <v>1040</v>
      </c>
      <c r="C6358" s="76" t="s">
        <v>842</v>
      </c>
      <c r="D6358" t="s">
        <v>980</v>
      </c>
      <c r="E6358" s="80">
        <v>3.8</v>
      </c>
      <c r="F6358" s="74" t="s">
        <v>969</v>
      </c>
      <c r="G6358" s="78">
        <v>42990</v>
      </c>
      <c r="H6358" s="79"/>
      <c r="I6358">
        <f t="shared" si="104"/>
        <v>2017</v>
      </c>
    </row>
    <row r="6359" spans="1:9" x14ac:dyDescent="0.25">
      <c r="A6359" s="74" t="s">
        <v>968</v>
      </c>
      <c r="B6359" s="76" t="s">
        <v>260</v>
      </c>
      <c r="C6359" s="76" t="s">
        <v>842</v>
      </c>
      <c r="D6359" t="s">
        <v>980</v>
      </c>
      <c r="E6359" s="77">
        <v>150</v>
      </c>
      <c r="F6359" s="74" t="s">
        <v>969</v>
      </c>
      <c r="G6359" s="78">
        <v>42990</v>
      </c>
      <c r="H6359" s="79"/>
      <c r="I6359">
        <f t="shared" si="104"/>
        <v>2017</v>
      </c>
    </row>
    <row r="6360" spans="1:9" x14ac:dyDescent="0.25">
      <c r="A6360" s="74" t="s">
        <v>968</v>
      </c>
      <c r="B6360" t="s">
        <v>261</v>
      </c>
      <c r="C6360" s="76" t="s">
        <v>842</v>
      </c>
      <c r="D6360" t="s">
        <v>980</v>
      </c>
      <c r="E6360" s="80">
        <v>5</v>
      </c>
      <c r="F6360" s="74" t="s">
        <v>969</v>
      </c>
      <c r="G6360" s="78">
        <v>42989</v>
      </c>
      <c r="H6360" s="79"/>
      <c r="I6360">
        <f t="shared" si="104"/>
        <v>2017</v>
      </c>
    </row>
    <row r="6361" spans="1:9" x14ac:dyDescent="0.25">
      <c r="A6361" s="74" t="s">
        <v>968</v>
      </c>
      <c r="B6361" s="76" t="s">
        <v>1</v>
      </c>
      <c r="C6361" s="76" t="s">
        <v>842</v>
      </c>
      <c r="D6361" t="s">
        <v>980</v>
      </c>
      <c r="E6361" s="77">
        <v>3.8</v>
      </c>
      <c r="F6361" s="74" t="s">
        <v>969</v>
      </c>
      <c r="G6361" s="78">
        <v>42986</v>
      </c>
      <c r="H6361" s="79"/>
      <c r="I6361">
        <f t="shared" si="104"/>
        <v>2017</v>
      </c>
    </row>
    <row r="6362" spans="1:9" x14ac:dyDescent="0.25">
      <c r="A6362" s="74" t="s">
        <v>968</v>
      </c>
      <c r="B6362" s="76" t="s">
        <v>1</v>
      </c>
      <c r="C6362" s="76" t="s">
        <v>842</v>
      </c>
      <c r="D6362" t="s">
        <v>980</v>
      </c>
      <c r="E6362" s="77">
        <v>7.6</v>
      </c>
      <c r="F6362" s="74" t="s">
        <v>969</v>
      </c>
      <c r="G6362" s="78">
        <v>42986</v>
      </c>
      <c r="H6362" s="79"/>
      <c r="I6362">
        <f t="shared" si="104"/>
        <v>2017</v>
      </c>
    </row>
    <row r="6363" spans="1:9" x14ac:dyDescent="0.25">
      <c r="A6363" s="74" t="s">
        <v>968</v>
      </c>
      <c r="B6363" t="s">
        <v>62</v>
      </c>
      <c r="C6363" s="76" t="s">
        <v>842</v>
      </c>
      <c r="D6363" t="s">
        <v>980</v>
      </c>
      <c r="E6363" s="84">
        <v>5</v>
      </c>
      <c r="F6363" s="74" t="s">
        <v>969</v>
      </c>
      <c r="G6363" s="85">
        <v>42985</v>
      </c>
      <c r="H6363" s="79"/>
      <c r="I6363">
        <f t="shared" si="104"/>
        <v>2017</v>
      </c>
    </row>
    <row r="6364" spans="1:9" x14ac:dyDescent="0.25">
      <c r="A6364" s="74" t="s">
        <v>968</v>
      </c>
      <c r="B6364" t="s">
        <v>261</v>
      </c>
      <c r="C6364" s="76" t="s">
        <v>842</v>
      </c>
      <c r="D6364" t="s">
        <v>980</v>
      </c>
      <c r="E6364" s="77">
        <v>6</v>
      </c>
      <c r="F6364" s="74" t="s">
        <v>969</v>
      </c>
      <c r="G6364" s="78">
        <v>42979</v>
      </c>
      <c r="H6364" s="79"/>
      <c r="I6364">
        <f t="shared" si="104"/>
        <v>2017</v>
      </c>
    </row>
    <row r="6365" spans="1:9" x14ac:dyDescent="0.25">
      <c r="A6365" s="74" t="s">
        <v>968</v>
      </c>
      <c r="B6365" s="76" t="s">
        <v>1</v>
      </c>
      <c r="C6365" s="76" t="s">
        <v>842</v>
      </c>
      <c r="D6365" t="s">
        <v>980</v>
      </c>
      <c r="E6365" s="77">
        <v>7.6</v>
      </c>
      <c r="F6365" s="74" t="s">
        <v>969</v>
      </c>
      <c r="G6365" s="78">
        <v>42977</v>
      </c>
      <c r="H6365" s="79"/>
      <c r="I6365">
        <f t="shared" si="104"/>
        <v>2017</v>
      </c>
    </row>
    <row r="6366" spans="1:9" x14ac:dyDescent="0.25">
      <c r="A6366" s="74" t="s">
        <v>968</v>
      </c>
      <c r="B6366" s="76" t="s">
        <v>996</v>
      </c>
      <c r="C6366" s="76" t="s">
        <v>842</v>
      </c>
      <c r="D6366" t="s">
        <v>980</v>
      </c>
      <c r="E6366" s="77">
        <v>6</v>
      </c>
      <c r="F6366" s="74" t="s">
        <v>969</v>
      </c>
      <c r="G6366" s="78">
        <v>42976</v>
      </c>
      <c r="H6366" s="79"/>
      <c r="I6366">
        <f t="shared" si="104"/>
        <v>2017</v>
      </c>
    </row>
    <row r="6367" spans="1:9" x14ac:dyDescent="0.25">
      <c r="A6367" s="74" t="s">
        <v>968</v>
      </c>
      <c r="B6367" s="74" t="s">
        <v>996</v>
      </c>
      <c r="C6367" s="76" t="s">
        <v>842</v>
      </c>
      <c r="D6367" t="s">
        <v>980</v>
      </c>
      <c r="E6367" s="80">
        <v>3.8</v>
      </c>
      <c r="F6367" s="74" t="s">
        <v>969</v>
      </c>
      <c r="G6367" s="78">
        <v>42975</v>
      </c>
      <c r="H6367" s="79"/>
      <c r="I6367">
        <f t="shared" si="104"/>
        <v>2017</v>
      </c>
    </row>
    <row r="6368" spans="1:9" x14ac:dyDescent="0.25">
      <c r="A6368" s="74" t="s">
        <v>968</v>
      </c>
      <c r="B6368" t="s">
        <v>261</v>
      </c>
      <c r="C6368" s="76" t="s">
        <v>842</v>
      </c>
      <c r="D6368" t="s">
        <v>980</v>
      </c>
      <c r="E6368" s="80">
        <v>3</v>
      </c>
      <c r="F6368" s="74" t="s">
        <v>969</v>
      </c>
      <c r="G6368" s="78">
        <v>42975</v>
      </c>
      <c r="H6368" s="79"/>
      <c r="I6368">
        <f t="shared" si="104"/>
        <v>2017</v>
      </c>
    </row>
    <row r="6369" spans="1:9" x14ac:dyDescent="0.25">
      <c r="A6369" s="74" t="s">
        <v>968</v>
      </c>
      <c r="B6369" s="74" t="s">
        <v>1009</v>
      </c>
      <c r="C6369" s="76" t="s">
        <v>842</v>
      </c>
      <c r="D6369" t="s">
        <v>980</v>
      </c>
      <c r="E6369" s="77">
        <v>500</v>
      </c>
      <c r="F6369" s="74" t="s">
        <v>969</v>
      </c>
      <c r="G6369" s="78">
        <v>42972</v>
      </c>
      <c r="H6369" s="79"/>
      <c r="I6369">
        <f t="shared" si="104"/>
        <v>2017</v>
      </c>
    </row>
    <row r="6370" spans="1:9" x14ac:dyDescent="0.25">
      <c r="A6370" s="74" t="s">
        <v>968</v>
      </c>
      <c r="B6370" s="74" t="s">
        <v>1009</v>
      </c>
      <c r="C6370" s="76" t="s">
        <v>842</v>
      </c>
      <c r="D6370" t="s">
        <v>980</v>
      </c>
      <c r="E6370" s="80">
        <v>3.8</v>
      </c>
      <c r="F6370" s="74" t="s">
        <v>969</v>
      </c>
      <c r="G6370" s="78">
        <v>42969</v>
      </c>
      <c r="H6370" s="79"/>
      <c r="I6370">
        <f t="shared" si="104"/>
        <v>2017</v>
      </c>
    </row>
    <row r="6371" spans="1:9" x14ac:dyDescent="0.25">
      <c r="A6371" s="74" t="s">
        <v>968</v>
      </c>
      <c r="B6371" s="74" t="s">
        <v>292</v>
      </c>
      <c r="C6371" s="76" t="s">
        <v>842</v>
      </c>
      <c r="D6371" t="s">
        <v>980</v>
      </c>
      <c r="E6371" s="80">
        <v>3.8</v>
      </c>
      <c r="F6371" s="74" t="s">
        <v>969</v>
      </c>
      <c r="G6371" s="78">
        <v>42969</v>
      </c>
      <c r="H6371" s="79"/>
      <c r="I6371">
        <f t="shared" si="104"/>
        <v>2017</v>
      </c>
    </row>
    <row r="6372" spans="1:9" x14ac:dyDescent="0.25">
      <c r="A6372" s="74" t="s">
        <v>968</v>
      </c>
      <c r="B6372" t="s">
        <v>261</v>
      </c>
      <c r="C6372" s="76" t="s">
        <v>842</v>
      </c>
      <c r="D6372" t="s">
        <v>980</v>
      </c>
      <c r="E6372" s="77">
        <v>5</v>
      </c>
      <c r="F6372" s="74" t="s">
        <v>969</v>
      </c>
      <c r="G6372" s="78">
        <v>42968</v>
      </c>
      <c r="H6372" s="79"/>
      <c r="I6372">
        <f t="shared" si="104"/>
        <v>2017</v>
      </c>
    </row>
    <row r="6373" spans="1:9" x14ac:dyDescent="0.25">
      <c r="A6373" s="74" t="s">
        <v>968</v>
      </c>
      <c r="B6373" s="76" t="s">
        <v>1</v>
      </c>
      <c r="C6373" s="76" t="s">
        <v>842</v>
      </c>
      <c r="D6373" t="s">
        <v>980</v>
      </c>
      <c r="E6373" s="77">
        <v>3</v>
      </c>
      <c r="F6373" s="74" t="s">
        <v>969</v>
      </c>
      <c r="G6373" s="78">
        <v>42965</v>
      </c>
      <c r="H6373" s="79"/>
      <c r="I6373">
        <f t="shared" si="104"/>
        <v>2017</v>
      </c>
    </row>
    <row r="6374" spans="1:9" x14ac:dyDescent="0.25">
      <c r="A6374" s="74" t="s">
        <v>968</v>
      </c>
      <c r="B6374" s="74" t="s">
        <v>217</v>
      </c>
      <c r="C6374" s="76" t="s">
        <v>842</v>
      </c>
      <c r="D6374" t="s">
        <v>980</v>
      </c>
      <c r="E6374" s="80">
        <v>3.8</v>
      </c>
      <c r="F6374" s="74" t="s">
        <v>969</v>
      </c>
      <c r="G6374" s="78">
        <v>42961</v>
      </c>
      <c r="H6374" s="79"/>
      <c r="I6374">
        <f t="shared" si="104"/>
        <v>2017</v>
      </c>
    </row>
    <row r="6375" spans="1:9" x14ac:dyDescent="0.25">
      <c r="A6375" s="74" t="s">
        <v>968</v>
      </c>
      <c r="B6375" s="76" t="s">
        <v>62</v>
      </c>
      <c r="C6375" t="s">
        <v>947</v>
      </c>
      <c r="D6375" t="s">
        <v>980</v>
      </c>
      <c r="E6375" s="77">
        <v>5.6</v>
      </c>
      <c r="F6375" s="74" t="s">
        <v>969</v>
      </c>
      <c r="G6375" s="78">
        <v>42958</v>
      </c>
      <c r="H6375" s="79"/>
      <c r="I6375">
        <f t="shared" si="104"/>
        <v>2017</v>
      </c>
    </row>
    <row r="6376" spans="1:9" x14ac:dyDescent="0.25">
      <c r="A6376" s="74" t="s">
        <v>968</v>
      </c>
      <c r="B6376" s="76" t="s">
        <v>264</v>
      </c>
      <c r="C6376" s="76" t="s">
        <v>842</v>
      </c>
      <c r="D6376" t="s">
        <v>980</v>
      </c>
      <c r="E6376" s="77">
        <v>10</v>
      </c>
      <c r="F6376" s="74" t="s">
        <v>969</v>
      </c>
      <c r="G6376" s="78">
        <v>42955</v>
      </c>
      <c r="H6376" s="79"/>
      <c r="I6376">
        <f t="shared" si="104"/>
        <v>2017</v>
      </c>
    </row>
    <row r="6377" spans="1:9" x14ac:dyDescent="0.25">
      <c r="A6377" s="74" t="s">
        <v>968</v>
      </c>
      <c r="B6377" s="74" t="s">
        <v>262</v>
      </c>
      <c r="C6377" s="76" t="s">
        <v>842</v>
      </c>
      <c r="D6377" t="s">
        <v>980</v>
      </c>
      <c r="E6377" s="80">
        <v>7.6</v>
      </c>
      <c r="F6377" s="74" t="s">
        <v>969</v>
      </c>
      <c r="G6377" s="78">
        <v>42955</v>
      </c>
      <c r="H6377" s="79"/>
      <c r="I6377">
        <f t="shared" si="104"/>
        <v>2017</v>
      </c>
    </row>
    <row r="6378" spans="1:9" x14ac:dyDescent="0.25">
      <c r="A6378" s="74" t="s">
        <v>968</v>
      </c>
      <c r="B6378" s="74" t="s">
        <v>997</v>
      </c>
      <c r="C6378" s="76" t="s">
        <v>842</v>
      </c>
      <c r="D6378" t="s">
        <v>980</v>
      </c>
      <c r="E6378" s="80">
        <v>3</v>
      </c>
      <c r="F6378" s="74" t="s">
        <v>969</v>
      </c>
      <c r="G6378" s="78">
        <v>42951</v>
      </c>
      <c r="H6378" s="79"/>
      <c r="I6378">
        <f t="shared" si="104"/>
        <v>2017</v>
      </c>
    </row>
    <row r="6379" spans="1:9" x14ac:dyDescent="0.25">
      <c r="A6379" s="74" t="s">
        <v>968</v>
      </c>
      <c r="B6379" s="76" t="s">
        <v>648</v>
      </c>
      <c r="C6379" s="76" t="s">
        <v>842</v>
      </c>
      <c r="D6379" t="s">
        <v>980</v>
      </c>
      <c r="E6379" s="77">
        <v>3.8</v>
      </c>
      <c r="F6379" s="74" t="s">
        <v>969</v>
      </c>
      <c r="G6379" s="78">
        <v>42949</v>
      </c>
      <c r="H6379" s="79"/>
      <c r="I6379">
        <f t="shared" si="104"/>
        <v>2017</v>
      </c>
    </row>
    <row r="6380" spans="1:9" x14ac:dyDescent="0.25">
      <c r="A6380" s="74" t="s">
        <v>968</v>
      </c>
      <c r="B6380" s="74" t="s">
        <v>39</v>
      </c>
      <c r="C6380" s="76" t="s">
        <v>842</v>
      </c>
      <c r="D6380" t="s">
        <v>980</v>
      </c>
      <c r="E6380" s="77">
        <v>3.8</v>
      </c>
      <c r="F6380" s="74" t="s">
        <v>969</v>
      </c>
      <c r="G6380" s="78">
        <v>42943</v>
      </c>
      <c r="H6380" s="79"/>
      <c r="I6380">
        <f t="shared" si="104"/>
        <v>2017</v>
      </c>
    </row>
    <row r="6381" spans="1:9" x14ac:dyDescent="0.25">
      <c r="A6381" s="74" t="s">
        <v>968</v>
      </c>
      <c r="B6381" s="74" t="s">
        <v>996</v>
      </c>
      <c r="C6381" s="76" t="s">
        <v>842</v>
      </c>
      <c r="D6381" t="s">
        <v>980</v>
      </c>
      <c r="E6381" s="80">
        <v>7.6</v>
      </c>
      <c r="F6381" s="74" t="s">
        <v>969</v>
      </c>
      <c r="G6381" s="78">
        <v>42941</v>
      </c>
      <c r="H6381" s="79"/>
      <c r="I6381">
        <f t="shared" si="104"/>
        <v>2017</v>
      </c>
    </row>
    <row r="6382" spans="1:9" x14ac:dyDescent="0.25">
      <c r="A6382" s="74" t="s">
        <v>968</v>
      </c>
      <c r="B6382" s="75" t="s">
        <v>6</v>
      </c>
      <c r="C6382" s="76" t="s">
        <v>842</v>
      </c>
      <c r="D6382" t="s">
        <v>980</v>
      </c>
      <c r="E6382" s="80">
        <v>6</v>
      </c>
      <c r="F6382" s="74" t="s">
        <v>969</v>
      </c>
      <c r="G6382" s="78">
        <v>42940</v>
      </c>
      <c r="H6382" s="79"/>
      <c r="I6382">
        <f t="shared" si="104"/>
        <v>2017</v>
      </c>
    </row>
    <row r="6383" spans="1:9" x14ac:dyDescent="0.25">
      <c r="A6383" s="74" t="s">
        <v>968</v>
      </c>
      <c r="B6383" s="76" t="s">
        <v>292</v>
      </c>
      <c r="C6383" s="76" t="s">
        <v>842</v>
      </c>
      <c r="D6383" t="s">
        <v>980</v>
      </c>
      <c r="E6383" s="77">
        <v>10</v>
      </c>
      <c r="F6383" s="74" t="s">
        <v>969</v>
      </c>
      <c r="G6383" s="78">
        <v>42937</v>
      </c>
      <c r="H6383" s="79"/>
      <c r="I6383">
        <f t="shared" si="104"/>
        <v>2017</v>
      </c>
    </row>
    <row r="6384" spans="1:9" x14ac:dyDescent="0.25">
      <c r="A6384" s="74" t="s">
        <v>968</v>
      </c>
      <c r="B6384" s="74" t="s">
        <v>1005</v>
      </c>
      <c r="C6384" s="76" t="s">
        <v>842</v>
      </c>
      <c r="D6384" t="s">
        <v>980</v>
      </c>
      <c r="E6384" s="80">
        <v>15</v>
      </c>
      <c r="F6384" s="74" t="s">
        <v>969</v>
      </c>
      <c r="G6384" s="78">
        <v>42936</v>
      </c>
      <c r="H6384" s="79"/>
      <c r="I6384">
        <f t="shared" si="104"/>
        <v>2017</v>
      </c>
    </row>
    <row r="6385" spans="1:9" x14ac:dyDescent="0.25">
      <c r="A6385" s="74" t="s">
        <v>968</v>
      </c>
      <c r="B6385" s="76" t="s">
        <v>1040</v>
      </c>
      <c r="C6385" s="76" t="s">
        <v>842</v>
      </c>
      <c r="D6385" t="s">
        <v>980</v>
      </c>
      <c r="E6385" s="77">
        <v>10</v>
      </c>
      <c r="F6385" s="74" t="s">
        <v>969</v>
      </c>
      <c r="G6385" s="78">
        <v>42934</v>
      </c>
      <c r="H6385" s="79"/>
      <c r="I6385">
        <f t="shared" si="104"/>
        <v>2017</v>
      </c>
    </row>
    <row r="6386" spans="1:9" x14ac:dyDescent="0.25">
      <c r="A6386" s="74" t="s">
        <v>968</v>
      </c>
      <c r="B6386" s="74" t="s">
        <v>1009</v>
      </c>
      <c r="C6386" s="76" t="s">
        <v>842</v>
      </c>
      <c r="D6386" t="s">
        <v>980</v>
      </c>
      <c r="E6386" s="80">
        <v>5</v>
      </c>
      <c r="F6386" s="74" t="s">
        <v>969</v>
      </c>
      <c r="G6386" s="78">
        <v>42934</v>
      </c>
      <c r="H6386" s="79"/>
      <c r="I6386">
        <f t="shared" si="104"/>
        <v>2017</v>
      </c>
    </row>
    <row r="6387" spans="1:9" x14ac:dyDescent="0.25">
      <c r="A6387" s="74" t="s">
        <v>968</v>
      </c>
      <c r="B6387" s="74" t="s">
        <v>260</v>
      </c>
      <c r="C6387" s="76" t="s">
        <v>842</v>
      </c>
      <c r="D6387" t="s">
        <v>980</v>
      </c>
      <c r="E6387" s="80">
        <v>150</v>
      </c>
      <c r="F6387" s="74" t="s">
        <v>969</v>
      </c>
      <c r="G6387" s="78">
        <v>42930</v>
      </c>
      <c r="H6387" s="79"/>
      <c r="I6387">
        <f t="shared" si="104"/>
        <v>2017</v>
      </c>
    </row>
    <row r="6388" spans="1:9" x14ac:dyDescent="0.25">
      <c r="A6388" s="74" t="s">
        <v>968</v>
      </c>
      <c r="B6388" s="76" t="s">
        <v>997</v>
      </c>
      <c r="C6388" s="76" t="s">
        <v>842</v>
      </c>
      <c r="D6388" t="s">
        <v>980</v>
      </c>
      <c r="E6388" s="77">
        <v>6</v>
      </c>
      <c r="F6388" s="74" t="s">
        <v>969</v>
      </c>
      <c r="G6388" s="78">
        <v>42929</v>
      </c>
      <c r="H6388" s="79"/>
      <c r="I6388">
        <f t="shared" si="104"/>
        <v>2017</v>
      </c>
    </row>
    <row r="6389" spans="1:9" x14ac:dyDescent="0.25">
      <c r="A6389" s="74" t="s">
        <v>968</v>
      </c>
      <c r="B6389" s="74" t="s">
        <v>292</v>
      </c>
      <c r="C6389" s="76" t="s">
        <v>842</v>
      </c>
      <c r="D6389" t="s">
        <v>980</v>
      </c>
      <c r="E6389" s="80">
        <v>13.6</v>
      </c>
      <c r="F6389" s="74" t="s">
        <v>969</v>
      </c>
      <c r="G6389" s="78">
        <v>42929</v>
      </c>
      <c r="H6389" s="79"/>
      <c r="I6389">
        <f t="shared" si="104"/>
        <v>2017</v>
      </c>
    </row>
    <row r="6390" spans="1:9" x14ac:dyDescent="0.25">
      <c r="A6390" s="74" t="s">
        <v>968</v>
      </c>
      <c r="B6390" s="76" t="s">
        <v>997</v>
      </c>
      <c r="C6390" s="76" t="s">
        <v>842</v>
      </c>
      <c r="D6390" t="s">
        <v>980</v>
      </c>
      <c r="E6390" s="77">
        <v>5</v>
      </c>
      <c r="F6390" s="74" t="s">
        <v>969</v>
      </c>
      <c r="G6390" s="78">
        <v>42921</v>
      </c>
      <c r="H6390" s="79"/>
      <c r="I6390">
        <f t="shared" si="104"/>
        <v>2017</v>
      </c>
    </row>
    <row r="6391" spans="1:9" x14ac:dyDescent="0.25">
      <c r="A6391" s="74" t="s">
        <v>968</v>
      </c>
      <c r="B6391" s="74" t="s">
        <v>1009</v>
      </c>
      <c r="C6391" s="76" t="s">
        <v>842</v>
      </c>
      <c r="D6391" t="s">
        <v>980</v>
      </c>
      <c r="E6391" s="80">
        <v>6</v>
      </c>
      <c r="F6391" s="74" t="s">
        <v>969</v>
      </c>
      <c r="G6391" s="78">
        <v>42916</v>
      </c>
      <c r="H6391" s="79"/>
      <c r="I6391">
        <f t="shared" si="104"/>
        <v>2017</v>
      </c>
    </row>
    <row r="6392" spans="1:9" ht="14.45" customHeight="1" x14ac:dyDescent="0.25">
      <c r="A6392" s="74" t="s">
        <v>968</v>
      </c>
      <c r="B6392" s="76" t="s">
        <v>1040</v>
      </c>
      <c r="C6392" s="76" t="s">
        <v>842</v>
      </c>
      <c r="D6392" t="s">
        <v>980</v>
      </c>
      <c r="E6392" s="77">
        <v>3</v>
      </c>
      <c r="F6392" s="74" t="s">
        <v>969</v>
      </c>
      <c r="G6392" s="78">
        <v>42915</v>
      </c>
      <c r="H6392" s="79"/>
      <c r="I6392">
        <f t="shared" si="104"/>
        <v>2017</v>
      </c>
    </row>
    <row r="6393" spans="1:9" ht="14.45" customHeight="1" x14ac:dyDescent="0.25">
      <c r="A6393" s="74" t="s">
        <v>968</v>
      </c>
      <c r="B6393" s="76" t="s">
        <v>997</v>
      </c>
      <c r="C6393" s="76" t="s">
        <v>842</v>
      </c>
      <c r="D6393" t="s">
        <v>980</v>
      </c>
      <c r="E6393" s="77">
        <v>6</v>
      </c>
      <c r="F6393" s="74" t="s">
        <v>969</v>
      </c>
      <c r="G6393" s="78">
        <v>42907</v>
      </c>
      <c r="H6393" s="79"/>
      <c r="I6393">
        <f t="shared" si="104"/>
        <v>2017</v>
      </c>
    </row>
    <row r="6394" spans="1:9" ht="14.45" customHeight="1" x14ac:dyDescent="0.25">
      <c r="A6394" s="74" t="s">
        <v>968</v>
      </c>
      <c r="B6394" s="74" t="s">
        <v>997</v>
      </c>
      <c r="C6394" s="76" t="s">
        <v>842</v>
      </c>
      <c r="D6394" t="s">
        <v>980</v>
      </c>
      <c r="E6394" s="80">
        <v>15</v>
      </c>
      <c r="F6394" s="74" t="s">
        <v>969</v>
      </c>
      <c r="G6394" s="78">
        <v>42898</v>
      </c>
      <c r="H6394" s="79"/>
      <c r="I6394">
        <f t="shared" si="104"/>
        <v>2017</v>
      </c>
    </row>
    <row r="6395" spans="1:9" ht="14.45" customHeight="1" x14ac:dyDescent="0.25">
      <c r="A6395" s="74" t="s">
        <v>968</v>
      </c>
      <c r="B6395" t="s">
        <v>261</v>
      </c>
      <c r="C6395" s="76" t="s">
        <v>842</v>
      </c>
      <c r="D6395" t="s">
        <v>980</v>
      </c>
      <c r="E6395" s="80">
        <v>60</v>
      </c>
      <c r="F6395" s="74" t="s">
        <v>969</v>
      </c>
      <c r="G6395" s="78">
        <v>42898</v>
      </c>
      <c r="H6395" s="79"/>
      <c r="I6395">
        <f t="shared" si="104"/>
        <v>2017</v>
      </c>
    </row>
    <row r="6396" spans="1:9" ht="14.45" customHeight="1" x14ac:dyDescent="0.25">
      <c r="A6396" s="74" t="s">
        <v>968</v>
      </c>
      <c r="B6396" s="76" t="s">
        <v>996</v>
      </c>
      <c r="C6396" s="76" t="s">
        <v>842</v>
      </c>
      <c r="D6396" t="s">
        <v>980</v>
      </c>
      <c r="E6396" s="77">
        <v>7.8</v>
      </c>
      <c r="F6396" s="74" t="s">
        <v>969</v>
      </c>
      <c r="G6396" s="78">
        <v>42895</v>
      </c>
      <c r="H6396" s="79"/>
      <c r="I6396">
        <f t="shared" si="104"/>
        <v>2017</v>
      </c>
    </row>
    <row r="6397" spans="1:9" ht="14.45" customHeight="1" x14ac:dyDescent="0.25">
      <c r="A6397" s="74" t="s">
        <v>968</v>
      </c>
      <c r="B6397" t="s">
        <v>261</v>
      </c>
      <c r="C6397" s="76" t="s">
        <v>842</v>
      </c>
      <c r="D6397" t="s">
        <v>980</v>
      </c>
      <c r="E6397" s="80">
        <v>6</v>
      </c>
      <c r="F6397" s="74" t="s">
        <v>969</v>
      </c>
      <c r="G6397" s="78">
        <v>42893</v>
      </c>
      <c r="H6397" s="79"/>
      <c r="I6397">
        <f t="shared" si="104"/>
        <v>2017</v>
      </c>
    </row>
    <row r="6398" spans="1:9" ht="14.45" customHeight="1" x14ac:dyDescent="0.25">
      <c r="A6398" s="74" t="s">
        <v>968</v>
      </c>
      <c r="B6398" t="s">
        <v>261</v>
      </c>
      <c r="C6398" s="76" t="s">
        <v>842</v>
      </c>
      <c r="D6398" t="s">
        <v>980</v>
      </c>
      <c r="E6398" s="77">
        <v>7.6</v>
      </c>
      <c r="F6398" s="74" t="s">
        <v>969</v>
      </c>
      <c r="G6398" s="78">
        <v>42893</v>
      </c>
      <c r="H6398" s="79"/>
      <c r="I6398">
        <f t="shared" si="104"/>
        <v>2017</v>
      </c>
    </row>
    <row r="6399" spans="1:9" ht="14.45" customHeight="1" x14ac:dyDescent="0.25">
      <c r="A6399" s="74" t="s">
        <v>968</v>
      </c>
      <c r="B6399" s="76" t="s">
        <v>291</v>
      </c>
      <c r="C6399" s="76" t="s">
        <v>842</v>
      </c>
      <c r="D6399" t="s">
        <v>980</v>
      </c>
      <c r="E6399" s="77">
        <v>3</v>
      </c>
      <c r="F6399" s="74" t="s">
        <v>969</v>
      </c>
      <c r="G6399" s="78">
        <v>42892</v>
      </c>
      <c r="H6399" s="79"/>
      <c r="I6399">
        <f t="shared" si="104"/>
        <v>2017</v>
      </c>
    </row>
    <row r="6400" spans="1:9" ht="14.45" customHeight="1" x14ac:dyDescent="0.25">
      <c r="A6400" s="74" t="s">
        <v>968</v>
      </c>
      <c r="B6400" t="s">
        <v>261</v>
      </c>
      <c r="C6400" s="76" t="s">
        <v>842</v>
      </c>
      <c r="D6400" t="s">
        <v>980</v>
      </c>
      <c r="E6400" s="77">
        <v>7.6</v>
      </c>
      <c r="F6400" s="74" t="s">
        <v>969</v>
      </c>
      <c r="G6400" s="78">
        <v>42888</v>
      </c>
      <c r="H6400" s="79"/>
      <c r="I6400">
        <f t="shared" si="104"/>
        <v>2017</v>
      </c>
    </row>
    <row r="6401" spans="1:9" ht="14.45" customHeight="1" x14ac:dyDescent="0.25">
      <c r="A6401" s="74" t="s">
        <v>968</v>
      </c>
      <c r="B6401" s="76" t="s">
        <v>1008</v>
      </c>
      <c r="C6401" s="76" t="s">
        <v>842</v>
      </c>
      <c r="D6401" t="s">
        <v>980</v>
      </c>
      <c r="E6401" s="77">
        <v>7.6</v>
      </c>
      <c r="F6401" s="74" t="s">
        <v>969</v>
      </c>
      <c r="G6401" s="78">
        <v>42887</v>
      </c>
      <c r="H6401" s="79"/>
      <c r="I6401">
        <f t="shared" si="104"/>
        <v>2017</v>
      </c>
    </row>
    <row r="6402" spans="1:9" ht="14.45" customHeight="1" x14ac:dyDescent="0.25">
      <c r="A6402" s="74" t="s">
        <v>968</v>
      </c>
      <c r="B6402" s="74" t="s">
        <v>56</v>
      </c>
      <c r="C6402" s="76" t="s">
        <v>842</v>
      </c>
      <c r="D6402" t="s">
        <v>980</v>
      </c>
      <c r="E6402" s="80">
        <v>10</v>
      </c>
      <c r="F6402" s="74" t="s">
        <v>969</v>
      </c>
      <c r="G6402" s="78">
        <v>42886</v>
      </c>
      <c r="H6402" s="79"/>
      <c r="I6402">
        <f t="shared" ref="I6402:I6465" si="105">IF(G6402&lt;&gt;"",YEAR(G6402),"")</f>
        <v>2017</v>
      </c>
    </row>
    <row r="6403" spans="1:9" ht="14.45" customHeight="1" x14ac:dyDescent="0.25">
      <c r="A6403" s="74" t="s">
        <v>968</v>
      </c>
      <c r="B6403" s="74" t="s">
        <v>997</v>
      </c>
      <c r="C6403" s="76" t="s">
        <v>842</v>
      </c>
      <c r="D6403" t="s">
        <v>980</v>
      </c>
      <c r="E6403" s="77">
        <v>6</v>
      </c>
      <c r="F6403" s="74" t="s">
        <v>969</v>
      </c>
      <c r="G6403" s="78">
        <v>42885</v>
      </c>
      <c r="H6403" s="79"/>
      <c r="I6403">
        <f t="shared" si="105"/>
        <v>2017</v>
      </c>
    </row>
    <row r="6404" spans="1:9" ht="14.45" customHeight="1" x14ac:dyDescent="0.25">
      <c r="A6404" s="74" t="s">
        <v>968</v>
      </c>
      <c r="B6404" s="74" t="s">
        <v>997</v>
      </c>
      <c r="C6404" s="76" t="s">
        <v>842</v>
      </c>
      <c r="D6404" t="s">
        <v>980</v>
      </c>
      <c r="E6404" s="80">
        <v>6</v>
      </c>
      <c r="F6404" s="74" t="s">
        <v>969</v>
      </c>
      <c r="G6404" s="78">
        <v>42885</v>
      </c>
      <c r="H6404" s="79"/>
      <c r="I6404">
        <f t="shared" si="105"/>
        <v>2017</v>
      </c>
    </row>
    <row r="6405" spans="1:9" ht="14.45" customHeight="1" x14ac:dyDescent="0.25">
      <c r="A6405" s="74" t="s">
        <v>968</v>
      </c>
      <c r="B6405" t="s">
        <v>261</v>
      </c>
      <c r="C6405" s="76" t="s">
        <v>842</v>
      </c>
      <c r="D6405" t="s">
        <v>980</v>
      </c>
      <c r="E6405" s="80">
        <v>3</v>
      </c>
      <c r="F6405" s="74" t="s">
        <v>969</v>
      </c>
      <c r="G6405" s="78">
        <v>42880</v>
      </c>
      <c r="H6405" s="79"/>
      <c r="I6405">
        <f t="shared" si="105"/>
        <v>2017</v>
      </c>
    </row>
    <row r="6406" spans="1:9" ht="14.45" customHeight="1" x14ac:dyDescent="0.25">
      <c r="A6406" s="74" t="s">
        <v>968</v>
      </c>
      <c r="B6406" s="75" t="s">
        <v>262</v>
      </c>
      <c r="C6406" s="76" t="s">
        <v>842</v>
      </c>
      <c r="D6406" t="s">
        <v>980</v>
      </c>
      <c r="E6406" s="84">
        <v>3.8</v>
      </c>
      <c r="F6406" s="74" t="s">
        <v>969</v>
      </c>
      <c r="G6406" s="85">
        <v>42879</v>
      </c>
      <c r="H6406" s="79"/>
      <c r="I6406">
        <f t="shared" si="105"/>
        <v>2017</v>
      </c>
    </row>
    <row r="6407" spans="1:9" ht="14.45" customHeight="1" x14ac:dyDescent="0.25">
      <c r="A6407" s="74" t="s">
        <v>968</v>
      </c>
      <c r="B6407" s="74" t="s">
        <v>997</v>
      </c>
      <c r="C6407" s="76" t="s">
        <v>842</v>
      </c>
      <c r="D6407" t="s">
        <v>980</v>
      </c>
      <c r="E6407" s="80">
        <v>15</v>
      </c>
      <c r="F6407" s="74" t="s">
        <v>969</v>
      </c>
      <c r="G6407" s="78">
        <v>42874</v>
      </c>
      <c r="H6407" s="79"/>
      <c r="I6407">
        <f t="shared" si="105"/>
        <v>2017</v>
      </c>
    </row>
    <row r="6408" spans="1:9" x14ac:dyDescent="0.25">
      <c r="A6408" s="74" t="s">
        <v>968</v>
      </c>
      <c r="B6408" s="74" t="s">
        <v>42</v>
      </c>
      <c r="C6408" s="76" t="s">
        <v>842</v>
      </c>
      <c r="D6408" t="s">
        <v>980</v>
      </c>
      <c r="E6408" s="77">
        <v>7.6</v>
      </c>
      <c r="F6408" s="74" t="s">
        <v>969</v>
      </c>
      <c r="G6408" s="78">
        <v>42872</v>
      </c>
      <c r="H6408" s="79"/>
      <c r="I6408">
        <f t="shared" si="105"/>
        <v>2017</v>
      </c>
    </row>
    <row r="6409" spans="1:9" x14ac:dyDescent="0.25">
      <c r="A6409" s="74" t="s">
        <v>968</v>
      </c>
      <c r="B6409" s="74" t="s">
        <v>997</v>
      </c>
      <c r="C6409" s="76" t="s">
        <v>842</v>
      </c>
      <c r="D6409" t="s">
        <v>980</v>
      </c>
      <c r="E6409" s="80">
        <v>6</v>
      </c>
      <c r="F6409" s="74" t="s">
        <v>969</v>
      </c>
      <c r="G6409" s="78">
        <v>42849</v>
      </c>
      <c r="H6409" s="79"/>
      <c r="I6409">
        <f t="shared" si="105"/>
        <v>2017</v>
      </c>
    </row>
    <row r="6410" spans="1:9" x14ac:dyDescent="0.25">
      <c r="A6410" s="74" t="s">
        <v>968</v>
      </c>
      <c r="B6410" s="74" t="s">
        <v>56</v>
      </c>
      <c r="C6410" s="76" t="s">
        <v>842</v>
      </c>
      <c r="D6410" t="s">
        <v>980</v>
      </c>
      <c r="E6410" s="80">
        <v>6</v>
      </c>
      <c r="F6410" s="74" t="s">
        <v>969</v>
      </c>
      <c r="G6410" s="78">
        <v>42844</v>
      </c>
      <c r="H6410" s="79"/>
      <c r="I6410">
        <f t="shared" si="105"/>
        <v>2017</v>
      </c>
    </row>
    <row r="6411" spans="1:9" x14ac:dyDescent="0.25">
      <c r="A6411" s="74" t="s">
        <v>968</v>
      </c>
      <c r="B6411" s="74" t="s">
        <v>997</v>
      </c>
      <c r="C6411" s="76" t="s">
        <v>842</v>
      </c>
      <c r="D6411" t="s">
        <v>980</v>
      </c>
      <c r="E6411" s="80">
        <v>6</v>
      </c>
      <c r="F6411" s="74" t="s">
        <v>969</v>
      </c>
      <c r="G6411" s="78">
        <v>42843</v>
      </c>
      <c r="H6411" s="79"/>
      <c r="I6411">
        <f t="shared" si="105"/>
        <v>2017</v>
      </c>
    </row>
    <row r="6412" spans="1:9" x14ac:dyDescent="0.25">
      <c r="A6412" s="74" t="s">
        <v>968</v>
      </c>
      <c r="B6412" t="s">
        <v>261</v>
      </c>
      <c r="C6412" s="76" t="s">
        <v>842</v>
      </c>
      <c r="D6412" t="s">
        <v>980</v>
      </c>
      <c r="E6412" s="77">
        <v>6</v>
      </c>
      <c r="F6412" s="74" t="s">
        <v>969</v>
      </c>
      <c r="G6412" s="78">
        <v>42843</v>
      </c>
      <c r="H6412" s="79"/>
      <c r="I6412">
        <f t="shared" si="105"/>
        <v>2017</v>
      </c>
    </row>
    <row r="6413" spans="1:9" x14ac:dyDescent="0.25">
      <c r="A6413" s="74" t="s">
        <v>968</v>
      </c>
      <c r="B6413" s="74" t="s">
        <v>997</v>
      </c>
      <c r="C6413" s="76" t="s">
        <v>842</v>
      </c>
      <c r="D6413" t="s">
        <v>980</v>
      </c>
      <c r="E6413" s="80">
        <v>7.63</v>
      </c>
      <c r="F6413" s="74" t="s">
        <v>969</v>
      </c>
      <c r="G6413" s="78">
        <v>42839</v>
      </c>
      <c r="H6413" s="79"/>
      <c r="I6413">
        <f t="shared" si="105"/>
        <v>2017</v>
      </c>
    </row>
    <row r="6414" spans="1:9" x14ac:dyDescent="0.25">
      <c r="A6414" s="74" t="s">
        <v>968</v>
      </c>
      <c r="B6414" s="76" t="s">
        <v>997</v>
      </c>
      <c r="C6414" s="76" t="s">
        <v>842</v>
      </c>
      <c r="D6414" t="s">
        <v>980</v>
      </c>
      <c r="E6414" s="77">
        <v>6</v>
      </c>
      <c r="F6414" s="74" t="s">
        <v>969</v>
      </c>
      <c r="G6414" s="78">
        <v>42832</v>
      </c>
      <c r="H6414" s="79"/>
      <c r="I6414">
        <f t="shared" si="105"/>
        <v>2017</v>
      </c>
    </row>
    <row r="6415" spans="1:9" x14ac:dyDescent="0.25">
      <c r="A6415" s="74" t="s">
        <v>968</v>
      </c>
      <c r="B6415" s="76" t="s">
        <v>997</v>
      </c>
      <c r="C6415" t="s">
        <v>947</v>
      </c>
      <c r="D6415" t="s">
        <v>980</v>
      </c>
      <c r="E6415" s="77">
        <v>6</v>
      </c>
      <c r="F6415" s="74" t="s">
        <v>969</v>
      </c>
      <c r="G6415" s="78">
        <v>42832</v>
      </c>
      <c r="H6415" s="79"/>
      <c r="I6415">
        <f t="shared" si="105"/>
        <v>2017</v>
      </c>
    </row>
    <row r="6416" spans="1:9" x14ac:dyDescent="0.25">
      <c r="A6416" s="74" t="s">
        <v>968</v>
      </c>
      <c r="B6416" t="s">
        <v>261</v>
      </c>
      <c r="C6416" s="76" t="s">
        <v>842</v>
      </c>
      <c r="D6416" t="s">
        <v>980</v>
      </c>
      <c r="E6416" s="77">
        <v>5</v>
      </c>
      <c r="F6416" s="74" t="s">
        <v>969</v>
      </c>
      <c r="G6416" s="78">
        <v>42800</v>
      </c>
      <c r="H6416" s="79"/>
      <c r="I6416">
        <f t="shared" si="105"/>
        <v>2017</v>
      </c>
    </row>
    <row r="6417" spans="1:9" x14ac:dyDescent="0.25">
      <c r="A6417" s="74" t="s">
        <v>968</v>
      </c>
      <c r="B6417" t="s">
        <v>261</v>
      </c>
      <c r="C6417" s="76" t="s">
        <v>842</v>
      </c>
      <c r="D6417" t="s">
        <v>980</v>
      </c>
      <c r="E6417" s="80">
        <v>7.6</v>
      </c>
      <c r="F6417" s="74" t="s">
        <v>969</v>
      </c>
      <c r="G6417" s="78">
        <v>42800</v>
      </c>
      <c r="H6417" s="79"/>
      <c r="I6417">
        <f t="shared" si="105"/>
        <v>2017</v>
      </c>
    </row>
    <row r="6418" spans="1:9" x14ac:dyDescent="0.25">
      <c r="A6418" s="74" t="s">
        <v>968</v>
      </c>
      <c r="B6418" s="76" t="s">
        <v>997</v>
      </c>
      <c r="C6418" s="76" t="s">
        <v>842</v>
      </c>
      <c r="D6418" t="s">
        <v>980</v>
      </c>
      <c r="E6418" s="77">
        <v>6</v>
      </c>
      <c r="F6418" s="74" t="s">
        <v>969</v>
      </c>
      <c r="G6418" s="78">
        <v>42794</v>
      </c>
      <c r="H6418" s="79"/>
      <c r="I6418">
        <f t="shared" si="105"/>
        <v>2017</v>
      </c>
    </row>
    <row r="6419" spans="1:9" x14ac:dyDescent="0.25">
      <c r="A6419" s="74" t="s">
        <v>968</v>
      </c>
      <c r="B6419" s="76" t="s">
        <v>997</v>
      </c>
      <c r="C6419" s="76" t="s">
        <v>842</v>
      </c>
      <c r="D6419" t="s">
        <v>980</v>
      </c>
      <c r="E6419" s="77">
        <v>6</v>
      </c>
      <c r="F6419" s="74" t="s">
        <v>969</v>
      </c>
      <c r="G6419" s="78">
        <v>42794</v>
      </c>
      <c r="H6419" s="79"/>
      <c r="I6419">
        <f t="shared" si="105"/>
        <v>2017</v>
      </c>
    </row>
    <row r="6420" spans="1:9" x14ac:dyDescent="0.25">
      <c r="A6420" s="74" t="s">
        <v>968</v>
      </c>
      <c r="B6420" s="76" t="s">
        <v>276</v>
      </c>
      <c r="C6420" s="76" t="s">
        <v>842</v>
      </c>
      <c r="D6420" t="s">
        <v>980</v>
      </c>
      <c r="E6420" s="77">
        <v>7.6</v>
      </c>
      <c r="F6420" s="74" t="s">
        <v>969</v>
      </c>
      <c r="G6420" s="78">
        <v>42789</v>
      </c>
      <c r="H6420" s="79"/>
      <c r="I6420">
        <f t="shared" si="105"/>
        <v>2017</v>
      </c>
    </row>
    <row r="6421" spans="1:9" x14ac:dyDescent="0.25">
      <c r="A6421" s="74" t="s">
        <v>968</v>
      </c>
      <c r="B6421" s="74" t="s">
        <v>997</v>
      </c>
      <c r="C6421" s="76" t="s">
        <v>842</v>
      </c>
      <c r="D6421" t="s">
        <v>980</v>
      </c>
      <c r="E6421" s="80">
        <v>6</v>
      </c>
      <c r="F6421" s="74" t="s">
        <v>969</v>
      </c>
      <c r="G6421" s="78">
        <v>42788</v>
      </c>
      <c r="H6421" s="79"/>
      <c r="I6421">
        <f t="shared" si="105"/>
        <v>2017</v>
      </c>
    </row>
    <row r="6422" spans="1:9" x14ac:dyDescent="0.25">
      <c r="A6422" s="74" t="s">
        <v>968</v>
      </c>
      <c r="B6422" s="76" t="s">
        <v>56</v>
      </c>
      <c r="C6422" s="76" t="s">
        <v>842</v>
      </c>
      <c r="D6422" t="s">
        <v>980</v>
      </c>
      <c r="E6422" s="77">
        <v>7.6</v>
      </c>
      <c r="F6422" s="74" t="s">
        <v>969</v>
      </c>
      <c r="G6422" s="78">
        <v>42781</v>
      </c>
      <c r="H6422" s="79"/>
      <c r="I6422">
        <f t="shared" si="105"/>
        <v>2017</v>
      </c>
    </row>
    <row r="6423" spans="1:9" x14ac:dyDescent="0.25">
      <c r="A6423" s="74" t="s">
        <v>968</v>
      </c>
      <c r="B6423" t="s">
        <v>261</v>
      </c>
      <c r="C6423" s="76" t="s">
        <v>842</v>
      </c>
      <c r="D6423" t="s">
        <v>980</v>
      </c>
      <c r="E6423" s="77">
        <v>4.5999999999999996</v>
      </c>
      <c r="F6423" s="74" t="s">
        <v>969</v>
      </c>
      <c r="G6423" s="78">
        <v>42758</v>
      </c>
      <c r="H6423" s="79"/>
      <c r="I6423">
        <f t="shared" si="105"/>
        <v>2017</v>
      </c>
    </row>
    <row r="6424" spans="1:9" x14ac:dyDescent="0.25">
      <c r="A6424" s="74" t="s">
        <v>968</v>
      </c>
      <c r="B6424" s="75" t="s">
        <v>60</v>
      </c>
      <c r="C6424" s="76" t="s">
        <v>842</v>
      </c>
      <c r="D6424" t="s">
        <v>980</v>
      </c>
      <c r="E6424" s="80">
        <v>6</v>
      </c>
      <c r="F6424" s="74" t="s">
        <v>969</v>
      </c>
      <c r="G6424" s="78">
        <v>42748</v>
      </c>
      <c r="H6424" s="79"/>
      <c r="I6424">
        <f t="shared" si="105"/>
        <v>2017</v>
      </c>
    </row>
    <row r="6425" spans="1:9" x14ac:dyDescent="0.25">
      <c r="A6425" s="74" t="s">
        <v>968</v>
      </c>
      <c r="B6425" s="75" t="s">
        <v>276</v>
      </c>
      <c r="C6425" s="76" t="s">
        <v>842</v>
      </c>
      <c r="D6425" t="s">
        <v>980</v>
      </c>
      <c r="E6425" s="84">
        <v>7.7</v>
      </c>
      <c r="F6425" s="74" t="s">
        <v>969</v>
      </c>
      <c r="G6425" s="85">
        <v>42728</v>
      </c>
      <c r="H6425" s="79"/>
      <c r="I6425">
        <f t="shared" si="105"/>
        <v>2016</v>
      </c>
    </row>
    <row r="6426" spans="1:9" x14ac:dyDescent="0.25">
      <c r="A6426" s="74" t="s">
        <v>968</v>
      </c>
      <c r="B6426" s="76" t="s">
        <v>274</v>
      </c>
      <c r="C6426" s="76" t="s">
        <v>842</v>
      </c>
      <c r="D6426" t="s">
        <v>980</v>
      </c>
      <c r="E6426" s="77">
        <v>7.6</v>
      </c>
      <c r="F6426" s="74" t="s">
        <v>969</v>
      </c>
      <c r="G6426" s="78">
        <v>42718</v>
      </c>
      <c r="H6426" s="79"/>
      <c r="I6426">
        <f t="shared" si="105"/>
        <v>2016</v>
      </c>
    </row>
    <row r="6427" spans="1:9" x14ac:dyDescent="0.25">
      <c r="A6427" s="74" t="s">
        <v>968</v>
      </c>
      <c r="B6427" s="76" t="s">
        <v>154</v>
      </c>
      <c r="C6427" s="76" t="s">
        <v>842</v>
      </c>
      <c r="D6427" t="s">
        <v>980</v>
      </c>
      <c r="E6427" s="77">
        <v>50</v>
      </c>
      <c r="F6427" s="74" t="s">
        <v>969</v>
      </c>
      <c r="G6427" s="78">
        <v>42712</v>
      </c>
      <c r="H6427" s="79"/>
      <c r="I6427">
        <f t="shared" si="105"/>
        <v>2016</v>
      </c>
    </row>
    <row r="6428" spans="1:9" x14ac:dyDescent="0.25">
      <c r="A6428" s="74" t="s">
        <v>968</v>
      </c>
      <c r="B6428" s="76" t="s">
        <v>154</v>
      </c>
      <c r="C6428" s="76" t="s">
        <v>842</v>
      </c>
      <c r="D6428" t="s">
        <v>980</v>
      </c>
      <c r="E6428" s="77">
        <v>49.6</v>
      </c>
      <c r="F6428" s="74" t="s">
        <v>969</v>
      </c>
      <c r="G6428" s="78">
        <v>42712</v>
      </c>
      <c r="H6428" s="79"/>
      <c r="I6428">
        <f t="shared" si="105"/>
        <v>2016</v>
      </c>
    </row>
    <row r="6429" spans="1:9" x14ac:dyDescent="0.25">
      <c r="A6429" s="74" t="s">
        <v>968</v>
      </c>
      <c r="B6429" s="76" t="s">
        <v>1</v>
      </c>
      <c r="C6429" s="76" t="s">
        <v>842</v>
      </c>
      <c r="D6429" t="s">
        <v>980</v>
      </c>
      <c r="E6429" s="77">
        <v>500</v>
      </c>
      <c r="F6429" s="74" t="s">
        <v>969</v>
      </c>
      <c r="G6429" s="78">
        <v>42667</v>
      </c>
      <c r="H6429" s="79"/>
      <c r="I6429">
        <f t="shared" si="105"/>
        <v>2016</v>
      </c>
    </row>
    <row r="6430" spans="1:9" x14ac:dyDescent="0.25">
      <c r="A6430" s="74" t="s">
        <v>968</v>
      </c>
      <c r="B6430" t="s">
        <v>11</v>
      </c>
      <c r="C6430" s="76" t="s">
        <v>842</v>
      </c>
      <c r="D6430" t="s">
        <v>980</v>
      </c>
      <c r="E6430" s="77">
        <v>3.8</v>
      </c>
      <c r="F6430" s="74" t="s">
        <v>969</v>
      </c>
      <c r="G6430" s="78">
        <v>42661</v>
      </c>
      <c r="H6430" s="79"/>
      <c r="I6430">
        <f t="shared" si="105"/>
        <v>2016</v>
      </c>
    </row>
    <row r="6431" spans="1:9" x14ac:dyDescent="0.25">
      <c r="A6431" s="74" t="s">
        <v>968</v>
      </c>
      <c r="B6431" s="76" t="s">
        <v>1031</v>
      </c>
      <c r="C6431" s="76" t="s">
        <v>842</v>
      </c>
      <c r="D6431" t="s">
        <v>980</v>
      </c>
      <c r="E6431" s="77">
        <v>8.9</v>
      </c>
      <c r="F6431" s="74" t="s">
        <v>969</v>
      </c>
      <c r="G6431" s="78">
        <v>42643</v>
      </c>
      <c r="H6431" s="79"/>
      <c r="I6431">
        <f t="shared" si="105"/>
        <v>2016</v>
      </c>
    </row>
    <row r="6432" spans="1:9" x14ac:dyDescent="0.25">
      <c r="A6432" s="74" t="s">
        <v>968</v>
      </c>
      <c r="B6432" t="s">
        <v>261</v>
      </c>
      <c r="C6432" s="76" t="s">
        <v>842</v>
      </c>
      <c r="D6432" t="s">
        <v>980</v>
      </c>
      <c r="E6432" s="77">
        <v>120</v>
      </c>
      <c r="F6432" s="74" t="s">
        <v>969</v>
      </c>
      <c r="G6432" s="78">
        <v>42636</v>
      </c>
      <c r="H6432" s="79"/>
      <c r="I6432">
        <f t="shared" si="105"/>
        <v>2016</v>
      </c>
    </row>
    <row r="6433" spans="1:9" x14ac:dyDescent="0.25">
      <c r="A6433" s="74" t="s">
        <v>968</v>
      </c>
      <c r="B6433" s="75" t="s">
        <v>6</v>
      </c>
      <c r="C6433" s="76" t="s">
        <v>842</v>
      </c>
      <c r="D6433" t="s">
        <v>980</v>
      </c>
      <c r="E6433" s="80">
        <v>4.4000000000000004</v>
      </c>
      <c r="F6433" s="74" t="s">
        <v>969</v>
      </c>
      <c r="G6433" s="78">
        <v>42635</v>
      </c>
      <c r="H6433" s="79"/>
      <c r="I6433">
        <f t="shared" si="105"/>
        <v>2016</v>
      </c>
    </row>
    <row r="6434" spans="1:9" x14ac:dyDescent="0.25">
      <c r="A6434" s="74" t="s">
        <v>968</v>
      </c>
      <c r="B6434" s="76" t="s">
        <v>1031</v>
      </c>
      <c r="C6434" s="76" t="s">
        <v>842</v>
      </c>
      <c r="D6434" t="s">
        <v>980</v>
      </c>
      <c r="E6434" s="77">
        <v>1.03</v>
      </c>
      <c r="F6434" s="74" t="s">
        <v>969</v>
      </c>
      <c r="G6434" s="78">
        <v>42633</v>
      </c>
      <c r="H6434" s="79"/>
      <c r="I6434">
        <f t="shared" si="105"/>
        <v>2016</v>
      </c>
    </row>
    <row r="6435" spans="1:9" x14ac:dyDescent="0.25">
      <c r="A6435" s="74" t="s">
        <v>968</v>
      </c>
      <c r="B6435" s="76" t="s">
        <v>996</v>
      </c>
      <c r="C6435" s="76" t="s">
        <v>842</v>
      </c>
      <c r="D6435" t="s">
        <v>980</v>
      </c>
      <c r="E6435" s="77">
        <v>3</v>
      </c>
      <c r="F6435" s="74" t="s">
        <v>969</v>
      </c>
      <c r="G6435" s="78">
        <v>42614</v>
      </c>
      <c r="H6435" s="79"/>
      <c r="I6435">
        <f t="shared" si="105"/>
        <v>2016</v>
      </c>
    </row>
    <row r="6436" spans="1:9" x14ac:dyDescent="0.25">
      <c r="A6436" s="74" t="s">
        <v>968</v>
      </c>
      <c r="B6436" s="76" t="s">
        <v>1</v>
      </c>
      <c r="C6436" s="76" t="s">
        <v>842</v>
      </c>
      <c r="D6436" t="s">
        <v>980</v>
      </c>
      <c r="E6436" s="80">
        <v>2.9</v>
      </c>
      <c r="F6436" s="74" t="s">
        <v>969</v>
      </c>
      <c r="G6436" s="78">
        <v>42605</v>
      </c>
      <c r="H6436" s="79"/>
      <c r="I6436">
        <f t="shared" si="105"/>
        <v>2016</v>
      </c>
    </row>
    <row r="6437" spans="1:9" x14ac:dyDescent="0.25">
      <c r="A6437" s="74" t="s">
        <v>968</v>
      </c>
      <c r="B6437" s="74" t="s">
        <v>225</v>
      </c>
      <c r="C6437" s="76" t="s">
        <v>842</v>
      </c>
      <c r="D6437" t="s">
        <v>980</v>
      </c>
      <c r="E6437" s="80">
        <v>6.8</v>
      </c>
      <c r="F6437" s="74" t="s">
        <v>969</v>
      </c>
      <c r="G6437" s="78">
        <v>42601</v>
      </c>
      <c r="H6437" s="79"/>
      <c r="I6437">
        <f t="shared" si="105"/>
        <v>2016</v>
      </c>
    </row>
    <row r="6438" spans="1:9" x14ac:dyDescent="0.25">
      <c r="A6438" s="74" t="s">
        <v>968</v>
      </c>
      <c r="B6438" s="76" t="s">
        <v>225</v>
      </c>
      <c r="C6438" s="76" t="s">
        <v>842</v>
      </c>
      <c r="D6438" t="s">
        <v>980</v>
      </c>
      <c r="E6438" s="77">
        <v>12.6</v>
      </c>
      <c r="F6438" s="74" t="s">
        <v>969</v>
      </c>
      <c r="G6438" s="78">
        <v>42593</v>
      </c>
      <c r="H6438" s="79"/>
      <c r="I6438">
        <f t="shared" si="105"/>
        <v>2016</v>
      </c>
    </row>
    <row r="6439" spans="1:9" x14ac:dyDescent="0.25">
      <c r="A6439" s="74" t="s">
        <v>968</v>
      </c>
      <c r="B6439" s="76" t="s">
        <v>993</v>
      </c>
      <c r="C6439" s="76" t="s">
        <v>842</v>
      </c>
      <c r="D6439" t="s">
        <v>980</v>
      </c>
      <c r="E6439" s="77">
        <v>9.4049999999999994</v>
      </c>
      <c r="F6439" s="74" t="s">
        <v>969</v>
      </c>
      <c r="G6439" s="78">
        <v>42573</v>
      </c>
      <c r="H6439" s="79"/>
      <c r="I6439">
        <f t="shared" si="105"/>
        <v>2016</v>
      </c>
    </row>
    <row r="6440" spans="1:9" x14ac:dyDescent="0.25">
      <c r="A6440" s="74" t="s">
        <v>968</v>
      </c>
      <c r="B6440" s="74" t="s">
        <v>981</v>
      </c>
      <c r="C6440" s="76" t="s">
        <v>842</v>
      </c>
      <c r="D6440" t="s">
        <v>980</v>
      </c>
      <c r="E6440" s="80">
        <v>3.2250000000000001</v>
      </c>
      <c r="F6440" s="74" t="s">
        <v>969</v>
      </c>
      <c r="G6440" s="78">
        <v>42571</v>
      </c>
      <c r="H6440" s="79"/>
      <c r="I6440">
        <f t="shared" si="105"/>
        <v>2016</v>
      </c>
    </row>
    <row r="6441" spans="1:9" x14ac:dyDescent="0.25">
      <c r="A6441" s="74" t="s">
        <v>968</v>
      </c>
      <c r="B6441" s="76" t="s">
        <v>1009</v>
      </c>
      <c r="C6441" t="s">
        <v>947</v>
      </c>
      <c r="D6441" t="s">
        <v>980</v>
      </c>
      <c r="E6441" s="77">
        <v>4.4649999999999999</v>
      </c>
      <c r="F6441" s="74" t="s">
        <v>969</v>
      </c>
      <c r="G6441" s="78">
        <v>42562</v>
      </c>
      <c r="H6441" s="79"/>
      <c r="I6441">
        <f t="shared" si="105"/>
        <v>2016</v>
      </c>
    </row>
    <row r="6442" spans="1:9" x14ac:dyDescent="0.25">
      <c r="A6442" s="74" t="s">
        <v>968</v>
      </c>
      <c r="B6442" s="76" t="s">
        <v>1015</v>
      </c>
      <c r="C6442" s="76" t="s">
        <v>842</v>
      </c>
      <c r="D6442" t="s">
        <v>980</v>
      </c>
      <c r="E6442" s="77">
        <v>9</v>
      </c>
      <c r="F6442" s="74" t="s">
        <v>969</v>
      </c>
      <c r="G6442" s="78">
        <v>42541</v>
      </c>
      <c r="H6442" s="79"/>
      <c r="I6442">
        <f t="shared" si="105"/>
        <v>2016</v>
      </c>
    </row>
    <row r="6443" spans="1:9" x14ac:dyDescent="0.25">
      <c r="A6443" s="74" t="s">
        <v>968</v>
      </c>
      <c r="B6443" s="74" t="s">
        <v>35</v>
      </c>
      <c r="C6443" s="76" t="s">
        <v>842</v>
      </c>
      <c r="D6443" t="s">
        <v>980</v>
      </c>
      <c r="E6443" s="80">
        <v>30.8</v>
      </c>
      <c r="F6443" s="74" t="s">
        <v>969</v>
      </c>
      <c r="G6443" s="78">
        <v>42536</v>
      </c>
      <c r="H6443" s="79"/>
      <c r="I6443">
        <f t="shared" si="105"/>
        <v>2016</v>
      </c>
    </row>
    <row r="6444" spans="1:9" x14ac:dyDescent="0.25">
      <c r="A6444" s="74" t="s">
        <v>968</v>
      </c>
      <c r="B6444" s="76" t="s">
        <v>292</v>
      </c>
      <c r="C6444" s="76" t="s">
        <v>842</v>
      </c>
      <c r="D6444" t="s">
        <v>980</v>
      </c>
      <c r="E6444" s="77">
        <v>6</v>
      </c>
      <c r="F6444" s="74" t="s">
        <v>969</v>
      </c>
      <c r="G6444" s="78">
        <v>42524</v>
      </c>
      <c r="H6444" s="79"/>
      <c r="I6444">
        <f t="shared" si="105"/>
        <v>2016</v>
      </c>
    </row>
    <row r="6445" spans="1:9" x14ac:dyDescent="0.25">
      <c r="A6445" s="74" t="s">
        <v>968</v>
      </c>
      <c r="B6445" s="74" t="s">
        <v>1008</v>
      </c>
      <c r="C6445" s="76" t="s">
        <v>842</v>
      </c>
      <c r="D6445" t="s">
        <v>980</v>
      </c>
      <c r="E6445" s="80">
        <v>5</v>
      </c>
      <c r="F6445" s="74" t="s">
        <v>969</v>
      </c>
      <c r="G6445" s="78">
        <v>42517</v>
      </c>
      <c r="H6445" s="79"/>
      <c r="I6445">
        <f t="shared" si="105"/>
        <v>2016</v>
      </c>
    </row>
    <row r="6446" spans="1:9" x14ac:dyDescent="0.25">
      <c r="A6446" s="74" t="s">
        <v>968</v>
      </c>
      <c r="B6446" s="74" t="s">
        <v>56</v>
      </c>
      <c r="C6446" s="76" t="s">
        <v>842</v>
      </c>
      <c r="D6446" t="s">
        <v>980</v>
      </c>
      <c r="E6446" s="80">
        <v>4.5599999999999996</v>
      </c>
      <c r="F6446" s="74" t="s">
        <v>969</v>
      </c>
      <c r="G6446" s="78">
        <v>42517</v>
      </c>
      <c r="H6446" s="79"/>
      <c r="I6446">
        <f t="shared" si="105"/>
        <v>2016</v>
      </c>
    </row>
    <row r="6447" spans="1:9" x14ac:dyDescent="0.25">
      <c r="A6447" s="74" t="s">
        <v>968</v>
      </c>
      <c r="B6447" s="76" t="s">
        <v>56</v>
      </c>
      <c r="C6447" s="76" t="s">
        <v>842</v>
      </c>
      <c r="D6447" t="s">
        <v>980</v>
      </c>
      <c r="E6447" s="77">
        <v>3.8</v>
      </c>
      <c r="F6447" s="74" t="s">
        <v>969</v>
      </c>
      <c r="G6447" s="78">
        <v>42506</v>
      </c>
      <c r="H6447" s="79"/>
      <c r="I6447">
        <f t="shared" si="105"/>
        <v>2016</v>
      </c>
    </row>
    <row r="6448" spans="1:9" x14ac:dyDescent="0.25">
      <c r="A6448" s="74" t="s">
        <v>968</v>
      </c>
      <c r="B6448" s="76" t="s">
        <v>1</v>
      </c>
      <c r="C6448" s="76" t="s">
        <v>842</v>
      </c>
      <c r="D6448" t="s">
        <v>980</v>
      </c>
      <c r="E6448" s="80">
        <v>5</v>
      </c>
      <c r="F6448" s="74" t="s">
        <v>969</v>
      </c>
      <c r="G6448" s="78">
        <v>42500</v>
      </c>
      <c r="H6448" s="79"/>
      <c r="I6448">
        <f t="shared" si="105"/>
        <v>2016</v>
      </c>
    </row>
    <row r="6449" spans="1:9" x14ac:dyDescent="0.25">
      <c r="A6449" s="74" t="s">
        <v>968</v>
      </c>
      <c r="B6449" s="76" t="s">
        <v>225</v>
      </c>
      <c r="C6449" s="76" t="s">
        <v>842</v>
      </c>
      <c r="D6449" t="s">
        <v>980</v>
      </c>
      <c r="E6449" s="77">
        <v>7.6</v>
      </c>
      <c r="F6449" s="74" t="s">
        <v>969</v>
      </c>
      <c r="G6449" s="78">
        <v>42495</v>
      </c>
      <c r="H6449" s="79"/>
      <c r="I6449">
        <f t="shared" si="105"/>
        <v>2016</v>
      </c>
    </row>
    <row r="6450" spans="1:9" x14ac:dyDescent="0.25">
      <c r="A6450" s="74" t="s">
        <v>968</v>
      </c>
      <c r="B6450" s="74" t="s">
        <v>1</v>
      </c>
      <c r="C6450" s="76" t="s">
        <v>842</v>
      </c>
      <c r="D6450" t="s">
        <v>980</v>
      </c>
      <c r="E6450" s="80">
        <v>6</v>
      </c>
      <c r="F6450" s="74" t="s">
        <v>969</v>
      </c>
      <c r="G6450" s="78">
        <v>42482</v>
      </c>
      <c r="H6450" s="79"/>
      <c r="I6450">
        <f t="shared" si="105"/>
        <v>2016</v>
      </c>
    </row>
    <row r="6451" spans="1:9" x14ac:dyDescent="0.25">
      <c r="A6451" s="74" t="s">
        <v>968</v>
      </c>
      <c r="B6451" s="74" t="s">
        <v>154</v>
      </c>
      <c r="C6451" s="76" t="s">
        <v>842</v>
      </c>
      <c r="D6451" t="s">
        <v>980</v>
      </c>
      <c r="E6451" s="80">
        <v>4.0999999999999996</v>
      </c>
      <c r="F6451" s="74" t="s">
        <v>969</v>
      </c>
      <c r="G6451" s="78">
        <v>42479</v>
      </c>
      <c r="H6451" s="79"/>
      <c r="I6451">
        <f t="shared" si="105"/>
        <v>2016</v>
      </c>
    </row>
    <row r="6452" spans="1:9" x14ac:dyDescent="0.25">
      <c r="A6452" s="74" t="s">
        <v>968</v>
      </c>
      <c r="B6452" s="76" t="s">
        <v>1009</v>
      </c>
      <c r="C6452" s="76" t="s">
        <v>842</v>
      </c>
      <c r="D6452" t="s">
        <v>980</v>
      </c>
      <c r="E6452" s="77">
        <v>5</v>
      </c>
      <c r="F6452" s="74" t="s">
        <v>969</v>
      </c>
      <c r="G6452" s="78">
        <v>42460</v>
      </c>
      <c r="H6452" s="79"/>
      <c r="I6452">
        <f t="shared" si="105"/>
        <v>2016</v>
      </c>
    </row>
    <row r="6453" spans="1:9" x14ac:dyDescent="0.25">
      <c r="A6453" s="74" t="s">
        <v>968</v>
      </c>
      <c r="B6453" s="74" t="s">
        <v>1009</v>
      </c>
      <c r="C6453" s="76" t="s">
        <v>842</v>
      </c>
      <c r="D6453" t="s">
        <v>980</v>
      </c>
      <c r="E6453" s="80">
        <v>7.6</v>
      </c>
      <c r="F6453" s="74" t="s">
        <v>969</v>
      </c>
      <c r="G6453" s="78">
        <v>42446</v>
      </c>
      <c r="H6453" s="79"/>
      <c r="I6453">
        <f t="shared" si="105"/>
        <v>2016</v>
      </c>
    </row>
    <row r="6454" spans="1:9" x14ac:dyDescent="0.25">
      <c r="A6454" s="74" t="s">
        <v>968</v>
      </c>
      <c r="B6454" s="74" t="s">
        <v>292</v>
      </c>
      <c r="C6454" s="76" t="s">
        <v>842</v>
      </c>
      <c r="D6454" t="s">
        <v>980</v>
      </c>
      <c r="E6454" s="80">
        <v>7.6</v>
      </c>
      <c r="F6454" s="74" t="s">
        <v>969</v>
      </c>
      <c r="G6454" s="78">
        <v>42446</v>
      </c>
      <c r="H6454" s="79"/>
      <c r="I6454">
        <f t="shared" si="105"/>
        <v>2016</v>
      </c>
    </row>
    <row r="6455" spans="1:9" x14ac:dyDescent="0.25">
      <c r="A6455" s="74" t="s">
        <v>968</v>
      </c>
      <c r="B6455" s="76" t="s">
        <v>1</v>
      </c>
      <c r="C6455" s="76" t="s">
        <v>842</v>
      </c>
      <c r="D6455" t="s">
        <v>980</v>
      </c>
      <c r="E6455" s="77">
        <v>500</v>
      </c>
      <c r="F6455" s="74" t="s">
        <v>969</v>
      </c>
      <c r="G6455" s="78">
        <v>42445</v>
      </c>
      <c r="H6455" s="79"/>
      <c r="I6455">
        <f t="shared" si="105"/>
        <v>2016</v>
      </c>
    </row>
    <row r="6456" spans="1:9" ht="14.45" customHeight="1" x14ac:dyDescent="0.25">
      <c r="A6456" s="74" t="s">
        <v>968</v>
      </c>
      <c r="B6456" s="76" t="s">
        <v>73</v>
      </c>
      <c r="C6456" s="76" t="s">
        <v>842</v>
      </c>
      <c r="D6456" t="s">
        <v>980</v>
      </c>
      <c r="E6456" s="77">
        <v>13.8</v>
      </c>
      <c r="F6456" s="74" t="s">
        <v>969</v>
      </c>
      <c r="G6456" s="78">
        <v>42439</v>
      </c>
      <c r="H6456" s="79"/>
      <c r="I6456">
        <f t="shared" si="105"/>
        <v>2016</v>
      </c>
    </row>
    <row r="6457" spans="1:9" ht="14.45" customHeight="1" x14ac:dyDescent="0.25">
      <c r="A6457" s="74" t="s">
        <v>968</v>
      </c>
      <c r="B6457" s="74" t="s">
        <v>259</v>
      </c>
      <c r="C6457" s="76" t="s">
        <v>842</v>
      </c>
      <c r="D6457" t="s">
        <v>980</v>
      </c>
      <c r="E6457" s="80">
        <v>15</v>
      </c>
      <c r="F6457" s="74" t="s">
        <v>969</v>
      </c>
      <c r="G6457" s="78">
        <v>42433</v>
      </c>
      <c r="H6457" s="79"/>
      <c r="I6457">
        <f t="shared" si="105"/>
        <v>2016</v>
      </c>
    </row>
    <row r="6458" spans="1:9" ht="14.45" customHeight="1" x14ac:dyDescent="0.25">
      <c r="A6458" s="74" t="s">
        <v>968</v>
      </c>
      <c r="B6458" s="74" t="s">
        <v>981</v>
      </c>
      <c r="C6458" s="76" t="s">
        <v>842</v>
      </c>
      <c r="D6458" t="s">
        <v>980</v>
      </c>
      <c r="E6458" s="80">
        <v>8.9</v>
      </c>
      <c r="F6458" s="74" t="s">
        <v>969</v>
      </c>
      <c r="G6458" s="78">
        <v>42430</v>
      </c>
      <c r="H6458" s="79"/>
      <c r="I6458">
        <f t="shared" si="105"/>
        <v>2016</v>
      </c>
    </row>
    <row r="6459" spans="1:9" ht="14.45" customHeight="1" x14ac:dyDescent="0.25">
      <c r="A6459" s="74" t="s">
        <v>968</v>
      </c>
      <c r="B6459" t="s">
        <v>261</v>
      </c>
      <c r="C6459" s="76" t="s">
        <v>842</v>
      </c>
      <c r="D6459" t="s">
        <v>980</v>
      </c>
      <c r="E6459" s="80">
        <v>73.73</v>
      </c>
      <c r="F6459" s="74" t="s">
        <v>969</v>
      </c>
      <c r="G6459" s="78">
        <v>42426</v>
      </c>
      <c r="H6459" s="79"/>
      <c r="I6459">
        <f t="shared" si="105"/>
        <v>2016</v>
      </c>
    </row>
    <row r="6460" spans="1:9" x14ac:dyDescent="0.25">
      <c r="A6460" s="74" t="s">
        <v>968</v>
      </c>
      <c r="B6460" s="76" t="s">
        <v>73</v>
      </c>
      <c r="C6460" s="76" t="s">
        <v>842</v>
      </c>
      <c r="D6460" t="s">
        <v>980</v>
      </c>
      <c r="E6460" s="77">
        <v>10</v>
      </c>
      <c r="F6460" s="74" t="s">
        <v>969</v>
      </c>
      <c r="G6460" s="78">
        <v>42422</v>
      </c>
      <c r="H6460" s="79"/>
      <c r="I6460">
        <f t="shared" si="105"/>
        <v>2016</v>
      </c>
    </row>
    <row r="6461" spans="1:9" x14ac:dyDescent="0.25">
      <c r="A6461" s="74" t="s">
        <v>968</v>
      </c>
      <c r="B6461" s="74" t="s">
        <v>260</v>
      </c>
      <c r="C6461" s="76" t="s">
        <v>842</v>
      </c>
      <c r="D6461" t="s">
        <v>980</v>
      </c>
      <c r="E6461" s="80">
        <v>6</v>
      </c>
      <c r="F6461" s="74" t="s">
        <v>969</v>
      </c>
      <c r="G6461" s="78">
        <v>42417</v>
      </c>
      <c r="H6461" s="79"/>
      <c r="I6461">
        <f t="shared" si="105"/>
        <v>2016</v>
      </c>
    </row>
    <row r="6462" spans="1:9" x14ac:dyDescent="0.25">
      <c r="A6462" s="74" t="s">
        <v>968</v>
      </c>
      <c r="B6462" s="74" t="s">
        <v>997</v>
      </c>
      <c r="C6462" s="76" t="s">
        <v>842</v>
      </c>
      <c r="D6462" t="s">
        <v>980</v>
      </c>
      <c r="E6462" s="80">
        <v>5.16</v>
      </c>
      <c r="F6462" s="74" t="s">
        <v>969</v>
      </c>
      <c r="G6462" s="78">
        <v>42412</v>
      </c>
      <c r="H6462" s="79"/>
      <c r="I6462">
        <f t="shared" si="105"/>
        <v>2016</v>
      </c>
    </row>
    <row r="6463" spans="1:9" x14ac:dyDescent="0.25">
      <c r="A6463" s="74" t="s">
        <v>968</v>
      </c>
      <c r="B6463" s="74" t="s">
        <v>39</v>
      </c>
      <c r="C6463" s="76" t="s">
        <v>842</v>
      </c>
      <c r="D6463" t="s">
        <v>980</v>
      </c>
      <c r="E6463" s="80">
        <v>66</v>
      </c>
      <c r="F6463" s="74" t="s">
        <v>969</v>
      </c>
      <c r="G6463" s="78">
        <v>42401</v>
      </c>
      <c r="H6463" s="79"/>
      <c r="I6463">
        <f t="shared" si="105"/>
        <v>2016</v>
      </c>
    </row>
    <row r="6464" spans="1:9" x14ac:dyDescent="0.25">
      <c r="A6464" s="74" t="s">
        <v>968</v>
      </c>
      <c r="B6464" s="74" t="s">
        <v>292</v>
      </c>
      <c r="C6464" s="76" t="s">
        <v>842</v>
      </c>
      <c r="D6464" t="s">
        <v>980</v>
      </c>
      <c r="E6464" s="80">
        <v>5</v>
      </c>
      <c r="F6464" s="74" t="s">
        <v>969</v>
      </c>
      <c r="G6464" s="78">
        <v>42397</v>
      </c>
      <c r="H6464" s="79"/>
      <c r="I6464">
        <f t="shared" si="105"/>
        <v>2016</v>
      </c>
    </row>
    <row r="6465" spans="1:9" x14ac:dyDescent="0.25">
      <c r="A6465" s="74" t="s">
        <v>968</v>
      </c>
      <c r="B6465" s="76" t="s">
        <v>1</v>
      </c>
      <c r="C6465" s="76" t="s">
        <v>842</v>
      </c>
      <c r="D6465" t="s">
        <v>980</v>
      </c>
      <c r="E6465" s="77">
        <v>9</v>
      </c>
      <c r="F6465" s="74" t="s">
        <v>969</v>
      </c>
      <c r="G6465" s="78">
        <v>42389</v>
      </c>
      <c r="H6465" s="79"/>
      <c r="I6465">
        <f t="shared" si="105"/>
        <v>2016</v>
      </c>
    </row>
    <row r="6466" spans="1:9" x14ac:dyDescent="0.25">
      <c r="A6466" s="74" t="s">
        <v>968</v>
      </c>
      <c r="B6466" s="76" t="s">
        <v>73</v>
      </c>
      <c r="C6466" s="76" t="s">
        <v>842</v>
      </c>
      <c r="D6466" t="s">
        <v>980</v>
      </c>
      <c r="E6466" s="80">
        <v>7.6</v>
      </c>
      <c r="F6466" s="74" t="s">
        <v>969</v>
      </c>
      <c r="G6466" s="78">
        <v>42380</v>
      </c>
      <c r="H6466" s="79"/>
      <c r="I6466">
        <f t="shared" ref="I6466:I6529" si="106">IF(G6466&lt;&gt;"",YEAR(G6466),"")</f>
        <v>2016</v>
      </c>
    </row>
    <row r="6467" spans="1:9" x14ac:dyDescent="0.25">
      <c r="A6467" s="74" t="s">
        <v>968</v>
      </c>
      <c r="B6467" s="74" t="s">
        <v>1015</v>
      </c>
      <c r="C6467" s="76" t="s">
        <v>842</v>
      </c>
      <c r="D6467" t="s">
        <v>980</v>
      </c>
      <c r="E6467" s="80">
        <v>2.2999999999999998</v>
      </c>
      <c r="F6467" s="74" t="s">
        <v>969</v>
      </c>
      <c r="G6467" s="78">
        <v>42375</v>
      </c>
      <c r="H6467" s="79"/>
      <c r="I6467">
        <f t="shared" si="106"/>
        <v>2016</v>
      </c>
    </row>
    <row r="6468" spans="1:9" x14ac:dyDescent="0.25">
      <c r="A6468" s="74" t="s">
        <v>968</v>
      </c>
      <c r="B6468" s="74" t="s">
        <v>1005</v>
      </c>
      <c r="C6468" s="76" t="s">
        <v>842</v>
      </c>
      <c r="D6468" t="s">
        <v>980</v>
      </c>
      <c r="E6468" s="80">
        <v>3.99</v>
      </c>
      <c r="F6468" s="74" t="s">
        <v>969</v>
      </c>
      <c r="G6468" s="78">
        <v>42371</v>
      </c>
      <c r="H6468" s="79"/>
      <c r="I6468">
        <f t="shared" si="106"/>
        <v>2016</v>
      </c>
    </row>
    <row r="6469" spans="1:9" x14ac:dyDescent="0.25">
      <c r="A6469" s="74" t="s">
        <v>968</v>
      </c>
      <c r="B6469" s="74" t="s">
        <v>36</v>
      </c>
      <c r="C6469" s="76" t="s">
        <v>842</v>
      </c>
      <c r="D6469" t="s">
        <v>980</v>
      </c>
      <c r="E6469" s="80">
        <v>7</v>
      </c>
      <c r="F6469" s="74" t="s">
        <v>969</v>
      </c>
      <c r="G6469" s="78">
        <v>42366</v>
      </c>
      <c r="H6469" s="79"/>
      <c r="I6469">
        <f t="shared" si="106"/>
        <v>2015</v>
      </c>
    </row>
    <row r="6470" spans="1:9" x14ac:dyDescent="0.25">
      <c r="A6470" s="74" t="s">
        <v>968</v>
      </c>
      <c r="B6470" s="74" t="s">
        <v>276</v>
      </c>
      <c r="C6470" s="76" t="s">
        <v>842</v>
      </c>
      <c r="D6470" t="s">
        <v>980</v>
      </c>
      <c r="E6470" s="80">
        <v>150</v>
      </c>
      <c r="F6470" s="74" t="s">
        <v>969</v>
      </c>
      <c r="G6470" s="78">
        <v>42359</v>
      </c>
      <c r="H6470" s="79"/>
      <c r="I6470">
        <f t="shared" si="106"/>
        <v>2015</v>
      </c>
    </row>
    <row r="6471" spans="1:9" x14ac:dyDescent="0.25">
      <c r="A6471" s="74" t="s">
        <v>968</v>
      </c>
      <c r="B6471" s="75" t="s">
        <v>60</v>
      </c>
      <c r="C6471" s="76" t="s">
        <v>842</v>
      </c>
      <c r="D6471" t="s">
        <v>980</v>
      </c>
      <c r="E6471" s="80">
        <v>6</v>
      </c>
      <c r="F6471" s="74" t="s">
        <v>969</v>
      </c>
      <c r="G6471" s="78">
        <v>42348</v>
      </c>
      <c r="H6471" s="79"/>
      <c r="I6471">
        <f t="shared" si="106"/>
        <v>2015</v>
      </c>
    </row>
    <row r="6472" spans="1:9" x14ac:dyDescent="0.25">
      <c r="A6472" s="74" t="s">
        <v>968</v>
      </c>
      <c r="B6472" s="74" t="s">
        <v>997</v>
      </c>
      <c r="C6472" s="76" t="s">
        <v>842</v>
      </c>
      <c r="D6472" t="s">
        <v>980</v>
      </c>
      <c r="E6472" s="80">
        <v>1.2110000000000001</v>
      </c>
      <c r="F6472" s="74" t="s">
        <v>969</v>
      </c>
      <c r="G6472" s="78">
        <v>42348</v>
      </c>
      <c r="H6472" s="79"/>
      <c r="I6472">
        <f t="shared" si="106"/>
        <v>2015</v>
      </c>
    </row>
    <row r="6473" spans="1:9" x14ac:dyDescent="0.25">
      <c r="A6473" s="74" t="s">
        <v>968</v>
      </c>
      <c r="B6473" s="74" t="s">
        <v>260</v>
      </c>
      <c r="C6473" s="76" t="s">
        <v>842</v>
      </c>
      <c r="D6473" t="s">
        <v>980</v>
      </c>
      <c r="E6473" s="80">
        <v>10</v>
      </c>
      <c r="F6473" s="74" t="s">
        <v>969</v>
      </c>
      <c r="G6473" s="78">
        <v>42347</v>
      </c>
      <c r="H6473" s="79"/>
      <c r="I6473">
        <f t="shared" si="106"/>
        <v>2015</v>
      </c>
    </row>
    <row r="6474" spans="1:9" x14ac:dyDescent="0.25">
      <c r="A6474" s="74" t="s">
        <v>968</v>
      </c>
      <c r="B6474" s="76" t="s">
        <v>1008</v>
      </c>
      <c r="C6474" s="76" t="s">
        <v>842</v>
      </c>
      <c r="D6474" t="s">
        <v>980</v>
      </c>
      <c r="E6474" s="77">
        <v>3.8</v>
      </c>
      <c r="F6474" s="74" t="s">
        <v>969</v>
      </c>
      <c r="G6474" s="78">
        <v>42345</v>
      </c>
      <c r="H6474" s="79"/>
      <c r="I6474">
        <f t="shared" si="106"/>
        <v>2015</v>
      </c>
    </row>
    <row r="6475" spans="1:9" x14ac:dyDescent="0.25">
      <c r="A6475" s="74" t="s">
        <v>968</v>
      </c>
      <c r="B6475" s="75" t="s">
        <v>35</v>
      </c>
      <c r="C6475" s="76" t="s">
        <v>842</v>
      </c>
      <c r="D6475" t="s">
        <v>980</v>
      </c>
      <c r="E6475" s="77">
        <v>6.27</v>
      </c>
      <c r="F6475" s="74" t="s">
        <v>969</v>
      </c>
      <c r="G6475" s="78">
        <v>42339</v>
      </c>
      <c r="H6475" s="79"/>
      <c r="I6475">
        <f t="shared" si="106"/>
        <v>2015</v>
      </c>
    </row>
    <row r="6476" spans="1:9" x14ac:dyDescent="0.25">
      <c r="A6476" s="74" t="s">
        <v>968</v>
      </c>
      <c r="B6476" s="76" t="s">
        <v>44</v>
      </c>
      <c r="C6476" s="76" t="s">
        <v>842</v>
      </c>
      <c r="D6476" t="s">
        <v>980</v>
      </c>
      <c r="E6476" s="77">
        <v>7.6</v>
      </c>
      <c r="F6476" s="74" t="s">
        <v>969</v>
      </c>
      <c r="G6476" s="78">
        <v>42339</v>
      </c>
      <c r="H6476" s="79"/>
      <c r="I6476">
        <f t="shared" si="106"/>
        <v>2015</v>
      </c>
    </row>
    <row r="6477" spans="1:9" x14ac:dyDescent="0.25">
      <c r="A6477" s="74" t="s">
        <v>968</v>
      </c>
      <c r="B6477" s="76" t="s">
        <v>62</v>
      </c>
      <c r="C6477" s="76" t="s">
        <v>842</v>
      </c>
      <c r="D6477" t="s">
        <v>980</v>
      </c>
      <c r="E6477" s="77">
        <v>6</v>
      </c>
      <c r="F6477" s="74" t="s">
        <v>969</v>
      </c>
      <c r="G6477" s="78">
        <v>42332</v>
      </c>
      <c r="H6477" s="79"/>
      <c r="I6477">
        <f t="shared" si="106"/>
        <v>2015</v>
      </c>
    </row>
    <row r="6478" spans="1:9" x14ac:dyDescent="0.25">
      <c r="A6478" s="74" t="s">
        <v>968</v>
      </c>
      <c r="B6478" s="76" t="s">
        <v>62</v>
      </c>
      <c r="C6478" s="76" t="s">
        <v>842</v>
      </c>
      <c r="D6478" t="s">
        <v>980</v>
      </c>
      <c r="E6478" s="77">
        <v>6</v>
      </c>
      <c r="F6478" s="74" t="s">
        <v>969</v>
      </c>
      <c r="G6478" s="78">
        <v>42332</v>
      </c>
      <c r="H6478" s="79"/>
      <c r="I6478">
        <f t="shared" si="106"/>
        <v>2015</v>
      </c>
    </row>
    <row r="6479" spans="1:9" x14ac:dyDescent="0.25">
      <c r="A6479" s="74" t="s">
        <v>968</v>
      </c>
      <c r="B6479" s="76" t="s">
        <v>1</v>
      </c>
      <c r="C6479" s="76" t="s">
        <v>842</v>
      </c>
      <c r="D6479" t="s">
        <v>980</v>
      </c>
      <c r="E6479" s="77">
        <v>5</v>
      </c>
      <c r="F6479" s="74" t="s">
        <v>969</v>
      </c>
      <c r="G6479" s="78">
        <v>42328</v>
      </c>
      <c r="H6479" s="79"/>
      <c r="I6479">
        <f t="shared" si="106"/>
        <v>2015</v>
      </c>
    </row>
    <row r="6480" spans="1:9" x14ac:dyDescent="0.25">
      <c r="A6480" s="74" t="s">
        <v>968</v>
      </c>
      <c r="B6480" s="76" t="s">
        <v>1</v>
      </c>
      <c r="C6480" s="76" t="s">
        <v>842</v>
      </c>
      <c r="D6480" t="s">
        <v>980</v>
      </c>
      <c r="E6480" s="77">
        <v>7.6</v>
      </c>
      <c r="F6480" s="74" t="s">
        <v>969</v>
      </c>
      <c r="G6480" s="78">
        <v>42325</v>
      </c>
      <c r="H6480" s="79"/>
      <c r="I6480">
        <f t="shared" si="106"/>
        <v>2015</v>
      </c>
    </row>
    <row r="6481" spans="1:9" x14ac:dyDescent="0.25">
      <c r="A6481" s="74" t="s">
        <v>968</v>
      </c>
      <c r="B6481" s="76" t="s">
        <v>1041</v>
      </c>
      <c r="C6481" s="76" t="s">
        <v>842</v>
      </c>
      <c r="D6481" t="s">
        <v>980</v>
      </c>
      <c r="E6481" s="77">
        <v>5</v>
      </c>
      <c r="F6481" s="74" t="s">
        <v>969</v>
      </c>
      <c r="G6481" s="78">
        <v>42320</v>
      </c>
      <c r="H6481" s="79"/>
      <c r="I6481">
        <f t="shared" si="106"/>
        <v>2015</v>
      </c>
    </row>
    <row r="6482" spans="1:9" x14ac:dyDescent="0.25">
      <c r="A6482" s="74" t="s">
        <v>968</v>
      </c>
      <c r="B6482" s="76" t="s">
        <v>996</v>
      </c>
      <c r="C6482" s="76" t="s">
        <v>842</v>
      </c>
      <c r="D6482" t="s">
        <v>980</v>
      </c>
      <c r="E6482" s="77">
        <v>10</v>
      </c>
      <c r="F6482" s="74" t="s">
        <v>969</v>
      </c>
      <c r="G6482" s="78">
        <v>42318</v>
      </c>
      <c r="H6482" s="79"/>
      <c r="I6482">
        <f t="shared" si="106"/>
        <v>2015</v>
      </c>
    </row>
    <row r="6483" spans="1:9" x14ac:dyDescent="0.25">
      <c r="A6483" s="74" t="s">
        <v>968</v>
      </c>
      <c r="B6483" s="74" t="s">
        <v>39</v>
      </c>
      <c r="C6483" s="76" t="s">
        <v>842</v>
      </c>
      <c r="D6483" t="s">
        <v>980</v>
      </c>
      <c r="E6483" s="77">
        <v>2.8214999999999999</v>
      </c>
      <c r="F6483" s="74" t="s">
        <v>969</v>
      </c>
      <c r="G6483" s="78">
        <v>42310</v>
      </c>
      <c r="H6483" s="79"/>
      <c r="I6483">
        <f t="shared" si="106"/>
        <v>2015</v>
      </c>
    </row>
    <row r="6484" spans="1:9" x14ac:dyDescent="0.25">
      <c r="A6484" s="74" t="s">
        <v>968</v>
      </c>
      <c r="B6484" s="76" t="s">
        <v>1040</v>
      </c>
      <c r="C6484" s="76" t="s">
        <v>842</v>
      </c>
      <c r="D6484" t="s">
        <v>980</v>
      </c>
      <c r="E6484" s="77">
        <v>5</v>
      </c>
      <c r="F6484" s="74" t="s">
        <v>969</v>
      </c>
      <c r="G6484" s="78">
        <v>42300</v>
      </c>
      <c r="H6484" s="79"/>
      <c r="I6484">
        <f t="shared" si="106"/>
        <v>2015</v>
      </c>
    </row>
    <row r="6485" spans="1:9" x14ac:dyDescent="0.25">
      <c r="A6485" s="74" t="s">
        <v>968</v>
      </c>
      <c r="B6485" s="75" t="s">
        <v>35</v>
      </c>
      <c r="C6485" s="76" t="s">
        <v>842</v>
      </c>
      <c r="D6485" t="s">
        <v>980</v>
      </c>
      <c r="E6485" s="77">
        <v>7.6</v>
      </c>
      <c r="F6485" s="74" t="s">
        <v>969</v>
      </c>
      <c r="G6485" s="78">
        <v>42293</v>
      </c>
      <c r="H6485" s="79"/>
      <c r="I6485">
        <f t="shared" si="106"/>
        <v>2015</v>
      </c>
    </row>
    <row r="6486" spans="1:9" x14ac:dyDescent="0.25">
      <c r="A6486" s="74" t="s">
        <v>968</v>
      </c>
      <c r="B6486" t="s">
        <v>261</v>
      </c>
      <c r="C6486" s="76" t="s">
        <v>842</v>
      </c>
      <c r="D6486" t="s">
        <v>980</v>
      </c>
      <c r="E6486" s="77">
        <v>10</v>
      </c>
      <c r="F6486" s="74" t="s">
        <v>969</v>
      </c>
      <c r="G6486" s="78">
        <v>42292</v>
      </c>
      <c r="H6486" s="79"/>
      <c r="I6486">
        <f t="shared" si="106"/>
        <v>2015</v>
      </c>
    </row>
    <row r="6487" spans="1:9" x14ac:dyDescent="0.25">
      <c r="A6487" s="74" t="s">
        <v>968</v>
      </c>
      <c r="B6487" t="s">
        <v>261</v>
      </c>
      <c r="C6487" s="76" t="s">
        <v>842</v>
      </c>
      <c r="D6487" t="s">
        <v>980</v>
      </c>
      <c r="E6487" s="77">
        <v>6</v>
      </c>
      <c r="F6487" s="74" t="s">
        <v>969</v>
      </c>
      <c r="G6487" s="78">
        <v>42290</v>
      </c>
      <c r="H6487" s="79"/>
      <c r="I6487">
        <f t="shared" si="106"/>
        <v>2015</v>
      </c>
    </row>
    <row r="6488" spans="1:9" x14ac:dyDescent="0.25">
      <c r="A6488" s="74" t="s">
        <v>968</v>
      </c>
      <c r="B6488" t="s">
        <v>261</v>
      </c>
      <c r="C6488" s="76" t="s">
        <v>842</v>
      </c>
      <c r="D6488" t="s">
        <v>980</v>
      </c>
      <c r="E6488" s="77">
        <v>11.4</v>
      </c>
      <c r="F6488" s="74" t="s">
        <v>969</v>
      </c>
      <c r="G6488" s="78">
        <v>42290</v>
      </c>
      <c r="H6488" s="79"/>
      <c r="I6488">
        <f t="shared" si="106"/>
        <v>2015</v>
      </c>
    </row>
    <row r="6489" spans="1:9" x14ac:dyDescent="0.25">
      <c r="A6489" s="74" t="s">
        <v>968</v>
      </c>
      <c r="B6489" t="s">
        <v>261</v>
      </c>
      <c r="C6489" s="76" t="s">
        <v>842</v>
      </c>
      <c r="D6489" t="s">
        <v>980</v>
      </c>
      <c r="E6489" s="77">
        <v>10</v>
      </c>
      <c r="F6489" s="74" t="s">
        <v>969</v>
      </c>
      <c r="G6489" s="78">
        <v>42285</v>
      </c>
      <c r="H6489" s="79"/>
      <c r="I6489">
        <f t="shared" si="106"/>
        <v>2015</v>
      </c>
    </row>
    <row r="6490" spans="1:9" x14ac:dyDescent="0.25">
      <c r="A6490" s="74" t="s">
        <v>968</v>
      </c>
      <c r="B6490" s="76" t="s">
        <v>1</v>
      </c>
      <c r="C6490" s="76" t="s">
        <v>842</v>
      </c>
      <c r="D6490" t="s">
        <v>980</v>
      </c>
      <c r="E6490" s="77">
        <v>3.8</v>
      </c>
      <c r="F6490" s="74" t="s">
        <v>969</v>
      </c>
      <c r="G6490" s="78">
        <v>42284</v>
      </c>
      <c r="H6490" s="79"/>
      <c r="I6490">
        <f t="shared" si="106"/>
        <v>2015</v>
      </c>
    </row>
    <row r="6491" spans="1:9" x14ac:dyDescent="0.25">
      <c r="A6491" s="74" t="s">
        <v>968</v>
      </c>
      <c r="B6491" s="76" t="s">
        <v>291</v>
      </c>
      <c r="C6491" s="76" t="s">
        <v>842</v>
      </c>
      <c r="D6491" t="s">
        <v>980</v>
      </c>
      <c r="E6491" s="77">
        <v>7.2</v>
      </c>
      <c r="F6491" s="74" t="s">
        <v>969</v>
      </c>
      <c r="G6491" s="78">
        <v>42279</v>
      </c>
      <c r="H6491" s="79"/>
      <c r="I6491">
        <f t="shared" si="106"/>
        <v>2015</v>
      </c>
    </row>
    <row r="6492" spans="1:9" x14ac:dyDescent="0.25">
      <c r="A6492" s="74" t="s">
        <v>968</v>
      </c>
      <c r="B6492" s="76" t="s">
        <v>1</v>
      </c>
      <c r="C6492" s="76" t="s">
        <v>842</v>
      </c>
      <c r="D6492" t="s">
        <v>980</v>
      </c>
      <c r="E6492" s="77">
        <v>2.2999999999999998</v>
      </c>
      <c r="F6492" s="74" t="s">
        <v>969</v>
      </c>
      <c r="G6492" s="78">
        <v>42269</v>
      </c>
      <c r="H6492" s="79"/>
      <c r="I6492">
        <f t="shared" si="106"/>
        <v>2015</v>
      </c>
    </row>
    <row r="6493" spans="1:9" x14ac:dyDescent="0.25">
      <c r="A6493" s="74" t="s">
        <v>968</v>
      </c>
      <c r="B6493" s="76" t="s">
        <v>991</v>
      </c>
      <c r="C6493" s="76" t="s">
        <v>842</v>
      </c>
      <c r="D6493" t="s">
        <v>980</v>
      </c>
      <c r="E6493" s="77">
        <v>6</v>
      </c>
      <c r="F6493" s="74" t="s">
        <v>969</v>
      </c>
      <c r="G6493" s="78">
        <v>42264</v>
      </c>
      <c r="H6493" s="79"/>
      <c r="I6493">
        <f t="shared" si="106"/>
        <v>2015</v>
      </c>
    </row>
    <row r="6494" spans="1:9" x14ac:dyDescent="0.25">
      <c r="A6494" s="74" t="s">
        <v>968</v>
      </c>
      <c r="B6494" s="76" t="s">
        <v>262</v>
      </c>
      <c r="C6494" s="76" t="s">
        <v>842</v>
      </c>
      <c r="D6494" t="s">
        <v>980</v>
      </c>
      <c r="E6494" s="77">
        <v>11.4</v>
      </c>
      <c r="F6494" s="74" t="s">
        <v>969</v>
      </c>
      <c r="G6494" s="78">
        <v>42255</v>
      </c>
      <c r="H6494" s="79"/>
      <c r="I6494">
        <f t="shared" si="106"/>
        <v>2015</v>
      </c>
    </row>
    <row r="6495" spans="1:9" x14ac:dyDescent="0.25">
      <c r="A6495" s="74" t="s">
        <v>968</v>
      </c>
      <c r="B6495" s="76" t="s">
        <v>62</v>
      </c>
      <c r="C6495" s="76" t="s">
        <v>842</v>
      </c>
      <c r="D6495" t="s">
        <v>980</v>
      </c>
      <c r="E6495" s="77">
        <v>3.8</v>
      </c>
      <c r="F6495" s="74" t="s">
        <v>969</v>
      </c>
      <c r="G6495" s="78">
        <v>42251</v>
      </c>
      <c r="H6495" s="79"/>
      <c r="I6495">
        <f t="shared" si="106"/>
        <v>2015</v>
      </c>
    </row>
    <row r="6496" spans="1:9" x14ac:dyDescent="0.25">
      <c r="A6496" s="74" t="s">
        <v>968</v>
      </c>
      <c r="B6496" s="76" t="s">
        <v>62</v>
      </c>
      <c r="C6496" s="76" t="s">
        <v>842</v>
      </c>
      <c r="D6496" t="s">
        <v>980</v>
      </c>
      <c r="E6496" s="77">
        <v>5</v>
      </c>
      <c r="F6496" s="74" t="s">
        <v>969</v>
      </c>
      <c r="G6496" s="78">
        <v>42244</v>
      </c>
      <c r="H6496" s="79"/>
      <c r="I6496">
        <f t="shared" si="106"/>
        <v>2015</v>
      </c>
    </row>
    <row r="6497" spans="1:9" x14ac:dyDescent="0.25">
      <c r="A6497" s="74" t="s">
        <v>968</v>
      </c>
      <c r="B6497" s="76" t="s">
        <v>1009</v>
      </c>
      <c r="C6497" s="76" t="s">
        <v>842</v>
      </c>
      <c r="D6497" t="s">
        <v>980</v>
      </c>
      <c r="E6497" s="77">
        <v>7</v>
      </c>
      <c r="F6497" s="74" t="s">
        <v>969</v>
      </c>
      <c r="G6497" s="78">
        <v>42243</v>
      </c>
      <c r="H6497" s="79"/>
      <c r="I6497">
        <f t="shared" si="106"/>
        <v>2015</v>
      </c>
    </row>
    <row r="6498" spans="1:9" x14ac:dyDescent="0.25">
      <c r="A6498" s="74" t="s">
        <v>968</v>
      </c>
      <c r="B6498" s="76" t="s">
        <v>997</v>
      </c>
      <c r="C6498" s="76" t="s">
        <v>842</v>
      </c>
      <c r="D6498" t="s">
        <v>980</v>
      </c>
      <c r="E6498" s="77">
        <v>7.6</v>
      </c>
      <c r="F6498" s="74" t="s">
        <v>969</v>
      </c>
      <c r="G6498" s="78">
        <v>42241</v>
      </c>
      <c r="H6498" s="79"/>
      <c r="I6498">
        <f t="shared" si="106"/>
        <v>2015</v>
      </c>
    </row>
    <row r="6499" spans="1:9" x14ac:dyDescent="0.25">
      <c r="A6499" s="74" t="s">
        <v>968</v>
      </c>
      <c r="B6499" t="s">
        <v>11</v>
      </c>
      <c r="C6499" s="76" t="s">
        <v>842</v>
      </c>
      <c r="D6499" t="s">
        <v>980</v>
      </c>
      <c r="E6499" s="77">
        <v>6.27</v>
      </c>
      <c r="F6499" s="74" t="s">
        <v>969</v>
      </c>
      <c r="G6499" s="78">
        <v>42237</v>
      </c>
      <c r="H6499" s="79"/>
      <c r="I6499">
        <f t="shared" si="106"/>
        <v>2015</v>
      </c>
    </row>
    <row r="6500" spans="1:9" x14ac:dyDescent="0.25">
      <c r="A6500" s="74" t="s">
        <v>968</v>
      </c>
      <c r="B6500" s="76" t="s">
        <v>225</v>
      </c>
      <c r="C6500" s="76" t="s">
        <v>842</v>
      </c>
      <c r="D6500" t="s">
        <v>980</v>
      </c>
      <c r="E6500" s="77">
        <v>9.1</v>
      </c>
      <c r="F6500" s="74" t="s">
        <v>969</v>
      </c>
      <c r="G6500" s="78">
        <v>42237</v>
      </c>
      <c r="H6500" s="79"/>
      <c r="I6500">
        <f t="shared" si="106"/>
        <v>2015</v>
      </c>
    </row>
    <row r="6501" spans="1:9" x14ac:dyDescent="0.25">
      <c r="A6501" s="74" t="s">
        <v>968</v>
      </c>
      <c r="B6501" s="76" t="s">
        <v>39</v>
      </c>
      <c r="C6501" s="76" t="s">
        <v>842</v>
      </c>
      <c r="D6501" t="s">
        <v>980</v>
      </c>
      <c r="E6501" s="77">
        <v>144</v>
      </c>
      <c r="F6501" s="74" t="s">
        <v>969</v>
      </c>
      <c r="G6501" s="78">
        <v>42236</v>
      </c>
      <c r="H6501" s="79"/>
      <c r="I6501">
        <f t="shared" si="106"/>
        <v>2015</v>
      </c>
    </row>
    <row r="6502" spans="1:9" x14ac:dyDescent="0.25">
      <c r="A6502" s="74" t="s">
        <v>968</v>
      </c>
      <c r="B6502" s="76" t="s">
        <v>261</v>
      </c>
      <c r="C6502" s="76" t="s">
        <v>842</v>
      </c>
      <c r="D6502" t="s">
        <v>980</v>
      </c>
      <c r="E6502" s="77">
        <v>5</v>
      </c>
      <c r="F6502" s="74" t="s">
        <v>969</v>
      </c>
      <c r="G6502" s="78">
        <v>42236</v>
      </c>
      <c r="H6502" s="79"/>
      <c r="I6502">
        <f t="shared" si="106"/>
        <v>2015</v>
      </c>
    </row>
    <row r="6503" spans="1:9" x14ac:dyDescent="0.25">
      <c r="A6503" s="74" t="s">
        <v>968</v>
      </c>
      <c r="B6503" s="76" t="s">
        <v>991</v>
      </c>
      <c r="C6503" s="76" t="s">
        <v>842</v>
      </c>
      <c r="D6503" t="s">
        <v>980</v>
      </c>
      <c r="E6503" s="77">
        <v>150</v>
      </c>
      <c r="F6503" s="74" t="s">
        <v>969</v>
      </c>
      <c r="G6503" s="78">
        <v>42235</v>
      </c>
      <c r="H6503" s="79"/>
      <c r="I6503">
        <f t="shared" si="106"/>
        <v>2015</v>
      </c>
    </row>
    <row r="6504" spans="1:9" x14ac:dyDescent="0.25">
      <c r="A6504" s="74" t="s">
        <v>968</v>
      </c>
      <c r="B6504" s="76" t="s">
        <v>1009</v>
      </c>
      <c r="C6504" s="76" t="s">
        <v>842</v>
      </c>
      <c r="D6504" t="s">
        <v>980</v>
      </c>
      <c r="E6504" s="77">
        <v>7</v>
      </c>
      <c r="F6504" s="74" t="s">
        <v>969</v>
      </c>
      <c r="G6504" s="78">
        <v>42234</v>
      </c>
      <c r="H6504" s="79"/>
      <c r="I6504">
        <f t="shared" si="106"/>
        <v>2015</v>
      </c>
    </row>
    <row r="6505" spans="1:9" x14ac:dyDescent="0.25">
      <c r="A6505" s="74" t="s">
        <v>968</v>
      </c>
      <c r="B6505" s="76" t="s">
        <v>56</v>
      </c>
      <c r="C6505" s="76" t="s">
        <v>842</v>
      </c>
      <c r="D6505" t="s">
        <v>980</v>
      </c>
      <c r="E6505" s="77">
        <v>5</v>
      </c>
      <c r="F6505" s="74" t="s">
        <v>969</v>
      </c>
      <c r="G6505" s="78">
        <v>42228</v>
      </c>
      <c r="H6505" s="79"/>
      <c r="I6505">
        <f t="shared" si="106"/>
        <v>2015</v>
      </c>
    </row>
    <row r="6506" spans="1:9" x14ac:dyDescent="0.25">
      <c r="A6506" s="74" t="s">
        <v>968</v>
      </c>
      <c r="B6506" s="76" t="s">
        <v>261</v>
      </c>
      <c r="C6506" s="76" t="s">
        <v>842</v>
      </c>
      <c r="D6506" t="s">
        <v>980</v>
      </c>
      <c r="E6506" s="77">
        <v>7.6</v>
      </c>
      <c r="F6506" s="74" t="s">
        <v>969</v>
      </c>
      <c r="G6506" s="78">
        <v>42226</v>
      </c>
      <c r="H6506" s="79"/>
      <c r="I6506">
        <f t="shared" si="106"/>
        <v>2015</v>
      </c>
    </row>
    <row r="6507" spans="1:9" x14ac:dyDescent="0.25">
      <c r="A6507" s="74" t="s">
        <v>968</v>
      </c>
      <c r="B6507" s="76" t="s">
        <v>1040</v>
      </c>
      <c r="C6507" s="76" t="s">
        <v>842</v>
      </c>
      <c r="D6507" t="s">
        <v>980</v>
      </c>
      <c r="E6507" s="77">
        <v>3.8</v>
      </c>
      <c r="F6507" s="74" t="s">
        <v>969</v>
      </c>
      <c r="G6507" s="78">
        <v>42217</v>
      </c>
      <c r="H6507" s="79"/>
      <c r="I6507">
        <f t="shared" si="106"/>
        <v>2015</v>
      </c>
    </row>
    <row r="6508" spans="1:9" x14ac:dyDescent="0.25">
      <c r="A6508" s="74" t="s">
        <v>968</v>
      </c>
      <c r="B6508" t="s">
        <v>261</v>
      </c>
      <c r="C6508" s="76" t="s">
        <v>842</v>
      </c>
      <c r="D6508" t="s">
        <v>980</v>
      </c>
      <c r="E6508" s="77">
        <v>14</v>
      </c>
      <c r="F6508" s="74" t="s">
        <v>969</v>
      </c>
      <c r="G6508" s="78">
        <v>42215</v>
      </c>
      <c r="H6508" s="79"/>
      <c r="I6508">
        <f t="shared" si="106"/>
        <v>2015</v>
      </c>
    </row>
    <row r="6509" spans="1:9" x14ac:dyDescent="0.25">
      <c r="A6509" s="74" t="s">
        <v>968</v>
      </c>
      <c r="B6509" s="76" t="s">
        <v>225</v>
      </c>
      <c r="C6509" s="76" t="s">
        <v>842</v>
      </c>
      <c r="D6509" t="s">
        <v>980</v>
      </c>
      <c r="E6509" s="77">
        <v>3</v>
      </c>
      <c r="F6509" s="74" t="s">
        <v>969</v>
      </c>
      <c r="G6509" s="78">
        <v>42200</v>
      </c>
      <c r="H6509" s="79"/>
      <c r="I6509">
        <f t="shared" si="106"/>
        <v>2015</v>
      </c>
    </row>
    <row r="6510" spans="1:9" x14ac:dyDescent="0.25">
      <c r="A6510" s="74" t="s">
        <v>968</v>
      </c>
      <c r="B6510" s="75" t="s">
        <v>60</v>
      </c>
      <c r="C6510" s="76" t="s">
        <v>842</v>
      </c>
      <c r="D6510" t="s">
        <v>980</v>
      </c>
      <c r="E6510" s="77">
        <v>9.99</v>
      </c>
      <c r="F6510" s="74" t="s">
        <v>969</v>
      </c>
      <c r="G6510" s="78">
        <v>42198</v>
      </c>
      <c r="H6510" s="79"/>
      <c r="I6510">
        <f t="shared" si="106"/>
        <v>2015</v>
      </c>
    </row>
    <row r="6511" spans="1:9" x14ac:dyDescent="0.25">
      <c r="A6511" s="74" t="s">
        <v>968</v>
      </c>
      <c r="B6511" s="76" t="s">
        <v>997</v>
      </c>
      <c r="C6511" s="76" t="s">
        <v>842</v>
      </c>
      <c r="D6511" t="s">
        <v>980</v>
      </c>
      <c r="E6511" s="77">
        <v>7.5</v>
      </c>
      <c r="F6511" s="74" t="s">
        <v>969</v>
      </c>
      <c r="G6511" s="78">
        <v>42195</v>
      </c>
      <c r="H6511" s="79"/>
      <c r="I6511">
        <f t="shared" si="106"/>
        <v>2015</v>
      </c>
    </row>
    <row r="6512" spans="1:9" x14ac:dyDescent="0.25">
      <c r="A6512" s="74" t="s">
        <v>968</v>
      </c>
      <c r="B6512" s="76" t="s">
        <v>1040</v>
      </c>
      <c r="C6512" s="76" t="s">
        <v>842</v>
      </c>
      <c r="D6512" t="s">
        <v>980</v>
      </c>
      <c r="E6512" s="77">
        <v>9.9</v>
      </c>
      <c r="F6512" s="74" t="s">
        <v>969</v>
      </c>
      <c r="G6512" s="78">
        <v>42195</v>
      </c>
      <c r="H6512" s="79"/>
      <c r="I6512">
        <f t="shared" si="106"/>
        <v>2015</v>
      </c>
    </row>
    <row r="6513" spans="1:9" x14ac:dyDescent="0.25">
      <c r="A6513" s="74" t="s">
        <v>968</v>
      </c>
      <c r="B6513" s="74" t="s">
        <v>1</v>
      </c>
      <c r="C6513" s="76" t="s">
        <v>842</v>
      </c>
      <c r="D6513" t="s">
        <v>980</v>
      </c>
      <c r="E6513" s="77">
        <v>5.8</v>
      </c>
      <c r="F6513" s="74" t="s">
        <v>969</v>
      </c>
      <c r="G6513" s="78">
        <v>42195</v>
      </c>
      <c r="H6513" s="79"/>
      <c r="I6513">
        <f t="shared" si="106"/>
        <v>2015</v>
      </c>
    </row>
    <row r="6514" spans="1:9" x14ac:dyDescent="0.25">
      <c r="A6514" s="74" t="s">
        <v>968</v>
      </c>
      <c r="B6514" s="76" t="s">
        <v>62</v>
      </c>
      <c r="C6514" s="76" t="s">
        <v>842</v>
      </c>
      <c r="D6514" t="s">
        <v>980</v>
      </c>
      <c r="E6514" s="77">
        <v>7</v>
      </c>
      <c r="F6514" s="74" t="s">
        <v>969</v>
      </c>
      <c r="G6514" s="78">
        <v>42194</v>
      </c>
      <c r="H6514" s="79"/>
      <c r="I6514">
        <f t="shared" si="106"/>
        <v>2015</v>
      </c>
    </row>
    <row r="6515" spans="1:9" x14ac:dyDescent="0.25">
      <c r="A6515" s="74" t="s">
        <v>968</v>
      </c>
      <c r="B6515" s="76" t="s">
        <v>997</v>
      </c>
      <c r="C6515" s="76" t="s">
        <v>842</v>
      </c>
      <c r="D6515" t="s">
        <v>980</v>
      </c>
      <c r="E6515" s="77">
        <v>7.6</v>
      </c>
      <c r="F6515" s="74" t="s">
        <v>969</v>
      </c>
      <c r="G6515" s="78">
        <v>42185</v>
      </c>
      <c r="H6515" s="79"/>
      <c r="I6515">
        <f t="shared" si="106"/>
        <v>2015</v>
      </c>
    </row>
    <row r="6516" spans="1:9" x14ac:dyDescent="0.25">
      <c r="A6516" s="74" t="s">
        <v>968</v>
      </c>
      <c r="B6516" s="76" t="s">
        <v>997</v>
      </c>
      <c r="C6516" s="76" t="s">
        <v>842</v>
      </c>
      <c r="D6516" t="s">
        <v>980</v>
      </c>
      <c r="E6516" s="77">
        <v>5</v>
      </c>
      <c r="F6516" s="74" t="s">
        <v>969</v>
      </c>
      <c r="G6516" s="78">
        <v>42184</v>
      </c>
      <c r="H6516" s="79"/>
      <c r="I6516">
        <f t="shared" si="106"/>
        <v>2015</v>
      </c>
    </row>
    <row r="6517" spans="1:9" x14ac:dyDescent="0.25">
      <c r="A6517" s="74" t="s">
        <v>968</v>
      </c>
      <c r="B6517" s="76" t="s">
        <v>991</v>
      </c>
      <c r="C6517" s="76" t="s">
        <v>842</v>
      </c>
      <c r="D6517" t="s">
        <v>980</v>
      </c>
      <c r="E6517" s="77">
        <v>6</v>
      </c>
      <c r="F6517" s="74" t="s">
        <v>969</v>
      </c>
      <c r="G6517" s="78">
        <v>42178</v>
      </c>
      <c r="H6517" s="79"/>
      <c r="I6517">
        <f t="shared" si="106"/>
        <v>2015</v>
      </c>
    </row>
    <row r="6518" spans="1:9" x14ac:dyDescent="0.25">
      <c r="A6518" s="74" t="s">
        <v>968</v>
      </c>
      <c r="B6518" s="76" t="s">
        <v>1009</v>
      </c>
      <c r="C6518" s="76" t="s">
        <v>842</v>
      </c>
      <c r="D6518" t="s">
        <v>980</v>
      </c>
      <c r="E6518" s="77">
        <v>6.03</v>
      </c>
      <c r="F6518" s="74" t="s">
        <v>969</v>
      </c>
      <c r="G6518" s="78">
        <v>42178</v>
      </c>
      <c r="H6518" s="79"/>
      <c r="I6518">
        <f t="shared" si="106"/>
        <v>2015</v>
      </c>
    </row>
    <row r="6519" spans="1:9" x14ac:dyDescent="0.25">
      <c r="A6519" s="74" t="s">
        <v>968</v>
      </c>
      <c r="B6519" s="76" t="s">
        <v>292</v>
      </c>
      <c r="C6519" s="76" t="s">
        <v>842</v>
      </c>
      <c r="D6519" t="s">
        <v>980</v>
      </c>
      <c r="E6519" s="77">
        <v>9</v>
      </c>
      <c r="F6519" s="74" t="s">
        <v>969</v>
      </c>
      <c r="G6519" s="78">
        <v>42172</v>
      </c>
      <c r="H6519" s="79"/>
      <c r="I6519">
        <f t="shared" si="106"/>
        <v>2015</v>
      </c>
    </row>
    <row r="6520" spans="1:9" x14ac:dyDescent="0.25">
      <c r="A6520" s="74" t="s">
        <v>968</v>
      </c>
      <c r="B6520" s="76" t="s">
        <v>62</v>
      </c>
      <c r="C6520" s="76" t="s">
        <v>842</v>
      </c>
      <c r="D6520" t="s">
        <v>980</v>
      </c>
      <c r="E6520" s="77">
        <v>6</v>
      </c>
      <c r="F6520" s="74" t="s">
        <v>969</v>
      </c>
      <c r="G6520" s="78">
        <v>42170</v>
      </c>
      <c r="H6520" s="79"/>
      <c r="I6520">
        <f t="shared" si="106"/>
        <v>2015</v>
      </c>
    </row>
    <row r="6521" spans="1:9" x14ac:dyDescent="0.25">
      <c r="A6521" s="74" t="s">
        <v>968</v>
      </c>
      <c r="B6521" s="76" t="s">
        <v>997</v>
      </c>
      <c r="C6521" s="76" t="s">
        <v>842</v>
      </c>
      <c r="D6521" t="s">
        <v>980</v>
      </c>
      <c r="E6521" s="77">
        <v>7.7</v>
      </c>
      <c r="F6521" s="74" t="s">
        <v>969</v>
      </c>
      <c r="G6521" s="78">
        <v>42170</v>
      </c>
      <c r="H6521" s="79"/>
      <c r="I6521">
        <f t="shared" si="106"/>
        <v>2015</v>
      </c>
    </row>
    <row r="6522" spans="1:9" x14ac:dyDescent="0.25">
      <c r="A6522" s="74" t="s">
        <v>968</v>
      </c>
      <c r="B6522" s="76" t="s">
        <v>985</v>
      </c>
      <c r="C6522" s="76" t="s">
        <v>842</v>
      </c>
      <c r="D6522" t="s">
        <v>980</v>
      </c>
      <c r="E6522" s="77">
        <v>3</v>
      </c>
      <c r="F6522" s="74" t="s">
        <v>969</v>
      </c>
      <c r="G6522" s="78">
        <v>42157</v>
      </c>
      <c r="H6522" s="79"/>
      <c r="I6522">
        <f t="shared" si="106"/>
        <v>2015</v>
      </c>
    </row>
    <row r="6523" spans="1:9" x14ac:dyDescent="0.25">
      <c r="A6523" s="74" t="s">
        <v>968</v>
      </c>
      <c r="B6523" s="76" t="s">
        <v>225</v>
      </c>
      <c r="C6523" s="76" t="s">
        <v>842</v>
      </c>
      <c r="D6523" t="s">
        <v>980</v>
      </c>
      <c r="E6523" s="77">
        <v>7</v>
      </c>
      <c r="F6523" s="74" t="s">
        <v>969</v>
      </c>
      <c r="G6523" s="78">
        <v>42153</v>
      </c>
      <c r="H6523" s="79"/>
      <c r="I6523">
        <f t="shared" si="106"/>
        <v>2015</v>
      </c>
    </row>
    <row r="6524" spans="1:9" x14ac:dyDescent="0.25">
      <c r="A6524" s="74" t="s">
        <v>968</v>
      </c>
      <c r="B6524" s="76" t="s">
        <v>1009</v>
      </c>
      <c r="C6524" s="76" t="s">
        <v>842</v>
      </c>
      <c r="D6524" t="s">
        <v>980</v>
      </c>
      <c r="E6524" s="77">
        <v>5</v>
      </c>
      <c r="F6524" s="74" t="s">
        <v>969</v>
      </c>
      <c r="G6524" s="78">
        <v>42151</v>
      </c>
      <c r="H6524" s="79"/>
      <c r="I6524">
        <f t="shared" si="106"/>
        <v>2015</v>
      </c>
    </row>
    <row r="6525" spans="1:9" x14ac:dyDescent="0.25">
      <c r="A6525" s="74" t="s">
        <v>968</v>
      </c>
      <c r="B6525" s="76" t="s">
        <v>1009</v>
      </c>
      <c r="C6525" s="76" t="s">
        <v>842</v>
      </c>
      <c r="D6525" t="s">
        <v>980</v>
      </c>
      <c r="E6525" s="77">
        <v>5.59</v>
      </c>
      <c r="F6525" s="74" t="s">
        <v>969</v>
      </c>
      <c r="G6525" s="78">
        <v>42144</v>
      </c>
      <c r="H6525" s="79"/>
      <c r="I6525">
        <f t="shared" si="106"/>
        <v>2015</v>
      </c>
    </row>
    <row r="6526" spans="1:9" x14ac:dyDescent="0.25">
      <c r="A6526" s="74" t="s">
        <v>968</v>
      </c>
      <c r="B6526" s="76" t="s">
        <v>292</v>
      </c>
      <c r="C6526" s="76" t="s">
        <v>842</v>
      </c>
      <c r="D6526" t="s">
        <v>980</v>
      </c>
      <c r="E6526" s="77">
        <v>5</v>
      </c>
      <c r="F6526" s="74" t="s">
        <v>969</v>
      </c>
      <c r="G6526" s="78">
        <v>42142</v>
      </c>
      <c r="H6526" s="79"/>
      <c r="I6526">
        <f t="shared" si="106"/>
        <v>2015</v>
      </c>
    </row>
    <row r="6527" spans="1:9" x14ac:dyDescent="0.25">
      <c r="A6527" s="74" t="s">
        <v>968</v>
      </c>
      <c r="B6527" s="76" t="s">
        <v>291</v>
      </c>
      <c r="C6527" s="76" t="s">
        <v>842</v>
      </c>
      <c r="D6527" t="s">
        <v>980</v>
      </c>
      <c r="E6527" s="77">
        <v>10</v>
      </c>
      <c r="F6527" s="74" t="s">
        <v>969</v>
      </c>
      <c r="G6527" s="78">
        <v>42123</v>
      </c>
      <c r="H6527" s="79"/>
      <c r="I6527">
        <f t="shared" si="106"/>
        <v>2015</v>
      </c>
    </row>
    <row r="6528" spans="1:9" x14ac:dyDescent="0.25">
      <c r="A6528" s="74" t="s">
        <v>968</v>
      </c>
      <c r="B6528" s="76" t="s">
        <v>225</v>
      </c>
      <c r="C6528" s="76" t="s">
        <v>842</v>
      </c>
      <c r="D6528" t="s">
        <v>980</v>
      </c>
      <c r="E6528" s="77">
        <v>7.6</v>
      </c>
      <c r="F6528" s="74" t="s">
        <v>969</v>
      </c>
      <c r="G6528" s="78">
        <v>42102</v>
      </c>
      <c r="H6528" s="79"/>
      <c r="I6528">
        <f t="shared" si="106"/>
        <v>2015</v>
      </c>
    </row>
    <row r="6529" spans="1:9" x14ac:dyDescent="0.25">
      <c r="A6529" s="74" t="s">
        <v>968</v>
      </c>
      <c r="B6529" s="76" t="s">
        <v>259</v>
      </c>
      <c r="C6529" s="76" t="s">
        <v>842</v>
      </c>
      <c r="D6529" t="s">
        <v>980</v>
      </c>
      <c r="E6529" s="77">
        <v>20</v>
      </c>
      <c r="F6529" s="74" t="s">
        <v>969</v>
      </c>
      <c r="G6529" s="78">
        <v>42100</v>
      </c>
      <c r="H6529" s="79"/>
      <c r="I6529">
        <f t="shared" si="106"/>
        <v>2015</v>
      </c>
    </row>
    <row r="6530" spans="1:9" x14ac:dyDescent="0.25">
      <c r="A6530" s="74" t="s">
        <v>968</v>
      </c>
      <c r="B6530" s="76" t="s">
        <v>62</v>
      </c>
      <c r="C6530" s="76" t="s">
        <v>842</v>
      </c>
      <c r="D6530" t="s">
        <v>980</v>
      </c>
      <c r="E6530" s="77">
        <v>6</v>
      </c>
      <c r="F6530" s="74" t="s">
        <v>969</v>
      </c>
      <c r="G6530" s="78">
        <v>42083</v>
      </c>
      <c r="H6530" s="79"/>
      <c r="I6530">
        <f t="shared" ref="I6530:I6593" si="107">IF(G6530&lt;&gt;"",YEAR(G6530),"")</f>
        <v>2015</v>
      </c>
    </row>
    <row r="6531" spans="1:9" x14ac:dyDescent="0.25">
      <c r="A6531" s="74" t="s">
        <v>968</v>
      </c>
      <c r="B6531" t="s">
        <v>261</v>
      </c>
      <c r="C6531" s="76" t="s">
        <v>842</v>
      </c>
      <c r="D6531" t="s">
        <v>980</v>
      </c>
      <c r="E6531" s="77">
        <v>5</v>
      </c>
      <c r="F6531" s="74" t="s">
        <v>969</v>
      </c>
      <c r="G6531" s="78">
        <v>42075</v>
      </c>
      <c r="H6531" s="79"/>
      <c r="I6531">
        <f t="shared" si="107"/>
        <v>2015</v>
      </c>
    </row>
    <row r="6532" spans="1:9" x14ac:dyDescent="0.25">
      <c r="A6532" s="74" t="s">
        <v>968</v>
      </c>
      <c r="B6532" t="s">
        <v>261</v>
      </c>
      <c r="C6532" s="76" t="s">
        <v>842</v>
      </c>
      <c r="D6532" t="s">
        <v>980</v>
      </c>
      <c r="E6532" s="77">
        <v>10</v>
      </c>
      <c r="F6532" s="74" t="s">
        <v>969</v>
      </c>
      <c r="G6532" s="78">
        <v>42067</v>
      </c>
      <c r="H6532" s="79"/>
      <c r="I6532">
        <f t="shared" si="107"/>
        <v>2015</v>
      </c>
    </row>
    <row r="6533" spans="1:9" x14ac:dyDescent="0.25">
      <c r="A6533" s="74" t="s">
        <v>968</v>
      </c>
      <c r="B6533" s="76" t="s">
        <v>291</v>
      </c>
      <c r="C6533" s="76" t="s">
        <v>842</v>
      </c>
      <c r="D6533" t="s">
        <v>980</v>
      </c>
      <c r="E6533" s="77">
        <v>6</v>
      </c>
      <c r="F6533" s="74" t="s">
        <v>969</v>
      </c>
      <c r="G6533" s="78">
        <v>42067</v>
      </c>
      <c r="H6533" s="79"/>
      <c r="I6533">
        <f t="shared" si="107"/>
        <v>2015</v>
      </c>
    </row>
    <row r="6534" spans="1:9" x14ac:dyDescent="0.25">
      <c r="A6534" s="74" t="s">
        <v>968</v>
      </c>
      <c r="B6534" s="76" t="s">
        <v>225</v>
      </c>
      <c r="C6534" s="76" t="s">
        <v>842</v>
      </c>
      <c r="D6534" t="s">
        <v>980</v>
      </c>
      <c r="E6534" s="77">
        <v>6</v>
      </c>
      <c r="F6534" s="74" t="s">
        <v>969</v>
      </c>
      <c r="G6534" s="78">
        <v>42065</v>
      </c>
      <c r="H6534" s="79"/>
      <c r="I6534">
        <f t="shared" si="107"/>
        <v>2015</v>
      </c>
    </row>
    <row r="6535" spans="1:9" x14ac:dyDescent="0.25">
      <c r="A6535" s="74" t="s">
        <v>968</v>
      </c>
      <c r="B6535" t="s">
        <v>261</v>
      </c>
      <c r="C6535" s="76" t="s">
        <v>842</v>
      </c>
      <c r="D6535" t="s">
        <v>980</v>
      </c>
      <c r="E6535" s="77">
        <v>5</v>
      </c>
      <c r="F6535" s="74" t="s">
        <v>969</v>
      </c>
      <c r="G6535" s="78">
        <v>42053</v>
      </c>
      <c r="H6535" s="79"/>
      <c r="I6535">
        <f t="shared" si="107"/>
        <v>2015</v>
      </c>
    </row>
    <row r="6536" spans="1:9" x14ac:dyDescent="0.25">
      <c r="A6536" s="74" t="s">
        <v>968</v>
      </c>
      <c r="B6536" s="76" t="s">
        <v>292</v>
      </c>
      <c r="C6536" s="76" t="s">
        <v>842</v>
      </c>
      <c r="D6536" t="s">
        <v>980</v>
      </c>
      <c r="E6536" s="77">
        <v>8</v>
      </c>
      <c r="F6536" s="74" t="s">
        <v>969</v>
      </c>
      <c r="G6536" s="78">
        <v>42045</v>
      </c>
      <c r="H6536" s="79"/>
      <c r="I6536">
        <f t="shared" si="107"/>
        <v>2015</v>
      </c>
    </row>
    <row r="6537" spans="1:9" x14ac:dyDescent="0.25">
      <c r="A6537" s="74" t="s">
        <v>968</v>
      </c>
      <c r="B6537" s="76" t="s">
        <v>991</v>
      </c>
      <c r="C6537" s="76" t="s">
        <v>842</v>
      </c>
      <c r="D6537" t="s">
        <v>980</v>
      </c>
      <c r="E6537" s="77">
        <v>9</v>
      </c>
      <c r="F6537" s="74" t="s">
        <v>969</v>
      </c>
      <c r="G6537" s="78">
        <v>42027</v>
      </c>
      <c r="H6537" s="79"/>
      <c r="I6537">
        <f t="shared" si="107"/>
        <v>2015</v>
      </c>
    </row>
    <row r="6538" spans="1:9" x14ac:dyDescent="0.25">
      <c r="A6538" s="74" t="s">
        <v>968</v>
      </c>
      <c r="B6538" s="76" t="s">
        <v>44</v>
      </c>
      <c r="C6538" s="76" t="s">
        <v>842</v>
      </c>
      <c r="D6538" t="s">
        <v>980</v>
      </c>
      <c r="E6538" s="77">
        <v>5</v>
      </c>
      <c r="F6538" s="74" t="s">
        <v>969</v>
      </c>
      <c r="G6538" s="78">
        <v>42009</v>
      </c>
      <c r="H6538" s="79"/>
      <c r="I6538">
        <f t="shared" si="107"/>
        <v>2015</v>
      </c>
    </row>
    <row r="6539" spans="1:9" x14ac:dyDescent="0.25">
      <c r="A6539" s="74" t="s">
        <v>968</v>
      </c>
      <c r="B6539" s="76" t="s">
        <v>62</v>
      </c>
      <c r="C6539" s="76" t="s">
        <v>842</v>
      </c>
      <c r="D6539" t="s">
        <v>980</v>
      </c>
      <c r="E6539" s="77">
        <v>5</v>
      </c>
      <c r="F6539" s="74" t="s">
        <v>969</v>
      </c>
      <c r="G6539" s="78">
        <v>42003</v>
      </c>
      <c r="H6539" s="79"/>
      <c r="I6539">
        <f t="shared" si="107"/>
        <v>2014</v>
      </c>
    </row>
    <row r="6540" spans="1:9" x14ac:dyDescent="0.25">
      <c r="A6540" s="74" t="s">
        <v>968</v>
      </c>
      <c r="B6540" s="76" t="s">
        <v>260</v>
      </c>
      <c r="C6540" s="76" t="s">
        <v>842</v>
      </c>
      <c r="D6540" t="s">
        <v>980</v>
      </c>
      <c r="E6540" s="77">
        <v>150</v>
      </c>
      <c r="F6540" s="74" t="s">
        <v>969</v>
      </c>
      <c r="G6540" s="78">
        <v>42002</v>
      </c>
      <c r="H6540" s="79"/>
      <c r="I6540">
        <f t="shared" si="107"/>
        <v>2014</v>
      </c>
    </row>
    <row r="6541" spans="1:9" x14ac:dyDescent="0.25">
      <c r="A6541" s="74" t="s">
        <v>968</v>
      </c>
      <c r="B6541" s="76" t="s">
        <v>1015</v>
      </c>
      <c r="C6541" s="76" t="s">
        <v>842</v>
      </c>
      <c r="D6541" t="s">
        <v>980</v>
      </c>
      <c r="E6541" s="77">
        <v>1.51</v>
      </c>
      <c r="F6541" s="74" t="s">
        <v>969</v>
      </c>
      <c r="G6541" s="78">
        <v>41996</v>
      </c>
      <c r="H6541" s="79"/>
      <c r="I6541">
        <f t="shared" si="107"/>
        <v>2014</v>
      </c>
    </row>
    <row r="6542" spans="1:9" x14ac:dyDescent="0.25">
      <c r="A6542" s="74" t="s">
        <v>968</v>
      </c>
      <c r="B6542" s="76" t="s">
        <v>276</v>
      </c>
      <c r="C6542" s="76" t="s">
        <v>842</v>
      </c>
      <c r="D6542" t="s">
        <v>980</v>
      </c>
      <c r="E6542" s="77">
        <v>10</v>
      </c>
      <c r="F6542" s="74" t="s">
        <v>969</v>
      </c>
      <c r="G6542" s="78">
        <v>41992</v>
      </c>
      <c r="H6542" s="79"/>
      <c r="I6542">
        <f t="shared" si="107"/>
        <v>2014</v>
      </c>
    </row>
    <row r="6543" spans="1:9" x14ac:dyDescent="0.25">
      <c r="A6543" s="74" t="s">
        <v>968</v>
      </c>
      <c r="B6543" s="76" t="s">
        <v>56</v>
      </c>
      <c r="C6543" s="76" t="s">
        <v>842</v>
      </c>
      <c r="D6543" t="s">
        <v>980</v>
      </c>
      <c r="E6543" s="77">
        <v>5</v>
      </c>
      <c r="F6543" s="74" t="s">
        <v>969</v>
      </c>
      <c r="G6543" s="78">
        <v>41978</v>
      </c>
      <c r="H6543" s="79"/>
      <c r="I6543">
        <f t="shared" si="107"/>
        <v>2014</v>
      </c>
    </row>
    <row r="6544" spans="1:9" x14ac:dyDescent="0.25">
      <c r="A6544" s="74" t="s">
        <v>968</v>
      </c>
      <c r="B6544" s="76" t="s">
        <v>261</v>
      </c>
      <c r="C6544" s="76" t="s">
        <v>842</v>
      </c>
      <c r="D6544" t="s">
        <v>980</v>
      </c>
      <c r="E6544" s="77">
        <v>10</v>
      </c>
      <c r="F6544" s="74" t="s">
        <v>969</v>
      </c>
      <c r="G6544" s="78">
        <v>41967</v>
      </c>
      <c r="H6544" s="79"/>
      <c r="I6544">
        <f t="shared" si="107"/>
        <v>2014</v>
      </c>
    </row>
    <row r="6545" spans="1:9" x14ac:dyDescent="0.25">
      <c r="A6545" s="74" t="s">
        <v>968</v>
      </c>
      <c r="B6545" s="76" t="s">
        <v>996</v>
      </c>
      <c r="C6545" s="76" t="s">
        <v>842</v>
      </c>
      <c r="D6545" t="s">
        <v>980</v>
      </c>
      <c r="E6545" s="77">
        <v>6</v>
      </c>
      <c r="F6545" s="74" t="s">
        <v>969</v>
      </c>
      <c r="G6545" s="78">
        <v>41962</v>
      </c>
      <c r="H6545" s="79"/>
      <c r="I6545">
        <f t="shared" si="107"/>
        <v>2014</v>
      </c>
    </row>
    <row r="6546" spans="1:9" x14ac:dyDescent="0.25">
      <c r="A6546" s="74" t="s">
        <v>968</v>
      </c>
      <c r="B6546" t="s">
        <v>261</v>
      </c>
      <c r="C6546" s="76" t="s">
        <v>842</v>
      </c>
      <c r="D6546" t="s">
        <v>980</v>
      </c>
      <c r="E6546" s="77">
        <v>5</v>
      </c>
      <c r="F6546" s="74" t="s">
        <v>969</v>
      </c>
      <c r="G6546" s="78">
        <v>41962</v>
      </c>
      <c r="H6546" s="79"/>
      <c r="I6546">
        <f t="shared" si="107"/>
        <v>2014</v>
      </c>
    </row>
    <row r="6547" spans="1:9" x14ac:dyDescent="0.25">
      <c r="A6547" s="74" t="s">
        <v>968</v>
      </c>
      <c r="B6547" s="76" t="s">
        <v>1040</v>
      </c>
      <c r="C6547" s="76" t="s">
        <v>842</v>
      </c>
      <c r="D6547" t="s">
        <v>980</v>
      </c>
      <c r="E6547" s="77">
        <v>4.32</v>
      </c>
      <c r="F6547" s="74" t="s">
        <v>969</v>
      </c>
      <c r="G6547" s="78">
        <v>41961</v>
      </c>
      <c r="H6547" s="79"/>
      <c r="I6547">
        <f t="shared" si="107"/>
        <v>2014</v>
      </c>
    </row>
    <row r="6548" spans="1:9" x14ac:dyDescent="0.25">
      <c r="A6548" s="74" t="s">
        <v>968</v>
      </c>
      <c r="B6548" s="76" t="s">
        <v>225</v>
      </c>
      <c r="C6548" s="76" t="s">
        <v>842</v>
      </c>
      <c r="D6548" t="s">
        <v>980</v>
      </c>
      <c r="E6548" s="77">
        <v>1.306</v>
      </c>
      <c r="F6548" s="74" t="s">
        <v>969</v>
      </c>
      <c r="G6548" s="78">
        <v>41957</v>
      </c>
      <c r="H6548" s="79"/>
      <c r="I6548">
        <f t="shared" si="107"/>
        <v>2014</v>
      </c>
    </row>
    <row r="6549" spans="1:9" x14ac:dyDescent="0.25">
      <c r="A6549" s="74" t="s">
        <v>968</v>
      </c>
      <c r="B6549" s="76" t="s">
        <v>1009</v>
      </c>
      <c r="C6549" s="76" t="s">
        <v>842</v>
      </c>
      <c r="D6549" t="s">
        <v>980</v>
      </c>
      <c r="E6549" s="77">
        <v>8.5500000000000007</v>
      </c>
      <c r="F6549" s="74" t="s">
        <v>969</v>
      </c>
      <c r="G6549" s="78">
        <v>41954</v>
      </c>
      <c r="H6549" s="79"/>
      <c r="I6549">
        <f t="shared" si="107"/>
        <v>2014</v>
      </c>
    </row>
    <row r="6550" spans="1:9" x14ac:dyDescent="0.25">
      <c r="A6550" s="74" t="s">
        <v>968</v>
      </c>
      <c r="B6550" s="76" t="s">
        <v>36</v>
      </c>
      <c r="C6550" s="76" t="s">
        <v>842</v>
      </c>
      <c r="D6550" t="s">
        <v>980</v>
      </c>
      <c r="E6550" s="77">
        <v>6</v>
      </c>
      <c r="F6550" s="74" t="s">
        <v>969</v>
      </c>
      <c r="G6550" s="78">
        <v>41953</v>
      </c>
      <c r="H6550" s="79"/>
      <c r="I6550">
        <f t="shared" si="107"/>
        <v>2014</v>
      </c>
    </row>
    <row r="6551" spans="1:9" x14ac:dyDescent="0.25">
      <c r="A6551" s="74" t="s">
        <v>968</v>
      </c>
      <c r="B6551" s="76" t="s">
        <v>259</v>
      </c>
      <c r="C6551" s="76" t="s">
        <v>842</v>
      </c>
      <c r="D6551" t="s">
        <v>980</v>
      </c>
      <c r="E6551" s="77">
        <v>3.8</v>
      </c>
      <c r="F6551" s="74" t="s">
        <v>969</v>
      </c>
      <c r="G6551" s="78">
        <v>41950</v>
      </c>
      <c r="H6551" s="79"/>
      <c r="I6551">
        <f t="shared" si="107"/>
        <v>2014</v>
      </c>
    </row>
    <row r="6552" spans="1:9" x14ac:dyDescent="0.25">
      <c r="A6552" s="74" t="s">
        <v>968</v>
      </c>
      <c r="B6552" s="75" t="s">
        <v>60</v>
      </c>
      <c r="C6552" s="76" t="s">
        <v>842</v>
      </c>
      <c r="D6552" t="s">
        <v>980</v>
      </c>
      <c r="E6552" s="77">
        <v>4</v>
      </c>
      <c r="F6552" s="74" t="s">
        <v>969</v>
      </c>
      <c r="G6552" s="78">
        <v>41936</v>
      </c>
      <c r="H6552" s="79"/>
      <c r="I6552">
        <f t="shared" si="107"/>
        <v>2014</v>
      </c>
    </row>
    <row r="6553" spans="1:9" x14ac:dyDescent="0.25">
      <c r="A6553" s="74" t="s">
        <v>968</v>
      </c>
      <c r="B6553" s="76" t="s">
        <v>1009</v>
      </c>
      <c r="C6553" s="76" t="s">
        <v>842</v>
      </c>
      <c r="D6553" t="s">
        <v>980</v>
      </c>
      <c r="E6553" s="77">
        <v>4.2</v>
      </c>
      <c r="F6553" s="74" t="s">
        <v>969</v>
      </c>
      <c r="G6553" s="78">
        <v>41922</v>
      </c>
      <c r="H6553" s="79"/>
      <c r="I6553">
        <f t="shared" si="107"/>
        <v>2014</v>
      </c>
    </row>
    <row r="6554" spans="1:9" x14ac:dyDescent="0.25">
      <c r="A6554" s="74" t="s">
        <v>968</v>
      </c>
      <c r="B6554" s="76" t="s">
        <v>225</v>
      </c>
      <c r="C6554" s="76" t="s">
        <v>842</v>
      </c>
      <c r="D6554" t="s">
        <v>980</v>
      </c>
      <c r="E6554" s="77">
        <v>5</v>
      </c>
      <c r="F6554" s="74" t="s">
        <v>969</v>
      </c>
      <c r="G6554" s="78">
        <v>41921</v>
      </c>
      <c r="H6554" s="79"/>
      <c r="I6554">
        <f t="shared" si="107"/>
        <v>2014</v>
      </c>
    </row>
    <row r="6555" spans="1:9" x14ac:dyDescent="0.25">
      <c r="A6555" s="74" t="s">
        <v>968</v>
      </c>
      <c r="B6555" s="76" t="s">
        <v>565</v>
      </c>
      <c r="C6555" s="76" t="s">
        <v>842</v>
      </c>
      <c r="D6555" t="s">
        <v>980</v>
      </c>
      <c r="E6555" s="77">
        <v>10.8</v>
      </c>
      <c r="F6555" s="74" t="s">
        <v>969</v>
      </c>
      <c r="G6555" s="78">
        <v>41920</v>
      </c>
      <c r="H6555" s="79"/>
      <c r="I6555">
        <f t="shared" si="107"/>
        <v>2014</v>
      </c>
    </row>
    <row r="6556" spans="1:9" x14ac:dyDescent="0.25">
      <c r="A6556" s="74" t="s">
        <v>968</v>
      </c>
      <c r="B6556" s="76" t="s">
        <v>262</v>
      </c>
      <c r="C6556" s="76" t="s">
        <v>842</v>
      </c>
      <c r="D6556" t="s">
        <v>980</v>
      </c>
      <c r="E6556" s="77">
        <v>7</v>
      </c>
      <c r="F6556" s="74" t="s">
        <v>969</v>
      </c>
      <c r="G6556" s="78">
        <v>41920</v>
      </c>
      <c r="H6556" s="79"/>
      <c r="I6556">
        <f t="shared" si="107"/>
        <v>2014</v>
      </c>
    </row>
    <row r="6557" spans="1:9" x14ac:dyDescent="0.25">
      <c r="A6557" s="74" t="s">
        <v>968</v>
      </c>
      <c r="B6557" s="76" t="s">
        <v>260</v>
      </c>
      <c r="C6557" s="76" t="s">
        <v>842</v>
      </c>
      <c r="D6557" t="s">
        <v>980</v>
      </c>
      <c r="E6557" s="77">
        <v>6</v>
      </c>
      <c r="F6557" s="74" t="s">
        <v>969</v>
      </c>
      <c r="G6557" s="78">
        <v>41918</v>
      </c>
      <c r="H6557" s="79"/>
      <c r="I6557">
        <f t="shared" si="107"/>
        <v>2014</v>
      </c>
    </row>
    <row r="6558" spans="1:9" x14ac:dyDescent="0.25">
      <c r="A6558" s="74" t="s">
        <v>968</v>
      </c>
      <c r="B6558" t="s">
        <v>261</v>
      </c>
      <c r="C6558" s="76" t="s">
        <v>842</v>
      </c>
      <c r="D6558" t="s">
        <v>980</v>
      </c>
      <c r="E6558" s="77">
        <v>7</v>
      </c>
      <c r="F6558" s="74" t="s">
        <v>969</v>
      </c>
      <c r="G6558" s="78">
        <v>41915</v>
      </c>
      <c r="H6558" s="79"/>
      <c r="I6558">
        <f t="shared" si="107"/>
        <v>2014</v>
      </c>
    </row>
    <row r="6559" spans="1:9" x14ac:dyDescent="0.25">
      <c r="A6559" s="74" t="s">
        <v>968</v>
      </c>
      <c r="B6559" s="76" t="s">
        <v>997</v>
      </c>
      <c r="C6559" s="76" t="s">
        <v>842</v>
      </c>
      <c r="D6559" t="s">
        <v>980</v>
      </c>
      <c r="E6559" s="96">
        <v>3</v>
      </c>
      <c r="F6559" s="74" t="s">
        <v>969</v>
      </c>
      <c r="G6559" s="78">
        <v>41908</v>
      </c>
      <c r="H6559" s="79"/>
      <c r="I6559">
        <f t="shared" si="107"/>
        <v>2014</v>
      </c>
    </row>
    <row r="6560" spans="1:9" x14ac:dyDescent="0.25">
      <c r="A6560" s="74" t="s">
        <v>968</v>
      </c>
      <c r="B6560" s="76" t="s">
        <v>292</v>
      </c>
      <c r="C6560" s="76" t="s">
        <v>842</v>
      </c>
      <c r="D6560" t="s">
        <v>980</v>
      </c>
      <c r="E6560" s="77">
        <v>10</v>
      </c>
      <c r="F6560" s="74" t="s">
        <v>969</v>
      </c>
      <c r="G6560" s="78">
        <v>41907</v>
      </c>
      <c r="H6560" s="79"/>
      <c r="I6560">
        <f t="shared" si="107"/>
        <v>2014</v>
      </c>
    </row>
    <row r="6561" spans="1:9" x14ac:dyDescent="0.25">
      <c r="A6561" s="74" t="s">
        <v>968</v>
      </c>
      <c r="B6561" s="76" t="s">
        <v>1009</v>
      </c>
      <c r="C6561" s="76" t="s">
        <v>842</v>
      </c>
      <c r="D6561" t="s">
        <v>980</v>
      </c>
      <c r="E6561" s="77">
        <v>3.78</v>
      </c>
      <c r="F6561" s="74" t="s">
        <v>969</v>
      </c>
      <c r="G6561" s="78">
        <v>41906</v>
      </c>
      <c r="H6561" s="79"/>
      <c r="I6561">
        <f t="shared" si="107"/>
        <v>2014</v>
      </c>
    </row>
    <row r="6562" spans="1:9" x14ac:dyDescent="0.25">
      <c r="A6562" s="74" t="s">
        <v>968</v>
      </c>
      <c r="B6562" s="76" t="s">
        <v>291</v>
      </c>
      <c r="C6562" s="76" t="s">
        <v>842</v>
      </c>
      <c r="D6562" t="s">
        <v>980</v>
      </c>
      <c r="E6562" s="77">
        <v>5</v>
      </c>
      <c r="F6562" s="74" t="s">
        <v>969</v>
      </c>
      <c r="G6562" s="78">
        <v>41886</v>
      </c>
      <c r="H6562" s="79"/>
      <c r="I6562">
        <f t="shared" si="107"/>
        <v>2014</v>
      </c>
    </row>
    <row r="6563" spans="1:9" x14ac:dyDescent="0.25">
      <c r="A6563" s="74" t="s">
        <v>968</v>
      </c>
      <c r="B6563" s="76" t="s">
        <v>991</v>
      </c>
      <c r="C6563" s="76" t="s">
        <v>842</v>
      </c>
      <c r="D6563" t="s">
        <v>980</v>
      </c>
      <c r="E6563" s="77">
        <v>4.5999999999999996</v>
      </c>
      <c r="F6563" s="74" t="s">
        <v>969</v>
      </c>
      <c r="G6563" s="78">
        <v>41885</v>
      </c>
      <c r="H6563" s="79"/>
      <c r="I6563">
        <f t="shared" si="107"/>
        <v>2014</v>
      </c>
    </row>
    <row r="6564" spans="1:9" x14ac:dyDescent="0.25">
      <c r="A6564" s="74" t="s">
        <v>968</v>
      </c>
      <c r="B6564" s="76" t="s">
        <v>997</v>
      </c>
      <c r="C6564" s="76" t="s">
        <v>842</v>
      </c>
      <c r="D6564" t="s">
        <v>980</v>
      </c>
      <c r="E6564" s="77">
        <v>6</v>
      </c>
      <c r="F6564" s="74" t="s">
        <v>969</v>
      </c>
      <c r="G6564" s="78">
        <v>41885</v>
      </c>
      <c r="H6564" s="79"/>
      <c r="I6564">
        <f t="shared" si="107"/>
        <v>2014</v>
      </c>
    </row>
    <row r="6565" spans="1:9" x14ac:dyDescent="0.25">
      <c r="A6565" s="74" t="s">
        <v>968</v>
      </c>
      <c r="B6565" s="76" t="s">
        <v>997</v>
      </c>
      <c r="C6565" t="s">
        <v>947</v>
      </c>
      <c r="D6565" t="s">
        <v>980</v>
      </c>
      <c r="E6565" s="77">
        <v>10</v>
      </c>
      <c r="F6565" s="74" t="s">
        <v>969</v>
      </c>
      <c r="G6565" s="78">
        <v>41885</v>
      </c>
      <c r="H6565" s="79"/>
      <c r="I6565">
        <f t="shared" si="107"/>
        <v>2014</v>
      </c>
    </row>
    <row r="6566" spans="1:9" x14ac:dyDescent="0.25">
      <c r="A6566" s="74" t="s">
        <v>968</v>
      </c>
      <c r="B6566" s="76" t="s">
        <v>262</v>
      </c>
      <c r="C6566" s="76" t="s">
        <v>842</v>
      </c>
      <c r="D6566" t="s">
        <v>980</v>
      </c>
      <c r="E6566" s="77">
        <v>3.8</v>
      </c>
      <c r="F6566" s="74" t="s">
        <v>969</v>
      </c>
      <c r="G6566" s="78">
        <v>41885</v>
      </c>
      <c r="H6566" s="79"/>
      <c r="I6566">
        <f t="shared" si="107"/>
        <v>2014</v>
      </c>
    </row>
    <row r="6567" spans="1:9" x14ac:dyDescent="0.25">
      <c r="A6567" s="74" t="s">
        <v>968</v>
      </c>
      <c r="B6567" s="76" t="s">
        <v>36</v>
      </c>
      <c r="C6567" s="76" t="s">
        <v>842</v>
      </c>
      <c r="D6567" t="s">
        <v>980</v>
      </c>
      <c r="E6567" s="77">
        <v>6</v>
      </c>
      <c r="F6567" s="74" t="s">
        <v>969</v>
      </c>
      <c r="G6567" s="78">
        <v>41883</v>
      </c>
      <c r="H6567" s="79"/>
      <c r="I6567">
        <f t="shared" si="107"/>
        <v>2014</v>
      </c>
    </row>
    <row r="6568" spans="1:9" x14ac:dyDescent="0.25">
      <c r="A6568" s="74" t="s">
        <v>968</v>
      </c>
      <c r="B6568" s="76" t="s">
        <v>1040</v>
      </c>
      <c r="C6568" s="76" t="s">
        <v>842</v>
      </c>
      <c r="D6568" t="s">
        <v>980</v>
      </c>
      <c r="E6568" s="77">
        <v>11</v>
      </c>
      <c r="F6568" s="74" t="s">
        <v>969</v>
      </c>
      <c r="G6568" s="78">
        <v>41869</v>
      </c>
      <c r="H6568" s="79"/>
      <c r="I6568">
        <f t="shared" si="107"/>
        <v>2014</v>
      </c>
    </row>
    <row r="6569" spans="1:9" x14ac:dyDescent="0.25">
      <c r="A6569" s="74" t="s">
        <v>968</v>
      </c>
      <c r="B6569" s="76" t="s">
        <v>991</v>
      </c>
      <c r="C6569" s="76" t="s">
        <v>842</v>
      </c>
      <c r="D6569" t="s">
        <v>980</v>
      </c>
      <c r="E6569" s="77">
        <v>6.1559999999999997</v>
      </c>
      <c r="F6569" s="74" t="s">
        <v>969</v>
      </c>
      <c r="G6569" s="78">
        <v>41869</v>
      </c>
      <c r="H6569" s="79"/>
      <c r="I6569">
        <f t="shared" si="107"/>
        <v>2014</v>
      </c>
    </row>
    <row r="6570" spans="1:9" x14ac:dyDescent="0.25">
      <c r="A6570" s="74" t="s">
        <v>968</v>
      </c>
      <c r="B6570" s="76" t="s">
        <v>62</v>
      </c>
      <c r="C6570" s="76" t="s">
        <v>842</v>
      </c>
      <c r="D6570" t="s">
        <v>980</v>
      </c>
      <c r="E6570" s="77">
        <v>10</v>
      </c>
      <c r="F6570" s="74" t="s">
        <v>969</v>
      </c>
      <c r="G6570" s="78">
        <v>41859</v>
      </c>
      <c r="H6570" s="79"/>
      <c r="I6570">
        <f t="shared" si="107"/>
        <v>2014</v>
      </c>
    </row>
    <row r="6571" spans="1:9" x14ac:dyDescent="0.25">
      <c r="A6571" s="74" t="s">
        <v>968</v>
      </c>
      <c r="B6571" t="s">
        <v>261</v>
      </c>
      <c r="C6571" s="76" t="s">
        <v>842</v>
      </c>
      <c r="D6571" t="s">
        <v>980</v>
      </c>
      <c r="E6571" s="77">
        <v>3</v>
      </c>
      <c r="F6571" s="74" t="s">
        <v>969</v>
      </c>
      <c r="G6571" s="78">
        <v>41849</v>
      </c>
      <c r="H6571" s="79"/>
      <c r="I6571">
        <f t="shared" si="107"/>
        <v>2014</v>
      </c>
    </row>
    <row r="6572" spans="1:9" x14ac:dyDescent="0.25">
      <c r="A6572" s="74" t="s">
        <v>968</v>
      </c>
      <c r="B6572" s="76" t="s">
        <v>225</v>
      </c>
      <c r="C6572" s="76" t="s">
        <v>842</v>
      </c>
      <c r="D6572" t="s">
        <v>980</v>
      </c>
      <c r="E6572" s="77">
        <v>5</v>
      </c>
      <c r="F6572" s="74" t="s">
        <v>969</v>
      </c>
      <c r="G6572" s="78">
        <v>41837</v>
      </c>
      <c r="H6572" s="79"/>
      <c r="I6572">
        <f t="shared" si="107"/>
        <v>2014</v>
      </c>
    </row>
    <row r="6573" spans="1:9" x14ac:dyDescent="0.25">
      <c r="A6573" s="74" t="s">
        <v>968</v>
      </c>
      <c r="B6573" t="s">
        <v>261</v>
      </c>
      <c r="C6573" s="76" t="s">
        <v>842</v>
      </c>
      <c r="D6573" t="s">
        <v>980</v>
      </c>
      <c r="E6573" s="77">
        <v>5</v>
      </c>
      <c r="F6573" s="74" t="s">
        <v>969</v>
      </c>
      <c r="G6573" s="78">
        <v>41835</v>
      </c>
      <c r="H6573" s="79"/>
      <c r="I6573">
        <f t="shared" si="107"/>
        <v>2014</v>
      </c>
    </row>
    <row r="6574" spans="1:9" x14ac:dyDescent="0.25">
      <c r="A6574" s="74" t="s">
        <v>968</v>
      </c>
      <c r="B6574" s="76" t="s">
        <v>62</v>
      </c>
      <c r="C6574" s="76" t="s">
        <v>842</v>
      </c>
      <c r="D6574" t="s">
        <v>980</v>
      </c>
      <c r="E6574" s="77">
        <v>6.38</v>
      </c>
      <c r="F6574" s="74" t="s">
        <v>969</v>
      </c>
      <c r="G6574" s="78">
        <v>41834</v>
      </c>
      <c r="H6574" s="79"/>
      <c r="I6574">
        <f t="shared" si="107"/>
        <v>2014</v>
      </c>
    </row>
    <row r="6575" spans="1:9" x14ac:dyDescent="0.25">
      <c r="A6575" s="74" t="s">
        <v>968</v>
      </c>
      <c r="B6575" s="76" t="s">
        <v>994</v>
      </c>
      <c r="C6575" s="76" t="s">
        <v>842</v>
      </c>
      <c r="D6575" t="s">
        <v>980</v>
      </c>
      <c r="E6575" s="77">
        <v>6</v>
      </c>
      <c r="F6575" s="74" t="s">
        <v>969</v>
      </c>
      <c r="G6575" s="78">
        <v>41834</v>
      </c>
      <c r="H6575" s="79"/>
      <c r="I6575">
        <f t="shared" si="107"/>
        <v>2014</v>
      </c>
    </row>
    <row r="6576" spans="1:9" x14ac:dyDescent="0.25">
      <c r="A6576" s="74" t="s">
        <v>968</v>
      </c>
      <c r="B6576" s="76" t="s">
        <v>225</v>
      </c>
      <c r="C6576" s="76" t="s">
        <v>842</v>
      </c>
      <c r="D6576" t="s">
        <v>980</v>
      </c>
      <c r="E6576" s="77">
        <v>4</v>
      </c>
      <c r="F6576" s="74" t="s">
        <v>969</v>
      </c>
      <c r="G6576" s="78">
        <v>41831</v>
      </c>
      <c r="H6576" s="79"/>
      <c r="I6576">
        <f t="shared" si="107"/>
        <v>2014</v>
      </c>
    </row>
    <row r="6577" spans="1:9" x14ac:dyDescent="0.25">
      <c r="A6577" s="74" t="s">
        <v>968</v>
      </c>
      <c r="B6577" s="74" t="s">
        <v>42</v>
      </c>
      <c r="C6577" t="s">
        <v>947</v>
      </c>
      <c r="D6577" t="s">
        <v>980</v>
      </c>
      <c r="E6577" s="77">
        <v>3</v>
      </c>
      <c r="F6577" s="74" t="s">
        <v>969</v>
      </c>
      <c r="G6577" s="78">
        <v>41823</v>
      </c>
      <c r="H6577" s="79"/>
      <c r="I6577">
        <f t="shared" si="107"/>
        <v>2014</v>
      </c>
    </row>
    <row r="6578" spans="1:9" x14ac:dyDescent="0.25">
      <c r="A6578" s="74" t="s">
        <v>968</v>
      </c>
      <c r="B6578" t="s">
        <v>261</v>
      </c>
      <c r="C6578" s="76" t="s">
        <v>842</v>
      </c>
      <c r="D6578" t="s">
        <v>980</v>
      </c>
      <c r="E6578" s="77">
        <v>9</v>
      </c>
      <c r="F6578" s="74" t="s">
        <v>969</v>
      </c>
      <c r="G6578" s="78">
        <v>41822</v>
      </c>
      <c r="H6578" s="79"/>
      <c r="I6578">
        <f t="shared" si="107"/>
        <v>2014</v>
      </c>
    </row>
    <row r="6579" spans="1:9" x14ac:dyDescent="0.25">
      <c r="A6579" s="74" t="s">
        <v>968</v>
      </c>
      <c r="B6579" s="76" t="s">
        <v>1040</v>
      </c>
      <c r="C6579" s="76" t="s">
        <v>842</v>
      </c>
      <c r="D6579" t="s">
        <v>980</v>
      </c>
      <c r="E6579" s="77">
        <v>3.42</v>
      </c>
      <c r="F6579" s="74" t="s">
        <v>969</v>
      </c>
      <c r="G6579" s="78">
        <v>41820</v>
      </c>
      <c r="H6579" s="79"/>
      <c r="I6579">
        <f t="shared" si="107"/>
        <v>2014</v>
      </c>
    </row>
    <row r="6580" spans="1:9" x14ac:dyDescent="0.25">
      <c r="A6580" s="74" t="s">
        <v>968</v>
      </c>
      <c r="B6580" s="76" t="s">
        <v>993</v>
      </c>
      <c r="C6580" s="76" t="s">
        <v>842</v>
      </c>
      <c r="D6580" t="s">
        <v>980</v>
      </c>
      <c r="E6580" s="77">
        <v>0.45600000000000002</v>
      </c>
      <c r="F6580" s="74" t="s">
        <v>969</v>
      </c>
      <c r="G6580" s="78">
        <v>41820</v>
      </c>
      <c r="H6580" s="79"/>
      <c r="I6580">
        <f t="shared" si="107"/>
        <v>2014</v>
      </c>
    </row>
    <row r="6581" spans="1:9" x14ac:dyDescent="0.25">
      <c r="A6581" s="74" t="s">
        <v>968</v>
      </c>
      <c r="B6581" s="76" t="s">
        <v>56</v>
      </c>
      <c r="C6581" s="76" t="s">
        <v>842</v>
      </c>
      <c r="D6581" t="s">
        <v>980</v>
      </c>
      <c r="E6581" s="77">
        <v>3.8</v>
      </c>
      <c r="F6581" s="74" t="s">
        <v>969</v>
      </c>
      <c r="G6581" s="78">
        <v>41802</v>
      </c>
      <c r="H6581" s="79"/>
      <c r="I6581">
        <f t="shared" si="107"/>
        <v>2014</v>
      </c>
    </row>
    <row r="6582" spans="1:9" x14ac:dyDescent="0.25">
      <c r="A6582" s="74" t="s">
        <v>968</v>
      </c>
      <c r="B6582" s="76" t="s">
        <v>62</v>
      </c>
      <c r="C6582" s="76" t="s">
        <v>842</v>
      </c>
      <c r="D6582" t="s">
        <v>980</v>
      </c>
      <c r="E6582" s="77">
        <v>6</v>
      </c>
      <c r="F6582" s="74" t="s">
        <v>969</v>
      </c>
      <c r="G6582" s="78">
        <v>41793</v>
      </c>
      <c r="H6582" s="79"/>
      <c r="I6582">
        <f t="shared" si="107"/>
        <v>2014</v>
      </c>
    </row>
    <row r="6583" spans="1:9" x14ac:dyDescent="0.25">
      <c r="A6583" s="74" t="s">
        <v>968</v>
      </c>
      <c r="B6583" s="76" t="s">
        <v>1040</v>
      </c>
      <c r="C6583" s="76" t="s">
        <v>842</v>
      </c>
      <c r="D6583" t="s">
        <v>980</v>
      </c>
      <c r="E6583" s="77">
        <v>4.37</v>
      </c>
      <c r="F6583" s="74" t="s">
        <v>969</v>
      </c>
      <c r="G6583" s="78">
        <v>41793</v>
      </c>
      <c r="H6583" s="79"/>
      <c r="I6583">
        <f t="shared" si="107"/>
        <v>2014</v>
      </c>
    </row>
    <row r="6584" spans="1:9" x14ac:dyDescent="0.25">
      <c r="A6584" s="74" t="s">
        <v>968</v>
      </c>
      <c r="B6584" s="76" t="s">
        <v>225</v>
      </c>
      <c r="C6584" s="76" t="s">
        <v>842</v>
      </c>
      <c r="D6584" t="s">
        <v>980</v>
      </c>
      <c r="E6584" s="77">
        <v>11.4</v>
      </c>
      <c r="F6584" s="74" t="s">
        <v>969</v>
      </c>
      <c r="G6584" s="78">
        <v>41791</v>
      </c>
      <c r="H6584" s="79"/>
      <c r="I6584">
        <f t="shared" si="107"/>
        <v>2014</v>
      </c>
    </row>
    <row r="6585" spans="1:9" x14ac:dyDescent="0.25">
      <c r="A6585" s="74" t="s">
        <v>968</v>
      </c>
      <c r="B6585" s="76" t="s">
        <v>62</v>
      </c>
      <c r="C6585" s="76" t="s">
        <v>842</v>
      </c>
      <c r="D6585" t="s">
        <v>980</v>
      </c>
      <c r="E6585" s="77">
        <v>10.26</v>
      </c>
      <c r="F6585" s="74" t="s">
        <v>969</v>
      </c>
      <c r="G6585" s="78">
        <v>41781</v>
      </c>
      <c r="H6585" s="79"/>
      <c r="I6585">
        <f t="shared" si="107"/>
        <v>2014</v>
      </c>
    </row>
    <row r="6586" spans="1:9" x14ac:dyDescent="0.25">
      <c r="A6586" s="74" t="s">
        <v>968</v>
      </c>
      <c r="B6586" t="s">
        <v>261</v>
      </c>
      <c r="C6586" s="76" t="s">
        <v>842</v>
      </c>
      <c r="D6586" t="s">
        <v>980</v>
      </c>
      <c r="E6586" s="77">
        <v>3.8</v>
      </c>
      <c r="F6586" s="74" t="s">
        <v>969</v>
      </c>
      <c r="G6586" s="78">
        <v>41779</v>
      </c>
      <c r="H6586" s="79"/>
      <c r="I6586">
        <f t="shared" si="107"/>
        <v>2014</v>
      </c>
    </row>
    <row r="6587" spans="1:9" x14ac:dyDescent="0.25">
      <c r="A6587" s="74" t="s">
        <v>968</v>
      </c>
      <c r="B6587" s="76" t="s">
        <v>991</v>
      </c>
      <c r="C6587" s="76" t="s">
        <v>842</v>
      </c>
      <c r="D6587" t="s">
        <v>980</v>
      </c>
      <c r="E6587" s="77">
        <v>6.84</v>
      </c>
      <c r="F6587" s="74" t="s">
        <v>969</v>
      </c>
      <c r="G6587" s="78">
        <v>41775</v>
      </c>
      <c r="H6587" s="79"/>
      <c r="I6587">
        <f t="shared" si="107"/>
        <v>2014</v>
      </c>
    </row>
    <row r="6588" spans="1:9" x14ac:dyDescent="0.25">
      <c r="A6588" s="74" t="s">
        <v>968</v>
      </c>
      <c r="B6588" s="75" t="s">
        <v>60</v>
      </c>
      <c r="C6588" s="76" t="s">
        <v>842</v>
      </c>
      <c r="D6588" t="s">
        <v>980</v>
      </c>
      <c r="E6588" s="77">
        <v>6.84</v>
      </c>
      <c r="F6588" s="74" t="s">
        <v>969</v>
      </c>
      <c r="G6588" s="78">
        <v>41771</v>
      </c>
      <c r="H6588" s="79"/>
      <c r="I6588">
        <f t="shared" si="107"/>
        <v>2014</v>
      </c>
    </row>
    <row r="6589" spans="1:9" x14ac:dyDescent="0.25">
      <c r="A6589" s="74" t="s">
        <v>968</v>
      </c>
      <c r="B6589" s="76" t="s">
        <v>1031</v>
      </c>
      <c r="C6589" t="s">
        <v>947</v>
      </c>
      <c r="D6589" t="s">
        <v>980</v>
      </c>
      <c r="E6589" s="77">
        <v>9.4</v>
      </c>
      <c r="F6589" s="74" t="s">
        <v>969</v>
      </c>
      <c r="G6589" s="78">
        <v>41765</v>
      </c>
      <c r="H6589" s="79"/>
      <c r="I6589">
        <f t="shared" si="107"/>
        <v>2014</v>
      </c>
    </row>
    <row r="6590" spans="1:9" x14ac:dyDescent="0.25">
      <c r="A6590" s="74" t="s">
        <v>968</v>
      </c>
      <c r="B6590" s="76" t="s">
        <v>997</v>
      </c>
      <c r="C6590" s="76" t="s">
        <v>842</v>
      </c>
      <c r="D6590" t="s">
        <v>980</v>
      </c>
      <c r="E6590" s="77">
        <v>5.7</v>
      </c>
      <c r="F6590" s="74" t="s">
        <v>969</v>
      </c>
      <c r="G6590" s="78">
        <v>41764</v>
      </c>
      <c r="H6590" s="79"/>
      <c r="I6590">
        <f t="shared" si="107"/>
        <v>2014</v>
      </c>
    </row>
    <row r="6591" spans="1:9" x14ac:dyDescent="0.25">
      <c r="A6591" s="74" t="s">
        <v>968</v>
      </c>
      <c r="B6591" s="76" t="s">
        <v>62</v>
      </c>
      <c r="C6591" s="76" t="s">
        <v>842</v>
      </c>
      <c r="D6591" t="s">
        <v>980</v>
      </c>
      <c r="E6591" s="77">
        <v>5.99</v>
      </c>
      <c r="F6591" s="74" t="s">
        <v>969</v>
      </c>
      <c r="G6591" s="78">
        <v>41759</v>
      </c>
      <c r="H6591" s="79"/>
      <c r="I6591">
        <f t="shared" si="107"/>
        <v>2014</v>
      </c>
    </row>
    <row r="6592" spans="1:9" x14ac:dyDescent="0.25">
      <c r="A6592" s="74" t="s">
        <v>968</v>
      </c>
      <c r="B6592" s="76" t="s">
        <v>62</v>
      </c>
      <c r="C6592" s="76" t="s">
        <v>842</v>
      </c>
      <c r="D6592" t="s">
        <v>980</v>
      </c>
      <c r="E6592" s="77">
        <v>9.06</v>
      </c>
      <c r="F6592" s="74" t="s">
        <v>969</v>
      </c>
      <c r="G6592" s="78">
        <v>41757</v>
      </c>
      <c r="H6592" s="79"/>
      <c r="I6592">
        <f t="shared" si="107"/>
        <v>2014</v>
      </c>
    </row>
    <row r="6593" spans="1:9" x14ac:dyDescent="0.25">
      <c r="A6593" s="74" t="s">
        <v>968</v>
      </c>
      <c r="B6593" s="76" t="s">
        <v>225</v>
      </c>
      <c r="C6593" s="76" t="s">
        <v>842</v>
      </c>
      <c r="D6593" t="s">
        <v>980</v>
      </c>
      <c r="E6593" s="77">
        <v>5.5919999999999996</v>
      </c>
      <c r="F6593" s="74" t="s">
        <v>969</v>
      </c>
      <c r="G6593" s="78">
        <v>41740</v>
      </c>
      <c r="H6593" s="79"/>
      <c r="I6593">
        <f t="shared" si="107"/>
        <v>2014</v>
      </c>
    </row>
    <row r="6594" spans="1:9" x14ac:dyDescent="0.25">
      <c r="A6594" s="74" t="s">
        <v>968</v>
      </c>
      <c r="B6594" s="76" t="s">
        <v>225</v>
      </c>
      <c r="C6594" s="76" t="s">
        <v>842</v>
      </c>
      <c r="D6594" t="s">
        <v>980</v>
      </c>
      <c r="E6594" s="77">
        <v>2.71</v>
      </c>
      <c r="F6594" s="74" t="s">
        <v>969</v>
      </c>
      <c r="G6594" s="78">
        <v>41736</v>
      </c>
      <c r="H6594" s="79"/>
      <c r="I6594">
        <f t="shared" ref="I6594:I6657" si="108">IF(G6594&lt;&gt;"",YEAR(G6594),"")</f>
        <v>2014</v>
      </c>
    </row>
    <row r="6595" spans="1:9" x14ac:dyDescent="0.25">
      <c r="A6595" s="74" t="s">
        <v>968</v>
      </c>
      <c r="B6595" s="76" t="s">
        <v>1031</v>
      </c>
      <c r="C6595" s="76" t="s">
        <v>842</v>
      </c>
      <c r="D6595" t="s">
        <v>980</v>
      </c>
      <c r="E6595" s="77">
        <v>5.5860000000000003</v>
      </c>
      <c r="F6595" s="74" t="s">
        <v>969</v>
      </c>
      <c r="G6595" s="78">
        <v>41694</v>
      </c>
      <c r="H6595" s="79"/>
      <c r="I6595">
        <f t="shared" si="108"/>
        <v>2014</v>
      </c>
    </row>
    <row r="6596" spans="1:9" x14ac:dyDescent="0.25">
      <c r="A6596" s="74" t="s">
        <v>968</v>
      </c>
      <c r="B6596" s="76" t="s">
        <v>1008</v>
      </c>
      <c r="C6596" s="76" t="s">
        <v>842</v>
      </c>
      <c r="D6596" t="s">
        <v>980</v>
      </c>
      <c r="E6596" s="77">
        <v>5.7</v>
      </c>
      <c r="F6596" s="74" t="s">
        <v>969</v>
      </c>
      <c r="G6596" s="78">
        <v>41652</v>
      </c>
      <c r="H6596" s="79"/>
      <c r="I6596">
        <f t="shared" si="108"/>
        <v>2014</v>
      </c>
    </row>
    <row r="6597" spans="1:9" x14ac:dyDescent="0.25">
      <c r="A6597" s="74" t="s">
        <v>968</v>
      </c>
      <c r="B6597" s="76" t="s">
        <v>35</v>
      </c>
      <c r="C6597" s="76" t="s">
        <v>842</v>
      </c>
      <c r="D6597" t="s">
        <v>980</v>
      </c>
      <c r="E6597" s="77">
        <v>9.1999999999999993</v>
      </c>
      <c r="F6597" s="74" t="s">
        <v>969</v>
      </c>
      <c r="G6597" s="78">
        <v>41620</v>
      </c>
      <c r="H6597" s="79"/>
      <c r="I6597">
        <f t="shared" si="108"/>
        <v>2013</v>
      </c>
    </row>
    <row r="6598" spans="1:9" x14ac:dyDescent="0.25">
      <c r="A6598" s="74" t="s">
        <v>968</v>
      </c>
      <c r="B6598" s="76" t="s">
        <v>292</v>
      </c>
      <c r="C6598" s="76" t="s">
        <v>842</v>
      </c>
      <c r="D6598" t="s">
        <v>980</v>
      </c>
      <c r="E6598" s="77">
        <v>6.8339999999999996</v>
      </c>
      <c r="F6598" s="74" t="s">
        <v>969</v>
      </c>
      <c r="G6598" s="78">
        <v>41619</v>
      </c>
      <c r="H6598" s="79"/>
      <c r="I6598">
        <f t="shared" si="108"/>
        <v>2013</v>
      </c>
    </row>
    <row r="6599" spans="1:9" x14ac:dyDescent="0.25">
      <c r="A6599" s="74" t="s">
        <v>968</v>
      </c>
      <c r="B6599" s="76" t="s">
        <v>35</v>
      </c>
      <c r="C6599" s="76" t="s">
        <v>842</v>
      </c>
      <c r="D6599" t="s">
        <v>980</v>
      </c>
      <c r="E6599" s="77">
        <v>7.7</v>
      </c>
      <c r="F6599" s="74" t="s">
        <v>969</v>
      </c>
      <c r="G6599" s="78">
        <v>41617</v>
      </c>
      <c r="H6599" s="79"/>
      <c r="I6599">
        <f t="shared" si="108"/>
        <v>2013</v>
      </c>
    </row>
    <row r="6600" spans="1:9" x14ac:dyDescent="0.25">
      <c r="A6600" s="74" t="s">
        <v>968</v>
      </c>
      <c r="B6600" s="76" t="s">
        <v>62</v>
      </c>
      <c r="C6600" s="76" t="s">
        <v>842</v>
      </c>
      <c r="D6600" t="s">
        <v>980</v>
      </c>
      <c r="E6600" s="77">
        <v>5.59</v>
      </c>
      <c r="F6600" s="74" t="s">
        <v>969</v>
      </c>
      <c r="G6600" s="78">
        <v>41613</v>
      </c>
      <c r="H6600" s="79"/>
      <c r="I6600">
        <f t="shared" si="108"/>
        <v>2013</v>
      </c>
    </row>
    <row r="6601" spans="1:9" x14ac:dyDescent="0.25">
      <c r="A6601" s="74" t="s">
        <v>968</v>
      </c>
      <c r="B6601" s="76" t="s">
        <v>1015</v>
      </c>
      <c r="C6601" s="76" t="s">
        <v>842</v>
      </c>
      <c r="D6601" t="s">
        <v>980</v>
      </c>
      <c r="E6601" s="77">
        <v>5.6</v>
      </c>
      <c r="F6601" s="74" t="s">
        <v>969</v>
      </c>
      <c r="G6601" s="78">
        <v>41613</v>
      </c>
      <c r="H6601" s="79"/>
      <c r="I6601">
        <f t="shared" si="108"/>
        <v>2013</v>
      </c>
    </row>
    <row r="6602" spans="1:9" x14ac:dyDescent="0.25">
      <c r="A6602" s="74" t="s">
        <v>968</v>
      </c>
      <c r="B6602" s="76" t="s">
        <v>1015</v>
      </c>
      <c r="C6602" s="76" t="s">
        <v>842</v>
      </c>
      <c r="D6602" t="s">
        <v>980</v>
      </c>
      <c r="E6602" s="77">
        <v>4.5999999999999996</v>
      </c>
      <c r="F6602" s="74" t="s">
        <v>969</v>
      </c>
      <c r="G6602" s="78">
        <v>41611</v>
      </c>
      <c r="H6602" s="79"/>
      <c r="I6602">
        <f t="shared" si="108"/>
        <v>2013</v>
      </c>
    </row>
    <row r="6603" spans="1:9" x14ac:dyDescent="0.25">
      <c r="A6603" s="74" t="s">
        <v>968</v>
      </c>
      <c r="B6603" t="s">
        <v>261</v>
      </c>
      <c r="C6603" s="76" t="s">
        <v>842</v>
      </c>
      <c r="D6603" t="s">
        <v>980</v>
      </c>
      <c r="E6603" s="77">
        <v>148.19999999999999</v>
      </c>
      <c r="F6603" s="74" t="s">
        <v>969</v>
      </c>
      <c r="G6603" s="78">
        <v>41598</v>
      </c>
      <c r="H6603" s="79"/>
      <c r="I6603">
        <f t="shared" si="108"/>
        <v>2013</v>
      </c>
    </row>
    <row r="6604" spans="1:9" x14ac:dyDescent="0.25">
      <c r="A6604" s="74" t="s">
        <v>968</v>
      </c>
      <c r="B6604" t="s">
        <v>261</v>
      </c>
      <c r="C6604" s="76" t="s">
        <v>842</v>
      </c>
      <c r="D6604" t="s">
        <v>980</v>
      </c>
      <c r="E6604" s="77">
        <v>2.137</v>
      </c>
      <c r="F6604" s="74" t="s">
        <v>969</v>
      </c>
      <c r="G6604" s="78">
        <v>41591</v>
      </c>
      <c r="H6604" s="79"/>
      <c r="I6604">
        <f t="shared" si="108"/>
        <v>2013</v>
      </c>
    </row>
    <row r="6605" spans="1:9" x14ac:dyDescent="0.25">
      <c r="A6605" s="74" t="s">
        <v>968</v>
      </c>
      <c r="B6605" s="76" t="s">
        <v>1040</v>
      </c>
      <c r="C6605" s="76" t="s">
        <v>842</v>
      </c>
      <c r="D6605" t="s">
        <v>980</v>
      </c>
      <c r="E6605" s="77">
        <v>3.952</v>
      </c>
      <c r="F6605" s="74" t="s">
        <v>969</v>
      </c>
      <c r="G6605" s="78">
        <v>41583</v>
      </c>
      <c r="H6605" s="79"/>
      <c r="I6605">
        <f t="shared" si="108"/>
        <v>2013</v>
      </c>
    </row>
    <row r="6606" spans="1:9" x14ac:dyDescent="0.25">
      <c r="A6606" s="74" t="s">
        <v>968</v>
      </c>
      <c r="B6606" s="76" t="s">
        <v>292</v>
      </c>
      <c r="C6606" s="76" t="s">
        <v>842</v>
      </c>
      <c r="D6606" t="s">
        <v>980</v>
      </c>
      <c r="E6606" s="77">
        <v>6.21</v>
      </c>
      <c r="F6606" s="74" t="s">
        <v>969</v>
      </c>
      <c r="G6606" s="78">
        <v>41565</v>
      </c>
      <c r="H6606" s="79"/>
      <c r="I6606">
        <f t="shared" si="108"/>
        <v>2013</v>
      </c>
    </row>
    <row r="6607" spans="1:9" x14ac:dyDescent="0.25">
      <c r="A6607" s="74" t="s">
        <v>968</v>
      </c>
      <c r="B6607" s="76" t="s">
        <v>225</v>
      </c>
      <c r="C6607" s="76" t="s">
        <v>842</v>
      </c>
      <c r="D6607" t="s">
        <v>980</v>
      </c>
      <c r="E6607" s="77">
        <v>2.964</v>
      </c>
      <c r="F6607" s="74" t="s">
        <v>969</v>
      </c>
      <c r="G6607" s="78">
        <v>41547</v>
      </c>
      <c r="H6607" s="79"/>
      <c r="I6607">
        <f t="shared" si="108"/>
        <v>2013</v>
      </c>
    </row>
    <row r="6608" spans="1:9" x14ac:dyDescent="0.25">
      <c r="A6608" s="74" t="s">
        <v>968</v>
      </c>
      <c r="B6608" s="75" t="s">
        <v>60</v>
      </c>
      <c r="C6608" s="76" t="s">
        <v>842</v>
      </c>
      <c r="D6608" t="s">
        <v>980</v>
      </c>
      <c r="E6608" s="77">
        <v>5.59</v>
      </c>
      <c r="F6608" s="74" t="s">
        <v>969</v>
      </c>
      <c r="G6608" s="78">
        <v>41534</v>
      </c>
      <c r="H6608" s="79"/>
      <c r="I6608">
        <f t="shared" si="108"/>
        <v>2013</v>
      </c>
    </row>
    <row r="6609" spans="1:9" x14ac:dyDescent="0.25">
      <c r="A6609" s="74" t="s">
        <v>968</v>
      </c>
      <c r="B6609" s="76" t="s">
        <v>292</v>
      </c>
      <c r="C6609" s="76" t="s">
        <v>842</v>
      </c>
      <c r="D6609" t="s">
        <v>980</v>
      </c>
      <c r="E6609" s="77">
        <v>4.0380000000000003</v>
      </c>
      <c r="F6609" s="74" t="s">
        <v>969</v>
      </c>
      <c r="G6609" s="78">
        <v>41534</v>
      </c>
      <c r="H6609" s="79"/>
      <c r="I6609">
        <f t="shared" si="108"/>
        <v>2013</v>
      </c>
    </row>
    <row r="6610" spans="1:9" x14ac:dyDescent="0.25">
      <c r="A6610" s="74" t="s">
        <v>968</v>
      </c>
      <c r="B6610" s="76" t="s">
        <v>995</v>
      </c>
      <c r="C6610" s="76" t="s">
        <v>842</v>
      </c>
      <c r="D6610" t="s">
        <v>980</v>
      </c>
      <c r="E6610" s="77">
        <v>6.0419999999999998</v>
      </c>
      <c r="F6610" s="74" t="s">
        <v>969</v>
      </c>
      <c r="G6610" s="78">
        <v>41526</v>
      </c>
      <c r="H6610" s="79"/>
      <c r="I6610">
        <f t="shared" si="108"/>
        <v>2013</v>
      </c>
    </row>
    <row r="6611" spans="1:9" x14ac:dyDescent="0.25">
      <c r="A6611" s="74" t="s">
        <v>968</v>
      </c>
      <c r="B6611" s="76" t="s">
        <v>292</v>
      </c>
      <c r="C6611" s="76" t="s">
        <v>842</v>
      </c>
      <c r="D6611" t="s">
        <v>980</v>
      </c>
      <c r="E6611" s="77">
        <v>4.0380000000000003</v>
      </c>
      <c r="F6611" s="74" t="s">
        <v>969</v>
      </c>
      <c r="G6611" s="78">
        <v>41509</v>
      </c>
      <c r="H6611" s="79"/>
      <c r="I6611">
        <f t="shared" si="108"/>
        <v>2013</v>
      </c>
    </row>
    <row r="6612" spans="1:9" x14ac:dyDescent="0.25">
      <c r="A6612" s="74" t="s">
        <v>968</v>
      </c>
      <c r="B6612" t="s">
        <v>261</v>
      </c>
      <c r="C6612" s="76" t="s">
        <v>842</v>
      </c>
      <c r="D6612" t="s">
        <v>980</v>
      </c>
      <c r="E6612" s="77">
        <v>189.71600000000001</v>
      </c>
      <c r="F6612" s="74" t="s">
        <v>969</v>
      </c>
      <c r="G6612" s="78">
        <v>41488</v>
      </c>
      <c r="H6612" s="79"/>
      <c r="I6612">
        <f t="shared" si="108"/>
        <v>2013</v>
      </c>
    </row>
    <row r="6613" spans="1:9" x14ac:dyDescent="0.25">
      <c r="A6613" s="74" t="s">
        <v>968</v>
      </c>
      <c r="B6613" s="76" t="s">
        <v>996</v>
      </c>
      <c r="C6613" t="s">
        <v>947</v>
      </c>
      <c r="D6613" t="s">
        <v>980</v>
      </c>
      <c r="E6613" s="77">
        <v>5.9279999999999999</v>
      </c>
      <c r="F6613" s="74" t="s">
        <v>969</v>
      </c>
      <c r="G6613" s="78">
        <v>41486</v>
      </c>
      <c r="H6613" s="79"/>
      <c r="I6613">
        <f t="shared" si="108"/>
        <v>2013</v>
      </c>
    </row>
    <row r="6614" spans="1:9" x14ac:dyDescent="0.25">
      <c r="A6614" s="74" t="s">
        <v>968</v>
      </c>
      <c r="B6614" s="76" t="s">
        <v>1041</v>
      </c>
      <c r="C6614" s="76" t="s">
        <v>842</v>
      </c>
      <c r="D6614" t="s">
        <v>980</v>
      </c>
      <c r="E6614" s="77">
        <v>9.5670000000000002</v>
      </c>
      <c r="F6614" s="74" t="s">
        <v>969</v>
      </c>
      <c r="G6614" s="78">
        <v>41486</v>
      </c>
      <c r="H6614" s="79"/>
      <c r="I6614">
        <f t="shared" si="108"/>
        <v>2013</v>
      </c>
    </row>
    <row r="6615" spans="1:9" x14ac:dyDescent="0.25">
      <c r="A6615" s="74" t="s">
        <v>968</v>
      </c>
      <c r="B6615" s="76" t="s">
        <v>52</v>
      </c>
      <c r="C6615" s="76" t="s">
        <v>842</v>
      </c>
      <c r="D6615" t="s">
        <v>980</v>
      </c>
      <c r="E6615" s="77">
        <v>2.5</v>
      </c>
      <c r="F6615" s="74" t="s">
        <v>969</v>
      </c>
      <c r="G6615" s="78">
        <v>41469</v>
      </c>
      <c r="H6615" s="79"/>
      <c r="I6615">
        <f t="shared" si="108"/>
        <v>2013</v>
      </c>
    </row>
    <row r="6616" spans="1:9" x14ac:dyDescent="0.25">
      <c r="A6616" s="74" t="s">
        <v>968</v>
      </c>
      <c r="B6616" s="76" t="s">
        <v>1041</v>
      </c>
      <c r="C6616" s="76" t="s">
        <v>842</v>
      </c>
      <c r="D6616" t="s">
        <v>980</v>
      </c>
      <c r="E6616" s="77">
        <v>4.3490000000000002</v>
      </c>
      <c r="F6616" s="74" t="s">
        <v>969</v>
      </c>
      <c r="G6616" s="78">
        <v>41466</v>
      </c>
      <c r="H6616" s="79"/>
      <c r="I6616">
        <f t="shared" si="108"/>
        <v>2013</v>
      </c>
    </row>
    <row r="6617" spans="1:9" x14ac:dyDescent="0.25">
      <c r="A6617" s="74" t="s">
        <v>968</v>
      </c>
      <c r="B6617" t="s">
        <v>261</v>
      </c>
      <c r="C6617" s="76" t="s">
        <v>842</v>
      </c>
      <c r="D6617" t="s">
        <v>980</v>
      </c>
      <c r="E6617" s="77">
        <v>6.4124999999999996</v>
      </c>
      <c r="F6617" s="74" t="s">
        <v>969</v>
      </c>
      <c r="G6617" s="78">
        <v>41466</v>
      </c>
      <c r="H6617" s="79"/>
      <c r="I6617">
        <f t="shared" si="108"/>
        <v>2013</v>
      </c>
    </row>
    <row r="6618" spans="1:9" x14ac:dyDescent="0.25">
      <c r="A6618" s="74" t="s">
        <v>968</v>
      </c>
      <c r="B6618" s="76" t="s">
        <v>1041</v>
      </c>
      <c r="C6618" s="76" t="s">
        <v>842</v>
      </c>
      <c r="D6618" t="s">
        <v>980</v>
      </c>
      <c r="E6618" s="77">
        <v>2.7930000000000001</v>
      </c>
      <c r="F6618" s="74" t="s">
        <v>969</v>
      </c>
      <c r="G6618" s="78">
        <v>41463</v>
      </c>
      <c r="H6618" s="79"/>
      <c r="I6618">
        <f t="shared" si="108"/>
        <v>2013</v>
      </c>
    </row>
    <row r="6619" spans="1:9" x14ac:dyDescent="0.25">
      <c r="A6619" s="74" t="s">
        <v>968</v>
      </c>
      <c r="B6619" s="75" t="s">
        <v>60</v>
      </c>
      <c r="C6619" s="76" t="s">
        <v>842</v>
      </c>
      <c r="D6619" t="s">
        <v>980</v>
      </c>
      <c r="E6619" s="77">
        <v>5.93</v>
      </c>
      <c r="F6619" s="74" t="s">
        <v>969</v>
      </c>
      <c r="G6619" s="78">
        <v>41460</v>
      </c>
      <c r="H6619" s="79"/>
      <c r="I6619">
        <f t="shared" si="108"/>
        <v>2013</v>
      </c>
    </row>
    <row r="6620" spans="1:9" x14ac:dyDescent="0.25">
      <c r="A6620" s="74" t="s">
        <v>968</v>
      </c>
      <c r="B6620" s="76" t="s">
        <v>1040</v>
      </c>
      <c r="C6620" s="76" t="s">
        <v>842</v>
      </c>
      <c r="D6620" t="s">
        <v>980</v>
      </c>
      <c r="E6620" s="77">
        <v>4.0960000000000001</v>
      </c>
      <c r="F6620" s="74" t="s">
        <v>969</v>
      </c>
      <c r="G6620" s="78">
        <v>41452</v>
      </c>
      <c r="H6620" s="79"/>
      <c r="I6620">
        <f t="shared" si="108"/>
        <v>2013</v>
      </c>
    </row>
    <row r="6621" spans="1:9" ht="14.45" customHeight="1" x14ac:dyDescent="0.25">
      <c r="A6621" s="74" t="s">
        <v>968</v>
      </c>
      <c r="B6621" s="76" t="s">
        <v>62</v>
      </c>
      <c r="C6621" s="76" t="s">
        <v>842</v>
      </c>
      <c r="D6621" t="s">
        <v>980</v>
      </c>
      <c r="E6621" s="77">
        <v>6.21</v>
      </c>
      <c r="F6621" s="74" t="s">
        <v>969</v>
      </c>
      <c r="G6621" s="78">
        <v>41432</v>
      </c>
      <c r="H6621" s="79"/>
      <c r="I6621">
        <f t="shared" si="108"/>
        <v>2013</v>
      </c>
    </row>
    <row r="6622" spans="1:9" ht="14.45" customHeight="1" x14ac:dyDescent="0.25">
      <c r="A6622" s="74" t="s">
        <v>968</v>
      </c>
      <c r="B6622" s="76" t="s">
        <v>1041</v>
      </c>
      <c r="C6622" s="76" t="s">
        <v>842</v>
      </c>
      <c r="D6622" t="s">
        <v>980</v>
      </c>
      <c r="E6622" s="77">
        <v>4.3490000000000002</v>
      </c>
      <c r="F6622" s="74" t="s">
        <v>969</v>
      </c>
      <c r="G6622" s="78">
        <v>41430</v>
      </c>
      <c r="H6622" s="79"/>
      <c r="I6622">
        <f t="shared" si="108"/>
        <v>2013</v>
      </c>
    </row>
    <row r="6623" spans="1:9" ht="14.45" customHeight="1" x14ac:dyDescent="0.25">
      <c r="A6623" s="74" t="s">
        <v>968</v>
      </c>
      <c r="B6623" s="76" t="s">
        <v>1009</v>
      </c>
      <c r="C6623" s="76" t="s">
        <v>842</v>
      </c>
      <c r="D6623" t="s">
        <v>980</v>
      </c>
      <c r="E6623" s="77">
        <v>33.299999999999997</v>
      </c>
      <c r="F6623" s="74" t="s">
        <v>969</v>
      </c>
      <c r="G6623" s="78">
        <v>41411</v>
      </c>
      <c r="H6623" s="79"/>
      <c r="I6623">
        <f t="shared" si="108"/>
        <v>2013</v>
      </c>
    </row>
    <row r="6624" spans="1:9" ht="14.45" customHeight="1" x14ac:dyDescent="0.25">
      <c r="A6624" s="74" t="s">
        <v>968</v>
      </c>
      <c r="B6624" s="76" t="s">
        <v>225</v>
      </c>
      <c r="C6624" s="76" t="s">
        <v>842</v>
      </c>
      <c r="D6624" t="s">
        <v>980</v>
      </c>
      <c r="E6624" s="77">
        <v>2.4700000000000002</v>
      </c>
      <c r="F6624" s="74" t="s">
        <v>969</v>
      </c>
      <c r="G6624" s="78">
        <v>41411</v>
      </c>
      <c r="H6624" s="79"/>
      <c r="I6624">
        <f t="shared" si="108"/>
        <v>2013</v>
      </c>
    </row>
    <row r="6625" spans="1:9" ht="14.45" customHeight="1" x14ac:dyDescent="0.25">
      <c r="A6625" s="74" t="s">
        <v>968</v>
      </c>
      <c r="B6625" s="76" t="s">
        <v>565</v>
      </c>
      <c r="C6625" s="76" t="s">
        <v>842</v>
      </c>
      <c r="D6625" t="s">
        <v>980</v>
      </c>
      <c r="E6625" s="77">
        <v>12</v>
      </c>
      <c r="F6625" s="74" t="s">
        <v>969</v>
      </c>
      <c r="G6625" s="78">
        <v>41365</v>
      </c>
      <c r="H6625" s="79"/>
      <c r="I6625">
        <f t="shared" si="108"/>
        <v>2013</v>
      </c>
    </row>
    <row r="6626" spans="1:9" x14ac:dyDescent="0.25">
      <c r="A6626" s="74" t="s">
        <v>968</v>
      </c>
      <c r="B6626" s="76" t="s">
        <v>291</v>
      </c>
      <c r="C6626" s="76" t="s">
        <v>842</v>
      </c>
      <c r="D6626" t="s">
        <v>980</v>
      </c>
      <c r="E6626" s="77">
        <v>2.964</v>
      </c>
      <c r="F6626" s="74" t="s">
        <v>969</v>
      </c>
      <c r="G6626" s="78">
        <v>41348</v>
      </c>
      <c r="H6626" s="79"/>
      <c r="I6626">
        <f t="shared" si="108"/>
        <v>2013</v>
      </c>
    </row>
    <row r="6627" spans="1:9" x14ac:dyDescent="0.25">
      <c r="A6627" s="74" t="s">
        <v>968</v>
      </c>
      <c r="B6627" s="76" t="s">
        <v>1015</v>
      </c>
      <c r="C6627" s="76" t="s">
        <v>842</v>
      </c>
      <c r="D6627" t="s">
        <v>980</v>
      </c>
      <c r="E6627" s="77">
        <v>4.5</v>
      </c>
      <c r="F6627" s="74" t="s">
        <v>969</v>
      </c>
      <c r="G6627" s="78">
        <v>41294</v>
      </c>
      <c r="H6627" s="79"/>
      <c r="I6627">
        <f t="shared" si="108"/>
        <v>2013</v>
      </c>
    </row>
    <row r="6628" spans="1:9" x14ac:dyDescent="0.25">
      <c r="A6628" s="74" t="s">
        <v>968</v>
      </c>
      <c r="B6628" s="76" t="s">
        <v>35</v>
      </c>
      <c r="C6628" s="76" t="s">
        <v>842</v>
      </c>
      <c r="D6628" t="s">
        <v>980</v>
      </c>
      <c r="E6628" s="77">
        <v>1.5</v>
      </c>
      <c r="F6628" s="74" t="s">
        <v>969</v>
      </c>
      <c r="G6628" s="78">
        <v>41275</v>
      </c>
      <c r="H6628" s="79"/>
      <c r="I6628">
        <f t="shared" si="108"/>
        <v>2013</v>
      </c>
    </row>
    <row r="6629" spans="1:9" x14ac:dyDescent="0.25">
      <c r="A6629" s="74" t="s">
        <v>968</v>
      </c>
      <c r="B6629" s="76" t="s">
        <v>225</v>
      </c>
      <c r="C6629" s="76" t="s">
        <v>842</v>
      </c>
      <c r="D6629" t="s">
        <v>980</v>
      </c>
      <c r="E6629" s="77">
        <v>5.5919999999999996</v>
      </c>
      <c r="F6629" s="74" t="s">
        <v>969</v>
      </c>
      <c r="G6629" s="78">
        <v>41264</v>
      </c>
      <c r="H6629" s="79"/>
      <c r="I6629">
        <f t="shared" si="108"/>
        <v>2012</v>
      </c>
    </row>
    <row r="6630" spans="1:9" x14ac:dyDescent="0.25">
      <c r="A6630" s="74" t="s">
        <v>968</v>
      </c>
      <c r="B6630" s="76" t="s">
        <v>225</v>
      </c>
      <c r="C6630" s="76" t="s">
        <v>842</v>
      </c>
      <c r="D6630" t="s">
        <v>980</v>
      </c>
      <c r="E6630" s="77">
        <v>5.5919999999999996</v>
      </c>
      <c r="F6630" s="74" t="s">
        <v>969</v>
      </c>
      <c r="G6630" s="78">
        <v>41264</v>
      </c>
      <c r="H6630" s="79"/>
      <c r="I6630">
        <f t="shared" si="108"/>
        <v>2012</v>
      </c>
    </row>
    <row r="6631" spans="1:9" x14ac:dyDescent="0.25">
      <c r="A6631" s="74" t="s">
        <v>968</v>
      </c>
      <c r="B6631" s="76" t="s">
        <v>1040</v>
      </c>
      <c r="C6631" s="76" t="s">
        <v>842</v>
      </c>
      <c r="D6631" t="s">
        <v>980</v>
      </c>
      <c r="E6631" s="77">
        <v>15</v>
      </c>
      <c r="F6631" s="74" t="s">
        <v>969</v>
      </c>
      <c r="G6631" s="78">
        <v>41244</v>
      </c>
      <c r="H6631" s="79"/>
      <c r="I6631">
        <f t="shared" si="108"/>
        <v>2012</v>
      </c>
    </row>
    <row r="6632" spans="1:9" x14ac:dyDescent="0.25">
      <c r="A6632" s="74" t="s">
        <v>968</v>
      </c>
      <c r="B6632" s="76" t="s">
        <v>997</v>
      </c>
      <c r="C6632" s="76" t="s">
        <v>842</v>
      </c>
      <c r="D6632" t="s">
        <v>980</v>
      </c>
      <c r="E6632" s="77">
        <v>3.99</v>
      </c>
      <c r="F6632" s="74" t="s">
        <v>969</v>
      </c>
      <c r="G6632" s="78">
        <v>41224</v>
      </c>
      <c r="H6632" s="79"/>
      <c r="I6632">
        <f t="shared" si="108"/>
        <v>2012</v>
      </c>
    </row>
    <row r="6633" spans="1:9" x14ac:dyDescent="0.25">
      <c r="A6633" s="74" t="s">
        <v>968</v>
      </c>
      <c r="B6633" t="s">
        <v>62</v>
      </c>
      <c r="C6633" s="76" t="s">
        <v>842</v>
      </c>
      <c r="D6633" t="s">
        <v>980</v>
      </c>
      <c r="E6633" s="77">
        <v>13.98</v>
      </c>
      <c r="F6633" s="74" t="s">
        <v>969</v>
      </c>
      <c r="G6633" s="78">
        <v>41207</v>
      </c>
      <c r="H6633" s="79"/>
      <c r="I6633">
        <f t="shared" si="108"/>
        <v>2012</v>
      </c>
    </row>
    <row r="6634" spans="1:9" x14ac:dyDescent="0.25">
      <c r="A6634" s="74" t="s">
        <v>968</v>
      </c>
      <c r="B6634" s="76" t="s">
        <v>260</v>
      </c>
      <c r="C6634" s="76" t="s">
        <v>842</v>
      </c>
      <c r="D6634" t="s">
        <v>980</v>
      </c>
      <c r="E6634" s="77">
        <v>53.58</v>
      </c>
      <c r="F6634" s="74" t="s">
        <v>969</v>
      </c>
      <c r="G6634" s="78">
        <v>41207</v>
      </c>
      <c r="H6634" s="79"/>
      <c r="I6634">
        <f t="shared" si="108"/>
        <v>2012</v>
      </c>
    </row>
    <row r="6635" spans="1:9" x14ac:dyDescent="0.25">
      <c r="A6635" s="74" t="s">
        <v>968</v>
      </c>
      <c r="B6635" s="76" t="s">
        <v>260</v>
      </c>
      <c r="C6635" s="76" t="s">
        <v>842</v>
      </c>
      <c r="D6635" t="s">
        <v>980</v>
      </c>
      <c r="E6635" s="77">
        <v>6.2130000000000001</v>
      </c>
      <c r="F6635" s="74" t="s">
        <v>969</v>
      </c>
      <c r="G6635" s="78">
        <v>41201</v>
      </c>
      <c r="H6635" s="79"/>
      <c r="I6635">
        <f t="shared" si="108"/>
        <v>2012</v>
      </c>
    </row>
    <row r="6636" spans="1:9" x14ac:dyDescent="0.25">
      <c r="A6636" s="74" t="s">
        <v>968</v>
      </c>
      <c r="B6636" s="76" t="s">
        <v>997</v>
      </c>
      <c r="C6636" s="76" t="s">
        <v>842</v>
      </c>
      <c r="D6636" t="s">
        <v>980</v>
      </c>
      <c r="E6636" s="77">
        <v>2.109</v>
      </c>
      <c r="F6636" s="74" t="s">
        <v>969</v>
      </c>
      <c r="G6636" s="78">
        <v>41193</v>
      </c>
      <c r="H6636" s="79"/>
      <c r="I6636">
        <f t="shared" si="108"/>
        <v>2012</v>
      </c>
    </row>
    <row r="6637" spans="1:9" x14ac:dyDescent="0.25">
      <c r="A6637" s="74" t="s">
        <v>968</v>
      </c>
      <c r="B6637" s="76" t="s">
        <v>1009</v>
      </c>
      <c r="C6637" s="76" t="s">
        <v>842</v>
      </c>
      <c r="D6637" t="s">
        <v>980</v>
      </c>
      <c r="E6637" s="77">
        <v>6</v>
      </c>
      <c r="F6637" s="74" t="s">
        <v>969</v>
      </c>
      <c r="G6637" s="78">
        <v>41192</v>
      </c>
      <c r="H6637" s="79"/>
      <c r="I6637">
        <f t="shared" si="108"/>
        <v>2012</v>
      </c>
    </row>
    <row r="6638" spans="1:9" x14ac:dyDescent="0.25">
      <c r="A6638" s="74" t="s">
        <v>968</v>
      </c>
      <c r="B6638" s="76" t="s">
        <v>1009</v>
      </c>
      <c r="C6638" s="76" t="s">
        <v>842</v>
      </c>
      <c r="D6638" t="s">
        <v>980</v>
      </c>
      <c r="E6638" s="77">
        <v>8.89</v>
      </c>
      <c r="F6638" s="74" t="s">
        <v>969</v>
      </c>
      <c r="G6638" s="78">
        <v>41192</v>
      </c>
      <c r="H6638" s="79"/>
      <c r="I6638">
        <f t="shared" si="108"/>
        <v>2012</v>
      </c>
    </row>
    <row r="6639" spans="1:9" x14ac:dyDescent="0.25">
      <c r="A6639" s="74" t="s">
        <v>968</v>
      </c>
      <c r="B6639" s="76" t="s">
        <v>1020</v>
      </c>
      <c r="C6639" s="76" t="s">
        <v>842</v>
      </c>
      <c r="D6639" t="s">
        <v>980</v>
      </c>
      <c r="E6639" s="77">
        <v>7.125</v>
      </c>
      <c r="F6639" s="74" t="s">
        <v>969</v>
      </c>
      <c r="G6639" s="78">
        <v>41165</v>
      </c>
      <c r="H6639" s="79"/>
      <c r="I6639">
        <f t="shared" si="108"/>
        <v>2012</v>
      </c>
    </row>
    <row r="6640" spans="1:9" x14ac:dyDescent="0.25">
      <c r="A6640" s="74" t="s">
        <v>968</v>
      </c>
      <c r="B6640" s="76" t="s">
        <v>35</v>
      </c>
      <c r="C6640" s="76" t="s">
        <v>842</v>
      </c>
      <c r="D6640" t="s">
        <v>980</v>
      </c>
      <c r="E6640" s="77">
        <v>6</v>
      </c>
      <c r="F6640" s="74" t="s">
        <v>969</v>
      </c>
      <c r="G6640" s="78">
        <v>41164</v>
      </c>
      <c r="H6640" s="79"/>
      <c r="I6640">
        <f t="shared" si="108"/>
        <v>2012</v>
      </c>
    </row>
    <row r="6641" spans="1:9" x14ac:dyDescent="0.25">
      <c r="A6641" s="74" t="s">
        <v>968</v>
      </c>
      <c r="B6641" s="76" t="s">
        <v>1031</v>
      </c>
      <c r="C6641" s="76" t="s">
        <v>842</v>
      </c>
      <c r="D6641" t="s">
        <v>980</v>
      </c>
      <c r="E6641" s="77">
        <v>6.298</v>
      </c>
      <c r="F6641" s="74" t="s">
        <v>969</v>
      </c>
      <c r="G6641" s="78">
        <v>41161</v>
      </c>
      <c r="H6641" s="79"/>
      <c r="I6641">
        <f t="shared" si="108"/>
        <v>2012</v>
      </c>
    </row>
    <row r="6642" spans="1:9" x14ac:dyDescent="0.25">
      <c r="A6642" s="74" t="s">
        <v>968</v>
      </c>
      <c r="B6642" s="74" t="s">
        <v>217</v>
      </c>
      <c r="C6642" s="76" t="s">
        <v>842</v>
      </c>
      <c r="D6642" t="s">
        <v>980</v>
      </c>
      <c r="E6642" s="77">
        <v>5.35</v>
      </c>
      <c r="F6642" s="74" t="s">
        <v>969</v>
      </c>
      <c r="G6642" s="78">
        <v>41149</v>
      </c>
      <c r="H6642" s="79"/>
      <c r="I6642">
        <f t="shared" si="108"/>
        <v>2012</v>
      </c>
    </row>
    <row r="6643" spans="1:9" x14ac:dyDescent="0.25">
      <c r="A6643" s="74" t="s">
        <v>968</v>
      </c>
      <c r="B6643" s="76" t="s">
        <v>1009</v>
      </c>
      <c r="C6643" s="76" t="s">
        <v>842</v>
      </c>
      <c r="D6643" t="s">
        <v>980</v>
      </c>
      <c r="E6643" s="77">
        <v>1.5</v>
      </c>
      <c r="F6643" s="74" t="s">
        <v>969</v>
      </c>
      <c r="G6643" s="78">
        <v>41141</v>
      </c>
      <c r="H6643" s="79"/>
      <c r="I6643">
        <f t="shared" si="108"/>
        <v>2012</v>
      </c>
    </row>
    <row r="6644" spans="1:9" x14ac:dyDescent="0.25">
      <c r="A6644" s="74" t="s">
        <v>968</v>
      </c>
      <c r="B6644" s="76" t="s">
        <v>264</v>
      </c>
      <c r="C6644" s="76" t="s">
        <v>842</v>
      </c>
      <c r="D6644" t="s">
        <v>980</v>
      </c>
      <c r="E6644" s="77">
        <v>3.7280000000000002</v>
      </c>
      <c r="F6644" s="74" t="s">
        <v>969</v>
      </c>
      <c r="G6644" s="78">
        <v>41131</v>
      </c>
      <c r="H6644" s="79"/>
      <c r="I6644">
        <f t="shared" si="108"/>
        <v>2012</v>
      </c>
    </row>
    <row r="6645" spans="1:9" x14ac:dyDescent="0.25">
      <c r="A6645" s="74" t="s">
        <v>968</v>
      </c>
      <c r="B6645" s="76" t="s">
        <v>1</v>
      </c>
      <c r="C6645" s="76" t="s">
        <v>842</v>
      </c>
      <c r="D6645" t="s">
        <v>980</v>
      </c>
      <c r="E6645" s="77">
        <v>4.1900000000000004</v>
      </c>
      <c r="F6645" s="74" t="s">
        <v>969</v>
      </c>
      <c r="G6645" s="78">
        <v>41130</v>
      </c>
      <c r="H6645" s="79"/>
      <c r="I6645">
        <f t="shared" si="108"/>
        <v>2012</v>
      </c>
    </row>
    <row r="6646" spans="1:9" x14ac:dyDescent="0.25">
      <c r="A6646" s="74" t="s">
        <v>968</v>
      </c>
      <c r="B6646" s="76" t="s">
        <v>62</v>
      </c>
      <c r="C6646" s="76" t="s">
        <v>842</v>
      </c>
      <c r="D6646" t="s">
        <v>980</v>
      </c>
      <c r="E6646" s="77">
        <v>3</v>
      </c>
      <c r="F6646" s="74" t="s">
        <v>969</v>
      </c>
      <c r="G6646" s="78">
        <v>41122</v>
      </c>
      <c r="H6646" s="79"/>
      <c r="I6646">
        <f t="shared" si="108"/>
        <v>2012</v>
      </c>
    </row>
    <row r="6647" spans="1:9" x14ac:dyDescent="0.25">
      <c r="A6647" s="74" t="s">
        <v>968</v>
      </c>
      <c r="B6647" s="76" t="s">
        <v>996</v>
      </c>
      <c r="C6647" s="76" t="s">
        <v>1272</v>
      </c>
      <c r="D6647" t="s">
        <v>974</v>
      </c>
      <c r="E6647" s="77">
        <v>150</v>
      </c>
      <c r="F6647" s="74" t="s">
        <v>969</v>
      </c>
      <c r="G6647" s="78">
        <v>41103</v>
      </c>
      <c r="H6647" s="79"/>
      <c r="I6647">
        <f t="shared" si="108"/>
        <v>2012</v>
      </c>
    </row>
    <row r="6648" spans="1:9" x14ac:dyDescent="0.25">
      <c r="A6648" s="74" t="s">
        <v>968</v>
      </c>
      <c r="B6648" s="76" t="s">
        <v>996</v>
      </c>
      <c r="C6648" s="76" t="s">
        <v>842</v>
      </c>
      <c r="D6648" t="s">
        <v>980</v>
      </c>
      <c r="E6648" s="77">
        <v>7.98</v>
      </c>
      <c r="F6648" s="74" t="s">
        <v>969</v>
      </c>
      <c r="G6648" s="78">
        <v>41101</v>
      </c>
      <c r="H6648" s="79"/>
      <c r="I6648">
        <f t="shared" si="108"/>
        <v>2012</v>
      </c>
    </row>
    <row r="6649" spans="1:9" x14ac:dyDescent="0.25">
      <c r="A6649" s="74" t="s">
        <v>968</v>
      </c>
      <c r="B6649" s="76" t="s">
        <v>1037</v>
      </c>
      <c r="C6649" s="76" t="s">
        <v>842</v>
      </c>
      <c r="D6649" t="s">
        <v>980</v>
      </c>
      <c r="E6649" s="77">
        <v>1.8</v>
      </c>
      <c r="F6649" s="74" t="s">
        <v>969</v>
      </c>
      <c r="G6649" s="79">
        <v>41099</v>
      </c>
      <c r="H6649" s="79"/>
      <c r="I6649">
        <f t="shared" si="108"/>
        <v>2012</v>
      </c>
    </row>
    <row r="6650" spans="1:9" x14ac:dyDescent="0.25">
      <c r="A6650" s="74" t="s">
        <v>968</v>
      </c>
      <c r="B6650" s="76" t="s">
        <v>1008</v>
      </c>
      <c r="C6650" s="76" t="s">
        <v>842</v>
      </c>
      <c r="D6650" t="s">
        <v>980</v>
      </c>
      <c r="E6650" s="77">
        <v>5.47</v>
      </c>
      <c r="F6650" s="74" t="s">
        <v>969</v>
      </c>
      <c r="G6650" s="79">
        <v>41097</v>
      </c>
      <c r="H6650" s="79"/>
      <c r="I6650">
        <f t="shared" si="108"/>
        <v>2012</v>
      </c>
    </row>
    <row r="6651" spans="1:9" x14ac:dyDescent="0.25">
      <c r="A6651" s="74" t="s">
        <v>968</v>
      </c>
      <c r="B6651" s="76" t="s">
        <v>1020</v>
      </c>
      <c r="C6651" s="76" t="s">
        <v>842</v>
      </c>
      <c r="D6651" t="s">
        <v>980</v>
      </c>
      <c r="E6651" s="77">
        <v>2.7360000000000002</v>
      </c>
      <c r="F6651" s="74" t="s">
        <v>969</v>
      </c>
      <c r="G6651" s="78">
        <v>41093</v>
      </c>
      <c r="H6651" s="79"/>
      <c r="I6651">
        <f t="shared" si="108"/>
        <v>2012</v>
      </c>
    </row>
    <row r="6652" spans="1:9" x14ac:dyDescent="0.25">
      <c r="A6652" s="74" t="s">
        <v>968</v>
      </c>
      <c r="B6652" s="76" t="s">
        <v>1015</v>
      </c>
      <c r="C6652" t="s">
        <v>947</v>
      </c>
      <c r="D6652" t="s">
        <v>980</v>
      </c>
      <c r="E6652" s="77">
        <v>95</v>
      </c>
      <c r="F6652" s="74" t="s">
        <v>969</v>
      </c>
      <c r="G6652" s="78">
        <v>41070</v>
      </c>
      <c r="H6652" s="79"/>
      <c r="I6652">
        <f t="shared" si="108"/>
        <v>2012</v>
      </c>
    </row>
    <row r="6653" spans="1:9" x14ac:dyDescent="0.25">
      <c r="A6653" s="74" t="s">
        <v>968</v>
      </c>
      <c r="B6653" s="76" t="s">
        <v>996</v>
      </c>
      <c r="C6653" s="76" t="s">
        <v>842</v>
      </c>
      <c r="D6653" t="s">
        <v>980</v>
      </c>
      <c r="E6653" s="77">
        <v>7.8659999999999997</v>
      </c>
      <c r="F6653" s="74" t="s">
        <v>969</v>
      </c>
      <c r="G6653" s="78">
        <v>41066</v>
      </c>
      <c r="H6653" s="79"/>
      <c r="I6653">
        <f t="shared" si="108"/>
        <v>2012</v>
      </c>
    </row>
    <row r="6654" spans="1:9" x14ac:dyDescent="0.25">
      <c r="A6654" s="74" t="s">
        <v>968</v>
      </c>
      <c r="B6654" s="76" t="s">
        <v>36</v>
      </c>
      <c r="C6654" s="76" t="s">
        <v>842</v>
      </c>
      <c r="D6654" t="s">
        <v>980</v>
      </c>
      <c r="E6654" s="77">
        <v>8</v>
      </c>
      <c r="F6654" s="74" t="s">
        <v>969</v>
      </c>
      <c r="G6654" s="78">
        <v>41061</v>
      </c>
      <c r="H6654" s="79"/>
      <c r="I6654">
        <f t="shared" si="108"/>
        <v>2012</v>
      </c>
    </row>
    <row r="6655" spans="1:9" x14ac:dyDescent="0.25">
      <c r="A6655" s="74" t="s">
        <v>968</v>
      </c>
      <c r="B6655" s="76" t="s">
        <v>996</v>
      </c>
      <c r="C6655" s="76" t="s">
        <v>842</v>
      </c>
      <c r="D6655" t="s">
        <v>980</v>
      </c>
      <c r="E6655" s="77">
        <v>2.88</v>
      </c>
      <c r="F6655" s="74" t="s">
        <v>969</v>
      </c>
      <c r="G6655" s="78">
        <v>41029</v>
      </c>
      <c r="H6655" s="79"/>
      <c r="I6655">
        <f t="shared" si="108"/>
        <v>2012</v>
      </c>
    </row>
    <row r="6656" spans="1:9" x14ac:dyDescent="0.25">
      <c r="A6656" s="74" t="s">
        <v>968</v>
      </c>
      <c r="B6656" t="s">
        <v>261</v>
      </c>
      <c r="C6656" s="76" t="s">
        <v>842</v>
      </c>
      <c r="D6656" t="s">
        <v>980</v>
      </c>
      <c r="E6656" s="77">
        <v>3.3249999999999997</v>
      </c>
      <c r="F6656" s="74" t="s">
        <v>969</v>
      </c>
      <c r="G6656" s="78">
        <v>40986</v>
      </c>
      <c r="H6656" s="79"/>
      <c r="I6656">
        <f t="shared" si="108"/>
        <v>2012</v>
      </c>
    </row>
    <row r="6657" spans="1:9" x14ac:dyDescent="0.25">
      <c r="A6657" s="74" t="s">
        <v>968</v>
      </c>
      <c r="B6657" s="76" t="s">
        <v>56</v>
      </c>
      <c r="C6657" s="76" t="s">
        <v>946</v>
      </c>
      <c r="D6657" s="93" t="s">
        <v>958</v>
      </c>
      <c r="E6657" s="77">
        <v>572</v>
      </c>
      <c r="F6657" s="74" t="s">
        <v>969</v>
      </c>
      <c r="G6657" s="78">
        <v>40981</v>
      </c>
      <c r="H6657" s="79"/>
      <c r="I6657">
        <f t="shared" si="108"/>
        <v>2012</v>
      </c>
    </row>
    <row r="6658" spans="1:9" x14ac:dyDescent="0.25">
      <c r="A6658" s="74" t="s">
        <v>968</v>
      </c>
      <c r="B6658" t="s">
        <v>261</v>
      </c>
      <c r="C6658" s="76" t="s">
        <v>842</v>
      </c>
      <c r="D6658" t="s">
        <v>980</v>
      </c>
      <c r="E6658" s="77">
        <v>4.3120000000000003</v>
      </c>
      <c r="F6658" s="74" t="s">
        <v>969</v>
      </c>
      <c r="G6658" s="78">
        <v>40970</v>
      </c>
      <c r="H6658" s="79"/>
      <c r="I6658">
        <f t="shared" ref="I6658:I6721" si="109">IF(G6658&lt;&gt;"",YEAR(G6658),"")</f>
        <v>2012</v>
      </c>
    </row>
    <row r="6659" spans="1:9" ht="14.45" customHeight="1" x14ac:dyDescent="0.25">
      <c r="A6659" s="74" t="s">
        <v>968</v>
      </c>
      <c r="B6659" s="75" t="s">
        <v>260</v>
      </c>
      <c r="C6659" s="76" t="s">
        <v>842</v>
      </c>
      <c r="D6659" t="s">
        <v>980</v>
      </c>
      <c r="E6659" s="84">
        <v>3.99</v>
      </c>
      <c r="F6659" s="74" t="s">
        <v>969</v>
      </c>
      <c r="G6659" s="85">
        <v>40911</v>
      </c>
      <c r="H6659" s="79"/>
      <c r="I6659">
        <f t="shared" si="109"/>
        <v>2012</v>
      </c>
    </row>
    <row r="6660" spans="1:9" ht="14.45" customHeight="1" x14ac:dyDescent="0.25">
      <c r="A6660" s="74" t="s">
        <v>968</v>
      </c>
      <c r="B6660" s="75" t="s">
        <v>4</v>
      </c>
      <c r="C6660" s="76" t="s">
        <v>842</v>
      </c>
      <c r="D6660" t="s">
        <v>980</v>
      </c>
      <c r="E6660" s="77">
        <v>3.99</v>
      </c>
      <c r="F6660" s="74" t="s">
        <v>969</v>
      </c>
      <c r="G6660" s="78">
        <v>40888</v>
      </c>
      <c r="H6660" s="79"/>
      <c r="I6660">
        <f t="shared" si="109"/>
        <v>2011</v>
      </c>
    </row>
    <row r="6661" spans="1:9" x14ac:dyDescent="0.25">
      <c r="A6661" s="74" t="s">
        <v>968</v>
      </c>
      <c r="B6661" s="74" t="s">
        <v>39</v>
      </c>
      <c r="C6661" s="76" t="s">
        <v>842</v>
      </c>
      <c r="D6661" t="s">
        <v>980</v>
      </c>
      <c r="E6661" s="80">
        <v>3.99</v>
      </c>
      <c r="F6661" s="74" t="s">
        <v>969</v>
      </c>
      <c r="G6661" s="78">
        <v>40858</v>
      </c>
      <c r="H6661" s="79"/>
      <c r="I6661">
        <f t="shared" si="109"/>
        <v>2011</v>
      </c>
    </row>
    <row r="6662" spans="1:9" x14ac:dyDescent="0.25">
      <c r="A6662" s="74" t="s">
        <v>968</v>
      </c>
      <c r="B6662" s="76" t="s">
        <v>292</v>
      </c>
      <c r="C6662" s="76" t="s">
        <v>842</v>
      </c>
      <c r="D6662" t="s">
        <v>980</v>
      </c>
      <c r="E6662" s="77">
        <v>3.3439999999999999</v>
      </c>
      <c r="F6662" s="74" t="s">
        <v>969</v>
      </c>
      <c r="G6662" s="78">
        <v>40850</v>
      </c>
      <c r="H6662" s="79"/>
      <c r="I6662">
        <f t="shared" si="109"/>
        <v>2011</v>
      </c>
    </row>
    <row r="6663" spans="1:9" x14ac:dyDescent="0.25">
      <c r="A6663" s="74" t="s">
        <v>968</v>
      </c>
      <c r="B6663" s="74" t="s">
        <v>39</v>
      </c>
      <c r="C6663" s="76" t="s">
        <v>842</v>
      </c>
      <c r="D6663" t="s">
        <v>980</v>
      </c>
      <c r="E6663" s="77">
        <v>3.99</v>
      </c>
      <c r="F6663" s="74" t="s">
        <v>969</v>
      </c>
      <c r="G6663" s="78">
        <v>40817</v>
      </c>
      <c r="H6663" s="79"/>
      <c r="I6663">
        <f t="shared" si="109"/>
        <v>2011</v>
      </c>
    </row>
    <row r="6664" spans="1:9" x14ac:dyDescent="0.25">
      <c r="A6664" s="74" t="s">
        <v>968</v>
      </c>
      <c r="B6664" s="75" t="s">
        <v>154</v>
      </c>
      <c r="C6664" s="76" t="s">
        <v>842</v>
      </c>
      <c r="D6664" t="s">
        <v>980</v>
      </c>
      <c r="E6664" s="77">
        <v>5.3580000000000005</v>
      </c>
      <c r="F6664" s="74" t="s">
        <v>969</v>
      </c>
      <c r="G6664" s="78">
        <v>40816</v>
      </c>
      <c r="H6664" s="79"/>
      <c r="I6664">
        <f t="shared" si="109"/>
        <v>2011</v>
      </c>
    </row>
    <row r="6665" spans="1:9" x14ac:dyDescent="0.25">
      <c r="A6665" s="74" t="s">
        <v>968</v>
      </c>
      <c r="B6665" s="75" t="s">
        <v>154</v>
      </c>
      <c r="C6665" t="s">
        <v>947</v>
      </c>
      <c r="D6665" t="s">
        <v>980</v>
      </c>
      <c r="E6665" s="80">
        <v>4.5</v>
      </c>
      <c r="F6665" s="74" t="s">
        <v>969</v>
      </c>
      <c r="G6665" s="78">
        <v>40816</v>
      </c>
      <c r="H6665" s="79"/>
      <c r="I6665">
        <f t="shared" si="109"/>
        <v>2011</v>
      </c>
    </row>
    <row r="6666" spans="1:9" x14ac:dyDescent="0.25">
      <c r="A6666" s="74" t="s">
        <v>968</v>
      </c>
      <c r="B6666" s="74" t="s">
        <v>39</v>
      </c>
      <c r="C6666" s="76" t="s">
        <v>842</v>
      </c>
      <c r="D6666" t="s">
        <v>980</v>
      </c>
      <c r="E6666" s="77">
        <v>3.99</v>
      </c>
      <c r="F6666" s="74" t="s">
        <v>969</v>
      </c>
      <c r="G6666" s="78">
        <v>40802</v>
      </c>
      <c r="H6666" s="79"/>
      <c r="I6666">
        <f t="shared" si="109"/>
        <v>2011</v>
      </c>
    </row>
    <row r="6667" spans="1:9" x14ac:dyDescent="0.25">
      <c r="A6667" s="74" t="s">
        <v>968</v>
      </c>
      <c r="B6667" s="76" t="s">
        <v>994</v>
      </c>
      <c r="C6667" s="76" t="s">
        <v>842</v>
      </c>
      <c r="D6667" t="s">
        <v>980</v>
      </c>
      <c r="E6667" s="77">
        <v>3.5150000000000001</v>
      </c>
      <c r="F6667" s="74" t="s">
        <v>969</v>
      </c>
      <c r="G6667" s="78">
        <v>40767</v>
      </c>
      <c r="H6667" s="79"/>
      <c r="I6667">
        <f t="shared" si="109"/>
        <v>2011</v>
      </c>
    </row>
    <row r="6668" spans="1:9" x14ac:dyDescent="0.25">
      <c r="A6668" s="74" t="s">
        <v>968</v>
      </c>
      <c r="B6668" s="76" t="s">
        <v>1014</v>
      </c>
      <c r="C6668" s="76" t="s">
        <v>842</v>
      </c>
      <c r="D6668" t="s">
        <v>980</v>
      </c>
      <c r="E6668" s="77">
        <v>2.85</v>
      </c>
      <c r="F6668" s="74" t="s">
        <v>969</v>
      </c>
      <c r="G6668" s="78">
        <v>40760</v>
      </c>
      <c r="H6668" s="79"/>
      <c r="I6668">
        <f t="shared" si="109"/>
        <v>2011</v>
      </c>
    </row>
    <row r="6669" spans="1:9" ht="14.45" customHeight="1" x14ac:dyDescent="0.25">
      <c r="A6669" s="74" t="s">
        <v>968</v>
      </c>
      <c r="B6669" s="76" t="s">
        <v>997</v>
      </c>
      <c r="C6669" s="76" t="s">
        <v>842</v>
      </c>
      <c r="D6669" t="s">
        <v>980</v>
      </c>
      <c r="E6669" s="77">
        <v>6.431</v>
      </c>
      <c r="F6669" s="74" t="s">
        <v>969</v>
      </c>
      <c r="G6669" s="78">
        <v>40742</v>
      </c>
      <c r="H6669" s="79"/>
      <c r="I6669">
        <f t="shared" si="109"/>
        <v>2011</v>
      </c>
    </row>
    <row r="6670" spans="1:9" ht="14.45" customHeight="1" x14ac:dyDescent="0.25">
      <c r="A6670" s="74" t="s">
        <v>968</v>
      </c>
      <c r="B6670" s="74" t="s">
        <v>39</v>
      </c>
      <c r="C6670" s="76" t="s">
        <v>842</v>
      </c>
      <c r="D6670" t="s">
        <v>980</v>
      </c>
      <c r="E6670" s="77">
        <v>1.7569999999999999</v>
      </c>
      <c r="F6670" s="74" t="s">
        <v>969</v>
      </c>
      <c r="G6670" s="78">
        <v>40729</v>
      </c>
      <c r="H6670" s="79"/>
      <c r="I6670">
        <f t="shared" si="109"/>
        <v>2011</v>
      </c>
    </row>
    <row r="6671" spans="1:9" x14ac:dyDescent="0.25">
      <c r="A6671" s="74" t="s">
        <v>968</v>
      </c>
      <c r="B6671" s="76" t="s">
        <v>997</v>
      </c>
      <c r="C6671" s="76" t="s">
        <v>842</v>
      </c>
      <c r="D6671" t="s">
        <v>980</v>
      </c>
      <c r="E6671" s="77">
        <v>3.99</v>
      </c>
      <c r="F6671" s="74" t="s">
        <v>969</v>
      </c>
      <c r="G6671" s="78">
        <v>40725</v>
      </c>
      <c r="H6671" s="79"/>
      <c r="I6671">
        <f t="shared" si="109"/>
        <v>2011</v>
      </c>
    </row>
    <row r="6672" spans="1:9" x14ac:dyDescent="0.25">
      <c r="A6672" s="74" t="s">
        <v>968</v>
      </c>
      <c r="B6672" s="90" t="s">
        <v>991</v>
      </c>
      <c r="C6672" s="76" t="s">
        <v>842</v>
      </c>
      <c r="D6672" t="s">
        <v>980</v>
      </c>
      <c r="E6672" s="91">
        <v>4.8070000000000004</v>
      </c>
      <c r="F6672" s="74" t="s">
        <v>969</v>
      </c>
      <c r="G6672" s="92">
        <v>40709</v>
      </c>
      <c r="H6672" s="79"/>
      <c r="I6672">
        <f t="shared" si="109"/>
        <v>2011</v>
      </c>
    </row>
    <row r="6673" spans="1:9" x14ac:dyDescent="0.25">
      <c r="A6673" s="74" t="s">
        <v>968</v>
      </c>
      <c r="B6673" t="s">
        <v>261</v>
      </c>
      <c r="C6673" s="76" t="s">
        <v>842</v>
      </c>
      <c r="D6673" t="s">
        <v>980</v>
      </c>
      <c r="E6673" s="91">
        <v>3.5150000000000001</v>
      </c>
      <c r="F6673" s="74" t="s">
        <v>969</v>
      </c>
      <c r="G6673" s="92">
        <v>40694</v>
      </c>
      <c r="H6673" s="79"/>
      <c r="I6673">
        <f t="shared" si="109"/>
        <v>2011</v>
      </c>
    </row>
    <row r="6674" spans="1:9" x14ac:dyDescent="0.25">
      <c r="A6674" s="74" t="s">
        <v>968</v>
      </c>
      <c r="B6674" s="74" t="s">
        <v>1014</v>
      </c>
      <c r="C6674" s="76" t="s">
        <v>842</v>
      </c>
      <c r="D6674" t="s">
        <v>980</v>
      </c>
      <c r="E6674" s="80">
        <v>5.2729999999999997</v>
      </c>
      <c r="F6674" s="74" t="s">
        <v>969</v>
      </c>
      <c r="G6674" s="79">
        <v>40659</v>
      </c>
      <c r="H6674" s="79"/>
      <c r="I6674">
        <f t="shared" si="109"/>
        <v>2011</v>
      </c>
    </row>
    <row r="6675" spans="1:9" x14ac:dyDescent="0.25">
      <c r="A6675" t="s">
        <v>968</v>
      </c>
      <c r="B6675" t="s">
        <v>991</v>
      </c>
      <c r="C6675" s="76" t="s">
        <v>842</v>
      </c>
      <c r="D6675" t="s">
        <v>980</v>
      </c>
      <c r="E6675" s="82">
        <v>3.99</v>
      </c>
      <c r="F6675" t="s">
        <v>969</v>
      </c>
      <c r="G6675" s="83">
        <v>40634</v>
      </c>
      <c r="I6675">
        <f t="shared" si="109"/>
        <v>2011</v>
      </c>
    </row>
    <row r="6676" spans="1:9" x14ac:dyDescent="0.25">
      <c r="A6676" t="s">
        <v>968</v>
      </c>
      <c r="B6676" s="74" t="s">
        <v>39</v>
      </c>
      <c r="C6676" s="76" t="s">
        <v>842</v>
      </c>
      <c r="D6676" t="s">
        <v>980</v>
      </c>
      <c r="E6676" s="82">
        <v>7.98</v>
      </c>
      <c r="F6676" t="s">
        <v>969</v>
      </c>
      <c r="G6676" s="83">
        <v>40603</v>
      </c>
      <c r="I6676">
        <f t="shared" si="109"/>
        <v>2011</v>
      </c>
    </row>
    <row r="6677" spans="1:9" x14ac:dyDescent="0.25">
      <c r="A6677" t="s">
        <v>968</v>
      </c>
      <c r="B6677" t="s">
        <v>37</v>
      </c>
      <c r="C6677" s="76" t="s">
        <v>842</v>
      </c>
      <c r="D6677" t="s">
        <v>980</v>
      </c>
      <c r="E6677" s="82">
        <v>6</v>
      </c>
      <c r="F6677" t="s">
        <v>969</v>
      </c>
      <c r="G6677" s="83">
        <v>40522</v>
      </c>
      <c r="I6677">
        <f t="shared" si="109"/>
        <v>2010</v>
      </c>
    </row>
    <row r="6678" spans="1:9" x14ac:dyDescent="0.25">
      <c r="A6678" t="s">
        <v>968</v>
      </c>
      <c r="B6678" t="s">
        <v>996</v>
      </c>
      <c r="C6678" s="76" t="s">
        <v>842</v>
      </c>
      <c r="D6678" t="s">
        <v>980</v>
      </c>
      <c r="E6678" s="82">
        <v>5.2729999999999997</v>
      </c>
      <c r="F6678" t="s">
        <v>969</v>
      </c>
      <c r="G6678" s="83">
        <v>40483</v>
      </c>
      <c r="I6678">
        <f t="shared" si="109"/>
        <v>2010</v>
      </c>
    </row>
    <row r="6679" spans="1:9" x14ac:dyDescent="0.25">
      <c r="A6679" t="s">
        <v>968</v>
      </c>
      <c r="B6679" t="s">
        <v>1014</v>
      </c>
      <c r="C6679" s="76" t="s">
        <v>842</v>
      </c>
      <c r="D6679" t="s">
        <v>980</v>
      </c>
      <c r="E6679" s="82">
        <v>14.06</v>
      </c>
      <c r="F6679" t="s">
        <v>969</v>
      </c>
      <c r="G6679" s="83">
        <v>40435</v>
      </c>
      <c r="I6679">
        <f t="shared" si="109"/>
        <v>2010</v>
      </c>
    </row>
    <row r="6680" spans="1:9" x14ac:dyDescent="0.25">
      <c r="A6680" t="s">
        <v>968</v>
      </c>
      <c r="B6680" t="s">
        <v>997</v>
      </c>
      <c r="C6680" s="76" t="s">
        <v>842</v>
      </c>
      <c r="D6680" t="s">
        <v>980</v>
      </c>
      <c r="E6680" s="82">
        <v>3.1349999999999998</v>
      </c>
      <c r="F6680" t="s">
        <v>969</v>
      </c>
      <c r="G6680" s="83">
        <v>40431</v>
      </c>
      <c r="I6680">
        <f t="shared" si="109"/>
        <v>2010</v>
      </c>
    </row>
    <row r="6681" spans="1:9" x14ac:dyDescent="0.25">
      <c r="A6681" t="s">
        <v>968</v>
      </c>
      <c r="B6681" t="s">
        <v>996</v>
      </c>
      <c r="C6681" s="76" t="s">
        <v>842</v>
      </c>
      <c r="D6681" t="s">
        <v>980</v>
      </c>
      <c r="E6681" s="82">
        <v>9</v>
      </c>
      <c r="F6681" t="s">
        <v>969</v>
      </c>
      <c r="G6681" s="83">
        <v>40400</v>
      </c>
      <c r="I6681">
        <f t="shared" si="109"/>
        <v>2010</v>
      </c>
    </row>
    <row r="6682" spans="1:9" x14ac:dyDescent="0.25">
      <c r="A6682" t="s">
        <v>968</v>
      </c>
      <c r="B6682" t="s">
        <v>1014</v>
      </c>
      <c r="C6682" s="76" t="s">
        <v>842</v>
      </c>
      <c r="D6682" t="s">
        <v>980</v>
      </c>
      <c r="E6682" s="82">
        <v>8.36</v>
      </c>
      <c r="F6682" t="s">
        <v>969</v>
      </c>
      <c r="G6682" s="83">
        <v>40359</v>
      </c>
      <c r="I6682">
        <f t="shared" si="109"/>
        <v>2010</v>
      </c>
    </row>
    <row r="6683" spans="1:9" x14ac:dyDescent="0.25">
      <c r="A6683" t="s">
        <v>968</v>
      </c>
      <c r="B6683" t="s">
        <v>1014</v>
      </c>
      <c r="C6683" s="76" t="s">
        <v>842</v>
      </c>
      <c r="D6683" t="s">
        <v>980</v>
      </c>
      <c r="E6683" s="82">
        <v>2.6219999999999999</v>
      </c>
      <c r="F6683" t="s">
        <v>969</v>
      </c>
      <c r="G6683" s="83">
        <v>40325</v>
      </c>
      <c r="I6683">
        <f t="shared" si="109"/>
        <v>2010</v>
      </c>
    </row>
    <row r="6684" spans="1:9" x14ac:dyDescent="0.25">
      <c r="A6684" t="s">
        <v>968</v>
      </c>
      <c r="B6684" t="s">
        <v>996</v>
      </c>
      <c r="C6684" s="76" t="s">
        <v>842</v>
      </c>
      <c r="D6684" t="s">
        <v>980</v>
      </c>
      <c r="E6684" s="82">
        <v>3.5</v>
      </c>
      <c r="F6684" t="s">
        <v>969</v>
      </c>
      <c r="G6684" s="83">
        <v>40246</v>
      </c>
      <c r="I6684">
        <f t="shared" si="109"/>
        <v>2010</v>
      </c>
    </row>
    <row r="6685" spans="1:9" x14ac:dyDescent="0.25">
      <c r="A6685" t="s">
        <v>968</v>
      </c>
      <c r="B6685" t="s">
        <v>1014</v>
      </c>
      <c r="C6685" s="76" t="s">
        <v>842</v>
      </c>
      <c r="D6685" t="s">
        <v>980</v>
      </c>
      <c r="E6685" s="82">
        <v>9.1199999999999992</v>
      </c>
      <c r="F6685" t="s">
        <v>969</v>
      </c>
      <c r="G6685" s="83">
        <v>40205</v>
      </c>
      <c r="I6685">
        <f t="shared" si="109"/>
        <v>2010</v>
      </c>
    </row>
    <row r="6686" spans="1:9" x14ac:dyDescent="0.25">
      <c r="A6686" t="s">
        <v>968</v>
      </c>
      <c r="B6686" t="s">
        <v>1014</v>
      </c>
      <c r="C6686" s="76" t="s">
        <v>842</v>
      </c>
      <c r="D6686" t="s">
        <v>980</v>
      </c>
      <c r="E6686" s="82">
        <v>5.76</v>
      </c>
      <c r="F6686" t="s">
        <v>969</v>
      </c>
      <c r="G6686" s="83">
        <v>40141</v>
      </c>
      <c r="I6686">
        <f t="shared" si="109"/>
        <v>2009</v>
      </c>
    </row>
    <row r="6687" spans="1:9" x14ac:dyDescent="0.25">
      <c r="A6687" t="s">
        <v>968</v>
      </c>
      <c r="B6687" t="s">
        <v>1014</v>
      </c>
      <c r="C6687" s="76" t="s">
        <v>842</v>
      </c>
      <c r="D6687" t="s">
        <v>980</v>
      </c>
      <c r="E6687" s="82">
        <v>2.2799999999999998</v>
      </c>
      <c r="F6687" t="s">
        <v>969</v>
      </c>
      <c r="G6687" s="83">
        <v>40129</v>
      </c>
      <c r="I6687">
        <f t="shared" si="109"/>
        <v>2009</v>
      </c>
    </row>
    <row r="6688" spans="1:9" x14ac:dyDescent="0.25">
      <c r="A6688" t="s">
        <v>968</v>
      </c>
      <c r="B6688" t="s">
        <v>991</v>
      </c>
      <c r="C6688" s="76" t="s">
        <v>842</v>
      </c>
      <c r="D6688" t="s">
        <v>980</v>
      </c>
      <c r="E6688" s="82">
        <v>3.5059999999999998</v>
      </c>
      <c r="F6688" t="s">
        <v>969</v>
      </c>
      <c r="G6688" s="83">
        <v>40087</v>
      </c>
      <c r="I6688">
        <f t="shared" si="109"/>
        <v>2009</v>
      </c>
    </row>
    <row r="6689" spans="1:9" x14ac:dyDescent="0.25">
      <c r="A6689" t="s">
        <v>968</v>
      </c>
      <c r="B6689" t="s">
        <v>991</v>
      </c>
      <c r="C6689" s="76" t="s">
        <v>842</v>
      </c>
      <c r="D6689" t="s">
        <v>980</v>
      </c>
      <c r="E6689" s="82">
        <v>2.88</v>
      </c>
      <c r="F6689" t="s">
        <v>969</v>
      </c>
      <c r="G6689" s="83">
        <v>39973</v>
      </c>
      <c r="I6689">
        <f t="shared" si="109"/>
        <v>2009</v>
      </c>
    </row>
    <row r="6690" spans="1:9" x14ac:dyDescent="0.25">
      <c r="A6690" t="s">
        <v>968</v>
      </c>
      <c r="B6690" t="s">
        <v>991</v>
      </c>
      <c r="C6690" t="s">
        <v>947</v>
      </c>
      <c r="D6690" t="s">
        <v>980</v>
      </c>
      <c r="E6690" s="82">
        <v>10</v>
      </c>
      <c r="F6690" t="s">
        <v>969</v>
      </c>
      <c r="G6690" s="83">
        <v>39948</v>
      </c>
      <c r="I6690">
        <f t="shared" si="109"/>
        <v>2009</v>
      </c>
    </row>
    <row r="6691" spans="1:9" x14ac:dyDescent="0.25">
      <c r="A6691" t="s">
        <v>968</v>
      </c>
      <c r="B6691" t="s">
        <v>1005</v>
      </c>
      <c r="C6691" s="76" t="s">
        <v>842</v>
      </c>
      <c r="D6691" t="s">
        <v>980</v>
      </c>
      <c r="E6691" s="82">
        <v>0.16600000000000001</v>
      </c>
      <c r="F6691" t="s">
        <v>969</v>
      </c>
      <c r="G6691" s="83">
        <v>39932</v>
      </c>
      <c r="I6691">
        <f t="shared" si="109"/>
        <v>2009</v>
      </c>
    </row>
    <row r="6692" spans="1:9" x14ac:dyDescent="0.25">
      <c r="A6692" t="s">
        <v>968</v>
      </c>
      <c r="B6692" t="s">
        <v>225</v>
      </c>
      <c r="C6692" s="76" t="s">
        <v>842</v>
      </c>
      <c r="D6692" t="s">
        <v>980</v>
      </c>
      <c r="E6692" s="82">
        <v>6.2</v>
      </c>
      <c r="F6692" t="s">
        <v>969</v>
      </c>
      <c r="G6692" s="83">
        <v>39904</v>
      </c>
      <c r="I6692">
        <f t="shared" si="109"/>
        <v>2009</v>
      </c>
    </row>
    <row r="6693" spans="1:9" x14ac:dyDescent="0.25">
      <c r="A6693" t="s">
        <v>968</v>
      </c>
      <c r="B6693" t="s">
        <v>997</v>
      </c>
      <c r="C6693" t="s">
        <v>947</v>
      </c>
      <c r="D6693" t="s">
        <v>980</v>
      </c>
      <c r="E6693" s="82">
        <v>10</v>
      </c>
      <c r="F6693" t="s">
        <v>969</v>
      </c>
      <c r="G6693" s="83">
        <v>39804</v>
      </c>
      <c r="I6693">
        <f t="shared" si="109"/>
        <v>2008</v>
      </c>
    </row>
    <row r="6694" spans="1:9" x14ac:dyDescent="0.25">
      <c r="A6694" t="s">
        <v>968</v>
      </c>
      <c r="B6694" t="s">
        <v>997</v>
      </c>
      <c r="C6694" s="76" t="s">
        <v>842</v>
      </c>
      <c r="D6694" t="s">
        <v>980</v>
      </c>
      <c r="E6694" s="82">
        <v>5.8440000000000003</v>
      </c>
      <c r="F6694" t="s">
        <v>969</v>
      </c>
      <c r="G6694" s="83">
        <v>39661</v>
      </c>
      <c r="I6694">
        <f t="shared" si="109"/>
        <v>2008</v>
      </c>
    </row>
    <row r="6695" spans="1:9" x14ac:dyDescent="0.25">
      <c r="A6695" t="s">
        <v>968</v>
      </c>
      <c r="B6695" t="s">
        <v>225</v>
      </c>
      <c r="C6695" s="76" t="s">
        <v>842</v>
      </c>
      <c r="D6695" t="s">
        <v>980</v>
      </c>
      <c r="E6695" s="82">
        <v>4.5599999999999996</v>
      </c>
      <c r="F6695" t="s">
        <v>969</v>
      </c>
      <c r="G6695" s="83">
        <v>39661</v>
      </c>
      <c r="I6695">
        <f t="shared" si="109"/>
        <v>2008</v>
      </c>
    </row>
    <row r="6696" spans="1:9" x14ac:dyDescent="0.25">
      <c r="A6696" t="s">
        <v>968</v>
      </c>
      <c r="B6696" t="s">
        <v>1014</v>
      </c>
      <c r="C6696" s="76" t="s">
        <v>842</v>
      </c>
      <c r="D6696" t="s">
        <v>980</v>
      </c>
      <c r="E6696" s="82">
        <v>3.8759999999999999</v>
      </c>
      <c r="F6696" t="s">
        <v>969</v>
      </c>
      <c r="G6696" s="83">
        <v>39637</v>
      </c>
      <c r="I6696">
        <f t="shared" si="109"/>
        <v>2008</v>
      </c>
    </row>
    <row r="6697" spans="1:9" x14ac:dyDescent="0.25">
      <c r="A6697" t="s">
        <v>968</v>
      </c>
      <c r="B6697" t="s">
        <v>225</v>
      </c>
      <c r="C6697" s="76" t="s">
        <v>842</v>
      </c>
      <c r="D6697" t="s">
        <v>980</v>
      </c>
      <c r="E6697" s="82">
        <v>5.0540000000000003</v>
      </c>
      <c r="F6697" t="s">
        <v>969</v>
      </c>
      <c r="G6697" s="83">
        <v>39630</v>
      </c>
      <c r="I6697">
        <f t="shared" si="109"/>
        <v>2008</v>
      </c>
    </row>
    <row r="6698" spans="1:9" x14ac:dyDescent="0.25">
      <c r="A6698" t="s">
        <v>968</v>
      </c>
      <c r="B6698" t="s">
        <v>997</v>
      </c>
      <c r="C6698" t="s">
        <v>947</v>
      </c>
      <c r="D6698" t="s">
        <v>980</v>
      </c>
      <c r="E6698" s="82">
        <v>10</v>
      </c>
      <c r="F6698" t="s">
        <v>969</v>
      </c>
      <c r="G6698" s="83">
        <v>39559</v>
      </c>
      <c r="I6698">
        <f t="shared" si="109"/>
        <v>2008</v>
      </c>
    </row>
    <row r="6699" spans="1:9" x14ac:dyDescent="0.25">
      <c r="A6699" t="s">
        <v>968</v>
      </c>
      <c r="B6699" t="s">
        <v>4</v>
      </c>
      <c r="C6699" t="s">
        <v>947</v>
      </c>
      <c r="D6699" t="s">
        <v>980</v>
      </c>
      <c r="E6699" s="82">
        <v>10</v>
      </c>
      <c r="F6699" t="s">
        <v>969</v>
      </c>
      <c r="G6699" s="83">
        <v>39447</v>
      </c>
      <c r="I6699">
        <f t="shared" si="109"/>
        <v>2007</v>
      </c>
    </row>
    <row r="6700" spans="1:9" x14ac:dyDescent="0.25">
      <c r="A6700" t="s">
        <v>968</v>
      </c>
      <c r="B6700" s="75" t="s">
        <v>154</v>
      </c>
      <c r="C6700" t="s">
        <v>947</v>
      </c>
      <c r="D6700" t="s">
        <v>980</v>
      </c>
      <c r="E6700" s="82">
        <v>1.9950000000000001</v>
      </c>
      <c r="F6700" t="s">
        <v>969</v>
      </c>
      <c r="G6700" s="83">
        <v>39326</v>
      </c>
      <c r="I6700">
        <f t="shared" si="109"/>
        <v>2007</v>
      </c>
    </row>
    <row r="6701" spans="1:9" x14ac:dyDescent="0.25">
      <c r="A6701" t="s">
        <v>968</v>
      </c>
      <c r="B6701" t="s">
        <v>997</v>
      </c>
      <c r="C6701" t="s">
        <v>947</v>
      </c>
      <c r="D6701" t="s">
        <v>980</v>
      </c>
      <c r="E6701" s="82">
        <v>10</v>
      </c>
      <c r="F6701" t="s">
        <v>969</v>
      </c>
      <c r="G6701" s="83">
        <v>39288</v>
      </c>
      <c r="I6701">
        <f t="shared" si="109"/>
        <v>2007</v>
      </c>
    </row>
    <row r="6702" spans="1:9" x14ac:dyDescent="0.25">
      <c r="A6702" t="s">
        <v>968</v>
      </c>
      <c r="B6702" t="s">
        <v>996</v>
      </c>
      <c r="C6702" s="76" t="s">
        <v>842</v>
      </c>
      <c r="D6702" t="s">
        <v>980</v>
      </c>
      <c r="E6702" s="82">
        <v>4.78</v>
      </c>
      <c r="F6702" t="s">
        <v>969</v>
      </c>
      <c r="G6702" s="83">
        <v>39259</v>
      </c>
      <c r="I6702">
        <f t="shared" si="109"/>
        <v>2007</v>
      </c>
    </row>
    <row r="6703" spans="1:9" x14ac:dyDescent="0.25">
      <c r="A6703" t="s">
        <v>968</v>
      </c>
      <c r="B6703" t="s">
        <v>991</v>
      </c>
      <c r="C6703" s="76" t="s">
        <v>842</v>
      </c>
      <c r="D6703" t="s">
        <v>980</v>
      </c>
      <c r="E6703" s="82">
        <v>1.9</v>
      </c>
      <c r="F6703" t="s">
        <v>969</v>
      </c>
      <c r="G6703" s="83">
        <v>39235</v>
      </c>
      <c r="I6703">
        <f t="shared" si="109"/>
        <v>2007</v>
      </c>
    </row>
    <row r="6704" spans="1:9" x14ac:dyDescent="0.25">
      <c r="A6704" t="s">
        <v>968</v>
      </c>
      <c r="B6704" t="s">
        <v>60</v>
      </c>
      <c r="C6704" s="76" t="s">
        <v>1272</v>
      </c>
      <c r="D6704" t="s">
        <v>974</v>
      </c>
      <c r="E6704" s="82">
        <v>400</v>
      </c>
      <c r="F6704" t="s">
        <v>969</v>
      </c>
      <c r="G6704" s="83">
        <v>39234</v>
      </c>
      <c r="I6704">
        <f t="shared" si="109"/>
        <v>2007</v>
      </c>
    </row>
    <row r="6705" spans="1:9" x14ac:dyDescent="0.25">
      <c r="A6705" t="s">
        <v>968</v>
      </c>
      <c r="B6705" t="s">
        <v>994</v>
      </c>
      <c r="C6705" t="s">
        <v>947</v>
      </c>
      <c r="D6705" t="s">
        <v>980</v>
      </c>
      <c r="E6705" s="82">
        <v>9.5</v>
      </c>
      <c r="F6705" t="s">
        <v>969</v>
      </c>
      <c r="G6705" s="83">
        <v>37809</v>
      </c>
      <c r="I6705">
        <f t="shared" si="109"/>
        <v>2003</v>
      </c>
    </row>
    <row r="6706" spans="1:9" x14ac:dyDescent="0.25">
      <c r="A6706" t="s">
        <v>968</v>
      </c>
      <c r="B6706" t="s">
        <v>62</v>
      </c>
      <c r="C6706" s="76" t="s">
        <v>946</v>
      </c>
      <c r="D6706" s="93" t="s">
        <v>958</v>
      </c>
      <c r="E6706" s="82">
        <v>375</v>
      </c>
      <c r="F6706" t="s">
        <v>969</v>
      </c>
      <c r="G6706" s="83">
        <v>33604</v>
      </c>
      <c r="I6706">
        <f t="shared" si="109"/>
        <v>1992</v>
      </c>
    </row>
    <row r="6707" spans="1:9" x14ac:dyDescent="0.25">
      <c r="A6707" t="s">
        <v>968</v>
      </c>
      <c r="B6707" t="s">
        <v>261</v>
      </c>
      <c r="C6707" s="76" t="s">
        <v>1278</v>
      </c>
      <c r="D6707" s="93" t="s">
        <v>958</v>
      </c>
      <c r="E6707" s="82">
        <v>1300</v>
      </c>
      <c r="F6707" t="s">
        <v>969</v>
      </c>
      <c r="G6707" s="83">
        <v>29221</v>
      </c>
      <c r="I6707">
        <f t="shared" si="109"/>
        <v>1980</v>
      </c>
    </row>
    <row r="6708" spans="1:9" x14ac:dyDescent="0.25">
      <c r="A6708" t="s">
        <v>968</v>
      </c>
      <c r="B6708" t="s">
        <v>62</v>
      </c>
      <c r="C6708" s="76" t="s">
        <v>946</v>
      </c>
      <c r="D6708" s="93" t="s">
        <v>958</v>
      </c>
      <c r="E6708" s="82">
        <v>600</v>
      </c>
      <c r="F6708" t="s">
        <v>969</v>
      </c>
      <c r="G6708" s="83">
        <v>10972</v>
      </c>
      <c r="I6708">
        <f t="shared" si="109"/>
        <v>1930</v>
      </c>
    </row>
    <row r="6709" spans="1:9" x14ac:dyDescent="0.25">
      <c r="A6709" t="s">
        <v>968</v>
      </c>
      <c r="B6709" t="s">
        <v>261</v>
      </c>
      <c r="C6709" s="76" t="s">
        <v>1278</v>
      </c>
      <c r="D6709" s="93" t="s">
        <v>958</v>
      </c>
      <c r="E6709" s="82">
        <v>1800</v>
      </c>
      <c r="F6709" t="s">
        <v>969</v>
      </c>
      <c r="G6709" s="83">
        <v>8767</v>
      </c>
      <c r="I6709">
        <f t="shared" si="109"/>
        <v>1924</v>
      </c>
    </row>
    <row r="6710" spans="1:9" x14ac:dyDescent="0.25">
      <c r="A6710" t="s">
        <v>968</v>
      </c>
      <c r="B6710" t="s">
        <v>259</v>
      </c>
      <c r="C6710" s="76" t="s">
        <v>1278</v>
      </c>
      <c r="D6710" s="93" t="s">
        <v>958</v>
      </c>
      <c r="E6710" s="82">
        <v>1800</v>
      </c>
      <c r="F6710" t="s">
        <v>969</v>
      </c>
      <c r="G6710" s="83">
        <v>8767</v>
      </c>
      <c r="I6710">
        <f t="shared" si="109"/>
        <v>1924</v>
      </c>
    </row>
    <row r="6711" spans="1:9" x14ac:dyDescent="0.25">
      <c r="A6711" t="s">
        <v>968</v>
      </c>
      <c r="B6711" t="s">
        <v>37</v>
      </c>
      <c r="C6711" s="76" t="s">
        <v>946</v>
      </c>
      <c r="D6711" s="93" t="s">
        <v>958</v>
      </c>
      <c r="E6711" s="82">
        <v>1400</v>
      </c>
      <c r="F6711" t="s">
        <v>969</v>
      </c>
      <c r="G6711" s="83">
        <v>1</v>
      </c>
      <c r="I6711">
        <f t="shared" si="109"/>
        <v>1900</v>
      </c>
    </row>
    <row r="6712" spans="1:9" x14ac:dyDescent="0.25">
      <c r="A6712" s="74" t="s">
        <v>968</v>
      </c>
      <c r="B6712" s="76" t="s">
        <v>264</v>
      </c>
      <c r="C6712" s="76" t="s">
        <v>946</v>
      </c>
      <c r="D6712" s="93" t="s">
        <v>958</v>
      </c>
      <c r="E6712" s="77">
        <v>815</v>
      </c>
      <c r="F6712" s="74" t="s">
        <v>969</v>
      </c>
      <c r="G6712" s="78">
        <v>1</v>
      </c>
      <c r="H6712" s="79"/>
      <c r="I6712">
        <f t="shared" si="109"/>
        <v>1900</v>
      </c>
    </row>
    <row r="6713" spans="1:9" x14ac:dyDescent="0.25">
      <c r="A6713" s="74" t="s">
        <v>968</v>
      </c>
      <c r="B6713" s="75" t="s">
        <v>6</v>
      </c>
      <c r="C6713" s="76" t="s">
        <v>946</v>
      </c>
      <c r="D6713" s="93" t="s">
        <v>958</v>
      </c>
      <c r="E6713" s="77">
        <v>2022</v>
      </c>
      <c r="F6713" s="74" t="s">
        <v>969</v>
      </c>
      <c r="G6713" s="78">
        <v>1</v>
      </c>
      <c r="H6713" s="79"/>
      <c r="I6713">
        <f t="shared" si="109"/>
        <v>1900</v>
      </c>
    </row>
    <row r="6714" spans="1:9" x14ac:dyDescent="0.25">
      <c r="A6714" s="74" t="s">
        <v>968</v>
      </c>
      <c r="B6714" s="75" t="s">
        <v>6</v>
      </c>
      <c r="C6714" s="76" t="s">
        <v>842</v>
      </c>
      <c r="D6714" t="s">
        <v>980</v>
      </c>
      <c r="E6714" s="77">
        <v>3.45</v>
      </c>
      <c r="F6714" s="74" t="s">
        <v>969</v>
      </c>
      <c r="G6714" s="78">
        <v>0</v>
      </c>
      <c r="H6714" s="79"/>
      <c r="I6714">
        <f t="shared" si="109"/>
        <v>1900</v>
      </c>
    </row>
    <row r="6715" spans="1:9" x14ac:dyDescent="0.25">
      <c r="A6715" s="74" t="s">
        <v>968</v>
      </c>
      <c r="B6715" s="75" t="s">
        <v>6</v>
      </c>
      <c r="C6715" s="76" t="s">
        <v>842</v>
      </c>
      <c r="D6715" t="s">
        <v>980</v>
      </c>
      <c r="E6715" s="77">
        <v>3.92</v>
      </c>
      <c r="F6715" s="74" t="s">
        <v>969</v>
      </c>
      <c r="G6715" s="78">
        <v>0</v>
      </c>
      <c r="H6715" s="79"/>
      <c r="I6715">
        <f t="shared" si="109"/>
        <v>1900</v>
      </c>
    </row>
    <row r="6716" spans="1:9" x14ac:dyDescent="0.25">
      <c r="A6716" s="74" t="s">
        <v>968</v>
      </c>
      <c r="B6716" s="75" t="s">
        <v>6</v>
      </c>
      <c r="C6716" s="76" t="s">
        <v>842</v>
      </c>
      <c r="D6716" t="s">
        <v>980</v>
      </c>
      <c r="E6716" s="77">
        <v>4.2</v>
      </c>
      <c r="F6716" s="74" t="s">
        <v>969</v>
      </c>
      <c r="G6716" s="78">
        <v>0</v>
      </c>
      <c r="H6716" s="79"/>
      <c r="I6716">
        <f t="shared" si="109"/>
        <v>1900</v>
      </c>
    </row>
    <row r="6717" spans="1:9" x14ac:dyDescent="0.25">
      <c r="A6717" s="74" t="s">
        <v>968</v>
      </c>
      <c r="B6717" s="75" t="s">
        <v>6</v>
      </c>
      <c r="C6717" s="76" t="s">
        <v>842</v>
      </c>
      <c r="D6717" t="s">
        <v>980</v>
      </c>
      <c r="E6717" s="77">
        <v>4.2</v>
      </c>
      <c r="F6717" s="74" t="s">
        <v>969</v>
      </c>
      <c r="G6717" s="78">
        <v>0</v>
      </c>
      <c r="H6717" s="79"/>
      <c r="I6717">
        <f t="shared" si="109"/>
        <v>1900</v>
      </c>
    </row>
    <row r="6718" spans="1:9" x14ac:dyDescent="0.25">
      <c r="A6718" s="74" t="s">
        <v>968</v>
      </c>
      <c r="B6718" s="75" t="s">
        <v>6</v>
      </c>
      <c r="C6718" s="76" t="s">
        <v>842</v>
      </c>
      <c r="D6718" t="s">
        <v>980</v>
      </c>
      <c r="E6718" s="77">
        <v>4.4800000000000004</v>
      </c>
      <c r="F6718" s="74" t="s">
        <v>969</v>
      </c>
      <c r="G6718" s="78">
        <v>0</v>
      </c>
      <c r="H6718" s="79"/>
      <c r="I6718">
        <f t="shared" si="109"/>
        <v>1900</v>
      </c>
    </row>
    <row r="6719" spans="1:9" ht="14.45" customHeight="1" x14ac:dyDescent="0.25">
      <c r="A6719" s="74" t="s">
        <v>968</v>
      </c>
      <c r="B6719" s="75" t="s">
        <v>6</v>
      </c>
      <c r="C6719" s="76" t="s">
        <v>842</v>
      </c>
      <c r="D6719" t="s">
        <v>980</v>
      </c>
      <c r="E6719" s="77">
        <v>5</v>
      </c>
      <c r="F6719" s="74" t="s">
        <v>969</v>
      </c>
      <c r="G6719" s="78">
        <v>0</v>
      </c>
      <c r="H6719" s="79"/>
      <c r="I6719">
        <f t="shared" si="109"/>
        <v>1900</v>
      </c>
    </row>
    <row r="6720" spans="1:9" ht="14.45" customHeight="1" x14ac:dyDescent="0.25">
      <c r="A6720" t="s">
        <v>968</v>
      </c>
      <c r="B6720" s="75" t="s">
        <v>6</v>
      </c>
      <c r="C6720" s="76" t="s">
        <v>842</v>
      </c>
      <c r="D6720" t="s">
        <v>980</v>
      </c>
      <c r="E6720" s="82">
        <v>5</v>
      </c>
      <c r="F6720" t="s">
        <v>969</v>
      </c>
      <c r="G6720" s="83">
        <v>0</v>
      </c>
      <c r="I6720">
        <f t="shared" si="109"/>
        <v>1900</v>
      </c>
    </row>
    <row r="6721" spans="1:9" x14ac:dyDescent="0.25">
      <c r="A6721" t="s">
        <v>968</v>
      </c>
      <c r="B6721" s="75" t="s">
        <v>6</v>
      </c>
      <c r="C6721" s="76" t="s">
        <v>842</v>
      </c>
      <c r="D6721" t="s">
        <v>980</v>
      </c>
      <c r="E6721" s="82">
        <v>5</v>
      </c>
      <c r="F6721" t="s">
        <v>969</v>
      </c>
      <c r="G6721" s="83">
        <v>0</v>
      </c>
      <c r="I6721">
        <f t="shared" si="109"/>
        <v>1900</v>
      </c>
    </row>
    <row r="6722" spans="1:9" x14ac:dyDescent="0.25">
      <c r="A6722" s="74" t="s">
        <v>968</v>
      </c>
      <c r="B6722" s="75" t="s">
        <v>6</v>
      </c>
      <c r="C6722" s="76" t="s">
        <v>842</v>
      </c>
      <c r="D6722" t="s">
        <v>980</v>
      </c>
      <c r="E6722" s="84">
        <v>5.4</v>
      </c>
      <c r="F6722" s="74" t="s">
        <v>969</v>
      </c>
      <c r="G6722" s="85">
        <v>0</v>
      </c>
      <c r="H6722" s="79"/>
      <c r="I6722">
        <f t="shared" ref="I6722:I6730" si="110">IF(G6722&lt;&gt;"",YEAR(G6722),"")</f>
        <v>1900</v>
      </c>
    </row>
    <row r="6723" spans="1:9" x14ac:dyDescent="0.25">
      <c r="A6723" s="74" t="s">
        <v>968</v>
      </c>
      <c r="B6723" s="75" t="s">
        <v>6</v>
      </c>
      <c r="C6723" s="76" t="s">
        <v>842</v>
      </c>
      <c r="D6723" t="s">
        <v>980</v>
      </c>
      <c r="E6723" s="77">
        <v>6</v>
      </c>
      <c r="F6723" s="74" t="s">
        <v>969</v>
      </c>
      <c r="G6723" s="78">
        <v>0</v>
      </c>
      <c r="H6723" s="79"/>
      <c r="I6723">
        <f t="shared" si="110"/>
        <v>1900</v>
      </c>
    </row>
    <row r="6724" spans="1:9" x14ac:dyDescent="0.25">
      <c r="A6724" s="74" t="s">
        <v>968</v>
      </c>
      <c r="B6724" s="75" t="s">
        <v>6</v>
      </c>
      <c r="C6724" s="76" t="s">
        <v>842</v>
      </c>
      <c r="D6724" t="s">
        <v>980</v>
      </c>
      <c r="E6724" s="77">
        <v>6</v>
      </c>
      <c r="F6724" s="74" t="s">
        <v>969</v>
      </c>
      <c r="G6724" s="78">
        <v>0</v>
      </c>
      <c r="H6724" s="79"/>
      <c r="I6724">
        <f t="shared" si="110"/>
        <v>1900</v>
      </c>
    </row>
    <row r="6725" spans="1:9" x14ac:dyDescent="0.25">
      <c r="A6725" s="74" t="s">
        <v>968</v>
      </c>
      <c r="B6725" s="75" t="s">
        <v>6</v>
      </c>
      <c r="C6725" s="76" t="s">
        <v>842</v>
      </c>
      <c r="D6725" t="s">
        <v>980</v>
      </c>
      <c r="E6725" s="84">
        <v>6</v>
      </c>
      <c r="F6725" s="74" t="s">
        <v>969</v>
      </c>
      <c r="G6725" s="85">
        <v>0</v>
      </c>
      <c r="H6725" s="79"/>
      <c r="I6725">
        <f t="shared" si="110"/>
        <v>1900</v>
      </c>
    </row>
    <row r="6726" spans="1:9" x14ac:dyDescent="0.25">
      <c r="A6726" s="74" t="s">
        <v>968</v>
      </c>
      <c r="B6726" s="75" t="s">
        <v>6</v>
      </c>
      <c r="C6726" s="76" t="s">
        <v>842</v>
      </c>
      <c r="D6726" t="s">
        <v>980</v>
      </c>
      <c r="E6726" s="84">
        <v>7.08</v>
      </c>
      <c r="F6726" s="74" t="s">
        <v>969</v>
      </c>
      <c r="G6726" s="85">
        <v>0</v>
      </c>
      <c r="H6726" s="79"/>
      <c r="I6726">
        <f t="shared" si="110"/>
        <v>1900</v>
      </c>
    </row>
    <row r="6727" spans="1:9" x14ac:dyDescent="0.25">
      <c r="A6727" s="74" t="s">
        <v>968</v>
      </c>
      <c r="B6727" s="75" t="s">
        <v>6</v>
      </c>
      <c r="C6727" s="76" t="s">
        <v>842</v>
      </c>
      <c r="D6727" t="s">
        <v>980</v>
      </c>
      <c r="E6727" s="77">
        <v>7.5</v>
      </c>
      <c r="F6727" s="74" t="s">
        <v>969</v>
      </c>
      <c r="G6727" s="78">
        <v>0</v>
      </c>
      <c r="H6727" s="79"/>
      <c r="I6727">
        <f t="shared" si="110"/>
        <v>1900</v>
      </c>
    </row>
    <row r="6728" spans="1:9" x14ac:dyDescent="0.25">
      <c r="A6728" s="74" t="s">
        <v>968</v>
      </c>
      <c r="B6728" s="75" t="s">
        <v>6</v>
      </c>
      <c r="C6728" s="76" t="s">
        <v>842</v>
      </c>
      <c r="D6728" t="s">
        <v>980</v>
      </c>
      <c r="E6728" s="80">
        <v>8.9700000000000006</v>
      </c>
      <c r="F6728" s="74" t="s">
        <v>969</v>
      </c>
      <c r="G6728" s="78">
        <v>0</v>
      </c>
      <c r="H6728" s="79"/>
      <c r="I6728">
        <f t="shared" si="110"/>
        <v>1900</v>
      </c>
    </row>
    <row r="6729" spans="1:9" x14ac:dyDescent="0.25">
      <c r="A6729" s="74" t="s">
        <v>968</v>
      </c>
      <c r="B6729" s="75" t="s">
        <v>6</v>
      </c>
      <c r="C6729" s="76" t="s">
        <v>842</v>
      </c>
      <c r="D6729" t="s">
        <v>980</v>
      </c>
      <c r="E6729" s="77">
        <v>10.8</v>
      </c>
      <c r="F6729" s="74" t="s">
        <v>969</v>
      </c>
      <c r="G6729" s="78">
        <v>0</v>
      </c>
      <c r="H6729" s="79"/>
      <c r="I6729">
        <f t="shared" si="110"/>
        <v>1900</v>
      </c>
    </row>
    <row r="6730" spans="1:9" x14ac:dyDescent="0.25">
      <c r="A6730" s="74" t="s">
        <v>968</v>
      </c>
      <c r="B6730" s="75" t="s">
        <v>6</v>
      </c>
      <c r="C6730" s="76" t="s">
        <v>842</v>
      </c>
      <c r="D6730" t="s">
        <v>980</v>
      </c>
      <c r="E6730" s="77">
        <v>300</v>
      </c>
      <c r="F6730" s="74" t="s">
        <v>969</v>
      </c>
      <c r="G6730" s="78">
        <v>0</v>
      </c>
      <c r="H6730" s="79"/>
      <c r="I6730">
        <f t="shared" si="110"/>
        <v>1900</v>
      </c>
    </row>
    <row r="6731" spans="1:9" x14ac:dyDescent="0.25">
      <c r="A6731" t="s">
        <v>972</v>
      </c>
      <c r="B6731" t="s">
        <v>239</v>
      </c>
      <c r="C6731" s="76" t="s">
        <v>842</v>
      </c>
      <c r="D6731" t="s">
        <v>980</v>
      </c>
      <c r="E6731" s="82">
        <v>3.8</v>
      </c>
      <c r="F6731" t="s">
        <v>973</v>
      </c>
      <c r="G6731" s="83">
        <v>40792</v>
      </c>
      <c r="I6731">
        <v>2011</v>
      </c>
    </row>
    <row r="6732" spans="1:9" x14ac:dyDescent="0.25">
      <c r="A6732" t="s">
        <v>972</v>
      </c>
      <c r="B6732" t="s">
        <v>173</v>
      </c>
      <c r="C6732" s="76" t="s">
        <v>842</v>
      </c>
      <c r="D6732" t="s">
        <v>980</v>
      </c>
      <c r="E6732" s="82">
        <v>3.99</v>
      </c>
      <c r="F6732" t="s">
        <v>973</v>
      </c>
      <c r="G6732" s="83">
        <v>40648</v>
      </c>
      <c r="I6732">
        <v>2011</v>
      </c>
    </row>
    <row r="6733" spans="1:9" x14ac:dyDescent="0.25">
      <c r="A6733" t="s">
        <v>972</v>
      </c>
      <c r="B6733" t="s">
        <v>239</v>
      </c>
      <c r="C6733" s="76" t="s">
        <v>842</v>
      </c>
      <c r="D6733" t="s">
        <v>980</v>
      </c>
      <c r="E6733" s="82">
        <v>8.36</v>
      </c>
      <c r="F6733" t="s">
        <v>973</v>
      </c>
      <c r="G6733" s="83">
        <v>40388</v>
      </c>
      <c r="I6733">
        <v>2010</v>
      </c>
    </row>
    <row r="6734" spans="1:9" x14ac:dyDescent="0.25">
      <c r="A6734" t="s">
        <v>972</v>
      </c>
      <c r="B6734" t="s">
        <v>185</v>
      </c>
      <c r="C6734" s="76" t="s">
        <v>842</v>
      </c>
      <c r="D6734" t="s">
        <v>980</v>
      </c>
      <c r="E6734" s="82">
        <v>7.51</v>
      </c>
      <c r="F6734" t="s">
        <v>973</v>
      </c>
      <c r="G6734" s="83">
        <v>41968</v>
      </c>
      <c r="I6734">
        <v>2014</v>
      </c>
    </row>
    <row r="6735" spans="1:9" x14ac:dyDescent="0.25">
      <c r="A6735" t="s">
        <v>972</v>
      </c>
      <c r="B6735" t="s">
        <v>173</v>
      </c>
      <c r="C6735" s="76" t="s">
        <v>842</v>
      </c>
      <c r="D6735" t="s">
        <v>980</v>
      </c>
      <c r="E6735" s="82">
        <v>4.18</v>
      </c>
      <c r="F6735" t="s">
        <v>973</v>
      </c>
      <c r="G6735" s="83">
        <v>40399</v>
      </c>
      <c r="I6735">
        <v>2010</v>
      </c>
    </row>
    <row r="6736" spans="1:9" x14ac:dyDescent="0.25">
      <c r="A6736" t="s">
        <v>972</v>
      </c>
      <c r="B6736" t="s">
        <v>239</v>
      </c>
      <c r="C6736" s="76" t="s">
        <v>842</v>
      </c>
      <c r="D6736" t="s">
        <v>980</v>
      </c>
      <c r="E6736" s="82">
        <v>10.59</v>
      </c>
      <c r="F6736" t="s">
        <v>973</v>
      </c>
      <c r="G6736" s="83">
        <v>40606</v>
      </c>
      <c r="I6736">
        <v>2011</v>
      </c>
    </row>
    <row r="6737" spans="1:9" x14ac:dyDescent="0.25">
      <c r="A6737" t="s">
        <v>972</v>
      </c>
      <c r="B6737" t="s">
        <v>239</v>
      </c>
      <c r="C6737" s="76" t="s">
        <v>842</v>
      </c>
      <c r="D6737" t="s">
        <v>980</v>
      </c>
      <c r="E6737" s="82">
        <v>4.18</v>
      </c>
      <c r="F6737" t="s">
        <v>973</v>
      </c>
      <c r="G6737" s="83">
        <v>40473</v>
      </c>
      <c r="I6737">
        <v>2010</v>
      </c>
    </row>
    <row r="6738" spans="1:9" x14ac:dyDescent="0.25">
      <c r="A6738" t="s">
        <v>972</v>
      </c>
      <c r="B6738" t="s">
        <v>243</v>
      </c>
      <c r="C6738" s="76" t="s">
        <v>842</v>
      </c>
      <c r="D6738" t="s">
        <v>980</v>
      </c>
      <c r="E6738" s="82">
        <v>4.5599999999999996</v>
      </c>
      <c r="F6738" t="s">
        <v>973</v>
      </c>
      <c r="G6738" s="83">
        <v>40443</v>
      </c>
      <c r="I6738">
        <v>2010</v>
      </c>
    </row>
    <row r="6739" spans="1:9" x14ac:dyDescent="0.25">
      <c r="A6739" t="s">
        <v>972</v>
      </c>
      <c r="B6739" t="s">
        <v>239</v>
      </c>
      <c r="C6739" s="76" t="s">
        <v>842</v>
      </c>
      <c r="D6739" t="s">
        <v>980</v>
      </c>
      <c r="E6739" s="82">
        <v>10</v>
      </c>
      <c r="F6739" t="s">
        <v>973</v>
      </c>
      <c r="G6739" s="83">
        <v>40331</v>
      </c>
      <c r="I6739">
        <v>2010</v>
      </c>
    </row>
    <row r="6740" spans="1:9" x14ac:dyDescent="0.25">
      <c r="A6740" t="s">
        <v>972</v>
      </c>
      <c r="B6740" t="s">
        <v>173</v>
      </c>
      <c r="C6740" s="76" t="s">
        <v>842</v>
      </c>
      <c r="D6740" t="s">
        <v>980</v>
      </c>
      <c r="E6740" s="82">
        <v>10.09</v>
      </c>
      <c r="F6740" t="s">
        <v>973</v>
      </c>
      <c r="G6740" s="83">
        <v>40203</v>
      </c>
      <c r="I6740">
        <v>2010</v>
      </c>
    </row>
    <row r="6741" spans="1:9" x14ac:dyDescent="0.25">
      <c r="A6741" t="s">
        <v>972</v>
      </c>
      <c r="B6741" t="s">
        <v>173</v>
      </c>
      <c r="C6741" t="s">
        <v>842</v>
      </c>
      <c r="D6741" t="s">
        <v>980</v>
      </c>
      <c r="E6741" s="82">
        <v>9.14</v>
      </c>
      <c r="F6741" t="s">
        <v>973</v>
      </c>
      <c r="G6741" s="83">
        <v>40449</v>
      </c>
      <c r="I6741">
        <v>2010</v>
      </c>
    </row>
    <row r="6742" spans="1:9" x14ac:dyDescent="0.25">
      <c r="A6742" t="s">
        <v>972</v>
      </c>
      <c r="B6742" t="s">
        <v>185</v>
      </c>
      <c r="C6742" s="76" t="s">
        <v>842</v>
      </c>
      <c r="D6742" t="s">
        <v>980</v>
      </c>
      <c r="E6742" s="82">
        <v>74.010000000000005</v>
      </c>
      <c r="F6742" t="s">
        <v>973</v>
      </c>
      <c r="G6742" s="83">
        <v>40435</v>
      </c>
      <c r="I6742">
        <v>2010</v>
      </c>
    </row>
    <row r="6743" spans="1:9" x14ac:dyDescent="0.25">
      <c r="A6743" t="s">
        <v>972</v>
      </c>
      <c r="B6743" t="s">
        <v>185</v>
      </c>
      <c r="C6743" s="76" t="s">
        <v>842</v>
      </c>
      <c r="D6743" t="s">
        <v>980</v>
      </c>
      <c r="E6743" s="82">
        <v>23.37</v>
      </c>
      <c r="F6743" t="s">
        <v>973</v>
      </c>
      <c r="G6743" s="83">
        <v>40435</v>
      </c>
      <c r="I6743">
        <v>2010</v>
      </c>
    </row>
    <row r="6744" spans="1:9" x14ac:dyDescent="0.25">
      <c r="A6744" t="s">
        <v>972</v>
      </c>
      <c r="B6744" t="s">
        <v>178</v>
      </c>
      <c r="C6744" s="76" t="s">
        <v>842</v>
      </c>
      <c r="D6744" t="s">
        <v>980</v>
      </c>
      <c r="E6744" s="82">
        <v>4</v>
      </c>
      <c r="F6744" t="s">
        <v>973</v>
      </c>
      <c r="G6744" s="83">
        <v>40302</v>
      </c>
      <c r="I6744">
        <v>2010</v>
      </c>
    </row>
    <row r="6745" spans="1:9" x14ac:dyDescent="0.25">
      <c r="A6745" t="s">
        <v>972</v>
      </c>
      <c r="B6745" t="s">
        <v>185</v>
      </c>
      <c r="C6745" s="76" t="s">
        <v>842</v>
      </c>
      <c r="D6745" t="s">
        <v>980</v>
      </c>
      <c r="E6745" s="82">
        <v>19.95</v>
      </c>
      <c r="F6745" t="s">
        <v>973</v>
      </c>
      <c r="G6745" s="83">
        <v>40297</v>
      </c>
      <c r="I6745">
        <v>2010</v>
      </c>
    </row>
    <row r="6746" spans="1:9" x14ac:dyDescent="0.25">
      <c r="A6746" t="s">
        <v>972</v>
      </c>
      <c r="B6746" t="s">
        <v>178</v>
      </c>
      <c r="C6746" s="76" t="s">
        <v>842</v>
      </c>
      <c r="D6746" t="s">
        <v>980</v>
      </c>
      <c r="E6746" s="82">
        <v>11.35</v>
      </c>
      <c r="F6746" t="s">
        <v>973</v>
      </c>
      <c r="G6746" s="83">
        <v>40490</v>
      </c>
      <c r="I6746">
        <v>2010</v>
      </c>
    </row>
    <row r="6747" spans="1:9" x14ac:dyDescent="0.25">
      <c r="A6747" t="s">
        <v>972</v>
      </c>
      <c r="B6747" t="s">
        <v>178</v>
      </c>
      <c r="C6747" t="s">
        <v>842</v>
      </c>
      <c r="D6747" t="s">
        <v>980</v>
      </c>
      <c r="E6747" s="82">
        <v>8.1999999999999993</v>
      </c>
      <c r="F6747" t="s">
        <v>973</v>
      </c>
      <c r="G6747" s="83">
        <v>40302</v>
      </c>
      <c r="I6747">
        <v>2010</v>
      </c>
    </row>
    <row r="6748" spans="1:9" x14ac:dyDescent="0.25">
      <c r="A6748" t="s">
        <v>972</v>
      </c>
      <c r="B6748" t="s">
        <v>178</v>
      </c>
      <c r="C6748" t="s">
        <v>842</v>
      </c>
      <c r="D6748" t="s">
        <v>980</v>
      </c>
      <c r="E6748" s="82">
        <v>7.98</v>
      </c>
      <c r="F6748" t="s">
        <v>973</v>
      </c>
      <c r="G6748" s="83">
        <v>40249</v>
      </c>
      <c r="I6748">
        <v>2010</v>
      </c>
    </row>
    <row r="6749" spans="1:9" x14ac:dyDescent="0.25">
      <c r="A6749" t="s">
        <v>972</v>
      </c>
      <c r="B6749" t="s">
        <v>178</v>
      </c>
      <c r="C6749" s="76" t="s">
        <v>842</v>
      </c>
      <c r="D6749" t="s">
        <v>980</v>
      </c>
      <c r="E6749" s="82">
        <v>4.8600000000000003</v>
      </c>
      <c r="F6749" t="s">
        <v>973</v>
      </c>
      <c r="G6749" s="83">
        <v>39756</v>
      </c>
      <c r="I6749">
        <v>2008</v>
      </c>
    </row>
    <row r="6750" spans="1:9" x14ac:dyDescent="0.25">
      <c r="A6750" t="s">
        <v>972</v>
      </c>
      <c r="B6750" t="s">
        <v>178</v>
      </c>
      <c r="C6750" t="s">
        <v>842</v>
      </c>
      <c r="D6750" t="s">
        <v>980</v>
      </c>
      <c r="E6750" s="82">
        <v>5</v>
      </c>
      <c r="F6750" t="s">
        <v>973</v>
      </c>
      <c r="G6750" s="83">
        <v>39662</v>
      </c>
      <c r="I6750">
        <v>2008</v>
      </c>
    </row>
    <row r="6751" spans="1:9" x14ac:dyDescent="0.25">
      <c r="A6751" t="s">
        <v>972</v>
      </c>
      <c r="B6751" t="s">
        <v>185</v>
      </c>
      <c r="C6751" s="76" t="s">
        <v>842</v>
      </c>
      <c r="D6751" t="s">
        <v>980</v>
      </c>
      <c r="E6751" s="82">
        <v>6.67</v>
      </c>
      <c r="F6751" t="s">
        <v>973</v>
      </c>
      <c r="G6751" s="83">
        <v>39646</v>
      </c>
      <c r="I6751">
        <v>2008</v>
      </c>
    </row>
    <row r="6752" spans="1:9" x14ac:dyDescent="0.25">
      <c r="A6752" t="s">
        <v>972</v>
      </c>
      <c r="B6752" t="s">
        <v>173</v>
      </c>
      <c r="C6752" s="76" t="s">
        <v>842</v>
      </c>
      <c r="D6752" t="s">
        <v>980</v>
      </c>
      <c r="E6752" s="82">
        <v>1.62</v>
      </c>
      <c r="F6752" t="s">
        <v>973</v>
      </c>
      <c r="G6752" s="83">
        <v>39741</v>
      </c>
      <c r="I6752">
        <v>2008</v>
      </c>
    </row>
    <row r="6753" spans="1:9" x14ac:dyDescent="0.25">
      <c r="A6753" t="s">
        <v>972</v>
      </c>
      <c r="B6753" t="s">
        <v>232</v>
      </c>
      <c r="C6753" s="76" t="s">
        <v>842</v>
      </c>
      <c r="D6753" t="s">
        <v>980</v>
      </c>
      <c r="E6753" s="82">
        <v>2.73</v>
      </c>
      <c r="F6753" t="s">
        <v>973</v>
      </c>
      <c r="G6753" s="83">
        <v>40681</v>
      </c>
      <c r="I6753">
        <v>2011</v>
      </c>
    </row>
    <row r="6754" spans="1:9" x14ac:dyDescent="0.25">
      <c r="A6754" t="s">
        <v>972</v>
      </c>
      <c r="B6754" t="s">
        <v>232</v>
      </c>
      <c r="C6754" s="76" t="s">
        <v>842</v>
      </c>
      <c r="D6754" t="s">
        <v>980</v>
      </c>
      <c r="E6754" s="82">
        <v>6.33</v>
      </c>
      <c r="F6754" t="s">
        <v>973</v>
      </c>
      <c r="G6754" s="83">
        <v>40633</v>
      </c>
      <c r="I6754">
        <v>2011</v>
      </c>
    </row>
    <row r="6755" spans="1:9" x14ac:dyDescent="0.25">
      <c r="A6755" t="s">
        <v>972</v>
      </c>
      <c r="B6755" t="s">
        <v>232</v>
      </c>
      <c r="C6755" t="s">
        <v>842</v>
      </c>
      <c r="D6755" t="s">
        <v>980</v>
      </c>
      <c r="E6755" s="82">
        <v>7.38</v>
      </c>
      <c r="F6755" t="s">
        <v>973</v>
      </c>
      <c r="G6755" s="83">
        <v>40660</v>
      </c>
      <c r="I6755">
        <v>2011</v>
      </c>
    </row>
    <row r="6756" spans="1:9" x14ac:dyDescent="0.25">
      <c r="A6756" t="s">
        <v>972</v>
      </c>
      <c r="B6756" t="s">
        <v>232</v>
      </c>
      <c r="C6756" s="76" t="s">
        <v>842</v>
      </c>
      <c r="D6756" t="s">
        <v>980</v>
      </c>
      <c r="E6756" s="82">
        <v>3.52</v>
      </c>
      <c r="F6756" t="s">
        <v>973</v>
      </c>
      <c r="G6756" s="83">
        <v>41026</v>
      </c>
      <c r="I6756">
        <v>2012</v>
      </c>
    </row>
    <row r="6757" spans="1:9" x14ac:dyDescent="0.25">
      <c r="A6757" t="s">
        <v>972</v>
      </c>
      <c r="B6757" t="s">
        <v>229</v>
      </c>
      <c r="C6757" t="s">
        <v>842</v>
      </c>
      <c r="D6757" t="s">
        <v>980</v>
      </c>
      <c r="E6757" s="82">
        <v>2.57</v>
      </c>
      <c r="F6757" t="s">
        <v>973</v>
      </c>
      <c r="G6757" s="83">
        <v>40480</v>
      </c>
      <c r="I6757">
        <v>2010</v>
      </c>
    </row>
    <row r="6758" spans="1:9" x14ac:dyDescent="0.25">
      <c r="A6758" t="s">
        <v>972</v>
      </c>
      <c r="B6758" t="s">
        <v>232</v>
      </c>
      <c r="C6758" s="76" t="s">
        <v>842</v>
      </c>
      <c r="D6758" t="s">
        <v>980</v>
      </c>
      <c r="E6758" s="82">
        <v>8.36</v>
      </c>
      <c r="F6758" t="s">
        <v>973</v>
      </c>
      <c r="G6758" s="83">
        <v>40410</v>
      </c>
      <c r="I6758">
        <v>2010</v>
      </c>
    </row>
    <row r="6759" spans="1:9" x14ac:dyDescent="0.25">
      <c r="A6759" t="s">
        <v>972</v>
      </c>
      <c r="B6759" t="s">
        <v>232</v>
      </c>
      <c r="C6759" s="76" t="s">
        <v>842</v>
      </c>
      <c r="D6759" t="s">
        <v>980</v>
      </c>
      <c r="E6759" s="82">
        <v>6.27</v>
      </c>
      <c r="F6759" t="s">
        <v>973</v>
      </c>
      <c r="G6759" s="83">
        <v>40410</v>
      </c>
      <c r="I6759">
        <v>2010</v>
      </c>
    </row>
    <row r="6760" spans="1:9" x14ac:dyDescent="0.25">
      <c r="A6760" t="s">
        <v>972</v>
      </c>
      <c r="B6760" t="s">
        <v>232</v>
      </c>
      <c r="C6760" s="76" t="s">
        <v>842</v>
      </c>
      <c r="D6760" t="s">
        <v>980</v>
      </c>
      <c r="E6760" s="82">
        <v>4.71</v>
      </c>
      <c r="F6760" t="s">
        <v>973</v>
      </c>
      <c r="G6760" s="83">
        <v>40506</v>
      </c>
      <c r="I6760">
        <v>2010</v>
      </c>
    </row>
    <row r="6761" spans="1:9" x14ac:dyDescent="0.25">
      <c r="A6761" t="s">
        <v>972</v>
      </c>
      <c r="B6761" t="s">
        <v>232</v>
      </c>
      <c r="C6761" s="76" t="s">
        <v>842</v>
      </c>
      <c r="D6761" t="s">
        <v>980</v>
      </c>
      <c r="E6761" s="82">
        <v>3.27</v>
      </c>
      <c r="F6761" t="s">
        <v>973</v>
      </c>
      <c r="G6761" s="83">
        <v>40359</v>
      </c>
      <c r="I6761">
        <v>2010</v>
      </c>
    </row>
    <row r="6762" spans="1:9" x14ac:dyDescent="0.25">
      <c r="A6762" t="s">
        <v>972</v>
      </c>
      <c r="B6762" t="s">
        <v>232</v>
      </c>
      <c r="C6762" s="76" t="s">
        <v>842</v>
      </c>
      <c r="D6762" t="s">
        <v>980</v>
      </c>
      <c r="E6762" s="82">
        <v>7.91</v>
      </c>
      <c r="F6762" t="s">
        <v>973</v>
      </c>
      <c r="G6762" s="83">
        <v>40367</v>
      </c>
      <c r="I6762">
        <v>2010</v>
      </c>
    </row>
    <row r="6763" spans="1:9" x14ac:dyDescent="0.25">
      <c r="A6763" t="s">
        <v>972</v>
      </c>
      <c r="B6763" t="s">
        <v>232</v>
      </c>
      <c r="C6763" s="76" t="s">
        <v>842</v>
      </c>
      <c r="D6763" t="s">
        <v>980</v>
      </c>
      <c r="E6763" s="82">
        <v>3.71</v>
      </c>
      <c r="F6763" t="s">
        <v>973</v>
      </c>
      <c r="G6763" s="83">
        <v>40193</v>
      </c>
      <c r="I6763">
        <v>2010</v>
      </c>
    </row>
    <row r="6764" spans="1:9" x14ac:dyDescent="0.25">
      <c r="A6764" t="s">
        <v>972</v>
      </c>
      <c r="B6764" t="s">
        <v>232</v>
      </c>
      <c r="C6764" s="76" t="s">
        <v>842</v>
      </c>
      <c r="D6764" t="s">
        <v>980</v>
      </c>
      <c r="E6764" s="82">
        <v>4.9400000000000004</v>
      </c>
      <c r="F6764" t="s">
        <v>973</v>
      </c>
      <c r="G6764" s="83">
        <v>40001</v>
      </c>
      <c r="I6764">
        <v>2009</v>
      </c>
    </row>
    <row r="6765" spans="1:9" x14ac:dyDescent="0.25">
      <c r="A6765" t="s">
        <v>972</v>
      </c>
      <c r="B6765" t="s">
        <v>232</v>
      </c>
      <c r="C6765" s="76" t="s">
        <v>842</v>
      </c>
      <c r="D6765" t="s">
        <v>980</v>
      </c>
      <c r="E6765" s="82">
        <v>95.1</v>
      </c>
      <c r="F6765" t="s">
        <v>973</v>
      </c>
      <c r="G6765" s="83">
        <v>39972</v>
      </c>
      <c r="I6765">
        <v>2009</v>
      </c>
    </row>
    <row r="6766" spans="1:9" x14ac:dyDescent="0.25">
      <c r="A6766" t="s">
        <v>972</v>
      </c>
      <c r="B6766" t="s">
        <v>232</v>
      </c>
      <c r="C6766" s="76" t="s">
        <v>842</v>
      </c>
      <c r="D6766" t="s">
        <v>980</v>
      </c>
      <c r="E6766" s="82">
        <v>3.42</v>
      </c>
      <c r="F6766" t="s">
        <v>973</v>
      </c>
      <c r="G6766" s="83">
        <v>39644</v>
      </c>
      <c r="I6766">
        <v>2008</v>
      </c>
    </row>
    <row r="6767" spans="1:9" x14ac:dyDescent="0.25">
      <c r="A6767" t="s">
        <v>972</v>
      </c>
      <c r="B6767" t="s">
        <v>232</v>
      </c>
      <c r="C6767" s="76" t="s">
        <v>842</v>
      </c>
      <c r="D6767" t="s">
        <v>980</v>
      </c>
      <c r="E6767" s="82">
        <v>2.0499999999999998</v>
      </c>
      <c r="F6767" t="s">
        <v>973</v>
      </c>
      <c r="G6767" s="83">
        <v>39793</v>
      </c>
      <c r="I6767">
        <v>2008</v>
      </c>
    </row>
    <row r="6768" spans="1:9" x14ac:dyDescent="0.25">
      <c r="A6768" t="s">
        <v>972</v>
      </c>
      <c r="B6768" t="s">
        <v>232</v>
      </c>
      <c r="C6768" s="76" t="s">
        <v>842</v>
      </c>
      <c r="D6768" t="s">
        <v>980</v>
      </c>
      <c r="E6768" s="82">
        <v>2.17</v>
      </c>
      <c r="F6768" t="s">
        <v>973</v>
      </c>
      <c r="G6768" s="83">
        <v>39723</v>
      </c>
      <c r="I6768">
        <v>2008</v>
      </c>
    </row>
    <row r="6769" spans="1:9" x14ac:dyDescent="0.25">
      <c r="A6769" t="s">
        <v>972</v>
      </c>
      <c r="B6769" t="s">
        <v>232</v>
      </c>
      <c r="C6769" s="76" t="s">
        <v>842</v>
      </c>
      <c r="D6769" t="s">
        <v>980</v>
      </c>
      <c r="E6769" s="82">
        <v>1.19</v>
      </c>
      <c r="F6769" t="s">
        <v>973</v>
      </c>
      <c r="G6769" s="83">
        <v>39667</v>
      </c>
      <c r="I6769">
        <v>2008</v>
      </c>
    </row>
    <row r="6770" spans="1:9" x14ac:dyDescent="0.25">
      <c r="A6770" t="s">
        <v>972</v>
      </c>
      <c r="B6770" t="s">
        <v>232</v>
      </c>
      <c r="C6770" s="76" t="s">
        <v>842</v>
      </c>
      <c r="D6770" t="s">
        <v>980</v>
      </c>
      <c r="E6770" s="82">
        <v>1.6</v>
      </c>
      <c r="F6770" t="s">
        <v>973</v>
      </c>
      <c r="G6770" s="83">
        <v>38936</v>
      </c>
      <c r="I6770">
        <v>2006</v>
      </c>
    </row>
    <row r="6771" spans="1:9" x14ac:dyDescent="0.25">
      <c r="A6771" t="s">
        <v>972</v>
      </c>
      <c r="B6771" t="s">
        <v>232</v>
      </c>
      <c r="C6771" s="76" t="s">
        <v>842</v>
      </c>
      <c r="D6771" t="s">
        <v>980</v>
      </c>
      <c r="E6771" s="82">
        <v>1.08</v>
      </c>
      <c r="F6771" t="s">
        <v>973</v>
      </c>
      <c r="G6771" s="83">
        <v>40032</v>
      </c>
      <c r="I6771">
        <v>2009</v>
      </c>
    </row>
    <row r="6772" spans="1:9" x14ac:dyDescent="0.25">
      <c r="A6772" t="s">
        <v>972</v>
      </c>
      <c r="B6772" t="s">
        <v>232</v>
      </c>
      <c r="C6772" t="s">
        <v>842</v>
      </c>
      <c r="D6772" t="s">
        <v>980</v>
      </c>
      <c r="E6772" s="82">
        <v>7.03</v>
      </c>
      <c r="F6772" t="s">
        <v>973</v>
      </c>
      <c r="G6772" s="83">
        <v>40746</v>
      </c>
      <c r="I6772">
        <v>2011</v>
      </c>
    </row>
    <row r="6773" spans="1:9" x14ac:dyDescent="0.25">
      <c r="A6773" t="s">
        <v>972</v>
      </c>
      <c r="B6773" t="s">
        <v>232</v>
      </c>
      <c r="C6773" s="76" t="s">
        <v>842</v>
      </c>
      <c r="D6773" t="s">
        <v>980</v>
      </c>
      <c r="E6773" s="82">
        <v>15.96</v>
      </c>
      <c r="F6773" t="s">
        <v>973</v>
      </c>
      <c r="G6773" s="83">
        <v>40717</v>
      </c>
      <c r="I6773">
        <v>2011</v>
      </c>
    </row>
    <row r="6774" spans="1:9" x14ac:dyDescent="0.25">
      <c r="A6774" t="s">
        <v>972</v>
      </c>
      <c r="B6774" t="s">
        <v>232</v>
      </c>
      <c r="C6774" s="76" t="s">
        <v>842</v>
      </c>
      <c r="D6774" t="s">
        <v>980</v>
      </c>
      <c r="E6774" s="82">
        <v>4.28</v>
      </c>
      <c r="F6774" t="s">
        <v>973</v>
      </c>
      <c r="G6774" s="83">
        <v>40377</v>
      </c>
      <c r="I6774">
        <v>2010</v>
      </c>
    </row>
    <row r="6775" spans="1:9" x14ac:dyDescent="0.25">
      <c r="A6775" t="s">
        <v>972</v>
      </c>
      <c r="B6775" t="s">
        <v>232</v>
      </c>
      <c r="C6775" s="76" t="s">
        <v>842</v>
      </c>
      <c r="D6775" t="s">
        <v>980</v>
      </c>
      <c r="E6775" s="82">
        <v>3.9</v>
      </c>
      <c r="F6775" t="s">
        <v>973</v>
      </c>
      <c r="G6775" s="83">
        <v>40703</v>
      </c>
      <c r="I6775">
        <v>2011</v>
      </c>
    </row>
    <row r="6776" spans="1:9" x14ac:dyDescent="0.25">
      <c r="A6776" t="s">
        <v>972</v>
      </c>
      <c r="B6776" t="s">
        <v>232</v>
      </c>
      <c r="C6776" s="76" t="s">
        <v>842</v>
      </c>
      <c r="D6776" t="s">
        <v>980</v>
      </c>
      <c r="E6776" s="82">
        <v>3.9</v>
      </c>
      <c r="F6776" t="s">
        <v>973</v>
      </c>
      <c r="G6776" s="83">
        <v>40660</v>
      </c>
      <c r="I6776">
        <v>2011</v>
      </c>
    </row>
    <row r="6777" spans="1:9" x14ac:dyDescent="0.25">
      <c r="A6777" t="s">
        <v>972</v>
      </c>
      <c r="B6777" t="s">
        <v>232</v>
      </c>
      <c r="C6777" s="76" t="s">
        <v>842</v>
      </c>
      <c r="D6777" t="s">
        <v>980</v>
      </c>
      <c r="E6777" s="82">
        <v>2.99</v>
      </c>
      <c r="F6777" t="s">
        <v>973</v>
      </c>
      <c r="G6777" s="83">
        <v>40455</v>
      </c>
      <c r="I6777">
        <v>2010</v>
      </c>
    </row>
    <row r="6778" spans="1:9" x14ac:dyDescent="0.25">
      <c r="A6778" t="s">
        <v>972</v>
      </c>
      <c r="B6778" t="s">
        <v>232</v>
      </c>
      <c r="C6778" s="76" t="s">
        <v>842</v>
      </c>
      <c r="D6778" t="s">
        <v>980</v>
      </c>
      <c r="E6778" s="82">
        <v>10</v>
      </c>
      <c r="F6778" t="s">
        <v>973</v>
      </c>
      <c r="G6778" s="83">
        <v>40219</v>
      </c>
      <c r="I6778">
        <v>2010</v>
      </c>
    </row>
    <row r="6779" spans="1:9" x14ac:dyDescent="0.25">
      <c r="A6779" t="s">
        <v>972</v>
      </c>
      <c r="B6779" t="s">
        <v>232</v>
      </c>
      <c r="C6779" s="76" t="s">
        <v>842</v>
      </c>
      <c r="D6779" t="s">
        <v>980</v>
      </c>
      <c r="E6779" s="82">
        <v>2.2799999999999998</v>
      </c>
      <c r="F6779" t="s">
        <v>973</v>
      </c>
      <c r="G6779" s="83">
        <v>40114</v>
      </c>
      <c r="I6779">
        <v>2009</v>
      </c>
    </row>
    <row r="6780" spans="1:9" x14ac:dyDescent="0.25">
      <c r="A6780" t="s">
        <v>972</v>
      </c>
      <c r="B6780" t="s">
        <v>232</v>
      </c>
      <c r="C6780" s="76" t="s">
        <v>842</v>
      </c>
      <c r="D6780" t="s">
        <v>980</v>
      </c>
      <c r="E6780" s="82">
        <v>2.34</v>
      </c>
      <c r="F6780" t="s">
        <v>973</v>
      </c>
      <c r="G6780" s="83">
        <v>41022</v>
      </c>
      <c r="I6780">
        <v>2012</v>
      </c>
    </row>
    <row r="6781" spans="1:9" x14ac:dyDescent="0.25">
      <c r="A6781" t="s">
        <v>972</v>
      </c>
      <c r="B6781" t="s">
        <v>232</v>
      </c>
      <c r="C6781" s="76" t="s">
        <v>842</v>
      </c>
      <c r="D6781" t="s">
        <v>980</v>
      </c>
      <c r="E6781" s="82">
        <v>2.34</v>
      </c>
      <c r="F6781" t="s">
        <v>973</v>
      </c>
      <c r="G6781" s="83">
        <v>40184</v>
      </c>
      <c r="I6781">
        <v>2010</v>
      </c>
    </row>
    <row r="6782" spans="1:9" x14ac:dyDescent="0.25">
      <c r="A6782" t="s">
        <v>972</v>
      </c>
      <c r="B6782" t="s">
        <v>232</v>
      </c>
      <c r="C6782" s="76" t="s">
        <v>842</v>
      </c>
      <c r="D6782" t="s">
        <v>980</v>
      </c>
      <c r="E6782" s="82">
        <v>37.049999999999997</v>
      </c>
      <c r="F6782" t="s">
        <v>973</v>
      </c>
      <c r="G6782" s="83">
        <v>40106</v>
      </c>
      <c r="I6782">
        <v>2009</v>
      </c>
    </row>
    <row r="6783" spans="1:9" x14ac:dyDescent="0.25">
      <c r="A6783" t="s">
        <v>972</v>
      </c>
      <c r="B6783" t="s">
        <v>219</v>
      </c>
      <c r="C6783" s="76" t="s">
        <v>842</v>
      </c>
      <c r="D6783" t="s">
        <v>980</v>
      </c>
      <c r="E6783" s="82">
        <v>7.98</v>
      </c>
      <c r="F6783" t="s">
        <v>973</v>
      </c>
      <c r="G6783" s="83">
        <v>40337</v>
      </c>
      <c r="I6783">
        <v>2010</v>
      </c>
    </row>
    <row r="6784" spans="1:9" x14ac:dyDescent="0.25">
      <c r="A6784" t="s">
        <v>972</v>
      </c>
      <c r="B6784" t="s">
        <v>219</v>
      </c>
      <c r="C6784" s="76" t="s">
        <v>842</v>
      </c>
      <c r="D6784" t="s">
        <v>980</v>
      </c>
      <c r="E6784" s="82">
        <v>1.71</v>
      </c>
      <c r="F6784" t="s">
        <v>973</v>
      </c>
      <c r="G6784" s="83">
        <v>40185</v>
      </c>
      <c r="I6784">
        <v>2010</v>
      </c>
    </row>
    <row r="6785" spans="1:9" x14ac:dyDescent="0.25">
      <c r="A6785" t="s">
        <v>972</v>
      </c>
      <c r="B6785" t="s">
        <v>223</v>
      </c>
      <c r="C6785" s="76" t="s">
        <v>842</v>
      </c>
      <c r="D6785" t="s">
        <v>980</v>
      </c>
      <c r="E6785" s="82">
        <v>3.27</v>
      </c>
      <c r="F6785" t="s">
        <v>973</v>
      </c>
      <c r="G6785" s="83">
        <v>40581</v>
      </c>
      <c r="I6785">
        <v>2011</v>
      </c>
    </row>
    <row r="6786" spans="1:9" x14ac:dyDescent="0.25">
      <c r="A6786" t="s">
        <v>972</v>
      </c>
      <c r="B6786" t="s">
        <v>221</v>
      </c>
      <c r="C6786" s="76" t="s">
        <v>842</v>
      </c>
      <c r="D6786" t="s">
        <v>980</v>
      </c>
      <c r="E6786" s="82">
        <v>4.18</v>
      </c>
      <c r="F6786" t="s">
        <v>973</v>
      </c>
      <c r="G6786" s="83">
        <v>40414</v>
      </c>
      <c r="I6786">
        <v>2010</v>
      </c>
    </row>
    <row r="6787" spans="1:9" x14ac:dyDescent="0.25">
      <c r="A6787" t="s">
        <v>972</v>
      </c>
      <c r="B6787" t="s">
        <v>221</v>
      </c>
      <c r="C6787" s="76" t="s">
        <v>842</v>
      </c>
      <c r="D6787" t="s">
        <v>980</v>
      </c>
      <c r="E6787" s="82">
        <v>8.36</v>
      </c>
      <c r="F6787" t="s">
        <v>973</v>
      </c>
      <c r="G6787" s="83">
        <v>40399</v>
      </c>
      <c r="I6787">
        <v>2010</v>
      </c>
    </row>
    <row r="6788" spans="1:9" x14ac:dyDescent="0.25">
      <c r="A6788" t="s">
        <v>972</v>
      </c>
      <c r="B6788" t="s">
        <v>227</v>
      </c>
      <c r="C6788" s="76" t="s">
        <v>842</v>
      </c>
      <c r="D6788" t="s">
        <v>980</v>
      </c>
      <c r="E6788" s="82">
        <v>4.99</v>
      </c>
      <c r="F6788" t="s">
        <v>973</v>
      </c>
      <c r="G6788" s="83">
        <v>40338</v>
      </c>
      <c r="I6788">
        <v>2010</v>
      </c>
    </row>
    <row r="6789" spans="1:9" x14ac:dyDescent="0.25">
      <c r="A6789" t="s">
        <v>972</v>
      </c>
      <c r="B6789" t="s">
        <v>227</v>
      </c>
      <c r="C6789" s="76" t="s">
        <v>842</v>
      </c>
      <c r="D6789" t="s">
        <v>980</v>
      </c>
      <c r="E6789" s="82">
        <v>3.42</v>
      </c>
      <c r="F6789" t="s">
        <v>973</v>
      </c>
      <c r="G6789" s="83">
        <v>40170</v>
      </c>
      <c r="I6789">
        <v>2009</v>
      </c>
    </row>
    <row r="6790" spans="1:9" x14ac:dyDescent="0.25">
      <c r="A6790" t="s">
        <v>972</v>
      </c>
      <c r="B6790" t="s">
        <v>227</v>
      </c>
      <c r="C6790" s="76" t="s">
        <v>842</v>
      </c>
      <c r="D6790" t="s">
        <v>980</v>
      </c>
      <c r="E6790" s="82">
        <v>2.59</v>
      </c>
      <c r="F6790" t="s">
        <v>973</v>
      </c>
      <c r="G6790" s="83">
        <v>42044</v>
      </c>
      <c r="I6790">
        <v>2015</v>
      </c>
    </row>
    <row r="6791" spans="1:9" x14ac:dyDescent="0.25">
      <c r="A6791" t="s">
        <v>972</v>
      </c>
      <c r="B6791" t="s">
        <v>247</v>
      </c>
      <c r="C6791" s="76" t="s">
        <v>842</v>
      </c>
      <c r="D6791" t="s">
        <v>980</v>
      </c>
      <c r="E6791" s="82">
        <v>8.36</v>
      </c>
      <c r="F6791" t="s">
        <v>973</v>
      </c>
      <c r="G6791" s="83">
        <v>40431</v>
      </c>
      <c r="I6791">
        <v>2010</v>
      </c>
    </row>
    <row r="6792" spans="1:9" x14ac:dyDescent="0.25">
      <c r="A6792" t="s">
        <v>972</v>
      </c>
      <c r="B6792" t="s">
        <v>244</v>
      </c>
      <c r="C6792" s="76" t="s">
        <v>842</v>
      </c>
      <c r="D6792" t="s">
        <v>980</v>
      </c>
      <c r="E6792" s="82">
        <v>3.99</v>
      </c>
      <c r="F6792" t="s">
        <v>973</v>
      </c>
      <c r="G6792" s="83">
        <v>40414</v>
      </c>
      <c r="I6792">
        <v>2010</v>
      </c>
    </row>
    <row r="6793" spans="1:9" x14ac:dyDescent="0.25">
      <c r="A6793" t="s">
        <v>972</v>
      </c>
      <c r="B6793" t="s">
        <v>247</v>
      </c>
      <c r="C6793" s="76" t="s">
        <v>842</v>
      </c>
      <c r="D6793" t="s">
        <v>980</v>
      </c>
      <c r="E6793" s="82">
        <v>4.18</v>
      </c>
      <c r="F6793" t="s">
        <v>973</v>
      </c>
      <c r="G6793" s="83">
        <v>40344</v>
      </c>
      <c r="I6793">
        <v>2010</v>
      </c>
    </row>
    <row r="6794" spans="1:9" x14ac:dyDescent="0.25">
      <c r="A6794" t="s">
        <v>972</v>
      </c>
      <c r="B6794" t="s">
        <v>247</v>
      </c>
      <c r="C6794" s="76" t="s">
        <v>842</v>
      </c>
      <c r="D6794" t="s">
        <v>980</v>
      </c>
      <c r="E6794" s="82">
        <v>4.18</v>
      </c>
      <c r="F6794" t="s">
        <v>973</v>
      </c>
      <c r="G6794" s="83">
        <v>40344</v>
      </c>
      <c r="I6794">
        <v>2010</v>
      </c>
    </row>
    <row r="6795" spans="1:9" x14ac:dyDescent="0.25">
      <c r="A6795" t="s">
        <v>972</v>
      </c>
      <c r="B6795" t="s">
        <v>247</v>
      </c>
      <c r="C6795" s="76" t="s">
        <v>842</v>
      </c>
      <c r="D6795" t="s">
        <v>980</v>
      </c>
      <c r="E6795" s="82">
        <v>19</v>
      </c>
      <c r="F6795" t="s">
        <v>973</v>
      </c>
      <c r="G6795" s="83">
        <v>40277</v>
      </c>
      <c r="I6795">
        <v>2010</v>
      </c>
    </row>
    <row r="6796" spans="1:9" x14ac:dyDescent="0.25">
      <c r="A6796" t="s">
        <v>972</v>
      </c>
      <c r="B6796" t="s">
        <v>247</v>
      </c>
      <c r="C6796" s="76" t="s">
        <v>842</v>
      </c>
      <c r="D6796" t="s">
        <v>980</v>
      </c>
      <c r="E6796" s="82">
        <v>4.18</v>
      </c>
      <c r="F6796" t="s">
        <v>973</v>
      </c>
      <c r="G6796" s="83">
        <v>40365</v>
      </c>
      <c r="I6796">
        <v>2010</v>
      </c>
    </row>
    <row r="6797" spans="1:9" x14ac:dyDescent="0.25">
      <c r="A6797" t="s">
        <v>972</v>
      </c>
      <c r="B6797" t="s">
        <v>247</v>
      </c>
      <c r="C6797" t="s">
        <v>842</v>
      </c>
      <c r="D6797" t="s">
        <v>980</v>
      </c>
      <c r="E6797" s="82">
        <v>3.8</v>
      </c>
      <c r="F6797" t="s">
        <v>973</v>
      </c>
      <c r="G6797" s="83">
        <v>40186</v>
      </c>
      <c r="I6797">
        <v>2010</v>
      </c>
    </row>
    <row r="6798" spans="1:9" x14ac:dyDescent="0.25">
      <c r="A6798" t="s">
        <v>972</v>
      </c>
      <c r="B6798" t="s">
        <v>247</v>
      </c>
      <c r="C6798" s="76" t="s">
        <v>842</v>
      </c>
      <c r="D6798" t="s">
        <v>980</v>
      </c>
      <c r="E6798" s="82">
        <v>3.99</v>
      </c>
      <c r="F6798" t="s">
        <v>973</v>
      </c>
      <c r="G6798" s="83">
        <v>40458</v>
      </c>
      <c r="I6798">
        <v>2010</v>
      </c>
    </row>
    <row r="6799" spans="1:9" x14ac:dyDescent="0.25">
      <c r="A6799" t="s">
        <v>972</v>
      </c>
      <c r="B6799" t="s">
        <v>247</v>
      </c>
      <c r="C6799" t="s">
        <v>842</v>
      </c>
      <c r="D6799" t="s">
        <v>980</v>
      </c>
      <c r="E6799" s="82">
        <v>7.8</v>
      </c>
      <c r="F6799" t="s">
        <v>973</v>
      </c>
      <c r="G6799" s="83">
        <v>40137</v>
      </c>
      <c r="I6799">
        <v>2009</v>
      </c>
    </row>
    <row r="6800" spans="1:9" x14ac:dyDescent="0.25">
      <c r="A6800" t="s">
        <v>972</v>
      </c>
      <c r="B6800" t="s">
        <v>247</v>
      </c>
      <c r="C6800" s="76" t="s">
        <v>842</v>
      </c>
      <c r="D6800" t="s">
        <v>980</v>
      </c>
      <c r="E6800" s="82">
        <v>6.67</v>
      </c>
      <c r="F6800" t="s">
        <v>973</v>
      </c>
      <c r="G6800" s="83">
        <v>39876</v>
      </c>
      <c r="I6800">
        <v>2009</v>
      </c>
    </row>
    <row r="6801" spans="1:9" x14ac:dyDescent="0.25">
      <c r="A6801" t="s">
        <v>972</v>
      </c>
      <c r="B6801" t="s">
        <v>244</v>
      </c>
      <c r="C6801" s="76" t="s">
        <v>842</v>
      </c>
      <c r="D6801" t="s">
        <v>980</v>
      </c>
      <c r="E6801" s="82">
        <v>9</v>
      </c>
      <c r="F6801" t="s">
        <v>973</v>
      </c>
      <c r="G6801" s="83">
        <v>40766</v>
      </c>
      <c r="I6801">
        <v>2011</v>
      </c>
    </row>
    <row r="6802" spans="1:9" x14ac:dyDescent="0.25">
      <c r="A6802" t="s">
        <v>972</v>
      </c>
      <c r="B6802" t="s">
        <v>244</v>
      </c>
      <c r="C6802" s="76" t="s">
        <v>842</v>
      </c>
      <c r="D6802" t="s">
        <v>980</v>
      </c>
      <c r="E6802" s="82">
        <v>3.34</v>
      </c>
      <c r="F6802" t="s">
        <v>973</v>
      </c>
      <c r="G6802" s="83">
        <v>40805</v>
      </c>
      <c r="I6802">
        <v>2011</v>
      </c>
    </row>
    <row r="6803" spans="1:9" x14ac:dyDescent="0.25">
      <c r="A6803" t="s">
        <v>972</v>
      </c>
      <c r="B6803" t="s">
        <v>999</v>
      </c>
      <c r="C6803" s="76" t="s">
        <v>842</v>
      </c>
      <c r="D6803" t="s">
        <v>980</v>
      </c>
      <c r="E6803" s="82">
        <v>1.37</v>
      </c>
      <c r="F6803" t="s">
        <v>973</v>
      </c>
      <c r="G6803" s="83">
        <v>40449</v>
      </c>
      <c r="I6803">
        <v>2010</v>
      </c>
    </row>
    <row r="6804" spans="1:9" x14ac:dyDescent="0.25">
      <c r="A6804" t="s">
        <v>972</v>
      </c>
      <c r="B6804" t="s">
        <v>247</v>
      </c>
      <c r="C6804" s="76" t="s">
        <v>842</v>
      </c>
      <c r="D6804" t="s">
        <v>980</v>
      </c>
      <c r="E6804" s="82">
        <v>110.78</v>
      </c>
      <c r="F6804" t="s">
        <v>973</v>
      </c>
      <c r="G6804" s="83">
        <v>40835</v>
      </c>
      <c r="I6804">
        <v>2011</v>
      </c>
    </row>
    <row r="6805" spans="1:9" x14ac:dyDescent="0.25">
      <c r="A6805" t="s">
        <v>972</v>
      </c>
      <c r="B6805" t="s">
        <v>247</v>
      </c>
      <c r="C6805" s="76" t="s">
        <v>842</v>
      </c>
      <c r="D6805" t="s">
        <v>980</v>
      </c>
      <c r="E6805" s="82">
        <v>136.80000000000001</v>
      </c>
      <c r="F6805" t="s">
        <v>973</v>
      </c>
      <c r="G6805" s="83">
        <v>41171</v>
      </c>
      <c r="I6805">
        <v>2012</v>
      </c>
    </row>
    <row r="6806" spans="1:9" x14ac:dyDescent="0.25">
      <c r="A6806" t="s">
        <v>972</v>
      </c>
      <c r="B6806" t="s">
        <v>248</v>
      </c>
      <c r="C6806" s="76" t="s">
        <v>842</v>
      </c>
      <c r="D6806" t="s">
        <v>980</v>
      </c>
      <c r="E6806" s="82">
        <v>5.84</v>
      </c>
      <c r="F6806" t="s">
        <v>973</v>
      </c>
      <c r="G6806" s="83">
        <v>40850</v>
      </c>
      <c r="I6806">
        <v>2011</v>
      </c>
    </row>
    <row r="6807" spans="1:9" x14ac:dyDescent="0.25">
      <c r="A6807" t="s">
        <v>972</v>
      </c>
      <c r="B6807" t="s">
        <v>248</v>
      </c>
      <c r="C6807" s="76" t="s">
        <v>842</v>
      </c>
      <c r="D6807" t="s">
        <v>980</v>
      </c>
      <c r="E6807" s="82">
        <v>5.84</v>
      </c>
      <c r="F6807" t="s">
        <v>973</v>
      </c>
      <c r="G6807" s="83">
        <v>40820</v>
      </c>
      <c r="I6807">
        <v>2011</v>
      </c>
    </row>
    <row r="6808" spans="1:9" x14ac:dyDescent="0.25">
      <c r="A6808" t="s">
        <v>972</v>
      </c>
      <c r="B6808" t="s">
        <v>248</v>
      </c>
      <c r="C6808" s="76" t="s">
        <v>842</v>
      </c>
      <c r="D6808" t="s">
        <v>980</v>
      </c>
      <c r="E6808" s="82">
        <v>1.92</v>
      </c>
      <c r="F6808" t="s">
        <v>973</v>
      </c>
      <c r="G6808" s="83">
        <v>40792</v>
      </c>
      <c r="I6808">
        <v>2011</v>
      </c>
    </row>
    <row r="6809" spans="1:9" x14ac:dyDescent="0.25">
      <c r="A6809" t="s">
        <v>972</v>
      </c>
      <c r="B6809" t="s">
        <v>248</v>
      </c>
      <c r="C6809" s="76" t="s">
        <v>842</v>
      </c>
      <c r="D6809" t="s">
        <v>980</v>
      </c>
      <c r="E6809" s="82">
        <v>4.67</v>
      </c>
      <c r="F6809" t="s">
        <v>973</v>
      </c>
      <c r="G6809" s="83">
        <v>40778</v>
      </c>
      <c r="I6809">
        <v>2011</v>
      </c>
    </row>
    <row r="6810" spans="1:9" x14ac:dyDescent="0.25">
      <c r="A6810" t="s">
        <v>972</v>
      </c>
      <c r="B6810" t="s">
        <v>239</v>
      </c>
      <c r="C6810" s="76" t="s">
        <v>842</v>
      </c>
      <c r="D6810" t="s">
        <v>980</v>
      </c>
      <c r="E6810" s="82">
        <v>3.16</v>
      </c>
      <c r="F6810" t="s">
        <v>973</v>
      </c>
      <c r="G6810" s="83">
        <v>40766</v>
      </c>
      <c r="I6810">
        <v>2011</v>
      </c>
    </row>
    <row r="6811" spans="1:9" x14ac:dyDescent="0.25">
      <c r="A6811" t="s">
        <v>972</v>
      </c>
      <c r="B6811" t="s">
        <v>248</v>
      </c>
      <c r="C6811" s="76" t="s">
        <v>842</v>
      </c>
      <c r="D6811" t="s">
        <v>980</v>
      </c>
      <c r="E6811" s="82">
        <v>3.99</v>
      </c>
      <c r="F6811" t="s">
        <v>973</v>
      </c>
      <c r="G6811" s="83">
        <v>40843</v>
      </c>
      <c r="I6811">
        <v>2011</v>
      </c>
    </row>
    <row r="6812" spans="1:9" x14ac:dyDescent="0.25">
      <c r="A6812" t="s">
        <v>972</v>
      </c>
      <c r="B6812" t="s">
        <v>248</v>
      </c>
      <c r="C6812" s="76" t="s">
        <v>842</v>
      </c>
      <c r="D6812" t="s">
        <v>980</v>
      </c>
      <c r="E6812" s="82">
        <v>1.95</v>
      </c>
      <c r="F6812" t="s">
        <v>973</v>
      </c>
      <c r="G6812" s="83">
        <v>40771</v>
      </c>
      <c r="I6812">
        <v>2011</v>
      </c>
    </row>
    <row r="6813" spans="1:9" x14ac:dyDescent="0.25">
      <c r="A6813" t="s">
        <v>972</v>
      </c>
      <c r="B6813" t="s">
        <v>248</v>
      </c>
      <c r="C6813" s="76" t="s">
        <v>842</v>
      </c>
      <c r="D6813" t="s">
        <v>980</v>
      </c>
      <c r="E6813" s="82">
        <v>5.5</v>
      </c>
      <c r="F6813" t="s">
        <v>973</v>
      </c>
      <c r="G6813" s="83">
        <v>40778</v>
      </c>
      <c r="I6813">
        <v>2011</v>
      </c>
    </row>
    <row r="6814" spans="1:9" x14ac:dyDescent="0.25">
      <c r="A6814" t="s">
        <v>972</v>
      </c>
      <c r="B6814" t="s">
        <v>248</v>
      </c>
      <c r="C6814" s="76" t="s">
        <v>842</v>
      </c>
      <c r="D6814" t="s">
        <v>980</v>
      </c>
      <c r="E6814" s="82">
        <v>3.9</v>
      </c>
      <c r="F6814" t="s">
        <v>973</v>
      </c>
      <c r="G6814" s="83">
        <v>40764</v>
      </c>
      <c r="I6814">
        <v>2011</v>
      </c>
    </row>
    <row r="6815" spans="1:9" x14ac:dyDescent="0.25">
      <c r="A6815" t="s">
        <v>972</v>
      </c>
      <c r="B6815" t="s">
        <v>243</v>
      </c>
      <c r="C6815" s="76" t="s">
        <v>842</v>
      </c>
      <c r="D6815" t="s">
        <v>980</v>
      </c>
      <c r="E6815" s="82">
        <v>3.99</v>
      </c>
      <c r="F6815" t="s">
        <v>973</v>
      </c>
      <c r="G6815" s="83">
        <v>40746</v>
      </c>
      <c r="I6815">
        <v>2011</v>
      </c>
    </row>
    <row r="6816" spans="1:9" x14ac:dyDescent="0.25">
      <c r="A6816" t="s">
        <v>972</v>
      </c>
      <c r="B6816" t="s">
        <v>248</v>
      </c>
      <c r="C6816" s="76" t="s">
        <v>842</v>
      </c>
      <c r="D6816" t="s">
        <v>980</v>
      </c>
      <c r="E6816" s="82">
        <v>5.47</v>
      </c>
      <c r="F6816" t="s">
        <v>973</v>
      </c>
      <c r="G6816" s="83">
        <v>40721</v>
      </c>
      <c r="I6816">
        <v>2011</v>
      </c>
    </row>
    <row r="6817" spans="1:9" x14ac:dyDescent="0.25">
      <c r="A6817" t="s">
        <v>972</v>
      </c>
      <c r="B6817" t="s">
        <v>248</v>
      </c>
      <c r="C6817" s="76" t="s">
        <v>947</v>
      </c>
      <c r="D6817" t="s">
        <v>980</v>
      </c>
      <c r="E6817" s="82">
        <v>2.5</v>
      </c>
      <c r="F6817" t="s">
        <v>973</v>
      </c>
      <c r="G6817" s="83">
        <v>40184</v>
      </c>
      <c r="I6817">
        <v>2010</v>
      </c>
    </row>
    <row r="6818" spans="1:9" x14ac:dyDescent="0.25">
      <c r="A6818" t="s">
        <v>972</v>
      </c>
      <c r="B6818" t="s">
        <v>239</v>
      </c>
      <c r="C6818" s="76" t="s">
        <v>842</v>
      </c>
      <c r="D6818" t="s">
        <v>980</v>
      </c>
      <c r="E6818" s="82">
        <v>6.78</v>
      </c>
      <c r="F6818" t="s">
        <v>973</v>
      </c>
      <c r="G6818" s="83">
        <v>40548</v>
      </c>
      <c r="I6818">
        <v>2011</v>
      </c>
    </row>
    <row r="6819" spans="1:9" x14ac:dyDescent="0.25">
      <c r="A6819" t="s">
        <v>972</v>
      </c>
      <c r="B6819" t="s">
        <v>248</v>
      </c>
      <c r="C6819" s="76" t="s">
        <v>842</v>
      </c>
      <c r="D6819" t="s">
        <v>980</v>
      </c>
      <c r="E6819" s="82">
        <v>8.08</v>
      </c>
      <c r="F6819" t="s">
        <v>973</v>
      </c>
      <c r="G6819" s="83">
        <v>40634</v>
      </c>
      <c r="I6819">
        <v>2011</v>
      </c>
    </row>
    <row r="6820" spans="1:9" x14ac:dyDescent="0.25">
      <c r="A6820" t="s">
        <v>972</v>
      </c>
      <c r="B6820" t="s">
        <v>239</v>
      </c>
      <c r="C6820" s="76" t="s">
        <v>842</v>
      </c>
      <c r="D6820" t="s">
        <v>980</v>
      </c>
      <c r="E6820" s="82">
        <v>7.98</v>
      </c>
      <c r="F6820" t="s">
        <v>973</v>
      </c>
      <c r="G6820" s="83">
        <v>40808</v>
      </c>
      <c r="I6820">
        <v>2011</v>
      </c>
    </row>
    <row r="6821" spans="1:9" x14ac:dyDescent="0.25">
      <c r="A6821" t="s">
        <v>972</v>
      </c>
      <c r="B6821" t="s">
        <v>248</v>
      </c>
      <c r="C6821" s="76" t="s">
        <v>842</v>
      </c>
      <c r="D6821" t="s">
        <v>980</v>
      </c>
      <c r="E6821" s="82">
        <v>7.98</v>
      </c>
      <c r="F6821" t="s">
        <v>973</v>
      </c>
      <c r="G6821" s="83">
        <v>40480</v>
      </c>
      <c r="I6821">
        <v>2010</v>
      </c>
    </row>
    <row r="6822" spans="1:9" x14ac:dyDescent="0.25">
      <c r="A6822" t="s">
        <v>972</v>
      </c>
      <c r="B6822" t="s">
        <v>239</v>
      </c>
      <c r="C6822" s="76" t="s">
        <v>842</v>
      </c>
      <c r="D6822" t="s">
        <v>980</v>
      </c>
      <c r="E6822" s="82">
        <v>7.98</v>
      </c>
      <c r="F6822" t="s">
        <v>973</v>
      </c>
      <c r="G6822" s="83">
        <v>40480</v>
      </c>
      <c r="I6822">
        <v>2010</v>
      </c>
    </row>
    <row r="6823" spans="1:9" x14ac:dyDescent="0.25">
      <c r="A6823" t="s">
        <v>972</v>
      </c>
      <c r="B6823" t="s">
        <v>248</v>
      </c>
      <c r="C6823" s="76" t="s">
        <v>842</v>
      </c>
      <c r="D6823" t="s">
        <v>980</v>
      </c>
      <c r="E6823" s="82">
        <v>7.8</v>
      </c>
      <c r="F6823" t="s">
        <v>973</v>
      </c>
      <c r="G6823" s="83">
        <v>40421</v>
      </c>
      <c r="I6823">
        <v>2010</v>
      </c>
    </row>
    <row r="6824" spans="1:9" x14ac:dyDescent="0.25">
      <c r="A6824" t="s">
        <v>972</v>
      </c>
      <c r="B6824" t="s">
        <v>248</v>
      </c>
      <c r="C6824" s="76" t="s">
        <v>842</v>
      </c>
      <c r="D6824" t="s">
        <v>980</v>
      </c>
      <c r="E6824" s="82">
        <v>12.54</v>
      </c>
      <c r="F6824" t="s">
        <v>973</v>
      </c>
      <c r="G6824" s="83">
        <v>40373</v>
      </c>
      <c r="I6824">
        <v>2010</v>
      </c>
    </row>
    <row r="6825" spans="1:9" x14ac:dyDescent="0.25">
      <c r="A6825" t="s">
        <v>972</v>
      </c>
      <c r="B6825" t="s">
        <v>248</v>
      </c>
      <c r="C6825" s="76" t="s">
        <v>842</v>
      </c>
      <c r="D6825" t="s">
        <v>980</v>
      </c>
      <c r="E6825" s="82">
        <v>4.37</v>
      </c>
      <c r="F6825" t="s">
        <v>973</v>
      </c>
      <c r="G6825" s="83">
        <v>40407</v>
      </c>
      <c r="I6825">
        <v>2010</v>
      </c>
    </row>
    <row r="6826" spans="1:9" x14ac:dyDescent="0.25">
      <c r="A6826" t="s">
        <v>972</v>
      </c>
      <c r="B6826" t="s">
        <v>243</v>
      </c>
      <c r="C6826" s="76" t="s">
        <v>842</v>
      </c>
      <c r="D6826" t="s">
        <v>980</v>
      </c>
      <c r="E6826" s="82">
        <v>14.47</v>
      </c>
      <c r="F6826" t="s">
        <v>973</v>
      </c>
      <c r="G6826" s="83">
        <v>40220</v>
      </c>
      <c r="I6826">
        <v>2010</v>
      </c>
    </row>
    <row r="6827" spans="1:9" x14ac:dyDescent="0.25">
      <c r="A6827" t="s">
        <v>972</v>
      </c>
      <c r="B6827" t="s">
        <v>248</v>
      </c>
      <c r="C6827" s="76" t="s">
        <v>842</v>
      </c>
      <c r="D6827" t="s">
        <v>980</v>
      </c>
      <c r="E6827" s="82">
        <v>7.79</v>
      </c>
      <c r="F6827" t="s">
        <v>973</v>
      </c>
      <c r="G6827" s="83">
        <v>40151</v>
      </c>
      <c r="I6827">
        <v>2009</v>
      </c>
    </row>
    <row r="6828" spans="1:9" x14ac:dyDescent="0.25">
      <c r="A6828" t="s">
        <v>972</v>
      </c>
      <c r="B6828" t="s">
        <v>248</v>
      </c>
      <c r="C6828" s="76" t="s">
        <v>842</v>
      </c>
      <c r="D6828" t="s">
        <v>980</v>
      </c>
      <c r="E6828" s="82">
        <v>3.99</v>
      </c>
      <c r="F6828" t="s">
        <v>973</v>
      </c>
      <c r="G6828" s="83">
        <v>40487</v>
      </c>
      <c r="I6828">
        <v>2010</v>
      </c>
    </row>
    <row r="6829" spans="1:9" x14ac:dyDescent="0.25">
      <c r="A6829" t="s">
        <v>972</v>
      </c>
      <c r="B6829" t="s">
        <v>248</v>
      </c>
      <c r="C6829" s="76" t="s">
        <v>842</v>
      </c>
      <c r="D6829" t="s">
        <v>980</v>
      </c>
      <c r="E6829" s="82">
        <v>4.18</v>
      </c>
      <c r="F6829" t="s">
        <v>973</v>
      </c>
      <c r="G6829" s="83">
        <v>40480</v>
      </c>
      <c r="I6829">
        <v>2010</v>
      </c>
    </row>
    <row r="6830" spans="1:9" ht="14.45" customHeight="1" x14ac:dyDescent="0.25">
      <c r="A6830" t="s">
        <v>972</v>
      </c>
      <c r="B6830" t="s">
        <v>248</v>
      </c>
      <c r="C6830" s="76" t="s">
        <v>842</v>
      </c>
      <c r="D6830" t="s">
        <v>980</v>
      </c>
      <c r="E6830" s="82">
        <v>7.79</v>
      </c>
      <c r="F6830" t="s">
        <v>973</v>
      </c>
      <c r="G6830" s="83">
        <v>40184</v>
      </c>
      <c r="I6830">
        <v>2010</v>
      </c>
    </row>
    <row r="6831" spans="1:9" ht="14.45" customHeight="1" x14ac:dyDescent="0.25">
      <c r="A6831" t="s">
        <v>972</v>
      </c>
      <c r="B6831" t="s">
        <v>239</v>
      </c>
      <c r="C6831" s="76" t="s">
        <v>842</v>
      </c>
      <c r="D6831" t="s">
        <v>980</v>
      </c>
      <c r="E6831" s="82">
        <v>4.18</v>
      </c>
      <c r="F6831" t="s">
        <v>973</v>
      </c>
      <c r="G6831" s="83">
        <v>40473</v>
      </c>
      <c r="I6831">
        <v>2010</v>
      </c>
    </row>
    <row r="6832" spans="1:9" ht="14.45" customHeight="1" x14ac:dyDescent="0.25">
      <c r="A6832" t="s">
        <v>972</v>
      </c>
      <c r="B6832" t="s">
        <v>248</v>
      </c>
      <c r="C6832" s="76" t="s">
        <v>842</v>
      </c>
      <c r="D6832" t="s">
        <v>980</v>
      </c>
      <c r="E6832" s="82">
        <v>3.01</v>
      </c>
      <c r="F6832" t="s">
        <v>973</v>
      </c>
      <c r="G6832" s="83">
        <v>40119</v>
      </c>
      <c r="I6832">
        <v>2009</v>
      </c>
    </row>
    <row r="6833" spans="1:9" ht="14.45" customHeight="1" x14ac:dyDescent="0.25">
      <c r="A6833" t="s">
        <v>972</v>
      </c>
      <c r="B6833" t="s">
        <v>239</v>
      </c>
      <c r="C6833" s="76" t="s">
        <v>842</v>
      </c>
      <c r="D6833" t="s">
        <v>980</v>
      </c>
      <c r="E6833" s="82">
        <v>5.99</v>
      </c>
      <c r="F6833" t="s">
        <v>973</v>
      </c>
      <c r="G6833" s="83">
        <v>40072</v>
      </c>
      <c r="I6833">
        <v>2009</v>
      </c>
    </row>
    <row r="6834" spans="1:9" ht="14.45" customHeight="1" x14ac:dyDescent="0.25">
      <c r="A6834" t="s">
        <v>972</v>
      </c>
      <c r="B6834" t="s">
        <v>248</v>
      </c>
      <c r="C6834" s="76" t="s">
        <v>842</v>
      </c>
      <c r="D6834" t="s">
        <v>980</v>
      </c>
      <c r="E6834" s="82">
        <v>27.1</v>
      </c>
      <c r="F6834" t="s">
        <v>973</v>
      </c>
      <c r="G6834" s="83">
        <v>39829</v>
      </c>
      <c r="I6834">
        <v>2009</v>
      </c>
    </row>
    <row r="6835" spans="1:9" ht="14.45" customHeight="1" x14ac:dyDescent="0.25">
      <c r="A6835" t="s">
        <v>972</v>
      </c>
      <c r="B6835" t="s">
        <v>248</v>
      </c>
      <c r="C6835" s="76" t="s">
        <v>842</v>
      </c>
      <c r="D6835" t="s">
        <v>980</v>
      </c>
      <c r="E6835" s="82">
        <v>2.2799999999999998</v>
      </c>
      <c r="F6835" t="s">
        <v>973</v>
      </c>
      <c r="G6835" s="83">
        <v>39916</v>
      </c>
      <c r="I6835">
        <v>2009</v>
      </c>
    </row>
    <row r="6836" spans="1:9" ht="14.45" customHeight="1" x14ac:dyDescent="0.25">
      <c r="A6836" t="s">
        <v>972</v>
      </c>
      <c r="B6836" t="s">
        <v>248</v>
      </c>
      <c r="C6836" s="76" t="s">
        <v>842</v>
      </c>
      <c r="D6836" t="s">
        <v>980</v>
      </c>
      <c r="E6836" s="82">
        <v>0.91</v>
      </c>
      <c r="F6836" t="s">
        <v>973</v>
      </c>
      <c r="G6836" s="83">
        <v>38419</v>
      </c>
      <c r="I6836">
        <v>2005</v>
      </c>
    </row>
    <row r="6837" spans="1:9" ht="14.45" customHeight="1" x14ac:dyDescent="0.25">
      <c r="A6837" t="s">
        <v>972</v>
      </c>
      <c r="B6837" t="s">
        <v>248</v>
      </c>
      <c r="C6837" s="76" t="s">
        <v>842</v>
      </c>
      <c r="D6837" t="s">
        <v>980</v>
      </c>
      <c r="E6837" s="82">
        <v>11.12</v>
      </c>
      <c r="F6837" t="s">
        <v>973</v>
      </c>
      <c r="G6837" s="83">
        <v>40792</v>
      </c>
      <c r="I6837">
        <v>2011</v>
      </c>
    </row>
    <row r="6838" spans="1:9" ht="14.45" customHeight="1" x14ac:dyDescent="0.25">
      <c r="A6838" t="s">
        <v>972</v>
      </c>
      <c r="B6838" t="s">
        <v>248</v>
      </c>
      <c r="C6838" s="76" t="s">
        <v>842</v>
      </c>
      <c r="D6838" t="s">
        <v>980</v>
      </c>
      <c r="E6838" s="82">
        <v>4.92</v>
      </c>
      <c r="F6838" t="s">
        <v>973</v>
      </c>
      <c r="G6838" s="83">
        <v>40766</v>
      </c>
      <c r="I6838">
        <v>2011</v>
      </c>
    </row>
    <row r="6839" spans="1:9" ht="14.45" customHeight="1" x14ac:dyDescent="0.25">
      <c r="A6839" t="s">
        <v>972</v>
      </c>
      <c r="B6839" t="s">
        <v>248</v>
      </c>
      <c r="C6839" s="76" t="s">
        <v>842</v>
      </c>
      <c r="D6839" t="s">
        <v>980</v>
      </c>
      <c r="E6839" s="82">
        <v>3.99</v>
      </c>
      <c r="F6839" t="s">
        <v>973</v>
      </c>
      <c r="G6839" s="83">
        <v>40463</v>
      </c>
      <c r="I6839">
        <v>2010</v>
      </c>
    </row>
    <row r="6840" spans="1:9" ht="14.45" customHeight="1" x14ac:dyDescent="0.25">
      <c r="A6840" t="s">
        <v>972</v>
      </c>
      <c r="B6840" t="s">
        <v>248</v>
      </c>
      <c r="C6840" s="76" t="s">
        <v>842</v>
      </c>
      <c r="D6840" t="s">
        <v>980</v>
      </c>
      <c r="E6840" s="82">
        <v>3.17</v>
      </c>
      <c r="F6840" t="s">
        <v>973</v>
      </c>
      <c r="G6840" s="83">
        <v>39981</v>
      </c>
      <c r="I6840">
        <v>2009</v>
      </c>
    </row>
    <row r="6841" spans="1:9" x14ac:dyDescent="0.25">
      <c r="A6841" t="s">
        <v>972</v>
      </c>
      <c r="B6841" t="s">
        <v>248</v>
      </c>
      <c r="C6841" s="76" t="s">
        <v>842</v>
      </c>
      <c r="D6841" t="s">
        <v>980</v>
      </c>
      <c r="E6841" s="82">
        <v>2.7</v>
      </c>
      <c r="F6841" t="s">
        <v>973</v>
      </c>
      <c r="G6841" s="83">
        <v>39028</v>
      </c>
      <c r="I6841">
        <v>2006</v>
      </c>
    </row>
    <row r="6842" spans="1:9" x14ac:dyDescent="0.25">
      <c r="A6842" t="s">
        <v>972</v>
      </c>
      <c r="B6842" t="s">
        <v>248</v>
      </c>
      <c r="C6842" s="76" t="s">
        <v>842</v>
      </c>
      <c r="D6842" t="s">
        <v>980</v>
      </c>
      <c r="E6842" s="82">
        <v>3.8</v>
      </c>
      <c r="F6842" t="s">
        <v>973</v>
      </c>
      <c r="G6842" s="83">
        <v>40064</v>
      </c>
      <c r="I6842">
        <v>2009</v>
      </c>
    </row>
    <row r="6843" spans="1:9" x14ac:dyDescent="0.25">
      <c r="A6843" t="s">
        <v>972</v>
      </c>
      <c r="B6843" t="s">
        <v>248</v>
      </c>
      <c r="C6843" s="76" t="s">
        <v>842</v>
      </c>
      <c r="D6843" t="s">
        <v>980</v>
      </c>
      <c r="E6843" s="82">
        <v>7.7</v>
      </c>
      <c r="F6843" t="s">
        <v>973</v>
      </c>
      <c r="G6843" s="83">
        <v>40401</v>
      </c>
      <c r="I6843">
        <v>2010</v>
      </c>
    </row>
    <row r="6844" spans="1:9" x14ac:dyDescent="0.25">
      <c r="A6844" t="s">
        <v>972</v>
      </c>
      <c r="B6844" t="s">
        <v>248</v>
      </c>
      <c r="C6844" s="76" t="s">
        <v>842</v>
      </c>
      <c r="D6844" t="s">
        <v>980</v>
      </c>
      <c r="E6844" s="82">
        <v>145.24</v>
      </c>
      <c r="F6844" t="s">
        <v>973</v>
      </c>
      <c r="G6844" s="83">
        <v>40448</v>
      </c>
      <c r="I6844">
        <v>2010</v>
      </c>
    </row>
    <row r="6845" spans="1:9" x14ac:dyDescent="0.25">
      <c r="A6845" t="s">
        <v>972</v>
      </c>
      <c r="B6845" t="s">
        <v>248</v>
      </c>
      <c r="C6845" s="76" t="s">
        <v>842</v>
      </c>
      <c r="D6845" t="s">
        <v>980</v>
      </c>
      <c r="E6845" s="82">
        <v>16.670000000000002</v>
      </c>
      <c r="F6845" t="s">
        <v>973</v>
      </c>
      <c r="G6845" s="83">
        <v>40107</v>
      </c>
      <c r="I6845">
        <v>2009</v>
      </c>
    </row>
    <row r="6846" spans="1:9" x14ac:dyDescent="0.25">
      <c r="A6846" t="s">
        <v>972</v>
      </c>
      <c r="B6846" t="s">
        <v>155</v>
      </c>
      <c r="C6846" s="76" t="s">
        <v>842</v>
      </c>
      <c r="D6846" t="s">
        <v>980</v>
      </c>
      <c r="E6846" s="82">
        <v>3.12</v>
      </c>
      <c r="F6846" t="s">
        <v>973</v>
      </c>
      <c r="G6846" s="83">
        <v>39946</v>
      </c>
      <c r="I6846">
        <v>2009</v>
      </c>
    </row>
    <row r="6847" spans="1:9" x14ac:dyDescent="0.25">
      <c r="A6847" t="s">
        <v>972</v>
      </c>
      <c r="B6847" t="s">
        <v>151</v>
      </c>
      <c r="C6847" s="76" t="s">
        <v>842</v>
      </c>
      <c r="D6847" t="s">
        <v>980</v>
      </c>
      <c r="E6847" s="82">
        <v>10.49</v>
      </c>
      <c r="F6847" t="s">
        <v>973</v>
      </c>
      <c r="G6847" s="83">
        <v>40772</v>
      </c>
      <c r="I6847">
        <v>2011</v>
      </c>
    </row>
    <row r="6848" spans="1:9" x14ac:dyDescent="0.25">
      <c r="A6848" t="s">
        <v>972</v>
      </c>
      <c r="B6848" t="s">
        <v>232</v>
      </c>
      <c r="C6848" s="76" t="s">
        <v>842</v>
      </c>
      <c r="D6848" t="s">
        <v>980</v>
      </c>
      <c r="E6848" s="82">
        <v>2.19</v>
      </c>
      <c r="F6848" t="s">
        <v>973</v>
      </c>
      <c r="G6848" s="83">
        <v>40492</v>
      </c>
      <c r="I6848">
        <v>2010</v>
      </c>
    </row>
    <row r="6849" spans="1:9" x14ac:dyDescent="0.25">
      <c r="A6849" t="s">
        <v>972</v>
      </c>
      <c r="B6849" t="s">
        <v>232</v>
      </c>
      <c r="C6849" s="76" t="s">
        <v>842</v>
      </c>
      <c r="D6849" t="s">
        <v>980</v>
      </c>
      <c r="E6849" s="82">
        <v>4.18</v>
      </c>
      <c r="F6849" t="s">
        <v>973</v>
      </c>
      <c r="G6849" s="83">
        <v>40386</v>
      </c>
      <c r="I6849">
        <v>2010</v>
      </c>
    </row>
    <row r="6850" spans="1:9" x14ac:dyDescent="0.25">
      <c r="A6850" t="s">
        <v>972</v>
      </c>
      <c r="B6850" t="s">
        <v>232</v>
      </c>
      <c r="C6850" s="76" t="s">
        <v>842</v>
      </c>
      <c r="D6850" t="s">
        <v>980</v>
      </c>
      <c r="E6850" s="82">
        <v>3.9</v>
      </c>
      <c r="F6850" t="s">
        <v>973</v>
      </c>
      <c r="G6850" s="83">
        <v>40739</v>
      </c>
      <c r="I6850">
        <v>2011</v>
      </c>
    </row>
    <row r="6851" spans="1:9" x14ac:dyDescent="0.25">
      <c r="A6851" t="s">
        <v>972</v>
      </c>
      <c r="B6851" t="s">
        <v>232</v>
      </c>
      <c r="C6851" s="76" t="s">
        <v>842</v>
      </c>
      <c r="D6851" t="s">
        <v>980</v>
      </c>
      <c r="E6851" s="82">
        <v>3.9</v>
      </c>
      <c r="F6851" t="s">
        <v>973</v>
      </c>
      <c r="G6851" s="83">
        <v>40694</v>
      </c>
      <c r="I6851">
        <v>2011</v>
      </c>
    </row>
    <row r="6852" spans="1:9" x14ac:dyDescent="0.25">
      <c r="A6852" t="s">
        <v>972</v>
      </c>
      <c r="B6852" t="s">
        <v>224</v>
      </c>
      <c r="C6852" s="76" t="s">
        <v>842</v>
      </c>
      <c r="D6852" t="s">
        <v>980</v>
      </c>
      <c r="E6852" s="82">
        <v>5.99</v>
      </c>
      <c r="F6852" t="s">
        <v>973</v>
      </c>
      <c r="G6852" s="83">
        <v>40673</v>
      </c>
      <c r="I6852">
        <v>2011</v>
      </c>
    </row>
    <row r="6853" spans="1:9" x14ac:dyDescent="0.25">
      <c r="A6853" t="s">
        <v>972</v>
      </c>
      <c r="B6853" t="s">
        <v>218</v>
      </c>
      <c r="C6853" s="76" t="s">
        <v>842</v>
      </c>
      <c r="D6853" t="s">
        <v>980</v>
      </c>
      <c r="E6853" s="82">
        <v>14.11</v>
      </c>
      <c r="F6853" t="s">
        <v>973</v>
      </c>
      <c r="G6853" s="83">
        <v>40386</v>
      </c>
      <c r="I6853">
        <v>2010</v>
      </c>
    </row>
    <row r="6854" spans="1:9" x14ac:dyDescent="0.25">
      <c r="A6854" t="s">
        <v>972</v>
      </c>
      <c r="B6854" t="s">
        <v>232</v>
      </c>
      <c r="C6854" s="76" t="s">
        <v>842</v>
      </c>
      <c r="D6854" t="s">
        <v>980</v>
      </c>
      <c r="E6854" s="82">
        <v>1.52</v>
      </c>
      <c r="F6854" t="s">
        <v>973</v>
      </c>
      <c r="G6854" s="83">
        <v>39654</v>
      </c>
      <c r="I6854">
        <v>2008</v>
      </c>
    </row>
    <row r="6855" spans="1:9" x14ac:dyDescent="0.25">
      <c r="A6855" t="s">
        <v>972</v>
      </c>
      <c r="B6855" t="s">
        <v>232</v>
      </c>
      <c r="C6855" s="76" t="s">
        <v>842</v>
      </c>
      <c r="D6855" t="s">
        <v>980</v>
      </c>
      <c r="E6855" s="82">
        <v>0.56999999999999995</v>
      </c>
      <c r="F6855" t="s">
        <v>973</v>
      </c>
      <c r="G6855" s="83">
        <v>39606</v>
      </c>
      <c r="I6855">
        <v>2008</v>
      </c>
    </row>
    <row r="6856" spans="1:9" x14ac:dyDescent="0.25">
      <c r="A6856" t="s">
        <v>972</v>
      </c>
      <c r="B6856" s="74" t="s">
        <v>213</v>
      </c>
      <c r="C6856" s="76" t="s">
        <v>947</v>
      </c>
      <c r="D6856" t="s">
        <v>980</v>
      </c>
      <c r="E6856" s="82">
        <v>100</v>
      </c>
      <c r="F6856" t="s">
        <v>973</v>
      </c>
      <c r="G6856" s="83">
        <v>40393</v>
      </c>
      <c r="I6856">
        <v>2010</v>
      </c>
    </row>
    <row r="6857" spans="1:9" x14ac:dyDescent="0.25">
      <c r="A6857" t="s">
        <v>972</v>
      </c>
      <c r="B6857" t="s">
        <v>231</v>
      </c>
      <c r="C6857" s="76" t="s">
        <v>842</v>
      </c>
      <c r="D6857" t="s">
        <v>980</v>
      </c>
      <c r="E6857" s="82">
        <v>2.99</v>
      </c>
      <c r="F6857" t="s">
        <v>973</v>
      </c>
      <c r="G6857" s="83">
        <v>40711</v>
      </c>
      <c r="I6857">
        <v>2011</v>
      </c>
    </row>
    <row r="6858" spans="1:9" x14ac:dyDescent="0.25">
      <c r="A6858" t="s">
        <v>972</v>
      </c>
      <c r="B6858" s="74" t="s">
        <v>213</v>
      </c>
      <c r="C6858" s="76" t="s">
        <v>842</v>
      </c>
      <c r="D6858" t="s">
        <v>980</v>
      </c>
      <c r="E6858" s="82">
        <v>4.04</v>
      </c>
      <c r="F6858" t="s">
        <v>973</v>
      </c>
      <c r="G6858" s="83">
        <v>40000</v>
      </c>
      <c r="I6858">
        <v>2009</v>
      </c>
    </row>
    <row r="6859" spans="1:9" x14ac:dyDescent="0.25">
      <c r="A6859" t="s">
        <v>972</v>
      </c>
      <c r="B6859" t="s">
        <v>231</v>
      </c>
      <c r="C6859" s="76" t="s">
        <v>947</v>
      </c>
      <c r="D6859" t="s">
        <v>980</v>
      </c>
      <c r="E6859" s="82">
        <v>10</v>
      </c>
      <c r="F6859" t="s">
        <v>973</v>
      </c>
      <c r="G6859" s="83">
        <v>38835</v>
      </c>
      <c r="I6859">
        <v>2006</v>
      </c>
    </row>
    <row r="6860" spans="1:9" x14ac:dyDescent="0.25">
      <c r="A6860" t="s">
        <v>972</v>
      </c>
      <c r="B6860" t="s">
        <v>215</v>
      </c>
      <c r="C6860" s="76" t="s">
        <v>842</v>
      </c>
      <c r="D6860" t="s">
        <v>980</v>
      </c>
      <c r="E6860" s="82">
        <v>8</v>
      </c>
      <c r="F6860" t="s">
        <v>973</v>
      </c>
      <c r="G6860" s="83">
        <v>40477</v>
      </c>
      <c r="I6860">
        <v>2010</v>
      </c>
    </row>
    <row r="6861" spans="1:9" x14ac:dyDescent="0.25">
      <c r="A6861" t="s">
        <v>972</v>
      </c>
      <c r="B6861" s="74" t="s">
        <v>213</v>
      </c>
      <c r="C6861" s="76" t="s">
        <v>842</v>
      </c>
      <c r="D6861" t="s">
        <v>980</v>
      </c>
      <c r="E6861" s="82">
        <v>4.3499999999999996</v>
      </c>
      <c r="F6861" t="s">
        <v>973</v>
      </c>
      <c r="G6861" s="83">
        <v>40703</v>
      </c>
      <c r="I6861">
        <v>2011</v>
      </c>
    </row>
    <row r="6862" spans="1:9" x14ac:dyDescent="0.25">
      <c r="A6862" t="s">
        <v>972</v>
      </c>
      <c r="B6862" s="74" t="s">
        <v>213</v>
      </c>
      <c r="C6862" s="76" t="s">
        <v>842</v>
      </c>
      <c r="D6862" t="s">
        <v>980</v>
      </c>
      <c r="E6862" s="82">
        <v>3.19</v>
      </c>
      <c r="F6862" t="s">
        <v>973</v>
      </c>
      <c r="G6862" s="83">
        <v>40394</v>
      </c>
      <c r="I6862">
        <v>2010</v>
      </c>
    </row>
    <row r="6863" spans="1:9" x14ac:dyDescent="0.25">
      <c r="A6863" t="s">
        <v>972</v>
      </c>
      <c r="B6863" t="s">
        <v>229</v>
      </c>
      <c r="C6863" s="76" t="s">
        <v>842</v>
      </c>
      <c r="D6863" t="s">
        <v>980</v>
      </c>
      <c r="E6863" s="82">
        <v>15.96</v>
      </c>
      <c r="F6863" t="s">
        <v>973</v>
      </c>
      <c r="G6863" s="83">
        <v>40487</v>
      </c>
      <c r="I6863">
        <v>2010</v>
      </c>
    </row>
    <row r="6864" spans="1:9" x14ac:dyDescent="0.25">
      <c r="A6864" t="s">
        <v>972</v>
      </c>
      <c r="B6864" t="s">
        <v>15</v>
      </c>
      <c r="C6864" s="76" t="s">
        <v>842</v>
      </c>
      <c r="D6864" t="s">
        <v>980</v>
      </c>
      <c r="E6864" s="82">
        <v>14.54</v>
      </c>
      <c r="F6864" t="s">
        <v>973</v>
      </c>
      <c r="G6864" s="83">
        <v>40500</v>
      </c>
      <c r="I6864">
        <v>2010</v>
      </c>
    </row>
    <row r="6865" spans="1:9" ht="14.45" customHeight="1" x14ac:dyDescent="0.25">
      <c r="A6865" t="s">
        <v>972</v>
      </c>
      <c r="B6865" t="s">
        <v>15</v>
      </c>
      <c r="C6865" s="76" t="s">
        <v>842</v>
      </c>
      <c r="D6865" t="s">
        <v>980</v>
      </c>
      <c r="E6865" s="82">
        <v>5.67</v>
      </c>
      <c r="F6865" t="s">
        <v>973</v>
      </c>
      <c r="G6865" s="83">
        <v>40436</v>
      </c>
      <c r="I6865">
        <v>2010</v>
      </c>
    </row>
    <row r="6866" spans="1:9" ht="14.45" customHeight="1" x14ac:dyDescent="0.25">
      <c r="A6866" t="s">
        <v>972</v>
      </c>
      <c r="B6866" t="s">
        <v>224</v>
      </c>
      <c r="C6866" s="76" t="s">
        <v>842</v>
      </c>
      <c r="D6866" t="s">
        <v>980</v>
      </c>
      <c r="E6866" s="82">
        <v>5.84</v>
      </c>
      <c r="F6866" t="s">
        <v>973</v>
      </c>
      <c r="G6866" s="83">
        <v>40798</v>
      </c>
      <c r="I6866">
        <v>2011</v>
      </c>
    </row>
    <row r="6867" spans="1:9" x14ac:dyDescent="0.25">
      <c r="A6867" t="s">
        <v>972</v>
      </c>
      <c r="B6867" t="s">
        <v>224</v>
      </c>
      <c r="C6867" s="76" t="s">
        <v>842</v>
      </c>
      <c r="D6867" t="s">
        <v>980</v>
      </c>
      <c r="E6867" s="82">
        <v>2.04</v>
      </c>
      <c r="F6867" t="s">
        <v>973</v>
      </c>
      <c r="G6867" s="83">
        <v>39654</v>
      </c>
      <c r="I6867">
        <v>2008</v>
      </c>
    </row>
    <row r="6868" spans="1:9" x14ac:dyDescent="0.25">
      <c r="A6868" t="s">
        <v>972</v>
      </c>
      <c r="B6868" t="s">
        <v>229</v>
      </c>
      <c r="C6868" s="76" t="s">
        <v>842</v>
      </c>
      <c r="D6868" t="s">
        <v>980</v>
      </c>
      <c r="E6868" s="82">
        <v>0.64</v>
      </c>
      <c r="F6868" t="s">
        <v>973</v>
      </c>
      <c r="G6868" s="83">
        <v>40542</v>
      </c>
      <c r="I6868">
        <v>2010</v>
      </c>
    </row>
    <row r="6869" spans="1:9" x14ac:dyDescent="0.25">
      <c r="A6869" t="s">
        <v>972</v>
      </c>
      <c r="B6869" t="s">
        <v>229</v>
      </c>
      <c r="C6869" s="76" t="s">
        <v>842</v>
      </c>
      <c r="D6869" t="s">
        <v>980</v>
      </c>
      <c r="E6869" s="82">
        <v>7.98</v>
      </c>
      <c r="F6869" t="s">
        <v>973</v>
      </c>
      <c r="G6869" s="83">
        <v>40876</v>
      </c>
      <c r="I6869">
        <v>2011</v>
      </c>
    </row>
    <row r="6870" spans="1:9" x14ac:dyDescent="0.25">
      <c r="A6870" t="s">
        <v>972</v>
      </c>
      <c r="B6870" t="s">
        <v>224</v>
      </c>
      <c r="C6870" s="76" t="s">
        <v>842</v>
      </c>
      <c r="D6870" t="s">
        <v>980</v>
      </c>
      <c r="E6870" s="82">
        <v>3.99</v>
      </c>
      <c r="F6870" t="s">
        <v>973</v>
      </c>
      <c r="G6870" s="83">
        <v>40227</v>
      </c>
      <c r="I6870">
        <v>2010</v>
      </c>
    </row>
    <row r="6871" spans="1:9" x14ac:dyDescent="0.25">
      <c r="A6871" t="s">
        <v>972</v>
      </c>
      <c r="B6871" t="s">
        <v>148</v>
      </c>
      <c r="C6871" s="76" t="s">
        <v>842</v>
      </c>
      <c r="D6871" t="s">
        <v>980</v>
      </c>
      <c r="E6871" s="82">
        <v>3.59</v>
      </c>
      <c r="F6871" t="s">
        <v>973</v>
      </c>
      <c r="G6871" s="83">
        <v>40742</v>
      </c>
      <c r="I6871">
        <v>2011</v>
      </c>
    </row>
    <row r="6872" spans="1:9" x14ac:dyDescent="0.25">
      <c r="A6872" t="s">
        <v>972</v>
      </c>
      <c r="B6872" t="s">
        <v>148</v>
      </c>
      <c r="C6872" s="76" t="s">
        <v>842</v>
      </c>
      <c r="D6872" t="s">
        <v>980</v>
      </c>
      <c r="E6872" s="82">
        <v>4</v>
      </c>
      <c r="F6872" t="s">
        <v>973</v>
      </c>
      <c r="G6872" s="83">
        <v>40185</v>
      </c>
      <c r="I6872">
        <v>2010</v>
      </c>
    </row>
    <row r="6873" spans="1:9" x14ac:dyDescent="0.25">
      <c r="A6873" t="s">
        <v>972</v>
      </c>
      <c r="B6873" t="s">
        <v>148</v>
      </c>
      <c r="C6873" s="76" t="s">
        <v>842</v>
      </c>
      <c r="D6873" t="s">
        <v>980</v>
      </c>
      <c r="E6873" s="82">
        <v>3.59</v>
      </c>
      <c r="F6873" t="s">
        <v>973</v>
      </c>
      <c r="G6873" s="83">
        <v>40812</v>
      </c>
      <c r="I6873">
        <v>2011</v>
      </c>
    </row>
    <row r="6874" spans="1:9" x14ac:dyDescent="0.25">
      <c r="A6874" t="s">
        <v>972</v>
      </c>
      <c r="B6874" t="s">
        <v>139</v>
      </c>
      <c r="C6874" s="76" t="s">
        <v>842</v>
      </c>
      <c r="D6874" t="s">
        <v>980</v>
      </c>
      <c r="E6874" s="82">
        <v>15.73</v>
      </c>
      <c r="F6874" t="s">
        <v>973</v>
      </c>
      <c r="G6874" s="83">
        <v>40778</v>
      </c>
      <c r="I6874">
        <v>2011</v>
      </c>
    </row>
    <row r="6875" spans="1:9" x14ac:dyDescent="0.25">
      <c r="A6875" t="s">
        <v>972</v>
      </c>
      <c r="B6875" t="s">
        <v>148</v>
      </c>
      <c r="C6875" s="76" t="s">
        <v>842</v>
      </c>
      <c r="D6875" t="s">
        <v>980</v>
      </c>
      <c r="E6875" s="82">
        <v>3.5</v>
      </c>
      <c r="F6875" t="s">
        <v>973</v>
      </c>
      <c r="G6875" s="83">
        <v>40532</v>
      </c>
      <c r="I6875">
        <v>2010</v>
      </c>
    </row>
    <row r="6876" spans="1:9" x14ac:dyDescent="0.25">
      <c r="A6876" t="s">
        <v>972</v>
      </c>
      <c r="B6876" t="s">
        <v>148</v>
      </c>
      <c r="C6876" s="76" t="s">
        <v>842</v>
      </c>
      <c r="D6876" t="s">
        <v>980</v>
      </c>
      <c r="E6876" s="82">
        <v>4.79</v>
      </c>
      <c r="F6876" t="s">
        <v>973</v>
      </c>
      <c r="G6876" s="83">
        <v>40848</v>
      </c>
      <c r="I6876">
        <v>2011</v>
      </c>
    </row>
    <row r="6877" spans="1:9" x14ac:dyDescent="0.25">
      <c r="A6877" t="s">
        <v>972</v>
      </c>
      <c r="B6877" t="s">
        <v>148</v>
      </c>
      <c r="C6877" s="76" t="s">
        <v>842</v>
      </c>
      <c r="D6877" t="s">
        <v>980</v>
      </c>
      <c r="E6877" s="82">
        <v>96.67</v>
      </c>
      <c r="F6877" t="s">
        <v>973</v>
      </c>
      <c r="G6877" s="83">
        <v>40164</v>
      </c>
      <c r="I6877">
        <v>2009</v>
      </c>
    </row>
    <row r="6878" spans="1:9" x14ac:dyDescent="0.25">
      <c r="A6878" t="s">
        <v>972</v>
      </c>
      <c r="B6878" t="s">
        <v>148</v>
      </c>
      <c r="C6878" s="76" t="s">
        <v>842</v>
      </c>
      <c r="D6878" t="s">
        <v>980</v>
      </c>
      <c r="E6878" s="82">
        <v>4.79</v>
      </c>
      <c r="F6878" t="s">
        <v>973</v>
      </c>
      <c r="G6878" s="83">
        <v>40140</v>
      </c>
      <c r="I6878">
        <v>2009</v>
      </c>
    </row>
    <row r="6879" spans="1:9" x14ac:dyDescent="0.25">
      <c r="A6879" t="s">
        <v>972</v>
      </c>
      <c r="B6879" t="s">
        <v>148</v>
      </c>
      <c r="C6879" s="76" t="s">
        <v>842</v>
      </c>
      <c r="D6879" t="s">
        <v>980</v>
      </c>
      <c r="E6879" s="82">
        <v>3.9</v>
      </c>
      <c r="F6879" t="s">
        <v>973</v>
      </c>
      <c r="G6879" s="83">
        <v>40211</v>
      </c>
      <c r="I6879">
        <v>2010</v>
      </c>
    </row>
    <row r="6880" spans="1:9" x14ac:dyDescent="0.25">
      <c r="A6880" t="s">
        <v>972</v>
      </c>
      <c r="B6880" t="s">
        <v>147</v>
      </c>
      <c r="C6880" s="76" t="s">
        <v>842</v>
      </c>
      <c r="D6880" t="s">
        <v>980</v>
      </c>
      <c r="E6880" s="82">
        <v>31.46</v>
      </c>
      <c r="F6880" t="s">
        <v>973</v>
      </c>
      <c r="G6880" s="83">
        <v>40820</v>
      </c>
      <c r="I6880">
        <v>2011</v>
      </c>
    </row>
    <row r="6881" spans="1:9" x14ac:dyDescent="0.25">
      <c r="A6881" t="s">
        <v>972</v>
      </c>
      <c r="B6881" t="s">
        <v>147</v>
      </c>
      <c r="C6881" s="76" t="s">
        <v>842</v>
      </c>
      <c r="D6881" t="s">
        <v>980</v>
      </c>
      <c r="E6881" s="82">
        <v>57.11</v>
      </c>
      <c r="F6881" t="s">
        <v>973</v>
      </c>
      <c r="G6881" s="83">
        <v>41170</v>
      </c>
      <c r="I6881">
        <v>2012</v>
      </c>
    </row>
    <row r="6882" spans="1:9" x14ac:dyDescent="0.25">
      <c r="A6882" t="s">
        <v>972</v>
      </c>
      <c r="B6882" t="s">
        <v>147</v>
      </c>
      <c r="C6882" s="76" t="s">
        <v>842</v>
      </c>
      <c r="D6882" t="s">
        <v>980</v>
      </c>
      <c r="E6882" s="82">
        <v>26.22</v>
      </c>
      <c r="F6882" t="s">
        <v>973</v>
      </c>
      <c r="G6882" s="83">
        <v>40758</v>
      </c>
      <c r="I6882">
        <v>2011</v>
      </c>
    </row>
    <row r="6883" spans="1:9" x14ac:dyDescent="0.25">
      <c r="A6883" t="s">
        <v>972</v>
      </c>
      <c r="B6883" t="s">
        <v>139</v>
      </c>
      <c r="C6883" s="76" t="s">
        <v>842</v>
      </c>
      <c r="D6883" t="s">
        <v>980</v>
      </c>
      <c r="E6883" s="82">
        <v>2.79</v>
      </c>
      <c r="F6883" t="s">
        <v>973</v>
      </c>
      <c r="G6883" s="83">
        <v>40742</v>
      </c>
      <c r="I6883">
        <v>2011</v>
      </c>
    </row>
    <row r="6884" spans="1:9" x14ac:dyDescent="0.25">
      <c r="A6884" t="s">
        <v>972</v>
      </c>
      <c r="B6884" t="s">
        <v>137</v>
      </c>
      <c r="C6884" s="76" t="s">
        <v>842</v>
      </c>
      <c r="D6884" t="s">
        <v>980</v>
      </c>
      <c r="E6884" s="82">
        <v>10.49</v>
      </c>
      <c r="F6884" t="s">
        <v>973</v>
      </c>
      <c r="G6884" s="83">
        <v>40742</v>
      </c>
      <c r="I6884">
        <v>2011</v>
      </c>
    </row>
    <row r="6885" spans="1:9" x14ac:dyDescent="0.25">
      <c r="A6885" t="s">
        <v>972</v>
      </c>
      <c r="B6885" t="s">
        <v>147</v>
      </c>
      <c r="C6885" s="76" t="s">
        <v>842</v>
      </c>
      <c r="D6885" t="s">
        <v>980</v>
      </c>
      <c r="E6885" s="82">
        <v>1.88</v>
      </c>
      <c r="F6885" t="s">
        <v>973</v>
      </c>
      <c r="G6885" s="83">
        <v>40634</v>
      </c>
      <c r="I6885">
        <v>2011</v>
      </c>
    </row>
    <row r="6886" spans="1:9" x14ac:dyDescent="0.25">
      <c r="A6886" t="s">
        <v>972</v>
      </c>
      <c r="B6886" t="s">
        <v>139</v>
      </c>
      <c r="C6886" s="76" t="s">
        <v>842</v>
      </c>
      <c r="D6886" t="s">
        <v>980</v>
      </c>
      <c r="E6886" s="82">
        <v>4.1900000000000004</v>
      </c>
      <c r="F6886" t="s">
        <v>973</v>
      </c>
      <c r="G6886" s="83">
        <v>40695</v>
      </c>
      <c r="I6886">
        <v>2011</v>
      </c>
    </row>
    <row r="6887" spans="1:9" x14ac:dyDescent="0.25">
      <c r="A6887" t="s">
        <v>972</v>
      </c>
      <c r="B6887" t="s">
        <v>147</v>
      </c>
      <c r="C6887" s="76" t="s">
        <v>842</v>
      </c>
      <c r="D6887" t="s">
        <v>980</v>
      </c>
      <c r="E6887" s="82">
        <v>3.59</v>
      </c>
      <c r="F6887" t="s">
        <v>973</v>
      </c>
      <c r="G6887" s="83">
        <v>40651</v>
      </c>
      <c r="I6887">
        <v>2011</v>
      </c>
    </row>
    <row r="6888" spans="1:9" x14ac:dyDescent="0.25">
      <c r="A6888" t="s">
        <v>972</v>
      </c>
      <c r="B6888" t="s">
        <v>147</v>
      </c>
      <c r="C6888" t="s">
        <v>842</v>
      </c>
      <c r="D6888" t="s">
        <v>980</v>
      </c>
      <c r="E6888" s="82">
        <v>2.5099999999999998</v>
      </c>
      <c r="F6888" t="s">
        <v>973</v>
      </c>
      <c r="G6888" s="83">
        <v>40644</v>
      </c>
      <c r="I6888">
        <v>2011</v>
      </c>
    </row>
    <row r="6889" spans="1:9" x14ac:dyDescent="0.25">
      <c r="A6889" t="s">
        <v>972</v>
      </c>
      <c r="B6889" t="s">
        <v>139</v>
      </c>
      <c r="C6889" s="76" t="s">
        <v>842</v>
      </c>
      <c r="D6889" t="s">
        <v>980</v>
      </c>
      <c r="E6889" s="82">
        <v>15.39</v>
      </c>
      <c r="F6889" t="s">
        <v>973</v>
      </c>
      <c r="G6889" s="83">
        <v>40541</v>
      </c>
      <c r="I6889">
        <v>2010</v>
      </c>
    </row>
    <row r="6890" spans="1:9" x14ac:dyDescent="0.25">
      <c r="A6890" t="s">
        <v>972</v>
      </c>
      <c r="B6890" t="s">
        <v>147</v>
      </c>
      <c r="C6890" s="76" t="s">
        <v>842</v>
      </c>
      <c r="D6890" t="s">
        <v>980</v>
      </c>
      <c r="E6890" s="82">
        <v>11.4</v>
      </c>
      <c r="F6890" t="s">
        <v>973</v>
      </c>
      <c r="G6890" s="83">
        <v>40807</v>
      </c>
      <c r="I6890">
        <v>2011</v>
      </c>
    </row>
    <row r="6891" spans="1:9" x14ac:dyDescent="0.25">
      <c r="A6891" t="s">
        <v>972</v>
      </c>
      <c r="B6891" t="s">
        <v>147</v>
      </c>
      <c r="C6891" s="76" t="s">
        <v>842</v>
      </c>
      <c r="D6891" t="s">
        <v>980</v>
      </c>
      <c r="E6891" s="82">
        <v>14.7</v>
      </c>
      <c r="F6891" t="s">
        <v>973</v>
      </c>
      <c r="G6891" s="83">
        <v>40560</v>
      </c>
      <c r="I6891">
        <v>2011</v>
      </c>
    </row>
    <row r="6892" spans="1:9" ht="14.45" customHeight="1" x14ac:dyDescent="0.25">
      <c r="A6892" t="s">
        <v>972</v>
      </c>
      <c r="B6892" t="s">
        <v>147</v>
      </c>
      <c r="C6892" s="76" t="s">
        <v>842</v>
      </c>
      <c r="D6892" t="s">
        <v>980</v>
      </c>
      <c r="E6892" s="82">
        <v>26.33</v>
      </c>
      <c r="F6892" t="s">
        <v>973</v>
      </c>
      <c r="G6892" s="83">
        <v>40480</v>
      </c>
      <c r="I6892">
        <v>2010</v>
      </c>
    </row>
    <row r="6893" spans="1:9" ht="14.45" customHeight="1" x14ac:dyDescent="0.25">
      <c r="A6893" t="s">
        <v>972</v>
      </c>
      <c r="B6893" t="s">
        <v>147</v>
      </c>
      <c r="C6893" s="76" t="s">
        <v>842</v>
      </c>
      <c r="D6893" t="s">
        <v>980</v>
      </c>
      <c r="E6893" s="82">
        <v>11.17</v>
      </c>
      <c r="F6893" t="s">
        <v>973</v>
      </c>
      <c r="G6893" s="83">
        <v>39825</v>
      </c>
      <c r="I6893">
        <v>2009</v>
      </c>
    </row>
    <row r="6894" spans="1:9" ht="14.45" customHeight="1" x14ac:dyDescent="0.25">
      <c r="A6894" t="s">
        <v>972</v>
      </c>
      <c r="B6894" t="s">
        <v>224</v>
      </c>
      <c r="C6894" s="76" t="s">
        <v>842</v>
      </c>
      <c r="D6894" t="s">
        <v>980</v>
      </c>
      <c r="E6894" s="82">
        <v>21.87</v>
      </c>
      <c r="F6894" t="s">
        <v>973</v>
      </c>
      <c r="G6894" s="83">
        <v>39736</v>
      </c>
      <c r="I6894">
        <v>2008</v>
      </c>
    </row>
    <row r="6895" spans="1:9" x14ac:dyDescent="0.25">
      <c r="A6895" t="s">
        <v>972</v>
      </c>
      <c r="B6895" t="s">
        <v>224</v>
      </c>
      <c r="C6895" s="76" t="s">
        <v>842</v>
      </c>
      <c r="D6895" t="s">
        <v>980</v>
      </c>
      <c r="E6895" s="82">
        <v>2.57</v>
      </c>
      <c r="F6895" t="s">
        <v>973</v>
      </c>
      <c r="G6895" s="83">
        <v>40025</v>
      </c>
      <c r="I6895">
        <v>2009</v>
      </c>
    </row>
    <row r="6896" spans="1:9" x14ac:dyDescent="0.25">
      <c r="A6896" t="s">
        <v>972</v>
      </c>
      <c r="B6896" t="s">
        <v>219</v>
      </c>
      <c r="C6896" s="76" t="s">
        <v>842</v>
      </c>
      <c r="D6896" t="s">
        <v>980</v>
      </c>
      <c r="E6896" s="82">
        <v>4.49</v>
      </c>
      <c r="F6896" t="s">
        <v>973</v>
      </c>
      <c r="G6896" s="83">
        <v>40877</v>
      </c>
      <c r="I6896">
        <v>2011</v>
      </c>
    </row>
    <row r="6897" spans="1:9" x14ac:dyDescent="0.25">
      <c r="A6897" t="s">
        <v>972</v>
      </c>
      <c r="B6897" t="s">
        <v>223</v>
      </c>
      <c r="C6897" s="76" t="s">
        <v>842</v>
      </c>
      <c r="D6897" t="s">
        <v>980</v>
      </c>
      <c r="E6897" s="82">
        <v>24.78</v>
      </c>
      <c r="F6897" t="s">
        <v>973</v>
      </c>
      <c r="G6897" s="83">
        <v>40346</v>
      </c>
      <c r="I6897">
        <v>2010</v>
      </c>
    </row>
    <row r="6898" spans="1:9" x14ac:dyDescent="0.25">
      <c r="A6898" t="s">
        <v>972</v>
      </c>
      <c r="B6898" t="s">
        <v>223</v>
      </c>
      <c r="C6898" s="76" t="s">
        <v>842</v>
      </c>
      <c r="D6898" t="s">
        <v>980</v>
      </c>
      <c r="E6898" s="82">
        <v>2.73</v>
      </c>
      <c r="F6898" t="s">
        <v>973</v>
      </c>
      <c r="G6898" s="83">
        <v>40597</v>
      </c>
      <c r="I6898">
        <v>2011</v>
      </c>
    </row>
    <row r="6899" spans="1:9" x14ac:dyDescent="0.25">
      <c r="A6899" t="s">
        <v>972</v>
      </c>
      <c r="B6899" t="s">
        <v>219</v>
      </c>
      <c r="C6899" s="76" t="s">
        <v>842</v>
      </c>
      <c r="D6899" t="s">
        <v>980</v>
      </c>
      <c r="E6899" s="82">
        <v>1.82</v>
      </c>
      <c r="F6899" t="s">
        <v>973</v>
      </c>
      <c r="G6899" s="83">
        <v>39856</v>
      </c>
      <c r="I6899">
        <v>2009</v>
      </c>
    </row>
    <row r="6900" spans="1:9" x14ac:dyDescent="0.25">
      <c r="A6900" t="s">
        <v>972</v>
      </c>
      <c r="B6900" t="s">
        <v>219</v>
      </c>
      <c r="C6900" s="76" t="s">
        <v>842</v>
      </c>
      <c r="D6900" t="s">
        <v>980</v>
      </c>
      <c r="E6900" s="82">
        <v>6.5</v>
      </c>
      <c r="F6900" t="s">
        <v>973</v>
      </c>
      <c r="G6900" s="83">
        <v>39658</v>
      </c>
      <c r="I6900">
        <v>2008</v>
      </c>
    </row>
    <row r="6901" spans="1:9" x14ac:dyDescent="0.25">
      <c r="A6901" t="s">
        <v>972</v>
      </c>
      <c r="B6901" t="s">
        <v>223</v>
      </c>
      <c r="C6901" s="76" t="s">
        <v>842</v>
      </c>
      <c r="D6901" t="s">
        <v>980</v>
      </c>
      <c r="E6901" s="82">
        <v>6.3</v>
      </c>
      <c r="F6901" t="s">
        <v>973</v>
      </c>
      <c r="G6901" s="83">
        <v>37993</v>
      </c>
      <c r="I6901">
        <v>2004</v>
      </c>
    </row>
    <row r="6902" spans="1:9" x14ac:dyDescent="0.25">
      <c r="A6902" t="s">
        <v>972</v>
      </c>
      <c r="B6902" t="s">
        <v>223</v>
      </c>
      <c r="C6902" s="76" t="s">
        <v>842</v>
      </c>
      <c r="D6902" t="s">
        <v>980</v>
      </c>
      <c r="E6902" s="82">
        <v>3.99</v>
      </c>
      <c r="F6902" t="s">
        <v>973</v>
      </c>
      <c r="G6902" s="83">
        <v>40793</v>
      </c>
      <c r="I6902">
        <v>2011</v>
      </c>
    </row>
    <row r="6903" spans="1:9" x14ac:dyDescent="0.25">
      <c r="A6903" t="s">
        <v>972</v>
      </c>
      <c r="B6903" t="s">
        <v>147</v>
      </c>
      <c r="C6903" s="76" t="s">
        <v>842</v>
      </c>
      <c r="D6903" t="s">
        <v>980</v>
      </c>
      <c r="E6903" s="82">
        <v>2.42</v>
      </c>
      <c r="F6903" t="s">
        <v>973</v>
      </c>
      <c r="G6903" s="83">
        <v>39877</v>
      </c>
      <c r="I6903">
        <v>2009</v>
      </c>
    </row>
    <row r="6904" spans="1:9" x14ac:dyDescent="0.25">
      <c r="A6904" t="s">
        <v>972</v>
      </c>
      <c r="B6904" t="s">
        <v>147</v>
      </c>
      <c r="C6904" s="76" t="s">
        <v>842</v>
      </c>
      <c r="D6904" t="s">
        <v>980</v>
      </c>
      <c r="E6904" s="82">
        <v>12.75</v>
      </c>
      <c r="F6904" t="s">
        <v>973</v>
      </c>
      <c r="G6904" s="83">
        <v>40742</v>
      </c>
      <c r="I6904">
        <v>2011</v>
      </c>
    </row>
    <row r="6905" spans="1:9" x14ac:dyDescent="0.25">
      <c r="A6905" t="s">
        <v>972</v>
      </c>
      <c r="B6905" t="s">
        <v>223</v>
      </c>
      <c r="C6905" s="76" t="s">
        <v>842</v>
      </c>
      <c r="D6905" t="s">
        <v>980</v>
      </c>
      <c r="E6905" s="82">
        <v>5.85</v>
      </c>
      <c r="F6905" t="s">
        <v>973</v>
      </c>
      <c r="G6905" s="83">
        <v>40814</v>
      </c>
      <c r="I6905">
        <v>2011</v>
      </c>
    </row>
    <row r="6906" spans="1:9" x14ac:dyDescent="0.25">
      <c r="A6906" t="s">
        <v>972</v>
      </c>
      <c r="B6906" t="s">
        <v>223</v>
      </c>
      <c r="C6906" s="76" t="s">
        <v>842</v>
      </c>
      <c r="D6906" t="s">
        <v>980</v>
      </c>
      <c r="E6906" s="82">
        <v>4.18</v>
      </c>
      <c r="F6906" t="s">
        <v>973</v>
      </c>
      <c r="G6906" s="83">
        <v>40793</v>
      </c>
      <c r="I6906">
        <v>2011</v>
      </c>
    </row>
    <row r="6907" spans="1:9" x14ac:dyDescent="0.25">
      <c r="A6907" t="s">
        <v>972</v>
      </c>
      <c r="B6907" t="s">
        <v>147</v>
      </c>
      <c r="C6907" s="76" t="s">
        <v>842</v>
      </c>
      <c r="D6907" t="s">
        <v>980</v>
      </c>
      <c r="E6907" s="82">
        <v>1.37</v>
      </c>
      <c r="F6907" t="s">
        <v>973</v>
      </c>
      <c r="G6907" s="83">
        <v>37910</v>
      </c>
      <c r="I6907">
        <v>2003</v>
      </c>
    </row>
    <row r="6908" spans="1:9" x14ac:dyDescent="0.25">
      <c r="A6908" t="s">
        <v>972</v>
      </c>
      <c r="B6908" t="s">
        <v>147</v>
      </c>
      <c r="C6908" s="76" t="s">
        <v>842</v>
      </c>
      <c r="D6908" t="s">
        <v>980</v>
      </c>
      <c r="E6908" s="82">
        <v>3.25</v>
      </c>
      <c r="F6908" t="s">
        <v>973</v>
      </c>
      <c r="G6908" s="83">
        <v>40352</v>
      </c>
      <c r="I6908">
        <v>2010</v>
      </c>
    </row>
    <row r="6909" spans="1:9" x14ac:dyDescent="0.25">
      <c r="A6909" t="s">
        <v>972</v>
      </c>
      <c r="B6909" t="s">
        <v>235</v>
      </c>
      <c r="C6909" s="76" t="s">
        <v>842</v>
      </c>
      <c r="D6909" t="s">
        <v>980</v>
      </c>
      <c r="E6909" s="82">
        <v>7.96</v>
      </c>
      <c r="F6909" t="s">
        <v>973</v>
      </c>
      <c r="G6909" s="83">
        <v>39759</v>
      </c>
      <c r="I6909">
        <v>2008</v>
      </c>
    </row>
    <row r="6910" spans="1:9" x14ac:dyDescent="0.25">
      <c r="A6910" t="s">
        <v>972</v>
      </c>
      <c r="B6910" t="s">
        <v>147</v>
      </c>
      <c r="C6910" s="76" t="s">
        <v>842</v>
      </c>
      <c r="D6910" t="s">
        <v>980</v>
      </c>
      <c r="E6910" s="82">
        <v>4</v>
      </c>
      <c r="F6910" t="s">
        <v>973</v>
      </c>
      <c r="G6910" s="83">
        <v>40113</v>
      </c>
      <c r="I6910">
        <v>2009</v>
      </c>
    </row>
    <row r="6911" spans="1:9" x14ac:dyDescent="0.25">
      <c r="A6911" t="s">
        <v>972</v>
      </c>
      <c r="B6911" t="s">
        <v>223</v>
      </c>
      <c r="C6911" s="76" t="s">
        <v>842</v>
      </c>
      <c r="D6911" t="s">
        <v>980</v>
      </c>
      <c r="E6911" s="82">
        <v>0.71</v>
      </c>
      <c r="F6911" t="s">
        <v>973</v>
      </c>
      <c r="G6911" s="83">
        <v>39667</v>
      </c>
      <c r="I6911">
        <v>2008</v>
      </c>
    </row>
    <row r="6912" spans="1:9" x14ac:dyDescent="0.25">
      <c r="A6912" t="s">
        <v>972</v>
      </c>
      <c r="B6912" t="s">
        <v>115</v>
      </c>
      <c r="C6912" s="76" t="s">
        <v>842</v>
      </c>
      <c r="D6912" t="s">
        <v>980</v>
      </c>
      <c r="E6912" s="82">
        <v>3.34</v>
      </c>
      <c r="F6912" t="s">
        <v>973</v>
      </c>
      <c r="G6912" s="83">
        <v>39653</v>
      </c>
      <c r="I6912">
        <v>2008</v>
      </c>
    </row>
    <row r="6913" spans="1:9" x14ac:dyDescent="0.25">
      <c r="A6913" t="s">
        <v>972</v>
      </c>
      <c r="B6913" t="s">
        <v>118</v>
      </c>
      <c r="C6913" s="76" t="s">
        <v>842</v>
      </c>
      <c r="D6913" t="s">
        <v>980</v>
      </c>
      <c r="E6913" s="82">
        <v>3.28</v>
      </c>
      <c r="F6913" t="s">
        <v>973</v>
      </c>
      <c r="G6913" s="83">
        <v>40870</v>
      </c>
      <c r="I6913">
        <v>2011</v>
      </c>
    </row>
    <row r="6914" spans="1:9" x14ac:dyDescent="0.25">
      <c r="A6914" t="s">
        <v>972</v>
      </c>
      <c r="B6914" t="s">
        <v>223</v>
      </c>
      <c r="C6914" s="76" t="s">
        <v>842</v>
      </c>
      <c r="D6914" t="s">
        <v>980</v>
      </c>
      <c r="E6914" s="82">
        <v>4.9800000000000004</v>
      </c>
      <c r="F6914" t="s">
        <v>973</v>
      </c>
      <c r="G6914" s="83">
        <v>39667</v>
      </c>
      <c r="I6914">
        <v>2008</v>
      </c>
    </row>
    <row r="6915" spans="1:9" x14ac:dyDescent="0.25">
      <c r="A6915" t="s">
        <v>972</v>
      </c>
      <c r="B6915" t="s">
        <v>222</v>
      </c>
      <c r="C6915" s="76" t="s">
        <v>842</v>
      </c>
      <c r="D6915" t="s">
        <v>980</v>
      </c>
      <c r="E6915" s="82">
        <v>3.8</v>
      </c>
      <c r="F6915" t="s">
        <v>973</v>
      </c>
      <c r="G6915" s="83">
        <v>39693</v>
      </c>
      <c r="I6915">
        <v>2008</v>
      </c>
    </row>
    <row r="6916" spans="1:9" x14ac:dyDescent="0.25">
      <c r="A6916" t="s">
        <v>972</v>
      </c>
      <c r="B6916" t="s">
        <v>216</v>
      </c>
      <c r="C6916" t="s">
        <v>842</v>
      </c>
      <c r="D6916" t="s">
        <v>980</v>
      </c>
      <c r="E6916" s="82">
        <v>1.82</v>
      </c>
      <c r="F6916" t="s">
        <v>973</v>
      </c>
      <c r="G6916" s="83">
        <v>38419</v>
      </c>
      <c r="I6916">
        <v>2005</v>
      </c>
    </row>
    <row r="6917" spans="1:9" x14ac:dyDescent="0.25">
      <c r="A6917" t="s">
        <v>972</v>
      </c>
      <c r="B6917" t="s">
        <v>216</v>
      </c>
      <c r="C6917" s="76" t="s">
        <v>842</v>
      </c>
      <c r="D6917" t="s">
        <v>980</v>
      </c>
      <c r="E6917" s="82">
        <v>5.45</v>
      </c>
      <c r="F6917" t="s">
        <v>973</v>
      </c>
      <c r="G6917" s="83">
        <v>40805</v>
      </c>
      <c r="I6917">
        <v>2011</v>
      </c>
    </row>
    <row r="6918" spans="1:9" x14ac:dyDescent="0.25">
      <c r="A6918" t="s">
        <v>972</v>
      </c>
      <c r="B6918" t="s">
        <v>216</v>
      </c>
      <c r="C6918" s="76" t="s">
        <v>842</v>
      </c>
      <c r="D6918" t="s">
        <v>980</v>
      </c>
      <c r="E6918" s="82">
        <v>3.99</v>
      </c>
      <c r="F6918" t="s">
        <v>973</v>
      </c>
      <c r="G6918" s="83">
        <v>40766</v>
      </c>
      <c r="I6918">
        <v>2011</v>
      </c>
    </row>
    <row r="6919" spans="1:9" ht="14.45" customHeight="1" x14ac:dyDescent="0.25">
      <c r="A6919" t="s">
        <v>972</v>
      </c>
      <c r="B6919" t="s">
        <v>128</v>
      </c>
      <c r="C6919" s="76" t="s">
        <v>842</v>
      </c>
      <c r="D6919" t="s">
        <v>980</v>
      </c>
      <c r="E6919" s="82">
        <v>2.2799999999999998</v>
      </c>
      <c r="F6919" t="s">
        <v>973</v>
      </c>
      <c r="G6919" s="83">
        <v>40830</v>
      </c>
      <c r="I6919">
        <v>2011</v>
      </c>
    </row>
    <row r="6920" spans="1:9" ht="14.45" customHeight="1" x14ac:dyDescent="0.25">
      <c r="A6920" t="s">
        <v>972</v>
      </c>
      <c r="B6920" t="s">
        <v>118</v>
      </c>
      <c r="C6920" s="76" t="s">
        <v>842</v>
      </c>
      <c r="D6920" t="s">
        <v>980</v>
      </c>
      <c r="E6920" s="82">
        <v>5.68</v>
      </c>
      <c r="F6920" t="s">
        <v>973</v>
      </c>
      <c r="G6920" s="83">
        <v>40576</v>
      </c>
      <c r="I6920">
        <v>2011</v>
      </c>
    </row>
    <row r="6921" spans="1:9" ht="14.45" customHeight="1" x14ac:dyDescent="0.25">
      <c r="A6921" t="s">
        <v>972</v>
      </c>
      <c r="B6921" t="s">
        <v>186</v>
      </c>
      <c r="C6921" s="76" t="s">
        <v>842</v>
      </c>
      <c r="D6921" t="s">
        <v>980</v>
      </c>
      <c r="E6921" s="82">
        <v>1.59</v>
      </c>
      <c r="F6921" t="s">
        <v>973</v>
      </c>
      <c r="G6921" s="83">
        <v>39902</v>
      </c>
      <c r="I6921">
        <v>2009</v>
      </c>
    </row>
    <row r="6922" spans="1:9" ht="14.45" customHeight="1" x14ac:dyDescent="0.25">
      <c r="A6922" t="s">
        <v>972</v>
      </c>
      <c r="B6922" t="s">
        <v>186</v>
      </c>
      <c r="C6922" s="76" t="s">
        <v>842</v>
      </c>
      <c r="D6922" t="s">
        <v>980</v>
      </c>
      <c r="E6922" s="82">
        <v>3.99</v>
      </c>
      <c r="F6922" t="s">
        <v>973</v>
      </c>
      <c r="G6922" s="83">
        <v>40756</v>
      </c>
      <c r="I6922">
        <v>2011</v>
      </c>
    </row>
    <row r="6923" spans="1:9" ht="14.45" customHeight="1" x14ac:dyDescent="0.25">
      <c r="A6923" t="s">
        <v>972</v>
      </c>
      <c r="B6923" t="s">
        <v>187</v>
      </c>
      <c r="C6923" s="76" t="s">
        <v>842</v>
      </c>
      <c r="D6923" t="s">
        <v>980</v>
      </c>
      <c r="E6923" s="82">
        <v>6.03</v>
      </c>
      <c r="F6923" t="s">
        <v>973</v>
      </c>
      <c r="G6923" s="83">
        <v>40648</v>
      </c>
      <c r="I6923">
        <v>2011</v>
      </c>
    </row>
    <row r="6924" spans="1:9" x14ac:dyDescent="0.25">
      <c r="A6924" t="s">
        <v>972</v>
      </c>
      <c r="B6924" t="s">
        <v>173</v>
      </c>
      <c r="C6924" s="76" t="s">
        <v>947</v>
      </c>
      <c r="D6924" t="s">
        <v>980</v>
      </c>
      <c r="E6924" s="82">
        <v>10</v>
      </c>
      <c r="F6924" t="s">
        <v>973</v>
      </c>
      <c r="G6924" s="83">
        <v>41905</v>
      </c>
      <c r="I6924">
        <v>2014</v>
      </c>
    </row>
    <row r="6925" spans="1:9" x14ac:dyDescent="0.25">
      <c r="A6925" t="s">
        <v>972</v>
      </c>
      <c r="B6925" t="s">
        <v>186</v>
      </c>
      <c r="C6925" s="76" t="s">
        <v>842</v>
      </c>
      <c r="D6925" t="s">
        <v>980</v>
      </c>
      <c r="E6925" s="82">
        <v>3.99</v>
      </c>
      <c r="F6925" t="s">
        <v>973</v>
      </c>
      <c r="G6925" s="83">
        <v>40653</v>
      </c>
      <c r="I6925">
        <v>2011</v>
      </c>
    </row>
    <row r="6926" spans="1:9" x14ac:dyDescent="0.25">
      <c r="A6926" t="s">
        <v>972</v>
      </c>
      <c r="B6926" t="s">
        <v>187</v>
      </c>
      <c r="C6926" s="76" t="s">
        <v>842</v>
      </c>
      <c r="D6926" t="s">
        <v>980</v>
      </c>
      <c r="E6926" s="82">
        <v>3.19</v>
      </c>
      <c r="F6926" t="s">
        <v>973</v>
      </c>
      <c r="G6926" s="83">
        <v>40182</v>
      </c>
      <c r="I6926">
        <v>2010</v>
      </c>
    </row>
    <row r="6927" spans="1:9" x14ac:dyDescent="0.25">
      <c r="A6927" t="s">
        <v>972</v>
      </c>
      <c r="B6927" t="s">
        <v>173</v>
      </c>
      <c r="C6927" s="76" t="s">
        <v>947</v>
      </c>
      <c r="D6927" t="s">
        <v>980</v>
      </c>
      <c r="E6927" s="82">
        <v>10</v>
      </c>
      <c r="F6927" t="s">
        <v>973</v>
      </c>
      <c r="G6927" s="83">
        <v>39740</v>
      </c>
      <c r="I6927">
        <v>2008</v>
      </c>
    </row>
    <row r="6928" spans="1:9" x14ac:dyDescent="0.25">
      <c r="A6928" t="s">
        <v>972</v>
      </c>
      <c r="B6928" t="s">
        <v>173</v>
      </c>
      <c r="C6928" s="76" t="s">
        <v>842</v>
      </c>
      <c r="D6928" t="s">
        <v>980</v>
      </c>
      <c r="E6928" s="82">
        <v>5</v>
      </c>
      <c r="F6928" t="s">
        <v>973</v>
      </c>
      <c r="G6928" s="83">
        <v>39937</v>
      </c>
      <c r="I6928">
        <v>2009</v>
      </c>
    </row>
    <row r="6929" spans="1:9" x14ac:dyDescent="0.25">
      <c r="A6929" t="s">
        <v>972</v>
      </c>
      <c r="B6929" t="s">
        <v>187</v>
      </c>
      <c r="C6929" s="76" t="s">
        <v>842</v>
      </c>
      <c r="D6929" t="s">
        <v>980</v>
      </c>
      <c r="E6929" s="82">
        <v>1.71</v>
      </c>
      <c r="F6929" t="s">
        <v>973</v>
      </c>
      <c r="G6929" s="83">
        <v>41852</v>
      </c>
      <c r="I6929">
        <v>2014</v>
      </c>
    </row>
    <row r="6930" spans="1:9" x14ac:dyDescent="0.25">
      <c r="A6930" t="s">
        <v>972</v>
      </c>
      <c r="B6930" t="s">
        <v>187</v>
      </c>
      <c r="C6930" s="76" t="s">
        <v>947</v>
      </c>
      <c r="D6930" t="s">
        <v>980</v>
      </c>
      <c r="E6930" s="82">
        <v>2.5</v>
      </c>
      <c r="F6930" t="s">
        <v>973</v>
      </c>
      <c r="G6930" s="83">
        <v>38198</v>
      </c>
      <c r="I6930">
        <v>2004</v>
      </c>
    </row>
    <row r="6931" spans="1:9" x14ac:dyDescent="0.25">
      <c r="A6931" t="s">
        <v>972</v>
      </c>
      <c r="B6931" t="s">
        <v>9</v>
      </c>
      <c r="C6931" s="76" t="s">
        <v>842</v>
      </c>
      <c r="D6931" t="s">
        <v>980</v>
      </c>
      <c r="E6931" s="82">
        <v>3.9</v>
      </c>
      <c r="F6931" t="s">
        <v>973</v>
      </c>
      <c r="G6931" s="83">
        <v>40256</v>
      </c>
      <c r="I6931">
        <v>2010</v>
      </c>
    </row>
    <row r="6932" spans="1:9" x14ac:dyDescent="0.25">
      <c r="A6932" t="s">
        <v>972</v>
      </c>
      <c r="B6932" t="s">
        <v>0</v>
      </c>
      <c r="C6932" s="76" t="s">
        <v>842</v>
      </c>
      <c r="D6932" t="s">
        <v>980</v>
      </c>
      <c r="E6932" s="82">
        <v>2.02</v>
      </c>
      <c r="F6932" t="s">
        <v>973</v>
      </c>
      <c r="G6932" s="83">
        <v>40366</v>
      </c>
      <c r="I6932">
        <v>2010</v>
      </c>
    </row>
    <row r="6933" spans="1:9" x14ac:dyDescent="0.25">
      <c r="A6933" t="s">
        <v>972</v>
      </c>
      <c r="B6933" t="s">
        <v>0</v>
      </c>
      <c r="C6933" s="76" t="s">
        <v>842</v>
      </c>
      <c r="D6933" t="s">
        <v>980</v>
      </c>
      <c r="E6933" s="82">
        <v>11</v>
      </c>
      <c r="F6933" t="s">
        <v>973</v>
      </c>
      <c r="G6933" s="83">
        <v>39951</v>
      </c>
      <c r="I6933">
        <v>2009</v>
      </c>
    </row>
    <row r="6934" spans="1:9" ht="14.45" customHeight="1" x14ac:dyDescent="0.25">
      <c r="A6934" t="s">
        <v>972</v>
      </c>
      <c r="B6934" t="s">
        <v>240</v>
      </c>
      <c r="C6934" t="s">
        <v>842</v>
      </c>
      <c r="D6934" t="s">
        <v>980</v>
      </c>
      <c r="E6934" s="82">
        <v>34.96</v>
      </c>
      <c r="F6934" t="s">
        <v>973</v>
      </c>
      <c r="G6934" s="83">
        <v>40511</v>
      </c>
      <c r="I6934">
        <v>2010</v>
      </c>
    </row>
    <row r="6935" spans="1:9" ht="14.45" customHeight="1" x14ac:dyDescent="0.25">
      <c r="A6935" t="s">
        <v>972</v>
      </c>
      <c r="B6935" t="s">
        <v>240</v>
      </c>
      <c r="C6935" s="76" t="s">
        <v>842</v>
      </c>
      <c r="D6935" t="s">
        <v>980</v>
      </c>
      <c r="E6935" s="82">
        <v>4.8099999999999996</v>
      </c>
      <c r="F6935" t="s">
        <v>973</v>
      </c>
      <c r="G6935" s="83">
        <v>40742</v>
      </c>
      <c r="I6935">
        <v>2011</v>
      </c>
    </row>
    <row r="6936" spans="1:9" x14ac:dyDescent="0.25">
      <c r="A6936" t="s">
        <v>972</v>
      </c>
      <c r="B6936" t="s">
        <v>253</v>
      </c>
      <c r="C6936" s="76" t="s">
        <v>842</v>
      </c>
      <c r="D6936" t="s">
        <v>980</v>
      </c>
      <c r="E6936" s="82">
        <v>4.67</v>
      </c>
      <c r="F6936" t="s">
        <v>973</v>
      </c>
      <c r="G6936" s="83">
        <v>40752</v>
      </c>
      <c r="I6936">
        <v>2011</v>
      </c>
    </row>
    <row r="6937" spans="1:9" x14ac:dyDescent="0.25">
      <c r="A6937" t="s">
        <v>972</v>
      </c>
      <c r="B6937" t="s">
        <v>253</v>
      </c>
      <c r="C6937" s="76" t="s">
        <v>842</v>
      </c>
      <c r="D6937" t="s">
        <v>980</v>
      </c>
      <c r="E6937" s="82">
        <v>3.9</v>
      </c>
      <c r="F6937" t="s">
        <v>973</v>
      </c>
      <c r="G6937" s="83">
        <v>40696</v>
      </c>
      <c r="I6937">
        <v>2011</v>
      </c>
    </row>
    <row r="6938" spans="1:9" x14ac:dyDescent="0.25">
      <c r="A6938" t="s">
        <v>972</v>
      </c>
      <c r="B6938" t="s">
        <v>253</v>
      </c>
      <c r="C6938" s="76" t="s">
        <v>842</v>
      </c>
      <c r="D6938" t="s">
        <v>980</v>
      </c>
      <c r="E6938" s="82">
        <v>5.27</v>
      </c>
      <c r="F6938" t="s">
        <v>973</v>
      </c>
      <c r="G6938" s="83">
        <v>40680</v>
      </c>
      <c r="I6938">
        <v>2011</v>
      </c>
    </row>
    <row r="6939" spans="1:9" x14ac:dyDescent="0.25">
      <c r="A6939" t="s">
        <v>972</v>
      </c>
      <c r="B6939" t="s">
        <v>253</v>
      </c>
      <c r="C6939" s="76" t="s">
        <v>842</v>
      </c>
      <c r="D6939" t="s">
        <v>980</v>
      </c>
      <c r="E6939" s="82">
        <v>4.22</v>
      </c>
      <c r="F6939" t="s">
        <v>973</v>
      </c>
      <c r="G6939" s="83">
        <v>40676</v>
      </c>
      <c r="I6939">
        <v>2011</v>
      </c>
    </row>
    <row r="6940" spans="1:9" x14ac:dyDescent="0.25">
      <c r="A6940" t="s">
        <v>972</v>
      </c>
      <c r="B6940" t="s">
        <v>253</v>
      </c>
      <c r="C6940" s="76" t="s">
        <v>842</v>
      </c>
      <c r="D6940" t="s">
        <v>980</v>
      </c>
      <c r="E6940" s="82">
        <v>7.73</v>
      </c>
      <c r="F6940" t="s">
        <v>973</v>
      </c>
      <c r="G6940" s="83">
        <v>40658</v>
      </c>
      <c r="I6940">
        <v>2011</v>
      </c>
    </row>
    <row r="6941" spans="1:9" x14ac:dyDescent="0.25">
      <c r="A6941" t="s">
        <v>972</v>
      </c>
      <c r="B6941" t="s">
        <v>253</v>
      </c>
      <c r="C6941" s="76" t="s">
        <v>842</v>
      </c>
      <c r="D6941" t="s">
        <v>980</v>
      </c>
      <c r="E6941" s="82">
        <v>4.79</v>
      </c>
      <c r="F6941" t="s">
        <v>973</v>
      </c>
      <c r="G6941" s="83">
        <v>40605</v>
      </c>
      <c r="I6941">
        <v>2011</v>
      </c>
    </row>
    <row r="6942" spans="1:9" x14ac:dyDescent="0.25">
      <c r="A6942" t="s">
        <v>972</v>
      </c>
      <c r="B6942" t="s">
        <v>242</v>
      </c>
      <c r="C6942" s="76" t="s">
        <v>842</v>
      </c>
      <c r="D6942" t="s">
        <v>980</v>
      </c>
      <c r="E6942" s="82">
        <v>4.91</v>
      </c>
      <c r="F6942" t="s">
        <v>973</v>
      </c>
      <c r="G6942" s="83">
        <v>40718</v>
      </c>
      <c r="I6942">
        <v>2011</v>
      </c>
    </row>
    <row r="6943" spans="1:9" x14ac:dyDescent="0.25">
      <c r="A6943" t="s">
        <v>972</v>
      </c>
      <c r="B6943" t="s">
        <v>242</v>
      </c>
      <c r="C6943" s="76" t="s">
        <v>842</v>
      </c>
      <c r="D6943" t="s">
        <v>980</v>
      </c>
      <c r="E6943" s="82">
        <v>6.41</v>
      </c>
      <c r="F6943" t="s">
        <v>973</v>
      </c>
      <c r="G6943" s="83">
        <v>40633</v>
      </c>
      <c r="I6943">
        <v>2011</v>
      </c>
    </row>
    <row r="6944" spans="1:9" x14ac:dyDescent="0.25">
      <c r="A6944" t="s">
        <v>972</v>
      </c>
      <c r="B6944" t="s">
        <v>242</v>
      </c>
      <c r="C6944" s="76" t="s">
        <v>842</v>
      </c>
      <c r="D6944" t="s">
        <v>980</v>
      </c>
      <c r="E6944" s="82">
        <v>3.19</v>
      </c>
      <c r="F6944" t="s">
        <v>973</v>
      </c>
      <c r="G6944" s="83">
        <v>40430</v>
      </c>
      <c r="I6944">
        <v>2010</v>
      </c>
    </row>
    <row r="6945" spans="1:9" x14ac:dyDescent="0.25">
      <c r="A6945" t="s">
        <v>972</v>
      </c>
      <c r="B6945" t="s">
        <v>242</v>
      </c>
      <c r="C6945" s="76" t="s">
        <v>842</v>
      </c>
      <c r="D6945" t="s">
        <v>980</v>
      </c>
      <c r="E6945" s="82">
        <v>3.19</v>
      </c>
      <c r="F6945" t="s">
        <v>973</v>
      </c>
      <c r="G6945" s="83">
        <v>39829</v>
      </c>
      <c r="I6945">
        <v>2009</v>
      </c>
    </row>
    <row r="6946" spans="1:9" x14ac:dyDescent="0.25">
      <c r="A6946" t="s">
        <v>972</v>
      </c>
      <c r="B6946" t="s">
        <v>242</v>
      </c>
      <c r="C6946" s="76" t="s">
        <v>842</v>
      </c>
      <c r="D6946" t="s">
        <v>980</v>
      </c>
      <c r="E6946" s="82">
        <v>2.79</v>
      </c>
      <c r="F6946" t="s">
        <v>973</v>
      </c>
      <c r="G6946" s="83">
        <v>39829</v>
      </c>
      <c r="I6946">
        <v>2009</v>
      </c>
    </row>
    <row r="6947" spans="1:9" x14ac:dyDescent="0.25">
      <c r="A6947" t="s">
        <v>972</v>
      </c>
      <c r="B6947" t="s">
        <v>242</v>
      </c>
      <c r="C6947" s="76" t="s">
        <v>842</v>
      </c>
      <c r="D6947" t="s">
        <v>980</v>
      </c>
      <c r="E6947" s="82">
        <v>12.97</v>
      </c>
      <c r="F6947" t="s">
        <v>973</v>
      </c>
      <c r="G6947" s="83">
        <v>40133</v>
      </c>
      <c r="I6947">
        <v>2009</v>
      </c>
    </row>
    <row r="6948" spans="1:9" x14ac:dyDescent="0.25">
      <c r="A6948" t="s">
        <v>972</v>
      </c>
      <c r="B6948" t="s">
        <v>242</v>
      </c>
      <c r="C6948" s="76" t="s">
        <v>842</v>
      </c>
      <c r="D6948" t="s">
        <v>980</v>
      </c>
      <c r="E6948" s="82">
        <v>6.27</v>
      </c>
      <c r="F6948" t="s">
        <v>973</v>
      </c>
      <c r="G6948" s="83">
        <v>40431</v>
      </c>
      <c r="I6948">
        <v>2010</v>
      </c>
    </row>
    <row r="6949" spans="1:9" x14ac:dyDescent="0.25">
      <c r="A6949" t="s">
        <v>972</v>
      </c>
      <c r="B6949" t="s">
        <v>242</v>
      </c>
      <c r="C6949" s="76" t="s">
        <v>947</v>
      </c>
      <c r="D6949" t="s">
        <v>980</v>
      </c>
      <c r="E6949" s="82">
        <v>10</v>
      </c>
      <c r="F6949" t="s">
        <v>973</v>
      </c>
      <c r="G6949" s="83">
        <v>42159</v>
      </c>
      <c r="I6949">
        <v>2015</v>
      </c>
    </row>
    <row r="6950" spans="1:9" x14ac:dyDescent="0.25">
      <c r="A6950" t="s">
        <v>972</v>
      </c>
      <c r="B6950" t="s">
        <v>223</v>
      </c>
      <c r="C6950" s="76" t="s">
        <v>842</v>
      </c>
      <c r="D6950" t="s">
        <v>980</v>
      </c>
      <c r="E6950" s="82">
        <v>11.02</v>
      </c>
      <c r="F6950" t="s">
        <v>973</v>
      </c>
      <c r="G6950" s="83">
        <v>40563</v>
      </c>
      <c r="I6950">
        <v>2011</v>
      </c>
    </row>
    <row r="6951" spans="1:9" x14ac:dyDescent="0.25">
      <c r="A6951" t="s">
        <v>972</v>
      </c>
      <c r="B6951" t="s">
        <v>118</v>
      </c>
      <c r="C6951" s="76" t="s">
        <v>842</v>
      </c>
      <c r="D6951" t="s">
        <v>980</v>
      </c>
      <c r="E6951" s="82">
        <v>4.37</v>
      </c>
      <c r="F6951" t="s">
        <v>973</v>
      </c>
      <c r="G6951" s="83">
        <v>40609</v>
      </c>
      <c r="I6951">
        <v>2011</v>
      </c>
    </row>
    <row r="6952" spans="1:9" x14ac:dyDescent="0.25">
      <c r="A6952" t="s">
        <v>972</v>
      </c>
      <c r="B6952" t="s">
        <v>118</v>
      </c>
      <c r="C6952" s="76" t="s">
        <v>842</v>
      </c>
      <c r="D6952" t="s">
        <v>980</v>
      </c>
      <c r="E6952" s="82">
        <v>3.06</v>
      </c>
      <c r="F6952" t="s">
        <v>973</v>
      </c>
      <c r="G6952" s="83">
        <v>40527</v>
      </c>
      <c r="I6952">
        <v>2010</v>
      </c>
    </row>
    <row r="6953" spans="1:9" x14ac:dyDescent="0.25">
      <c r="A6953" t="s">
        <v>972</v>
      </c>
      <c r="B6953" t="s">
        <v>118</v>
      </c>
      <c r="C6953" s="76" t="s">
        <v>842</v>
      </c>
      <c r="D6953" t="s">
        <v>980</v>
      </c>
      <c r="E6953" s="82">
        <v>5.47</v>
      </c>
      <c r="F6953" t="s">
        <v>973</v>
      </c>
      <c r="G6953" s="83">
        <v>40406</v>
      </c>
      <c r="I6953">
        <v>2010</v>
      </c>
    </row>
    <row r="6954" spans="1:9" x14ac:dyDescent="0.25">
      <c r="A6954" t="s">
        <v>972</v>
      </c>
      <c r="B6954" t="s">
        <v>223</v>
      </c>
      <c r="C6954" s="76" t="s">
        <v>842</v>
      </c>
      <c r="D6954" t="s">
        <v>980</v>
      </c>
      <c r="E6954" s="82">
        <v>58.93</v>
      </c>
      <c r="F6954" t="s">
        <v>973</v>
      </c>
      <c r="G6954" s="83">
        <v>40267</v>
      </c>
      <c r="I6954">
        <v>2010</v>
      </c>
    </row>
    <row r="6955" spans="1:9" x14ac:dyDescent="0.25">
      <c r="A6955" t="s">
        <v>972</v>
      </c>
      <c r="B6955" t="s">
        <v>223</v>
      </c>
      <c r="C6955" s="76" t="s">
        <v>842</v>
      </c>
      <c r="D6955" t="s">
        <v>980</v>
      </c>
      <c r="E6955" s="82">
        <v>5.49</v>
      </c>
      <c r="F6955" t="s">
        <v>973</v>
      </c>
      <c r="G6955" s="83">
        <v>40114</v>
      </c>
      <c r="I6955">
        <v>2009</v>
      </c>
    </row>
    <row r="6956" spans="1:9" x14ac:dyDescent="0.25">
      <c r="A6956" t="s">
        <v>972</v>
      </c>
      <c r="B6956" t="s">
        <v>215</v>
      </c>
      <c r="C6956" s="76" t="s">
        <v>842</v>
      </c>
      <c r="D6956" t="s">
        <v>958</v>
      </c>
      <c r="E6956" s="82">
        <v>189.92</v>
      </c>
      <c r="F6956" t="s">
        <v>973</v>
      </c>
      <c r="G6956" s="83">
        <v>40401</v>
      </c>
      <c r="I6956">
        <v>2010</v>
      </c>
    </row>
    <row r="6957" spans="1:9" x14ac:dyDescent="0.25">
      <c r="A6957" t="s">
        <v>972</v>
      </c>
      <c r="B6957" t="s">
        <v>223</v>
      </c>
      <c r="C6957" s="76" t="s">
        <v>842</v>
      </c>
      <c r="D6957" t="s">
        <v>980</v>
      </c>
      <c r="E6957" s="82">
        <v>69.489999999999995</v>
      </c>
      <c r="F6957" t="s">
        <v>973</v>
      </c>
      <c r="G6957" s="83">
        <v>39787</v>
      </c>
      <c r="I6957">
        <v>2008</v>
      </c>
    </row>
    <row r="6958" spans="1:9" x14ac:dyDescent="0.25">
      <c r="A6958" t="s">
        <v>972</v>
      </c>
      <c r="B6958" t="s">
        <v>223</v>
      </c>
      <c r="C6958" s="76" t="s">
        <v>842</v>
      </c>
      <c r="D6958" t="s">
        <v>980</v>
      </c>
      <c r="E6958" s="82">
        <v>3.61</v>
      </c>
      <c r="F6958" t="s">
        <v>973</v>
      </c>
      <c r="G6958" s="83">
        <v>39738</v>
      </c>
      <c r="I6958">
        <v>2008</v>
      </c>
    </row>
    <row r="6959" spans="1:9" x14ac:dyDescent="0.25">
      <c r="A6959" t="s">
        <v>972</v>
      </c>
      <c r="B6959" t="s">
        <v>222</v>
      </c>
      <c r="C6959" s="76" t="s">
        <v>842</v>
      </c>
      <c r="D6959" t="s">
        <v>980</v>
      </c>
      <c r="E6959" s="82">
        <v>2.99</v>
      </c>
      <c r="F6959" t="s">
        <v>973</v>
      </c>
      <c r="G6959" s="83">
        <v>39666</v>
      </c>
      <c r="I6959">
        <v>2008</v>
      </c>
    </row>
    <row r="6960" spans="1:9" x14ac:dyDescent="0.25">
      <c r="A6960" t="s">
        <v>972</v>
      </c>
      <c r="B6960" t="s">
        <v>222</v>
      </c>
      <c r="C6960" s="76" t="s">
        <v>842</v>
      </c>
      <c r="D6960" t="s">
        <v>980</v>
      </c>
      <c r="E6960" s="82">
        <v>2.85</v>
      </c>
      <c r="F6960" t="s">
        <v>973</v>
      </c>
      <c r="G6960" s="83">
        <v>38418</v>
      </c>
      <c r="I6960">
        <v>2005</v>
      </c>
    </row>
    <row r="6961" spans="1:9" x14ac:dyDescent="0.25">
      <c r="A6961" t="s">
        <v>972</v>
      </c>
      <c r="B6961" t="s">
        <v>222</v>
      </c>
      <c r="C6961" s="76" t="s">
        <v>842</v>
      </c>
      <c r="D6961" t="s">
        <v>980</v>
      </c>
      <c r="E6961" s="82">
        <v>1.1100000000000001</v>
      </c>
      <c r="F6961" t="s">
        <v>973</v>
      </c>
      <c r="G6961" s="83">
        <v>39657</v>
      </c>
      <c r="I6961">
        <v>2008</v>
      </c>
    </row>
    <row r="6962" spans="1:9" x14ac:dyDescent="0.25">
      <c r="A6962" t="s">
        <v>972</v>
      </c>
      <c r="B6962" t="s">
        <v>215</v>
      </c>
      <c r="C6962" s="76" t="s">
        <v>842</v>
      </c>
      <c r="D6962" t="s">
        <v>980</v>
      </c>
      <c r="E6962" s="82">
        <v>1.44</v>
      </c>
      <c r="F6962" t="s">
        <v>973</v>
      </c>
      <c r="G6962" s="83">
        <v>39666</v>
      </c>
      <c r="I6962">
        <v>2008</v>
      </c>
    </row>
    <row r="6963" spans="1:9" x14ac:dyDescent="0.25">
      <c r="A6963" t="s">
        <v>972</v>
      </c>
      <c r="B6963" t="s">
        <v>239</v>
      </c>
      <c r="C6963" s="76" t="s">
        <v>842</v>
      </c>
      <c r="D6963" t="s">
        <v>980</v>
      </c>
      <c r="E6963" s="82">
        <v>3.85</v>
      </c>
      <c r="F6963" t="s">
        <v>973</v>
      </c>
      <c r="G6963" s="83">
        <v>40759</v>
      </c>
      <c r="I6963">
        <v>2011</v>
      </c>
    </row>
    <row r="6964" spans="1:9" x14ac:dyDescent="0.25">
      <c r="A6964" t="s">
        <v>972</v>
      </c>
      <c r="B6964" t="s">
        <v>239</v>
      </c>
      <c r="C6964" s="76" t="s">
        <v>842</v>
      </c>
      <c r="D6964" t="s">
        <v>980</v>
      </c>
      <c r="E6964" s="82">
        <v>3.99</v>
      </c>
      <c r="F6964" t="s">
        <v>973</v>
      </c>
      <c r="G6964" s="83">
        <v>40533</v>
      </c>
      <c r="I6964">
        <v>2010</v>
      </c>
    </row>
    <row r="6965" spans="1:9" x14ac:dyDescent="0.25">
      <c r="A6965" t="s">
        <v>972</v>
      </c>
      <c r="B6965" t="s">
        <v>239</v>
      </c>
      <c r="C6965" s="76" t="s">
        <v>842</v>
      </c>
      <c r="D6965" t="s">
        <v>980</v>
      </c>
      <c r="E6965" s="82">
        <v>4.18</v>
      </c>
      <c r="F6965" t="s">
        <v>973</v>
      </c>
      <c r="G6965" s="83">
        <v>40392</v>
      </c>
      <c r="I6965">
        <v>2010</v>
      </c>
    </row>
    <row r="6966" spans="1:9" x14ac:dyDescent="0.25">
      <c r="A6966" t="s">
        <v>972</v>
      </c>
      <c r="B6966" t="s">
        <v>239</v>
      </c>
      <c r="C6966" s="76" t="s">
        <v>842</v>
      </c>
      <c r="D6966" t="s">
        <v>980</v>
      </c>
      <c r="E6966" s="82">
        <v>8.36</v>
      </c>
      <c r="F6966" t="s">
        <v>973</v>
      </c>
      <c r="G6966" s="83">
        <v>40392</v>
      </c>
      <c r="I6966">
        <v>2010</v>
      </c>
    </row>
    <row r="6967" spans="1:9" x14ac:dyDescent="0.25">
      <c r="A6967" t="s">
        <v>972</v>
      </c>
      <c r="B6967" t="s">
        <v>239</v>
      </c>
      <c r="C6967" s="76" t="s">
        <v>842</v>
      </c>
      <c r="D6967" t="s">
        <v>980</v>
      </c>
      <c r="E6967" s="82">
        <v>3.9</v>
      </c>
      <c r="F6967" t="s">
        <v>973</v>
      </c>
      <c r="G6967" s="83">
        <v>41642</v>
      </c>
      <c r="I6967">
        <v>2014</v>
      </c>
    </row>
    <row r="6968" spans="1:9" x14ac:dyDescent="0.25">
      <c r="A6968" t="s">
        <v>972</v>
      </c>
      <c r="B6968" t="s">
        <v>239</v>
      </c>
      <c r="C6968" s="76" t="s">
        <v>842</v>
      </c>
      <c r="D6968" t="s">
        <v>980</v>
      </c>
      <c r="E6968" s="82">
        <v>4.18</v>
      </c>
      <c r="F6968" t="s">
        <v>973</v>
      </c>
      <c r="G6968" s="83">
        <v>40399</v>
      </c>
      <c r="I6968">
        <v>2010</v>
      </c>
    </row>
    <row r="6969" spans="1:9" x14ac:dyDescent="0.25">
      <c r="A6969" t="s">
        <v>972</v>
      </c>
      <c r="B6969" t="s">
        <v>239</v>
      </c>
      <c r="C6969" s="76" t="s">
        <v>842</v>
      </c>
      <c r="D6969" t="s">
        <v>980</v>
      </c>
      <c r="E6969" s="82">
        <v>4.28</v>
      </c>
      <c r="F6969" t="s">
        <v>973</v>
      </c>
      <c r="G6969" s="83">
        <v>40771</v>
      </c>
      <c r="I6969">
        <v>2011</v>
      </c>
    </row>
    <row r="6970" spans="1:9" x14ac:dyDescent="0.25">
      <c r="A6970" t="s">
        <v>972</v>
      </c>
      <c r="B6970" t="s">
        <v>239</v>
      </c>
      <c r="C6970" s="76" t="s">
        <v>842</v>
      </c>
      <c r="D6970" t="s">
        <v>980</v>
      </c>
      <c r="E6970" s="82">
        <v>2.57</v>
      </c>
      <c r="F6970" t="s">
        <v>973</v>
      </c>
      <c r="G6970" s="83">
        <v>40777</v>
      </c>
      <c r="I6970">
        <v>2011</v>
      </c>
    </row>
    <row r="6971" spans="1:9" x14ac:dyDescent="0.25">
      <c r="A6971" t="s">
        <v>972</v>
      </c>
      <c r="B6971" t="s">
        <v>243</v>
      </c>
      <c r="C6971" s="76" t="s">
        <v>842</v>
      </c>
      <c r="D6971" t="s">
        <v>980</v>
      </c>
      <c r="E6971" s="82">
        <v>8.2100000000000009</v>
      </c>
      <c r="F6971" t="s">
        <v>973</v>
      </c>
      <c r="G6971" s="83">
        <v>40743</v>
      </c>
      <c r="I6971">
        <v>2011</v>
      </c>
    </row>
    <row r="6972" spans="1:9" x14ac:dyDescent="0.25">
      <c r="A6972" t="s">
        <v>972</v>
      </c>
      <c r="B6972" t="s">
        <v>239</v>
      </c>
      <c r="C6972" s="76" t="s">
        <v>842</v>
      </c>
      <c r="D6972" t="s">
        <v>980</v>
      </c>
      <c r="E6972" s="82">
        <v>7.98</v>
      </c>
      <c r="F6972" t="s">
        <v>973</v>
      </c>
      <c r="G6972" s="83">
        <v>40771</v>
      </c>
      <c r="I6972">
        <v>2011</v>
      </c>
    </row>
    <row r="6973" spans="1:9" x14ac:dyDescent="0.25">
      <c r="A6973" t="s">
        <v>972</v>
      </c>
      <c r="B6973" t="s">
        <v>239</v>
      </c>
      <c r="C6973" s="76" t="s">
        <v>842</v>
      </c>
      <c r="D6973" t="s">
        <v>980</v>
      </c>
      <c r="E6973" s="82">
        <v>3.9</v>
      </c>
      <c r="F6973" t="s">
        <v>973</v>
      </c>
      <c r="G6973" s="83">
        <v>40759</v>
      </c>
      <c r="I6973">
        <v>2011</v>
      </c>
    </row>
    <row r="6974" spans="1:9" x14ac:dyDescent="0.25">
      <c r="A6974" t="s">
        <v>972</v>
      </c>
      <c r="B6974" t="s">
        <v>239</v>
      </c>
      <c r="C6974" s="76" t="s">
        <v>842</v>
      </c>
      <c r="D6974" t="s">
        <v>980</v>
      </c>
      <c r="E6974" s="82">
        <v>13.9</v>
      </c>
      <c r="F6974" t="s">
        <v>973</v>
      </c>
      <c r="G6974" s="83">
        <v>40717</v>
      </c>
      <c r="I6974">
        <v>2011</v>
      </c>
    </row>
    <row r="6975" spans="1:9" x14ac:dyDescent="0.25">
      <c r="A6975" t="s">
        <v>972</v>
      </c>
      <c r="B6975" t="s">
        <v>239</v>
      </c>
      <c r="C6975" s="76" t="s">
        <v>842</v>
      </c>
      <c r="D6975" t="s">
        <v>980</v>
      </c>
      <c r="E6975" s="82">
        <v>6.56</v>
      </c>
      <c r="F6975" t="s">
        <v>973</v>
      </c>
      <c r="G6975" s="83">
        <v>40553</v>
      </c>
      <c r="I6975">
        <v>2011</v>
      </c>
    </row>
    <row r="6976" spans="1:9" x14ac:dyDescent="0.25">
      <c r="A6976" t="s">
        <v>972</v>
      </c>
      <c r="B6976" t="s">
        <v>239</v>
      </c>
      <c r="C6976" s="76" t="s">
        <v>842</v>
      </c>
      <c r="D6976" t="s">
        <v>980</v>
      </c>
      <c r="E6976" s="82">
        <v>3.99</v>
      </c>
      <c r="F6976" t="s">
        <v>973</v>
      </c>
      <c r="G6976" s="83">
        <v>40473</v>
      </c>
      <c r="I6976">
        <v>2010</v>
      </c>
    </row>
    <row r="6977" spans="1:9" x14ac:dyDescent="0.25">
      <c r="A6977" t="s">
        <v>972</v>
      </c>
      <c r="B6977" t="s">
        <v>243</v>
      </c>
      <c r="C6977" s="76" t="s">
        <v>842</v>
      </c>
      <c r="D6977" t="s">
        <v>980</v>
      </c>
      <c r="E6977" s="82">
        <v>5.99</v>
      </c>
      <c r="F6977" t="s">
        <v>973</v>
      </c>
      <c r="G6977" s="83">
        <v>40473</v>
      </c>
      <c r="I6977">
        <v>2010</v>
      </c>
    </row>
    <row r="6978" spans="1:9" x14ac:dyDescent="0.25">
      <c r="A6978" t="s">
        <v>972</v>
      </c>
      <c r="B6978" t="s">
        <v>243</v>
      </c>
      <c r="C6978" s="76" t="s">
        <v>842</v>
      </c>
      <c r="D6978" t="s">
        <v>980</v>
      </c>
      <c r="E6978" s="82">
        <v>141.36000000000001</v>
      </c>
      <c r="F6978" t="s">
        <v>973</v>
      </c>
      <c r="G6978" s="83">
        <v>40344</v>
      </c>
      <c r="I6978">
        <v>2010</v>
      </c>
    </row>
    <row r="6979" spans="1:9" x14ac:dyDescent="0.25">
      <c r="A6979" t="s">
        <v>972</v>
      </c>
      <c r="B6979" t="s">
        <v>243</v>
      </c>
      <c r="C6979" s="76" t="s">
        <v>842</v>
      </c>
      <c r="D6979" t="s">
        <v>980</v>
      </c>
      <c r="E6979" s="82">
        <v>4.18</v>
      </c>
      <c r="F6979" t="s">
        <v>973</v>
      </c>
      <c r="G6979" s="83">
        <v>40386</v>
      </c>
      <c r="I6979">
        <v>2010</v>
      </c>
    </row>
    <row r="6980" spans="1:9" x14ac:dyDescent="0.25">
      <c r="A6980" t="s">
        <v>972</v>
      </c>
      <c r="B6980" t="s">
        <v>243</v>
      </c>
      <c r="C6980" s="76" t="s">
        <v>842</v>
      </c>
      <c r="D6980" t="s">
        <v>980</v>
      </c>
      <c r="E6980" s="82">
        <v>37.619999999999997</v>
      </c>
      <c r="F6980" t="s">
        <v>973</v>
      </c>
      <c r="G6980" s="83">
        <v>40390</v>
      </c>
      <c r="I6980">
        <v>2010</v>
      </c>
    </row>
    <row r="6981" spans="1:9" x14ac:dyDescent="0.25">
      <c r="A6981" t="s">
        <v>972</v>
      </c>
      <c r="B6981" t="s">
        <v>239</v>
      </c>
      <c r="C6981" s="76" t="s">
        <v>842</v>
      </c>
      <c r="D6981" t="s">
        <v>980</v>
      </c>
      <c r="E6981" s="82">
        <v>4.18</v>
      </c>
      <c r="F6981" t="s">
        <v>973</v>
      </c>
      <c r="G6981" s="83">
        <v>40470</v>
      </c>
      <c r="I6981">
        <v>2010</v>
      </c>
    </row>
    <row r="6982" spans="1:9" x14ac:dyDescent="0.25">
      <c r="A6982" t="s">
        <v>972</v>
      </c>
      <c r="B6982" t="s">
        <v>239</v>
      </c>
      <c r="C6982" s="76" t="s">
        <v>842</v>
      </c>
      <c r="D6982" t="s">
        <v>980</v>
      </c>
      <c r="E6982" s="82">
        <v>22.34</v>
      </c>
      <c r="F6982" t="s">
        <v>973</v>
      </c>
      <c r="G6982" s="83">
        <v>40436</v>
      </c>
      <c r="I6982">
        <v>2010</v>
      </c>
    </row>
    <row r="6983" spans="1:9" x14ac:dyDescent="0.25">
      <c r="A6983" t="s">
        <v>972</v>
      </c>
      <c r="B6983" t="s">
        <v>243</v>
      </c>
      <c r="C6983" s="76" t="s">
        <v>842</v>
      </c>
      <c r="D6983" t="s">
        <v>980</v>
      </c>
      <c r="E6983" s="82">
        <v>4.18</v>
      </c>
      <c r="F6983" t="s">
        <v>973</v>
      </c>
      <c r="G6983" s="83">
        <v>40366</v>
      </c>
      <c r="I6983">
        <v>2010</v>
      </c>
    </row>
    <row r="6984" spans="1:9" x14ac:dyDescent="0.25">
      <c r="A6984" t="s">
        <v>972</v>
      </c>
      <c r="B6984" t="s">
        <v>239</v>
      </c>
      <c r="C6984" s="76" t="s">
        <v>842</v>
      </c>
      <c r="D6984" t="s">
        <v>980</v>
      </c>
      <c r="E6984" s="82">
        <v>7.8</v>
      </c>
      <c r="F6984" t="s">
        <v>973</v>
      </c>
      <c r="G6984" s="83">
        <v>40357</v>
      </c>
      <c r="I6984">
        <v>2010</v>
      </c>
    </row>
    <row r="6985" spans="1:9" x14ac:dyDescent="0.25">
      <c r="A6985" t="s">
        <v>972</v>
      </c>
      <c r="B6985" t="s">
        <v>239</v>
      </c>
      <c r="C6985" s="76" t="s">
        <v>842</v>
      </c>
      <c r="D6985" t="s">
        <v>980</v>
      </c>
      <c r="E6985" s="82">
        <v>10</v>
      </c>
      <c r="F6985" t="s">
        <v>973</v>
      </c>
      <c r="G6985" s="83">
        <v>40331</v>
      </c>
      <c r="I6985">
        <v>2010</v>
      </c>
    </row>
    <row r="6986" spans="1:9" x14ac:dyDescent="0.25">
      <c r="A6986" t="s">
        <v>972</v>
      </c>
      <c r="B6986" t="s">
        <v>239</v>
      </c>
      <c r="C6986" s="76" t="s">
        <v>842</v>
      </c>
      <c r="D6986" t="s">
        <v>980</v>
      </c>
      <c r="E6986" s="82">
        <v>4.18</v>
      </c>
      <c r="F6986" t="s">
        <v>973</v>
      </c>
      <c r="G6986" s="83">
        <v>40331</v>
      </c>
      <c r="I6986">
        <v>2010</v>
      </c>
    </row>
    <row r="6987" spans="1:9" x14ac:dyDescent="0.25">
      <c r="A6987" t="s">
        <v>972</v>
      </c>
      <c r="B6987" t="s">
        <v>239</v>
      </c>
      <c r="C6987" s="76" t="s">
        <v>842</v>
      </c>
      <c r="D6987" t="s">
        <v>980</v>
      </c>
      <c r="E6987" s="82">
        <v>4.18</v>
      </c>
      <c r="F6987" t="s">
        <v>973</v>
      </c>
      <c r="G6987" s="83">
        <v>40368</v>
      </c>
      <c r="I6987">
        <v>2010</v>
      </c>
    </row>
    <row r="6988" spans="1:9" x14ac:dyDescent="0.25">
      <c r="A6988" t="s">
        <v>972</v>
      </c>
      <c r="B6988" t="s">
        <v>243</v>
      </c>
      <c r="C6988" s="76" t="s">
        <v>842</v>
      </c>
      <c r="D6988" t="s">
        <v>980</v>
      </c>
      <c r="E6988" s="82">
        <v>3.99</v>
      </c>
      <c r="F6988" t="s">
        <v>973</v>
      </c>
      <c r="G6988" s="83">
        <v>40311</v>
      </c>
      <c r="I6988">
        <v>2010</v>
      </c>
    </row>
    <row r="6989" spans="1:9" x14ac:dyDescent="0.25">
      <c r="A6989" t="s">
        <v>972</v>
      </c>
      <c r="B6989" t="s">
        <v>239</v>
      </c>
      <c r="C6989" s="76" t="s">
        <v>842</v>
      </c>
      <c r="D6989" t="s">
        <v>980</v>
      </c>
      <c r="E6989" s="82">
        <v>3.71</v>
      </c>
      <c r="F6989" t="s">
        <v>973</v>
      </c>
      <c r="G6989" s="83">
        <v>40189</v>
      </c>
      <c r="I6989">
        <v>2010</v>
      </c>
    </row>
    <row r="6990" spans="1:9" x14ac:dyDescent="0.25">
      <c r="A6990" t="s">
        <v>972</v>
      </c>
      <c r="B6990" t="s">
        <v>239</v>
      </c>
      <c r="C6990" s="76" t="s">
        <v>842</v>
      </c>
      <c r="D6990" t="s">
        <v>980</v>
      </c>
      <c r="E6990" s="82">
        <v>59</v>
      </c>
      <c r="F6990" t="s">
        <v>973</v>
      </c>
      <c r="G6990" s="83">
        <v>40807</v>
      </c>
      <c r="I6990">
        <v>2011</v>
      </c>
    </row>
    <row r="6991" spans="1:9" x14ac:dyDescent="0.25">
      <c r="A6991" t="s">
        <v>972</v>
      </c>
      <c r="B6991" t="s">
        <v>239</v>
      </c>
      <c r="C6991" s="76" t="s">
        <v>842</v>
      </c>
      <c r="D6991" t="s">
        <v>980</v>
      </c>
      <c r="E6991" s="82">
        <v>3.85</v>
      </c>
      <c r="F6991" t="s">
        <v>973</v>
      </c>
      <c r="G6991" s="83">
        <v>40163</v>
      </c>
      <c r="I6991">
        <v>2009</v>
      </c>
    </row>
    <row r="6992" spans="1:9" x14ac:dyDescent="0.25">
      <c r="A6992" t="s">
        <v>972</v>
      </c>
      <c r="B6992" t="s">
        <v>239</v>
      </c>
      <c r="C6992" s="76" t="s">
        <v>842</v>
      </c>
      <c r="D6992" t="s">
        <v>980</v>
      </c>
      <c r="E6992" s="82">
        <v>7.98</v>
      </c>
      <c r="F6992" t="s">
        <v>973</v>
      </c>
      <c r="G6992" s="83">
        <v>40459</v>
      </c>
      <c r="I6992">
        <v>2010</v>
      </c>
    </row>
    <row r="6993" spans="1:9" x14ac:dyDescent="0.25">
      <c r="A6993" t="s">
        <v>972</v>
      </c>
      <c r="B6993" t="s">
        <v>239</v>
      </c>
      <c r="C6993" s="76" t="s">
        <v>842</v>
      </c>
      <c r="D6993" t="s">
        <v>980</v>
      </c>
      <c r="E6993" s="82">
        <v>4.18</v>
      </c>
      <c r="F6993" t="s">
        <v>973</v>
      </c>
      <c r="G6993" s="83">
        <v>40449</v>
      </c>
      <c r="I6993">
        <v>2010</v>
      </c>
    </row>
    <row r="6994" spans="1:9" x14ac:dyDescent="0.25">
      <c r="A6994" t="s">
        <v>972</v>
      </c>
      <c r="B6994" t="s">
        <v>243</v>
      </c>
      <c r="C6994" s="76" t="s">
        <v>842</v>
      </c>
      <c r="D6994" t="s">
        <v>980</v>
      </c>
      <c r="E6994" s="82">
        <v>4.2</v>
      </c>
      <c r="F6994" t="s">
        <v>973</v>
      </c>
      <c r="G6994" s="83">
        <v>40183</v>
      </c>
      <c r="I6994">
        <v>2010</v>
      </c>
    </row>
    <row r="6995" spans="1:9" x14ac:dyDescent="0.25">
      <c r="A6995" t="s">
        <v>972</v>
      </c>
      <c r="B6995" t="s">
        <v>239</v>
      </c>
      <c r="C6995" s="76" t="s">
        <v>842</v>
      </c>
      <c r="D6995" t="s">
        <v>980</v>
      </c>
      <c r="E6995" s="82">
        <v>4.79</v>
      </c>
      <c r="F6995" t="s">
        <v>973</v>
      </c>
      <c r="G6995" s="83">
        <v>40263</v>
      </c>
      <c r="I6995">
        <v>2010</v>
      </c>
    </row>
    <row r="6996" spans="1:9" x14ac:dyDescent="0.25">
      <c r="A6996" t="s">
        <v>972</v>
      </c>
      <c r="B6996" t="s">
        <v>239</v>
      </c>
      <c r="C6996" s="76" t="s">
        <v>842</v>
      </c>
      <c r="D6996" t="s">
        <v>980</v>
      </c>
      <c r="E6996" s="82">
        <v>7.41</v>
      </c>
      <c r="F6996" t="s">
        <v>973</v>
      </c>
      <c r="G6996" s="83">
        <v>40191</v>
      </c>
      <c r="I6996">
        <v>2010</v>
      </c>
    </row>
    <row r="6997" spans="1:9" x14ac:dyDescent="0.25">
      <c r="A6997" t="s">
        <v>972</v>
      </c>
      <c r="B6997" t="s">
        <v>239</v>
      </c>
      <c r="C6997" s="76" t="s">
        <v>842</v>
      </c>
      <c r="D6997" t="s">
        <v>980</v>
      </c>
      <c r="E6997" s="82">
        <v>3.9</v>
      </c>
      <c r="F6997" t="s">
        <v>973</v>
      </c>
      <c r="G6997" s="83">
        <v>40061</v>
      </c>
      <c r="I6997">
        <v>2009</v>
      </c>
    </row>
    <row r="6998" spans="1:9" x14ac:dyDescent="0.25">
      <c r="A6998" t="s">
        <v>972</v>
      </c>
      <c r="B6998" t="s">
        <v>243</v>
      </c>
      <c r="C6998" s="76" t="s">
        <v>842</v>
      </c>
      <c r="D6998" t="s">
        <v>980</v>
      </c>
      <c r="E6998" s="82">
        <v>4.13</v>
      </c>
      <c r="F6998" t="s">
        <v>973</v>
      </c>
      <c r="G6998" s="83">
        <v>39972</v>
      </c>
      <c r="I6998">
        <v>2009</v>
      </c>
    </row>
    <row r="6999" spans="1:9" x14ac:dyDescent="0.25">
      <c r="A6999" t="s">
        <v>972</v>
      </c>
      <c r="B6999" t="s">
        <v>243</v>
      </c>
      <c r="C6999" s="76" t="s">
        <v>842</v>
      </c>
      <c r="D6999" t="s">
        <v>980</v>
      </c>
      <c r="E6999" s="82">
        <v>7.98</v>
      </c>
      <c r="F6999" t="s">
        <v>973</v>
      </c>
      <c r="G6999" s="83">
        <v>40241</v>
      </c>
      <c r="I6999">
        <v>2010</v>
      </c>
    </row>
    <row r="7000" spans="1:9" x14ac:dyDescent="0.25">
      <c r="A7000" t="s">
        <v>972</v>
      </c>
      <c r="B7000" t="s">
        <v>239</v>
      </c>
      <c r="C7000" s="76" t="s">
        <v>842</v>
      </c>
      <c r="D7000" t="s">
        <v>980</v>
      </c>
      <c r="E7000" s="82">
        <v>2.85</v>
      </c>
      <c r="F7000" t="s">
        <v>973</v>
      </c>
      <c r="G7000" s="83">
        <v>39888</v>
      </c>
      <c r="I7000">
        <v>2009</v>
      </c>
    </row>
    <row r="7001" spans="1:9" x14ac:dyDescent="0.25">
      <c r="A7001" t="s">
        <v>972</v>
      </c>
      <c r="B7001" t="s">
        <v>243</v>
      </c>
      <c r="C7001" s="76" t="s">
        <v>842</v>
      </c>
      <c r="D7001" t="s">
        <v>980</v>
      </c>
      <c r="E7001" s="82">
        <v>67.150000000000006</v>
      </c>
      <c r="F7001" t="s">
        <v>973</v>
      </c>
      <c r="G7001" s="83">
        <v>42226</v>
      </c>
      <c r="I7001">
        <v>2015</v>
      </c>
    </row>
    <row r="7002" spans="1:9" x14ac:dyDescent="0.25">
      <c r="A7002" t="s">
        <v>972</v>
      </c>
      <c r="B7002" t="s">
        <v>243</v>
      </c>
      <c r="C7002" s="76" t="s">
        <v>842</v>
      </c>
      <c r="D7002" t="s">
        <v>980</v>
      </c>
      <c r="E7002" s="82">
        <v>1.98</v>
      </c>
      <c r="F7002" t="s">
        <v>973</v>
      </c>
      <c r="G7002" s="83">
        <v>39631</v>
      </c>
      <c r="I7002">
        <v>2008</v>
      </c>
    </row>
    <row r="7003" spans="1:9" x14ac:dyDescent="0.25">
      <c r="A7003" t="s">
        <v>972</v>
      </c>
      <c r="B7003" t="s">
        <v>239</v>
      </c>
      <c r="C7003" s="76" t="s">
        <v>947</v>
      </c>
      <c r="D7003" t="s">
        <v>980</v>
      </c>
      <c r="E7003" s="82">
        <v>1.8</v>
      </c>
      <c r="F7003" t="s">
        <v>973</v>
      </c>
      <c r="G7003" s="83">
        <v>39877</v>
      </c>
      <c r="I7003">
        <v>2009</v>
      </c>
    </row>
    <row r="7004" spans="1:9" x14ac:dyDescent="0.25">
      <c r="A7004" t="s">
        <v>972</v>
      </c>
      <c r="B7004" t="s">
        <v>239</v>
      </c>
      <c r="C7004" s="76" t="s">
        <v>842</v>
      </c>
      <c r="D7004" t="s">
        <v>980</v>
      </c>
      <c r="E7004" s="82">
        <v>1.2</v>
      </c>
      <c r="F7004" t="s">
        <v>973</v>
      </c>
      <c r="G7004" s="83">
        <v>39930</v>
      </c>
      <c r="I7004">
        <v>2009</v>
      </c>
    </row>
    <row r="7005" spans="1:9" x14ac:dyDescent="0.25">
      <c r="A7005" t="s">
        <v>972</v>
      </c>
      <c r="B7005" t="s">
        <v>118</v>
      </c>
      <c r="C7005" s="76" t="s">
        <v>842</v>
      </c>
      <c r="D7005" t="s">
        <v>980</v>
      </c>
      <c r="E7005" s="82">
        <v>3.06</v>
      </c>
      <c r="F7005" t="s">
        <v>973</v>
      </c>
      <c r="G7005" s="83">
        <v>40539</v>
      </c>
      <c r="I7005">
        <v>2010</v>
      </c>
    </row>
    <row r="7006" spans="1:9" x14ac:dyDescent="0.25">
      <c r="A7006" t="s">
        <v>972</v>
      </c>
      <c r="B7006" t="s">
        <v>243</v>
      </c>
      <c r="C7006" s="76" t="s">
        <v>842</v>
      </c>
      <c r="D7006" t="s">
        <v>980</v>
      </c>
      <c r="E7006" s="82">
        <v>3.77</v>
      </c>
      <c r="F7006" t="s">
        <v>973</v>
      </c>
      <c r="G7006" s="83">
        <v>39727</v>
      </c>
      <c r="I7006">
        <v>2008</v>
      </c>
    </row>
    <row r="7007" spans="1:9" x14ac:dyDescent="0.25">
      <c r="A7007" t="s">
        <v>972</v>
      </c>
      <c r="B7007" t="s">
        <v>243</v>
      </c>
      <c r="C7007" s="76" t="s">
        <v>842</v>
      </c>
      <c r="D7007" t="s">
        <v>980</v>
      </c>
      <c r="E7007" s="82">
        <v>4.5599999999999996</v>
      </c>
      <c r="F7007" t="s">
        <v>973</v>
      </c>
      <c r="G7007" s="83">
        <v>40276</v>
      </c>
      <c r="I7007">
        <v>2010</v>
      </c>
    </row>
    <row r="7008" spans="1:9" x14ac:dyDescent="0.25">
      <c r="A7008" t="s">
        <v>972</v>
      </c>
      <c r="B7008" t="s">
        <v>243</v>
      </c>
      <c r="C7008" s="76" t="s">
        <v>842</v>
      </c>
      <c r="D7008" t="s">
        <v>980</v>
      </c>
      <c r="E7008" s="82">
        <v>3.77</v>
      </c>
      <c r="F7008" t="s">
        <v>973</v>
      </c>
      <c r="G7008" s="83">
        <v>39727</v>
      </c>
      <c r="I7008">
        <v>2008</v>
      </c>
    </row>
    <row r="7009" spans="1:9" x14ac:dyDescent="0.25">
      <c r="A7009" t="s">
        <v>972</v>
      </c>
      <c r="B7009" t="s">
        <v>239</v>
      </c>
      <c r="C7009" s="76" t="s">
        <v>947</v>
      </c>
      <c r="D7009" t="s">
        <v>980</v>
      </c>
      <c r="E7009" s="82">
        <v>10</v>
      </c>
      <c r="F7009" t="s">
        <v>973</v>
      </c>
      <c r="G7009" s="83">
        <v>39820</v>
      </c>
      <c r="I7009">
        <v>2009</v>
      </c>
    </row>
    <row r="7010" spans="1:9" x14ac:dyDescent="0.25">
      <c r="A7010" t="s">
        <v>972</v>
      </c>
      <c r="B7010" t="s">
        <v>243</v>
      </c>
      <c r="C7010" s="76" t="s">
        <v>842</v>
      </c>
      <c r="D7010" t="s">
        <v>980</v>
      </c>
      <c r="E7010" s="82">
        <v>10</v>
      </c>
      <c r="F7010" t="s">
        <v>973</v>
      </c>
      <c r="G7010" s="83">
        <v>39982</v>
      </c>
      <c r="I7010">
        <v>2009</v>
      </c>
    </row>
    <row r="7011" spans="1:9" x14ac:dyDescent="0.25">
      <c r="A7011" t="s">
        <v>972</v>
      </c>
      <c r="B7011" t="s">
        <v>243</v>
      </c>
      <c r="C7011" s="76" t="s">
        <v>842</v>
      </c>
      <c r="D7011" t="s">
        <v>980</v>
      </c>
      <c r="E7011" s="82">
        <v>3.77</v>
      </c>
      <c r="F7011" t="s">
        <v>973</v>
      </c>
      <c r="G7011" s="83">
        <v>39727</v>
      </c>
      <c r="I7011">
        <v>2008</v>
      </c>
    </row>
    <row r="7012" spans="1:9" x14ac:dyDescent="0.25">
      <c r="A7012" t="s">
        <v>972</v>
      </c>
      <c r="B7012" t="s">
        <v>239</v>
      </c>
      <c r="C7012" s="76" t="s">
        <v>947</v>
      </c>
      <c r="D7012" t="s">
        <v>980</v>
      </c>
      <c r="E7012" s="82">
        <v>10</v>
      </c>
      <c r="F7012" t="s">
        <v>973</v>
      </c>
      <c r="G7012" s="83">
        <v>39114</v>
      </c>
      <c r="I7012">
        <v>2007</v>
      </c>
    </row>
    <row r="7013" spans="1:9" x14ac:dyDescent="0.25">
      <c r="A7013" t="s">
        <v>972</v>
      </c>
      <c r="B7013" t="s">
        <v>115</v>
      </c>
      <c r="C7013" s="76" t="s">
        <v>842</v>
      </c>
      <c r="D7013" t="s">
        <v>980</v>
      </c>
      <c r="E7013" s="82">
        <v>1.75</v>
      </c>
      <c r="F7013" t="s">
        <v>973</v>
      </c>
      <c r="G7013" s="83">
        <v>40333</v>
      </c>
      <c r="I7013">
        <v>2010</v>
      </c>
    </row>
    <row r="7014" spans="1:9" x14ac:dyDescent="0.25">
      <c r="A7014" t="s">
        <v>972</v>
      </c>
      <c r="B7014" t="s">
        <v>239</v>
      </c>
      <c r="C7014" s="76" t="s">
        <v>842</v>
      </c>
      <c r="D7014" t="s">
        <v>980</v>
      </c>
      <c r="E7014" s="82">
        <v>3.14</v>
      </c>
      <c r="F7014" t="s">
        <v>973</v>
      </c>
      <c r="G7014" s="83">
        <v>39682</v>
      </c>
      <c r="I7014">
        <v>2008</v>
      </c>
    </row>
    <row r="7015" spans="1:9" x14ac:dyDescent="0.25">
      <c r="A7015" t="s">
        <v>972</v>
      </c>
      <c r="B7015" t="s">
        <v>118</v>
      </c>
      <c r="C7015" s="76" t="s">
        <v>842</v>
      </c>
      <c r="D7015" t="s">
        <v>980</v>
      </c>
      <c r="E7015" s="82">
        <v>12.13</v>
      </c>
      <c r="F7015" t="s">
        <v>973</v>
      </c>
      <c r="G7015" s="83">
        <v>40044</v>
      </c>
      <c r="I7015">
        <v>2009</v>
      </c>
    </row>
    <row r="7016" spans="1:9" x14ac:dyDescent="0.25">
      <c r="A7016" t="s">
        <v>972</v>
      </c>
      <c r="B7016" t="s">
        <v>239</v>
      </c>
      <c r="C7016" s="76" t="s">
        <v>842</v>
      </c>
      <c r="D7016" t="s">
        <v>980</v>
      </c>
      <c r="E7016" s="82">
        <v>2.74</v>
      </c>
      <c r="F7016" t="s">
        <v>973</v>
      </c>
      <c r="G7016" s="83">
        <v>39708</v>
      </c>
      <c r="I7016">
        <v>2008</v>
      </c>
    </row>
    <row r="7017" spans="1:9" x14ac:dyDescent="0.25">
      <c r="A7017" t="s">
        <v>972</v>
      </c>
      <c r="B7017" t="s">
        <v>243</v>
      </c>
      <c r="C7017" s="76" t="s">
        <v>947</v>
      </c>
      <c r="D7017" t="s">
        <v>980</v>
      </c>
      <c r="E7017" s="82">
        <v>10</v>
      </c>
      <c r="F7017" t="s">
        <v>973</v>
      </c>
      <c r="G7017" s="83">
        <v>40995</v>
      </c>
      <c r="I7017">
        <v>2012</v>
      </c>
    </row>
    <row r="7018" spans="1:9" x14ac:dyDescent="0.25">
      <c r="A7018" t="s">
        <v>972</v>
      </c>
      <c r="B7018" t="s">
        <v>239</v>
      </c>
      <c r="C7018" s="76" t="s">
        <v>842</v>
      </c>
      <c r="D7018" t="s">
        <v>980</v>
      </c>
      <c r="E7018" s="82">
        <v>2.68</v>
      </c>
      <c r="F7018" t="s">
        <v>973</v>
      </c>
      <c r="G7018" s="83">
        <v>39805</v>
      </c>
      <c r="I7018">
        <v>2008</v>
      </c>
    </row>
    <row r="7019" spans="1:9" x14ac:dyDescent="0.25">
      <c r="A7019" t="s">
        <v>972</v>
      </c>
      <c r="B7019" t="s">
        <v>239</v>
      </c>
      <c r="C7019" s="76" t="s">
        <v>842</v>
      </c>
      <c r="D7019" t="s">
        <v>980</v>
      </c>
      <c r="E7019" s="82">
        <v>3.99</v>
      </c>
      <c r="F7019" t="s">
        <v>973</v>
      </c>
      <c r="G7019" s="83">
        <v>40283</v>
      </c>
      <c r="I7019">
        <v>2010</v>
      </c>
    </row>
    <row r="7020" spans="1:9" x14ac:dyDescent="0.25">
      <c r="A7020" t="s">
        <v>972</v>
      </c>
      <c r="B7020" t="s">
        <v>243</v>
      </c>
      <c r="C7020" s="76" t="s">
        <v>842</v>
      </c>
      <c r="D7020" t="s">
        <v>980</v>
      </c>
      <c r="E7020" s="82">
        <v>4.18</v>
      </c>
      <c r="F7020" t="s">
        <v>973</v>
      </c>
      <c r="G7020" s="83">
        <v>40386</v>
      </c>
      <c r="I7020">
        <v>2010</v>
      </c>
    </row>
    <row r="7021" spans="1:9" x14ac:dyDescent="0.25">
      <c r="A7021" t="s">
        <v>972</v>
      </c>
      <c r="B7021" t="s">
        <v>243</v>
      </c>
      <c r="C7021" s="76" t="s">
        <v>842</v>
      </c>
      <c r="D7021" t="s">
        <v>980</v>
      </c>
      <c r="E7021" s="82">
        <v>147.6</v>
      </c>
      <c r="F7021" t="s">
        <v>973</v>
      </c>
      <c r="G7021" s="83">
        <v>40823</v>
      </c>
      <c r="I7021">
        <v>2011</v>
      </c>
    </row>
    <row r="7022" spans="1:9" x14ac:dyDescent="0.25">
      <c r="A7022" t="s">
        <v>972</v>
      </c>
      <c r="B7022" t="s">
        <v>243</v>
      </c>
      <c r="C7022" s="76" t="s">
        <v>842</v>
      </c>
      <c r="D7022" t="s">
        <v>980</v>
      </c>
      <c r="E7022" s="82">
        <v>7.98</v>
      </c>
      <c r="F7022" t="s">
        <v>973</v>
      </c>
      <c r="G7022" s="83">
        <v>40491</v>
      </c>
      <c r="I7022">
        <v>2010</v>
      </c>
    </row>
    <row r="7023" spans="1:9" x14ac:dyDescent="0.25">
      <c r="A7023" t="s">
        <v>972</v>
      </c>
      <c r="B7023" t="s">
        <v>239</v>
      </c>
      <c r="C7023" s="76" t="s">
        <v>842</v>
      </c>
      <c r="D7023" t="s">
        <v>980</v>
      </c>
      <c r="E7023" s="82">
        <v>2.74</v>
      </c>
      <c r="F7023" t="s">
        <v>973</v>
      </c>
      <c r="G7023" s="83">
        <v>40035</v>
      </c>
      <c r="I7023">
        <v>2009</v>
      </c>
    </row>
    <row r="7024" spans="1:9" x14ac:dyDescent="0.25">
      <c r="A7024" t="s">
        <v>972</v>
      </c>
      <c r="B7024" t="s">
        <v>239</v>
      </c>
      <c r="C7024" s="76" t="s">
        <v>842</v>
      </c>
      <c r="D7024" t="s">
        <v>980</v>
      </c>
      <c r="E7024" s="82">
        <v>4</v>
      </c>
      <c r="F7024" t="s">
        <v>973</v>
      </c>
      <c r="G7024" s="83">
        <v>39724</v>
      </c>
      <c r="I7024">
        <v>2008</v>
      </c>
    </row>
    <row r="7025" spans="1:9" x14ac:dyDescent="0.25">
      <c r="A7025" t="s">
        <v>972</v>
      </c>
      <c r="B7025" t="s">
        <v>239</v>
      </c>
      <c r="C7025" s="76" t="s">
        <v>842</v>
      </c>
      <c r="D7025" t="s">
        <v>980</v>
      </c>
      <c r="E7025" s="82">
        <v>1.37</v>
      </c>
      <c r="F7025" t="s">
        <v>973</v>
      </c>
      <c r="G7025" s="83">
        <v>39500</v>
      </c>
      <c r="I7025">
        <v>2008</v>
      </c>
    </row>
    <row r="7026" spans="1:9" x14ac:dyDescent="0.25">
      <c r="A7026" t="s">
        <v>972</v>
      </c>
      <c r="B7026" t="s">
        <v>239</v>
      </c>
      <c r="C7026" s="76" t="s">
        <v>842</v>
      </c>
      <c r="D7026" t="s">
        <v>980</v>
      </c>
      <c r="E7026" s="82">
        <v>11.52</v>
      </c>
      <c r="F7026" t="s">
        <v>973</v>
      </c>
      <c r="G7026" s="83">
        <v>40059</v>
      </c>
      <c r="I7026">
        <v>2009</v>
      </c>
    </row>
    <row r="7027" spans="1:9" x14ac:dyDescent="0.25">
      <c r="A7027" t="s">
        <v>972</v>
      </c>
      <c r="B7027" t="s">
        <v>243</v>
      </c>
      <c r="C7027" s="76" t="s">
        <v>842</v>
      </c>
      <c r="D7027" t="s">
        <v>980</v>
      </c>
      <c r="E7027" s="82">
        <v>2.14</v>
      </c>
      <c r="F7027" t="s">
        <v>973</v>
      </c>
      <c r="G7027" s="83">
        <v>39723</v>
      </c>
      <c r="I7027">
        <v>2008</v>
      </c>
    </row>
    <row r="7028" spans="1:9" x14ac:dyDescent="0.25">
      <c r="A7028" t="s">
        <v>972</v>
      </c>
      <c r="B7028" t="s">
        <v>239</v>
      </c>
      <c r="C7028" s="76" t="s">
        <v>947</v>
      </c>
      <c r="D7028" t="s">
        <v>980</v>
      </c>
      <c r="E7028" s="82">
        <v>2.5</v>
      </c>
      <c r="F7028" t="s">
        <v>973</v>
      </c>
      <c r="G7028" s="83">
        <v>41414</v>
      </c>
      <c r="I7028">
        <v>2013</v>
      </c>
    </row>
    <row r="7029" spans="1:9" x14ac:dyDescent="0.25">
      <c r="A7029" t="s">
        <v>972</v>
      </c>
      <c r="B7029" t="s">
        <v>249</v>
      </c>
      <c r="C7029" s="76" t="s">
        <v>842</v>
      </c>
      <c r="D7029" t="s">
        <v>980</v>
      </c>
      <c r="E7029" s="82">
        <v>37.61</v>
      </c>
      <c r="F7029" t="s">
        <v>973</v>
      </c>
      <c r="G7029" s="83">
        <v>40760</v>
      </c>
      <c r="I7029">
        <v>2011</v>
      </c>
    </row>
    <row r="7030" spans="1:9" x14ac:dyDescent="0.25">
      <c r="A7030" t="s">
        <v>972</v>
      </c>
      <c r="B7030" t="s">
        <v>249</v>
      </c>
      <c r="C7030" s="76" t="s">
        <v>842</v>
      </c>
      <c r="D7030" t="s">
        <v>980</v>
      </c>
      <c r="E7030" s="82">
        <v>68</v>
      </c>
      <c r="F7030" t="s">
        <v>973</v>
      </c>
      <c r="G7030" s="83">
        <v>41178</v>
      </c>
      <c r="I7030">
        <v>2012</v>
      </c>
    </row>
    <row r="7031" spans="1:9" x14ac:dyDescent="0.25">
      <c r="A7031" t="s">
        <v>972</v>
      </c>
      <c r="B7031" t="s">
        <v>249</v>
      </c>
      <c r="C7031" s="76" t="s">
        <v>842</v>
      </c>
      <c r="D7031" t="s">
        <v>980</v>
      </c>
      <c r="E7031" s="82">
        <v>10.7</v>
      </c>
      <c r="F7031" t="s">
        <v>973</v>
      </c>
      <c r="G7031" s="83">
        <v>40548</v>
      </c>
      <c r="I7031">
        <v>2011</v>
      </c>
    </row>
    <row r="7032" spans="1:9" x14ac:dyDescent="0.25">
      <c r="A7032" t="s">
        <v>972</v>
      </c>
      <c r="B7032" t="s">
        <v>249</v>
      </c>
      <c r="C7032" s="76" t="s">
        <v>842</v>
      </c>
      <c r="D7032" t="s">
        <v>980</v>
      </c>
      <c r="E7032" s="82">
        <v>3.19</v>
      </c>
      <c r="F7032" t="s">
        <v>973</v>
      </c>
      <c r="G7032" s="83">
        <v>40263</v>
      </c>
      <c r="I7032">
        <v>2010</v>
      </c>
    </row>
    <row r="7033" spans="1:9" x14ac:dyDescent="0.25">
      <c r="A7033" t="s">
        <v>972</v>
      </c>
      <c r="B7033" t="s">
        <v>249</v>
      </c>
      <c r="C7033" s="76" t="s">
        <v>842</v>
      </c>
      <c r="D7033" t="s">
        <v>980</v>
      </c>
      <c r="E7033" s="82">
        <v>7.6</v>
      </c>
      <c r="F7033" t="s">
        <v>973</v>
      </c>
      <c r="G7033" s="83">
        <v>40059</v>
      </c>
      <c r="I7033">
        <v>2009</v>
      </c>
    </row>
    <row r="7034" spans="1:9" x14ac:dyDescent="0.25">
      <c r="A7034" t="s">
        <v>972</v>
      </c>
      <c r="B7034" t="s">
        <v>253</v>
      </c>
      <c r="C7034" s="76" t="s">
        <v>842</v>
      </c>
      <c r="D7034" t="s">
        <v>980</v>
      </c>
      <c r="E7034" s="82">
        <v>4.67</v>
      </c>
      <c r="F7034" t="s">
        <v>973</v>
      </c>
      <c r="G7034" s="83">
        <v>40717</v>
      </c>
      <c r="I7034">
        <v>2011</v>
      </c>
    </row>
    <row r="7035" spans="1:9" x14ac:dyDescent="0.25">
      <c r="A7035" t="s">
        <v>972</v>
      </c>
      <c r="B7035" t="s">
        <v>253</v>
      </c>
      <c r="C7035" s="76" t="s">
        <v>842</v>
      </c>
      <c r="D7035" t="s">
        <v>980</v>
      </c>
      <c r="E7035" s="82">
        <v>4.1900000000000004</v>
      </c>
      <c r="F7035" t="s">
        <v>973</v>
      </c>
      <c r="G7035" s="83">
        <v>40655</v>
      </c>
      <c r="I7035">
        <v>2011</v>
      </c>
    </row>
    <row r="7036" spans="1:9" x14ac:dyDescent="0.25">
      <c r="A7036" t="s">
        <v>972</v>
      </c>
      <c r="B7036" t="s">
        <v>253</v>
      </c>
      <c r="C7036" s="76" t="s">
        <v>842</v>
      </c>
      <c r="D7036" t="s">
        <v>980</v>
      </c>
      <c r="E7036" s="82">
        <v>4.67</v>
      </c>
      <c r="F7036" t="s">
        <v>973</v>
      </c>
      <c r="G7036" s="83">
        <v>40690</v>
      </c>
      <c r="I7036">
        <v>2011</v>
      </c>
    </row>
    <row r="7037" spans="1:9" x14ac:dyDescent="0.25">
      <c r="A7037" t="s">
        <v>972</v>
      </c>
      <c r="B7037" t="s">
        <v>253</v>
      </c>
      <c r="C7037" s="76" t="s">
        <v>842</v>
      </c>
      <c r="D7037" t="s">
        <v>980</v>
      </c>
      <c r="E7037" s="82">
        <v>5.64</v>
      </c>
      <c r="F7037" t="s">
        <v>973</v>
      </c>
      <c r="G7037" s="83">
        <v>40665</v>
      </c>
      <c r="I7037">
        <v>2011</v>
      </c>
    </row>
    <row r="7038" spans="1:9" x14ac:dyDescent="0.25">
      <c r="A7038" t="s">
        <v>972</v>
      </c>
      <c r="B7038" t="s">
        <v>253</v>
      </c>
      <c r="C7038" s="76" t="s">
        <v>842</v>
      </c>
      <c r="D7038" t="s">
        <v>980</v>
      </c>
      <c r="E7038" s="82">
        <v>5.45</v>
      </c>
      <c r="F7038" t="s">
        <v>973</v>
      </c>
      <c r="G7038" s="83">
        <v>40709</v>
      </c>
      <c r="I7038">
        <v>2011</v>
      </c>
    </row>
    <row r="7039" spans="1:9" x14ac:dyDescent="0.25">
      <c r="A7039" t="s">
        <v>972</v>
      </c>
      <c r="B7039" t="s">
        <v>253</v>
      </c>
      <c r="C7039" s="76" t="s">
        <v>842</v>
      </c>
      <c r="D7039" t="s">
        <v>980</v>
      </c>
      <c r="E7039" s="82">
        <v>4.67</v>
      </c>
      <c r="F7039" t="s">
        <v>973</v>
      </c>
      <c r="G7039" s="83">
        <v>40673</v>
      </c>
      <c r="I7039">
        <v>2011</v>
      </c>
    </row>
    <row r="7040" spans="1:9" x14ac:dyDescent="0.25">
      <c r="A7040" t="s">
        <v>972</v>
      </c>
      <c r="B7040" t="s">
        <v>253</v>
      </c>
      <c r="C7040" s="76" t="s">
        <v>842</v>
      </c>
      <c r="D7040" t="s">
        <v>980</v>
      </c>
      <c r="E7040" s="82">
        <v>7.98</v>
      </c>
      <c r="F7040" t="s">
        <v>973</v>
      </c>
      <c r="G7040" s="83">
        <v>40701</v>
      </c>
      <c r="I7040">
        <v>2011</v>
      </c>
    </row>
    <row r="7041" spans="1:9" x14ac:dyDescent="0.25">
      <c r="A7041" t="s">
        <v>972</v>
      </c>
      <c r="B7041" t="s">
        <v>253</v>
      </c>
      <c r="C7041" s="76" t="s">
        <v>842</v>
      </c>
      <c r="D7041" t="s">
        <v>980</v>
      </c>
      <c r="E7041" s="82">
        <v>7.03</v>
      </c>
      <c r="F7041" t="s">
        <v>973</v>
      </c>
      <c r="G7041" s="83">
        <v>40605</v>
      </c>
      <c r="I7041">
        <v>2011</v>
      </c>
    </row>
    <row r="7042" spans="1:9" x14ac:dyDescent="0.25">
      <c r="A7042" t="s">
        <v>972</v>
      </c>
      <c r="B7042" t="s">
        <v>253</v>
      </c>
      <c r="C7042" s="76" t="s">
        <v>842</v>
      </c>
      <c r="D7042" t="s">
        <v>980</v>
      </c>
      <c r="E7042" s="82">
        <v>1.95</v>
      </c>
      <c r="F7042" t="s">
        <v>973</v>
      </c>
      <c r="G7042" s="83">
        <v>40563</v>
      </c>
      <c r="I7042">
        <v>2011</v>
      </c>
    </row>
    <row r="7043" spans="1:9" x14ac:dyDescent="0.25">
      <c r="A7043" t="s">
        <v>972</v>
      </c>
      <c r="B7043" t="s">
        <v>253</v>
      </c>
      <c r="C7043" s="76" t="s">
        <v>842</v>
      </c>
      <c r="D7043" t="s">
        <v>980</v>
      </c>
      <c r="E7043" s="82">
        <v>4.79</v>
      </c>
      <c r="F7043" t="s">
        <v>973</v>
      </c>
      <c r="G7043" s="83">
        <v>40533</v>
      </c>
      <c r="I7043">
        <v>2010</v>
      </c>
    </row>
    <row r="7044" spans="1:9" x14ac:dyDescent="0.25">
      <c r="A7044" t="s">
        <v>972</v>
      </c>
      <c r="B7044" t="s">
        <v>253</v>
      </c>
      <c r="C7044" s="76" t="s">
        <v>842</v>
      </c>
      <c r="D7044" t="s">
        <v>980</v>
      </c>
      <c r="E7044" s="82">
        <v>4.18</v>
      </c>
      <c r="F7044" t="s">
        <v>973</v>
      </c>
      <c r="G7044" s="83">
        <v>40388</v>
      </c>
      <c r="I7044">
        <v>2010</v>
      </c>
    </row>
    <row r="7045" spans="1:9" x14ac:dyDescent="0.25">
      <c r="A7045" t="s">
        <v>972</v>
      </c>
      <c r="B7045" t="s">
        <v>253</v>
      </c>
      <c r="C7045" s="76" t="s">
        <v>842</v>
      </c>
      <c r="D7045" t="s">
        <v>980</v>
      </c>
      <c r="E7045" s="82">
        <v>3.14</v>
      </c>
      <c r="F7045" t="s">
        <v>973</v>
      </c>
      <c r="G7045" s="83">
        <v>40323</v>
      </c>
      <c r="I7045">
        <v>2010</v>
      </c>
    </row>
    <row r="7046" spans="1:9" x14ac:dyDescent="0.25">
      <c r="A7046" t="s">
        <v>972</v>
      </c>
      <c r="B7046" t="s">
        <v>253</v>
      </c>
      <c r="C7046" s="76" t="s">
        <v>842</v>
      </c>
      <c r="D7046" t="s">
        <v>980</v>
      </c>
      <c r="E7046" s="82">
        <v>4.18</v>
      </c>
      <c r="F7046" t="s">
        <v>973</v>
      </c>
      <c r="G7046" s="83">
        <v>40323</v>
      </c>
      <c r="I7046">
        <v>2010</v>
      </c>
    </row>
    <row r="7047" spans="1:9" x14ac:dyDescent="0.25">
      <c r="A7047" t="s">
        <v>972</v>
      </c>
      <c r="B7047" t="s">
        <v>253</v>
      </c>
      <c r="C7047" s="76" t="s">
        <v>842</v>
      </c>
      <c r="D7047" t="s">
        <v>980</v>
      </c>
      <c r="E7047" s="82">
        <v>4.18</v>
      </c>
      <c r="F7047" t="s">
        <v>973</v>
      </c>
      <c r="G7047" s="83">
        <v>40324</v>
      </c>
      <c r="I7047">
        <v>2010</v>
      </c>
    </row>
    <row r="7048" spans="1:9" x14ac:dyDescent="0.25">
      <c r="A7048" t="s">
        <v>972</v>
      </c>
      <c r="B7048" t="s">
        <v>253</v>
      </c>
      <c r="C7048" s="76" t="s">
        <v>842</v>
      </c>
      <c r="D7048" t="s">
        <v>980</v>
      </c>
      <c r="E7048" s="82">
        <v>7.98</v>
      </c>
      <c r="F7048" t="s">
        <v>973</v>
      </c>
      <c r="G7048" s="83">
        <v>40241</v>
      </c>
      <c r="I7048">
        <v>2010</v>
      </c>
    </row>
    <row r="7049" spans="1:9" x14ac:dyDescent="0.25">
      <c r="A7049" t="s">
        <v>972</v>
      </c>
      <c r="B7049" t="s">
        <v>253</v>
      </c>
      <c r="C7049" s="76" t="s">
        <v>842</v>
      </c>
      <c r="D7049" t="s">
        <v>980</v>
      </c>
      <c r="E7049" s="82">
        <v>2.2799999999999998</v>
      </c>
      <c r="F7049" t="s">
        <v>973</v>
      </c>
      <c r="G7049" s="83">
        <v>40519</v>
      </c>
      <c r="I7049">
        <v>2010</v>
      </c>
    </row>
    <row r="7050" spans="1:9" x14ac:dyDescent="0.25">
      <c r="A7050" t="s">
        <v>972</v>
      </c>
      <c r="B7050" t="s">
        <v>253</v>
      </c>
      <c r="C7050" s="76" t="s">
        <v>842</v>
      </c>
      <c r="D7050" t="s">
        <v>980</v>
      </c>
      <c r="E7050" s="82">
        <v>2.2599999999999998</v>
      </c>
      <c r="F7050" t="s">
        <v>973</v>
      </c>
      <c r="G7050" s="83">
        <v>39895</v>
      </c>
      <c r="I7050">
        <v>2009</v>
      </c>
    </row>
    <row r="7051" spans="1:9" x14ac:dyDescent="0.25">
      <c r="A7051" t="s">
        <v>972</v>
      </c>
      <c r="B7051" t="s">
        <v>241</v>
      </c>
      <c r="C7051" s="76" t="s">
        <v>842</v>
      </c>
      <c r="D7051" t="s">
        <v>980</v>
      </c>
      <c r="E7051" s="82">
        <v>13.99</v>
      </c>
      <c r="F7051" t="s">
        <v>973</v>
      </c>
      <c r="G7051" s="83">
        <v>40490</v>
      </c>
      <c r="I7051">
        <v>2010</v>
      </c>
    </row>
    <row r="7052" spans="1:9" x14ac:dyDescent="0.25">
      <c r="A7052" t="s">
        <v>972</v>
      </c>
      <c r="B7052" t="s">
        <v>242</v>
      </c>
      <c r="C7052" s="76" t="s">
        <v>842</v>
      </c>
      <c r="D7052" t="s">
        <v>980</v>
      </c>
      <c r="E7052" s="82">
        <v>17.239999999999998</v>
      </c>
      <c r="F7052" t="s">
        <v>973</v>
      </c>
      <c r="G7052" s="83">
        <v>40401</v>
      </c>
      <c r="I7052">
        <v>2010</v>
      </c>
    </row>
    <row r="7053" spans="1:9" x14ac:dyDescent="0.25">
      <c r="A7053" t="s">
        <v>972</v>
      </c>
      <c r="B7053" t="s">
        <v>240</v>
      </c>
      <c r="C7053" s="76" t="s">
        <v>842</v>
      </c>
      <c r="D7053" t="s">
        <v>980</v>
      </c>
      <c r="E7053" s="82">
        <v>2.99</v>
      </c>
      <c r="F7053" t="s">
        <v>973</v>
      </c>
      <c r="G7053" s="83">
        <v>40626</v>
      </c>
      <c r="I7053">
        <v>2011</v>
      </c>
    </row>
    <row r="7054" spans="1:9" x14ac:dyDescent="0.25">
      <c r="A7054" t="s">
        <v>972</v>
      </c>
      <c r="B7054" t="s">
        <v>232</v>
      </c>
      <c r="C7054" s="76" t="s">
        <v>842</v>
      </c>
      <c r="D7054" t="s">
        <v>980</v>
      </c>
      <c r="E7054" s="82">
        <v>3.85</v>
      </c>
      <c r="F7054" t="s">
        <v>973</v>
      </c>
      <c r="G7054" s="83">
        <v>40688</v>
      </c>
      <c r="I7054">
        <v>2011</v>
      </c>
    </row>
    <row r="7055" spans="1:9" x14ac:dyDescent="0.25">
      <c r="A7055" t="s">
        <v>972</v>
      </c>
      <c r="B7055" t="s">
        <v>240</v>
      </c>
      <c r="C7055" s="76" t="s">
        <v>842</v>
      </c>
      <c r="D7055" t="s">
        <v>980</v>
      </c>
      <c r="E7055" s="82">
        <v>11.4</v>
      </c>
      <c r="F7055" t="s">
        <v>973</v>
      </c>
      <c r="G7055" s="83">
        <v>40340</v>
      </c>
      <c r="I7055">
        <v>2010</v>
      </c>
    </row>
    <row r="7056" spans="1:9" x14ac:dyDescent="0.25">
      <c r="A7056" t="s">
        <v>972</v>
      </c>
      <c r="B7056" t="s">
        <v>242</v>
      </c>
      <c r="C7056" s="76" t="s">
        <v>842</v>
      </c>
      <c r="D7056" t="s">
        <v>980</v>
      </c>
      <c r="E7056" s="82">
        <v>4.37</v>
      </c>
      <c r="F7056" t="s">
        <v>973</v>
      </c>
      <c r="G7056" s="83">
        <v>40316</v>
      </c>
      <c r="I7056">
        <v>2010</v>
      </c>
    </row>
    <row r="7057" spans="1:9" x14ac:dyDescent="0.25">
      <c r="A7057" t="s">
        <v>972</v>
      </c>
      <c r="B7057" t="s">
        <v>240</v>
      </c>
      <c r="C7057" s="76" t="s">
        <v>842</v>
      </c>
      <c r="D7057" t="s">
        <v>980</v>
      </c>
      <c r="E7057" s="82">
        <v>16.72</v>
      </c>
      <c r="F7057" t="s">
        <v>973</v>
      </c>
      <c r="G7057" s="83">
        <v>40437</v>
      </c>
      <c r="I7057">
        <v>2010</v>
      </c>
    </row>
    <row r="7058" spans="1:9" x14ac:dyDescent="0.25">
      <c r="A7058" t="s">
        <v>972</v>
      </c>
      <c r="B7058" t="s">
        <v>240</v>
      </c>
      <c r="C7058" s="76" t="s">
        <v>842</v>
      </c>
      <c r="D7058" t="s">
        <v>980</v>
      </c>
      <c r="E7058" s="82">
        <v>8.36</v>
      </c>
      <c r="F7058" t="s">
        <v>973</v>
      </c>
      <c r="G7058" s="83">
        <v>40437</v>
      </c>
      <c r="I7058">
        <v>2010</v>
      </c>
    </row>
    <row r="7059" spans="1:9" x14ac:dyDescent="0.25">
      <c r="A7059" t="s">
        <v>972</v>
      </c>
      <c r="B7059" t="s">
        <v>240</v>
      </c>
      <c r="C7059" s="76" t="s">
        <v>842</v>
      </c>
      <c r="D7059" t="s">
        <v>980</v>
      </c>
      <c r="E7059" s="82">
        <v>10.91</v>
      </c>
      <c r="F7059" t="s">
        <v>973</v>
      </c>
      <c r="G7059" s="83">
        <v>40017</v>
      </c>
      <c r="I7059">
        <v>2009</v>
      </c>
    </row>
    <row r="7060" spans="1:9" x14ac:dyDescent="0.25">
      <c r="A7060" t="s">
        <v>972</v>
      </c>
      <c r="B7060" t="s">
        <v>240</v>
      </c>
      <c r="C7060" s="76" t="s">
        <v>842</v>
      </c>
      <c r="D7060" t="s">
        <v>980</v>
      </c>
      <c r="E7060" s="82">
        <v>2.5299999999999998</v>
      </c>
      <c r="F7060" t="s">
        <v>973</v>
      </c>
      <c r="G7060" s="83">
        <v>39882</v>
      </c>
      <c r="I7060">
        <v>2009</v>
      </c>
    </row>
    <row r="7061" spans="1:9" ht="14.45" customHeight="1" x14ac:dyDescent="0.25">
      <c r="A7061" t="s">
        <v>972</v>
      </c>
      <c r="B7061" t="s">
        <v>240</v>
      </c>
      <c r="C7061" s="76" t="s">
        <v>842</v>
      </c>
      <c r="D7061" t="s">
        <v>980</v>
      </c>
      <c r="E7061" s="82">
        <v>12.96</v>
      </c>
      <c r="F7061" t="s">
        <v>973</v>
      </c>
      <c r="G7061" s="83">
        <v>39728</v>
      </c>
      <c r="I7061">
        <v>2008</v>
      </c>
    </row>
    <row r="7062" spans="1:9" ht="14.45" customHeight="1" x14ac:dyDescent="0.25">
      <c r="A7062" t="s">
        <v>972</v>
      </c>
      <c r="B7062" t="s">
        <v>240</v>
      </c>
      <c r="C7062" s="76" t="s">
        <v>842</v>
      </c>
      <c r="D7062" t="s">
        <v>980</v>
      </c>
      <c r="E7062" s="82">
        <v>13.8</v>
      </c>
      <c r="F7062" t="s">
        <v>973</v>
      </c>
      <c r="G7062" s="83">
        <v>39728</v>
      </c>
      <c r="I7062">
        <v>2008</v>
      </c>
    </row>
    <row r="7063" spans="1:9" x14ac:dyDescent="0.25">
      <c r="A7063" t="s">
        <v>972</v>
      </c>
      <c r="B7063" t="s">
        <v>240</v>
      </c>
      <c r="C7063" s="76" t="s">
        <v>842</v>
      </c>
      <c r="D7063" t="s">
        <v>980</v>
      </c>
      <c r="E7063" s="82">
        <v>15.04</v>
      </c>
      <c r="F7063" t="s">
        <v>973</v>
      </c>
      <c r="G7063" s="83">
        <v>39954</v>
      </c>
      <c r="I7063">
        <v>2009</v>
      </c>
    </row>
    <row r="7064" spans="1:9" x14ac:dyDescent="0.25">
      <c r="A7064" t="s">
        <v>972</v>
      </c>
      <c r="B7064" t="s">
        <v>240</v>
      </c>
      <c r="C7064" t="s">
        <v>947</v>
      </c>
      <c r="D7064" t="s">
        <v>980</v>
      </c>
      <c r="E7064" s="82">
        <v>10</v>
      </c>
      <c r="F7064" t="s">
        <v>973</v>
      </c>
      <c r="G7064" s="83">
        <v>39728</v>
      </c>
      <c r="I7064">
        <v>2008</v>
      </c>
    </row>
    <row r="7065" spans="1:9" x14ac:dyDescent="0.25">
      <c r="A7065" t="s">
        <v>972</v>
      </c>
      <c r="B7065" t="s">
        <v>240</v>
      </c>
      <c r="C7065" s="76" t="s">
        <v>842</v>
      </c>
      <c r="D7065" t="s">
        <v>980</v>
      </c>
      <c r="E7065" s="82">
        <v>3.9</v>
      </c>
      <c r="F7065" t="s">
        <v>973</v>
      </c>
      <c r="G7065" s="83">
        <v>40094</v>
      </c>
      <c r="I7065">
        <v>2009</v>
      </c>
    </row>
    <row r="7066" spans="1:9" x14ac:dyDescent="0.25">
      <c r="A7066" t="s">
        <v>972</v>
      </c>
      <c r="B7066" t="s">
        <v>240</v>
      </c>
      <c r="C7066" s="76" t="s">
        <v>842</v>
      </c>
      <c r="D7066" t="s">
        <v>980</v>
      </c>
      <c r="E7066" s="82">
        <v>3.97</v>
      </c>
      <c r="F7066" t="s">
        <v>973</v>
      </c>
      <c r="G7066" s="83">
        <v>40136</v>
      </c>
      <c r="I7066">
        <v>2009</v>
      </c>
    </row>
    <row r="7067" spans="1:9" x14ac:dyDescent="0.25">
      <c r="A7067" t="s">
        <v>972</v>
      </c>
      <c r="B7067" t="s">
        <v>240</v>
      </c>
      <c r="C7067" s="76" t="s">
        <v>842</v>
      </c>
      <c r="D7067" t="s">
        <v>980</v>
      </c>
      <c r="E7067" s="82">
        <v>7.6</v>
      </c>
      <c r="F7067" t="s">
        <v>973</v>
      </c>
      <c r="G7067" s="83">
        <v>39815</v>
      </c>
      <c r="I7067">
        <v>2009</v>
      </c>
    </row>
    <row r="7068" spans="1:9" x14ac:dyDescent="0.25">
      <c r="A7068" t="s">
        <v>972</v>
      </c>
      <c r="B7068" t="s">
        <v>118</v>
      </c>
      <c r="C7068" s="76" t="s">
        <v>842</v>
      </c>
      <c r="D7068" t="s">
        <v>980</v>
      </c>
      <c r="E7068" s="82">
        <v>4.79</v>
      </c>
      <c r="F7068" t="s">
        <v>973</v>
      </c>
      <c r="G7068" s="83">
        <v>40189</v>
      </c>
      <c r="I7068">
        <v>2010</v>
      </c>
    </row>
    <row r="7069" spans="1:9" x14ac:dyDescent="0.25">
      <c r="A7069" t="s">
        <v>972</v>
      </c>
      <c r="B7069" t="s">
        <v>1016</v>
      </c>
      <c r="C7069" s="76" t="s">
        <v>842</v>
      </c>
      <c r="D7069" t="s">
        <v>980</v>
      </c>
      <c r="E7069" s="82">
        <v>2.2799999999999998</v>
      </c>
      <c r="F7069" t="s">
        <v>973</v>
      </c>
      <c r="G7069" s="83">
        <v>40200</v>
      </c>
      <c r="I7069">
        <v>2010</v>
      </c>
    </row>
    <row r="7070" spans="1:9" x14ac:dyDescent="0.25">
      <c r="A7070" t="s">
        <v>972</v>
      </c>
      <c r="B7070" t="s">
        <v>118</v>
      </c>
      <c r="C7070" s="76" t="s">
        <v>842</v>
      </c>
      <c r="D7070" t="s">
        <v>980</v>
      </c>
      <c r="E7070" s="82">
        <v>3.04</v>
      </c>
      <c r="F7070" t="s">
        <v>973</v>
      </c>
      <c r="G7070" s="83">
        <v>40165</v>
      </c>
      <c r="I7070">
        <v>2009</v>
      </c>
    </row>
    <row r="7071" spans="1:9" x14ac:dyDescent="0.25">
      <c r="A7071" t="s">
        <v>972</v>
      </c>
      <c r="B7071" t="s">
        <v>118</v>
      </c>
      <c r="C7071" s="76" t="s">
        <v>842</v>
      </c>
      <c r="D7071" t="s">
        <v>980</v>
      </c>
      <c r="E7071" s="82">
        <v>7.87</v>
      </c>
      <c r="F7071" t="s">
        <v>973</v>
      </c>
      <c r="G7071" s="83">
        <v>40533</v>
      </c>
      <c r="I7071">
        <v>2010</v>
      </c>
    </row>
    <row r="7072" spans="1:9" x14ac:dyDescent="0.25">
      <c r="A7072" t="s">
        <v>972</v>
      </c>
      <c r="B7072" t="s">
        <v>115</v>
      </c>
      <c r="C7072" s="76" t="s">
        <v>842</v>
      </c>
      <c r="D7072" t="s">
        <v>980</v>
      </c>
      <c r="E7072" s="82">
        <v>6.33</v>
      </c>
      <c r="F7072" t="s">
        <v>973</v>
      </c>
      <c r="G7072" s="83">
        <v>40056</v>
      </c>
      <c r="I7072">
        <v>2009</v>
      </c>
    </row>
    <row r="7073" spans="1:9" x14ac:dyDescent="0.25">
      <c r="A7073" t="s">
        <v>972</v>
      </c>
      <c r="B7073" t="s">
        <v>118</v>
      </c>
      <c r="C7073" t="s">
        <v>842</v>
      </c>
      <c r="D7073" t="s">
        <v>980</v>
      </c>
      <c r="E7073" s="82">
        <v>4.79</v>
      </c>
      <c r="F7073" t="s">
        <v>973</v>
      </c>
      <c r="G7073" s="83">
        <v>40113</v>
      </c>
      <c r="I7073">
        <v>2009</v>
      </c>
    </row>
    <row r="7074" spans="1:9" x14ac:dyDescent="0.25">
      <c r="A7074" t="s">
        <v>972</v>
      </c>
      <c r="B7074" t="s">
        <v>118</v>
      </c>
      <c r="C7074" t="s">
        <v>842</v>
      </c>
      <c r="D7074" t="s">
        <v>980</v>
      </c>
      <c r="E7074" s="82">
        <v>3.61</v>
      </c>
      <c r="F7074" t="s">
        <v>973</v>
      </c>
      <c r="G7074" s="83">
        <v>40007</v>
      </c>
      <c r="I7074">
        <v>2009</v>
      </c>
    </row>
    <row r="7075" spans="1:9" x14ac:dyDescent="0.25">
      <c r="A7075" t="s">
        <v>972</v>
      </c>
      <c r="B7075" t="s">
        <v>118</v>
      </c>
      <c r="C7075" s="76" t="s">
        <v>842</v>
      </c>
      <c r="D7075" t="s">
        <v>980</v>
      </c>
      <c r="E7075" s="82">
        <v>5.13</v>
      </c>
      <c r="F7075" t="s">
        <v>973</v>
      </c>
      <c r="G7075" s="83">
        <v>40073</v>
      </c>
      <c r="I7075">
        <v>2009</v>
      </c>
    </row>
    <row r="7076" spans="1:9" x14ac:dyDescent="0.25">
      <c r="A7076" t="s">
        <v>972</v>
      </c>
      <c r="B7076" t="s">
        <v>115</v>
      </c>
      <c r="C7076" s="76" t="s">
        <v>842</v>
      </c>
      <c r="D7076" t="s">
        <v>980</v>
      </c>
      <c r="E7076" s="82">
        <v>3.42</v>
      </c>
      <c r="F7076" t="s">
        <v>973</v>
      </c>
      <c r="G7076" s="83">
        <v>39731</v>
      </c>
      <c r="I7076">
        <v>2008</v>
      </c>
    </row>
    <row r="7077" spans="1:9" x14ac:dyDescent="0.25">
      <c r="A7077" t="s">
        <v>972</v>
      </c>
      <c r="B7077" t="s">
        <v>118</v>
      </c>
      <c r="C7077" s="76" t="s">
        <v>842</v>
      </c>
      <c r="D7077" t="s">
        <v>980</v>
      </c>
      <c r="E7077" s="82">
        <v>34.799999999999997</v>
      </c>
      <c r="F7077" t="s">
        <v>973</v>
      </c>
      <c r="G7077" s="83">
        <v>39654</v>
      </c>
      <c r="I7077">
        <v>2008</v>
      </c>
    </row>
    <row r="7078" spans="1:9" x14ac:dyDescent="0.25">
      <c r="A7078" t="s">
        <v>972</v>
      </c>
      <c r="B7078" t="s">
        <v>118</v>
      </c>
      <c r="C7078" s="76" t="s">
        <v>842</v>
      </c>
      <c r="D7078" t="s">
        <v>980</v>
      </c>
      <c r="E7078" s="82">
        <v>5.8</v>
      </c>
      <c r="F7078" t="s">
        <v>973</v>
      </c>
      <c r="G7078" s="83">
        <v>39758</v>
      </c>
      <c r="I7078">
        <v>2008</v>
      </c>
    </row>
    <row r="7079" spans="1:9" x14ac:dyDescent="0.25">
      <c r="A7079" t="s">
        <v>972</v>
      </c>
      <c r="B7079" t="s">
        <v>115</v>
      </c>
      <c r="C7079" s="76" t="s">
        <v>842</v>
      </c>
      <c r="D7079" t="s">
        <v>980</v>
      </c>
      <c r="E7079" s="82">
        <v>1.88</v>
      </c>
      <c r="F7079" t="s">
        <v>973</v>
      </c>
      <c r="G7079" s="83">
        <v>41306</v>
      </c>
      <c r="I7079">
        <v>2013</v>
      </c>
    </row>
    <row r="7080" spans="1:9" x14ac:dyDescent="0.25">
      <c r="A7080" t="s">
        <v>972</v>
      </c>
      <c r="B7080" t="s">
        <v>115</v>
      </c>
      <c r="C7080" s="76" t="s">
        <v>842</v>
      </c>
      <c r="D7080" t="s">
        <v>980</v>
      </c>
      <c r="E7080" s="82">
        <v>2.09</v>
      </c>
      <c r="F7080" t="s">
        <v>973</v>
      </c>
      <c r="G7080" s="83">
        <v>40044</v>
      </c>
      <c r="I7080">
        <v>2009</v>
      </c>
    </row>
    <row r="7081" spans="1:9" x14ac:dyDescent="0.25">
      <c r="A7081" t="s">
        <v>972</v>
      </c>
      <c r="B7081" t="s">
        <v>118</v>
      </c>
      <c r="C7081" s="76" t="s">
        <v>842</v>
      </c>
      <c r="D7081" t="s">
        <v>980</v>
      </c>
      <c r="E7081" s="82">
        <v>5.33</v>
      </c>
      <c r="F7081" t="s">
        <v>973</v>
      </c>
      <c r="G7081" s="83">
        <v>39787</v>
      </c>
      <c r="I7081">
        <v>2008</v>
      </c>
    </row>
    <row r="7082" spans="1:9" x14ac:dyDescent="0.25">
      <c r="A7082" t="s">
        <v>972</v>
      </c>
      <c r="B7082" t="s">
        <v>115</v>
      </c>
      <c r="C7082" s="76" t="s">
        <v>842</v>
      </c>
      <c r="D7082" t="s">
        <v>980</v>
      </c>
      <c r="E7082" s="82">
        <v>1.46</v>
      </c>
      <c r="F7082" t="s">
        <v>973</v>
      </c>
      <c r="G7082" s="83">
        <v>42207</v>
      </c>
      <c r="I7082">
        <v>2015</v>
      </c>
    </row>
    <row r="7083" spans="1:9" x14ac:dyDescent="0.25">
      <c r="A7083" t="s">
        <v>972</v>
      </c>
      <c r="B7083" t="s">
        <v>118</v>
      </c>
      <c r="C7083" s="76" t="s">
        <v>842</v>
      </c>
      <c r="D7083" t="s">
        <v>980</v>
      </c>
      <c r="E7083" s="82">
        <v>7.63</v>
      </c>
      <c r="F7083" t="s">
        <v>973</v>
      </c>
      <c r="G7083" s="83">
        <v>40820</v>
      </c>
      <c r="I7083">
        <v>2011</v>
      </c>
    </row>
    <row r="7084" spans="1:9" x14ac:dyDescent="0.25">
      <c r="A7084" t="s">
        <v>972</v>
      </c>
      <c r="B7084" t="s">
        <v>115</v>
      </c>
      <c r="C7084" s="76" t="s">
        <v>842</v>
      </c>
      <c r="D7084" t="s">
        <v>980</v>
      </c>
      <c r="E7084" s="82">
        <v>7.27</v>
      </c>
      <c r="F7084" t="s">
        <v>973</v>
      </c>
      <c r="G7084" s="83">
        <v>40511</v>
      </c>
      <c r="I7084">
        <v>2010</v>
      </c>
    </row>
    <row r="7085" spans="1:9" x14ac:dyDescent="0.25">
      <c r="A7085" t="s">
        <v>972</v>
      </c>
      <c r="B7085" t="s">
        <v>115</v>
      </c>
      <c r="C7085" s="76" t="s">
        <v>842</v>
      </c>
      <c r="D7085" t="s">
        <v>980</v>
      </c>
      <c r="E7085" s="82">
        <v>4.67</v>
      </c>
      <c r="F7085" t="s">
        <v>973</v>
      </c>
      <c r="G7085" s="83">
        <v>40486</v>
      </c>
      <c r="I7085">
        <v>2010</v>
      </c>
    </row>
    <row r="7086" spans="1:9" x14ac:dyDescent="0.25">
      <c r="A7086" t="s">
        <v>972</v>
      </c>
      <c r="B7086" t="s">
        <v>115</v>
      </c>
      <c r="C7086" s="76" t="s">
        <v>842</v>
      </c>
      <c r="D7086" t="s">
        <v>980</v>
      </c>
      <c r="E7086" s="82">
        <v>0.91</v>
      </c>
      <c r="F7086" t="s">
        <v>973</v>
      </c>
      <c r="G7086" s="83">
        <v>40669</v>
      </c>
      <c r="I7086">
        <v>2011</v>
      </c>
    </row>
    <row r="7087" spans="1:9" x14ac:dyDescent="0.25">
      <c r="A7087" t="s">
        <v>972</v>
      </c>
      <c r="B7087" t="s">
        <v>115</v>
      </c>
      <c r="C7087" s="76" t="s">
        <v>842</v>
      </c>
      <c r="D7087" t="s">
        <v>980</v>
      </c>
      <c r="E7087" s="82">
        <v>5.68</v>
      </c>
      <c r="F7087" t="s">
        <v>973</v>
      </c>
      <c r="G7087" s="83">
        <v>40745</v>
      </c>
      <c r="I7087">
        <v>2011</v>
      </c>
    </row>
    <row r="7088" spans="1:9" x14ac:dyDescent="0.25">
      <c r="A7088" t="s">
        <v>972</v>
      </c>
      <c r="B7088" t="s">
        <v>115</v>
      </c>
      <c r="C7088" s="76" t="s">
        <v>842</v>
      </c>
      <c r="D7088" t="s">
        <v>980</v>
      </c>
      <c r="E7088" s="82">
        <v>4.28</v>
      </c>
      <c r="F7088" t="s">
        <v>973</v>
      </c>
      <c r="G7088" s="83">
        <v>40437</v>
      </c>
      <c r="I7088">
        <v>2010</v>
      </c>
    </row>
    <row r="7089" spans="1:9" x14ac:dyDescent="0.25">
      <c r="A7089" t="s">
        <v>972</v>
      </c>
      <c r="B7089" t="s">
        <v>115</v>
      </c>
      <c r="C7089" s="76" t="s">
        <v>842</v>
      </c>
      <c r="D7089" t="s">
        <v>980</v>
      </c>
      <c r="E7089" s="82">
        <v>2.2799999999999998</v>
      </c>
      <c r="F7089" t="s">
        <v>973</v>
      </c>
      <c r="G7089" s="83">
        <v>40351</v>
      </c>
      <c r="I7089">
        <v>2010</v>
      </c>
    </row>
    <row r="7090" spans="1:9" x14ac:dyDescent="0.25">
      <c r="A7090" t="s">
        <v>972</v>
      </c>
      <c r="B7090" t="s">
        <v>115</v>
      </c>
      <c r="C7090" s="76" t="s">
        <v>842</v>
      </c>
      <c r="D7090" t="s">
        <v>980</v>
      </c>
      <c r="E7090" s="82">
        <v>109.1</v>
      </c>
      <c r="F7090" t="s">
        <v>973</v>
      </c>
      <c r="G7090" s="83">
        <v>40163</v>
      </c>
      <c r="I7090">
        <v>2009</v>
      </c>
    </row>
    <row r="7091" spans="1:9" ht="14.45" customHeight="1" x14ac:dyDescent="0.25">
      <c r="A7091" t="s">
        <v>972</v>
      </c>
      <c r="B7091" t="s">
        <v>115</v>
      </c>
      <c r="C7091" s="76" t="s">
        <v>842</v>
      </c>
      <c r="D7091" t="s">
        <v>980</v>
      </c>
      <c r="E7091" s="82">
        <v>3.79</v>
      </c>
      <c r="F7091" t="s">
        <v>973</v>
      </c>
      <c r="G7091" s="83">
        <v>40072</v>
      </c>
      <c r="I7091">
        <v>2009</v>
      </c>
    </row>
    <row r="7092" spans="1:9" ht="14.45" customHeight="1" x14ac:dyDescent="0.25">
      <c r="A7092" t="s">
        <v>972</v>
      </c>
      <c r="B7092" t="s">
        <v>115</v>
      </c>
      <c r="C7092" s="76" t="s">
        <v>842</v>
      </c>
      <c r="D7092" t="s">
        <v>980</v>
      </c>
      <c r="E7092" s="82">
        <v>0.91</v>
      </c>
      <c r="F7092" t="s">
        <v>973</v>
      </c>
      <c r="G7092" s="83">
        <v>39722</v>
      </c>
      <c r="I7092">
        <v>2008</v>
      </c>
    </row>
    <row r="7093" spans="1:9" x14ac:dyDescent="0.25">
      <c r="A7093" t="s">
        <v>972</v>
      </c>
      <c r="B7093" t="s">
        <v>115</v>
      </c>
      <c r="C7093" s="76" t="s">
        <v>947</v>
      </c>
      <c r="D7093" t="s">
        <v>980</v>
      </c>
      <c r="E7093" s="82">
        <v>2.4</v>
      </c>
      <c r="F7093" t="s">
        <v>973</v>
      </c>
      <c r="G7093" s="83">
        <v>39675</v>
      </c>
      <c r="I7093">
        <v>2008</v>
      </c>
    </row>
    <row r="7094" spans="1:9" x14ac:dyDescent="0.25">
      <c r="A7094" t="s">
        <v>972</v>
      </c>
      <c r="B7094" t="s">
        <v>116</v>
      </c>
      <c r="C7094" s="76" t="s">
        <v>842</v>
      </c>
      <c r="D7094" t="s">
        <v>980</v>
      </c>
      <c r="E7094" s="82">
        <v>3.61</v>
      </c>
      <c r="F7094" t="s">
        <v>973</v>
      </c>
      <c r="G7094" s="83">
        <v>39762</v>
      </c>
      <c r="I7094">
        <v>2008</v>
      </c>
    </row>
    <row r="7095" spans="1:9" x14ac:dyDescent="0.25">
      <c r="A7095" t="s">
        <v>972</v>
      </c>
      <c r="B7095" t="s">
        <v>115</v>
      </c>
      <c r="C7095" t="s">
        <v>842</v>
      </c>
      <c r="D7095" t="s">
        <v>980</v>
      </c>
      <c r="E7095" s="82">
        <v>10.16</v>
      </c>
      <c r="F7095" t="s">
        <v>973</v>
      </c>
      <c r="G7095" s="83">
        <v>39639</v>
      </c>
      <c r="I7095">
        <v>2008</v>
      </c>
    </row>
    <row r="7096" spans="1:9" x14ac:dyDescent="0.25">
      <c r="A7096" t="s">
        <v>972</v>
      </c>
      <c r="B7096" t="s">
        <v>118</v>
      </c>
      <c r="C7096" s="76" t="s">
        <v>842</v>
      </c>
      <c r="D7096" t="s">
        <v>980</v>
      </c>
      <c r="E7096" s="82">
        <v>2.57</v>
      </c>
      <c r="F7096" t="s">
        <v>973</v>
      </c>
      <c r="G7096" s="83">
        <v>38284</v>
      </c>
      <c r="I7096">
        <v>2004</v>
      </c>
    </row>
    <row r="7097" spans="1:9" x14ac:dyDescent="0.25">
      <c r="A7097" t="s">
        <v>972</v>
      </c>
      <c r="B7097" t="s">
        <v>253</v>
      </c>
      <c r="C7097" s="76" t="s">
        <v>842</v>
      </c>
      <c r="D7097" t="s">
        <v>980</v>
      </c>
      <c r="E7097" s="82">
        <v>20.52</v>
      </c>
      <c r="F7097" t="s">
        <v>973</v>
      </c>
      <c r="G7097" s="83">
        <v>40428</v>
      </c>
      <c r="I7097">
        <v>2010</v>
      </c>
    </row>
    <row r="7098" spans="1:9" x14ac:dyDescent="0.25">
      <c r="A7098" t="s">
        <v>972</v>
      </c>
      <c r="B7098" t="s">
        <v>253</v>
      </c>
      <c r="C7098" s="76" t="s">
        <v>842</v>
      </c>
      <c r="D7098" t="s">
        <v>980</v>
      </c>
      <c r="E7098" s="82">
        <v>5.13</v>
      </c>
      <c r="F7098" t="s">
        <v>973</v>
      </c>
      <c r="G7098" s="83">
        <v>40743</v>
      </c>
      <c r="I7098">
        <v>2011</v>
      </c>
    </row>
    <row r="7099" spans="1:9" x14ac:dyDescent="0.25">
      <c r="A7099" t="s">
        <v>972</v>
      </c>
      <c r="B7099" t="s">
        <v>253</v>
      </c>
      <c r="C7099" s="76" t="s">
        <v>842</v>
      </c>
      <c r="D7099" t="s">
        <v>980</v>
      </c>
      <c r="E7099" s="82">
        <v>4.79</v>
      </c>
      <c r="F7099" t="s">
        <v>973</v>
      </c>
      <c r="G7099" s="83">
        <v>40151</v>
      </c>
      <c r="I7099">
        <v>2009</v>
      </c>
    </row>
    <row r="7100" spans="1:9" x14ac:dyDescent="0.25">
      <c r="A7100" t="s">
        <v>972</v>
      </c>
      <c r="B7100" t="s">
        <v>253</v>
      </c>
      <c r="C7100" s="76" t="s">
        <v>842</v>
      </c>
      <c r="D7100" t="s">
        <v>980</v>
      </c>
      <c r="E7100" s="82">
        <v>4.18</v>
      </c>
      <c r="F7100" t="s">
        <v>973</v>
      </c>
      <c r="G7100" s="83">
        <v>40423</v>
      </c>
      <c r="I7100">
        <v>2010</v>
      </c>
    </row>
    <row r="7101" spans="1:9" x14ac:dyDescent="0.25">
      <c r="A7101" t="s">
        <v>972</v>
      </c>
      <c r="B7101" t="s">
        <v>148</v>
      </c>
      <c r="C7101" s="76" t="s">
        <v>842</v>
      </c>
      <c r="D7101" t="s">
        <v>980</v>
      </c>
      <c r="E7101" s="82">
        <v>7.01</v>
      </c>
      <c r="F7101" t="s">
        <v>973</v>
      </c>
      <c r="G7101" s="83">
        <v>40534</v>
      </c>
      <c r="I7101">
        <v>2010</v>
      </c>
    </row>
    <row r="7102" spans="1:9" ht="14.45" customHeight="1" x14ac:dyDescent="0.25">
      <c r="A7102" t="s">
        <v>972</v>
      </c>
      <c r="B7102" t="s">
        <v>153</v>
      </c>
      <c r="C7102" s="76" t="s">
        <v>842</v>
      </c>
      <c r="D7102" t="s">
        <v>980</v>
      </c>
      <c r="E7102" s="82">
        <v>12</v>
      </c>
      <c r="F7102" t="s">
        <v>973</v>
      </c>
      <c r="G7102" s="83">
        <v>40513</v>
      </c>
      <c r="I7102">
        <v>2010</v>
      </c>
    </row>
    <row r="7103" spans="1:9" ht="14.45" customHeight="1" x14ac:dyDescent="0.25">
      <c r="A7103" t="s">
        <v>972</v>
      </c>
      <c r="B7103" t="s">
        <v>147</v>
      </c>
      <c r="C7103" t="s">
        <v>842</v>
      </c>
      <c r="D7103" t="s">
        <v>980</v>
      </c>
      <c r="E7103" s="82">
        <v>9.58</v>
      </c>
      <c r="F7103" t="s">
        <v>973</v>
      </c>
      <c r="G7103" s="83">
        <v>40658</v>
      </c>
      <c r="I7103">
        <v>2011</v>
      </c>
    </row>
    <row r="7104" spans="1:9" x14ac:dyDescent="0.25">
      <c r="A7104" t="s">
        <v>972</v>
      </c>
      <c r="B7104" t="s">
        <v>147</v>
      </c>
      <c r="C7104" s="76" t="s">
        <v>842</v>
      </c>
      <c r="D7104" t="s">
        <v>980</v>
      </c>
      <c r="E7104" s="82">
        <v>3.9</v>
      </c>
      <c r="F7104" t="s">
        <v>973</v>
      </c>
      <c r="G7104" s="83">
        <v>40168</v>
      </c>
      <c r="I7104">
        <v>2009</v>
      </c>
    </row>
    <row r="7105" spans="1:9" x14ac:dyDescent="0.25">
      <c r="A7105" t="s">
        <v>972</v>
      </c>
      <c r="B7105" t="s">
        <v>153</v>
      </c>
      <c r="C7105" s="76" t="s">
        <v>842</v>
      </c>
      <c r="D7105" t="s">
        <v>980</v>
      </c>
      <c r="E7105" s="82">
        <v>3.9</v>
      </c>
      <c r="F7105" t="s">
        <v>973</v>
      </c>
      <c r="G7105" s="83">
        <v>40498</v>
      </c>
      <c r="I7105">
        <v>2010</v>
      </c>
    </row>
    <row r="7106" spans="1:9" x14ac:dyDescent="0.25">
      <c r="A7106" t="s">
        <v>972</v>
      </c>
      <c r="B7106" t="s">
        <v>147</v>
      </c>
      <c r="C7106" s="76" t="s">
        <v>842</v>
      </c>
      <c r="D7106" t="s">
        <v>980</v>
      </c>
      <c r="E7106" s="82">
        <v>6.8</v>
      </c>
      <c r="F7106" t="s">
        <v>973</v>
      </c>
      <c r="G7106" s="83">
        <v>40122</v>
      </c>
      <c r="I7106">
        <v>2009</v>
      </c>
    </row>
    <row r="7107" spans="1:9" x14ac:dyDescent="0.25">
      <c r="A7107" t="s">
        <v>972</v>
      </c>
      <c r="B7107" t="s">
        <v>148</v>
      </c>
      <c r="C7107" s="76" t="s">
        <v>947</v>
      </c>
      <c r="D7107" t="s">
        <v>980</v>
      </c>
      <c r="E7107" s="82">
        <v>4.25</v>
      </c>
      <c r="F7107" t="s">
        <v>973</v>
      </c>
      <c r="G7107" s="83">
        <v>39636</v>
      </c>
      <c r="I7107">
        <v>2008</v>
      </c>
    </row>
    <row r="7108" spans="1:9" x14ac:dyDescent="0.25">
      <c r="A7108" t="s">
        <v>972</v>
      </c>
      <c r="B7108" t="s">
        <v>153</v>
      </c>
      <c r="C7108" s="76" t="s">
        <v>842</v>
      </c>
      <c r="D7108" t="s">
        <v>980</v>
      </c>
      <c r="E7108" s="82">
        <v>3.59</v>
      </c>
      <c r="F7108" t="s">
        <v>973</v>
      </c>
      <c r="G7108" s="83">
        <v>40540</v>
      </c>
      <c r="I7108">
        <v>2010</v>
      </c>
    </row>
    <row r="7109" spans="1:9" x14ac:dyDescent="0.25">
      <c r="A7109" t="s">
        <v>972</v>
      </c>
      <c r="B7109" t="s">
        <v>153</v>
      </c>
      <c r="C7109" s="76" t="s">
        <v>842</v>
      </c>
      <c r="D7109" t="s">
        <v>980</v>
      </c>
      <c r="E7109" s="82">
        <v>56.64</v>
      </c>
      <c r="F7109" t="s">
        <v>973</v>
      </c>
      <c r="G7109" s="83">
        <v>40416</v>
      </c>
      <c r="I7109">
        <v>2010</v>
      </c>
    </row>
    <row r="7110" spans="1:9" x14ac:dyDescent="0.25">
      <c r="A7110" t="s">
        <v>972</v>
      </c>
      <c r="B7110" t="s">
        <v>240</v>
      </c>
      <c r="C7110" s="76" t="s">
        <v>842</v>
      </c>
      <c r="D7110" t="s">
        <v>980</v>
      </c>
      <c r="E7110" s="82">
        <v>9.58</v>
      </c>
      <c r="F7110" t="s">
        <v>973</v>
      </c>
      <c r="G7110" s="83">
        <v>40554</v>
      </c>
      <c r="I7110">
        <v>2011</v>
      </c>
    </row>
    <row r="7111" spans="1:9" x14ac:dyDescent="0.25">
      <c r="A7111" t="s">
        <v>972</v>
      </c>
      <c r="B7111" t="s">
        <v>249</v>
      </c>
      <c r="C7111" s="76" t="s">
        <v>842</v>
      </c>
      <c r="D7111" t="s">
        <v>980</v>
      </c>
      <c r="E7111" s="82">
        <v>142.12</v>
      </c>
      <c r="F7111" t="s">
        <v>973</v>
      </c>
      <c r="G7111" s="83">
        <v>40680</v>
      </c>
      <c r="I7111">
        <v>2011</v>
      </c>
    </row>
    <row r="7112" spans="1:9" x14ac:dyDescent="0.25">
      <c r="A7112" t="s">
        <v>972</v>
      </c>
      <c r="B7112" t="s">
        <v>240</v>
      </c>
      <c r="C7112" s="76" t="s">
        <v>842</v>
      </c>
      <c r="D7112" t="s">
        <v>980</v>
      </c>
      <c r="E7112" s="82">
        <v>4.45</v>
      </c>
      <c r="F7112" t="s">
        <v>973</v>
      </c>
      <c r="G7112" s="83">
        <v>39700</v>
      </c>
      <c r="I7112">
        <v>2008</v>
      </c>
    </row>
    <row r="7113" spans="1:9" x14ac:dyDescent="0.25">
      <c r="A7113" t="s">
        <v>972</v>
      </c>
      <c r="B7113" s="74" t="s">
        <v>213</v>
      </c>
      <c r="C7113" s="76" t="s">
        <v>842</v>
      </c>
      <c r="D7113" t="s">
        <v>980</v>
      </c>
      <c r="E7113" s="82">
        <v>0.84</v>
      </c>
      <c r="F7113" t="s">
        <v>973</v>
      </c>
      <c r="G7113" s="83">
        <v>39862</v>
      </c>
      <c r="I7113">
        <v>2009</v>
      </c>
    </row>
    <row r="7114" spans="1:9" x14ac:dyDescent="0.25">
      <c r="A7114" t="s">
        <v>972</v>
      </c>
      <c r="B7114" s="74" t="s">
        <v>213</v>
      </c>
      <c r="C7114" s="76" t="s">
        <v>947</v>
      </c>
      <c r="D7114" t="s">
        <v>980</v>
      </c>
      <c r="E7114" s="82">
        <v>1.98</v>
      </c>
      <c r="F7114" t="s">
        <v>973</v>
      </c>
      <c r="G7114" s="83">
        <v>40524</v>
      </c>
      <c r="I7114">
        <v>2010</v>
      </c>
    </row>
    <row r="7115" spans="1:9" x14ac:dyDescent="0.25">
      <c r="A7115" t="s">
        <v>972</v>
      </c>
      <c r="B7115" t="s">
        <v>229</v>
      </c>
      <c r="C7115" s="76" t="s">
        <v>842</v>
      </c>
      <c r="D7115" t="s">
        <v>980</v>
      </c>
      <c r="E7115" s="82">
        <v>12.29</v>
      </c>
      <c r="F7115" t="s">
        <v>973</v>
      </c>
      <c r="G7115" s="83">
        <v>40182</v>
      </c>
      <c r="I7115">
        <v>2010</v>
      </c>
    </row>
    <row r="7116" spans="1:9" x14ac:dyDescent="0.25">
      <c r="A7116" t="s">
        <v>972</v>
      </c>
      <c r="B7116" t="s">
        <v>220</v>
      </c>
      <c r="C7116" s="76" t="s">
        <v>842</v>
      </c>
      <c r="D7116" t="s">
        <v>980</v>
      </c>
      <c r="E7116" s="82">
        <v>2.79</v>
      </c>
      <c r="F7116" t="s">
        <v>973</v>
      </c>
      <c r="G7116" s="83">
        <v>39825</v>
      </c>
      <c r="I7116">
        <v>2009</v>
      </c>
    </row>
    <row r="7117" spans="1:9" x14ac:dyDescent="0.25">
      <c r="A7117" t="s">
        <v>972</v>
      </c>
      <c r="B7117" t="s">
        <v>230</v>
      </c>
      <c r="C7117" s="76" t="s">
        <v>842</v>
      </c>
      <c r="D7117" t="s">
        <v>980</v>
      </c>
      <c r="E7117" s="82">
        <v>3.99</v>
      </c>
      <c r="F7117" t="s">
        <v>973</v>
      </c>
      <c r="G7117" s="83">
        <v>40807</v>
      </c>
      <c r="I7117">
        <v>2011</v>
      </c>
    </row>
    <row r="7118" spans="1:9" x14ac:dyDescent="0.25">
      <c r="A7118" t="s">
        <v>972</v>
      </c>
      <c r="B7118" t="s">
        <v>230</v>
      </c>
      <c r="C7118" s="76" t="s">
        <v>842</v>
      </c>
      <c r="D7118" t="s">
        <v>980</v>
      </c>
      <c r="E7118" s="82">
        <v>4.09</v>
      </c>
      <c r="F7118" t="s">
        <v>973</v>
      </c>
      <c r="G7118" s="83">
        <v>39835</v>
      </c>
      <c r="I7118">
        <v>2009</v>
      </c>
    </row>
    <row r="7119" spans="1:9" x14ac:dyDescent="0.25">
      <c r="A7119" t="s">
        <v>972</v>
      </c>
      <c r="B7119" t="s">
        <v>230</v>
      </c>
      <c r="C7119" s="76" t="s">
        <v>842</v>
      </c>
      <c r="D7119" t="s">
        <v>980</v>
      </c>
      <c r="E7119" s="82">
        <v>3.99</v>
      </c>
      <c r="F7119" t="s">
        <v>973</v>
      </c>
      <c r="G7119" s="83">
        <v>40539</v>
      </c>
      <c r="I7119">
        <v>2010</v>
      </c>
    </row>
    <row r="7120" spans="1:9" x14ac:dyDescent="0.25">
      <c r="A7120" t="s">
        <v>972</v>
      </c>
      <c r="B7120" t="s">
        <v>230</v>
      </c>
      <c r="C7120" s="76" t="s">
        <v>842</v>
      </c>
      <c r="D7120" t="s">
        <v>980</v>
      </c>
      <c r="E7120" s="82">
        <v>17.96</v>
      </c>
      <c r="F7120" t="s">
        <v>973</v>
      </c>
      <c r="G7120" s="83">
        <v>41156</v>
      </c>
      <c r="I7120">
        <v>2012</v>
      </c>
    </row>
    <row r="7121" spans="1:9" x14ac:dyDescent="0.25">
      <c r="A7121" t="s">
        <v>972</v>
      </c>
      <c r="B7121" t="s">
        <v>230</v>
      </c>
      <c r="C7121" s="76" t="s">
        <v>842</v>
      </c>
      <c r="D7121" t="s">
        <v>980</v>
      </c>
      <c r="E7121" s="82">
        <v>16</v>
      </c>
      <c r="F7121" t="s">
        <v>973</v>
      </c>
      <c r="G7121" s="83">
        <v>39820</v>
      </c>
      <c r="I7121">
        <v>2009</v>
      </c>
    </row>
    <row r="7122" spans="1:9" x14ac:dyDescent="0.25">
      <c r="A7122" t="s">
        <v>972</v>
      </c>
      <c r="B7122" t="s">
        <v>229</v>
      </c>
      <c r="C7122" s="76" t="s">
        <v>842</v>
      </c>
      <c r="D7122" t="s">
        <v>980</v>
      </c>
      <c r="E7122" s="82">
        <v>3.14</v>
      </c>
      <c r="F7122" t="s">
        <v>973</v>
      </c>
      <c r="G7122" s="83">
        <v>40479</v>
      </c>
      <c r="I7122">
        <v>2010</v>
      </c>
    </row>
    <row r="7123" spans="1:9" x14ac:dyDescent="0.25">
      <c r="A7123" t="s">
        <v>972</v>
      </c>
      <c r="B7123" t="s">
        <v>1023</v>
      </c>
      <c r="C7123" s="76" t="s">
        <v>842</v>
      </c>
      <c r="D7123" t="s">
        <v>980</v>
      </c>
      <c r="E7123" s="82">
        <v>3.73</v>
      </c>
      <c r="F7123" t="s">
        <v>973</v>
      </c>
      <c r="G7123" s="83">
        <v>39995</v>
      </c>
      <c r="I7123">
        <v>2009</v>
      </c>
    </row>
    <row r="7124" spans="1:9" x14ac:dyDescent="0.25">
      <c r="A7124" t="s">
        <v>972</v>
      </c>
      <c r="B7124" t="s">
        <v>229</v>
      </c>
      <c r="C7124" s="76" t="s">
        <v>842</v>
      </c>
      <c r="D7124" t="s">
        <v>980</v>
      </c>
      <c r="E7124" s="82">
        <v>3.5</v>
      </c>
      <c r="F7124" t="s">
        <v>973</v>
      </c>
      <c r="G7124" s="83">
        <v>40338</v>
      </c>
      <c r="I7124">
        <v>2010</v>
      </c>
    </row>
    <row r="7125" spans="1:9" x14ac:dyDescent="0.25">
      <c r="A7125" t="s">
        <v>972</v>
      </c>
      <c r="B7125" t="s">
        <v>249</v>
      </c>
      <c r="C7125" s="76" t="s">
        <v>842</v>
      </c>
      <c r="D7125" t="s">
        <v>980</v>
      </c>
      <c r="E7125" s="82">
        <v>1.97</v>
      </c>
      <c r="F7125" t="s">
        <v>973</v>
      </c>
      <c r="G7125" s="83">
        <v>40777</v>
      </c>
      <c r="I7125">
        <v>2011</v>
      </c>
    </row>
    <row r="7126" spans="1:9" x14ac:dyDescent="0.25">
      <c r="A7126" t="s">
        <v>972</v>
      </c>
      <c r="B7126" t="s">
        <v>229</v>
      </c>
      <c r="C7126" s="76" t="s">
        <v>842</v>
      </c>
      <c r="D7126" t="s">
        <v>980</v>
      </c>
      <c r="E7126" s="82">
        <v>4.8099999999999996</v>
      </c>
      <c r="F7126" t="s">
        <v>973</v>
      </c>
      <c r="G7126" s="83">
        <v>40616</v>
      </c>
      <c r="I7126">
        <v>2011</v>
      </c>
    </row>
    <row r="7127" spans="1:9" x14ac:dyDescent="0.25">
      <c r="A7127" t="s">
        <v>972</v>
      </c>
      <c r="B7127" t="s">
        <v>248</v>
      </c>
      <c r="C7127" s="76" t="s">
        <v>842</v>
      </c>
      <c r="D7127" t="s">
        <v>980</v>
      </c>
      <c r="E7127" s="82">
        <v>7.98</v>
      </c>
      <c r="F7127" t="s">
        <v>973</v>
      </c>
      <c r="G7127" s="83">
        <v>40627</v>
      </c>
      <c r="I7127">
        <v>2011</v>
      </c>
    </row>
    <row r="7128" spans="1:9" x14ac:dyDescent="0.25">
      <c r="A7128" t="s">
        <v>972</v>
      </c>
      <c r="B7128" t="s">
        <v>249</v>
      </c>
      <c r="C7128" s="76" t="s">
        <v>842</v>
      </c>
      <c r="D7128" t="s">
        <v>980</v>
      </c>
      <c r="E7128" s="82">
        <v>7.98</v>
      </c>
      <c r="F7128" t="s">
        <v>973</v>
      </c>
      <c r="G7128" s="83">
        <v>40669</v>
      </c>
      <c r="I7128">
        <v>2011</v>
      </c>
    </row>
    <row r="7129" spans="1:9" x14ac:dyDescent="0.25">
      <c r="A7129" t="s">
        <v>972</v>
      </c>
      <c r="B7129" t="s">
        <v>229</v>
      </c>
      <c r="C7129" s="76" t="s">
        <v>842</v>
      </c>
      <c r="D7129" t="s">
        <v>980</v>
      </c>
      <c r="E7129" s="82">
        <v>16.670000000000002</v>
      </c>
      <c r="F7129" t="s">
        <v>973</v>
      </c>
      <c r="G7129" s="83">
        <v>40387</v>
      </c>
      <c r="I7129">
        <v>2010</v>
      </c>
    </row>
    <row r="7130" spans="1:9" x14ac:dyDescent="0.25">
      <c r="A7130" t="s">
        <v>972</v>
      </c>
      <c r="B7130" t="s">
        <v>1024</v>
      </c>
      <c r="C7130" s="76" t="s">
        <v>842</v>
      </c>
      <c r="D7130" t="s">
        <v>980</v>
      </c>
      <c r="E7130" s="82">
        <v>6.32</v>
      </c>
      <c r="F7130" t="s">
        <v>973</v>
      </c>
      <c r="G7130" s="83">
        <v>40569</v>
      </c>
      <c r="I7130">
        <v>2011</v>
      </c>
    </row>
    <row r="7131" spans="1:9" x14ac:dyDescent="0.25">
      <c r="A7131" t="s">
        <v>972</v>
      </c>
      <c r="B7131" t="s">
        <v>229</v>
      </c>
      <c r="C7131" s="76" t="s">
        <v>842</v>
      </c>
      <c r="D7131" t="s">
        <v>980</v>
      </c>
      <c r="E7131" s="82">
        <v>4.79</v>
      </c>
      <c r="F7131" t="s">
        <v>973</v>
      </c>
      <c r="G7131" s="83">
        <v>40078</v>
      </c>
      <c r="I7131">
        <v>2009</v>
      </c>
    </row>
    <row r="7132" spans="1:9" x14ac:dyDescent="0.25">
      <c r="A7132" t="s">
        <v>972</v>
      </c>
      <c r="B7132" t="s">
        <v>229</v>
      </c>
      <c r="C7132" s="76" t="s">
        <v>842</v>
      </c>
      <c r="D7132" t="s">
        <v>980</v>
      </c>
      <c r="E7132" s="82">
        <v>5.0999999999999996</v>
      </c>
      <c r="F7132" t="s">
        <v>973</v>
      </c>
      <c r="G7132" s="83">
        <v>40078</v>
      </c>
      <c r="I7132">
        <v>2009</v>
      </c>
    </row>
    <row r="7133" spans="1:9" x14ac:dyDescent="0.25">
      <c r="A7133" t="s">
        <v>972</v>
      </c>
      <c r="B7133" t="s">
        <v>248</v>
      </c>
      <c r="C7133" s="76" t="s">
        <v>842</v>
      </c>
      <c r="D7133" t="s">
        <v>980</v>
      </c>
      <c r="E7133" s="82">
        <v>4.18</v>
      </c>
      <c r="F7133" t="s">
        <v>973</v>
      </c>
      <c r="G7133" s="83">
        <v>40487</v>
      </c>
      <c r="I7133">
        <v>2010</v>
      </c>
    </row>
    <row r="7134" spans="1:9" x14ac:dyDescent="0.25">
      <c r="A7134" t="s">
        <v>972</v>
      </c>
      <c r="B7134" t="s">
        <v>230</v>
      </c>
      <c r="C7134" s="76" t="s">
        <v>842</v>
      </c>
      <c r="D7134" t="s">
        <v>980</v>
      </c>
      <c r="E7134" s="82">
        <v>5.84</v>
      </c>
      <c r="F7134" t="s">
        <v>973</v>
      </c>
      <c r="G7134" s="83">
        <v>40142</v>
      </c>
      <c r="I7134">
        <v>2009</v>
      </c>
    </row>
    <row r="7135" spans="1:9" x14ac:dyDescent="0.25">
      <c r="A7135" t="s">
        <v>972</v>
      </c>
      <c r="B7135" t="s">
        <v>249</v>
      </c>
      <c r="C7135" s="76" t="s">
        <v>842</v>
      </c>
      <c r="D7135" t="s">
        <v>980</v>
      </c>
      <c r="E7135" s="82">
        <v>10</v>
      </c>
      <c r="F7135" t="s">
        <v>973</v>
      </c>
      <c r="G7135" s="83">
        <v>40634</v>
      </c>
      <c r="I7135">
        <v>2011</v>
      </c>
    </row>
    <row r="7136" spans="1:9" x14ac:dyDescent="0.25">
      <c r="A7136" t="s">
        <v>972</v>
      </c>
      <c r="B7136" t="s">
        <v>230</v>
      </c>
      <c r="C7136" s="76" t="s">
        <v>842</v>
      </c>
      <c r="D7136" t="s">
        <v>980</v>
      </c>
      <c r="E7136" s="82">
        <v>3.85</v>
      </c>
      <c r="F7136" t="s">
        <v>973</v>
      </c>
      <c r="G7136" s="83">
        <v>40021</v>
      </c>
      <c r="I7136">
        <v>2009</v>
      </c>
    </row>
    <row r="7137" spans="1:9" x14ac:dyDescent="0.25">
      <c r="A7137" t="s">
        <v>972</v>
      </c>
      <c r="B7137" t="s">
        <v>249</v>
      </c>
      <c r="C7137" t="s">
        <v>842</v>
      </c>
      <c r="D7137" t="s">
        <v>980</v>
      </c>
      <c r="E7137" s="82">
        <v>3.51</v>
      </c>
      <c r="F7137" t="s">
        <v>973</v>
      </c>
      <c r="G7137" s="83">
        <v>40051</v>
      </c>
      <c r="I7137">
        <v>2009</v>
      </c>
    </row>
    <row r="7138" spans="1:9" x14ac:dyDescent="0.25">
      <c r="A7138" t="s">
        <v>972</v>
      </c>
      <c r="B7138" t="s">
        <v>230</v>
      </c>
      <c r="C7138" s="76" t="s">
        <v>842</v>
      </c>
      <c r="D7138" t="s">
        <v>980</v>
      </c>
      <c r="E7138" s="82">
        <v>5.8</v>
      </c>
      <c r="F7138" t="s">
        <v>973</v>
      </c>
      <c r="G7138" s="83">
        <v>39820</v>
      </c>
      <c r="I7138">
        <v>2009</v>
      </c>
    </row>
    <row r="7139" spans="1:9" x14ac:dyDescent="0.25">
      <c r="A7139" t="s">
        <v>972</v>
      </c>
      <c r="B7139" t="s">
        <v>249</v>
      </c>
      <c r="C7139" s="76" t="s">
        <v>842</v>
      </c>
      <c r="D7139" t="s">
        <v>980</v>
      </c>
      <c r="E7139" s="82">
        <v>1.82</v>
      </c>
      <c r="F7139" t="s">
        <v>973</v>
      </c>
      <c r="G7139" s="83">
        <v>40365</v>
      </c>
      <c r="I7139">
        <v>2010</v>
      </c>
    </row>
    <row r="7140" spans="1:9" x14ac:dyDescent="0.25">
      <c r="A7140" t="s">
        <v>972</v>
      </c>
      <c r="B7140" t="s">
        <v>229</v>
      </c>
      <c r="C7140" s="76" t="s">
        <v>842</v>
      </c>
      <c r="D7140" t="s">
        <v>980</v>
      </c>
      <c r="E7140" s="82">
        <v>7.75</v>
      </c>
      <c r="F7140" t="s">
        <v>973</v>
      </c>
      <c r="G7140" s="83">
        <v>40102</v>
      </c>
      <c r="I7140">
        <v>2009</v>
      </c>
    </row>
    <row r="7141" spans="1:9" x14ac:dyDescent="0.25">
      <c r="A7141" t="s">
        <v>972</v>
      </c>
      <c r="B7141" t="s">
        <v>229</v>
      </c>
      <c r="C7141" s="76" t="s">
        <v>842</v>
      </c>
      <c r="D7141" t="s">
        <v>980</v>
      </c>
      <c r="E7141" s="82">
        <v>15.5</v>
      </c>
      <c r="F7141" t="s">
        <v>973</v>
      </c>
      <c r="G7141" s="83">
        <v>39835</v>
      </c>
      <c r="I7141">
        <v>2009</v>
      </c>
    </row>
    <row r="7142" spans="1:9" x14ac:dyDescent="0.25">
      <c r="A7142" t="s">
        <v>972</v>
      </c>
      <c r="B7142" t="s">
        <v>229</v>
      </c>
      <c r="C7142" s="76" t="s">
        <v>842</v>
      </c>
      <c r="D7142" t="s">
        <v>980</v>
      </c>
      <c r="E7142" s="82">
        <v>4.8499999999999996</v>
      </c>
      <c r="F7142" t="s">
        <v>973</v>
      </c>
      <c r="G7142" s="83">
        <v>39702</v>
      </c>
      <c r="I7142">
        <v>2008</v>
      </c>
    </row>
    <row r="7143" spans="1:9" x14ac:dyDescent="0.25">
      <c r="A7143" t="s">
        <v>972</v>
      </c>
      <c r="B7143" t="s">
        <v>230</v>
      </c>
      <c r="C7143" s="76" t="s">
        <v>842</v>
      </c>
      <c r="D7143" t="s">
        <v>980</v>
      </c>
      <c r="E7143" s="82">
        <v>10.8</v>
      </c>
      <c r="F7143" t="s">
        <v>973</v>
      </c>
      <c r="G7143" s="83">
        <v>39702</v>
      </c>
      <c r="I7143">
        <v>2008</v>
      </c>
    </row>
    <row r="7144" spans="1:9" x14ac:dyDescent="0.25">
      <c r="A7144" t="s">
        <v>972</v>
      </c>
      <c r="B7144" t="s">
        <v>249</v>
      </c>
      <c r="C7144" s="76" t="s">
        <v>842</v>
      </c>
      <c r="D7144" t="s">
        <v>980</v>
      </c>
      <c r="E7144" s="82">
        <v>2100</v>
      </c>
      <c r="F7144" t="s">
        <v>973</v>
      </c>
      <c r="G7144" s="83">
        <v>41732</v>
      </c>
      <c r="I7144">
        <v>2014</v>
      </c>
    </row>
    <row r="7145" spans="1:9" x14ac:dyDescent="0.25">
      <c r="A7145" t="s">
        <v>972</v>
      </c>
      <c r="B7145" t="s">
        <v>240</v>
      </c>
      <c r="C7145" s="76" t="s">
        <v>842</v>
      </c>
      <c r="D7145" t="s">
        <v>980</v>
      </c>
      <c r="E7145" s="82">
        <v>2.78</v>
      </c>
      <c r="F7145" t="s">
        <v>973</v>
      </c>
      <c r="G7145" s="83">
        <v>40387</v>
      </c>
      <c r="I7145">
        <v>2010</v>
      </c>
    </row>
    <row r="7146" spans="1:9" x14ac:dyDescent="0.25">
      <c r="A7146" t="s">
        <v>972</v>
      </c>
      <c r="B7146" t="s">
        <v>230</v>
      </c>
      <c r="C7146" s="76" t="s">
        <v>842</v>
      </c>
      <c r="D7146" t="s">
        <v>980</v>
      </c>
      <c r="E7146" s="82">
        <v>6.54</v>
      </c>
      <c r="F7146" t="s">
        <v>973</v>
      </c>
      <c r="G7146" s="83">
        <v>39667</v>
      </c>
      <c r="I7146">
        <v>2008</v>
      </c>
    </row>
    <row r="7147" spans="1:9" x14ac:dyDescent="0.25">
      <c r="A7147" t="s">
        <v>972</v>
      </c>
      <c r="B7147" t="s">
        <v>240</v>
      </c>
      <c r="C7147" s="76" t="s">
        <v>842</v>
      </c>
      <c r="D7147" t="s">
        <v>980</v>
      </c>
      <c r="E7147" s="82">
        <v>3.19</v>
      </c>
      <c r="F7147" t="s">
        <v>973</v>
      </c>
      <c r="G7147" s="83">
        <v>40325</v>
      </c>
      <c r="I7147">
        <v>2010</v>
      </c>
    </row>
    <row r="7148" spans="1:9" x14ac:dyDescent="0.25">
      <c r="A7148" t="s">
        <v>972</v>
      </c>
      <c r="B7148" t="s">
        <v>229</v>
      </c>
      <c r="C7148" s="76" t="s">
        <v>842</v>
      </c>
      <c r="D7148" t="s">
        <v>980</v>
      </c>
      <c r="E7148" s="82">
        <v>2.5099999999999998</v>
      </c>
      <c r="F7148" t="s">
        <v>973</v>
      </c>
      <c r="G7148" s="83">
        <v>39545</v>
      </c>
      <c r="I7148">
        <v>2008</v>
      </c>
    </row>
    <row r="7149" spans="1:9" x14ac:dyDescent="0.25">
      <c r="A7149" t="s">
        <v>972</v>
      </c>
      <c r="B7149" t="s">
        <v>230</v>
      </c>
      <c r="C7149" s="76" t="s">
        <v>842</v>
      </c>
      <c r="D7149" t="s">
        <v>980</v>
      </c>
      <c r="E7149" s="82">
        <v>2.5099999999999998</v>
      </c>
      <c r="F7149" t="s">
        <v>973</v>
      </c>
      <c r="G7149" s="83">
        <v>38620</v>
      </c>
      <c r="I7149">
        <v>2005</v>
      </c>
    </row>
    <row r="7150" spans="1:9" x14ac:dyDescent="0.25">
      <c r="A7150" t="s">
        <v>972</v>
      </c>
      <c r="B7150" t="s">
        <v>230</v>
      </c>
      <c r="C7150" s="76" t="s">
        <v>842</v>
      </c>
      <c r="D7150" t="s">
        <v>980</v>
      </c>
      <c r="E7150" s="82">
        <v>5.0199999999999996</v>
      </c>
      <c r="F7150" t="s">
        <v>973</v>
      </c>
      <c r="G7150" s="83">
        <v>40634</v>
      </c>
      <c r="I7150">
        <v>2011</v>
      </c>
    </row>
    <row r="7151" spans="1:9" x14ac:dyDescent="0.25">
      <c r="A7151" t="s">
        <v>972</v>
      </c>
      <c r="B7151" t="s">
        <v>230</v>
      </c>
      <c r="C7151" s="76" t="s">
        <v>947</v>
      </c>
      <c r="D7151" t="s">
        <v>980</v>
      </c>
      <c r="E7151" s="82">
        <v>2.5</v>
      </c>
      <c r="F7151" t="s">
        <v>973</v>
      </c>
      <c r="G7151" s="83">
        <v>41001</v>
      </c>
      <c r="I7151">
        <v>2012</v>
      </c>
    </row>
    <row r="7152" spans="1:9" x14ac:dyDescent="0.25">
      <c r="A7152" t="s">
        <v>972</v>
      </c>
      <c r="B7152" t="s">
        <v>230</v>
      </c>
      <c r="C7152" s="76" t="s">
        <v>842</v>
      </c>
      <c r="D7152" t="s">
        <v>980</v>
      </c>
      <c r="E7152" s="82">
        <v>2.19</v>
      </c>
      <c r="F7152" t="s">
        <v>973</v>
      </c>
      <c r="G7152" s="83">
        <v>40632</v>
      </c>
      <c r="I7152">
        <v>2011</v>
      </c>
    </row>
    <row r="7153" spans="1:9" x14ac:dyDescent="0.25">
      <c r="A7153" t="s">
        <v>972</v>
      </c>
      <c r="B7153" t="s">
        <v>230</v>
      </c>
      <c r="C7153" s="76" t="s">
        <v>842</v>
      </c>
      <c r="D7153" t="s">
        <v>980</v>
      </c>
      <c r="E7153" s="82">
        <v>4.79</v>
      </c>
      <c r="F7153" t="s">
        <v>973</v>
      </c>
      <c r="G7153" s="83">
        <v>40585</v>
      </c>
      <c r="I7153">
        <v>2011</v>
      </c>
    </row>
    <row r="7154" spans="1:9" x14ac:dyDescent="0.25">
      <c r="A7154" t="s">
        <v>972</v>
      </c>
      <c r="B7154" t="s">
        <v>230</v>
      </c>
      <c r="C7154" s="76" t="s">
        <v>842</v>
      </c>
      <c r="D7154" t="s">
        <v>980</v>
      </c>
      <c r="E7154" s="82">
        <v>17</v>
      </c>
      <c r="F7154" t="s">
        <v>973</v>
      </c>
      <c r="G7154" s="83">
        <v>39955</v>
      </c>
      <c r="I7154">
        <v>2009</v>
      </c>
    </row>
    <row r="7155" spans="1:9" x14ac:dyDescent="0.25">
      <c r="A7155" t="s">
        <v>972</v>
      </c>
      <c r="B7155" t="s">
        <v>229</v>
      </c>
      <c r="C7155" s="76" t="s">
        <v>842</v>
      </c>
      <c r="D7155" t="s">
        <v>980</v>
      </c>
      <c r="E7155" s="82">
        <v>31.16</v>
      </c>
      <c r="F7155" t="s">
        <v>973</v>
      </c>
      <c r="G7155" s="83">
        <v>40259</v>
      </c>
      <c r="I7155">
        <v>2010</v>
      </c>
    </row>
    <row r="7156" spans="1:9" x14ac:dyDescent="0.25">
      <c r="A7156" t="s">
        <v>972</v>
      </c>
      <c r="B7156" t="s">
        <v>229</v>
      </c>
      <c r="C7156" s="76" t="s">
        <v>842</v>
      </c>
      <c r="D7156" t="s">
        <v>980</v>
      </c>
      <c r="E7156" s="82">
        <v>58.43</v>
      </c>
      <c r="F7156" t="s">
        <v>973</v>
      </c>
      <c r="G7156" s="83">
        <v>40312</v>
      </c>
      <c r="I7156">
        <v>2010</v>
      </c>
    </row>
    <row r="7157" spans="1:9" x14ac:dyDescent="0.25">
      <c r="A7157" t="s">
        <v>972</v>
      </c>
      <c r="B7157" t="s">
        <v>230</v>
      </c>
      <c r="C7157" s="76" t="s">
        <v>842</v>
      </c>
      <c r="D7157" t="s">
        <v>980</v>
      </c>
      <c r="E7157" s="82">
        <v>12.54</v>
      </c>
      <c r="F7157" t="s">
        <v>973</v>
      </c>
      <c r="G7157" s="83">
        <v>40338</v>
      </c>
      <c r="I7157">
        <v>2010</v>
      </c>
    </row>
    <row r="7158" spans="1:9" x14ac:dyDescent="0.25">
      <c r="A7158" t="s">
        <v>972</v>
      </c>
      <c r="B7158" t="s">
        <v>220</v>
      </c>
      <c r="C7158" s="76" t="s">
        <v>842</v>
      </c>
      <c r="D7158" t="s">
        <v>980</v>
      </c>
      <c r="E7158" s="82">
        <v>7.79</v>
      </c>
      <c r="F7158" t="s">
        <v>973</v>
      </c>
      <c r="G7158" s="83">
        <v>39976</v>
      </c>
      <c r="I7158">
        <v>2009</v>
      </c>
    </row>
    <row r="7159" spans="1:9" x14ac:dyDescent="0.25">
      <c r="A7159" t="s">
        <v>972</v>
      </c>
      <c r="B7159" s="74" t="s">
        <v>213</v>
      </c>
      <c r="C7159" s="76" t="s">
        <v>842</v>
      </c>
      <c r="D7159" t="s">
        <v>980</v>
      </c>
      <c r="E7159" s="82">
        <v>8.5500000000000007</v>
      </c>
      <c r="F7159" t="s">
        <v>973</v>
      </c>
      <c r="G7159" s="83">
        <v>40470</v>
      </c>
      <c r="I7159">
        <v>2010</v>
      </c>
    </row>
    <row r="7160" spans="1:9" x14ac:dyDescent="0.25">
      <c r="A7160" t="s">
        <v>972</v>
      </c>
      <c r="B7160" t="s">
        <v>215</v>
      </c>
      <c r="C7160" s="76" t="s">
        <v>842</v>
      </c>
      <c r="D7160" t="s">
        <v>980</v>
      </c>
      <c r="E7160" s="82">
        <v>4.33</v>
      </c>
      <c r="F7160" t="s">
        <v>973</v>
      </c>
      <c r="G7160" s="83">
        <v>39820</v>
      </c>
      <c r="I7160">
        <v>2009</v>
      </c>
    </row>
    <row r="7161" spans="1:9" x14ac:dyDescent="0.25">
      <c r="A7161" t="s">
        <v>972</v>
      </c>
      <c r="B7161" t="s">
        <v>218</v>
      </c>
      <c r="C7161" s="76" t="s">
        <v>842</v>
      </c>
      <c r="D7161" t="s">
        <v>980</v>
      </c>
      <c r="E7161" s="82">
        <v>3.99</v>
      </c>
      <c r="F7161" t="s">
        <v>973</v>
      </c>
      <c r="G7161" s="83">
        <v>40760</v>
      </c>
      <c r="I7161">
        <v>2011</v>
      </c>
    </row>
    <row r="7162" spans="1:9" x14ac:dyDescent="0.25">
      <c r="A7162" t="s">
        <v>972</v>
      </c>
      <c r="B7162" t="s">
        <v>218</v>
      </c>
      <c r="C7162" s="76" t="s">
        <v>842</v>
      </c>
      <c r="D7162" t="s">
        <v>980</v>
      </c>
      <c r="E7162" s="82">
        <v>5.59</v>
      </c>
      <c r="F7162" t="s">
        <v>973</v>
      </c>
      <c r="G7162" s="83">
        <v>40527</v>
      </c>
      <c r="I7162">
        <v>2010</v>
      </c>
    </row>
    <row r="7163" spans="1:9" x14ac:dyDescent="0.25">
      <c r="A7163" t="s">
        <v>972</v>
      </c>
      <c r="B7163" t="s">
        <v>247</v>
      </c>
      <c r="C7163" s="76" t="s">
        <v>842</v>
      </c>
      <c r="D7163" t="s">
        <v>980</v>
      </c>
      <c r="E7163" s="82">
        <v>15</v>
      </c>
      <c r="F7163" t="s">
        <v>973</v>
      </c>
      <c r="G7163" s="83">
        <v>40395</v>
      </c>
      <c r="I7163">
        <v>2010</v>
      </c>
    </row>
    <row r="7164" spans="1:9" x14ac:dyDescent="0.25">
      <c r="A7164" t="s">
        <v>972</v>
      </c>
      <c r="B7164" t="s">
        <v>247</v>
      </c>
      <c r="C7164" s="76" t="s">
        <v>842</v>
      </c>
      <c r="D7164" t="s">
        <v>980</v>
      </c>
      <c r="E7164" s="82">
        <v>2.39</v>
      </c>
      <c r="F7164" t="s">
        <v>973</v>
      </c>
      <c r="G7164" s="83">
        <v>40365</v>
      </c>
      <c r="I7164">
        <v>2010</v>
      </c>
    </row>
    <row r="7165" spans="1:9" x14ac:dyDescent="0.25">
      <c r="A7165" t="s">
        <v>972</v>
      </c>
      <c r="B7165" t="s">
        <v>237</v>
      </c>
      <c r="C7165" s="76" t="s">
        <v>947</v>
      </c>
      <c r="D7165" t="s">
        <v>980</v>
      </c>
      <c r="E7165" s="82">
        <v>95</v>
      </c>
      <c r="F7165" t="s">
        <v>973</v>
      </c>
      <c r="G7165" s="83">
        <v>40017</v>
      </c>
      <c r="I7165">
        <v>2009</v>
      </c>
    </row>
    <row r="7166" spans="1:9" x14ac:dyDescent="0.25">
      <c r="A7166" t="s">
        <v>972</v>
      </c>
      <c r="B7166" t="s">
        <v>237</v>
      </c>
      <c r="C7166" s="76" t="s">
        <v>947</v>
      </c>
      <c r="D7166" t="s">
        <v>980</v>
      </c>
      <c r="E7166" s="82">
        <v>1.8</v>
      </c>
      <c r="F7166" t="s">
        <v>973</v>
      </c>
      <c r="G7166" s="83">
        <v>39310</v>
      </c>
      <c r="I7166">
        <v>2007</v>
      </c>
    </row>
    <row r="7167" spans="1:9" x14ac:dyDescent="0.25">
      <c r="A7167" t="s">
        <v>972</v>
      </c>
      <c r="B7167" t="s">
        <v>173</v>
      </c>
      <c r="C7167" s="76" t="s">
        <v>842</v>
      </c>
      <c r="D7167" t="s">
        <v>980</v>
      </c>
      <c r="E7167" s="82">
        <v>7.98</v>
      </c>
      <c r="F7167" t="s">
        <v>973</v>
      </c>
      <c r="G7167" s="83">
        <v>41383</v>
      </c>
      <c r="I7167">
        <v>2013</v>
      </c>
    </row>
    <row r="7168" spans="1:9" x14ac:dyDescent="0.25">
      <c r="A7168" t="s">
        <v>972</v>
      </c>
      <c r="B7168" t="s">
        <v>253</v>
      </c>
      <c r="C7168" s="76" t="s">
        <v>842</v>
      </c>
      <c r="D7168" t="s">
        <v>980</v>
      </c>
      <c r="E7168" s="82">
        <v>2.2799999999999998</v>
      </c>
      <c r="F7168" t="s">
        <v>973</v>
      </c>
      <c r="G7168" s="83">
        <v>39979</v>
      </c>
      <c r="I7168">
        <v>2009</v>
      </c>
    </row>
    <row r="7169" spans="1:9" x14ac:dyDescent="0.25">
      <c r="A7169" t="s">
        <v>972</v>
      </c>
      <c r="B7169" t="s">
        <v>253</v>
      </c>
      <c r="C7169" s="76" t="s">
        <v>842</v>
      </c>
      <c r="D7169" t="s">
        <v>980</v>
      </c>
      <c r="E7169" s="82">
        <v>14.45</v>
      </c>
      <c r="F7169" t="s">
        <v>973</v>
      </c>
      <c r="G7169" s="83">
        <v>39730</v>
      </c>
      <c r="I7169">
        <v>2008</v>
      </c>
    </row>
    <row r="7170" spans="1:9" x14ac:dyDescent="0.25">
      <c r="A7170" t="s">
        <v>972</v>
      </c>
      <c r="B7170" t="s">
        <v>253</v>
      </c>
      <c r="C7170" s="76" t="s">
        <v>842</v>
      </c>
      <c r="D7170" t="s">
        <v>980</v>
      </c>
      <c r="E7170" s="82">
        <v>23.61</v>
      </c>
      <c r="F7170" t="s">
        <v>973</v>
      </c>
      <c r="G7170" s="83">
        <v>39784</v>
      </c>
      <c r="I7170">
        <v>2008</v>
      </c>
    </row>
    <row r="7171" spans="1:9" x14ac:dyDescent="0.25">
      <c r="A7171" t="s">
        <v>972</v>
      </c>
      <c r="B7171" t="s">
        <v>253</v>
      </c>
      <c r="C7171" s="76" t="s">
        <v>842</v>
      </c>
      <c r="D7171" t="s">
        <v>980</v>
      </c>
      <c r="E7171" s="82">
        <v>7.98</v>
      </c>
      <c r="F7171" t="s">
        <v>973</v>
      </c>
      <c r="G7171" s="83">
        <v>40613</v>
      </c>
      <c r="I7171">
        <v>2011</v>
      </c>
    </row>
    <row r="7172" spans="1:9" x14ac:dyDescent="0.25">
      <c r="A7172" t="s">
        <v>972</v>
      </c>
      <c r="B7172" t="s">
        <v>249</v>
      </c>
      <c r="C7172" t="s">
        <v>842</v>
      </c>
      <c r="D7172" t="s">
        <v>980</v>
      </c>
      <c r="E7172" s="82">
        <v>6.84</v>
      </c>
      <c r="F7172" t="s">
        <v>973</v>
      </c>
      <c r="G7172" s="83">
        <v>40379</v>
      </c>
      <c r="I7172">
        <v>2010</v>
      </c>
    </row>
    <row r="7173" spans="1:9" x14ac:dyDescent="0.25">
      <c r="A7173" t="s">
        <v>972</v>
      </c>
      <c r="B7173" t="s">
        <v>249</v>
      </c>
      <c r="C7173" t="s">
        <v>842</v>
      </c>
      <c r="D7173" t="s">
        <v>980</v>
      </c>
      <c r="E7173" s="82">
        <v>3.6</v>
      </c>
      <c r="F7173" t="s">
        <v>973</v>
      </c>
      <c r="G7173" s="83">
        <v>40135</v>
      </c>
      <c r="I7173">
        <v>2009</v>
      </c>
    </row>
    <row r="7174" spans="1:9" x14ac:dyDescent="0.25">
      <c r="A7174" t="s">
        <v>972</v>
      </c>
      <c r="B7174" t="s">
        <v>249</v>
      </c>
      <c r="C7174" s="76" t="s">
        <v>947</v>
      </c>
      <c r="D7174" t="s">
        <v>980</v>
      </c>
      <c r="E7174" s="82">
        <v>100</v>
      </c>
      <c r="F7174" t="s">
        <v>973</v>
      </c>
      <c r="G7174" s="83">
        <v>40080</v>
      </c>
      <c r="I7174">
        <v>2009</v>
      </c>
    </row>
    <row r="7175" spans="1:9" x14ac:dyDescent="0.25">
      <c r="A7175" t="s">
        <v>972</v>
      </c>
      <c r="B7175" t="s">
        <v>3</v>
      </c>
      <c r="C7175" s="76" t="s">
        <v>842</v>
      </c>
      <c r="D7175" t="s">
        <v>980</v>
      </c>
      <c r="E7175" s="82">
        <v>143.80000000000001</v>
      </c>
      <c r="F7175" t="s">
        <v>973</v>
      </c>
      <c r="G7175" s="83">
        <v>40375</v>
      </c>
      <c r="I7175">
        <v>2010</v>
      </c>
    </row>
    <row r="7176" spans="1:9" x14ac:dyDescent="0.25">
      <c r="A7176" t="s">
        <v>972</v>
      </c>
      <c r="B7176" t="s">
        <v>117</v>
      </c>
      <c r="C7176" s="76" t="s">
        <v>842</v>
      </c>
      <c r="D7176" t="s">
        <v>980</v>
      </c>
      <c r="E7176" s="82">
        <v>2.62</v>
      </c>
      <c r="F7176" t="s">
        <v>973</v>
      </c>
      <c r="G7176" s="83">
        <v>40689</v>
      </c>
      <c r="I7176">
        <v>2011</v>
      </c>
    </row>
    <row r="7177" spans="1:9" x14ac:dyDescent="0.25">
      <c r="A7177" t="s">
        <v>972</v>
      </c>
      <c r="B7177" t="s">
        <v>117</v>
      </c>
      <c r="C7177" s="76" t="s">
        <v>842</v>
      </c>
      <c r="D7177" t="s">
        <v>980</v>
      </c>
      <c r="E7177" s="82">
        <v>10.69</v>
      </c>
      <c r="F7177" t="s">
        <v>973</v>
      </c>
      <c r="G7177" s="83">
        <v>40696</v>
      </c>
      <c r="I7177">
        <v>2011</v>
      </c>
    </row>
    <row r="7178" spans="1:9" x14ac:dyDescent="0.25">
      <c r="A7178" t="s">
        <v>972</v>
      </c>
      <c r="B7178" t="s">
        <v>249</v>
      </c>
      <c r="C7178" s="76" t="s">
        <v>842</v>
      </c>
      <c r="D7178" t="s">
        <v>980</v>
      </c>
      <c r="E7178" s="82">
        <v>95.76</v>
      </c>
      <c r="F7178" t="s">
        <v>973</v>
      </c>
      <c r="G7178" s="83">
        <v>40186</v>
      </c>
      <c r="I7178">
        <v>2010</v>
      </c>
    </row>
    <row r="7179" spans="1:9" x14ac:dyDescent="0.25">
      <c r="A7179" t="s">
        <v>972</v>
      </c>
      <c r="B7179" t="s">
        <v>253</v>
      </c>
      <c r="C7179" s="76" t="s">
        <v>842</v>
      </c>
      <c r="D7179" t="s">
        <v>980</v>
      </c>
      <c r="E7179" s="82">
        <v>15</v>
      </c>
      <c r="F7179" t="s">
        <v>973</v>
      </c>
      <c r="G7179" s="83">
        <v>42697</v>
      </c>
      <c r="I7179">
        <v>2016</v>
      </c>
    </row>
    <row r="7180" spans="1:9" x14ac:dyDescent="0.25">
      <c r="A7180" t="s">
        <v>972</v>
      </c>
      <c r="B7180" s="74" t="s">
        <v>9</v>
      </c>
      <c r="C7180" s="76" t="s">
        <v>842</v>
      </c>
      <c r="D7180" t="s">
        <v>980</v>
      </c>
      <c r="E7180" s="82">
        <v>14.1</v>
      </c>
      <c r="F7180" t="s">
        <v>973</v>
      </c>
      <c r="G7180" s="83">
        <v>40007</v>
      </c>
      <c r="I7180">
        <v>2009</v>
      </c>
    </row>
    <row r="7181" spans="1:9" x14ac:dyDescent="0.25">
      <c r="A7181" t="s">
        <v>972</v>
      </c>
      <c r="B7181" t="s">
        <v>9</v>
      </c>
      <c r="C7181" s="76" t="s">
        <v>842</v>
      </c>
      <c r="D7181" t="s">
        <v>980</v>
      </c>
      <c r="E7181" s="82">
        <v>7.87</v>
      </c>
      <c r="F7181" t="s">
        <v>973</v>
      </c>
      <c r="G7181" s="83">
        <v>40746</v>
      </c>
      <c r="I7181">
        <v>2011</v>
      </c>
    </row>
    <row r="7182" spans="1:9" x14ac:dyDescent="0.25">
      <c r="A7182" t="s">
        <v>972</v>
      </c>
      <c r="B7182" t="s">
        <v>253</v>
      </c>
      <c r="C7182" s="76" t="s">
        <v>842</v>
      </c>
      <c r="D7182" t="s">
        <v>980</v>
      </c>
      <c r="E7182" s="82">
        <v>27.66</v>
      </c>
      <c r="F7182" t="s">
        <v>973</v>
      </c>
      <c r="G7182" s="83">
        <v>40499</v>
      </c>
      <c r="I7182">
        <v>2010</v>
      </c>
    </row>
    <row r="7183" spans="1:9" x14ac:dyDescent="0.25">
      <c r="A7183" t="s">
        <v>972</v>
      </c>
      <c r="B7183" t="s">
        <v>9</v>
      </c>
      <c r="C7183" s="76" t="s">
        <v>842</v>
      </c>
      <c r="D7183" t="s">
        <v>980</v>
      </c>
      <c r="E7183" s="82">
        <v>5.47</v>
      </c>
      <c r="F7183" t="s">
        <v>973</v>
      </c>
      <c r="G7183" s="83">
        <v>40249</v>
      </c>
      <c r="I7183">
        <v>2010</v>
      </c>
    </row>
    <row r="7184" spans="1:9" x14ac:dyDescent="0.25">
      <c r="A7184" t="s">
        <v>972</v>
      </c>
      <c r="B7184" t="s">
        <v>138</v>
      </c>
      <c r="C7184" s="76" t="s">
        <v>842</v>
      </c>
      <c r="D7184" t="s">
        <v>980</v>
      </c>
      <c r="E7184" s="82">
        <v>3.25</v>
      </c>
      <c r="F7184" t="s">
        <v>973</v>
      </c>
      <c r="G7184" s="83">
        <v>40148</v>
      </c>
      <c r="I7184">
        <v>2009</v>
      </c>
    </row>
    <row r="7185" spans="1:9" x14ac:dyDescent="0.25">
      <c r="A7185" t="s">
        <v>972</v>
      </c>
      <c r="B7185" t="s">
        <v>155</v>
      </c>
      <c r="C7185" s="76" t="s">
        <v>842</v>
      </c>
      <c r="D7185" t="s">
        <v>980</v>
      </c>
      <c r="E7185" s="82">
        <v>5.0199999999999996</v>
      </c>
      <c r="F7185" t="s">
        <v>973</v>
      </c>
      <c r="G7185" s="83">
        <v>39665</v>
      </c>
      <c r="I7185">
        <v>2008</v>
      </c>
    </row>
    <row r="7186" spans="1:9" x14ac:dyDescent="0.25">
      <c r="A7186" t="s">
        <v>972</v>
      </c>
      <c r="B7186" t="s">
        <v>249</v>
      </c>
      <c r="C7186" s="76" t="s">
        <v>842</v>
      </c>
      <c r="D7186" t="s">
        <v>980</v>
      </c>
      <c r="E7186" s="82">
        <v>14.36</v>
      </c>
      <c r="F7186" t="s">
        <v>973</v>
      </c>
      <c r="G7186" s="83">
        <v>40689</v>
      </c>
      <c r="I7186">
        <v>2011</v>
      </c>
    </row>
    <row r="7187" spans="1:9" x14ac:dyDescent="0.25">
      <c r="A7187" t="s">
        <v>972</v>
      </c>
      <c r="B7187" t="s">
        <v>155</v>
      </c>
      <c r="C7187" s="76" t="s">
        <v>947</v>
      </c>
      <c r="D7187" t="s">
        <v>980</v>
      </c>
      <c r="E7187" s="82">
        <v>10</v>
      </c>
      <c r="F7187" t="s">
        <v>973</v>
      </c>
      <c r="G7187" s="83">
        <v>37917</v>
      </c>
      <c r="I7187">
        <v>2003</v>
      </c>
    </row>
    <row r="7188" spans="1:9" x14ac:dyDescent="0.25">
      <c r="A7188" t="s">
        <v>972</v>
      </c>
      <c r="B7188" t="s">
        <v>249</v>
      </c>
      <c r="C7188" s="76" t="s">
        <v>842</v>
      </c>
      <c r="D7188" t="s">
        <v>980</v>
      </c>
      <c r="E7188" s="82">
        <v>23.94</v>
      </c>
      <c r="F7188" t="s">
        <v>973</v>
      </c>
      <c r="G7188" s="83">
        <v>40177</v>
      </c>
      <c r="I7188">
        <v>2009</v>
      </c>
    </row>
    <row r="7189" spans="1:9" x14ac:dyDescent="0.25">
      <c r="A7189" t="s">
        <v>972</v>
      </c>
      <c r="B7189" t="s">
        <v>138</v>
      </c>
      <c r="C7189" s="76" t="s">
        <v>842</v>
      </c>
      <c r="D7189" t="s">
        <v>980</v>
      </c>
      <c r="E7189" s="82">
        <v>4.5599999999999996</v>
      </c>
      <c r="F7189" t="s">
        <v>973</v>
      </c>
      <c r="G7189" s="83">
        <v>40183</v>
      </c>
      <c r="I7189">
        <v>2010</v>
      </c>
    </row>
    <row r="7190" spans="1:9" x14ac:dyDescent="0.25">
      <c r="A7190" t="s">
        <v>972</v>
      </c>
      <c r="B7190" t="s">
        <v>138</v>
      </c>
      <c r="C7190" s="76" t="s">
        <v>842</v>
      </c>
      <c r="D7190" t="s">
        <v>980</v>
      </c>
      <c r="E7190" s="82">
        <v>14.08</v>
      </c>
      <c r="F7190" t="s">
        <v>973</v>
      </c>
      <c r="G7190" s="83">
        <v>39695</v>
      </c>
      <c r="I7190">
        <v>2008</v>
      </c>
    </row>
    <row r="7191" spans="1:9" x14ac:dyDescent="0.25">
      <c r="A7191" t="s">
        <v>972</v>
      </c>
      <c r="B7191" t="s">
        <v>249</v>
      </c>
      <c r="C7191" s="76" t="s">
        <v>947</v>
      </c>
      <c r="D7191" t="s">
        <v>980</v>
      </c>
      <c r="E7191" s="82">
        <v>100</v>
      </c>
      <c r="F7191" t="s">
        <v>973</v>
      </c>
      <c r="G7191" s="83">
        <v>40177</v>
      </c>
      <c r="I7191">
        <v>2009</v>
      </c>
    </row>
    <row r="7192" spans="1:9" x14ac:dyDescent="0.25">
      <c r="A7192" t="s">
        <v>972</v>
      </c>
      <c r="B7192" t="s">
        <v>249</v>
      </c>
      <c r="C7192" s="76" t="s">
        <v>842</v>
      </c>
      <c r="D7192" t="s">
        <v>980</v>
      </c>
      <c r="E7192" s="82">
        <v>5.47</v>
      </c>
      <c r="F7192" t="s">
        <v>973</v>
      </c>
      <c r="G7192" s="83">
        <v>40483</v>
      </c>
      <c r="I7192">
        <v>2010</v>
      </c>
    </row>
    <row r="7193" spans="1:9" x14ac:dyDescent="0.25">
      <c r="A7193" t="s">
        <v>972</v>
      </c>
      <c r="B7193" t="s">
        <v>253</v>
      </c>
      <c r="C7193" s="76" t="s">
        <v>842</v>
      </c>
      <c r="D7193" t="s">
        <v>980</v>
      </c>
      <c r="E7193" s="82">
        <v>3.99</v>
      </c>
      <c r="F7193" t="s">
        <v>973</v>
      </c>
      <c r="G7193" s="83">
        <v>40833</v>
      </c>
      <c r="I7193">
        <v>2011</v>
      </c>
    </row>
    <row r="7194" spans="1:9" x14ac:dyDescent="0.25">
      <c r="A7194" t="s">
        <v>972</v>
      </c>
      <c r="B7194" t="s">
        <v>221</v>
      </c>
      <c r="C7194" s="76" t="s">
        <v>842</v>
      </c>
      <c r="D7194" t="s">
        <v>980</v>
      </c>
      <c r="E7194" s="82">
        <v>11.36</v>
      </c>
      <c r="F7194" t="s">
        <v>973</v>
      </c>
      <c r="G7194" s="83">
        <v>41136</v>
      </c>
      <c r="I7194">
        <v>2012</v>
      </c>
    </row>
    <row r="7195" spans="1:9" x14ac:dyDescent="0.25">
      <c r="A7195" t="s">
        <v>972</v>
      </c>
      <c r="B7195" t="s">
        <v>243</v>
      </c>
      <c r="C7195" s="76" t="s">
        <v>842</v>
      </c>
      <c r="D7195" t="s">
        <v>980</v>
      </c>
      <c r="E7195" s="82">
        <v>5.7</v>
      </c>
      <c r="F7195" t="s">
        <v>973</v>
      </c>
      <c r="G7195" s="83">
        <v>40912</v>
      </c>
      <c r="I7195">
        <v>2012</v>
      </c>
    </row>
    <row r="7196" spans="1:9" x14ac:dyDescent="0.25">
      <c r="A7196" t="s">
        <v>972</v>
      </c>
      <c r="B7196" t="s">
        <v>239</v>
      </c>
      <c r="C7196" s="76" t="s">
        <v>842</v>
      </c>
      <c r="D7196" t="s">
        <v>980</v>
      </c>
      <c r="E7196" s="82">
        <v>7.98</v>
      </c>
      <c r="F7196" t="s">
        <v>973</v>
      </c>
      <c r="G7196" s="83">
        <v>40921</v>
      </c>
      <c r="I7196">
        <v>2012</v>
      </c>
    </row>
    <row r="7197" spans="1:9" x14ac:dyDescent="0.25">
      <c r="A7197" t="s">
        <v>972</v>
      </c>
      <c r="B7197" t="s">
        <v>239</v>
      </c>
      <c r="C7197" s="76" t="s">
        <v>842</v>
      </c>
      <c r="D7197" t="s">
        <v>980</v>
      </c>
      <c r="E7197" s="82">
        <v>3.99</v>
      </c>
      <c r="F7197" t="s">
        <v>973</v>
      </c>
      <c r="G7197" s="83">
        <v>41005</v>
      </c>
      <c r="I7197">
        <v>2012</v>
      </c>
    </row>
    <row r="7198" spans="1:9" x14ac:dyDescent="0.25">
      <c r="A7198" t="s">
        <v>972</v>
      </c>
      <c r="B7198" t="s">
        <v>239</v>
      </c>
      <c r="C7198" t="s">
        <v>842</v>
      </c>
      <c r="D7198" t="s">
        <v>980</v>
      </c>
      <c r="E7198" s="82">
        <v>4.7</v>
      </c>
      <c r="F7198" t="s">
        <v>973</v>
      </c>
      <c r="G7198" s="83">
        <v>40778</v>
      </c>
      <c r="I7198">
        <v>2011</v>
      </c>
    </row>
    <row r="7199" spans="1:9" x14ac:dyDescent="0.25">
      <c r="A7199" t="s">
        <v>972</v>
      </c>
      <c r="B7199" t="s">
        <v>248</v>
      </c>
      <c r="C7199" s="76" t="s">
        <v>842</v>
      </c>
      <c r="D7199" t="s">
        <v>980</v>
      </c>
      <c r="E7199" s="82">
        <v>5.7</v>
      </c>
      <c r="F7199" t="s">
        <v>973</v>
      </c>
      <c r="G7199" s="83">
        <v>40836</v>
      </c>
      <c r="I7199">
        <v>2011</v>
      </c>
    </row>
    <row r="7200" spans="1:9" x14ac:dyDescent="0.25">
      <c r="A7200" t="s">
        <v>972</v>
      </c>
      <c r="B7200" t="s">
        <v>232</v>
      </c>
      <c r="C7200" s="76" t="s">
        <v>842</v>
      </c>
      <c r="D7200" t="s">
        <v>980</v>
      </c>
      <c r="E7200" s="82">
        <v>10</v>
      </c>
      <c r="F7200" t="s">
        <v>973</v>
      </c>
      <c r="G7200" s="83">
        <v>40219</v>
      </c>
      <c r="I7200">
        <v>2010</v>
      </c>
    </row>
    <row r="7201" spans="1:9" x14ac:dyDescent="0.25">
      <c r="A7201" t="s">
        <v>972</v>
      </c>
      <c r="B7201" t="s">
        <v>243</v>
      </c>
      <c r="C7201" s="76" t="s">
        <v>842</v>
      </c>
      <c r="D7201" t="s">
        <v>980</v>
      </c>
      <c r="E7201" s="82">
        <v>4.5599999999999996</v>
      </c>
      <c r="F7201" t="s">
        <v>973</v>
      </c>
      <c r="G7201" s="83">
        <v>40805</v>
      </c>
      <c r="I7201">
        <v>2011</v>
      </c>
    </row>
    <row r="7202" spans="1:9" x14ac:dyDescent="0.25">
      <c r="A7202" t="s">
        <v>972</v>
      </c>
      <c r="B7202" t="s">
        <v>118</v>
      </c>
      <c r="C7202" s="76" t="s">
        <v>842</v>
      </c>
      <c r="D7202" t="s">
        <v>980</v>
      </c>
      <c r="E7202" s="82">
        <v>3.65</v>
      </c>
      <c r="F7202" t="s">
        <v>973</v>
      </c>
      <c r="G7202" s="83">
        <v>40896</v>
      </c>
      <c r="I7202">
        <v>2011</v>
      </c>
    </row>
    <row r="7203" spans="1:9" x14ac:dyDescent="0.25">
      <c r="A7203" t="s">
        <v>972</v>
      </c>
      <c r="B7203" t="s">
        <v>248</v>
      </c>
      <c r="C7203" s="76" t="s">
        <v>842</v>
      </c>
      <c r="D7203" t="s">
        <v>980</v>
      </c>
      <c r="E7203" s="82">
        <v>6</v>
      </c>
      <c r="F7203" t="s">
        <v>973</v>
      </c>
      <c r="G7203" s="83">
        <v>40841</v>
      </c>
      <c r="I7203">
        <v>2011</v>
      </c>
    </row>
    <row r="7204" spans="1:9" x14ac:dyDescent="0.25">
      <c r="A7204" t="s">
        <v>972</v>
      </c>
      <c r="B7204" t="s">
        <v>240</v>
      </c>
      <c r="C7204" s="76" t="s">
        <v>842</v>
      </c>
      <c r="D7204" t="s">
        <v>980</v>
      </c>
      <c r="E7204" s="82">
        <v>6.84</v>
      </c>
      <c r="F7204" t="s">
        <v>973</v>
      </c>
      <c r="G7204" s="83">
        <v>40861</v>
      </c>
      <c r="I7204">
        <v>2011</v>
      </c>
    </row>
    <row r="7205" spans="1:9" x14ac:dyDescent="0.25">
      <c r="A7205" t="s">
        <v>972</v>
      </c>
      <c r="B7205" t="s">
        <v>223</v>
      </c>
      <c r="C7205" s="76" t="s">
        <v>842</v>
      </c>
      <c r="D7205" t="s">
        <v>980</v>
      </c>
      <c r="E7205" s="82">
        <v>1.25</v>
      </c>
      <c r="F7205" t="s">
        <v>973</v>
      </c>
      <c r="G7205" s="83">
        <v>40886</v>
      </c>
      <c r="I7205">
        <v>2011</v>
      </c>
    </row>
    <row r="7206" spans="1:9" x14ac:dyDescent="0.25">
      <c r="A7206" t="s">
        <v>972</v>
      </c>
      <c r="B7206" t="s">
        <v>215</v>
      </c>
      <c r="C7206" s="76" t="s">
        <v>842</v>
      </c>
      <c r="D7206" t="s">
        <v>980</v>
      </c>
      <c r="E7206" s="82">
        <v>11.97</v>
      </c>
      <c r="F7206" t="s">
        <v>973</v>
      </c>
      <c r="G7206" s="83">
        <v>41220</v>
      </c>
      <c r="I7206">
        <v>2012</v>
      </c>
    </row>
    <row r="7207" spans="1:9" x14ac:dyDescent="0.25">
      <c r="A7207" t="s">
        <v>972</v>
      </c>
      <c r="B7207" t="s">
        <v>118</v>
      </c>
      <c r="C7207" s="76" t="s">
        <v>842</v>
      </c>
      <c r="D7207" t="s">
        <v>980</v>
      </c>
      <c r="E7207" s="82">
        <v>4.84</v>
      </c>
      <c r="F7207" t="s">
        <v>973</v>
      </c>
      <c r="G7207" s="83">
        <v>40868</v>
      </c>
      <c r="I7207">
        <v>2011</v>
      </c>
    </row>
    <row r="7208" spans="1:9" x14ac:dyDescent="0.25">
      <c r="A7208" t="s">
        <v>972</v>
      </c>
      <c r="B7208" t="s">
        <v>178</v>
      </c>
      <c r="C7208" s="76" t="s">
        <v>842</v>
      </c>
      <c r="D7208" t="s">
        <v>980</v>
      </c>
      <c r="E7208" s="82">
        <v>4.5599999999999996</v>
      </c>
      <c r="F7208" t="s">
        <v>973</v>
      </c>
      <c r="G7208" s="83">
        <v>40988</v>
      </c>
      <c r="I7208">
        <v>2012</v>
      </c>
    </row>
    <row r="7209" spans="1:9" x14ac:dyDescent="0.25">
      <c r="A7209" t="s">
        <v>972</v>
      </c>
      <c r="B7209" t="s">
        <v>239</v>
      </c>
      <c r="C7209" s="76" t="s">
        <v>842</v>
      </c>
      <c r="D7209" t="s">
        <v>980</v>
      </c>
      <c r="E7209" s="82">
        <v>3.99</v>
      </c>
      <c r="F7209" t="s">
        <v>973</v>
      </c>
      <c r="G7209" s="83">
        <v>40913</v>
      </c>
      <c r="I7209">
        <v>2012</v>
      </c>
    </row>
    <row r="7210" spans="1:9" x14ac:dyDescent="0.25">
      <c r="A7210" t="s">
        <v>972</v>
      </c>
      <c r="B7210" t="s">
        <v>239</v>
      </c>
      <c r="C7210" s="76" t="s">
        <v>842</v>
      </c>
      <c r="D7210" t="s">
        <v>980</v>
      </c>
      <c r="E7210" s="82">
        <v>7.98</v>
      </c>
      <c r="F7210" t="s">
        <v>973</v>
      </c>
      <c r="G7210" s="83">
        <v>40913</v>
      </c>
      <c r="I7210">
        <v>2012</v>
      </c>
    </row>
    <row r="7211" spans="1:9" x14ac:dyDescent="0.25">
      <c r="A7211" t="s">
        <v>972</v>
      </c>
      <c r="B7211" t="s">
        <v>216</v>
      </c>
      <c r="C7211" s="76" t="s">
        <v>842</v>
      </c>
      <c r="D7211" t="s">
        <v>980</v>
      </c>
      <c r="E7211" s="82">
        <v>5.47</v>
      </c>
      <c r="F7211" t="s">
        <v>973</v>
      </c>
      <c r="G7211" s="83">
        <v>40883</v>
      </c>
      <c r="I7211">
        <v>2011</v>
      </c>
    </row>
    <row r="7212" spans="1:9" x14ac:dyDescent="0.25">
      <c r="A7212" t="s">
        <v>972</v>
      </c>
      <c r="B7212" t="s">
        <v>248</v>
      </c>
      <c r="C7212" s="76" t="s">
        <v>842</v>
      </c>
      <c r="D7212" t="s">
        <v>980</v>
      </c>
      <c r="E7212" s="82">
        <v>4.75</v>
      </c>
      <c r="F7212" t="s">
        <v>973</v>
      </c>
      <c r="G7212" s="83">
        <v>40854</v>
      </c>
      <c r="I7212">
        <v>2011</v>
      </c>
    </row>
    <row r="7213" spans="1:9" x14ac:dyDescent="0.25">
      <c r="A7213" t="s">
        <v>972</v>
      </c>
      <c r="B7213" t="s">
        <v>223</v>
      </c>
      <c r="C7213" s="76" t="s">
        <v>842</v>
      </c>
      <c r="D7213" t="s">
        <v>980</v>
      </c>
      <c r="E7213" s="82">
        <v>2.38</v>
      </c>
      <c r="F7213" t="s">
        <v>973</v>
      </c>
      <c r="G7213" s="83">
        <v>40945</v>
      </c>
      <c r="I7213">
        <v>2012</v>
      </c>
    </row>
    <row r="7214" spans="1:9" x14ac:dyDescent="0.25">
      <c r="A7214" t="s">
        <v>972</v>
      </c>
      <c r="B7214" t="s">
        <v>239</v>
      </c>
      <c r="C7214" s="76" t="s">
        <v>842</v>
      </c>
      <c r="D7214" t="s">
        <v>980</v>
      </c>
      <c r="E7214" s="82">
        <v>9.5</v>
      </c>
      <c r="F7214" t="s">
        <v>973</v>
      </c>
      <c r="G7214" s="83">
        <v>40917</v>
      </c>
      <c r="I7214">
        <v>2012</v>
      </c>
    </row>
    <row r="7215" spans="1:9" x14ac:dyDescent="0.25">
      <c r="A7215" t="s">
        <v>972</v>
      </c>
      <c r="B7215" t="s">
        <v>147</v>
      </c>
      <c r="C7215" s="76" t="s">
        <v>842</v>
      </c>
      <c r="D7215" t="s">
        <v>980</v>
      </c>
      <c r="E7215" s="82">
        <v>16.07</v>
      </c>
      <c r="F7215" t="s">
        <v>973</v>
      </c>
      <c r="G7215" s="83">
        <v>41026</v>
      </c>
      <c r="I7215">
        <v>2012</v>
      </c>
    </row>
    <row r="7216" spans="1:9" x14ac:dyDescent="0.25">
      <c r="A7216" t="s">
        <v>972</v>
      </c>
      <c r="B7216" t="s">
        <v>118</v>
      </c>
      <c r="C7216" s="76" t="s">
        <v>842</v>
      </c>
      <c r="D7216" t="s">
        <v>980</v>
      </c>
      <c r="E7216" s="82">
        <v>4.2300000000000004</v>
      </c>
      <c r="F7216" t="s">
        <v>973</v>
      </c>
      <c r="G7216" s="83">
        <v>41005</v>
      </c>
      <c r="I7216">
        <v>2012</v>
      </c>
    </row>
    <row r="7217" spans="1:9" x14ac:dyDescent="0.25">
      <c r="A7217" t="s">
        <v>972</v>
      </c>
      <c r="B7217" t="s">
        <v>239</v>
      </c>
      <c r="C7217" s="76" t="s">
        <v>842</v>
      </c>
      <c r="D7217" t="s">
        <v>980</v>
      </c>
      <c r="E7217" s="82">
        <v>1.85</v>
      </c>
      <c r="F7217" t="s">
        <v>973</v>
      </c>
      <c r="G7217" s="83">
        <v>41001</v>
      </c>
      <c r="I7217">
        <v>2012</v>
      </c>
    </row>
    <row r="7218" spans="1:9" x14ac:dyDescent="0.25">
      <c r="A7218" t="s">
        <v>972</v>
      </c>
      <c r="B7218" t="s">
        <v>118</v>
      </c>
      <c r="C7218" s="76" t="s">
        <v>842</v>
      </c>
      <c r="D7218" t="s">
        <v>980</v>
      </c>
      <c r="E7218" s="82">
        <v>4.2300000000000004</v>
      </c>
      <c r="F7218" t="s">
        <v>973</v>
      </c>
      <c r="G7218" s="83">
        <v>41024</v>
      </c>
      <c r="I7218">
        <v>2012</v>
      </c>
    </row>
    <row r="7219" spans="1:9" x14ac:dyDescent="0.25">
      <c r="A7219" t="s">
        <v>972</v>
      </c>
      <c r="B7219" t="s">
        <v>118</v>
      </c>
      <c r="C7219" s="76" t="s">
        <v>842</v>
      </c>
      <c r="D7219" t="s">
        <v>980</v>
      </c>
      <c r="E7219" s="82">
        <v>3.35</v>
      </c>
      <c r="F7219" t="s">
        <v>973</v>
      </c>
      <c r="G7219" s="83">
        <v>41033</v>
      </c>
      <c r="I7219">
        <v>2012</v>
      </c>
    </row>
    <row r="7220" spans="1:9" x14ac:dyDescent="0.25">
      <c r="A7220" t="s">
        <v>972</v>
      </c>
      <c r="B7220" t="s">
        <v>118</v>
      </c>
      <c r="C7220" s="76" t="s">
        <v>842</v>
      </c>
      <c r="D7220" t="s">
        <v>980</v>
      </c>
      <c r="E7220" s="82">
        <v>2.12</v>
      </c>
      <c r="F7220" t="s">
        <v>973</v>
      </c>
      <c r="G7220" s="83">
        <v>40997</v>
      </c>
      <c r="I7220">
        <v>2012</v>
      </c>
    </row>
    <row r="7221" spans="1:9" ht="14.45" customHeight="1" x14ac:dyDescent="0.25">
      <c r="A7221" t="s">
        <v>972</v>
      </c>
      <c r="B7221" t="s">
        <v>249</v>
      </c>
      <c r="C7221" s="76" t="s">
        <v>842</v>
      </c>
      <c r="D7221" t="s">
        <v>980</v>
      </c>
      <c r="E7221" s="82">
        <v>4.79</v>
      </c>
      <c r="F7221" t="s">
        <v>973</v>
      </c>
      <c r="G7221" s="83">
        <v>41100</v>
      </c>
      <c r="I7221">
        <v>2012</v>
      </c>
    </row>
    <row r="7222" spans="1:9" ht="14.45" customHeight="1" x14ac:dyDescent="0.25">
      <c r="A7222" t="s">
        <v>972</v>
      </c>
      <c r="B7222" t="s">
        <v>232</v>
      </c>
      <c r="C7222" s="76" t="s">
        <v>842</v>
      </c>
      <c r="D7222" t="s">
        <v>980</v>
      </c>
      <c r="E7222" s="82">
        <v>4.83</v>
      </c>
      <c r="F7222" t="s">
        <v>973</v>
      </c>
      <c r="G7222" s="83">
        <v>40981</v>
      </c>
      <c r="I7222">
        <v>2012</v>
      </c>
    </row>
    <row r="7223" spans="1:9" ht="14.45" customHeight="1" x14ac:dyDescent="0.25">
      <c r="A7223" t="s">
        <v>972</v>
      </c>
      <c r="B7223" t="s">
        <v>232</v>
      </c>
      <c r="C7223" s="76" t="s">
        <v>842</v>
      </c>
      <c r="D7223" t="s">
        <v>980</v>
      </c>
      <c r="E7223" s="82">
        <v>3.08</v>
      </c>
      <c r="F7223" t="s">
        <v>973</v>
      </c>
      <c r="G7223" s="83">
        <v>40973</v>
      </c>
      <c r="I7223">
        <v>2012</v>
      </c>
    </row>
    <row r="7224" spans="1:9" ht="14.45" customHeight="1" x14ac:dyDescent="0.25">
      <c r="A7224" t="s">
        <v>972</v>
      </c>
      <c r="B7224" t="s">
        <v>248</v>
      </c>
      <c r="C7224" s="76" t="s">
        <v>842</v>
      </c>
      <c r="D7224" t="s">
        <v>980</v>
      </c>
      <c r="E7224" s="82">
        <v>39.1</v>
      </c>
      <c r="F7224" t="s">
        <v>973</v>
      </c>
      <c r="G7224" s="83">
        <v>41254</v>
      </c>
      <c r="I7224">
        <v>2012</v>
      </c>
    </row>
    <row r="7225" spans="1:9" x14ac:dyDescent="0.25">
      <c r="A7225" t="s">
        <v>972</v>
      </c>
      <c r="B7225" t="s">
        <v>147</v>
      </c>
      <c r="C7225" s="76" t="s">
        <v>842</v>
      </c>
      <c r="D7225" t="s">
        <v>980</v>
      </c>
      <c r="E7225" s="82">
        <v>49.25</v>
      </c>
      <c r="F7225" t="s">
        <v>973</v>
      </c>
      <c r="G7225" s="83">
        <v>41074</v>
      </c>
      <c r="I7225">
        <v>2012</v>
      </c>
    </row>
    <row r="7226" spans="1:9" x14ac:dyDescent="0.25">
      <c r="A7226" t="s">
        <v>972</v>
      </c>
      <c r="B7226" t="s">
        <v>239</v>
      </c>
      <c r="C7226" s="76" t="s">
        <v>842</v>
      </c>
      <c r="D7226" t="s">
        <v>980</v>
      </c>
      <c r="E7226" s="82">
        <v>5.33</v>
      </c>
      <c r="F7226" t="s">
        <v>973</v>
      </c>
      <c r="G7226" s="83">
        <v>41031</v>
      </c>
      <c r="I7226">
        <v>2012</v>
      </c>
    </row>
    <row r="7227" spans="1:9" x14ac:dyDescent="0.25">
      <c r="A7227" t="s">
        <v>972</v>
      </c>
      <c r="B7227" t="s">
        <v>173</v>
      </c>
      <c r="C7227" s="76" t="s">
        <v>842</v>
      </c>
      <c r="D7227" t="s">
        <v>980</v>
      </c>
      <c r="E7227" s="82">
        <v>6.38</v>
      </c>
      <c r="F7227" t="s">
        <v>973</v>
      </c>
      <c r="G7227" s="83">
        <v>41149</v>
      </c>
      <c r="I7227">
        <v>2012</v>
      </c>
    </row>
    <row r="7228" spans="1:9" x14ac:dyDescent="0.25">
      <c r="A7228" t="s">
        <v>972</v>
      </c>
      <c r="B7228" t="s">
        <v>153</v>
      </c>
      <c r="C7228" s="76" t="s">
        <v>842</v>
      </c>
      <c r="D7228" t="s">
        <v>980</v>
      </c>
      <c r="E7228" s="82">
        <v>4.1900000000000004</v>
      </c>
      <c r="F7228" t="s">
        <v>973</v>
      </c>
      <c r="G7228" s="83">
        <v>41071</v>
      </c>
      <c r="I7228">
        <v>2012</v>
      </c>
    </row>
    <row r="7229" spans="1:9" x14ac:dyDescent="0.25">
      <c r="A7229" t="s">
        <v>972</v>
      </c>
      <c r="B7229" t="s">
        <v>239</v>
      </c>
      <c r="C7229" s="76" t="s">
        <v>842</v>
      </c>
      <c r="D7229" t="s">
        <v>980</v>
      </c>
      <c r="E7229" s="82">
        <v>8.89</v>
      </c>
      <c r="F7229" t="s">
        <v>973</v>
      </c>
      <c r="G7229" s="83">
        <v>40940</v>
      </c>
      <c r="I7229">
        <v>2012</v>
      </c>
    </row>
    <row r="7230" spans="1:9" x14ac:dyDescent="0.25">
      <c r="A7230" t="s">
        <v>972</v>
      </c>
      <c r="B7230" t="s">
        <v>118</v>
      </c>
      <c r="C7230" s="76" t="s">
        <v>842</v>
      </c>
      <c r="D7230" t="s">
        <v>980</v>
      </c>
      <c r="E7230" s="82">
        <v>7.84</v>
      </c>
      <c r="F7230" t="s">
        <v>973</v>
      </c>
      <c r="G7230" s="83">
        <v>40976</v>
      </c>
      <c r="I7230">
        <v>2012</v>
      </c>
    </row>
    <row r="7231" spans="1:9" x14ac:dyDescent="0.25">
      <c r="A7231" t="s">
        <v>972</v>
      </c>
      <c r="B7231" t="s">
        <v>239</v>
      </c>
      <c r="C7231" s="76" t="s">
        <v>842</v>
      </c>
      <c r="D7231" t="s">
        <v>980</v>
      </c>
      <c r="E7231" s="82">
        <v>4.28</v>
      </c>
      <c r="F7231" t="s">
        <v>973</v>
      </c>
      <c r="G7231" s="83">
        <v>40801</v>
      </c>
      <c r="I7231">
        <v>2011</v>
      </c>
    </row>
    <row r="7232" spans="1:9" x14ac:dyDescent="0.25">
      <c r="A7232" t="s">
        <v>972</v>
      </c>
      <c r="B7232" s="74" t="s">
        <v>213</v>
      </c>
      <c r="C7232" s="76" t="s">
        <v>842</v>
      </c>
      <c r="D7232" t="s">
        <v>980</v>
      </c>
      <c r="E7232" s="82">
        <v>41.04</v>
      </c>
      <c r="F7232" t="s">
        <v>973</v>
      </c>
      <c r="G7232" s="83">
        <v>40955</v>
      </c>
      <c r="I7232">
        <v>2012</v>
      </c>
    </row>
    <row r="7233" spans="1:9" x14ac:dyDescent="0.25">
      <c r="A7233" t="s">
        <v>972</v>
      </c>
      <c r="B7233" t="s">
        <v>223</v>
      </c>
      <c r="C7233" s="76" t="s">
        <v>842</v>
      </c>
      <c r="D7233" t="s">
        <v>980</v>
      </c>
      <c r="E7233" s="82">
        <v>4.66</v>
      </c>
      <c r="F7233" t="s">
        <v>973</v>
      </c>
      <c r="G7233" s="83">
        <v>41060</v>
      </c>
      <c r="I7233">
        <v>2012</v>
      </c>
    </row>
    <row r="7234" spans="1:9" x14ac:dyDescent="0.25">
      <c r="A7234" t="s">
        <v>972</v>
      </c>
      <c r="B7234" t="s">
        <v>229</v>
      </c>
      <c r="C7234" s="76" t="s">
        <v>842</v>
      </c>
      <c r="D7234" t="s">
        <v>980</v>
      </c>
      <c r="E7234" s="82">
        <v>4.3499999999999996</v>
      </c>
      <c r="F7234" t="s">
        <v>973</v>
      </c>
      <c r="G7234" s="83">
        <v>41158</v>
      </c>
      <c r="I7234">
        <v>2012</v>
      </c>
    </row>
    <row r="7235" spans="1:9" x14ac:dyDescent="0.25">
      <c r="A7235" t="s">
        <v>972</v>
      </c>
      <c r="B7235" t="s">
        <v>223</v>
      </c>
      <c r="C7235" s="76" t="s">
        <v>842</v>
      </c>
      <c r="D7235" t="s">
        <v>980</v>
      </c>
      <c r="E7235" s="82">
        <v>3.92</v>
      </c>
      <c r="F7235" t="s">
        <v>973</v>
      </c>
      <c r="G7235" s="83">
        <v>41158</v>
      </c>
      <c r="I7235">
        <v>2012</v>
      </c>
    </row>
    <row r="7236" spans="1:9" x14ac:dyDescent="0.25">
      <c r="A7236" t="s">
        <v>972</v>
      </c>
      <c r="B7236" t="s">
        <v>247</v>
      </c>
      <c r="C7236" s="76" t="s">
        <v>842</v>
      </c>
      <c r="D7236" t="s">
        <v>980</v>
      </c>
      <c r="E7236" s="82">
        <v>8.25</v>
      </c>
      <c r="F7236" t="s">
        <v>973</v>
      </c>
      <c r="G7236" s="83">
        <v>40833</v>
      </c>
      <c r="I7236">
        <v>2011</v>
      </c>
    </row>
    <row r="7237" spans="1:9" x14ac:dyDescent="0.25">
      <c r="A7237" t="s">
        <v>972</v>
      </c>
      <c r="B7237" t="s">
        <v>232</v>
      </c>
      <c r="C7237" s="76" t="s">
        <v>842</v>
      </c>
      <c r="D7237" t="s">
        <v>980</v>
      </c>
      <c r="E7237" s="82">
        <v>2.78</v>
      </c>
      <c r="F7237" t="s">
        <v>973</v>
      </c>
      <c r="G7237" s="83">
        <v>40857</v>
      </c>
      <c r="I7237">
        <v>2011</v>
      </c>
    </row>
    <row r="7238" spans="1:9" x14ac:dyDescent="0.25">
      <c r="A7238" t="s">
        <v>972</v>
      </c>
      <c r="B7238" t="s">
        <v>223</v>
      </c>
      <c r="C7238" s="76" t="s">
        <v>842</v>
      </c>
      <c r="D7238" t="s">
        <v>980</v>
      </c>
      <c r="E7238" s="82">
        <v>3.95</v>
      </c>
      <c r="F7238" t="s">
        <v>973</v>
      </c>
      <c r="G7238" s="83">
        <v>40877</v>
      </c>
      <c r="I7238">
        <v>2011</v>
      </c>
    </row>
    <row r="7239" spans="1:9" x14ac:dyDescent="0.25">
      <c r="A7239" t="s">
        <v>972</v>
      </c>
      <c r="B7239" t="s">
        <v>249</v>
      </c>
      <c r="C7239" s="76" t="s">
        <v>842</v>
      </c>
      <c r="D7239" t="s">
        <v>980</v>
      </c>
      <c r="E7239" s="82">
        <v>2.74</v>
      </c>
      <c r="F7239" t="s">
        <v>973</v>
      </c>
      <c r="G7239" s="83">
        <v>40876</v>
      </c>
      <c r="I7239">
        <v>2011</v>
      </c>
    </row>
    <row r="7240" spans="1:9" x14ac:dyDescent="0.25">
      <c r="A7240" t="s">
        <v>972</v>
      </c>
      <c r="B7240" t="s">
        <v>9</v>
      </c>
      <c r="C7240" s="76" t="s">
        <v>842</v>
      </c>
      <c r="D7240" t="s">
        <v>980</v>
      </c>
      <c r="E7240" s="82">
        <v>5.7</v>
      </c>
      <c r="F7240" t="s">
        <v>973</v>
      </c>
      <c r="G7240" s="83">
        <v>40911</v>
      </c>
      <c r="I7240">
        <v>2012</v>
      </c>
    </row>
    <row r="7241" spans="1:9" x14ac:dyDescent="0.25">
      <c r="A7241" t="s">
        <v>972</v>
      </c>
      <c r="B7241" t="s">
        <v>253</v>
      </c>
      <c r="C7241" s="76" t="s">
        <v>842</v>
      </c>
      <c r="D7241" t="s">
        <v>980</v>
      </c>
      <c r="E7241" s="82">
        <v>4.99</v>
      </c>
      <c r="F7241" t="s">
        <v>973</v>
      </c>
      <c r="G7241" s="83">
        <v>40878</v>
      </c>
      <c r="I7241">
        <v>2011</v>
      </c>
    </row>
    <row r="7242" spans="1:9" x14ac:dyDescent="0.25">
      <c r="A7242" t="s">
        <v>972</v>
      </c>
      <c r="B7242" t="s">
        <v>248</v>
      </c>
      <c r="C7242" s="76" t="s">
        <v>842</v>
      </c>
      <c r="D7242" t="s">
        <v>980</v>
      </c>
      <c r="E7242" s="82">
        <v>3.85</v>
      </c>
      <c r="F7242" t="s">
        <v>973</v>
      </c>
      <c r="G7242" s="83">
        <v>40794</v>
      </c>
      <c r="I7242">
        <v>2011</v>
      </c>
    </row>
    <row r="7243" spans="1:9" x14ac:dyDescent="0.25">
      <c r="A7243" t="s">
        <v>972</v>
      </c>
      <c r="B7243" t="s">
        <v>248</v>
      </c>
      <c r="C7243" s="76" t="s">
        <v>842</v>
      </c>
      <c r="D7243" t="s">
        <v>980</v>
      </c>
      <c r="E7243" s="82">
        <v>3.8</v>
      </c>
      <c r="F7243" t="s">
        <v>973</v>
      </c>
      <c r="G7243" s="83">
        <v>40865</v>
      </c>
      <c r="I7243">
        <v>2011</v>
      </c>
    </row>
    <row r="7244" spans="1:9" x14ac:dyDescent="0.25">
      <c r="A7244" t="s">
        <v>972</v>
      </c>
      <c r="B7244" t="s">
        <v>232</v>
      </c>
      <c r="C7244" s="76" t="s">
        <v>842</v>
      </c>
      <c r="D7244" t="s">
        <v>980</v>
      </c>
      <c r="E7244" s="82">
        <v>5</v>
      </c>
      <c r="F7244" t="s">
        <v>973</v>
      </c>
      <c r="G7244" s="83">
        <v>40913</v>
      </c>
      <c r="I7244">
        <v>2012</v>
      </c>
    </row>
    <row r="7245" spans="1:9" x14ac:dyDescent="0.25">
      <c r="A7245" t="s">
        <v>972</v>
      </c>
      <c r="B7245" t="s">
        <v>243</v>
      </c>
      <c r="C7245" s="76" t="s">
        <v>842</v>
      </c>
      <c r="D7245" t="s">
        <v>980</v>
      </c>
      <c r="E7245" s="82">
        <v>5.19</v>
      </c>
      <c r="F7245" t="s">
        <v>973</v>
      </c>
      <c r="G7245" s="83">
        <v>40869</v>
      </c>
      <c r="I7245">
        <v>2011</v>
      </c>
    </row>
    <row r="7246" spans="1:9" x14ac:dyDescent="0.25">
      <c r="A7246" t="s">
        <v>972</v>
      </c>
      <c r="B7246" t="s">
        <v>239</v>
      </c>
      <c r="C7246" s="76" t="s">
        <v>842</v>
      </c>
      <c r="D7246" t="s">
        <v>980</v>
      </c>
      <c r="E7246" s="82">
        <v>9.98</v>
      </c>
      <c r="F7246" t="s">
        <v>973</v>
      </c>
      <c r="G7246" s="83">
        <v>40912</v>
      </c>
      <c r="I7246">
        <v>2012</v>
      </c>
    </row>
    <row r="7247" spans="1:9" x14ac:dyDescent="0.25">
      <c r="A7247" t="s">
        <v>972</v>
      </c>
      <c r="B7247" t="s">
        <v>239</v>
      </c>
      <c r="C7247" s="76" t="s">
        <v>842</v>
      </c>
      <c r="D7247" t="s">
        <v>980</v>
      </c>
      <c r="E7247" s="82">
        <v>2.85</v>
      </c>
      <c r="F7247" t="s">
        <v>973</v>
      </c>
      <c r="G7247" s="83">
        <v>40878</v>
      </c>
      <c r="I7247">
        <v>2011</v>
      </c>
    </row>
    <row r="7248" spans="1:9" x14ac:dyDescent="0.25">
      <c r="A7248" t="s">
        <v>972</v>
      </c>
      <c r="B7248" t="s">
        <v>249</v>
      </c>
      <c r="C7248" s="76" t="s">
        <v>842</v>
      </c>
      <c r="D7248" t="s">
        <v>980</v>
      </c>
      <c r="E7248" s="82">
        <v>5.24</v>
      </c>
      <c r="F7248" t="s">
        <v>973</v>
      </c>
      <c r="G7248" s="83">
        <v>40941</v>
      </c>
      <c r="I7248">
        <v>2012</v>
      </c>
    </row>
    <row r="7249" spans="1:9" x14ac:dyDescent="0.25">
      <c r="A7249" t="s">
        <v>972</v>
      </c>
      <c r="B7249" t="s">
        <v>230</v>
      </c>
      <c r="C7249" s="76" t="s">
        <v>842</v>
      </c>
      <c r="D7249" t="s">
        <v>980</v>
      </c>
      <c r="E7249" s="82">
        <v>8.5500000000000007</v>
      </c>
      <c r="F7249" t="s">
        <v>973</v>
      </c>
      <c r="G7249" s="83">
        <v>40823</v>
      </c>
      <c r="I7249">
        <v>2011</v>
      </c>
    </row>
    <row r="7250" spans="1:9" x14ac:dyDescent="0.25">
      <c r="A7250" t="s">
        <v>972</v>
      </c>
      <c r="B7250" t="s">
        <v>239</v>
      </c>
      <c r="C7250" s="76" t="s">
        <v>842</v>
      </c>
      <c r="D7250" t="s">
        <v>980</v>
      </c>
      <c r="E7250" s="82">
        <v>4.28</v>
      </c>
      <c r="F7250" t="s">
        <v>973</v>
      </c>
      <c r="G7250" s="83">
        <v>40784</v>
      </c>
      <c r="I7250">
        <v>2011</v>
      </c>
    </row>
    <row r="7251" spans="1:9" x14ac:dyDescent="0.25">
      <c r="A7251" t="s">
        <v>972</v>
      </c>
      <c r="B7251" t="s">
        <v>239</v>
      </c>
      <c r="C7251" s="76" t="s">
        <v>842</v>
      </c>
      <c r="D7251" t="s">
        <v>980</v>
      </c>
      <c r="E7251" s="82">
        <v>6.65</v>
      </c>
      <c r="F7251" t="s">
        <v>973</v>
      </c>
      <c r="G7251" s="83">
        <v>40988</v>
      </c>
      <c r="I7251">
        <v>2012</v>
      </c>
    </row>
    <row r="7252" spans="1:9" x14ac:dyDescent="0.25">
      <c r="A7252" t="s">
        <v>972</v>
      </c>
      <c r="B7252" t="s">
        <v>223</v>
      </c>
      <c r="C7252" s="76" t="s">
        <v>842</v>
      </c>
      <c r="D7252" t="s">
        <v>980</v>
      </c>
      <c r="E7252" s="82">
        <v>15.3</v>
      </c>
      <c r="F7252" t="s">
        <v>973</v>
      </c>
      <c r="G7252" s="83">
        <v>40946</v>
      </c>
      <c r="I7252">
        <v>2012</v>
      </c>
    </row>
    <row r="7253" spans="1:9" x14ac:dyDescent="0.25">
      <c r="A7253" t="s">
        <v>972</v>
      </c>
      <c r="B7253" t="s">
        <v>239</v>
      </c>
      <c r="C7253" s="76" t="s">
        <v>842</v>
      </c>
      <c r="D7253" t="s">
        <v>980</v>
      </c>
      <c r="E7253" s="82">
        <v>2.57</v>
      </c>
      <c r="F7253" t="s">
        <v>973</v>
      </c>
      <c r="G7253" s="83">
        <v>40820</v>
      </c>
      <c r="I7253">
        <v>2011</v>
      </c>
    </row>
    <row r="7254" spans="1:9" x14ac:dyDescent="0.25">
      <c r="A7254" t="s">
        <v>972</v>
      </c>
      <c r="B7254" t="s">
        <v>155</v>
      </c>
      <c r="C7254" s="76" t="s">
        <v>842</v>
      </c>
      <c r="D7254" t="s">
        <v>980</v>
      </c>
      <c r="E7254" s="82">
        <v>7.87</v>
      </c>
      <c r="F7254" t="s">
        <v>973</v>
      </c>
      <c r="G7254" s="83">
        <v>40935</v>
      </c>
      <c r="I7254">
        <v>2012</v>
      </c>
    </row>
    <row r="7255" spans="1:9" x14ac:dyDescent="0.25">
      <c r="A7255" t="s">
        <v>972</v>
      </c>
      <c r="B7255" t="s">
        <v>239</v>
      </c>
      <c r="C7255" s="76" t="s">
        <v>842</v>
      </c>
      <c r="D7255" t="s">
        <v>980</v>
      </c>
      <c r="E7255" s="82">
        <v>6.8</v>
      </c>
      <c r="F7255" t="s">
        <v>973</v>
      </c>
      <c r="G7255" s="83">
        <v>40813</v>
      </c>
      <c r="I7255">
        <v>2011</v>
      </c>
    </row>
    <row r="7256" spans="1:9" x14ac:dyDescent="0.25">
      <c r="A7256" t="s">
        <v>972</v>
      </c>
      <c r="B7256" t="s">
        <v>239</v>
      </c>
      <c r="C7256" s="76" t="s">
        <v>842</v>
      </c>
      <c r="D7256" t="s">
        <v>980</v>
      </c>
      <c r="E7256" s="82">
        <v>5.13</v>
      </c>
      <c r="F7256" t="s">
        <v>973</v>
      </c>
      <c r="G7256" s="83">
        <v>40813</v>
      </c>
      <c r="I7256">
        <v>2011</v>
      </c>
    </row>
    <row r="7257" spans="1:9" x14ac:dyDescent="0.25">
      <c r="A7257" t="s">
        <v>972</v>
      </c>
      <c r="B7257" t="s">
        <v>243</v>
      </c>
      <c r="C7257" s="76" t="s">
        <v>842</v>
      </c>
      <c r="D7257" t="s">
        <v>980</v>
      </c>
      <c r="E7257" s="82">
        <v>4.99</v>
      </c>
      <c r="F7257" t="s">
        <v>973</v>
      </c>
      <c r="G7257" s="83">
        <v>40928</v>
      </c>
      <c r="I7257">
        <v>2012</v>
      </c>
    </row>
    <row r="7258" spans="1:9" x14ac:dyDescent="0.25">
      <c r="A7258" t="s">
        <v>972</v>
      </c>
      <c r="B7258" t="s">
        <v>153</v>
      </c>
      <c r="C7258" s="76" t="s">
        <v>842</v>
      </c>
      <c r="D7258" t="s">
        <v>980</v>
      </c>
      <c r="E7258" s="82">
        <v>20.98</v>
      </c>
      <c r="F7258" t="s">
        <v>973</v>
      </c>
      <c r="G7258" s="83">
        <v>40926</v>
      </c>
      <c r="I7258">
        <v>2012</v>
      </c>
    </row>
    <row r="7259" spans="1:9" x14ac:dyDescent="0.25">
      <c r="A7259" t="s">
        <v>972</v>
      </c>
      <c r="B7259" t="s">
        <v>239</v>
      </c>
      <c r="C7259" s="76" t="s">
        <v>842</v>
      </c>
      <c r="D7259" t="s">
        <v>980</v>
      </c>
      <c r="E7259" s="82">
        <v>4.28</v>
      </c>
      <c r="F7259" t="s">
        <v>973</v>
      </c>
      <c r="G7259" s="83">
        <v>40834</v>
      </c>
      <c r="I7259">
        <v>2011</v>
      </c>
    </row>
    <row r="7260" spans="1:9" x14ac:dyDescent="0.25">
      <c r="A7260" t="s">
        <v>972</v>
      </c>
      <c r="B7260" t="s">
        <v>239</v>
      </c>
      <c r="C7260" s="76" t="s">
        <v>842</v>
      </c>
      <c r="D7260" t="s">
        <v>980</v>
      </c>
      <c r="E7260" s="82">
        <v>5.77</v>
      </c>
      <c r="F7260" t="s">
        <v>973</v>
      </c>
      <c r="G7260" s="83">
        <v>40836</v>
      </c>
      <c r="I7260">
        <v>2011</v>
      </c>
    </row>
    <row r="7261" spans="1:9" x14ac:dyDescent="0.25">
      <c r="A7261" t="s">
        <v>972</v>
      </c>
      <c r="B7261" t="s">
        <v>239</v>
      </c>
      <c r="C7261" s="76" t="s">
        <v>842</v>
      </c>
      <c r="D7261" t="s">
        <v>980</v>
      </c>
      <c r="E7261" s="82">
        <v>3.8</v>
      </c>
      <c r="F7261" t="s">
        <v>973</v>
      </c>
      <c r="G7261" s="83">
        <v>40899</v>
      </c>
      <c r="I7261">
        <v>2011</v>
      </c>
    </row>
    <row r="7262" spans="1:9" x14ac:dyDescent="0.25">
      <c r="A7262" t="s">
        <v>972</v>
      </c>
      <c r="B7262" t="s">
        <v>243</v>
      </c>
      <c r="C7262" s="76" t="s">
        <v>842</v>
      </c>
      <c r="D7262" t="s">
        <v>980</v>
      </c>
      <c r="E7262" s="82">
        <v>3.8</v>
      </c>
      <c r="F7262" t="s">
        <v>973</v>
      </c>
      <c r="G7262" s="83">
        <v>40848</v>
      </c>
      <c r="I7262">
        <v>2011</v>
      </c>
    </row>
    <row r="7263" spans="1:9" x14ac:dyDescent="0.25">
      <c r="A7263" t="s">
        <v>972</v>
      </c>
      <c r="B7263" t="s">
        <v>243</v>
      </c>
      <c r="C7263" s="76" t="s">
        <v>842</v>
      </c>
      <c r="D7263" t="s">
        <v>980</v>
      </c>
      <c r="E7263" s="82">
        <v>5.47</v>
      </c>
      <c r="F7263" t="s">
        <v>973</v>
      </c>
      <c r="G7263" s="83">
        <v>41073</v>
      </c>
      <c r="I7263">
        <v>2012</v>
      </c>
    </row>
    <row r="7264" spans="1:9" x14ac:dyDescent="0.25">
      <c r="A7264" t="s">
        <v>972</v>
      </c>
      <c r="B7264" t="s">
        <v>249</v>
      </c>
      <c r="C7264" s="76" t="s">
        <v>842</v>
      </c>
      <c r="D7264" t="s">
        <v>980</v>
      </c>
      <c r="E7264" s="82">
        <v>3.11</v>
      </c>
      <c r="F7264" t="s">
        <v>973</v>
      </c>
      <c r="G7264" s="83">
        <v>41151</v>
      </c>
      <c r="I7264">
        <v>2012</v>
      </c>
    </row>
    <row r="7265" spans="1:9" x14ac:dyDescent="0.25">
      <c r="A7265" t="s">
        <v>972</v>
      </c>
      <c r="B7265" t="s">
        <v>248</v>
      </c>
      <c r="C7265" s="76" t="s">
        <v>842</v>
      </c>
      <c r="D7265" t="s">
        <v>980</v>
      </c>
      <c r="E7265" s="82">
        <v>5.7</v>
      </c>
      <c r="F7265" t="s">
        <v>973</v>
      </c>
      <c r="G7265" s="83">
        <v>41068</v>
      </c>
      <c r="I7265">
        <v>2012</v>
      </c>
    </row>
    <row r="7266" spans="1:9" x14ac:dyDescent="0.25">
      <c r="A7266" t="s">
        <v>972</v>
      </c>
      <c r="B7266" t="s">
        <v>247</v>
      </c>
      <c r="C7266" s="76" t="s">
        <v>842</v>
      </c>
      <c r="D7266" t="s">
        <v>980</v>
      </c>
      <c r="E7266" s="82">
        <v>14.49</v>
      </c>
      <c r="F7266" t="s">
        <v>973</v>
      </c>
      <c r="G7266" s="83">
        <v>41061</v>
      </c>
      <c r="I7266">
        <v>2012</v>
      </c>
    </row>
    <row r="7267" spans="1:9" x14ac:dyDescent="0.25">
      <c r="A7267" t="s">
        <v>972</v>
      </c>
      <c r="B7267" t="s">
        <v>253</v>
      </c>
      <c r="C7267" s="76" t="s">
        <v>842</v>
      </c>
      <c r="D7267" t="s">
        <v>980</v>
      </c>
      <c r="E7267" s="82">
        <v>4.3499999999999996</v>
      </c>
      <c r="F7267" t="s">
        <v>973</v>
      </c>
      <c r="G7267" s="83">
        <v>41151</v>
      </c>
      <c r="I7267">
        <v>2012</v>
      </c>
    </row>
    <row r="7268" spans="1:9" x14ac:dyDescent="0.25">
      <c r="A7268" t="s">
        <v>972</v>
      </c>
      <c r="B7268" t="s">
        <v>232</v>
      </c>
      <c r="C7268" s="76" t="s">
        <v>842</v>
      </c>
      <c r="D7268" t="s">
        <v>980</v>
      </c>
      <c r="E7268" s="82">
        <v>10.220000000000001</v>
      </c>
      <c r="F7268" t="s">
        <v>973</v>
      </c>
      <c r="G7268" s="83">
        <v>41143</v>
      </c>
      <c r="I7268">
        <v>2012</v>
      </c>
    </row>
    <row r="7269" spans="1:9" x14ac:dyDescent="0.25">
      <c r="A7269" t="s">
        <v>972</v>
      </c>
      <c r="B7269" t="s">
        <v>239</v>
      </c>
      <c r="C7269" s="76" t="s">
        <v>842</v>
      </c>
      <c r="D7269" t="s">
        <v>980</v>
      </c>
      <c r="E7269" s="82">
        <v>4.75</v>
      </c>
      <c r="F7269" t="s">
        <v>973</v>
      </c>
      <c r="G7269" s="83">
        <v>40935</v>
      </c>
      <c r="I7269">
        <v>2012</v>
      </c>
    </row>
    <row r="7270" spans="1:9" x14ac:dyDescent="0.25">
      <c r="A7270" t="s">
        <v>972</v>
      </c>
      <c r="B7270" t="s">
        <v>139</v>
      </c>
      <c r="C7270" s="76" t="s">
        <v>842</v>
      </c>
      <c r="D7270" t="s">
        <v>980</v>
      </c>
      <c r="E7270" s="82">
        <v>5.24</v>
      </c>
      <c r="F7270" t="s">
        <v>973</v>
      </c>
      <c r="G7270" s="83">
        <v>40805</v>
      </c>
      <c r="I7270">
        <v>2011</v>
      </c>
    </row>
    <row r="7271" spans="1:9" x14ac:dyDescent="0.25">
      <c r="A7271" t="s">
        <v>972</v>
      </c>
      <c r="B7271" t="s">
        <v>243</v>
      </c>
      <c r="C7271" s="76" t="s">
        <v>842</v>
      </c>
      <c r="D7271" t="s">
        <v>980</v>
      </c>
      <c r="E7271" s="82">
        <v>4</v>
      </c>
      <c r="F7271" t="s">
        <v>973</v>
      </c>
      <c r="G7271" s="83">
        <v>40857</v>
      </c>
      <c r="I7271">
        <v>2011</v>
      </c>
    </row>
    <row r="7272" spans="1:9" x14ac:dyDescent="0.25">
      <c r="A7272" t="s">
        <v>972</v>
      </c>
      <c r="B7272" t="s">
        <v>239</v>
      </c>
      <c r="C7272" s="76" t="s">
        <v>842</v>
      </c>
      <c r="D7272" t="s">
        <v>980</v>
      </c>
      <c r="E7272" s="82">
        <v>8.51</v>
      </c>
      <c r="F7272" t="s">
        <v>973</v>
      </c>
      <c r="G7272" s="83">
        <v>40886</v>
      </c>
      <c r="I7272">
        <v>2011</v>
      </c>
    </row>
    <row r="7273" spans="1:9" x14ac:dyDescent="0.25">
      <c r="A7273" t="s">
        <v>972</v>
      </c>
      <c r="B7273" t="s">
        <v>243</v>
      </c>
      <c r="C7273" s="76" t="s">
        <v>842</v>
      </c>
      <c r="D7273" t="s">
        <v>980</v>
      </c>
      <c r="E7273" s="82">
        <v>3.8</v>
      </c>
      <c r="F7273" t="s">
        <v>973</v>
      </c>
      <c r="G7273" s="83">
        <v>40886</v>
      </c>
      <c r="I7273">
        <v>2011</v>
      </c>
    </row>
    <row r="7274" spans="1:9" x14ac:dyDescent="0.25">
      <c r="A7274" t="s">
        <v>972</v>
      </c>
      <c r="B7274" t="s">
        <v>239</v>
      </c>
      <c r="C7274" s="76" t="s">
        <v>842</v>
      </c>
      <c r="D7274" t="s">
        <v>980</v>
      </c>
      <c r="E7274" s="82">
        <v>6.65</v>
      </c>
      <c r="F7274" t="s">
        <v>973</v>
      </c>
      <c r="G7274" s="83">
        <v>40913</v>
      </c>
      <c r="I7274">
        <v>2012</v>
      </c>
    </row>
    <row r="7275" spans="1:9" x14ac:dyDescent="0.25">
      <c r="A7275" t="s">
        <v>972</v>
      </c>
      <c r="B7275" t="s">
        <v>248</v>
      </c>
      <c r="C7275" s="76" t="s">
        <v>842</v>
      </c>
      <c r="D7275" t="s">
        <v>980</v>
      </c>
      <c r="E7275" s="82">
        <v>9.5</v>
      </c>
      <c r="F7275" t="s">
        <v>973</v>
      </c>
      <c r="G7275" s="83">
        <v>41016</v>
      </c>
      <c r="I7275">
        <v>2012</v>
      </c>
    </row>
    <row r="7276" spans="1:9" x14ac:dyDescent="0.25">
      <c r="A7276" t="s">
        <v>972</v>
      </c>
      <c r="B7276" t="s">
        <v>186</v>
      </c>
      <c r="C7276" s="76" t="s">
        <v>947</v>
      </c>
      <c r="D7276" t="s">
        <v>980</v>
      </c>
      <c r="E7276" s="82">
        <v>100</v>
      </c>
      <c r="F7276" t="s">
        <v>973</v>
      </c>
      <c r="G7276" s="83">
        <v>41158</v>
      </c>
      <c r="I7276">
        <v>2012</v>
      </c>
    </row>
    <row r="7277" spans="1:9" x14ac:dyDescent="0.25">
      <c r="A7277" t="s">
        <v>972</v>
      </c>
      <c r="B7277" t="s">
        <v>253</v>
      </c>
      <c r="C7277" s="76" t="s">
        <v>842</v>
      </c>
      <c r="D7277" t="s">
        <v>980</v>
      </c>
      <c r="E7277" s="82">
        <v>4.75</v>
      </c>
      <c r="F7277" t="s">
        <v>973</v>
      </c>
      <c r="G7277" s="83">
        <v>40995</v>
      </c>
      <c r="I7277">
        <v>2012</v>
      </c>
    </row>
    <row r="7278" spans="1:9" x14ac:dyDescent="0.25">
      <c r="A7278" t="s">
        <v>972</v>
      </c>
      <c r="B7278" t="s">
        <v>248</v>
      </c>
      <c r="C7278" s="76" t="s">
        <v>842</v>
      </c>
      <c r="D7278" t="s">
        <v>980</v>
      </c>
      <c r="E7278" s="82">
        <v>4.5599999999999996</v>
      </c>
      <c r="F7278" t="s">
        <v>973</v>
      </c>
      <c r="G7278" s="83">
        <v>41088</v>
      </c>
      <c r="I7278">
        <v>2012</v>
      </c>
    </row>
    <row r="7279" spans="1:9" x14ac:dyDescent="0.25">
      <c r="A7279" t="s">
        <v>972</v>
      </c>
      <c r="B7279" t="s">
        <v>147</v>
      </c>
      <c r="C7279" s="76" t="s">
        <v>842</v>
      </c>
      <c r="D7279" t="s">
        <v>980</v>
      </c>
      <c r="E7279" s="82">
        <v>1.43</v>
      </c>
      <c r="F7279" t="s">
        <v>973</v>
      </c>
      <c r="G7279" s="83">
        <v>41030</v>
      </c>
      <c r="I7279">
        <v>2012</v>
      </c>
    </row>
    <row r="7280" spans="1:9" x14ac:dyDescent="0.25">
      <c r="A7280" t="s">
        <v>972</v>
      </c>
      <c r="B7280" t="s">
        <v>224</v>
      </c>
      <c r="C7280" s="76" t="s">
        <v>842</v>
      </c>
      <c r="D7280" t="s">
        <v>980</v>
      </c>
      <c r="E7280" s="82">
        <v>7.6</v>
      </c>
      <c r="F7280" t="s">
        <v>973</v>
      </c>
      <c r="G7280" s="83">
        <v>40940</v>
      </c>
      <c r="I7280">
        <v>2012</v>
      </c>
    </row>
    <row r="7281" spans="1:9" x14ac:dyDescent="0.25">
      <c r="A7281" t="s">
        <v>972</v>
      </c>
      <c r="B7281" t="s">
        <v>248</v>
      </c>
      <c r="C7281" s="76" t="s">
        <v>842</v>
      </c>
      <c r="D7281" t="s">
        <v>980</v>
      </c>
      <c r="E7281" s="82">
        <v>3.65</v>
      </c>
      <c r="F7281" t="s">
        <v>973</v>
      </c>
      <c r="G7281" s="83">
        <v>40949</v>
      </c>
      <c r="I7281">
        <v>2012</v>
      </c>
    </row>
    <row r="7282" spans="1:9" x14ac:dyDescent="0.25">
      <c r="A7282" t="s">
        <v>972</v>
      </c>
      <c r="B7282" t="s">
        <v>118</v>
      </c>
      <c r="C7282" s="76" t="s">
        <v>842</v>
      </c>
      <c r="D7282" t="s">
        <v>980</v>
      </c>
      <c r="E7282" s="82">
        <v>4.6900000000000004</v>
      </c>
      <c r="F7282" t="s">
        <v>973</v>
      </c>
      <c r="G7282" s="83">
        <v>40990</v>
      </c>
      <c r="I7282">
        <v>2012</v>
      </c>
    </row>
    <row r="7283" spans="1:9" x14ac:dyDescent="0.25">
      <c r="A7283" t="s">
        <v>972</v>
      </c>
      <c r="B7283" t="s">
        <v>253</v>
      </c>
      <c r="C7283" s="76" t="s">
        <v>842</v>
      </c>
      <c r="D7283" t="s">
        <v>980</v>
      </c>
      <c r="E7283" s="82">
        <v>9.5</v>
      </c>
      <c r="F7283" t="s">
        <v>973</v>
      </c>
      <c r="G7283" s="83">
        <v>40939</v>
      </c>
      <c r="I7283">
        <v>2012</v>
      </c>
    </row>
    <row r="7284" spans="1:9" x14ac:dyDescent="0.25">
      <c r="A7284" t="s">
        <v>972</v>
      </c>
      <c r="B7284" t="s">
        <v>253</v>
      </c>
      <c r="C7284" t="s">
        <v>842</v>
      </c>
      <c r="D7284" t="s">
        <v>980</v>
      </c>
      <c r="E7284" s="82">
        <v>4.08</v>
      </c>
      <c r="F7284" t="s">
        <v>973</v>
      </c>
      <c r="G7284" s="83">
        <v>40939</v>
      </c>
      <c r="I7284">
        <v>2012</v>
      </c>
    </row>
    <row r="7285" spans="1:9" x14ac:dyDescent="0.25">
      <c r="A7285" t="s">
        <v>972</v>
      </c>
      <c r="B7285" t="s">
        <v>147</v>
      </c>
      <c r="C7285" s="76" t="s">
        <v>842</v>
      </c>
      <c r="D7285" t="s">
        <v>980</v>
      </c>
      <c r="E7285" s="82">
        <v>2.2000000000000002</v>
      </c>
      <c r="F7285" t="s">
        <v>973</v>
      </c>
      <c r="G7285" s="83">
        <v>40969</v>
      </c>
      <c r="I7285">
        <v>2012</v>
      </c>
    </row>
    <row r="7286" spans="1:9" x14ac:dyDescent="0.25">
      <c r="A7286" t="s">
        <v>972</v>
      </c>
      <c r="B7286" t="s">
        <v>248</v>
      </c>
      <c r="C7286" s="76" t="s">
        <v>842</v>
      </c>
      <c r="D7286" t="s">
        <v>980</v>
      </c>
      <c r="E7286" s="82">
        <v>4.68</v>
      </c>
      <c r="F7286" t="s">
        <v>973</v>
      </c>
      <c r="G7286" s="83">
        <v>40940</v>
      </c>
      <c r="I7286">
        <v>2012</v>
      </c>
    </row>
    <row r="7287" spans="1:9" x14ac:dyDescent="0.25">
      <c r="A7287" t="s">
        <v>972</v>
      </c>
      <c r="B7287" t="s">
        <v>239</v>
      </c>
      <c r="C7287" s="76" t="s">
        <v>842</v>
      </c>
      <c r="D7287" t="s">
        <v>980</v>
      </c>
      <c r="E7287" s="82">
        <v>9.1199999999999992</v>
      </c>
      <c r="F7287" t="s">
        <v>973</v>
      </c>
      <c r="G7287" s="83">
        <v>40962</v>
      </c>
      <c r="I7287">
        <v>2012</v>
      </c>
    </row>
    <row r="7288" spans="1:9" x14ac:dyDescent="0.25">
      <c r="A7288" t="s">
        <v>972</v>
      </c>
      <c r="B7288" t="s">
        <v>147</v>
      </c>
      <c r="C7288" s="76" t="s">
        <v>842</v>
      </c>
      <c r="D7288" t="s">
        <v>980</v>
      </c>
      <c r="E7288" s="82">
        <v>3.14</v>
      </c>
      <c r="F7288" t="s">
        <v>973</v>
      </c>
      <c r="G7288" s="83">
        <v>40906</v>
      </c>
      <c r="I7288">
        <v>2011</v>
      </c>
    </row>
    <row r="7289" spans="1:9" x14ac:dyDescent="0.25">
      <c r="A7289" t="s">
        <v>972</v>
      </c>
      <c r="B7289" t="s">
        <v>147</v>
      </c>
      <c r="C7289" s="76" t="s">
        <v>842</v>
      </c>
      <c r="D7289" t="s">
        <v>980</v>
      </c>
      <c r="E7289" s="82">
        <v>4.75</v>
      </c>
      <c r="F7289" t="s">
        <v>973</v>
      </c>
      <c r="G7289" s="83">
        <v>40892</v>
      </c>
      <c r="I7289">
        <v>2011</v>
      </c>
    </row>
    <row r="7290" spans="1:9" x14ac:dyDescent="0.25">
      <c r="A7290" t="s">
        <v>972</v>
      </c>
      <c r="B7290" t="s">
        <v>153</v>
      </c>
      <c r="C7290" s="76" t="s">
        <v>842</v>
      </c>
      <c r="D7290" t="s">
        <v>980</v>
      </c>
      <c r="E7290" s="82">
        <v>2.46</v>
      </c>
      <c r="F7290" t="s">
        <v>973</v>
      </c>
      <c r="G7290" s="83">
        <v>40913</v>
      </c>
      <c r="I7290">
        <v>2012</v>
      </c>
    </row>
    <row r="7291" spans="1:9" x14ac:dyDescent="0.25">
      <c r="A7291" t="s">
        <v>972</v>
      </c>
      <c r="B7291" t="s">
        <v>253</v>
      </c>
      <c r="C7291" s="76" t="s">
        <v>842</v>
      </c>
      <c r="D7291" t="s">
        <v>980</v>
      </c>
      <c r="E7291" s="82">
        <v>4.92</v>
      </c>
      <c r="F7291" t="s">
        <v>973</v>
      </c>
      <c r="G7291" s="83">
        <v>40842</v>
      </c>
      <c r="I7291">
        <v>2011</v>
      </c>
    </row>
    <row r="7292" spans="1:9" x14ac:dyDescent="0.25">
      <c r="A7292" t="s">
        <v>972</v>
      </c>
      <c r="B7292" t="s">
        <v>253</v>
      </c>
      <c r="C7292" s="76" t="s">
        <v>842</v>
      </c>
      <c r="D7292" t="s">
        <v>980</v>
      </c>
      <c r="E7292" s="82">
        <v>3.8</v>
      </c>
      <c r="F7292" t="s">
        <v>973</v>
      </c>
      <c r="G7292" s="83">
        <v>40850</v>
      </c>
      <c r="I7292">
        <v>2011</v>
      </c>
    </row>
    <row r="7293" spans="1:9" x14ac:dyDescent="0.25">
      <c r="A7293" t="s">
        <v>972</v>
      </c>
      <c r="B7293" s="74" t="s">
        <v>213</v>
      </c>
      <c r="C7293" s="76" t="s">
        <v>842</v>
      </c>
      <c r="D7293" t="s">
        <v>980</v>
      </c>
      <c r="E7293" s="82">
        <v>7.21</v>
      </c>
      <c r="F7293" t="s">
        <v>973</v>
      </c>
      <c r="G7293" s="83">
        <v>40898</v>
      </c>
      <c r="I7293">
        <v>2011</v>
      </c>
    </row>
    <row r="7294" spans="1:9" x14ac:dyDescent="0.25">
      <c r="A7294" t="s">
        <v>972</v>
      </c>
      <c r="B7294" t="s">
        <v>209</v>
      </c>
      <c r="C7294" s="76" t="s">
        <v>842</v>
      </c>
      <c r="D7294" t="s">
        <v>980</v>
      </c>
      <c r="E7294" s="82">
        <v>2.79</v>
      </c>
      <c r="F7294" t="s">
        <v>973</v>
      </c>
      <c r="G7294" s="83">
        <v>40805</v>
      </c>
      <c r="I7294">
        <v>2011</v>
      </c>
    </row>
    <row r="7295" spans="1:9" x14ac:dyDescent="0.25">
      <c r="A7295" t="s">
        <v>972</v>
      </c>
      <c r="B7295" t="s">
        <v>248</v>
      </c>
      <c r="C7295" s="76" t="s">
        <v>842</v>
      </c>
      <c r="D7295" t="s">
        <v>980</v>
      </c>
      <c r="E7295" s="82">
        <v>4.28</v>
      </c>
      <c r="F7295" t="s">
        <v>973</v>
      </c>
      <c r="G7295" s="83">
        <v>40833</v>
      </c>
      <c r="I7295">
        <v>2011</v>
      </c>
    </row>
    <row r="7296" spans="1:9" x14ac:dyDescent="0.25">
      <c r="A7296" t="s">
        <v>972</v>
      </c>
      <c r="B7296" t="s">
        <v>147</v>
      </c>
      <c r="C7296" s="76" t="s">
        <v>842</v>
      </c>
      <c r="D7296" t="s">
        <v>980</v>
      </c>
      <c r="E7296" s="82">
        <v>32.15</v>
      </c>
      <c r="F7296" t="s">
        <v>973</v>
      </c>
      <c r="G7296" s="83">
        <v>40842</v>
      </c>
      <c r="I7296">
        <v>2011</v>
      </c>
    </row>
    <row r="7297" spans="1:9" x14ac:dyDescent="0.25">
      <c r="A7297" t="s">
        <v>972</v>
      </c>
      <c r="B7297" t="s">
        <v>147</v>
      </c>
      <c r="C7297" s="76" t="s">
        <v>842</v>
      </c>
      <c r="D7297" t="s">
        <v>980</v>
      </c>
      <c r="E7297" s="82">
        <v>5.47</v>
      </c>
      <c r="F7297" t="s">
        <v>973</v>
      </c>
      <c r="G7297" s="83">
        <v>40868</v>
      </c>
      <c r="I7297">
        <v>2011</v>
      </c>
    </row>
    <row r="7298" spans="1:9" x14ac:dyDescent="0.25">
      <c r="A7298" t="s">
        <v>972</v>
      </c>
      <c r="B7298" s="74" t="s">
        <v>214</v>
      </c>
      <c r="C7298" s="76" t="s">
        <v>842</v>
      </c>
      <c r="D7298" t="s">
        <v>980</v>
      </c>
      <c r="E7298" s="82">
        <v>11.16</v>
      </c>
      <c r="F7298" t="s">
        <v>973</v>
      </c>
      <c r="G7298" s="83">
        <v>40813</v>
      </c>
      <c r="I7298">
        <v>2011</v>
      </c>
    </row>
    <row r="7299" spans="1:9" x14ac:dyDescent="0.25">
      <c r="A7299" t="s">
        <v>972</v>
      </c>
      <c r="B7299" t="s">
        <v>240</v>
      </c>
      <c r="C7299" s="76" t="s">
        <v>842</v>
      </c>
      <c r="D7299" t="s">
        <v>980</v>
      </c>
      <c r="E7299" s="82">
        <v>16.09</v>
      </c>
      <c r="F7299" t="s">
        <v>973</v>
      </c>
      <c r="G7299" s="83">
        <v>40892</v>
      </c>
      <c r="I7299">
        <v>2011</v>
      </c>
    </row>
    <row r="7300" spans="1:9" x14ac:dyDescent="0.25">
      <c r="A7300" t="s">
        <v>972</v>
      </c>
      <c r="B7300" t="s">
        <v>223</v>
      </c>
      <c r="C7300" s="76" t="s">
        <v>842</v>
      </c>
      <c r="D7300" t="s">
        <v>980</v>
      </c>
      <c r="E7300" s="82">
        <v>3.33</v>
      </c>
      <c r="F7300" t="s">
        <v>973</v>
      </c>
      <c r="G7300" s="83">
        <v>40862</v>
      </c>
      <c r="I7300">
        <v>2011</v>
      </c>
    </row>
    <row r="7301" spans="1:9" x14ac:dyDescent="0.25">
      <c r="A7301" t="s">
        <v>972</v>
      </c>
      <c r="B7301" t="s">
        <v>239</v>
      </c>
      <c r="C7301" s="76" t="s">
        <v>842</v>
      </c>
      <c r="D7301" t="s">
        <v>980</v>
      </c>
      <c r="E7301" s="82">
        <v>22.8</v>
      </c>
      <c r="F7301" t="s">
        <v>973</v>
      </c>
      <c r="G7301" s="83">
        <v>41037</v>
      </c>
      <c r="I7301">
        <v>2012</v>
      </c>
    </row>
    <row r="7302" spans="1:9" x14ac:dyDescent="0.25">
      <c r="A7302" t="s">
        <v>972</v>
      </c>
      <c r="B7302" t="s">
        <v>229</v>
      </c>
      <c r="C7302" s="76" t="s">
        <v>842</v>
      </c>
      <c r="D7302" t="s">
        <v>980</v>
      </c>
      <c r="E7302" s="82">
        <v>10.49</v>
      </c>
      <c r="F7302" t="s">
        <v>973</v>
      </c>
      <c r="G7302" s="83">
        <v>40830</v>
      </c>
      <c r="I7302">
        <v>2011</v>
      </c>
    </row>
    <row r="7303" spans="1:9" x14ac:dyDescent="0.25">
      <c r="A7303" t="s">
        <v>972</v>
      </c>
      <c r="B7303" t="s">
        <v>254</v>
      </c>
      <c r="C7303" s="76" t="s">
        <v>842</v>
      </c>
      <c r="D7303" t="s">
        <v>980</v>
      </c>
      <c r="E7303" s="82">
        <v>3.73</v>
      </c>
      <c r="F7303" t="s">
        <v>973</v>
      </c>
      <c r="G7303" s="83">
        <v>41165</v>
      </c>
      <c r="I7303">
        <v>2012</v>
      </c>
    </row>
    <row r="7304" spans="1:9" x14ac:dyDescent="0.25">
      <c r="A7304" t="s">
        <v>972</v>
      </c>
      <c r="B7304" t="s">
        <v>247</v>
      </c>
      <c r="C7304" s="76" t="s">
        <v>842</v>
      </c>
      <c r="D7304" t="s">
        <v>980</v>
      </c>
      <c r="E7304" s="82">
        <v>3.11</v>
      </c>
      <c r="F7304" t="s">
        <v>973</v>
      </c>
      <c r="G7304" s="83">
        <v>41184</v>
      </c>
      <c r="I7304">
        <v>2012</v>
      </c>
    </row>
    <row r="7305" spans="1:9" x14ac:dyDescent="0.25">
      <c r="A7305" t="s">
        <v>972</v>
      </c>
      <c r="B7305" t="s">
        <v>232</v>
      </c>
      <c r="C7305" s="76" t="s">
        <v>842</v>
      </c>
      <c r="D7305" t="s">
        <v>980</v>
      </c>
      <c r="E7305" s="82">
        <v>3.73</v>
      </c>
      <c r="F7305" t="s">
        <v>973</v>
      </c>
      <c r="G7305" s="83">
        <v>41143</v>
      </c>
      <c r="I7305">
        <v>2012</v>
      </c>
    </row>
    <row r="7306" spans="1:9" x14ac:dyDescent="0.25">
      <c r="A7306" t="s">
        <v>972</v>
      </c>
      <c r="B7306" t="s">
        <v>249</v>
      </c>
      <c r="C7306" s="76" t="s">
        <v>842</v>
      </c>
      <c r="D7306" t="s">
        <v>980</v>
      </c>
      <c r="E7306" s="82">
        <v>3.11</v>
      </c>
      <c r="F7306" t="s">
        <v>973</v>
      </c>
      <c r="G7306" s="83">
        <v>41151</v>
      </c>
      <c r="I7306">
        <v>2012</v>
      </c>
    </row>
    <row r="7307" spans="1:9" x14ac:dyDescent="0.25">
      <c r="A7307" t="s">
        <v>972</v>
      </c>
      <c r="B7307" t="s">
        <v>224</v>
      </c>
      <c r="C7307" s="76" t="s">
        <v>842</v>
      </c>
      <c r="D7307" t="s">
        <v>980</v>
      </c>
      <c r="E7307" s="82">
        <v>6.21</v>
      </c>
      <c r="F7307" t="s">
        <v>973</v>
      </c>
      <c r="G7307" s="83">
        <v>41144</v>
      </c>
      <c r="I7307">
        <v>2012</v>
      </c>
    </row>
    <row r="7308" spans="1:9" x14ac:dyDescent="0.25">
      <c r="A7308" t="s">
        <v>972</v>
      </c>
      <c r="B7308" t="s">
        <v>223</v>
      </c>
      <c r="C7308" s="76" t="s">
        <v>842</v>
      </c>
      <c r="D7308" t="s">
        <v>980</v>
      </c>
      <c r="E7308" s="82">
        <v>6.21</v>
      </c>
      <c r="F7308" t="s">
        <v>973</v>
      </c>
      <c r="G7308" s="83">
        <v>41158</v>
      </c>
      <c r="I7308">
        <v>2012</v>
      </c>
    </row>
    <row r="7309" spans="1:9" x14ac:dyDescent="0.25">
      <c r="A7309" t="s">
        <v>972</v>
      </c>
      <c r="B7309" t="s">
        <v>242</v>
      </c>
      <c r="C7309" s="76" t="s">
        <v>842</v>
      </c>
      <c r="D7309" t="s">
        <v>980</v>
      </c>
      <c r="E7309" s="82">
        <v>3.73</v>
      </c>
      <c r="F7309" t="s">
        <v>973</v>
      </c>
      <c r="G7309" s="83">
        <v>41169</v>
      </c>
      <c r="I7309">
        <v>2012</v>
      </c>
    </row>
    <row r="7310" spans="1:9" x14ac:dyDescent="0.25">
      <c r="A7310" t="s">
        <v>972</v>
      </c>
      <c r="B7310" t="s">
        <v>235</v>
      </c>
      <c r="C7310" s="76" t="s">
        <v>842</v>
      </c>
      <c r="D7310" t="s">
        <v>980</v>
      </c>
      <c r="E7310" s="82">
        <v>3.73</v>
      </c>
      <c r="F7310" t="s">
        <v>973</v>
      </c>
      <c r="G7310" s="83">
        <v>41162</v>
      </c>
      <c r="I7310">
        <v>2012</v>
      </c>
    </row>
    <row r="7311" spans="1:9" x14ac:dyDescent="0.25">
      <c r="A7311" t="s">
        <v>972</v>
      </c>
      <c r="B7311" t="s">
        <v>253</v>
      </c>
      <c r="C7311" s="76" t="s">
        <v>842</v>
      </c>
      <c r="D7311" t="s">
        <v>980</v>
      </c>
      <c r="E7311" s="82">
        <v>4.97</v>
      </c>
      <c r="F7311" t="s">
        <v>973</v>
      </c>
      <c r="G7311" s="83">
        <v>41158</v>
      </c>
      <c r="I7311">
        <v>2012</v>
      </c>
    </row>
    <row r="7312" spans="1:9" x14ac:dyDescent="0.25">
      <c r="A7312" t="s">
        <v>972</v>
      </c>
      <c r="B7312" t="s">
        <v>147</v>
      </c>
      <c r="C7312" s="76" t="s">
        <v>842</v>
      </c>
      <c r="D7312" t="s">
        <v>980</v>
      </c>
      <c r="E7312" s="82">
        <v>2.79</v>
      </c>
      <c r="F7312" t="s">
        <v>973</v>
      </c>
      <c r="G7312" s="83">
        <v>41095</v>
      </c>
      <c r="I7312">
        <v>2012</v>
      </c>
    </row>
    <row r="7313" spans="1:9" x14ac:dyDescent="0.25">
      <c r="A7313" t="s">
        <v>972</v>
      </c>
      <c r="B7313" t="s">
        <v>223</v>
      </c>
      <c r="C7313" s="76" t="s">
        <v>842</v>
      </c>
      <c r="D7313" t="s">
        <v>980</v>
      </c>
      <c r="E7313" s="82">
        <v>2.79</v>
      </c>
      <c r="F7313" t="s">
        <v>973</v>
      </c>
      <c r="G7313" s="83">
        <v>41059</v>
      </c>
      <c r="I7313">
        <v>2012</v>
      </c>
    </row>
    <row r="7314" spans="1:9" x14ac:dyDescent="0.25">
      <c r="A7314" t="s">
        <v>972</v>
      </c>
      <c r="B7314" t="s">
        <v>115</v>
      </c>
      <c r="C7314" s="76" t="s">
        <v>842</v>
      </c>
      <c r="D7314" t="s">
        <v>980</v>
      </c>
      <c r="E7314" s="82">
        <v>13.03</v>
      </c>
      <c r="F7314" t="s">
        <v>973</v>
      </c>
      <c r="G7314" s="83">
        <v>41082</v>
      </c>
      <c r="I7314">
        <v>2012</v>
      </c>
    </row>
    <row r="7315" spans="1:9" x14ac:dyDescent="0.25">
      <c r="A7315" t="s">
        <v>972</v>
      </c>
      <c r="B7315" t="s">
        <v>223</v>
      </c>
      <c r="C7315" s="76" t="s">
        <v>842</v>
      </c>
      <c r="D7315" t="s">
        <v>980</v>
      </c>
      <c r="E7315" s="82">
        <v>5.24</v>
      </c>
      <c r="F7315" t="s">
        <v>973</v>
      </c>
      <c r="G7315" s="83">
        <v>41114</v>
      </c>
      <c r="I7315">
        <v>2012</v>
      </c>
    </row>
    <row r="7316" spans="1:9" x14ac:dyDescent="0.25">
      <c r="A7316" t="s">
        <v>972</v>
      </c>
      <c r="B7316" t="s">
        <v>11</v>
      </c>
      <c r="C7316" t="s">
        <v>842</v>
      </c>
      <c r="D7316" t="s">
        <v>980</v>
      </c>
      <c r="E7316" s="82">
        <v>3.65</v>
      </c>
      <c r="F7316" t="s">
        <v>973</v>
      </c>
      <c r="G7316" s="83">
        <v>41092</v>
      </c>
      <c r="I7316">
        <v>2012</v>
      </c>
    </row>
    <row r="7317" spans="1:9" x14ac:dyDescent="0.25">
      <c r="A7317" t="s">
        <v>972</v>
      </c>
      <c r="B7317" t="s">
        <v>139</v>
      </c>
      <c r="C7317" s="76" t="s">
        <v>842</v>
      </c>
      <c r="D7317" t="s">
        <v>980</v>
      </c>
      <c r="E7317" s="82">
        <v>20.75</v>
      </c>
      <c r="F7317" t="s">
        <v>973</v>
      </c>
      <c r="G7317" s="83">
        <v>40550</v>
      </c>
      <c r="I7317">
        <v>2011</v>
      </c>
    </row>
    <row r="7318" spans="1:9" x14ac:dyDescent="0.25">
      <c r="A7318" t="s">
        <v>972</v>
      </c>
      <c r="B7318" t="s">
        <v>249</v>
      </c>
      <c r="C7318" s="76" t="s">
        <v>842</v>
      </c>
      <c r="D7318" t="s">
        <v>980</v>
      </c>
      <c r="E7318" s="82">
        <v>4.66</v>
      </c>
      <c r="F7318" t="s">
        <v>973</v>
      </c>
      <c r="G7318" s="83">
        <v>41169</v>
      </c>
      <c r="I7318">
        <v>2012</v>
      </c>
    </row>
    <row r="7319" spans="1:9" x14ac:dyDescent="0.25">
      <c r="A7319" t="s">
        <v>972</v>
      </c>
      <c r="B7319" t="s">
        <v>242</v>
      </c>
      <c r="C7319" s="76" t="s">
        <v>842</v>
      </c>
      <c r="D7319" t="s">
        <v>980</v>
      </c>
      <c r="E7319" s="82">
        <v>8.6999999999999993</v>
      </c>
      <c r="F7319" t="s">
        <v>973</v>
      </c>
      <c r="G7319" s="83">
        <v>41165</v>
      </c>
      <c r="I7319">
        <v>2012</v>
      </c>
    </row>
    <row r="7320" spans="1:9" x14ac:dyDescent="0.25">
      <c r="A7320" t="s">
        <v>972</v>
      </c>
      <c r="B7320" t="s">
        <v>249</v>
      </c>
      <c r="C7320" s="76" t="s">
        <v>842</v>
      </c>
      <c r="D7320" t="s">
        <v>980</v>
      </c>
      <c r="E7320" s="82">
        <v>6.52</v>
      </c>
      <c r="F7320" t="s">
        <v>973</v>
      </c>
      <c r="G7320" s="83">
        <v>41143</v>
      </c>
      <c r="I7320">
        <v>2012</v>
      </c>
    </row>
    <row r="7321" spans="1:9" x14ac:dyDescent="0.25">
      <c r="A7321" t="s">
        <v>972</v>
      </c>
      <c r="B7321" t="s">
        <v>247</v>
      </c>
      <c r="C7321" s="76" t="s">
        <v>842</v>
      </c>
      <c r="D7321" t="s">
        <v>980</v>
      </c>
      <c r="E7321" s="82">
        <v>3.73</v>
      </c>
      <c r="F7321" t="s">
        <v>973</v>
      </c>
      <c r="G7321" s="83">
        <v>41158</v>
      </c>
      <c r="I7321">
        <v>2012</v>
      </c>
    </row>
    <row r="7322" spans="1:9" x14ac:dyDescent="0.25">
      <c r="A7322" t="s">
        <v>972</v>
      </c>
      <c r="B7322" t="s">
        <v>215</v>
      </c>
      <c r="C7322" s="76" t="s">
        <v>842</v>
      </c>
      <c r="D7322" t="s">
        <v>980</v>
      </c>
      <c r="E7322" s="82">
        <v>7.46</v>
      </c>
      <c r="F7322" t="s">
        <v>973</v>
      </c>
      <c r="G7322" s="83">
        <v>41172</v>
      </c>
      <c r="I7322">
        <v>2012</v>
      </c>
    </row>
    <row r="7323" spans="1:9" x14ac:dyDescent="0.25">
      <c r="A7323" t="s">
        <v>972</v>
      </c>
      <c r="B7323" t="s">
        <v>230</v>
      </c>
      <c r="C7323" s="76" t="s">
        <v>842</v>
      </c>
      <c r="D7323" t="s">
        <v>980</v>
      </c>
      <c r="E7323" s="82">
        <v>9.32</v>
      </c>
      <c r="F7323" t="s">
        <v>973</v>
      </c>
      <c r="G7323" s="83">
        <v>41165</v>
      </c>
      <c r="I7323">
        <v>2012</v>
      </c>
    </row>
    <row r="7324" spans="1:9" x14ac:dyDescent="0.25">
      <c r="A7324" t="s">
        <v>972</v>
      </c>
      <c r="B7324" s="74" t="s">
        <v>213</v>
      </c>
      <c r="C7324" s="76" t="s">
        <v>842</v>
      </c>
      <c r="D7324" t="s">
        <v>980</v>
      </c>
      <c r="E7324" s="82">
        <v>11.18</v>
      </c>
      <c r="F7324" t="s">
        <v>973</v>
      </c>
      <c r="G7324" s="83">
        <v>41201</v>
      </c>
      <c r="I7324">
        <v>2012</v>
      </c>
    </row>
    <row r="7325" spans="1:9" x14ac:dyDescent="0.25">
      <c r="A7325" t="s">
        <v>972</v>
      </c>
      <c r="B7325" t="s">
        <v>249</v>
      </c>
      <c r="C7325" s="76" t="s">
        <v>842</v>
      </c>
      <c r="D7325" t="s">
        <v>980</v>
      </c>
      <c r="E7325" s="82">
        <v>4.97</v>
      </c>
      <c r="F7325" t="s">
        <v>973</v>
      </c>
      <c r="G7325" s="83">
        <v>41165</v>
      </c>
      <c r="I7325">
        <v>2012</v>
      </c>
    </row>
    <row r="7326" spans="1:9" x14ac:dyDescent="0.25">
      <c r="A7326" t="s">
        <v>972</v>
      </c>
      <c r="B7326" t="s">
        <v>232</v>
      </c>
      <c r="C7326" s="76" t="s">
        <v>842</v>
      </c>
      <c r="D7326" t="s">
        <v>980</v>
      </c>
      <c r="E7326" s="82">
        <v>3.73</v>
      </c>
      <c r="F7326" t="s">
        <v>973</v>
      </c>
      <c r="G7326" s="83">
        <v>41144</v>
      </c>
      <c r="I7326">
        <v>2012</v>
      </c>
    </row>
    <row r="7327" spans="1:9" x14ac:dyDescent="0.25">
      <c r="A7327" t="s">
        <v>972</v>
      </c>
      <c r="B7327" t="s">
        <v>232</v>
      </c>
      <c r="C7327" s="76" t="s">
        <v>842</v>
      </c>
      <c r="D7327" t="s">
        <v>980</v>
      </c>
      <c r="E7327" s="82">
        <v>6.52</v>
      </c>
      <c r="F7327" t="s">
        <v>973</v>
      </c>
      <c r="G7327" s="83">
        <v>41169</v>
      </c>
      <c r="I7327">
        <v>2012</v>
      </c>
    </row>
    <row r="7328" spans="1:9" x14ac:dyDescent="0.25">
      <c r="A7328" t="s">
        <v>972</v>
      </c>
      <c r="B7328" t="s">
        <v>240</v>
      </c>
      <c r="C7328" s="76" t="s">
        <v>842</v>
      </c>
      <c r="D7328" t="s">
        <v>980</v>
      </c>
      <c r="E7328" s="82">
        <v>4.2</v>
      </c>
      <c r="F7328" t="s">
        <v>973</v>
      </c>
      <c r="G7328" s="83">
        <v>41165</v>
      </c>
      <c r="I7328">
        <v>2012</v>
      </c>
    </row>
    <row r="7329" spans="1:9" x14ac:dyDescent="0.25">
      <c r="A7329" t="s">
        <v>972</v>
      </c>
      <c r="B7329" t="s">
        <v>249</v>
      </c>
      <c r="C7329" s="76" t="s">
        <v>842</v>
      </c>
      <c r="D7329" t="s">
        <v>980</v>
      </c>
      <c r="E7329" s="82">
        <v>5.59</v>
      </c>
      <c r="F7329" t="s">
        <v>973</v>
      </c>
      <c r="G7329" s="83">
        <v>41151</v>
      </c>
      <c r="I7329">
        <v>2012</v>
      </c>
    </row>
    <row r="7330" spans="1:9" x14ac:dyDescent="0.25">
      <c r="A7330" t="s">
        <v>972</v>
      </c>
      <c r="B7330" t="s">
        <v>249</v>
      </c>
      <c r="C7330" s="76" t="s">
        <v>842</v>
      </c>
      <c r="D7330" t="s">
        <v>980</v>
      </c>
      <c r="E7330" s="82">
        <v>8.6999999999999993</v>
      </c>
      <c r="F7330" t="s">
        <v>973</v>
      </c>
      <c r="G7330" s="83">
        <v>41151</v>
      </c>
      <c r="I7330">
        <v>2012</v>
      </c>
    </row>
    <row r="7331" spans="1:9" x14ac:dyDescent="0.25">
      <c r="A7331" t="s">
        <v>972</v>
      </c>
      <c r="B7331" t="s">
        <v>229</v>
      </c>
      <c r="C7331" s="76" t="s">
        <v>842</v>
      </c>
      <c r="D7331" t="s">
        <v>980</v>
      </c>
      <c r="E7331" s="82">
        <v>7.8</v>
      </c>
      <c r="F7331" t="s">
        <v>973</v>
      </c>
      <c r="G7331" s="83">
        <v>41159</v>
      </c>
      <c r="I7331">
        <v>2012</v>
      </c>
    </row>
    <row r="7332" spans="1:9" x14ac:dyDescent="0.25">
      <c r="A7332" t="s">
        <v>972</v>
      </c>
      <c r="B7332" t="s">
        <v>230</v>
      </c>
      <c r="C7332" s="76" t="s">
        <v>842</v>
      </c>
      <c r="D7332" t="s">
        <v>980</v>
      </c>
      <c r="E7332" s="82">
        <v>5.59</v>
      </c>
      <c r="F7332" t="s">
        <v>973</v>
      </c>
      <c r="G7332" s="83">
        <v>41158</v>
      </c>
      <c r="I7332">
        <v>2012</v>
      </c>
    </row>
    <row r="7333" spans="1:9" x14ac:dyDescent="0.25">
      <c r="A7333" t="s">
        <v>972</v>
      </c>
      <c r="B7333" t="s">
        <v>232</v>
      </c>
      <c r="C7333" s="76" t="s">
        <v>842</v>
      </c>
      <c r="D7333" t="s">
        <v>980</v>
      </c>
      <c r="E7333" s="82">
        <v>5.59</v>
      </c>
      <c r="F7333" t="s">
        <v>973</v>
      </c>
      <c r="G7333" s="83">
        <v>41144</v>
      </c>
      <c r="I7333">
        <v>2012</v>
      </c>
    </row>
    <row r="7334" spans="1:9" x14ac:dyDescent="0.25">
      <c r="A7334" t="s">
        <v>972</v>
      </c>
      <c r="B7334" t="s">
        <v>229</v>
      </c>
      <c r="C7334" s="76" t="s">
        <v>842</v>
      </c>
      <c r="D7334" t="s">
        <v>980</v>
      </c>
      <c r="E7334" s="82">
        <v>3.11</v>
      </c>
      <c r="F7334" t="s">
        <v>973</v>
      </c>
      <c r="G7334" s="83">
        <v>41200</v>
      </c>
      <c r="I7334">
        <v>2012</v>
      </c>
    </row>
    <row r="7335" spans="1:9" x14ac:dyDescent="0.25">
      <c r="A7335" t="s">
        <v>972</v>
      </c>
      <c r="B7335" t="s">
        <v>223</v>
      </c>
      <c r="C7335" s="76" t="s">
        <v>842</v>
      </c>
      <c r="D7335" t="s">
        <v>980</v>
      </c>
      <c r="E7335" s="82">
        <v>3.73</v>
      </c>
      <c r="F7335" t="s">
        <v>973</v>
      </c>
      <c r="G7335" s="83">
        <v>41158</v>
      </c>
      <c r="I7335">
        <v>2012</v>
      </c>
    </row>
    <row r="7336" spans="1:9" x14ac:dyDescent="0.25">
      <c r="A7336" t="s">
        <v>972</v>
      </c>
      <c r="B7336" t="s">
        <v>232</v>
      </c>
      <c r="C7336" s="76" t="s">
        <v>842</v>
      </c>
      <c r="D7336" t="s">
        <v>980</v>
      </c>
      <c r="E7336" s="82">
        <v>139.31</v>
      </c>
      <c r="F7336" t="s">
        <v>973</v>
      </c>
      <c r="G7336" s="83">
        <v>41183</v>
      </c>
      <c r="I7336">
        <v>2012</v>
      </c>
    </row>
    <row r="7337" spans="1:9" x14ac:dyDescent="0.25">
      <c r="A7337" t="s">
        <v>972</v>
      </c>
      <c r="B7337" t="s">
        <v>173</v>
      </c>
      <c r="C7337" s="76" t="s">
        <v>842</v>
      </c>
      <c r="D7337" t="s">
        <v>980</v>
      </c>
      <c r="E7337" s="82">
        <v>3.19</v>
      </c>
      <c r="F7337" t="s">
        <v>973</v>
      </c>
      <c r="G7337" s="83">
        <v>41183</v>
      </c>
      <c r="I7337">
        <v>2012</v>
      </c>
    </row>
    <row r="7338" spans="1:9" x14ac:dyDescent="0.25">
      <c r="A7338" t="s">
        <v>972</v>
      </c>
      <c r="B7338" t="s">
        <v>173</v>
      </c>
      <c r="C7338" s="76" t="s">
        <v>842</v>
      </c>
      <c r="D7338" t="s">
        <v>980</v>
      </c>
      <c r="E7338" s="82">
        <v>6.78</v>
      </c>
      <c r="F7338" t="s">
        <v>973</v>
      </c>
      <c r="G7338" s="83">
        <v>41115</v>
      </c>
      <c r="I7338">
        <v>2012</v>
      </c>
    </row>
    <row r="7339" spans="1:9" x14ac:dyDescent="0.25">
      <c r="A7339" t="s">
        <v>972</v>
      </c>
      <c r="B7339" t="s">
        <v>232</v>
      </c>
      <c r="C7339" s="76" t="s">
        <v>842</v>
      </c>
      <c r="D7339" t="s">
        <v>980</v>
      </c>
      <c r="E7339" s="82">
        <v>2.68</v>
      </c>
      <c r="F7339" t="s">
        <v>973</v>
      </c>
      <c r="G7339" s="83">
        <v>41164</v>
      </c>
      <c r="I7339">
        <v>2012</v>
      </c>
    </row>
    <row r="7340" spans="1:9" x14ac:dyDescent="0.25">
      <c r="A7340" t="s">
        <v>972</v>
      </c>
      <c r="B7340" t="s">
        <v>223</v>
      </c>
      <c r="C7340" s="76" t="s">
        <v>842</v>
      </c>
      <c r="D7340" t="s">
        <v>980</v>
      </c>
      <c r="E7340" s="82">
        <v>6.98</v>
      </c>
      <c r="F7340" t="s">
        <v>973</v>
      </c>
      <c r="G7340" s="83">
        <v>41099</v>
      </c>
      <c r="I7340">
        <v>2012</v>
      </c>
    </row>
    <row r="7341" spans="1:9" x14ac:dyDescent="0.25">
      <c r="A7341" t="s">
        <v>972</v>
      </c>
      <c r="B7341" t="s">
        <v>222</v>
      </c>
      <c r="C7341" s="76" t="s">
        <v>842</v>
      </c>
      <c r="D7341" t="s">
        <v>980</v>
      </c>
      <c r="E7341" s="82">
        <v>5.59</v>
      </c>
      <c r="F7341" t="s">
        <v>973</v>
      </c>
      <c r="G7341" s="83">
        <v>41158</v>
      </c>
      <c r="I7341">
        <v>2012</v>
      </c>
    </row>
    <row r="7342" spans="1:9" x14ac:dyDescent="0.25">
      <c r="A7342" t="s">
        <v>972</v>
      </c>
      <c r="B7342" t="s">
        <v>223</v>
      </c>
      <c r="C7342" s="76" t="s">
        <v>842</v>
      </c>
      <c r="D7342" t="s">
        <v>980</v>
      </c>
      <c r="E7342" s="82">
        <v>6.52</v>
      </c>
      <c r="F7342" t="s">
        <v>973</v>
      </c>
      <c r="G7342" s="83">
        <v>41163</v>
      </c>
      <c r="I7342">
        <v>2012</v>
      </c>
    </row>
    <row r="7343" spans="1:9" x14ac:dyDescent="0.25">
      <c r="A7343" t="s">
        <v>972</v>
      </c>
      <c r="B7343" t="s">
        <v>242</v>
      </c>
      <c r="C7343" s="76" t="s">
        <v>842</v>
      </c>
      <c r="D7343" t="s">
        <v>980</v>
      </c>
      <c r="E7343" s="82">
        <v>11.18</v>
      </c>
      <c r="F7343" t="s">
        <v>973</v>
      </c>
      <c r="G7343" s="83">
        <v>41158</v>
      </c>
      <c r="I7343">
        <v>2012</v>
      </c>
    </row>
    <row r="7344" spans="1:9" x14ac:dyDescent="0.25">
      <c r="A7344" t="s">
        <v>972</v>
      </c>
      <c r="B7344" t="s">
        <v>240</v>
      </c>
      <c r="C7344" s="76" t="s">
        <v>842</v>
      </c>
      <c r="D7344" t="s">
        <v>980</v>
      </c>
      <c r="E7344" s="82">
        <v>3.65</v>
      </c>
      <c r="F7344" t="s">
        <v>973</v>
      </c>
      <c r="G7344" s="83">
        <v>41085</v>
      </c>
      <c r="I7344">
        <v>2012</v>
      </c>
    </row>
    <row r="7345" spans="1:9" x14ac:dyDescent="0.25">
      <c r="A7345" t="s">
        <v>972</v>
      </c>
      <c r="B7345" t="s">
        <v>209</v>
      </c>
      <c r="C7345" s="76" t="s">
        <v>842</v>
      </c>
      <c r="D7345" t="s">
        <v>980</v>
      </c>
      <c r="E7345" s="82">
        <v>7</v>
      </c>
      <c r="F7345" t="s">
        <v>973</v>
      </c>
      <c r="G7345" s="83">
        <v>41116</v>
      </c>
      <c r="I7345">
        <v>2012</v>
      </c>
    </row>
    <row r="7346" spans="1:9" x14ac:dyDescent="0.25">
      <c r="A7346" t="s">
        <v>972</v>
      </c>
      <c r="B7346" t="s">
        <v>139</v>
      </c>
      <c r="C7346" s="76" t="s">
        <v>842</v>
      </c>
      <c r="D7346" t="s">
        <v>980</v>
      </c>
      <c r="E7346" s="82">
        <v>5.31</v>
      </c>
      <c r="F7346" t="s">
        <v>973</v>
      </c>
      <c r="G7346" s="83">
        <v>41112</v>
      </c>
      <c r="I7346">
        <v>2012</v>
      </c>
    </row>
    <row r="7347" spans="1:9" x14ac:dyDescent="0.25">
      <c r="A7347" t="s">
        <v>972</v>
      </c>
      <c r="B7347" t="s">
        <v>249</v>
      </c>
      <c r="C7347" s="76" t="s">
        <v>842</v>
      </c>
      <c r="D7347" t="s">
        <v>980</v>
      </c>
      <c r="E7347" s="82">
        <v>5.59</v>
      </c>
      <c r="F7347" t="s">
        <v>973</v>
      </c>
      <c r="G7347" s="83">
        <v>41173</v>
      </c>
      <c r="I7347">
        <v>2012</v>
      </c>
    </row>
    <row r="7348" spans="1:9" x14ac:dyDescent="0.25">
      <c r="A7348" t="s">
        <v>972</v>
      </c>
      <c r="B7348" t="s">
        <v>232</v>
      </c>
      <c r="C7348" s="76" t="s">
        <v>842</v>
      </c>
      <c r="D7348" t="s">
        <v>980</v>
      </c>
      <c r="E7348" s="82">
        <v>4.97</v>
      </c>
      <c r="F7348" t="s">
        <v>973</v>
      </c>
      <c r="G7348" s="83">
        <v>41149</v>
      </c>
      <c r="I7348">
        <v>2012</v>
      </c>
    </row>
    <row r="7349" spans="1:9" x14ac:dyDescent="0.25">
      <c r="A7349" t="s">
        <v>972</v>
      </c>
      <c r="B7349" t="s">
        <v>245</v>
      </c>
      <c r="C7349" s="76" t="s">
        <v>842</v>
      </c>
      <c r="D7349" t="s">
        <v>980</v>
      </c>
      <c r="E7349" s="82">
        <v>6.57</v>
      </c>
      <c r="F7349" t="s">
        <v>973</v>
      </c>
      <c r="G7349" s="83">
        <v>41138</v>
      </c>
      <c r="I7349">
        <v>2012</v>
      </c>
    </row>
    <row r="7350" spans="1:9" x14ac:dyDescent="0.25">
      <c r="A7350" t="s">
        <v>972</v>
      </c>
      <c r="B7350" t="s">
        <v>147</v>
      </c>
      <c r="C7350" s="76" t="s">
        <v>842</v>
      </c>
      <c r="D7350" t="s">
        <v>980</v>
      </c>
      <c r="E7350" s="82">
        <v>5.59</v>
      </c>
      <c r="F7350" t="s">
        <v>973</v>
      </c>
      <c r="G7350" s="83">
        <v>41107</v>
      </c>
      <c r="I7350">
        <v>2012</v>
      </c>
    </row>
    <row r="7351" spans="1:9" x14ac:dyDescent="0.25">
      <c r="A7351" t="s">
        <v>972</v>
      </c>
      <c r="B7351" t="s">
        <v>232</v>
      </c>
      <c r="C7351" s="76" t="s">
        <v>842</v>
      </c>
      <c r="D7351" t="s">
        <v>980</v>
      </c>
      <c r="E7351" s="82">
        <v>5.47</v>
      </c>
      <c r="F7351" t="s">
        <v>973</v>
      </c>
      <c r="G7351" s="83">
        <v>41100</v>
      </c>
      <c r="I7351">
        <v>2012</v>
      </c>
    </row>
    <row r="7352" spans="1:9" x14ac:dyDescent="0.25">
      <c r="A7352" t="s">
        <v>972</v>
      </c>
      <c r="B7352" t="s">
        <v>231</v>
      </c>
      <c r="C7352" s="76" t="s">
        <v>842</v>
      </c>
      <c r="D7352" t="s">
        <v>980</v>
      </c>
      <c r="E7352" s="82">
        <v>4.5599999999999996</v>
      </c>
      <c r="F7352" t="s">
        <v>973</v>
      </c>
      <c r="G7352" s="83">
        <v>41117</v>
      </c>
      <c r="I7352">
        <v>2012</v>
      </c>
    </row>
    <row r="7353" spans="1:9" x14ac:dyDescent="0.25">
      <c r="A7353" t="s">
        <v>972</v>
      </c>
      <c r="B7353" t="s">
        <v>243</v>
      </c>
      <c r="C7353" s="76" t="s">
        <v>842</v>
      </c>
      <c r="D7353" t="s">
        <v>980</v>
      </c>
      <c r="E7353" s="82">
        <v>15.73</v>
      </c>
      <c r="F7353" t="s">
        <v>973</v>
      </c>
      <c r="G7353" s="83">
        <v>41127</v>
      </c>
      <c r="I7353">
        <v>2012</v>
      </c>
    </row>
    <row r="7354" spans="1:9" x14ac:dyDescent="0.25">
      <c r="A7354" t="s">
        <v>972</v>
      </c>
      <c r="B7354" t="s">
        <v>242</v>
      </c>
      <c r="C7354" s="76" t="s">
        <v>842</v>
      </c>
      <c r="D7354" t="s">
        <v>980</v>
      </c>
      <c r="E7354" s="82">
        <v>3.11</v>
      </c>
      <c r="F7354" t="s">
        <v>973</v>
      </c>
      <c r="G7354" s="83">
        <v>41208</v>
      </c>
      <c r="I7354">
        <v>2012</v>
      </c>
    </row>
    <row r="7355" spans="1:9" x14ac:dyDescent="0.25">
      <c r="A7355" t="s">
        <v>972</v>
      </c>
      <c r="B7355" t="s">
        <v>148</v>
      </c>
      <c r="C7355" s="76" t="s">
        <v>842</v>
      </c>
      <c r="D7355" t="s">
        <v>980</v>
      </c>
      <c r="E7355" s="82">
        <v>5.36</v>
      </c>
      <c r="F7355" t="s">
        <v>973</v>
      </c>
      <c r="G7355" s="83">
        <v>41071</v>
      </c>
      <c r="I7355">
        <v>2012</v>
      </c>
    </row>
    <row r="7356" spans="1:9" x14ac:dyDescent="0.25">
      <c r="A7356" t="s">
        <v>972</v>
      </c>
      <c r="B7356" t="s">
        <v>244</v>
      </c>
      <c r="C7356" s="76" t="s">
        <v>842</v>
      </c>
      <c r="D7356" t="s">
        <v>980</v>
      </c>
      <c r="E7356" s="82">
        <v>4.66</v>
      </c>
      <c r="F7356" t="s">
        <v>973</v>
      </c>
      <c r="G7356" s="83">
        <v>41169</v>
      </c>
      <c r="I7356">
        <v>2012</v>
      </c>
    </row>
    <row r="7357" spans="1:9" x14ac:dyDescent="0.25">
      <c r="A7357" t="s">
        <v>972</v>
      </c>
      <c r="B7357" t="s">
        <v>215</v>
      </c>
      <c r="C7357" s="76" t="s">
        <v>842</v>
      </c>
      <c r="D7357" t="s">
        <v>980</v>
      </c>
      <c r="E7357" s="82">
        <v>59.28</v>
      </c>
      <c r="F7357" t="s">
        <v>973</v>
      </c>
      <c r="G7357" s="83">
        <v>41257</v>
      </c>
      <c r="I7357">
        <v>2012</v>
      </c>
    </row>
    <row r="7358" spans="1:9" x14ac:dyDescent="0.25">
      <c r="A7358" t="s">
        <v>972</v>
      </c>
      <c r="B7358" t="s">
        <v>181</v>
      </c>
      <c r="C7358" s="76" t="s">
        <v>842</v>
      </c>
      <c r="D7358" t="s">
        <v>980</v>
      </c>
      <c r="E7358" s="82">
        <v>5.7</v>
      </c>
      <c r="F7358" t="s">
        <v>973</v>
      </c>
      <c r="G7358" s="83">
        <v>41142</v>
      </c>
      <c r="I7358">
        <v>2012</v>
      </c>
    </row>
    <row r="7359" spans="1:9" x14ac:dyDescent="0.25">
      <c r="A7359" t="s">
        <v>972</v>
      </c>
      <c r="B7359" t="s">
        <v>230</v>
      </c>
      <c r="C7359" s="76" t="s">
        <v>842</v>
      </c>
      <c r="D7359" t="s">
        <v>980</v>
      </c>
      <c r="E7359" s="82">
        <v>12.22</v>
      </c>
      <c r="F7359" t="s">
        <v>973</v>
      </c>
      <c r="G7359" s="83">
        <v>41184</v>
      </c>
      <c r="I7359">
        <v>2012</v>
      </c>
    </row>
    <row r="7360" spans="1:9" x14ac:dyDescent="0.25">
      <c r="A7360" t="s">
        <v>972</v>
      </c>
      <c r="B7360" t="s">
        <v>218</v>
      </c>
      <c r="C7360" s="76" t="s">
        <v>842</v>
      </c>
      <c r="D7360" t="s">
        <v>980</v>
      </c>
      <c r="E7360" s="82">
        <v>7.46</v>
      </c>
      <c r="F7360" t="s">
        <v>973</v>
      </c>
      <c r="G7360" s="83">
        <v>41239</v>
      </c>
      <c r="I7360">
        <v>2012</v>
      </c>
    </row>
    <row r="7361" spans="1:9" x14ac:dyDescent="0.25">
      <c r="A7361" t="s">
        <v>972</v>
      </c>
      <c r="B7361" t="s">
        <v>244</v>
      </c>
      <c r="C7361" s="76" t="s">
        <v>842</v>
      </c>
      <c r="D7361" t="s">
        <v>980</v>
      </c>
      <c r="E7361" s="82">
        <v>4.05</v>
      </c>
      <c r="F7361" t="s">
        <v>973</v>
      </c>
      <c r="G7361" s="83">
        <v>41247</v>
      </c>
      <c r="I7361">
        <v>2012</v>
      </c>
    </row>
    <row r="7362" spans="1:9" x14ac:dyDescent="0.25">
      <c r="A7362" t="s">
        <v>972</v>
      </c>
      <c r="B7362" t="s">
        <v>224</v>
      </c>
      <c r="C7362" s="76" t="s">
        <v>842</v>
      </c>
      <c r="D7362" t="s">
        <v>980</v>
      </c>
      <c r="E7362" s="82">
        <v>4.97</v>
      </c>
      <c r="F7362" t="s">
        <v>973</v>
      </c>
      <c r="G7362" s="83">
        <v>41214</v>
      </c>
      <c r="I7362">
        <v>2012</v>
      </c>
    </row>
    <row r="7363" spans="1:9" x14ac:dyDescent="0.25">
      <c r="A7363" t="s">
        <v>972</v>
      </c>
      <c r="B7363" t="s">
        <v>248</v>
      </c>
      <c r="C7363" s="76" t="s">
        <v>947</v>
      </c>
      <c r="D7363" t="s">
        <v>980</v>
      </c>
      <c r="E7363" s="82">
        <v>1.8</v>
      </c>
      <c r="F7363" t="s">
        <v>973</v>
      </c>
      <c r="G7363" s="83">
        <v>39916</v>
      </c>
      <c r="I7363">
        <v>2009</v>
      </c>
    </row>
    <row r="7364" spans="1:9" x14ac:dyDescent="0.25">
      <c r="A7364" t="s">
        <v>972</v>
      </c>
      <c r="B7364" t="s">
        <v>232</v>
      </c>
      <c r="C7364" s="76" t="s">
        <v>842</v>
      </c>
      <c r="D7364" t="s">
        <v>980</v>
      </c>
      <c r="E7364" s="82">
        <v>9.32</v>
      </c>
      <c r="F7364" t="s">
        <v>973</v>
      </c>
      <c r="G7364" s="83">
        <v>41162</v>
      </c>
      <c r="I7364">
        <v>2012</v>
      </c>
    </row>
    <row r="7365" spans="1:9" ht="14.45" customHeight="1" x14ac:dyDescent="0.25">
      <c r="A7365" t="s">
        <v>972</v>
      </c>
      <c r="B7365" t="s">
        <v>232</v>
      </c>
      <c r="C7365" s="76" t="s">
        <v>842</v>
      </c>
      <c r="D7365" t="s">
        <v>980</v>
      </c>
      <c r="E7365" s="82">
        <v>7.35</v>
      </c>
      <c r="F7365" t="s">
        <v>973</v>
      </c>
      <c r="G7365" s="83">
        <v>41184</v>
      </c>
      <c r="I7365">
        <v>2012</v>
      </c>
    </row>
    <row r="7366" spans="1:9" ht="14.45" customHeight="1" x14ac:dyDescent="0.25">
      <c r="A7366" t="s">
        <v>972</v>
      </c>
      <c r="B7366" t="s">
        <v>247</v>
      </c>
      <c r="C7366" s="76" t="s">
        <v>842</v>
      </c>
      <c r="D7366" t="s">
        <v>980</v>
      </c>
      <c r="E7366" s="82">
        <v>8</v>
      </c>
      <c r="F7366" t="s">
        <v>973</v>
      </c>
      <c r="G7366" s="83">
        <v>41200</v>
      </c>
      <c r="I7366">
        <v>2012</v>
      </c>
    </row>
    <row r="7367" spans="1:9" x14ac:dyDescent="0.25">
      <c r="A7367" t="s">
        <v>972</v>
      </c>
      <c r="B7367" t="s">
        <v>253</v>
      </c>
      <c r="C7367" s="76" t="s">
        <v>842</v>
      </c>
      <c r="D7367" t="s">
        <v>980</v>
      </c>
      <c r="E7367" s="82">
        <v>3.11</v>
      </c>
      <c r="F7367" t="s">
        <v>973</v>
      </c>
      <c r="G7367" s="83">
        <v>41172</v>
      </c>
      <c r="I7367">
        <v>2012</v>
      </c>
    </row>
    <row r="7368" spans="1:9" x14ac:dyDescent="0.25">
      <c r="A7368" t="s">
        <v>972</v>
      </c>
      <c r="B7368" t="s">
        <v>249</v>
      </c>
      <c r="C7368" s="76" t="s">
        <v>842</v>
      </c>
      <c r="D7368" t="s">
        <v>980</v>
      </c>
      <c r="E7368" s="82">
        <v>5.36</v>
      </c>
      <c r="F7368" t="s">
        <v>973</v>
      </c>
      <c r="G7368" s="83">
        <v>41157</v>
      </c>
      <c r="I7368">
        <v>2012</v>
      </c>
    </row>
    <row r="7369" spans="1:9" x14ac:dyDescent="0.25">
      <c r="A7369" t="s">
        <v>972</v>
      </c>
      <c r="B7369" t="s">
        <v>253</v>
      </c>
      <c r="C7369" s="76" t="s">
        <v>842</v>
      </c>
      <c r="D7369" t="s">
        <v>980</v>
      </c>
      <c r="E7369" s="82">
        <v>3.11</v>
      </c>
      <c r="F7369" t="s">
        <v>973</v>
      </c>
      <c r="G7369" s="83">
        <v>41247</v>
      </c>
      <c r="I7369">
        <v>2012</v>
      </c>
    </row>
    <row r="7370" spans="1:9" x14ac:dyDescent="0.25">
      <c r="A7370" t="s">
        <v>972</v>
      </c>
      <c r="B7370" t="s">
        <v>147</v>
      </c>
      <c r="C7370" s="76" t="s">
        <v>842</v>
      </c>
      <c r="D7370" t="s">
        <v>980</v>
      </c>
      <c r="E7370" s="82">
        <v>5.93</v>
      </c>
      <c r="F7370" t="s">
        <v>973</v>
      </c>
      <c r="G7370" s="83">
        <v>41113</v>
      </c>
      <c r="I7370">
        <v>2012</v>
      </c>
    </row>
    <row r="7371" spans="1:9" x14ac:dyDescent="0.25">
      <c r="A7371" t="s">
        <v>972</v>
      </c>
      <c r="B7371" t="s">
        <v>224</v>
      </c>
      <c r="C7371" s="76" t="s">
        <v>842</v>
      </c>
      <c r="D7371" t="s">
        <v>980</v>
      </c>
      <c r="E7371" s="82">
        <v>7.52</v>
      </c>
      <c r="F7371" t="s">
        <v>973</v>
      </c>
      <c r="G7371" s="83">
        <v>41320</v>
      </c>
      <c r="I7371">
        <v>2013</v>
      </c>
    </row>
    <row r="7372" spans="1:9" x14ac:dyDescent="0.25">
      <c r="A7372" t="s">
        <v>972</v>
      </c>
      <c r="B7372" t="s">
        <v>232</v>
      </c>
      <c r="C7372" s="76" t="s">
        <v>842</v>
      </c>
      <c r="D7372" t="s">
        <v>980</v>
      </c>
      <c r="E7372" s="82">
        <v>4.66</v>
      </c>
      <c r="F7372" t="s">
        <v>973</v>
      </c>
      <c r="G7372" s="83">
        <v>41184</v>
      </c>
      <c r="I7372">
        <v>2012</v>
      </c>
    </row>
    <row r="7373" spans="1:9" x14ac:dyDescent="0.25">
      <c r="A7373" t="s">
        <v>972</v>
      </c>
      <c r="B7373" t="s">
        <v>253</v>
      </c>
      <c r="C7373" s="76" t="s">
        <v>842</v>
      </c>
      <c r="D7373" t="s">
        <v>980</v>
      </c>
      <c r="E7373" s="82">
        <v>3.73</v>
      </c>
      <c r="F7373" t="s">
        <v>973</v>
      </c>
      <c r="G7373" s="83">
        <v>41248</v>
      </c>
      <c r="I7373">
        <v>2012</v>
      </c>
    </row>
    <row r="7374" spans="1:9" x14ac:dyDescent="0.25">
      <c r="A7374" t="s">
        <v>972</v>
      </c>
      <c r="B7374" t="s">
        <v>222</v>
      </c>
      <c r="C7374" s="76" t="s">
        <v>842</v>
      </c>
      <c r="D7374" t="s">
        <v>980</v>
      </c>
      <c r="E7374" s="82">
        <v>6.52</v>
      </c>
      <c r="F7374" t="s">
        <v>973</v>
      </c>
      <c r="G7374" s="83">
        <v>41192</v>
      </c>
      <c r="I7374">
        <v>2012</v>
      </c>
    </row>
    <row r="7375" spans="1:9" x14ac:dyDescent="0.25">
      <c r="A7375" t="s">
        <v>972</v>
      </c>
      <c r="B7375" t="s">
        <v>230</v>
      </c>
      <c r="C7375" s="76" t="s">
        <v>842</v>
      </c>
      <c r="D7375" t="s">
        <v>980</v>
      </c>
      <c r="E7375" s="82">
        <v>8.6999999999999993</v>
      </c>
      <c r="F7375" t="s">
        <v>973</v>
      </c>
      <c r="G7375" s="83">
        <v>41248</v>
      </c>
      <c r="I7375">
        <v>2012</v>
      </c>
    </row>
    <row r="7376" spans="1:9" x14ac:dyDescent="0.25">
      <c r="A7376" t="s">
        <v>972</v>
      </c>
      <c r="B7376" t="s">
        <v>232</v>
      </c>
      <c r="C7376" s="76" t="s">
        <v>842</v>
      </c>
      <c r="D7376" t="s">
        <v>980</v>
      </c>
      <c r="E7376" s="82">
        <v>3.73</v>
      </c>
      <c r="F7376" t="s">
        <v>973</v>
      </c>
      <c r="G7376" s="83">
        <v>41239</v>
      </c>
      <c r="I7376">
        <v>2012</v>
      </c>
    </row>
    <row r="7377" spans="1:9" x14ac:dyDescent="0.25">
      <c r="A7377" t="s">
        <v>972</v>
      </c>
      <c r="B7377" t="s">
        <v>232</v>
      </c>
      <c r="C7377" s="76" t="s">
        <v>842</v>
      </c>
      <c r="D7377" t="s">
        <v>980</v>
      </c>
      <c r="E7377" s="82">
        <v>6.05</v>
      </c>
      <c r="F7377" t="s">
        <v>973</v>
      </c>
      <c r="G7377" s="83">
        <v>41184</v>
      </c>
      <c r="I7377">
        <v>2012</v>
      </c>
    </row>
    <row r="7378" spans="1:9" x14ac:dyDescent="0.25">
      <c r="A7378" t="s">
        <v>972</v>
      </c>
      <c r="B7378" t="s">
        <v>249</v>
      </c>
      <c r="C7378" s="76" t="s">
        <v>842</v>
      </c>
      <c r="D7378" t="s">
        <v>980</v>
      </c>
      <c r="E7378" s="82">
        <v>4.8499999999999996</v>
      </c>
      <c r="F7378" t="s">
        <v>973</v>
      </c>
      <c r="G7378" s="83">
        <v>41190</v>
      </c>
      <c r="I7378">
        <v>2012</v>
      </c>
    </row>
    <row r="7379" spans="1:9" x14ac:dyDescent="0.25">
      <c r="A7379" t="s">
        <v>972</v>
      </c>
      <c r="B7379" t="s">
        <v>153</v>
      </c>
      <c r="C7379" s="76" t="s">
        <v>842</v>
      </c>
      <c r="D7379" t="s">
        <v>980</v>
      </c>
      <c r="E7379" s="82">
        <v>6.7</v>
      </c>
      <c r="F7379" t="s">
        <v>973</v>
      </c>
      <c r="G7379" s="83">
        <v>41211</v>
      </c>
      <c r="I7379">
        <v>2012</v>
      </c>
    </row>
    <row r="7380" spans="1:9" x14ac:dyDescent="0.25">
      <c r="A7380" t="s">
        <v>972</v>
      </c>
      <c r="B7380" t="s">
        <v>248</v>
      </c>
      <c r="C7380" s="76" t="s">
        <v>842</v>
      </c>
      <c r="D7380" t="s">
        <v>980</v>
      </c>
      <c r="E7380" s="82">
        <v>2.99</v>
      </c>
      <c r="F7380" t="s">
        <v>973</v>
      </c>
      <c r="G7380" s="83">
        <v>41205</v>
      </c>
      <c r="I7380">
        <v>2012</v>
      </c>
    </row>
    <row r="7381" spans="1:9" x14ac:dyDescent="0.25">
      <c r="A7381" t="s">
        <v>972</v>
      </c>
      <c r="B7381" t="s">
        <v>223</v>
      </c>
      <c r="C7381" s="76" t="s">
        <v>842</v>
      </c>
      <c r="D7381" t="s">
        <v>980</v>
      </c>
      <c r="E7381" s="82">
        <v>3.19</v>
      </c>
      <c r="F7381" t="s">
        <v>973</v>
      </c>
      <c r="G7381" s="83">
        <v>41186</v>
      </c>
      <c r="I7381">
        <v>2012</v>
      </c>
    </row>
    <row r="7382" spans="1:9" x14ac:dyDescent="0.25">
      <c r="A7382" t="s">
        <v>972</v>
      </c>
      <c r="B7382" t="s">
        <v>115</v>
      </c>
      <c r="C7382" s="76" t="s">
        <v>842</v>
      </c>
      <c r="D7382" t="s">
        <v>980</v>
      </c>
      <c r="E7382" s="82">
        <v>3.03</v>
      </c>
      <c r="F7382" t="s">
        <v>973</v>
      </c>
      <c r="G7382" s="83">
        <v>41141</v>
      </c>
      <c r="I7382">
        <v>2012</v>
      </c>
    </row>
    <row r="7383" spans="1:9" x14ac:dyDescent="0.25">
      <c r="A7383" t="s">
        <v>972</v>
      </c>
      <c r="B7383" t="s">
        <v>253</v>
      </c>
      <c r="C7383" s="76" t="s">
        <v>842</v>
      </c>
      <c r="D7383" t="s">
        <v>980</v>
      </c>
      <c r="E7383" s="82">
        <v>139.31</v>
      </c>
      <c r="F7383" t="s">
        <v>973</v>
      </c>
      <c r="G7383" s="83">
        <v>41274</v>
      </c>
      <c r="I7383">
        <v>2012</v>
      </c>
    </row>
    <row r="7384" spans="1:9" x14ac:dyDescent="0.25">
      <c r="A7384" t="s">
        <v>972</v>
      </c>
      <c r="B7384" t="s">
        <v>249</v>
      </c>
      <c r="C7384" s="76" t="s">
        <v>842</v>
      </c>
      <c r="D7384" t="s">
        <v>980</v>
      </c>
      <c r="E7384" s="82">
        <v>3.73</v>
      </c>
      <c r="F7384" t="s">
        <v>973</v>
      </c>
      <c r="G7384" s="83">
        <v>41172</v>
      </c>
      <c r="I7384">
        <v>2012</v>
      </c>
    </row>
    <row r="7385" spans="1:9" x14ac:dyDescent="0.25">
      <c r="A7385" t="s">
        <v>972</v>
      </c>
      <c r="B7385" t="s">
        <v>253</v>
      </c>
      <c r="C7385" s="76" t="s">
        <v>842</v>
      </c>
      <c r="D7385" t="s">
        <v>980</v>
      </c>
      <c r="E7385" s="82">
        <v>7.46</v>
      </c>
      <c r="F7385" t="s">
        <v>973</v>
      </c>
      <c r="G7385" s="83">
        <v>41180</v>
      </c>
      <c r="I7385">
        <v>2012</v>
      </c>
    </row>
    <row r="7386" spans="1:9" x14ac:dyDescent="0.25">
      <c r="A7386" t="s">
        <v>972</v>
      </c>
      <c r="B7386" t="s">
        <v>239</v>
      </c>
      <c r="C7386" s="76" t="s">
        <v>842</v>
      </c>
      <c r="D7386" t="s">
        <v>980</v>
      </c>
      <c r="E7386" s="82">
        <v>2.85</v>
      </c>
      <c r="F7386" t="s">
        <v>973</v>
      </c>
      <c r="G7386" s="83">
        <v>41157</v>
      </c>
      <c r="I7386">
        <v>2012</v>
      </c>
    </row>
    <row r="7387" spans="1:9" x14ac:dyDescent="0.25">
      <c r="A7387" t="s">
        <v>972</v>
      </c>
      <c r="B7387" t="s">
        <v>139</v>
      </c>
      <c r="C7387" s="76" t="s">
        <v>842</v>
      </c>
      <c r="D7387" t="s">
        <v>980</v>
      </c>
      <c r="E7387" s="82">
        <v>12.86</v>
      </c>
      <c r="F7387" t="s">
        <v>973</v>
      </c>
      <c r="G7387" s="83">
        <v>40394</v>
      </c>
      <c r="I7387">
        <v>2010</v>
      </c>
    </row>
    <row r="7388" spans="1:9" x14ac:dyDescent="0.25">
      <c r="A7388" t="s">
        <v>972</v>
      </c>
      <c r="B7388" t="s">
        <v>148</v>
      </c>
      <c r="C7388" s="76" t="s">
        <v>842</v>
      </c>
      <c r="D7388" t="s">
        <v>980</v>
      </c>
      <c r="E7388" s="82">
        <v>2.74</v>
      </c>
      <c r="F7388" t="s">
        <v>973</v>
      </c>
      <c r="G7388" s="83">
        <v>41128</v>
      </c>
      <c r="I7388">
        <v>2012</v>
      </c>
    </row>
    <row r="7389" spans="1:9" x14ac:dyDescent="0.25">
      <c r="A7389" t="s">
        <v>972</v>
      </c>
      <c r="B7389" s="74" t="s">
        <v>213</v>
      </c>
      <c r="C7389" s="76" t="s">
        <v>842</v>
      </c>
      <c r="D7389" t="s">
        <v>980</v>
      </c>
      <c r="E7389" s="82">
        <v>3.73</v>
      </c>
      <c r="F7389" t="s">
        <v>973</v>
      </c>
      <c r="G7389" s="83">
        <v>41248</v>
      </c>
      <c r="I7389">
        <v>2012</v>
      </c>
    </row>
    <row r="7390" spans="1:9" x14ac:dyDescent="0.25">
      <c r="A7390" t="s">
        <v>972</v>
      </c>
      <c r="B7390" t="s">
        <v>237</v>
      </c>
      <c r="C7390" s="76" t="s">
        <v>842</v>
      </c>
      <c r="D7390" t="s">
        <v>980</v>
      </c>
      <c r="E7390" s="82">
        <v>3.73</v>
      </c>
      <c r="F7390" t="s">
        <v>973</v>
      </c>
      <c r="G7390" s="83">
        <v>41249</v>
      </c>
      <c r="I7390">
        <v>2012</v>
      </c>
    </row>
    <row r="7391" spans="1:9" x14ac:dyDescent="0.25">
      <c r="A7391" t="s">
        <v>972</v>
      </c>
      <c r="B7391" t="s">
        <v>240</v>
      </c>
      <c r="C7391" s="76" t="s">
        <v>842</v>
      </c>
      <c r="D7391" t="s">
        <v>980</v>
      </c>
      <c r="E7391" s="82">
        <v>4.97</v>
      </c>
      <c r="F7391" t="s">
        <v>973</v>
      </c>
      <c r="G7391" s="83">
        <v>41246</v>
      </c>
      <c r="I7391">
        <v>2012</v>
      </c>
    </row>
    <row r="7392" spans="1:9" x14ac:dyDescent="0.25">
      <c r="A7392" t="s">
        <v>972</v>
      </c>
      <c r="B7392" t="s">
        <v>249</v>
      </c>
      <c r="C7392" s="76" t="s">
        <v>842</v>
      </c>
      <c r="D7392" t="s">
        <v>980</v>
      </c>
      <c r="E7392" s="82">
        <v>8.6999999999999993</v>
      </c>
      <c r="F7392" t="s">
        <v>973</v>
      </c>
      <c r="G7392" s="83">
        <v>41248</v>
      </c>
      <c r="I7392">
        <v>2012</v>
      </c>
    </row>
    <row r="7393" spans="1:9" x14ac:dyDescent="0.25">
      <c r="A7393" t="s">
        <v>972</v>
      </c>
      <c r="B7393" t="s">
        <v>253</v>
      </c>
      <c r="C7393" s="76" t="s">
        <v>842</v>
      </c>
      <c r="D7393" t="s">
        <v>980</v>
      </c>
      <c r="E7393" s="82">
        <v>56.93</v>
      </c>
      <c r="F7393" t="s">
        <v>973</v>
      </c>
      <c r="G7393" s="83">
        <v>41285</v>
      </c>
      <c r="I7393">
        <v>2013</v>
      </c>
    </row>
    <row r="7394" spans="1:9" x14ac:dyDescent="0.25">
      <c r="A7394" t="s">
        <v>972</v>
      </c>
      <c r="B7394" t="s">
        <v>249</v>
      </c>
      <c r="C7394" s="76" t="s">
        <v>842</v>
      </c>
      <c r="D7394" t="s">
        <v>980</v>
      </c>
      <c r="E7394" s="82">
        <v>4.66</v>
      </c>
      <c r="F7394" t="s">
        <v>973</v>
      </c>
      <c r="G7394" s="83">
        <v>41239</v>
      </c>
      <c r="I7394">
        <v>2012</v>
      </c>
    </row>
    <row r="7395" spans="1:9" x14ac:dyDescent="0.25">
      <c r="A7395" t="s">
        <v>972</v>
      </c>
      <c r="B7395" t="s">
        <v>249</v>
      </c>
      <c r="C7395" s="76" t="s">
        <v>842</v>
      </c>
      <c r="D7395" t="s">
        <v>980</v>
      </c>
      <c r="E7395" s="82">
        <v>6.21</v>
      </c>
      <c r="F7395" t="s">
        <v>973</v>
      </c>
      <c r="G7395" s="83">
        <v>41248</v>
      </c>
      <c r="I7395">
        <v>2012</v>
      </c>
    </row>
    <row r="7396" spans="1:9" x14ac:dyDescent="0.25">
      <c r="A7396" t="s">
        <v>972</v>
      </c>
      <c r="B7396" t="s">
        <v>244</v>
      </c>
      <c r="C7396" s="76" t="s">
        <v>842</v>
      </c>
      <c r="D7396" t="s">
        <v>980</v>
      </c>
      <c r="E7396" s="82">
        <v>4.3499999999999996</v>
      </c>
      <c r="F7396" t="s">
        <v>973</v>
      </c>
      <c r="G7396" s="83">
        <v>41262</v>
      </c>
      <c r="I7396">
        <v>2012</v>
      </c>
    </row>
    <row r="7397" spans="1:9" x14ac:dyDescent="0.25">
      <c r="A7397" t="s">
        <v>972</v>
      </c>
      <c r="B7397" t="s">
        <v>218</v>
      </c>
      <c r="C7397" s="76" t="s">
        <v>842</v>
      </c>
      <c r="D7397" t="s">
        <v>980</v>
      </c>
      <c r="E7397" s="82">
        <v>3.73</v>
      </c>
      <c r="F7397" t="s">
        <v>973</v>
      </c>
      <c r="G7397" s="83">
        <v>41193</v>
      </c>
      <c r="I7397">
        <v>2012</v>
      </c>
    </row>
    <row r="7398" spans="1:9" x14ac:dyDescent="0.25">
      <c r="A7398" t="s">
        <v>972</v>
      </c>
      <c r="B7398" t="s">
        <v>240</v>
      </c>
      <c r="C7398" s="76" t="s">
        <v>842</v>
      </c>
      <c r="D7398" t="s">
        <v>980</v>
      </c>
      <c r="E7398" s="82">
        <v>5.59</v>
      </c>
      <c r="F7398" t="s">
        <v>973</v>
      </c>
      <c r="G7398" s="83">
        <v>41246</v>
      </c>
      <c r="I7398">
        <v>2012</v>
      </c>
    </row>
    <row r="7399" spans="1:9" x14ac:dyDescent="0.25">
      <c r="A7399" t="s">
        <v>972</v>
      </c>
      <c r="B7399" t="s">
        <v>247</v>
      </c>
      <c r="C7399" s="76" t="s">
        <v>842</v>
      </c>
      <c r="D7399" t="s">
        <v>980</v>
      </c>
      <c r="E7399" s="82">
        <v>4.66</v>
      </c>
      <c r="F7399" t="s">
        <v>973</v>
      </c>
      <c r="G7399" s="83">
        <v>41249</v>
      </c>
      <c r="I7399">
        <v>2012</v>
      </c>
    </row>
    <row r="7400" spans="1:9" x14ac:dyDescent="0.25">
      <c r="A7400" t="s">
        <v>972</v>
      </c>
      <c r="B7400" t="s">
        <v>215</v>
      </c>
      <c r="C7400" s="76" t="s">
        <v>842</v>
      </c>
      <c r="D7400" t="s">
        <v>980</v>
      </c>
      <c r="E7400" s="82">
        <v>7.46</v>
      </c>
      <c r="F7400" t="s">
        <v>973</v>
      </c>
      <c r="G7400" s="83">
        <v>41248</v>
      </c>
      <c r="I7400">
        <v>2012</v>
      </c>
    </row>
    <row r="7401" spans="1:9" x14ac:dyDescent="0.25">
      <c r="A7401" t="s">
        <v>972</v>
      </c>
      <c r="B7401" t="s">
        <v>249</v>
      </c>
      <c r="C7401" s="76" t="s">
        <v>842</v>
      </c>
      <c r="D7401" t="s">
        <v>980</v>
      </c>
      <c r="E7401" s="82">
        <v>9.5</v>
      </c>
      <c r="F7401" t="s">
        <v>973</v>
      </c>
      <c r="G7401" s="83">
        <v>41179</v>
      </c>
      <c r="I7401">
        <v>2012</v>
      </c>
    </row>
    <row r="7402" spans="1:9" x14ac:dyDescent="0.25">
      <c r="A7402" t="s">
        <v>972</v>
      </c>
      <c r="B7402" t="s">
        <v>229</v>
      </c>
      <c r="C7402" s="76" t="s">
        <v>842</v>
      </c>
      <c r="D7402" t="s">
        <v>980</v>
      </c>
      <c r="E7402" s="82">
        <v>4.1900000000000004</v>
      </c>
      <c r="F7402" t="s">
        <v>973</v>
      </c>
      <c r="G7402" s="83">
        <v>41184</v>
      </c>
      <c r="I7402">
        <v>2012</v>
      </c>
    </row>
    <row r="7403" spans="1:9" x14ac:dyDescent="0.25">
      <c r="A7403" t="s">
        <v>972</v>
      </c>
      <c r="B7403" t="s">
        <v>248</v>
      </c>
      <c r="C7403" s="76" t="s">
        <v>842</v>
      </c>
      <c r="D7403" t="s">
        <v>980</v>
      </c>
      <c r="E7403" s="82">
        <v>6.52</v>
      </c>
      <c r="F7403" t="s">
        <v>973</v>
      </c>
      <c r="G7403" s="83">
        <v>41276</v>
      </c>
      <c r="I7403">
        <v>2013</v>
      </c>
    </row>
    <row r="7404" spans="1:9" x14ac:dyDescent="0.25">
      <c r="A7404" t="s">
        <v>972</v>
      </c>
      <c r="B7404" t="s">
        <v>242</v>
      </c>
      <c r="C7404" s="76" t="s">
        <v>842</v>
      </c>
      <c r="D7404" t="s">
        <v>980</v>
      </c>
      <c r="E7404" s="82">
        <v>5.93</v>
      </c>
      <c r="F7404" t="s">
        <v>973</v>
      </c>
      <c r="G7404" s="83">
        <v>41211</v>
      </c>
      <c r="I7404">
        <v>2012</v>
      </c>
    </row>
    <row r="7405" spans="1:9" x14ac:dyDescent="0.25">
      <c r="A7405" t="s">
        <v>972</v>
      </c>
      <c r="B7405" t="s">
        <v>230</v>
      </c>
      <c r="C7405" s="76" t="s">
        <v>842</v>
      </c>
      <c r="D7405" t="s">
        <v>980</v>
      </c>
      <c r="E7405" s="82">
        <v>4.3499999999999996</v>
      </c>
      <c r="F7405" t="s">
        <v>973</v>
      </c>
      <c r="G7405" s="83">
        <v>41327</v>
      </c>
      <c r="I7405">
        <v>2013</v>
      </c>
    </row>
    <row r="7406" spans="1:9" x14ac:dyDescent="0.25">
      <c r="A7406" t="s">
        <v>972</v>
      </c>
      <c r="B7406" t="s">
        <v>223</v>
      </c>
      <c r="C7406" s="76" t="s">
        <v>842</v>
      </c>
      <c r="D7406" t="s">
        <v>980</v>
      </c>
      <c r="E7406" s="82">
        <v>7.46</v>
      </c>
      <c r="F7406" t="s">
        <v>973</v>
      </c>
      <c r="G7406" s="83">
        <v>41233</v>
      </c>
      <c r="I7406">
        <v>2012</v>
      </c>
    </row>
    <row r="7407" spans="1:9" x14ac:dyDescent="0.25">
      <c r="A7407" t="s">
        <v>972</v>
      </c>
      <c r="B7407" t="s">
        <v>244</v>
      </c>
      <c r="C7407" s="76" t="s">
        <v>842</v>
      </c>
      <c r="D7407" t="s">
        <v>980</v>
      </c>
      <c r="E7407" s="82">
        <v>6.21</v>
      </c>
      <c r="F7407" t="s">
        <v>973</v>
      </c>
      <c r="G7407" s="83">
        <v>41208</v>
      </c>
      <c r="I7407">
        <v>2012</v>
      </c>
    </row>
    <row r="7408" spans="1:9" x14ac:dyDescent="0.25">
      <c r="A7408" t="s">
        <v>972</v>
      </c>
      <c r="B7408" t="s">
        <v>173</v>
      </c>
      <c r="C7408" s="76" t="s">
        <v>842</v>
      </c>
      <c r="D7408" t="s">
        <v>980</v>
      </c>
      <c r="E7408" s="82">
        <v>3.8</v>
      </c>
      <c r="F7408" t="s">
        <v>973</v>
      </c>
      <c r="G7408" s="83">
        <v>41198</v>
      </c>
      <c r="I7408">
        <v>2012</v>
      </c>
    </row>
    <row r="7409" spans="1:9" x14ac:dyDescent="0.25">
      <c r="A7409" t="s">
        <v>972</v>
      </c>
      <c r="B7409" t="s">
        <v>118</v>
      </c>
      <c r="C7409" s="76" t="s">
        <v>842</v>
      </c>
      <c r="D7409" t="s">
        <v>980</v>
      </c>
      <c r="E7409" s="82">
        <v>5</v>
      </c>
      <c r="F7409" t="s">
        <v>973</v>
      </c>
      <c r="G7409" s="83">
        <v>41369</v>
      </c>
      <c r="I7409">
        <v>2013</v>
      </c>
    </row>
    <row r="7410" spans="1:9" x14ac:dyDescent="0.25">
      <c r="A7410" t="s">
        <v>972</v>
      </c>
      <c r="B7410" t="s">
        <v>232</v>
      </c>
      <c r="C7410" s="76" t="s">
        <v>842</v>
      </c>
      <c r="D7410" t="s">
        <v>980</v>
      </c>
      <c r="E7410" s="82">
        <v>7.13</v>
      </c>
      <c r="F7410" t="s">
        <v>973</v>
      </c>
      <c r="G7410" s="83">
        <v>41221</v>
      </c>
      <c r="I7410">
        <v>2012</v>
      </c>
    </row>
    <row r="7411" spans="1:9" x14ac:dyDescent="0.25">
      <c r="A7411" t="s">
        <v>972</v>
      </c>
      <c r="B7411" t="s">
        <v>147</v>
      </c>
      <c r="C7411" s="76" t="s">
        <v>842</v>
      </c>
      <c r="D7411" t="s">
        <v>980</v>
      </c>
      <c r="E7411" s="82">
        <v>11.4</v>
      </c>
      <c r="F7411" t="s">
        <v>973</v>
      </c>
      <c r="G7411" s="83">
        <v>41260</v>
      </c>
      <c r="I7411">
        <v>2012</v>
      </c>
    </row>
    <row r="7412" spans="1:9" x14ac:dyDescent="0.25">
      <c r="A7412" t="s">
        <v>972</v>
      </c>
      <c r="B7412" t="s">
        <v>147</v>
      </c>
      <c r="C7412" s="76" t="s">
        <v>842</v>
      </c>
      <c r="D7412" t="s">
        <v>980</v>
      </c>
      <c r="E7412" s="82">
        <v>1.43</v>
      </c>
      <c r="F7412" t="s">
        <v>973</v>
      </c>
      <c r="G7412" s="83">
        <v>41193</v>
      </c>
      <c r="I7412">
        <v>2012</v>
      </c>
    </row>
    <row r="7413" spans="1:9" x14ac:dyDescent="0.25">
      <c r="A7413" t="s">
        <v>972</v>
      </c>
      <c r="B7413" t="s">
        <v>209</v>
      </c>
      <c r="C7413" s="76" t="s">
        <v>842</v>
      </c>
      <c r="D7413" t="s">
        <v>980</v>
      </c>
      <c r="E7413" s="82">
        <v>5.59</v>
      </c>
      <c r="F7413" t="s">
        <v>973</v>
      </c>
      <c r="G7413" s="83">
        <v>41213</v>
      </c>
      <c r="I7413">
        <v>2012</v>
      </c>
    </row>
    <row r="7414" spans="1:9" x14ac:dyDescent="0.25">
      <c r="A7414" t="s">
        <v>972</v>
      </c>
      <c r="B7414" t="s">
        <v>249</v>
      </c>
      <c r="C7414" s="76" t="s">
        <v>842</v>
      </c>
      <c r="D7414" t="s">
        <v>980</v>
      </c>
      <c r="E7414" s="82">
        <v>11.97</v>
      </c>
      <c r="F7414" t="s">
        <v>973</v>
      </c>
      <c r="G7414" s="83">
        <v>41178</v>
      </c>
      <c r="I7414">
        <v>2012</v>
      </c>
    </row>
    <row r="7415" spans="1:9" x14ac:dyDescent="0.25">
      <c r="A7415" t="s">
        <v>972</v>
      </c>
      <c r="B7415" t="s">
        <v>248</v>
      </c>
      <c r="C7415" s="76" t="s">
        <v>842</v>
      </c>
      <c r="D7415" t="s">
        <v>980</v>
      </c>
      <c r="E7415" s="82">
        <v>0.71</v>
      </c>
      <c r="F7415" t="s">
        <v>973</v>
      </c>
      <c r="G7415" s="83">
        <v>41333</v>
      </c>
      <c r="I7415">
        <v>2013</v>
      </c>
    </row>
    <row r="7416" spans="1:9" x14ac:dyDescent="0.25">
      <c r="A7416" t="s">
        <v>972</v>
      </c>
      <c r="B7416" t="s">
        <v>224</v>
      </c>
      <c r="C7416" s="76" t="s">
        <v>842</v>
      </c>
      <c r="D7416" t="s">
        <v>980</v>
      </c>
      <c r="E7416" s="82">
        <v>7.32</v>
      </c>
      <c r="F7416" t="s">
        <v>973</v>
      </c>
      <c r="G7416" s="83">
        <v>41243</v>
      </c>
      <c r="I7416">
        <v>2012</v>
      </c>
    </row>
    <row r="7417" spans="1:9" x14ac:dyDescent="0.25">
      <c r="A7417" t="s">
        <v>972</v>
      </c>
      <c r="B7417" t="s">
        <v>243</v>
      </c>
      <c r="C7417" s="76" t="s">
        <v>842</v>
      </c>
      <c r="D7417" t="s">
        <v>980</v>
      </c>
      <c r="E7417" s="82">
        <v>11.18</v>
      </c>
      <c r="F7417" t="s">
        <v>973</v>
      </c>
      <c r="G7417" s="83">
        <v>41337</v>
      </c>
      <c r="I7417">
        <v>2013</v>
      </c>
    </row>
    <row r="7418" spans="1:9" x14ac:dyDescent="0.25">
      <c r="A7418" t="s">
        <v>972</v>
      </c>
      <c r="B7418" t="s">
        <v>230</v>
      </c>
      <c r="C7418" s="76" t="s">
        <v>842</v>
      </c>
      <c r="D7418" t="s">
        <v>980</v>
      </c>
      <c r="E7418" s="82">
        <v>4.97</v>
      </c>
      <c r="F7418" t="s">
        <v>973</v>
      </c>
      <c r="G7418" s="83">
        <v>41267</v>
      </c>
      <c r="I7418">
        <v>2012</v>
      </c>
    </row>
    <row r="7419" spans="1:9" x14ac:dyDescent="0.25">
      <c r="A7419" t="s">
        <v>972</v>
      </c>
      <c r="B7419" t="s">
        <v>223</v>
      </c>
      <c r="C7419" s="76" t="s">
        <v>842</v>
      </c>
      <c r="D7419" t="s">
        <v>980</v>
      </c>
      <c r="E7419" s="82">
        <v>3.5</v>
      </c>
      <c r="F7419" t="s">
        <v>973</v>
      </c>
      <c r="G7419" s="83">
        <v>41257</v>
      </c>
      <c r="I7419">
        <v>2012</v>
      </c>
    </row>
    <row r="7420" spans="1:9" x14ac:dyDescent="0.25">
      <c r="A7420" t="s">
        <v>972</v>
      </c>
      <c r="B7420" t="s">
        <v>232</v>
      </c>
      <c r="C7420" s="76" t="s">
        <v>842</v>
      </c>
      <c r="D7420" t="s">
        <v>980</v>
      </c>
      <c r="E7420" s="82">
        <v>4.79</v>
      </c>
      <c r="F7420" t="s">
        <v>973</v>
      </c>
      <c r="G7420" s="83">
        <v>41249</v>
      </c>
      <c r="I7420">
        <v>2012</v>
      </c>
    </row>
    <row r="7421" spans="1:9" x14ac:dyDescent="0.25">
      <c r="A7421" t="s">
        <v>972</v>
      </c>
      <c r="B7421" t="s">
        <v>147</v>
      </c>
      <c r="C7421" s="76" t="s">
        <v>842</v>
      </c>
      <c r="D7421" t="s">
        <v>980</v>
      </c>
      <c r="E7421" s="82">
        <v>10</v>
      </c>
      <c r="F7421" t="s">
        <v>973</v>
      </c>
      <c r="G7421" s="83">
        <v>41145</v>
      </c>
      <c r="I7421">
        <v>2012</v>
      </c>
    </row>
    <row r="7422" spans="1:9" x14ac:dyDescent="0.25">
      <c r="A7422" t="s">
        <v>972</v>
      </c>
      <c r="B7422" t="s">
        <v>223</v>
      </c>
      <c r="C7422" s="76" t="s">
        <v>842</v>
      </c>
      <c r="D7422" t="s">
        <v>980</v>
      </c>
      <c r="E7422" s="82">
        <v>5.59</v>
      </c>
      <c r="F7422" t="s">
        <v>973</v>
      </c>
      <c r="G7422" s="83">
        <v>41242</v>
      </c>
      <c r="I7422">
        <v>2012</v>
      </c>
    </row>
    <row r="7423" spans="1:9" x14ac:dyDescent="0.25">
      <c r="A7423" t="s">
        <v>972</v>
      </c>
      <c r="B7423" t="s">
        <v>242</v>
      </c>
      <c r="C7423" s="76" t="s">
        <v>842</v>
      </c>
      <c r="D7423" t="s">
        <v>980</v>
      </c>
      <c r="E7423" s="82">
        <v>4.68</v>
      </c>
      <c r="F7423" t="s">
        <v>973</v>
      </c>
      <c r="G7423" s="83">
        <v>41248</v>
      </c>
      <c r="I7423">
        <v>2012</v>
      </c>
    </row>
    <row r="7424" spans="1:9" x14ac:dyDescent="0.25">
      <c r="A7424" t="s">
        <v>972</v>
      </c>
      <c r="B7424" t="s">
        <v>139</v>
      </c>
      <c r="C7424" s="76" t="s">
        <v>842</v>
      </c>
      <c r="D7424" t="s">
        <v>980</v>
      </c>
      <c r="E7424" s="82">
        <v>9.1199999999999992</v>
      </c>
      <c r="F7424" t="s">
        <v>973</v>
      </c>
      <c r="G7424" s="83">
        <v>41233</v>
      </c>
      <c r="I7424">
        <v>2012</v>
      </c>
    </row>
    <row r="7425" spans="1:9" x14ac:dyDescent="0.25">
      <c r="A7425" t="s">
        <v>972</v>
      </c>
      <c r="B7425" t="s">
        <v>232</v>
      </c>
      <c r="C7425" s="76" t="s">
        <v>842</v>
      </c>
      <c r="D7425" t="s">
        <v>980</v>
      </c>
      <c r="E7425" s="82">
        <v>3.73</v>
      </c>
      <c r="F7425" t="s">
        <v>973</v>
      </c>
      <c r="G7425" s="83">
        <v>41337</v>
      </c>
      <c r="I7425">
        <v>2013</v>
      </c>
    </row>
    <row r="7426" spans="1:9" x14ac:dyDescent="0.25">
      <c r="A7426" t="s">
        <v>972</v>
      </c>
      <c r="B7426" t="s">
        <v>249</v>
      </c>
      <c r="C7426" s="76" t="s">
        <v>842</v>
      </c>
      <c r="D7426" t="s">
        <v>980</v>
      </c>
      <c r="E7426" s="82">
        <v>5.42</v>
      </c>
      <c r="F7426" t="s">
        <v>973</v>
      </c>
      <c r="G7426" s="83">
        <v>41205</v>
      </c>
      <c r="I7426">
        <v>2012</v>
      </c>
    </row>
    <row r="7427" spans="1:9" x14ac:dyDescent="0.25">
      <c r="A7427" t="s">
        <v>972</v>
      </c>
      <c r="B7427" t="s">
        <v>230</v>
      </c>
      <c r="C7427" s="76" t="s">
        <v>842</v>
      </c>
      <c r="D7427" t="s">
        <v>980</v>
      </c>
      <c r="E7427" s="82">
        <v>4.97</v>
      </c>
      <c r="F7427" t="s">
        <v>973</v>
      </c>
      <c r="G7427" s="83">
        <v>41337</v>
      </c>
      <c r="I7427">
        <v>2013</v>
      </c>
    </row>
    <row r="7428" spans="1:9" x14ac:dyDescent="0.25">
      <c r="A7428" t="s">
        <v>972</v>
      </c>
      <c r="B7428" t="s">
        <v>232</v>
      </c>
      <c r="C7428" s="76" t="s">
        <v>842</v>
      </c>
      <c r="D7428" t="s">
        <v>980</v>
      </c>
      <c r="E7428" s="82">
        <v>4.97</v>
      </c>
      <c r="F7428" t="s">
        <v>973</v>
      </c>
      <c r="G7428" s="83">
        <v>41337</v>
      </c>
      <c r="I7428">
        <v>2013</v>
      </c>
    </row>
    <row r="7429" spans="1:9" x14ac:dyDescent="0.25">
      <c r="A7429" t="s">
        <v>972</v>
      </c>
      <c r="B7429" t="s">
        <v>232</v>
      </c>
      <c r="C7429" s="76" t="s">
        <v>842</v>
      </c>
      <c r="D7429" t="s">
        <v>980</v>
      </c>
      <c r="E7429" s="82">
        <v>5.59</v>
      </c>
      <c r="F7429" t="s">
        <v>973</v>
      </c>
      <c r="G7429" s="83">
        <v>41327</v>
      </c>
      <c r="I7429">
        <v>2013</v>
      </c>
    </row>
    <row r="7430" spans="1:9" x14ac:dyDescent="0.25">
      <c r="A7430" t="s">
        <v>972</v>
      </c>
      <c r="B7430" t="s">
        <v>186</v>
      </c>
      <c r="C7430" s="76" t="s">
        <v>842</v>
      </c>
      <c r="D7430" t="s">
        <v>980</v>
      </c>
      <c r="E7430" s="82">
        <v>4.97</v>
      </c>
      <c r="F7430" t="s">
        <v>973</v>
      </c>
      <c r="G7430" s="83">
        <v>41326</v>
      </c>
      <c r="I7430">
        <v>2013</v>
      </c>
    </row>
    <row r="7431" spans="1:9" x14ac:dyDescent="0.25">
      <c r="A7431" t="s">
        <v>972</v>
      </c>
      <c r="B7431" t="s">
        <v>242</v>
      </c>
      <c r="C7431" s="76" t="s">
        <v>842</v>
      </c>
      <c r="D7431" t="s">
        <v>980</v>
      </c>
      <c r="E7431" s="82">
        <v>6.21</v>
      </c>
      <c r="F7431" t="s">
        <v>973</v>
      </c>
      <c r="G7431" s="83">
        <v>41395</v>
      </c>
      <c r="I7431">
        <v>2013</v>
      </c>
    </row>
    <row r="7432" spans="1:9" x14ac:dyDescent="0.25">
      <c r="A7432" t="s">
        <v>972</v>
      </c>
      <c r="B7432" t="s">
        <v>247</v>
      </c>
      <c r="C7432" s="76" t="s">
        <v>842</v>
      </c>
      <c r="D7432" t="s">
        <v>980</v>
      </c>
      <c r="E7432" s="82">
        <v>4.3499999999999996</v>
      </c>
      <c r="F7432" t="s">
        <v>973</v>
      </c>
      <c r="G7432" s="83">
        <v>41331</v>
      </c>
      <c r="I7432">
        <v>2013</v>
      </c>
    </row>
    <row r="7433" spans="1:9" x14ac:dyDescent="0.25">
      <c r="A7433" t="s">
        <v>972</v>
      </c>
      <c r="B7433" t="s">
        <v>249</v>
      </c>
      <c r="C7433" s="76" t="s">
        <v>842</v>
      </c>
      <c r="D7433" t="s">
        <v>980</v>
      </c>
      <c r="E7433" s="82">
        <v>4.3499999999999996</v>
      </c>
      <c r="F7433" t="s">
        <v>973</v>
      </c>
      <c r="G7433" s="83">
        <v>41347</v>
      </c>
      <c r="I7433">
        <v>2013</v>
      </c>
    </row>
    <row r="7434" spans="1:9" x14ac:dyDescent="0.25">
      <c r="A7434" t="s">
        <v>972</v>
      </c>
      <c r="B7434" t="s">
        <v>173</v>
      </c>
      <c r="C7434" s="76" t="s">
        <v>842</v>
      </c>
      <c r="D7434" t="s">
        <v>980</v>
      </c>
      <c r="E7434" s="82">
        <v>10.72</v>
      </c>
      <c r="F7434" t="s">
        <v>973</v>
      </c>
      <c r="G7434" s="83">
        <v>41338</v>
      </c>
      <c r="I7434">
        <v>2013</v>
      </c>
    </row>
    <row r="7435" spans="1:9" x14ac:dyDescent="0.25">
      <c r="A7435" t="s">
        <v>972</v>
      </c>
      <c r="B7435" t="s">
        <v>173</v>
      </c>
      <c r="C7435" s="76" t="s">
        <v>842</v>
      </c>
      <c r="D7435" t="s">
        <v>980</v>
      </c>
      <c r="E7435" s="82">
        <v>7.46</v>
      </c>
      <c r="F7435" t="s">
        <v>973</v>
      </c>
      <c r="G7435" s="83">
        <v>41338</v>
      </c>
      <c r="I7435">
        <v>2013</v>
      </c>
    </row>
    <row r="7436" spans="1:9" x14ac:dyDescent="0.25">
      <c r="A7436" t="s">
        <v>972</v>
      </c>
      <c r="B7436" t="s">
        <v>230</v>
      </c>
      <c r="C7436" s="76" t="s">
        <v>842</v>
      </c>
      <c r="D7436" t="s">
        <v>980</v>
      </c>
      <c r="E7436" s="82">
        <v>3.11</v>
      </c>
      <c r="F7436" t="s">
        <v>973</v>
      </c>
      <c r="G7436" s="83">
        <v>41339</v>
      </c>
      <c r="I7436">
        <v>2013</v>
      </c>
    </row>
    <row r="7437" spans="1:9" x14ac:dyDescent="0.25">
      <c r="A7437" t="s">
        <v>972</v>
      </c>
      <c r="B7437" t="s">
        <v>230</v>
      </c>
      <c r="C7437" s="76" t="s">
        <v>842</v>
      </c>
      <c r="D7437" t="s">
        <v>980</v>
      </c>
      <c r="E7437" s="82">
        <v>6.52</v>
      </c>
      <c r="F7437" t="s">
        <v>973</v>
      </c>
      <c r="G7437" s="83">
        <v>41327</v>
      </c>
      <c r="I7437">
        <v>2013</v>
      </c>
    </row>
    <row r="7438" spans="1:9" x14ac:dyDescent="0.25">
      <c r="A7438" t="s">
        <v>972</v>
      </c>
      <c r="B7438" t="s">
        <v>249</v>
      </c>
      <c r="C7438" s="76" t="s">
        <v>842</v>
      </c>
      <c r="D7438" t="s">
        <v>980</v>
      </c>
      <c r="E7438" s="82">
        <v>2.62</v>
      </c>
      <c r="F7438" t="s">
        <v>973</v>
      </c>
      <c r="G7438" s="83">
        <v>41261</v>
      </c>
      <c r="I7438">
        <v>2012</v>
      </c>
    </row>
    <row r="7439" spans="1:9" x14ac:dyDescent="0.25">
      <c r="A7439" t="s">
        <v>972</v>
      </c>
      <c r="B7439" t="s">
        <v>220</v>
      </c>
      <c r="C7439" s="76" t="s">
        <v>842</v>
      </c>
      <c r="D7439" t="s">
        <v>980</v>
      </c>
      <c r="E7439" s="82">
        <v>3.11</v>
      </c>
      <c r="F7439" t="s">
        <v>973</v>
      </c>
      <c r="G7439" s="83">
        <v>41347</v>
      </c>
      <c r="I7439">
        <v>2013</v>
      </c>
    </row>
    <row r="7440" spans="1:9" x14ac:dyDescent="0.25">
      <c r="A7440" t="s">
        <v>972</v>
      </c>
      <c r="B7440" t="s">
        <v>216</v>
      </c>
      <c r="C7440" s="76" t="s">
        <v>842</v>
      </c>
      <c r="D7440" t="s">
        <v>980</v>
      </c>
      <c r="E7440" s="82">
        <v>7.46</v>
      </c>
      <c r="F7440" t="s">
        <v>973</v>
      </c>
      <c r="G7440" s="83">
        <v>41337</v>
      </c>
      <c r="I7440">
        <v>2013</v>
      </c>
    </row>
    <row r="7441" spans="1:9" x14ac:dyDescent="0.25">
      <c r="A7441" t="s">
        <v>972</v>
      </c>
      <c r="B7441" t="s">
        <v>223</v>
      </c>
      <c r="C7441" s="76" t="s">
        <v>842</v>
      </c>
      <c r="D7441" t="s">
        <v>980</v>
      </c>
      <c r="E7441" s="82">
        <v>4.97</v>
      </c>
      <c r="F7441" t="s">
        <v>973</v>
      </c>
      <c r="G7441" s="83">
        <v>41339</v>
      </c>
      <c r="I7441">
        <v>2013</v>
      </c>
    </row>
    <row r="7442" spans="1:9" x14ac:dyDescent="0.25">
      <c r="A7442" t="s">
        <v>972</v>
      </c>
      <c r="B7442" t="s">
        <v>232</v>
      </c>
      <c r="C7442" s="76" t="s">
        <v>842</v>
      </c>
      <c r="D7442" t="s">
        <v>980</v>
      </c>
      <c r="E7442" s="82">
        <v>5.59</v>
      </c>
      <c r="F7442" t="s">
        <v>973</v>
      </c>
      <c r="G7442" s="83">
        <v>41227</v>
      </c>
      <c r="I7442">
        <v>2012</v>
      </c>
    </row>
    <row r="7443" spans="1:9" x14ac:dyDescent="0.25">
      <c r="A7443" t="s">
        <v>972</v>
      </c>
      <c r="B7443" t="s">
        <v>239</v>
      </c>
      <c r="C7443" s="76" t="s">
        <v>842</v>
      </c>
      <c r="D7443" t="s">
        <v>980</v>
      </c>
      <c r="E7443" s="82">
        <v>6.05</v>
      </c>
      <c r="F7443" t="s">
        <v>973</v>
      </c>
      <c r="G7443" s="83">
        <v>41229</v>
      </c>
      <c r="I7443">
        <v>2012</v>
      </c>
    </row>
    <row r="7444" spans="1:9" x14ac:dyDescent="0.25">
      <c r="A7444" t="s">
        <v>972</v>
      </c>
      <c r="B7444" t="s">
        <v>178</v>
      </c>
      <c r="C7444" s="76" t="s">
        <v>842</v>
      </c>
      <c r="D7444" t="s">
        <v>980</v>
      </c>
      <c r="E7444" s="82">
        <v>8.89</v>
      </c>
      <c r="F7444" t="s">
        <v>973</v>
      </c>
      <c r="G7444" s="83">
        <v>41256</v>
      </c>
      <c r="I7444">
        <v>2012</v>
      </c>
    </row>
    <row r="7445" spans="1:9" x14ac:dyDescent="0.25">
      <c r="A7445" t="s">
        <v>972</v>
      </c>
      <c r="B7445" t="s">
        <v>219</v>
      </c>
      <c r="C7445" s="76" t="s">
        <v>842</v>
      </c>
      <c r="D7445" t="s">
        <v>980</v>
      </c>
      <c r="E7445" s="82">
        <v>6.28</v>
      </c>
      <c r="F7445" t="s">
        <v>973</v>
      </c>
      <c r="G7445" s="83">
        <v>41246</v>
      </c>
      <c r="I7445">
        <v>2012</v>
      </c>
    </row>
    <row r="7446" spans="1:9" x14ac:dyDescent="0.25">
      <c r="A7446" t="s">
        <v>972</v>
      </c>
      <c r="B7446" t="s">
        <v>248</v>
      </c>
      <c r="C7446" s="76" t="s">
        <v>842</v>
      </c>
      <c r="D7446" t="s">
        <v>980</v>
      </c>
      <c r="E7446" s="82">
        <v>3.8</v>
      </c>
      <c r="F7446" t="s">
        <v>973</v>
      </c>
      <c r="G7446" s="83">
        <v>41239</v>
      </c>
      <c r="I7446">
        <v>2012</v>
      </c>
    </row>
    <row r="7447" spans="1:9" x14ac:dyDescent="0.25">
      <c r="A7447" t="s">
        <v>972</v>
      </c>
      <c r="B7447" t="s">
        <v>169</v>
      </c>
      <c r="C7447" s="76" t="s">
        <v>842</v>
      </c>
      <c r="D7447" t="s">
        <v>980</v>
      </c>
      <c r="E7447" s="82">
        <v>3.73</v>
      </c>
      <c r="F7447" t="s">
        <v>973</v>
      </c>
      <c r="G7447" s="83">
        <v>41338</v>
      </c>
      <c r="I7447">
        <v>2013</v>
      </c>
    </row>
    <row r="7448" spans="1:9" x14ac:dyDescent="0.25">
      <c r="A7448" t="s">
        <v>972</v>
      </c>
      <c r="B7448" t="s">
        <v>223</v>
      </c>
      <c r="C7448" s="76" t="s">
        <v>842</v>
      </c>
      <c r="D7448" t="s">
        <v>980</v>
      </c>
      <c r="E7448" s="82">
        <v>7.46</v>
      </c>
      <c r="F7448" t="s">
        <v>973</v>
      </c>
      <c r="G7448" s="83">
        <v>41276</v>
      </c>
      <c r="I7448">
        <v>2013</v>
      </c>
    </row>
    <row r="7449" spans="1:9" x14ac:dyDescent="0.25">
      <c r="A7449" t="s">
        <v>972</v>
      </c>
      <c r="B7449" t="s">
        <v>221</v>
      </c>
      <c r="C7449" s="76" t="s">
        <v>842</v>
      </c>
      <c r="D7449" t="s">
        <v>980</v>
      </c>
      <c r="E7449" s="82">
        <v>16.760000000000002</v>
      </c>
      <c r="F7449" t="s">
        <v>973</v>
      </c>
      <c r="G7449" s="83">
        <v>41295</v>
      </c>
      <c r="I7449">
        <v>2013</v>
      </c>
    </row>
    <row r="7450" spans="1:9" x14ac:dyDescent="0.25">
      <c r="A7450" t="s">
        <v>972</v>
      </c>
      <c r="B7450" t="s">
        <v>222</v>
      </c>
      <c r="C7450" s="76" t="s">
        <v>842</v>
      </c>
      <c r="D7450" t="s">
        <v>980</v>
      </c>
      <c r="E7450" s="82">
        <v>5.59</v>
      </c>
      <c r="F7450" t="s">
        <v>973</v>
      </c>
      <c r="G7450" s="83">
        <v>41246</v>
      </c>
      <c r="I7450">
        <v>2012</v>
      </c>
    </row>
    <row r="7451" spans="1:9" x14ac:dyDescent="0.25">
      <c r="A7451" t="s">
        <v>972</v>
      </c>
      <c r="B7451" t="s">
        <v>118</v>
      </c>
      <c r="C7451" s="76" t="s">
        <v>842</v>
      </c>
      <c r="D7451" t="s">
        <v>980</v>
      </c>
      <c r="E7451" s="82">
        <v>8.7200000000000006</v>
      </c>
      <c r="F7451" t="s">
        <v>973</v>
      </c>
      <c r="G7451" s="83">
        <v>41227</v>
      </c>
      <c r="I7451">
        <v>2012</v>
      </c>
    </row>
    <row r="7452" spans="1:9" x14ac:dyDescent="0.25">
      <c r="A7452" t="s">
        <v>972</v>
      </c>
      <c r="B7452" t="s">
        <v>185</v>
      </c>
      <c r="C7452" s="76" t="s">
        <v>842</v>
      </c>
      <c r="D7452" t="s">
        <v>980</v>
      </c>
      <c r="E7452" s="82">
        <v>9.5</v>
      </c>
      <c r="F7452" t="s">
        <v>973</v>
      </c>
      <c r="G7452" s="83">
        <v>41241</v>
      </c>
      <c r="I7452">
        <v>2012</v>
      </c>
    </row>
    <row r="7453" spans="1:9" x14ac:dyDescent="0.25">
      <c r="A7453" t="s">
        <v>972</v>
      </c>
      <c r="B7453" t="s">
        <v>147</v>
      </c>
      <c r="C7453" s="76" t="s">
        <v>842</v>
      </c>
      <c r="D7453" t="s">
        <v>980</v>
      </c>
      <c r="E7453" s="82">
        <v>9.5</v>
      </c>
      <c r="F7453" t="s">
        <v>973</v>
      </c>
      <c r="G7453" s="83">
        <v>41263</v>
      </c>
      <c r="I7453">
        <v>2012</v>
      </c>
    </row>
    <row r="7454" spans="1:9" x14ac:dyDescent="0.25">
      <c r="A7454" t="s">
        <v>972</v>
      </c>
      <c r="B7454" t="s">
        <v>242</v>
      </c>
      <c r="C7454" s="76" t="s">
        <v>842</v>
      </c>
      <c r="D7454" t="s">
        <v>980</v>
      </c>
      <c r="E7454" s="82">
        <v>5.93</v>
      </c>
      <c r="F7454" t="s">
        <v>973</v>
      </c>
      <c r="G7454" s="83">
        <v>41276</v>
      </c>
      <c r="I7454">
        <v>2013</v>
      </c>
    </row>
    <row r="7455" spans="1:9" x14ac:dyDescent="0.25">
      <c r="A7455" t="s">
        <v>972</v>
      </c>
      <c r="B7455" t="s">
        <v>253</v>
      </c>
      <c r="C7455" s="76" t="s">
        <v>842</v>
      </c>
      <c r="D7455" t="s">
        <v>980</v>
      </c>
      <c r="E7455" s="82">
        <v>4.1900000000000004</v>
      </c>
      <c r="F7455" t="s">
        <v>973</v>
      </c>
      <c r="G7455" s="83">
        <v>41276</v>
      </c>
      <c r="I7455">
        <v>2013</v>
      </c>
    </row>
    <row r="7456" spans="1:9" x14ac:dyDescent="0.25">
      <c r="A7456" t="s">
        <v>972</v>
      </c>
      <c r="B7456" t="s">
        <v>155</v>
      </c>
      <c r="C7456" s="76" t="s">
        <v>842</v>
      </c>
      <c r="D7456" t="s">
        <v>980</v>
      </c>
      <c r="E7456" s="82">
        <v>4.1900000000000004</v>
      </c>
      <c r="F7456" t="s">
        <v>973</v>
      </c>
      <c r="G7456" s="83">
        <v>41243</v>
      </c>
      <c r="I7456">
        <v>2012</v>
      </c>
    </row>
    <row r="7457" spans="1:9" x14ac:dyDescent="0.25">
      <c r="A7457" t="s">
        <v>972</v>
      </c>
      <c r="B7457" t="s">
        <v>237</v>
      </c>
      <c r="C7457" s="76" t="s">
        <v>842</v>
      </c>
      <c r="D7457" t="s">
        <v>980</v>
      </c>
      <c r="E7457" s="82">
        <v>5.47</v>
      </c>
      <c r="F7457" t="s">
        <v>973</v>
      </c>
      <c r="G7457" s="83">
        <v>41283</v>
      </c>
      <c r="I7457">
        <v>2013</v>
      </c>
    </row>
    <row r="7458" spans="1:9" x14ac:dyDescent="0.25">
      <c r="A7458" t="s">
        <v>972</v>
      </c>
      <c r="B7458" t="s">
        <v>223</v>
      </c>
      <c r="C7458" s="76" t="s">
        <v>842</v>
      </c>
      <c r="D7458" t="s">
        <v>980</v>
      </c>
      <c r="E7458" s="82">
        <v>11.18</v>
      </c>
      <c r="F7458" t="s">
        <v>973</v>
      </c>
      <c r="G7458" s="83">
        <v>41380</v>
      </c>
      <c r="I7458">
        <v>2013</v>
      </c>
    </row>
    <row r="7459" spans="1:9" x14ac:dyDescent="0.25">
      <c r="A7459" t="s">
        <v>972</v>
      </c>
      <c r="B7459" t="s">
        <v>147</v>
      </c>
      <c r="C7459" s="76" t="s">
        <v>842</v>
      </c>
      <c r="D7459" t="s">
        <v>980</v>
      </c>
      <c r="E7459" s="82">
        <v>142.27000000000001</v>
      </c>
      <c r="F7459" t="s">
        <v>973</v>
      </c>
      <c r="G7459" s="83">
        <v>41529</v>
      </c>
      <c r="I7459">
        <v>2013</v>
      </c>
    </row>
    <row r="7460" spans="1:9" x14ac:dyDescent="0.25">
      <c r="A7460" t="s">
        <v>972</v>
      </c>
      <c r="B7460" t="s">
        <v>147</v>
      </c>
      <c r="C7460" s="76" t="s">
        <v>842</v>
      </c>
      <c r="D7460" t="s">
        <v>980</v>
      </c>
      <c r="E7460" s="82">
        <v>6.98</v>
      </c>
      <c r="F7460" t="s">
        <v>973</v>
      </c>
      <c r="G7460" s="83">
        <v>40922</v>
      </c>
      <c r="I7460">
        <v>2012</v>
      </c>
    </row>
    <row r="7461" spans="1:9" x14ac:dyDescent="0.25">
      <c r="A7461" t="s">
        <v>972</v>
      </c>
      <c r="B7461" t="s">
        <v>239</v>
      </c>
      <c r="C7461" s="76" t="s">
        <v>842</v>
      </c>
      <c r="D7461" t="s">
        <v>980</v>
      </c>
      <c r="E7461" s="82">
        <v>4.1900000000000004</v>
      </c>
      <c r="F7461" t="s">
        <v>973</v>
      </c>
      <c r="G7461" s="83">
        <v>41304</v>
      </c>
      <c r="I7461">
        <v>2013</v>
      </c>
    </row>
    <row r="7462" spans="1:9" x14ac:dyDescent="0.25">
      <c r="A7462" t="s">
        <v>972</v>
      </c>
      <c r="B7462" t="s">
        <v>243</v>
      </c>
      <c r="C7462" s="76" t="s">
        <v>842</v>
      </c>
      <c r="D7462" t="s">
        <v>980</v>
      </c>
      <c r="E7462" s="82">
        <v>3.73</v>
      </c>
      <c r="F7462" t="s">
        <v>973</v>
      </c>
      <c r="G7462" s="83">
        <v>41291</v>
      </c>
      <c r="I7462">
        <v>2013</v>
      </c>
    </row>
    <row r="7463" spans="1:9" x14ac:dyDescent="0.25">
      <c r="A7463" t="s">
        <v>972</v>
      </c>
      <c r="B7463" t="s">
        <v>239</v>
      </c>
      <c r="C7463" s="76" t="s">
        <v>842</v>
      </c>
      <c r="D7463" t="s">
        <v>980</v>
      </c>
      <c r="E7463" s="82">
        <v>7.46</v>
      </c>
      <c r="F7463" t="s">
        <v>973</v>
      </c>
      <c r="G7463" s="83">
        <v>41431</v>
      </c>
      <c r="I7463">
        <v>2013</v>
      </c>
    </row>
    <row r="7464" spans="1:9" x14ac:dyDescent="0.25">
      <c r="A7464" t="s">
        <v>972</v>
      </c>
      <c r="B7464" t="s">
        <v>240</v>
      </c>
      <c r="C7464" s="76" t="s">
        <v>842</v>
      </c>
      <c r="D7464" t="s">
        <v>980</v>
      </c>
      <c r="E7464" s="82">
        <v>6.52</v>
      </c>
      <c r="F7464" t="s">
        <v>973</v>
      </c>
      <c r="G7464" s="83">
        <v>41310</v>
      </c>
      <c r="I7464">
        <v>2013</v>
      </c>
    </row>
    <row r="7465" spans="1:9" x14ac:dyDescent="0.25">
      <c r="A7465" t="s">
        <v>972</v>
      </c>
      <c r="B7465" t="s">
        <v>229</v>
      </c>
      <c r="C7465" s="76" t="s">
        <v>842</v>
      </c>
      <c r="D7465" t="s">
        <v>980</v>
      </c>
      <c r="E7465" s="82">
        <v>5.47</v>
      </c>
      <c r="F7465" t="s">
        <v>973</v>
      </c>
      <c r="G7465" s="83">
        <v>41295</v>
      </c>
      <c r="I7465">
        <v>2013</v>
      </c>
    </row>
    <row r="7466" spans="1:9" x14ac:dyDescent="0.25">
      <c r="A7466" t="s">
        <v>972</v>
      </c>
      <c r="B7466" t="s">
        <v>243</v>
      </c>
      <c r="C7466" s="76" t="s">
        <v>842</v>
      </c>
      <c r="D7466" t="s">
        <v>980</v>
      </c>
      <c r="E7466" s="82">
        <v>5.47</v>
      </c>
      <c r="F7466" t="s">
        <v>973</v>
      </c>
      <c r="G7466" s="83">
        <v>41256</v>
      </c>
      <c r="I7466">
        <v>2012</v>
      </c>
    </row>
    <row r="7467" spans="1:9" x14ac:dyDescent="0.25">
      <c r="A7467" t="s">
        <v>972</v>
      </c>
      <c r="B7467" t="s">
        <v>243</v>
      </c>
      <c r="C7467" s="76" t="s">
        <v>842</v>
      </c>
      <c r="D7467" t="s">
        <v>980</v>
      </c>
      <c r="E7467" s="82">
        <v>5.47</v>
      </c>
      <c r="F7467" t="s">
        <v>973</v>
      </c>
      <c r="G7467" s="83">
        <v>41256</v>
      </c>
      <c r="I7467">
        <v>2012</v>
      </c>
    </row>
    <row r="7468" spans="1:9" x14ac:dyDescent="0.25">
      <c r="A7468" t="s">
        <v>972</v>
      </c>
      <c r="B7468" t="s">
        <v>247</v>
      </c>
      <c r="C7468" s="76" t="s">
        <v>842</v>
      </c>
      <c r="D7468" t="s">
        <v>980</v>
      </c>
      <c r="E7468" s="82">
        <v>5</v>
      </c>
      <c r="F7468" t="s">
        <v>973</v>
      </c>
      <c r="G7468" s="83">
        <v>41262</v>
      </c>
      <c r="I7468">
        <v>2012</v>
      </c>
    </row>
    <row r="7469" spans="1:9" x14ac:dyDescent="0.25">
      <c r="A7469" t="s">
        <v>972</v>
      </c>
      <c r="B7469" t="s">
        <v>229</v>
      </c>
      <c r="C7469" s="76" t="s">
        <v>842</v>
      </c>
      <c r="D7469" t="s">
        <v>980</v>
      </c>
      <c r="E7469" s="82">
        <v>3.11</v>
      </c>
      <c r="F7469" t="s">
        <v>973</v>
      </c>
      <c r="G7469" s="83">
        <v>41337</v>
      </c>
      <c r="I7469">
        <v>2013</v>
      </c>
    </row>
    <row r="7470" spans="1:9" x14ac:dyDescent="0.25">
      <c r="A7470" t="s">
        <v>972</v>
      </c>
      <c r="B7470" t="s">
        <v>239</v>
      </c>
      <c r="C7470" s="76" t="s">
        <v>842</v>
      </c>
      <c r="D7470" t="s">
        <v>980</v>
      </c>
      <c r="E7470" s="82">
        <v>4.97</v>
      </c>
      <c r="F7470" t="s">
        <v>973</v>
      </c>
      <c r="G7470" s="83">
        <v>41369</v>
      </c>
      <c r="I7470">
        <v>2013</v>
      </c>
    </row>
    <row r="7471" spans="1:9" x14ac:dyDescent="0.25">
      <c r="A7471" t="s">
        <v>972</v>
      </c>
      <c r="B7471" t="s">
        <v>223</v>
      </c>
      <c r="C7471" s="76" t="s">
        <v>842</v>
      </c>
      <c r="D7471" t="s">
        <v>980</v>
      </c>
      <c r="E7471" s="82">
        <v>6.94</v>
      </c>
      <c r="F7471" t="s">
        <v>973</v>
      </c>
      <c r="G7471" s="83">
        <v>41260</v>
      </c>
      <c r="I7471">
        <v>2012</v>
      </c>
    </row>
    <row r="7472" spans="1:9" x14ac:dyDescent="0.25">
      <c r="A7472" t="s">
        <v>972</v>
      </c>
      <c r="B7472" t="s">
        <v>249</v>
      </c>
      <c r="C7472" s="76" t="s">
        <v>842</v>
      </c>
      <c r="D7472" t="s">
        <v>980</v>
      </c>
      <c r="E7472" s="82">
        <v>4.97</v>
      </c>
      <c r="F7472" t="s">
        <v>973</v>
      </c>
      <c r="G7472" s="83">
        <v>41261</v>
      </c>
      <c r="I7472">
        <v>2012</v>
      </c>
    </row>
    <row r="7473" spans="1:9" x14ac:dyDescent="0.25">
      <c r="A7473" t="s">
        <v>972</v>
      </c>
      <c r="B7473" t="s">
        <v>173</v>
      </c>
      <c r="C7473" s="76" t="s">
        <v>842</v>
      </c>
      <c r="D7473" t="s">
        <v>980</v>
      </c>
      <c r="E7473" s="82">
        <v>3.11</v>
      </c>
      <c r="F7473" t="s">
        <v>973</v>
      </c>
      <c r="G7473" s="83">
        <v>41369</v>
      </c>
      <c r="I7473">
        <v>2013</v>
      </c>
    </row>
    <row r="7474" spans="1:9" x14ac:dyDescent="0.25">
      <c r="A7474" t="s">
        <v>972</v>
      </c>
      <c r="B7474" t="s">
        <v>249</v>
      </c>
      <c r="C7474" s="76" t="s">
        <v>842</v>
      </c>
      <c r="D7474" t="s">
        <v>980</v>
      </c>
      <c r="E7474" s="82">
        <v>57</v>
      </c>
      <c r="F7474" t="s">
        <v>973</v>
      </c>
      <c r="G7474" s="83">
        <v>41415</v>
      </c>
      <c r="I7474">
        <v>2013</v>
      </c>
    </row>
    <row r="7475" spans="1:9" x14ac:dyDescent="0.25">
      <c r="A7475" t="s">
        <v>972</v>
      </c>
      <c r="B7475" t="s">
        <v>239</v>
      </c>
      <c r="C7475" s="76" t="s">
        <v>842</v>
      </c>
      <c r="D7475" t="s">
        <v>980</v>
      </c>
      <c r="E7475" s="82">
        <v>4.37</v>
      </c>
      <c r="F7475" t="s">
        <v>973</v>
      </c>
      <c r="G7475" s="83">
        <v>41285</v>
      </c>
      <c r="I7475">
        <v>2013</v>
      </c>
    </row>
    <row r="7476" spans="1:9" x14ac:dyDescent="0.25">
      <c r="A7476" t="s">
        <v>972</v>
      </c>
      <c r="B7476" t="s">
        <v>139</v>
      </c>
      <c r="C7476" s="76" t="s">
        <v>842</v>
      </c>
      <c r="D7476" t="s">
        <v>980</v>
      </c>
      <c r="E7476" s="82">
        <v>5.47</v>
      </c>
      <c r="F7476" t="s">
        <v>973</v>
      </c>
      <c r="G7476" s="83">
        <v>42262</v>
      </c>
      <c r="I7476">
        <v>2015</v>
      </c>
    </row>
    <row r="7477" spans="1:9" x14ac:dyDescent="0.25">
      <c r="A7477" t="s">
        <v>972</v>
      </c>
      <c r="B7477" t="s">
        <v>215</v>
      </c>
      <c r="C7477" s="76" t="s">
        <v>842</v>
      </c>
      <c r="D7477" t="s">
        <v>980</v>
      </c>
      <c r="E7477" s="82">
        <v>6.98</v>
      </c>
      <c r="F7477" t="s">
        <v>973</v>
      </c>
      <c r="G7477" s="83">
        <v>41368</v>
      </c>
      <c r="I7477">
        <v>2013</v>
      </c>
    </row>
    <row r="7478" spans="1:9" x14ac:dyDescent="0.25">
      <c r="A7478" t="s">
        <v>972</v>
      </c>
      <c r="B7478" t="s">
        <v>186</v>
      </c>
      <c r="C7478" s="76" t="s">
        <v>842</v>
      </c>
      <c r="D7478" t="s">
        <v>980</v>
      </c>
      <c r="E7478" s="82">
        <v>4.8499999999999996</v>
      </c>
      <c r="F7478" t="s">
        <v>973</v>
      </c>
      <c r="G7478" s="83">
        <v>41249</v>
      </c>
      <c r="I7478">
        <v>2012</v>
      </c>
    </row>
    <row r="7479" spans="1:9" x14ac:dyDescent="0.25">
      <c r="A7479" t="s">
        <v>972</v>
      </c>
      <c r="B7479" t="s">
        <v>169</v>
      </c>
      <c r="C7479" s="76" t="s">
        <v>842</v>
      </c>
      <c r="D7479" t="s">
        <v>980</v>
      </c>
      <c r="E7479" s="82">
        <v>7.69</v>
      </c>
      <c r="F7479" t="s">
        <v>973</v>
      </c>
      <c r="G7479" s="83">
        <v>41247</v>
      </c>
      <c r="I7479">
        <v>2012</v>
      </c>
    </row>
    <row r="7480" spans="1:9" x14ac:dyDescent="0.25">
      <c r="A7480" t="s">
        <v>972</v>
      </c>
      <c r="B7480" t="s">
        <v>118</v>
      </c>
      <c r="C7480" s="76" t="s">
        <v>842</v>
      </c>
      <c r="D7480" t="s">
        <v>980</v>
      </c>
      <c r="E7480" s="82">
        <v>3.8</v>
      </c>
      <c r="F7480" t="s">
        <v>973</v>
      </c>
      <c r="G7480" s="83">
        <v>41257</v>
      </c>
      <c r="I7480">
        <v>2012</v>
      </c>
    </row>
    <row r="7481" spans="1:9" x14ac:dyDescent="0.25">
      <c r="A7481" t="s">
        <v>972</v>
      </c>
      <c r="B7481" t="s">
        <v>218</v>
      </c>
      <c r="C7481" s="76" t="s">
        <v>842</v>
      </c>
      <c r="D7481" t="s">
        <v>980</v>
      </c>
      <c r="E7481" s="82">
        <v>10.42</v>
      </c>
      <c r="F7481" t="s">
        <v>973</v>
      </c>
      <c r="G7481" s="83">
        <v>41227</v>
      </c>
      <c r="I7481">
        <v>2012</v>
      </c>
    </row>
    <row r="7482" spans="1:9" x14ac:dyDescent="0.25">
      <c r="A7482" t="s">
        <v>972</v>
      </c>
      <c r="B7482" t="s">
        <v>223</v>
      </c>
      <c r="C7482" s="76" t="s">
        <v>842</v>
      </c>
      <c r="D7482" t="s">
        <v>980</v>
      </c>
      <c r="E7482" s="82">
        <v>4.97</v>
      </c>
      <c r="F7482" t="s">
        <v>973</v>
      </c>
      <c r="G7482" s="83">
        <v>41256</v>
      </c>
      <c r="I7482">
        <v>2012</v>
      </c>
    </row>
    <row r="7483" spans="1:9" x14ac:dyDescent="0.25">
      <c r="A7483" t="s">
        <v>972</v>
      </c>
      <c r="B7483" t="s">
        <v>220</v>
      </c>
      <c r="C7483" s="76" t="s">
        <v>842</v>
      </c>
      <c r="D7483" t="s">
        <v>980</v>
      </c>
      <c r="E7483" s="82">
        <v>8.2100000000000009</v>
      </c>
      <c r="F7483" t="s">
        <v>973</v>
      </c>
      <c r="G7483" s="83">
        <v>41274</v>
      </c>
      <c r="I7483">
        <v>2012</v>
      </c>
    </row>
    <row r="7484" spans="1:9" x14ac:dyDescent="0.25">
      <c r="A7484" t="s">
        <v>972</v>
      </c>
      <c r="B7484" t="s">
        <v>240</v>
      </c>
      <c r="C7484" s="76" t="s">
        <v>842</v>
      </c>
      <c r="D7484" t="s">
        <v>980</v>
      </c>
      <c r="E7484" s="82">
        <v>5.0199999999999996</v>
      </c>
      <c r="F7484" t="s">
        <v>973</v>
      </c>
      <c r="G7484" s="83">
        <v>41264</v>
      </c>
      <c r="I7484">
        <v>2012</v>
      </c>
    </row>
    <row r="7485" spans="1:9" x14ac:dyDescent="0.25">
      <c r="A7485" t="s">
        <v>972</v>
      </c>
      <c r="B7485" t="s">
        <v>239</v>
      </c>
      <c r="C7485" s="76" t="s">
        <v>842</v>
      </c>
      <c r="D7485" t="s">
        <v>980</v>
      </c>
      <c r="E7485" s="82">
        <v>8.2100000000000009</v>
      </c>
      <c r="F7485" t="s">
        <v>973</v>
      </c>
      <c r="G7485" s="83">
        <v>41278</v>
      </c>
      <c r="I7485">
        <v>2013</v>
      </c>
    </row>
    <row r="7486" spans="1:9" x14ac:dyDescent="0.25">
      <c r="A7486" t="s">
        <v>972</v>
      </c>
      <c r="B7486" s="74" t="s">
        <v>213</v>
      </c>
      <c r="C7486" s="76" t="s">
        <v>842</v>
      </c>
      <c r="D7486" t="s">
        <v>980</v>
      </c>
      <c r="E7486" s="82">
        <v>1.1399999999999999</v>
      </c>
      <c r="F7486" t="s">
        <v>973</v>
      </c>
      <c r="G7486" s="83">
        <v>41310</v>
      </c>
      <c r="I7486">
        <v>2013</v>
      </c>
    </row>
    <row r="7487" spans="1:9" x14ac:dyDescent="0.25">
      <c r="A7487" t="s">
        <v>972</v>
      </c>
      <c r="B7487" t="s">
        <v>249</v>
      </c>
      <c r="C7487" s="76" t="s">
        <v>842</v>
      </c>
      <c r="D7487" t="s">
        <v>980</v>
      </c>
      <c r="E7487" s="82">
        <v>6.52</v>
      </c>
      <c r="F7487" t="s">
        <v>973</v>
      </c>
      <c r="G7487" s="83">
        <v>41320</v>
      </c>
      <c r="I7487">
        <v>2013</v>
      </c>
    </row>
    <row r="7488" spans="1:9" x14ac:dyDescent="0.25">
      <c r="A7488" t="s">
        <v>972</v>
      </c>
      <c r="B7488" t="s">
        <v>139</v>
      </c>
      <c r="C7488" s="76" t="s">
        <v>842</v>
      </c>
      <c r="D7488" t="s">
        <v>980</v>
      </c>
      <c r="E7488" s="82">
        <v>14.2</v>
      </c>
      <c r="F7488" t="s">
        <v>973</v>
      </c>
      <c r="G7488" s="83">
        <v>41331</v>
      </c>
      <c r="I7488">
        <v>2013</v>
      </c>
    </row>
    <row r="7489" spans="1:9" x14ac:dyDescent="0.25">
      <c r="A7489" t="s">
        <v>972</v>
      </c>
      <c r="B7489" t="s">
        <v>248</v>
      </c>
      <c r="C7489" s="76" t="s">
        <v>842</v>
      </c>
      <c r="D7489" t="s">
        <v>980</v>
      </c>
      <c r="E7489" s="82">
        <v>2.91</v>
      </c>
      <c r="F7489" t="s">
        <v>973</v>
      </c>
      <c r="G7489" s="83">
        <v>41249</v>
      </c>
      <c r="I7489">
        <v>2012</v>
      </c>
    </row>
    <row r="7490" spans="1:9" x14ac:dyDescent="0.25">
      <c r="A7490" t="s">
        <v>972</v>
      </c>
      <c r="B7490" t="s">
        <v>221</v>
      </c>
      <c r="C7490" s="76" t="s">
        <v>842</v>
      </c>
      <c r="D7490" t="s">
        <v>980</v>
      </c>
      <c r="E7490" s="82">
        <v>9.75</v>
      </c>
      <c r="F7490" t="s">
        <v>973</v>
      </c>
      <c r="G7490" s="83">
        <v>41409</v>
      </c>
      <c r="I7490">
        <v>2013</v>
      </c>
    </row>
    <row r="7491" spans="1:9" x14ac:dyDescent="0.25">
      <c r="A7491" t="s">
        <v>972</v>
      </c>
      <c r="B7491" t="s">
        <v>242</v>
      </c>
      <c r="C7491" s="76" t="s">
        <v>842</v>
      </c>
      <c r="D7491" t="s">
        <v>980</v>
      </c>
      <c r="E7491" s="82">
        <v>3.73</v>
      </c>
      <c r="F7491" t="s">
        <v>973</v>
      </c>
      <c r="G7491" s="83">
        <v>41323</v>
      </c>
      <c r="I7491">
        <v>2013</v>
      </c>
    </row>
    <row r="7492" spans="1:9" x14ac:dyDescent="0.25">
      <c r="A7492" t="s">
        <v>972</v>
      </c>
      <c r="B7492" t="s">
        <v>172</v>
      </c>
      <c r="C7492" s="76" t="s">
        <v>842</v>
      </c>
      <c r="D7492" t="s">
        <v>980</v>
      </c>
      <c r="E7492" s="82">
        <v>2.96</v>
      </c>
      <c r="F7492" t="s">
        <v>973</v>
      </c>
      <c r="G7492" s="83">
        <v>42767</v>
      </c>
      <c r="I7492">
        <v>2017</v>
      </c>
    </row>
    <row r="7493" spans="1:9" x14ac:dyDescent="0.25">
      <c r="A7493" t="s">
        <v>972</v>
      </c>
      <c r="B7493" t="s">
        <v>216</v>
      </c>
      <c r="C7493" s="76" t="s">
        <v>842</v>
      </c>
      <c r="D7493" t="s">
        <v>980</v>
      </c>
      <c r="E7493" s="82">
        <v>3.73</v>
      </c>
      <c r="F7493" t="s">
        <v>973</v>
      </c>
      <c r="G7493" s="83">
        <v>41403</v>
      </c>
      <c r="I7493">
        <v>2013</v>
      </c>
    </row>
    <row r="7494" spans="1:9" x14ac:dyDescent="0.25">
      <c r="A7494" t="s">
        <v>972</v>
      </c>
      <c r="B7494" t="s">
        <v>173</v>
      </c>
      <c r="C7494" s="76" t="s">
        <v>842</v>
      </c>
      <c r="D7494" t="s">
        <v>980</v>
      </c>
      <c r="E7494" s="82">
        <v>2.74</v>
      </c>
      <c r="F7494" t="s">
        <v>973</v>
      </c>
      <c r="G7494" s="83">
        <v>41257</v>
      </c>
      <c r="I7494">
        <v>2012</v>
      </c>
    </row>
    <row r="7495" spans="1:9" x14ac:dyDescent="0.25">
      <c r="A7495" t="s">
        <v>972</v>
      </c>
      <c r="B7495" s="74" t="s">
        <v>213</v>
      </c>
      <c r="C7495" s="76" t="s">
        <v>842</v>
      </c>
      <c r="D7495" t="s">
        <v>980</v>
      </c>
      <c r="E7495" s="82">
        <v>13.74</v>
      </c>
      <c r="F7495" t="s">
        <v>973</v>
      </c>
      <c r="G7495" s="83">
        <v>41310</v>
      </c>
      <c r="I7495">
        <v>2013</v>
      </c>
    </row>
    <row r="7496" spans="1:9" x14ac:dyDescent="0.25">
      <c r="A7496" t="s">
        <v>972</v>
      </c>
      <c r="B7496" t="s">
        <v>169</v>
      </c>
      <c r="C7496" s="76" t="s">
        <v>842</v>
      </c>
      <c r="D7496" t="s">
        <v>980</v>
      </c>
      <c r="E7496" s="82">
        <v>11.4</v>
      </c>
      <c r="F7496" t="s">
        <v>973</v>
      </c>
      <c r="G7496" s="83">
        <v>41339</v>
      </c>
      <c r="I7496">
        <v>2013</v>
      </c>
    </row>
    <row r="7497" spans="1:9" x14ac:dyDescent="0.25">
      <c r="A7497" t="s">
        <v>972</v>
      </c>
      <c r="B7497" t="s">
        <v>253</v>
      </c>
      <c r="C7497" s="76" t="s">
        <v>842</v>
      </c>
      <c r="D7497" t="s">
        <v>980</v>
      </c>
      <c r="E7497" s="82">
        <v>7.46</v>
      </c>
      <c r="F7497" t="s">
        <v>973</v>
      </c>
      <c r="G7497" s="83">
        <v>41375</v>
      </c>
      <c r="I7497">
        <v>2013</v>
      </c>
    </row>
    <row r="7498" spans="1:9" x14ac:dyDescent="0.25">
      <c r="A7498" t="s">
        <v>972</v>
      </c>
      <c r="B7498" t="s">
        <v>229</v>
      </c>
      <c r="C7498" s="76" t="s">
        <v>842</v>
      </c>
      <c r="D7498" t="s">
        <v>980</v>
      </c>
      <c r="E7498" s="82">
        <v>6.16</v>
      </c>
      <c r="F7498" t="s">
        <v>973</v>
      </c>
      <c r="G7498" s="83">
        <v>41410</v>
      </c>
      <c r="I7498">
        <v>2013</v>
      </c>
    </row>
    <row r="7499" spans="1:9" x14ac:dyDescent="0.25">
      <c r="A7499" t="s">
        <v>972</v>
      </c>
      <c r="B7499" t="s">
        <v>224</v>
      </c>
      <c r="C7499" t="s">
        <v>842</v>
      </c>
      <c r="D7499" t="s">
        <v>980</v>
      </c>
      <c r="E7499" s="82">
        <v>3.73</v>
      </c>
      <c r="F7499" t="s">
        <v>973</v>
      </c>
      <c r="G7499" s="83">
        <v>41431</v>
      </c>
      <c r="I7499">
        <v>2013</v>
      </c>
    </row>
    <row r="7500" spans="1:9" x14ac:dyDescent="0.25">
      <c r="A7500" t="s">
        <v>972</v>
      </c>
      <c r="B7500" t="s">
        <v>173</v>
      </c>
      <c r="C7500" s="76" t="s">
        <v>842</v>
      </c>
      <c r="D7500" t="s">
        <v>980</v>
      </c>
      <c r="E7500" s="82">
        <v>3.73</v>
      </c>
      <c r="F7500" t="s">
        <v>973</v>
      </c>
      <c r="G7500" s="83">
        <v>41431</v>
      </c>
      <c r="I7500">
        <v>2013</v>
      </c>
    </row>
    <row r="7501" spans="1:9" x14ac:dyDescent="0.25">
      <c r="A7501" t="s">
        <v>972</v>
      </c>
      <c r="B7501" t="s">
        <v>243</v>
      </c>
      <c r="C7501" s="76" t="s">
        <v>842</v>
      </c>
      <c r="D7501" t="s">
        <v>980</v>
      </c>
      <c r="E7501" s="82">
        <v>5.81</v>
      </c>
      <c r="F7501" t="s">
        <v>973</v>
      </c>
      <c r="G7501" s="83">
        <v>41404</v>
      </c>
      <c r="I7501">
        <v>2013</v>
      </c>
    </row>
    <row r="7502" spans="1:9" x14ac:dyDescent="0.25">
      <c r="A7502" t="s">
        <v>972</v>
      </c>
      <c r="B7502" t="s">
        <v>118</v>
      </c>
      <c r="C7502" s="76" t="s">
        <v>842</v>
      </c>
      <c r="D7502" t="s">
        <v>980</v>
      </c>
      <c r="E7502" s="82">
        <v>5.59</v>
      </c>
      <c r="F7502" t="s">
        <v>973</v>
      </c>
      <c r="G7502" s="83">
        <v>41417</v>
      </c>
      <c r="I7502">
        <v>2013</v>
      </c>
    </row>
    <row r="7503" spans="1:9" x14ac:dyDescent="0.25">
      <c r="A7503" t="s">
        <v>972</v>
      </c>
      <c r="B7503" s="74" t="s">
        <v>213</v>
      </c>
      <c r="C7503" s="76" t="s">
        <v>842</v>
      </c>
      <c r="D7503" t="s">
        <v>980</v>
      </c>
      <c r="E7503" s="82">
        <v>4.3499999999999996</v>
      </c>
      <c r="F7503" t="s">
        <v>973</v>
      </c>
      <c r="G7503" s="83">
        <v>41369</v>
      </c>
      <c r="I7503">
        <v>2013</v>
      </c>
    </row>
    <row r="7504" spans="1:9" x14ac:dyDescent="0.25">
      <c r="A7504" t="s">
        <v>972</v>
      </c>
      <c r="B7504" t="s">
        <v>244</v>
      </c>
      <c r="C7504" s="76" t="s">
        <v>842</v>
      </c>
      <c r="D7504" t="s">
        <v>980</v>
      </c>
      <c r="E7504" s="82">
        <v>4.79</v>
      </c>
      <c r="F7504" t="s">
        <v>973</v>
      </c>
      <c r="G7504" s="83">
        <v>41292</v>
      </c>
      <c r="I7504">
        <v>2013</v>
      </c>
    </row>
    <row r="7505" spans="1:9" x14ac:dyDescent="0.25">
      <c r="A7505" t="s">
        <v>972</v>
      </c>
      <c r="B7505" t="s">
        <v>223</v>
      </c>
      <c r="C7505" s="76" t="s">
        <v>842</v>
      </c>
      <c r="D7505" t="s">
        <v>980</v>
      </c>
      <c r="E7505" s="82">
        <v>146.88999999999999</v>
      </c>
      <c r="F7505" t="s">
        <v>973</v>
      </c>
      <c r="G7505" s="83">
        <v>41936</v>
      </c>
      <c r="I7505">
        <v>2014</v>
      </c>
    </row>
    <row r="7506" spans="1:9" x14ac:dyDescent="0.25">
      <c r="A7506" t="s">
        <v>972</v>
      </c>
      <c r="B7506" t="s">
        <v>240</v>
      </c>
      <c r="C7506" s="76" t="s">
        <v>842</v>
      </c>
      <c r="D7506" t="s">
        <v>980</v>
      </c>
      <c r="E7506" s="82">
        <v>3.61</v>
      </c>
      <c r="F7506" t="s">
        <v>973</v>
      </c>
      <c r="G7506" s="83">
        <v>40647</v>
      </c>
      <c r="I7506">
        <v>2011</v>
      </c>
    </row>
    <row r="7507" spans="1:9" x14ac:dyDescent="0.25">
      <c r="A7507" t="s">
        <v>972</v>
      </c>
      <c r="B7507" t="s">
        <v>153</v>
      </c>
      <c r="C7507" s="76" t="s">
        <v>842</v>
      </c>
      <c r="D7507" t="s">
        <v>980</v>
      </c>
      <c r="E7507" s="82">
        <v>57.46</v>
      </c>
      <c r="F7507" t="s">
        <v>973</v>
      </c>
      <c r="G7507" s="83">
        <v>40499</v>
      </c>
      <c r="I7507">
        <v>2010</v>
      </c>
    </row>
    <row r="7508" spans="1:9" x14ac:dyDescent="0.25">
      <c r="A7508" t="s">
        <v>972</v>
      </c>
      <c r="B7508" t="s">
        <v>111</v>
      </c>
      <c r="C7508" s="76" t="s">
        <v>842</v>
      </c>
      <c r="D7508" t="s">
        <v>980</v>
      </c>
      <c r="E7508" s="82">
        <v>6.84</v>
      </c>
      <c r="F7508" t="s">
        <v>973</v>
      </c>
      <c r="G7508" s="83">
        <v>41544</v>
      </c>
      <c r="I7508">
        <v>2013</v>
      </c>
    </row>
    <row r="7509" spans="1:9" x14ac:dyDescent="0.25">
      <c r="A7509" t="s">
        <v>972</v>
      </c>
      <c r="B7509" t="s">
        <v>118</v>
      </c>
      <c r="C7509" s="76" t="s">
        <v>842</v>
      </c>
      <c r="D7509" t="s">
        <v>980</v>
      </c>
      <c r="E7509" s="82">
        <v>14.81</v>
      </c>
      <c r="F7509" t="s">
        <v>973</v>
      </c>
      <c r="G7509" s="83">
        <v>41285</v>
      </c>
      <c r="I7509">
        <v>2013</v>
      </c>
    </row>
    <row r="7510" spans="1:9" x14ac:dyDescent="0.25">
      <c r="A7510" t="s">
        <v>972</v>
      </c>
      <c r="B7510" t="s">
        <v>153</v>
      </c>
      <c r="C7510" s="76" t="s">
        <v>842</v>
      </c>
      <c r="D7510" t="s">
        <v>980</v>
      </c>
      <c r="E7510" s="82">
        <v>24.7</v>
      </c>
      <c r="F7510" t="s">
        <v>973</v>
      </c>
      <c r="G7510" s="83">
        <v>41449</v>
      </c>
      <c r="I7510">
        <v>2013</v>
      </c>
    </row>
    <row r="7511" spans="1:9" x14ac:dyDescent="0.25">
      <c r="A7511" t="s">
        <v>972</v>
      </c>
      <c r="B7511" t="s">
        <v>186</v>
      </c>
      <c r="C7511" s="76" t="s">
        <v>842</v>
      </c>
      <c r="D7511" t="s">
        <v>980</v>
      </c>
      <c r="E7511" s="82">
        <v>3.73</v>
      </c>
      <c r="F7511" t="s">
        <v>973</v>
      </c>
      <c r="G7511" s="83">
        <v>41431</v>
      </c>
      <c r="I7511">
        <v>2013</v>
      </c>
    </row>
    <row r="7512" spans="1:9" x14ac:dyDescent="0.25">
      <c r="A7512" t="s">
        <v>972</v>
      </c>
      <c r="B7512" t="s">
        <v>227</v>
      </c>
      <c r="C7512" s="76" t="s">
        <v>842</v>
      </c>
      <c r="D7512" t="s">
        <v>980</v>
      </c>
      <c r="E7512" s="82">
        <v>5.47</v>
      </c>
      <c r="F7512" t="s">
        <v>973</v>
      </c>
      <c r="G7512" s="83">
        <v>41432</v>
      </c>
      <c r="I7512">
        <v>2013</v>
      </c>
    </row>
    <row r="7513" spans="1:9" x14ac:dyDescent="0.25">
      <c r="A7513" t="s">
        <v>972</v>
      </c>
      <c r="B7513" t="s">
        <v>186</v>
      </c>
      <c r="C7513" s="76" t="s">
        <v>842</v>
      </c>
      <c r="D7513" t="s">
        <v>980</v>
      </c>
      <c r="E7513" s="82">
        <v>4.97</v>
      </c>
      <c r="F7513" t="s">
        <v>973</v>
      </c>
      <c r="G7513" s="83">
        <v>41376</v>
      </c>
      <c r="I7513">
        <v>2013</v>
      </c>
    </row>
    <row r="7514" spans="1:9" x14ac:dyDescent="0.25">
      <c r="A7514" t="s">
        <v>972</v>
      </c>
      <c r="B7514" t="s">
        <v>187</v>
      </c>
      <c r="C7514" s="76" t="s">
        <v>842</v>
      </c>
      <c r="D7514" t="s">
        <v>980</v>
      </c>
      <c r="E7514" s="82">
        <v>5.59</v>
      </c>
      <c r="F7514" t="s">
        <v>973</v>
      </c>
      <c r="G7514" s="83">
        <v>41382</v>
      </c>
      <c r="I7514">
        <v>2013</v>
      </c>
    </row>
    <row r="7515" spans="1:9" x14ac:dyDescent="0.25">
      <c r="A7515" t="s">
        <v>972</v>
      </c>
      <c r="B7515" t="s">
        <v>240</v>
      </c>
      <c r="C7515" s="76" t="s">
        <v>842</v>
      </c>
      <c r="D7515" t="s">
        <v>980</v>
      </c>
      <c r="E7515" s="82">
        <v>5.59</v>
      </c>
      <c r="F7515" t="s">
        <v>973</v>
      </c>
      <c r="G7515" s="83">
        <v>41431</v>
      </c>
      <c r="I7515">
        <v>2013</v>
      </c>
    </row>
    <row r="7516" spans="1:9" x14ac:dyDescent="0.25">
      <c r="A7516" t="s">
        <v>972</v>
      </c>
      <c r="B7516" t="s">
        <v>239</v>
      </c>
      <c r="C7516" s="76" t="s">
        <v>842</v>
      </c>
      <c r="D7516" t="s">
        <v>980</v>
      </c>
      <c r="E7516" s="82">
        <v>23.49</v>
      </c>
      <c r="F7516" t="s">
        <v>973</v>
      </c>
      <c r="G7516" s="83">
        <v>40459</v>
      </c>
      <c r="I7516">
        <v>2010</v>
      </c>
    </row>
    <row r="7517" spans="1:9" x14ac:dyDescent="0.25">
      <c r="A7517" t="s">
        <v>972</v>
      </c>
      <c r="B7517" t="s">
        <v>244</v>
      </c>
      <c r="C7517" s="76" t="s">
        <v>842</v>
      </c>
      <c r="D7517" t="s">
        <v>980</v>
      </c>
      <c r="E7517" s="82">
        <v>3.11</v>
      </c>
      <c r="F7517" t="s">
        <v>973</v>
      </c>
      <c r="G7517" s="83">
        <v>41361</v>
      </c>
      <c r="I7517">
        <v>2013</v>
      </c>
    </row>
    <row r="7518" spans="1:9" x14ac:dyDescent="0.25">
      <c r="A7518" t="s">
        <v>972</v>
      </c>
      <c r="B7518" t="s">
        <v>223</v>
      </c>
      <c r="C7518" s="76" t="s">
        <v>842</v>
      </c>
      <c r="D7518" t="s">
        <v>980</v>
      </c>
      <c r="E7518" s="82">
        <v>3.73</v>
      </c>
      <c r="F7518" t="s">
        <v>973</v>
      </c>
      <c r="G7518" s="83">
        <v>41323</v>
      </c>
      <c r="I7518">
        <v>2013</v>
      </c>
    </row>
    <row r="7519" spans="1:9" x14ac:dyDescent="0.25">
      <c r="A7519" t="s">
        <v>972</v>
      </c>
      <c r="B7519" t="s">
        <v>244</v>
      </c>
      <c r="C7519" s="76" t="s">
        <v>842</v>
      </c>
      <c r="D7519" t="s">
        <v>980</v>
      </c>
      <c r="E7519" s="82">
        <v>7.6</v>
      </c>
      <c r="F7519" t="s">
        <v>973</v>
      </c>
      <c r="G7519" s="83">
        <v>41431</v>
      </c>
      <c r="I7519">
        <v>2013</v>
      </c>
    </row>
    <row r="7520" spans="1:9" x14ac:dyDescent="0.25">
      <c r="A7520" t="s">
        <v>972</v>
      </c>
      <c r="B7520" t="s">
        <v>186</v>
      </c>
      <c r="C7520" s="76" t="s">
        <v>842</v>
      </c>
      <c r="D7520" t="s">
        <v>980</v>
      </c>
      <c r="E7520" s="82">
        <v>4.3499999999999996</v>
      </c>
      <c r="F7520" t="s">
        <v>973</v>
      </c>
      <c r="G7520" s="83">
        <v>41382</v>
      </c>
      <c r="I7520">
        <v>2013</v>
      </c>
    </row>
    <row r="7521" spans="1:9" x14ac:dyDescent="0.25">
      <c r="A7521" t="s">
        <v>972</v>
      </c>
      <c r="B7521" t="s">
        <v>240</v>
      </c>
      <c r="C7521" s="76" t="s">
        <v>842</v>
      </c>
      <c r="D7521" t="s">
        <v>980</v>
      </c>
      <c r="E7521" s="82">
        <v>3.73</v>
      </c>
      <c r="F7521" t="s">
        <v>973</v>
      </c>
      <c r="G7521" s="83">
        <v>41431</v>
      </c>
      <c r="I7521">
        <v>2013</v>
      </c>
    </row>
    <row r="7522" spans="1:9" x14ac:dyDescent="0.25">
      <c r="A7522" t="s">
        <v>972</v>
      </c>
      <c r="B7522" t="s">
        <v>223</v>
      </c>
      <c r="C7522" s="76" t="s">
        <v>842</v>
      </c>
      <c r="D7522" t="s">
        <v>980</v>
      </c>
      <c r="E7522" s="82">
        <v>5.59</v>
      </c>
      <c r="F7522" t="s">
        <v>973</v>
      </c>
      <c r="G7522" s="83">
        <v>41432</v>
      </c>
      <c r="I7522">
        <v>2013</v>
      </c>
    </row>
    <row r="7523" spans="1:9" x14ac:dyDescent="0.25">
      <c r="A7523" t="s">
        <v>972</v>
      </c>
      <c r="B7523" t="s">
        <v>253</v>
      </c>
      <c r="C7523" s="76" t="s">
        <v>842</v>
      </c>
      <c r="D7523" t="s">
        <v>980</v>
      </c>
      <c r="E7523" s="82">
        <v>6.21</v>
      </c>
      <c r="F7523" t="s">
        <v>973</v>
      </c>
      <c r="G7523" s="83">
        <v>41381</v>
      </c>
      <c r="I7523">
        <v>2013</v>
      </c>
    </row>
    <row r="7524" spans="1:9" x14ac:dyDescent="0.25">
      <c r="A7524" t="s">
        <v>972</v>
      </c>
      <c r="B7524" s="74" t="s">
        <v>213</v>
      </c>
      <c r="C7524" s="76" t="s">
        <v>842</v>
      </c>
      <c r="D7524" t="s">
        <v>980</v>
      </c>
      <c r="E7524" s="82">
        <v>7.04</v>
      </c>
      <c r="F7524" t="s">
        <v>973</v>
      </c>
      <c r="G7524" s="83">
        <v>41430</v>
      </c>
      <c r="I7524">
        <v>2013</v>
      </c>
    </row>
    <row r="7525" spans="1:9" x14ac:dyDescent="0.25">
      <c r="A7525" t="s">
        <v>972</v>
      </c>
      <c r="B7525" t="s">
        <v>151</v>
      </c>
      <c r="C7525" s="76" t="s">
        <v>842</v>
      </c>
      <c r="D7525" t="s">
        <v>980</v>
      </c>
      <c r="E7525" s="82">
        <v>10.119999999999999</v>
      </c>
      <c r="F7525" t="s">
        <v>973</v>
      </c>
      <c r="G7525" s="83">
        <v>40232</v>
      </c>
      <c r="I7525">
        <v>2010</v>
      </c>
    </row>
    <row r="7526" spans="1:9" x14ac:dyDescent="0.25">
      <c r="A7526" t="s">
        <v>972</v>
      </c>
      <c r="B7526" t="s">
        <v>230</v>
      </c>
      <c r="C7526" s="76" t="s">
        <v>842</v>
      </c>
      <c r="D7526" t="s">
        <v>980</v>
      </c>
      <c r="E7526" s="82">
        <v>7.46</v>
      </c>
      <c r="F7526" t="s">
        <v>973</v>
      </c>
      <c r="G7526" s="83">
        <v>41292</v>
      </c>
      <c r="I7526">
        <v>2013</v>
      </c>
    </row>
    <row r="7527" spans="1:9" x14ac:dyDescent="0.25">
      <c r="A7527" t="s">
        <v>972</v>
      </c>
      <c r="B7527" t="s">
        <v>245</v>
      </c>
      <c r="C7527" s="76" t="s">
        <v>842</v>
      </c>
      <c r="D7527" t="s">
        <v>980</v>
      </c>
      <c r="E7527" s="82">
        <v>7.45</v>
      </c>
      <c r="F7527" t="s">
        <v>973</v>
      </c>
      <c r="G7527" s="83">
        <v>41344</v>
      </c>
      <c r="I7527">
        <v>2013</v>
      </c>
    </row>
    <row r="7528" spans="1:9" x14ac:dyDescent="0.25">
      <c r="A7528" t="s">
        <v>972</v>
      </c>
      <c r="B7528" t="s">
        <v>223</v>
      </c>
      <c r="C7528" s="76" t="s">
        <v>842</v>
      </c>
      <c r="D7528" t="s">
        <v>980</v>
      </c>
      <c r="E7528" s="82">
        <v>4.3600000000000003</v>
      </c>
      <c r="F7528" t="s">
        <v>973</v>
      </c>
      <c r="G7528" s="83">
        <v>41414</v>
      </c>
      <c r="I7528">
        <v>2013</v>
      </c>
    </row>
    <row r="7529" spans="1:9" x14ac:dyDescent="0.25">
      <c r="A7529" t="s">
        <v>972</v>
      </c>
      <c r="B7529" t="s">
        <v>241</v>
      </c>
      <c r="C7529" s="76" t="s">
        <v>842</v>
      </c>
      <c r="D7529" t="s">
        <v>980</v>
      </c>
      <c r="E7529" s="82">
        <v>5.47</v>
      </c>
      <c r="F7529" t="s">
        <v>973</v>
      </c>
      <c r="G7529" s="83">
        <v>41292</v>
      </c>
      <c r="I7529">
        <v>2013</v>
      </c>
    </row>
    <row r="7530" spans="1:9" x14ac:dyDescent="0.25">
      <c r="A7530" t="s">
        <v>972</v>
      </c>
      <c r="B7530" t="s">
        <v>147</v>
      </c>
      <c r="C7530" s="76" t="s">
        <v>842</v>
      </c>
      <c r="D7530" t="s">
        <v>980</v>
      </c>
      <c r="E7530" s="82">
        <v>1.4</v>
      </c>
      <c r="F7530" t="s">
        <v>973</v>
      </c>
      <c r="G7530" s="83">
        <v>41458</v>
      </c>
      <c r="I7530">
        <v>2013</v>
      </c>
    </row>
    <row r="7531" spans="1:9" x14ac:dyDescent="0.25">
      <c r="A7531" t="s">
        <v>972</v>
      </c>
      <c r="B7531" t="s">
        <v>222</v>
      </c>
      <c r="C7531" s="76" t="s">
        <v>842</v>
      </c>
      <c r="D7531" t="s">
        <v>980</v>
      </c>
      <c r="E7531" s="82">
        <v>7</v>
      </c>
      <c r="F7531" t="s">
        <v>973</v>
      </c>
      <c r="G7531" s="83">
        <v>41359</v>
      </c>
      <c r="I7531">
        <v>2013</v>
      </c>
    </row>
    <row r="7532" spans="1:9" x14ac:dyDescent="0.25">
      <c r="A7532" t="s">
        <v>972</v>
      </c>
      <c r="B7532" t="s">
        <v>247</v>
      </c>
      <c r="C7532" s="76" t="s">
        <v>842</v>
      </c>
      <c r="D7532" t="s">
        <v>980</v>
      </c>
      <c r="E7532" s="82">
        <v>5.59</v>
      </c>
      <c r="F7532" t="s">
        <v>973</v>
      </c>
      <c r="G7532" s="83">
        <v>41373</v>
      </c>
      <c r="I7532">
        <v>2013</v>
      </c>
    </row>
    <row r="7533" spans="1:9" x14ac:dyDescent="0.25">
      <c r="A7533" t="s">
        <v>972</v>
      </c>
      <c r="B7533" t="s">
        <v>247</v>
      </c>
      <c r="C7533" s="76" t="s">
        <v>842</v>
      </c>
      <c r="D7533" t="s">
        <v>980</v>
      </c>
      <c r="E7533" s="82">
        <v>5.59</v>
      </c>
      <c r="F7533" t="s">
        <v>973</v>
      </c>
      <c r="G7533" s="83">
        <v>41369</v>
      </c>
      <c r="I7533">
        <v>2013</v>
      </c>
    </row>
    <row r="7534" spans="1:9" x14ac:dyDescent="0.25">
      <c r="A7534" t="s">
        <v>972</v>
      </c>
      <c r="B7534" t="s">
        <v>185</v>
      </c>
      <c r="C7534" s="76" t="s">
        <v>842</v>
      </c>
      <c r="D7534" t="s">
        <v>980</v>
      </c>
      <c r="E7534" s="82">
        <v>3.11</v>
      </c>
      <c r="F7534" t="s">
        <v>973</v>
      </c>
      <c r="G7534" s="83">
        <v>41464</v>
      </c>
      <c r="I7534">
        <v>2013</v>
      </c>
    </row>
    <row r="7535" spans="1:9" x14ac:dyDescent="0.25">
      <c r="A7535" t="s">
        <v>972</v>
      </c>
      <c r="B7535" t="s">
        <v>232</v>
      </c>
      <c r="C7535" s="76" t="s">
        <v>842</v>
      </c>
      <c r="D7535" t="s">
        <v>980</v>
      </c>
      <c r="E7535" s="82">
        <v>15.84</v>
      </c>
      <c r="F7535" t="s">
        <v>973</v>
      </c>
      <c r="G7535" s="83">
        <v>41486</v>
      </c>
      <c r="I7535">
        <v>2013</v>
      </c>
    </row>
    <row r="7536" spans="1:9" x14ac:dyDescent="0.25">
      <c r="A7536" t="s">
        <v>972</v>
      </c>
      <c r="B7536" t="s">
        <v>187</v>
      </c>
      <c r="C7536" s="76" t="s">
        <v>842</v>
      </c>
      <c r="D7536" t="s">
        <v>980</v>
      </c>
      <c r="E7536" s="82">
        <v>7.77</v>
      </c>
      <c r="F7536" t="s">
        <v>973</v>
      </c>
      <c r="G7536" s="83">
        <v>41397</v>
      </c>
      <c r="I7536">
        <v>2013</v>
      </c>
    </row>
    <row r="7537" spans="1:9" x14ac:dyDescent="0.25">
      <c r="A7537" t="s">
        <v>972</v>
      </c>
      <c r="B7537" t="s">
        <v>249</v>
      </c>
      <c r="C7537" s="76" t="s">
        <v>842</v>
      </c>
      <c r="D7537" t="s">
        <v>980</v>
      </c>
      <c r="E7537" s="82">
        <v>4.3499999999999996</v>
      </c>
      <c r="F7537" t="s">
        <v>973</v>
      </c>
      <c r="G7537" s="83">
        <v>41444</v>
      </c>
      <c r="I7537">
        <v>2013</v>
      </c>
    </row>
    <row r="7538" spans="1:9" x14ac:dyDescent="0.25">
      <c r="A7538" t="s">
        <v>972</v>
      </c>
      <c r="B7538" t="s">
        <v>223</v>
      </c>
      <c r="C7538" s="76" t="s">
        <v>842</v>
      </c>
      <c r="D7538" t="s">
        <v>980</v>
      </c>
      <c r="E7538" s="82">
        <v>2.91</v>
      </c>
      <c r="F7538" t="s">
        <v>973</v>
      </c>
      <c r="G7538" s="83">
        <v>41625</v>
      </c>
      <c r="I7538">
        <v>2013</v>
      </c>
    </row>
    <row r="7539" spans="1:9" x14ac:dyDescent="0.25">
      <c r="A7539" t="s">
        <v>972</v>
      </c>
      <c r="B7539" t="s">
        <v>155</v>
      </c>
      <c r="C7539" s="76" t="s">
        <v>842</v>
      </c>
      <c r="D7539" t="s">
        <v>980</v>
      </c>
      <c r="E7539" s="82">
        <v>4.99</v>
      </c>
      <c r="F7539" t="s">
        <v>973</v>
      </c>
      <c r="G7539" s="83">
        <v>41331</v>
      </c>
      <c r="I7539">
        <v>2013</v>
      </c>
    </row>
    <row r="7540" spans="1:9" x14ac:dyDescent="0.25">
      <c r="A7540" t="s">
        <v>972</v>
      </c>
      <c r="B7540" t="s">
        <v>118</v>
      </c>
      <c r="C7540" s="76" t="s">
        <v>842</v>
      </c>
      <c r="D7540" t="s">
        <v>980</v>
      </c>
      <c r="E7540" s="82">
        <v>15</v>
      </c>
      <c r="F7540" t="s">
        <v>973</v>
      </c>
      <c r="G7540" s="83">
        <v>41331</v>
      </c>
      <c r="I7540">
        <v>2013</v>
      </c>
    </row>
    <row r="7541" spans="1:9" x14ac:dyDescent="0.25">
      <c r="A7541" t="s">
        <v>972</v>
      </c>
      <c r="B7541" s="74" t="s">
        <v>213</v>
      </c>
      <c r="C7541" s="76" t="s">
        <v>842</v>
      </c>
      <c r="D7541" t="s">
        <v>980</v>
      </c>
      <c r="E7541" s="82">
        <v>4.97</v>
      </c>
      <c r="F7541" t="s">
        <v>973</v>
      </c>
      <c r="G7541" s="83">
        <v>41386</v>
      </c>
      <c r="I7541">
        <v>2013</v>
      </c>
    </row>
    <row r="7542" spans="1:9" x14ac:dyDescent="0.25">
      <c r="A7542" t="s">
        <v>972</v>
      </c>
      <c r="B7542" s="74" t="s">
        <v>213</v>
      </c>
      <c r="C7542" s="76" t="s">
        <v>842</v>
      </c>
      <c r="D7542" t="s">
        <v>980</v>
      </c>
      <c r="E7542" s="82">
        <v>3.11</v>
      </c>
      <c r="F7542" t="s">
        <v>973</v>
      </c>
      <c r="G7542" s="83">
        <v>41488</v>
      </c>
      <c r="I7542">
        <v>2013</v>
      </c>
    </row>
    <row r="7543" spans="1:9" x14ac:dyDescent="0.25">
      <c r="A7543" t="s">
        <v>972</v>
      </c>
      <c r="B7543" t="s">
        <v>179</v>
      </c>
      <c r="C7543" s="76" t="s">
        <v>842</v>
      </c>
      <c r="D7543" t="s">
        <v>980</v>
      </c>
      <c r="E7543" s="82">
        <v>11.18</v>
      </c>
      <c r="F7543" t="s">
        <v>973</v>
      </c>
      <c r="G7543" s="83">
        <v>41428</v>
      </c>
      <c r="I7543">
        <v>2013</v>
      </c>
    </row>
    <row r="7544" spans="1:9" x14ac:dyDescent="0.25">
      <c r="A7544" t="s">
        <v>972</v>
      </c>
      <c r="B7544" t="s">
        <v>173</v>
      </c>
      <c r="C7544" s="76" t="s">
        <v>842</v>
      </c>
      <c r="D7544" t="s">
        <v>980</v>
      </c>
      <c r="E7544" s="82">
        <v>3.73</v>
      </c>
      <c r="F7544" t="s">
        <v>973</v>
      </c>
      <c r="G7544" s="83">
        <v>41491</v>
      </c>
      <c r="I7544">
        <v>2013</v>
      </c>
    </row>
    <row r="7545" spans="1:9" x14ac:dyDescent="0.25">
      <c r="A7545" t="s">
        <v>972</v>
      </c>
      <c r="B7545" s="74" t="s">
        <v>213</v>
      </c>
      <c r="C7545" s="76" t="s">
        <v>842</v>
      </c>
      <c r="D7545" t="s">
        <v>980</v>
      </c>
      <c r="E7545" s="82">
        <v>9.94</v>
      </c>
      <c r="F7545" t="s">
        <v>973</v>
      </c>
      <c r="G7545" s="83">
        <v>41382</v>
      </c>
      <c r="I7545">
        <v>2013</v>
      </c>
    </row>
    <row r="7546" spans="1:9" x14ac:dyDescent="0.25">
      <c r="A7546" t="s">
        <v>972</v>
      </c>
      <c r="B7546" t="s">
        <v>227</v>
      </c>
      <c r="C7546" s="76" t="s">
        <v>842</v>
      </c>
      <c r="D7546" t="s">
        <v>980</v>
      </c>
      <c r="E7546" s="82">
        <v>3.73</v>
      </c>
      <c r="F7546" t="s">
        <v>973</v>
      </c>
      <c r="G7546" s="83">
        <v>41429</v>
      </c>
      <c r="I7546">
        <v>2013</v>
      </c>
    </row>
    <row r="7547" spans="1:9" x14ac:dyDescent="0.25">
      <c r="A7547" t="s">
        <v>972</v>
      </c>
      <c r="B7547" t="s">
        <v>178</v>
      </c>
      <c r="C7547" s="76" t="s">
        <v>842</v>
      </c>
      <c r="D7547" t="s">
        <v>980</v>
      </c>
      <c r="E7547" s="82">
        <v>10.94</v>
      </c>
      <c r="F7547" t="s">
        <v>973</v>
      </c>
      <c r="G7547" s="83">
        <v>41470</v>
      </c>
      <c r="I7547">
        <v>2013</v>
      </c>
    </row>
    <row r="7548" spans="1:9" x14ac:dyDescent="0.25">
      <c r="A7548" t="s">
        <v>972</v>
      </c>
      <c r="B7548" t="s">
        <v>173</v>
      </c>
      <c r="C7548" s="76" t="s">
        <v>842</v>
      </c>
      <c r="D7548" t="s">
        <v>980</v>
      </c>
      <c r="E7548" s="82">
        <v>4.3499999999999996</v>
      </c>
      <c r="F7548" t="s">
        <v>973</v>
      </c>
      <c r="G7548" s="83">
        <v>41490</v>
      </c>
      <c r="I7548">
        <v>2013</v>
      </c>
    </row>
    <row r="7549" spans="1:9" x14ac:dyDescent="0.25">
      <c r="A7549" t="s">
        <v>972</v>
      </c>
      <c r="B7549" t="s">
        <v>187</v>
      </c>
      <c r="C7549" s="76" t="s">
        <v>842</v>
      </c>
      <c r="D7549" t="s">
        <v>980</v>
      </c>
      <c r="E7549" s="82">
        <v>11.18</v>
      </c>
      <c r="F7549" t="s">
        <v>973</v>
      </c>
      <c r="G7549" s="83">
        <v>41492</v>
      </c>
      <c r="I7549">
        <v>2013</v>
      </c>
    </row>
    <row r="7550" spans="1:9" x14ac:dyDescent="0.25">
      <c r="A7550" t="s">
        <v>972</v>
      </c>
      <c r="B7550" t="s">
        <v>239</v>
      </c>
      <c r="C7550" s="76" t="s">
        <v>842</v>
      </c>
      <c r="D7550" t="s">
        <v>980</v>
      </c>
      <c r="E7550" s="82">
        <v>11.18</v>
      </c>
      <c r="F7550" t="s">
        <v>973</v>
      </c>
      <c r="G7550" s="83">
        <v>41408</v>
      </c>
      <c r="I7550">
        <v>2013</v>
      </c>
    </row>
    <row r="7551" spans="1:9" x14ac:dyDescent="0.25">
      <c r="A7551" t="s">
        <v>972</v>
      </c>
      <c r="B7551" t="s">
        <v>223</v>
      </c>
      <c r="C7551" s="76" t="s">
        <v>842</v>
      </c>
      <c r="D7551" t="s">
        <v>980</v>
      </c>
      <c r="E7551" s="82">
        <v>4.66</v>
      </c>
      <c r="F7551" t="s">
        <v>973</v>
      </c>
      <c r="G7551" s="83">
        <v>41432</v>
      </c>
      <c r="I7551">
        <v>2013</v>
      </c>
    </row>
    <row r="7552" spans="1:9" x14ac:dyDescent="0.25">
      <c r="A7552" t="s">
        <v>972</v>
      </c>
      <c r="B7552" t="s">
        <v>221</v>
      </c>
      <c r="C7552" s="76" t="s">
        <v>842</v>
      </c>
      <c r="D7552" t="s">
        <v>980</v>
      </c>
      <c r="E7552" s="82">
        <v>5.93</v>
      </c>
      <c r="F7552" t="s">
        <v>973</v>
      </c>
      <c r="G7552" s="83">
        <v>41456</v>
      </c>
      <c r="I7552">
        <v>2013</v>
      </c>
    </row>
    <row r="7553" spans="1:9" x14ac:dyDescent="0.25">
      <c r="A7553" t="s">
        <v>972</v>
      </c>
      <c r="B7553" t="s">
        <v>242</v>
      </c>
      <c r="C7553" s="76" t="s">
        <v>842</v>
      </c>
      <c r="D7553" t="s">
        <v>980</v>
      </c>
      <c r="E7553" s="82">
        <v>3.95</v>
      </c>
      <c r="F7553" t="s">
        <v>973</v>
      </c>
      <c r="G7553" s="83">
        <v>41404</v>
      </c>
      <c r="I7553">
        <v>2013</v>
      </c>
    </row>
    <row r="7554" spans="1:9" x14ac:dyDescent="0.25">
      <c r="A7554" t="s">
        <v>972</v>
      </c>
      <c r="B7554" t="s">
        <v>249</v>
      </c>
      <c r="C7554" s="76" t="s">
        <v>842</v>
      </c>
      <c r="D7554" t="s">
        <v>980</v>
      </c>
      <c r="E7554" s="82">
        <v>4.66</v>
      </c>
      <c r="F7554" t="s">
        <v>973</v>
      </c>
      <c r="G7554" s="83">
        <v>41423</v>
      </c>
      <c r="I7554">
        <v>2013</v>
      </c>
    </row>
    <row r="7555" spans="1:9" x14ac:dyDescent="0.25">
      <c r="A7555" t="s">
        <v>972</v>
      </c>
      <c r="B7555" t="s">
        <v>232</v>
      </c>
      <c r="C7555" s="76" t="s">
        <v>842</v>
      </c>
      <c r="D7555" t="s">
        <v>980</v>
      </c>
      <c r="E7555" s="82">
        <v>4.97</v>
      </c>
      <c r="F7555" t="s">
        <v>973</v>
      </c>
      <c r="G7555" s="83">
        <v>41491</v>
      </c>
      <c r="I7555">
        <v>2013</v>
      </c>
    </row>
    <row r="7556" spans="1:9" x14ac:dyDescent="0.25">
      <c r="A7556" t="s">
        <v>972</v>
      </c>
      <c r="B7556" t="s">
        <v>240</v>
      </c>
      <c r="C7556" s="76" t="s">
        <v>842</v>
      </c>
      <c r="D7556" t="s">
        <v>980</v>
      </c>
      <c r="E7556" s="82">
        <v>4.3499999999999996</v>
      </c>
      <c r="F7556" t="s">
        <v>973</v>
      </c>
      <c r="G7556" s="83">
        <v>41491</v>
      </c>
      <c r="I7556">
        <v>2013</v>
      </c>
    </row>
    <row r="7557" spans="1:9" x14ac:dyDescent="0.25">
      <c r="A7557" t="s">
        <v>972</v>
      </c>
      <c r="B7557" t="s">
        <v>219</v>
      </c>
      <c r="C7557" s="76" t="s">
        <v>842</v>
      </c>
      <c r="D7557" t="s">
        <v>980</v>
      </c>
      <c r="E7557" s="82">
        <v>5.31</v>
      </c>
      <c r="F7557" t="s">
        <v>973</v>
      </c>
      <c r="G7557" s="83">
        <v>41428</v>
      </c>
      <c r="I7557">
        <v>2013</v>
      </c>
    </row>
    <row r="7558" spans="1:9" x14ac:dyDescent="0.25">
      <c r="A7558" t="s">
        <v>972</v>
      </c>
      <c r="B7558" t="s">
        <v>239</v>
      </c>
      <c r="C7558" s="76" t="s">
        <v>842</v>
      </c>
      <c r="D7558" t="s">
        <v>980</v>
      </c>
      <c r="E7558" s="82">
        <v>53.58</v>
      </c>
      <c r="F7558" t="s">
        <v>973</v>
      </c>
      <c r="G7558" s="83">
        <v>41414</v>
      </c>
      <c r="I7558">
        <v>2013</v>
      </c>
    </row>
    <row r="7559" spans="1:9" x14ac:dyDescent="0.25">
      <c r="A7559" t="s">
        <v>972</v>
      </c>
      <c r="B7559" t="s">
        <v>147</v>
      </c>
      <c r="C7559" s="76" t="s">
        <v>842</v>
      </c>
      <c r="D7559" t="s">
        <v>980</v>
      </c>
      <c r="E7559" s="82">
        <v>148.77000000000001</v>
      </c>
      <c r="F7559" t="s">
        <v>973</v>
      </c>
      <c r="G7559" s="83">
        <v>41456</v>
      </c>
      <c r="I7559">
        <v>2013</v>
      </c>
    </row>
    <row r="7560" spans="1:9" ht="14.45" customHeight="1" x14ac:dyDescent="0.25">
      <c r="A7560" t="s">
        <v>972</v>
      </c>
      <c r="B7560" t="s">
        <v>147</v>
      </c>
      <c r="C7560" s="76" t="s">
        <v>842</v>
      </c>
      <c r="D7560" t="s">
        <v>980</v>
      </c>
      <c r="E7560" s="82">
        <v>148.77000000000001</v>
      </c>
      <c r="F7560" t="s">
        <v>973</v>
      </c>
      <c r="G7560" s="83">
        <v>41534</v>
      </c>
      <c r="I7560">
        <v>2013</v>
      </c>
    </row>
    <row r="7561" spans="1:9" ht="14.45" customHeight="1" x14ac:dyDescent="0.25">
      <c r="A7561" t="s">
        <v>972</v>
      </c>
      <c r="B7561" t="s">
        <v>227</v>
      </c>
      <c r="C7561" s="76" t="s">
        <v>842</v>
      </c>
      <c r="D7561" t="s">
        <v>980</v>
      </c>
      <c r="E7561" s="82">
        <v>0.95</v>
      </c>
      <c r="F7561" t="s">
        <v>973</v>
      </c>
      <c r="G7561" s="83">
        <v>41401</v>
      </c>
      <c r="I7561">
        <v>2013</v>
      </c>
    </row>
    <row r="7562" spans="1:9" ht="14.45" customHeight="1" x14ac:dyDescent="0.25">
      <c r="A7562" t="s">
        <v>972</v>
      </c>
      <c r="B7562" t="s">
        <v>173</v>
      </c>
      <c r="C7562" s="76" t="s">
        <v>842</v>
      </c>
      <c r="D7562" t="s">
        <v>980</v>
      </c>
      <c r="E7562" s="82">
        <v>5.59</v>
      </c>
      <c r="F7562" t="s">
        <v>973</v>
      </c>
      <c r="G7562" s="83">
        <v>41490</v>
      </c>
      <c r="I7562">
        <v>2013</v>
      </c>
    </row>
    <row r="7563" spans="1:9" x14ac:dyDescent="0.25">
      <c r="A7563" t="s">
        <v>972</v>
      </c>
      <c r="B7563" t="s">
        <v>186</v>
      </c>
      <c r="C7563" s="76" t="s">
        <v>842</v>
      </c>
      <c r="D7563" t="s">
        <v>980</v>
      </c>
      <c r="E7563" s="82">
        <v>17.399999999999999</v>
      </c>
      <c r="F7563" t="s">
        <v>973</v>
      </c>
      <c r="G7563" s="83">
        <v>41491</v>
      </c>
      <c r="I7563">
        <v>2013</v>
      </c>
    </row>
    <row r="7564" spans="1:9" x14ac:dyDescent="0.25">
      <c r="A7564" t="s">
        <v>972</v>
      </c>
      <c r="B7564" t="s">
        <v>229</v>
      </c>
      <c r="C7564" s="76" t="s">
        <v>842</v>
      </c>
      <c r="D7564" t="s">
        <v>980</v>
      </c>
      <c r="E7564" s="82">
        <v>7.9</v>
      </c>
      <c r="F7564" t="s">
        <v>973</v>
      </c>
      <c r="G7564" s="83">
        <v>41400</v>
      </c>
      <c r="I7564">
        <v>2013</v>
      </c>
    </row>
    <row r="7565" spans="1:9" x14ac:dyDescent="0.25">
      <c r="A7565" t="s">
        <v>972</v>
      </c>
      <c r="B7565" t="s">
        <v>221</v>
      </c>
      <c r="C7565" s="76" t="s">
        <v>842</v>
      </c>
      <c r="D7565" t="s">
        <v>980</v>
      </c>
      <c r="E7565" s="82">
        <v>6.21</v>
      </c>
      <c r="F7565" t="s">
        <v>973</v>
      </c>
      <c r="G7565" s="83">
        <v>41491</v>
      </c>
      <c r="I7565">
        <v>2013</v>
      </c>
    </row>
    <row r="7566" spans="1:9" x14ac:dyDescent="0.25">
      <c r="A7566" t="s">
        <v>972</v>
      </c>
      <c r="B7566" t="s">
        <v>249</v>
      </c>
      <c r="C7566" s="76" t="s">
        <v>842</v>
      </c>
      <c r="D7566" t="s">
        <v>980</v>
      </c>
      <c r="E7566" s="82">
        <v>4.5599999999999996</v>
      </c>
      <c r="F7566" t="s">
        <v>973</v>
      </c>
      <c r="G7566" s="83">
        <v>41387</v>
      </c>
      <c r="I7566">
        <v>2013</v>
      </c>
    </row>
    <row r="7567" spans="1:9" x14ac:dyDescent="0.25">
      <c r="A7567" t="s">
        <v>972</v>
      </c>
      <c r="B7567" t="s">
        <v>215</v>
      </c>
      <c r="C7567" s="76" t="s">
        <v>842</v>
      </c>
      <c r="D7567" t="s">
        <v>980</v>
      </c>
      <c r="E7567" s="82">
        <v>5.59</v>
      </c>
      <c r="F7567" t="s">
        <v>973</v>
      </c>
      <c r="G7567" s="83">
        <v>41487</v>
      </c>
      <c r="I7567">
        <v>2013</v>
      </c>
    </row>
    <row r="7568" spans="1:9" x14ac:dyDescent="0.25">
      <c r="A7568" t="s">
        <v>972</v>
      </c>
      <c r="B7568" t="s">
        <v>240</v>
      </c>
      <c r="C7568" s="76" t="s">
        <v>842</v>
      </c>
      <c r="D7568" t="s">
        <v>980</v>
      </c>
      <c r="E7568" s="82">
        <v>4.97</v>
      </c>
      <c r="F7568" t="s">
        <v>973</v>
      </c>
      <c r="G7568" s="83">
        <v>41492</v>
      </c>
      <c r="I7568">
        <v>2013</v>
      </c>
    </row>
    <row r="7569" spans="1:9" x14ac:dyDescent="0.25">
      <c r="A7569" t="s">
        <v>972</v>
      </c>
      <c r="B7569" t="s">
        <v>253</v>
      </c>
      <c r="C7569" s="76" t="s">
        <v>842</v>
      </c>
      <c r="D7569" t="s">
        <v>980</v>
      </c>
      <c r="E7569" s="82">
        <v>3.11</v>
      </c>
      <c r="F7569" t="s">
        <v>973</v>
      </c>
      <c r="G7569" s="83">
        <v>41492</v>
      </c>
      <c r="I7569">
        <v>2013</v>
      </c>
    </row>
    <row r="7570" spans="1:9" x14ac:dyDescent="0.25">
      <c r="A7570" t="s">
        <v>972</v>
      </c>
      <c r="B7570" t="s">
        <v>239</v>
      </c>
      <c r="C7570" s="76" t="s">
        <v>842</v>
      </c>
      <c r="D7570" t="s">
        <v>980</v>
      </c>
      <c r="E7570" s="82">
        <v>9.06</v>
      </c>
      <c r="F7570" t="s">
        <v>973</v>
      </c>
      <c r="G7570" s="83">
        <v>41375</v>
      </c>
      <c r="I7570">
        <v>2013</v>
      </c>
    </row>
    <row r="7571" spans="1:9" x14ac:dyDescent="0.25">
      <c r="A7571" t="s">
        <v>972</v>
      </c>
      <c r="B7571" t="s">
        <v>232</v>
      </c>
      <c r="C7571" s="76" t="s">
        <v>842</v>
      </c>
      <c r="D7571" t="s">
        <v>980</v>
      </c>
      <c r="E7571" s="82">
        <v>5.7</v>
      </c>
      <c r="F7571" t="s">
        <v>973</v>
      </c>
      <c r="G7571" s="83">
        <v>41431</v>
      </c>
      <c r="I7571">
        <v>2013</v>
      </c>
    </row>
    <row r="7572" spans="1:9" x14ac:dyDescent="0.25">
      <c r="A7572" t="s">
        <v>972</v>
      </c>
      <c r="B7572" t="s">
        <v>223</v>
      </c>
      <c r="C7572" s="76" t="s">
        <v>842</v>
      </c>
      <c r="D7572" t="s">
        <v>980</v>
      </c>
      <c r="E7572" s="82">
        <v>2.2999999999999998</v>
      </c>
      <c r="F7572" t="s">
        <v>973</v>
      </c>
      <c r="G7572" s="83">
        <v>41436</v>
      </c>
      <c r="I7572">
        <v>2013</v>
      </c>
    </row>
    <row r="7573" spans="1:9" x14ac:dyDescent="0.25">
      <c r="A7573" t="s">
        <v>972</v>
      </c>
      <c r="B7573" t="s">
        <v>173</v>
      </c>
      <c r="C7573" t="s">
        <v>842</v>
      </c>
      <c r="D7573" t="s">
        <v>980</v>
      </c>
      <c r="E7573" s="82">
        <v>5.04</v>
      </c>
      <c r="F7573" t="s">
        <v>973</v>
      </c>
      <c r="G7573" s="83">
        <v>41408</v>
      </c>
      <c r="I7573">
        <v>2013</v>
      </c>
    </row>
    <row r="7574" spans="1:9" x14ac:dyDescent="0.25">
      <c r="A7574" t="s">
        <v>972</v>
      </c>
      <c r="B7574" t="s">
        <v>230</v>
      </c>
      <c r="C7574" s="76" t="s">
        <v>842</v>
      </c>
      <c r="D7574" t="s">
        <v>980</v>
      </c>
      <c r="E7574" s="82">
        <v>6.38</v>
      </c>
      <c r="F7574" t="s">
        <v>973</v>
      </c>
      <c r="G7574" s="83">
        <v>41456</v>
      </c>
      <c r="I7574">
        <v>2013</v>
      </c>
    </row>
    <row r="7575" spans="1:9" x14ac:dyDescent="0.25">
      <c r="A7575" t="s">
        <v>972</v>
      </c>
      <c r="B7575" t="s">
        <v>186</v>
      </c>
      <c r="C7575" s="76" t="s">
        <v>842</v>
      </c>
      <c r="D7575" t="s">
        <v>980</v>
      </c>
      <c r="E7575" s="82">
        <v>3.73</v>
      </c>
      <c r="F7575" t="s">
        <v>973</v>
      </c>
      <c r="G7575" s="83">
        <v>41491</v>
      </c>
      <c r="I7575">
        <v>2013</v>
      </c>
    </row>
    <row r="7576" spans="1:9" x14ac:dyDescent="0.25">
      <c r="A7576" t="s">
        <v>972</v>
      </c>
      <c r="B7576" t="s">
        <v>148</v>
      </c>
      <c r="C7576" s="76" t="s">
        <v>842</v>
      </c>
      <c r="D7576" t="s">
        <v>980</v>
      </c>
      <c r="E7576" s="82">
        <v>7.01</v>
      </c>
      <c r="F7576" t="s">
        <v>973</v>
      </c>
      <c r="G7576" s="83">
        <v>41457</v>
      </c>
      <c r="I7576">
        <v>2013</v>
      </c>
    </row>
    <row r="7577" spans="1:9" x14ac:dyDescent="0.25">
      <c r="A7577" t="s">
        <v>972</v>
      </c>
      <c r="B7577" t="s">
        <v>222</v>
      </c>
      <c r="C7577" s="76" t="s">
        <v>842</v>
      </c>
      <c r="D7577" t="s">
        <v>980</v>
      </c>
      <c r="E7577" s="82">
        <v>7.41</v>
      </c>
      <c r="F7577" t="s">
        <v>973</v>
      </c>
      <c r="G7577" s="83">
        <v>41470</v>
      </c>
      <c r="I7577">
        <v>2013</v>
      </c>
    </row>
    <row r="7578" spans="1:9" x14ac:dyDescent="0.25">
      <c r="A7578" t="s">
        <v>972</v>
      </c>
      <c r="B7578" t="s">
        <v>248</v>
      </c>
      <c r="C7578" s="76" t="s">
        <v>842</v>
      </c>
      <c r="D7578" t="s">
        <v>980</v>
      </c>
      <c r="E7578" s="82">
        <v>3.73</v>
      </c>
      <c r="F7578" t="s">
        <v>973</v>
      </c>
      <c r="G7578" s="83">
        <v>41444</v>
      </c>
      <c r="I7578">
        <v>2013</v>
      </c>
    </row>
    <row r="7579" spans="1:9" x14ac:dyDescent="0.25">
      <c r="A7579" t="s">
        <v>972</v>
      </c>
      <c r="B7579" t="s">
        <v>173</v>
      </c>
      <c r="C7579" s="76" t="s">
        <v>842</v>
      </c>
      <c r="D7579" t="s">
        <v>980</v>
      </c>
      <c r="E7579" s="82">
        <v>13.98</v>
      </c>
      <c r="F7579" t="s">
        <v>973</v>
      </c>
      <c r="G7579" s="83">
        <v>41491</v>
      </c>
      <c r="I7579">
        <v>2013</v>
      </c>
    </row>
    <row r="7580" spans="1:9" x14ac:dyDescent="0.25">
      <c r="A7580" t="s">
        <v>972</v>
      </c>
      <c r="B7580" t="s">
        <v>118</v>
      </c>
      <c r="C7580" s="76" t="s">
        <v>842</v>
      </c>
      <c r="D7580" t="s">
        <v>980</v>
      </c>
      <c r="E7580" s="82">
        <v>8.8000000000000007</v>
      </c>
      <c r="F7580" t="s">
        <v>973</v>
      </c>
      <c r="G7580" s="83">
        <v>41411</v>
      </c>
      <c r="I7580">
        <v>2013</v>
      </c>
    </row>
    <row r="7581" spans="1:9" x14ac:dyDescent="0.25">
      <c r="A7581" t="s">
        <v>972</v>
      </c>
      <c r="B7581" t="s">
        <v>232</v>
      </c>
      <c r="C7581" s="76" t="s">
        <v>842</v>
      </c>
      <c r="D7581" t="s">
        <v>980</v>
      </c>
      <c r="E7581" s="82">
        <v>3.6</v>
      </c>
      <c r="F7581" t="s">
        <v>973</v>
      </c>
      <c r="G7581" s="83">
        <v>41452</v>
      </c>
      <c r="I7581">
        <v>2013</v>
      </c>
    </row>
    <row r="7582" spans="1:9" x14ac:dyDescent="0.25">
      <c r="A7582" t="s">
        <v>972</v>
      </c>
      <c r="B7582" t="s">
        <v>253</v>
      </c>
      <c r="C7582" s="76" t="s">
        <v>842</v>
      </c>
      <c r="D7582" t="s">
        <v>980</v>
      </c>
      <c r="E7582" s="82">
        <v>4.5599999999999996</v>
      </c>
      <c r="F7582" t="s">
        <v>973</v>
      </c>
      <c r="G7582" s="83">
        <v>41401</v>
      </c>
      <c r="I7582">
        <v>2013</v>
      </c>
    </row>
    <row r="7583" spans="1:9" x14ac:dyDescent="0.25">
      <c r="A7583" t="s">
        <v>972</v>
      </c>
      <c r="B7583" t="s">
        <v>148</v>
      </c>
      <c r="C7583" s="76" t="s">
        <v>842</v>
      </c>
      <c r="D7583" t="s">
        <v>980</v>
      </c>
      <c r="E7583" s="82">
        <v>37.56</v>
      </c>
      <c r="F7583" t="s">
        <v>973</v>
      </c>
      <c r="G7583" s="83">
        <v>41563</v>
      </c>
      <c r="I7583">
        <v>2013</v>
      </c>
    </row>
    <row r="7584" spans="1:9" x14ac:dyDescent="0.25">
      <c r="A7584" t="s">
        <v>972</v>
      </c>
      <c r="B7584" t="s">
        <v>181</v>
      </c>
      <c r="C7584" s="76" t="s">
        <v>842</v>
      </c>
      <c r="D7584" t="s">
        <v>980</v>
      </c>
      <c r="E7584" s="82">
        <v>6.21</v>
      </c>
      <c r="F7584" t="s">
        <v>973</v>
      </c>
      <c r="G7584" s="83">
        <v>41506</v>
      </c>
      <c r="I7584">
        <v>2013</v>
      </c>
    </row>
    <row r="7585" spans="1:9" x14ac:dyDescent="0.25">
      <c r="A7585" t="s">
        <v>972</v>
      </c>
      <c r="B7585" t="s">
        <v>230</v>
      </c>
      <c r="C7585" s="76" t="s">
        <v>842</v>
      </c>
      <c r="D7585" t="s">
        <v>980</v>
      </c>
      <c r="E7585" s="82">
        <v>2.85</v>
      </c>
      <c r="F7585" t="s">
        <v>973</v>
      </c>
      <c r="G7585" s="83">
        <v>41424</v>
      </c>
      <c r="I7585">
        <v>2013</v>
      </c>
    </row>
    <row r="7586" spans="1:9" x14ac:dyDescent="0.25">
      <c r="A7586" t="s">
        <v>972</v>
      </c>
      <c r="B7586" t="s">
        <v>253</v>
      </c>
      <c r="C7586" s="76" t="s">
        <v>842</v>
      </c>
      <c r="D7586" t="s">
        <v>980</v>
      </c>
      <c r="E7586" s="82">
        <v>7.13</v>
      </c>
      <c r="F7586" t="s">
        <v>973</v>
      </c>
      <c r="G7586" s="83">
        <v>41487</v>
      </c>
      <c r="I7586">
        <v>2013</v>
      </c>
    </row>
    <row r="7587" spans="1:9" x14ac:dyDescent="0.25">
      <c r="A7587" t="s">
        <v>972</v>
      </c>
      <c r="B7587" t="s">
        <v>239</v>
      </c>
      <c r="C7587" s="76" t="s">
        <v>842</v>
      </c>
      <c r="D7587" t="s">
        <v>980</v>
      </c>
      <c r="E7587" s="82">
        <v>11</v>
      </c>
      <c r="F7587" t="s">
        <v>973</v>
      </c>
      <c r="G7587" s="83">
        <v>41506</v>
      </c>
      <c r="I7587">
        <v>2013</v>
      </c>
    </row>
    <row r="7588" spans="1:9" x14ac:dyDescent="0.25">
      <c r="A7588" t="s">
        <v>972</v>
      </c>
      <c r="B7588" t="s">
        <v>244</v>
      </c>
      <c r="C7588" s="76" t="s">
        <v>842</v>
      </c>
      <c r="D7588" t="s">
        <v>980</v>
      </c>
      <c r="E7588" s="82">
        <v>5.93</v>
      </c>
      <c r="F7588" t="s">
        <v>973</v>
      </c>
      <c r="G7588" s="83">
        <v>41535</v>
      </c>
      <c r="I7588">
        <v>2013</v>
      </c>
    </row>
    <row r="7589" spans="1:9" x14ac:dyDescent="0.25">
      <c r="A7589" t="s">
        <v>972</v>
      </c>
      <c r="B7589" t="s">
        <v>240</v>
      </c>
      <c r="C7589" s="76" t="s">
        <v>842</v>
      </c>
      <c r="D7589" t="s">
        <v>980</v>
      </c>
      <c r="E7589" s="82">
        <v>6.21</v>
      </c>
      <c r="F7589" t="s">
        <v>973</v>
      </c>
      <c r="G7589" s="83">
        <v>41449</v>
      </c>
      <c r="I7589">
        <v>2013</v>
      </c>
    </row>
    <row r="7590" spans="1:9" x14ac:dyDescent="0.25">
      <c r="A7590" t="s">
        <v>972</v>
      </c>
      <c r="B7590" t="s">
        <v>242</v>
      </c>
      <c r="C7590" s="76" t="s">
        <v>842</v>
      </c>
      <c r="D7590" t="s">
        <v>980</v>
      </c>
      <c r="E7590" s="82">
        <v>9.16</v>
      </c>
      <c r="F7590" t="s">
        <v>973</v>
      </c>
      <c r="G7590" s="83">
        <v>41836</v>
      </c>
      <c r="I7590">
        <v>2014</v>
      </c>
    </row>
    <row r="7591" spans="1:9" x14ac:dyDescent="0.25">
      <c r="A7591" t="s">
        <v>972</v>
      </c>
      <c r="B7591" t="s">
        <v>186</v>
      </c>
      <c r="C7591" s="76" t="s">
        <v>842</v>
      </c>
      <c r="D7591" t="s">
        <v>980</v>
      </c>
      <c r="E7591" s="82">
        <v>5.93</v>
      </c>
      <c r="F7591" t="s">
        <v>973</v>
      </c>
      <c r="G7591" s="83">
        <v>41506</v>
      </c>
      <c r="I7591">
        <v>2013</v>
      </c>
    </row>
    <row r="7592" spans="1:9" x14ac:dyDescent="0.25">
      <c r="A7592" t="s">
        <v>972</v>
      </c>
      <c r="B7592" t="s">
        <v>117</v>
      </c>
      <c r="C7592" s="76" t="s">
        <v>842</v>
      </c>
      <c r="D7592" t="s">
        <v>980</v>
      </c>
      <c r="E7592" s="82">
        <v>4.28</v>
      </c>
      <c r="F7592" t="s">
        <v>973</v>
      </c>
      <c r="G7592" s="83">
        <v>41428</v>
      </c>
      <c r="I7592">
        <v>2013</v>
      </c>
    </row>
    <row r="7593" spans="1:9" x14ac:dyDescent="0.25">
      <c r="A7593" t="s">
        <v>972</v>
      </c>
      <c r="B7593" t="s">
        <v>230</v>
      </c>
      <c r="C7593" s="76" t="s">
        <v>842</v>
      </c>
      <c r="D7593" t="s">
        <v>980</v>
      </c>
      <c r="E7593" s="82">
        <v>7.46</v>
      </c>
      <c r="F7593" t="s">
        <v>973</v>
      </c>
      <c r="G7593" s="83">
        <v>41506</v>
      </c>
      <c r="I7593">
        <v>2013</v>
      </c>
    </row>
    <row r="7594" spans="1:9" x14ac:dyDescent="0.25">
      <c r="A7594" t="s">
        <v>972</v>
      </c>
      <c r="B7594" t="s">
        <v>241</v>
      </c>
      <c r="C7594" s="76" t="s">
        <v>842</v>
      </c>
      <c r="D7594" t="s">
        <v>980</v>
      </c>
      <c r="E7594" s="82">
        <v>4.9400000000000004</v>
      </c>
      <c r="F7594" t="s">
        <v>973</v>
      </c>
      <c r="G7594" s="83">
        <v>41407</v>
      </c>
      <c r="I7594">
        <v>2013</v>
      </c>
    </row>
    <row r="7595" spans="1:9" x14ac:dyDescent="0.25">
      <c r="A7595" t="s">
        <v>972</v>
      </c>
      <c r="B7595" t="s">
        <v>214</v>
      </c>
      <c r="C7595" s="76" t="s">
        <v>842</v>
      </c>
      <c r="D7595" t="s">
        <v>980</v>
      </c>
      <c r="E7595" s="82">
        <v>5.93</v>
      </c>
      <c r="F7595" t="s">
        <v>973</v>
      </c>
      <c r="G7595" s="83">
        <v>41474</v>
      </c>
      <c r="I7595">
        <v>2013</v>
      </c>
    </row>
    <row r="7596" spans="1:9" x14ac:dyDescent="0.25">
      <c r="A7596" t="s">
        <v>972</v>
      </c>
      <c r="B7596" t="s">
        <v>118</v>
      </c>
      <c r="C7596" s="76" t="s">
        <v>842</v>
      </c>
      <c r="D7596" t="s">
        <v>980</v>
      </c>
      <c r="E7596" s="82">
        <v>5.19</v>
      </c>
      <c r="F7596" t="s">
        <v>973</v>
      </c>
      <c r="G7596" s="83">
        <v>41408</v>
      </c>
      <c r="I7596">
        <v>2013</v>
      </c>
    </row>
    <row r="7597" spans="1:9" x14ac:dyDescent="0.25">
      <c r="A7597" t="s">
        <v>972</v>
      </c>
      <c r="B7597" t="s">
        <v>223</v>
      </c>
      <c r="C7597" s="76" t="s">
        <v>842</v>
      </c>
      <c r="D7597" t="s">
        <v>980</v>
      </c>
      <c r="E7597" s="82">
        <v>18.13</v>
      </c>
      <c r="F7597" t="s">
        <v>973</v>
      </c>
      <c r="G7597" s="83">
        <v>42110</v>
      </c>
      <c r="I7597">
        <v>2015</v>
      </c>
    </row>
    <row r="7598" spans="1:9" ht="14.45" customHeight="1" x14ac:dyDescent="0.25">
      <c r="A7598" t="s">
        <v>972</v>
      </c>
      <c r="B7598" t="s">
        <v>226</v>
      </c>
      <c r="C7598" s="76" t="s">
        <v>842</v>
      </c>
      <c r="D7598" t="s">
        <v>980</v>
      </c>
      <c r="E7598" s="82">
        <v>18.13</v>
      </c>
      <c r="F7598" t="s">
        <v>973</v>
      </c>
      <c r="G7598" s="83">
        <v>41654</v>
      </c>
      <c r="I7598">
        <v>2014</v>
      </c>
    </row>
    <row r="7599" spans="1:9" ht="14.45" customHeight="1" x14ac:dyDescent="0.25">
      <c r="A7599" t="s">
        <v>972</v>
      </c>
      <c r="B7599" s="74" t="s">
        <v>213</v>
      </c>
      <c r="C7599" s="76" t="s">
        <v>946</v>
      </c>
      <c r="D7599" t="s">
        <v>980</v>
      </c>
      <c r="E7599" s="82">
        <v>14.25</v>
      </c>
      <c r="F7599" t="s">
        <v>973</v>
      </c>
      <c r="G7599" s="83">
        <v>41773</v>
      </c>
      <c r="I7599">
        <v>2014</v>
      </c>
    </row>
    <row r="7600" spans="1:9" ht="14.45" customHeight="1" x14ac:dyDescent="0.25">
      <c r="A7600" t="s">
        <v>972</v>
      </c>
      <c r="B7600" t="s">
        <v>186</v>
      </c>
      <c r="C7600" s="76" t="s">
        <v>842</v>
      </c>
      <c r="D7600" t="s">
        <v>980</v>
      </c>
      <c r="E7600" s="82">
        <v>150</v>
      </c>
      <c r="F7600" t="s">
        <v>973</v>
      </c>
      <c r="G7600" s="83">
        <v>41623</v>
      </c>
      <c r="I7600">
        <v>2013</v>
      </c>
    </row>
    <row r="7601" spans="1:9" ht="14.45" customHeight="1" x14ac:dyDescent="0.25">
      <c r="A7601" t="s">
        <v>972</v>
      </c>
      <c r="B7601" t="s">
        <v>249</v>
      </c>
      <c r="C7601" s="76" t="s">
        <v>842</v>
      </c>
      <c r="D7601" t="s">
        <v>980</v>
      </c>
      <c r="E7601" s="82">
        <v>5.9</v>
      </c>
      <c r="F7601" t="s">
        <v>973</v>
      </c>
      <c r="G7601" s="83">
        <v>41508</v>
      </c>
      <c r="I7601">
        <v>2013</v>
      </c>
    </row>
    <row r="7602" spans="1:9" ht="14.45" customHeight="1" x14ac:dyDescent="0.25">
      <c r="A7602" t="s">
        <v>972</v>
      </c>
      <c r="B7602" t="s">
        <v>249</v>
      </c>
      <c r="C7602" s="76" t="s">
        <v>842</v>
      </c>
      <c r="D7602" t="s">
        <v>980</v>
      </c>
      <c r="E7602" s="82">
        <v>6.52</v>
      </c>
      <c r="F7602" t="s">
        <v>973</v>
      </c>
      <c r="G7602" s="83">
        <v>41527</v>
      </c>
      <c r="I7602">
        <v>2013</v>
      </c>
    </row>
    <row r="7603" spans="1:9" ht="14.45" customHeight="1" x14ac:dyDescent="0.25">
      <c r="A7603" t="s">
        <v>972</v>
      </c>
      <c r="B7603" t="s">
        <v>118</v>
      </c>
      <c r="C7603" s="76" t="s">
        <v>842</v>
      </c>
      <c r="D7603" t="s">
        <v>980</v>
      </c>
      <c r="E7603" s="82">
        <v>3.8</v>
      </c>
      <c r="F7603" t="s">
        <v>973</v>
      </c>
      <c r="G7603" s="83">
        <v>41520</v>
      </c>
      <c r="I7603">
        <v>2013</v>
      </c>
    </row>
    <row r="7604" spans="1:9" ht="14.45" customHeight="1" x14ac:dyDescent="0.25">
      <c r="A7604" t="s">
        <v>972</v>
      </c>
      <c r="B7604" t="s">
        <v>219</v>
      </c>
      <c r="C7604" s="76" t="s">
        <v>842</v>
      </c>
      <c r="D7604" t="s">
        <v>980</v>
      </c>
      <c r="E7604" s="82">
        <v>2.85</v>
      </c>
      <c r="F7604" t="s">
        <v>973</v>
      </c>
      <c r="G7604" s="83">
        <v>41450</v>
      </c>
      <c r="I7604">
        <v>2013</v>
      </c>
    </row>
    <row r="7605" spans="1:9" ht="14.45" customHeight="1" x14ac:dyDescent="0.25">
      <c r="A7605" t="s">
        <v>972</v>
      </c>
      <c r="B7605" t="s">
        <v>244</v>
      </c>
      <c r="C7605" s="76" t="s">
        <v>842</v>
      </c>
      <c r="D7605" t="s">
        <v>980</v>
      </c>
      <c r="E7605" s="82">
        <v>9.31</v>
      </c>
      <c r="F7605" t="s">
        <v>973</v>
      </c>
      <c r="G7605" s="83">
        <v>41491</v>
      </c>
      <c r="I7605">
        <v>2013</v>
      </c>
    </row>
    <row r="7606" spans="1:9" x14ac:dyDescent="0.25">
      <c r="A7606" t="s">
        <v>972</v>
      </c>
      <c r="B7606" t="s">
        <v>221</v>
      </c>
      <c r="C7606" s="76" t="s">
        <v>842</v>
      </c>
      <c r="D7606" t="s">
        <v>980</v>
      </c>
      <c r="E7606" s="82">
        <v>11.4</v>
      </c>
      <c r="F7606" t="s">
        <v>973</v>
      </c>
      <c r="G7606" s="83">
        <v>41557</v>
      </c>
      <c r="I7606">
        <v>2013</v>
      </c>
    </row>
    <row r="7607" spans="1:9" x14ac:dyDescent="0.25">
      <c r="A7607" t="s">
        <v>972</v>
      </c>
      <c r="B7607" t="s">
        <v>2</v>
      </c>
      <c r="C7607" s="76" t="s">
        <v>842</v>
      </c>
      <c r="D7607" t="s">
        <v>980</v>
      </c>
      <c r="E7607" s="82">
        <v>5.7</v>
      </c>
      <c r="F7607" t="s">
        <v>973</v>
      </c>
      <c r="G7607" s="83">
        <v>41443</v>
      </c>
      <c r="I7607">
        <v>2013</v>
      </c>
    </row>
    <row r="7608" spans="1:9" x14ac:dyDescent="0.25">
      <c r="A7608" t="s">
        <v>972</v>
      </c>
      <c r="B7608" t="s">
        <v>233</v>
      </c>
      <c r="C7608" s="76" t="s">
        <v>842</v>
      </c>
      <c r="D7608" t="s">
        <v>980</v>
      </c>
      <c r="E7608" s="82">
        <v>5.04</v>
      </c>
      <c r="F7608" t="s">
        <v>973</v>
      </c>
      <c r="G7608" s="83">
        <v>41428</v>
      </c>
      <c r="I7608">
        <v>2013</v>
      </c>
    </row>
    <row r="7609" spans="1:9" x14ac:dyDescent="0.25">
      <c r="A7609" t="s">
        <v>972</v>
      </c>
      <c r="B7609" t="s">
        <v>139</v>
      </c>
      <c r="C7609" s="76" t="s">
        <v>842</v>
      </c>
      <c r="D7609" t="s">
        <v>980</v>
      </c>
      <c r="E7609" s="82">
        <v>4.99</v>
      </c>
      <c r="F7609" t="s">
        <v>973</v>
      </c>
      <c r="G7609" s="83">
        <v>41477</v>
      </c>
      <c r="I7609">
        <v>2013</v>
      </c>
    </row>
    <row r="7610" spans="1:9" x14ac:dyDescent="0.25">
      <c r="A7610" t="s">
        <v>972</v>
      </c>
      <c r="B7610" t="s">
        <v>178</v>
      </c>
      <c r="C7610" s="76" t="s">
        <v>842</v>
      </c>
      <c r="D7610" t="s">
        <v>980</v>
      </c>
      <c r="E7610" s="82">
        <v>5.29</v>
      </c>
      <c r="F7610" t="s">
        <v>973</v>
      </c>
      <c r="G7610" s="83">
        <v>41477</v>
      </c>
      <c r="I7610">
        <v>2013</v>
      </c>
    </row>
    <row r="7611" spans="1:9" x14ac:dyDescent="0.25">
      <c r="A7611" t="s">
        <v>972</v>
      </c>
      <c r="B7611" t="s">
        <v>118</v>
      </c>
      <c r="C7611" s="76" t="s">
        <v>842</v>
      </c>
      <c r="D7611" t="s">
        <v>980</v>
      </c>
      <c r="E7611" s="82">
        <v>3.8</v>
      </c>
      <c r="F7611" t="s">
        <v>973</v>
      </c>
      <c r="G7611" s="83">
        <v>41437</v>
      </c>
      <c r="I7611">
        <v>2013</v>
      </c>
    </row>
    <row r="7612" spans="1:9" x14ac:dyDescent="0.25">
      <c r="A7612" t="s">
        <v>972</v>
      </c>
      <c r="B7612" t="s">
        <v>247</v>
      </c>
      <c r="C7612" s="76" t="s">
        <v>842</v>
      </c>
      <c r="D7612" t="s">
        <v>980</v>
      </c>
      <c r="E7612" s="82">
        <v>3.8</v>
      </c>
      <c r="F7612" t="s">
        <v>973</v>
      </c>
      <c r="G7612" s="83">
        <v>41484</v>
      </c>
      <c r="I7612">
        <v>2013</v>
      </c>
    </row>
    <row r="7613" spans="1:9" x14ac:dyDescent="0.25">
      <c r="A7613" t="s">
        <v>972</v>
      </c>
      <c r="B7613" t="s">
        <v>253</v>
      </c>
      <c r="C7613" s="76" t="s">
        <v>842</v>
      </c>
      <c r="D7613" t="s">
        <v>980</v>
      </c>
      <c r="E7613" s="82">
        <v>15</v>
      </c>
      <c r="F7613" t="s">
        <v>973</v>
      </c>
      <c r="G7613" s="83">
        <v>41535</v>
      </c>
      <c r="I7613">
        <v>2013</v>
      </c>
    </row>
    <row r="7614" spans="1:9" x14ac:dyDescent="0.25">
      <c r="A7614" t="s">
        <v>972</v>
      </c>
      <c r="B7614" t="s">
        <v>240</v>
      </c>
      <c r="C7614" s="76" t="s">
        <v>842</v>
      </c>
      <c r="D7614" t="s">
        <v>980</v>
      </c>
      <c r="E7614" s="82">
        <v>4.66</v>
      </c>
      <c r="F7614" t="s">
        <v>973</v>
      </c>
      <c r="G7614" s="83">
        <v>41548</v>
      </c>
      <c r="I7614">
        <v>2013</v>
      </c>
    </row>
    <row r="7615" spans="1:9" x14ac:dyDescent="0.25">
      <c r="A7615" t="s">
        <v>972</v>
      </c>
      <c r="B7615" t="s">
        <v>240</v>
      </c>
      <c r="C7615" s="76" t="s">
        <v>842</v>
      </c>
      <c r="D7615" t="s">
        <v>980</v>
      </c>
      <c r="E7615" s="82">
        <v>7.52</v>
      </c>
      <c r="F7615" t="s">
        <v>973</v>
      </c>
      <c r="G7615" s="83">
        <v>41485</v>
      </c>
      <c r="I7615">
        <v>2013</v>
      </c>
    </row>
    <row r="7616" spans="1:9" x14ac:dyDescent="0.25">
      <c r="A7616" t="s">
        <v>972</v>
      </c>
      <c r="B7616" t="s">
        <v>239</v>
      </c>
      <c r="C7616" s="76" t="s">
        <v>842</v>
      </c>
      <c r="D7616" t="s">
        <v>980</v>
      </c>
      <c r="E7616" s="82">
        <v>9.82</v>
      </c>
      <c r="F7616" t="s">
        <v>973</v>
      </c>
      <c r="G7616" s="83">
        <v>41593</v>
      </c>
      <c r="I7616">
        <v>2013</v>
      </c>
    </row>
    <row r="7617" spans="1:9" x14ac:dyDescent="0.25">
      <c r="A7617" t="s">
        <v>972</v>
      </c>
      <c r="B7617" t="s">
        <v>240</v>
      </c>
      <c r="C7617" s="76" t="s">
        <v>842</v>
      </c>
      <c r="D7617" t="s">
        <v>980</v>
      </c>
      <c r="E7617" s="82">
        <v>9.06</v>
      </c>
      <c r="F7617" t="s">
        <v>973</v>
      </c>
      <c r="G7617" s="83">
        <v>41493</v>
      </c>
      <c r="I7617">
        <v>2013</v>
      </c>
    </row>
    <row r="7618" spans="1:9" x14ac:dyDescent="0.25">
      <c r="A7618" t="s">
        <v>972</v>
      </c>
      <c r="B7618" s="74" t="s">
        <v>213</v>
      </c>
      <c r="C7618" s="76" t="s">
        <v>842</v>
      </c>
      <c r="D7618" t="s">
        <v>980</v>
      </c>
      <c r="E7618" s="82">
        <v>4.3499999999999996</v>
      </c>
      <c r="F7618" t="s">
        <v>973</v>
      </c>
      <c r="G7618" s="83">
        <v>41576</v>
      </c>
      <c r="I7618">
        <v>2013</v>
      </c>
    </row>
    <row r="7619" spans="1:9" x14ac:dyDescent="0.25">
      <c r="A7619" t="s">
        <v>972</v>
      </c>
      <c r="B7619" t="s">
        <v>231</v>
      </c>
      <c r="C7619" s="76" t="s">
        <v>842</v>
      </c>
      <c r="D7619" t="s">
        <v>980</v>
      </c>
      <c r="E7619" s="82">
        <v>11.86</v>
      </c>
      <c r="F7619" t="s">
        <v>973</v>
      </c>
      <c r="G7619" s="83">
        <v>41873</v>
      </c>
      <c r="I7619">
        <v>2014</v>
      </c>
    </row>
    <row r="7620" spans="1:9" x14ac:dyDescent="0.25">
      <c r="A7620" t="s">
        <v>972</v>
      </c>
      <c r="B7620" t="s">
        <v>229</v>
      </c>
      <c r="C7620" s="76" t="s">
        <v>842</v>
      </c>
      <c r="D7620" t="s">
        <v>980</v>
      </c>
      <c r="E7620" s="82">
        <v>6.52</v>
      </c>
      <c r="F7620" t="s">
        <v>973</v>
      </c>
      <c r="G7620" s="83">
        <v>41506</v>
      </c>
      <c r="I7620">
        <v>2013</v>
      </c>
    </row>
    <row r="7621" spans="1:9" x14ac:dyDescent="0.25">
      <c r="A7621" t="s">
        <v>972</v>
      </c>
      <c r="B7621" t="s">
        <v>232</v>
      </c>
      <c r="C7621" s="76" t="s">
        <v>842</v>
      </c>
      <c r="D7621" t="s">
        <v>980</v>
      </c>
      <c r="E7621" s="82">
        <v>5.24</v>
      </c>
      <c r="F7621" t="s">
        <v>973</v>
      </c>
      <c r="G7621" s="83">
        <v>41506</v>
      </c>
      <c r="I7621">
        <v>2013</v>
      </c>
    </row>
    <row r="7622" spans="1:9" x14ac:dyDescent="0.25">
      <c r="A7622" t="s">
        <v>972</v>
      </c>
      <c r="B7622" s="74" t="s">
        <v>213</v>
      </c>
      <c r="C7622" s="76" t="s">
        <v>842</v>
      </c>
      <c r="D7622" t="s">
        <v>980</v>
      </c>
      <c r="E7622" s="82">
        <v>3.73</v>
      </c>
      <c r="F7622" t="s">
        <v>973</v>
      </c>
      <c r="G7622" s="83">
        <v>41508</v>
      </c>
      <c r="I7622">
        <v>2013</v>
      </c>
    </row>
    <row r="7623" spans="1:9" x14ac:dyDescent="0.25">
      <c r="A7623" t="s">
        <v>972</v>
      </c>
      <c r="B7623" t="s">
        <v>249</v>
      </c>
      <c r="C7623" s="76" t="s">
        <v>842</v>
      </c>
      <c r="D7623" t="s">
        <v>980</v>
      </c>
      <c r="E7623" s="82">
        <v>11.3</v>
      </c>
      <c r="F7623" t="s">
        <v>973</v>
      </c>
      <c r="G7623" s="83">
        <v>41577</v>
      </c>
      <c r="I7623">
        <v>2013</v>
      </c>
    </row>
    <row r="7624" spans="1:9" x14ac:dyDescent="0.25">
      <c r="A7624" t="s">
        <v>972</v>
      </c>
      <c r="B7624" t="s">
        <v>254</v>
      </c>
      <c r="C7624" s="76" t="s">
        <v>842</v>
      </c>
      <c r="D7624" t="s">
        <v>980</v>
      </c>
      <c r="E7624" s="82">
        <v>3.11</v>
      </c>
      <c r="F7624" t="s">
        <v>973</v>
      </c>
      <c r="G7624" s="83">
        <v>41506</v>
      </c>
      <c r="I7624">
        <v>2013</v>
      </c>
    </row>
    <row r="7625" spans="1:9" x14ac:dyDescent="0.25">
      <c r="A7625" t="s">
        <v>972</v>
      </c>
      <c r="B7625" t="s">
        <v>115</v>
      </c>
      <c r="C7625" s="76" t="s">
        <v>842</v>
      </c>
      <c r="D7625" t="s">
        <v>980</v>
      </c>
      <c r="E7625" s="82">
        <v>3.8</v>
      </c>
      <c r="F7625" t="s">
        <v>973</v>
      </c>
      <c r="G7625" s="83">
        <v>41529</v>
      </c>
      <c r="I7625">
        <v>2013</v>
      </c>
    </row>
    <row r="7626" spans="1:9" x14ac:dyDescent="0.25">
      <c r="A7626" t="s">
        <v>972</v>
      </c>
      <c r="B7626" t="s">
        <v>118</v>
      </c>
      <c r="C7626" s="76" t="s">
        <v>842</v>
      </c>
      <c r="D7626" t="s">
        <v>980</v>
      </c>
      <c r="E7626" s="82">
        <v>3.8</v>
      </c>
      <c r="F7626" t="s">
        <v>973</v>
      </c>
      <c r="G7626" s="83">
        <v>41502</v>
      </c>
      <c r="I7626">
        <v>2013</v>
      </c>
    </row>
    <row r="7627" spans="1:9" x14ac:dyDescent="0.25">
      <c r="A7627" t="s">
        <v>972</v>
      </c>
      <c r="B7627" t="s">
        <v>235</v>
      </c>
      <c r="C7627" s="76" t="s">
        <v>842</v>
      </c>
      <c r="D7627" t="s">
        <v>980</v>
      </c>
      <c r="E7627" s="82">
        <v>5.23</v>
      </c>
      <c r="F7627" t="s">
        <v>973</v>
      </c>
      <c r="G7627" s="83">
        <v>41584</v>
      </c>
      <c r="I7627">
        <v>2013</v>
      </c>
    </row>
    <row r="7628" spans="1:9" x14ac:dyDescent="0.25">
      <c r="A7628" t="s">
        <v>972</v>
      </c>
      <c r="B7628" t="s">
        <v>229</v>
      </c>
      <c r="C7628" s="76" t="s">
        <v>842</v>
      </c>
      <c r="D7628" t="s">
        <v>980</v>
      </c>
      <c r="E7628" s="82">
        <v>10.87</v>
      </c>
      <c r="F7628" t="s">
        <v>973</v>
      </c>
      <c r="G7628" s="83">
        <v>41577</v>
      </c>
      <c r="I7628">
        <v>2013</v>
      </c>
    </row>
    <row r="7629" spans="1:9" x14ac:dyDescent="0.25">
      <c r="A7629" t="s">
        <v>972</v>
      </c>
      <c r="B7629" t="s">
        <v>247</v>
      </c>
      <c r="C7629" s="76" t="s">
        <v>842</v>
      </c>
      <c r="D7629" t="s">
        <v>980</v>
      </c>
      <c r="E7629" s="82">
        <v>4.97</v>
      </c>
      <c r="F7629" t="s">
        <v>973</v>
      </c>
      <c r="G7629" s="83">
        <v>41579</v>
      </c>
      <c r="I7629">
        <v>2013</v>
      </c>
    </row>
    <row r="7630" spans="1:9" x14ac:dyDescent="0.25">
      <c r="A7630" t="s">
        <v>972</v>
      </c>
      <c r="B7630" t="s">
        <v>221</v>
      </c>
      <c r="C7630" s="76" t="s">
        <v>842</v>
      </c>
      <c r="D7630" t="s">
        <v>980</v>
      </c>
      <c r="E7630" s="82">
        <v>148.19999999999999</v>
      </c>
      <c r="F7630" t="s">
        <v>973</v>
      </c>
      <c r="G7630" s="83">
        <v>41575</v>
      </c>
      <c r="I7630">
        <v>2013</v>
      </c>
    </row>
    <row r="7631" spans="1:9" x14ac:dyDescent="0.25">
      <c r="A7631" t="s">
        <v>972</v>
      </c>
      <c r="B7631" t="s">
        <v>115</v>
      </c>
      <c r="C7631" t="s">
        <v>842</v>
      </c>
      <c r="D7631" t="s">
        <v>980</v>
      </c>
      <c r="E7631" s="82">
        <v>9.5</v>
      </c>
      <c r="F7631" t="s">
        <v>973</v>
      </c>
      <c r="G7631" s="83">
        <v>41501</v>
      </c>
      <c r="I7631">
        <v>2013</v>
      </c>
    </row>
    <row r="7632" spans="1:9" x14ac:dyDescent="0.25">
      <c r="A7632" t="s">
        <v>972</v>
      </c>
      <c r="B7632" t="s">
        <v>219</v>
      </c>
      <c r="C7632" s="76" t="s">
        <v>842</v>
      </c>
      <c r="D7632" t="s">
        <v>980</v>
      </c>
      <c r="E7632" s="82">
        <v>4.97</v>
      </c>
      <c r="F7632" t="s">
        <v>973</v>
      </c>
      <c r="G7632" s="83">
        <v>41506</v>
      </c>
      <c r="I7632">
        <v>2013</v>
      </c>
    </row>
    <row r="7633" spans="1:9" x14ac:dyDescent="0.25">
      <c r="A7633" t="s">
        <v>972</v>
      </c>
      <c r="B7633" t="s">
        <v>240</v>
      </c>
      <c r="C7633" s="76" t="s">
        <v>842</v>
      </c>
      <c r="D7633" t="s">
        <v>980</v>
      </c>
      <c r="E7633" s="82">
        <v>6.21</v>
      </c>
      <c r="F7633" t="s">
        <v>973</v>
      </c>
      <c r="G7633" s="83">
        <v>41577</v>
      </c>
      <c r="I7633">
        <v>2013</v>
      </c>
    </row>
    <row r="7634" spans="1:9" x14ac:dyDescent="0.25">
      <c r="A7634" t="s">
        <v>972</v>
      </c>
      <c r="B7634" s="74" t="s">
        <v>213</v>
      </c>
      <c r="C7634" s="76" t="s">
        <v>842</v>
      </c>
      <c r="D7634" t="s">
        <v>980</v>
      </c>
      <c r="E7634" s="82">
        <v>4.3499999999999996</v>
      </c>
      <c r="F7634" t="s">
        <v>973</v>
      </c>
      <c r="G7634" s="83">
        <v>41576</v>
      </c>
      <c r="I7634">
        <v>2013</v>
      </c>
    </row>
    <row r="7635" spans="1:9" x14ac:dyDescent="0.25">
      <c r="A7635" t="s">
        <v>972</v>
      </c>
      <c r="B7635" t="s">
        <v>221</v>
      </c>
      <c r="C7635" s="76" t="s">
        <v>842</v>
      </c>
      <c r="D7635" t="s">
        <v>980</v>
      </c>
      <c r="E7635" s="82">
        <v>4.75</v>
      </c>
      <c r="F7635" t="s">
        <v>973</v>
      </c>
      <c r="G7635" s="83">
        <v>41509</v>
      </c>
      <c r="I7635">
        <v>2013</v>
      </c>
    </row>
    <row r="7636" spans="1:9" x14ac:dyDescent="0.25">
      <c r="A7636" t="s">
        <v>972</v>
      </c>
      <c r="B7636" t="s">
        <v>118</v>
      </c>
      <c r="C7636" s="76" t="s">
        <v>842</v>
      </c>
      <c r="D7636" t="s">
        <v>980</v>
      </c>
      <c r="E7636" s="82">
        <v>9.06</v>
      </c>
      <c r="F7636" t="s">
        <v>973</v>
      </c>
      <c r="G7636" s="83">
        <v>41493</v>
      </c>
      <c r="I7636">
        <v>2013</v>
      </c>
    </row>
    <row r="7637" spans="1:9" x14ac:dyDescent="0.25">
      <c r="A7637" t="s">
        <v>972</v>
      </c>
      <c r="B7637" s="74" t="s">
        <v>213</v>
      </c>
      <c r="C7637" s="76" t="s">
        <v>842</v>
      </c>
      <c r="D7637" t="s">
        <v>980</v>
      </c>
      <c r="E7637" s="82">
        <v>5.59</v>
      </c>
      <c r="F7637" t="s">
        <v>973</v>
      </c>
      <c r="G7637" s="83">
        <v>41576</v>
      </c>
      <c r="I7637">
        <v>2013</v>
      </c>
    </row>
    <row r="7638" spans="1:9" x14ac:dyDescent="0.25">
      <c r="A7638" t="s">
        <v>972</v>
      </c>
      <c r="B7638" s="74" t="s">
        <v>214</v>
      </c>
      <c r="C7638" s="76" t="s">
        <v>842</v>
      </c>
      <c r="D7638" t="s">
        <v>980</v>
      </c>
      <c r="E7638" s="82">
        <v>4.04</v>
      </c>
      <c r="F7638" t="s">
        <v>973</v>
      </c>
      <c r="G7638" s="83">
        <v>41576</v>
      </c>
      <c r="I7638">
        <v>2013</v>
      </c>
    </row>
    <row r="7639" spans="1:9" x14ac:dyDescent="0.25">
      <c r="A7639" t="s">
        <v>972</v>
      </c>
      <c r="B7639" t="s">
        <v>223</v>
      </c>
      <c r="C7639" s="76" t="s">
        <v>842</v>
      </c>
      <c r="D7639" t="s">
        <v>980</v>
      </c>
      <c r="E7639" s="82">
        <v>3.11</v>
      </c>
      <c r="F7639" t="s">
        <v>973</v>
      </c>
      <c r="G7639" s="83">
        <v>41481</v>
      </c>
      <c r="I7639">
        <v>2013</v>
      </c>
    </row>
    <row r="7640" spans="1:9" x14ac:dyDescent="0.25">
      <c r="A7640" t="s">
        <v>972</v>
      </c>
      <c r="B7640" t="s">
        <v>232</v>
      </c>
      <c r="C7640" s="76" t="s">
        <v>842</v>
      </c>
      <c r="D7640" t="s">
        <v>980</v>
      </c>
      <c r="E7640" s="82">
        <v>31.97</v>
      </c>
      <c r="F7640" t="s">
        <v>973</v>
      </c>
      <c r="G7640" s="83">
        <v>41635</v>
      </c>
      <c r="I7640">
        <v>2013</v>
      </c>
    </row>
    <row r="7641" spans="1:9" x14ac:dyDescent="0.25">
      <c r="A7641" t="s">
        <v>972</v>
      </c>
      <c r="B7641" t="s">
        <v>215</v>
      </c>
      <c r="C7641" s="76" t="s">
        <v>842</v>
      </c>
      <c r="D7641" t="s">
        <v>980</v>
      </c>
      <c r="E7641" s="82">
        <v>5.59</v>
      </c>
      <c r="F7641" t="s">
        <v>973</v>
      </c>
      <c r="G7641" s="83">
        <v>41565</v>
      </c>
      <c r="I7641">
        <v>2013</v>
      </c>
    </row>
    <row r="7642" spans="1:9" x14ac:dyDescent="0.25">
      <c r="A7642" t="s">
        <v>972</v>
      </c>
      <c r="B7642" t="s">
        <v>239</v>
      </c>
      <c r="C7642" s="76" t="s">
        <v>842</v>
      </c>
      <c r="D7642" t="s">
        <v>980</v>
      </c>
      <c r="E7642" s="82">
        <v>14.59</v>
      </c>
      <c r="F7642" t="s">
        <v>973</v>
      </c>
      <c r="G7642" s="83">
        <v>41565</v>
      </c>
      <c r="I7642">
        <v>2013</v>
      </c>
    </row>
    <row r="7643" spans="1:9" x14ac:dyDescent="0.25">
      <c r="A7643" t="s">
        <v>972</v>
      </c>
      <c r="B7643" t="s">
        <v>230</v>
      </c>
      <c r="C7643" s="76" t="s">
        <v>842</v>
      </c>
      <c r="D7643" t="s">
        <v>980</v>
      </c>
      <c r="E7643" s="82">
        <v>6.42</v>
      </c>
      <c r="F7643" t="s">
        <v>973</v>
      </c>
      <c r="G7643" s="83">
        <v>41533</v>
      </c>
      <c r="I7643">
        <v>2013</v>
      </c>
    </row>
    <row r="7644" spans="1:9" x14ac:dyDescent="0.25">
      <c r="A7644" t="s">
        <v>972</v>
      </c>
      <c r="B7644" t="s">
        <v>240</v>
      </c>
      <c r="C7644" s="76" t="s">
        <v>842</v>
      </c>
      <c r="D7644" t="s">
        <v>980</v>
      </c>
      <c r="E7644" s="82">
        <v>4.0999999999999996</v>
      </c>
      <c r="F7644" t="s">
        <v>973</v>
      </c>
      <c r="G7644" s="83">
        <v>41505</v>
      </c>
      <c r="I7644">
        <v>2013</v>
      </c>
    </row>
    <row r="7645" spans="1:9" x14ac:dyDescent="0.25">
      <c r="A7645" t="s">
        <v>972</v>
      </c>
      <c r="B7645" t="s">
        <v>242</v>
      </c>
      <c r="C7645" s="76" t="s">
        <v>842</v>
      </c>
      <c r="D7645" t="s">
        <v>980</v>
      </c>
      <c r="E7645" s="82">
        <v>4.97</v>
      </c>
      <c r="F7645" t="s">
        <v>973</v>
      </c>
      <c r="G7645" s="83">
        <v>41577</v>
      </c>
      <c r="I7645">
        <v>2013</v>
      </c>
    </row>
    <row r="7646" spans="1:9" x14ac:dyDescent="0.25">
      <c r="A7646" t="s">
        <v>972</v>
      </c>
      <c r="B7646" t="s">
        <v>249</v>
      </c>
      <c r="C7646" s="76" t="s">
        <v>842</v>
      </c>
      <c r="D7646" t="s">
        <v>980</v>
      </c>
      <c r="E7646" s="82">
        <v>3.73</v>
      </c>
      <c r="F7646" t="s">
        <v>973</v>
      </c>
      <c r="G7646" s="83">
        <v>41521</v>
      </c>
      <c r="I7646">
        <v>2013</v>
      </c>
    </row>
    <row r="7647" spans="1:9" x14ac:dyDescent="0.25">
      <c r="A7647" t="s">
        <v>972</v>
      </c>
      <c r="B7647" t="s">
        <v>223</v>
      </c>
      <c r="C7647" s="76" t="s">
        <v>842</v>
      </c>
      <c r="D7647" t="s">
        <v>980</v>
      </c>
      <c r="E7647" s="82">
        <v>6.56</v>
      </c>
      <c r="F7647" t="s">
        <v>973</v>
      </c>
      <c r="G7647" s="83">
        <v>41548</v>
      </c>
      <c r="I7647">
        <v>2013</v>
      </c>
    </row>
    <row r="7648" spans="1:9" x14ac:dyDescent="0.25">
      <c r="A7648" t="s">
        <v>972</v>
      </c>
      <c r="B7648" t="s">
        <v>187</v>
      </c>
      <c r="C7648" s="76" t="s">
        <v>842</v>
      </c>
      <c r="D7648" t="s">
        <v>980</v>
      </c>
      <c r="E7648" s="82">
        <v>13.64</v>
      </c>
      <c r="F7648" t="s">
        <v>973</v>
      </c>
      <c r="G7648" s="83">
        <v>41556</v>
      </c>
      <c r="I7648">
        <v>2013</v>
      </c>
    </row>
    <row r="7649" spans="1:9" x14ac:dyDescent="0.25">
      <c r="A7649" t="s">
        <v>972</v>
      </c>
      <c r="B7649" t="s">
        <v>242</v>
      </c>
      <c r="C7649" s="76" t="s">
        <v>842</v>
      </c>
      <c r="D7649" t="s">
        <v>980</v>
      </c>
      <c r="E7649" s="82">
        <v>5.59</v>
      </c>
      <c r="F7649" t="s">
        <v>973</v>
      </c>
      <c r="G7649" s="83">
        <v>41569</v>
      </c>
      <c r="I7649">
        <v>2013</v>
      </c>
    </row>
    <row r="7650" spans="1:9" x14ac:dyDescent="0.25">
      <c r="A7650" t="s">
        <v>972</v>
      </c>
      <c r="B7650" t="s">
        <v>230</v>
      </c>
      <c r="C7650" s="76" t="s">
        <v>842</v>
      </c>
      <c r="D7650" t="s">
        <v>980</v>
      </c>
      <c r="E7650" s="82">
        <v>4.97</v>
      </c>
      <c r="F7650" t="s">
        <v>973</v>
      </c>
      <c r="G7650" s="83">
        <v>41557</v>
      </c>
      <c r="I7650">
        <v>2013</v>
      </c>
    </row>
    <row r="7651" spans="1:9" x14ac:dyDescent="0.25">
      <c r="A7651" t="s">
        <v>972</v>
      </c>
      <c r="B7651" t="s">
        <v>239</v>
      </c>
      <c r="C7651" s="76" t="s">
        <v>842</v>
      </c>
      <c r="D7651" t="s">
        <v>980</v>
      </c>
      <c r="E7651" s="82">
        <v>8.39</v>
      </c>
      <c r="F7651" t="s">
        <v>973</v>
      </c>
      <c r="G7651" s="83">
        <v>41577</v>
      </c>
      <c r="I7651">
        <v>2013</v>
      </c>
    </row>
    <row r="7652" spans="1:9" x14ac:dyDescent="0.25">
      <c r="A7652" t="s">
        <v>972</v>
      </c>
      <c r="B7652" t="s">
        <v>249</v>
      </c>
      <c r="C7652" s="76" t="s">
        <v>842</v>
      </c>
      <c r="D7652" t="s">
        <v>980</v>
      </c>
      <c r="E7652" s="82">
        <v>4.97</v>
      </c>
      <c r="F7652" t="s">
        <v>973</v>
      </c>
      <c r="G7652" s="83">
        <v>41565</v>
      </c>
      <c r="I7652">
        <v>2013</v>
      </c>
    </row>
    <row r="7653" spans="1:9" x14ac:dyDescent="0.25">
      <c r="A7653" t="s">
        <v>972</v>
      </c>
      <c r="B7653" t="s">
        <v>181</v>
      </c>
      <c r="C7653" s="76" t="s">
        <v>842</v>
      </c>
      <c r="D7653" t="s">
        <v>980</v>
      </c>
      <c r="E7653" s="82">
        <v>4.3499999999999996</v>
      </c>
      <c r="F7653" t="s">
        <v>973</v>
      </c>
      <c r="G7653" s="83">
        <v>41564</v>
      </c>
      <c r="I7653">
        <v>2013</v>
      </c>
    </row>
    <row r="7654" spans="1:9" x14ac:dyDescent="0.25">
      <c r="A7654" t="s">
        <v>972</v>
      </c>
      <c r="B7654" t="s">
        <v>275</v>
      </c>
      <c r="C7654" s="76" t="s">
        <v>842</v>
      </c>
      <c r="D7654" t="s">
        <v>980</v>
      </c>
      <c r="E7654" s="82">
        <v>4.04</v>
      </c>
      <c r="F7654" t="s">
        <v>973</v>
      </c>
      <c r="G7654" s="83">
        <v>41494</v>
      </c>
      <c r="I7654">
        <v>2013</v>
      </c>
    </row>
    <row r="7655" spans="1:9" x14ac:dyDescent="0.25">
      <c r="A7655" t="s">
        <v>972</v>
      </c>
      <c r="B7655" t="s">
        <v>227</v>
      </c>
      <c r="C7655" s="76" t="s">
        <v>842</v>
      </c>
      <c r="D7655" t="s">
        <v>980</v>
      </c>
      <c r="E7655" s="82">
        <v>3.73</v>
      </c>
      <c r="F7655" t="s">
        <v>973</v>
      </c>
      <c r="G7655" s="83">
        <v>41533</v>
      </c>
      <c r="I7655">
        <v>2013</v>
      </c>
    </row>
    <row r="7656" spans="1:9" x14ac:dyDescent="0.25">
      <c r="A7656" t="s">
        <v>972</v>
      </c>
      <c r="B7656" t="s">
        <v>214</v>
      </c>
      <c r="C7656" s="76" t="s">
        <v>842</v>
      </c>
      <c r="D7656" t="s">
        <v>980</v>
      </c>
      <c r="E7656" s="82">
        <v>4.97</v>
      </c>
      <c r="F7656" t="s">
        <v>973</v>
      </c>
      <c r="G7656" s="83">
        <v>41540</v>
      </c>
      <c r="I7656">
        <v>2013</v>
      </c>
    </row>
    <row r="7657" spans="1:9" x14ac:dyDescent="0.25">
      <c r="A7657" t="s">
        <v>972</v>
      </c>
      <c r="B7657" t="s">
        <v>186</v>
      </c>
      <c r="C7657" s="76" t="s">
        <v>842</v>
      </c>
      <c r="D7657" t="s">
        <v>980</v>
      </c>
      <c r="E7657" s="82">
        <v>11.49</v>
      </c>
      <c r="F7657" t="s">
        <v>973</v>
      </c>
      <c r="G7657" s="83">
        <v>41565</v>
      </c>
      <c r="I7657">
        <v>2013</v>
      </c>
    </row>
    <row r="7658" spans="1:9" x14ac:dyDescent="0.25">
      <c r="A7658" t="s">
        <v>972</v>
      </c>
      <c r="B7658" t="s">
        <v>218</v>
      </c>
      <c r="C7658" s="76" t="s">
        <v>842</v>
      </c>
      <c r="D7658" t="s">
        <v>980</v>
      </c>
      <c r="E7658" s="82">
        <v>149.11000000000001</v>
      </c>
      <c r="F7658" t="s">
        <v>973</v>
      </c>
      <c r="G7658" s="83">
        <v>41613</v>
      </c>
      <c r="I7658">
        <v>2013</v>
      </c>
    </row>
    <row r="7659" spans="1:9" x14ac:dyDescent="0.25">
      <c r="A7659" t="s">
        <v>972</v>
      </c>
      <c r="B7659" t="s">
        <v>230</v>
      </c>
      <c r="C7659" s="76" t="s">
        <v>842</v>
      </c>
      <c r="D7659" t="s">
        <v>980</v>
      </c>
      <c r="E7659" s="82">
        <v>9.5</v>
      </c>
      <c r="F7659" t="s">
        <v>973</v>
      </c>
      <c r="G7659" s="83">
        <v>41563</v>
      </c>
      <c r="I7659">
        <v>2013</v>
      </c>
    </row>
    <row r="7660" spans="1:9" x14ac:dyDescent="0.25">
      <c r="A7660" t="s">
        <v>972</v>
      </c>
      <c r="B7660" s="74" t="s">
        <v>111</v>
      </c>
      <c r="C7660" s="76" t="s">
        <v>842</v>
      </c>
      <c r="D7660" t="s">
        <v>980</v>
      </c>
      <c r="E7660" s="82">
        <v>4.75</v>
      </c>
      <c r="F7660" t="s">
        <v>973</v>
      </c>
      <c r="G7660" s="83">
        <v>41557</v>
      </c>
      <c r="I7660">
        <v>2013</v>
      </c>
    </row>
    <row r="7661" spans="1:9" x14ac:dyDescent="0.25">
      <c r="A7661" t="s">
        <v>972</v>
      </c>
      <c r="B7661" t="s">
        <v>242</v>
      </c>
      <c r="C7661" s="76" t="s">
        <v>842</v>
      </c>
      <c r="D7661" t="s">
        <v>980</v>
      </c>
      <c r="E7661" s="82">
        <v>3.11</v>
      </c>
      <c r="F7661" t="s">
        <v>973</v>
      </c>
      <c r="G7661" s="83">
        <v>41542</v>
      </c>
      <c r="I7661">
        <v>2013</v>
      </c>
    </row>
    <row r="7662" spans="1:9" x14ac:dyDescent="0.25">
      <c r="A7662" t="s">
        <v>972</v>
      </c>
      <c r="B7662" t="s">
        <v>239</v>
      </c>
      <c r="C7662" s="76" t="s">
        <v>842</v>
      </c>
      <c r="D7662" t="s">
        <v>980</v>
      </c>
      <c r="E7662" s="82">
        <v>6.5</v>
      </c>
      <c r="F7662" t="s">
        <v>973</v>
      </c>
      <c r="G7662" s="83">
        <v>41653</v>
      </c>
      <c r="I7662">
        <v>2014</v>
      </c>
    </row>
    <row r="7663" spans="1:9" x14ac:dyDescent="0.25">
      <c r="A7663" t="s">
        <v>972</v>
      </c>
      <c r="B7663" t="s">
        <v>248</v>
      </c>
      <c r="C7663" s="76" t="s">
        <v>842</v>
      </c>
      <c r="D7663" t="s">
        <v>980</v>
      </c>
      <c r="E7663" s="82">
        <v>5</v>
      </c>
      <c r="F7663" t="s">
        <v>973</v>
      </c>
      <c r="G7663" s="83">
        <v>41544</v>
      </c>
      <c r="I7663">
        <v>2013</v>
      </c>
    </row>
    <row r="7664" spans="1:9" x14ac:dyDescent="0.25">
      <c r="A7664" t="s">
        <v>972</v>
      </c>
      <c r="B7664" t="s">
        <v>169</v>
      </c>
      <c r="C7664" s="76" t="s">
        <v>842</v>
      </c>
      <c r="D7664" t="s">
        <v>980</v>
      </c>
      <c r="E7664" s="82">
        <v>15.73</v>
      </c>
      <c r="F7664" t="s">
        <v>973</v>
      </c>
      <c r="G7664" s="83">
        <v>41610</v>
      </c>
      <c r="I7664">
        <v>2013</v>
      </c>
    </row>
    <row r="7665" spans="1:9" x14ac:dyDescent="0.25">
      <c r="A7665" t="s">
        <v>972</v>
      </c>
      <c r="B7665" t="s">
        <v>219</v>
      </c>
      <c r="C7665" s="76" t="s">
        <v>842</v>
      </c>
      <c r="D7665" t="s">
        <v>980</v>
      </c>
      <c r="E7665" s="82">
        <v>8.6999999999999993</v>
      </c>
      <c r="F7665" t="s">
        <v>973</v>
      </c>
      <c r="G7665" s="83">
        <v>41565</v>
      </c>
      <c r="I7665">
        <v>2013</v>
      </c>
    </row>
    <row r="7666" spans="1:9" x14ac:dyDescent="0.25">
      <c r="A7666" t="s">
        <v>972</v>
      </c>
      <c r="B7666" t="s">
        <v>223</v>
      </c>
      <c r="C7666" s="76" t="s">
        <v>842</v>
      </c>
      <c r="D7666" t="s">
        <v>980</v>
      </c>
      <c r="E7666" s="82">
        <v>28.5</v>
      </c>
      <c r="F7666" t="s">
        <v>973</v>
      </c>
      <c r="G7666" s="83">
        <v>41586</v>
      </c>
      <c r="I7666">
        <v>2013</v>
      </c>
    </row>
    <row r="7667" spans="1:9" x14ac:dyDescent="0.25">
      <c r="A7667" t="s">
        <v>972</v>
      </c>
      <c r="B7667" t="s">
        <v>187</v>
      </c>
      <c r="C7667" s="76" t="s">
        <v>842</v>
      </c>
      <c r="D7667" t="s">
        <v>980</v>
      </c>
      <c r="E7667" s="82">
        <v>9.06</v>
      </c>
      <c r="F7667" t="s">
        <v>973</v>
      </c>
      <c r="G7667" s="83">
        <v>41520</v>
      </c>
      <c r="I7667">
        <v>2013</v>
      </c>
    </row>
    <row r="7668" spans="1:9" x14ac:dyDescent="0.25">
      <c r="A7668" t="s">
        <v>972</v>
      </c>
      <c r="B7668" t="s">
        <v>244</v>
      </c>
      <c r="C7668" s="76" t="s">
        <v>842</v>
      </c>
      <c r="D7668" t="s">
        <v>980</v>
      </c>
      <c r="E7668" s="82">
        <v>4.03</v>
      </c>
      <c r="F7668" t="s">
        <v>973</v>
      </c>
      <c r="G7668" s="83">
        <v>41555</v>
      </c>
      <c r="I7668">
        <v>2013</v>
      </c>
    </row>
    <row r="7669" spans="1:9" x14ac:dyDescent="0.25">
      <c r="A7669" t="s">
        <v>972</v>
      </c>
      <c r="B7669" t="s">
        <v>247</v>
      </c>
      <c r="C7669" s="76" t="s">
        <v>842</v>
      </c>
      <c r="D7669" t="s">
        <v>980</v>
      </c>
      <c r="E7669" s="82">
        <v>5.04</v>
      </c>
      <c r="F7669" t="s">
        <v>973</v>
      </c>
      <c r="G7669" s="83">
        <v>41555</v>
      </c>
      <c r="I7669">
        <v>2013</v>
      </c>
    </row>
    <row r="7670" spans="1:9" x14ac:dyDescent="0.25">
      <c r="A7670" t="s">
        <v>972</v>
      </c>
      <c r="B7670" t="s">
        <v>232</v>
      </c>
      <c r="C7670" s="76" t="s">
        <v>842</v>
      </c>
      <c r="D7670" t="s">
        <v>980</v>
      </c>
      <c r="E7670" s="82">
        <v>7.46</v>
      </c>
      <c r="F7670" t="s">
        <v>973</v>
      </c>
      <c r="G7670" s="83">
        <v>41535</v>
      </c>
      <c r="I7670">
        <v>2013</v>
      </c>
    </row>
    <row r="7671" spans="1:9" x14ac:dyDescent="0.25">
      <c r="A7671" t="s">
        <v>972</v>
      </c>
      <c r="B7671" s="74" t="s">
        <v>213</v>
      </c>
      <c r="C7671" s="76" t="s">
        <v>842</v>
      </c>
      <c r="D7671" t="s">
        <v>980</v>
      </c>
      <c r="E7671" s="82">
        <v>4.9400000000000004</v>
      </c>
      <c r="F7671" t="s">
        <v>973</v>
      </c>
      <c r="G7671" s="83">
        <v>41557</v>
      </c>
      <c r="I7671">
        <v>2013</v>
      </c>
    </row>
    <row r="7672" spans="1:9" x14ac:dyDescent="0.25">
      <c r="A7672" t="s">
        <v>972</v>
      </c>
      <c r="B7672" t="s">
        <v>133</v>
      </c>
      <c r="C7672" s="76" t="s">
        <v>842</v>
      </c>
      <c r="D7672" t="s">
        <v>980</v>
      </c>
      <c r="E7672" s="82">
        <v>26.68</v>
      </c>
      <c r="F7672" t="s">
        <v>973</v>
      </c>
      <c r="G7672" s="83">
        <v>41624</v>
      </c>
      <c r="I7672">
        <v>2013</v>
      </c>
    </row>
    <row r="7673" spans="1:9" x14ac:dyDescent="0.25">
      <c r="A7673" t="s">
        <v>972</v>
      </c>
      <c r="B7673" t="s">
        <v>242</v>
      </c>
      <c r="C7673" s="76" t="s">
        <v>842</v>
      </c>
      <c r="D7673" t="s">
        <v>980</v>
      </c>
      <c r="E7673" s="82">
        <v>6.21</v>
      </c>
      <c r="F7673" t="s">
        <v>973</v>
      </c>
      <c r="G7673" s="83">
        <v>41565</v>
      </c>
      <c r="I7673">
        <v>2013</v>
      </c>
    </row>
    <row r="7674" spans="1:9" x14ac:dyDescent="0.25">
      <c r="A7674" t="s">
        <v>972</v>
      </c>
      <c r="B7674" t="s">
        <v>253</v>
      </c>
      <c r="C7674" s="76" t="s">
        <v>842</v>
      </c>
      <c r="D7674" t="s">
        <v>980</v>
      </c>
      <c r="E7674" s="82">
        <v>3.11</v>
      </c>
      <c r="F7674" t="s">
        <v>973</v>
      </c>
      <c r="G7674" s="83">
        <v>41565</v>
      </c>
      <c r="I7674">
        <v>2013</v>
      </c>
    </row>
    <row r="7675" spans="1:9" x14ac:dyDescent="0.25">
      <c r="A7675" t="s">
        <v>972</v>
      </c>
      <c r="B7675" t="s">
        <v>139</v>
      </c>
      <c r="C7675" s="76" t="s">
        <v>842</v>
      </c>
      <c r="D7675" t="s">
        <v>980</v>
      </c>
      <c r="E7675" s="82">
        <v>7.13</v>
      </c>
      <c r="F7675" t="s">
        <v>973</v>
      </c>
      <c r="G7675" s="83">
        <v>41555</v>
      </c>
      <c r="I7675">
        <v>2013</v>
      </c>
    </row>
    <row r="7676" spans="1:9" x14ac:dyDescent="0.25">
      <c r="A7676" t="s">
        <v>972</v>
      </c>
      <c r="B7676" t="s">
        <v>117</v>
      </c>
      <c r="C7676" s="76" t="s">
        <v>842</v>
      </c>
      <c r="D7676" t="s">
        <v>980</v>
      </c>
      <c r="E7676" s="82">
        <v>6.65</v>
      </c>
      <c r="F7676" t="s">
        <v>973</v>
      </c>
      <c r="G7676" s="83">
        <v>41582</v>
      </c>
      <c r="I7676">
        <v>2013</v>
      </c>
    </row>
    <row r="7677" spans="1:9" x14ac:dyDescent="0.25">
      <c r="A7677" t="s">
        <v>972</v>
      </c>
      <c r="B7677" t="s">
        <v>229</v>
      </c>
      <c r="C7677" s="76" t="s">
        <v>842</v>
      </c>
      <c r="D7677" t="s">
        <v>980</v>
      </c>
      <c r="E7677" s="82">
        <v>6.04</v>
      </c>
      <c r="F7677" t="s">
        <v>973</v>
      </c>
      <c r="G7677" s="83">
        <v>41550</v>
      </c>
      <c r="I7677">
        <v>2013</v>
      </c>
    </row>
    <row r="7678" spans="1:9" x14ac:dyDescent="0.25">
      <c r="A7678" t="s">
        <v>972</v>
      </c>
      <c r="B7678" t="s">
        <v>242</v>
      </c>
      <c r="C7678" s="76" t="s">
        <v>842</v>
      </c>
      <c r="D7678" t="s">
        <v>980</v>
      </c>
      <c r="E7678" s="82">
        <v>3.73</v>
      </c>
      <c r="F7678" t="s">
        <v>973</v>
      </c>
      <c r="G7678" s="83">
        <v>41565</v>
      </c>
      <c r="I7678">
        <v>2013</v>
      </c>
    </row>
    <row r="7679" spans="1:9" x14ac:dyDescent="0.25">
      <c r="A7679" t="s">
        <v>972</v>
      </c>
      <c r="B7679" t="s">
        <v>247</v>
      </c>
      <c r="C7679" s="76" t="s">
        <v>842</v>
      </c>
      <c r="D7679" t="s">
        <v>980</v>
      </c>
      <c r="E7679" s="82">
        <v>9.58</v>
      </c>
      <c r="F7679" t="s">
        <v>973</v>
      </c>
      <c r="G7679" s="83">
        <v>41555</v>
      </c>
      <c r="I7679">
        <v>2013</v>
      </c>
    </row>
    <row r="7680" spans="1:9" x14ac:dyDescent="0.25">
      <c r="A7680" t="s">
        <v>972</v>
      </c>
      <c r="B7680" t="s">
        <v>220</v>
      </c>
      <c r="C7680" s="76" t="s">
        <v>842</v>
      </c>
      <c r="D7680" t="s">
        <v>980</v>
      </c>
      <c r="E7680" s="82">
        <v>3.11</v>
      </c>
      <c r="F7680" t="s">
        <v>973</v>
      </c>
      <c r="G7680" s="83">
        <v>41577</v>
      </c>
      <c r="I7680">
        <v>2013</v>
      </c>
    </row>
    <row r="7681" spans="1:9" x14ac:dyDescent="0.25">
      <c r="A7681" t="s">
        <v>972</v>
      </c>
      <c r="B7681" t="s">
        <v>241</v>
      </c>
      <c r="C7681" s="76" t="s">
        <v>842</v>
      </c>
      <c r="D7681" t="s">
        <v>980</v>
      </c>
      <c r="E7681" s="82">
        <v>17.760000000000002</v>
      </c>
      <c r="F7681" t="s">
        <v>973</v>
      </c>
      <c r="G7681" s="83">
        <v>41585</v>
      </c>
      <c r="I7681">
        <v>2013</v>
      </c>
    </row>
    <row r="7682" spans="1:9" x14ac:dyDescent="0.25">
      <c r="A7682" t="s">
        <v>972</v>
      </c>
      <c r="B7682" t="s">
        <v>248</v>
      </c>
      <c r="C7682" s="76" t="s">
        <v>842</v>
      </c>
      <c r="D7682" t="s">
        <v>980</v>
      </c>
      <c r="E7682" s="82">
        <v>7.15</v>
      </c>
      <c r="F7682" t="s">
        <v>973</v>
      </c>
      <c r="G7682" s="83">
        <v>41565</v>
      </c>
      <c r="I7682">
        <v>2013</v>
      </c>
    </row>
    <row r="7683" spans="1:9" x14ac:dyDescent="0.25">
      <c r="A7683" t="s">
        <v>972</v>
      </c>
      <c r="B7683" t="s">
        <v>181</v>
      </c>
      <c r="C7683" s="76" t="s">
        <v>842</v>
      </c>
      <c r="D7683" t="s">
        <v>980</v>
      </c>
      <c r="E7683" s="82">
        <v>4.25</v>
      </c>
      <c r="F7683" t="s">
        <v>973</v>
      </c>
      <c r="G7683" s="83">
        <v>41508</v>
      </c>
      <c r="I7683">
        <v>2013</v>
      </c>
    </row>
    <row r="7684" spans="1:9" x14ac:dyDescent="0.25">
      <c r="A7684" t="s">
        <v>972</v>
      </c>
      <c r="B7684" t="s">
        <v>30</v>
      </c>
      <c r="C7684" s="76" t="s">
        <v>842</v>
      </c>
      <c r="D7684" t="s">
        <v>980</v>
      </c>
      <c r="E7684" s="82">
        <v>9.07</v>
      </c>
      <c r="F7684" t="s">
        <v>973</v>
      </c>
      <c r="G7684" s="83">
        <v>41571</v>
      </c>
      <c r="I7684">
        <v>2013</v>
      </c>
    </row>
    <row r="7685" spans="1:9" x14ac:dyDescent="0.25">
      <c r="A7685" t="s">
        <v>972</v>
      </c>
      <c r="B7685" t="s">
        <v>219</v>
      </c>
      <c r="C7685" s="76" t="s">
        <v>946</v>
      </c>
      <c r="D7685" t="s">
        <v>980</v>
      </c>
      <c r="E7685" s="82">
        <v>107.2</v>
      </c>
      <c r="F7685" t="s">
        <v>973</v>
      </c>
      <c r="G7685" s="83">
        <v>41045</v>
      </c>
      <c r="I7685">
        <v>2012</v>
      </c>
    </row>
    <row r="7686" spans="1:9" x14ac:dyDescent="0.25">
      <c r="A7686" t="s">
        <v>972</v>
      </c>
      <c r="B7686" t="s">
        <v>173</v>
      </c>
      <c r="C7686" s="76" t="s">
        <v>842</v>
      </c>
      <c r="D7686" t="s">
        <v>980</v>
      </c>
      <c r="E7686" s="82">
        <v>3.52</v>
      </c>
      <c r="F7686" t="s">
        <v>973</v>
      </c>
      <c r="G7686" s="83">
        <v>41529</v>
      </c>
      <c r="I7686">
        <v>2013</v>
      </c>
    </row>
    <row r="7687" spans="1:9" x14ac:dyDescent="0.25">
      <c r="A7687" t="s">
        <v>972</v>
      </c>
      <c r="B7687" t="s">
        <v>148</v>
      </c>
      <c r="C7687" s="76" t="s">
        <v>842</v>
      </c>
      <c r="D7687" t="s">
        <v>980</v>
      </c>
      <c r="E7687" s="82">
        <v>9.1999999999999993</v>
      </c>
      <c r="F7687" t="s">
        <v>973</v>
      </c>
      <c r="G7687" s="83">
        <v>41603</v>
      </c>
      <c r="I7687">
        <v>2013</v>
      </c>
    </row>
    <row r="7688" spans="1:9" x14ac:dyDescent="0.25">
      <c r="A7688" t="s">
        <v>972</v>
      </c>
      <c r="B7688" t="s">
        <v>219</v>
      </c>
      <c r="C7688" s="76" t="s">
        <v>842</v>
      </c>
      <c r="D7688" t="s">
        <v>980</v>
      </c>
      <c r="E7688" s="82">
        <v>5.7</v>
      </c>
      <c r="F7688" t="s">
        <v>973</v>
      </c>
      <c r="G7688" s="83">
        <v>41568</v>
      </c>
      <c r="I7688">
        <v>2013</v>
      </c>
    </row>
    <row r="7689" spans="1:9" x14ac:dyDescent="0.25">
      <c r="A7689" t="s">
        <v>972</v>
      </c>
      <c r="B7689" t="s">
        <v>254</v>
      </c>
      <c r="C7689" s="76" t="s">
        <v>842</v>
      </c>
      <c r="D7689" t="s">
        <v>980</v>
      </c>
      <c r="E7689" s="82">
        <v>4.3499999999999996</v>
      </c>
      <c r="F7689" t="s">
        <v>973</v>
      </c>
      <c r="G7689" s="83">
        <v>41563</v>
      </c>
      <c r="I7689">
        <v>2013</v>
      </c>
    </row>
    <row r="7690" spans="1:9" x14ac:dyDescent="0.25">
      <c r="A7690" t="s">
        <v>972</v>
      </c>
      <c r="B7690" t="s">
        <v>148</v>
      </c>
      <c r="C7690" s="76" t="s">
        <v>842</v>
      </c>
      <c r="D7690" t="s">
        <v>980</v>
      </c>
      <c r="E7690" s="82">
        <v>148.19999999999999</v>
      </c>
      <c r="F7690" t="s">
        <v>973</v>
      </c>
      <c r="G7690" s="83">
        <v>41583</v>
      </c>
      <c r="I7690">
        <v>2013</v>
      </c>
    </row>
    <row r="7691" spans="1:9" x14ac:dyDescent="0.25">
      <c r="A7691" t="s">
        <v>972</v>
      </c>
      <c r="B7691" t="s">
        <v>242</v>
      </c>
      <c r="C7691" s="76" t="s">
        <v>842</v>
      </c>
      <c r="D7691" t="s">
        <v>980</v>
      </c>
      <c r="E7691" s="82">
        <v>3.73</v>
      </c>
      <c r="F7691" t="s">
        <v>973</v>
      </c>
      <c r="G7691" s="83">
        <v>41565</v>
      </c>
      <c r="I7691">
        <v>2013</v>
      </c>
    </row>
    <row r="7692" spans="1:9" x14ac:dyDescent="0.25">
      <c r="A7692" t="s">
        <v>972</v>
      </c>
      <c r="B7692" t="s">
        <v>242</v>
      </c>
      <c r="C7692" s="76" t="s">
        <v>842</v>
      </c>
      <c r="D7692" t="s">
        <v>980</v>
      </c>
      <c r="E7692" s="82">
        <v>5.59</v>
      </c>
      <c r="F7692" t="s">
        <v>973</v>
      </c>
      <c r="G7692" s="83">
        <v>41647</v>
      </c>
      <c r="I7692">
        <v>2014</v>
      </c>
    </row>
    <row r="7693" spans="1:9" x14ac:dyDescent="0.25">
      <c r="A7693" t="s">
        <v>972</v>
      </c>
      <c r="B7693" t="s">
        <v>239</v>
      </c>
      <c r="C7693" s="76" t="s">
        <v>842</v>
      </c>
      <c r="D7693" t="s">
        <v>980</v>
      </c>
      <c r="E7693" s="82">
        <v>12.52</v>
      </c>
      <c r="F7693" t="s">
        <v>973</v>
      </c>
      <c r="G7693" s="83">
        <v>41565</v>
      </c>
      <c r="I7693">
        <v>2013</v>
      </c>
    </row>
    <row r="7694" spans="1:9" x14ac:dyDescent="0.25">
      <c r="A7694" t="s">
        <v>972</v>
      </c>
      <c r="B7694" t="s">
        <v>240</v>
      </c>
      <c r="C7694" s="76" t="s">
        <v>842</v>
      </c>
      <c r="D7694" t="s">
        <v>980</v>
      </c>
      <c r="E7694" s="82">
        <v>4.3499999999999996</v>
      </c>
      <c r="F7694" t="s">
        <v>973</v>
      </c>
      <c r="G7694" s="83">
        <v>41548</v>
      </c>
      <c r="I7694">
        <v>2013</v>
      </c>
    </row>
    <row r="7695" spans="1:9" x14ac:dyDescent="0.25">
      <c r="A7695" t="s">
        <v>972</v>
      </c>
      <c r="B7695" t="s">
        <v>232</v>
      </c>
      <c r="C7695" s="76" t="s">
        <v>842</v>
      </c>
      <c r="D7695" t="s">
        <v>980</v>
      </c>
      <c r="E7695" s="82">
        <v>5.59</v>
      </c>
      <c r="F7695" t="s">
        <v>973</v>
      </c>
      <c r="G7695" s="83">
        <v>41561</v>
      </c>
      <c r="I7695">
        <v>2013</v>
      </c>
    </row>
    <row r="7696" spans="1:9" x14ac:dyDescent="0.25">
      <c r="A7696" t="s">
        <v>972</v>
      </c>
      <c r="B7696" t="s">
        <v>248</v>
      </c>
      <c r="C7696" s="76" t="s">
        <v>842</v>
      </c>
      <c r="D7696" t="s">
        <v>980</v>
      </c>
      <c r="E7696" s="82">
        <v>28.7</v>
      </c>
      <c r="F7696" t="s">
        <v>973</v>
      </c>
      <c r="G7696" s="83">
        <v>41792</v>
      </c>
      <c r="I7696">
        <v>2014</v>
      </c>
    </row>
    <row r="7697" spans="1:9" x14ac:dyDescent="0.25">
      <c r="A7697" t="s">
        <v>972</v>
      </c>
      <c r="B7697" t="s">
        <v>247</v>
      </c>
      <c r="C7697" s="76" t="s">
        <v>842</v>
      </c>
      <c r="D7697" t="s">
        <v>980</v>
      </c>
      <c r="E7697" s="82">
        <v>9.6</v>
      </c>
      <c r="F7697" t="s">
        <v>973</v>
      </c>
      <c r="G7697" s="83">
        <v>41596</v>
      </c>
      <c r="I7697">
        <v>2013</v>
      </c>
    </row>
    <row r="7698" spans="1:9" x14ac:dyDescent="0.25">
      <c r="A7698" t="s">
        <v>972</v>
      </c>
      <c r="B7698" t="s">
        <v>221</v>
      </c>
      <c r="C7698" s="76" t="s">
        <v>842</v>
      </c>
      <c r="D7698" t="s">
        <v>980</v>
      </c>
      <c r="E7698" s="82">
        <v>13</v>
      </c>
      <c r="F7698" t="s">
        <v>973</v>
      </c>
      <c r="G7698" s="83">
        <v>41578</v>
      </c>
      <c r="I7698">
        <v>2013</v>
      </c>
    </row>
    <row r="7699" spans="1:9" x14ac:dyDescent="0.25">
      <c r="A7699" t="s">
        <v>972</v>
      </c>
      <c r="B7699" t="s">
        <v>249</v>
      </c>
      <c r="C7699" s="76" t="s">
        <v>842</v>
      </c>
      <c r="D7699" t="s">
        <v>980</v>
      </c>
      <c r="E7699" s="82">
        <v>5.9</v>
      </c>
      <c r="F7699" t="s">
        <v>973</v>
      </c>
      <c r="G7699" s="83">
        <v>41590</v>
      </c>
      <c r="I7699">
        <v>2013</v>
      </c>
    </row>
    <row r="7700" spans="1:9" x14ac:dyDescent="0.25">
      <c r="A7700" t="s">
        <v>972</v>
      </c>
      <c r="B7700" t="s">
        <v>223</v>
      </c>
      <c r="C7700" s="76" t="s">
        <v>842</v>
      </c>
      <c r="D7700" t="s">
        <v>980</v>
      </c>
      <c r="E7700" s="82">
        <v>4.28</v>
      </c>
      <c r="F7700" t="s">
        <v>973</v>
      </c>
      <c r="G7700" s="83">
        <v>41579</v>
      </c>
      <c r="I7700">
        <v>2013</v>
      </c>
    </row>
    <row r="7701" spans="1:9" x14ac:dyDescent="0.25">
      <c r="A7701" t="s">
        <v>972</v>
      </c>
      <c r="B7701" t="s">
        <v>186</v>
      </c>
      <c r="C7701" s="76" t="s">
        <v>842</v>
      </c>
      <c r="D7701" t="s">
        <v>980</v>
      </c>
      <c r="E7701" s="82">
        <v>6.52</v>
      </c>
      <c r="F7701" t="s">
        <v>973</v>
      </c>
      <c r="G7701" s="83">
        <v>41592</v>
      </c>
      <c r="I7701">
        <v>2013</v>
      </c>
    </row>
    <row r="7702" spans="1:9" x14ac:dyDescent="0.25">
      <c r="A7702" t="s">
        <v>972</v>
      </c>
      <c r="B7702" t="s">
        <v>221</v>
      </c>
      <c r="C7702" s="76" t="s">
        <v>842</v>
      </c>
      <c r="D7702" t="s">
        <v>980</v>
      </c>
      <c r="E7702" s="82">
        <v>3.31</v>
      </c>
      <c r="F7702" t="s">
        <v>973</v>
      </c>
      <c r="G7702" s="83">
        <v>41571</v>
      </c>
      <c r="I7702">
        <v>2013</v>
      </c>
    </row>
    <row r="7703" spans="1:9" x14ac:dyDescent="0.25">
      <c r="A7703" t="s">
        <v>972</v>
      </c>
      <c r="B7703" t="s">
        <v>80</v>
      </c>
      <c r="C7703" s="76" t="s">
        <v>842</v>
      </c>
      <c r="D7703" t="s">
        <v>980</v>
      </c>
      <c r="E7703" s="82">
        <v>3.85</v>
      </c>
      <c r="F7703" t="s">
        <v>973</v>
      </c>
      <c r="G7703" s="83">
        <v>41570</v>
      </c>
      <c r="I7703">
        <v>2013</v>
      </c>
    </row>
    <row r="7704" spans="1:9" x14ac:dyDescent="0.25">
      <c r="A7704" t="s">
        <v>972</v>
      </c>
      <c r="B7704" t="s">
        <v>118</v>
      </c>
      <c r="C7704" s="76" t="s">
        <v>842</v>
      </c>
      <c r="D7704" t="s">
        <v>980</v>
      </c>
      <c r="E7704" s="82">
        <v>5.7</v>
      </c>
      <c r="F7704" t="s">
        <v>973</v>
      </c>
      <c r="G7704" s="83">
        <v>41537</v>
      </c>
      <c r="I7704">
        <v>2013</v>
      </c>
    </row>
    <row r="7705" spans="1:9" x14ac:dyDescent="0.25">
      <c r="A7705" t="s">
        <v>972</v>
      </c>
      <c r="B7705" t="s">
        <v>132</v>
      </c>
      <c r="C7705" s="76" t="s">
        <v>842</v>
      </c>
      <c r="D7705" t="s">
        <v>980</v>
      </c>
      <c r="E7705" s="82">
        <v>5.23</v>
      </c>
      <c r="F7705" t="s">
        <v>973</v>
      </c>
      <c r="G7705" s="83">
        <v>41576</v>
      </c>
      <c r="I7705">
        <v>2013</v>
      </c>
    </row>
    <row r="7706" spans="1:9" x14ac:dyDescent="0.25">
      <c r="A7706" t="s">
        <v>972</v>
      </c>
      <c r="B7706" t="s">
        <v>101</v>
      </c>
      <c r="C7706" s="76" t="s">
        <v>842</v>
      </c>
      <c r="D7706" t="s">
        <v>980</v>
      </c>
      <c r="E7706" s="82">
        <v>1.81</v>
      </c>
      <c r="F7706" t="s">
        <v>973</v>
      </c>
      <c r="G7706" s="83">
        <v>41555</v>
      </c>
      <c r="I7706">
        <v>2013</v>
      </c>
    </row>
    <row r="7707" spans="1:9" x14ac:dyDescent="0.25">
      <c r="A7707" t="s">
        <v>972</v>
      </c>
      <c r="B7707" t="s">
        <v>249</v>
      </c>
      <c r="C7707" s="76" t="s">
        <v>842</v>
      </c>
      <c r="D7707" t="s">
        <v>980</v>
      </c>
      <c r="E7707" s="82">
        <v>8.6999999999999993</v>
      </c>
      <c r="F7707" t="s">
        <v>973</v>
      </c>
      <c r="G7707" s="83">
        <v>41603</v>
      </c>
      <c r="I7707">
        <v>2013</v>
      </c>
    </row>
    <row r="7708" spans="1:9" x14ac:dyDescent="0.25">
      <c r="A7708" t="s">
        <v>972</v>
      </c>
      <c r="B7708" t="s">
        <v>193</v>
      </c>
      <c r="C7708" s="76" t="s">
        <v>842</v>
      </c>
      <c r="D7708" t="s">
        <v>980</v>
      </c>
      <c r="E7708" s="82">
        <v>2.58</v>
      </c>
      <c r="F7708" t="s">
        <v>973</v>
      </c>
      <c r="G7708" s="83">
        <v>41533</v>
      </c>
      <c r="I7708">
        <v>2013</v>
      </c>
    </row>
    <row r="7709" spans="1:9" x14ac:dyDescent="0.25">
      <c r="A7709" t="s">
        <v>972</v>
      </c>
      <c r="B7709" t="s">
        <v>233</v>
      </c>
      <c r="C7709" s="76" t="s">
        <v>842</v>
      </c>
      <c r="D7709" t="s">
        <v>980</v>
      </c>
      <c r="E7709" s="82">
        <v>3.31</v>
      </c>
      <c r="F7709" t="s">
        <v>973</v>
      </c>
      <c r="G7709" s="83">
        <v>41591</v>
      </c>
      <c r="I7709">
        <v>2013</v>
      </c>
    </row>
    <row r="7710" spans="1:9" x14ac:dyDescent="0.25">
      <c r="A7710" t="s">
        <v>972</v>
      </c>
      <c r="B7710" t="s">
        <v>177</v>
      </c>
      <c r="C7710" s="76" t="s">
        <v>842</v>
      </c>
      <c r="D7710" t="s">
        <v>980</v>
      </c>
      <c r="E7710" s="82">
        <v>3.11</v>
      </c>
      <c r="F7710" t="s">
        <v>973</v>
      </c>
      <c r="G7710" s="83">
        <v>41568</v>
      </c>
      <c r="I7710">
        <v>2013</v>
      </c>
    </row>
    <row r="7711" spans="1:9" x14ac:dyDescent="0.25">
      <c r="A7711" t="s">
        <v>972</v>
      </c>
      <c r="B7711" t="s">
        <v>71</v>
      </c>
      <c r="C7711" s="76" t="s">
        <v>842</v>
      </c>
      <c r="D7711" t="s">
        <v>980</v>
      </c>
      <c r="E7711" s="82">
        <v>4.4000000000000004</v>
      </c>
      <c r="F7711" t="s">
        <v>973</v>
      </c>
      <c r="G7711" s="83">
        <v>41571</v>
      </c>
      <c r="I7711">
        <v>2013</v>
      </c>
    </row>
    <row r="7712" spans="1:9" x14ac:dyDescent="0.25">
      <c r="A7712" t="s">
        <v>972</v>
      </c>
      <c r="B7712" t="s">
        <v>243</v>
      </c>
      <c r="C7712" s="76" t="s">
        <v>842</v>
      </c>
      <c r="D7712" t="s">
        <v>980</v>
      </c>
      <c r="E7712" s="82">
        <v>5.93</v>
      </c>
      <c r="F7712" t="s">
        <v>973</v>
      </c>
      <c r="G7712" s="83">
        <v>41593</v>
      </c>
      <c r="I7712">
        <v>2013</v>
      </c>
    </row>
    <row r="7713" spans="1:9" x14ac:dyDescent="0.25">
      <c r="A7713" t="s">
        <v>972</v>
      </c>
      <c r="B7713" t="s">
        <v>245</v>
      </c>
      <c r="C7713" s="76" t="s">
        <v>842</v>
      </c>
      <c r="D7713" t="s">
        <v>980</v>
      </c>
      <c r="E7713" s="82">
        <v>3.58</v>
      </c>
      <c r="F7713" t="s">
        <v>973</v>
      </c>
      <c r="G7713" s="83">
        <v>41593</v>
      </c>
      <c r="I7713">
        <v>2013</v>
      </c>
    </row>
    <row r="7714" spans="1:9" x14ac:dyDescent="0.25">
      <c r="A7714" t="s">
        <v>972</v>
      </c>
      <c r="B7714" t="s">
        <v>177</v>
      </c>
      <c r="C7714" s="76" t="s">
        <v>842</v>
      </c>
      <c r="D7714" t="s">
        <v>980</v>
      </c>
      <c r="E7714" s="82">
        <v>7.46</v>
      </c>
      <c r="F7714" t="s">
        <v>973</v>
      </c>
      <c r="G7714" s="83">
        <v>41576</v>
      </c>
      <c r="I7714">
        <v>2013</v>
      </c>
    </row>
    <row r="7715" spans="1:9" x14ac:dyDescent="0.25">
      <c r="A7715" t="s">
        <v>972</v>
      </c>
      <c r="B7715" t="s">
        <v>71</v>
      </c>
      <c r="C7715" s="76" t="s">
        <v>842</v>
      </c>
      <c r="D7715" t="s">
        <v>980</v>
      </c>
      <c r="E7715" s="82">
        <v>4.96</v>
      </c>
      <c r="F7715" t="s">
        <v>973</v>
      </c>
      <c r="G7715" s="83">
        <v>41570</v>
      </c>
      <c r="I7715">
        <v>2013</v>
      </c>
    </row>
    <row r="7716" spans="1:9" x14ac:dyDescent="0.25">
      <c r="A7716" t="s">
        <v>972</v>
      </c>
      <c r="B7716" t="s">
        <v>203</v>
      </c>
      <c r="C7716" s="76" t="s">
        <v>842</v>
      </c>
      <c r="D7716" t="s">
        <v>980</v>
      </c>
      <c r="E7716" s="82">
        <v>7.55</v>
      </c>
      <c r="F7716" t="s">
        <v>973</v>
      </c>
      <c r="G7716" s="83">
        <v>41689</v>
      </c>
      <c r="I7716">
        <v>2014</v>
      </c>
    </row>
    <row r="7717" spans="1:9" x14ac:dyDescent="0.25">
      <c r="A7717" t="s">
        <v>972</v>
      </c>
      <c r="B7717" t="s">
        <v>66</v>
      </c>
      <c r="C7717" s="76" t="s">
        <v>842</v>
      </c>
      <c r="D7717" t="s">
        <v>980</v>
      </c>
      <c r="E7717" s="82">
        <v>5.93</v>
      </c>
      <c r="F7717" t="s">
        <v>973</v>
      </c>
      <c r="G7717" s="83">
        <v>41599</v>
      </c>
      <c r="I7717">
        <v>2013</v>
      </c>
    </row>
    <row r="7718" spans="1:9" x14ac:dyDescent="0.25">
      <c r="A7718" t="s">
        <v>972</v>
      </c>
      <c r="B7718" t="s">
        <v>239</v>
      </c>
      <c r="C7718" s="76" t="s">
        <v>842</v>
      </c>
      <c r="D7718" t="s">
        <v>980</v>
      </c>
      <c r="E7718" s="82">
        <v>3.8</v>
      </c>
      <c r="F7718" t="s">
        <v>973</v>
      </c>
      <c r="G7718" s="83">
        <v>41562</v>
      </c>
      <c r="I7718">
        <v>2013</v>
      </c>
    </row>
    <row r="7719" spans="1:9" x14ac:dyDescent="0.25">
      <c r="A7719" t="s">
        <v>972</v>
      </c>
      <c r="B7719" t="s">
        <v>173</v>
      </c>
      <c r="C7719" s="76" t="s">
        <v>842</v>
      </c>
      <c r="D7719" t="s">
        <v>980</v>
      </c>
      <c r="E7719" s="82">
        <v>9.23</v>
      </c>
      <c r="F7719" t="s">
        <v>973</v>
      </c>
      <c r="G7719" s="83">
        <v>41597</v>
      </c>
      <c r="I7719">
        <v>2013</v>
      </c>
    </row>
    <row r="7720" spans="1:9" x14ac:dyDescent="0.25">
      <c r="A7720" t="s">
        <v>972</v>
      </c>
      <c r="B7720" t="s">
        <v>115</v>
      </c>
      <c r="C7720" s="76" t="s">
        <v>842</v>
      </c>
      <c r="D7720" t="s">
        <v>980</v>
      </c>
      <c r="E7720" s="82">
        <v>3.8</v>
      </c>
      <c r="F7720" t="s">
        <v>973</v>
      </c>
      <c r="G7720" s="83">
        <v>41584</v>
      </c>
      <c r="I7720">
        <v>2013</v>
      </c>
    </row>
    <row r="7721" spans="1:9" x14ac:dyDescent="0.25">
      <c r="A7721" t="s">
        <v>972</v>
      </c>
      <c r="B7721" t="s">
        <v>71</v>
      </c>
      <c r="C7721" s="76" t="s">
        <v>842</v>
      </c>
      <c r="D7721" t="s">
        <v>980</v>
      </c>
      <c r="E7721" s="82">
        <v>8.52</v>
      </c>
      <c r="F7721" t="s">
        <v>973</v>
      </c>
      <c r="G7721" s="83">
        <v>41534</v>
      </c>
      <c r="I7721">
        <v>2013</v>
      </c>
    </row>
    <row r="7722" spans="1:9" x14ac:dyDescent="0.25">
      <c r="A7722" t="s">
        <v>972</v>
      </c>
      <c r="B7722" t="s">
        <v>175</v>
      </c>
      <c r="C7722" s="76" t="s">
        <v>842</v>
      </c>
      <c r="D7722" t="s">
        <v>980</v>
      </c>
      <c r="E7722" s="82">
        <v>5.93</v>
      </c>
      <c r="F7722" t="s">
        <v>973</v>
      </c>
      <c r="G7722" s="83">
        <v>41590</v>
      </c>
      <c r="I7722">
        <v>2013</v>
      </c>
    </row>
    <row r="7723" spans="1:9" x14ac:dyDescent="0.25">
      <c r="A7723" t="s">
        <v>972</v>
      </c>
      <c r="B7723" t="s">
        <v>169</v>
      </c>
      <c r="C7723" s="76" t="s">
        <v>842</v>
      </c>
      <c r="D7723" t="s">
        <v>980</v>
      </c>
      <c r="E7723" s="82">
        <v>9.92</v>
      </c>
      <c r="F7723" t="s">
        <v>973</v>
      </c>
      <c r="G7723" s="83">
        <v>41579</v>
      </c>
      <c r="I7723">
        <v>2013</v>
      </c>
    </row>
    <row r="7724" spans="1:9" x14ac:dyDescent="0.25">
      <c r="A7724" t="s">
        <v>972</v>
      </c>
      <c r="B7724" t="s">
        <v>240</v>
      </c>
      <c r="C7724" s="76" t="s">
        <v>842</v>
      </c>
      <c r="D7724" t="s">
        <v>980</v>
      </c>
      <c r="E7724" s="82">
        <v>14.59</v>
      </c>
      <c r="F7724" t="s">
        <v>973</v>
      </c>
      <c r="G7724" s="83">
        <v>41668</v>
      </c>
      <c r="I7724">
        <v>2014</v>
      </c>
    </row>
    <row r="7725" spans="1:9" x14ac:dyDescent="0.25">
      <c r="A7725" t="s">
        <v>972</v>
      </c>
      <c r="B7725" t="s">
        <v>172</v>
      </c>
      <c r="C7725" s="76" t="s">
        <v>842</v>
      </c>
      <c r="D7725" t="s">
        <v>980</v>
      </c>
      <c r="E7725" s="82">
        <v>4.58</v>
      </c>
      <c r="F7725" t="s">
        <v>973</v>
      </c>
      <c r="G7725" s="83">
        <v>41666</v>
      </c>
      <c r="I7725">
        <v>2014</v>
      </c>
    </row>
    <row r="7726" spans="1:9" x14ac:dyDescent="0.25">
      <c r="A7726" t="s">
        <v>972</v>
      </c>
      <c r="B7726" t="s">
        <v>2</v>
      </c>
      <c r="C7726" s="76" t="s">
        <v>842</v>
      </c>
      <c r="D7726" t="s">
        <v>980</v>
      </c>
      <c r="E7726" s="82">
        <v>4.75</v>
      </c>
      <c r="F7726" t="s">
        <v>973</v>
      </c>
      <c r="G7726" s="83">
        <v>41611</v>
      </c>
      <c r="I7726">
        <v>2013</v>
      </c>
    </row>
    <row r="7727" spans="1:9" x14ac:dyDescent="0.25">
      <c r="A7727" t="s">
        <v>972</v>
      </c>
      <c r="B7727" t="s">
        <v>71</v>
      </c>
      <c r="C7727" s="76" t="s">
        <v>842</v>
      </c>
      <c r="D7727" t="s">
        <v>980</v>
      </c>
      <c r="E7727" s="82">
        <v>8.5500000000000007</v>
      </c>
      <c r="F7727" t="s">
        <v>973</v>
      </c>
      <c r="G7727" s="83">
        <v>41642</v>
      </c>
      <c r="I7727">
        <v>2014</v>
      </c>
    </row>
    <row r="7728" spans="1:9" x14ac:dyDescent="0.25">
      <c r="A7728" t="s">
        <v>972</v>
      </c>
      <c r="B7728" t="s">
        <v>177</v>
      </c>
      <c r="C7728" s="76" t="s">
        <v>842</v>
      </c>
      <c r="D7728" t="s">
        <v>980</v>
      </c>
      <c r="E7728" s="82">
        <v>8.08</v>
      </c>
      <c r="F7728" t="s">
        <v>973</v>
      </c>
      <c r="G7728" s="83">
        <v>41661</v>
      </c>
      <c r="I7728">
        <v>2014</v>
      </c>
    </row>
    <row r="7729" spans="1:9" x14ac:dyDescent="0.25">
      <c r="A7729" t="s">
        <v>972</v>
      </c>
      <c r="B7729" t="s">
        <v>185</v>
      </c>
      <c r="C7729" s="76" t="s">
        <v>842</v>
      </c>
      <c r="D7729" t="s">
        <v>980</v>
      </c>
      <c r="E7729" s="82">
        <v>6.61</v>
      </c>
      <c r="F7729" t="s">
        <v>973</v>
      </c>
      <c r="G7729" s="83">
        <v>41577</v>
      </c>
      <c r="I7729">
        <v>2013</v>
      </c>
    </row>
    <row r="7730" spans="1:9" x14ac:dyDescent="0.25">
      <c r="A7730" t="s">
        <v>972</v>
      </c>
      <c r="B7730" t="s">
        <v>63</v>
      </c>
      <c r="C7730" s="76" t="s">
        <v>842</v>
      </c>
      <c r="D7730" t="s">
        <v>980</v>
      </c>
      <c r="E7730" s="82">
        <v>5.28</v>
      </c>
      <c r="F7730" t="s">
        <v>973</v>
      </c>
      <c r="G7730" s="83">
        <v>41617</v>
      </c>
      <c r="I7730">
        <v>2013</v>
      </c>
    </row>
    <row r="7731" spans="1:9" x14ac:dyDescent="0.25">
      <c r="A7731" t="s">
        <v>972</v>
      </c>
      <c r="B7731" t="s">
        <v>118</v>
      </c>
      <c r="C7731" s="76" t="s">
        <v>842</v>
      </c>
      <c r="D7731" t="s">
        <v>980</v>
      </c>
      <c r="E7731" s="82">
        <v>3.8</v>
      </c>
      <c r="F7731" t="s">
        <v>973</v>
      </c>
      <c r="G7731" s="83">
        <v>41555</v>
      </c>
      <c r="I7731">
        <v>2013</v>
      </c>
    </row>
    <row r="7732" spans="1:9" x14ac:dyDescent="0.25">
      <c r="A7732" t="s">
        <v>972</v>
      </c>
      <c r="B7732" t="s">
        <v>118</v>
      </c>
      <c r="C7732" s="76" t="s">
        <v>842</v>
      </c>
      <c r="D7732" t="s">
        <v>980</v>
      </c>
      <c r="E7732" s="82">
        <v>3.8</v>
      </c>
      <c r="F7732" t="s">
        <v>973</v>
      </c>
      <c r="G7732" s="83">
        <v>41584</v>
      </c>
      <c r="I7732">
        <v>2013</v>
      </c>
    </row>
    <row r="7733" spans="1:9" x14ac:dyDescent="0.25">
      <c r="A7733" t="s">
        <v>972</v>
      </c>
      <c r="B7733" t="s">
        <v>242</v>
      </c>
      <c r="C7733" s="76" t="s">
        <v>842</v>
      </c>
      <c r="D7733" t="s">
        <v>980</v>
      </c>
      <c r="E7733" s="82">
        <v>150</v>
      </c>
      <c r="F7733" t="s">
        <v>973</v>
      </c>
      <c r="G7733" s="83">
        <v>41880</v>
      </c>
      <c r="I7733">
        <v>2014</v>
      </c>
    </row>
    <row r="7734" spans="1:9" x14ac:dyDescent="0.25">
      <c r="A7734" t="s">
        <v>972</v>
      </c>
      <c r="B7734" t="s">
        <v>127</v>
      </c>
      <c r="C7734" s="76" t="s">
        <v>842</v>
      </c>
      <c r="D7734" t="s">
        <v>980</v>
      </c>
      <c r="E7734" s="82">
        <v>4.28</v>
      </c>
      <c r="F7734" t="s">
        <v>973</v>
      </c>
      <c r="G7734" s="83">
        <v>41563</v>
      </c>
      <c r="I7734">
        <v>2013</v>
      </c>
    </row>
    <row r="7735" spans="1:9" x14ac:dyDescent="0.25">
      <c r="A7735" t="s">
        <v>972</v>
      </c>
      <c r="B7735" t="s">
        <v>97</v>
      </c>
      <c r="C7735" s="76" t="s">
        <v>842</v>
      </c>
      <c r="D7735" t="s">
        <v>980</v>
      </c>
      <c r="E7735" s="82">
        <v>6.16</v>
      </c>
      <c r="F7735" t="s">
        <v>973</v>
      </c>
      <c r="G7735" s="83">
        <v>41677</v>
      </c>
      <c r="I7735">
        <v>2014</v>
      </c>
    </row>
    <row r="7736" spans="1:9" x14ac:dyDescent="0.25">
      <c r="A7736" t="s">
        <v>972</v>
      </c>
      <c r="B7736" t="s">
        <v>127</v>
      </c>
      <c r="C7736" s="76" t="s">
        <v>842</v>
      </c>
      <c r="D7736" t="s">
        <v>980</v>
      </c>
      <c r="E7736" s="82">
        <v>5.13</v>
      </c>
      <c r="F7736" t="s">
        <v>973</v>
      </c>
      <c r="G7736" s="83">
        <v>41563</v>
      </c>
      <c r="I7736">
        <v>2013</v>
      </c>
    </row>
    <row r="7737" spans="1:9" x14ac:dyDescent="0.25">
      <c r="A7737" t="s">
        <v>972</v>
      </c>
      <c r="B7737" t="s">
        <v>100</v>
      </c>
      <c r="C7737" s="76" t="s">
        <v>842</v>
      </c>
      <c r="D7737" t="s">
        <v>980</v>
      </c>
      <c r="E7737" s="82">
        <v>3.8</v>
      </c>
      <c r="F7737" t="s">
        <v>973</v>
      </c>
      <c r="G7737" s="83">
        <v>41661</v>
      </c>
      <c r="I7737">
        <v>2014</v>
      </c>
    </row>
    <row r="7738" spans="1:9" x14ac:dyDescent="0.25">
      <c r="A7738" t="s">
        <v>972</v>
      </c>
      <c r="B7738" t="s">
        <v>245</v>
      </c>
      <c r="C7738" s="76" t="s">
        <v>842</v>
      </c>
      <c r="D7738" t="s">
        <v>980</v>
      </c>
      <c r="E7738" s="82">
        <v>6.61</v>
      </c>
      <c r="F7738" t="s">
        <v>973</v>
      </c>
      <c r="G7738" s="83">
        <v>41641</v>
      </c>
      <c r="I7738">
        <v>2014</v>
      </c>
    </row>
    <row r="7739" spans="1:9" x14ac:dyDescent="0.25">
      <c r="A7739" t="s">
        <v>972</v>
      </c>
      <c r="B7739" s="74" t="s">
        <v>9</v>
      </c>
      <c r="C7739" s="76" t="s">
        <v>842</v>
      </c>
      <c r="D7739" t="s">
        <v>980</v>
      </c>
      <c r="E7739" s="82">
        <v>3.95</v>
      </c>
      <c r="F7739" t="s">
        <v>973</v>
      </c>
      <c r="G7739" s="83">
        <v>41564</v>
      </c>
      <c r="I7739">
        <v>2013</v>
      </c>
    </row>
    <row r="7740" spans="1:9" x14ac:dyDescent="0.25">
      <c r="A7740" t="s">
        <v>972</v>
      </c>
      <c r="B7740" t="s">
        <v>127</v>
      </c>
      <c r="C7740" s="76" t="s">
        <v>842</v>
      </c>
      <c r="D7740" t="s">
        <v>980</v>
      </c>
      <c r="E7740" s="82">
        <v>6.8</v>
      </c>
      <c r="F7740" t="s">
        <v>973</v>
      </c>
      <c r="G7740" s="83">
        <v>41653</v>
      </c>
      <c r="I7740">
        <v>2014</v>
      </c>
    </row>
    <row r="7741" spans="1:9" x14ac:dyDescent="0.25">
      <c r="A7741" t="s">
        <v>972</v>
      </c>
      <c r="B7741" t="s">
        <v>246</v>
      </c>
      <c r="C7741" s="76" t="s">
        <v>842</v>
      </c>
      <c r="D7741" t="s">
        <v>980</v>
      </c>
      <c r="E7741" s="82">
        <v>9.32</v>
      </c>
      <c r="F7741" t="s">
        <v>973</v>
      </c>
      <c r="G7741" s="83">
        <v>41642</v>
      </c>
      <c r="I7741">
        <v>2014</v>
      </c>
    </row>
    <row r="7742" spans="1:9" x14ac:dyDescent="0.25">
      <c r="A7742" t="s">
        <v>972</v>
      </c>
      <c r="B7742" t="s">
        <v>116</v>
      </c>
      <c r="C7742" s="76" t="s">
        <v>842</v>
      </c>
      <c r="D7742" t="s">
        <v>980</v>
      </c>
      <c r="E7742" s="82">
        <v>3.99</v>
      </c>
      <c r="F7742" t="s">
        <v>973</v>
      </c>
      <c r="G7742" s="83">
        <v>41562</v>
      </c>
      <c r="I7742">
        <v>2013</v>
      </c>
    </row>
    <row r="7743" spans="1:9" x14ac:dyDescent="0.25">
      <c r="A7743" t="s">
        <v>972</v>
      </c>
      <c r="B7743" t="s">
        <v>279</v>
      </c>
      <c r="C7743" s="76" t="s">
        <v>842</v>
      </c>
      <c r="D7743" t="s">
        <v>980</v>
      </c>
      <c r="E7743" s="82">
        <v>2.85</v>
      </c>
      <c r="F7743" t="s">
        <v>973</v>
      </c>
      <c r="G7743" s="83">
        <v>41701</v>
      </c>
      <c r="I7743">
        <v>2014</v>
      </c>
    </row>
    <row r="7744" spans="1:9" x14ac:dyDescent="0.25">
      <c r="A7744" t="s">
        <v>972</v>
      </c>
      <c r="B7744" t="s">
        <v>145</v>
      </c>
      <c r="C7744" s="76" t="s">
        <v>842</v>
      </c>
      <c r="D7744" t="s">
        <v>980</v>
      </c>
      <c r="E7744" s="82">
        <v>3.95</v>
      </c>
      <c r="F7744" t="s">
        <v>973</v>
      </c>
      <c r="G7744" s="83">
        <v>41645</v>
      </c>
      <c r="I7744">
        <v>2014</v>
      </c>
    </row>
    <row r="7745" spans="1:9" x14ac:dyDescent="0.25">
      <c r="A7745" t="s">
        <v>972</v>
      </c>
      <c r="B7745" t="s">
        <v>136</v>
      </c>
      <c r="C7745" s="76" t="s">
        <v>842</v>
      </c>
      <c r="D7745" t="s">
        <v>980</v>
      </c>
      <c r="E7745" s="82">
        <v>2.96</v>
      </c>
      <c r="F7745" t="s">
        <v>973</v>
      </c>
      <c r="G7745" s="83">
        <v>41652</v>
      </c>
      <c r="I7745">
        <v>2014</v>
      </c>
    </row>
    <row r="7746" spans="1:9" x14ac:dyDescent="0.25">
      <c r="A7746" t="s">
        <v>972</v>
      </c>
      <c r="B7746" t="s">
        <v>280</v>
      </c>
      <c r="C7746" s="76" t="s">
        <v>842</v>
      </c>
      <c r="D7746" t="s">
        <v>980</v>
      </c>
      <c r="E7746" s="82">
        <v>4.75</v>
      </c>
      <c r="F7746" t="s">
        <v>973</v>
      </c>
      <c r="G7746" s="83">
        <v>41571</v>
      </c>
      <c r="I7746">
        <v>2013</v>
      </c>
    </row>
    <row r="7747" spans="1:9" x14ac:dyDescent="0.25">
      <c r="A7747" t="s">
        <v>972</v>
      </c>
      <c r="B7747" t="s">
        <v>107</v>
      </c>
      <c r="C7747" s="76" t="s">
        <v>842</v>
      </c>
      <c r="D7747" t="s">
        <v>980</v>
      </c>
      <c r="E7747" s="82">
        <v>8.5500000000000007</v>
      </c>
      <c r="F7747" t="s">
        <v>973</v>
      </c>
      <c r="G7747" s="83">
        <v>41646</v>
      </c>
      <c r="I7747">
        <v>2014</v>
      </c>
    </row>
    <row r="7748" spans="1:9" x14ac:dyDescent="0.25">
      <c r="A7748" t="s">
        <v>972</v>
      </c>
      <c r="B7748" t="s">
        <v>280</v>
      </c>
      <c r="C7748" s="76" t="s">
        <v>842</v>
      </c>
      <c r="D7748" t="s">
        <v>980</v>
      </c>
      <c r="E7748" s="82">
        <v>8.5500000000000007</v>
      </c>
      <c r="F7748" t="s">
        <v>973</v>
      </c>
      <c r="G7748" s="83">
        <v>40197</v>
      </c>
      <c r="I7748">
        <v>2010</v>
      </c>
    </row>
    <row r="7749" spans="1:9" x14ac:dyDescent="0.25">
      <c r="A7749" t="s">
        <v>972</v>
      </c>
      <c r="B7749" t="s">
        <v>280</v>
      </c>
      <c r="C7749" s="76" t="s">
        <v>842</v>
      </c>
      <c r="D7749" t="s">
        <v>980</v>
      </c>
      <c r="E7749" s="82">
        <v>2.14</v>
      </c>
      <c r="F7749" t="s">
        <v>973</v>
      </c>
      <c r="G7749" s="83">
        <v>41565</v>
      </c>
      <c r="I7749">
        <v>2013</v>
      </c>
    </row>
    <row r="7750" spans="1:9" x14ac:dyDescent="0.25">
      <c r="A7750" t="s">
        <v>972</v>
      </c>
      <c r="B7750" t="s">
        <v>128</v>
      </c>
      <c r="C7750" s="76" t="s">
        <v>842</v>
      </c>
      <c r="D7750" t="s">
        <v>980</v>
      </c>
      <c r="E7750" s="82">
        <v>17.440000000000001</v>
      </c>
      <c r="F7750" t="s">
        <v>973</v>
      </c>
      <c r="G7750" s="83">
        <v>41600</v>
      </c>
      <c r="I7750">
        <v>2013</v>
      </c>
    </row>
    <row r="7751" spans="1:9" x14ac:dyDescent="0.25">
      <c r="A7751" t="s">
        <v>972</v>
      </c>
      <c r="B7751" t="s">
        <v>193</v>
      </c>
      <c r="C7751" s="76" t="s">
        <v>842</v>
      </c>
      <c r="D7751" t="s">
        <v>980</v>
      </c>
      <c r="E7751" s="82">
        <v>17.809999999999999</v>
      </c>
      <c r="F7751" t="s">
        <v>973</v>
      </c>
      <c r="G7751" s="83">
        <v>41677</v>
      </c>
      <c r="I7751">
        <v>2014</v>
      </c>
    </row>
    <row r="7752" spans="1:9" x14ac:dyDescent="0.25">
      <c r="A7752" t="s">
        <v>972</v>
      </c>
      <c r="B7752" t="s">
        <v>139</v>
      </c>
      <c r="C7752" s="76" t="s">
        <v>842</v>
      </c>
      <c r="D7752" t="s">
        <v>980</v>
      </c>
      <c r="E7752" s="82">
        <v>6.89</v>
      </c>
      <c r="F7752" t="s">
        <v>973</v>
      </c>
      <c r="G7752" s="83">
        <v>41575</v>
      </c>
      <c r="I7752">
        <v>2013</v>
      </c>
    </row>
    <row r="7753" spans="1:9" x14ac:dyDescent="0.25">
      <c r="A7753" t="s">
        <v>972</v>
      </c>
      <c r="B7753" t="s">
        <v>233</v>
      </c>
      <c r="C7753" s="76" t="s">
        <v>842</v>
      </c>
      <c r="D7753" t="s">
        <v>980</v>
      </c>
      <c r="E7753" s="82">
        <v>91.2</v>
      </c>
      <c r="F7753" t="s">
        <v>973</v>
      </c>
      <c r="G7753" s="83">
        <v>41992</v>
      </c>
      <c r="I7753">
        <v>2014</v>
      </c>
    </row>
    <row r="7754" spans="1:9" x14ac:dyDescent="0.25">
      <c r="A7754" t="s">
        <v>972</v>
      </c>
      <c r="B7754" t="s">
        <v>171</v>
      </c>
      <c r="C7754" s="76" t="s">
        <v>842</v>
      </c>
      <c r="D7754" t="s">
        <v>980</v>
      </c>
      <c r="E7754" s="82">
        <v>4.53</v>
      </c>
      <c r="F7754" t="s">
        <v>973</v>
      </c>
      <c r="G7754" s="83">
        <v>41562</v>
      </c>
      <c r="I7754">
        <v>2013</v>
      </c>
    </row>
    <row r="7755" spans="1:9" x14ac:dyDescent="0.25">
      <c r="A7755" t="s">
        <v>972</v>
      </c>
      <c r="B7755" t="s">
        <v>252</v>
      </c>
      <c r="C7755" s="76" t="s">
        <v>842</v>
      </c>
      <c r="D7755" t="s">
        <v>980</v>
      </c>
      <c r="E7755" s="82">
        <v>3.08</v>
      </c>
      <c r="F7755" t="s">
        <v>973</v>
      </c>
      <c r="G7755" s="83">
        <v>41641</v>
      </c>
      <c r="I7755">
        <v>2014</v>
      </c>
    </row>
    <row r="7756" spans="1:9" x14ac:dyDescent="0.25">
      <c r="A7756" t="s">
        <v>972</v>
      </c>
      <c r="B7756" t="s">
        <v>223</v>
      </c>
      <c r="C7756" s="76" t="s">
        <v>842</v>
      </c>
      <c r="D7756" t="s">
        <v>980</v>
      </c>
      <c r="E7756" s="82">
        <v>4.04</v>
      </c>
      <c r="F7756" t="s">
        <v>973</v>
      </c>
      <c r="G7756" s="83">
        <v>41621</v>
      </c>
      <c r="I7756">
        <v>2013</v>
      </c>
    </row>
    <row r="7757" spans="1:9" x14ac:dyDescent="0.25">
      <c r="A7757" t="s">
        <v>972</v>
      </c>
      <c r="B7757" t="s">
        <v>232</v>
      </c>
      <c r="C7757" s="76" t="s">
        <v>842</v>
      </c>
      <c r="D7757" t="s">
        <v>980</v>
      </c>
      <c r="E7757" s="82">
        <v>9.09</v>
      </c>
      <c r="F7757" t="s">
        <v>973</v>
      </c>
      <c r="G7757" s="83">
        <v>41620</v>
      </c>
      <c r="I7757">
        <v>2013</v>
      </c>
    </row>
    <row r="7758" spans="1:9" x14ac:dyDescent="0.25">
      <c r="A7758" t="s">
        <v>972</v>
      </c>
      <c r="B7758" t="s">
        <v>224</v>
      </c>
      <c r="C7758" s="76" t="s">
        <v>842</v>
      </c>
      <c r="D7758" t="s">
        <v>980</v>
      </c>
      <c r="E7758" s="82">
        <v>4.96</v>
      </c>
      <c r="F7758" t="s">
        <v>973</v>
      </c>
      <c r="G7758" s="83">
        <v>41596</v>
      </c>
      <c r="I7758">
        <v>2013</v>
      </c>
    </row>
    <row r="7759" spans="1:9" x14ac:dyDescent="0.25">
      <c r="A7759" t="s">
        <v>972</v>
      </c>
      <c r="B7759" t="s">
        <v>232</v>
      </c>
      <c r="C7759" s="76" t="s">
        <v>842</v>
      </c>
      <c r="D7759" t="s">
        <v>980</v>
      </c>
      <c r="E7759" s="82">
        <v>4.97</v>
      </c>
      <c r="F7759" t="s">
        <v>973</v>
      </c>
      <c r="G7759" s="83">
        <v>41568</v>
      </c>
      <c r="I7759">
        <v>2013</v>
      </c>
    </row>
    <row r="7760" spans="1:9" x14ac:dyDescent="0.25">
      <c r="A7760" t="s">
        <v>972</v>
      </c>
      <c r="B7760" t="s">
        <v>223</v>
      </c>
      <c r="C7760" s="76" t="s">
        <v>842</v>
      </c>
      <c r="D7760" t="s">
        <v>980</v>
      </c>
      <c r="E7760" s="82">
        <v>7.46</v>
      </c>
      <c r="F7760" t="s">
        <v>973</v>
      </c>
      <c r="G7760" s="83">
        <v>41614</v>
      </c>
      <c r="I7760">
        <v>2013</v>
      </c>
    </row>
    <row r="7761" spans="1:9" x14ac:dyDescent="0.25">
      <c r="A7761" t="s">
        <v>972</v>
      </c>
      <c r="B7761" t="s">
        <v>66</v>
      </c>
      <c r="C7761" s="76" t="s">
        <v>842</v>
      </c>
      <c r="D7761" t="s">
        <v>980</v>
      </c>
      <c r="E7761" s="82">
        <v>4.3499999999999996</v>
      </c>
      <c r="F7761" t="s">
        <v>973</v>
      </c>
      <c r="G7761" s="83">
        <v>41618</v>
      </c>
      <c r="I7761">
        <v>2013</v>
      </c>
    </row>
    <row r="7762" spans="1:9" x14ac:dyDescent="0.25">
      <c r="A7762" t="s">
        <v>972</v>
      </c>
      <c r="B7762" t="s">
        <v>222</v>
      </c>
      <c r="C7762" s="76" t="s">
        <v>842</v>
      </c>
      <c r="D7762" t="s">
        <v>980</v>
      </c>
      <c r="E7762" s="82">
        <v>11.18</v>
      </c>
      <c r="F7762" t="s">
        <v>973</v>
      </c>
      <c r="G7762" s="83">
        <v>41613</v>
      </c>
      <c r="I7762">
        <v>2013</v>
      </c>
    </row>
    <row r="7763" spans="1:9" x14ac:dyDescent="0.25">
      <c r="A7763" t="s">
        <v>972</v>
      </c>
      <c r="B7763" t="s">
        <v>222</v>
      </c>
      <c r="C7763" s="76" t="s">
        <v>842</v>
      </c>
      <c r="D7763" t="s">
        <v>980</v>
      </c>
      <c r="E7763" s="82">
        <v>7.46</v>
      </c>
      <c r="F7763" t="s">
        <v>973</v>
      </c>
      <c r="G7763" s="83">
        <v>41565</v>
      </c>
      <c r="I7763">
        <v>2013</v>
      </c>
    </row>
    <row r="7764" spans="1:9" x14ac:dyDescent="0.25">
      <c r="A7764" t="s">
        <v>972</v>
      </c>
      <c r="B7764" s="74" t="s">
        <v>213</v>
      </c>
      <c r="C7764" s="76" t="s">
        <v>842</v>
      </c>
      <c r="D7764" t="s">
        <v>980</v>
      </c>
      <c r="E7764" s="82">
        <v>4.3499999999999996</v>
      </c>
      <c r="F7764" t="s">
        <v>973</v>
      </c>
      <c r="G7764" s="83">
        <v>41605</v>
      </c>
      <c r="I7764">
        <v>2013</v>
      </c>
    </row>
    <row r="7765" spans="1:9" x14ac:dyDescent="0.25">
      <c r="A7765" t="s">
        <v>972</v>
      </c>
      <c r="B7765" t="s">
        <v>177</v>
      </c>
      <c r="C7765" s="76" t="s">
        <v>842</v>
      </c>
      <c r="D7765" t="s">
        <v>980</v>
      </c>
      <c r="E7765" s="82">
        <v>8.89</v>
      </c>
      <c r="F7765" t="s">
        <v>973</v>
      </c>
      <c r="G7765" s="83">
        <v>41625</v>
      </c>
      <c r="I7765">
        <v>2013</v>
      </c>
    </row>
    <row r="7766" spans="1:9" x14ac:dyDescent="0.25">
      <c r="A7766" t="s">
        <v>972</v>
      </c>
      <c r="B7766" t="s">
        <v>141</v>
      </c>
      <c r="C7766" s="76" t="s">
        <v>842</v>
      </c>
      <c r="D7766" t="s">
        <v>980</v>
      </c>
      <c r="E7766" s="82">
        <v>5.59</v>
      </c>
      <c r="F7766" t="s">
        <v>973</v>
      </c>
      <c r="G7766" s="83">
        <v>41645</v>
      </c>
      <c r="I7766">
        <v>2014</v>
      </c>
    </row>
    <row r="7767" spans="1:9" x14ac:dyDescent="0.25">
      <c r="A7767" t="s">
        <v>972</v>
      </c>
      <c r="B7767" t="s">
        <v>246</v>
      </c>
      <c r="C7767" s="76" t="s">
        <v>842</v>
      </c>
      <c r="D7767" t="s">
        <v>980</v>
      </c>
      <c r="E7767" s="82">
        <v>5.23</v>
      </c>
      <c r="F7767" t="s">
        <v>973</v>
      </c>
      <c r="G7767" s="83">
        <v>41577</v>
      </c>
      <c r="I7767">
        <v>2013</v>
      </c>
    </row>
    <row r="7768" spans="1:9" x14ac:dyDescent="0.25">
      <c r="A7768" t="s">
        <v>972</v>
      </c>
      <c r="B7768" t="s">
        <v>240</v>
      </c>
      <c r="C7768" s="76" t="s">
        <v>842</v>
      </c>
      <c r="D7768" t="s">
        <v>980</v>
      </c>
      <c r="E7768" s="82">
        <v>6.21</v>
      </c>
      <c r="F7768" t="s">
        <v>973</v>
      </c>
      <c r="G7768" s="83">
        <v>41593</v>
      </c>
      <c r="I7768">
        <v>2013</v>
      </c>
    </row>
    <row r="7769" spans="1:9" x14ac:dyDescent="0.25">
      <c r="A7769" t="s">
        <v>972</v>
      </c>
      <c r="B7769" t="s">
        <v>139</v>
      </c>
      <c r="C7769" s="76" t="s">
        <v>842</v>
      </c>
      <c r="D7769" t="s">
        <v>980</v>
      </c>
      <c r="E7769" s="82">
        <v>6.18</v>
      </c>
      <c r="F7769" t="s">
        <v>973</v>
      </c>
      <c r="G7769" s="83">
        <v>41591</v>
      </c>
      <c r="I7769">
        <v>2013</v>
      </c>
    </row>
    <row r="7770" spans="1:9" x14ac:dyDescent="0.25">
      <c r="A7770" t="s">
        <v>972</v>
      </c>
      <c r="B7770" t="s">
        <v>252</v>
      </c>
      <c r="C7770" s="76" t="s">
        <v>842</v>
      </c>
      <c r="D7770" t="s">
        <v>980</v>
      </c>
      <c r="E7770" s="82">
        <v>4.03</v>
      </c>
      <c r="F7770" t="s">
        <v>973</v>
      </c>
      <c r="G7770" s="83">
        <v>41598</v>
      </c>
      <c r="I7770">
        <v>2013</v>
      </c>
    </row>
    <row r="7771" spans="1:9" x14ac:dyDescent="0.25">
      <c r="A7771" t="s">
        <v>972</v>
      </c>
      <c r="B7771" t="s">
        <v>142</v>
      </c>
      <c r="C7771" s="76" t="s">
        <v>842</v>
      </c>
      <c r="D7771" t="s">
        <v>980</v>
      </c>
      <c r="E7771" s="82">
        <v>9.26</v>
      </c>
      <c r="F7771" t="s">
        <v>973</v>
      </c>
      <c r="G7771" s="83">
        <v>41673</v>
      </c>
      <c r="I7771">
        <v>2014</v>
      </c>
    </row>
    <row r="7772" spans="1:9" x14ac:dyDescent="0.25">
      <c r="A7772" t="s">
        <v>972</v>
      </c>
      <c r="B7772" t="s">
        <v>220</v>
      </c>
      <c r="C7772" s="76" t="s">
        <v>842</v>
      </c>
      <c r="D7772" t="s">
        <v>980</v>
      </c>
      <c r="E7772" s="82">
        <v>4.66</v>
      </c>
      <c r="F7772" t="s">
        <v>973</v>
      </c>
      <c r="G7772" s="83">
        <v>41598</v>
      </c>
      <c r="I7772">
        <v>2013</v>
      </c>
    </row>
    <row r="7773" spans="1:9" x14ac:dyDescent="0.25">
      <c r="A7773" t="s">
        <v>972</v>
      </c>
      <c r="B7773" t="s">
        <v>242</v>
      </c>
      <c r="C7773" s="76" t="s">
        <v>842</v>
      </c>
      <c r="D7773" t="s">
        <v>980</v>
      </c>
      <c r="E7773" s="82">
        <v>4.97</v>
      </c>
      <c r="F7773" t="s">
        <v>973</v>
      </c>
      <c r="G7773" s="83">
        <v>41565</v>
      </c>
      <c r="I7773">
        <v>2013</v>
      </c>
    </row>
    <row r="7774" spans="1:9" x14ac:dyDescent="0.25">
      <c r="A7774" t="s">
        <v>972</v>
      </c>
      <c r="B7774" t="s">
        <v>241</v>
      </c>
      <c r="C7774" s="76" t="s">
        <v>842</v>
      </c>
      <c r="D7774" t="s">
        <v>980</v>
      </c>
      <c r="E7774" s="82">
        <v>6.06</v>
      </c>
      <c r="F7774" t="s">
        <v>973</v>
      </c>
      <c r="G7774" s="83">
        <v>41593</v>
      </c>
      <c r="I7774">
        <v>2013</v>
      </c>
    </row>
    <row r="7775" spans="1:9" x14ac:dyDescent="0.25">
      <c r="A7775" t="s">
        <v>972</v>
      </c>
      <c r="B7775" t="s">
        <v>230</v>
      </c>
      <c r="C7775" s="76" t="s">
        <v>842</v>
      </c>
      <c r="D7775" t="s">
        <v>980</v>
      </c>
      <c r="E7775" s="82">
        <v>3.58</v>
      </c>
      <c r="F7775" t="s">
        <v>973</v>
      </c>
      <c r="G7775" s="83">
        <v>41572</v>
      </c>
      <c r="I7775">
        <v>2013</v>
      </c>
    </row>
    <row r="7776" spans="1:9" x14ac:dyDescent="0.25">
      <c r="A7776" t="s">
        <v>972</v>
      </c>
      <c r="B7776" t="s">
        <v>240</v>
      </c>
      <c r="C7776" s="76" t="s">
        <v>842</v>
      </c>
      <c r="D7776" t="s">
        <v>980</v>
      </c>
      <c r="E7776" s="82">
        <v>7.46</v>
      </c>
      <c r="F7776" t="s">
        <v>973</v>
      </c>
      <c r="G7776" s="83">
        <v>41644</v>
      </c>
      <c r="I7776">
        <v>2014</v>
      </c>
    </row>
    <row r="7777" spans="1:9" x14ac:dyDescent="0.25">
      <c r="A7777" t="s">
        <v>972</v>
      </c>
      <c r="B7777" t="s">
        <v>173</v>
      </c>
      <c r="C7777" s="76" t="s">
        <v>842</v>
      </c>
      <c r="D7777" t="s">
        <v>980</v>
      </c>
      <c r="E7777" s="82">
        <v>3.78</v>
      </c>
      <c r="F7777" t="s">
        <v>973</v>
      </c>
      <c r="G7777" s="83">
        <v>41575</v>
      </c>
      <c r="I7777">
        <v>2013</v>
      </c>
    </row>
    <row r="7778" spans="1:9" x14ac:dyDescent="0.25">
      <c r="A7778" t="s">
        <v>972</v>
      </c>
      <c r="B7778" t="s">
        <v>112</v>
      </c>
      <c r="C7778" s="76" t="s">
        <v>842</v>
      </c>
      <c r="D7778" t="s">
        <v>980</v>
      </c>
      <c r="E7778" s="82">
        <v>8.5500000000000007</v>
      </c>
      <c r="F7778" t="s">
        <v>973</v>
      </c>
      <c r="G7778" s="83">
        <v>41575</v>
      </c>
      <c r="I7778">
        <v>2013</v>
      </c>
    </row>
    <row r="7779" spans="1:9" x14ac:dyDescent="0.25">
      <c r="A7779" t="s">
        <v>972</v>
      </c>
      <c r="B7779" t="s">
        <v>144</v>
      </c>
      <c r="C7779" s="76" t="s">
        <v>842</v>
      </c>
      <c r="D7779" t="s">
        <v>980</v>
      </c>
      <c r="E7779" s="82">
        <v>8.5500000000000007</v>
      </c>
      <c r="F7779" t="s">
        <v>973</v>
      </c>
      <c r="G7779" s="83">
        <v>41603</v>
      </c>
      <c r="I7779">
        <v>2013</v>
      </c>
    </row>
    <row r="7780" spans="1:9" x14ac:dyDescent="0.25">
      <c r="A7780" t="s">
        <v>972</v>
      </c>
      <c r="B7780" t="s">
        <v>198</v>
      </c>
      <c r="C7780" s="76" t="s">
        <v>842</v>
      </c>
      <c r="D7780" t="s">
        <v>980</v>
      </c>
      <c r="E7780" s="82">
        <v>8.7200000000000006</v>
      </c>
      <c r="F7780" t="s">
        <v>973</v>
      </c>
      <c r="G7780" s="83">
        <v>41563</v>
      </c>
      <c r="I7780">
        <v>2013</v>
      </c>
    </row>
    <row r="7781" spans="1:9" x14ac:dyDescent="0.25">
      <c r="A7781" t="s">
        <v>972</v>
      </c>
      <c r="B7781" t="s">
        <v>198</v>
      </c>
      <c r="C7781" s="76" t="s">
        <v>842</v>
      </c>
      <c r="D7781" t="s">
        <v>980</v>
      </c>
      <c r="E7781" s="82">
        <v>0.97</v>
      </c>
      <c r="F7781" t="s">
        <v>973</v>
      </c>
      <c r="G7781" s="83">
        <v>41754</v>
      </c>
      <c r="I7781">
        <v>2014</v>
      </c>
    </row>
    <row r="7782" spans="1:9" x14ac:dyDescent="0.25">
      <c r="A7782" t="s">
        <v>972</v>
      </c>
      <c r="B7782" t="s">
        <v>153</v>
      </c>
      <c r="C7782" s="76" t="s">
        <v>842</v>
      </c>
      <c r="D7782" t="s">
        <v>980</v>
      </c>
      <c r="E7782" s="82">
        <v>6</v>
      </c>
      <c r="F7782" t="s">
        <v>973</v>
      </c>
      <c r="G7782" s="83">
        <v>41597</v>
      </c>
      <c r="I7782">
        <v>2013</v>
      </c>
    </row>
    <row r="7783" spans="1:9" x14ac:dyDescent="0.25">
      <c r="A7783" t="s">
        <v>972</v>
      </c>
      <c r="B7783" t="s">
        <v>141</v>
      </c>
      <c r="C7783" s="76" t="s">
        <v>842</v>
      </c>
      <c r="D7783" t="s">
        <v>980</v>
      </c>
      <c r="E7783" s="82">
        <v>3.86</v>
      </c>
      <c r="F7783" t="s">
        <v>973</v>
      </c>
      <c r="G7783" s="83">
        <v>41645</v>
      </c>
      <c r="I7783">
        <v>2014</v>
      </c>
    </row>
    <row r="7784" spans="1:9" x14ac:dyDescent="0.25">
      <c r="A7784" t="s">
        <v>972</v>
      </c>
      <c r="B7784" t="s">
        <v>179</v>
      </c>
      <c r="C7784" s="76" t="s">
        <v>842</v>
      </c>
      <c r="D7784" t="s">
        <v>980</v>
      </c>
      <c r="E7784" s="82">
        <v>6.04</v>
      </c>
      <c r="F7784" t="s">
        <v>973</v>
      </c>
      <c r="G7784" s="83">
        <v>41635</v>
      </c>
      <c r="I7784">
        <v>2013</v>
      </c>
    </row>
    <row r="7785" spans="1:9" x14ac:dyDescent="0.25">
      <c r="A7785" t="s">
        <v>972</v>
      </c>
      <c r="B7785" t="s">
        <v>88</v>
      </c>
      <c r="C7785" s="76" t="s">
        <v>842</v>
      </c>
      <c r="D7785" t="s">
        <v>980</v>
      </c>
      <c r="E7785" s="82">
        <v>6.67</v>
      </c>
      <c r="F7785" t="s">
        <v>973</v>
      </c>
      <c r="G7785" s="83">
        <v>41613</v>
      </c>
      <c r="I7785">
        <v>2013</v>
      </c>
    </row>
    <row r="7786" spans="1:9" x14ac:dyDescent="0.25">
      <c r="A7786" t="s">
        <v>972</v>
      </c>
      <c r="B7786" t="s">
        <v>130</v>
      </c>
      <c r="C7786" s="76" t="s">
        <v>842</v>
      </c>
      <c r="D7786" t="s">
        <v>980</v>
      </c>
      <c r="E7786" s="82">
        <v>21.2</v>
      </c>
      <c r="F7786" t="s">
        <v>973</v>
      </c>
      <c r="G7786" s="83">
        <v>41635</v>
      </c>
      <c r="I7786">
        <v>2013</v>
      </c>
    </row>
    <row r="7787" spans="1:9" x14ac:dyDescent="0.25">
      <c r="A7787" t="s">
        <v>972</v>
      </c>
      <c r="B7787" t="s">
        <v>176</v>
      </c>
      <c r="C7787" s="76" t="s">
        <v>842</v>
      </c>
      <c r="D7787" t="s">
        <v>980</v>
      </c>
      <c r="E7787" s="82">
        <v>4.66</v>
      </c>
      <c r="F7787" t="s">
        <v>973</v>
      </c>
      <c r="G7787" s="83">
        <v>41584</v>
      </c>
      <c r="I7787">
        <v>2013</v>
      </c>
    </row>
    <row r="7788" spans="1:9" x14ac:dyDescent="0.25">
      <c r="A7788" t="s">
        <v>972</v>
      </c>
      <c r="B7788" t="s">
        <v>122</v>
      </c>
      <c r="C7788" s="76" t="s">
        <v>842</v>
      </c>
      <c r="D7788" t="s">
        <v>980</v>
      </c>
      <c r="E7788" s="82">
        <v>16.760000000000002</v>
      </c>
      <c r="F7788" t="s">
        <v>973</v>
      </c>
      <c r="G7788" s="83">
        <v>41653</v>
      </c>
      <c r="I7788">
        <v>2014</v>
      </c>
    </row>
    <row r="7789" spans="1:9" x14ac:dyDescent="0.25">
      <c r="A7789" t="s">
        <v>972</v>
      </c>
      <c r="B7789" t="s">
        <v>171</v>
      </c>
      <c r="C7789" s="76" t="s">
        <v>842</v>
      </c>
      <c r="D7789" t="s">
        <v>980</v>
      </c>
      <c r="E7789" s="82">
        <v>7.87</v>
      </c>
      <c r="F7789" t="s">
        <v>973</v>
      </c>
      <c r="G7789" s="83">
        <v>41647</v>
      </c>
      <c r="I7789">
        <v>2014</v>
      </c>
    </row>
    <row r="7790" spans="1:9" x14ac:dyDescent="0.25">
      <c r="A7790" t="s">
        <v>972</v>
      </c>
      <c r="B7790" t="s">
        <v>95</v>
      </c>
      <c r="C7790" s="76" t="s">
        <v>842</v>
      </c>
      <c r="D7790" t="s">
        <v>958</v>
      </c>
      <c r="E7790" s="82">
        <v>59.25</v>
      </c>
      <c r="F7790" t="s">
        <v>973</v>
      </c>
      <c r="G7790" s="83">
        <v>41779</v>
      </c>
      <c r="I7790">
        <v>2014</v>
      </c>
    </row>
    <row r="7791" spans="1:9" x14ac:dyDescent="0.25">
      <c r="A7791" t="s">
        <v>972</v>
      </c>
      <c r="B7791" t="s">
        <v>205</v>
      </c>
      <c r="C7791" s="76" t="s">
        <v>842</v>
      </c>
      <c r="D7791" t="s">
        <v>980</v>
      </c>
      <c r="E7791" s="82">
        <v>9.4499999999999993</v>
      </c>
      <c r="F7791" t="s">
        <v>973</v>
      </c>
      <c r="G7791" s="83">
        <v>41612</v>
      </c>
      <c r="I7791">
        <v>2013</v>
      </c>
    </row>
    <row r="7792" spans="1:9" x14ac:dyDescent="0.25">
      <c r="A7792" t="s">
        <v>972</v>
      </c>
      <c r="B7792" t="s">
        <v>136</v>
      </c>
      <c r="C7792" s="76" t="s">
        <v>842</v>
      </c>
      <c r="D7792" t="s">
        <v>980</v>
      </c>
      <c r="E7792" s="82">
        <v>45.6</v>
      </c>
      <c r="F7792" t="s">
        <v>973</v>
      </c>
      <c r="G7792" s="83">
        <v>41639</v>
      </c>
      <c r="I7792">
        <v>2013</v>
      </c>
    </row>
    <row r="7793" spans="1:9" x14ac:dyDescent="0.25">
      <c r="A7793" t="s">
        <v>972</v>
      </c>
      <c r="B7793" t="s">
        <v>98</v>
      </c>
      <c r="C7793" s="76" t="s">
        <v>842</v>
      </c>
      <c r="D7793" t="s">
        <v>980</v>
      </c>
      <c r="E7793" s="82">
        <v>11.4</v>
      </c>
      <c r="F7793" t="s">
        <v>973</v>
      </c>
      <c r="G7793" s="83">
        <v>41617</v>
      </c>
      <c r="I7793">
        <v>2013</v>
      </c>
    </row>
    <row r="7794" spans="1:9" x14ac:dyDescent="0.25">
      <c r="A7794" t="s">
        <v>972</v>
      </c>
      <c r="B7794" t="s">
        <v>248</v>
      </c>
      <c r="C7794" s="76" t="s">
        <v>842</v>
      </c>
      <c r="D7794" t="s">
        <v>980</v>
      </c>
      <c r="E7794" s="82">
        <v>6.41</v>
      </c>
      <c r="F7794" t="s">
        <v>973</v>
      </c>
      <c r="G7794" s="83">
        <v>41725</v>
      </c>
      <c r="I7794">
        <v>2014</v>
      </c>
    </row>
    <row r="7795" spans="1:9" x14ac:dyDescent="0.25">
      <c r="A7795" t="s">
        <v>972</v>
      </c>
      <c r="B7795" t="s">
        <v>243</v>
      </c>
      <c r="C7795" s="76" t="s">
        <v>842</v>
      </c>
      <c r="D7795" t="s">
        <v>980</v>
      </c>
      <c r="E7795" s="82">
        <v>6.38</v>
      </c>
      <c r="F7795" t="s">
        <v>973</v>
      </c>
      <c r="G7795" s="83">
        <v>41596</v>
      </c>
      <c r="I7795">
        <v>2013</v>
      </c>
    </row>
    <row r="7796" spans="1:9" x14ac:dyDescent="0.25">
      <c r="A7796" t="s">
        <v>972</v>
      </c>
      <c r="B7796" t="s">
        <v>254</v>
      </c>
      <c r="C7796" s="76" t="s">
        <v>842</v>
      </c>
      <c r="D7796" t="s">
        <v>980</v>
      </c>
      <c r="E7796" s="82">
        <v>2.2799999999999998</v>
      </c>
      <c r="F7796" t="s">
        <v>973</v>
      </c>
      <c r="G7796" s="83">
        <v>41547</v>
      </c>
      <c r="I7796">
        <v>2013</v>
      </c>
    </row>
    <row r="7797" spans="1:9" x14ac:dyDescent="0.25">
      <c r="A7797" t="s">
        <v>972</v>
      </c>
      <c r="B7797" t="s">
        <v>115</v>
      </c>
      <c r="C7797" s="76" t="s">
        <v>842</v>
      </c>
      <c r="D7797" t="s">
        <v>980</v>
      </c>
      <c r="E7797" s="82">
        <v>8.89</v>
      </c>
      <c r="F7797" t="s">
        <v>973</v>
      </c>
      <c r="G7797" s="83">
        <v>41548</v>
      </c>
      <c r="I7797">
        <v>2013</v>
      </c>
    </row>
    <row r="7798" spans="1:9" x14ac:dyDescent="0.25">
      <c r="A7798" t="s">
        <v>972</v>
      </c>
      <c r="B7798" t="s">
        <v>171</v>
      </c>
      <c r="C7798" s="76" t="s">
        <v>842</v>
      </c>
      <c r="D7798" t="s">
        <v>980</v>
      </c>
      <c r="E7798" s="82">
        <v>6</v>
      </c>
      <c r="F7798" t="s">
        <v>973</v>
      </c>
      <c r="G7798" s="83">
        <v>41579</v>
      </c>
      <c r="I7798">
        <v>2013</v>
      </c>
    </row>
    <row r="7799" spans="1:9" x14ac:dyDescent="0.25">
      <c r="A7799" t="s">
        <v>972</v>
      </c>
      <c r="B7799" t="s">
        <v>98</v>
      </c>
      <c r="C7799" s="76" t="s">
        <v>842</v>
      </c>
      <c r="D7799" t="s">
        <v>980</v>
      </c>
      <c r="E7799" s="82">
        <v>24.55</v>
      </c>
      <c r="F7799" t="s">
        <v>973</v>
      </c>
      <c r="G7799" s="83">
        <v>41652</v>
      </c>
      <c r="I7799">
        <v>2014</v>
      </c>
    </row>
    <row r="7800" spans="1:9" x14ac:dyDescent="0.25">
      <c r="A7800" t="s">
        <v>972</v>
      </c>
      <c r="B7800" t="s">
        <v>221</v>
      </c>
      <c r="C7800" s="76" t="s">
        <v>842</v>
      </c>
      <c r="D7800" t="s">
        <v>980</v>
      </c>
      <c r="E7800" s="82">
        <v>3.31</v>
      </c>
      <c r="F7800" t="s">
        <v>973</v>
      </c>
      <c r="G7800" s="83">
        <v>41613</v>
      </c>
      <c r="I7800">
        <v>2013</v>
      </c>
    </row>
    <row r="7801" spans="1:9" x14ac:dyDescent="0.25">
      <c r="A7801" t="s">
        <v>972</v>
      </c>
      <c r="B7801" t="s">
        <v>214</v>
      </c>
      <c r="C7801" s="76" t="s">
        <v>842</v>
      </c>
      <c r="D7801" t="s">
        <v>980</v>
      </c>
      <c r="E7801" s="82">
        <v>7.71</v>
      </c>
      <c r="F7801" t="s">
        <v>973</v>
      </c>
      <c r="G7801" s="83">
        <v>41598</v>
      </c>
      <c r="I7801">
        <v>2013</v>
      </c>
    </row>
    <row r="7802" spans="1:9" x14ac:dyDescent="0.25">
      <c r="A7802" t="s">
        <v>972</v>
      </c>
      <c r="B7802" t="s">
        <v>156</v>
      </c>
      <c r="C7802" s="76" t="s">
        <v>842</v>
      </c>
      <c r="D7802" t="s">
        <v>980</v>
      </c>
      <c r="E7802" s="82">
        <v>2.39</v>
      </c>
      <c r="F7802" t="s">
        <v>973</v>
      </c>
      <c r="G7802" s="83">
        <v>41619</v>
      </c>
      <c r="I7802">
        <v>2013</v>
      </c>
    </row>
    <row r="7803" spans="1:9" x14ac:dyDescent="0.25">
      <c r="A7803" t="s">
        <v>972</v>
      </c>
      <c r="B7803" t="s">
        <v>139</v>
      </c>
      <c r="C7803" s="76" t="s">
        <v>842</v>
      </c>
      <c r="D7803" t="s">
        <v>980</v>
      </c>
      <c r="E7803" s="82">
        <v>8.5500000000000007</v>
      </c>
      <c r="F7803" t="s">
        <v>973</v>
      </c>
      <c r="G7803" s="83">
        <v>41682</v>
      </c>
      <c r="I7803">
        <v>2014</v>
      </c>
    </row>
    <row r="7804" spans="1:9" x14ac:dyDescent="0.25">
      <c r="A7804" t="s">
        <v>972</v>
      </c>
      <c r="B7804" t="s">
        <v>182</v>
      </c>
      <c r="C7804" s="76" t="s">
        <v>842</v>
      </c>
      <c r="D7804" t="s">
        <v>980</v>
      </c>
      <c r="E7804" s="82">
        <v>5.13</v>
      </c>
      <c r="F7804" t="s">
        <v>973</v>
      </c>
      <c r="G7804" s="83">
        <v>41585</v>
      </c>
      <c r="I7804">
        <v>2013</v>
      </c>
    </row>
    <row r="7805" spans="1:9" x14ac:dyDescent="0.25">
      <c r="A7805" t="s">
        <v>972</v>
      </c>
      <c r="B7805" t="s">
        <v>102</v>
      </c>
      <c r="C7805" s="76" t="s">
        <v>842</v>
      </c>
      <c r="D7805" t="s">
        <v>980</v>
      </c>
      <c r="E7805" s="82">
        <v>17.100000000000001</v>
      </c>
      <c r="F7805" t="s">
        <v>973</v>
      </c>
      <c r="G7805" s="83">
        <v>41760</v>
      </c>
      <c r="I7805">
        <v>2014</v>
      </c>
    </row>
    <row r="7806" spans="1:9" x14ac:dyDescent="0.25">
      <c r="A7806" t="s">
        <v>972</v>
      </c>
      <c r="B7806" t="s">
        <v>171</v>
      </c>
      <c r="C7806" s="76" t="s">
        <v>842</v>
      </c>
      <c r="D7806" t="s">
        <v>980</v>
      </c>
      <c r="E7806" s="82">
        <v>9.8000000000000007</v>
      </c>
      <c r="F7806" t="s">
        <v>973</v>
      </c>
      <c r="G7806" s="83">
        <v>41599</v>
      </c>
      <c r="I7806">
        <v>2013</v>
      </c>
    </row>
    <row r="7807" spans="1:9" x14ac:dyDescent="0.25">
      <c r="A7807" t="s">
        <v>972</v>
      </c>
      <c r="B7807" t="s">
        <v>124</v>
      </c>
      <c r="C7807" s="76" t="s">
        <v>842</v>
      </c>
      <c r="D7807" t="s">
        <v>980</v>
      </c>
      <c r="E7807" s="82">
        <v>5.7</v>
      </c>
      <c r="F7807" t="s">
        <v>973</v>
      </c>
      <c r="G7807" s="83">
        <v>42069</v>
      </c>
      <c r="I7807">
        <v>2015</v>
      </c>
    </row>
    <row r="7808" spans="1:9" x14ac:dyDescent="0.25">
      <c r="A7808" t="s">
        <v>972</v>
      </c>
      <c r="B7808" t="s">
        <v>95</v>
      </c>
      <c r="C7808" s="76" t="s">
        <v>842</v>
      </c>
      <c r="D7808" t="s">
        <v>980</v>
      </c>
      <c r="E7808" s="82">
        <v>15.39</v>
      </c>
      <c r="F7808" t="s">
        <v>973</v>
      </c>
      <c r="G7808" s="83">
        <v>41617</v>
      </c>
      <c r="I7808">
        <v>2013</v>
      </c>
    </row>
    <row r="7809" spans="1:9" x14ac:dyDescent="0.25">
      <c r="A7809" t="s">
        <v>972</v>
      </c>
      <c r="B7809" t="s">
        <v>231</v>
      </c>
      <c r="C7809" s="76" t="s">
        <v>842</v>
      </c>
      <c r="D7809" t="s">
        <v>980</v>
      </c>
      <c r="E7809" s="82">
        <v>5.7</v>
      </c>
      <c r="F7809" t="s">
        <v>973</v>
      </c>
      <c r="G7809" s="83">
        <v>41593</v>
      </c>
      <c r="I7809">
        <v>2013</v>
      </c>
    </row>
    <row r="7810" spans="1:9" x14ac:dyDescent="0.25">
      <c r="A7810" t="s">
        <v>972</v>
      </c>
      <c r="B7810" t="s">
        <v>92</v>
      </c>
      <c r="C7810" s="76" t="s">
        <v>842</v>
      </c>
      <c r="D7810" t="s">
        <v>980</v>
      </c>
      <c r="E7810" s="82">
        <v>4.28</v>
      </c>
      <c r="F7810" t="s">
        <v>973</v>
      </c>
      <c r="G7810" s="83">
        <v>41661</v>
      </c>
      <c r="I7810">
        <v>2014</v>
      </c>
    </row>
    <row r="7811" spans="1:9" x14ac:dyDescent="0.25">
      <c r="A7811" t="s">
        <v>972</v>
      </c>
      <c r="B7811" t="s">
        <v>136</v>
      </c>
      <c r="C7811" s="76" t="s">
        <v>842</v>
      </c>
      <c r="D7811" t="s">
        <v>980</v>
      </c>
      <c r="E7811" s="82">
        <v>4.75</v>
      </c>
      <c r="F7811" t="s">
        <v>973</v>
      </c>
      <c r="G7811" s="83">
        <v>41753</v>
      </c>
      <c r="I7811">
        <v>2014</v>
      </c>
    </row>
    <row r="7812" spans="1:9" x14ac:dyDescent="0.25">
      <c r="A7812" t="s">
        <v>972</v>
      </c>
      <c r="B7812" t="s">
        <v>139</v>
      </c>
      <c r="C7812" s="76" t="s">
        <v>842</v>
      </c>
      <c r="D7812" t="s">
        <v>980</v>
      </c>
      <c r="E7812" s="82">
        <v>4.75</v>
      </c>
      <c r="F7812" t="s">
        <v>973</v>
      </c>
      <c r="G7812" s="83">
        <v>41673</v>
      </c>
      <c r="I7812">
        <v>2014</v>
      </c>
    </row>
    <row r="7813" spans="1:9" x14ac:dyDescent="0.25">
      <c r="A7813" t="s">
        <v>972</v>
      </c>
      <c r="B7813" t="s">
        <v>118</v>
      </c>
      <c r="C7813" s="76" t="s">
        <v>842</v>
      </c>
      <c r="D7813" t="s">
        <v>980</v>
      </c>
      <c r="E7813" s="82">
        <v>3.59</v>
      </c>
      <c r="F7813" t="s">
        <v>973</v>
      </c>
      <c r="G7813" s="83">
        <v>41709</v>
      </c>
      <c r="I7813">
        <v>2014</v>
      </c>
    </row>
    <row r="7814" spans="1:9" x14ac:dyDescent="0.25">
      <c r="A7814" t="s">
        <v>972</v>
      </c>
      <c r="B7814" t="s">
        <v>204</v>
      </c>
      <c r="C7814" s="76" t="s">
        <v>842</v>
      </c>
      <c r="D7814" t="s">
        <v>980</v>
      </c>
      <c r="E7814" s="82">
        <v>4.28</v>
      </c>
      <c r="F7814" t="s">
        <v>973</v>
      </c>
      <c r="G7814" s="83">
        <v>41688</v>
      </c>
      <c r="I7814">
        <v>2014</v>
      </c>
    </row>
    <row r="7815" spans="1:9" x14ac:dyDescent="0.25">
      <c r="A7815" t="s">
        <v>972</v>
      </c>
      <c r="B7815" t="s">
        <v>136</v>
      </c>
      <c r="C7815" s="76" t="s">
        <v>842</v>
      </c>
      <c r="D7815" t="s">
        <v>980</v>
      </c>
      <c r="E7815" s="82">
        <v>6.18</v>
      </c>
      <c r="F7815" t="s">
        <v>973</v>
      </c>
      <c r="G7815" s="83">
        <v>41696</v>
      </c>
      <c r="I7815">
        <v>2014</v>
      </c>
    </row>
    <row r="7816" spans="1:9" x14ac:dyDescent="0.25">
      <c r="A7816" t="s">
        <v>972</v>
      </c>
      <c r="B7816" t="s">
        <v>123</v>
      </c>
      <c r="C7816" s="76" t="s">
        <v>842</v>
      </c>
      <c r="D7816" t="s">
        <v>980</v>
      </c>
      <c r="E7816" s="82">
        <v>12.1</v>
      </c>
      <c r="F7816" t="s">
        <v>973</v>
      </c>
      <c r="G7816" s="83">
        <v>41752</v>
      </c>
      <c r="I7816">
        <v>2014</v>
      </c>
    </row>
    <row r="7817" spans="1:9" x14ac:dyDescent="0.25">
      <c r="A7817" t="s">
        <v>972</v>
      </c>
      <c r="B7817" t="s">
        <v>278</v>
      </c>
      <c r="C7817" s="76" t="s">
        <v>842</v>
      </c>
      <c r="D7817" t="s">
        <v>980</v>
      </c>
      <c r="E7817" s="82">
        <v>149.15</v>
      </c>
      <c r="F7817" t="s">
        <v>973</v>
      </c>
      <c r="G7817" s="83">
        <v>41828</v>
      </c>
      <c r="I7817">
        <v>2014</v>
      </c>
    </row>
    <row r="7818" spans="1:9" x14ac:dyDescent="0.25">
      <c r="A7818" t="s">
        <v>972</v>
      </c>
      <c r="B7818" t="s">
        <v>242</v>
      </c>
      <c r="C7818" s="76" t="s">
        <v>842</v>
      </c>
      <c r="D7818" t="s">
        <v>980</v>
      </c>
      <c r="E7818" s="82">
        <v>4.04</v>
      </c>
      <c r="F7818" t="s">
        <v>973</v>
      </c>
      <c r="G7818" s="83">
        <v>41579</v>
      </c>
      <c r="I7818">
        <v>2013</v>
      </c>
    </row>
    <row r="7819" spans="1:9" x14ac:dyDescent="0.25">
      <c r="A7819" t="s">
        <v>972</v>
      </c>
      <c r="B7819" t="s">
        <v>219</v>
      </c>
      <c r="C7819" s="76" t="s">
        <v>842</v>
      </c>
      <c r="D7819" t="s">
        <v>980</v>
      </c>
      <c r="E7819" s="82">
        <v>9.92</v>
      </c>
      <c r="F7819" t="s">
        <v>973</v>
      </c>
      <c r="G7819" s="83">
        <v>41605</v>
      </c>
      <c r="I7819">
        <v>2013</v>
      </c>
    </row>
    <row r="7820" spans="1:9" x14ac:dyDescent="0.25">
      <c r="A7820" t="s">
        <v>972</v>
      </c>
      <c r="B7820" t="s">
        <v>118</v>
      </c>
      <c r="C7820" s="76" t="s">
        <v>842</v>
      </c>
      <c r="D7820" t="s">
        <v>980</v>
      </c>
      <c r="E7820" s="82">
        <v>3.8</v>
      </c>
      <c r="F7820" t="s">
        <v>973</v>
      </c>
      <c r="G7820" s="83">
        <v>41617</v>
      </c>
      <c r="I7820">
        <v>2013</v>
      </c>
    </row>
    <row r="7821" spans="1:9" x14ac:dyDescent="0.25">
      <c r="A7821" t="s">
        <v>972</v>
      </c>
      <c r="B7821" t="s">
        <v>128</v>
      </c>
      <c r="C7821" s="76" t="s">
        <v>842</v>
      </c>
      <c r="D7821" t="s">
        <v>980</v>
      </c>
      <c r="E7821" s="82">
        <v>3.8</v>
      </c>
      <c r="F7821" t="s">
        <v>973</v>
      </c>
      <c r="G7821" s="83">
        <v>41641</v>
      </c>
      <c r="I7821">
        <v>2014</v>
      </c>
    </row>
    <row r="7822" spans="1:9" x14ac:dyDescent="0.25">
      <c r="A7822" t="s">
        <v>972</v>
      </c>
      <c r="B7822" t="s">
        <v>181</v>
      </c>
      <c r="C7822" s="76" t="s">
        <v>842</v>
      </c>
      <c r="D7822" t="s">
        <v>980</v>
      </c>
      <c r="E7822" s="82">
        <v>14.6</v>
      </c>
      <c r="F7822" t="s">
        <v>973</v>
      </c>
      <c r="G7822" s="83">
        <v>41642</v>
      </c>
      <c r="I7822">
        <v>2014</v>
      </c>
    </row>
    <row r="7823" spans="1:9" x14ac:dyDescent="0.25">
      <c r="A7823" t="s">
        <v>972</v>
      </c>
      <c r="B7823" t="s">
        <v>230</v>
      </c>
      <c r="C7823" s="76" t="s">
        <v>842</v>
      </c>
      <c r="D7823" t="s">
        <v>980</v>
      </c>
      <c r="E7823" s="82">
        <v>6.52</v>
      </c>
      <c r="F7823" t="s">
        <v>973</v>
      </c>
      <c r="G7823" s="83">
        <v>41593</v>
      </c>
      <c r="I7823">
        <v>2013</v>
      </c>
    </row>
    <row r="7824" spans="1:9" x14ac:dyDescent="0.25">
      <c r="A7824" t="s">
        <v>972</v>
      </c>
      <c r="B7824" t="s">
        <v>128</v>
      </c>
      <c r="C7824" s="76" t="s">
        <v>842</v>
      </c>
      <c r="D7824" t="s">
        <v>980</v>
      </c>
      <c r="E7824" s="82">
        <v>26.4</v>
      </c>
      <c r="F7824" t="s">
        <v>973</v>
      </c>
      <c r="G7824" s="83">
        <v>41617</v>
      </c>
      <c r="I7824">
        <v>2013</v>
      </c>
    </row>
    <row r="7825" spans="1:9" x14ac:dyDescent="0.25">
      <c r="A7825" t="s">
        <v>972</v>
      </c>
      <c r="B7825" t="s">
        <v>249</v>
      </c>
      <c r="C7825" s="76" t="s">
        <v>842</v>
      </c>
      <c r="D7825" t="s">
        <v>980</v>
      </c>
      <c r="E7825" s="82">
        <v>95.19</v>
      </c>
      <c r="F7825" t="s">
        <v>973</v>
      </c>
      <c r="G7825" s="83">
        <v>41862</v>
      </c>
      <c r="I7825">
        <v>2014</v>
      </c>
    </row>
    <row r="7826" spans="1:9" x14ac:dyDescent="0.25">
      <c r="A7826" t="s">
        <v>972</v>
      </c>
      <c r="B7826" t="s">
        <v>118</v>
      </c>
      <c r="C7826" s="76" t="s">
        <v>842</v>
      </c>
      <c r="D7826" t="s">
        <v>980</v>
      </c>
      <c r="E7826" s="82">
        <v>7.13</v>
      </c>
      <c r="F7826" t="s">
        <v>973</v>
      </c>
      <c r="G7826" s="83">
        <v>41627</v>
      </c>
      <c r="I7826">
        <v>2013</v>
      </c>
    </row>
    <row r="7827" spans="1:9" x14ac:dyDescent="0.25">
      <c r="A7827" t="s">
        <v>972</v>
      </c>
      <c r="B7827" t="s">
        <v>249</v>
      </c>
      <c r="C7827" s="76" t="s">
        <v>842</v>
      </c>
      <c r="D7827" t="s">
        <v>980</v>
      </c>
      <c r="E7827" s="82">
        <v>38.479999999999997</v>
      </c>
      <c r="F7827" t="s">
        <v>973</v>
      </c>
      <c r="G7827" s="83">
        <v>41639</v>
      </c>
      <c r="I7827">
        <v>2013</v>
      </c>
    </row>
    <row r="7828" spans="1:9" x14ac:dyDescent="0.25">
      <c r="A7828" t="s">
        <v>972</v>
      </c>
      <c r="B7828" t="s">
        <v>184</v>
      </c>
      <c r="C7828" s="76" t="s">
        <v>842</v>
      </c>
      <c r="D7828" t="s">
        <v>980</v>
      </c>
      <c r="E7828" s="82">
        <v>12.12</v>
      </c>
      <c r="F7828" t="s">
        <v>973</v>
      </c>
      <c r="G7828" s="83">
        <v>41617</v>
      </c>
      <c r="I7828">
        <v>2013</v>
      </c>
    </row>
    <row r="7829" spans="1:9" x14ac:dyDescent="0.25">
      <c r="A7829" t="s">
        <v>972</v>
      </c>
      <c r="B7829" t="s">
        <v>177</v>
      </c>
      <c r="C7829" s="76" t="s">
        <v>842</v>
      </c>
      <c r="D7829" t="s">
        <v>980</v>
      </c>
      <c r="E7829" s="82">
        <v>4.96</v>
      </c>
      <c r="F7829" t="s">
        <v>973</v>
      </c>
      <c r="G7829" s="83">
        <v>41571</v>
      </c>
      <c r="I7829">
        <v>2013</v>
      </c>
    </row>
    <row r="7830" spans="1:9" x14ac:dyDescent="0.25">
      <c r="A7830" t="s">
        <v>972</v>
      </c>
      <c r="B7830" t="s">
        <v>95</v>
      </c>
      <c r="C7830" s="76" t="s">
        <v>842</v>
      </c>
      <c r="D7830" t="s">
        <v>980</v>
      </c>
      <c r="E7830" s="82">
        <v>11.4</v>
      </c>
      <c r="F7830" t="s">
        <v>973</v>
      </c>
      <c r="G7830" s="83">
        <v>41745</v>
      </c>
      <c r="I7830">
        <v>2014</v>
      </c>
    </row>
    <row r="7831" spans="1:9" x14ac:dyDescent="0.25">
      <c r="A7831" t="s">
        <v>972</v>
      </c>
      <c r="B7831" t="s">
        <v>122</v>
      </c>
      <c r="C7831" s="76" t="s">
        <v>842</v>
      </c>
      <c r="D7831" t="s">
        <v>980</v>
      </c>
      <c r="E7831" s="82">
        <v>5.81</v>
      </c>
      <c r="F7831" t="s">
        <v>973</v>
      </c>
      <c r="G7831" s="83">
        <v>41884</v>
      </c>
      <c r="I7831">
        <v>2014</v>
      </c>
    </row>
    <row r="7832" spans="1:9" x14ac:dyDescent="0.25">
      <c r="A7832" t="s">
        <v>972</v>
      </c>
      <c r="B7832" t="s">
        <v>73</v>
      </c>
      <c r="C7832" s="76" t="s">
        <v>842</v>
      </c>
      <c r="D7832" t="s">
        <v>980</v>
      </c>
      <c r="E7832" s="82">
        <v>8.2100000000000009</v>
      </c>
      <c r="F7832" t="s">
        <v>973</v>
      </c>
      <c r="G7832" s="83">
        <v>41628</v>
      </c>
      <c r="I7832">
        <v>2013</v>
      </c>
    </row>
    <row r="7833" spans="1:9" x14ac:dyDescent="0.25">
      <c r="A7833" t="s">
        <v>972</v>
      </c>
      <c r="B7833" t="s">
        <v>279</v>
      </c>
      <c r="C7833" s="76" t="s">
        <v>842</v>
      </c>
      <c r="D7833" t="s">
        <v>980</v>
      </c>
      <c r="E7833" s="82">
        <v>3.6</v>
      </c>
      <c r="F7833" t="s">
        <v>973</v>
      </c>
      <c r="G7833" s="83">
        <v>41626</v>
      </c>
      <c r="I7833">
        <v>2013</v>
      </c>
    </row>
    <row r="7834" spans="1:9" x14ac:dyDescent="0.25">
      <c r="A7834" t="s">
        <v>972</v>
      </c>
      <c r="B7834" t="s">
        <v>1032</v>
      </c>
      <c r="C7834" s="76" t="s">
        <v>842</v>
      </c>
      <c r="D7834" t="s">
        <v>980</v>
      </c>
      <c r="E7834" s="82">
        <v>3.8</v>
      </c>
      <c r="F7834" t="s">
        <v>973</v>
      </c>
      <c r="G7834" s="83">
        <v>41647</v>
      </c>
      <c r="I7834">
        <v>2014</v>
      </c>
    </row>
    <row r="7835" spans="1:9" x14ac:dyDescent="0.25">
      <c r="A7835" t="s">
        <v>972</v>
      </c>
      <c r="B7835" t="s">
        <v>257</v>
      </c>
      <c r="C7835" s="76" t="s">
        <v>842</v>
      </c>
      <c r="D7835" t="s">
        <v>980</v>
      </c>
      <c r="E7835" s="82">
        <v>3.65</v>
      </c>
      <c r="F7835" t="s">
        <v>973</v>
      </c>
      <c r="G7835" s="83">
        <v>41598</v>
      </c>
      <c r="I7835">
        <v>2013</v>
      </c>
    </row>
    <row r="7836" spans="1:9" x14ac:dyDescent="0.25">
      <c r="A7836" t="s">
        <v>972</v>
      </c>
      <c r="B7836" t="s">
        <v>95</v>
      </c>
      <c r="C7836" s="76" t="s">
        <v>842</v>
      </c>
      <c r="D7836" t="s">
        <v>980</v>
      </c>
      <c r="E7836" s="82">
        <v>144.69</v>
      </c>
      <c r="F7836" t="s">
        <v>973</v>
      </c>
      <c r="G7836" s="83">
        <v>41695</v>
      </c>
      <c r="I7836">
        <v>2014</v>
      </c>
    </row>
    <row r="7837" spans="1:9" x14ac:dyDescent="0.25">
      <c r="A7837" t="s">
        <v>972</v>
      </c>
      <c r="B7837" t="s">
        <v>135</v>
      </c>
      <c r="C7837" s="76" t="s">
        <v>842</v>
      </c>
      <c r="D7837" t="s">
        <v>980</v>
      </c>
      <c r="E7837" s="82">
        <v>10.94</v>
      </c>
      <c r="F7837" t="s">
        <v>973</v>
      </c>
      <c r="G7837" s="83">
        <v>41624</v>
      </c>
      <c r="I7837">
        <v>2013</v>
      </c>
    </row>
    <row r="7838" spans="1:9" x14ac:dyDescent="0.25">
      <c r="A7838" t="s">
        <v>972</v>
      </c>
      <c r="B7838" t="s">
        <v>992</v>
      </c>
      <c r="C7838" s="76" t="s">
        <v>842</v>
      </c>
      <c r="D7838" t="s">
        <v>980</v>
      </c>
      <c r="E7838" s="82">
        <v>4.75</v>
      </c>
      <c r="F7838" t="s">
        <v>973</v>
      </c>
      <c r="G7838" s="83">
        <v>41620</v>
      </c>
      <c r="I7838">
        <v>2013</v>
      </c>
    </row>
    <row r="7839" spans="1:9" x14ac:dyDescent="0.25">
      <c r="A7839" t="s">
        <v>972</v>
      </c>
      <c r="B7839" t="s">
        <v>150</v>
      </c>
      <c r="C7839" s="76" t="s">
        <v>842</v>
      </c>
      <c r="D7839" t="s">
        <v>980</v>
      </c>
      <c r="E7839" s="82">
        <v>11.4</v>
      </c>
      <c r="F7839" t="s">
        <v>973</v>
      </c>
      <c r="G7839" s="83">
        <v>41765</v>
      </c>
      <c r="I7839">
        <v>2014</v>
      </c>
    </row>
    <row r="7840" spans="1:9" x14ac:dyDescent="0.25">
      <c r="A7840" t="s">
        <v>972</v>
      </c>
      <c r="B7840" t="s">
        <v>63</v>
      </c>
      <c r="C7840" s="76" t="s">
        <v>842</v>
      </c>
      <c r="D7840" t="s">
        <v>980</v>
      </c>
      <c r="E7840" s="82">
        <v>3.31</v>
      </c>
      <c r="F7840" t="s">
        <v>973</v>
      </c>
      <c r="G7840" s="83">
        <v>41603</v>
      </c>
      <c r="I7840">
        <v>2013</v>
      </c>
    </row>
    <row r="7841" spans="1:9" x14ac:dyDescent="0.25">
      <c r="A7841" t="s">
        <v>972</v>
      </c>
      <c r="B7841" t="s">
        <v>254</v>
      </c>
      <c r="C7841" s="76" t="s">
        <v>842</v>
      </c>
      <c r="D7841" t="s">
        <v>980</v>
      </c>
      <c r="E7841" s="82">
        <v>4.96</v>
      </c>
      <c r="F7841" t="s">
        <v>973</v>
      </c>
      <c r="G7841" s="83">
        <v>41600</v>
      </c>
      <c r="I7841">
        <v>2013</v>
      </c>
    </row>
    <row r="7842" spans="1:9" x14ac:dyDescent="0.25">
      <c r="A7842" t="s">
        <v>972</v>
      </c>
      <c r="B7842" t="s">
        <v>242</v>
      </c>
      <c r="C7842" s="76" t="s">
        <v>842</v>
      </c>
      <c r="D7842" t="s">
        <v>980</v>
      </c>
      <c r="E7842" s="82">
        <v>3.11</v>
      </c>
      <c r="F7842" t="s">
        <v>973</v>
      </c>
      <c r="G7842" s="83">
        <v>41598</v>
      </c>
      <c r="I7842">
        <v>2013</v>
      </c>
    </row>
    <row r="7843" spans="1:9" x14ac:dyDescent="0.25">
      <c r="A7843" t="s">
        <v>972</v>
      </c>
      <c r="B7843" t="s">
        <v>186</v>
      </c>
      <c r="C7843" s="76" t="s">
        <v>842</v>
      </c>
      <c r="D7843" t="s">
        <v>980</v>
      </c>
      <c r="E7843" s="82">
        <v>5.59</v>
      </c>
      <c r="F7843" t="s">
        <v>973</v>
      </c>
      <c r="G7843" s="83">
        <v>41620</v>
      </c>
      <c r="I7843">
        <v>2013</v>
      </c>
    </row>
    <row r="7844" spans="1:9" x14ac:dyDescent="0.25">
      <c r="A7844" t="s">
        <v>972</v>
      </c>
      <c r="B7844" t="s">
        <v>169</v>
      </c>
      <c r="C7844" s="76" t="s">
        <v>842</v>
      </c>
      <c r="D7844" t="s">
        <v>980</v>
      </c>
      <c r="E7844" s="82">
        <v>9.92</v>
      </c>
      <c r="F7844" t="s">
        <v>973</v>
      </c>
      <c r="G7844" s="83">
        <v>41645</v>
      </c>
      <c r="I7844">
        <v>2014</v>
      </c>
    </row>
    <row r="7845" spans="1:9" x14ac:dyDescent="0.25">
      <c r="A7845" t="s">
        <v>972</v>
      </c>
      <c r="B7845" t="s">
        <v>179</v>
      </c>
      <c r="C7845" s="76" t="s">
        <v>842</v>
      </c>
      <c r="D7845" t="s">
        <v>980</v>
      </c>
      <c r="E7845" s="82">
        <v>6.06</v>
      </c>
      <c r="F7845" t="s">
        <v>973</v>
      </c>
      <c r="G7845" s="83">
        <v>41642</v>
      </c>
      <c r="I7845">
        <v>2014</v>
      </c>
    </row>
    <row r="7846" spans="1:9" x14ac:dyDescent="0.25">
      <c r="A7846" t="s">
        <v>972</v>
      </c>
      <c r="B7846" t="s">
        <v>251</v>
      </c>
      <c r="C7846" s="76" t="s">
        <v>842</v>
      </c>
      <c r="D7846" t="s">
        <v>980</v>
      </c>
      <c r="E7846" s="82">
        <v>3.31</v>
      </c>
      <c r="F7846" t="s">
        <v>973</v>
      </c>
      <c r="G7846" s="83">
        <v>41604</v>
      </c>
      <c r="I7846">
        <v>2013</v>
      </c>
    </row>
    <row r="7847" spans="1:9" x14ac:dyDescent="0.25">
      <c r="A7847" t="s">
        <v>972</v>
      </c>
      <c r="B7847" t="s">
        <v>179</v>
      </c>
      <c r="C7847" s="76" t="s">
        <v>842</v>
      </c>
      <c r="D7847" t="s">
        <v>980</v>
      </c>
      <c r="E7847" s="82">
        <v>5.59</v>
      </c>
      <c r="F7847" t="s">
        <v>973</v>
      </c>
      <c r="G7847" s="83">
        <v>41620</v>
      </c>
      <c r="I7847">
        <v>2013</v>
      </c>
    </row>
    <row r="7848" spans="1:9" x14ac:dyDescent="0.25">
      <c r="A7848" t="s">
        <v>972</v>
      </c>
      <c r="B7848" t="s">
        <v>175</v>
      </c>
      <c r="C7848" s="76" t="s">
        <v>842</v>
      </c>
      <c r="D7848" t="s">
        <v>980</v>
      </c>
      <c r="E7848" s="82">
        <v>11.4</v>
      </c>
      <c r="F7848" t="s">
        <v>973</v>
      </c>
      <c r="G7848" s="83">
        <v>41674</v>
      </c>
      <c r="I7848">
        <v>2014</v>
      </c>
    </row>
    <row r="7849" spans="1:9" x14ac:dyDescent="0.25">
      <c r="A7849" t="s">
        <v>972</v>
      </c>
      <c r="B7849" t="s">
        <v>177</v>
      </c>
      <c r="C7849" s="76" t="s">
        <v>842</v>
      </c>
      <c r="D7849" t="s">
        <v>980</v>
      </c>
      <c r="E7849" s="82">
        <v>4.96</v>
      </c>
      <c r="F7849" t="s">
        <v>973</v>
      </c>
      <c r="G7849" s="83">
        <v>41652</v>
      </c>
      <c r="I7849">
        <v>2014</v>
      </c>
    </row>
    <row r="7850" spans="1:9" x14ac:dyDescent="0.25">
      <c r="A7850" t="s">
        <v>972</v>
      </c>
      <c r="B7850" t="s">
        <v>184</v>
      </c>
      <c r="C7850" s="76" t="s">
        <v>842</v>
      </c>
      <c r="D7850" t="s">
        <v>980</v>
      </c>
      <c r="E7850" s="82">
        <v>6.06</v>
      </c>
      <c r="F7850" t="s">
        <v>973</v>
      </c>
      <c r="G7850" s="83">
        <v>41681</v>
      </c>
      <c r="I7850">
        <v>2014</v>
      </c>
    </row>
    <row r="7851" spans="1:9" x14ac:dyDescent="0.25">
      <c r="A7851" t="s">
        <v>972</v>
      </c>
      <c r="B7851" t="s">
        <v>183</v>
      </c>
      <c r="C7851" s="76" t="s">
        <v>842</v>
      </c>
      <c r="D7851" t="s">
        <v>980</v>
      </c>
      <c r="E7851" s="82">
        <v>4.41</v>
      </c>
      <c r="F7851" t="s">
        <v>973</v>
      </c>
      <c r="G7851" s="83">
        <v>41617</v>
      </c>
      <c r="I7851">
        <v>2013</v>
      </c>
    </row>
    <row r="7852" spans="1:9" x14ac:dyDescent="0.25">
      <c r="A7852" t="s">
        <v>972</v>
      </c>
      <c r="B7852" t="s">
        <v>188</v>
      </c>
      <c r="C7852" s="76" t="s">
        <v>842</v>
      </c>
      <c r="D7852" t="s">
        <v>980</v>
      </c>
      <c r="E7852" s="82">
        <v>3.73</v>
      </c>
      <c r="F7852" t="s">
        <v>973</v>
      </c>
      <c r="G7852" s="83">
        <v>41628</v>
      </c>
      <c r="I7852">
        <v>2013</v>
      </c>
    </row>
    <row r="7853" spans="1:9" x14ac:dyDescent="0.25">
      <c r="A7853" t="s">
        <v>972</v>
      </c>
      <c r="B7853" t="s">
        <v>186</v>
      </c>
      <c r="C7853" s="76" t="s">
        <v>842</v>
      </c>
      <c r="D7853" t="s">
        <v>980</v>
      </c>
      <c r="E7853" s="82">
        <v>6.61</v>
      </c>
      <c r="F7853" t="s">
        <v>973</v>
      </c>
      <c r="G7853" s="83">
        <v>41647</v>
      </c>
      <c r="I7853">
        <v>2014</v>
      </c>
    </row>
    <row r="7854" spans="1:9" x14ac:dyDescent="0.25">
      <c r="A7854" t="s">
        <v>972</v>
      </c>
      <c r="B7854" t="s">
        <v>243</v>
      </c>
      <c r="C7854" s="76" t="s">
        <v>842</v>
      </c>
      <c r="D7854" t="s">
        <v>980</v>
      </c>
      <c r="E7854" s="82">
        <v>3.73</v>
      </c>
      <c r="F7854" t="s">
        <v>973</v>
      </c>
      <c r="G7854" s="83">
        <v>41596</v>
      </c>
      <c r="I7854">
        <v>2013</v>
      </c>
    </row>
    <row r="7855" spans="1:9" x14ac:dyDescent="0.25">
      <c r="A7855" t="s">
        <v>972</v>
      </c>
      <c r="B7855" t="s">
        <v>257</v>
      </c>
      <c r="C7855" s="76" t="s">
        <v>842</v>
      </c>
      <c r="D7855" t="s">
        <v>980</v>
      </c>
      <c r="E7855" s="82">
        <v>5.13</v>
      </c>
      <c r="F7855" t="s">
        <v>973</v>
      </c>
      <c r="G7855" s="83">
        <v>41768</v>
      </c>
      <c r="I7855">
        <v>2014</v>
      </c>
    </row>
    <row r="7856" spans="1:9" x14ac:dyDescent="0.25">
      <c r="A7856" t="s">
        <v>972</v>
      </c>
      <c r="B7856" t="s">
        <v>171</v>
      </c>
      <c r="C7856" s="76" t="s">
        <v>842</v>
      </c>
      <c r="D7856" t="s">
        <v>980</v>
      </c>
      <c r="E7856" s="82">
        <v>2.76</v>
      </c>
      <c r="F7856" t="s">
        <v>973</v>
      </c>
      <c r="G7856" s="83">
        <v>41617</v>
      </c>
      <c r="I7856">
        <v>2013</v>
      </c>
    </row>
    <row r="7857" spans="1:9" x14ac:dyDescent="0.25">
      <c r="A7857" t="s">
        <v>972</v>
      </c>
      <c r="B7857" t="s">
        <v>136</v>
      </c>
      <c r="C7857" s="76" t="s">
        <v>842</v>
      </c>
      <c r="D7857" t="s">
        <v>980</v>
      </c>
      <c r="E7857" s="82">
        <v>13.74</v>
      </c>
      <c r="F7857" t="s">
        <v>973</v>
      </c>
      <c r="G7857" s="83">
        <v>41624</v>
      </c>
      <c r="I7857">
        <v>2013</v>
      </c>
    </row>
    <row r="7858" spans="1:9" x14ac:dyDescent="0.25">
      <c r="A7858" t="s">
        <v>972</v>
      </c>
      <c r="B7858" t="s">
        <v>180</v>
      </c>
      <c r="C7858" s="76" t="s">
        <v>842</v>
      </c>
      <c r="D7858" t="s">
        <v>980</v>
      </c>
      <c r="E7858" s="82">
        <v>148.19999999999999</v>
      </c>
      <c r="F7858" t="s">
        <v>973</v>
      </c>
      <c r="G7858" s="83">
        <v>41941</v>
      </c>
      <c r="I7858">
        <v>2014</v>
      </c>
    </row>
    <row r="7859" spans="1:9" x14ac:dyDescent="0.25">
      <c r="A7859" t="s">
        <v>972</v>
      </c>
      <c r="B7859" t="s">
        <v>169</v>
      </c>
      <c r="C7859" s="76" t="s">
        <v>842</v>
      </c>
      <c r="D7859" t="s">
        <v>980</v>
      </c>
      <c r="E7859" s="82">
        <v>148.19999999999999</v>
      </c>
      <c r="F7859" t="s">
        <v>973</v>
      </c>
      <c r="G7859" s="83">
        <v>41886</v>
      </c>
      <c r="I7859">
        <v>2014</v>
      </c>
    </row>
    <row r="7860" spans="1:9" x14ac:dyDescent="0.25">
      <c r="A7860" t="s">
        <v>972</v>
      </c>
      <c r="B7860" t="s">
        <v>137</v>
      </c>
      <c r="C7860" s="76" t="s">
        <v>842</v>
      </c>
      <c r="D7860" t="s">
        <v>980</v>
      </c>
      <c r="E7860" s="82">
        <v>6.16</v>
      </c>
      <c r="F7860" t="s">
        <v>973</v>
      </c>
      <c r="G7860" s="83">
        <v>41645</v>
      </c>
      <c r="I7860">
        <v>2014</v>
      </c>
    </row>
    <row r="7861" spans="1:9" x14ac:dyDescent="0.25">
      <c r="A7861" t="s">
        <v>972</v>
      </c>
      <c r="B7861" t="s">
        <v>463</v>
      </c>
      <c r="C7861" s="76" t="s">
        <v>842</v>
      </c>
      <c r="D7861" t="s">
        <v>980</v>
      </c>
      <c r="E7861" s="82">
        <v>4.75</v>
      </c>
      <c r="F7861" t="s">
        <v>973</v>
      </c>
      <c r="G7861" s="83">
        <v>41624</v>
      </c>
      <c r="I7861">
        <v>2013</v>
      </c>
    </row>
    <row r="7862" spans="1:9" x14ac:dyDescent="0.25">
      <c r="A7862" t="s">
        <v>972</v>
      </c>
      <c r="B7862" t="s">
        <v>232</v>
      </c>
      <c r="C7862" s="76" t="s">
        <v>842</v>
      </c>
      <c r="D7862" t="s">
        <v>980</v>
      </c>
      <c r="E7862" s="82">
        <v>1.98</v>
      </c>
      <c r="F7862" t="s">
        <v>973</v>
      </c>
      <c r="G7862" s="83">
        <v>41604</v>
      </c>
      <c r="I7862">
        <v>2013</v>
      </c>
    </row>
    <row r="7863" spans="1:9" x14ac:dyDescent="0.25">
      <c r="A7863" t="s">
        <v>972</v>
      </c>
      <c r="B7863" t="s">
        <v>228</v>
      </c>
      <c r="C7863" s="76" t="s">
        <v>842</v>
      </c>
      <c r="D7863" t="s">
        <v>980</v>
      </c>
      <c r="E7863" s="82">
        <v>5.7</v>
      </c>
      <c r="F7863" t="s">
        <v>973</v>
      </c>
      <c r="G7863" s="83">
        <v>41610</v>
      </c>
      <c r="I7863">
        <v>2013</v>
      </c>
    </row>
    <row r="7864" spans="1:9" x14ac:dyDescent="0.25">
      <c r="A7864" t="s">
        <v>972</v>
      </c>
      <c r="B7864" t="s">
        <v>1017</v>
      </c>
      <c r="C7864" s="76" t="s">
        <v>842</v>
      </c>
      <c r="D7864" t="s">
        <v>980</v>
      </c>
      <c r="E7864" s="82">
        <v>8.8000000000000007</v>
      </c>
      <c r="F7864" t="s">
        <v>973</v>
      </c>
      <c r="G7864" s="83">
        <v>41614</v>
      </c>
      <c r="I7864">
        <v>2013</v>
      </c>
    </row>
    <row r="7865" spans="1:9" x14ac:dyDescent="0.25">
      <c r="A7865" t="s">
        <v>972</v>
      </c>
      <c r="B7865" t="s">
        <v>95</v>
      </c>
      <c r="C7865" s="76" t="s">
        <v>842</v>
      </c>
      <c r="D7865" t="s">
        <v>980</v>
      </c>
      <c r="E7865" s="82">
        <v>9.26</v>
      </c>
      <c r="F7865" t="s">
        <v>973</v>
      </c>
      <c r="G7865" s="83">
        <v>41620</v>
      </c>
      <c r="I7865">
        <v>2013</v>
      </c>
    </row>
    <row r="7866" spans="1:9" x14ac:dyDescent="0.25">
      <c r="A7866" t="s">
        <v>972</v>
      </c>
      <c r="B7866" t="s">
        <v>163</v>
      </c>
      <c r="C7866" s="76" t="s">
        <v>842</v>
      </c>
      <c r="D7866" t="s">
        <v>980</v>
      </c>
      <c r="E7866" s="82">
        <v>4.75</v>
      </c>
      <c r="F7866" t="s">
        <v>973</v>
      </c>
      <c r="G7866" s="83">
        <v>41738</v>
      </c>
      <c r="I7866">
        <v>2014</v>
      </c>
    </row>
    <row r="7867" spans="1:9" x14ac:dyDescent="0.25">
      <c r="A7867" t="s">
        <v>972</v>
      </c>
      <c r="B7867" t="s">
        <v>150</v>
      </c>
      <c r="C7867" s="76" t="s">
        <v>842</v>
      </c>
      <c r="D7867" t="s">
        <v>980</v>
      </c>
      <c r="E7867" s="82">
        <v>130</v>
      </c>
      <c r="F7867" t="s">
        <v>973</v>
      </c>
      <c r="G7867" s="83">
        <v>41940</v>
      </c>
      <c r="I7867">
        <v>2014</v>
      </c>
    </row>
    <row r="7868" spans="1:9" x14ac:dyDescent="0.25">
      <c r="A7868" t="s">
        <v>972</v>
      </c>
      <c r="B7868" t="s">
        <v>113</v>
      </c>
      <c r="C7868" s="76" t="s">
        <v>842</v>
      </c>
      <c r="D7868" t="s">
        <v>980</v>
      </c>
      <c r="E7868" s="82">
        <v>7.6</v>
      </c>
      <c r="F7868" t="s">
        <v>973</v>
      </c>
      <c r="G7868" s="83">
        <v>41618</v>
      </c>
      <c r="I7868">
        <v>2013</v>
      </c>
    </row>
    <row r="7869" spans="1:9" x14ac:dyDescent="0.25">
      <c r="A7869" t="s">
        <v>972</v>
      </c>
      <c r="B7869" t="s">
        <v>175</v>
      </c>
      <c r="C7869" s="76" t="s">
        <v>842</v>
      </c>
      <c r="D7869" t="s">
        <v>980</v>
      </c>
      <c r="E7869" s="82">
        <v>3.31</v>
      </c>
      <c r="F7869" t="s">
        <v>973</v>
      </c>
      <c r="G7869" s="83">
        <v>41744</v>
      </c>
      <c r="I7869">
        <v>2014</v>
      </c>
    </row>
    <row r="7870" spans="1:9" x14ac:dyDescent="0.25">
      <c r="A7870" t="s">
        <v>972</v>
      </c>
      <c r="B7870" t="s">
        <v>253</v>
      </c>
      <c r="C7870" s="76" t="s">
        <v>842</v>
      </c>
      <c r="D7870" t="s">
        <v>980</v>
      </c>
      <c r="E7870" s="82">
        <v>5.24</v>
      </c>
      <c r="F7870" t="s">
        <v>973</v>
      </c>
      <c r="G7870" s="83">
        <v>41596</v>
      </c>
      <c r="I7870">
        <v>2013</v>
      </c>
    </row>
    <row r="7871" spans="1:9" x14ac:dyDescent="0.25">
      <c r="A7871" t="s">
        <v>972</v>
      </c>
      <c r="B7871" t="s">
        <v>246</v>
      </c>
      <c r="C7871" s="76" t="s">
        <v>842</v>
      </c>
      <c r="D7871" t="s">
        <v>980</v>
      </c>
      <c r="E7871" s="82">
        <v>4.66</v>
      </c>
      <c r="F7871" t="s">
        <v>973</v>
      </c>
      <c r="G7871" s="83">
        <v>41642</v>
      </c>
      <c r="I7871">
        <v>2014</v>
      </c>
    </row>
    <row r="7872" spans="1:9" x14ac:dyDescent="0.25">
      <c r="A7872" t="s">
        <v>972</v>
      </c>
      <c r="B7872" t="s">
        <v>173</v>
      </c>
      <c r="C7872" s="76" t="s">
        <v>842</v>
      </c>
      <c r="D7872" t="s">
        <v>980</v>
      </c>
      <c r="E7872" s="82">
        <v>4.5599999999999996</v>
      </c>
      <c r="F7872" t="s">
        <v>973</v>
      </c>
      <c r="G7872" s="83">
        <v>41624</v>
      </c>
      <c r="I7872">
        <v>2013</v>
      </c>
    </row>
    <row r="7873" spans="1:9" x14ac:dyDescent="0.25">
      <c r="A7873" t="s">
        <v>972</v>
      </c>
      <c r="B7873" t="s">
        <v>144</v>
      </c>
      <c r="C7873" s="76" t="s">
        <v>842</v>
      </c>
      <c r="D7873" t="s">
        <v>980</v>
      </c>
      <c r="E7873" s="82">
        <v>6</v>
      </c>
      <c r="F7873" t="s">
        <v>973</v>
      </c>
      <c r="G7873" s="83">
        <v>41603</v>
      </c>
      <c r="I7873">
        <v>2013</v>
      </c>
    </row>
    <row r="7874" spans="1:9" x14ac:dyDescent="0.25">
      <c r="A7874" t="s">
        <v>972</v>
      </c>
      <c r="B7874" t="s">
        <v>228</v>
      </c>
      <c r="C7874" s="76" t="s">
        <v>842</v>
      </c>
      <c r="D7874" t="s">
        <v>980</v>
      </c>
      <c r="E7874" s="82">
        <v>3.73</v>
      </c>
      <c r="F7874" t="s">
        <v>973</v>
      </c>
      <c r="G7874" s="83">
        <v>41618</v>
      </c>
      <c r="I7874">
        <v>2013</v>
      </c>
    </row>
    <row r="7875" spans="1:9" x14ac:dyDescent="0.25">
      <c r="A7875" t="s">
        <v>972</v>
      </c>
      <c r="B7875" t="s">
        <v>227</v>
      </c>
      <c r="C7875" s="76" t="s">
        <v>842</v>
      </c>
      <c r="D7875" t="s">
        <v>980</v>
      </c>
      <c r="E7875" s="82">
        <v>6.84</v>
      </c>
      <c r="F7875" t="s">
        <v>973</v>
      </c>
      <c r="G7875" s="83">
        <v>41630</v>
      </c>
      <c r="I7875">
        <v>2013</v>
      </c>
    </row>
    <row r="7876" spans="1:9" x14ac:dyDescent="0.25">
      <c r="A7876" t="s">
        <v>972</v>
      </c>
      <c r="B7876" t="s">
        <v>182</v>
      </c>
      <c r="C7876" s="76" t="s">
        <v>842</v>
      </c>
      <c r="D7876" t="s">
        <v>980</v>
      </c>
      <c r="E7876" s="82">
        <v>3.42</v>
      </c>
      <c r="F7876" t="s">
        <v>973</v>
      </c>
      <c r="G7876" s="83">
        <v>41645</v>
      </c>
      <c r="I7876">
        <v>2014</v>
      </c>
    </row>
    <row r="7877" spans="1:9" x14ac:dyDescent="0.25">
      <c r="A7877" t="s">
        <v>972</v>
      </c>
      <c r="B7877" s="74" t="s">
        <v>213</v>
      </c>
      <c r="C7877" s="76" t="s">
        <v>842</v>
      </c>
      <c r="D7877" t="s">
        <v>980</v>
      </c>
      <c r="E7877" s="82">
        <v>5.51</v>
      </c>
      <c r="F7877" t="s">
        <v>973</v>
      </c>
      <c r="G7877" s="83">
        <v>41611</v>
      </c>
      <c r="I7877">
        <v>2013</v>
      </c>
    </row>
    <row r="7878" spans="1:9" x14ac:dyDescent="0.25">
      <c r="A7878" t="s">
        <v>972</v>
      </c>
      <c r="B7878" t="s">
        <v>179</v>
      </c>
      <c r="C7878" s="76" t="s">
        <v>842</v>
      </c>
      <c r="D7878" t="s">
        <v>980</v>
      </c>
      <c r="E7878" s="82">
        <v>3.42</v>
      </c>
      <c r="F7878" t="s">
        <v>973</v>
      </c>
      <c r="G7878" s="83">
        <v>41628</v>
      </c>
      <c r="I7878">
        <v>2013</v>
      </c>
    </row>
    <row r="7879" spans="1:9" x14ac:dyDescent="0.25">
      <c r="A7879" t="s">
        <v>972</v>
      </c>
      <c r="B7879" t="s">
        <v>223</v>
      </c>
      <c r="C7879" s="76" t="s">
        <v>842</v>
      </c>
      <c r="D7879" t="s">
        <v>980</v>
      </c>
      <c r="E7879" s="82">
        <v>9.8800000000000008</v>
      </c>
      <c r="F7879" t="s">
        <v>973</v>
      </c>
      <c r="G7879" s="83">
        <v>41641</v>
      </c>
      <c r="I7879">
        <v>2014</v>
      </c>
    </row>
    <row r="7880" spans="1:9" x14ac:dyDescent="0.25">
      <c r="A7880" t="s">
        <v>972</v>
      </c>
      <c r="B7880" t="s">
        <v>245</v>
      </c>
      <c r="C7880" s="76" t="s">
        <v>842</v>
      </c>
      <c r="D7880" t="s">
        <v>980</v>
      </c>
      <c r="E7880" s="82">
        <v>2.27</v>
      </c>
      <c r="F7880" t="s">
        <v>973</v>
      </c>
      <c r="G7880" s="83">
        <v>41599</v>
      </c>
      <c r="I7880">
        <v>2013</v>
      </c>
    </row>
    <row r="7881" spans="1:9" x14ac:dyDescent="0.25">
      <c r="A7881" t="s">
        <v>972</v>
      </c>
      <c r="B7881" t="s">
        <v>122</v>
      </c>
      <c r="C7881" s="76" t="s">
        <v>842</v>
      </c>
      <c r="D7881" t="s">
        <v>980</v>
      </c>
      <c r="E7881" s="82">
        <v>11.4</v>
      </c>
      <c r="F7881" t="s">
        <v>973</v>
      </c>
      <c r="G7881" s="83">
        <v>41831</v>
      </c>
      <c r="I7881">
        <v>2014</v>
      </c>
    </row>
    <row r="7882" spans="1:9" x14ac:dyDescent="0.25">
      <c r="A7882" t="s">
        <v>972</v>
      </c>
      <c r="B7882" t="s">
        <v>104</v>
      </c>
      <c r="C7882" s="76" t="s">
        <v>842</v>
      </c>
      <c r="D7882" t="s">
        <v>980</v>
      </c>
      <c r="E7882" s="82">
        <v>5.59</v>
      </c>
      <c r="F7882" t="s">
        <v>973</v>
      </c>
      <c r="G7882" s="83">
        <v>41561</v>
      </c>
      <c r="I7882">
        <v>2013</v>
      </c>
    </row>
    <row r="7883" spans="1:9" x14ac:dyDescent="0.25">
      <c r="A7883" t="s">
        <v>972</v>
      </c>
      <c r="B7883" t="s">
        <v>82</v>
      </c>
      <c r="C7883" s="76" t="s">
        <v>842</v>
      </c>
      <c r="D7883" t="s">
        <v>980</v>
      </c>
      <c r="E7883" s="82">
        <v>7.18</v>
      </c>
      <c r="F7883" t="s">
        <v>973</v>
      </c>
      <c r="G7883" s="83">
        <v>41703</v>
      </c>
      <c r="I7883">
        <v>2014</v>
      </c>
    </row>
    <row r="7884" spans="1:9" x14ac:dyDescent="0.25">
      <c r="A7884" t="s">
        <v>972</v>
      </c>
      <c r="B7884" t="s">
        <v>122</v>
      </c>
      <c r="C7884" s="76" t="s">
        <v>842</v>
      </c>
      <c r="D7884" t="s">
        <v>980</v>
      </c>
      <c r="E7884" s="82">
        <v>4.8499999999999996</v>
      </c>
      <c r="F7884" t="s">
        <v>973</v>
      </c>
      <c r="G7884" s="83">
        <v>41627</v>
      </c>
      <c r="I7884">
        <v>2013</v>
      </c>
    </row>
    <row r="7885" spans="1:9" x14ac:dyDescent="0.25">
      <c r="A7885" t="s">
        <v>972</v>
      </c>
      <c r="B7885" t="s">
        <v>179</v>
      </c>
      <c r="C7885" s="76" t="s">
        <v>842</v>
      </c>
      <c r="D7885" t="s">
        <v>980</v>
      </c>
      <c r="E7885" s="82">
        <v>4.62</v>
      </c>
      <c r="F7885" t="s">
        <v>973</v>
      </c>
      <c r="G7885" s="83">
        <v>41638</v>
      </c>
      <c r="I7885">
        <v>2013</v>
      </c>
    </row>
    <row r="7886" spans="1:9" x14ac:dyDescent="0.25">
      <c r="A7886" t="s">
        <v>972</v>
      </c>
      <c r="B7886" t="s">
        <v>177</v>
      </c>
      <c r="C7886" s="76" t="s">
        <v>842</v>
      </c>
      <c r="D7886" t="s">
        <v>980</v>
      </c>
      <c r="E7886" s="82">
        <v>6.21</v>
      </c>
      <c r="F7886" t="s">
        <v>973</v>
      </c>
      <c r="G7886" s="83">
        <v>41628</v>
      </c>
      <c r="I7886">
        <v>2013</v>
      </c>
    </row>
    <row r="7887" spans="1:9" x14ac:dyDescent="0.25">
      <c r="A7887" t="s">
        <v>972</v>
      </c>
      <c r="B7887" t="s">
        <v>223</v>
      </c>
      <c r="C7887" s="76" t="s">
        <v>842</v>
      </c>
      <c r="D7887" t="s">
        <v>980</v>
      </c>
      <c r="E7887" s="82">
        <v>4.5599999999999996</v>
      </c>
      <c r="F7887" t="s">
        <v>973</v>
      </c>
      <c r="G7887" s="83">
        <v>41613</v>
      </c>
      <c r="I7887">
        <v>2013</v>
      </c>
    </row>
    <row r="7888" spans="1:9" x14ac:dyDescent="0.25">
      <c r="A7888" t="s">
        <v>972</v>
      </c>
      <c r="B7888" t="s">
        <v>174</v>
      </c>
      <c r="C7888" s="76" t="s">
        <v>842</v>
      </c>
      <c r="D7888" t="s">
        <v>980</v>
      </c>
      <c r="E7888" s="82">
        <v>3.73</v>
      </c>
      <c r="F7888" t="s">
        <v>973</v>
      </c>
      <c r="G7888" s="83">
        <v>41639</v>
      </c>
      <c r="I7888">
        <v>2013</v>
      </c>
    </row>
    <row r="7889" spans="1:9" x14ac:dyDescent="0.25">
      <c r="A7889" t="s">
        <v>972</v>
      </c>
      <c r="B7889" t="s">
        <v>232</v>
      </c>
      <c r="C7889" s="76" t="s">
        <v>842</v>
      </c>
      <c r="D7889" t="s">
        <v>980</v>
      </c>
      <c r="E7889" s="82">
        <v>500</v>
      </c>
      <c r="F7889" t="s">
        <v>973</v>
      </c>
      <c r="G7889" s="83">
        <v>41990</v>
      </c>
      <c r="I7889">
        <v>2014</v>
      </c>
    </row>
    <row r="7890" spans="1:9" x14ac:dyDescent="0.25">
      <c r="A7890" t="s">
        <v>972</v>
      </c>
      <c r="B7890" t="s">
        <v>232</v>
      </c>
      <c r="C7890" s="76" t="s">
        <v>842</v>
      </c>
      <c r="D7890" t="s">
        <v>980</v>
      </c>
      <c r="E7890" s="82">
        <v>7.46</v>
      </c>
      <c r="F7890" t="s">
        <v>973</v>
      </c>
      <c r="G7890" s="83">
        <v>41635</v>
      </c>
      <c r="I7890">
        <v>2013</v>
      </c>
    </row>
    <row r="7891" spans="1:9" x14ac:dyDescent="0.25">
      <c r="A7891" t="s">
        <v>972</v>
      </c>
      <c r="B7891" s="74" t="s">
        <v>213</v>
      </c>
      <c r="C7891" s="76" t="s">
        <v>842</v>
      </c>
      <c r="D7891" t="s">
        <v>980</v>
      </c>
      <c r="E7891" s="82">
        <v>500</v>
      </c>
      <c r="F7891" t="s">
        <v>973</v>
      </c>
      <c r="G7891" s="83">
        <v>41991</v>
      </c>
      <c r="I7891">
        <v>2014</v>
      </c>
    </row>
    <row r="7892" spans="1:9" x14ac:dyDescent="0.25">
      <c r="A7892" t="s">
        <v>972</v>
      </c>
      <c r="B7892" t="s">
        <v>257</v>
      </c>
      <c r="C7892" s="76" t="s">
        <v>842</v>
      </c>
      <c r="D7892" t="s">
        <v>980</v>
      </c>
      <c r="E7892" s="82">
        <v>6.84</v>
      </c>
      <c r="F7892" t="s">
        <v>973</v>
      </c>
      <c r="G7892" s="83">
        <v>41654</v>
      </c>
      <c r="I7892">
        <v>2014</v>
      </c>
    </row>
    <row r="7893" spans="1:9" x14ac:dyDescent="0.25">
      <c r="A7893" t="s">
        <v>972</v>
      </c>
      <c r="B7893" t="s">
        <v>187</v>
      </c>
      <c r="C7893" s="76" t="s">
        <v>842</v>
      </c>
      <c r="D7893" t="s">
        <v>980</v>
      </c>
      <c r="E7893" s="82">
        <v>3.42</v>
      </c>
      <c r="F7893" t="s">
        <v>973</v>
      </c>
      <c r="G7893" s="83">
        <v>41647</v>
      </c>
      <c r="I7893">
        <v>2014</v>
      </c>
    </row>
    <row r="7894" spans="1:9" x14ac:dyDescent="0.25">
      <c r="A7894" t="s">
        <v>972</v>
      </c>
      <c r="B7894" t="s">
        <v>177</v>
      </c>
      <c r="C7894" s="76" t="s">
        <v>842</v>
      </c>
      <c r="D7894" t="s">
        <v>980</v>
      </c>
      <c r="E7894" s="82">
        <v>4.0999999999999996</v>
      </c>
      <c r="F7894" t="s">
        <v>973</v>
      </c>
      <c r="G7894" s="83">
        <v>41653</v>
      </c>
      <c r="I7894">
        <v>2014</v>
      </c>
    </row>
    <row r="7895" spans="1:9" x14ac:dyDescent="0.25">
      <c r="A7895" t="s">
        <v>972</v>
      </c>
      <c r="B7895" s="74" t="s">
        <v>213</v>
      </c>
      <c r="C7895" s="76" t="s">
        <v>842</v>
      </c>
      <c r="D7895" t="s">
        <v>980</v>
      </c>
      <c r="E7895" s="82">
        <v>2.76</v>
      </c>
      <c r="F7895" t="s">
        <v>973</v>
      </c>
      <c r="G7895" s="83">
        <v>41591</v>
      </c>
      <c r="I7895">
        <v>2013</v>
      </c>
    </row>
    <row r="7896" spans="1:9" x14ac:dyDescent="0.25">
      <c r="A7896" t="s">
        <v>972</v>
      </c>
      <c r="B7896" t="s">
        <v>118</v>
      </c>
      <c r="C7896" s="76" t="s">
        <v>842</v>
      </c>
      <c r="D7896" t="s">
        <v>980</v>
      </c>
      <c r="E7896" s="82">
        <v>3.8</v>
      </c>
      <c r="F7896" t="s">
        <v>973</v>
      </c>
      <c r="G7896" s="83">
        <v>41778</v>
      </c>
      <c r="I7896">
        <v>2014</v>
      </c>
    </row>
    <row r="7897" spans="1:9" x14ac:dyDescent="0.25">
      <c r="A7897" t="s">
        <v>972</v>
      </c>
      <c r="B7897" t="s">
        <v>127</v>
      </c>
      <c r="C7897" s="76" t="s">
        <v>842</v>
      </c>
      <c r="D7897" t="s">
        <v>980</v>
      </c>
      <c r="E7897" s="82">
        <v>4.75</v>
      </c>
      <c r="F7897" t="s">
        <v>973</v>
      </c>
      <c r="G7897" s="83">
        <v>41668</v>
      </c>
      <c r="I7897">
        <v>2014</v>
      </c>
    </row>
    <row r="7898" spans="1:9" x14ac:dyDescent="0.25">
      <c r="A7898" t="s">
        <v>972</v>
      </c>
      <c r="B7898" t="s">
        <v>169</v>
      </c>
      <c r="C7898" s="76" t="s">
        <v>842</v>
      </c>
      <c r="D7898" t="s">
        <v>980</v>
      </c>
      <c r="E7898" s="82">
        <v>2.85</v>
      </c>
      <c r="F7898" t="s">
        <v>973</v>
      </c>
      <c r="G7898" s="83">
        <v>41689</v>
      </c>
      <c r="I7898">
        <v>2014</v>
      </c>
    </row>
    <row r="7899" spans="1:9" x14ac:dyDescent="0.25">
      <c r="A7899" t="s">
        <v>972</v>
      </c>
      <c r="B7899" t="s">
        <v>142</v>
      </c>
      <c r="C7899" s="76" t="s">
        <v>842</v>
      </c>
      <c r="D7899" t="s">
        <v>980</v>
      </c>
      <c r="E7899" s="82">
        <v>7.46</v>
      </c>
      <c r="F7899" t="s">
        <v>973</v>
      </c>
      <c r="G7899" s="83">
        <v>41736</v>
      </c>
      <c r="I7899">
        <v>2014</v>
      </c>
    </row>
    <row r="7900" spans="1:9" x14ac:dyDescent="0.25">
      <c r="A7900" t="s">
        <v>972</v>
      </c>
      <c r="B7900" t="s">
        <v>115</v>
      </c>
      <c r="C7900" s="76" t="s">
        <v>842</v>
      </c>
      <c r="D7900" t="s">
        <v>980</v>
      </c>
      <c r="E7900" s="82">
        <v>8.5500000000000007</v>
      </c>
      <c r="F7900" t="s">
        <v>973</v>
      </c>
      <c r="G7900" s="83">
        <v>41646</v>
      </c>
      <c r="I7900">
        <v>2014</v>
      </c>
    </row>
    <row r="7901" spans="1:9" x14ac:dyDescent="0.25">
      <c r="A7901" t="s">
        <v>972</v>
      </c>
      <c r="B7901" t="s">
        <v>89</v>
      </c>
      <c r="C7901" s="76" t="s">
        <v>842</v>
      </c>
      <c r="D7901" t="s">
        <v>980</v>
      </c>
      <c r="E7901" s="82">
        <v>7.6</v>
      </c>
      <c r="F7901" t="s">
        <v>973</v>
      </c>
      <c r="G7901" s="83">
        <v>41690</v>
      </c>
      <c r="I7901">
        <v>2014</v>
      </c>
    </row>
    <row r="7902" spans="1:9" x14ac:dyDescent="0.25">
      <c r="A7902" t="s">
        <v>972</v>
      </c>
      <c r="B7902" t="s">
        <v>232</v>
      </c>
      <c r="C7902" s="76" t="s">
        <v>842</v>
      </c>
      <c r="D7902" t="s">
        <v>980</v>
      </c>
      <c r="E7902" s="82">
        <v>7.46</v>
      </c>
      <c r="F7902" t="s">
        <v>973</v>
      </c>
      <c r="G7902" s="83">
        <v>41753</v>
      </c>
      <c r="I7902">
        <v>2014</v>
      </c>
    </row>
    <row r="7903" spans="1:9" x14ac:dyDescent="0.25">
      <c r="A7903" t="s">
        <v>972</v>
      </c>
      <c r="B7903" t="s">
        <v>239</v>
      </c>
      <c r="C7903" s="76" t="s">
        <v>842</v>
      </c>
      <c r="D7903" t="s">
        <v>980</v>
      </c>
      <c r="E7903" s="82">
        <v>9.1199999999999992</v>
      </c>
      <c r="F7903" t="s">
        <v>973</v>
      </c>
      <c r="G7903" s="83">
        <v>41656</v>
      </c>
      <c r="I7903">
        <v>2014</v>
      </c>
    </row>
    <row r="7904" spans="1:9" x14ac:dyDescent="0.25">
      <c r="A7904" t="s">
        <v>972</v>
      </c>
      <c r="B7904" t="s">
        <v>73</v>
      </c>
      <c r="C7904" s="76" t="s">
        <v>842</v>
      </c>
      <c r="D7904" t="s">
        <v>980</v>
      </c>
      <c r="E7904" s="82">
        <v>4.2</v>
      </c>
      <c r="F7904" t="s">
        <v>973</v>
      </c>
      <c r="G7904" s="83">
        <v>41662</v>
      </c>
      <c r="I7904">
        <v>2014</v>
      </c>
    </row>
    <row r="7905" spans="1:9" x14ac:dyDescent="0.25">
      <c r="A7905" t="s">
        <v>972</v>
      </c>
      <c r="B7905" t="s">
        <v>180</v>
      </c>
      <c r="C7905" s="76" t="s">
        <v>842</v>
      </c>
      <c r="D7905" t="s">
        <v>980</v>
      </c>
      <c r="E7905" s="82">
        <v>3.42</v>
      </c>
      <c r="F7905" t="s">
        <v>973</v>
      </c>
      <c r="G7905" s="83">
        <v>41652</v>
      </c>
      <c r="I7905">
        <v>2014</v>
      </c>
    </row>
    <row r="7906" spans="1:9" x14ac:dyDescent="0.25">
      <c r="A7906" t="s">
        <v>972</v>
      </c>
      <c r="B7906" t="s">
        <v>71</v>
      </c>
      <c r="C7906" s="76" t="s">
        <v>842</v>
      </c>
      <c r="D7906" t="s">
        <v>980</v>
      </c>
      <c r="E7906" s="82">
        <v>5</v>
      </c>
      <c r="F7906" t="s">
        <v>973</v>
      </c>
      <c r="G7906" s="83">
        <v>41620</v>
      </c>
      <c r="I7906">
        <v>2013</v>
      </c>
    </row>
    <row r="7907" spans="1:9" ht="14.45" customHeight="1" x14ac:dyDescent="0.25">
      <c r="A7907" t="s">
        <v>972</v>
      </c>
      <c r="B7907" t="s">
        <v>230</v>
      </c>
      <c r="C7907" s="76" t="s">
        <v>842</v>
      </c>
      <c r="D7907" t="s">
        <v>980</v>
      </c>
      <c r="E7907" s="82">
        <v>4.97</v>
      </c>
      <c r="F7907" t="s">
        <v>973</v>
      </c>
      <c r="G7907" s="83">
        <v>41649</v>
      </c>
      <c r="I7907">
        <v>2014</v>
      </c>
    </row>
    <row r="7908" spans="1:9" ht="14.45" customHeight="1" x14ac:dyDescent="0.25">
      <c r="A7908" t="s">
        <v>972</v>
      </c>
      <c r="B7908" t="s">
        <v>200</v>
      </c>
      <c r="C7908" s="76" t="s">
        <v>842</v>
      </c>
      <c r="D7908" t="s">
        <v>980</v>
      </c>
      <c r="E7908" s="82">
        <v>6.52</v>
      </c>
      <c r="F7908" t="s">
        <v>973</v>
      </c>
      <c r="G7908" s="83">
        <v>41680</v>
      </c>
      <c r="I7908">
        <v>2014</v>
      </c>
    </row>
    <row r="7909" spans="1:9" x14ac:dyDescent="0.25">
      <c r="A7909" t="s">
        <v>972</v>
      </c>
      <c r="B7909" t="s">
        <v>118</v>
      </c>
      <c r="C7909" s="76" t="s">
        <v>842</v>
      </c>
      <c r="D7909" t="s">
        <v>980</v>
      </c>
      <c r="E7909" s="82">
        <v>7.13</v>
      </c>
      <c r="F7909" t="s">
        <v>973</v>
      </c>
      <c r="G7909" s="83">
        <v>41852</v>
      </c>
      <c r="I7909">
        <v>2014</v>
      </c>
    </row>
    <row r="7910" spans="1:9" x14ac:dyDescent="0.25">
      <c r="A7910" t="s">
        <v>972</v>
      </c>
      <c r="B7910" t="s">
        <v>15</v>
      </c>
      <c r="C7910" s="76" t="s">
        <v>842</v>
      </c>
      <c r="D7910" t="s">
        <v>980</v>
      </c>
      <c r="E7910" s="82">
        <v>7.7</v>
      </c>
      <c r="F7910" t="s">
        <v>973</v>
      </c>
      <c r="G7910" s="83">
        <v>41723</v>
      </c>
      <c r="I7910">
        <v>2014</v>
      </c>
    </row>
    <row r="7911" spans="1:9" x14ac:dyDescent="0.25">
      <c r="A7911" t="s">
        <v>972</v>
      </c>
      <c r="B7911" t="s">
        <v>242</v>
      </c>
      <c r="C7911" s="76" t="s">
        <v>842</v>
      </c>
      <c r="D7911" t="s">
        <v>980</v>
      </c>
      <c r="E7911" s="82">
        <v>150</v>
      </c>
      <c r="F7911" t="s">
        <v>973</v>
      </c>
      <c r="G7911" s="83">
        <v>41922</v>
      </c>
      <c r="I7911">
        <v>2014</v>
      </c>
    </row>
    <row r="7912" spans="1:9" x14ac:dyDescent="0.25">
      <c r="A7912" t="s">
        <v>972</v>
      </c>
      <c r="B7912" t="s">
        <v>257</v>
      </c>
      <c r="C7912" s="76" t="s">
        <v>842</v>
      </c>
      <c r="D7912" t="s">
        <v>980</v>
      </c>
      <c r="E7912" s="82">
        <v>5.59</v>
      </c>
      <c r="F7912" t="s">
        <v>973</v>
      </c>
      <c r="G7912" s="83">
        <v>41662</v>
      </c>
      <c r="I7912">
        <v>2014</v>
      </c>
    </row>
    <row r="7913" spans="1:9" x14ac:dyDescent="0.25">
      <c r="A7913" t="s">
        <v>972</v>
      </c>
      <c r="B7913" t="s">
        <v>63</v>
      </c>
      <c r="C7913" s="76" t="s">
        <v>842</v>
      </c>
      <c r="D7913" t="s">
        <v>980</v>
      </c>
      <c r="E7913" s="82">
        <v>4.3499999999999996</v>
      </c>
      <c r="F7913" t="s">
        <v>973</v>
      </c>
      <c r="G7913" s="83">
        <v>41662</v>
      </c>
      <c r="I7913">
        <v>2014</v>
      </c>
    </row>
    <row r="7914" spans="1:9" x14ac:dyDescent="0.25">
      <c r="A7914" t="s">
        <v>972</v>
      </c>
      <c r="B7914" t="s">
        <v>63</v>
      </c>
      <c r="C7914" s="76" t="s">
        <v>842</v>
      </c>
      <c r="D7914" t="s">
        <v>980</v>
      </c>
      <c r="E7914" s="82">
        <v>7.98</v>
      </c>
      <c r="F7914" t="s">
        <v>973</v>
      </c>
      <c r="G7914" s="83">
        <v>41724</v>
      </c>
      <c r="I7914">
        <v>2014</v>
      </c>
    </row>
    <row r="7915" spans="1:9" x14ac:dyDescent="0.25">
      <c r="A7915" t="s">
        <v>972</v>
      </c>
      <c r="B7915" t="s">
        <v>169</v>
      </c>
      <c r="C7915" s="76" t="s">
        <v>842</v>
      </c>
      <c r="D7915" t="s">
        <v>980</v>
      </c>
      <c r="E7915" s="82">
        <v>4.8499999999999996</v>
      </c>
      <c r="F7915" t="s">
        <v>973</v>
      </c>
      <c r="G7915" s="83">
        <v>41765</v>
      </c>
      <c r="I7915">
        <v>2014</v>
      </c>
    </row>
    <row r="7916" spans="1:9" x14ac:dyDescent="0.25">
      <c r="A7916" t="s">
        <v>972</v>
      </c>
      <c r="B7916" t="s">
        <v>79</v>
      </c>
      <c r="C7916" s="76" t="s">
        <v>842</v>
      </c>
      <c r="D7916" t="s">
        <v>980</v>
      </c>
      <c r="E7916" s="82">
        <v>6.52</v>
      </c>
      <c r="F7916" t="s">
        <v>973</v>
      </c>
      <c r="G7916" s="83">
        <v>41677</v>
      </c>
      <c r="I7916">
        <v>2014</v>
      </c>
    </row>
    <row r="7917" spans="1:9" x14ac:dyDescent="0.25">
      <c r="A7917" t="s">
        <v>972</v>
      </c>
      <c r="B7917" t="s">
        <v>178</v>
      </c>
      <c r="C7917" s="76" t="s">
        <v>842</v>
      </c>
      <c r="D7917" t="s">
        <v>980</v>
      </c>
      <c r="E7917" s="82">
        <v>5.68</v>
      </c>
      <c r="F7917" t="s">
        <v>973</v>
      </c>
      <c r="G7917" s="83">
        <v>41733</v>
      </c>
      <c r="I7917">
        <v>2014</v>
      </c>
    </row>
    <row r="7918" spans="1:9" x14ac:dyDescent="0.25">
      <c r="A7918" t="s">
        <v>972</v>
      </c>
      <c r="B7918" t="s">
        <v>177</v>
      </c>
      <c r="C7918" s="76" t="s">
        <v>842</v>
      </c>
      <c r="D7918" t="s">
        <v>980</v>
      </c>
      <c r="E7918" s="82">
        <v>4.3499999999999996</v>
      </c>
      <c r="F7918" t="s">
        <v>973</v>
      </c>
      <c r="G7918" s="83">
        <v>41652</v>
      </c>
      <c r="I7918">
        <v>2014</v>
      </c>
    </row>
    <row r="7919" spans="1:9" x14ac:dyDescent="0.25">
      <c r="A7919" t="s">
        <v>972</v>
      </c>
      <c r="B7919" t="s">
        <v>71</v>
      </c>
      <c r="C7919" s="76" t="s">
        <v>842</v>
      </c>
      <c r="D7919" t="s">
        <v>980</v>
      </c>
      <c r="E7919" s="82">
        <v>4.97</v>
      </c>
      <c r="F7919" t="s">
        <v>973</v>
      </c>
      <c r="G7919" s="83">
        <v>41656</v>
      </c>
      <c r="I7919">
        <v>2014</v>
      </c>
    </row>
    <row r="7920" spans="1:9" x14ac:dyDescent="0.25">
      <c r="A7920" t="s">
        <v>972</v>
      </c>
      <c r="B7920" t="s">
        <v>178</v>
      </c>
      <c r="C7920" s="76" t="s">
        <v>842</v>
      </c>
      <c r="D7920" t="s">
        <v>980</v>
      </c>
      <c r="E7920" s="82">
        <v>11</v>
      </c>
      <c r="F7920" t="s">
        <v>973</v>
      </c>
      <c r="G7920" s="83">
        <v>41626</v>
      </c>
      <c r="I7920">
        <v>2013</v>
      </c>
    </row>
    <row r="7921" spans="1:9" x14ac:dyDescent="0.25">
      <c r="A7921" t="s">
        <v>972</v>
      </c>
      <c r="B7921" t="s">
        <v>2</v>
      </c>
      <c r="C7921" s="76" t="s">
        <v>842</v>
      </c>
      <c r="D7921" t="s">
        <v>980</v>
      </c>
      <c r="E7921" s="82">
        <v>4.75</v>
      </c>
      <c r="F7921" t="s">
        <v>973</v>
      </c>
      <c r="G7921" s="83">
        <v>41620</v>
      </c>
      <c r="I7921">
        <v>2013</v>
      </c>
    </row>
    <row r="7922" spans="1:9" x14ac:dyDescent="0.25">
      <c r="A7922" t="s">
        <v>972</v>
      </c>
      <c r="B7922" t="s">
        <v>223</v>
      </c>
      <c r="C7922" s="76" t="s">
        <v>842</v>
      </c>
      <c r="D7922" t="s">
        <v>980</v>
      </c>
      <c r="E7922" s="82">
        <v>4.28</v>
      </c>
      <c r="F7922" t="s">
        <v>973</v>
      </c>
      <c r="G7922" s="83">
        <v>41708</v>
      </c>
      <c r="I7922">
        <v>2014</v>
      </c>
    </row>
    <row r="7923" spans="1:9" x14ac:dyDescent="0.25">
      <c r="A7923" t="s">
        <v>972</v>
      </c>
      <c r="B7923" t="s">
        <v>147</v>
      </c>
      <c r="C7923" s="76" t="s">
        <v>842</v>
      </c>
      <c r="D7923" t="s">
        <v>980</v>
      </c>
      <c r="E7923" s="82">
        <v>8.2100000000000009</v>
      </c>
      <c r="F7923" t="s">
        <v>973</v>
      </c>
      <c r="G7923" s="83">
        <v>41654</v>
      </c>
      <c r="I7923">
        <v>2014</v>
      </c>
    </row>
    <row r="7924" spans="1:9" x14ac:dyDescent="0.25">
      <c r="A7924" t="s">
        <v>972</v>
      </c>
      <c r="B7924" t="s">
        <v>239</v>
      </c>
      <c r="C7924" s="76" t="s">
        <v>842</v>
      </c>
      <c r="D7924" t="s">
        <v>980</v>
      </c>
      <c r="E7924" s="82">
        <v>6.38</v>
      </c>
      <c r="F7924" t="s">
        <v>973</v>
      </c>
      <c r="G7924" s="83">
        <v>41647</v>
      </c>
      <c r="I7924">
        <v>2014</v>
      </c>
    </row>
    <row r="7925" spans="1:9" ht="14.45" customHeight="1" x14ac:dyDescent="0.25">
      <c r="A7925" t="s">
        <v>972</v>
      </c>
      <c r="B7925" t="s">
        <v>143</v>
      </c>
      <c r="C7925" s="76" t="s">
        <v>842</v>
      </c>
      <c r="D7925" t="s">
        <v>980</v>
      </c>
      <c r="E7925" s="82">
        <v>6.84</v>
      </c>
      <c r="F7925" t="s">
        <v>973</v>
      </c>
      <c r="G7925" s="83">
        <v>41752</v>
      </c>
      <c r="I7925">
        <v>2014</v>
      </c>
    </row>
    <row r="7926" spans="1:9" ht="14.45" customHeight="1" x14ac:dyDescent="0.25">
      <c r="A7926" t="s">
        <v>972</v>
      </c>
      <c r="B7926" t="s">
        <v>281</v>
      </c>
      <c r="C7926" s="76" t="s">
        <v>842</v>
      </c>
      <c r="D7926" t="s">
        <v>980</v>
      </c>
      <c r="E7926" s="82">
        <v>9.73</v>
      </c>
      <c r="F7926" t="s">
        <v>973</v>
      </c>
      <c r="G7926" s="83">
        <v>41652</v>
      </c>
      <c r="I7926">
        <v>2014</v>
      </c>
    </row>
    <row r="7927" spans="1:9" x14ac:dyDescent="0.25">
      <c r="A7927" t="s">
        <v>972</v>
      </c>
      <c r="B7927" t="s">
        <v>128</v>
      </c>
      <c r="C7927" s="76" t="s">
        <v>842</v>
      </c>
      <c r="D7927" t="s">
        <v>980</v>
      </c>
      <c r="E7927" s="82">
        <v>5.93</v>
      </c>
      <c r="F7927" t="s">
        <v>973</v>
      </c>
      <c r="G7927" s="83">
        <v>41782</v>
      </c>
      <c r="I7927">
        <v>2014</v>
      </c>
    </row>
    <row r="7928" spans="1:9" x14ac:dyDescent="0.25">
      <c r="A7928" t="s">
        <v>972</v>
      </c>
      <c r="B7928" t="s">
        <v>95</v>
      </c>
      <c r="C7928" s="76" t="s">
        <v>842</v>
      </c>
      <c r="D7928" t="s">
        <v>958</v>
      </c>
      <c r="E7928" s="82">
        <v>9.84</v>
      </c>
      <c r="F7928" t="s">
        <v>973</v>
      </c>
      <c r="G7928" s="83">
        <v>41736</v>
      </c>
      <c r="I7928">
        <v>2014</v>
      </c>
    </row>
    <row r="7929" spans="1:9" x14ac:dyDescent="0.25">
      <c r="A7929" t="s">
        <v>972</v>
      </c>
      <c r="B7929" t="s">
        <v>240</v>
      </c>
      <c r="C7929" s="76" t="s">
        <v>842</v>
      </c>
      <c r="D7929" t="s">
        <v>980</v>
      </c>
      <c r="E7929" s="82">
        <v>3.11</v>
      </c>
      <c r="F7929" t="s">
        <v>973</v>
      </c>
      <c r="G7929" s="83">
        <v>41772</v>
      </c>
      <c r="I7929">
        <v>2014</v>
      </c>
    </row>
    <row r="7930" spans="1:9" x14ac:dyDescent="0.25">
      <c r="A7930" t="s">
        <v>972</v>
      </c>
      <c r="B7930" t="s">
        <v>179</v>
      </c>
      <c r="C7930" s="76" t="s">
        <v>842</v>
      </c>
      <c r="D7930" t="s">
        <v>980</v>
      </c>
      <c r="E7930" s="82">
        <v>7.46</v>
      </c>
      <c r="F7930" t="s">
        <v>973</v>
      </c>
      <c r="G7930" s="83">
        <v>41914</v>
      </c>
      <c r="I7930">
        <v>2014</v>
      </c>
    </row>
    <row r="7931" spans="1:9" x14ac:dyDescent="0.25">
      <c r="A7931" t="s">
        <v>972</v>
      </c>
      <c r="B7931" t="s">
        <v>241</v>
      </c>
      <c r="C7931" s="76" t="s">
        <v>842</v>
      </c>
      <c r="D7931" t="s">
        <v>980</v>
      </c>
      <c r="E7931" s="82">
        <v>5.7</v>
      </c>
      <c r="F7931" t="s">
        <v>973</v>
      </c>
      <c r="G7931" s="83">
        <v>41743</v>
      </c>
      <c r="I7931">
        <v>2014</v>
      </c>
    </row>
    <row r="7932" spans="1:9" x14ac:dyDescent="0.25">
      <c r="A7932" t="s">
        <v>972</v>
      </c>
      <c r="B7932" t="s">
        <v>183</v>
      </c>
      <c r="C7932" s="76" t="s">
        <v>842</v>
      </c>
      <c r="D7932" t="s">
        <v>980</v>
      </c>
      <c r="E7932" s="82">
        <v>5.7</v>
      </c>
      <c r="F7932" t="s">
        <v>973</v>
      </c>
      <c r="G7932" s="83">
        <v>41681</v>
      </c>
      <c r="I7932">
        <v>2014</v>
      </c>
    </row>
    <row r="7933" spans="1:9" x14ac:dyDescent="0.25">
      <c r="A7933" t="s">
        <v>972</v>
      </c>
      <c r="B7933" t="s">
        <v>171</v>
      </c>
      <c r="C7933" s="76" t="s">
        <v>842</v>
      </c>
      <c r="D7933" t="s">
        <v>980</v>
      </c>
      <c r="E7933" s="82">
        <v>2.0499999999999998</v>
      </c>
      <c r="F7933" t="s">
        <v>973</v>
      </c>
      <c r="G7933" s="83">
        <v>41620</v>
      </c>
      <c r="I7933">
        <v>2013</v>
      </c>
    </row>
    <row r="7934" spans="1:9" x14ac:dyDescent="0.25">
      <c r="A7934" t="s">
        <v>972</v>
      </c>
      <c r="B7934" t="s">
        <v>109</v>
      </c>
      <c r="C7934" s="76" t="s">
        <v>842</v>
      </c>
      <c r="D7934" t="s">
        <v>980</v>
      </c>
      <c r="E7934" s="82">
        <v>2.85</v>
      </c>
      <c r="F7934" t="s">
        <v>973</v>
      </c>
      <c r="G7934" s="83">
        <v>41822</v>
      </c>
      <c r="I7934">
        <v>2014</v>
      </c>
    </row>
    <row r="7935" spans="1:9" x14ac:dyDescent="0.25">
      <c r="A7935" t="s">
        <v>972</v>
      </c>
      <c r="B7935" t="s">
        <v>136</v>
      </c>
      <c r="C7935" s="76" t="s">
        <v>842</v>
      </c>
      <c r="D7935" t="s">
        <v>980</v>
      </c>
      <c r="E7935" s="82">
        <v>7.13</v>
      </c>
      <c r="F7935" t="s">
        <v>973</v>
      </c>
      <c r="G7935" s="83">
        <v>41656</v>
      </c>
      <c r="I7935">
        <v>2014</v>
      </c>
    </row>
    <row r="7936" spans="1:9" x14ac:dyDescent="0.25">
      <c r="A7936" t="s">
        <v>972</v>
      </c>
      <c r="B7936" t="s">
        <v>275</v>
      </c>
      <c r="C7936" s="76" t="s">
        <v>842</v>
      </c>
      <c r="D7936" t="s">
        <v>980</v>
      </c>
      <c r="E7936" s="82">
        <v>2.85</v>
      </c>
      <c r="F7936" t="s">
        <v>973</v>
      </c>
      <c r="G7936" s="83">
        <v>41619</v>
      </c>
      <c r="I7936">
        <v>2013</v>
      </c>
    </row>
    <row r="7937" spans="1:9" x14ac:dyDescent="0.25">
      <c r="A7937" t="s">
        <v>972</v>
      </c>
      <c r="B7937" t="s">
        <v>148</v>
      </c>
      <c r="C7937" s="76" t="s">
        <v>842</v>
      </c>
      <c r="D7937" t="s">
        <v>980</v>
      </c>
      <c r="E7937" s="82">
        <v>7.84</v>
      </c>
      <c r="F7937" t="s">
        <v>973</v>
      </c>
      <c r="G7937" s="83">
        <v>41660</v>
      </c>
      <c r="I7937">
        <v>2014</v>
      </c>
    </row>
    <row r="7938" spans="1:9" x14ac:dyDescent="0.25">
      <c r="A7938" t="s">
        <v>972</v>
      </c>
      <c r="B7938" t="s">
        <v>177</v>
      </c>
      <c r="C7938" s="76" t="s">
        <v>842</v>
      </c>
      <c r="D7938" t="s">
        <v>980</v>
      </c>
      <c r="E7938" s="82">
        <v>6</v>
      </c>
      <c r="F7938" t="s">
        <v>973</v>
      </c>
      <c r="G7938" s="83">
        <v>41621</v>
      </c>
      <c r="I7938">
        <v>2013</v>
      </c>
    </row>
    <row r="7939" spans="1:9" x14ac:dyDescent="0.25">
      <c r="A7939" t="s">
        <v>972</v>
      </c>
      <c r="B7939" t="s">
        <v>118</v>
      </c>
      <c r="C7939" s="76" t="s">
        <v>842</v>
      </c>
      <c r="D7939" t="s">
        <v>980</v>
      </c>
      <c r="E7939" s="82">
        <v>6</v>
      </c>
      <c r="F7939" t="s">
        <v>973</v>
      </c>
      <c r="G7939" s="83">
        <v>42131</v>
      </c>
      <c r="I7939">
        <v>2015</v>
      </c>
    </row>
    <row r="7940" spans="1:9" x14ac:dyDescent="0.25">
      <c r="A7940" t="s">
        <v>972</v>
      </c>
      <c r="B7940" t="s">
        <v>240</v>
      </c>
      <c r="C7940" s="76" t="s">
        <v>842</v>
      </c>
      <c r="D7940" t="s">
        <v>980</v>
      </c>
      <c r="E7940" s="82">
        <v>12.32</v>
      </c>
      <c r="F7940" t="s">
        <v>973</v>
      </c>
      <c r="G7940" s="83">
        <v>41912</v>
      </c>
      <c r="I7940">
        <v>2014</v>
      </c>
    </row>
    <row r="7941" spans="1:9" x14ac:dyDescent="0.25">
      <c r="A7941" t="s">
        <v>972</v>
      </c>
      <c r="B7941" t="s">
        <v>115</v>
      </c>
      <c r="C7941" s="76" t="s">
        <v>842</v>
      </c>
      <c r="D7941" t="s">
        <v>980</v>
      </c>
      <c r="E7941" s="82">
        <v>45.6</v>
      </c>
      <c r="F7941" t="s">
        <v>973</v>
      </c>
      <c r="G7941" s="83">
        <v>41638</v>
      </c>
      <c r="I7941">
        <v>2013</v>
      </c>
    </row>
    <row r="7942" spans="1:9" x14ac:dyDescent="0.25">
      <c r="A7942" t="s">
        <v>972</v>
      </c>
      <c r="B7942" t="s">
        <v>253</v>
      </c>
      <c r="C7942" s="76" t="s">
        <v>842</v>
      </c>
      <c r="D7942" t="s">
        <v>980</v>
      </c>
      <c r="E7942" s="82">
        <v>3.73</v>
      </c>
      <c r="F7942" t="s">
        <v>973</v>
      </c>
      <c r="G7942" s="83">
        <v>41662</v>
      </c>
      <c r="I7942">
        <v>2014</v>
      </c>
    </row>
    <row r="7943" spans="1:9" x14ac:dyDescent="0.25">
      <c r="A7943" t="s">
        <v>972</v>
      </c>
      <c r="B7943" t="s">
        <v>71</v>
      </c>
      <c r="C7943" s="76" t="s">
        <v>842</v>
      </c>
      <c r="D7943" t="s">
        <v>980</v>
      </c>
      <c r="E7943" s="82">
        <v>4.5599999999999996</v>
      </c>
      <c r="F7943" t="s">
        <v>973</v>
      </c>
      <c r="G7943" s="83">
        <v>41663</v>
      </c>
      <c r="I7943">
        <v>2014</v>
      </c>
    </row>
    <row r="7944" spans="1:9" x14ac:dyDescent="0.25">
      <c r="A7944" t="s">
        <v>972</v>
      </c>
      <c r="B7944" t="s">
        <v>66</v>
      </c>
      <c r="C7944" s="76" t="s">
        <v>842</v>
      </c>
      <c r="D7944" t="s">
        <v>980</v>
      </c>
      <c r="E7944" s="82">
        <v>8.08</v>
      </c>
      <c r="F7944" t="s">
        <v>973</v>
      </c>
      <c r="G7944" s="83">
        <v>41723</v>
      </c>
      <c r="I7944">
        <v>2014</v>
      </c>
    </row>
    <row r="7945" spans="1:9" ht="14.45" customHeight="1" x14ac:dyDescent="0.25">
      <c r="A7945" t="s">
        <v>972</v>
      </c>
      <c r="B7945" t="s">
        <v>239</v>
      </c>
      <c r="C7945" s="76" t="s">
        <v>842</v>
      </c>
      <c r="D7945" t="s">
        <v>980</v>
      </c>
      <c r="E7945" s="82">
        <v>9.94</v>
      </c>
      <c r="F7945" t="s">
        <v>973</v>
      </c>
      <c r="G7945" s="83">
        <v>41680</v>
      </c>
      <c r="I7945">
        <v>2014</v>
      </c>
    </row>
    <row r="7946" spans="1:9" ht="14.45" customHeight="1" x14ac:dyDescent="0.25">
      <c r="A7946" t="s">
        <v>972</v>
      </c>
      <c r="B7946" t="s">
        <v>186</v>
      </c>
      <c r="C7946" s="76" t="s">
        <v>842</v>
      </c>
      <c r="D7946" t="s">
        <v>980</v>
      </c>
      <c r="E7946" s="82">
        <v>6</v>
      </c>
      <c r="F7946" t="s">
        <v>973</v>
      </c>
      <c r="G7946" s="83">
        <v>41667</v>
      </c>
      <c r="I7946">
        <v>2014</v>
      </c>
    </row>
    <row r="7947" spans="1:9" x14ac:dyDescent="0.25">
      <c r="A7947" t="s">
        <v>972</v>
      </c>
      <c r="B7947" t="s">
        <v>124</v>
      </c>
      <c r="C7947" s="76" t="s">
        <v>842</v>
      </c>
      <c r="D7947" t="s">
        <v>980</v>
      </c>
      <c r="E7947" s="82">
        <v>23.85</v>
      </c>
      <c r="F7947" t="s">
        <v>973</v>
      </c>
      <c r="G7947" s="83">
        <v>41707</v>
      </c>
      <c r="I7947">
        <v>2014</v>
      </c>
    </row>
    <row r="7948" spans="1:9" x14ac:dyDescent="0.25">
      <c r="A7948" t="s">
        <v>972</v>
      </c>
      <c r="B7948" t="s">
        <v>145</v>
      </c>
      <c r="C7948" s="76" t="s">
        <v>842</v>
      </c>
      <c r="D7948" t="s">
        <v>980</v>
      </c>
      <c r="E7948" s="82">
        <v>4.62</v>
      </c>
      <c r="F7948" t="s">
        <v>973</v>
      </c>
      <c r="G7948" s="83">
        <v>41736</v>
      </c>
      <c r="I7948">
        <v>2014</v>
      </c>
    </row>
    <row r="7949" spans="1:9" x14ac:dyDescent="0.25">
      <c r="A7949" t="s">
        <v>972</v>
      </c>
      <c r="B7949" t="s">
        <v>242</v>
      </c>
      <c r="C7949" s="76" t="s">
        <v>842</v>
      </c>
      <c r="D7949" t="s">
        <v>980</v>
      </c>
      <c r="E7949" s="82">
        <v>4.5599999999999996</v>
      </c>
      <c r="F7949" t="s">
        <v>973</v>
      </c>
      <c r="G7949" s="83">
        <v>41656</v>
      </c>
      <c r="I7949">
        <v>2014</v>
      </c>
    </row>
    <row r="7950" spans="1:9" x14ac:dyDescent="0.25">
      <c r="A7950" t="s">
        <v>972</v>
      </c>
      <c r="B7950" t="s">
        <v>2</v>
      </c>
      <c r="C7950" s="76" t="s">
        <v>842</v>
      </c>
      <c r="D7950" t="s">
        <v>980</v>
      </c>
      <c r="E7950" s="82">
        <v>138.80000000000001</v>
      </c>
      <c r="F7950" t="s">
        <v>973</v>
      </c>
      <c r="G7950" s="83">
        <v>42312</v>
      </c>
      <c r="I7950">
        <v>2015</v>
      </c>
    </row>
    <row r="7951" spans="1:9" x14ac:dyDescent="0.25">
      <c r="A7951" t="s">
        <v>972</v>
      </c>
      <c r="B7951" t="s">
        <v>177</v>
      </c>
      <c r="C7951" s="76" t="s">
        <v>842</v>
      </c>
      <c r="D7951" t="s">
        <v>980</v>
      </c>
      <c r="E7951" s="82">
        <v>10.8</v>
      </c>
      <c r="F7951" t="s">
        <v>973</v>
      </c>
      <c r="G7951" s="83">
        <v>41677</v>
      </c>
      <c r="I7951">
        <v>2014</v>
      </c>
    </row>
    <row r="7952" spans="1:9" x14ac:dyDescent="0.25">
      <c r="A7952" t="s">
        <v>972</v>
      </c>
      <c r="B7952" t="s">
        <v>66</v>
      </c>
      <c r="C7952" s="76" t="s">
        <v>842</v>
      </c>
      <c r="D7952" t="s">
        <v>980</v>
      </c>
      <c r="E7952" s="82">
        <v>10.26</v>
      </c>
      <c r="F7952" t="s">
        <v>973</v>
      </c>
      <c r="G7952" s="83">
        <v>41767</v>
      </c>
      <c r="I7952">
        <v>2014</v>
      </c>
    </row>
    <row r="7953" spans="1:9" x14ac:dyDescent="0.25">
      <c r="A7953" t="s">
        <v>972</v>
      </c>
      <c r="B7953" t="s">
        <v>186</v>
      </c>
      <c r="C7953" s="76" t="s">
        <v>842</v>
      </c>
      <c r="D7953" t="s">
        <v>980</v>
      </c>
      <c r="E7953" s="82">
        <v>5.23</v>
      </c>
      <c r="F7953" t="s">
        <v>973</v>
      </c>
      <c r="G7953" s="83">
        <v>41660</v>
      </c>
      <c r="I7953">
        <v>2014</v>
      </c>
    </row>
    <row r="7954" spans="1:9" x14ac:dyDescent="0.25">
      <c r="A7954" t="s">
        <v>972</v>
      </c>
      <c r="B7954" t="s">
        <v>2</v>
      </c>
      <c r="C7954" s="76" t="s">
        <v>842</v>
      </c>
      <c r="D7954" t="s">
        <v>980</v>
      </c>
      <c r="E7954" s="82">
        <v>5.7</v>
      </c>
      <c r="F7954" t="s">
        <v>973</v>
      </c>
      <c r="G7954" s="83">
        <v>41753</v>
      </c>
      <c r="I7954">
        <v>2014</v>
      </c>
    </row>
    <row r="7955" spans="1:9" x14ac:dyDescent="0.25">
      <c r="A7955" t="s">
        <v>972</v>
      </c>
      <c r="B7955" t="s">
        <v>179</v>
      </c>
      <c r="C7955" s="76" t="s">
        <v>842</v>
      </c>
      <c r="D7955" t="s">
        <v>980</v>
      </c>
      <c r="E7955" s="82">
        <v>3.99</v>
      </c>
      <c r="F7955" t="s">
        <v>973</v>
      </c>
      <c r="G7955" s="83">
        <v>41654</v>
      </c>
      <c r="I7955">
        <v>2014</v>
      </c>
    </row>
    <row r="7956" spans="1:9" x14ac:dyDescent="0.25">
      <c r="A7956" t="s">
        <v>972</v>
      </c>
      <c r="B7956" t="s">
        <v>169</v>
      </c>
      <c r="C7956" s="76" t="s">
        <v>842</v>
      </c>
      <c r="D7956" t="s">
        <v>980</v>
      </c>
      <c r="E7956" s="82">
        <v>6.27</v>
      </c>
      <c r="F7956" t="s">
        <v>973</v>
      </c>
      <c r="G7956" s="83">
        <v>41670</v>
      </c>
      <c r="I7956">
        <v>2014</v>
      </c>
    </row>
    <row r="7957" spans="1:9" x14ac:dyDescent="0.25">
      <c r="A7957" t="s">
        <v>972</v>
      </c>
      <c r="B7957" t="s">
        <v>71</v>
      </c>
      <c r="C7957" s="76" t="s">
        <v>842</v>
      </c>
      <c r="D7957" t="s">
        <v>980</v>
      </c>
      <c r="E7957" s="82">
        <v>7.46</v>
      </c>
      <c r="F7957" t="s">
        <v>973</v>
      </c>
      <c r="G7957" s="83">
        <v>41774</v>
      </c>
      <c r="I7957">
        <v>2014</v>
      </c>
    </row>
    <row r="7958" spans="1:9" x14ac:dyDescent="0.25">
      <c r="A7958" t="s">
        <v>972</v>
      </c>
      <c r="B7958" t="s">
        <v>227</v>
      </c>
      <c r="C7958" s="76" t="s">
        <v>842</v>
      </c>
      <c r="D7958" t="s">
        <v>980</v>
      </c>
      <c r="E7958" s="82">
        <v>7.7</v>
      </c>
      <c r="F7958" t="s">
        <v>973</v>
      </c>
      <c r="G7958" s="83">
        <v>41662</v>
      </c>
      <c r="I7958">
        <v>2014</v>
      </c>
    </row>
    <row r="7959" spans="1:9" x14ac:dyDescent="0.25">
      <c r="A7959" t="s">
        <v>972</v>
      </c>
      <c r="B7959" t="s">
        <v>228</v>
      </c>
      <c r="C7959" s="76" t="s">
        <v>842</v>
      </c>
      <c r="D7959" t="s">
        <v>980</v>
      </c>
      <c r="E7959" s="82">
        <v>6.21</v>
      </c>
      <c r="F7959" t="s">
        <v>973</v>
      </c>
      <c r="G7959" s="83">
        <v>41681</v>
      </c>
      <c r="I7959">
        <v>2014</v>
      </c>
    </row>
    <row r="7960" spans="1:9" x14ac:dyDescent="0.25">
      <c r="A7960" t="s">
        <v>972</v>
      </c>
      <c r="B7960" t="s">
        <v>221</v>
      </c>
      <c r="C7960" s="76" t="s">
        <v>842</v>
      </c>
      <c r="D7960" t="s">
        <v>980</v>
      </c>
      <c r="E7960" s="82">
        <v>5.64</v>
      </c>
      <c r="F7960" t="s">
        <v>973</v>
      </c>
      <c r="G7960" s="83">
        <v>41641</v>
      </c>
      <c r="I7960">
        <v>2014</v>
      </c>
    </row>
    <row r="7961" spans="1:9" x14ac:dyDescent="0.25">
      <c r="A7961" t="s">
        <v>972</v>
      </c>
      <c r="B7961" t="s">
        <v>11</v>
      </c>
      <c r="C7961" s="76" t="s">
        <v>842</v>
      </c>
      <c r="D7961" t="s">
        <v>980</v>
      </c>
      <c r="E7961" s="82">
        <v>495.9</v>
      </c>
      <c r="F7961" t="s">
        <v>973</v>
      </c>
      <c r="G7961" s="83">
        <v>41940</v>
      </c>
      <c r="I7961">
        <v>2014</v>
      </c>
    </row>
    <row r="7962" spans="1:9" x14ac:dyDescent="0.25">
      <c r="A7962" t="s">
        <v>972</v>
      </c>
      <c r="B7962" t="s">
        <v>63</v>
      </c>
      <c r="C7962" s="76" t="s">
        <v>842</v>
      </c>
      <c r="D7962" t="s">
        <v>980</v>
      </c>
      <c r="E7962" s="82">
        <v>9.8800000000000008</v>
      </c>
      <c r="F7962" t="s">
        <v>973</v>
      </c>
      <c r="G7962" s="83">
        <v>41800</v>
      </c>
      <c r="I7962">
        <v>2014</v>
      </c>
    </row>
    <row r="7963" spans="1:9" x14ac:dyDescent="0.25">
      <c r="A7963" t="s">
        <v>972</v>
      </c>
      <c r="B7963" t="s">
        <v>182</v>
      </c>
      <c r="C7963" s="76" t="s">
        <v>842</v>
      </c>
      <c r="D7963" t="s">
        <v>980</v>
      </c>
      <c r="E7963" s="82">
        <v>3.99</v>
      </c>
      <c r="F7963" t="s">
        <v>973</v>
      </c>
      <c r="G7963" s="83">
        <v>41666</v>
      </c>
      <c r="I7963">
        <v>2014</v>
      </c>
    </row>
    <row r="7964" spans="1:9" x14ac:dyDescent="0.25">
      <c r="A7964" t="s">
        <v>972</v>
      </c>
      <c r="B7964" t="s">
        <v>176</v>
      </c>
      <c r="C7964" s="76" t="s">
        <v>842</v>
      </c>
      <c r="D7964" t="s">
        <v>980</v>
      </c>
      <c r="E7964" s="82">
        <v>2.85</v>
      </c>
      <c r="F7964" t="s">
        <v>973</v>
      </c>
      <c r="G7964" s="83">
        <v>41715</v>
      </c>
      <c r="I7964">
        <v>2014</v>
      </c>
    </row>
    <row r="7965" spans="1:9" x14ac:dyDescent="0.25">
      <c r="A7965" t="s">
        <v>972</v>
      </c>
      <c r="B7965" t="s">
        <v>186</v>
      </c>
      <c r="C7965" s="76" t="s">
        <v>842</v>
      </c>
      <c r="D7965" t="s">
        <v>980</v>
      </c>
      <c r="E7965" s="82">
        <v>11.12</v>
      </c>
      <c r="F7965" t="s">
        <v>973</v>
      </c>
      <c r="G7965" s="83">
        <v>41715</v>
      </c>
      <c r="I7965">
        <v>2014</v>
      </c>
    </row>
    <row r="7966" spans="1:9" x14ac:dyDescent="0.25">
      <c r="A7966" t="s">
        <v>972</v>
      </c>
      <c r="B7966" t="s">
        <v>140</v>
      </c>
      <c r="C7966" s="76" t="s">
        <v>842</v>
      </c>
      <c r="D7966" t="s">
        <v>980</v>
      </c>
      <c r="E7966" s="82">
        <v>5.7</v>
      </c>
      <c r="F7966" t="s">
        <v>973</v>
      </c>
      <c r="G7966" s="83">
        <v>41648</v>
      </c>
      <c r="I7966">
        <v>2014</v>
      </c>
    </row>
    <row r="7967" spans="1:9" x14ac:dyDescent="0.25">
      <c r="A7967" t="s">
        <v>972</v>
      </c>
      <c r="B7967" t="s">
        <v>177</v>
      </c>
      <c r="C7967" s="76" t="s">
        <v>842</v>
      </c>
      <c r="D7967" t="s">
        <v>980</v>
      </c>
      <c r="E7967" s="82">
        <v>4.96</v>
      </c>
      <c r="F7967" t="s">
        <v>973</v>
      </c>
      <c r="G7967" s="83">
        <v>41698</v>
      </c>
      <c r="I7967">
        <v>2014</v>
      </c>
    </row>
    <row r="7968" spans="1:9" x14ac:dyDescent="0.25">
      <c r="A7968" t="s">
        <v>972</v>
      </c>
      <c r="B7968" t="s">
        <v>78</v>
      </c>
      <c r="C7968" s="76" t="s">
        <v>842</v>
      </c>
      <c r="D7968" t="s">
        <v>980</v>
      </c>
      <c r="E7968" s="82">
        <v>7.32</v>
      </c>
      <c r="F7968" t="s">
        <v>973</v>
      </c>
      <c r="G7968" s="83">
        <v>41768</v>
      </c>
      <c r="I7968">
        <v>2014</v>
      </c>
    </row>
    <row r="7969" spans="1:9" x14ac:dyDescent="0.25">
      <c r="A7969" t="s">
        <v>972</v>
      </c>
      <c r="B7969" t="s">
        <v>239</v>
      </c>
      <c r="C7969" s="76" t="s">
        <v>842</v>
      </c>
      <c r="D7969" t="s">
        <v>980</v>
      </c>
      <c r="E7969" s="82">
        <v>5.7</v>
      </c>
      <c r="F7969" t="s">
        <v>973</v>
      </c>
      <c r="G7969" s="83">
        <v>41647</v>
      </c>
      <c r="I7969">
        <v>2014</v>
      </c>
    </row>
    <row r="7970" spans="1:9" x14ac:dyDescent="0.25">
      <c r="A7970" t="s">
        <v>972</v>
      </c>
      <c r="B7970" t="s">
        <v>239</v>
      </c>
      <c r="C7970" s="76" t="s">
        <v>842</v>
      </c>
      <c r="D7970" t="s">
        <v>980</v>
      </c>
      <c r="E7970" s="82">
        <v>4.75</v>
      </c>
      <c r="F7970" t="s">
        <v>973</v>
      </c>
      <c r="G7970" s="83">
        <v>41646</v>
      </c>
      <c r="I7970">
        <v>2014</v>
      </c>
    </row>
    <row r="7971" spans="1:9" x14ac:dyDescent="0.25">
      <c r="A7971" t="s">
        <v>972</v>
      </c>
      <c r="B7971" t="s">
        <v>275</v>
      </c>
      <c r="C7971" s="76" t="s">
        <v>842</v>
      </c>
      <c r="D7971" t="s">
        <v>980</v>
      </c>
      <c r="E7971" s="82">
        <v>3.95</v>
      </c>
      <c r="F7971" t="s">
        <v>973</v>
      </c>
      <c r="G7971" s="83">
        <v>41681</v>
      </c>
      <c r="I7971">
        <v>2014</v>
      </c>
    </row>
    <row r="7972" spans="1:9" x14ac:dyDescent="0.25">
      <c r="A7972" t="s">
        <v>972</v>
      </c>
      <c r="B7972" t="s">
        <v>220</v>
      </c>
      <c r="C7972" s="76" t="s">
        <v>842</v>
      </c>
      <c r="D7972" t="s">
        <v>980</v>
      </c>
      <c r="E7972" s="82">
        <v>7.7</v>
      </c>
      <c r="F7972" t="s">
        <v>973</v>
      </c>
      <c r="G7972" s="83">
        <v>41708</v>
      </c>
      <c r="I7972">
        <v>2014</v>
      </c>
    </row>
    <row r="7973" spans="1:9" x14ac:dyDescent="0.25">
      <c r="A7973" t="s">
        <v>972</v>
      </c>
      <c r="B7973" t="s">
        <v>120</v>
      </c>
      <c r="C7973" s="76" t="s">
        <v>842</v>
      </c>
      <c r="D7973" t="s">
        <v>980</v>
      </c>
      <c r="E7973" s="82">
        <v>5.93</v>
      </c>
      <c r="F7973" t="s">
        <v>973</v>
      </c>
      <c r="G7973" s="83">
        <v>41842</v>
      </c>
      <c r="I7973">
        <v>2014</v>
      </c>
    </row>
    <row r="7974" spans="1:9" x14ac:dyDescent="0.25">
      <c r="A7974" t="s">
        <v>972</v>
      </c>
      <c r="B7974" t="s">
        <v>172</v>
      </c>
      <c r="C7974" s="76" t="s">
        <v>842</v>
      </c>
      <c r="D7974" t="s">
        <v>980</v>
      </c>
      <c r="E7974" s="82">
        <v>2.57</v>
      </c>
      <c r="F7974" t="s">
        <v>973</v>
      </c>
      <c r="G7974" s="83">
        <v>41687</v>
      </c>
      <c r="I7974">
        <v>2014</v>
      </c>
    </row>
    <row r="7975" spans="1:9" x14ac:dyDescent="0.25">
      <c r="A7975" t="s">
        <v>972</v>
      </c>
      <c r="B7975" t="s">
        <v>95</v>
      </c>
      <c r="C7975" s="76" t="s">
        <v>842</v>
      </c>
      <c r="D7975" t="s">
        <v>980</v>
      </c>
      <c r="E7975" s="82">
        <v>8.4</v>
      </c>
      <c r="F7975" t="s">
        <v>973</v>
      </c>
      <c r="G7975" s="83">
        <v>41705</v>
      </c>
      <c r="I7975">
        <v>2014</v>
      </c>
    </row>
    <row r="7976" spans="1:9" x14ac:dyDescent="0.25">
      <c r="A7976" t="s">
        <v>972</v>
      </c>
      <c r="B7976" t="s">
        <v>123</v>
      </c>
      <c r="C7976" s="76" t="s">
        <v>842</v>
      </c>
      <c r="D7976" t="s">
        <v>980</v>
      </c>
      <c r="E7976" s="82">
        <v>6</v>
      </c>
      <c r="F7976" t="s">
        <v>973</v>
      </c>
      <c r="G7976" s="83">
        <v>41816</v>
      </c>
      <c r="I7976">
        <v>2014</v>
      </c>
    </row>
    <row r="7977" spans="1:9" x14ac:dyDescent="0.25">
      <c r="A7977" t="s">
        <v>972</v>
      </c>
      <c r="B7977" t="s">
        <v>176</v>
      </c>
      <c r="C7977" s="76" t="s">
        <v>842</v>
      </c>
      <c r="D7977" t="s">
        <v>980</v>
      </c>
      <c r="E7977" s="82">
        <v>3.73</v>
      </c>
      <c r="F7977" t="s">
        <v>973</v>
      </c>
      <c r="G7977" s="83">
        <v>41677</v>
      </c>
      <c r="I7977">
        <v>2014</v>
      </c>
    </row>
    <row r="7978" spans="1:9" x14ac:dyDescent="0.25">
      <c r="A7978" t="s">
        <v>972</v>
      </c>
      <c r="B7978" t="s">
        <v>87</v>
      </c>
      <c r="C7978" t="s">
        <v>842</v>
      </c>
      <c r="D7978" t="s">
        <v>980</v>
      </c>
      <c r="E7978" s="82">
        <v>12.5</v>
      </c>
      <c r="F7978" t="s">
        <v>973</v>
      </c>
      <c r="G7978" s="83">
        <v>42073</v>
      </c>
      <c r="I7978">
        <v>2015</v>
      </c>
    </row>
    <row r="7979" spans="1:9" x14ac:dyDescent="0.25">
      <c r="A7979" t="s">
        <v>972</v>
      </c>
      <c r="B7979" t="s">
        <v>253</v>
      </c>
      <c r="C7979" s="76" t="s">
        <v>842</v>
      </c>
      <c r="D7979" t="s">
        <v>980</v>
      </c>
      <c r="E7979" s="82">
        <v>5</v>
      </c>
      <c r="F7979" t="s">
        <v>973</v>
      </c>
      <c r="G7979" s="83">
        <v>41694</v>
      </c>
      <c r="I7979">
        <v>2014</v>
      </c>
    </row>
    <row r="7980" spans="1:9" x14ac:dyDescent="0.25">
      <c r="A7980" t="s">
        <v>972</v>
      </c>
      <c r="B7980" t="s">
        <v>71</v>
      </c>
      <c r="C7980" s="76" t="s">
        <v>842</v>
      </c>
      <c r="D7980" t="s">
        <v>980</v>
      </c>
      <c r="E7980" s="82">
        <v>3.73</v>
      </c>
      <c r="F7980" t="s">
        <v>973</v>
      </c>
      <c r="G7980" s="83">
        <v>41780</v>
      </c>
      <c r="I7980">
        <v>2014</v>
      </c>
    </row>
    <row r="7981" spans="1:9" x14ac:dyDescent="0.25">
      <c r="A7981" t="s">
        <v>972</v>
      </c>
      <c r="B7981" t="s">
        <v>249</v>
      </c>
      <c r="C7981" s="76" t="s">
        <v>842</v>
      </c>
      <c r="D7981" t="s">
        <v>980</v>
      </c>
      <c r="E7981" s="82">
        <v>2.85</v>
      </c>
      <c r="F7981" t="s">
        <v>973</v>
      </c>
      <c r="G7981" s="83">
        <v>41681</v>
      </c>
      <c r="I7981">
        <v>2014</v>
      </c>
    </row>
    <row r="7982" spans="1:9" x14ac:dyDescent="0.25">
      <c r="A7982" t="s">
        <v>972</v>
      </c>
      <c r="B7982" t="s">
        <v>214</v>
      </c>
      <c r="C7982" s="76" t="s">
        <v>842</v>
      </c>
      <c r="D7982" t="s">
        <v>980</v>
      </c>
      <c r="E7982" s="82">
        <v>5.9</v>
      </c>
      <c r="F7982" t="s">
        <v>973</v>
      </c>
      <c r="G7982" s="83">
        <v>41677</v>
      </c>
      <c r="I7982">
        <v>2014</v>
      </c>
    </row>
    <row r="7983" spans="1:9" x14ac:dyDescent="0.25">
      <c r="A7983" t="s">
        <v>972</v>
      </c>
      <c r="B7983" t="s">
        <v>242</v>
      </c>
      <c r="C7983" s="76" t="s">
        <v>842</v>
      </c>
      <c r="D7983" t="s">
        <v>980</v>
      </c>
      <c r="E7983" s="82">
        <v>10.25</v>
      </c>
      <c r="F7983" t="s">
        <v>973</v>
      </c>
      <c r="G7983" s="83">
        <v>41730</v>
      </c>
      <c r="I7983">
        <v>2014</v>
      </c>
    </row>
    <row r="7984" spans="1:9" x14ac:dyDescent="0.25">
      <c r="A7984" t="s">
        <v>972</v>
      </c>
      <c r="B7984" t="s">
        <v>118</v>
      </c>
      <c r="C7984" s="76" t="s">
        <v>842</v>
      </c>
      <c r="D7984" t="s">
        <v>980</v>
      </c>
      <c r="E7984" s="82">
        <v>6</v>
      </c>
      <c r="F7984" t="s">
        <v>973</v>
      </c>
      <c r="G7984" s="83">
        <v>41773</v>
      </c>
      <c r="I7984">
        <v>2014</v>
      </c>
    </row>
    <row r="7985" spans="1:9" x14ac:dyDescent="0.25">
      <c r="A7985" t="s">
        <v>972</v>
      </c>
      <c r="B7985" t="s">
        <v>153</v>
      </c>
      <c r="C7985" s="76" t="s">
        <v>842</v>
      </c>
      <c r="D7985" t="s">
        <v>980</v>
      </c>
      <c r="E7985" s="82">
        <v>500</v>
      </c>
      <c r="F7985" t="s">
        <v>973</v>
      </c>
      <c r="G7985" s="83">
        <v>41988</v>
      </c>
      <c r="I7985">
        <v>2014</v>
      </c>
    </row>
    <row r="7986" spans="1:9" x14ac:dyDescent="0.25">
      <c r="A7986" t="s">
        <v>972</v>
      </c>
      <c r="B7986" t="s">
        <v>71</v>
      </c>
      <c r="C7986" s="76" t="s">
        <v>842</v>
      </c>
      <c r="D7986" t="s">
        <v>980</v>
      </c>
      <c r="E7986" s="82">
        <v>3.08</v>
      </c>
      <c r="F7986" t="s">
        <v>973</v>
      </c>
      <c r="G7986" s="83">
        <v>41744</v>
      </c>
      <c r="I7986">
        <v>2014</v>
      </c>
    </row>
    <row r="7987" spans="1:9" x14ac:dyDescent="0.25">
      <c r="A7987" t="s">
        <v>972</v>
      </c>
      <c r="B7987" t="s">
        <v>246</v>
      </c>
      <c r="C7987" s="76" t="s">
        <v>842</v>
      </c>
      <c r="D7987" t="s">
        <v>980</v>
      </c>
      <c r="E7987" s="82">
        <v>7.45</v>
      </c>
      <c r="F7987" t="s">
        <v>973</v>
      </c>
      <c r="G7987" s="83">
        <v>41758</v>
      </c>
      <c r="I7987">
        <v>2014</v>
      </c>
    </row>
    <row r="7988" spans="1:9" x14ac:dyDescent="0.25">
      <c r="A7988" t="s">
        <v>972</v>
      </c>
      <c r="B7988" t="s">
        <v>239</v>
      </c>
      <c r="C7988" s="76" t="s">
        <v>842</v>
      </c>
      <c r="D7988" t="s">
        <v>980</v>
      </c>
      <c r="E7988" s="82">
        <v>84</v>
      </c>
      <c r="F7988" t="s">
        <v>973</v>
      </c>
      <c r="G7988" s="83">
        <v>41995</v>
      </c>
      <c r="I7988">
        <v>2014</v>
      </c>
    </row>
    <row r="7989" spans="1:9" x14ac:dyDescent="0.25">
      <c r="A7989" t="s">
        <v>972</v>
      </c>
      <c r="B7989" t="s">
        <v>151</v>
      </c>
      <c r="C7989" s="76" t="s">
        <v>842</v>
      </c>
      <c r="D7989" t="s">
        <v>980</v>
      </c>
      <c r="E7989" s="82">
        <v>12.83</v>
      </c>
      <c r="F7989" t="s">
        <v>973</v>
      </c>
      <c r="G7989" s="83">
        <v>41771</v>
      </c>
      <c r="I7989">
        <v>2014</v>
      </c>
    </row>
    <row r="7990" spans="1:9" x14ac:dyDescent="0.25">
      <c r="A7990" t="s">
        <v>972</v>
      </c>
      <c r="B7990" t="s">
        <v>173</v>
      </c>
      <c r="C7990" s="76" t="s">
        <v>842</v>
      </c>
      <c r="D7990" t="s">
        <v>980</v>
      </c>
      <c r="E7990" s="82">
        <v>6.84</v>
      </c>
      <c r="F7990" t="s">
        <v>973</v>
      </c>
      <c r="G7990" s="83">
        <v>41759</v>
      </c>
      <c r="I7990">
        <v>2014</v>
      </c>
    </row>
    <row r="7991" spans="1:9" x14ac:dyDescent="0.25">
      <c r="A7991" t="s">
        <v>972</v>
      </c>
      <c r="B7991" t="s">
        <v>186</v>
      </c>
      <c r="C7991" s="76" t="s">
        <v>842</v>
      </c>
      <c r="D7991" t="s">
        <v>980</v>
      </c>
      <c r="E7991" s="82">
        <v>5.7</v>
      </c>
      <c r="F7991" t="s">
        <v>973</v>
      </c>
      <c r="G7991" s="83">
        <v>41691</v>
      </c>
      <c r="I7991">
        <v>2014</v>
      </c>
    </row>
    <row r="7992" spans="1:9" x14ac:dyDescent="0.25">
      <c r="A7992" t="s">
        <v>972</v>
      </c>
      <c r="B7992" t="s">
        <v>170</v>
      </c>
      <c r="C7992" s="76" t="s">
        <v>842</v>
      </c>
      <c r="D7992" t="s">
        <v>980</v>
      </c>
      <c r="E7992" s="82">
        <v>8.36</v>
      </c>
      <c r="F7992" t="s">
        <v>973</v>
      </c>
      <c r="G7992" s="83">
        <v>41780</v>
      </c>
      <c r="I7992">
        <v>2014</v>
      </c>
    </row>
    <row r="7993" spans="1:9" x14ac:dyDescent="0.25">
      <c r="A7993" t="s">
        <v>972</v>
      </c>
      <c r="B7993" t="s">
        <v>223</v>
      </c>
      <c r="C7993" s="76" t="s">
        <v>842</v>
      </c>
      <c r="D7993" t="s">
        <v>980</v>
      </c>
      <c r="E7993" s="82">
        <v>4.28</v>
      </c>
      <c r="F7993" t="s">
        <v>973</v>
      </c>
      <c r="G7993" s="83">
        <v>41696</v>
      </c>
      <c r="I7993">
        <v>2014</v>
      </c>
    </row>
    <row r="7994" spans="1:9" x14ac:dyDescent="0.25">
      <c r="A7994" t="s">
        <v>972</v>
      </c>
      <c r="B7994" t="s">
        <v>128</v>
      </c>
      <c r="C7994" s="76" t="s">
        <v>842</v>
      </c>
      <c r="D7994" t="s">
        <v>980</v>
      </c>
      <c r="E7994" s="82">
        <v>5.23</v>
      </c>
      <c r="F7994" t="s">
        <v>973</v>
      </c>
      <c r="G7994" s="83">
        <v>41806</v>
      </c>
      <c r="I7994">
        <v>2014</v>
      </c>
    </row>
    <row r="7995" spans="1:9" x14ac:dyDescent="0.25">
      <c r="A7995" t="s">
        <v>972</v>
      </c>
      <c r="B7995" t="s">
        <v>239</v>
      </c>
      <c r="C7995" s="76" t="s">
        <v>842</v>
      </c>
      <c r="D7995" t="s">
        <v>980</v>
      </c>
      <c r="E7995" s="82">
        <v>5.7</v>
      </c>
      <c r="F7995" t="s">
        <v>973</v>
      </c>
      <c r="G7995" s="83">
        <v>41668</v>
      </c>
      <c r="I7995">
        <v>2014</v>
      </c>
    </row>
    <row r="7996" spans="1:9" x14ac:dyDescent="0.25">
      <c r="A7996" t="s">
        <v>972</v>
      </c>
      <c r="B7996" t="s">
        <v>71</v>
      </c>
      <c r="C7996" s="76" t="s">
        <v>842</v>
      </c>
      <c r="D7996" t="s">
        <v>980</v>
      </c>
      <c r="E7996" s="82">
        <v>5</v>
      </c>
      <c r="F7996" t="s">
        <v>973</v>
      </c>
      <c r="G7996" s="83">
        <v>41773</v>
      </c>
      <c r="I7996">
        <v>2014</v>
      </c>
    </row>
    <row r="7997" spans="1:9" x14ac:dyDescent="0.25">
      <c r="A7997" t="s">
        <v>972</v>
      </c>
      <c r="B7997" t="s">
        <v>248</v>
      </c>
      <c r="C7997" s="76" t="s">
        <v>842</v>
      </c>
      <c r="D7997" t="s">
        <v>980</v>
      </c>
      <c r="E7997" s="82">
        <v>6.52</v>
      </c>
      <c r="F7997" t="s">
        <v>973</v>
      </c>
      <c r="G7997" s="83">
        <v>41696</v>
      </c>
      <c r="I7997">
        <v>2014</v>
      </c>
    </row>
    <row r="7998" spans="1:9" x14ac:dyDescent="0.25">
      <c r="A7998" t="s">
        <v>972</v>
      </c>
      <c r="B7998" t="s">
        <v>223</v>
      </c>
      <c r="C7998" s="76" t="s">
        <v>842</v>
      </c>
      <c r="D7998" t="s">
        <v>980</v>
      </c>
      <c r="E7998" s="82">
        <v>4.04</v>
      </c>
      <c r="F7998" t="s">
        <v>973</v>
      </c>
      <c r="G7998" s="83">
        <v>41689</v>
      </c>
      <c r="I7998">
        <v>2014</v>
      </c>
    </row>
    <row r="7999" spans="1:9" x14ac:dyDescent="0.25">
      <c r="A7999" t="s">
        <v>972</v>
      </c>
      <c r="B7999" t="s">
        <v>109</v>
      </c>
      <c r="C7999" s="76" t="s">
        <v>842</v>
      </c>
      <c r="D7999" t="s">
        <v>980</v>
      </c>
      <c r="E7999" s="82">
        <v>11.4</v>
      </c>
      <c r="F7999" t="s">
        <v>973</v>
      </c>
      <c r="G7999" s="83">
        <v>41774</v>
      </c>
      <c r="I7999">
        <v>2014</v>
      </c>
    </row>
    <row r="8000" spans="1:9" x14ac:dyDescent="0.25">
      <c r="A8000" t="s">
        <v>972</v>
      </c>
      <c r="B8000" t="s">
        <v>230</v>
      </c>
      <c r="C8000" s="76" t="s">
        <v>842</v>
      </c>
      <c r="D8000" t="s">
        <v>980</v>
      </c>
      <c r="E8000" s="82">
        <v>4.3499999999999996</v>
      </c>
      <c r="F8000" t="s">
        <v>973</v>
      </c>
      <c r="G8000" s="83">
        <v>41709</v>
      </c>
      <c r="I8000">
        <v>2014</v>
      </c>
    </row>
    <row r="8001" spans="1:9" x14ac:dyDescent="0.25">
      <c r="A8001" t="s">
        <v>972</v>
      </c>
      <c r="B8001" t="s">
        <v>171</v>
      </c>
      <c r="C8001" s="76" t="s">
        <v>842</v>
      </c>
      <c r="D8001" t="s">
        <v>980</v>
      </c>
      <c r="E8001" s="82">
        <v>3.42</v>
      </c>
      <c r="F8001" t="s">
        <v>973</v>
      </c>
      <c r="G8001" s="83">
        <v>41698</v>
      </c>
      <c r="I8001">
        <v>2014</v>
      </c>
    </row>
    <row r="8002" spans="1:9" x14ac:dyDescent="0.25">
      <c r="A8002" t="s">
        <v>972</v>
      </c>
      <c r="B8002" t="s">
        <v>153</v>
      </c>
      <c r="C8002" s="76" t="s">
        <v>842</v>
      </c>
      <c r="D8002" t="s">
        <v>980</v>
      </c>
      <c r="E8002" s="82">
        <v>3.33</v>
      </c>
      <c r="F8002" t="s">
        <v>973</v>
      </c>
      <c r="G8002" s="83">
        <v>41752</v>
      </c>
      <c r="I8002">
        <v>2014</v>
      </c>
    </row>
    <row r="8003" spans="1:9" x14ac:dyDescent="0.25">
      <c r="A8003" t="s">
        <v>972</v>
      </c>
      <c r="B8003" t="s">
        <v>95</v>
      </c>
      <c r="C8003" s="76" t="s">
        <v>842</v>
      </c>
      <c r="D8003" t="s">
        <v>980</v>
      </c>
      <c r="E8003" s="82">
        <v>5.75</v>
      </c>
      <c r="F8003" t="s">
        <v>973</v>
      </c>
      <c r="G8003" s="83">
        <v>41722</v>
      </c>
      <c r="I8003">
        <v>2014</v>
      </c>
    </row>
    <row r="8004" spans="1:9" x14ac:dyDescent="0.25">
      <c r="A8004" t="s">
        <v>972</v>
      </c>
      <c r="B8004" t="s">
        <v>279</v>
      </c>
      <c r="C8004" s="76" t="s">
        <v>842</v>
      </c>
      <c r="D8004" t="s">
        <v>980</v>
      </c>
      <c r="E8004" s="82">
        <v>8.5500000000000007</v>
      </c>
      <c r="F8004" t="s">
        <v>973</v>
      </c>
      <c r="G8004" s="83">
        <v>41696</v>
      </c>
      <c r="I8004">
        <v>2014</v>
      </c>
    </row>
    <row r="8005" spans="1:9" x14ac:dyDescent="0.25">
      <c r="A8005" t="s">
        <v>972</v>
      </c>
      <c r="B8005" t="s">
        <v>240</v>
      </c>
      <c r="C8005" s="76" t="s">
        <v>842</v>
      </c>
      <c r="D8005" t="s">
        <v>980</v>
      </c>
      <c r="E8005" s="82">
        <v>4.66</v>
      </c>
      <c r="F8005" t="s">
        <v>973</v>
      </c>
      <c r="G8005" s="83">
        <v>41696</v>
      </c>
      <c r="I8005">
        <v>2014</v>
      </c>
    </row>
    <row r="8006" spans="1:9" x14ac:dyDescent="0.25">
      <c r="A8006" t="s">
        <v>972</v>
      </c>
      <c r="B8006" t="s">
        <v>219</v>
      </c>
      <c r="C8006" s="76" t="s">
        <v>842</v>
      </c>
      <c r="D8006" t="s">
        <v>980</v>
      </c>
      <c r="E8006" s="82">
        <v>3.42</v>
      </c>
      <c r="F8006" t="s">
        <v>973</v>
      </c>
      <c r="G8006" s="83">
        <v>41775</v>
      </c>
      <c r="I8006">
        <v>2014</v>
      </c>
    </row>
    <row r="8007" spans="1:9" x14ac:dyDescent="0.25">
      <c r="A8007" t="s">
        <v>972</v>
      </c>
      <c r="B8007" t="s">
        <v>118</v>
      </c>
      <c r="C8007" s="76" t="s">
        <v>842</v>
      </c>
      <c r="D8007" t="s">
        <v>980</v>
      </c>
      <c r="E8007" s="82">
        <v>11.7</v>
      </c>
      <c r="F8007" t="s">
        <v>973</v>
      </c>
      <c r="G8007" s="83">
        <v>41736</v>
      </c>
      <c r="I8007">
        <v>2014</v>
      </c>
    </row>
    <row r="8008" spans="1:9" x14ac:dyDescent="0.25">
      <c r="A8008" t="s">
        <v>972</v>
      </c>
      <c r="B8008" t="s">
        <v>92</v>
      </c>
      <c r="C8008" s="76" t="s">
        <v>842</v>
      </c>
      <c r="D8008" t="s">
        <v>980</v>
      </c>
      <c r="E8008" s="82">
        <v>5.76</v>
      </c>
      <c r="F8008" t="s">
        <v>973</v>
      </c>
      <c r="G8008" s="83">
        <v>41709</v>
      </c>
      <c r="I8008">
        <v>2014</v>
      </c>
    </row>
    <row r="8009" spans="1:9" x14ac:dyDescent="0.25">
      <c r="A8009" t="s">
        <v>972</v>
      </c>
      <c r="B8009" t="s">
        <v>188</v>
      </c>
      <c r="C8009" s="76" t="s">
        <v>842</v>
      </c>
      <c r="D8009" t="s">
        <v>980</v>
      </c>
      <c r="E8009" s="82">
        <v>6.67</v>
      </c>
      <c r="F8009" t="s">
        <v>973</v>
      </c>
      <c r="G8009" s="83">
        <v>41739</v>
      </c>
      <c r="I8009">
        <v>2014</v>
      </c>
    </row>
    <row r="8010" spans="1:9" x14ac:dyDescent="0.25">
      <c r="A8010" t="s">
        <v>972</v>
      </c>
      <c r="B8010" t="s">
        <v>185</v>
      </c>
      <c r="C8010" s="76" t="s">
        <v>842</v>
      </c>
      <c r="D8010" t="s">
        <v>980</v>
      </c>
      <c r="E8010" s="82">
        <v>14.74</v>
      </c>
      <c r="F8010" t="s">
        <v>973</v>
      </c>
      <c r="G8010" s="83">
        <v>41836</v>
      </c>
      <c r="I8010">
        <v>2014</v>
      </c>
    </row>
    <row r="8011" spans="1:9" x14ac:dyDescent="0.25">
      <c r="A8011" t="s">
        <v>972</v>
      </c>
      <c r="B8011" t="s">
        <v>230</v>
      </c>
      <c r="C8011" s="76" t="s">
        <v>842</v>
      </c>
      <c r="D8011" t="s">
        <v>980</v>
      </c>
      <c r="E8011" s="82">
        <v>9.32</v>
      </c>
      <c r="F8011" t="s">
        <v>973</v>
      </c>
      <c r="G8011" s="83">
        <v>41704</v>
      </c>
      <c r="I8011">
        <v>2014</v>
      </c>
    </row>
    <row r="8012" spans="1:9" x14ac:dyDescent="0.25">
      <c r="A8012" t="s">
        <v>972</v>
      </c>
      <c r="B8012" t="s">
        <v>242</v>
      </c>
      <c r="C8012" s="76" t="s">
        <v>842</v>
      </c>
      <c r="D8012" t="s">
        <v>980</v>
      </c>
      <c r="E8012" s="82">
        <v>9.41</v>
      </c>
      <c r="F8012" t="s">
        <v>973</v>
      </c>
      <c r="G8012" s="83">
        <v>41690</v>
      </c>
      <c r="I8012">
        <v>2014</v>
      </c>
    </row>
    <row r="8013" spans="1:9" x14ac:dyDescent="0.25">
      <c r="A8013" t="s">
        <v>972</v>
      </c>
      <c r="B8013" t="s">
        <v>171</v>
      </c>
      <c r="C8013" s="76" t="s">
        <v>842</v>
      </c>
      <c r="D8013" t="s">
        <v>980</v>
      </c>
      <c r="E8013" s="82">
        <v>4.04</v>
      </c>
      <c r="F8013" t="s">
        <v>973</v>
      </c>
      <c r="G8013" s="83">
        <v>41715</v>
      </c>
      <c r="I8013">
        <v>2014</v>
      </c>
    </row>
    <row r="8014" spans="1:9" x14ac:dyDescent="0.25">
      <c r="A8014" t="s">
        <v>972</v>
      </c>
      <c r="B8014" t="s">
        <v>185</v>
      </c>
      <c r="C8014" s="76" t="s">
        <v>842</v>
      </c>
      <c r="D8014" t="s">
        <v>980</v>
      </c>
      <c r="E8014" s="82">
        <v>3.42</v>
      </c>
      <c r="F8014" t="s">
        <v>973</v>
      </c>
      <c r="G8014" s="83">
        <v>41778</v>
      </c>
      <c r="I8014">
        <v>2014</v>
      </c>
    </row>
    <row r="8015" spans="1:9" x14ac:dyDescent="0.25">
      <c r="A8015" t="s">
        <v>972</v>
      </c>
      <c r="B8015" s="74" t="s">
        <v>213</v>
      </c>
      <c r="C8015" s="76" t="s">
        <v>842</v>
      </c>
      <c r="D8015" t="s">
        <v>980</v>
      </c>
      <c r="E8015" s="82">
        <v>6.27</v>
      </c>
      <c r="F8015" t="s">
        <v>973</v>
      </c>
      <c r="G8015" s="83">
        <v>41698</v>
      </c>
      <c r="I8015">
        <v>2014</v>
      </c>
    </row>
    <row r="8016" spans="1:9" x14ac:dyDescent="0.25">
      <c r="A8016" t="s">
        <v>972</v>
      </c>
      <c r="B8016" t="s">
        <v>63</v>
      </c>
      <c r="C8016" s="76" t="s">
        <v>842</v>
      </c>
      <c r="D8016" t="s">
        <v>980</v>
      </c>
      <c r="E8016" s="82">
        <v>4.5599999999999996</v>
      </c>
      <c r="F8016" t="s">
        <v>973</v>
      </c>
      <c r="G8016" s="83">
        <v>41698</v>
      </c>
      <c r="I8016">
        <v>2014</v>
      </c>
    </row>
    <row r="8017" spans="1:9" x14ac:dyDescent="0.25">
      <c r="A8017" t="s">
        <v>972</v>
      </c>
      <c r="B8017" t="s">
        <v>281</v>
      </c>
      <c r="C8017" s="76" t="s">
        <v>842</v>
      </c>
      <c r="D8017" t="s">
        <v>980</v>
      </c>
      <c r="E8017" s="82">
        <v>495.9</v>
      </c>
      <c r="F8017" t="s">
        <v>973</v>
      </c>
      <c r="G8017" s="83">
        <v>41963</v>
      </c>
      <c r="I8017">
        <v>2014</v>
      </c>
    </row>
    <row r="8018" spans="1:9" x14ac:dyDescent="0.25">
      <c r="A8018" t="s">
        <v>972</v>
      </c>
      <c r="B8018" t="s">
        <v>232</v>
      </c>
      <c r="C8018" s="76" t="s">
        <v>842</v>
      </c>
      <c r="D8018" t="s">
        <v>980</v>
      </c>
      <c r="E8018" s="82">
        <v>4.97</v>
      </c>
      <c r="F8018" t="s">
        <v>973</v>
      </c>
      <c r="G8018" s="83">
        <v>41704</v>
      </c>
      <c r="I8018">
        <v>2014</v>
      </c>
    </row>
    <row r="8019" spans="1:9" x14ac:dyDescent="0.25">
      <c r="A8019" t="s">
        <v>972</v>
      </c>
      <c r="B8019" t="s">
        <v>242</v>
      </c>
      <c r="C8019" s="76" t="s">
        <v>842</v>
      </c>
      <c r="D8019" t="s">
        <v>980</v>
      </c>
      <c r="E8019" s="82">
        <v>5.59</v>
      </c>
      <c r="F8019" t="s">
        <v>973</v>
      </c>
      <c r="G8019" s="83">
        <v>41711</v>
      </c>
      <c r="I8019">
        <v>2014</v>
      </c>
    </row>
    <row r="8020" spans="1:9" x14ac:dyDescent="0.25">
      <c r="A8020" t="s">
        <v>972</v>
      </c>
      <c r="B8020" t="s">
        <v>248</v>
      </c>
      <c r="C8020" s="76" t="s">
        <v>842</v>
      </c>
      <c r="D8020" t="s">
        <v>980</v>
      </c>
      <c r="E8020" s="82">
        <v>5.7</v>
      </c>
      <c r="F8020" t="s">
        <v>973</v>
      </c>
      <c r="G8020" s="83">
        <v>41766</v>
      </c>
      <c r="I8020">
        <v>2014</v>
      </c>
    </row>
    <row r="8021" spans="1:9" x14ac:dyDescent="0.25">
      <c r="A8021" t="s">
        <v>972</v>
      </c>
      <c r="B8021" t="s">
        <v>246</v>
      </c>
      <c r="C8021" s="76" t="s">
        <v>842</v>
      </c>
      <c r="D8021" t="s">
        <v>980</v>
      </c>
      <c r="E8021" s="82">
        <v>4.97</v>
      </c>
      <c r="F8021" t="s">
        <v>973</v>
      </c>
      <c r="G8021" s="83">
        <v>41719</v>
      </c>
      <c r="I8021">
        <v>2014</v>
      </c>
    </row>
    <row r="8022" spans="1:9" x14ac:dyDescent="0.25">
      <c r="A8022" t="s">
        <v>972</v>
      </c>
      <c r="B8022" t="s">
        <v>117</v>
      </c>
      <c r="C8022" s="76" t="s">
        <v>842</v>
      </c>
      <c r="D8022" t="s">
        <v>980</v>
      </c>
      <c r="E8022" s="82">
        <v>3.59</v>
      </c>
      <c r="F8022" t="s">
        <v>973</v>
      </c>
      <c r="G8022" s="83">
        <v>41862</v>
      </c>
      <c r="I8022">
        <v>2014</v>
      </c>
    </row>
    <row r="8023" spans="1:9" x14ac:dyDescent="0.25">
      <c r="A8023" t="s">
        <v>972</v>
      </c>
      <c r="B8023" s="74" t="s">
        <v>213</v>
      </c>
      <c r="C8023" s="76" t="s">
        <v>842</v>
      </c>
      <c r="D8023" t="s">
        <v>980</v>
      </c>
      <c r="E8023" s="82">
        <v>7.13</v>
      </c>
      <c r="F8023" t="s">
        <v>973</v>
      </c>
      <c r="G8023" s="83">
        <v>41719</v>
      </c>
      <c r="I8023">
        <v>2014</v>
      </c>
    </row>
    <row r="8024" spans="1:9" x14ac:dyDescent="0.25">
      <c r="A8024" t="s">
        <v>972</v>
      </c>
      <c r="B8024" t="s">
        <v>225</v>
      </c>
      <c r="C8024" s="76" t="s">
        <v>842</v>
      </c>
      <c r="D8024" t="s">
        <v>980</v>
      </c>
      <c r="E8024" s="82">
        <v>4.28</v>
      </c>
      <c r="F8024" t="s">
        <v>973</v>
      </c>
      <c r="G8024" s="83">
        <v>41736</v>
      </c>
      <c r="I8024">
        <v>2014</v>
      </c>
    </row>
    <row r="8025" spans="1:9" x14ac:dyDescent="0.25">
      <c r="A8025" t="s">
        <v>972</v>
      </c>
      <c r="B8025" t="s">
        <v>125</v>
      </c>
      <c r="C8025" s="76" t="s">
        <v>842</v>
      </c>
      <c r="D8025" t="s">
        <v>980</v>
      </c>
      <c r="E8025" s="82">
        <v>9.5</v>
      </c>
      <c r="F8025" t="s">
        <v>973</v>
      </c>
      <c r="G8025" s="83">
        <v>41739</v>
      </c>
      <c r="I8025">
        <v>2014</v>
      </c>
    </row>
    <row r="8026" spans="1:9" x14ac:dyDescent="0.25">
      <c r="A8026" t="s">
        <v>972</v>
      </c>
      <c r="B8026" t="s">
        <v>240</v>
      </c>
      <c r="C8026" s="76" t="s">
        <v>842</v>
      </c>
      <c r="D8026" t="s">
        <v>980</v>
      </c>
      <c r="E8026" s="82">
        <v>4.97</v>
      </c>
      <c r="F8026" t="s">
        <v>973</v>
      </c>
      <c r="G8026" s="83">
        <v>41716</v>
      </c>
      <c r="I8026">
        <v>2014</v>
      </c>
    </row>
    <row r="8027" spans="1:9" x14ac:dyDescent="0.25">
      <c r="A8027" t="s">
        <v>972</v>
      </c>
      <c r="B8027" t="s">
        <v>244</v>
      </c>
      <c r="C8027" s="76" t="s">
        <v>842</v>
      </c>
      <c r="D8027" t="s">
        <v>980</v>
      </c>
      <c r="E8027" s="82">
        <v>7.85</v>
      </c>
      <c r="F8027" t="s">
        <v>973</v>
      </c>
      <c r="G8027" s="83">
        <v>41695</v>
      </c>
      <c r="I8027">
        <v>2014</v>
      </c>
    </row>
    <row r="8028" spans="1:9" x14ac:dyDescent="0.25">
      <c r="A8028" t="s">
        <v>972</v>
      </c>
      <c r="B8028" t="s">
        <v>245</v>
      </c>
      <c r="C8028" s="76" t="s">
        <v>842</v>
      </c>
      <c r="D8028" t="s">
        <v>980</v>
      </c>
      <c r="E8028" s="82">
        <v>6.84</v>
      </c>
      <c r="F8028" t="s">
        <v>973</v>
      </c>
      <c r="G8028" s="83">
        <v>41799</v>
      </c>
      <c r="I8028">
        <v>2014</v>
      </c>
    </row>
    <row r="8029" spans="1:9" x14ac:dyDescent="0.25">
      <c r="A8029" t="s">
        <v>972</v>
      </c>
      <c r="B8029" t="s">
        <v>173</v>
      </c>
      <c r="C8029" s="76" t="s">
        <v>842</v>
      </c>
      <c r="D8029" t="s">
        <v>980</v>
      </c>
      <c r="E8029" s="82">
        <v>3.42</v>
      </c>
      <c r="F8029" t="s">
        <v>973</v>
      </c>
      <c r="G8029" s="83">
        <v>41782</v>
      </c>
      <c r="I8029">
        <v>2014</v>
      </c>
    </row>
    <row r="8030" spans="1:9" x14ac:dyDescent="0.25">
      <c r="A8030" t="s">
        <v>972</v>
      </c>
      <c r="B8030" t="s">
        <v>225</v>
      </c>
      <c r="C8030" s="76" t="s">
        <v>842</v>
      </c>
      <c r="D8030" t="s">
        <v>980</v>
      </c>
      <c r="E8030" s="82">
        <v>3.42</v>
      </c>
      <c r="F8030" t="s">
        <v>973</v>
      </c>
      <c r="G8030" s="83">
        <v>41779</v>
      </c>
      <c r="I8030">
        <v>2014</v>
      </c>
    </row>
    <row r="8031" spans="1:9" x14ac:dyDescent="0.25">
      <c r="A8031" t="s">
        <v>972</v>
      </c>
      <c r="B8031" t="s">
        <v>239</v>
      </c>
      <c r="C8031" s="76" t="s">
        <v>842</v>
      </c>
      <c r="D8031" t="s">
        <v>980</v>
      </c>
      <c r="E8031" s="82">
        <v>3.11</v>
      </c>
      <c r="F8031" t="s">
        <v>973</v>
      </c>
      <c r="G8031" s="83">
        <v>41722</v>
      </c>
      <c r="I8031">
        <v>2014</v>
      </c>
    </row>
    <row r="8032" spans="1:9" x14ac:dyDescent="0.25">
      <c r="A8032" t="s">
        <v>972</v>
      </c>
      <c r="B8032" t="s">
        <v>172</v>
      </c>
      <c r="C8032" s="76" t="s">
        <v>842</v>
      </c>
      <c r="D8032" t="s">
        <v>980</v>
      </c>
      <c r="E8032" s="82">
        <v>9.41</v>
      </c>
      <c r="F8032" t="s">
        <v>973</v>
      </c>
      <c r="G8032" s="83">
        <v>41736</v>
      </c>
      <c r="I8032">
        <v>2014</v>
      </c>
    </row>
    <row r="8033" spans="1:9" x14ac:dyDescent="0.25">
      <c r="A8033" t="s">
        <v>972</v>
      </c>
      <c r="B8033" t="s">
        <v>97</v>
      </c>
      <c r="C8033" s="76" t="s">
        <v>842</v>
      </c>
      <c r="D8033" t="s">
        <v>980</v>
      </c>
      <c r="E8033" s="82">
        <v>5.7</v>
      </c>
      <c r="F8033" t="s">
        <v>973</v>
      </c>
      <c r="G8033" s="83">
        <v>41757</v>
      </c>
      <c r="I8033">
        <v>2014</v>
      </c>
    </row>
    <row r="8034" spans="1:9" x14ac:dyDescent="0.25">
      <c r="A8034" t="s">
        <v>972</v>
      </c>
      <c r="B8034" t="s">
        <v>87</v>
      </c>
      <c r="C8034" s="76" t="s">
        <v>842</v>
      </c>
      <c r="D8034" t="s">
        <v>980</v>
      </c>
      <c r="E8034" s="82">
        <v>8.36</v>
      </c>
      <c r="F8034" t="s">
        <v>973</v>
      </c>
      <c r="G8034" s="83">
        <v>41872</v>
      </c>
      <c r="I8034">
        <v>2014</v>
      </c>
    </row>
    <row r="8035" spans="1:9" x14ac:dyDescent="0.25">
      <c r="A8035" t="s">
        <v>972</v>
      </c>
      <c r="B8035" t="s">
        <v>215</v>
      </c>
      <c r="C8035" s="76" t="s">
        <v>842</v>
      </c>
      <c r="D8035" t="s">
        <v>980</v>
      </c>
      <c r="E8035" s="82">
        <v>5.7</v>
      </c>
      <c r="F8035" t="s">
        <v>973</v>
      </c>
      <c r="G8035" s="83">
        <v>41696</v>
      </c>
      <c r="I8035">
        <v>2014</v>
      </c>
    </row>
    <row r="8036" spans="1:9" x14ac:dyDescent="0.25">
      <c r="A8036" t="s">
        <v>972</v>
      </c>
      <c r="B8036" t="s">
        <v>246</v>
      </c>
      <c r="C8036" s="76" t="s">
        <v>842</v>
      </c>
      <c r="D8036" t="s">
        <v>980</v>
      </c>
      <c r="E8036" s="82">
        <v>5.28</v>
      </c>
      <c r="F8036" t="s">
        <v>973</v>
      </c>
      <c r="G8036" s="83">
        <v>41722</v>
      </c>
      <c r="I8036">
        <v>2014</v>
      </c>
    </row>
    <row r="8037" spans="1:9" x14ac:dyDescent="0.25">
      <c r="A8037" t="s">
        <v>972</v>
      </c>
      <c r="B8037" s="74" t="s">
        <v>213</v>
      </c>
      <c r="C8037" s="76" t="s">
        <v>842</v>
      </c>
      <c r="D8037" t="s">
        <v>980</v>
      </c>
      <c r="E8037" s="82">
        <v>5.59</v>
      </c>
      <c r="F8037" t="s">
        <v>973</v>
      </c>
      <c r="G8037" s="83">
        <v>41717</v>
      </c>
      <c r="I8037">
        <v>2014</v>
      </c>
    </row>
    <row r="8038" spans="1:9" x14ac:dyDescent="0.25">
      <c r="A8038" t="s">
        <v>972</v>
      </c>
      <c r="B8038" t="s">
        <v>229</v>
      </c>
      <c r="C8038" s="76" t="s">
        <v>842</v>
      </c>
      <c r="D8038" t="s">
        <v>980</v>
      </c>
      <c r="E8038" s="82">
        <v>5.7</v>
      </c>
      <c r="F8038" t="s">
        <v>973</v>
      </c>
      <c r="G8038" s="83">
        <v>41781</v>
      </c>
      <c r="I8038">
        <v>2014</v>
      </c>
    </row>
    <row r="8039" spans="1:9" x14ac:dyDescent="0.25">
      <c r="A8039" t="s">
        <v>972</v>
      </c>
      <c r="B8039" t="s">
        <v>66</v>
      </c>
      <c r="C8039" s="76" t="s">
        <v>842</v>
      </c>
      <c r="D8039" t="s">
        <v>980</v>
      </c>
      <c r="E8039" s="82">
        <v>6.27</v>
      </c>
      <c r="F8039" t="s">
        <v>973</v>
      </c>
      <c r="G8039" s="83">
        <v>41754</v>
      </c>
      <c r="I8039">
        <v>2014</v>
      </c>
    </row>
    <row r="8040" spans="1:9" x14ac:dyDescent="0.25">
      <c r="A8040" t="s">
        <v>972</v>
      </c>
      <c r="B8040" t="s">
        <v>66</v>
      </c>
      <c r="C8040" s="76" t="s">
        <v>842</v>
      </c>
      <c r="D8040" t="s">
        <v>980</v>
      </c>
      <c r="E8040" s="82">
        <v>10.26</v>
      </c>
      <c r="F8040" t="s">
        <v>973</v>
      </c>
      <c r="G8040" s="83">
        <v>41768</v>
      </c>
      <c r="I8040">
        <v>2014</v>
      </c>
    </row>
    <row r="8041" spans="1:9" x14ac:dyDescent="0.25">
      <c r="A8041" t="s">
        <v>972</v>
      </c>
      <c r="B8041" t="s">
        <v>95</v>
      </c>
      <c r="C8041" s="76" t="s">
        <v>842</v>
      </c>
      <c r="D8041" t="s">
        <v>980</v>
      </c>
      <c r="E8041" s="82">
        <v>3.14</v>
      </c>
      <c r="F8041" t="s">
        <v>973</v>
      </c>
      <c r="G8041" s="83">
        <v>41722</v>
      </c>
      <c r="I8041">
        <v>2014</v>
      </c>
    </row>
    <row r="8042" spans="1:9" x14ac:dyDescent="0.25">
      <c r="A8042" t="s">
        <v>972</v>
      </c>
      <c r="B8042" t="s">
        <v>79</v>
      </c>
      <c r="C8042" s="76" t="s">
        <v>842</v>
      </c>
      <c r="D8042" t="s">
        <v>980</v>
      </c>
      <c r="E8042" s="82">
        <v>38.380000000000003</v>
      </c>
      <c r="F8042" t="s">
        <v>973</v>
      </c>
      <c r="G8042" s="83">
        <v>41779</v>
      </c>
      <c r="I8042">
        <v>2014</v>
      </c>
    </row>
    <row r="8043" spans="1:9" x14ac:dyDescent="0.25">
      <c r="A8043" t="s">
        <v>972</v>
      </c>
      <c r="B8043" t="s">
        <v>228</v>
      </c>
      <c r="C8043" s="76" t="s">
        <v>842</v>
      </c>
      <c r="D8043" t="s">
        <v>980</v>
      </c>
      <c r="E8043" s="82">
        <v>8.5500000000000007</v>
      </c>
      <c r="F8043" t="s">
        <v>973</v>
      </c>
      <c r="G8043" s="83">
        <v>41813</v>
      </c>
      <c r="I8043">
        <v>2014</v>
      </c>
    </row>
    <row r="8044" spans="1:9" x14ac:dyDescent="0.25">
      <c r="A8044" t="s">
        <v>972</v>
      </c>
      <c r="B8044" t="s">
        <v>252</v>
      </c>
      <c r="C8044" t="s">
        <v>842</v>
      </c>
      <c r="D8044" t="s">
        <v>980</v>
      </c>
      <c r="E8044" s="82">
        <v>5.75</v>
      </c>
      <c r="F8044" t="s">
        <v>973</v>
      </c>
      <c r="G8044" s="83">
        <v>41885</v>
      </c>
      <c r="I8044">
        <v>2014</v>
      </c>
    </row>
    <row r="8045" spans="1:9" x14ac:dyDescent="0.25">
      <c r="A8045" t="s">
        <v>972</v>
      </c>
      <c r="B8045" t="s">
        <v>240</v>
      </c>
      <c r="C8045" s="76" t="s">
        <v>842</v>
      </c>
      <c r="D8045" t="s">
        <v>980</v>
      </c>
      <c r="E8045" s="82">
        <v>5.58</v>
      </c>
      <c r="F8045" t="s">
        <v>973</v>
      </c>
      <c r="G8045" s="83">
        <v>41729</v>
      </c>
      <c r="I8045">
        <v>2014</v>
      </c>
    </row>
    <row r="8046" spans="1:9" x14ac:dyDescent="0.25">
      <c r="A8046" t="s">
        <v>972</v>
      </c>
      <c r="B8046" t="s">
        <v>176</v>
      </c>
      <c r="C8046" s="76" t="s">
        <v>842</v>
      </c>
      <c r="D8046" t="s">
        <v>980</v>
      </c>
      <c r="E8046" s="82">
        <v>8.36</v>
      </c>
      <c r="F8046" t="s">
        <v>973</v>
      </c>
      <c r="G8046" s="83">
        <v>41745</v>
      </c>
      <c r="I8046">
        <v>2014</v>
      </c>
    </row>
    <row r="8047" spans="1:9" x14ac:dyDescent="0.25">
      <c r="A8047" t="s">
        <v>972</v>
      </c>
      <c r="B8047" t="s">
        <v>63</v>
      </c>
      <c r="C8047" s="76" t="s">
        <v>842</v>
      </c>
      <c r="D8047" t="s">
        <v>980</v>
      </c>
      <c r="E8047" s="82">
        <v>6.84</v>
      </c>
      <c r="F8047" t="s">
        <v>973</v>
      </c>
      <c r="G8047" s="83">
        <v>41740</v>
      </c>
      <c r="I8047">
        <v>2014</v>
      </c>
    </row>
    <row r="8048" spans="1:9" x14ac:dyDescent="0.25">
      <c r="A8048" t="s">
        <v>972</v>
      </c>
      <c r="B8048" t="s">
        <v>248</v>
      </c>
      <c r="C8048" s="76" t="s">
        <v>842</v>
      </c>
      <c r="D8048" t="s">
        <v>980</v>
      </c>
      <c r="E8048" s="82">
        <v>13.05</v>
      </c>
      <c r="F8048" t="s">
        <v>973</v>
      </c>
      <c r="G8048" s="83">
        <v>41747</v>
      </c>
      <c r="I8048">
        <v>2014</v>
      </c>
    </row>
    <row r="8049" spans="1:9" x14ac:dyDescent="0.25">
      <c r="A8049" t="s">
        <v>972</v>
      </c>
      <c r="B8049" t="s">
        <v>221</v>
      </c>
      <c r="C8049" s="76" t="s">
        <v>842</v>
      </c>
      <c r="D8049" t="s">
        <v>980</v>
      </c>
      <c r="E8049" s="82">
        <v>3.73</v>
      </c>
      <c r="F8049" t="s">
        <v>973</v>
      </c>
      <c r="G8049" s="83">
        <v>41822</v>
      </c>
      <c r="I8049">
        <v>2014</v>
      </c>
    </row>
    <row r="8050" spans="1:9" x14ac:dyDescent="0.25">
      <c r="A8050" t="s">
        <v>972</v>
      </c>
      <c r="B8050" t="s">
        <v>247</v>
      </c>
      <c r="C8050" s="76" t="s">
        <v>842</v>
      </c>
      <c r="D8050" t="s">
        <v>980</v>
      </c>
      <c r="E8050" s="82">
        <v>6.84</v>
      </c>
      <c r="F8050" t="s">
        <v>973</v>
      </c>
      <c r="G8050" s="83">
        <v>41795</v>
      </c>
      <c r="I8050">
        <v>2014</v>
      </c>
    </row>
    <row r="8051" spans="1:9" x14ac:dyDescent="0.25">
      <c r="A8051" t="s">
        <v>972</v>
      </c>
      <c r="B8051" t="s">
        <v>241</v>
      </c>
      <c r="C8051" s="76" t="s">
        <v>842</v>
      </c>
      <c r="D8051" t="s">
        <v>980</v>
      </c>
      <c r="E8051" s="82">
        <v>8.73</v>
      </c>
      <c r="F8051" t="s">
        <v>973</v>
      </c>
      <c r="G8051" s="83">
        <v>41725</v>
      </c>
      <c r="I8051">
        <v>2014</v>
      </c>
    </row>
    <row r="8052" spans="1:9" x14ac:dyDescent="0.25">
      <c r="A8052" t="s">
        <v>972</v>
      </c>
      <c r="B8052" t="s">
        <v>245</v>
      </c>
      <c r="C8052" s="76" t="s">
        <v>842</v>
      </c>
      <c r="D8052" t="s">
        <v>980</v>
      </c>
      <c r="E8052" s="82">
        <v>4.66</v>
      </c>
      <c r="F8052" t="s">
        <v>973</v>
      </c>
      <c r="G8052" s="83">
        <v>41739</v>
      </c>
      <c r="I8052">
        <v>2014</v>
      </c>
    </row>
    <row r="8053" spans="1:9" x14ac:dyDescent="0.25">
      <c r="A8053" t="s">
        <v>972</v>
      </c>
      <c r="B8053" t="s">
        <v>136</v>
      </c>
      <c r="C8053" s="76" t="s">
        <v>842</v>
      </c>
      <c r="D8053" t="s">
        <v>980</v>
      </c>
      <c r="E8053" s="82">
        <v>5.59</v>
      </c>
      <c r="F8053" t="s">
        <v>973</v>
      </c>
      <c r="G8053" s="83">
        <v>41760</v>
      </c>
      <c r="I8053">
        <v>2014</v>
      </c>
    </row>
    <row r="8054" spans="1:9" x14ac:dyDescent="0.25">
      <c r="A8054" t="s">
        <v>972</v>
      </c>
      <c r="B8054" t="s">
        <v>143</v>
      </c>
      <c r="C8054" s="76" t="s">
        <v>842</v>
      </c>
      <c r="D8054" t="s">
        <v>980</v>
      </c>
      <c r="E8054" s="82">
        <v>1.25</v>
      </c>
      <c r="F8054" t="s">
        <v>973</v>
      </c>
      <c r="G8054" s="83">
        <v>41752</v>
      </c>
      <c r="I8054">
        <v>2014</v>
      </c>
    </row>
    <row r="8055" spans="1:9" x14ac:dyDescent="0.25">
      <c r="A8055" t="s">
        <v>972</v>
      </c>
      <c r="B8055" t="s">
        <v>240</v>
      </c>
      <c r="C8055" s="76" t="s">
        <v>842</v>
      </c>
      <c r="D8055" t="s">
        <v>980</v>
      </c>
      <c r="E8055" s="82">
        <v>2.85</v>
      </c>
      <c r="F8055" t="s">
        <v>973</v>
      </c>
      <c r="G8055" s="83">
        <v>41731</v>
      </c>
      <c r="I8055">
        <v>2014</v>
      </c>
    </row>
    <row r="8056" spans="1:9" x14ac:dyDescent="0.25">
      <c r="A8056" t="s">
        <v>972</v>
      </c>
      <c r="B8056" t="s">
        <v>177</v>
      </c>
      <c r="C8056" s="76" t="s">
        <v>842</v>
      </c>
      <c r="D8056" t="s">
        <v>980</v>
      </c>
      <c r="E8056" s="82">
        <v>6.84</v>
      </c>
      <c r="F8056" t="s">
        <v>973</v>
      </c>
      <c r="G8056" s="83">
        <v>41790</v>
      </c>
      <c r="I8056">
        <v>2014</v>
      </c>
    </row>
    <row r="8057" spans="1:9" x14ac:dyDescent="0.25">
      <c r="A8057" t="s">
        <v>972</v>
      </c>
      <c r="B8057" t="s">
        <v>66</v>
      </c>
      <c r="C8057" s="76" t="s">
        <v>842</v>
      </c>
      <c r="D8057" t="s">
        <v>980</v>
      </c>
      <c r="E8057" s="82">
        <v>5.28</v>
      </c>
      <c r="F8057" t="s">
        <v>973</v>
      </c>
      <c r="G8057" s="83">
        <v>41813</v>
      </c>
      <c r="I8057">
        <v>2014</v>
      </c>
    </row>
    <row r="8058" spans="1:9" x14ac:dyDescent="0.25">
      <c r="A8058" t="s">
        <v>972</v>
      </c>
      <c r="B8058" t="s">
        <v>95</v>
      </c>
      <c r="C8058" s="76" t="s">
        <v>842</v>
      </c>
      <c r="D8058" t="s">
        <v>980</v>
      </c>
      <c r="E8058" s="82">
        <v>6.01</v>
      </c>
      <c r="F8058" t="s">
        <v>973</v>
      </c>
      <c r="G8058" s="83">
        <v>41766</v>
      </c>
      <c r="I8058">
        <v>2014</v>
      </c>
    </row>
    <row r="8059" spans="1:9" x14ac:dyDescent="0.25">
      <c r="A8059" t="s">
        <v>972</v>
      </c>
      <c r="B8059" t="s">
        <v>173</v>
      </c>
      <c r="C8059" s="76" t="s">
        <v>842</v>
      </c>
      <c r="D8059" t="s">
        <v>980</v>
      </c>
      <c r="E8059" s="82">
        <v>5.7</v>
      </c>
      <c r="F8059" t="s">
        <v>973</v>
      </c>
      <c r="G8059" s="83">
        <v>41736</v>
      </c>
      <c r="I8059">
        <v>2014</v>
      </c>
    </row>
    <row r="8060" spans="1:9" x14ac:dyDescent="0.25">
      <c r="A8060" t="s">
        <v>972</v>
      </c>
      <c r="B8060" t="s">
        <v>105</v>
      </c>
      <c r="C8060" s="76" t="s">
        <v>842</v>
      </c>
      <c r="D8060" t="s">
        <v>980</v>
      </c>
      <c r="E8060" s="82">
        <v>5.13</v>
      </c>
      <c r="F8060" t="s">
        <v>973</v>
      </c>
      <c r="G8060" s="83">
        <v>41738</v>
      </c>
      <c r="I8060">
        <v>2014</v>
      </c>
    </row>
    <row r="8061" spans="1:9" x14ac:dyDescent="0.25">
      <c r="A8061" t="s">
        <v>972</v>
      </c>
      <c r="B8061" t="s">
        <v>177</v>
      </c>
      <c r="C8061" s="76" t="s">
        <v>842</v>
      </c>
      <c r="D8061" t="s">
        <v>980</v>
      </c>
      <c r="E8061" s="82">
        <v>5.7</v>
      </c>
      <c r="F8061" t="s">
        <v>973</v>
      </c>
      <c r="G8061" s="83">
        <v>41761</v>
      </c>
      <c r="I8061">
        <v>2014</v>
      </c>
    </row>
    <row r="8062" spans="1:9" x14ac:dyDescent="0.25">
      <c r="A8062" t="s">
        <v>972</v>
      </c>
      <c r="B8062" t="s">
        <v>63</v>
      </c>
      <c r="C8062" s="76" t="s">
        <v>842</v>
      </c>
      <c r="D8062" t="s">
        <v>980</v>
      </c>
      <c r="E8062" s="82">
        <v>4.5599999999999996</v>
      </c>
      <c r="F8062" t="s">
        <v>973</v>
      </c>
      <c r="G8062" s="83">
        <v>41745</v>
      </c>
      <c r="I8062">
        <v>2014</v>
      </c>
    </row>
    <row r="8063" spans="1:9" x14ac:dyDescent="0.25">
      <c r="A8063" t="s">
        <v>972</v>
      </c>
      <c r="B8063" t="s">
        <v>140</v>
      </c>
      <c r="C8063" s="76" t="s">
        <v>842</v>
      </c>
      <c r="D8063" t="s">
        <v>980</v>
      </c>
      <c r="E8063" s="82">
        <v>6.89</v>
      </c>
      <c r="F8063" t="s">
        <v>973</v>
      </c>
      <c r="G8063" s="83">
        <v>41716</v>
      </c>
      <c r="I8063">
        <v>2014</v>
      </c>
    </row>
    <row r="8064" spans="1:9" x14ac:dyDescent="0.25">
      <c r="A8064" t="s">
        <v>972</v>
      </c>
      <c r="B8064" t="s">
        <v>249</v>
      </c>
      <c r="C8064" s="76" t="s">
        <v>842</v>
      </c>
      <c r="D8064" t="s">
        <v>980</v>
      </c>
      <c r="E8064" s="82">
        <v>3.95</v>
      </c>
      <c r="F8064" t="s">
        <v>973</v>
      </c>
      <c r="G8064" s="83">
        <v>41772</v>
      </c>
      <c r="I8064">
        <v>2014</v>
      </c>
    </row>
    <row r="8065" spans="1:9" x14ac:dyDescent="0.25">
      <c r="A8065" t="s">
        <v>972</v>
      </c>
      <c r="B8065" t="s">
        <v>241</v>
      </c>
      <c r="C8065" s="76" t="s">
        <v>842</v>
      </c>
      <c r="D8065" t="s">
        <v>980</v>
      </c>
      <c r="E8065" s="82">
        <v>5.25</v>
      </c>
      <c r="F8065" t="s">
        <v>973</v>
      </c>
      <c r="G8065" s="83">
        <v>41752</v>
      </c>
      <c r="I8065">
        <v>2014</v>
      </c>
    </row>
    <row r="8066" spans="1:9" x14ac:dyDescent="0.25">
      <c r="A8066" t="s">
        <v>972</v>
      </c>
      <c r="B8066" t="s">
        <v>199</v>
      </c>
      <c r="C8066" s="76" t="s">
        <v>842</v>
      </c>
      <c r="D8066" t="s">
        <v>980</v>
      </c>
      <c r="E8066" s="82">
        <v>5.29</v>
      </c>
      <c r="F8066" t="s">
        <v>973</v>
      </c>
      <c r="G8066" s="83">
        <v>41855</v>
      </c>
      <c r="I8066">
        <v>2014</v>
      </c>
    </row>
    <row r="8067" spans="1:9" x14ac:dyDescent="0.25">
      <c r="A8067" t="s">
        <v>972</v>
      </c>
      <c r="B8067" t="s">
        <v>244</v>
      </c>
      <c r="C8067" s="76" t="s">
        <v>842</v>
      </c>
      <c r="D8067" t="s">
        <v>980</v>
      </c>
      <c r="E8067" s="82">
        <v>4.5599999999999996</v>
      </c>
      <c r="F8067" t="s">
        <v>973</v>
      </c>
      <c r="G8067" s="83">
        <v>41737</v>
      </c>
      <c r="I8067">
        <v>2014</v>
      </c>
    </row>
    <row r="8068" spans="1:9" x14ac:dyDescent="0.25">
      <c r="A8068" t="s">
        <v>972</v>
      </c>
      <c r="B8068" t="s">
        <v>292</v>
      </c>
      <c r="C8068" s="76" t="s">
        <v>842</v>
      </c>
      <c r="D8068" t="s">
        <v>980</v>
      </c>
      <c r="E8068" s="82">
        <v>3.99</v>
      </c>
      <c r="F8068" t="s">
        <v>973</v>
      </c>
      <c r="G8068" s="83">
        <v>41753</v>
      </c>
      <c r="I8068">
        <v>2014</v>
      </c>
    </row>
    <row r="8069" spans="1:9" x14ac:dyDescent="0.25">
      <c r="A8069" t="s">
        <v>972</v>
      </c>
      <c r="B8069" t="s">
        <v>239</v>
      </c>
      <c r="C8069" s="76" t="s">
        <v>842</v>
      </c>
      <c r="D8069" t="s">
        <v>980</v>
      </c>
      <c r="E8069" s="82">
        <v>7.84</v>
      </c>
      <c r="F8069" t="s">
        <v>973</v>
      </c>
      <c r="G8069" s="83">
        <v>41828</v>
      </c>
      <c r="I8069">
        <v>2014</v>
      </c>
    </row>
    <row r="8070" spans="1:9" x14ac:dyDescent="0.25">
      <c r="A8070" t="s">
        <v>972</v>
      </c>
      <c r="B8070" t="s">
        <v>246</v>
      </c>
      <c r="C8070" s="76" t="s">
        <v>842</v>
      </c>
      <c r="D8070" t="s">
        <v>980</v>
      </c>
      <c r="E8070" s="82">
        <v>7.83</v>
      </c>
      <c r="F8070" t="s">
        <v>973</v>
      </c>
      <c r="G8070" s="83">
        <v>41789</v>
      </c>
      <c r="I8070">
        <v>2014</v>
      </c>
    </row>
    <row r="8071" spans="1:9" x14ac:dyDescent="0.25">
      <c r="A8071" t="s">
        <v>972</v>
      </c>
      <c r="B8071" t="s">
        <v>245</v>
      </c>
      <c r="C8071" s="76" t="s">
        <v>842</v>
      </c>
      <c r="D8071" t="s">
        <v>980</v>
      </c>
      <c r="E8071" s="82">
        <v>3.42</v>
      </c>
      <c r="F8071" t="s">
        <v>973</v>
      </c>
      <c r="G8071" s="83">
        <v>41751</v>
      </c>
      <c r="I8071">
        <v>2014</v>
      </c>
    </row>
    <row r="8072" spans="1:9" x14ac:dyDescent="0.25">
      <c r="A8072" t="s">
        <v>972</v>
      </c>
      <c r="B8072" t="s">
        <v>11</v>
      </c>
      <c r="C8072" s="76" t="s">
        <v>842</v>
      </c>
      <c r="D8072" t="s">
        <v>980</v>
      </c>
      <c r="E8072" s="82">
        <v>5.7</v>
      </c>
      <c r="F8072" t="s">
        <v>973</v>
      </c>
      <c r="G8072" s="83">
        <v>41906</v>
      </c>
      <c r="I8072">
        <v>2014</v>
      </c>
    </row>
    <row r="8073" spans="1:9" x14ac:dyDescent="0.25">
      <c r="A8073" t="s">
        <v>972</v>
      </c>
      <c r="B8073" t="s">
        <v>242</v>
      </c>
      <c r="C8073" s="76" t="s">
        <v>1272</v>
      </c>
      <c r="D8073" t="s">
        <v>980</v>
      </c>
      <c r="E8073" s="82">
        <v>150</v>
      </c>
      <c r="F8073" t="s">
        <v>973</v>
      </c>
      <c r="G8073" s="83">
        <v>41922</v>
      </c>
      <c r="I8073">
        <v>2014</v>
      </c>
    </row>
    <row r="8074" spans="1:9" x14ac:dyDescent="0.25">
      <c r="A8074" t="s">
        <v>972</v>
      </c>
      <c r="B8074" t="s">
        <v>199</v>
      </c>
      <c r="C8074" s="76" t="s">
        <v>842</v>
      </c>
      <c r="D8074" t="s">
        <v>980</v>
      </c>
      <c r="E8074" s="82">
        <v>11.98</v>
      </c>
      <c r="F8074" t="s">
        <v>973</v>
      </c>
      <c r="G8074" s="83">
        <v>41739</v>
      </c>
      <c r="I8074">
        <v>2014</v>
      </c>
    </row>
    <row r="8075" spans="1:9" x14ac:dyDescent="0.25">
      <c r="A8075" t="s">
        <v>972</v>
      </c>
      <c r="B8075" t="s">
        <v>199</v>
      </c>
      <c r="C8075" s="76" t="s">
        <v>842</v>
      </c>
      <c r="D8075" t="s">
        <v>980</v>
      </c>
      <c r="E8075" s="82">
        <v>4.28</v>
      </c>
      <c r="F8075" t="s">
        <v>973</v>
      </c>
      <c r="G8075" s="83">
        <v>41744</v>
      </c>
      <c r="I8075">
        <v>2014</v>
      </c>
    </row>
    <row r="8076" spans="1:9" x14ac:dyDescent="0.25">
      <c r="A8076" t="s">
        <v>972</v>
      </c>
      <c r="B8076" t="s">
        <v>221</v>
      </c>
      <c r="C8076" s="76" t="s">
        <v>842</v>
      </c>
      <c r="D8076" t="s">
        <v>980</v>
      </c>
      <c r="E8076" s="82">
        <v>6.41</v>
      </c>
      <c r="F8076" t="s">
        <v>973</v>
      </c>
      <c r="G8076" s="83">
        <v>41757</v>
      </c>
      <c r="I8076">
        <v>2014</v>
      </c>
    </row>
    <row r="8077" spans="1:9" x14ac:dyDescent="0.25">
      <c r="A8077" t="s">
        <v>972</v>
      </c>
      <c r="B8077" t="s">
        <v>240</v>
      </c>
      <c r="C8077" s="76" t="s">
        <v>842</v>
      </c>
      <c r="D8077" t="s">
        <v>980</v>
      </c>
      <c r="E8077" s="82">
        <v>4.28</v>
      </c>
      <c r="F8077" t="s">
        <v>973</v>
      </c>
      <c r="G8077" s="83">
        <v>41750</v>
      </c>
      <c r="I8077">
        <v>2014</v>
      </c>
    </row>
    <row r="8078" spans="1:9" x14ac:dyDescent="0.25">
      <c r="A8078" t="s">
        <v>972</v>
      </c>
      <c r="B8078" t="s">
        <v>80</v>
      </c>
      <c r="C8078" s="76" t="s">
        <v>842</v>
      </c>
      <c r="D8078" t="s">
        <v>980</v>
      </c>
      <c r="E8078" s="82">
        <v>3</v>
      </c>
      <c r="F8078" t="s">
        <v>973</v>
      </c>
      <c r="G8078" s="83">
        <v>41724</v>
      </c>
      <c r="I8078">
        <v>2014</v>
      </c>
    </row>
    <row r="8079" spans="1:9" x14ac:dyDescent="0.25">
      <c r="A8079" t="s">
        <v>972</v>
      </c>
      <c r="B8079" t="s">
        <v>146</v>
      </c>
      <c r="C8079" s="76" t="s">
        <v>842</v>
      </c>
      <c r="D8079" t="s">
        <v>980</v>
      </c>
      <c r="E8079" s="82">
        <v>5.23</v>
      </c>
      <c r="F8079" t="s">
        <v>973</v>
      </c>
      <c r="G8079" s="83">
        <v>41779</v>
      </c>
      <c r="I8079">
        <v>2014</v>
      </c>
    </row>
    <row r="8080" spans="1:9" x14ac:dyDescent="0.25">
      <c r="A8080" t="s">
        <v>972</v>
      </c>
      <c r="B8080" t="s">
        <v>249</v>
      </c>
      <c r="C8080" s="76" t="s">
        <v>842</v>
      </c>
      <c r="D8080" t="s">
        <v>980</v>
      </c>
      <c r="E8080" s="82">
        <v>3.42</v>
      </c>
      <c r="F8080" t="s">
        <v>973</v>
      </c>
      <c r="G8080" s="83">
        <v>41757</v>
      </c>
      <c r="I8080">
        <v>2014</v>
      </c>
    </row>
    <row r="8081" spans="1:9" x14ac:dyDescent="0.25">
      <c r="A8081" t="s">
        <v>972</v>
      </c>
      <c r="B8081" t="s">
        <v>186</v>
      </c>
      <c r="C8081" s="76" t="s">
        <v>842</v>
      </c>
      <c r="D8081" t="s">
        <v>980</v>
      </c>
      <c r="E8081" s="82">
        <v>6.84</v>
      </c>
      <c r="F8081" t="s">
        <v>973</v>
      </c>
      <c r="G8081" s="83">
        <v>41747</v>
      </c>
      <c r="I8081">
        <v>2014</v>
      </c>
    </row>
    <row r="8082" spans="1:9" x14ac:dyDescent="0.25">
      <c r="A8082" t="s">
        <v>972</v>
      </c>
      <c r="B8082" t="s">
        <v>93</v>
      </c>
      <c r="C8082" s="76" t="s">
        <v>842</v>
      </c>
      <c r="D8082" t="s">
        <v>980</v>
      </c>
      <c r="E8082" s="82">
        <v>6</v>
      </c>
      <c r="F8082" t="s">
        <v>973</v>
      </c>
      <c r="G8082" s="83">
        <v>41929</v>
      </c>
      <c r="I8082">
        <v>2014</v>
      </c>
    </row>
    <row r="8083" spans="1:9" x14ac:dyDescent="0.25">
      <c r="A8083" t="s">
        <v>972</v>
      </c>
      <c r="B8083" t="s">
        <v>172</v>
      </c>
      <c r="C8083" s="76" t="s">
        <v>842</v>
      </c>
      <c r="D8083" t="s">
        <v>980</v>
      </c>
      <c r="E8083" s="82">
        <v>6.84</v>
      </c>
      <c r="F8083" t="s">
        <v>973</v>
      </c>
      <c r="G8083" s="83">
        <v>41793</v>
      </c>
      <c r="I8083">
        <v>2014</v>
      </c>
    </row>
    <row r="8084" spans="1:9" x14ac:dyDescent="0.25">
      <c r="A8084" t="s">
        <v>972</v>
      </c>
      <c r="B8084" t="s">
        <v>175</v>
      </c>
      <c r="C8084" s="76" t="s">
        <v>842</v>
      </c>
      <c r="D8084" t="s">
        <v>980</v>
      </c>
      <c r="E8084" s="82">
        <v>5.59</v>
      </c>
      <c r="F8084" t="s">
        <v>973</v>
      </c>
      <c r="G8084" s="83">
        <v>41759</v>
      </c>
      <c r="I8084">
        <v>2014</v>
      </c>
    </row>
    <row r="8085" spans="1:9" x14ac:dyDescent="0.25">
      <c r="A8085" t="s">
        <v>972</v>
      </c>
      <c r="B8085" t="s">
        <v>125</v>
      </c>
      <c r="C8085" s="76" t="s">
        <v>842</v>
      </c>
      <c r="D8085" t="s">
        <v>980</v>
      </c>
      <c r="E8085" s="82">
        <v>5.93</v>
      </c>
      <c r="F8085" t="s">
        <v>973</v>
      </c>
      <c r="G8085" s="83">
        <v>41778</v>
      </c>
      <c r="I8085">
        <v>2014</v>
      </c>
    </row>
    <row r="8086" spans="1:9" x14ac:dyDescent="0.25">
      <c r="A8086" t="s">
        <v>972</v>
      </c>
      <c r="B8086" t="s">
        <v>15</v>
      </c>
      <c r="C8086" s="76" t="s">
        <v>842</v>
      </c>
      <c r="D8086" t="s">
        <v>980</v>
      </c>
      <c r="E8086" s="82">
        <v>5.7</v>
      </c>
      <c r="F8086" t="s">
        <v>973</v>
      </c>
      <c r="G8086" s="83">
        <v>41782</v>
      </c>
      <c r="I8086">
        <v>2014</v>
      </c>
    </row>
    <row r="8087" spans="1:9" x14ac:dyDescent="0.25">
      <c r="A8087" t="s">
        <v>972</v>
      </c>
      <c r="B8087" t="s">
        <v>246</v>
      </c>
      <c r="C8087" s="76" t="s">
        <v>842</v>
      </c>
      <c r="D8087" t="s">
        <v>980</v>
      </c>
      <c r="E8087" s="82">
        <v>11.51</v>
      </c>
      <c r="F8087" t="s">
        <v>973</v>
      </c>
      <c r="G8087" s="83">
        <v>41387</v>
      </c>
      <c r="I8087">
        <v>2013</v>
      </c>
    </row>
    <row r="8088" spans="1:9" x14ac:dyDescent="0.25">
      <c r="A8088" t="s">
        <v>972</v>
      </c>
      <c r="B8088" t="s">
        <v>127</v>
      </c>
      <c r="C8088" s="76" t="s">
        <v>842</v>
      </c>
      <c r="D8088" t="s">
        <v>980</v>
      </c>
      <c r="E8088" s="82">
        <v>3.33</v>
      </c>
      <c r="F8088" t="s">
        <v>973</v>
      </c>
      <c r="G8088" s="83">
        <v>41754</v>
      </c>
      <c r="I8088">
        <v>2014</v>
      </c>
    </row>
    <row r="8089" spans="1:9" x14ac:dyDescent="0.25">
      <c r="A8089" t="s">
        <v>972</v>
      </c>
      <c r="B8089" t="s">
        <v>186</v>
      </c>
      <c r="C8089" s="76" t="s">
        <v>842</v>
      </c>
      <c r="D8089" t="s">
        <v>980</v>
      </c>
      <c r="E8089" s="82">
        <v>5.49</v>
      </c>
      <c r="F8089" t="s">
        <v>973</v>
      </c>
      <c r="G8089" s="83">
        <v>41808</v>
      </c>
      <c r="I8089">
        <v>2014</v>
      </c>
    </row>
    <row r="8090" spans="1:9" x14ac:dyDescent="0.25">
      <c r="A8090" t="s">
        <v>972</v>
      </c>
      <c r="B8090" t="s">
        <v>278</v>
      </c>
      <c r="C8090" s="76" t="s">
        <v>842</v>
      </c>
      <c r="D8090" t="s">
        <v>980</v>
      </c>
      <c r="E8090" s="82">
        <v>13.91</v>
      </c>
      <c r="F8090" t="s">
        <v>973</v>
      </c>
      <c r="G8090" s="83">
        <v>41794</v>
      </c>
      <c r="I8090">
        <v>2014</v>
      </c>
    </row>
    <row r="8091" spans="1:9" x14ac:dyDescent="0.25">
      <c r="A8091" t="s">
        <v>972</v>
      </c>
      <c r="B8091" t="s">
        <v>169</v>
      </c>
      <c r="C8091" s="76" t="s">
        <v>842</v>
      </c>
      <c r="D8091" t="s">
        <v>980</v>
      </c>
      <c r="E8091" s="82">
        <v>9.69</v>
      </c>
      <c r="F8091" t="s">
        <v>973</v>
      </c>
      <c r="G8091" s="83">
        <v>41768</v>
      </c>
      <c r="I8091">
        <v>2014</v>
      </c>
    </row>
    <row r="8092" spans="1:9" x14ac:dyDescent="0.25">
      <c r="A8092" t="s">
        <v>972</v>
      </c>
      <c r="B8092" t="s">
        <v>239</v>
      </c>
      <c r="C8092" s="76" t="s">
        <v>842</v>
      </c>
      <c r="D8092" t="s">
        <v>980</v>
      </c>
      <c r="E8092" s="82">
        <v>2.85</v>
      </c>
      <c r="F8092" t="s">
        <v>973</v>
      </c>
      <c r="G8092" s="83">
        <v>41799</v>
      </c>
      <c r="I8092">
        <v>2014</v>
      </c>
    </row>
    <row r="8093" spans="1:9" x14ac:dyDescent="0.25">
      <c r="A8093" t="s">
        <v>972</v>
      </c>
      <c r="B8093" t="s">
        <v>173</v>
      </c>
      <c r="C8093" s="76" t="s">
        <v>842</v>
      </c>
      <c r="D8093" t="s">
        <v>980</v>
      </c>
      <c r="E8093" s="82">
        <v>3.42</v>
      </c>
      <c r="F8093" t="s">
        <v>973</v>
      </c>
      <c r="G8093" s="83">
        <v>41761</v>
      </c>
      <c r="I8093">
        <v>2014</v>
      </c>
    </row>
    <row r="8094" spans="1:9" x14ac:dyDescent="0.25">
      <c r="A8094" t="s">
        <v>972</v>
      </c>
      <c r="B8094" t="s">
        <v>141</v>
      </c>
      <c r="C8094" s="76" t="s">
        <v>842</v>
      </c>
      <c r="D8094" t="s">
        <v>980</v>
      </c>
      <c r="E8094" s="82">
        <v>11.32</v>
      </c>
      <c r="F8094" t="s">
        <v>973</v>
      </c>
      <c r="G8094" s="83">
        <v>41779</v>
      </c>
      <c r="I8094">
        <v>2014</v>
      </c>
    </row>
    <row r="8095" spans="1:9" x14ac:dyDescent="0.25">
      <c r="A8095" t="s">
        <v>972</v>
      </c>
      <c r="B8095" t="s">
        <v>122</v>
      </c>
      <c r="C8095" s="76" t="s">
        <v>842</v>
      </c>
      <c r="D8095" t="s">
        <v>980</v>
      </c>
      <c r="E8095" s="82">
        <v>2.85</v>
      </c>
      <c r="F8095" t="s">
        <v>973</v>
      </c>
      <c r="G8095" s="83">
        <v>41857</v>
      </c>
      <c r="I8095">
        <v>2014</v>
      </c>
    </row>
    <row r="8096" spans="1:9" x14ac:dyDescent="0.25">
      <c r="A8096" t="s">
        <v>972</v>
      </c>
      <c r="B8096" t="s">
        <v>240</v>
      </c>
      <c r="C8096" s="76" t="s">
        <v>842</v>
      </c>
      <c r="D8096" t="s">
        <v>980</v>
      </c>
      <c r="E8096" s="82">
        <v>9.39</v>
      </c>
      <c r="F8096" t="s">
        <v>973</v>
      </c>
      <c r="G8096" s="83">
        <v>41773</v>
      </c>
      <c r="I8096">
        <v>2014</v>
      </c>
    </row>
    <row r="8097" spans="1:9" x14ac:dyDescent="0.25">
      <c r="A8097" t="s">
        <v>972</v>
      </c>
      <c r="B8097" t="s">
        <v>122</v>
      </c>
      <c r="C8097" s="76" t="s">
        <v>842</v>
      </c>
      <c r="D8097" t="s">
        <v>980</v>
      </c>
      <c r="E8097" s="82">
        <v>102.6</v>
      </c>
      <c r="F8097" t="s">
        <v>973</v>
      </c>
      <c r="G8097" s="83">
        <v>41828</v>
      </c>
      <c r="I8097">
        <v>2014</v>
      </c>
    </row>
    <row r="8098" spans="1:9" x14ac:dyDescent="0.25">
      <c r="A8098" t="s">
        <v>972</v>
      </c>
      <c r="B8098" t="s">
        <v>179</v>
      </c>
      <c r="C8098" s="76" t="s">
        <v>842</v>
      </c>
      <c r="D8098" t="s">
        <v>980</v>
      </c>
      <c r="E8098" s="82">
        <v>7.32</v>
      </c>
      <c r="F8098" t="s">
        <v>973</v>
      </c>
      <c r="G8098" s="83">
        <v>41807</v>
      </c>
      <c r="I8098">
        <v>2014</v>
      </c>
    </row>
    <row r="8099" spans="1:9" x14ac:dyDescent="0.25">
      <c r="A8099" t="s">
        <v>972</v>
      </c>
      <c r="B8099" t="s">
        <v>173</v>
      </c>
      <c r="C8099" s="76" t="s">
        <v>842</v>
      </c>
      <c r="D8099" t="s">
        <v>980</v>
      </c>
      <c r="E8099" s="82">
        <v>3.42</v>
      </c>
      <c r="F8099" t="s">
        <v>973</v>
      </c>
      <c r="G8099" s="83">
        <v>41792</v>
      </c>
      <c r="I8099">
        <v>2014</v>
      </c>
    </row>
    <row r="8100" spans="1:9" x14ac:dyDescent="0.25">
      <c r="A8100" t="s">
        <v>972</v>
      </c>
      <c r="B8100" t="s">
        <v>171</v>
      </c>
      <c r="C8100" s="76" t="s">
        <v>842</v>
      </c>
      <c r="D8100" t="s">
        <v>980</v>
      </c>
      <c r="E8100" s="82">
        <v>9.41</v>
      </c>
      <c r="F8100" t="s">
        <v>973</v>
      </c>
      <c r="G8100" s="83">
        <v>41820</v>
      </c>
      <c r="I8100">
        <v>2014</v>
      </c>
    </row>
    <row r="8101" spans="1:9" x14ac:dyDescent="0.25">
      <c r="A8101" t="s">
        <v>972</v>
      </c>
      <c r="B8101" t="s">
        <v>122</v>
      </c>
      <c r="C8101" s="76" t="s">
        <v>842</v>
      </c>
      <c r="D8101" t="s">
        <v>980</v>
      </c>
      <c r="E8101" s="82">
        <v>144</v>
      </c>
      <c r="F8101" t="s">
        <v>973</v>
      </c>
      <c r="G8101" s="83">
        <v>41793</v>
      </c>
      <c r="I8101">
        <v>2014</v>
      </c>
    </row>
    <row r="8102" spans="1:9" x14ac:dyDescent="0.25">
      <c r="A8102" t="s">
        <v>972</v>
      </c>
      <c r="B8102" t="s">
        <v>179</v>
      </c>
      <c r="C8102" s="76" t="s">
        <v>842</v>
      </c>
      <c r="D8102" t="s">
        <v>980</v>
      </c>
      <c r="E8102" s="82">
        <v>150</v>
      </c>
      <c r="F8102" t="s">
        <v>973</v>
      </c>
      <c r="G8102" s="83">
        <v>41858</v>
      </c>
      <c r="I8102">
        <v>2014</v>
      </c>
    </row>
    <row r="8103" spans="1:9" x14ac:dyDescent="0.25">
      <c r="A8103" t="s">
        <v>972</v>
      </c>
      <c r="B8103" t="s">
        <v>171</v>
      </c>
      <c r="C8103" s="76" t="s">
        <v>842</v>
      </c>
      <c r="D8103" t="s">
        <v>980</v>
      </c>
      <c r="E8103" s="82">
        <v>3</v>
      </c>
      <c r="F8103" t="s">
        <v>973</v>
      </c>
      <c r="G8103" s="83">
        <v>41788</v>
      </c>
      <c r="I8103">
        <v>2014</v>
      </c>
    </row>
    <row r="8104" spans="1:9" ht="14.45" customHeight="1" x14ac:dyDescent="0.25">
      <c r="A8104" t="s">
        <v>972</v>
      </c>
      <c r="B8104" t="s">
        <v>246</v>
      </c>
      <c r="C8104" s="76" t="s">
        <v>842</v>
      </c>
      <c r="D8104" t="s">
        <v>980</v>
      </c>
      <c r="E8104" s="82">
        <v>11</v>
      </c>
      <c r="F8104" t="s">
        <v>973</v>
      </c>
      <c r="G8104" s="83">
        <v>41786</v>
      </c>
      <c r="I8104">
        <v>2014</v>
      </c>
    </row>
    <row r="8105" spans="1:9" ht="14.45" customHeight="1" x14ac:dyDescent="0.25">
      <c r="A8105" t="s">
        <v>972</v>
      </c>
      <c r="B8105" t="s">
        <v>150</v>
      </c>
      <c r="C8105" s="76" t="s">
        <v>842</v>
      </c>
      <c r="D8105" t="s">
        <v>980</v>
      </c>
      <c r="E8105" s="82">
        <v>2.85</v>
      </c>
      <c r="F8105" t="s">
        <v>973</v>
      </c>
      <c r="G8105" s="83">
        <v>41735</v>
      </c>
      <c r="I8105">
        <v>2014</v>
      </c>
    </row>
    <row r="8106" spans="1:9" x14ac:dyDescent="0.25">
      <c r="A8106" t="s">
        <v>972</v>
      </c>
      <c r="B8106" t="s">
        <v>171</v>
      </c>
      <c r="C8106" s="76" t="s">
        <v>842</v>
      </c>
      <c r="D8106" t="s">
        <v>980</v>
      </c>
      <c r="E8106" s="82">
        <v>498</v>
      </c>
      <c r="F8106" t="s">
        <v>973</v>
      </c>
      <c r="G8106" s="83">
        <v>41955</v>
      </c>
      <c r="I8106">
        <v>2014</v>
      </c>
    </row>
    <row r="8107" spans="1:9" x14ac:dyDescent="0.25">
      <c r="A8107" t="s">
        <v>972</v>
      </c>
      <c r="B8107" t="s">
        <v>127</v>
      </c>
      <c r="C8107" s="76" t="s">
        <v>842</v>
      </c>
      <c r="D8107" t="s">
        <v>980</v>
      </c>
      <c r="E8107" s="82">
        <v>3.63</v>
      </c>
      <c r="F8107" t="s">
        <v>973</v>
      </c>
      <c r="G8107" s="83">
        <v>41754</v>
      </c>
      <c r="I8107">
        <v>2014</v>
      </c>
    </row>
    <row r="8108" spans="1:9" x14ac:dyDescent="0.25">
      <c r="A8108" t="s">
        <v>972</v>
      </c>
      <c r="B8108" t="s">
        <v>127</v>
      </c>
      <c r="C8108" s="76" t="s">
        <v>842</v>
      </c>
      <c r="D8108" t="s">
        <v>980</v>
      </c>
      <c r="E8108" s="82">
        <v>3.33</v>
      </c>
      <c r="F8108" t="s">
        <v>973</v>
      </c>
      <c r="G8108" s="83">
        <v>41794</v>
      </c>
      <c r="I8108">
        <v>2014</v>
      </c>
    </row>
    <row r="8109" spans="1:9" x14ac:dyDescent="0.25">
      <c r="A8109" t="s">
        <v>972</v>
      </c>
      <c r="B8109" t="s">
        <v>231</v>
      </c>
      <c r="C8109" s="76" t="s">
        <v>842</v>
      </c>
      <c r="D8109" t="s">
        <v>980</v>
      </c>
      <c r="E8109" s="82">
        <v>5.7</v>
      </c>
      <c r="F8109" t="s">
        <v>973</v>
      </c>
      <c r="G8109" s="83">
        <v>41851</v>
      </c>
      <c r="I8109">
        <v>2014</v>
      </c>
    </row>
    <row r="8110" spans="1:9" x14ac:dyDescent="0.25">
      <c r="A8110" t="s">
        <v>972</v>
      </c>
      <c r="B8110" t="s">
        <v>173</v>
      </c>
      <c r="C8110" s="76" t="s">
        <v>842</v>
      </c>
      <c r="D8110" t="s">
        <v>980</v>
      </c>
      <c r="E8110" s="82">
        <v>4.18</v>
      </c>
      <c r="F8110" t="s">
        <v>973</v>
      </c>
      <c r="G8110" s="83">
        <v>41796</v>
      </c>
      <c r="I8110">
        <v>2014</v>
      </c>
    </row>
    <row r="8111" spans="1:9" x14ac:dyDescent="0.25">
      <c r="A8111" t="s">
        <v>972</v>
      </c>
      <c r="B8111" t="s">
        <v>240</v>
      </c>
      <c r="C8111" s="76" t="s">
        <v>842</v>
      </c>
      <c r="D8111" t="s">
        <v>980</v>
      </c>
      <c r="E8111" s="82">
        <v>10.8</v>
      </c>
      <c r="F8111" t="s">
        <v>973</v>
      </c>
      <c r="G8111" s="83">
        <v>41758</v>
      </c>
      <c r="I8111">
        <v>2014</v>
      </c>
    </row>
    <row r="8112" spans="1:9" x14ac:dyDescent="0.25">
      <c r="A8112" t="s">
        <v>972</v>
      </c>
      <c r="B8112" t="s">
        <v>172</v>
      </c>
      <c r="C8112" t="s">
        <v>842</v>
      </c>
      <c r="D8112" t="s">
        <v>980</v>
      </c>
      <c r="E8112" s="82">
        <v>7</v>
      </c>
      <c r="F8112" t="s">
        <v>973</v>
      </c>
      <c r="G8112" s="83">
        <v>41761</v>
      </c>
      <c r="I8112">
        <v>2014</v>
      </c>
    </row>
    <row r="8113" spans="1:9" x14ac:dyDescent="0.25">
      <c r="A8113" t="s">
        <v>972</v>
      </c>
      <c r="B8113" t="s">
        <v>71</v>
      </c>
      <c r="C8113" s="76" t="s">
        <v>842</v>
      </c>
      <c r="D8113" t="s">
        <v>980</v>
      </c>
      <c r="E8113" s="82">
        <v>3.8</v>
      </c>
      <c r="F8113" t="s">
        <v>973</v>
      </c>
      <c r="G8113" s="83">
        <v>41771</v>
      </c>
      <c r="I8113">
        <v>2014</v>
      </c>
    </row>
    <row r="8114" spans="1:9" x14ac:dyDescent="0.25">
      <c r="A8114" t="s">
        <v>972</v>
      </c>
      <c r="B8114" t="s">
        <v>127</v>
      </c>
      <c r="C8114" s="76" t="s">
        <v>842</v>
      </c>
      <c r="D8114" t="s">
        <v>980</v>
      </c>
      <c r="E8114" s="82">
        <v>5.7</v>
      </c>
      <c r="F8114" t="s">
        <v>973</v>
      </c>
      <c r="G8114" s="83">
        <v>41739</v>
      </c>
      <c r="I8114">
        <v>2014</v>
      </c>
    </row>
    <row r="8115" spans="1:9" x14ac:dyDescent="0.25">
      <c r="A8115" t="s">
        <v>972</v>
      </c>
      <c r="B8115" t="s">
        <v>177</v>
      </c>
      <c r="C8115" s="76" t="s">
        <v>842</v>
      </c>
      <c r="D8115" t="s">
        <v>980</v>
      </c>
      <c r="E8115" s="82">
        <v>5.7</v>
      </c>
      <c r="F8115" t="s">
        <v>973</v>
      </c>
      <c r="G8115" s="83">
        <v>41803</v>
      </c>
      <c r="I8115">
        <v>2014</v>
      </c>
    </row>
    <row r="8116" spans="1:9" x14ac:dyDescent="0.25">
      <c r="A8116" t="s">
        <v>972</v>
      </c>
      <c r="B8116" t="s">
        <v>177</v>
      </c>
      <c r="C8116" s="76" t="s">
        <v>842</v>
      </c>
      <c r="D8116" t="s">
        <v>980</v>
      </c>
      <c r="E8116" s="82">
        <v>5.5</v>
      </c>
      <c r="F8116" t="s">
        <v>973</v>
      </c>
      <c r="G8116" s="83">
        <v>41778</v>
      </c>
      <c r="I8116">
        <v>2014</v>
      </c>
    </row>
    <row r="8117" spans="1:9" x14ac:dyDescent="0.25">
      <c r="A8117" t="s">
        <v>972</v>
      </c>
      <c r="B8117" t="s">
        <v>240</v>
      </c>
      <c r="C8117" s="76" t="s">
        <v>842</v>
      </c>
      <c r="D8117" t="s">
        <v>980</v>
      </c>
      <c r="E8117" s="82">
        <v>4</v>
      </c>
      <c r="F8117" t="s">
        <v>973</v>
      </c>
      <c r="G8117" s="83">
        <v>41768</v>
      </c>
      <c r="I8117">
        <v>2014</v>
      </c>
    </row>
    <row r="8118" spans="1:9" x14ac:dyDescent="0.25">
      <c r="A8118" t="s">
        <v>972</v>
      </c>
      <c r="B8118" t="s">
        <v>170</v>
      </c>
      <c r="C8118" s="76" t="s">
        <v>842</v>
      </c>
      <c r="D8118" t="s">
        <v>980</v>
      </c>
      <c r="E8118" s="82">
        <v>6</v>
      </c>
      <c r="F8118" t="s">
        <v>973</v>
      </c>
      <c r="G8118" s="83">
        <v>41768</v>
      </c>
      <c r="I8118">
        <v>2014</v>
      </c>
    </row>
    <row r="8119" spans="1:9" x14ac:dyDescent="0.25">
      <c r="A8119" t="s">
        <v>972</v>
      </c>
      <c r="B8119" t="s">
        <v>145</v>
      </c>
      <c r="C8119" s="76" t="s">
        <v>842</v>
      </c>
      <c r="D8119" t="s">
        <v>980</v>
      </c>
      <c r="E8119" s="82">
        <v>6</v>
      </c>
      <c r="F8119" t="s">
        <v>973</v>
      </c>
      <c r="G8119" s="83">
        <v>41828</v>
      </c>
      <c r="I8119">
        <v>2014</v>
      </c>
    </row>
    <row r="8120" spans="1:9" x14ac:dyDescent="0.25">
      <c r="A8120" t="s">
        <v>972</v>
      </c>
      <c r="B8120" t="s">
        <v>133</v>
      </c>
      <c r="C8120" s="76" t="s">
        <v>842</v>
      </c>
      <c r="D8120" t="s">
        <v>980</v>
      </c>
      <c r="E8120" s="82">
        <v>4.26</v>
      </c>
      <c r="F8120" t="s">
        <v>973</v>
      </c>
      <c r="G8120" s="83">
        <v>41794</v>
      </c>
      <c r="I8120">
        <v>2014</v>
      </c>
    </row>
    <row r="8121" spans="1:9" x14ac:dyDescent="0.25">
      <c r="A8121" t="s">
        <v>972</v>
      </c>
      <c r="B8121" t="s">
        <v>71</v>
      </c>
      <c r="C8121" s="76" t="s">
        <v>842</v>
      </c>
      <c r="D8121" t="s">
        <v>980</v>
      </c>
      <c r="E8121" s="82">
        <v>4</v>
      </c>
      <c r="F8121" t="s">
        <v>973</v>
      </c>
      <c r="G8121" s="83">
        <v>41764</v>
      </c>
      <c r="I8121">
        <v>2014</v>
      </c>
    </row>
    <row r="8122" spans="1:9" x14ac:dyDescent="0.25">
      <c r="A8122" t="s">
        <v>972</v>
      </c>
      <c r="B8122" t="s">
        <v>128</v>
      </c>
      <c r="C8122" s="76" t="s">
        <v>842</v>
      </c>
      <c r="D8122" t="s">
        <v>980</v>
      </c>
      <c r="E8122" s="82">
        <v>6</v>
      </c>
      <c r="F8122" t="s">
        <v>973</v>
      </c>
      <c r="G8122" s="83">
        <v>41780</v>
      </c>
      <c r="I8122">
        <v>2014</v>
      </c>
    </row>
    <row r="8123" spans="1:9" x14ac:dyDescent="0.25">
      <c r="A8123" t="s">
        <v>972</v>
      </c>
      <c r="B8123" t="s">
        <v>254</v>
      </c>
      <c r="C8123" s="76" t="s">
        <v>842</v>
      </c>
      <c r="D8123" t="s">
        <v>980</v>
      </c>
      <c r="E8123" s="82">
        <v>3.6</v>
      </c>
      <c r="F8123" t="s">
        <v>973</v>
      </c>
      <c r="G8123" s="83">
        <v>41778</v>
      </c>
      <c r="I8123">
        <v>2014</v>
      </c>
    </row>
    <row r="8124" spans="1:9" x14ac:dyDescent="0.25">
      <c r="A8124" t="s">
        <v>972</v>
      </c>
      <c r="B8124" t="s">
        <v>244</v>
      </c>
      <c r="C8124" s="76" t="s">
        <v>842</v>
      </c>
      <c r="D8124" t="s">
        <v>980</v>
      </c>
      <c r="E8124" s="82">
        <v>8.8000000000000007</v>
      </c>
      <c r="F8124" t="s">
        <v>973</v>
      </c>
      <c r="G8124" s="83">
        <v>41774</v>
      </c>
      <c r="I8124">
        <v>2014</v>
      </c>
    </row>
    <row r="8125" spans="1:9" x14ac:dyDescent="0.25">
      <c r="A8125" t="s">
        <v>972</v>
      </c>
      <c r="B8125" t="s">
        <v>241</v>
      </c>
      <c r="C8125" s="76" t="s">
        <v>842</v>
      </c>
      <c r="D8125" t="s">
        <v>980</v>
      </c>
      <c r="E8125" s="82">
        <v>11</v>
      </c>
      <c r="F8125" t="s">
        <v>973</v>
      </c>
      <c r="G8125" s="83">
        <v>41800</v>
      </c>
      <c r="I8125">
        <v>2014</v>
      </c>
    </row>
    <row r="8126" spans="1:9" x14ac:dyDescent="0.25">
      <c r="A8126" t="s">
        <v>972</v>
      </c>
      <c r="B8126" t="s">
        <v>171</v>
      </c>
      <c r="C8126" s="76" t="s">
        <v>842</v>
      </c>
      <c r="D8126" t="s">
        <v>980</v>
      </c>
      <c r="E8126" s="82">
        <v>11</v>
      </c>
      <c r="F8126" t="s">
        <v>973</v>
      </c>
      <c r="G8126" s="83">
        <v>41849</v>
      </c>
      <c r="I8126">
        <v>2014</v>
      </c>
    </row>
    <row r="8127" spans="1:9" x14ac:dyDescent="0.25">
      <c r="A8127" t="s">
        <v>972</v>
      </c>
      <c r="B8127" t="s">
        <v>15</v>
      </c>
      <c r="C8127" s="76" t="s">
        <v>842</v>
      </c>
      <c r="D8127" t="s">
        <v>980</v>
      </c>
      <c r="E8127" s="82">
        <v>4.75</v>
      </c>
      <c r="F8127" t="s">
        <v>973</v>
      </c>
      <c r="G8127" s="83">
        <v>41843</v>
      </c>
      <c r="I8127">
        <v>2014</v>
      </c>
    </row>
    <row r="8128" spans="1:9" x14ac:dyDescent="0.25">
      <c r="A8128" t="s">
        <v>972</v>
      </c>
      <c r="B8128" t="s">
        <v>248</v>
      </c>
      <c r="C8128" s="76" t="s">
        <v>842</v>
      </c>
      <c r="D8128" t="s">
        <v>980</v>
      </c>
      <c r="E8128" s="82">
        <v>6</v>
      </c>
      <c r="F8128" t="s">
        <v>973</v>
      </c>
      <c r="G8128" s="83">
        <v>41774</v>
      </c>
      <c r="I8128">
        <v>2014</v>
      </c>
    </row>
    <row r="8129" spans="1:9" x14ac:dyDescent="0.25">
      <c r="A8129" t="s">
        <v>972</v>
      </c>
      <c r="B8129" t="s">
        <v>8</v>
      </c>
      <c r="C8129" s="76" t="s">
        <v>842</v>
      </c>
      <c r="D8129" t="s">
        <v>980</v>
      </c>
      <c r="E8129" s="82">
        <v>7.84</v>
      </c>
      <c r="F8129" t="s">
        <v>973</v>
      </c>
      <c r="G8129" s="83">
        <v>41829</v>
      </c>
      <c r="I8129">
        <v>2014</v>
      </c>
    </row>
    <row r="8130" spans="1:9" x14ac:dyDescent="0.25">
      <c r="A8130" t="s">
        <v>972</v>
      </c>
      <c r="B8130" t="s">
        <v>185</v>
      </c>
      <c r="C8130" s="76" t="s">
        <v>842</v>
      </c>
      <c r="D8130" t="s">
        <v>980</v>
      </c>
      <c r="E8130" s="82">
        <v>6.27</v>
      </c>
      <c r="F8130" t="s">
        <v>973</v>
      </c>
      <c r="G8130" s="83">
        <v>41808</v>
      </c>
      <c r="I8130">
        <v>2014</v>
      </c>
    </row>
    <row r="8131" spans="1:9" x14ac:dyDescent="0.25">
      <c r="A8131" t="s">
        <v>972</v>
      </c>
      <c r="B8131" t="s">
        <v>185</v>
      </c>
      <c r="C8131" s="76" t="s">
        <v>842</v>
      </c>
      <c r="D8131" t="s">
        <v>980</v>
      </c>
      <c r="E8131" s="82">
        <v>6.25</v>
      </c>
      <c r="F8131" t="s">
        <v>973</v>
      </c>
      <c r="G8131" s="83">
        <v>41794</v>
      </c>
      <c r="I8131">
        <v>2014</v>
      </c>
    </row>
    <row r="8132" spans="1:9" x14ac:dyDescent="0.25">
      <c r="A8132" t="s">
        <v>972</v>
      </c>
      <c r="B8132" t="s">
        <v>78</v>
      </c>
      <c r="C8132" s="76" t="s">
        <v>842</v>
      </c>
      <c r="D8132" t="s">
        <v>980</v>
      </c>
      <c r="E8132" s="82">
        <v>1.72</v>
      </c>
      <c r="F8132" t="s">
        <v>973</v>
      </c>
      <c r="G8132" s="83">
        <v>41842</v>
      </c>
      <c r="I8132">
        <v>2014</v>
      </c>
    </row>
    <row r="8133" spans="1:9" x14ac:dyDescent="0.25">
      <c r="A8133" t="s">
        <v>972</v>
      </c>
      <c r="B8133" t="s">
        <v>249</v>
      </c>
      <c r="C8133" s="76" t="s">
        <v>1279</v>
      </c>
      <c r="D8133" t="s">
        <v>975</v>
      </c>
      <c r="E8133" s="82">
        <v>1500</v>
      </c>
      <c r="F8133" t="s">
        <v>973</v>
      </c>
      <c r="G8133" s="83">
        <v>41822</v>
      </c>
      <c r="I8133">
        <v>2014</v>
      </c>
    </row>
    <row r="8134" spans="1:9" x14ac:dyDescent="0.25">
      <c r="A8134" t="s">
        <v>972</v>
      </c>
      <c r="B8134" t="s">
        <v>116</v>
      </c>
      <c r="C8134" s="76" t="s">
        <v>842</v>
      </c>
      <c r="D8134" t="s">
        <v>980</v>
      </c>
      <c r="E8134" s="82">
        <v>3.8</v>
      </c>
      <c r="F8134" t="s">
        <v>973</v>
      </c>
      <c r="G8134" s="83">
        <v>41829</v>
      </c>
      <c r="I8134">
        <v>2014</v>
      </c>
    </row>
    <row r="8135" spans="1:9" x14ac:dyDescent="0.25">
      <c r="A8135" t="s">
        <v>972</v>
      </c>
      <c r="B8135" t="s">
        <v>227</v>
      </c>
      <c r="C8135" s="76" t="s">
        <v>842</v>
      </c>
      <c r="D8135" t="s">
        <v>980</v>
      </c>
      <c r="E8135" s="82">
        <v>7.5</v>
      </c>
      <c r="F8135" t="s">
        <v>973</v>
      </c>
      <c r="G8135" s="83">
        <v>41771</v>
      </c>
      <c r="I8135">
        <v>2014</v>
      </c>
    </row>
    <row r="8136" spans="1:9" x14ac:dyDescent="0.25">
      <c r="A8136" t="s">
        <v>972</v>
      </c>
      <c r="B8136" t="s">
        <v>124</v>
      </c>
      <c r="C8136" s="76" t="s">
        <v>842</v>
      </c>
      <c r="D8136" t="s">
        <v>980</v>
      </c>
      <c r="E8136" s="82">
        <v>3.8</v>
      </c>
      <c r="F8136" t="s">
        <v>973</v>
      </c>
      <c r="G8136" s="83">
        <v>41786</v>
      </c>
      <c r="I8136">
        <v>2014</v>
      </c>
    </row>
    <row r="8137" spans="1:9" x14ac:dyDescent="0.25">
      <c r="A8137" t="s">
        <v>972</v>
      </c>
      <c r="B8137" t="s">
        <v>106</v>
      </c>
      <c r="C8137" s="76" t="s">
        <v>842</v>
      </c>
      <c r="D8137" t="s">
        <v>980</v>
      </c>
      <c r="E8137" s="82">
        <v>4.75</v>
      </c>
      <c r="F8137" t="s">
        <v>973</v>
      </c>
      <c r="G8137" s="83">
        <v>41754</v>
      </c>
      <c r="I8137">
        <v>2014</v>
      </c>
    </row>
    <row r="8138" spans="1:9" x14ac:dyDescent="0.25">
      <c r="A8138" t="s">
        <v>972</v>
      </c>
      <c r="B8138" t="s">
        <v>240</v>
      </c>
      <c r="C8138" s="76" t="s">
        <v>842</v>
      </c>
      <c r="D8138" t="s">
        <v>980</v>
      </c>
      <c r="E8138" s="82">
        <v>7</v>
      </c>
      <c r="F8138" t="s">
        <v>973</v>
      </c>
      <c r="G8138" s="83">
        <v>41858</v>
      </c>
      <c r="I8138">
        <v>2014</v>
      </c>
    </row>
    <row r="8139" spans="1:9" x14ac:dyDescent="0.25">
      <c r="A8139" t="s">
        <v>972</v>
      </c>
      <c r="B8139" t="s">
        <v>173</v>
      </c>
      <c r="C8139" s="76" t="s">
        <v>842</v>
      </c>
      <c r="D8139" t="s">
        <v>980</v>
      </c>
      <c r="E8139" s="82">
        <v>4</v>
      </c>
      <c r="F8139" t="s">
        <v>973</v>
      </c>
      <c r="G8139" s="83">
        <v>41772</v>
      </c>
      <c r="I8139">
        <v>2014</v>
      </c>
    </row>
    <row r="8140" spans="1:9" x14ac:dyDescent="0.25">
      <c r="A8140" t="s">
        <v>972</v>
      </c>
      <c r="B8140" t="s">
        <v>239</v>
      </c>
      <c r="C8140" s="76" t="s">
        <v>842</v>
      </c>
      <c r="D8140" t="s">
        <v>980</v>
      </c>
      <c r="E8140" s="82">
        <v>13</v>
      </c>
      <c r="F8140" t="s">
        <v>973</v>
      </c>
      <c r="G8140" s="83">
        <v>41786</v>
      </c>
      <c r="I8140">
        <v>2014</v>
      </c>
    </row>
    <row r="8141" spans="1:9" x14ac:dyDescent="0.25">
      <c r="A8141" t="s">
        <v>972</v>
      </c>
      <c r="B8141" t="s">
        <v>128</v>
      </c>
      <c r="C8141" s="76" t="s">
        <v>842</v>
      </c>
      <c r="D8141" t="s">
        <v>980</v>
      </c>
      <c r="E8141" s="82">
        <v>3.8</v>
      </c>
      <c r="F8141" t="s">
        <v>973</v>
      </c>
      <c r="G8141" s="83">
        <v>41794</v>
      </c>
      <c r="I8141">
        <v>2014</v>
      </c>
    </row>
    <row r="8142" spans="1:9" x14ac:dyDescent="0.25">
      <c r="A8142" t="s">
        <v>972</v>
      </c>
      <c r="B8142" t="s">
        <v>118</v>
      </c>
      <c r="C8142" s="76" t="s">
        <v>842</v>
      </c>
      <c r="D8142" t="s">
        <v>980</v>
      </c>
      <c r="E8142" s="82">
        <v>10</v>
      </c>
      <c r="F8142" t="s">
        <v>973</v>
      </c>
      <c r="G8142" s="83">
        <v>41778</v>
      </c>
      <c r="I8142">
        <v>2014</v>
      </c>
    </row>
    <row r="8143" spans="1:9" x14ac:dyDescent="0.25">
      <c r="A8143" t="s">
        <v>972</v>
      </c>
      <c r="B8143" t="s">
        <v>79</v>
      </c>
      <c r="C8143" s="76" t="s">
        <v>842</v>
      </c>
      <c r="D8143" t="s">
        <v>980</v>
      </c>
      <c r="E8143" s="82">
        <v>5.7</v>
      </c>
      <c r="F8143" t="s">
        <v>973</v>
      </c>
      <c r="G8143" s="83">
        <v>41376</v>
      </c>
      <c r="I8143">
        <v>2013</v>
      </c>
    </row>
    <row r="8144" spans="1:9" x14ac:dyDescent="0.25">
      <c r="A8144" t="s">
        <v>972</v>
      </c>
      <c r="B8144" t="s">
        <v>128</v>
      </c>
      <c r="C8144" s="76" t="s">
        <v>842</v>
      </c>
      <c r="D8144" t="s">
        <v>980</v>
      </c>
      <c r="E8144" s="82">
        <v>3.8</v>
      </c>
      <c r="F8144" t="s">
        <v>973</v>
      </c>
      <c r="G8144" s="83">
        <v>41794</v>
      </c>
      <c r="I8144">
        <v>2014</v>
      </c>
    </row>
    <row r="8145" spans="1:9" x14ac:dyDescent="0.25">
      <c r="A8145" t="s">
        <v>972</v>
      </c>
      <c r="B8145" t="s">
        <v>280</v>
      </c>
      <c r="C8145" s="76" t="s">
        <v>842</v>
      </c>
      <c r="D8145" t="s">
        <v>980</v>
      </c>
      <c r="E8145" s="82">
        <v>13.3</v>
      </c>
      <c r="F8145" t="s">
        <v>973</v>
      </c>
      <c r="G8145" s="83">
        <v>41794</v>
      </c>
      <c r="I8145">
        <v>2014</v>
      </c>
    </row>
    <row r="8146" spans="1:9" x14ac:dyDescent="0.25">
      <c r="A8146" t="s">
        <v>972</v>
      </c>
      <c r="B8146" t="s">
        <v>63</v>
      </c>
      <c r="C8146" s="76" t="s">
        <v>842</v>
      </c>
      <c r="D8146" t="s">
        <v>980</v>
      </c>
      <c r="E8146" s="82">
        <v>5</v>
      </c>
      <c r="F8146" t="s">
        <v>973</v>
      </c>
      <c r="G8146" s="83">
        <v>41786</v>
      </c>
      <c r="I8146">
        <v>2014</v>
      </c>
    </row>
    <row r="8147" spans="1:9" x14ac:dyDescent="0.25">
      <c r="A8147" t="s">
        <v>972</v>
      </c>
      <c r="B8147" t="s">
        <v>71</v>
      </c>
      <c r="C8147" s="76" t="s">
        <v>842</v>
      </c>
      <c r="D8147" t="s">
        <v>980</v>
      </c>
      <c r="E8147" s="82">
        <v>5</v>
      </c>
      <c r="F8147" t="s">
        <v>973</v>
      </c>
      <c r="G8147" s="83">
        <v>41792</v>
      </c>
      <c r="I8147">
        <v>2014</v>
      </c>
    </row>
    <row r="8148" spans="1:9" x14ac:dyDescent="0.25">
      <c r="A8148" t="s">
        <v>972</v>
      </c>
      <c r="B8148" t="s">
        <v>127</v>
      </c>
      <c r="C8148" s="76" t="s">
        <v>842</v>
      </c>
      <c r="D8148" t="s">
        <v>980</v>
      </c>
      <c r="E8148" s="82">
        <v>3.8</v>
      </c>
      <c r="F8148" t="s">
        <v>973</v>
      </c>
      <c r="G8148" s="83">
        <v>41794</v>
      </c>
      <c r="I8148">
        <v>2014</v>
      </c>
    </row>
    <row r="8149" spans="1:9" x14ac:dyDescent="0.25">
      <c r="A8149" t="s">
        <v>972</v>
      </c>
      <c r="B8149" t="s">
        <v>128</v>
      </c>
      <c r="C8149" s="76" t="s">
        <v>842</v>
      </c>
      <c r="D8149" t="s">
        <v>980</v>
      </c>
      <c r="E8149" s="82">
        <v>5</v>
      </c>
      <c r="F8149" t="s">
        <v>973</v>
      </c>
      <c r="G8149" s="83">
        <v>41809</v>
      </c>
      <c r="I8149">
        <v>2014</v>
      </c>
    </row>
    <row r="8150" spans="1:9" x14ac:dyDescent="0.25">
      <c r="A8150" t="s">
        <v>972</v>
      </c>
      <c r="B8150" t="s">
        <v>63</v>
      </c>
      <c r="C8150" s="76" t="s">
        <v>842</v>
      </c>
      <c r="D8150" t="s">
        <v>980</v>
      </c>
      <c r="E8150" s="82">
        <v>6.38</v>
      </c>
      <c r="F8150" t="s">
        <v>973</v>
      </c>
      <c r="G8150" s="83">
        <v>41781</v>
      </c>
      <c r="I8150">
        <v>2014</v>
      </c>
    </row>
    <row r="8151" spans="1:9" x14ac:dyDescent="0.25">
      <c r="A8151" t="s">
        <v>972</v>
      </c>
      <c r="B8151" t="s">
        <v>156</v>
      </c>
      <c r="C8151" s="76" t="s">
        <v>842</v>
      </c>
      <c r="D8151" t="s">
        <v>980</v>
      </c>
      <c r="E8151" s="82">
        <v>6.79</v>
      </c>
      <c r="F8151" t="s">
        <v>973</v>
      </c>
      <c r="G8151" s="83">
        <v>41852</v>
      </c>
      <c r="I8151">
        <v>2014</v>
      </c>
    </row>
    <row r="8152" spans="1:9" x14ac:dyDescent="0.25">
      <c r="A8152" t="s">
        <v>972</v>
      </c>
      <c r="B8152" t="s">
        <v>248</v>
      </c>
      <c r="C8152" s="76" t="s">
        <v>842</v>
      </c>
      <c r="D8152" t="s">
        <v>980</v>
      </c>
      <c r="E8152" s="82">
        <v>11.4</v>
      </c>
      <c r="F8152" t="s">
        <v>973</v>
      </c>
      <c r="G8152" s="83">
        <v>41828</v>
      </c>
      <c r="I8152">
        <v>2014</v>
      </c>
    </row>
    <row r="8153" spans="1:9" x14ac:dyDescent="0.25">
      <c r="A8153" t="s">
        <v>972</v>
      </c>
      <c r="B8153" t="s">
        <v>141</v>
      </c>
      <c r="C8153" s="76" t="s">
        <v>842</v>
      </c>
      <c r="D8153" t="s">
        <v>980</v>
      </c>
      <c r="E8153" s="82">
        <v>5.7</v>
      </c>
      <c r="F8153" t="s">
        <v>973</v>
      </c>
      <c r="G8153" s="83">
        <v>41828</v>
      </c>
      <c r="I8153">
        <v>2014</v>
      </c>
    </row>
    <row r="8154" spans="1:9" x14ac:dyDescent="0.25">
      <c r="A8154" t="s">
        <v>972</v>
      </c>
      <c r="B8154" t="s">
        <v>203</v>
      </c>
      <c r="C8154" s="76" t="s">
        <v>842</v>
      </c>
      <c r="D8154" t="s">
        <v>980</v>
      </c>
      <c r="E8154" s="82">
        <v>6.45</v>
      </c>
      <c r="F8154" t="s">
        <v>973</v>
      </c>
      <c r="G8154" s="83">
        <v>41806</v>
      </c>
      <c r="I8154">
        <v>2014</v>
      </c>
    </row>
    <row r="8155" spans="1:9" x14ac:dyDescent="0.25">
      <c r="A8155" t="s">
        <v>972</v>
      </c>
      <c r="B8155" t="s">
        <v>208</v>
      </c>
      <c r="C8155" s="76" t="s">
        <v>842</v>
      </c>
      <c r="D8155" t="s">
        <v>980</v>
      </c>
      <c r="E8155" s="82">
        <v>7.6</v>
      </c>
      <c r="F8155" t="s">
        <v>973</v>
      </c>
      <c r="G8155" s="83">
        <v>41786</v>
      </c>
      <c r="I8155">
        <v>2014</v>
      </c>
    </row>
    <row r="8156" spans="1:9" x14ac:dyDescent="0.25">
      <c r="A8156" t="s">
        <v>972</v>
      </c>
      <c r="B8156" t="s">
        <v>240</v>
      </c>
      <c r="C8156" s="76" t="s">
        <v>842</v>
      </c>
      <c r="D8156" t="s">
        <v>980</v>
      </c>
      <c r="E8156" s="82">
        <v>7.6</v>
      </c>
      <c r="F8156" t="s">
        <v>973</v>
      </c>
      <c r="G8156" s="83">
        <v>41809</v>
      </c>
      <c r="I8156">
        <v>2014</v>
      </c>
    </row>
    <row r="8157" spans="1:9" x14ac:dyDescent="0.25">
      <c r="A8157" t="s">
        <v>972</v>
      </c>
      <c r="B8157" t="s">
        <v>223</v>
      </c>
      <c r="C8157" s="76" t="s">
        <v>842</v>
      </c>
      <c r="D8157" t="s">
        <v>980</v>
      </c>
      <c r="E8157" s="82">
        <v>2.8</v>
      </c>
      <c r="F8157" t="s">
        <v>973</v>
      </c>
      <c r="G8157" s="83">
        <v>41765</v>
      </c>
      <c r="I8157">
        <v>2014</v>
      </c>
    </row>
    <row r="8158" spans="1:9" x14ac:dyDescent="0.25">
      <c r="A8158" t="s">
        <v>972</v>
      </c>
      <c r="B8158" t="s">
        <v>199</v>
      </c>
      <c r="C8158" s="76" t="s">
        <v>842</v>
      </c>
      <c r="D8158" t="s">
        <v>980</v>
      </c>
      <c r="E8158" s="82">
        <v>4.28</v>
      </c>
      <c r="F8158" t="s">
        <v>973</v>
      </c>
      <c r="G8158" s="83">
        <v>41786</v>
      </c>
      <c r="I8158">
        <v>2014</v>
      </c>
    </row>
    <row r="8159" spans="1:9" x14ac:dyDescent="0.25">
      <c r="A8159" t="s">
        <v>972</v>
      </c>
      <c r="B8159" t="s">
        <v>199</v>
      </c>
      <c r="C8159" s="76" t="s">
        <v>842</v>
      </c>
      <c r="D8159" t="s">
        <v>980</v>
      </c>
      <c r="E8159" s="82">
        <v>5.81</v>
      </c>
      <c r="F8159" t="s">
        <v>973</v>
      </c>
      <c r="G8159" s="83">
        <v>41791</v>
      </c>
      <c r="I8159">
        <v>2014</v>
      </c>
    </row>
    <row r="8160" spans="1:9" x14ac:dyDescent="0.25">
      <c r="A8160" t="s">
        <v>972</v>
      </c>
      <c r="B8160" t="s">
        <v>199</v>
      </c>
      <c r="C8160" s="76" t="s">
        <v>842</v>
      </c>
      <c r="D8160" t="s">
        <v>980</v>
      </c>
      <c r="E8160" s="82">
        <v>2.58</v>
      </c>
      <c r="F8160" t="s">
        <v>973</v>
      </c>
      <c r="G8160" s="83">
        <v>41790</v>
      </c>
      <c r="I8160">
        <v>2014</v>
      </c>
    </row>
    <row r="8161" spans="1:9" x14ac:dyDescent="0.25">
      <c r="A8161" t="s">
        <v>972</v>
      </c>
      <c r="B8161" t="s">
        <v>223</v>
      </c>
      <c r="C8161" s="76" t="s">
        <v>842</v>
      </c>
      <c r="D8161" t="s">
        <v>980</v>
      </c>
      <c r="E8161" s="82">
        <v>4.96</v>
      </c>
      <c r="F8161" t="s">
        <v>973</v>
      </c>
      <c r="G8161" s="83">
        <v>41858</v>
      </c>
      <c r="I8161">
        <v>2014</v>
      </c>
    </row>
    <row r="8162" spans="1:9" x14ac:dyDescent="0.25">
      <c r="A8162" t="s">
        <v>972</v>
      </c>
      <c r="B8162" t="s">
        <v>128</v>
      </c>
      <c r="C8162" s="76" t="s">
        <v>842</v>
      </c>
      <c r="D8162" t="s">
        <v>980</v>
      </c>
      <c r="E8162" s="82">
        <v>5</v>
      </c>
      <c r="F8162" t="s">
        <v>973</v>
      </c>
      <c r="G8162" s="83">
        <v>41779</v>
      </c>
      <c r="I8162">
        <v>2014</v>
      </c>
    </row>
    <row r="8163" spans="1:9" x14ac:dyDescent="0.25">
      <c r="A8163" t="s">
        <v>972</v>
      </c>
      <c r="B8163" t="s">
        <v>246</v>
      </c>
      <c r="C8163" s="76" t="s">
        <v>842</v>
      </c>
      <c r="D8163" t="s">
        <v>980</v>
      </c>
      <c r="E8163" s="82">
        <v>5</v>
      </c>
      <c r="F8163" t="s">
        <v>973</v>
      </c>
      <c r="G8163" s="83">
        <v>41822</v>
      </c>
      <c r="I8163">
        <v>2014</v>
      </c>
    </row>
    <row r="8164" spans="1:9" x14ac:dyDescent="0.25">
      <c r="A8164" t="s">
        <v>972</v>
      </c>
      <c r="B8164" t="s">
        <v>173</v>
      </c>
      <c r="C8164" s="76" t="s">
        <v>842</v>
      </c>
      <c r="D8164" t="s">
        <v>980</v>
      </c>
      <c r="E8164" s="82">
        <v>10</v>
      </c>
      <c r="F8164" t="s">
        <v>973</v>
      </c>
      <c r="G8164" s="83">
        <v>41803</v>
      </c>
      <c r="I8164">
        <v>2014</v>
      </c>
    </row>
    <row r="8165" spans="1:9" x14ac:dyDescent="0.25">
      <c r="A8165" t="s">
        <v>972</v>
      </c>
      <c r="B8165" t="s">
        <v>71</v>
      </c>
      <c r="C8165" s="76" t="s">
        <v>842</v>
      </c>
      <c r="D8165" t="s">
        <v>980</v>
      </c>
      <c r="E8165" s="82">
        <v>10</v>
      </c>
      <c r="F8165" t="s">
        <v>973</v>
      </c>
      <c r="G8165" s="83">
        <v>41803</v>
      </c>
      <c r="I8165">
        <v>2014</v>
      </c>
    </row>
    <row r="8166" spans="1:9" x14ac:dyDescent="0.25">
      <c r="A8166" t="s">
        <v>972</v>
      </c>
      <c r="B8166" t="s">
        <v>71</v>
      </c>
      <c r="C8166" s="76" t="s">
        <v>842</v>
      </c>
      <c r="D8166" t="s">
        <v>980</v>
      </c>
      <c r="E8166" s="82">
        <v>7.8</v>
      </c>
      <c r="F8166" t="s">
        <v>973</v>
      </c>
      <c r="G8166" s="83">
        <v>41793</v>
      </c>
      <c r="I8166">
        <v>2014</v>
      </c>
    </row>
    <row r="8167" spans="1:9" ht="14.45" customHeight="1" x14ac:dyDescent="0.25">
      <c r="A8167" t="s">
        <v>972</v>
      </c>
      <c r="B8167" t="s">
        <v>223</v>
      </c>
      <c r="C8167" s="76" t="s">
        <v>842</v>
      </c>
      <c r="D8167" t="s">
        <v>980</v>
      </c>
      <c r="E8167" s="82">
        <v>5</v>
      </c>
      <c r="F8167" t="s">
        <v>973</v>
      </c>
      <c r="G8167" s="83">
        <v>41775</v>
      </c>
      <c r="I8167">
        <v>2014</v>
      </c>
    </row>
    <row r="8168" spans="1:9" ht="14.45" customHeight="1" x14ac:dyDescent="0.25">
      <c r="A8168" t="s">
        <v>972</v>
      </c>
      <c r="B8168" t="s">
        <v>171</v>
      </c>
      <c r="C8168" s="76" t="s">
        <v>842</v>
      </c>
      <c r="D8168" t="s">
        <v>980</v>
      </c>
      <c r="E8168" s="82">
        <v>5</v>
      </c>
      <c r="F8168" t="s">
        <v>973</v>
      </c>
      <c r="G8168" s="83">
        <v>41787</v>
      </c>
      <c r="I8168">
        <v>2014</v>
      </c>
    </row>
    <row r="8169" spans="1:9" ht="14.45" customHeight="1" x14ac:dyDescent="0.25">
      <c r="A8169" t="s">
        <v>972</v>
      </c>
      <c r="B8169" t="s">
        <v>128</v>
      </c>
      <c r="C8169" s="76" t="s">
        <v>842</v>
      </c>
      <c r="D8169" t="s">
        <v>980</v>
      </c>
      <c r="E8169" s="82">
        <v>6</v>
      </c>
      <c r="F8169" t="s">
        <v>973</v>
      </c>
      <c r="G8169" s="83">
        <v>41788</v>
      </c>
      <c r="I8169">
        <v>2014</v>
      </c>
    </row>
    <row r="8170" spans="1:9" ht="14.45" customHeight="1" x14ac:dyDescent="0.25">
      <c r="A8170" t="s">
        <v>972</v>
      </c>
      <c r="B8170" t="s">
        <v>177</v>
      </c>
      <c r="C8170" s="76" t="s">
        <v>842</v>
      </c>
      <c r="D8170" t="s">
        <v>980</v>
      </c>
      <c r="E8170" s="82">
        <v>10</v>
      </c>
      <c r="F8170" t="s">
        <v>973</v>
      </c>
      <c r="G8170" s="83">
        <v>41828</v>
      </c>
      <c r="I8170">
        <v>2014</v>
      </c>
    </row>
    <row r="8171" spans="1:9" ht="14.45" customHeight="1" x14ac:dyDescent="0.25">
      <c r="A8171" t="s">
        <v>972</v>
      </c>
      <c r="B8171" t="s">
        <v>127</v>
      </c>
      <c r="C8171" s="76" t="s">
        <v>842</v>
      </c>
      <c r="D8171" t="s">
        <v>980</v>
      </c>
      <c r="E8171" s="82">
        <v>3.8</v>
      </c>
      <c r="F8171" t="s">
        <v>973</v>
      </c>
      <c r="G8171" s="83">
        <v>41794</v>
      </c>
      <c r="I8171">
        <v>2014</v>
      </c>
    </row>
    <row r="8172" spans="1:9" ht="14.45" customHeight="1" x14ac:dyDescent="0.25">
      <c r="A8172" t="s">
        <v>972</v>
      </c>
      <c r="B8172" t="s">
        <v>177</v>
      </c>
      <c r="C8172" s="76" t="s">
        <v>842</v>
      </c>
      <c r="D8172" t="s">
        <v>980</v>
      </c>
      <c r="E8172" s="82">
        <v>90</v>
      </c>
      <c r="F8172" t="s">
        <v>973</v>
      </c>
      <c r="G8172" s="83">
        <v>41845</v>
      </c>
      <c r="I8172">
        <v>2014</v>
      </c>
    </row>
    <row r="8173" spans="1:9" x14ac:dyDescent="0.25">
      <c r="A8173" t="s">
        <v>972</v>
      </c>
      <c r="B8173" t="s">
        <v>230</v>
      </c>
      <c r="C8173" s="76" t="s">
        <v>842</v>
      </c>
      <c r="D8173" t="s">
        <v>980</v>
      </c>
      <c r="E8173" s="82">
        <v>150</v>
      </c>
      <c r="F8173" t="s">
        <v>973</v>
      </c>
      <c r="G8173" s="83">
        <v>41988</v>
      </c>
      <c r="I8173">
        <v>2014</v>
      </c>
    </row>
    <row r="8174" spans="1:9" x14ac:dyDescent="0.25">
      <c r="A8174" t="s">
        <v>972</v>
      </c>
      <c r="B8174" t="s">
        <v>229</v>
      </c>
      <c r="C8174" s="76" t="s">
        <v>842</v>
      </c>
      <c r="D8174" t="s">
        <v>980</v>
      </c>
      <c r="E8174" s="82">
        <v>86</v>
      </c>
      <c r="F8174" t="s">
        <v>973</v>
      </c>
      <c r="G8174" s="83">
        <v>41969</v>
      </c>
      <c r="I8174">
        <v>2014</v>
      </c>
    </row>
    <row r="8175" spans="1:9" x14ac:dyDescent="0.25">
      <c r="A8175" t="s">
        <v>972</v>
      </c>
      <c r="B8175" t="s">
        <v>194</v>
      </c>
      <c r="C8175" s="76" t="s">
        <v>842</v>
      </c>
      <c r="D8175" t="s">
        <v>977</v>
      </c>
      <c r="E8175" s="82">
        <v>2160</v>
      </c>
      <c r="F8175" t="s">
        <v>973</v>
      </c>
      <c r="G8175" s="83">
        <v>42419</v>
      </c>
      <c r="I8175">
        <v>2016</v>
      </c>
    </row>
    <row r="8176" spans="1:9" x14ac:dyDescent="0.25">
      <c r="A8176" t="s">
        <v>972</v>
      </c>
      <c r="B8176" t="s">
        <v>179</v>
      </c>
      <c r="C8176" s="76" t="s">
        <v>842</v>
      </c>
      <c r="D8176" t="s">
        <v>980</v>
      </c>
      <c r="E8176" s="82">
        <v>6.84</v>
      </c>
      <c r="F8176" t="s">
        <v>973</v>
      </c>
      <c r="G8176" s="83">
        <v>41765</v>
      </c>
      <c r="I8176">
        <v>2014</v>
      </c>
    </row>
    <row r="8177" spans="1:9" x14ac:dyDescent="0.25">
      <c r="A8177" t="s">
        <v>972</v>
      </c>
      <c r="B8177" t="s">
        <v>128</v>
      </c>
      <c r="C8177" s="76" t="s">
        <v>842</v>
      </c>
      <c r="D8177" t="s">
        <v>980</v>
      </c>
      <c r="E8177" s="82">
        <v>4</v>
      </c>
      <c r="F8177" t="s">
        <v>973</v>
      </c>
      <c r="G8177" s="83">
        <v>41788</v>
      </c>
      <c r="I8177">
        <v>2014</v>
      </c>
    </row>
    <row r="8178" spans="1:9" x14ac:dyDescent="0.25">
      <c r="A8178" t="s">
        <v>972</v>
      </c>
      <c r="B8178" t="s">
        <v>128</v>
      </c>
      <c r="C8178" s="76" t="s">
        <v>842</v>
      </c>
      <c r="D8178" t="s">
        <v>980</v>
      </c>
      <c r="E8178" s="82">
        <v>6</v>
      </c>
      <c r="F8178" t="s">
        <v>973</v>
      </c>
      <c r="G8178" s="83">
        <v>41857</v>
      </c>
      <c r="I8178">
        <v>2014</v>
      </c>
    </row>
    <row r="8179" spans="1:9" x14ac:dyDescent="0.25">
      <c r="A8179" t="s">
        <v>972</v>
      </c>
      <c r="B8179" t="s">
        <v>109</v>
      </c>
      <c r="C8179" s="76" t="s">
        <v>842</v>
      </c>
      <c r="D8179" t="s">
        <v>980</v>
      </c>
      <c r="E8179" s="82">
        <v>5.7</v>
      </c>
      <c r="F8179" t="s">
        <v>973</v>
      </c>
      <c r="G8179" s="83">
        <v>41866</v>
      </c>
      <c r="I8179">
        <v>2014</v>
      </c>
    </row>
    <row r="8180" spans="1:9" ht="14.45" customHeight="1" x14ac:dyDescent="0.25">
      <c r="A8180" t="s">
        <v>972</v>
      </c>
      <c r="B8180" t="s">
        <v>242</v>
      </c>
      <c r="C8180" s="76" t="s">
        <v>842</v>
      </c>
      <c r="D8180" t="s">
        <v>980</v>
      </c>
      <c r="E8180" s="82">
        <v>13.5</v>
      </c>
      <c r="F8180" t="s">
        <v>973</v>
      </c>
      <c r="G8180" s="83">
        <v>41796</v>
      </c>
      <c r="I8180">
        <v>2014</v>
      </c>
    </row>
    <row r="8181" spans="1:9" ht="14.45" customHeight="1" x14ac:dyDescent="0.25">
      <c r="A8181" t="s">
        <v>972</v>
      </c>
      <c r="B8181" t="s">
        <v>221</v>
      </c>
      <c r="C8181" s="76" t="s">
        <v>842</v>
      </c>
      <c r="D8181" t="s">
        <v>980</v>
      </c>
      <c r="E8181" s="82">
        <v>3.8</v>
      </c>
      <c r="F8181" t="s">
        <v>973</v>
      </c>
      <c r="G8181" s="83">
        <v>41823</v>
      </c>
      <c r="I8181">
        <v>2014</v>
      </c>
    </row>
    <row r="8182" spans="1:9" x14ac:dyDescent="0.25">
      <c r="A8182" t="s">
        <v>972</v>
      </c>
      <c r="B8182" t="s">
        <v>177</v>
      </c>
      <c r="C8182" s="76" t="s">
        <v>842</v>
      </c>
      <c r="D8182" t="s">
        <v>980</v>
      </c>
      <c r="E8182" s="82">
        <v>5</v>
      </c>
      <c r="F8182" t="s">
        <v>973</v>
      </c>
      <c r="G8182" s="83">
        <v>41800</v>
      </c>
      <c r="I8182">
        <v>2014</v>
      </c>
    </row>
    <row r="8183" spans="1:9" x14ac:dyDescent="0.25">
      <c r="A8183" t="s">
        <v>972</v>
      </c>
      <c r="B8183" t="s">
        <v>200</v>
      </c>
      <c r="C8183" s="76" t="s">
        <v>842</v>
      </c>
      <c r="D8183" t="s">
        <v>980</v>
      </c>
      <c r="E8183" s="82">
        <v>8.8800000000000008</v>
      </c>
      <c r="F8183" t="s">
        <v>973</v>
      </c>
      <c r="G8183" s="83">
        <v>41788</v>
      </c>
      <c r="I8183">
        <v>2014</v>
      </c>
    </row>
    <row r="8184" spans="1:9" x14ac:dyDescent="0.25">
      <c r="A8184" t="s">
        <v>972</v>
      </c>
      <c r="B8184" t="s">
        <v>71</v>
      </c>
      <c r="C8184" s="76" t="s">
        <v>842</v>
      </c>
      <c r="D8184" t="s">
        <v>980</v>
      </c>
      <c r="E8184" s="82">
        <v>4.5599999999999996</v>
      </c>
      <c r="F8184" t="s">
        <v>973</v>
      </c>
      <c r="G8184" s="83">
        <v>41794</v>
      </c>
      <c r="I8184">
        <v>2014</v>
      </c>
    </row>
    <row r="8185" spans="1:9" x14ac:dyDescent="0.25">
      <c r="A8185" t="s">
        <v>972</v>
      </c>
      <c r="B8185" t="s">
        <v>239</v>
      </c>
      <c r="C8185" s="76" t="s">
        <v>842</v>
      </c>
      <c r="D8185" t="s">
        <v>980</v>
      </c>
      <c r="E8185" s="82">
        <v>7</v>
      </c>
      <c r="F8185" t="s">
        <v>973</v>
      </c>
      <c r="G8185" s="83">
        <v>41800</v>
      </c>
      <c r="I8185">
        <v>2014</v>
      </c>
    </row>
    <row r="8186" spans="1:9" x14ac:dyDescent="0.25">
      <c r="A8186" t="s">
        <v>972</v>
      </c>
      <c r="B8186" t="s">
        <v>252</v>
      </c>
      <c r="C8186" s="76" t="s">
        <v>842</v>
      </c>
      <c r="D8186" t="s">
        <v>980</v>
      </c>
      <c r="E8186" s="82">
        <v>10.26</v>
      </c>
      <c r="F8186" t="s">
        <v>973</v>
      </c>
      <c r="G8186" s="83">
        <v>41801</v>
      </c>
      <c r="I8186">
        <v>2014</v>
      </c>
    </row>
    <row r="8187" spans="1:9" x14ac:dyDescent="0.25">
      <c r="A8187" t="s">
        <v>972</v>
      </c>
      <c r="B8187" t="s">
        <v>1274</v>
      </c>
      <c r="C8187" s="76" t="s">
        <v>842</v>
      </c>
      <c r="D8187" t="s">
        <v>980</v>
      </c>
      <c r="E8187" s="82">
        <v>225</v>
      </c>
      <c r="F8187" t="s">
        <v>973</v>
      </c>
      <c r="G8187" s="83">
        <v>41928</v>
      </c>
      <c r="I8187">
        <v>2014</v>
      </c>
    </row>
    <row r="8188" spans="1:9" x14ac:dyDescent="0.25">
      <c r="A8188" t="s">
        <v>972</v>
      </c>
      <c r="B8188" t="s">
        <v>194</v>
      </c>
      <c r="C8188" s="76" t="s">
        <v>842</v>
      </c>
      <c r="D8188" t="s">
        <v>980</v>
      </c>
      <c r="E8188" s="82">
        <v>5.81</v>
      </c>
      <c r="F8188" t="s">
        <v>973</v>
      </c>
      <c r="G8188" s="83">
        <v>41828</v>
      </c>
      <c r="I8188">
        <v>2014</v>
      </c>
    </row>
    <row r="8189" spans="1:9" x14ac:dyDescent="0.25">
      <c r="A8189" t="s">
        <v>972</v>
      </c>
      <c r="B8189" t="s">
        <v>169</v>
      </c>
      <c r="C8189" s="76" t="s">
        <v>842</v>
      </c>
      <c r="D8189" t="s">
        <v>980</v>
      </c>
      <c r="E8189" s="82">
        <v>5</v>
      </c>
      <c r="F8189" t="s">
        <v>973</v>
      </c>
      <c r="G8189" s="83">
        <v>41821</v>
      </c>
      <c r="I8189">
        <v>2014</v>
      </c>
    </row>
    <row r="8190" spans="1:9" x14ac:dyDescent="0.25">
      <c r="A8190" t="s">
        <v>972</v>
      </c>
      <c r="B8190" t="s">
        <v>127</v>
      </c>
      <c r="C8190" s="76" t="s">
        <v>842</v>
      </c>
      <c r="D8190" t="s">
        <v>980</v>
      </c>
      <c r="E8190" s="82">
        <v>3.8</v>
      </c>
      <c r="F8190" t="s">
        <v>973</v>
      </c>
      <c r="G8190" s="83">
        <v>41898</v>
      </c>
      <c r="I8190">
        <v>2014</v>
      </c>
    </row>
    <row r="8191" spans="1:9" x14ac:dyDescent="0.25">
      <c r="A8191" t="s">
        <v>972</v>
      </c>
      <c r="B8191" t="s">
        <v>275</v>
      </c>
      <c r="C8191" s="76" t="s">
        <v>842</v>
      </c>
      <c r="D8191" t="s">
        <v>980</v>
      </c>
      <c r="E8191" s="82">
        <v>4.26</v>
      </c>
      <c r="F8191" t="s">
        <v>973</v>
      </c>
      <c r="G8191" s="83">
        <v>41772</v>
      </c>
      <c r="I8191">
        <v>2014</v>
      </c>
    </row>
    <row r="8192" spans="1:9" x14ac:dyDescent="0.25">
      <c r="A8192" t="s">
        <v>972</v>
      </c>
      <c r="B8192" t="s">
        <v>128</v>
      </c>
      <c r="C8192" s="76" t="s">
        <v>842</v>
      </c>
      <c r="D8192" t="s">
        <v>980</v>
      </c>
      <c r="E8192" s="82">
        <v>3.8</v>
      </c>
      <c r="F8192" t="s">
        <v>973</v>
      </c>
      <c r="G8192" s="83">
        <v>41921</v>
      </c>
      <c r="I8192">
        <v>2014</v>
      </c>
    </row>
    <row r="8193" spans="1:9" x14ac:dyDescent="0.25">
      <c r="A8193" t="s">
        <v>972</v>
      </c>
      <c r="B8193" t="s">
        <v>55</v>
      </c>
      <c r="C8193" s="76" t="s">
        <v>842</v>
      </c>
      <c r="D8193" t="s">
        <v>980</v>
      </c>
      <c r="E8193" s="82">
        <v>9</v>
      </c>
      <c r="F8193" t="s">
        <v>973</v>
      </c>
      <c r="G8193" s="83">
        <v>41828</v>
      </c>
      <c r="I8193">
        <v>2014</v>
      </c>
    </row>
    <row r="8194" spans="1:9" x14ac:dyDescent="0.25">
      <c r="A8194" t="s">
        <v>972</v>
      </c>
      <c r="B8194" t="s">
        <v>140</v>
      </c>
      <c r="C8194" s="76" t="s">
        <v>842</v>
      </c>
      <c r="D8194" t="s">
        <v>980</v>
      </c>
      <c r="E8194" s="82">
        <v>6</v>
      </c>
      <c r="F8194" t="s">
        <v>973</v>
      </c>
      <c r="G8194" s="83">
        <v>41815</v>
      </c>
      <c r="I8194">
        <v>2014</v>
      </c>
    </row>
    <row r="8195" spans="1:9" x14ac:dyDescent="0.25">
      <c r="A8195" t="s">
        <v>972</v>
      </c>
      <c r="B8195" t="s">
        <v>93</v>
      </c>
      <c r="C8195" s="76" t="s">
        <v>842</v>
      </c>
      <c r="D8195" t="s">
        <v>980</v>
      </c>
      <c r="E8195" s="82">
        <v>4</v>
      </c>
      <c r="F8195" t="s">
        <v>973</v>
      </c>
      <c r="G8195" s="83">
        <v>41802</v>
      </c>
      <c r="I8195">
        <v>2014</v>
      </c>
    </row>
    <row r="8196" spans="1:9" x14ac:dyDescent="0.25">
      <c r="A8196" t="s">
        <v>972</v>
      </c>
      <c r="B8196" t="s">
        <v>208</v>
      </c>
      <c r="C8196" s="76" t="s">
        <v>842</v>
      </c>
      <c r="D8196" t="s">
        <v>980</v>
      </c>
      <c r="E8196" s="82">
        <v>10</v>
      </c>
      <c r="F8196" t="s">
        <v>973</v>
      </c>
      <c r="G8196" s="83">
        <v>41851</v>
      </c>
      <c r="I8196">
        <v>2014</v>
      </c>
    </row>
    <row r="8197" spans="1:9" x14ac:dyDescent="0.25">
      <c r="A8197" t="s">
        <v>972</v>
      </c>
      <c r="B8197" t="s">
        <v>279</v>
      </c>
      <c r="C8197" s="76" t="s">
        <v>842</v>
      </c>
      <c r="D8197" t="s">
        <v>980</v>
      </c>
      <c r="E8197" s="82">
        <v>2.66</v>
      </c>
      <c r="F8197" t="s">
        <v>973</v>
      </c>
      <c r="G8197" s="83">
        <v>41773</v>
      </c>
      <c r="I8197">
        <v>2014</v>
      </c>
    </row>
    <row r="8198" spans="1:9" x14ac:dyDescent="0.25">
      <c r="A8198" t="s">
        <v>972</v>
      </c>
      <c r="B8198" t="s">
        <v>246</v>
      </c>
      <c r="C8198" s="76" t="s">
        <v>842</v>
      </c>
      <c r="D8198" t="s">
        <v>980</v>
      </c>
      <c r="E8198" s="82">
        <v>6</v>
      </c>
      <c r="F8198" t="s">
        <v>973</v>
      </c>
      <c r="G8198" s="83">
        <v>41773</v>
      </c>
      <c r="I8198">
        <v>2014</v>
      </c>
    </row>
    <row r="8199" spans="1:9" x14ac:dyDescent="0.25">
      <c r="A8199" t="s">
        <v>972</v>
      </c>
      <c r="B8199" t="s">
        <v>118</v>
      </c>
      <c r="C8199" s="76" t="s">
        <v>842</v>
      </c>
      <c r="D8199" t="s">
        <v>980</v>
      </c>
      <c r="E8199" s="82">
        <v>5.16</v>
      </c>
      <c r="F8199" t="s">
        <v>973</v>
      </c>
      <c r="G8199" s="83">
        <v>41878</v>
      </c>
      <c r="I8199">
        <v>2014</v>
      </c>
    </row>
    <row r="8200" spans="1:9" x14ac:dyDescent="0.25">
      <c r="A8200" t="s">
        <v>972</v>
      </c>
      <c r="B8200" t="s">
        <v>103</v>
      </c>
      <c r="C8200" s="76" t="s">
        <v>842</v>
      </c>
      <c r="D8200" t="s">
        <v>980</v>
      </c>
      <c r="E8200" s="82">
        <v>8.8000000000000007</v>
      </c>
      <c r="F8200" t="s">
        <v>973</v>
      </c>
      <c r="G8200" s="83">
        <v>41774</v>
      </c>
      <c r="I8200">
        <v>2014</v>
      </c>
    </row>
    <row r="8201" spans="1:9" x14ac:dyDescent="0.25">
      <c r="A8201" t="s">
        <v>972</v>
      </c>
      <c r="B8201" t="s">
        <v>97</v>
      </c>
      <c r="C8201" s="76" t="s">
        <v>842</v>
      </c>
      <c r="D8201" t="s">
        <v>980</v>
      </c>
      <c r="E8201" s="82">
        <v>8.25</v>
      </c>
      <c r="F8201" t="s">
        <v>973</v>
      </c>
      <c r="G8201" s="83">
        <v>41815</v>
      </c>
      <c r="I8201">
        <v>2014</v>
      </c>
    </row>
    <row r="8202" spans="1:9" x14ac:dyDescent="0.25">
      <c r="A8202" t="s">
        <v>972</v>
      </c>
      <c r="B8202" t="s">
        <v>240</v>
      </c>
      <c r="C8202" s="76" t="s">
        <v>842</v>
      </c>
      <c r="D8202" t="s">
        <v>980</v>
      </c>
      <c r="E8202" s="82">
        <v>5</v>
      </c>
      <c r="F8202" t="s">
        <v>973</v>
      </c>
      <c r="G8202" s="83">
        <v>41862</v>
      </c>
      <c r="I8202">
        <v>2014</v>
      </c>
    </row>
    <row r="8203" spans="1:9" x14ac:dyDescent="0.25">
      <c r="A8203" t="s">
        <v>972</v>
      </c>
      <c r="B8203" t="s">
        <v>249</v>
      </c>
      <c r="C8203" s="76" t="s">
        <v>842</v>
      </c>
      <c r="D8203" t="s">
        <v>980</v>
      </c>
      <c r="E8203" s="82">
        <v>5.9</v>
      </c>
      <c r="F8203" t="s">
        <v>973</v>
      </c>
      <c r="G8203" s="83">
        <v>41774</v>
      </c>
      <c r="I8203">
        <v>2014</v>
      </c>
    </row>
    <row r="8204" spans="1:9" ht="14.45" customHeight="1" x14ac:dyDescent="0.25">
      <c r="A8204" t="s">
        <v>972</v>
      </c>
      <c r="B8204" t="s">
        <v>106</v>
      </c>
      <c r="C8204" s="76" t="s">
        <v>842</v>
      </c>
      <c r="D8204" t="s">
        <v>980</v>
      </c>
      <c r="E8204" s="82">
        <v>10</v>
      </c>
      <c r="F8204" t="s">
        <v>973</v>
      </c>
      <c r="G8204" s="83">
        <v>41841</v>
      </c>
      <c r="I8204">
        <v>2014</v>
      </c>
    </row>
    <row r="8205" spans="1:9" ht="14.45" customHeight="1" x14ac:dyDescent="0.25">
      <c r="A8205" t="s">
        <v>972</v>
      </c>
      <c r="B8205" t="s">
        <v>173</v>
      </c>
      <c r="C8205" s="76" t="s">
        <v>842</v>
      </c>
      <c r="D8205" t="s">
        <v>980</v>
      </c>
      <c r="E8205" s="82">
        <v>6</v>
      </c>
      <c r="F8205" t="s">
        <v>973</v>
      </c>
      <c r="G8205" s="83">
        <v>41842</v>
      </c>
      <c r="I8205">
        <v>2014</v>
      </c>
    </row>
    <row r="8206" spans="1:9" ht="14.45" customHeight="1" x14ac:dyDescent="0.25">
      <c r="A8206" t="s">
        <v>972</v>
      </c>
      <c r="B8206" t="s">
        <v>187</v>
      </c>
      <c r="C8206" s="76" t="s">
        <v>842</v>
      </c>
      <c r="D8206" t="s">
        <v>980</v>
      </c>
      <c r="E8206" s="82">
        <v>150</v>
      </c>
      <c r="F8206" t="s">
        <v>973</v>
      </c>
      <c r="G8206" s="83">
        <v>41892</v>
      </c>
      <c r="I8206">
        <v>2014</v>
      </c>
    </row>
    <row r="8207" spans="1:9" ht="14.45" customHeight="1" x14ac:dyDescent="0.25">
      <c r="A8207" t="s">
        <v>972</v>
      </c>
      <c r="B8207" t="s">
        <v>222</v>
      </c>
      <c r="C8207" s="76" t="s">
        <v>842</v>
      </c>
      <c r="D8207" t="s">
        <v>980</v>
      </c>
      <c r="E8207" s="82">
        <v>7.6</v>
      </c>
      <c r="F8207" t="s">
        <v>973</v>
      </c>
      <c r="G8207" s="83">
        <v>41841</v>
      </c>
      <c r="I8207">
        <v>2014</v>
      </c>
    </row>
    <row r="8208" spans="1:9" ht="14.45" customHeight="1" x14ac:dyDescent="0.25">
      <c r="A8208" t="s">
        <v>972</v>
      </c>
      <c r="B8208" t="s">
        <v>199</v>
      </c>
      <c r="C8208" s="76" t="s">
        <v>842</v>
      </c>
      <c r="D8208" t="s">
        <v>980</v>
      </c>
      <c r="E8208" s="82">
        <v>95</v>
      </c>
      <c r="F8208" t="s">
        <v>973</v>
      </c>
      <c r="G8208" s="83">
        <v>41894</v>
      </c>
      <c r="I8208">
        <v>2014</v>
      </c>
    </row>
    <row r="8209" spans="1:9" ht="14.45" customHeight="1" x14ac:dyDescent="0.25">
      <c r="A8209" t="s">
        <v>972</v>
      </c>
      <c r="B8209" t="s">
        <v>251</v>
      </c>
      <c r="C8209" s="76" t="s">
        <v>842</v>
      </c>
      <c r="D8209" t="s">
        <v>980</v>
      </c>
      <c r="E8209" s="82">
        <v>7.46</v>
      </c>
      <c r="F8209" t="s">
        <v>973</v>
      </c>
      <c r="G8209" s="83">
        <v>41827</v>
      </c>
      <c r="I8209">
        <v>2014</v>
      </c>
    </row>
    <row r="8210" spans="1:9" ht="14.45" customHeight="1" x14ac:dyDescent="0.25">
      <c r="A8210" t="s">
        <v>972</v>
      </c>
      <c r="B8210" t="s">
        <v>89</v>
      </c>
      <c r="C8210" s="76" t="s">
        <v>842</v>
      </c>
      <c r="D8210" t="s">
        <v>980</v>
      </c>
      <c r="E8210" s="82">
        <v>9.58</v>
      </c>
      <c r="F8210" t="s">
        <v>973</v>
      </c>
      <c r="G8210" s="83">
        <v>41860</v>
      </c>
      <c r="I8210">
        <v>2014</v>
      </c>
    </row>
    <row r="8211" spans="1:9" ht="14.45" customHeight="1" x14ac:dyDescent="0.25">
      <c r="A8211" t="s">
        <v>972</v>
      </c>
      <c r="B8211" t="s">
        <v>118</v>
      </c>
      <c r="C8211" s="76" t="s">
        <v>842</v>
      </c>
      <c r="D8211" t="s">
        <v>980</v>
      </c>
      <c r="E8211" s="82">
        <v>9.8000000000000007</v>
      </c>
      <c r="F8211" t="s">
        <v>973</v>
      </c>
      <c r="G8211" s="83">
        <v>41830</v>
      </c>
      <c r="I8211">
        <v>2014</v>
      </c>
    </row>
    <row r="8212" spans="1:9" ht="14.45" customHeight="1" x14ac:dyDescent="0.25">
      <c r="A8212" t="s">
        <v>972</v>
      </c>
      <c r="B8212" t="s">
        <v>173</v>
      </c>
      <c r="C8212" s="76" t="s">
        <v>842</v>
      </c>
      <c r="D8212" t="s">
        <v>980</v>
      </c>
      <c r="E8212" s="82">
        <v>150</v>
      </c>
      <c r="F8212" t="s">
        <v>973</v>
      </c>
      <c r="G8212" s="83">
        <v>42003</v>
      </c>
      <c r="I8212">
        <v>2014</v>
      </c>
    </row>
    <row r="8213" spans="1:9" ht="14.45" customHeight="1" x14ac:dyDescent="0.25">
      <c r="A8213" t="s">
        <v>972</v>
      </c>
      <c r="B8213" t="s">
        <v>148</v>
      </c>
      <c r="C8213" s="76" t="s">
        <v>842</v>
      </c>
      <c r="D8213" t="s">
        <v>980</v>
      </c>
      <c r="E8213" s="82">
        <v>4.18</v>
      </c>
      <c r="F8213" t="s">
        <v>973</v>
      </c>
      <c r="G8213" s="83">
        <v>41856</v>
      </c>
      <c r="I8213">
        <v>2014</v>
      </c>
    </row>
    <row r="8214" spans="1:9" ht="14.45" customHeight="1" x14ac:dyDescent="0.25">
      <c r="A8214" t="s">
        <v>972</v>
      </c>
      <c r="B8214" t="s">
        <v>240</v>
      </c>
      <c r="C8214" s="76" t="s">
        <v>842</v>
      </c>
      <c r="D8214" t="s">
        <v>980</v>
      </c>
      <c r="E8214" s="82">
        <v>6.38</v>
      </c>
      <c r="F8214" t="s">
        <v>973</v>
      </c>
      <c r="G8214" s="83">
        <v>41788</v>
      </c>
      <c r="I8214">
        <v>2014</v>
      </c>
    </row>
    <row r="8215" spans="1:9" ht="14.45" customHeight="1" x14ac:dyDescent="0.25">
      <c r="A8215" t="s">
        <v>972</v>
      </c>
      <c r="B8215" t="s">
        <v>292</v>
      </c>
      <c r="C8215" s="76" t="s">
        <v>842</v>
      </c>
      <c r="D8215" t="s">
        <v>980</v>
      </c>
      <c r="E8215" s="82">
        <v>6.38</v>
      </c>
      <c r="F8215" t="s">
        <v>973</v>
      </c>
      <c r="G8215" s="83">
        <v>41788</v>
      </c>
      <c r="I8215">
        <v>2014</v>
      </c>
    </row>
    <row r="8216" spans="1:9" x14ac:dyDescent="0.25">
      <c r="A8216" t="s">
        <v>972</v>
      </c>
      <c r="B8216" t="s">
        <v>247</v>
      </c>
      <c r="C8216" s="76" t="s">
        <v>842</v>
      </c>
      <c r="D8216" t="s">
        <v>980</v>
      </c>
      <c r="E8216" s="82">
        <v>5</v>
      </c>
      <c r="F8216" t="s">
        <v>973</v>
      </c>
      <c r="G8216" s="83">
        <v>41822</v>
      </c>
      <c r="I8216">
        <v>2014</v>
      </c>
    </row>
    <row r="8217" spans="1:9" x14ac:dyDescent="0.25">
      <c r="A8217" t="s">
        <v>972</v>
      </c>
      <c r="B8217" t="s">
        <v>249</v>
      </c>
      <c r="C8217" s="76" t="s">
        <v>842</v>
      </c>
      <c r="D8217" t="s">
        <v>980</v>
      </c>
      <c r="E8217" s="82">
        <v>10</v>
      </c>
      <c r="F8217" t="s">
        <v>973</v>
      </c>
      <c r="G8217" s="83">
        <v>41834</v>
      </c>
      <c r="I8217">
        <v>2014</v>
      </c>
    </row>
    <row r="8218" spans="1:9" x14ac:dyDescent="0.25">
      <c r="A8218" t="s">
        <v>972</v>
      </c>
      <c r="B8218" t="s">
        <v>244</v>
      </c>
      <c r="C8218" s="76" t="s">
        <v>842</v>
      </c>
      <c r="D8218" t="s">
        <v>980</v>
      </c>
      <c r="E8218" s="82">
        <v>4</v>
      </c>
      <c r="F8218" t="s">
        <v>973</v>
      </c>
      <c r="G8218" s="83">
        <v>41842</v>
      </c>
      <c r="I8218">
        <v>2014</v>
      </c>
    </row>
    <row r="8219" spans="1:9" x14ac:dyDescent="0.25">
      <c r="A8219" t="s">
        <v>972</v>
      </c>
      <c r="B8219" t="s">
        <v>249</v>
      </c>
      <c r="C8219" s="76" t="s">
        <v>842</v>
      </c>
      <c r="D8219" t="s">
        <v>980</v>
      </c>
      <c r="E8219" s="82">
        <v>7.2</v>
      </c>
      <c r="F8219" t="s">
        <v>973</v>
      </c>
      <c r="G8219" s="83">
        <v>41816</v>
      </c>
      <c r="I8219">
        <v>2014</v>
      </c>
    </row>
    <row r="8220" spans="1:9" x14ac:dyDescent="0.25">
      <c r="A8220" t="s">
        <v>972</v>
      </c>
      <c r="B8220" t="s">
        <v>118</v>
      </c>
      <c r="C8220" s="76" t="s">
        <v>842</v>
      </c>
      <c r="D8220" t="s">
        <v>980</v>
      </c>
      <c r="E8220" s="82">
        <v>3.63</v>
      </c>
      <c r="F8220" t="s">
        <v>973</v>
      </c>
      <c r="G8220" s="83">
        <v>41787</v>
      </c>
      <c r="I8220">
        <v>2014</v>
      </c>
    </row>
    <row r="8221" spans="1:9" x14ac:dyDescent="0.25">
      <c r="A8221" t="s">
        <v>972</v>
      </c>
      <c r="B8221" t="s">
        <v>125</v>
      </c>
      <c r="C8221" s="76" t="s">
        <v>842</v>
      </c>
      <c r="D8221" t="s">
        <v>980</v>
      </c>
      <c r="E8221" s="82">
        <v>8</v>
      </c>
      <c r="F8221" t="s">
        <v>973</v>
      </c>
      <c r="G8221" s="83">
        <v>41794</v>
      </c>
      <c r="I8221">
        <v>2014</v>
      </c>
    </row>
    <row r="8222" spans="1:9" x14ac:dyDescent="0.25">
      <c r="A8222" t="s">
        <v>972</v>
      </c>
      <c r="B8222" t="s">
        <v>182</v>
      </c>
      <c r="C8222" s="76" t="s">
        <v>842</v>
      </c>
      <c r="D8222" t="s">
        <v>980</v>
      </c>
      <c r="E8222" s="82">
        <v>12.3</v>
      </c>
      <c r="F8222" t="s">
        <v>973</v>
      </c>
      <c r="G8222" s="83">
        <v>41921</v>
      </c>
      <c r="I8222">
        <v>2014</v>
      </c>
    </row>
    <row r="8223" spans="1:9" x14ac:dyDescent="0.25">
      <c r="A8223" t="s">
        <v>972</v>
      </c>
      <c r="B8223" s="74" t="s">
        <v>213</v>
      </c>
      <c r="C8223" s="76" t="s">
        <v>842</v>
      </c>
      <c r="D8223" t="s">
        <v>980</v>
      </c>
      <c r="E8223" s="82">
        <v>7</v>
      </c>
      <c r="F8223" t="s">
        <v>973</v>
      </c>
      <c r="G8223" s="83">
        <v>41802</v>
      </c>
      <c r="I8223">
        <v>2014</v>
      </c>
    </row>
    <row r="8224" spans="1:9" x14ac:dyDescent="0.25">
      <c r="A8224" t="s">
        <v>972</v>
      </c>
      <c r="B8224" t="s">
        <v>130</v>
      </c>
      <c r="C8224" s="76" t="s">
        <v>842</v>
      </c>
      <c r="D8224" t="s">
        <v>980</v>
      </c>
      <c r="E8224" s="82">
        <v>7</v>
      </c>
      <c r="F8224" t="s">
        <v>973</v>
      </c>
      <c r="G8224" s="83">
        <v>41787</v>
      </c>
      <c r="I8224">
        <v>2014</v>
      </c>
    </row>
    <row r="8225" spans="1:9" x14ac:dyDescent="0.25">
      <c r="A8225" t="s">
        <v>972</v>
      </c>
      <c r="B8225" t="s">
        <v>128</v>
      </c>
      <c r="C8225" s="76" t="s">
        <v>842</v>
      </c>
      <c r="D8225" t="s">
        <v>980</v>
      </c>
      <c r="E8225" s="82">
        <v>5</v>
      </c>
      <c r="F8225" t="s">
        <v>973</v>
      </c>
      <c r="G8225" s="83">
        <v>41814</v>
      </c>
      <c r="I8225">
        <v>2014</v>
      </c>
    </row>
    <row r="8226" spans="1:9" x14ac:dyDescent="0.25">
      <c r="A8226" t="s">
        <v>972</v>
      </c>
      <c r="B8226" t="s">
        <v>128</v>
      </c>
      <c r="C8226" s="76" t="s">
        <v>842</v>
      </c>
      <c r="D8226" t="s">
        <v>980</v>
      </c>
      <c r="E8226" s="82">
        <v>3.8</v>
      </c>
      <c r="F8226" t="s">
        <v>973</v>
      </c>
      <c r="G8226" s="83">
        <v>41787</v>
      </c>
      <c r="I8226">
        <v>2014</v>
      </c>
    </row>
    <row r="8227" spans="1:9" x14ac:dyDescent="0.25">
      <c r="A8227" t="s">
        <v>972</v>
      </c>
      <c r="B8227" t="s">
        <v>128</v>
      </c>
      <c r="C8227" s="76" t="s">
        <v>842</v>
      </c>
      <c r="D8227" t="s">
        <v>980</v>
      </c>
      <c r="E8227" s="82">
        <v>5</v>
      </c>
      <c r="F8227" t="s">
        <v>973</v>
      </c>
      <c r="G8227" s="83">
        <v>41800</v>
      </c>
      <c r="I8227">
        <v>2014</v>
      </c>
    </row>
    <row r="8228" spans="1:9" x14ac:dyDescent="0.25">
      <c r="A8228" t="s">
        <v>972</v>
      </c>
      <c r="B8228" t="s">
        <v>183</v>
      </c>
      <c r="C8228" s="76" t="s">
        <v>842</v>
      </c>
      <c r="D8228" t="s">
        <v>980</v>
      </c>
      <c r="E8228" s="82">
        <v>5</v>
      </c>
      <c r="F8228" t="s">
        <v>973</v>
      </c>
      <c r="G8228" s="83">
        <v>41808</v>
      </c>
      <c r="I8228">
        <v>2014</v>
      </c>
    </row>
    <row r="8229" spans="1:9" x14ac:dyDescent="0.25">
      <c r="A8229" t="s">
        <v>972</v>
      </c>
      <c r="B8229" t="s">
        <v>114</v>
      </c>
      <c r="C8229" s="76" t="s">
        <v>842</v>
      </c>
      <c r="D8229" t="s">
        <v>980</v>
      </c>
      <c r="E8229" s="82">
        <v>5</v>
      </c>
      <c r="F8229" t="s">
        <v>973</v>
      </c>
      <c r="G8229" s="83">
        <v>41808</v>
      </c>
      <c r="I8229">
        <v>2014</v>
      </c>
    </row>
    <row r="8230" spans="1:9" x14ac:dyDescent="0.25">
      <c r="A8230" t="s">
        <v>972</v>
      </c>
      <c r="B8230" t="s">
        <v>127</v>
      </c>
      <c r="C8230" s="76" t="s">
        <v>842</v>
      </c>
      <c r="D8230" t="s">
        <v>980</v>
      </c>
      <c r="E8230" s="82">
        <v>4</v>
      </c>
      <c r="F8230" t="s">
        <v>973</v>
      </c>
      <c r="G8230" s="83">
        <v>41842</v>
      </c>
      <c r="I8230">
        <v>2014</v>
      </c>
    </row>
    <row r="8231" spans="1:9" x14ac:dyDescent="0.25">
      <c r="A8231" t="s">
        <v>972</v>
      </c>
      <c r="B8231" t="s">
        <v>223</v>
      </c>
      <c r="C8231" s="76" t="s">
        <v>842</v>
      </c>
      <c r="D8231" t="s">
        <v>980</v>
      </c>
      <c r="E8231" s="82">
        <v>11</v>
      </c>
      <c r="F8231" t="s">
        <v>973</v>
      </c>
      <c r="G8231" s="83">
        <v>41905</v>
      </c>
      <c r="I8231">
        <v>2014</v>
      </c>
    </row>
    <row r="8232" spans="1:9" x14ac:dyDescent="0.25">
      <c r="A8232" t="s">
        <v>972</v>
      </c>
      <c r="B8232" t="s">
        <v>240</v>
      </c>
      <c r="C8232" s="76" t="s">
        <v>842</v>
      </c>
      <c r="D8232" t="s">
        <v>980</v>
      </c>
      <c r="E8232" s="82">
        <v>6</v>
      </c>
      <c r="F8232" t="s">
        <v>973</v>
      </c>
      <c r="G8232" s="83">
        <v>41789</v>
      </c>
      <c r="I8232">
        <v>2014</v>
      </c>
    </row>
    <row r="8233" spans="1:9" x14ac:dyDescent="0.25">
      <c r="A8233" t="s">
        <v>972</v>
      </c>
      <c r="B8233" t="s">
        <v>122</v>
      </c>
      <c r="C8233" s="76" t="s">
        <v>842</v>
      </c>
      <c r="D8233" t="s">
        <v>980</v>
      </c>
      <c r="E8233" s="82">
        <v>5</v>
      </c>
      <c r="F8233" t="s">
        <v>973</v>
      </c>
      <c r="G8233" s="83">
        <v>41792</v>
      </c>
      <c r="I8233">
        <v>2014</v>
      </c>
    </row>
    <row r="8234" spans="1:9" ht="14.45" customHeight="1" x14ac:dyDescent="0.25">
      <c r="A8234" t="s">
        <v>972</v>
      </c>
      <c r="B8234" t="s">
        <v>248</v>
      </c>
      <c r="C8234" s="76" t="s">
        <v>842</v>
      </c>
      <c r="D8234" t="s">
        <v>980</v>
      </c>
      <c r="E8234" s="82">
        <v>5</v>
      </c>
      <c r="F8234" t="s">
        <v>973</v>
      </c>
      <c r="G8234" s="83">
        <v>41834</v>
      </c>
      <c r="I8234">
        <v>2014</v>
      </c>
    </row>
    <row r="8235" spans="1:9" ht="14.45" customHeight="1" x14ac:dyDescent="0.25">
      <c r="A8235" t="s">
        <v>972</v>
      </c>
      <c r="B8235" t="s">
        <v>173</v>
      </c>
      <c r="C8235" s="76" t="s">
        <v>842</v>
      </c>
      <c r="D8235" t="s">
        <v>980</v>
      </c>
      <c r="E8235" s="82">
        <v>11</v>
      </c>
      <c r="F8235" t="s">
        <v>973</v>
      </c>
      <c r="G8235" s="83">
        <v>41844</v>
      </c>
      <c r="I8235">
        <v>2014</v>
      </c>
    </row>
    <row r="8236" spans="1:9" ht="14.45" customHeight="1" x14ac:dyDescent="0.25">
      <c r="A8236" t="s">
        <v>972</v>
      </c>
      <c r="B8236" t="s">
        <v>254</v>
      </c>
      <c r="C8236" s="76" t="s">
        <v>842</v>
      </c>
      <c r="D8236" t="s">
        <v>980</v>
      </c>
      <c r="E8236" s="82">
        <v>3.8</v>
      </c>
      <c r="F8236" t="s">
        <v>973</v>
      </c>
      <c r="G8236" s="83">
        <v>41809</v>
      </c>
      <c r="I8236">
        <v>2014</v>
      </c>
    </row>
    <row r="8237" spans="1:9" ht="14.45" customHeight="1" x14ac:dyDescent="0.25">
      <c r="A8237" t="s">
        <v>972</v>
      </c>
      <c r="B8237" t="s">
        <v>63</v>
      </c>
      <c r="C8237" s="76" t="s">
        <v>842</v>
      </c>
      <c r="D8237" t="s">
        <v>980</v>
      </c>
      <c r="E8237" s="82">
        <v>7.68</v>
      </c>
      <c r="F8237" t="s">
        <v>973</v>
      </c>
      <c r="G8237" s="83">
        <v>41792</v>
      </c>
      <c r="I8237">
        <v>2014</v>
      </c>
    </row>
    <row r="8238" spans="1:9" ht="14.45" customHeight="1" x14ac:dyDescent="0.25">
      <c r="A8238" t="s">
        <v>972</v>
      </c>
      <c r="B8238" t="s">
        <v>186</v>
      </c>
      <c r="C8238" s="76" t="s">
        <v>842</v>
      </c>
      <c r="D8238" t="s">
        <v>980</v>
      </c>
      <c r="E8238" s="82">
        <v>6</v>
      </c>
      <c r="F8238" t="s">
        <v>973</v>
      </c>
      <c r="G8238" s="83">
        <v>41814</v>
      </c>
      <c r="I8238">
        <v>2014</v>
      </c>
    </row>
    <row r="8239" spans="1:9" ht="14.45" customHeight="1" x14ac:dyDescent="0.25">
      <c r="A8239" t="s">
        <v>972</v>
      </c>
      <c r="B8239" t="s">
        <v>216</v>
      </c>
      <c r="C8239" s="76" t="s">
        <v>842</v>
      </c>
      <c r="D8239" t="s">
        <v>980</v>
      </c>
      <c r="E8239" s="82">
        <v>7</v>
      </c>
      <c r="F8239" t="s">
        <v>973</v>
      </c>
      <c r="G8239" s="83">
        <v>41827</v>
      </c>
      <c r="I8239">
        <v>2014</v>
      </c>
    </row>
    <row r="8240" spans="1:9" ht="14.45" customHeight="1" x14ac:dyDescent="0.25">
      <c r="A8240" t="s">
        <v>972</v>
      </c>
      <c r="B8240" t="s">
        <v>128</v>
      </c>
      <c r="C8240" s="76" t="s">
        <v>842</v>
      </c>
      <c r="D8240" t="s">
        <v>980</v>
      </c>
      <c r="E8240" s="82">
        <v>5</v>
      </c>
      <c r="F8240" t="s">
        <v>973</v>
      </c>
      <c r="G8240" s="83">
        <v>41792</v>
      </c>
      <c r="I8240">
        <v>2014</v>
      </c>
    </row>
    <row r="8241" spans="1:9" ht="14.45" customHeight="1" x14ac:dyDescent="0.25">
      <c r="A8241" t="s">
        <v>972</v>
      </c>
      <c r="B8241" t="s">
        <v>117</v>
      </c>
      <c r="C8241" s="76" t="s">
        <v>842</v>
      </c>
      <c r="D8241" t="s">
        <v>980</v>
      </c>
      <c r="E8241" s="82">
        <v>9</v>
      </c>
      <c r="F8241" t="s">
        <v>973</v>
      </c>
      <c r="G8241" s="83">
        <v>41879</v>
      </c>
      <c r="I8241">
        <v>2014</v>
      </c>
    </row>
    <row r="8242" spans="1:9" ht="14.45" customHeight="1" x14ac:dyDescent="0.25">
      <c r="A8242" t="s">
        <v>972</v>
      </c>
      <c r="B8242" t="s">
        <v>252</v>
      </c>
      <c r="C8242" s="76" t="s">
        <v>842</v>
      </c>
      <c r="D8242" t="s">
        <v>980</v>
      </c>
      <c r="E8242" s="82">
        <v>6</v>
      </c>
      <c r="F8242" t="s">
        <v>973</v>
      </c>
      <c r="G8242" s="83">
        <v>41789</v>
      </c>
      <c r="I8242">
        <v>2014</v>
      </c>
    </row>
    <row r="8243" spans="1:9" ht="14.45" customHeight="1" x14ac:dyDescent="0.25">
      <c r="A8243" t="s">
        <v>972</v>
      </c>
      <c r="B8243" s="74" t="s">
        <v>111</v>
      </c>
      <c r="C8243" s="76" t="s">
        <v>842</v>
      </c>
      <c r="D8243" t="s">
        <v>980</v>
      </c>
      <c r="E8243" s="82">
        <v>7</v>
      </c>
      <c r="F8243" t="s">
        <v>973</v>
      </c>
      <c r="G8243" s="83">
        <v>41835</v>
      </c>
      <c r="I8243">
        <v>2014</v>
      </c>
    </row>
    <row r="8244" spans="1:9" x14ac:dyDescent="0.25">
      <c r="A8244" t="s">
        <v>972</v>
      </c>
      <c r="B8244" t="s">
        <v>232</v>
      </c>
      <c r="C8244" s="76" t="s">
        <v>842</v>
      </c>
      <c r="D8244" t="s">
        <v>980</v>
      </c>
      <c r="E8244" s="82">
        <v>10</v>
      </c>
      <c r="F8244" t="s">
        <v>973</v>
      </c>
      <c r="G8244" s="83">
        <v>41820</v>
      </c>
      <c r="I8244">
        <v>2014</v>
      </c>
    </row>
    <row r="8245" spans="1:9" x14ac:dyDescent="0.25">
      <c r="A8245" t="s">
        <v>972</v>
      </c>
      <c r="B8245" t="s">
        <v>229</v>
      </c>
      <c r="C8245" s="76" t="s">
        <v>842</v>
      </c>
      <c r="D8245" t="s">
        <v>980</v>
      </c>
      <c r="E8245" s="82">
        <v>5</v>
      </c>
      <c r="F8245" t="s">
        <v>973</v>
      </c>
      <c r="G8245" s="83">
        <v>41827</v>
      </c>
      <c r="I8245">
        <v>2014</v>
      </c>
    </row>
    <row r="8246" spans="1:9" x14ac:dyDescent="0.25">
      <c r="A8246" t="s">
        <v>972</v>
      </c>
      <c r="B8246" t="s">
        <v>136</v>
      </c>
      <c r="C8246" s="76" t="s">
        <v>842</v>
      </c>
      <c r="D8246" t="s">
        <v>980</v>
      </c>
      <c r="E8246" s="82">
        <v>2.8</v>
      </c>
      <c r="F8246" t="s">
        <v>973</v>
      </c>
      <c r="G8246" s="83">
        <v>41871</v>
      </c>
      <c r="I8246">
        <v>2014</v>
      </c>
    </row>
    <row r="8247" spans="1:9" x14ac:dyDescent="0.25">
      <c r="A8247" t="s">
        <v>972</v>
      </c>
      <c r="B8247" t="s">
        <v>136</v>
      </c>
      <c r="C8247" s="76" t="s">
        <v>842</v>
      </c>
      <c r="D8247" t="s">
        <v>980</v>
      </c>
      <c r="E8247" s="82">
        <v>6</v>
      </c>
      <c r="F8247" t="s">
        <v>973</v>
      </c>
      <c r="G8247" s="83">
        <v>41792</v>
      </c>
      <c r="I8247">
        <v>2014</v>
      </c>
    </row>
    <row r="8248" spans="1:9" x14ac:dyDescent="0.25">
      <c r="A8248" t="s">
        <v>972</v>
      </c>
      <c r="B8248" t="s">
        <v>125</v>
      </c>
      <c r="C8248" s="76" t="s">
        <v>842</v>
      </c>
      <c r="D8248" t="s">
        <v>980</v>
      </c>
      <c r="E8248" s="82">
        <v>3.8</v>
      </c>
      <c r="F8248" t="s">
        <v>973</v>
      </c>
      <c r="G8248" s="83">
        <v>41901</v>
      </c>
      <c r="I8248">
        <v>2014</v>
      </c>
    </row>
    <row r="8249" spans="1:9" x14ac:dyDescent="0.25">
      <c r="A8249" t="s">
        <v>972</v>
      </c>
      <c r="B8249" t="s">
        <v>248</v>
      </c>
      <c r="C8249" s="76" t="s">
        <v>842</v>
      </c>
      <c r="D8249" t="s">
        <v>980</v>
      </c>
      <c r="E8249" s="82">
        <v>9.41</v>
      </c>
      <c r="F8249" t="s">
        <v>973</v>
      </c>
      <c r="G8249" s="83">
        <v>41892</v>
      </c>
      <c r="I8249">
        <v>2014</v>
      </c>
    </row>
    <row r="8250" spans="1:9" x14ac:dyDescent="0.25">
      <c r="A8250" t="s">
        <v>972</v>
      </c>
      <c r="B8250" t="s">
        <v>71</v>
      </c>
      <c r="C8250" s="76" t="s">
        <v>842</v>
      </c>
      <c r="D8250" t="s">
        <v>980</v>
      </c>
      <c r="E8250" s="82">
        <v>7.25</v>
      </c>
      <c r="F8250" t="s">
        <v>973</v>
      </c>
      <c r="G8250" s="83">
        <v>41788</v>
      </c>
      <c r="I8250">
        <v>2014</v>
      </c>
    </row>
    <row r="8251" spans="1:9" x14ac:dyDescent="0.25">
      <c r="A8251" t="s">
        <v>972</v>
      </c>
      <c r="B8251" t="s">
        <v>0</v>
      </c>
      <c r="C8251" s="76" t="s">
        <v>842</v>
      </c>
      <c r="D8251" t="s">
        <v>980</v>
      </c>
      <c r="E8251" s="82">
        <v>14.95</v>
      </c>
      <c r="F8251" t="s">
        <v>973</v>
      </c>
      <c r="G8251" s="83">
        <v>41850</v>
      </c>
      <c r="I8251">
        <v>2014</v>
      </c>
    </row>
    <row r="8252" spans="1:9" x14ac:dyDescent="0.25">
      <c r="A8252" t="s">
        <v>972</v>
      </c>
      <c r="B8252" t="s">
        <v>128</v>
      </c>
      <c r="C8252" s="76" t="s">
        <v>842</v>
      </c>
      <c r="D8252" t="s">
        <v>980</v>
      </c>
      <c r="E8252" s="82">
        <v>7</v>
      </c>
      <c r="F8252" t="s">
        <v>973</v>
      </c>
      <c r="G8252" s="83">
        <v>41790</v>
      </c>
      <c r="I8252">
        <v>2014</v>
      </c>
    </row>
    <row r="8253" spans="1:9" x14ac:dyDescent="0.25">
      <c r="A8253" t="s">
        <v>972</v>
      </c>
      <c r="B8253" t="s">
        <v>144</v>
      </c>
      <c r="C8253" s="76" t="s">
        <v>842</v>
      </c>
      <c r="D8253" t="s">
        <v>980</v>
      </c>
      <c r="E8253" s="82">
        <v>1</v>
      </c>
      <c r="F8253" t="s">
        <v>973</v>
      </c>
      <c r="G8253" s="83">
        <v>41792</v>
      </c>
      <c r="I8253">
        <v>2014</v>
      </c>
    </row>
    <row r="8254" spans="1:9" x14ac:dyDescent="0.25">
      <c r="A8254" t="s">
        <v>972</v>
      </c>
      <c r="B8254" t="s">
        <v>118</v>
      </c>
      <c r="C8254" s="76" t="s">
        <v>842</v>
      </c>
      <c r="D8254" t="s">
        <v>980</v>
      </c>
      <c r="E8254" s="82">
        <v>3.75</v>
      </c>
      <c r="F8254" t="s">
        <v>973</v>
      </c>
      <c r="G8254" s="83">
        <v>41794</v>
      </c>
      <c r="I8254">
        <v>2014</v>
      </c>
    </row>
    <row r="8255" spans="1:9" x14ac:dyDescent="0.25">
      <c r="A8255" t="s">
        <v>972</v>
      </c>
      <c r="B8255" t="s">
        <v>139</v>
      </c>
      <c r="C8255" s="76" t="s">
        <v>842</v>
      </c>
      <c r="D8255" t="s">
        <v>980</v>
      </c>
      <c r="E8255" s="82">
        <v>8</v>
      </c>
      <c r="F8255" t="s">
        <v>973</v>
      </c>
      <c r="G8255" s="83">
        <v>41794</v>
      </c>
      <c r="I8255">
        <v>2014</v>
      </c>
    </row>
    <row r="8256" spans="1:9" x14ac:dyDescent="0.25">
      <c r="A8256" t="s">
        <v>972</v>
      </c>
      <c r="B8256" t="s">
        <v>180</v>
      </c>
      <c r="C8256" s="76" t="s">
        <v>842</v>
      </c>
      <c r="D8256" t="s">
        <v>980</v>
      </c>
      <c r="E8256" s="82">
        <v>9.1199999999999992</v>
      </c>
      <c r="F8256" t="s">
        <v>973</v>
      </c>
      <c r="G8256" s="83">
        <v>41794</v>
      </c>
      <c r="I8256">
        <v>2014</v>
      </c>
    </row>
    <row r="8257" spans="1:9" x14ac:dyDescent="0.25">
      <c r="A8257" t="s">
        <v>972</v>
      </c>
      <c r="B8257" t="s">
        <v>11</v>
      </c>
      <c r="C8257" s="76" t="s">
        <v>842</v>
      </c>
      <c r="D8257" t="s">
        <v>980</v>
      </c>
      <c r="E8257" s="82">
        <v>3.75</v>
      </c>
      <c r="F8257" t="s">
        <v>973</v>
      </c>
      <c r="G8257" s="83">
        <v>41815</v>
      </c>
      <c r="I8257">
        <v>2014</v>
      </c>
    </row>
    <row r="8258" spans="1:9" x14ac:dyDescent="0.25">
      <c r="A8258" t="s">
        <v>972</v>
      </c>
      <c r="B8258" t="s">
        <v>253</v>
      </c>
      <c r="C8258" s="76" t="s">
        <v>842</v>
      </c>
      <c r="D8258" t="s">
        <v>980</v>
      </c>
      <c r="E8258" s="82">
        <v>30</v>
      </c>
      <c r="F8258" t="s">
        <v>973</v>
      </c>
      <c r="G8258" s="83">
        <v>41862</v>
      </c>
      <c r="I8258">
        <v>2014</v>
      </c>
    </row>
    <row r="8259" spans="1:9" x14ac:dyDescent="0.25">
      <c r="A8259" t="s">
        <v>972</v>
      </c>
      <c r="B8259" t="s">
        <v>292</v>
      </c>
      <c r="C8259" s="76" t="s">
        <v>842</v>
      </c>
      <c r="D8259" t="s">
        <v>980</v>
      </c>
      <c r="E8259" s="82">
        <v>3</v>
      </c>
      <c r="F8259" t="s">
        <v>973</v>
      </c>
      <c r="G8259" s="83">
        <v>41794</v>
      </c>
      <c r="I8259">
        <v>2014</v>
      </c>
    </row>
    <row r="8260" spans="1:9" x14ac:dyDescent="0.25">
      <c r="A8260" t="s">
        <v>972</v>
      </c>
      <c r="B8260" t="s">
        <v>177</v>
      </c>
      <c r="C8260" s="76" t="s">
        <v>842</v>
      </c>
      <c r="D8260" t="s">
        <v>980</v>
      </c>
      <c r="E8260" s="82">
        <v>150</v>
      </c>
      <c r="F8260" t="s">
        <v>973</v>
      </c>
      <c r="G8260" s="83">
        <v>41928</v>
      </c>
      <c r="I8260">
        <v>2014</v>
      </c>
    </row>
    <row r="8261" spans="1:9" x14ac:dyDescent="0.25">
      <c r="A8261" t="s">
        <v>972</v>
      </c>
      <c r="B8261" t="s">
        <v>175</v>
      </c>
      <c r="C8261" s="76" t="s">
        <v>842</v>
      </c>
      <c r="D8261" t="s">
        <v>980</v>
      </c>
      <c r="E8261" s="82">
        <v>5</v>
      </c>
      <c r="F8261" t="s">
        <v>973</v>
      </c>
      <c r="G8261" s="83">
        <v>41794</v>
      </c>
      <c r="I8261">
        <v>2014</v>
      </c>
    </row>
    <row r="8262" spans="1:9" x14ac:dyDescent="0.25">
      <c r="A8262" t="s">
        <v>972</v>
      </c>
      <c r="B8262" t="s">
        <v>179</v>
      </c>
      <c r="C8262" s="76" t="s">
        <v>842</v>
      </c>
      <c r="D8262" t="s">
        <v>980</v>
      </c>
      <c r="E8262" s="82">
        <v>5</v>
      </c>
      <c r="F8262" t="s">
        <v>973</v>
      </c>
      <c r="G8262" s="83">
        <v>41794</v>
      </c>
      <c r="I8262">
        <v>2014</v>
      </c>
    </row>
    <row r="8263" spans="1:9" x14ac:dyDescent="0.25">
      <c r="A8263" t="s">
        <v>972</v>
      </c>
      <c r="B8263" t="s">
        <v>77</v>
      </c>
      <c r="C8263" s="76" t="s">
        <v>842</v>
      </c>
      <c r="D8263" t="s">
        <v>980</v>
      </c>
      <c r="E8263" s="82">
        <v>9</v>
      </c>
      <c r="F8263" t="s">
        <v>973</v>
      </c>
      <c r="G8263" s="83">
        <v>41794</v>
      </c>
      <c r="I8263">
        <v>2014</v>
      </c>
    </row>
    <row r="8264" spans="1:9" x14ac:dyDescent="0.25">
      <c r="A8264" t="s">
        <v>972</v>
      </c>
      <c r="B8264" t="s">
        <v>118</v>
      </c>
      <c r="C8264" s="76" t="s">
        <v>842</v>
      </c>
      <c r="D8264" t="s">
        <v>980</v>
      </c>
      <c r="E8264" s="82">
        <v>9.8000000000000007</v>
      </c>
      <c r="F8264" t="s">
        <v>973</v>
      </c>
      <c r="G8264" s="83">
        <v>41936</v>
      </c>
      <c r="I8264">
        <v>2014</v>
      </c>
    </row>
    <row r="8265" spans="1:9" x14ac:dyDescent="0.25">
      <c r="A8265" t="s">
        <v>972</v>
      </c>
      <c r="B8265" t="s">
        <v>232</v>
      </c>
      <c r="C8265" s="76" t="s">
        <v>842</v>
      </c>
      <c r="D8265" t="s">
        <v>980</v>
      </c>
      <c r="E8265" s="82">
        <v>7</v>
      </c>
      <c r="F8265" t="s">
        <v>973</v>
      </c>
      <c r="G8265" s="83">
        <v>41884</v>
      </c>
      <c r="I8265">
        <v>2014</v>
      </c>
    </row>
    <row r="8266" spans="1:9" x14ac:dyDescent="0.25">
      <c r="A8266" t="s">
        <v>972</v>
      </c>
      <c r="B8266" t="s">
        <v>66</v>
      </c>
      <c r="C8266" s="76" t="s">
        <v>842</v>
      </c>
      <c r="D8266" t="s">
        <v>980</v>
      </c>
      <c r="E8266" s="82">
        <v>11.3</v>
      </c>
      <c r="F8266" t="s">
        <v>973</v>
      </c>
      <c r="G8266" s="83">
        <v>41799</v>
      </c>
      <c r="I8266">
        <v>2014</v>
      </c>
    </row>
    <row r="8267" spans="1:9" x14ac:dyDescent="0.25">
      <c r="A8267" t="s">
        <v>972</v>
      </c>
      <c r="B8267" t="s">
        <v>183</v>
      </c>
      <c r="C8267" s="76" t="s">
        <v>842</v>
      </c>
      <c r="D8267" t="s">
        <v>980</v>
      </c>
      <c r="E8267" s="82">
        <v>6</v>
      </c>
      <c r="F8267" t="s">
        <v>973</v>
      </c>
      <c r="G8267" s="83">
        <v>41796</v>
      </c>
      <c r="I8267">
        <v>2014</v>
      </c>
    </row>
    <row r="8268" spans="1:9" x14ac:dyDescent="0.25">
      <c r="A8268" t="s">
        <v>972</v>
      </c>
      <c r="B8268" t="s">
        <v>243</v>
      </c>
      <c r="C8268" s="76" t="s">
        <v>842</v>
      </c>
      <c r="D8268" t="s">
        <v>980</v>
      </c>
      <c r="E8268" s="82">
        <v>3.8</v>
      </c>
      <c r="F8268" t="s">
        <v>973</v>
      </c>
      <c r="G8268" s="83">
        <v>41823</v>
      </c>
      <c r="I8268">
        <v>2014</v>
      </c>
    </row>
    <row r="8269" spans="1:9" x14ac:dyDescent="0.25">
      <c r="A8269" t="s">
        <v>972</v>
      </c>
      <c r="B8269" t="s">
        <v>253</v>
      </c>
      <c r="C8269" s="76" t="s">
        <v>842</v>
      </c>
      <c r="D8269" t="s">
        <v>980</v>
      </c>
      <c r="E8269" s="82">
        <v>22</v>
      </c>
      <c r="F8269" t="s">
        <v>973</v>
      </c>
      <c r="G8269" s="83">
        <v>41999</v>
      </c>
      <c r="I8269">
        <v>2014</v>
      </c>
    </row>
    <row r="8270" spans="1:9" x14ac:dyDescent="0.25">
      <c r="A8270" t="s">
        <v>972</v>
      </c>
      <c r="B8270" t="s">
        <v>243</v>
      </c>
      <c r="C8270" s="76" t="s">
        <v>842</v>
      </c>
      <c r="D8270" t="s">
        <v>980</v>
      </c>
      <c r="E8270" s="82">
        <v>6</v>
      </c>
      <c r="F8270" t="s">
        <v>973</v>
      </c>
      <c r="G8270" s="83">
        <v>41808</v>
      </c>
      <c r="I8270">
        <v>2014</v>
      </c>
    </row>
    <row r="8271" spans="1:9" x14ac:dyDescent="0.25">
      <c r="A8271" t="s">
        <v>972</v>
      </c>
      <c r="B8271" t="s">
        <v>241</v>
      </c>
      <c r="C8271" s="76" t="s">
        <v>842</v>
      </c>
      <c r="D8271" t="s">
        <v>980</v>
      </c>
      <c r="E8271" s="82">
        <v>50</v>
      </c>
      <c r="F8271" t="s">
        <v>973</v>
      </c>
      <c r="G8271" s="83">
        <v>41862</v>
      </c>
      <c r="I8271">
        <v>2014</v>
      </c>
    </row>
    <row r="8272" spans="1:9" x14ac:dyDescent="0.25">
      <c r="A8272" t="s">
        <v>972</v>
      </c>
      <c r="B8272" t="s">
        <v>177</v>
      </c>
      <c r="C8272" s="76" t="s">
        <v>842</v>
      </c>
      <c r="D8272" t="s">
        <v>980</v>
      </c>
      <c r="E8272" s="82">
        <v>7</v>
      </c>
      <c r="F8272" t="s">
        <v>973</v>
      </c>
      <c r="G8272" s="83">
        <v>41835</v>
      </c>
      <c r="I8272">
        <v>2014</v>
      </c>
    </row>
    <row r="8273" spans="1:9" x14ac:dyDescent="0.25">
      <c r="A8273" t="s">
        <v>972</v>
      </c>
      <c r="B8273" t="s">
        <v>124</v>
      </c>
      <c r="C8273" s="76" t="s">
        <v>842</v>
      </c>
      <c r="D8273" t="s">
        <v>980</v>
      </c>
      <c r="E8273" s="82">
        <v>11.4</v>
      </c>
      <c r="F8273" t="s">
        <v>973</v>
      </c>
      <c r="G8273" s="83">
        <v>42090</v>
      </c>
      <c r="I8273">
        <v>2015</v>
      </c>
    </row>
    <row r="8274" spans="1:9" x14ac:dyDescent="0.25">
      <c r="A8274" t="s">
        <v>972</v>
      </c>
      <c r="B8274" s="74" t="s">
        <v>213</v>
      </c>
      <c r="C8274" s="76" t="s">
        <v>842</v>
      </c>
      <c r="D8274" t="s">
        <v>980</v>
      </c>
      <c r="E8274" s="82">
        <v>15.69</v>
      </c>
      <c r="F8274" t="s">
        <v>973</v>
      </c>
      <c r="G8274" s="83">
        <v>41872</v>
      </c>
      <c r="I8274">
        <v>2014</v>
      </c>
    </row>
    <row r="8275" spans="1:9" x14ac:dyDescent="0.25">
      <c r="A8275" t="s">
        <v>972</v>
      </c>
      <c r="B8275" t="s">
        <v>281</v>
      </c>
      <c r="C8275" s="76" t="s">
        <v>842</v>
      </c>
      <c r="D8275" t="s">
        <v>980</v>
      </c>
      <c r="E8275" s="82">
        <v>3.8</v>
      </c>
      <c r="F8275" t="s">
        <v>973</v>
      </c>
      <c r="G8275" s="83">
        <v>41800</v>
      </c>
      <c r="I8275">
        <v>2014</v>
      </c>
    </row>
    <row r="8276" spans="1:9" x14ac:dyDescent="0.25">
      <c r="A8276" t="s">
        <v>972</v>
      </c>
      <c r="B8276" t="s">
        <v>133</v>
      </c>
      <c r="C8276" s="76" t="s">
        <v>842</v>
      </c>
      <c r="D8276" t="s">
        <v>980</v>
      </c>
      <c r="E8276" s="82">
        <v>7</v>
      </c>
      <c r="F8276" t="s">
        <v>973</v>
      </c>
      <c r="G8276" s="83">
        <v>41801</v>
      </c>
      <c r="I8276">
        <v>2014</v>
      </c>
    </row>
    <row r="8277" spans="1:9" x14ac:dyDescent="0.25">
      <c r="A8277" t="s">
        <v>972</v>
      </c>
      <c r="B8277" s="74" t="s">
        <v>213</v>
      </c>
      <c r="C8277" s="76" t="s">
        <v>842</v>
      </c>
      <c r="D8277" t="s">
        <v>980</v>
      </c>
      <c r="E8277" s="82">
        <v>6.8</v>
      </c>
      <c r="F8277" t="s">
        <v>973</v>
      </c>
      <c r="G8277" s="83">
        <v>41848</v>
      </c>
      <c r="I8277">
        <v>2014</v>
      </c>
    </row>
    <row r="8278" spans="1:9" x14ac:dyDescent="0.25">
      <c r="A8278" t="s">
        <v>972</v>
      </c>
      <c r="B8278" t="s">
        <v>147</v>
      </c>
      <c r="C8278" s="76" t="s">
        <v>842</v>
      </c>
      <c r="D8278" t="s">
        <v>980</v>
      </c>
      <c r="E8278" s="82">
        <v>60</v>
      </c>
      <c r="F8278" t="s">
        <v>973</v>
      </c>
      <c r="G8278" s="83">
        <v>41992</v>
      </c>
      <c r="I8278">
        <v>2014</v>
      </c>
    </row>
    <row r="8279" spans="1:9" x14ac:dyDescent="0.25">
      <c r="A8279" t="s">
        <v>972</v>
      </c>
      <c r="B8279" t="s">
        <v>249</v>
      </c>
      <c r="C8279" s="76" t="s">
        <v>842</v>
      </c>
      <c r="D8279" t="s">
        <v>980</v>
      </c>
      <c r="E8279" s="82">
        <v>4.5</v>
      </c>
      <c r="F8279" t="s">
        <v>973</v>
      </c>
      <c r="G8279" s="83">
        <v>41827</v>
      </c>
      <c r="I8279">
        <v>2014</v>
      </c>
    </row>
    <row r="8280" spans="1:9" x14ac:dyDescent="0.25">
      <c r="A8280" t="s">
        <v>972</v>
      </c>
      <c r="B8280" t="s">
        <v>199</v>
      </c>
      <c r="C8280" s="76" t="s">
        <v>842</v>
      </c>
      <c r="D8280" t="s">
        <v>980</v>
      </c>
      <c r="E8280" s="82">
        <v>7.5</v>
      </c>
      <c r="F8280" t="s">
        <v>973</v>
      </c>
      <c r="G8280" s="83">
        <v>41835</v>
      </c>
      <c r="I8280">
        <v>2014</v>
      </c>
    </row>
    <row r="8281" spans="1:9" x14ac:dyDescent="0.25">
      <c r="A8281" t="s">
        <v>972</v>
      </c>
      <c r="B8281" t="s">
        <v>106</v>
      </c>
      <c r="C8281" s="76" t="s">
        <v>842</v>
      </c>
      <c r="D8281" t="s">
        <v>980</v>
      </c>
      <c r="E8281" s="82">
        <v>7</v>
      </c>
      <c r="F8281" t="s">
        <v>973</v>
      </c>
      <c r="G8281" s="83">
        <v>41801</v>
      </c>
      <c r="I8281">
        <v>2014</v>
      </c>
    </row>
    <row r="8282" spans="1:9" x14ac:dyDescent="0.25">
      <c r="A8282" t="s">
        <v>972</v>
      </c>
      <c r="B8282" t="s">
        <v>127</v>
      </c>
      <c r="C8282" s="76" t="s">
        <v>842</v>
      </c>
      <c r="D8282" t="s">
        <v>980</v>
      </c>
      <c r="E8282" s="82">
        <v>4</v>
      </c>
      <c r="F8282" t="s">
        <v>973</v>
      </c>
      <c r="G8282" s="83">
        <v>41842</v>
      </c>
      <c r="I8282">
        <v>2014</v>
      </c>
    </row>
    <row r="8283" spans="1:9" x14ac:dyDescent="0.25">
      <c r="A8283" t="s">
        <v>972</v>
      </c>
      <c r="B8283" t="s">
        <v>126</v>
      </c>
      <c r="C8283" s="76" t="s">
        <v>842</v>
      </c>
      <c r="D8283" t="s">
        <v>980</v>
      </c>
      <c r="E8283" s="82">
        <v>6.27</v>
      </c>
      <c r="F8283" t="s">
        <v>973</v>
      </c>
      <c r="G8283" s="83">
        <v>41845</v>
      </c>
      <c r="I8283">
        <v>2014</v>
      </c>
    </row>
    <row r="8284" spans="1:9" ht="14.45" customHeight="1" x14ac:dyDescent="0.25">
      <c r="A8284" t="s">
        <v>972</v>
      </c>
      <c r="B8284" t="s">
        <v>232</v>
      </c>
      <c r="C8284" s="76" t="s">
        <v>842</v>
      </c>
      <c r="D8284" t="s">
        <v>980</v>
      </c>
      <c r="E8284" s="82">
        <v>6</v>
      </c>
      <c r="F8284" t="s">
        <v>973</v>
      </c>
      <c r="G8284" s="83">
        <v>41830</v>
      </c>
      <c r="I8284">
        <v>2014</v>
      </c>
    </row>
    <row r="8285" spans="1:9" ht="14.45" customHeight="1" x14ac:dyDescent="0.25">
      <c r="A8285" t="s">
        <v>972</v>
      </c>
      <c r="B8285" t="s">
        <v>133</v>
      </c>
      <c r="C8285" s="76" t="s">
        <v>842</v>
      </c>
      <c r="D8285" t="s">
        <v>980</v>
      </c>
      <c r="E8285" s="82">
        <v>6.5</v>
      </c>
      <c r="F8285" t="s">
        <v>973</v>
      </c>
      <c r="G8285" s="83">
        <v>41800</v>
      </c>
      <c r="I8285">
        <v>2014</v>
      </c>
    </row>
    <row r="8286" spans="1:9" x14ac:dyDescent="0.25">
      <c r="A8286" t="s">
        <v>972</v>
      </c>
      <c r="B8286" t="s">
        <v>246</v>
      </c>
      <c r="C8286" s="76" t="s">
        <v>842</v>
      </c>
      <c r="D8286" t="s">
        <v>980</v>
      </c>
      <c r="E8286" s="82">
        <v>72</v>
      </c>
      <c r="F8286" t="s">
        <v>973</v>
      </c>
      <c r="G8286" s="83">
        <v>41897</v>
      </c>
      <c r="I8286">
        <v>2014</v>
      </c>
    </row>
    <row r="8287" spans="1:9" x14ac:dyDescent="0.25">
      <c r="A8287" t="s">
        <v>972</v>
      </c>
      <c r="B8287" t="s">
        <v>107</v>
      </c>
      <c r="C8287" s="76" t="s">
        <v>842</v>
      </c>
      <c r="D8287" t="s">
        <v>980</v>
      </c>
      <c r="E8287" s="82">
        <v>7.5</v>
      </c>
      <c r="F8287" t="s">
        <v>973</v>
      </c>
      <c r="G8287" s="83">
        <v>41802</v>
      </c>
      <c r="I8287">
        <v>2014</v>
      </c>
    </row>
    <row r="8288" spans="1:9" x14ac:dyDescent="0.25">
      <c r="A8288" t="s">
        <v>972</v>
      </c>
      <c r="B8288" t="s">
        <v>183</v>
      </c>
      <c r="C8288" s="76" t="s">
        <v>842</v>
      </c>
      <c r="D8288" t="s">
        <v>980</v>
      </c>
      <c r="E8288" s="82">
        <v>6</v>
      </c>
      <c r="F8288" t="s">
        <v>973</v>
      </c>
      <c r="G8288" s="83">
        <v>41802</v>
      </c>
      <c r="I8288">
        <v>2014</v>
      </c>
    </row>
    <row r="8289" spans="1:9" x14ac:dyDescent="0.25">
      <c r="A8289" t="s">
        <v>972</v>
      </c>
      <c r="B8289" t="s">
        <v>128</v>
      </c>
      <c r="C8289" s="76" t="s">
        <v>842</v>
      </c>
      <c r="D8289" t="s">
        <v>980</v>
      </c>
      <c r="E8289" s="82">
        <v>10</v>
      </c>
      <c r="F8289" t="s">
        <v>973</v>
      </c>
      <c r="G8289" s="83">
        <v>41820</v>
      </c>
      <c r="I8289">
        <v>2014</v>
      </c>
    </row>
    <row r="8290" spans="1:9" x14ac:dyDescent="0.25">
      <c r="A8290" t="s">
        <v>972</v>
      </c>
      <c r="B8290" t="s">
        <v>199</v>
      </c>
      <c r="C8290" s="76" t="s">
        <v>842</v>
      </c>
      <c r="D8290" t="s">
        <v>980</v>
      </c>
      <c r="E8290" s="82">
        <v>5.5</v>
      </c>
      <c r="F8290" t="s">
        <v>973</v>
      </c>
      <c r="G8290" s="83">
        <v>41803</v>
      </c>
      <c r="I8290">
        <v>2014</v>
      </c>
    </row>
    <row r="8291" spans="1:9" x14ac:dyDescent="0.25">
      <c r="A8291" t="s">
        <v>972</v>
      </c>
      <c r="B8291" t="s">
        <v>128</v>
      </c>
      <c r="C8291" s="76" t="s">
        <v>842</v>
      </c>
      <c r="D8291" t="s">
        <v>980</v>
      </c>
      <c r="E8291" s="82">
        <v>3.8</v>
      </c>
      <c r="F8291" t="s">
        <v>973</v>
      </c>
      <c r="G8291" s="83">
        <v>41802</v>
      </c>
      <c r="I8291">
        <v>2014</v>
      </c>
    </row>
    <row r="8292" spans="1:9" x14ac:dyDescent="0.25">
      <c r="A8292" t="s">
        <v>972</v>
      </c>
      <c r="B8292" t="s">
        <v>97</v>
      </c>
      <c r="C8292" s="76" t="s">
        <v>842</v>
      </c>
      <c r="D8292" t="s">
        <v>980</v>
      </c>
      <c r="E8292" s="82">
        <v>7.98</v>
      </c>
      <c r="F8292" t="s">
        <v>973</v>
      </c>
      <c r="G8292" s="83">
        <v>41802</v>
      </c>
      <c r="I8292">
        <v>2014</v>
      </c>
    </row>
    <row r="8293" spans="1:9" x14ac:dyDescent="0.25">
      <c r="A8293" t="s">
        <v>972</v>
      </c>
      <c r="B8293" t="s">
        <v>169</v>
      </c>
      <c r="C8293" s="76" t="s">
        <v>842</v>
      </c>
      <c r="D8293" t="s">
        <v>980</v>
      </c>
      <c r="E8293" s="82">
        <v>10</v>
      </c>
      <c r="F8293" t="s">
        <v>973</v>
      </c>
      <c r="G8293" s="83">
        <v>41802</v>
      </c>
      <c r="I8293">
        <v>2014</v>
      </c>
    </row>
    <row r="8294" spans="1:9" x14ac:dyDescent="0.25">
      <c r="A8294" t="s">
        <v>972</v>
      </c>
      <c r="B8294" t="s">
        <v>170</v>
      </c>
      <c r="C8294" s="76" t="s">
        <v>842</v>
      </c>
      <c r="D8294" t="s">
        <v>980</v>
      </c>
      <c r="E8294" s="82">
        <v>7.7</v>
      </c>
      <c r="F8294" t="s">
        <v>973</v>
      </c>
      <c r="G8294" s="83">
        <v>41803</v>
      </c>
      <c r="I8294">
        <v>2014</v>
      </c>
    </row>
    <row r="8295" spans="1:9" x14ac:dyDescent="0.25">
      <c r="A8295" t="s">
        <v>972</v>
      </c>
      <c r="B8295" t="s">
        <v>117</v>
      </c>
      <c r="C8295" s="76" t="s">
        <v>842</v>
      </c>
      <c r="D8295" t="s">
        <v>980</v>
      </c>
      <c r="E8295" s="82">
        <v>5.7</v>
      </c>
      <c r="F8295" t="s">
        <v>973</v>
      </c>
      <c r="G8295" s="83">
        <v>41806</v>
      </c>
      <c r="I8295">
        <v>2014</v>
      </c>
    </row>
    <row r="8296" spans="1:9" x14ac:dyDescent="0.25">
      <c r="A8296" t="s">
        <v>972</v>
      </c>
      <c r="B8296" t="s">
        <v>92</v>
      </c>
      <c r="C8296" s="76" t="s">
        <v>842</v>
      </c>
      <c r="D8296" t="s">
        <v>980</v>
      </c>
      <c r="E8296" s="82">
        <v>497.6</v>
      </c>
      <c r="F8296" t="s">
        <v>973</v>
      </c>
      <c r="G8296" s="83">
        <v>42314</v>
      </c>
      <c r="I8296">
        <v>2015</v>
      </c>
    </row>
    <row r="8297" spans="1:9" x14ac:dyDescent="0.25">
      <c r="A8297" t="s">
        <v>972</v>
      </c>
      <c r="B8297" t="s">
        <v>2</v>
      </c>
      <c r="C8297" s="76" t="s">
        <v>842</v>
      </c>
      <c r="D8297" t="s">
        <v>980</v>
      </c>
      <c r="E8297" s="82">
        <v>6</v>
      </c>
      <c r="F8297" t="s">
        <v>973</v>
      </c>
      <c r="G8297" s="83">
        <v>41835</v>
      </c>
      <c r="I8297">
        <v>2014</v>
      </c>
    </row>
    <row r="8298" spans="1:9" ht="14.45" customHeight="1" x14ac:dyDescent="0.25">
      <c r="A8298" t="s">
        <v>972</v>
      </c>
      <c r="B8298" t="s">
        <v>215</v>
      </c>
      <c r="C8298" s="76" t="s">
        <v>842</v>
      </c>
      <c r="D8298" t="s">
        <v>980</v>
      </c>
      <c r="E8298" s="82">
        <v>4.18</v>
      </c>
      <c r="F8298" t="s">
        <v>973</v>
      </c>
      <c r="G8298" s="83">
        <v>41869</v>
      </c>
      <c r="I8298">
        <v>2014</v>
      </c>
    </row>
    <row r="8299" spans="1:9" ht="14.45" customHeight="1" x14ac:dyDescent="0.25">
      <c r="A8299" t="s">
        <v>972</v>
      </c>
      <c r="B8299" t="s">
        <v>210</v>
      </c>
      <c r="C8299" s="76" t="s">
        <v>842</v>
      </c>
      <c r="D8299" t="s">
        <v>980</v>
      </c>
      <c r="E8299" s="82">
        <v>4.28</v>
      </c>
      <c r="F8299" t="s">
        <v>973</v>
      </c>
      <c r="G8299" s="83">
        <v>41803</v>
      </c>
      <c r="I8299">
        <v>2014</v>
      </c>
    </row>
    <row r="8300" spans="1:9" ht="14.45" customHeight="1" x14ac:dyDescent="0.25">
      <c r="A8300" t="s">
        <v>972</v>
      </c>
      <c r="B8300" t="s">
        <v>115</v>
      </c>
      <c r="C8300" s="76" t="s">
        <v>842</v>
      </c>
      <c r="D8300" t="s">
        <v>980</v>
      </c>
      <c r="E8300" s="82">
        <v>8</v>
      </c>
      <c r="F8300" t="s">
        <v>973</v>
      </c>
      <c r="G8300" s="83">
        <v>41803</v>
      </c>
      <c r="I8300">
        <v>2014</v>
      </c>
    </row>
    <row r="8301" spans="1:9" ht="14.45" customHeight="1" x14ac:dyDescent="0.25">
      <c r="A8301" t="s">
        <v>972</v>
      </c>
      <c r="B8301" t="s">
        <v>128</v>
      </c>
      <c r="C8301" s="76" t="s">
        <v>842</v>
      </c>
      <c r="D8301" t="s">
        <v>980</v>
      </c>
      <c r="E8301" s="82">
        <v>3.8</v>
      </c>
      <c r="F8301" t="s">
        <v>973</v>
      </c>
      <c r="G8301" s="83">
        <v>41881</v>
      </c>
      <c r="I8301">
        <v>2014</v>
      </c>
    </row>
    <row r="8302" spans="1:9" ht="14.45" customHeight="1" x14ac:dyDescent="0.25">
      <c r="A8302" t="s">
        <v>972</v>
      </c>
      <c r="B8302" t="s">
        <v>239</v>
      </c>
      <c r="C8302" s="76" t="s">
        <v>842</v>
      </c>
      <c r="D8302" t="s">
        <v>980</v>
      </c>
      <c r="E8302" s="82">
        <v>11</v>
      </c>
      <c r="F8302" t="s">
        <v>973</v>
      </c>
      <c r="G8302" s="83">
        <v>41914</v>
      </c>
      <c r="I8302">
        <v>2014</v>
      </c>
    </row>
    <row r="8303" spans="1:9" ht="14.45" customHeight="1" x14ac:dyDescent="0.25">
      <c r="A8303" t="s">
        <v>972</v>
      </c>
      <c r="B8303" t="s">
        <v>128</v>
      </c>
      <c r="C8303" s="76" t="s">
        <v>842</v>
      </c>
      <c r="D8303" t="s">
        <v>980</v>
      </c>
      <c r="E8303" s="82">
        <v>5</v>
      </c>
      <c r="F8303" t="s">
        <v>973</v>
      </c>
      <c r="G8303" s="83">
        <v>41806</v>
      </c>
      <c r="I8303">
        <v>2014</v>
      </c>
    </row>
    <row r="8304" spans="1:9" ht="14.45" customHeight="1" x14ac:dyDescent="0.25">
      <c r="A8304" t="s">
        <v>972</v>
      </c>
      <c r="B8304" t="s">
        <v>223</v>
      </c>
      <c r="C8304" s="76" t="s">
        <v>842</v>
      </c>
      <c r="D8304" t="s">
        <v>980</v>
      </c>
      <c r="E8304" s="82">
        <v>5</v>
      </c>
      <c r="F8304" t="s">
        <v>973</v>
      </c>
      <c r="G8304" s="83">
        <v>41822</v>
      </c>
      <c r="I8304">
        <v>2014</v>
      </c>
    </row>
    <row r="8305" spans="1:9" ht="14.45" customHeight="1" x14ac:dyDescent="0.25">
      <c r="A8305" t="s">
        <v>972</v>
      </c>
      <c r="B8305" t="s">
        <v>55</v>
      </c>
      <c r="C8305" s="76" t="s">
        <v>842</v>
      </c>
      <c r="D8305" t="s">
        <v>980</v>
      </c>
      <c r="E8305" s="82">
        <v>5</v>
      </c>
      <c r="F8305" t="s">
        <v>973</v>
      </c>
      <c r="G8305" s="83">
        <v>41806</v>
      </c>
      <c r="I8305">
        <v>2014</v>
      </c>
    </row>
    <row r="8306" spans="1:9" ht="14.45" customHeight="1" x14ac:dyDescent="0.25">
      <c r="A8306" t="s">
        <v>972</v>
      </c>
      <c r="B8306" t="s">
        <v>176</v>
      </c>
      <c r="C8306" s="76" t="s">
        <v>842</v>
      </c>
      <c r="D8306" t="s">
        <v>980</v>
      </c>
      <c r="E8306" s="82">
        <v>3.5</v>
      </c>
      <c r="F8306" t="s">
        <v>973</v>
      </c>
      <c r="G8306" s="83">
        <v>41835</v>
      </c>
      <c r="I8306">
        <v>2014</v>
      </c>
    </row>
    <row r="8307" spans="1:9" ht="14.45" customHeight="1" x14ac:dyDescent="0.25">
      <c r="A8307" t="s">
        <v>972</v>
      </c>
      <c r="B8307" t="s">
        <v>91</v>
      </c>
      <c r="C8307" s="76" t="s">
        <v>842</v>
      </c>
      <c r="D8307" t="s">
        <v>980</v>
      </c>
      <c r="E8307" s="82">
        <v>8</v>
      </c>
      <c r="F8307" t="s">
        <v>973</v>
      </c>
      <c r="G8307" s="83">
        <v>41807</v>
      </c>
      <c r="I8307">
        <v>2014</v>
      </c>
    </row>
    <row r="8308" spans="1:9" ht="14.45" customHeight="1" x14ac:dyDescent="0.25">
      <c r="A8308" t="s">
        <v>972</v>
      </c>
      <c r="B8308" t="s">
        <v>183</v>
      </c>
      <c r="C8308" s="76" t="s">
        <v>842</v>
      </c>
      <c r="D8308" t="s">
        <v>980</v>
      </c>
      <c r="E8308" s="82">
        <v>9</v>
      </c>
      <c r="F8308" t="s">
        <v>973</v>
      </c>
      <c r="G8308" s="83">
        <v>41807</v>
      </c>
      <c r="I8308">
        <v>2014</v>
      </c>
    </row>
    <row r="8309" spans="1:9" ht="14.45" customHeight="1" x14ac:dyDescent="0.25">
      <c r="A8309" t="s">
        <v>972</v>
      </c>
      <c r="B8309" t="s">
        <v>77</v>
      </c>
      <c r="C8309" s="76" t="s">
        <v>842</v>
      </c>
      <c r="D8309" t="s">
        <v>980</v>
      </c>
      <c r="E8309" s="82">
        <v>150</v>
      </c>
      <c r="F8309" t="s">
        <v>973</v>
      </c>
      <c r="G8309" s="83">
        <v>42002</v>
      </c>
      <c r="I8309">
        <v>2014</v>
      </c>
    </row>
    <row r="8310" spans="1:9" ht="14.45" customHeight="1" x14ac:dyDescent="0.25">
      <c r="A8310" t="s">
        <v>972</v>
      </c>
      <c r="B8310" t="s">
        <v>97</v>
      </c>
      <c r="C8310" s="76" t="s">
        <v>842</v>
      </c>
      <c r="D8310" t="s">
        <v>980</v>
      </c>
      <c r="E8310" s="82">
        <v>11.4</v>
      </c>
      <c r="F8310" t="s">
        <v>973</v>
      </c>
      <c r="G8310" s="83">
        <v>41807</v>
      </c>
      <c r="I8310">
        <v>2014</v>
      </c>
    </row>
    <row r="8311" spans="1:9" ht="14.45" customHeight="1" x14ac:dyDescent="0.25">
      <c r="A8311" t="s">
        <v>972</v>
      </c>
      <c r="B8311" t="s">
        <v>277</v>
      </c>
      <c r="C8311" s="76" t="s">
        <v>842</v>
      </c>
      <c r="D8311" t="s">
        <v>980</v>
      </c>
      <c r="E8311" s="82">
        <v>9</v>
      </c>
      <c r="F8311" t="s">
        <v>973</v>
      </c>
      <c r="G8311" s="83">
        <v>42116</v>
      </c>
      <c r="I8311">
        <v>2015</v>
      </c>
    </row>
    <row r="8312" spans="1:9" ht="14.45" customHeight="1" x14ac:dyDescent="0.25">
      <c r="A8312" t="s">
        <v>972</v>
      </c>
      <c r="B8312" t="s">
        <v>127</v>
      </c>
      <c r="C8312" s="76" t="s">
        <v>842</v>
      </c>
      <c r="D8312" t="s">
        <v>980</v>
      </c>
      <c r="E8312" s="82">
        <v>2.15</v>
      </c>
      <c r="F8312" t="s">
        <v>973</v>
      </c>
      <c r="G8312" s="83">
        <v>41810</v>
      </c>
      <c r="I8312">
        <v>2014</v>
      </c>
    </row>
    <row r="8313" spans="1:9" ht="14.45" customHeight="1" x14ac:dyDescent="0.25">
      <c r="A8313" t="s">
        <v>972</v>
      </c>
      <c r="B8313" t="s">
        <v>128</v>
      </c>
      <c r="C8313" s="76" t="s">
        <v>842</v>
      </c>
      <c r="D8313" t="s">
        <v>980</v>
      </c>
      <c r="E8313" s="82">
        <v>8</v>
      </c>
      <c r="F8313" t="s">
        <v>973</v>
      </c>
      <c r="G8313" s="83">
        <v>41808</v>
      </c>
      <c r="I8313">
        <v>2014</v>
      </c>
    </row>
    <row r="8314" spans="1:9" ht="14.45" customHeight="1" x14ac:dyDescent="0.25">
      <c r="A8314" t="s">
        <v>972</v>
      </c>
      <c r="B8314" t="s">
        <v>128</v>
      </c>
      <c r="C8314" s="76" t="s">
        <v>842</v>
      </c>
      <c r="D8314" t="s">
        <v>980</v>
      </c>
      <c r="E8314" s="82">
        <v>7</v>
      </c>
      <c r="F8314" t="s">
        <v>973</v>
      </c>
      <c r="G8314" s="83">
        <v>41808</v>
      </c>
      <c r="I8314">
        <v>2014</v>
      </c>
    </row>
    <row r="8315" spans="1:9" ht="14.45" customHeight="1" x14ac:dyDescent="0.25">
      <c r="A8315" t="s">
        <v>972</v>
      </c>
      <c r="B8315" t="s">
        <v>208</v>
      </c>
      <c r="C8315" s="76" t="s">
        <v>842</v>
      </c>
      <c r="D8315" t="s">
        <v>980</v>
      </c>
      <c r="E8315" s="82">
        <v>7.5</v>
      </c>
      <c r="F8315" t="s">
        <v>973</v>
      </c>
      <c r="G8315" s="83">
        <v>41809</v>
      </c>
      <c r="I8315">
        <v>2014</v>
      </c>
    </row>
    <row r="8316" spans="1:9" ht="14.45" customHeight="1" x14ac:dyDescent="0.25">
      <c r="A8316" t="s">
        <v>972</v>
      </c>
      <c r="B8316" t="s">
        <v>199</v>
      </c>
      <c r="C8316" s="76" t="s">
        <v>842</v>
      </c>
      <c r="D8316" t="s">
        <v>980</v>
      </c>
      <c r="E8316" s="82">
        <v>2.5</v>
      </c>
      <c r="F8316" t="s">
        <v>973</v>
      </c>
      <c r="G8316" s="83">
        <v>41816</v>
      </c>
      <c r="I8316">
        <v>2014</v>
      </c>
    </row>
    <row r="8317" spans="1:9" ht="14.45" customHeight="1" x14ac:dyDescent="0.25">
      <c r="A8317" t="s">
        <v>972</v>
      </c>
      <c r="B8317" t="s">
        <v>144</v>
      </c>
      <c r="C8317" s="76" t="s">
        <v>842</v>
      </c>
      <c r="D8317" t="s">
        <v>980</v>
      </c>
      <c r="E8317" s="82">
        <v>5.25</v>
      </c>
      <c r="F8317" t="s">
        <v>973</v>
      </c>
      <c r="G8317" s="83">
        <v>41820</v>
      </c>
      <c r="I8317">
        <v>2014</v>
      </c>
    </row>
    <row r="8318" spans="1:9" ht="14.45" customHeight="1" x14ac:dyDescent="0.25">
      <c r="A8318" t="s">
        <v>972</v>
      </c>
      <c r="B8318" t="s">
        <v>27</v>
      </c>
      <c r="C8318" s="76" t="s">
        <v>842</v>
      </c>
      <c r="D8318" t="s">
        <v>980</v>
      </c>
      <c r="E8318" s="82">
        <v>15.2</v>
      </c>
      <c r="F8318" t="s">
        <v>973</v>
      </c>
      <c r="G8318" s="83">
        <v>41815</v>
      </c>
      <c r="I8318">
        <v>2014</v>
      </c>
    </row>
    <row r="8319" spans="1:9" ht="14.45" customHeight="1" x14ac:dyDescent="0.25">
      <c r="A8319" t="s">
        <v>972</v>
      </c>
      <c r="B8319" t="s">
        <v>128</v>
      </c>
      <c r="C8319" s="76" t="s">
        <v>842</v>
      </c>
      <c r="D8319" t="s">
        <v>980</v>
      </c>
      <c r="E8319" s="82">
        <v>3.8</v>
      </c>
      <c r="F8319" t="s">
        <v>973</v>
      </c>
      <c r="G8319" s="83">
        <v>42125</v>
      </c>
      <c r="I8319">
        <v>2015</v>
      </c>
    </row>
    <row r="8320" spans="1:9" ht="14.45" customHeight="1" x14ac:dyDescent="0.25">
      <c r="A8320" t="s">
        <v>972</v>
      </c>
      <c r="B8320" t="s">
        <v>186</v>
      </c>
      <c r="C8320" s="76" t="s">
        <v>842</v>
      </c>
      <c r="D8320" t="s">
        <v>980</v>
      </c>
      <c r="E8320" s="82">
        <v>11</v>
      </c>
      <c r="F8320" t="s">
        <v>973</v>
      </c>
      <c r="G8320" s="83">
        <v>41975</v>
      </c>
      <c r="I8320">
        <v>2014</v>
      </c>
    </row>
    <row r="8321" spans="1:9" ht="14.45" customHeight="1" x14ac:dyDescent="0.25">
      <c r="A8321" t="s">
        <v>972</v>
      </c>
      <c r="B8321" t="s">
        <v>240</v>
      </c>
      <c r="C8321" s="76" t="s">
        <v>842</v>
      </c>
      <c r="D8321" t="s">
        <v>980</v>
      </c>
      <c r="E8321" s="82">
        <v>5</v>
      </c>
      <c r="F8321" t="s">
        <v>973</v>
      </c>
      <c r="G8321" s="83">
        <v>41843</v>
      </c>
      <c r="I8321">
        <v>2014</v>
      </c>
    </row>
    <row r="8322" spans="1:9" ht="14.45" customHeight="1" x14ac:dyDescent="0.25">
      <c r="A8322" t="s">
        <v>972</v>
      </c>
      <c r="B8322" t="s">
        <v>63</v>
      </c>
      <c r="C8322" s="76" t="s">
        <v>842</v>
      </c>
      <c r="D8322" t="s">
        <v>980</v>
      </c>
      <c r="E8322" s="82">
        <v>7</v>
      </c>
      <c r="F8322" t="s">
        <v>973</v>
      </c>
      <c r="G8322" s="83">
        <v>41815</v>
      </c>
      <c r="I8322">
        <v>2014</v>
      </c>
    </row>
    <row r="8323" spans="1:9" ht="14.45" customHeight="1" x14ac:dyDescent="0.25">
      <c r="A8323" t="s">
        <v>972</v>
      </c>
      <c r="B8323" t="s">
        <v>188</v>
      </c>
      <c r="C8323" s="76" t="s">
        <v>842</v>
      </c>
      <c r="D8323" t="s">
        <v>980</v>
      </c>
      <c r="E8323" s="82">
        <v>4</v>
      </c>
      <c r="F8323" t="s">
        <v>973</v>
      </c>
      <c r="G8323" s="83">
        <v>41814</v>
      </c>
      <c r="I8323">
        <v>2014</v>
      </c>
    </row>
    <row r="8324" spans="1:9" ht="14.45" customHeight="1" x14ac:dyDescent="0.25">
      <c r="A8324" t="s">
        <v>972</v>
      </c>
      <c r="B8324" t="s">
        <v>244</v>
      </c>
      <c r="C8324" s="76" t="s">
        <v>842</v>
      </c>
      <c r="D8324" t="s">
        <v>980</v>
      </c>
      <c r="E8324" s="82">
        <v>3.8</v>
      </c>
      <c r="F8324" t="s">
        <v>973</v>
      </c>
      <c r="G8324" s="83">
        <v>41844</v>
      </c>
      <c r="I8324">
        <v>2014</v>
      </c>
    </row>
    <row r="8325" spans="1:9" ht="14.45" customHeight="1" x14ac:dyDescent="0.25">
      <c r="A8325" t="s">
        <v>972</v>
      </c>
      <c r="B8325" t="s">
        <v>137</v>
      </c>
      <c r="C8325" s="76" t="s">
        <v>842</v>
      </c>
      <c r="D8325" t="s">
        <v>980</v>
      </c>
      <c r="E8325" s="82">
        <v>6.88</v>
      </c>
      <c r="F8325" t="s">
        <v>973</v>
      </c>
      <c r="G8325" s="83">
        <v>41814</v>
      </c>
      <c r="I8325">
        <v>2014</v>
      </c>
    </row>
    <row r="8326" spans="1:9" ht="14.45" customHeight="1" x14ac:dyDescent="0.25">
      <c r="A8326" t="s">
        <v>972</v>
      </c>
      <c r="B8326" t="s">
        <v>169</v>
      </c>
      <c r="C8326" s="76" t="s">
        <v>842</v>
      </c>
      <c r="D8326" t="s">
        <v>980</v>
      </c>
      <c r="E8326" s="82">
        <v>5</v>
      </c>
      <c r="F8326" t="s">
        <v>973</v>
      </c>
      <c r="G8326" s="83">
        <v>41848</v>
      </c>
      <c r="I8326">
        <v>2014</v>
      </c>
    </row>
    <row r="8327" spans="1:9" ht="14.45" customHeight="1" x14ac:dyDescent="0.25">
      <c r="A8327" t="s">
        <v>972</v>
      </c>
      <c r="B8327" t="s">
        <v>235</v>
      </c>
      <c r="C8327" s="76" t="s">
        <v>842</v>
      </c>
      <c r="D8327" t="s">
        <v>980</v>
      </c>
      <c r="E8327" s="82">
        <v>7</v>
      </c>
      <c r="F8327" t="s">
        <v>973</v>
      </c>
      <c r="G8327" s="83">
        <v>41848</v>
      </c>
      <c r="I8327">
        <v>2014</v>
      </c>
    </row>
    <row r="8328" spans="1:9" ht="14.45" customHeight="1" x14ac:dyDescent="0.25">
      <c r="A8328" t="s">
        <v>972</v>
      </c>
      <c r="B8328" t="s">
        <v>179</v>
      </c>
      <c r="C8328" s="76" t="s">
        <v>842</v>
      </c>
      <c r="D8328" t="s">
        <v>980</v>
      </c>
      <c r="E8328" s="82">
        <v>9</v>
      </c>
      <c r="F8328" t="s">
        <v>973</v>
      </c>
      <c r="G8328" s="83">
        <v>41814</v>
      </c>
      <c r="I8328">
        <v>2014</v>
      </c>
    </row>
    <row r="8329" spans="1:9" ht="14.45" customHeight="1" x14ac:dyDescent="0.25">
      <c r="A8329" t="s">
        <v>972</v>
      </c>
      <c r="B8329" t="s">
        <v>240</v>
      </c>
      <c r="C8329" s="76" t="s">
        <v>842</v>
      </c>
      <c r="D8329" t="s">
        <v>980</v>
      </c>
      <c r="E8329" s="82">
        <v>11.4</v>
      </c>
      <c r="F8329" t="s">
        <v>973</v>
      </c>
      <c r="G8329" s="83">
        <v>41842</v>
      </c>
      <c r="I8329">
        <v>2014</v>
      </c>
    </row>
    <row r="8330" spans="1:9" ht="14.45" customHeight="1" x14ac:dyDescent="0.25">
      <c r="A8330" t="s">
        <v>972</v>
      </c>
      <c r="B8330" t="s">
        <v>99</v>
      </c>
      <c r="C8330" s="76" t="s">
        <v>842</v>
      </c>
      <c r="D8330" t="s">
        <v>980</v>
      </c>
      <c r="E8330" s="82">
        <v>4.5</v>
      </c>
      <c r="F8330" t="s">
        <v>973</v>
      </c>
      <c r="G8330" s="83">
        <v>41814</v>
      </c>
      <c r="I8330">
        <v>2014</v>
      </c>
    </row>
    <row r="8331" spans="1:9" ht="14.45" customHeight="1" x14ac:dyDescent="0.25">
      <c r="A8331" t="s">
        <v>972</v>
      </c>
      <c r="B8331" t="s">
        <v>128</v>
      </c>
      <c r="C8331" s="76" t="s">
        <v>842</v>
      </c>
      <c r="D8331" t="s">
        <v>980</v>
      </c>
      <c r="E8331" s="82">
        <v>6</v>
      </c>
      <c r="F8331" t="s">
        <v>973</v>
      </c>
      <c r="G8331" s="83">
        <v>41814</v>
      </c>
      <c r="I8331">
        <v>2014</v>
      </c>
    </row>
    <row r="8332" spans="1:9" ht="14.45" customHeight="1" x14ac:dyDescent="0.25">
      <c r="A8332" t="s">
        <v>972</v>
      </c>
      <c r="B8332" t="s">
        <v>128</v>
      </c>
      <c r="C8332" s="76" t="s">
        <v>842</v>
      </c>
      <c r="D8332" t="s">
        <v>980</v>
      </c>
      <c r="E8332" s="82">
        <v>5</v>
      </c>
      <c r="F8332" t="s">
        <v>973</v>
      </c>
      <c r="G8332" s="83">
        <v>41814</v>
      </c>
      <c r="I8332">
        <v>2014</v>
      </c>
    </row>
    <row r="8333" spans="1:9" ht="14.45" customHeight="1" x14ac:dyDescent="0.25">
      <c r="A8333" t="s">
        <v>972</v>
      </c>
      <c r="B8333" t="s">
        <v>216</v>
      </c>
      <c r="C8333" s="76" t="s">
        <v>842</v>
      </c>
      <c r="D8333" t="s">
        <v>980</v>
      </c>
      <c r="E8333" s="82">
        <v>7.84</v>
      </c>
      <c r="F8333" t="s">
        <v>973</v>
      </c>
      <c r="G8333" s="83">
        <v>41876</v>
      </c>
      <c r="I8333">
        <v>2014</v>
      </c>
    </row>
    <row r="8334" spans="1:9" ht="14.45" customHeight="1" x14ac:dyDescent="0.25">
      <c r="A8334" t="s">
        <v>972</v>
      </c>
      <c r="B8334" t="s">
        <v>115</v>
      </c>
      <c r="C8334" s="76" t="s">
        <v>842</v>
      </c>
      <c r="D8334" t="s">
        <v>980</v>
      </c>
      <c r="E8334" s="82">
        <v>6.27</v>
      </c>
      <c r="F8334" t="s">
        <v>973</v>
      </c>
      <c r="G8334" s="83">
        <v>41879</v>
      </c>
      <c r="I8334">
        <v>2014</v>
      </c>
    </row>
    <row r="8335" spans="1:9" ht="14.45" customHeight="1" x14ac:dyDescent="0.25">
      <c r="A8335" t="s">
        <v>972</v>
      </c>
      <c r="B8335" t="s">
        <v>239</v>
      </c>
      <c r="C8335" s="76" t="s">
        <v>842</v>
      </c>
      <c r="D8335" t="s">
        <v>980</v>
      </c>
      <c r="E8335" s="82">
        <v>7.32</v>
      </c>
      <c r="F8335" t="s">
        <v>973</v>
      </c>
      <c r="G8335" s="83">
        <v>41908</v>
      </c>
      <c r="I8335">
        <v>2014</v>
      </c>
    </row>
    <row r="8336" spans="1:9" ht="14.45" customHeight="1" x14ac:dyDescent="0.25">
      <c r="A8336" t="s">
        <v>972</v>
      </c>
      <c r="B8336" t="s">
        <v>128</v>
      </c>
      <c r="C8336" s="76" t="s">
        <v>842</v>
      </c>
      <c r="D8336" t="s">
        <v>980</v>
      </c>
      <c r="E8336" s="82">
        <v>3.8</v>
      </c>
      <c r="F8336" t="s">
        <v>973</v>
      </c>
      <c r="G8336" s="83">
        <v>41815</v>
      </c>
      <c r="I8336">
        <v>2014</v>
      </c>
    </row>
    <row r="8337" spans="1:9" ht="14.45" customHeight="1" x14ac:dyDescent="0.25">
      <c r="A8337" t="s">
        <v>972</v>
      </c>
      <c r="B8337" t="s">
        <v>275</v>
      </c>
      <c r="C8337" s="76" t="s">
        <v>842</v>
      </c>
      <c r="D8337" t="s">
        <v>980</v>
      </c>
      <c r="E8337" s="82">
        <v>5.7</v>
      </c>
      <c r="F8337" t="s">
        <v>973</v>
      </c>
      <c r="G8337" s="83">
        <v>41815</v>
      </c>
      <c r="I8337">
        <v>2014</v>
      </c>
    </row>
    <row r="8338" spans="1:9" ht="14.45" customHeight="1" x14ac:dyDescent="0.25">
      <c r="A8338" t="s">
        <v>972</v>
      </c>
      <c r="B8338" t="s">
        <v>128</v>
      </c>
      <c r="C8338" s="76" t="s">
        <v>842</v>
      </c>
      <c r="D8338" t="s">
        <v>980</v>
      </c>
      <c r="E8338" s="82">
        <v>6.6</v>
      </c>
      <c r="F8338" t="s">
        <v>973</v>
      </c>
      <c r="G8338" s="83">
        <v>41879</v>
      </c>
      <c r="I8338">
        <v>2014</v>
      </c>
    </row>
    <row r="8339" spans="1:9" ht="14.45" customHeight="1" x14ac:dyDescent="0.25">
      <c r="A8339" t="s">
        <v>972</v>
      </c>
      <c r="B8339" t="s">
        <v>275</v>
      </c>
      <c r="C8339" s="76" t="s">
        <v>842</v>
      </c>
      <c r="D8339" t="s">
        <v>980</v>
      </c>
      <c r="E8339" s="82">
        <v>500</v>
      </c>
      <c r="F8339" t="s">
        <v>973</v>
      </c>
      <c r="G8339" s="83">
        <v>42240</v>
      </c>
      <c r="I8339">
        <v>2015</v>
      </c>
    </row>
    <row r="8340" spans="1:9" ht="14.45" customHeight="1" x14ac:dyDescent="0.25">
      <c r="A8340" t="s">
        <v>972</v>
      </c>
      <c r="B8340" t="s">
        <v>233</v>
      </c>
      <c r="C8340" s="76" t="s">
        <v>842</v>
      </c>
      <c r="D8340" t="s">
        <v>980</v>
      </c>
      <c r="E8340" s="82">
        <v>500</v>
      </c>
      <c r="F8340" t="s">
        <v>973</v>
      </c>
      <c r="G8340" s="83">
        <v>42199</v>
      </c>
      <c r="I8340">
        <v>2015</v>
      </c>
    </row>
    <row r="8341" spans="1:9" ht="14.45" customHeight="1" x14ac:dyDescent="0.25">
      <c r="A8341" t="s">
        <v>972</v>
      </c>
      <c r="B8341" t="s">
        <v>128</v>
      </c>
      <c r="C8341" s="76" t="s">
        <v>842</v>
      </c>
      <c r="D8341" t="s">
        <v>980</v>
      </c>
      <c r="E8341" s="82">
        <v>12</v>
      </c>
      <c r="F8341" t="s">
        <v>973</v>
      </c>
      <c r="G8341" s="83">
        <v>41816</v>
      </c>
      <c r="I8341">
        <v>2014</v>
      </c>
    </row>
    <row r="8342" spans="1:9" ht="14.45" customHeight="1" x14ac:dyDescent="0.25">
      <c r="A8342" t="s">
        <v>972</v>
      </c>
      <c r="B8342" t="s">
        <v>128</v>
      </c>
      <c r="C8342" s="76" t="s">
        <v>842</v>
      </c>
      <c r="D8342" t="s">
        <v>980</v>
      </c>
      <c r="E8342" s="82">
        <v>3.8</v>
      </c>
      <c r="F8342" t="s">
        <v>973</v>
      </c>
      <c r="G8342" s="83">
        <v>42011</v>
      </c>
      <c r="I8342">
        <v>2015</v>
      </c>
    </row>
    <row r="8343" spans="1:9" ht="14.45" customHeight="1" x14ac:dyDescent="0.25">
      <c r="A8343" t="s">
        <v>972</v>
      </c>
      <c r="B8343" t="s">
        <v>126</v>
      </c>
      <c r="C8343" s="76" t="s">
        <v>842</v>
      </c>
      <c r="D8343" t="s">
        <v>980</v>
      </c>
      <c r="E8343" s="82">
        <v>11.4</v>
      </c>
      <c r="F8343" t="s">
        <v>973</v>
      </c>
      <c r="G8343" s="83">
        <v>41816</v>
      </c>
      <c r="I8343">
        <v>2014</v>
      </c>
    </row>
    <row r="8344" spans="1:9" ht="14.45" customHeight="1" x14ac:dyDescent="0.25">
      <c r="A8344" t="s">
        <v>972</v>
      </c>
      <c r="B8344" t="s">
        <v>118</v>
      </c>
      <c r="C8344" s="76" t="s">
        <v>842</v>
      </c>
      <c r="D8344" t="s">
        <v>980</v>
      </c>
      <c r="E8344" s="82">
        <v>3.8</v>
      </c>
      <c r="F8344" t="s">
        <v>973</v>
      </c>
      <c r="G8344" s="83">
        <v>42157</v>
      </c>
      <c r="I8344">
        <v>2015</v>
      </c>
    </row>
    <row r="8345" spans="1:9" ht="14.45" customHeight="1" x14ac:dyDescent="0.25">
      <c r="A8345" t="s">
        <v>972</v>
      </c>
      <c r="B8345" t="s">
        <v>100</v>
      </c>
      <c r="C8345" s="76" t="s">
        <v>842</v>
      </c>
      <c r="D8345" t="s">
        <v>980</v>
      </c>
      <c r="E8345" s="82">
        <v>9.58</v>
      </c>
      <c r="F8345" t="s">
        <v>973</v>
      </c>
      <c r="G8345" s="83">
        <v>41816</v>
      </c>
      <c r="I8345">
        <v>2014</v>
      </c>
    </row>
    <row r="8346" spans="1:9" ht="14.45" customHeight="1" x14ac:dyDescent="0.25">
      <c r="A8346" t="s">
        <v>972</v>
      </c>
      <c r="B8346" t="s">
        <v>177</v>
      </c>
      <c r="C8346" s="76" t="s">
        <v>842</v>
      </c>
      <c r="D8346" t="s">
        <v>980</v>
      </c>
      <c r="E8346" s="82">
        <v>5</v>
      </c>
      <c r="F8346" t="s">
        <v>973</v>
      </c>
      <c r="G8346" s="83">
        <v>41851</v>
      </c>
      <c r="I8346">
        <v>2014</v>
      </c>
    </row>
    <row r="8347" spans="1:9" ht="14.45" customHeight="1" x14ac:dyDescent="0.25">
      <c r="A8347" t="s">
        <v>972</v>
      </c>
      <c r="B8347" t="s">
        <v>128</v>
      </c>
      <c r="C8347" s="76" t="s">
        <v>842</v>
      </c>
      <c r="D8347" t="s">
        <v>980</v>
      </c>
      <c r="E8347" s="82">
        <v>3.8</v>
      </c>
      <c r="F8347" t="s">
        <v>973</v>
      </c>
      <c r="G8347" s="83">
        <v>41962</v>
      </c>
      <c r="I8347">
        <v>2014</v>
      </c>
    </row>
    <row r="8348" spans="1:9" ht="14.45" customHeight="1" x14ac:dyDescent="0.25">
      <c r="A8348" t="s">
        <v>972</v>
      </c>
      <c r="B8348" t="s">
        <v>128</v>
      </c>
      <c r="C8348" s="76" t="s">
        <v>842</v>
      </c>
      <c r="D8348" t="s">
        <v>980</v>
      </c>
      <c r="E8348" s="82">
        <v>3.8</v>
      </c>
      <c r="F8348" t="s">
        <v>973</v>
      </c>
      <c r="G8348" s="83">
        <v>41822</v>
      </c>
      <c r="I8348">
        <v>2014</v>
      </c>
    </row>
    <row r="8349" spans="1:9" ht="14.45" customHeight="1" x14ac:dyDescent="0.25">
      <c r="A8349" t="s">
        <v>972</v>
      </c>
      <c r="B8349" t="s">
        <v>128</v>
      </c>
      <c r="C8349" s="76" t="s">
        <v>842</v>
      </c>
      <c r="D8349" t="s">
        <v>980</v>
      </c>
      <c r="E8349" s="82">
        <v>3.8</v>
      </c>
      <c r="F8349" t="s">
        <v>973</v>
      </c>
      <c r="G8349" s="83">
        <v>41822</v>
      </c>
      <c r="I8349">
        <v>2014</v>
      </c>
    </row>
    <row r="8350" spans="1:9" ht="14.45" customHeight="1" x14ac:dyDescent="0.25">
      <c r="A8350" t="s">
        <v>972</v>
      </c>
      <c r="B8350" t="s">
        <v>178</v>
      </c>
      <c r="C8350" s="76" t="s">
        <v>842</v>
      </c>
      <c r="D8350" t="s">
        <v>980</v>
      </c>
      <c r="E8350" s="82">
        <v>3.84</v>
      </c>
      <c r="F8350" t="s">
        <v>973</v>
      </c>
      <c r="G8350" s="83">
        <v>41919</v>
      </c>
      <c r="I8350">
        <v>2014</v>
      </c>
    </row>
    <row r="8351" spans="1:9" ht="14.45" customHeight="1" x14ac:dyDescent="0.25">
      <c r="A8351" t="s">
        <v>972</v>
      </c>
      <c r="B8351" t="s">
        <v>128</v>
      </c>
      <c r="C8351" s="76" t="s">
        <v>842</v>
      </c>
      <c r="D8351" t="s">
        <v>980</v>
      </c>
      <c r="E8351" s="82">
        <v>5</v>
      </c>
      <c r="F8351" t="s">
        <v>973</v>
      </c>
      <c r="G8351" s="83">
        <v>41822</v>
      </c>
      <c r="I8351">
        <v>2014</v>
      </c>
    </row>
    <row r="8352" spans="1:9" ht="14.45" customHeight="1" x14ac:dyDescent="0.25">
      <c r="A8352" t="s">
        <v>972</v>
      </c>
      <c r="B8352" t="s">
        <v>118</v>
      </c>
      <c r="C8352" s="76" t="s">
        <v>842</v>
      </c>
      <c r="D8352" t="s">
        <v>980</v>
      </c>
      <c r="E8352" s="82">
        <v>7.6</v>
      </c>
      <c r="F8352" t="s">
        <v>973</v>
      </c>
      <c r="G8352" s="83">
        <v>41941</v>
      </c>
      <c r="I8352">
        <v>2014</v>
      </c>
    </row>
    <row r="8353" spans="1:9" ht="14.45" customHeight="1" x14ac:dyDescent="0.25">
      <c r="A8353" t="s">
        <v>972</v>
      </c>
      <c r="B8353" t="s">
        <v>128</v>
      </c>
      <c r="C8353" s="76" t="s">
        <v>842</v>
      </c>
      <c r="D8353" t="s">
        <v>980</v>
      </c>
      <c r="E8353" s="82">
        <v>15</v>
      </c>
      <c r="F8353" t="s">
        <v>973</v>
      </c>
      <c r="G8353" s="83">
        <v>41886</v>
      </c>
      <c r="I8353">
        <v>2014</v>
      </c>
    </row>
    <row r="8354" spans="1:9" ht="14.45" customHeight="1" x14ac:dyDescent="0.25">
      <c r="A8354" t="s">
        <v>972</v>
      </c>
      <c r="B8354" t="s">
        <v>80</v>
      </c>
      <c r="C8354" s="76" t="s">
        <v>842</v>
      </c>
      <c r="D8354" t="s">
        <v>980</v>
      </c>
      <c r="E8354" s="82">
        <v>6</v>
      </c>
      <c r="F8354" t="s">
        <v>973</v>
      </c>
      <c r="G8354" s="83">
        <v>41822</v>
      </c>
      <c r="I8354">
        <v>2014</v>
      </c>
    </row>
    <row r="8355" spans="1:9" ht="14.45" customHeight="1" x14ac:dyDescent="0.25">
      <c r="A8355" t="s">
        <v>972</v>
      </c>
      <c r="B8355" t="s">
        <v>95</v>
      </c>
      <c r="C8355" s="76" t="s">
        <v>842</v>
      </c>
      <c r="D8355" t="s">
        <v>980</v>
      </c>
      <c r="E8355" s="82">
        <v>5.05</v>
      </c>
      <c r="F8355" t="s">
        <v>973</v>
      </c>
      <c r="G8355" s="83">
        <v>41822</v>
      </c>
      <c r="I8355">
        <v>2014</v>
      </c>
    </row>
    <row r="8356" spans="1:9" ht="14.45" customHeight="1" x14ac:dyDescent="0.25">
      <c r="A8356" t="s">
        <v>972</v>
      </c>
      <c r="B8356" t="s">
        <v>89</v>
      </c>
      <c r="C8356" s="76" t="s">
        <v>842</v>
      </c>
      <c r="D8356" t="s">
        <v>980</v>
      </c>
      <c r="E8356" s="82">
        <v>6.38</v>
      </c>
      <c r="F8356" t="s">
        <v>973</v>
      </c>
      <c r="G8356" s="83">
        <v>41822</v>
      </c>
      <c r="I8356">
        <v>2014</v>
      </c>
    </row>
    <row r="8357" spans="1:9" ht="14.45" customHeight="1" x14ac:dyDescent="0.25">
      <c r="A8357" t="s">
        <v>972</v>
      </c>
      <c r="B8357" t="s">
        <v>97</v>
      </c>
      <c r="C8357" s="76" t="s">
        <v>842</v>
      </c>
      <c r="D8357" t="s">
        <v>980</v>
      </c>
      <c r="E8357" s="82">
        <v>7.13</v>
      </c>
      <c r="F8357" t="s">
        <v>973</v>
      </c>
      <c r="G8357" s="83">
        <v>41827</v>
      </c>
      <c r="I8357">
        <v>2014</v>
      </c>
    </row>
    <row r="8358" spans="1:9" ht="14.45" customHeight="1" x14ac:dyDescent="0.25">
      <c r="A8358" t="s">
        <v>972</v>
      </c>
      <c r="B8358" s="74" t="s">
        <v>213</v>
      </c>
      <c r="C8358" s="76" t="s">
        <v>842</v>
      </c>
      <c r="D8358" t="s">
        <v>980</v>
      </c>
      <c r="E8358" s="82">
        <v>25.25</v>
      </c>
      <c r="F8358" t="s">
        <v>973</v>
      </c>
      <c r="G8358" s="83">
        <v>41978</v>
      </c>
      <c r="I8358">
        <v>2014</v>
      </c>
    </row>
    <row r="8359" spans="1:9" x14ac:dyDescent="0.25">
      <c r="A8359" t="s">
        <v>972</v>
      </c>
      <c r="B8359" t="s">
        <v>124</v>
      </c>
      <c r="C8359" s="76" t="s">
        <v>842</v>
      </c>
      <c r="D8359" t="s">
        <v>980</v>
      </c>
      <c r="E8359" s="82">
        <v>497.6</v>
      </c>
      <c r="F8359" t="s">
        <v>973</v>
      </c>
      <c r="G8359" s="83">
        <v>42258</v>
      </c>
      <c r="I8359">
        <v>2015</v>
      </c>
    </row>
    <row r="8360" spans="1:9" x14ac:dyDescent="0.25">
      <c r="A8360" t="s">
        <v>972</v>
      </c>
      <c r="B8360" t="s">
        <v>136</v>
      </c>
      <c r="C8360" s="76" t="s">
        <v>842</v>
      </c>
      <c r="D8360" t="s">
        <v>980</v>
      </c>
      <c r="E8360" s="82">
        <v>150</v>
      </c>
      <c r="F8360" t="s">
        <v>973</v>
      </c>
      <c r="G8360" s="83">
        <v>41920</v>
      </c>
      <c r="I8360">
        <v>2014</v>
      </c>
    </row>
    <row r="8361" spans="1:9" x14ac:dyDescent="0.25">
      <c r="A8361" t="s">
        <v>972</v>
      </c>
      <c r="B8361" t="s">
        <v>95</v>
      </c>
      <c r="C8361" s="76" t="s">
        <v>842</v>
      </c>
      <c r="D8361" t="s">
        <v>980</v>
      </c>
      <c r="E8361" s="82">
        <v>4.26</v>
      </c>
      <c r="F8361" t="s">
        <v>973</v>
      </c>
      <c r="G8361" s="83">
        <v>41976</v>
      </c>
      <c r="I8361">
        <v>2014</v>
      </c>
    </row>
    <row r="8362" spans="1:9" x14ac:dyDescent="0.25">
      <c r="A8362" t="s">
        <v>972</v>
      </c>
      <c r="B8362" t="s">
        <v>103</v>
      </c>
      <c r="C8362" s="76" t="s">
        <v>842</v>
      </c>
      <c r="D8362" t="s">
        <v>980</v>
      </c>
      <c r="E8362" s="82">
        <v>8.08</v>
      </c>
      <c r="F8362" t="s">
        <v>973</v>
      </c>
      <c r="G8362" s="83">
        <v>41823</v>
      </c>
      <c r="I8362">
        <v>2014</v>
      </c>
    </row>
    <row r="8363" spans="1:9" x14ac:dyDescent="0.25">
      <c r="A8363" t="s">
        <v>972</v>
      </c>
      <c r="B8363" t="s">
        <v>96</v>
      </c>
      <c r="C8363" s="76" t="s">
        <v>842</v>
      </c>
      <c r="D8363" t="s">
        <v>980</v>
      </c>
      <c r="E8363" s="82">
        <v>7.45</v>
      </c>
      <c r="F8363" t="s">
        <v>973</v>
      </c>
      <c r="G8363" s="83">
        <v>41827</v>
      </c>
      <c r="I8363">
        <v>2014</v>
      </c>
    </row>
    <row r="8364" spans="1:9" x14ac:dyDescent="0.25">
      <c r="A8364" t="s">
        <v>972</v>
      </c>
      <c r="B8364" t="s">
        <v>95</v>
      </c>
      <c r="C8364" s="76" t="s">
        <v>842</v>
      </c>
      <c r="D8364" t="s">
        <v>980</v>
      </c>
      <c r="E8364" s="82">
        <v>5.32</v>
      </c>
      <c r="F8364" t="s">
        <v>973</v>
      </c>
      <c r="G8364" s="83">
        <v>41823</v>
      </c>
      <c r="I8364">
        <v>2014</v>
      </c>
    </row>
    <row r="8365" spans="1:9" x14ac:dyDescent="0.25">
      <c r="A8365" t="s">
        <v>972</v>
      </c>
      <c r="B8365" t="s">
        <v>100</v>
      </c>
      <c r="C8365" s="76" t="s">
        <v>842</v>
      </c>
      <c r="D8365" t="s">
        <v>980</v>
      </c>
      <c r="E8365" s="82">
        <v>3.84</v>
      </c>
      <c r="F8365" t="s">
        <v>973</v>
      </c>
      <c r="G8365" s="83">
        <v>41862</v>
      </c>
      <c r="I8365">
        <v>2014</v>
      </c>
    </row>
    <row r="8366" spans="1:9" x14ac:dyDescent="0.25">
      <c r="A8366" t="s">
        <v>972</v>
      </c>
      <c r="B8366" t="s">
        <v>123</v>
      </c>
      <c r="C8366" s="76" t="s">
        <v>842</v>
      </c>
      <c r="D8366" t="s">
        <v>980</v>
      </c>
      <c r="E8366" s="82">
        <v>4.75</v>
      </c>
      <c r="F8366" t="s">
        <v>973</v>
      </c>
      <c r="G8366" s="83">
        <v>41823</v>
      </c>
      <c r="I8366">
        <v>2014</v>
      </c>
    </row>
    <row r="8367" spans="1:9" x14ac:dyDescent="0.25">
      <c r="A8367" t="s">
        <v>972</v>
      </c>
      <c r="B8367" t="s">
        <v>95</v>
      </c>
      <c r="C8367" s="76" t="s">
        <v>842</v>
      </c>
      <c r="D8367" t="s">
        <v>980</v>
      </c>
      <c r="E8367" s="82">
        <v>5.05</v>
      </c>
      <c r="F8367" t="s">
        <v>973</v>
      </c>
      <c r="G8367" s="83">
        <v>41936</v>
      </c>
      <c r="I8367">
        <v>2014</v>
      </c>
    </row>
    <row r="8368" spans="1:9" x14ac:dyDescent="0.25">
      <c r="A8368" t="s">
        <v>972</v>
      </c>
      <c r="B8368" t="s">
        <v>127</v>
      </c>
      <c r="C8368" s="76" t="s">
        <v>842</v>
      </c>
      <c r="D8368" t="s">
        <v>980</v>
      </c>
      <c r="E8368" s="82">
        <v>91.2</v>
      </c>
      <c r="F8368" t="s">
        <v>973</v>
      </c>
      <c r="G8368" s="83">
        <v>42152</v>
      </c>
      <c r="I8368">
        <v>2015</v>
      </c>
    </row>
    <row r="8369" spans="1:9" x14ac:dyDescent="0.25">
      <c r="A8369" t="s">
        <v>972</v>
      </c>
      <c r="B8369" t="s">
        <v>115</v>
      </c>
      <c r="C8369" s="76" t="s">
        <v>842</v>
      </c>
      <c r="D8369" t="s">
        <v>980</v>
      </c>
      <c r="E8369" s="82">
        <v>5</v>
      </c>
      <c r="F8369" t="s">
        <v>973</v>
      </c>
      <c r="G8369" s="83">
        <v>41823</v>
      </c>
      <c r="I8369">
        <v>2014</v>
      </c>
    </row>
    <row r="8370" spans="1:9" x14ac:dyDescent="0.25">
      <c r="A8370" t="s">
        <v>972</v>
      </c>
      <c r="B8370" t="s">
        <v>100</v>
      </c>
      <c r="C8370" s="76" t="s">
        <v>842</v>
      </c>
      <c r="D8370" t="s">
        <v>980</v>
      </c>
      <c r="E8370" s="82">
        <v>20</v>
      </c>
      <c r="F8370" t="s">
        <v>973</v>
      </c>
      <c r="G8370" s="83">
        <v>41913</v>
      </c>
      <c r="I8370">
        <v>2014</v>
      </c>
    </row>
    <row r="8371" spans="1:9" x14ac:dyDescent="0.25">
      <c r="A8371" t="s">
        <v>972</v>
      </c>
      <c r="B8371" t="s">
        <v>95</v>
      </c>
      <c r="C8371" s="76" t="s">
        <v>842</v>
      </c>
      <c r="D8371" t="s">
        <v>980</v>
      </c>
      <c r="E8371" s="82">
        <v>3.46</v>
      </c>
      <c r="F8371" t="s">
        <v>973</v>
      </c>
      <c r="G8371" s="83">
        <v>41823</v>
      </c>
      <c r="I8371">
        <v>2014</v>
      </c>
    </row>
    <row r="8372" spans="1:9" x14ac:dyDescent="0.25">
      <c r="A8372" t="s">
        <v>972</v>
      </c>
      <c r="B8372" t="s">
        <v>172</v>
      </c>
      <c r="C8372" s="76" t="s">
        <v>842</v>
      </c>
      <c r="D8372" t="s">
        <v>980</v>
      </c>
      <c r="E8372" s="82">
        <v>7</v>
      </c>
      <c r="F8372" t="s">
        <v>973</v>
      </c>
      <c r="G8372" s="83">
        <v>41830</v>
      </c>
      <c r="I8372">
        <v>2014</v>
      </c>
    </row>
    <row r="8373" spans="1:9" x14ac:dyDescent="0.25">
      <c r="A8373" t="s">
        <v>972</v>
      </c>
      <c r="B8373" t="s">
        <v>177</v>
      </c>
      <c r="C8373" s="76" t="s">
        <v>842</v>
      </c>
      <c r="D8373" t="s">
        <v>980</v>
      </c>
      <c r="E8373" s="82">
        <v>4</v>
      </c>
      <c r="F8373" t="s">
        <v>973</v>
      </c>
      <c r="G8373" s="83">
        <v>41831</v>
      </c>
      <c r="I8373">
        <v>2014</v>
      </c>
    </row>
    <row r="8374" spans="1:9" x14ac:dyDescent="0.25">
      <c r="A8374" t="s">
        <v>972</v>
      </c>
      <c r="B8374" s="74" t="s">
        <v>213</v>
      </c>
      <c r="C8374" s="76" t="s">
        <v>842</v>
      </c>
      <c r="D8374" t="s">
        <v>980</v>
      </c>
      <c r="E8374" s="82">
        <v>10</v>
      </c>
      <c r="F8374" t="s">
        <v>973</v>
      </c>
      <c r="G8374" s="83">
        <v>41859</v>
      </c>
      <c r="I8374">
        <v>2014</v>
      </c>
    </row>
    <row r="8375" spans="1:9" x14ac:dyDescent="0.25">
      <c r="A8375" t="s">
        <v>972</v>
      </c>
      <c r="B8375" t="s">
        <v>239</v>
      </c>
      <c r="C8375" s="76" t="s">
        <v>842</v>
      </c>
      <c r="D8375" t="s">
        <v>980</v>
      </c>
      <c r="E8375" s="82">
        <v>4</v>
      </c>
      <c r="F8375" t="s">
        <v>973</v>
      </c>
      <c r="G8375" s="83">
        <v>41885</v>
      </c>
      <c r="I8375">
        <v>2014</v>
      </c>
    </row>
    <row r="8376" spans="1:9" x14ac:dyDescent="0.25">
      <c r="A8376" t="s">
        <v>972</v>
      </c>
      <c r="B8376" t="s">
        <v>115</v>
      </c>
      <c r="C8376" s="76" t="s">
        <v>842</v>
      </c>
      <c r="D8376" t="s">
        <v>980</v>
      </c>
      <c r="E8376" s="82">
        <v>5</v>
      </c>
      <c r="F8376" t="s">
        <v>973</v>
      </c>
      <c r="G8376" s="83">
        <v>41850</v>
      </c>
      <c r="I8376">
        <v>2014</v>
      </c>
    </row>
    <row r="8377" spans="1:9" x14ac:dyDescent="0.25">
      <c r="A8377" t="s">
        <v>972</v>
      </c>
      <c r="B8377" t="s">
        <v>169</v>
      </c>
      <c r="C8377" s="76" t="s">
        <v>842</v>
      </c>
      <c r="D8377" t="s">
        <v>980</v>
      </c>
      <c r="E8377" s="82">
        <v>7.68</v>
      </c>
      <c r="F8377" t="s">
        <v>973</v>
      </c>
      <c r="G8377" s="83">
        <v>41830</v>
      </c>
      <c r="I8377">
        <v>2014</v>
      </c>
    </row>
    <row r="8378" spans="1:9" x14ac:dyDescent="0.25">
      <c r="A8378" t="s">
        <v>972</v>
      </c>
      <c r="B8378" t="s">
        <v>171</v>
      </c>
      <c r="C8378" s="76" t="s">
        <v>842</v>
      </c>
      <c r="D8378" t="s">
        <v>980</v>
      </c>
      <c r="E8378" s="82">
        <v>3</v>
      </c>
      <c r="F8378" t="s">
        <v>973</v>
      </c>
      <c r="G8378" s="83">
        <v>41830</v>
      </c>
      <c r="I8378">
        <v>2014</v>
      </c>
    </row>
    <row r="8379" spans="1:9" x14ac:dyDescent="0.25">
      <c r="A8379" t="s">
        <v>972</v>
      </c>
      <c r="B8379" t="s">
        <v>184</v>
      </c>
      <c r="C8379" s="76" t="s">
        <v>842</v>
      </c>
      <c r="D8379" t="s">
        <v>980</v>
      </c>
      <c r="E8379" s="82">
        <v>5</v>
      </c>
      <c r="F8379" t="s">
        <v>973</v>
      </c>
      <c r="G8379" s="83">
        <v>41830</v>
      </c>
      <c r="I8379">
        <v>2014</v>
      </c>
    </row>
    <row r="8380" spans="1:9" x14ac:dyDescent="0.25">
      <c r="A8380" t="s">
        <v>972</v>
      </c>
      <c r="B8380" t="s">
        <v>122</v>
      </c>
      <c r="C8380" s="76" t="s">
        <v>842</v>
      </c>
      <c r="D8380" t="s">
        <v>980</v>
      </c>
      <c r="E8380" s="82">
        <v>6</v>
      </c>
      <c r="F8380" t="s">
        <v>973</v>
      </c>
      <c r="G8380" s="83">
        <v>41830</v>
      </c>
      <c r="I8380">
        <v>2014</v>
      </c>
    </row>
    <row r="8381" spans="1:9" x14ac:dyDescent="0.25">
      <c r="A8381" t="s">
        <v>972</v>
      </c>
      <c r="B8381" t="s">
        <v>239</v>
      </c>
      <c r="C8381" s="76" t="s">
        <v>842</v>
      </c>
      <c r="D8381" t="s">
        <v>980</v>
      </c>
      <c r="E8381" s="82">
        <v>4</v>
      </c>
      <c r="F8381" t="s">
        <v>973</v>
      </c>
      <c r="G8381" s="83">
        <v>41885</v>
      </c>
      <c r="I8381">
        <v>2014</v>
      </c>
    </row>
    <row r="8382" spans="1:9" x14ac:dyDescent="0.25">
      <c r="A8382" t="s">
        <v>972</v>
      </c>
      <c r="B8382" t="s">
        <v>172</v>
      </c>
      <c r="C8382" s="76" t="s">
        <v>842</v>
      </c>
      <c r="D8382" t="s">
        <v>980</v>
      </c>
      <c r="E8382" s="82">
        <v>6.27</v>
      </c>
      <c r="F8382" t="s">
        <v>973</v>
      </c>
      <c r="G8382" s="83">
        <v>41828</v>
      </c>
      <c r="I8382">
        <v>2014</v>
      </c>
    </row>
    <row r="8383" spans="1:9" x14ac:dyDescent="0.25">
      <c r="A8383" t="s">
        <v>972</v>
      </c>
      <c r="B8383" t="s">
        <v>249</v>
      </c>
      <c r="C8383" s="76" t="s">
        <v>842</v>
      </c>
      <c r="D8383" t="s">
        <v>980</v>
      </c>
      <c r="E8383" s="82">
        <v>6</v>
      </c>
      <c r="F8383" t="s">
        <v>973</v>
      </c>
      <c r="G8383" s="83">
        <v>41858</v>
      </c>
      <c r="I8383">
        <v>2014</v>
      </c>
    </row>
    <row r="8384" spans="1:9" x14ac:dyDescent="0.25">
      <c r="A8384" t="s">
        <v>972</v>
      </c>
      <c r="B8384" t="s">
        <v>249</v>
      </c>
      <c r="C8384" s="76" t="s">
        <v>842</v>
      </c>
      <c r="D8384" t="s">
        <v>980</v>
      </c>
      <c r="E8384" s="82">
        <v>5</v>
      </c>
      <c r="F8384" t="s">
        <v>973</v>
      </c>
      <c r="G8384" s="83">
        <v>41858</v>
      </c>
      <c r="I8384">
        <v>2014</v>
      </c>
    </row>
    <row r="8385" spans="1:9" x14ac:dyDescent="0.25">
      <c r="A8385" t="s">
        <v>972</v>
      </c>
      <c r="B8385" t="s">
        <v>232</v>
      </c>
      <c r="C8385" s="76" t="s">
        <v>842</v>
      </c>
      <c r="D8385" t="s">
        <v>980</v>
      </c>
      <c r="E8385" s="82">
        <v>6</v>
      </c>
      <c r="F8385" t="s">
        <v>973</v>
      </c>
      <c r="G8385" s="83">
        <v>41848</v>
      </c>
      <c r="I8385">
        <v>2014</v>
      </c>
    </row>
    <row r="8386" spans="1:9" x14ac:dyDescent="0.25">
      <c r="A8386" t="s">
        <v>972</v>
      </c>
      <c r="B8386" t="s">
        <v>229</v>
      </c>
      <c r="C8386" s="76" t="s">
        <v>842</v>
      </c>
      <c r="D8386" t="s">
        <v>980</v>
      </c>
      <c r="E8386" s="82">
        <v>5</v>
      </c>
      <c r="F8386" t="s">
        <v>973</v>
      </c>
      <c r="G8386" s="83">
        <v>41848</v>
      </c>
      <c r="I8386">
        <v>2014</v>
      </c>
    </row>
    <row r="8387" spans="1:9" x14ac:dyDescent="0.25">
      <c r="A8387" t="s">
        <v>972</v>
      </c>
      <c r="B8387" t="s">
        <v>232</v>
      </c>
      <c r="C8387" s="76" t="s">
        <v>842</v>
      </c>
      <c r="D8387" t="s">
        <v>980</v>
      </c>
      <c r="E8387" s="82">
        <v>3</v>
      </c>
      <c r="F8387" t="s">
        <v>973</v>
      </c>
      <c r="G8387" s="83">
        <v>41856</v>
      </c>
      <c r="I8387">
        <v>2014</v>
      </c>
    </row>
    <row r="8388" spans="1:9" x14ac:dyDescent="0.25">
      <c r="A8388" t="s">
        <v>972</v>
      </c>
      <c r="B8388" t="s">
        <v>63</v>
      </c>
      <c r="C8388" s="76" t="s">
        <v>842</v>
      </c>
      <c r="D8388" t="s">
        <v>980</v>
      </c>
      <c r="E8388" s="82">
        <v>5</v>
      </c>
      <c r="F8388" t="s">
        <v>973</v>
      </c>
      <c r="G8388" s="83">
        <v>41831</v>
      </c>
      <c r="I8388">
        <v>2014</v>
      </c>
    </row>
    <row r="8389" spans="1:9" x14ac:dyDescent="0.25">
      <c r="A8389" t="s">
        <v>972</v>
      </c>
      <c r="B8389" t="s">
        <v>89</v>
      </c>
      <c r="C8389" s="76" t="s">
        <v>842</v>
      </c>
      <c r="D8389" t="s">
        <v>980</v>
      </c>
      <c r="E8389" s="82">
        <v>7.71</v>
      </c>
      <c r="F8389" t="s">
        <v>973</v>
      </c>
      <c r="G8389" s="83">
        <v>41829</v>
      </c>
      <c r="I8389">
        <v>2014</v>
      </c>
    </row>
    <row r="8390" spans="1:9" x14ac:dyDescent="0.25">
      <c r="A8390" t="s">
        <v>972</v>
      </c>
      <c r="B8390" t="s">
        <v>186</v>
      </c>
      <c r="C8390" s="76" t="s">
        <v>842</v>
      </c>
      <c r="D8390" t="s">
        <v>980</v>
      </c>
      <c r="E8390" s="82">
        <v>10</v>
      </c>
      <c r="F8390" t="s">
        <v>973</v>
      </c>
      <c r="G8390" s="83">
        <v>41926</v>
      </c>
      <c r="I8390">
        <v>2014</v>
      </c>
    </row>
    <row r="8391" spans="1:9" x14ac:dyDescent="0.25">
      <c r="A8391" t="s">
        <v>972</v>
      </c>
      <c r="B8391" t="s">
        <v>249</v>
      </c>
      <c r="C8391" s="76" t="s">
        <v>842</v>
      </c>
      <c r="D8391" t="s">
        <v>980</v>
      </c>
      <c r="E8391" s="82">
        <v>3.8</v>
      </c>
      <c r="F8391" t="s">
        <v>973</v>
      </c>
      <c r="G8391" s="83">
        <v>41842</v>
      </c>
      <c r="I8391">
        <v>2014</v>
      </c>
    </row>
    <row r="8392" spans="1:9" x14ac:dyDescent="0.25">
      <c r="A8392" t="s">
        <v>972</v>
      </c>
      <c r="B8392" t="s">
        <v>173</v>
      </c>
      <c r="C8392" s="76" t="s">
        <v>842</v>
      </c>
      <c r="D8392" t="s">
        <v>980</v>
      </c>
      <c r="E8392" s="82">
        <v>7.6</v>
      </c>
      <c r="F8392" t="s">
        <v>973</v>
      </c>
      <c r="G8392" s="83">
        <v>41921</v>
      </c>
      <c r="I8392">
        <v>2014</v>
      </c>
    </row>
    <row r="8393" spans="1:9" x14ac:dyDescent="0.25">
      <c r="A8393" t="s">
        <v>972</v>
      </c>
      <c r="B8393" t="s">
        <v>80</v>
      </c>
      <c r="C8393" s="76" t="s">
        <v>842</v>
      </c>
      <c r="D8393" t="s">
        <v>980</v>
      </c>
      <c r="E8393" s="82">
        <v>7.45</v>
      </c>
      <c r="F8393" t="s">
        <v>973</v>
      </c>
      <c r="G8393" s="83">
        <v>41929</v>
      </c>
      <c r="I8393">
        <v>2014</v>
      </c>
    </row>
    <row r="8394" spans="1:9" x14ac:dyDescent="0.25">
      <c r="A8394" t="s">
        <v>972</v>
      </c>
      <c r="B8394" t="s">
        <v>89</v>
      </c>
      <c r="C8394" s="76" t="s">
        <v>842</v>
      </c>
      <c r="D8394" t="s">
        <v>980</v>
      </c>
      <c r="E8394" s="82">
        <v>3.19</v>
      </c>
      <c r="F8394" t="s">
        <v>973</v>
      </c>
      <c r="G8394" s="83">
        <v>41830</v>
      </c>
      <c r="I8394">
        <v>2014</v>
      </c>
    </row>
    <row r="8395" spans="1:9" x14ac:dyDescent="0.25">
      <c r="A8395" t="s">
        <v>972</v>
      </c>
      <c r="B8395" t="s">
        <v>87</v>
      </c>
      <c r="C8395" s="76" t="s">
        <v>842</v>
      </c>
      <c r="D8395" t="s">
        <v>980</v>
      </c>
      <c r="E8395" s="82">
        <v>4.26</v>
      </c>
      <c r="F8395" t="s">
        <v>973</v>
      </c>
      <c r="G8395" s="83">
        <v>41837</v>
      </c>
      <c r="I8395">
        <v>2014</v>
      </c>
    </row>
    <row r="8396" spans="1:9" x14ac:dyDescent="0.25">
      <c r="A8396" t="s">
        <v>972</v>
      </c>
      <c r="B8396" t="s">
        <v>128</v>
      </c>
      <c r="C8396" s="76" t="s">
        <v>842</v>
      </c>
      <c r="D8396" t="s">
        <v>980</v>
      </c>
      <c r="E8396" s="82">
        <v>3.8</v>
      </c>
      <c r="F8396" t="s">
        <v>973</v>
      </c>
      <c r="G8396" s="83">
        <v>41913</v>
      </c>
      <c r="I8396">
        <v>2014</v>
      </c>
    </row>
    <row r="8397" spans="1:9" x14ac:dyDescent="0.25">
      <c r="A8397" t="s">
        <v>972</v>
      </c>
      <c r="B8397" t="s">
        <v>95</v>
      </c>
      <c r="C8397" s="76" t="s">
        <v>842</v>
      </c>
      <c r="D8397" t="s">
        <v>980</v>
      </c>
      <c r="E8397" s="82">
        <v>4.26</v>
      </c>
      <c r="F8397" t="s">
        <v>973</v>
      </c>
      <c r="G8397" s="83">
        <v>41829</v>
      </c>
      <c r="I8397">
        <v>2014</v>
      </c>
    </row>
    <row r="8398" spans="1:9" x14ac:dyDescent="0.25">
      <c r="A8398" t="s">
        <v>972</v>
      </c>
      <c r="B8398" t="s">
        <v>97</v>
      </c>
      <c r="C8398" s="76" t="s">
        <v>842</v>
      </c>
      <c r="D8398" t="s">
        <v>980</v>
      </c>
      <c r="E8398" s="82">
        <v>5.7</v>
      </c>
      <c r="F8398" t="s">
        <v>973</v>
      </c>
      <c r="G8398" s="83">
        <v>41933</v>
      </c>
      <c r="I8398">
        <v>2014</v>
      </c>
    </row>
    <row r="8399" spans="1:9" x14ac:dyDescent="0.25">
      <c r="A8399" t="s">
        <v>972</v>
      </c>
      <c r="B8399" t="s">
        <v>93</v>
      </c>
      <c r="C8399" s="76" t="s">
        <v>842</v>
      </c>
      <c r="D8399" t="s">
        <v>980</v>
      </c>
      <c r="E8399" s="82">
        <v>2.13</v>
      </c>
      <c r="F8399" t="s">
        <v>973</v>
      </c>
      <c r="G8399" s="83">
        <v>41830</v>
      </c>
      <c r="I8399">
        <v>2014</v>
      </c>
    </row>
    <row r="8400" spans="1:9" x14ac:dyDescent="0.25">
      <c r="A8400" t="s">
        <v>972</v>
      </c>
      <c r="B8400" t="s">
        <v>128</v>
      </c>
      <c r="C8400" s="76" t="s">
        <v>842</v>
      </c>
      <c r="D8400" t="s">
        <v>980</v>
      </c>
      <c r="E8400" s="82">
        <v>7.5</v>
      </c>
      <c r="F8400" t="s">
        <v>973</v>
      </c>
      <c r="G8400" s="83">
        <v>41830</v>
      </c>
      <c r="I8400">
        <v>2014</v>
      </c>
    </row>
    <row r="8401" spans="1:9" x14ac:dyDescent="0.25">
      <c r="A8401" t="s">
        <v>972</v>
      </c>
      <c r="B8401" t="s">
        <v>95</v>
      </c>
      <c r="C8401" s="76" t="s">
        <v>842</v>
      </c>
      <c r="D8401" t="s">
        <v>980</v>
      </c>
      <c r="E8401" s="82">
        <v>9.98</v>
      </c>
      <c r="F8401" t="s">
        <v>973</v>
      </c>
      <c r="G8401" s="83">
        <v>41962</v>
      </c>
      <c r="I8401">
        <v>2014</v>
      </c>
    </row>
    <row r="8402" spans="1:9" x14ac:dyDescent="0.25">
      <c r="A8402" t="s">
        <v>972</v>
      </c>
      <c r="B8402" t="s">
        <v>248</v>
      </c>
      <c r="C8402" s="76" t="s">
        <v>842</v>
      </c>
      <c r="D8402" t="s">
        <v>980</v>
      </c>
      <c r="E8402" s="82">
        <v>12</v>
      </c>
      <c r="F8402" t="s">
        <v>973</v>
      </c>
      <c r="G8402" s="83">
        <v>41899</v>
      </c>
      <c r="I8402">
        <v>2014</v>
      </c>
    </row>
    <row r="8403" spans="1:9" x14ac:dyDescent="0.25">
      <c r="A8403" t="s">
        <v>972</v>
      </c>
      <c r="B8403" t="s">
        <v>215</v>
      </c>
      <c r="C8403" s="76" t="s">
        <v>842</v>
      </c>
      <c r="D8403" t="s">
        <v>980</v>
      </c>
      <c r="E8403" s="82">
        <v>6</v>
      </c>
      <c r="F8403" t="s">
        <v>973</v>
      </c>
      <c r="G8403" s="83">
        <v>41851</v>
      </c>
      <c r="I8403">
        <v>2014</v>
      </c>
    </row>
    <row r="8404" spans="1:9" x14ac:dyDescent="0.25">
      <c r="A8404" t="s">
        <v>972</v>
      </c>
      <c r="B8404" t="s">
        <v>240</v>
      </c>
      <c r="C8404" s="76" t="s">
        <v>842</v>
      </c>
      <c r="D8404" t="s">
        <v>980</v>
      </c>
      <c r="E8404" s="82">
        <v>4</v>
      </c>
      <c r="F8404" t="s">
        <v>973</v>
      </c>
      <c r="G8404" s="83">
        <v>41852</v>
      </c>
      <c r="I8404">
        <v>2014</v>
      </c>
    </row>
    <row r="8405" spans="1:9" x14ac:dyDescent="0.25">
      <c r="A8405" t="s">
        <v>972</v>
      </c>
      <c r="B8405" t="s">
        <v>177</v>
      </c>
      <c r="C8405" s="76" t="s">
        <v>842</v>
      </c>
      <c r="D8405" t="s">
        <v>980</v>
      </c>
      <c r="E8405" s="82">
        <v>3.8</v>
      </c>
      <c r="F8405" t="s">
        <v>973</v>
      </c>
      <c r="G8405" s="83">
        <v>41835</v>
      </c>
      <c r="I8405">
        <v>2014</v>
      </c>
    </row>
    <row r="8406" spans="1:9" x14ac:dyDescent="0.25">
      <c r="A8406" t="s">
        <v>972</v>
      </c>
      <c r="B8406" t="s">
        <v>281</v>
      </c>
      <c r="C8406" s="76" t="s">
        <v>842</v>
      </c>
      <c r="D8406" t="s">
        <v>980</v>
      </c>
      <c r="E8406" s="82">
        <v>5.08</v>
      </c>
      <c r="F8406" t="s">
        <v>973</v>
      </c>
      <c r="G8406" s="83">
        <v>41878</v>
      </c>
      <c r="I8406">
        <v>2014</v>
      </c>
    </row>
    <row r="8407" spans="1:9" x14ac:dyDescent="0.25">
      <c r="A8407" t="s">
        <v>972</v>
      </c>
      <c r="B8407" t="s">
        <v>223</v>
      </c>
      <c r="C8407" s="76" t="s">
        <v>842</v>
      </c>
      <c r="D8407" t="s">
        <v>980</v>
      </c>
      <c r="E8407" s="82">
        <v>6</v>
      </c>
      <c r="F8407" t="s">
        <v>973</v>
      </c>
      <c r="G8407" s="83">
        <v>41885</v>
      </c>
      <c r="I8407">
        <v>2014</v>
      </c>
    </row>
    <row r="8408" spans="1:9" x14ac:dyDescent="0.25">
      <c r="A8408" t="s">
        <v>972</v>
      </c>
      <c r="B8408" t="s">
        <v>199</v>
      </c>
      <c r="C8408" s="76" t="s">
        <v>842</v>
      </c>
      <c r="D8408" t="s">
        <v>980</v>
      </c>
      <c r="E8408" s="82">
        <v>15</v>
      </c>
      <c r="F8408" t="s">
        <v>973</v>
      </c>
      <c r="G8408" s="83">
        <v>41835</v>
      </c>
      <c r="I8408">
        <v>2014</v>
      </c>
    </row>
    <row r="8409" spans="1:9" x14ac:dyDescent="0.25">
      <c r="A8409" t="s">
        <v>972</v>
      </c>
      <c r="B8409" t="s">
        <v>199</v>
      </c>
      <c r="C8409" s="76" t="s">
        <v>842</v>
      </c>
      <c r="D8409" t="s">
        <v>980</v>
      </c>
      <c r="E8409" s="82">
        <v>7</v>
      </c>
      <c r="F8409" t="s">
        <v>973</v>
      </c>
      <c r="G8409" s="83">
        <v>41835</v>
      </c>
      <c r="I8409">
        <v>2014</v>
      </c>
    </row>
    <row r="8410" spans="1:9" x14ac:dyDescent="0.25">
      <c r="A8410" t="s">
        <v>972</v>
      </c>
      <c r="B8410" t="s">
        <v>142</v>
      </c>
      <c r="C8410" s="76" t="s">
        <v>842</v>
      </c>
      <c r="D8410" t="s">
        <v>980</v>
      </c>
      <c r="E8410" s="82">
        <v>5</v>
      </c>
      <c r="F8410" t="s">
        <v>973</v>
      </c>
      <c r="G8410" s="83">
        <v>41835</v>
      </c>
      <c r="I8410">
        <v>2014</v>
      </c>
    </row>
    <row r="8411" spans="1:9" x14ac:dyDescent="0.25">
      <c r="A8411" t="s">
        <v>972</v>
      </c>
      <c r="B8411" t="s">
        <v>177</v>
      </c>
      <c r="C8411" s="76" t="s">
        <v>842</v>
      </c>
      <c r="D8411" t="s">
        <v>980</v>
      </c>
      <c r="E8411" s="82">
        <v>6</v>
      </c>
      <c r="F8411" t="s">
        <v>973</v>
      </c>
      <c r="G8411" s="83">
        <v>41831</v>
      </c>
      <c r="I8411">
        <v>2014</v>
      </c>
    </row>
    <row r="8412" spans="1:9" x14ac:dyDescent="0.25">
      <c r="A8412" t="s">
        <v>972</v>
      </c>
      <c r="B8412" t="s">
        <v>243</v>
      </c>
      <c r="C8412" s="76" t="s">
        <v>842</v>
      </c>
      <c r="D8412" t="s">
        <v>980</v>
      </c>
      <c r="E8412" s="82">
        <v>7</v>
      </c>
      <c r="F8412" t="s">
        <v>973</v>
      </c>
      <c r="G8412" s="83">
        <v>41834</v>
      </c>
      <c r="I8412">
        <v>2014</v>
      </c>
    </row>
    <row r="8413" spans="1:9" x14ac:dyDescent="0.25">
      <c r="A8413" t="s">
        <v>972</v>
      </c>
      <c r="B8413" t="s">
        <v>95</v>
      </c>
      <c r="C8413" s="76" t="s">
        <v>842</v>
      </c>
      <c r="D8413" t="s">
        <v>980</v>
      </c>
      <c r="E8413" s="82">
        <v>7</v>
      </c>
      <c r="F8413" t="s">
        <v>973</v>
      </c>
      <c r="G8413" s="83">
        <v>41946</v>
      </c>
      <c r="I8413">
        <v>2014</v>
      </c>
    </row>
    <row r="8414" spans="1:9" x14ac:dyDescent="0.25">
      <c r="A8414" t="s">
        <v>972</v>
      </c>
      <c r="B8414" t="s">
        <v>241</v>
      </c>
      <c r="C8414" s="76" t="s">
        <v>842</v>
      </c>
      <c r="D8414" t="s">
        <v>980</v>
      </c>
      <c r="E8414" s="82">
        <v>150</v>
      </c>
      <c r="F8414" t="s">
        <v>973</v>
      </c>
      <c r="G8414" s="83">
        <v>42125</v>
      </c>
      <c r="I8414">
        <v>2015</v>
      </c>
    </row>
    <row r="8415" spans="1:9" x14ac:dyDescent="0.25">
      <c r="A8415" t="s">
        <v>972</v>
      </c>
      <c r="B8415" t="s">
        <v>71</v>
      </c>
      <c r="C8415" s="76" t="s">
        <v>842</v>
      </c>
      <c r="D8415" t="s">
        <v>980</v>
      </c>
      <c r="E8415" s="82">
        <v>494</v>
      </c>
      <c r="F8415" t="s">
        <v>973</v>
      </c>
      <c r="G8415" s="83">
        <v>41978</v>
      </c>
      <c r="I8415">
        <v>2014</v>
      </c>
    </row>
    <row r="8416" spans="1:9" x14ac:dyDescent="0.25">
      <c r="A8416" t="s">
        <v>972</v>
      </c>
      <c r="B8416" t="s">
        <v>221</v>
      </c>
      <c r="C8416" s="76" t="s">
        <v>842</v>
      </c>
      <c r="D8416" t="s">
        <v>980</v>
      </c>
      <c r="E8416" s="82">
        <v>4.7</v>
      </c>
      <c r="F8416" t="s">
        <v>973</v>
      </c>
      <c r="G8416" s="83">
        <v>41890</v>
      </c>
      <c r="I8416">
        <v>2014</v>
      </c>
    </row>
    <row r="8417" spans="1:9" x14ac:dyDescent="0.25">
      <c r="A8417" t="s">
        <v>972</v>
      </c>
      <c r="B8417" t="s">
        <v>279</v>
      </c>
      <c r="C8417" s="76" t="s">
        <v>842</v>
      </c>
      <c r="D8417" t="s">
        <v>980</v>
      </c>
      <c r="E8417" s="82">
        <v>3.5</v>
      </c>
      <c r="F8417" t="s">
        <v>973</v>
      </c>
      <c r="G8417" s="83">
        <v>41835</v>
      </c>
      <c r="I8417">
        <v>2014</v>
      </c>
    </row>
    <row r="8418" spans="1:9" x14ac:dyDescent="0.25">
      <c r="A8418" t="s">
        <v>972</v>
      </c>
      <c r="B8418" t="s">
        <v>118</v>
      </c>
      <c r="C8418" s="76" t="s">
        <v>842</v>
      </c>
      <c r="D8418" t="s">
        <v>980</v>
      </c>
      <c r="E8418" s="82">
        <v>3.8</v>
      </c>
      <c r="F8418" t="s">
        <v>973</v>
      </c>
      <c r="G8418" s="83">
        <v>42004</v>
      </c>
      <c r="I8418">
        <v>2014</v>
      </c>
    </row>
    <row r="8419" spans="1:9" x14ac:dyDescent="0.25">
      <c r="A8419" t="s">
        <v>972</v>
      </c>
      <c r="B8419" t="s">
        <v>249</v>
      </c>
      <c r="C8419" s="76" t="s">
        <v>842</v>
      </c>
      <c r="D8419" t="s">
        <v>980</v>
      </c>
      <c r="E8419" s="82">
        <v>7.5</v>
      </c>
      <c r="F8419" t="s">
        <v>973</v>
      </c>
      <c r="G8419" s="83">
        <v>41871</v>
      </c>
      <c r="I8419">
        <v>2014</v>
      </c>
    </row>
    <row r="8420" spans="1:9" x14ac:dyDescent="0.25">
      <c r="A8420" t="s">
        <v>972</v>
      </c>
      <c r="B8420" t="s">
        <v>188</v>
      </c>
      <c r="C8420" s="76" t="s">
        <v>842</v>
      </c>
      <c r="D8420" t="s">
        <v>980</v>
      </c>
      <c r="E8420" s="82">
        <v>6</v>
      </c>
      <c r="F8420" t="s">
        <v>973</v>
      </c>
      <c r="G8420" s="83">
        <v>41892</v>
      </c>
      <c r="I8420">
        <v>2014</v>
      </c>
    </row>
    <row r="8421" spans="1:9" x14ac:dyDescent="0.25">
      <c r="A8421" t="s">
        <v>972</v>
      </c>
      <c r="B8421" t="s">
        <v>242</v>
      </c>
      <c r="C8421" s="76" t="s">
        <v>842</v>
      </c>
      <c r="D8421" t="s">
        <v>980</v>
      </c>
      <c r="E8421" s="82">
        <v>5</v>
      </c>
      <c r="F8421" t="s">
        <v>973</v>
      </c>
      <c r="G8421" s="83">
        <v>41856</v>
      </c>
      <c r="I8421">
        <v>2014</v>
      </c>
    </row>
    <row r="8422" spans="1:9" x14ac:dyDescent="0.25">
      <c r="A8422" t="s">
        <v>972</v>
      </c>
      <c r="B8422" t="s">
        <v>181</v>
      </c>
      <c r="C8422" s="76" t="s">
        <v>842</v>
      </c>
      <c r="D8422" t="s">
        <v>980</v>
      </c>
      <c r="E8422" s="82">
        <v>5</v>
      </c>
      <c r="F8422" t="s">
        <v>973</v>
      </c>
      <c r="G8422" s="83">
        <v>41871</v>
      </c>
      <c r="I8422">
        <v>2014</v>
      </c>
    </row>
    <row r="8423" spans="1:9" x14ac:dyDescent="0.25">
      <c r="A8423" t="s">
        <v>972</v>
      </c>
      <c r="B8423" t="s">
        <v>113</v>
      </c>
      <c r="C8423" s="76" t="s">
        <v>842</v>
      </c>
      <c r="D8423" t="s">
        <v>980</v>
      </c>
      <c r="E8423" s="82">
        <v>7</v>
      </c>
      <c r="F8423" t="s">
        <v>973</v>
      </c>
      <c r="G8423" s="83">
        <v>41837</v>
      </c>
      <c r="I8423">
        <v>2014</v>
      </c>
    </row>
    <row r="8424" spans="1:9" x14ac:dyDescent="0.25">
      <c r="A8424" t="s">
        <v>972</v>
      </c>
      <c r="B8424" t="s">
        <v>116</v>
      </c>
      <c r="C8424" s="76" t="s">
        <v>842</v>
      </c>
      <c r="D8424" t="s">
        <v>980</v>
      </c>
      <c r="E8424" s="82">
        <v>4</v>
      </c>
      <c r="F8424" t="s">
        <v>973</v>
      </c>
      <c r="G8424" s="83">
        <v>41837</v>
      </c>
      <c r="I8424">
        <v>2014</v>
      </c>
    </row>
    <row r="8425" spans="1:9" x14ac:dyDescent="0.25">
      <c r="A8425" t="s">
        <v>972</v>
      </c>
      <c r="B8425" t="s">
        <v>105</v>
      </c>
      <c r="C8425" s="76" t="s">
        <v>842</v>
      </c>
      <c r="D8425" t="s">
        <v>980</v>
      </c>
      <c r="E8425" s="82">
        <v>11</v>
      </c>
      <c r="F8425" t="s">
        <v>973</v>
      </c>
      <c r="G8425" s="83">
        <v>41837</v>
      </c>
      <c r="I8425">
        <v>2014</v>
      </c>
    </row>
    <row r="8426" spans="1:9" x14ac:dyDescent="0.25">
      <c r="A8426" t="s">
        <v>972</v>
      </c>
      <c r="B8426" t="s">
        <v>177</v>
      </c>
      <c r="C8426" s="76" t="s">
        <v>842</v>
      </c>
      <c r="D8426" t="s">
        <v>980</v>
      </c>
      <c r="E8426" s="82">
        <v>13.5</v>
      </c>
      <c r="F8426" t="s">
        <v>973</v>
      </c>
      <c r="G8426" s="83">
        <v>41603</v>
      </c>
      <c r="I8426">
        <v>2013</v>
      </c>
    </row>
    <row r="8427" spans="1:9" x14ac:dyDescent="0.25">
      <c r="A8427" t="s">
        <v>972</v>
      </c>
      <c r="B8427" t="s">
        <v>257</v>
      </c>
      <c r="C8427" s="76" t="s">
        <v>842</v>
      </c>
      <c r="D8427" t="s">
        <v>980</v>
      </c>
      <c r="E8427" s="82">
        <v>6</v>
      </c>
      <c r="F8427" t="s">
        <v>973</v>
      </c>
      <c r="G8427" s="83">
        <v>41838</v>
      </c>
      <c r="I8427">
        <v>2014</v>
      </c>
    </row>
    <row r="8428" spans="1:9" x14ac:dyDescent="0.25">
      <c r="A8428" t="s">
        <v>972</v>
      </c>
      <c r="B8428" t="s">
        <v>170</v>
      </c>
      <c r="C8428" s="76" t="s">
        <v>842</v>
      </c>
      <c r="D8428" t="s">
        <v>980</v>
      </c>
      <c r="E8428" s="82">
        <v>5.16</v>
      </c>
      <c r="F8428" t="s">
        <v>973</v>
      </c>
      <c r="G8428" s="83">
        <v>41837</v>
      </c>
      <c r="I8428">
        <v>2014</v>
      </c>
    </row>
    <row r="8429" spans="1:9" x14ac:dyDescent="0.25">
      <c r="A8429" t="s">
        <v>972</v>
      </c>
      <c r="B8429" t="s">
        <v>127</v>
      </c>
      <c r="C8429" s="76" t="s">
        <v>842</v>
      </c>
      <c r="D8429" t="s">
        <v>980</v>
      </c>
      <c r="E8429" s="82">
        <v>5.78</v>
      </c>
      <c r="F8429" t="s">
        <v>973</v>
      </c>
      <c r="G8429" s="83">
        <v>41926</v>
      </c>
      <c r="I8429">
        <v>2014</v>
      </c>
    </row>
    <row r="8430" spans="1:9" x14ac:dyDescent="0.25">
      <c r="A8430" t="s">
        <v>972</v>
      </c>
      <c r="B8430" t="s">
        <v>96</v>
      </c>
      <c r="C8430" s="76" t="s">
        <v>842</v>
      </c>
      <c r="D8430" t="s">
        <v>980</v>
      </c>
      <c r="E8430" s="82">
        <v>6.38</v>
      </c>
      <c r="F8430" t="s">
        <v>973</v>
      </c>
      <c r="G8430" s="83">
        <v>41905</v>
      </c>
      <c r="I8430">
        <v>2014</v>
      </c>
    </row>
    <row r="8431" spans="1:9" x14ac:dyDescent="0.25">
      <c r="A8431" t="s">
        <v>972</v>
      </c>
      <c r="B8431" t="s">
        <v>171</v>
      </c>
      <c r="C8431" s="76" t="s">
        <v>842</v>
      </c>
      <c r="D8431" t="s">
        <v>980</v>
      </c>
      <c r="E8431" s="82">
        <v>5.25</v>
      </c>
      <c r="F8431" t="s">
        <v>973</v>
      </c>
      <c r="G8431" s="83">
        <v>41841</v>
      </c>
      <c r="I8431">
        <v>2014</v>
      </c>
    </row>
    <row r="8432" spans="1:9" x14ac:dyDescent="0.25">
      <c r="A8432" t="s">
        <v>972</v>
      </c>
      <c r="B8432" t="s">
        <v>91</v>
      </c>
      <c r="C8432" s="76" t="s">
        <v>842</v>
      </c>
      <c r="D8432" t="s">
        <v>980</v>
      </c>
      <c r="E8432" s="82">
        <v>150</v>
      </c>
      <c r="F8432" t="s">
        <v>973</v>
      </c>
      <c r="G8432" s="83">
        <v>41991</v>
      </c>
      <c r="I8432">
        <v>2014</v>
      </c>
    </row>
    <row r="8433" spans="1:9" x14ac:dyDescent="0.25">
      <c r="A8433" t="s">
        <v>972</v>
      </c>
      <c r="B8433" t="s">
        <v>242</v>
      </c>
      <c r="C8433" s="76" t="s">
        <v>842</v>
      </c>
      <c r="D8433" t="s">
        <v>980</v>
      </c>
      <c r="E8433" s="82">
        <v>5</v>
      </c>
      <c r="F8433" t="s">
        <v>973</v>
      </c>
      <c r="G8433" s="83">
        <v>41848</v>
      </c>
      <c r="I8433">
        <v>2014</v>
      </c>
    </row>
    <row r="8434" spans="1:9" x14ac:dyDescent="0.25">
      <c r="A8434" t="s">
        <v>972</v>
      </c>
      <c r="B8434" t="s">
        <v>124</v>
      </c>
      <c r="C8434" s="76" t="s">
        <v>842</v>
      </c>
      <c r="D8434" t="s">
        <v>980</v>
      </c>
      <c r="E8434" s="82">
        <v>3.8</v>
      </c>
      <c r="F8434" t="s">
        <v>973</v>
      </c>
      <c r="G8434" s="83">
        <v>41848</v>
      </c>
      <c r="I8434">
        <v>2014</v>
      </c>
    </row>
    <row r="8435" spans="1:9" x14ac:dyDescent="0.25">
      <c r="A8435" t="s">
        <v>972</v>
      </c>
      <c r="B8435" t="s">
        <v>122</v>
      </c>
      <c r="C8435" s="76" t="s">
        <v>842</v>
      </c>
      <c r="D8435" t="s">
        <v>980</v>
      </c>
      <c r="E8435" s="82">
        <v>5</v>
      </c>
      <c r="F8435" t="s">
        <v>973</v>
      </c>
      <c r="G8435" s="83">
        <v>41848</v>
      </c>
      <c r="I8435">
        <v>2014</v>
      </c>
    </row>
    <row r="8436" spans="1:9" x14ac:dyDescent="0.25">
      <c r="A8436" t="s">
        <v>972</v>
      </c>
      <c r="B8436" t="s">
        <v>248</v>
      </c>
      <c r="C8436" s="76" t="s">
        <v>842</v>
      </c>
      <c r="D8436" t="s">
        <v>980</v>
      </c>
      <c r="E8436" s="82">
        <v>7</v>
      </c>
      <c r="F8436" t="s">
        <v>973</v>
      </c>
      <c r="G8436" s="83">
        <v>41879</v>
      </c>
      <c r="I8436">
        <v>2014</v>
      </c>
    </row>
    <row r="8437" spans="1:9" x14ac:dyDescent="0.25">
      <c r="A8437" t="s">
        <v>972</v>
      </c>
      <c r="B8437" t="s">
        <v>248</v>
      </c>
      <c r="C8437" s="76" t="s">
        <v>842</v>
      </c>
      <c r="D8437" t="s">
        <v>980</v>
      </c>
      <c r="E8437" s="82">
        <v>14</v>
      </c>
      <c r="F8437" t="s">
        <v>973</v>
      </c>
      <c r="G8437" s="83">
        <v>41962</v>
      </c>
      <c r="I8437">
        <v>2014</v>
      </c>
    </row>
    <row r="8438" spans="1:9" x14ac:dyDescent="0.25">
      <c r="A8438" t="s">
        <v>972</v>
      </c>
      <c r="B8438" t="s">
        <v>11</v>
      </c>
      <c r="C8438" s="76" t="s">
        <v>842</v>
      </c>
      <c r="D8438" t="s">
        <v>980</v>
      </c>
      <c r="E8438" s="82">
        <v>5.23</v>
      </c>
      <c r="F8438" t="s">
        <v>973</v>
      </c>
      <c r="G8438" s="83">
        <v>41964</v>
      </c>
      <c r="I8438">
        <v>2014</v>
      </c>
    </row>
    <row r="8439" spans="1:9" x14ac:dyDescent="0.25">
      <c r="A8439" t="s">
        <v>972</v>
      </c>
      <c r="B8439" t="s">
        <v>275</v>
      </c>
      <c r="C8439" s="76" t="s">
        <v>842</v>
      </c>
      <c r="D8439" t="s">
        <v>980</v>
      </c>
      <c r="E8439" s="82">
        <v>6.72</v>
      </c>
      <c r="F8439" t="s">
        <v>973</v>
      </c>
      <c r="G8439" s="83">
        <v>41957</v>
      </c>
      <c r="I8439">
        <v>2014</v>
      </c>
    </row>
    <row r="8440" spans="1:9" x14ac:dyDescent="0.25">
      <c r="A8440" t="s">
        <v>972</v>
      </c>
      <c r="B8440" t="s">
        <v>127</v>
      </c>
      <c r="C8440" s="76" t="s">
        <v>842</v>
      </c>
      <c r="D8440" t="s">
        <v>980</v>
      </c>
      <c r="E8440" s="82">
        <v>3.8</v>
      </c>
      <c r="F8440" t="s">
        <v>973</v>
      </c>
      <c r="G8440" s="83">
        <v>41848</v>
      </c>
      <c r="I8440">
        <v>2014</v>
      </c>
    </row>
    <row r="8441" spans="1:9" x14ac:dyDescent="0.25">
      <c r="A8441" t="s">
        <v>972</v>
      </c>
      <c r="B8441" t="s">
        <v>239</v>
      </c>
      <c r="C8441" s="76" t="s">
        <v>842</v>
      </c>
      <c r="D8441" t="s">
        <v>980</v>
      </c>
      <c r="E8441" s="82">
        <v>16</v>
      </c>
      <c r="F8441" t="s">
        <v>973</v>
      </c>
      <c r="G8441" s="83">
        <v>41876</v>
      </c>
      <c r="I8441">
        <v>2014</v>
      </c>
    </row>
    <row r="8442" spans="1:9" x14ac:dyDescent="0.25">
      <c r="A8442" t="s">
        <v>972</v>
      </c>
      <c r="B8442" t="s">
        <v>2</v>
      </c>
      <c r="C8442" s="76" t="s">
        <v>842</v>
      </c>
      <c r="D8442" t="s">
        <v>980</v>
      </c>
      <c r="E8442" s="82">
        <v>2.87</v>
      </c>
      <c r="F8442" t="s">
        <v>973</v>
      </c>
      <c r="G8442" s="83">
        <v>41848</v>
      </c>
      <c r="I8442">
        <v>2014</v>
      </c>
    </row>
    <row r="8443" spans="1:9" x14ac:dyDescent="0.25">
      <c r="A8443" t="s">
        <v>972</v>
      </c>
      <c r="B8443" t="s">
        <v>11</v>
      </c>
      <c r="C8443" s="76" t="s">
        <v>842</v>
      </c>
      <c r="D8443" t="s">
        <v>980</v>
      </c>
      <c r="E8443" s="82">
        <v>5.23</v>
      </c>
      <c r="F8443" t="s">
        <v>973</v>
      </c>
      <c r="G8443" s="83">
        <v>41848</v>
      </c>
      <c r="I8443">
        <v>2014</v>
      </c>
    </row>
    <row r="8444" spans="1:9" x14ac:dyDescent="0.25">
      <c r="A8444" t="s">
        <v>972</v>
      </c>
      <c r="B8444" t="s">
        <v>112</v>
      </c>
      <c r="C8444" s="76" t="s">
        <v>842</v>
      </c>
      <c r="D8444" t="s">
        <v>980</v>
      </c>
      <c r="E8444" s="82">
        <v>5.5</v>
      </c>
      <c r="F8444" t="s">
        <v>973</v>
      </c>
      <c r="G8444" s="83">
        <v>41848</v>
      </c>
      <c r="I8444">
        <v>2014</v>
      </c>
    </row>
    <row r="8445" spans="1:9" x14ac:dyDescent="0.25">
      <c r="A8445" t="s">
        <v>972</v>
      </c>
      <c r="B8445" t="s">
        <v>63</v>
      </c>
      <c r="C8445" s="76" t="s">
        <v>842</v>
      </c>
      <c r="D8445" t="s">
        <v>980</v>
      </c>
      <c r="E8445" s="82">
        <v>5.75</v>
      </c>
      <c r="F8445" t="s">
        <v>973</v>
      </c>
      <c r="G8445" s="83">
        <v>41848</v>
      </c>
      <c r="I8445">
        <v>2014</v>
      </c>
    </row>
    <row r="8446" spans="1:9" x14ac:dyDescent="0.25">
      <c r="A8446" t="s">
        <v>972</v>
      </c>
      <c r="B8446" t="s">
        <v>2</v>
      </c>
      <c r="C8446" s="76" t="s">
        <v>842</v>
      </c>
      <c r="D8446" t="s">
        <v>980</v>
      </c>
      <c r="E8446" s="82">
        <v>3.66</v>
      </c>
      <c r="F8446" t="s">
        <v>973</v>
      </c>
      <c r="G8446" s="83">
        <v>41911</v>
      </c>
      <c r="I8446">
        <v>2014</v>
      </c>
    </row>
    <row r="8447" spans="1:9" x14ac:dyDescent="0.25">
      <c r="A8447" t="s">
        <v>972</v>
      </c>
      <c r="B8447" t="s">
        <v>117</v>
      </c>
      <c r="C8447" s="76" t="s">
        <v>842</v>
      </c>
      <c r="D8447" t="s">
        <v>980</v>
      </c>
      <c r="E8447" s="82">
        <v>5.23</v>
      </c>
      <c r="F8447" t="s">
        <v>973</v>
      </c>
      <c r="G8447" s="83">
        <v>41884</v>
      </c>
      <c r="I8447">
        <v>2014</v>
      </c>
    </row>
    <row r="8448" spans="1:9" x14ac:dyDescent="0.25">
      <c r="A8448" t="s">
        <v>972</v>
      </c>
      <c r="B8448" t="s">
        <v>95</v>
      </c>
      <c r="C8448" s="76" t="s">
        <v>842</v>
      </c>
      <c r="D8448" t="s">
        <v>980</v>
      </c>
      <c r="E8448" s="82">
        <v>3.09</v>
      </c>
      <c r="F8448" t="s">
        <v>973</v>
      </c>
      <c r="G8448" s="83">
        <v>41848</v>
      </c>
      <c r="I8448">
        <v>2014</v>
      </c>
    </row>
    <row r="8449" spans="1:9" x14ac:dyDescent="0.25">
      <c r="A8449" t="s">
        <v>972</v>
      </c>
      <c r="B8449" t="s">
        <v>120</v>
      </c>
      <c r="C8449" s="76" t="s">
        <v>842</v>
      </c>
      <c r="D8449" t="s">
        <v>980</v>
      </c>
      <c r="E8449" s="82">
        <v>3</v>
      </c>
      <c r="F8449" t="s">
        <v>973</v>
      </c>
      <c r="G8449" s="83">
        <v>41920</v>
      </c>
      <c r="I8449">
        <v>2014</v>
      </c>
    </row>
    <row r="8450" spans="1:9" x14ac:dyDescent="0.25">
      <c r="A8450" t="s">
        <v>972</v>
      </c>
      <c r="B8450" t="s">
        <v>279</v>
      </c>
      <c r="C8450" s="76" t="s">
        <v>842</v>
      </c>
      <c r="D8450" t="s">
        <v>980</v>
      </c>
      <c r="E8450" s="82">
        <v>2</v>
      </c>
      <c r="F8450" t="s">
        <v>973</v>
      </c>
      <c r="G8450" s="83">
        <v>41848</v>
      </c>
      <c r="I8450">
        <v>2014</v>
      </c>
    </row>
    <row r="8451" spans="1:9" x14ac:dyDescent="0.25">
      <c r="A8451" t="s">
        <v>972</v>
      </c>
      <c r="B8451" t="s">
        <v>275</v>
      </c>
      <c r="C8451" s="76" t="s">
        <v>842</v>
      </c>
      <c r="D8451" t="s">
        <v>980</v>
      </c>
      <c r="E8451" s="82">
        <v>9.4</v>
      </c>
      <c r="F8451" t="s">
        <v>973</v>
      </c>
      <c r="G8451" s="83">
        <v>41361</v>
      </c>
      <c r="I8451">
        <v>2013</v>
      </c>
    </row>
    <row r="8452" spans="1:9" x14ac:dyDescent="0.25">
      <c r="A8452" t="s">
        <v>972</v>
      </c>
      <c r="B8452" t="s">
        <v>117</v>
      </c>
      <c r="C8452" s="76" t="s">
        <v>842</v>
      </c>
      <c r="D8452" t="s">
        <v>980</v>
      </c>
      <c r="E8452" s="82">
        <v>7</v>
      </c>
      <c r="F8452" t="s">
        <v>973</v>
      </c>
      <c r="G8452" s="83">
        <v>41891</v>
      </c>
      <c r="I8452">
        <v>2014</v>
      </c>
    </row>
    <row r="8453" spans="1:9" x14ac:dyDescent="0.25">
      <c r="A8453" t="s">
        <v>972</v>
      </c>
      <c r="B8453" t="s">
        <v>104</v>
      </c>
      <c r="C8453" s="76" t="s">
        <v>842</v>
      </c>
      <c r="D8453" t="s">
        <v>980</v>
      </c>
      <c r="E8453" s="82">
        <v>6</v>
      </c>
      <c r="F8453" t="s">
        <v>973</v>
      </c>
      <c r="G8453" s="83">
        <v>41849</v>
      </c>
      <c r="I8453">
        <v>2014</v>
      </c>
    </row>
    <row r="8454" spans="1:9" x14ac:dyDescent="0.25">
      <c r="A8454" t="s">
        <v>972</v>
      </c>
      <c r="B8454" t="s">
        <v>71</v>
      </c>
      <c r="C8454" s="76" t="s">
        <v>842</v>
      </c>
      <c r="D8454" t="s">
        <v>980</v>
      </c>
      <c r="E8454" s="82">
        <v>6</v>
      </c>
      <c r="F8454" t="s">
        <v>973</v>
      </c>
      <c r="G8454" s="83">
        <v>41849</v>
      </c>
      <c r="I8454">
        <v>2014</v>
      </c>
    </row>
    <row r="8455" spans="1:9" x14ac:dyDescent="0.25">
      <c r="A8455" t="s">
        <v>972</v>
      </c>
      <c r="B8455" t="s">
        <v>246</v>
      </c>
      <c r="C8455" s="76" t="s">
        <v>842</v>
      </c>
      <c r="D8455" t="s">
        <v>980</v>
      </c>
      <c r="E8455" s="82">
        <v>6</v>
      </c>
      <c r="F8455" t="s">
        <v>973</v>
      </c>
      <c r="G8455" s="83">
        <v>41849</v>
      </c>
      <c r="I8455">
        <v>2014</v>
      </c>
    </row>
    <row r="8456" spans="1:9" x14ac:dyDescent="0.25">
      <c r="A8456" t="s">
        <v>972</v>
      </c>
      <c r="B8456" t="s">
        <v>71</v>
      </c>
      <c r="C8456" s="76" t="s">
        <v>842</v>
      </c>
      <c r="D8456" t="s">
        <v>980</v>
      </c>
      <c r="E8456" s="82">
        <v>6.9</v>
      </c>
      <c r="F8456" t="s">
        <v>973</v>
      </c>
      <c r="G8456" s="83">
        <v>41891</v>
      </c>
      <c r="I8456">
        <v>2014</v>
      </c>
    </row>
    <row r="8457" spans="1:9" x14ac:dyDescent="0.25">
      <c r="A8457" t="s">
        <v>972</v>
      </c>
      <c r="B8457" t="s">
        <v>97</v>
      </c>
      <c r="C8457" s="76" t="s">
        <v>842</v>
      </c>
      <c r="D8457" t="s">
        <v>980</v>
      </c>
      <c r="E8457" s="82">
        <v>4.5</v>
      </c>
      <c r="F8457" t="s">
        <v>973</v>
      </c>
      <c r="G8457" s="83">
        <v>41849</v>
      </c>
      <c r="I8457">
        <v>2014</v>
      </c>
    </row>
    <row r="8458" spans="1:9" x14ac:dyDescent="0.25">
      <c r="A8458" t="s">
        <v>972</v>
      </c>
      <c r="B8458" t="s">
        <v>181</v>
      </c>
      <c r="C8458" s="76" t="s">
        <v>842</v>
      </c>
      <c r="D8458" t="s">
        <v>980</v>
      </c>
      <c r="E8458" s="82">
        <v>8.4</v>
      </c>
      <c r="F8458" t="s">
        <v>973</v>
      </c>
      <c r="G8458" s="83">
        <v>41849</v>
      </c>
      <c r="I8458">
        <v>2014</v>
      </c>
    </row>
    <row r="8459" spans="1:9" x14ac:dyDescent="0.25">
      <c r="A8459" t="s">
        <v>972</v>
      </c>
      <c r="B8459" t="s">
        <v>232</v>
      </c>
      <c r="C8459" s="76" t="s">
        <v>842</v>
      </c>
      <c r="D8459" t="s">
        <v>980</v>
      </c>
      <c r="E8459" s="82">
        <v>22</v>
      </c>
      <c r="F8459" t="s">
        <v>973</v>
      </c>
      <c r="G8459" s="83">
        <v>41929</v>
      </c>
      <c r="I8459">
        <v>2014</v>
      </c>
    </row>
    <row r="8460" spans="1:9" x14ac:dyDescent="0.25">
      <c r="A8460" t="s">
        <v>972</v>
      </c>
      <c r="B8460" t="s">
        <v>251</v>
      </c>
      <c r="C8460" s="76" t="s">
        <v>842</v>
      </c>
      <c r="D8460" t="s">
        <v>980</v>
      </c>
      <c r="E8460" s="82">
        <v>6</v>
      </c>
      <c r="F8460" t="s">
        <v>973</v>
      </c>
      <c r="G8460" s="83">
        <v>41859</v>
      </c>
      <c r="I8460">
        <v>2014</v>
      </c>
    </row>
    <row r="8461" spans="1:9" x14ac:dyDescent="0.25">
      <c r="A8461" t="s">
        <v>972</v>
      </c>
      <c r="B8461" t="s">
        <v>120</v>
      </c>
      <c r="C8461" s="76" t="s">
        <v>842</v>
      </c>
      <c r="D8461" t="s">
        <v>980</v>
      </c>
      <c r="E8461" s="82">
        <v>4</v>
      </c>
      <c r="F8461" t="s">
        <v>973</v>
      </c>
      <c r="G8461" s="83">
        <v>41850</v>
      </c>
      <c r="I8461">
        <v>2014</v>
      </c>
    </row>
    <row r="8462" spans="1:9" x14ac:dyDescent="0.25">
      <c r="A8462" t="s">
        <v>972</v>
      </c>
      <c r="B8462" t="s">
        <v>94</v>
      </c>
      <c r="C8462" s="76" t="s">
        <v>842</v>
      </c>
      <c r="D8462" t="s">
        <v>980</v>
      </c>
      <c r="E8462" s="82">
        <v>63</v>
      </c>
      <c r="F8462" t="s">
        <v>973</v>
      </c>
      <c r="G8462" s="83">
        <v>42081</v>
      </c>
      <c r="I8462">
        <v>2015</v>
      </c>
    </row>
    <row r="8463" spans="1:9" x14ac:dyDescent="0.25">
      <c r="A8463" t="s">
        <v>972</v>
      </c>
      <c r="B8463" t="s">
        <v>184</v>
      </c>
      <c r="C8463" s="76" t="s">
        <v>842</v>
      </c>
      <c r="D8463" t="s">
        <v>980</v>
      </c>
      <c r="E8463" s="82">
        <v>7</v>
      </c>
      <c r="F8463" t="s">
        <v>973</v>
      </c>
      <c r="G8463" s="83">
        <v>41851</v>
      </c>
      <c r="I8463">
        <v>2014</v>
      </c>
    </row>
    <row r="8464" spans="1:9" x14ac:dyDescent="0.25">
      <c r="A8464" t="s">
        <v>972</v>
      </c>
      <c r="B8464" t="s">
        <v>179</v>
      </c>
      <c r="C8464" s="76" t="s">
        <v>842</v>
      </c>
      <c r="D8464" t="s">
        <v>980</v>
      </c>
      <c r="E8464" s="82">
        <v>6</v>
      </c>
      <c r="F8464" t="s">
        <v>973</v>
      </c>
      <c r="G8464" s="83">
        <v>41852</v>
      </c>
      <c r="I8464">
        <v>2014</v>
      </c>
    </row>
    <row r="8465" spans="1:9" x14ac:dyDescent="0.25">
      <c r="A8465" t="s">
        <v>972</v>
      </c>
      <c r="B8465" t="s">
        <v>173</v>
      </c>
      <c r="C8465" s="76" t="s">
        <v>842</v>
      </c>
      <c r="D8465" t="s">
        <v>980</v>
      </c>
      <c r="E8465" s="82">
        <v>3</v>
      </c>
      <c r="F8465" t="s">
        <v>973</v>
      </c>
      <c r="G8465" s="83">
        <v>41905</v>
      </c>
      <c r="I8465">
        <v>2014</v>
      </c>
    </row>
    <row r="8466" spans="1:9" x14ac:dyDescent="0.25">
      <c r="A8466" t="s">
        <v>972</v>
      </c>
      <c r="B8466" t="s">
        <v>179</v>
      </c>
      <c r="C8466" s="76" t="s">
        <v>842</v>
      </c>
      <c r="D8466" t="s">
        <v>980</v>
      </c>
      <c r="E8466" s="82">
        <v>150</v>
      </c>
      <c r="F8466" t="s">
        <v>973</v>
      </c>
      <c r="G8466" s="83">
        <v>41992</v>
      </c>
      <c r="I8466">
        <v>2014</v>
      </c>
    </row>
    <row r="8467" spans="1:9" x14ac:dyDescent="0.25">
      <c r="A8467" t="s">
        <v>972</v>
      </c>
      <c r="B8467" t="s">
        <v>249</v>
      </c>
      <c r="C8467" s="76" t="s">
        <v>842</v>
      </c>
      <c r="D8467" t="s">
        <v>980</v>
      </c>
      <c r="E8467" s="82">
        <v>3.8</v>
      </c>
      <c r="F8467" t="s">
        <v>973</v>
      </c>
      <c r="G8467" s="83">
        <v>41873</v>
      </c>
      <c r="I8467">
        <v>2014</v>
      </c>
    </row>
    <row r="8468" spans="1:9" x14ac:dyDescent="0.25">
      <c r="A8468" t="s">
        <v>972</v>
      </c>
      <c r="B8468" t="s">
        <v>187</v>
      </c>
      <c r="C8468" s="76" t="s">
        <v>842</v>
      </c>
      <c r="D8468" t="s">
        <v>980</v>
      </c>
      <c r="E8468" s="82">
        <v>150</v>
      </c>
      <c r="F8468" t="s">
        <v>973</v>
      </c>
      <c r="G8468" s="83">
        <v>41940</v>
      </c>
      <c r="I8468">
        <v>2014</v>
      </c>
    </row>
    <row r="8469" spans="1:9" x14ac:dyDescent="0.25">
      <c r="A8469" t="s">
        <v>972</v>
      </c>
      <c r="B8469" t="s">
        <v>93</v>
      </c>
      <c r="C8469" s="76" t="s">
        <v>842</v>
      </c>
      <c r="D8469" t="s">
        <v>980</v>
      </c>
      <c r="E8469" s="82">
        <v>8.64</v>
      </c>
      <c r="F8469" t="s">
        <v>973</v>
      </c>
      <c r="G8469" s="83">
        <v>41989</v>
      </c>
      <c r="I8469">
        <v>2014</v>
      </c>
    </row>
    <row r="8470" spans="1:9" x14ac:dyDescent="0.25">
      <c r="A8470" t="s">
        <v>972</v>
      </c>
      <c r="B8470" t="s">
        <v>78</v>
      </c>
      <c r="C8470" s="76" t="s">
        <v>842</v>
      </c>
      <c r="D8470" t="s">
        <v>980</v>
      </c>
      <c r="E8470" s="82">
        <v>9</v>
      </c>
      <c r="F8470" t="s">
        <v>973</v>
      </c>
      <c r="G8470" s="83">
        <v>42038</v>
      </c>
      <c r="I8470">
        <v>2015</v>
      </c>
    </row>
    <row r="8471" spans="1:9" x14ac:dyDescent="0.25">
      <c r="A8471" t="s">
        <v>972</v>
      </c>
      <c r="B8471" t="s">
        <v>124</v>
      </c>
      <c r="C8471" s="76" t="s">
        <v>842</v>
      </c>
      <c r="D8471" t="s">
        <v>980</v>
      </c>
      <c r="E8471" s="82">
        <v>12.4</v>
      </c>
      <c r="F8471" t="s">
        <v>973</v>
      </c>
      <c r="G8471" s="83">
        <v>41362</v>
      </c>
      <c r="I8471">
        <v>2013</v>
      </c>
    </row>
    <row r="8472" spans="1:9" x14ac:dyDescent="0.25">
      <c r="A8472" t="s">
        <v>972</v>
      </c>
      <c r="B8472" t="s">
        <v>253</v>
      </c>
      <c r="C8472" s="76" t="s">
        <v>842</v>
      </c>
      <c r="D8472" t="s">
        <v>980</v>
      </c>
      <c r="E8472" s="82">
        <v>300</v>
      </c>
      <c r="F8472" t="s">
        <v>973</v>
      </c>
      <c r="G8472" s="83">
        <v>41899</v>
      </c>
      <c r="I8472">
        <v>2014</v>
      </c>
    </row>
    <row r="8473" spans="1:9" x14ac:dyDescent="0.25">
      <c r="A8473" t="s">
        <v>972</v>
      </c>
      <c r="B8473" t="s">
        <v>118</v>
      </c>
      <c r="C8473" s="76" t="s">
        <v>842</v>
      </c>
      <c r="D8473" t="s">
        <v>980</v>
      </c>
      <c r="E8473" s="82">
        <v>7.6</v>
      </c>
      <c r="F8473" t="s">
        <v>973</v>
      </c>
      <c r="G8473" s="83">
        <v>41926</v>
      </c>
      <c r="I8473">
        <v>2014</v>
      </c>
    </row>
    <row r="8474" spans="1:9" x14ac:dyDescent="0.25">
      <c r="A8474" t="s">
        <v>972</v>
      </c>
      <c r="B8474" t="s">
        <v>190</v>
      </c>
      <c r="C8474" s="76" t="s">
        <v>842</v>
      </c>
      <c r="D8474" t="s">
        <v>980</v>
      </c>
      <c r="E8474" s="82">
        <v>4</v>
      </c>
      <c r="F8474" t="s">
        <v>973</v>
      </c>
      <c r="G8474" s="83">
        <v>41890</v>
      </c>
      <c r="I8474">
        <v>2014</v>
      </c>
    </row>
    <row r="8475" spans="1:9" x14ac:dyDescent="0.25">
      <c r="A8475" t="s">
        <v>972</v>
      </c>
      <c r="B8475" t="s">
        <v>177</v>
      </c>
      <c r="C8475" s="76" t="s">
        <v>842</v>
      </c>
      <c r="D8475" t="s">
        <v>980</v>
      </c>
      <c r="E8475" s="82">
        <v>5</v>
      </c>
      <c r="F8475" t="s">
        <v>973</v>
      </c>
      <c r="G8475" s="83">
        <v>41857</v>
      </c>
      <c r="I8475">
        <v>2014</v>
      </c>
    </row>
    <row r="8476" spans="1:9" x14ac:dyDescent="0.25">
      <c r="A8476" t="s">
        <v>972</v>
      </c>
      <c r="B8476" t="s">
        <v>125</v>
      </c>
      <c r="C8476" s="76" t="s">
        <v>842</v>
      </c>
      <c r="D8476" t="s">
        <v>980</v>
      </c>
      <c r="E8476" s="82">
        <v>7</v>
      </c>
      <c r="F8476" t="s">
        <v>973</v>
      </c>
      <c r="G8476" s="83">
        <v>41857</v>
      </c>
      <c r="I8476">
        <v>2014</v>
      </c>
    </row>
    <row r="8477" spans="1:9" x14ac:dyDescent="0.25">
      <c r="A8477" t="s">
        <v>972</v>
      </c>
      <c r="B8477" t="s">
        <v>281</v>
      </c>
      <c r="C8477" s="76" t="s">
        <v>842</v>
      </c>
      <c r="D8477" t="s">
        <v>980</v>
      </c>
      <c r="E8477" s="82">
        <v>6</v>
      </c>
      <c r="F8477" t="s">
        <v>973</v>
      </c>
      <c r="G8477" s="83">
        <v>41857</v>
      </c>
      <c r="I8477">
        <v>2014</v>
      </c>
    </row>
    <row r="8478" spans="1:9" x14ac:dyDescent="0.25">
      <c r="A8478" t="s">
        <v>972</v>
      </c>
      <c r="B8478" t="s">
        <v>184</v>
      </c>
      <c r="C8478" s="76" t="s">
        <v>842</v>
      </c>
      <c r="D8478" t="s">
        <v>980</v>
      </c>
      <c r="E8478" s="82">
        <v>5</v>
      </c>
      <c r="F8478" t="s">
        <v>973</v>
      </c>
      <c r="G8478" s="83">
        <v>41857</v>
      </c>
      <c r="I8478">
        <v>2014</v>
      </c>
    </row>
    <row r="8479" spans="1:9" x14ac:dyDescent="0.25">
      <c r="A8479" t="s">
        <v>972</v>
      </c>
      <c r="B8479" t="s">
        <v>122</v>
      </c>
      <c r="C8479" s="76" t="s">
        <v>842</v>
      </c>
      <c r="D8479" t="s">
        <v>980</v>
      </c>
      <c r="E8479" s="82">
        <v>3.8</v>
      </c>
      <c r="F8479" t="s">
        <v>973</v>
      </c>
      <c r="G8479" s="83">
        <v>41857</v>
      </c>
      <c r="I8479">
        <v>2014</v>
      </c>
    </row>
    <row r="8480" spans="1:9" x14ac:dyDescent="0.25">
      <c r="A8480" t="s">
        <v>972</v>
      </c>
      <c r="B8480" t="s">
        <v>246</v>
      </c>
      <c r="C8480" s="76" t="s">
        <v>842</v>
      </c>
      <c r="D8480" t="s">
        <v>980</v>
      </c>
      <c r="E8480" s="82">
        <v>5</v>
      </c>
      <c r="F8480" t="s">
        <v>973</v>
      </c>
      <c r="G8480" s="83">
        <v>41913</v>
      </c>
      <c r="I8480">
        <v>2014</v>
      </c>
    </row>
    <row r="8481" spans="1:9" x14ac:dyDescent="0.25">
      <c r="A8481" t="s">
        <v>972</v>
      </c>
      <c r="B8481" t="s">
        <v>247</v>
      </c>
      <c r="C8481" s="76" t="s">
        <v>842</v>
      </c>
      <c r="D8481" t="s">
        <v>980</v>
      </c>
      <c r="E8481" s="82">
        <v>9</v>
      </c>
      <c r="F8481" t="s">
        <v>973</v>
      </c>
      <c r="G8481" s="83">
        <v>41927</v>
      </c>
      <c r="I8481">
        <v>2014</v>
      </c>
    </row>
    <row r="8482" spans="1:9" x14ac:dyDescent="0.25">
      <c r="A8482" t="s">
        <v>972</v>
      </c>
      <c r="B8482" t="s">
        <v>128</v>
      </c>
      <c r="C8482" s="76" t="s">
        <v>842</v>
      </c>
      <c r="D8482" t="s">
        <v>980</v>
      </c>
      <c r="E8482" s="82">
        <v>7</v>
      </c>
      <c r="F8482" t="s">
        <v>973</v>
      </c>
      <c r="G8482" s="83">
        <v>41857</v>
      </c>
      <c r="I8482">
        <v>2014</v>
      </c>
    </row>
    <row r="8483" spans="1:9" x14ac:dyDescent="0.25">
      <c r="A8483" t="s">
        <v>972</v>
      </c>
      <c r="B8483" t="s">
        <v>179</v>
      </c>
      <c r="C8483" s="76" t="s">
        <v>842</v>
      </c>
      <c r="D8483" t="s">
        <v>980</v>
      </c>
      <c r="E8483" s="82">
        <v>143</v>
      </c>
      <c r="F8483" t="s">
        <v>973</v>
      </c>
      <c r="G8483" s="83">
        <v>41991</v>
      </c>
      <c r="I8483">
        <v>2014</v>
      </c>
    </row>
    <row r="8484" spans="1:9" x14ac:dyDescent="0.25">
      <c r="A8484" t="s">
        <v>972</v>
      </c>
      <c r="B8484" t="s">
        <v>147</v>
      </c>
      <c r="C8484" s="76" t="s">
        <v>842</v>
      </c>
      <c r="D8484" t="s">
        <v>980</v>
      </c>
      <c r="E8484" s="82">
        <v>3</v>
      </c>
      <c r="F8484" t="s">
        <v>973</v>
      </c>
      <c r="G8484" s="83">
        <v>41862</v>
      </c>
      <c r="I8484">
        <v>2014</v>
      </c>
    </row>
    <row r="8485" spans="1:9" x14ac:dyDescent="0.25">
      <c r="A8485" t="s">
        <v>972</v>
      </c>
      <c r="B8485" t="s">
        <v>130</v>
      </c>
      <c r="C8485" s="76" t="s">
        <v>842</v>
      </c>
      <c r="D8485" t="s">
        <v>980</v>
      </c>
      <c r="E8485" s="82">
        <v>10</v>
      </c>
      <c r="F8485" t="s">
        <v>973</v>
      </c>
      <c r="G8485" s="83">
        <v>41859</v>
      </c>
      <c r="I8485">
        <v>2014</v>
      </c>
    </row>
    <row r="8486" spans="1:9" x14ac:dyDescent="0.25">
      <c r="A8486" t="s">
        <v>972</v>
      </c>
      <c r="B8486" t="s">
        <v>244</v>
      </c>
      <c r="C8486" s="76" t="s">
        <v>842</v>
      </c>
      <c r="D8486" t="s">
        <v>980</v>
      </c>
      <c r="E8486" s="82">
        <v>9.8000000000000007</v>
      </c>
      <c r="F8486" t="s">
        <v>973</v>
      </c>
      <c r="G8486" s="83">
        <v>41904</v>
      </c>
      <c r="I8486">
        <v>2014</v>
      </c>
    </row>
    <row r="8487" spans="1:9" x14ac:dyDescent="0.25">
      <c r="A8487" t="s">
        <v>972</v>
      </c>
      <c r="B8487" t="s">
        <v>177</v>
      </c>
      <c r="C8487" s="76" t="s">
        <v>842</v>
      </c>
      <c r="D8487" t="s">
        <v>980</v>
      </c>
      <c r="E8487" s="82">
        <v>3.8</v>
      </c>
      <c r="F8487" t="s">
        <v>973</v>
      </c>
      <c r="G8487" s="83">
        <v>41862</v>
      </c>
      <c r="I8487">
        <v>2014</v>
      </c>
    </row>
    <row r="8488" spans="1:9" x14ac:dyDescent="0.25">
      <c r="A8488" t="s">
        <v>972</v>
      </c>
      <c r="B8488" t="s">
        <v>180</v>
      </c>
      <c r="C8488" s="76" t="s">
        <v>842</v>
      </c>
      <c r="D8488" t="s">
        <v>980</v>
      </c>
      <c r="E8488" s="82">
        <v>7</v>
      </c>
      <c r="F8488" t="s">
        <v>973</v>
      </c>
      <c r="G8488" s="83">
        <v>41988</v>
      </c>
      <c r="I8488">
        <v>2014</v>
      </c>
    </row>
    <row r="8489" spans="1:9" x14ac:dyDescent="0.25">
      <c r="A8489" t="s">
        <v>972</v>
      </c>
      <c r="B8489" t="s">
        <v>173</v>
      </c>
      <c r="C8489" s="76" t="s">
        <v>842</v>
      </c>
      <c r="D8489" t="s">
        <v>980</v>
      </c>
      <c r="E8489" s="82">
        <v>6.5</v>
      </c>
      <c r="F8489" t="s">
        <v>973</v>
      </c>
      <c r="G8489" s="83">
        <v>41887</v>
      </c>
      <c r="I8489">
        <v>2014</v>
      </c>
    </row>
    <row r="8490" spans="1:9" x14ac:dyDescent="0.25">
      <c r="A8490" t="s">
        <v>972</v>
      </c>
      <c r="B8490" t="s">
        <v>184</v>
      </c>
      <c r="C8490" s="76" t="s">
        <v>842</v>
      </c>
      <c r="D8490" t="s">
        <v>980</v>
      </c>
      <c r="E8490" s="82">
        <v>6</v>
      </c>
      <c r="F8490" t="s">
        <v>973</v>
      </c>
      <c r="G8490" s="83">
        <v>41863</v>
      </c>
      <c r="I8490">
        <v>2014</v>
      </c>
    </row>
    <row r="8491" spans="1:9" x14ac:dyDescent="0.25">
      <c r="A8491" t="s">
        <v>972</v>
      </c>
      <c r="B8491" t="s">
        <v>232</v>
      </c>
      <c r="C8491" s="76" t="s">
        <v>842</v>
      </c>
      <c r="D8491" t="s">
        <v>980</v>
      </c>
      <c r="E8491" s="82">
        <v>5</v>
      </c>
      <c r="F8491" t="s">
        <v>973</v>
      </c>
      <c r="G8491" s="83">
        <v>41901</v>
      </c>
      <c r="I8491">
        <v>2014</v>
      </c>
    </row>
    <row r="8492" spans="1:9" x14ac:dyDescent="0.25">
      <c r="A8492" t="s">
        <v>972</v>
      </c>
      <c r="B8492" t="s">
        <v>247</v>
      </c>
      <c r="C8492" s="76" t="s">
        <v>842</v>
      </c>
      <c r="D8492" t="s">
        <v>980</v>
      </c>
      <c r="E8492" s="82">
        <v>3</v>
      </c>
      <c r="F8492" t="s">
        <v>973</v>
      </c>
      <c r="G8492" s="83">
        <v>41885</v>
      </c>
      <c r="I8492">
        <v>2014</v>
      </c>
    </row>
    <row r="8493" spans="1:9" x14ac:dyDescent="0.25">
      <c r="A8493" t="s">
        <v>972</v>
      </c>
      <c r="B8493" t="s">
        <v>81</v>
      </c>
      <c r="C8493" s="76" t="s">
        <v>842</v>
      </c>
      <c r="D8493" t="s">
        <v>980</v>
      </c>
      <c r="E8493" s="82">
        <v>5</v>
      </c>
      <c r="F8493" t="s">
        <v>973</v>
      </c>
      <c r="G8493" s="83">
        <v>41862</v>
      </c>
      <c r="I8493">
        <v>2014</v>
      </c>
    </row>
    <row r="8494" spans="1:9" x14ac:dyDescent="0.25">
      <c r="A8494" t="s">
        <v>972</v>
      </c>
      <c r="B8494" t="s">
        <v>107</v>
      </c>
      <c r="C8494" s="76" t="s">
        <v>842</v>
      </c>
      <c r="D8494" t="s">
        <v>980</v>
      </c>
      <c r="E8494" s="82">
        <v>4</v>
      </c>
      <c r="F8494" t="s">
        <v>973</v>
      </c>
      <c r="G8494" s="83">
        <v>41862</v>
      </c>
      <c r="I8494">
        <v>2014</v>
      </c>
    </row>
    <row r="8495" spans="1:9" x14ac:dyDescent="0.25">
      <c r="A8495" t="s">
        <v>972</v>
      </c>
      <c r="B8495" t="s">
        <v>127</v>
      </c>
      <c r="C8495" s="76" t="s">
        <v>842</v>
      </c>
      <c r="D8495" t="s">
        <v>980</v>
      </c>
      <c r="E8495" s="82">
        <v>5</v>
      </c>
      <c r="F8495" t="s">
        <v>973</v>
      </c>
      <c r="G8495" s="83">
        <v>41893</v>
      </c>
      <c r="I8495">
        <v>2014</v>
      </c>
    </row>
    <row r="8496" spans="1:9" x14ac:dyDescent="0.25">
      <c r="A8496" t="s">
        <v>972</v>
      </c>
      <c r="B8496" t="s">
        <v>128</v>
      </c>
      <c r="C8496" s="76" t="s">
        <v>842</v>
      </c>
      <c r="D8496" t="s">
        <v>980</v>
      </c>
      <c r="E8496" s="82">
        <v>5</v>
      </c>
      <c r="F8496" t="s">
        <v>973</v>
      </c>
      <c r="G8496" s="83">
        <v>41859</v>
      </c>
      <c r="I8496">
        <v>2014</v>
      </c>
    </row>
    <row r="8497" spans="1:9" x14ac:dyDescent="0.25">
      <c r="A8497" t="s">
        <v>972</v>
      </c>
      <c r="B8497" t="s">
        <v>128</v>
      </c>
      <c r="C8497" s="76" t="s">
        <v>842</v>
      </c>
      <c r="D8497" t="s">
        <v>980</v>
      </c>
      <c r="E8497" s="82">
        <v>3.8</v>
      </c>
      <c r="F8497" t="s">
        <v>973</v>
      </c>
      <c r="G8497" s="83">
        <v>41859</v>
      </c>
      <c r="I8497">
        <v>2014</v>
      </c>
    </row>
    <row r="8498" spans="1:9" x14ac:dyDescent="0.25">
      <c r="A8498" t="s">
        <v>972</v>
      </c>
      <c r="B8498" t="s">
        <v>245</v>
      </c>
      <c r="C8498" s="76" t="s">
        <v>842</v>
      </c>
      <c r="D8498" t="s">
        <v>980</v>
      </c>
      <c r="E8498" s="82">
        <v>5</v>
      </c>
      <c r="F8498" t="s">
        <v>973</v>
      </c>
      <c r="G8498" s="83">
        <v>41899</v>
      </c>
      <c r="I8498">
        <v>2014</v>
      </c>
    </row>
    <row r="8499" spans="1:9" x14ac:dyDescent="0.25">
      <c r="A8499" t="s">
        <v>972</v>
      </c>
      <c r="B8499" t="s">
        <v>60</v>
      </c>
      <c r="C8499" s="76" t="s">
        <v>842</v>
      </c>
      <c r="D8499" t="s">
        <v>980</v>
      </c>
      <c r="E8499" s="82">
        <v>6</v>
      </c>
      <c r="F8499" t="s">
        <v>973</v>
      </c>
      <c r="G8499" s="83">
        <v>41863</v>
      </c>
      <c r="I8499">
        <v>2014</v>
      </c>
    </row>
    <row r="8500" spans="1:9" x14ac:dyDescent="0.25">
      <c r="A8500" t="s">
        <v>972</v>
      </c>
      <c r="B8500" t="s">
        <v>253</v>
      </c>
      <c r="C8500" s="76" t="s">
        <v>842</v>
      </c>
      <c r="D8500" t="s">
        <v>980</v>
      </c>
      <c r="E8500" s="82">
        <v>13.8</v>
      </c>
      <c r="F8500" t="s">
        <v>973</v>
      </c>
      <c r="G8500" s="83">
        <v>41891</v>
      </c>
      <c r="I8500">
        <v>2014</v>
      </c>
    </row>
    <row r="8501" spans="1:9" x14ac:dyDescent="0.25">
      <c r="A8501" t="s">
        <v>972</v>
      </c>
      <c r="B8501" t="s">
        <v>127</v>
      </c>
      <c r="C8501" s="76" t="s">
        <v>842</v>
      </c>
      <c r="D8501" t="s">
        <v>980</v>
      </c>
      <c r="E8501" s="82">
        <v>7.5</v>
      </c>
      <c r="F8501" t="s">
        <v>973</v>
      </c>
      <c r="G8501" s="83">
        <v>41862</v>
      </c>
      <c r="I8501">
        <v>2014</v>
      </c>
    </row>
    <row r="8502" spans="1:9" x14ac:dyDescent="0.25">
      <c r="A8502" t="s">
        <v>972</v>
      </c>
      <c r="B8502" t="s">
        <v>245</v>
      </c>
      <c r="C8502" s="76" t="s">
        <v>842</v>
      </c>
      <c r="D8502" t="s">
        <v>980</v>
      </c>
      <c r="E8502" s="82">
        <v>8</v>
      </c>
      <c r="F8502" t="s">
        <v>973</v>
      </c>
      <c r="G8502" s="83">
        <v>41863</v>
      </c>
      <c r="I8502">
        <v>2014</v>
      </c>
    </row>
    <row r="8503" spans="1:9" x14ac:dyDescent="0.25">
      <c r="A8503" t="s">
        <v>972</v>
      </c>
      <c r="B8503" t="s">
        <v>127</v>
      </c>
      <c r="C8503" s="76" t="s">
        <v>842</v>
      </c>
      <c r="D8503" t="s">
        <v>980</v>
      </c>
      <c r="E8503" s="82">
        <v>6</v>
      </c>
      <c r="F8503" t="s">
        <v>973</v>
      </c>
      <c r="G8503" s="83">
        <v>41927</v>
      </c>
      <c r="I8503">
        <v>2014</v>
      </c>
    </row>
    <row r="8504" spans="1:9" x14ac:dyDescent="0.25">
      <c r="A8504" t="s">
        <v>972</v>
      </c>
      <c r="B8504" t="s">
        <v>184</v>
      </c>
      <c r="C8504" s="76" t="s">
        <v>842</v>
      </c>
      <c r="D8504" t="s">
        <v>980</v>
      </c>
      <c r="E8504" s="82">
        <v>5.6</v>
      </c>
      <c r="F8504" t="s">
        <v>973</v>
      </c>
      <c r="G8504" s="83">
        <v>41862</v>
      </c>
      <c r="I8504">
        <v>2014</v>
      </c>
    </row>
    <row r="8505" spans="1:9" x14ac:dyDescent="0.25">
      <c r="A8505" t="s">
        <v>972</v>
      </c>
      <c r="B8505" t="s">
        <v>107</v>
      </c>
      <c r="C8505" s="76" t="s">
        <v>842</v>
      </c>
      <c r="D8505" t="s">
        <v>980</v>
      </c>
      <c r="E8505" s="82">
        <v>4</v>
      </c>
      <c r="F8505" t="s">
        <v>973</v>
      </c>
      <c r="G8505" s="83">
        <v>41862</v>
      </c>
      <c r="I8505">
        <v>2014</v>
      </c>
    </row>
    <row r="8506" spans="1:9" x14ac:dyDescent="0.25">
      <c r="A8506" t="s">
        <v>972</v>
      </c>
      <c r="B8506" t="s">
        <v>281</v>
      </c>
      <c r="C8506" s="76" t="s">
        <v>842</v>
      </c>
      <c r="D8506" t="s">
        <v>980</v>
      </c>
      <c r="E8506" s="82">
        <v>6</v>
      </c>
      <c r="F8506" t="s">
        <v>973</v>
      </c>
      <c r="G8506" s="83">
        <v>41862</v>
      </c>
      <c r="I8506">
        <v>2014</v>
      </c>
    </row>
    <row r="8507" spans="1:9" x14ac:dyDescent="0.25">
      <c r="A8507" t="s">
        <v>972</v>
      </c>
      <c r="B8507" t="s">
        <v>128</v>
      </c>
      <c r="C8507" s="76" t="s">
        <v>842</v>
      </c>
      <c r="D8507" t="s">
        <v>980</v>
      </c>
      <c r="E8507" s="82">
        <v>5</v>
      </c>
      <c r="F8507" t="s">
        <v>973</v>
      </c>
      <c r="G8507" s="83">
        <v>41863</v>
      </c>
      <c r="I8507">
        <v>2014</v>
      </c>
    </row>
    <row r="8508" spans="1:9" x14ac:dyDescent="0.25">
      <c r="A8508" t="s">
        <v>972</v>
      </c>
      <c r="B8508" t="s">
        <v>136</v>
      </c>
      <c r="C8508" s="76" t="s">
        <v>842</v>
      </c>
      <c r="D8508" t="s">
        <v>980</v>
      </c>
      <c r="E8508" s="82">
        <v>3.44</v>
      </c>
      <c r="F8508" t="s">
        <v>973</v>
      </c>
      <c r="G8508" s="83">
        <v>41918</v>
      </c>
      <c r="I8508">
        <v>2014</v>
      </c>
    </row>
    <row r="8509" spans="1:9" x14ac:dyDescent="0.25">
      <c r="A8509" t="s">
        <v>972</v>
      </c>
      <c r="B8509" t="s">
        <v>215</v>
      </c>
      <c r="C8509" s="76" t="s">
        <v>842</v>
      </c>
      <c r="D8509" t="s">
        <v>980</v>
      </c>
      <c r="E8509" s="82">
        <v>7.5</v>
      </c>
      <c r="F8509" t="s">
        <v>973</v>
      </c>
      <c r="G8509" s="83">
        <v>41934</v>
      </c>
      <c r="I8509">
        <v>2014</v>
      </c>
    </row>
    <row r="8510" spans="1:9" x14ac:dyDescent="0.25">
      <c r="A8510" t="s">
        <v>972</v>
      </c>
      <c r="B8510" t="s">
        <v>189</v>
      </c>
      <c r="C8510" s="76" t="s">
        <v>842</v>
      </c>
      <c r="D8510" t="s">
        <v>980</v>
      </c>
      <c r="E8510" s="82">
        <v>150</v>
      </c>
      <c r="F8510" t="s">
        <v>973</v>
      </c>
      <c r="G8510" s="83">
        <v>42002</v>
      </c>
      <c r="I8510">
        <v>2014</v>
      </c>
    </row>
    <row r="8511" spans="1:9" x14ac:dyDescent="0.25">
      <c r="A8511" t="s">
        <v>972</v>
      </c>
      <c r="B8511" t="s">
        <v>245</v>
      </c>
      <c r="C8511" s="76" t="s">
        <v>842</v>
      </c>
      <c r="D8511" t="s">
        <v>980</v>
      </c>
      <c r="E8511" s="82">
        <v>150</v>
      </c>
      <c r="F8511" t="s">
        <v>973</v>
      </c>
      <c r="G8511" s="83">
        <v>41995</v>
      </c>
      <c r="I8511">
        <v>2014</v>
      </c>
    </row>
    <row r="8512" spans="1:9" x14ac:dyDescent="0.25">
      <c r="A8512" t="s">
        <v>972</v>
      </c>
      <c r="B8512" t="s">
        <v>245</v>
      </c>
      <c r="C8512" s="76" t="s">
        <v>842</v>
      </c>
      <c r="D8512" t="s">
        <v>980</v>
      </c>
      <c r="E8512" s="82">
        <v>6</v>
      </c>
      <c r="F8512" t="s">
        <v>973</v>
      </c>
      <c r="G8512" s="83">
        <v>41922</v>
      </c>
      <c r="I8512">
        <v>2014</v>
      </c>
    </row>
    <row r="8513" spans="1:9" x14ac:dyDescent="0.25">
      <c r="A8513" t="s">
        <v>972</v>
      </c>
      <c r="B8513" t="s">
        <v>245</v>
      </c>
      <c r="C8513" s="76" t="s">
        <v>842</v>
      </c>
      <c r="D8513" t="s">
        <v>980</v>
      </c>
      <c r="E8513" s="82">
        <v>15</v>
      </c>
      <c r="F8513" t="s">
        <v>973</v>
      </c>
      <c r="G8513" s="83">
        <v>41922</v>
      </c>
      <c r="I8513">
        <v>2014</v>
      </c>
    </row>
    <row r="8514" spans="1:9" x14ac:dyDescent="0.25">
      <c r="A8514" t="s">
        <v>972</v>
      </c>
      <c r="B8514" t="s">
        <v>242</v>
      </c>
      <c r="C8514" s="76" t="s">
        <v>842</v>
      </c>
      <c r="D8514" t="s">
        <v>980</v>
      </c>
      <c r="E8514" s="82">
        <v>5</v>
      </c>
      <c r="F8514" t="s">
        <v>973</v>
      </c>
      <c r="G8514" s="83">
        <v>41919</v>
      </c>
      <c r="I8514">
        <v>2014</v>
      </c>
    </row>
    <row r="8515" spans="1:9" x14ac:dyDescent="0.25">
      <c r="A8515" t="s">
        <v>972</v>
      </c>
      <c r="B8515" t="s">
        <v>153</v>
      </c>
      <c r="C8515" s="76" t="s">
        <v>842</v>
      </c>
      <c r="D8515" t="s">
        <v>980</v>
      </c>
      <c r="E8515" s="82">
        <v>384</v>
      </c>
      <c r="F8515" t="s">
        <v>973</v>
      </c>
      <c r="G8515" s="83">
        <v>42263</v>
      </c>
      <c r="I8515">
        <v>2015</v>
      </c>
    </row>
    <row r="8516" spans="1:9" x14ac:dyDescent="0.25">
      <c r="A8516" t="s">
        <v>972</v>
      </c>
      <c r="B8516" s="74" t="s">
        <v>213</v>
      </c>
      <c r="C8516" s="76" t="s">
        <v>842</v>
      </c>
      <c r="D8516" t="s">
        <v>980</v>
      </c>
      <c r="E8516" s="82">
        <v>6</v>
      </c>
      <c r="F8516" t="s">
        <v>973</v>
      </c>
      <c r="G8516" s="83">
        <v>41912</v>
      </c>
      <c r="I8516">
        <v>2014</v>
      </c>
    </row>
    <row r="8517" spans="1:9" x14ac:dyDescent="0.25">
      <c r="A8517" t="s">
        <v>972</v>
      </c>
      <c r="B8517" t="s">
        <v>173</v>
      </c>
      <c r="C8517" s="76" t="s">
        <v>842</v>
      </c>
      <c r="D8517" t="s">
        <v>980</v>
      </c>
      <c r="E8517" s="82">
        <v>5</v>
      </c>
      <c r="F8517" t="s">
        <v>973</v>
      </c>
      <c r="G8517" s="83">
        <v>41918</v>
      </c>
      <c r="I8517">
        <v>2014</v>
      </c>
    </row>
    <row r="8518" spans="1:9" x14ac:dyDescent="0.25">
      <c r="A8518" t="s">
        <v>972</v>
      </c>
      <c r="B8518" t="s">
        <v>172</v>
      </c>
      <c r="C8518" s="76" t="s">
        <v>842</v>
      </c>
      <c r="D8518" t="s">
        <v>980</v>
      </c>
      <c r="E8518" s="82">
        <v>11</v>
      </c>
      <c r="F8518" t="s">
        <v>973</v>
      </c>
      <c r="G8518" s="83">
        <v>41879</v>
      </c>
      <c r="I8518">
        <v>2014</v>
      </c>
    </row>
    <row r="8519" spans="1:9" x14ac:dyDescent="0.25">
      <c r="A8519" t="s">
        <v>972</v>
      </c>
      <c r="B8519" t="s">
        <v>253</v>
      </c>
      <c r="C8519" s="76" t="s">
        <v>842</v>
      </c>
      <c r="D8519" t="s">
        <v>980</v>
      </c>
      <c r="E8519" s="82">
        <v>6</v>
      </c>
      <c r="F8519" t="s">
        <v>973</v>
      </c>
      <c r="G8519" s="83">
        <v>41891</v>
      </c>
      <c r="I8519">
        <v>2014</v>
      </c>
    </row>
    <row r="8520" spans="1:9" x14ac:dyDescent="0.25">
      <c r="A8520" t="s">
        <v>972</v>
      </c>
      <c r="B8520" t="s">
        <v>128</v>
      </c>
      <c r="C8520" s="76" t="s">
        <v>842</v>
      </c>
      <c r="D8520" t="s">
        <v>980</v>
      </c>
      <c r="E8520" s="82">
        <v>6</v>
      </c>
      <c r="F8520" t="s">
        <v>973</v>
      </c>
      <c r="G8520" s="83">
        <v>41873</v>
      </c>
      <c r="I8520">
        <v>2014</v>
      </c>
    </row>
    <row r="8521" spans="1:9" x14ac:dyDescent="0.25">
      <c r="A8521" t="s">
        <v>972</v>
      </c>
      <c r="B8521" t="s">
        <v>241</v>
      </c>
      <c r="C8521" s="76" t="s">
        <v>842</v>
      </c>
      <c r="D8521" t="s">
        <v>980</v>
      </c>
      <c r="E8521" s="82">
        <v>6</v>
      </c>
      <c r="F8521" t="s">
        <v>973</v>
      </c>
      <c r="G8521" s="83">
        <v>41914</v>
      </c>
      <c r="I8521">
        <v>2014</v>
      </c>
    </row>
    <row r="8522" spans="1:9" x14ac:dyDescent="0.25">
      <c r="A8522" t="s">
        <v>972</v>
      </c>
      <c r="B8522" t="s">
        <v>116</v>
      </c>
      <c r="C8522" s="76" t="s">
        <v>842</v>
      </c>
      <c r="D8522" t="s">
        <v>980</v>
      </c>
      <c r="E8522" s="82">
        <v>5</v>
      </c>
      <c r="F8522" t="s">
        <v>973</v>
      </c>
      <c r="G8522" s="83">
        <v>41879</v>
      </c>
      <c r="I8522">
        <v>2014</v>
      </c>
    </row>
    <row r="8523" spans="1:9" x14ac:dyDescent="0.25">
      <c r="A8523" t="s">
        <v>972</v>
      </c>
      <c r="B8523" t="s">
        <v>177</v>
      </c>
      <c r="C8523" s="76" t="s">
        <v>842</v>
      </c>
      <c r="D8523" t="s">
        <v>980</v>
      </c>
      <c r="E8523" s="82">
        <v>6</v>
      </c>
      <c r="F8523" t="s">
        <v>973</v>
      </c>
      <c r="G8523" s="83">
        <v>41879</v>
      </c>
      <c r="I8523">
        <v>2014</v>
      </c>
    </row>
    <row r="8524" spans="1:9" x14ac:dyDescent="0.25">
      <c r="A8524" t="s">
        <v>972</v>
      </c>
      <c r="B8524" t="s">
        <v>133</v>
      </c>
      <c r="C8524" s="76" t="s">
        <v>842</v>
      </c>
      <c r="D8524" t="s">
        <v>980</v>
      </c>
      <c r="E8524" s="82">
        <v>7.6</v>
      </c>
      <c r="F8524" t="s">
        <v>973</v>
      </c>
      <c r="G8524" s="83">
        <v>42038</v>
      </c>
      <c r="I8524">
        <v>2015</v>
      </c>
    </row>
    <row r="8525" spans="1:9" x14ac:dyDescent="0.25">
      <c r="A8525" t="s">
        <v>972</v>
      </c>
      <c r="B8525" t="s">
        <v>115</v>
      </c>
      <c r="C8525" s="76" t="s">
        <v>842</v>
      </c>
      <c r="D8525" t="s">
        <v>980</v>
      </c>
      <c r="E8525" s="82">
        <v>7</v>
      </c>
      <c r="F8525" t="s">
        <v>973</v>
      </c>
      <c r="G8525" s="83">
        <v>41879</v>
      </c>
      <c r="I8525">
        <v>2014</v>
      </c>
    </row>
    <row r="8526" spans="1:9" x14ac:dyDescent="0.25">
      <c r="A8526" t="s">
        <v>972</v>
      </c>
      <c r="B8526" t="s">
        <v>215</v>
      </c>
      <c r="C8526" s="76" t="s">
        <v>842</v>
      </c>
      <c r="D8526" t="s">
        <v>980</v>
      </c>
      <c r="E8526" s="82">
        <v>10.8</v>
      </c>
      <c r="F8526" t="s">
        <v>973</v>
      </c>
      <c r="G8526" s="83">
        <v>41941</v>
      </c>
      <c r="I8526">
        <v>2014</v>
      </c>
    </row>
    <row r="8527" spans="1:9" x14ac:dyDescent="0.25">
      <c r="A8527" t="s">
        <v>972</v>
      </c>
      <c r="B8527" t="s">
        <v>223</v>
      </c>
      <c r="C8527" s="76" t="s">
        <v>842</v>
      </c>
      <c r="D8527" t="s">
        <v>980</v>
      </c>
      <c r="E8527" s="82">
        <v>6</v>
      </c>
      <c r="F8527" t="s">
        <v>973</v>
      </c>
      <c r="G8527" s="83">
        <v>41940</v>
      </c>
      <c r="I8527">
        <v>2014</v>
      </c>
    </row>
    <row r="8528" spans="1:9" x14ac:dyDescent="0.25">
      <c r="A8528" t="s">
        <v>972</v>
      </c>
      <c r="B8528" t="s">
        <v>130</v>
      </c>
      <c r="C8528" s="76" t="s">
        <v>842</v>
      </c>
      <c r="D8528" t="s">
        <v>980</v>
      </c>
      <c r="E8528" s="82">
        <v>7</v>
      </c>
      <c r="F8528" t="s">
        <v>973</v>
      </c>
      <c r="G8528" s="83">
        <v>41879</v>
      </c>
      <c r="I8528">
        <v>2014</v>
      </c>
    </row>
    <row r="8529" spans="1:9" x14ac:dyDescent="0.25">
      <c r="A8529" t="s">
        <v>972</v>
      </c>
      <c r="B8529" t="s">
        <v>89</v>
      </c>
      <c r="C8529" s="76" t="s">
        <v>842</v>
      </c>
      <c r="D8529" t="s">
        <v>980</v>
      </c>
      <c r="E8529" s="82">
        <v>8</v>
      </c>
      <c r="F8529" t="s">
        <v>973</v>
      </c>
      <c r="G8529" s="83">
        <v>41880</v>
      </c>
      <c r="I8529">
        <v>2014</v>
      </c>
    </row>
    <row r="8530" spans="1:9" x14ac:dyDescent="0.25">
      <c r="A8530" t="s">
        <v>972</v>
      </c>
      <c r="B8530" t="s">
        <v>224</v>
      </c>
      <c r="C8530" s="76" t="s">
        <v>842</v>
      </c>
      <c r="D8530" t="s">
        <v>980</v>
      </c>
      <c r="E8530" s="82">
        <v>7.6</v>
      </c>
      <c r="F8530" t="s">
        <v>973</v>
      </c>
      <c r="G8530" s="83">
        <v>41912</v>
      </c>
      <c r="I8530">
        <v>2014</v>
      </c>
    </row>
    <row r="8531" spans="1:9" x14ac:dyDescent="0.25">
      <c r="A8531" t="s">
        <v>972</v>
      </c>
      <c r="B8531" t="s">
        <v>222</v>
      </c>
      <c r="C8531" s="76" t="s">
        <v>842</v>
      </c>
      <c r="D8531" t="s">
        <v>980</v>
      </c>
      <c r="E8531" s="82">
        <v>6</v>
      </c>
      <c r="F8531" t="s">
        <v>973</v>
      </c>
      <c r="G8531" s="83">
        <v>41941</v>
      </c>
      <c r="I8531">
        <v>2014</v>
      </c>
    </row>
    <row r="8532" spans="1:9" x14ac:dyDescent="0.25">
      <c r="A8532" t="s">
        <v>972</v>
      </c>
      <c r="B8532" t="s">
        <v>177</v>
      </c>
      <c r="C8532" s="76" t="s">
        <v>842</v>
      </c>
      <c r="D8532" t="s">
        <v>980</v>
      </c>
      <c r="E8532" s="82">
        <v>4</v>
      </c>
      <c r="F8532" t="s">
        <v>973</v>
      </c>
      <c r="G8532" s="83">
        <v>41880</v>
      </c>
      <c r="I8532">
        <v>2014</v>
      </c>
    </row>
    <row r="8533" spans="1:9" x14ac:dyDescent="0.25">
      <c r="A8533" t="s">
        <v>972</v>
      </c>
      <c r="B8533" t="s">
        <v>122</v>
      </c>
      <c r="C8533" s="76" t="s">
        <v>842</v>
      </c>
      <c r="D8533" t="s">
        <v>980</v>
      </c>
      <c r="E8533" s="82">
        <v>3.8</v>
      </c>
      <c r="F8533" t="s">
        <v>973</v>
      </c>
      <c r="G8533" s="83">
        <v>41880</v>
      </c>
      <c r="I8533">
        <v>2014</v>
      </c>
    </row>
    <row r="8534" spans="1:9" x14ac:dyDescent="0.25">
      <c r="A8534" t="s">
        <v>972</v>
      </c>
      <c r="B8534" t="s">
        <v>125</v>
      </c>
      <c r="C8534" s="76" t="s">
        <v>842</v>
      </c>
      <c r="D8534" t="s">
        <v>980</v>
      </c>
      <c r="E8534" s="82">
        <v>7</v>
      </c>
      <c r="F8534" t="s">
        <v>973</v>
      </c>
      <c r="G8534" s="83">
        <v>41880</v>
      </c>
      <c r="I8534">
        <v>2014</v>
      </c>
    </row>
    <row r="8535" spans="1:9" x14ac:dyDescent="0.25">
      <c r="A8535" t="s">
        <v>972</v>
      </c>
      <c r="B8535" t="s">
        <v>232</v>
      </c>
      <c r="C8535" s="76" t="s">
        <v>842</v>
      </c>
      <c r="D8535" t="s">
        <v>980</v>
      </c>
      <c r="E8535" s="82">
        <v>5</v>
      </c>
      <c r="F8535" t="s">
        <v>973</v>
      </c>
      <c r="G8535" s="83">
        <v>41885</v>
      </c>
      <c r="I8535">
        <v>2014</v>
      </c>
    </row>
    <row r="8536" spans="1:9" x14ac:dyDescent="0.25">
      <c r="A8536" t="s">
        <v>972</v>
      </c>
      <c r="B8536" t="s">
        <v>132</v>
      </c>
      <c r="C8536" s="76" t="s">
        <v>842</v>
      </c>
      <c r="D8536" t="s">
        <v>980</v>
      </c>
      <c r="E8536" s="82">
        <v>7</v>
      </c>
      <c r="F8536" t="s">
        <v>973</v>
      </c>
      <c r="G8536" s="83">
        <v>41969</v>
      </c>
      <c r="I8536">
        <v>2014</v>
      </c>
    </row>
    <row r="8537" spans="1:9" x14ac:dyDescent="0.25">
      <c r="A8537" t="s">
        <v>972</v>
      </c>
      <c r="B8537" t="s">
        <v>64</v>
      </c>
      <c r="C8537" t="s">
        <v>842</v>
      </c>
      <c r="D8537" t="s">
        <v>980</v>
      </c>
      <c r="E8537" s="82">
        <v>6</v>
      </c>
      <c r="F8537" t="s">
        <v>973</v>
      </c>
      <c r="G8537" s="83">
        <v>41880</v>
      </c>
      <c r="I8537">
        <v>2014</v>
      </c>
    </row>
    <row r="8538" spans="1:9" x14ac:dyDescent="0.25">
      <c r="A8538" t="s">
        <v>972</v>
      </c>
      <c r="B8538" t="s">
        <v>232</v>
      </c>
      <c r="C8538" s="76" t="s">
        <v>842</v>
      </c>
      <c r="D8538" t="s">
        <v>980</v>
      </c>
      <c r="E8538" s="82">
        <v>3.01</v>
      </c>
      <c r="F8538" t="s">
        <v>973</v>
      </c>
      <c r="G8538" s="83">
        <v>41918</v>
      </c>
      <c r="I8538">
        <v>2014</v>
      </c>
    </row>
    <row r="8539" spans="1:9" x14ac:dyDescent="0.25">
      <c r="A8539" t="s">
        <v>972</v>
      </c>
      <c r="B8539" t="s">
        <v>199</v>
      </c>
      <c r="C8539" s="76" t="s">
        <v>842</v>
      </c>
      <c r="D8539" t="s">
        <v>980</v>
      </c>
      <c r="E8539" s="82">
        <v>7.1</v>
      </c>
      <c r="F8539" t="s">
        <v>973</v>
      </c>
      <c r="G8539" s="83">
        <v>41947</v>
      </c>
      <c r="I8539">
        <v>2014</v>
      </c>
    </row>
    <row r="8540" spans="1:9" x14ac:dyDescent="0.25">
      <c r="A8540" t="s">
        <v>972</v>
      </c>
      <c r="B8540" t="s">
        <v>176</v>
      </c>
      <c r="C8540" s="76" t="s">
        <v>842</v>
      </c>
      <c r="D8540" t="s">
        <v>980</v>
      </c>
      <c r="E8540" s="82">
        <v>5</v>
      </c>
      <c r="F8540" t="s">
        <v>973</v>
      </c>
      <c r="G8540" s="83">
        <v>41871</v>
      </c>
      <c r="I8540">
        <v>2014</v>
      </c>
    </row>
    <row r="8541" spans="1:9" x14ac:dyDescent="0.25">
      <c r="A8541" t="s">
        <v>972</v>
      </c>
      <c r="B8541" t="s">
        <v>113</v>
      </c>
      <c r="C8541" s="76" t="s">
        <v>842</v>
      </c>
      <c r="D8541" t="s">
        <v>980</v>
      </c>
      <c r="E8541" s="82">
        <v>7</v>
      </c>
      <c r="F8541" t="s">
        <v>973</v>
      </c>
      <c r="G8541" s="83">
        <v>41879</v>
      </c>
      <c r="I8541">
        <v>2014</v>
      </c>
    </row>
    <row r="8542" spans="1:9" x14ac:dyDescent="0.25">
      <c r="A8542" t="s">
        <v>972</v>
      </c>
      <c r="B8542" t="s">
        <v>117</v>
      </c>
      <c r="C8542" s="76" t="s">
        <v>842</v>
      </c>
      <c r="D8542" t="s">
        <v>980</v>
      </c>
      <c r="E8542" s="82">
        <v>4.59</v>
      </c>
      <c r="F8542" t="s">
        <v>973</v>
      </c>
      <c r="G8542" s="83">
        <v>42143</v>
      </c>
      <c r="I8542">
        <v>2015</v>
      </c>
    </row>
    <row r="8543" spans="1:9" x14ac:dyDescent="0.25">
      <c r="A8543" t="s">
        <v>972</v>
      </c>
      <c r="B8543" t="s">
        <v>88</v>
      </c>
      <c r="C8543" s="76" t="s">
        <v>842</v>
      </c>
      <c r="D8543" t="s">
        <v>980</v>
      </c>
      <c r="E8543" s="82">
        <v>7.8</v>
      </c>
      <c r="F8543" t="s">
        <v>973</v>
      </c>
      <c r="G8543" s="83">
        <v>41880</v>
      </c>
      <c r="I8543">
        <v>2014</v>
      </c>
    </row>
    <row r="8544" spans="1:9" x14ac:dyDescent="0.25">
      <c r="A8544" t="s">
        <v>972</v>
      </c>
      <c r="B8544" t="s">
        <v>208</v>
      </c>
      <c r="C8544" s="76" t="s">
        <v>842</v>
      </c>
      <c r="D8544" t="s">
        <v>980</v>
      </c>
      <c r="E8544" s="82">
        <v>8.25</v>
      </c>
      <c r="F8544" t="s">
        <v>973</v>
      </c>
      <c r="G8544" s="83">
        <v>41880</v>
      </c>
      <c r="I8544">
        <v>2014</v>
      </c>
    </row>
    <row r="8545" spans="1:9" x14ac:dyDescent="0.25">
      <c r="A8545" t="s">
        <v>972</v>
      </c>
      <c r="B8545" t="s">
        <v>173</v>
      </c>
      <c r="C8545" s="76" t="s">
        <v>842</v>
      </c>
      <c r="D8545" t="s">
        <v>980</v>
      </c>
      <c r="E8545" s="82">
        <v>4.3</v>
      </c>
      <c r="F8545" t="s">
        <v>973</v>
      </c>
      <c r="G8545" s="83">
        <v>41918</v>
      </c>
      <c r="I8545">
        <v>2014</v>
      </c>
    </row>
    <row r="8546" spans="1:9" x14ac:dyDescent="0.25">
      <c r="A8546" t="s">
        <v>972</v>
      </c>
      <c r="B8546" t="s">
        <v>148</v>
      </c>
      <c r="C8546" s="76" t="s">
        <v>842</v>
      </c>
      <c r="D8546" t="s">
        <v>980</v>
      </c>
      <c r="E8546" s="82">
        <v>11.4</v>
      </c>
      <c r="F8546" t="s">
        <v>973</v>
      </c>
      <c r="G8546" s="83">
        <v>41947</v>
      </c>
      <c r="I8546">
        <v>2014</v>
      </c>
    </row>
    <row r="8547" spans="1:9" x14ac:dyDescent="0.25">
      <c r="A8547" t="s">
        <v>972</v>
      </c>
      <c r="B8547" t="s">
        <v>274</v>
      </c>
      <c r="C8547" s="76" t="s">
        <v>842</v>
      </c>
      <c r="D8547" t="s">
        <v>980</v>
      </c>
      <c r="E8547" s="82">
        <v>21.4</v>
      </c>
      <c r="F8547" t="s">
        <v>973</v>
      </c>
      <c r="G8547" s="83">
        <v>41880</v>
      </c>
      <c r="I8547">
        <v>2014</v>
      </c>
    </row>
    <row r="8548" spans="1:9" x14ac:dyDescent="0.25">
      <c r="A8548" t="s">
        <v>972</v>
      </c>
      <c r="B8548" t="s">
        <v>3</v>
      </c>
      <c r="C8548" s="76" t="s">
        <v>842</v>
      </c>
      <c r="D8548" t="s">
        <v>980</v>
      </c>
      <c r="E8548" s="82">
        <v>150</v>
      </c>
      <c r="F8548" t="s">
        <v>973</v>
      </c>
      <c r="G8548" s="83">
        <v>41990</v>
      </c>
      <c r="I8548">
        <v>2014</v>
      </c>
    </row>
    <row r="8549" spans="1:9" x14ac:dyDescent="0.25">
      <c r="A8549" t="s">
        <v>972</v>
      </c>
      <c r="B8549" t="s">
        <v>128</v>
      </c>
      <c r="C8549" s="76" t="s">
        <v>842</v>
      </c>
      <c r="D8549" t="s">
        <v>980</v>
      </c>
      <c r="E8549" s="82">
        <v>120</v>
      </c>
      <c r="F8549" t="s">
        <v>973</v>
      </c>
      <c r="G8549" s="83">
        <v>42004</v>
      </c>
      <c r="I8549">
        <v>2014</v>
      </c>
    </row>
    <row r="8550" spans="1:9" x14ac:dyDescent="0.25">
      <c r="A8550" t="s">
        <v>972</v>
      </c>
      <c r="B8550" t="s">
        <v>15</v>
      </c>
      <c r="C8550" s="76" t="s">
        <v>842</v>
      </c>
      <c r="D8550" t="s">
        <v>980</v>
      </c>
      <c r="E8550" s="82">
        <v>8.36</v>
      </c>
      <c r="F8550" t="s">
        <v>973</v>
      </c>
      <c r="G8550" s="83">
        <v>42024</v>
      </c>
      <c r="I8550">
        <v>2015</v>
      </c>
    </row>
    <row r="8551" spans="1:9" x14ac:dyDescent="0.25">
      <c r="A8551" t="s">
        <v>972</v>
      </c>
      <c r="B8551" t="s">
        <v>147</v>
      </c>
      <c r="C8551" s="76" t="s">
        <v>842</v>
      </c>
      <c r="D8551" t="s">
        <v>980</v>
      </c>
      <c r="E8551" s="82">
        <v>8.81</v>
      </c>
      <c r="F8551" t="s">
        <v>973</v>
      </c>
      <c r="G8551" s="83">
        <v>41939</v>
      </c>
      <c r="I8551">
        <v>2014</v>
      </c>
    </row>
    <row r="8552" spans="1:9" x14ac:dyDescent="0.25">
      <c r="A8552" t="s">
        <v>972</v>
      </c>
      <c r="B8552" t="s">
        <v>246</v>
      </c>
      <c r="C8552" s="76" t="s">
        <v>842</v>
      </c>
      <c r="D8552" t="s">
        <v>980</v>
      </c>
      <c r="E8552" s="82">
        <v>6</v>
      </c>
      <c r="F8552" t="s">
        <v>973</v>
      </c>
      <c r="G8552" s="83">
        <v>41912</v>
      </c>
      <c r="I8552">
        <v>2014</v>
      </c>
    </row>
    <row r="8553" spans="1:9" x14ac:dyDescent="0.25">
      <c r="A8553" t="s">
        <v>972</v>
      </c>
      <c r="B8553" t="s">
        <v>115</v>
      </c>
      <c r="C8553" s="76" t="s">
        <v>842</v>
      </c>
      <c r="D8553" t="s">
        <v>980</v>
      </c>
      <c r="E8553" s="82">
        <v>3</v>
      </c>
      <c r="F8553" t="s">
        <v>973</v>
      </c>
      <c r="G8553" s="83">
        <v>41929</v>
      </c>
      <c r="I8553">
        <v>2014</v>
      </c>
    </row>
    <row r="8554" spans="1:9" x14ac:dyDescent="0.25">
      <c r="A8554" t="s">
        <v>972</v>
      </c>
      <c r="B8554" t="s">
        <v>276</v>
      </c>
      <c r="C8554" s="76" t="s">
        <v>842</v>
      </c>
      <c r="D8554" t="s">
        <v>980</v>
      </c>
      <c r="E8554" s="82">
        <v>7</v>
      </c>
      <c r="F8554" t="s">
        <v>973</v>
      </c>
      <c r="G8554" s="83">
        <v>41884</v>
      </c>
      <c r="I8554">
        <v>2014</v>
      </c>
    </row>
    <row r="8555" spans="1:9" x14ac:dyDescent="0.25">
      <c r="A8555" t="s">
        <v>972</v>
      </c>
      <c r="B8555" t="s">
        <v>249</v>
      </c>
      <c r="C8555" s="76" t="s">
        <v>842</v>
      </c>
      <c r="D8555" t="s">
        <v>980</v>
      </c>
      <c r="E8555" s="82">
        <v>3</v>
      </c>
      <c r="F8555" t="s">
        <v>973</v>
      </c>
      <c r="G8555" s="83">
        <v>42047</v>
      </c>
      <c r="I8555">
        <v>2015</v>
      </c>
    </row>
    <row r="8556" spans="1:9" x14ac:dyDescent="0.25">
      <c r="A8556" t="s">
        <v>972</v>
      </c>
      <c r="B8556" t="s">
        <v>292</v>
      </c>
      <c r="C8556" s="76" t="s">
        <v>842</v>
      </c>
      <c r="D8556" t="s">
        <v>980</v>
      </c>
      <c r="E8556" s="82">
        <v>5.25</v>
      </c>
      <c r="F8556" t="s">
        <v>973</v>
      </c>
      <c r="G8556" s="83">
        <v>41950</v>
      </c>
      <c r="I8556">
        <v>2014</v>
      </c>
    </row>
    <row r="8557" spans="1:9" x14ac:dyDescent="0.25">
      <c r="A8557" t="s">
        <v>972</v>
      </c>
      <c r="B8557" t="s">
        <v>274</v>
      </c>
      <c r="C8557" s="76" t="s">
        <v>842</v>
      </c>
      <c r="D8557" t="s">
        <v>980</v>
      </c>
      <c r="E8557" s="82">
        <v>11.46</v>
      </c>
      <c r="F8557" t="s">
        <v>973</v>
      </c>
      <c r="G8557" s="83">
        <v>41871</v>
      </c>
      <c r="I8557">
        <v>2014</v>
      </c>
    </row>
    <row r="8558" spans="1:9" x14ac:dyDescent="0.25">
      <c r="A8558" t="s">
        <v>972</v>
      </c>
      <c r="B8558" t="s">
        <v>292</v>
      </c>
      <c r="C8558" s="76" t="s">
        <v>842</v>
      </c>
      <c r="D8558" t="s">
        <v>980</v>
      </c>
      <c r="E8558" s="82">
        <v>7</v>
      </c>
      <c r="F8558" t="s">
        <v>973</v>
      </c>
      <c r="G8558" s="83">
        <v>41887</v>
      </c>
      <c r="I8558">
        <v>2014</v>
      </c>
    </row>
    <row r="8559" spans="1:9" x14ac:dyDescent="0.25">
      <c r="A8559" t="s">
        <v>972</v>
      </c>
      <c r="B8559" t="s">
        <v>185</v>
      </c>
      <c r="C8559" s="76" t="s">
        <v>842</v>
      </c>
      <c r="D8559" t="s">
        <v>980</v>
      </c>
      <c r="E8559" s="82">
        <v>8</v>
      </c>
      <c r="F8559" t="s">
        <v>973</v>
      </c>
      <c r="G8559" s="83">
        <v>41928</v>
      </c>
      <c r="I8559">
        <v>2014</v>
      </c>
    </row>
    <row r="8560" spans="1:9" x14ac:dyDescent="0.25">
      <c r="A8560" t="s">
        <v>972</v>
      </c>
      <c r="B8560" t="s">
        <v>117</v>
      </c>
      <c r="C8560" s="76" t="s">
        <v>842</v>
      </c>
      <c r="D8560" t="s">
        <v>980</v>
      </c>
      <c r="E8560" s="82">
        <v>9</v>
      </c>
      <c r="F8560" t="s">
        <v>973</v>
      </c>
      <c r="G8560" s="83">
        <v>41990</v>
      </c>
      <c r="I8560">
        <v>2014</v>
      </c>
    </row>
    <row r="8561" spans="1:9" x14ac:dyDescent="0.25">
      <c r="A8561" t="s">
        <v>972</v>
      </c>
      <c r="B8561" t="s">
        <v>82</v>
      </c>
      <c r="C8561" s="76" t="s">
        <v>842</v>
      </c>
      <c r="D8561" t="s">
        <v>980</v>
      </c>
      <c r="E8561" s="82">
        <v>3.8</v>
      </c>
      <c r="F8561" t="s">
        <v>973</v>
      </c>
      <c r="G8561" s="83">
        <v>41887</v>
      </c>
      <c r="I8561">
        <v>2014</v>
      </c>
    </row>
    <row r="8562" spans="1:9" x14ac:dyDescent="0.25">
      <c r="A8562" t="s">
        <v>972</v>
      </c>
      <c r="B8562" t="s">
        <v>116</v>
      </c>
      <c r="C8562" s="76" t="s">
        <v>842</v>
      </c>
      <c r="D8562" t="s">
        <v>980</v>
      </c>
      <c r="E8562" s="82">
        <v>7</v>
      </c>
      <c r="F8562" t="s">
        <v>973</v>
      </c>
      <c r="G8562" s="83">
        <v>41887</v>
      </c>
      <c r="I8562">
        <v>2014</v>
      </c>
    </row>
    <row r="8563" spans="1:9" x14ac:dyDescent="0.25">
      <c r="A8563" t="s">
        <v>972</v>
      </c>
      <c r="B8563" s="74" t="s">
        <v>213</v>
      </c>
      <c r="C8563" s="76" t="s">
        <v>842</v>
      </c>
      <c r="D8563" t="s">
        <v>980</v>
      </c>
      <c r="E8563" s="82">
        <v>5</v>
      </c>
      <c r="F8563" t="s">
        <v>973</v>
      </c>
      <c r="G8563" s="83">
        <v>41921</v>
      </c>
      <c r="I8563">
        <v>2014</v>
      </c>
    </row>
    <row r="8564" spans="1:9" x14ac:dyDescent="0.25">
      <c r="A8564" t="s">
        <v>972</v>
      </c>
      <c r="B8564" t="s">
        <v>115</v>
      </c>
      <c r="C8564" s="76" t="s">
        <v>842</v>
      </c>
      <c r="D8564" t="s">
        <v>980</v>
      </c>
      <c r="E8564" s="82">
        <v>8</v>
      </c>
      <c r="F8564" t="s">
        <v>973</v>
      </c>
      <c r="G8564" s="83">
        <v>41887</v>
      </c>
      <c r="I8564">
        <v>2014</v>
      </c>
    </row>
    <row r="8565" spans="1:9" x14ac:dyDescent="0.25">
      <c r="A8565" t="s">
        <v>972</v>
      </c>
      <c r="B8565" t="s">
        <v>183</v>
      </c>
      <c r="C8565" s="76" t="s">
        <v>842</v>
      </c>
      <c r="D8565" t="s">
        <v>980</v>
      </c>
      <c r="E8565" s="82">
        <v>150</v>
      </c>
      <c r="F8565" t="s">
        <v>973</v>
      </c>
      <c r="G8565" s="83">
        <v>42002</v>
      </c>
      <c r="I8565">
        <v>2014</v>
      </c>
    </row>
    <row r="8566" spans="1:9" x14ac:dyDescent="0.25">
      <c r="A8566" t="s">
        <v>972</v>
      </c>
      <c r="B8566" t="s">
        <v>184</v>
      </c>
      <c r="C8566" s="76" t="s">
        <v>842</v>
      </c>
      <c r="D8566" t="s">
        <v>980</v>
      </c>
      <c r="E8566" s="82">
        <v>150</v>
      </c>
      <c r="F8566" t="s">
        <v>973</v>
      </c>
      <c r="G8566" s="83">
        <v>41992</v>
      </c>
      <c r="I8566">
        <v>2014</v>
      </c>
    </row>
    <row r="8567" spans="1:9" x14ac:dyDescent="0.25">
      <c r="A8567" t="s">
        <v>972</v>
      </c>
      <c r="B8567" t="s">
        <v>240</v>
      </c>
      <c r="C8567" s="76" t="s">
        <v>842</v>
      </c>
      <c r="D8567" t="s">
        <v>980</v>
      </c>
      <c r="E8567" s="82">
        <v>150</v>
      </c>
      <c r="F8567" t="s">
        <v>973</v>
      </c>
      <c r="G8567" s="83">
        <v>42004</v>
      </c>
      <c r="I8567">
        <v>2014</v>
      </c>
    </row>
    <row r="8568" spans="1:9" x14ac:dyDescent="0.25">
      <c r="A8568" t="s">
        <v>972</v>
      </c>
      <c r="B8568" t="s">
        <v>173</v>
      </c>
      <c r="C8568" s="76" t="s">
        <v>842</v>
      </c>
      <c r="D8568" t="s">
        <v>980</v>
      </c>
      <c r="E8568" s="82">
        <v>5.59</v>
      </c>
      <c r="F8568" t="s">
        <v>973</v>
      </c>
      <c r="G8568" s="83">
        <v>41976</v>
      </c>
      <c r="I8568">
        <v>2014</v>
      </c>
    </row>
    <row r="8569" spans="1:9" x14ac:dyDescent="0.25">
      <c r="A8569" t="s">
        <v>972</v>
      </c>
      <c r="B8569" t="s">
        <v>246</v>
      </c>
      <c r="C8569" s="76" t="s">
        <v>842</v>
      </c>
      <c r="D8569" t="s">
        <v>980</v>
      </c>
      <c r="E8569" s="82">
        <v>6.45</v>
      </c>
      <c r="F8569" t="s">
        <v>973</v>
      </c>
      <c r="G8569" s="83">
        <v>41893</v>
      </c>
      <c r="I8569">
        <v>2014</v>
      </c>
    </row>
    <row r="8570" spans="1:9" x14ac:dyDescent="0.25">
      <c r="A8570" t="s">
        <v>972</v>
      </c>
      <c r="B8570" t="s">
        <v>188</v>
      </c>
      <c r="C8570" s="76" t="s">
        <v>842</v>
      </c>
      <c r="D8570" t="s">
        <v>980</v>
      </c>
      <c r="E8570" s="82">
        <v>4.7300000000000004</v>
      </c>
      <c r="F8570" t="s">
        <v>973</v>
      </c>
      <c r="G8570" s="83">
        <v>41887</v>
      </c>
      <c r="I8570">
        <v>2014</v>
      </c>
    </row>
    <row r="8571" spans="1:9" x14ac:dyDescent="0.25">
      <c r="A8571" t="s">
        <v>972</v>
      </c>
      <c r="B8571" t="s">
        <v>116</v>
      </c>
      <c r="C8571" s="76" t="s">
        <v>842</v>
      </c>
      <c r="D8571" t="s">
        <v>980</v>
      </c>
      <c r="E8571" s="82">
        <v>3.8</v>
      </c>
      <c r="F8571" t="s">
        <v>973</v>
      </c>
      <c r="G8571" s="83">
        <v>41890</v>
      </c>
      <c r="I8571">
        <v>2014</v>
      </c>
    </row>
    <row r="8572" spans="1:9" x14ac:dyDescent="0.25">
      <c r="A8572" t="s">
        <v>972</v>
      </c>
      <c r="B8572" t="s">
        <v>249</v>
      </c>
      <c r="C8572" s="76" t="s">
        <v>842</v>
      </c>
      <c r="D8572" t="s">
        <v>980</v>
      </c>
      <c r="E8572" s="82">
        <v>8</v>
      </c>
      <c r="F8572" t="s">
        <v>973</v>
      </c>
      <c r="G8572" s="83">
        <v>41936</v>
      </c>
      <c r="I8572">
        <v>2014</v>
      </c>
    </row>
    <row r="8573" spans="1:9" x14ac:dyDescent="0.25">
      <c r="A8573" t="s">
        <v>972</v>
      </c>
      <c r="B8573" t="s">
        <v>252</v>
      </c>
      <c r="C8573" s="76" t="s">
        <v>842</v>
      </c>
      <c r="D8573" t="s">
        <v>980</v>
      </c>
      <c r="E8573" s="82">
        <v>7</v>
      </c>
      <c r="F8573" t="s">
        <v>973</v>
      </c>
      <c r="G8573" s="83">
        <v>41949</v>
      </c>
      <c r="I8573">
        <v>2014</v>
      </c>
    </row>
    <row r="8574" spans="1:9" x14ac:dyDescent="0.25">
      <c r="A8574" t="s">
        <v>972</v>
      </c>
      <c r="B8574" t="s">
        <v>116</v>
      </c>
      <c r="C8574" s="76" t="s">
        <v>842</v>
      </c>
      <c r="D8574" t="s">
        <v>980</v>
      </c>
      <c r="E8574" s="82">
        <v>4</v>
      </c>
      <c r="F8574" t="s">
        <v>973</v>
      </c>
      <c r="G8574" s="83">
        <v>41890</v>
      </c>
      <c r="I8574">
        <v>2014</v>
      </c>
    </row>
    <row r="8575" spans="1:9" x14ac:dyDescent="0.25">
      <c r="A8575" t="s">
        <v>972</v>
      </c>
      <c r="B8575" t="s">
        <v>176</v>
      </c>
      <c r="C8575" s="76" t="s">
        <v>842</v>
      </c>
      <c r="D8575" t="s">
        <v>980</v>
      </c>
      <c r="E8575" s="82">
        <v>8</v>
      </c>
      <c r="F8575" t="s">
        <v>973</v>
      </c>
      <c r="G8575" s="83">
        <v>42017</v>
      </c>
      <c r="I8575">
        <v>2015</v>
      </c>
    </row>
    <row r="8576" spans="1:9" x14ac:dyDescent="0.25">
      <c r="A8576" t="s">
        <v>972</v>
      </c>
      <c r="B8576" t="s">
        <v>184</v>
      </c>
      <c r="C8576" s="76" t="s">
        <v>842</v>
      </c>
      <c r="D8576" t="s">
        <v>980</v>
      </c>
      <c r="E8576" s="82">
        <v>5</v>
      </c>
      <c r="F8576" t="s">
        <v>973</v>
      </c>
      <c r="G8576" s="83">
        <v>41890</v>
      </c>
      <c r="I8576">
        <v>2014</v>
      </c>
    </row>
    <row r="8577" spans="1:9" x14ac:dyDescent="0.25">
      <c r="A8577" t="s">
        <v>972</v>
      </c>
      <c r="B8577" t="s">
        <v>249</v>
      </c>
      <c r="C8577" s="76" t="s">
        <v>842</v>
      </c>
      <c r="D8577" t="s">
        <v>980</v>
      </c>
      <c r="E8577" s="82">
        <v>14</v>
      </c>
      <c r="F8577" t="s">
        <v>973</v>
      </c>
      <c r="G8577" s="83">
        <v>41921</v>
      </c>
      <c r="I8577">
        <v>2014</v>
      </c>
    </row>
    <row r="8578" spans="1:9" x14ac:dyDescent="0.25">
      <c r="A8578" t="s">
        <v>972</v>
      </c>
      <c r="B8578" t="s">
        <v>179</v>
      </c>
      <c r="C8578" s="76" t="s">
        <v>842</v>
      </c>
      <c r="D8578" t="s">
        <v>980</v>
      </c>
      <c r="E8578" s="82">
        <v>150</v>
      </c>
      <c r="F8578" t="s">
        <v>973</v>
      </c>
      <c r="G8578" s="83">
        <v>41991</v>
      </c>
      <c r="I8578">
        <v>2014</v>
      </c>
    </row>
    <row r="8579" spans="1:9" x14ac:dyDescent="0.25">
      <c r="A8579" t="s">
        <v>972</v>
      </c>
      <c r="B8579" t="s">
        <v>180</v>
      </c>
      <c r="C8579" s="76" t="s">
        <v>842</v>
      </c>
      <c r="D8579" t="s">
        <v>980</v>
      </c>
      <c r="E8579" s="82">
        <v>150</v>
      </c>
      <c r="F8579" t="s">
        <v>973</v>
      </c>
      <c r="G8579" s="83">
        <v>42003</v>
      </c>
      <c r="I8579">
        <v>2014</v>
      </c>
    </row>
    <row r="8580" spans="1:9" x14ac:dyDescent="0.25">
      <c r="A8580" t="s">
        <v>972</v>
      </c>
      <c r="B8580" t="s">
        <v>251</v>
      </c>
      <c r="C8580" s="76" t="s">
        <v>842</v>
      </c>
      <c r="D8580" t="s">
        <v>980</v>
      </c>
      <c r="E8580" s="82">
        <v>118</v>
      </c>
      <c r="F8580" t="s">
        <v>973</v>
      </c>
      <c r="G8580" s="83">
        <v>42003</v>
      </c>
      <c r="I8580">
        <v>2014</v>
      </c>
    </row>
    <row r="8581" spans="1:9" x14ac:dyDescent="0.25">
      <c r="A8581" t="s">
        <v>972</v>
      </c>
      <c r="B8581" t="s">
        <v>179</v>
      </c>
      <c r="C8581" s="76" t="s">
        <v>842</v>
      </c>
      <c r="D8581" t="s">
        <v>980</v>
      </c>
      <c r="E8581" s="82">
        <v>148</v>
      </c>
      <c r="F8581" t="s">
        <v>973</v>
      </c>
      <c r="G8581" s="83">
        <v>42262</v>
      </c>
      <c r="I8581">
        <v>2015</v>
      </c>
    </row>
    <row r="8582" spans="1:9" x14ac:dyDescent="0.25">
      <c r="A8582" t="s">
        <v>972</v>
      </c>
      <c r="B8582" t="s">
        <v>246</v>
      </c>
      <c r="C8582" s="76" t="s">
        <v>842</v>
      </c>
      <c r="D8582" t="s">
        <v>980</v>
      </c>
      <c r="E8582" s="82">
        <v>5</v>
      </c>
      <c r="F8582" t="s">
        <v>973</v>
      </c>
      <c r="G8582" s="83">
        <v>41892</v>
      </c>
      <c r="I8582">
        <v>2014</v>
      </c>
    </row>
    <row r="8583" spans="1:9" x14ac:dyDescent="0.25">
      <c r="A8583" t="s">
        <v>972</v>
      </c>
      <c r="B8583" t="s">
        <v>278</v>
      </c>
      <c r="C8583" s="76" t="s">
        <v>842</v>
      </c>
      <c r="D8583" t="s">
        <v>980</v>
      </c>
      <c r="E8583" s="82">
        <v>7</v>
      </c>
      <c r="F8583" t="s">
        <v>973</v>
      </c>
      <c r="G8583" s="83">
        <v>41892</v>
      </c>
      <c r="I8583">
        <v>2014</v>
      </c>
    </row>
    <row r="8584" spans="1:9" x14ac:dyDescent="0.25">
      <c r="A8584" t="s">
        <v>972</v>
      </c>
      <c r="B8584" t="s">
        <v>281</v>
      </c>
      <c r="C8584" s="76" t="s">
        <v>842</v>
      </c>
      <c r="D8584" t="s">
        <v>980</v>
      </c>
      <c r="E8584" s="82">
        <v>7.5</v>
      </c>
      <c r="F8584" t="s">
        <v>973</v>
      </c>
      <c r="G8584" s="83">
        <v>41948</v>
      </c>
      <c r="I8584">
        <v>2014</v>
      </c>
    </row>
    <row r="8585" spans="1:9" x14ac:dyDescent="0.25">
      <c r="A8585" t="s">
        <v>972</v>
      </c>
      <c r="B8585" t="s">
        <v>246</v>
      </c>
      <c r="C8585" s="76" t="s">
        <v>842</v>
      </c>
      <c r="D8585" t="s">
        <v>980</v>
      </c>
      <c r="E8585" s="82">
        <v>6</v>
      </c>
      <c r="F8585" t="s">
        <v>973</v>
      </c>
      <c r="G8585" s="83">
        <v>41955</v>
      </c>
      <c r="I8585">
        <v>2014</v>
      </c>
    </row>
    <row r="8586" spans="1:9" x14ac:dyDescent="0.25">
      <c r="A8586" t="s">
        <v>972</v>
      </c>
      <c r="B8586" t="s">
        <v>208</v>
      </c>
      <c r="C8586" s="76" t="s">
        <v>842</v>
      </c>
      <c r="D8586" t="s">
        <v>980</v>
      </c>
      <c r="E8586" s="82">
        <v>4</v>
      </c>
      <c r="F8586" t="s">
        <v>973</v>
      </c>
      <c r="G8586" s="83">
        <v>42121</v>
      </c>
      <c r="I8586">
        <v>2015</v>
      </c>
    </row>
    <row r="8587" spans="1:9" x14ac:dyDescent="0.25">
      <c r="A8587" t="s">
        <v>972</v>
      </c>
      <c r="B8587" t="s">
        <v>66</v>
      </c>
      <c r="C8587" s="76" t="s">
        <v>842</v>
      </c>
      <c r="D8587" t="s">
        <v>980</v>
      </c>
      <c r="E8587" s="82">
        <v>7</v>
      </c>
      <c r="F8587" t="s">
        <v>973</v>
      </c>
      <c r="G8587" s="83">
        <v>41891</v>
      </c>
      <c r="I8587">
        <v>2014</v>
      </c>
    </row>
    <row r="8588" spans="1:9" x14ac:dyDescent="0.25">
      <c r="A8588" t="s">
        <v>972</v>
      </c>
      <c r="B8588" t="s">
        <v>141</v>
      </c>
      <c r="C8588" s="76" t="s">
        <v>842</v>
      </c>
      <c r="D8588" t="s">
        <v>980</v>
      </c>
      <c r="E8588" s="82">
        <v>6</v>
      </c>
      <c r="F8588" t="s">
        <v>973</v>
      </c>
      <c r="G8588" s="83">
        <v>41891</v>
      </c>
      <c r="I8588">
        <v>2014</v>
      </c>
    </row>
    <row r="8589" spans="1:9" x14ac:dyDescent="0.25">
      <c r="A8589" t="s">
        <v>972</v>
      </c>
      <c r="B8589" t="s">
        <v>109</v>
      </c>
      <c r="C8589" s="76" t="s">
        <v>842</v>
      </c>
      <c r="D8589" t="s">
        <v>980</v>
      </c>
      <c r="E8589" s="82">
        <v>30.2</v>
      </c>
      <c r="F8589" t="s">
        <v>973</v>
      </c>
      <c r="G8589" s="83">
        <v>41992</v>
      </c>
      <c r="I8589">
        <v>2014</v>
      </c>
    </row>
    <row r="8590" spans="1:9" x14ac:dyDescent="0.25">
      <c r="A8590" t="s">
        <v>972</v>
      </c>
      <c r="B8590" t="s">
        <v>173</v>
      </c>
      <c r="C8590" s="76" t="s">
        <v>842</v>
      </c>
      <c r="D8590" t="s">
        <v>980</v>
      </c>
      <c r="E8590" s="82">
        <v>150</v>
      </c>
      <c r="F8590" t="s">
        <v>973</v>
      </c>
      <c r="G8590" s="83">
        <v>42040</v>
      </c>
      <c r="I8590">
        <v>2015</v>
      </c>
    </row>
    <row r="8591" spans="1:9" x14ac:dyDescent="0.25">
      <c r="A8591" t="s">
        <v>972</v>
      </c>
      <c r="B8591" t="s">
        <v>118</v>
      </c>
      <c r="C8591" s="76" t="s">
        <v>842</v>
      </c>
      <c r="D8591" t="s">
        <v>980</v>
      </c>
      <c r="E8591" s="82">
        <v>4</v>
      </c>
      <c r="F8591" t="s">
        <v>973</v>
      </c>
      <c r="G8591" s="83">
        <v>41922</v>
      </c>
      <c r="I8591">
        <v>2014</v>
      </c>
    </row>
    <row r="8592" spans="1:9" x14ac:dyDescent="0.25">
      <c r="A8592" t="s">
        <v>972</v>
      </c>
      <c r="B8592" t="s">
        <v>179</v>
      </c>
      <c r="C8592" s="76" t="s">
        <v>842</v>
      </c>
      <c r="D8592" t="s">
        <v>980</v>
      </c>
      <c r="E8592" s="82">
        <v>2.25</v>
      </c>
      <c r="F8592" t="s">
        <v>973</v>
      </c>
      <c r="G8592" s="83">
        <v>41892</v>
      </c>
      <c r="I8592">
        <v>2014</v>
      </c>
    </row>
    <row r="8593" spans="1:9" x14ac:dyDescent="0.25">
      <c r="A8593" t="s">
        <v>972</v>
      </c>
      <c r="B8593" t="s">
        <v>66</v>
      </c>
      <c r="C8593" s="76" t="s">
        <v>842</v>
      </c>
      <c r="D8593" t="s">
        <v>980</v>
      </c>
      <c r="E8593" s="82">
        <v>2.87</v>
      </c>
      <c r="F8593" t="s">
        <v>973</v>
      </c>
      <c r="G8593" s="83">
        <v>41893</v>
      </c>
      <c r="I8593">
        <v>2014</v>
      </c>
    </row>
    <row r="8594" spans="1:9" x14ac:dyDescent="0.25">
      <c r="A8594" t="s">
        <v>972</v>
      </c>
      <c r="B8594" t="s">
        <v>142</v>
      </c>
      <c r="C8594" s="76" t="s">
        <v>842</v>
      </c>
      <c r="D8594" t="s">
        <v>980</v>
      </c>
      <c r="E8594" s="82">
        <v>6</v>
      </c>
      <c r="F8594" t="s">
        <v>973</v>
      </c>
      <c r="G8594" s="83">
        <v>41893</v>
      </c>
      <c r="I8594">
        <v>2014</v>
      </c>
    </row>
    <row r="8595" spans="1:9" x14ac:dyDescent="0.25">
      <c r="A8595" t="s">
        <v>972</v>
      </c>
      <c r="B8595" t="s">
        <v>116</v>
      </c>
      <c r="C8595" s="76" t="s">
        <v>842</v>
      </c>
      <c r="D8595" t="s">
        <v>980</v>
      </c>
      <c r="E8595" s="82">
        <v>150</v>
      </c>
      <c r="F8595" t="s">
        <v>973</v>
      </c>
      <c r="G8595" s="83">
        <v>42180</v>
      </c>
      <c r="I8595">
        <v>2015</v>
      </c>
    </row>
    <row r="8596" spans="1:9" x14ac:dyDescent="0.25">
      <c r="A8596" t="s">
        <v>972</v>
      </c>
      <c r="B8596" t="s">
        <v>177</v>
      </c>
      <c r="C8596" s="76" t="s">
        <v>842</v>
      </c>
      <c r="D8596" t="s">
        <v>980</v>
      </c>
      <c r="E8596" s="82">
        <v>150</v>
      </c>
      <c r="F8596" t="s">
        <v>973</v>
      </c>
      <c r="G8596" s="83">
        <v>42002</v>
      </c>
      <c r="I8596">
        <v>2014</v>
      </c>
    </row>
    <row r="8597" spans="1:9" x14ac:dyDescent="0.25">
      <c r="A8597" t="s">
        <v>972</v>
      </c>
      <c r="B8597" t="s">
        <v>252</v>
      </c>
      <c r="C8597" s="76" t="s">
        <v>842</v>
      </c>
      <c r="D8597" t="s">
        <v>980</v>
      </c>
      <c r="E8597" s="82">
        <v>8.8000000000000007</v>
      </c>
      <c r="F8597" t="s">
        <v>973</v>
      </c>
      <c r="G8597" s="83">
        <v>41898</v>
      </c>
      <c r="I8597">
        <v>2014</v>
      </c>
    </row>
    <row r="8598" spans="1:9" x14ac:dyDescent="0.25">
      <c r="A8598" t="s">
        <v>972</v>
      </c>
      <c r="B8598" t="s">
        <v>240</v>
      </c>
      <c r="C8598" s="76" t="s">
        <v>842</v>
      </c>
      <c r="D8598" t="s">
        <v>980</v>
      </c>
      <c r="E8598" s="82">
        <v>3</v>
      </c>
      <c r="F8598" t="s">
        <v>973</v>
      </c>
      <c r="G8598" s="83">
        <v>41928</v>
      </c>
      <c r="I8598">
        <v>2014</v>
      </c>
    </row>
    <row r="8599" spans="1:9" x14ac:dyDescent="0.25">
      <c r="A8599" t="s">
        <v>972</v>
      </c>
      <c r="B8599" t="s">
        <v>251</v>
      </c>
      <c r="C8599" s="76" t="s">
        <v>842</v>
      </c>
      <c r="D8599" t="s">
        <v>980</v>
      </c>
      <c r="E8599" s="82">
        <v>5</v>
      </c>
      <c r="F8599" t="s">
        <v>973</v>
      </c>
      <c r="G8599" s="83">
        <v>41963</v>
      </c>
      <c r="I8599">
        <v>2014</v>
      </c>
    </row>
    <row r="8600" spans="1:9" x14ac:dyDescent="0.25">
      <c r="A8600" t="s">
        <v>972</v>
      </c>
      <c r="B8600" t="s">
        <v>232</v>
      </c>
      <c r="C8600" s="76" t="s">
        <v>842</v>
      </c>
      <c r="D8600" t="s">
        <v>980</v>
      </c>
      <c r="E8600" s="82">
        <v>110</v>
      </c>
      <c r="F8600" t="s">
        <v>973</v>
      </c>
      <c r="G8600" s="83">
        <v>41995</v>
      </c>
      <c r="I8600">
        <v>2014</v>
      </c>
    </row>
    <row r="8601" spans="1:9" x14ac:dyDescent="0.25">
      <c r="A8601" t="s">
        <v>972</v>
      </c>
      <c r="B8601" t="s">
        <v>232</v>
      </c>
      <c r="C8601" s="76" t="s">
        <v>842</v>
      </c>
      <c r="D8601" t="s">
        <v>980</v>
      </c>
      <c r="E8601" s="82">
        <v>7</v>
      </c>
      <c r="F8601" t="s">
        <v>973</v>
      </c>
      <c r="G8601" s="83">
        <v>41927</v>
      </c>
      <c r="I8601">
        <v>2014</v>
      </c>
    </row>
    <row r="8602" spans="1:9" x14ac:dyDescent="0.25">
      <c r="A8602" t="s">
        <v>972</v>
      </c>
      <c r="B8602" t="s">
        <v>125</v>
      </c>
      <c r="C8602" s="76" t="s">
        <v>842</v>
      </c>
      <c r="D8602" t="s">
        <v>980</v>
      </c>
      <c r="E8602" s="82">
        <v>6</v>
      </c>
      <c r="F8602" t="s">
        <v>973</v>
      </c>
      <c r="G8602" s="83">
        <v>41898</v>
      </c>
      <c r="I8602">
        <v>2014</v>
      </c>
    </row>
    <row r="8603" spans="1:9" x14ac:dyDescent="0.25">
      <c r="A8603" t="s">
        <v>972</v>
      </c>
      <c r="B8603" t="s">
        <v>249</v>
      </c>
      <c r="C8603" s="76" t="s">
        <v>842</v>
      </c>
      <c r="D8603" t="s">
        <v>980</v>
      </c>
      <c r="E8603" s="82">
        <v>10</v>
      </c>
      <c r="F8603" t="s">
        <v>973</v>
      </c>
      <c r="G8603" s="83">
        <v>41940</v>
      </c>
      <c r="I8603">
        <v>2014</v>
      </c>
    </row>
    <row r="8604" spans="1:9" x14ac:dyDescent="0.25">
      <c r="A8604" t="s">
        <v>972</v>
      </c>
      <c r="B8604" t="s">
        <v>200</v>
      </c>
      <c r="C8604" s="76" t="s">
        <v>842</v>
      </c>
      <c r="D8604" t="s">
        <v>980</v>
      </c>
      <c r="E8604" s="82">
        <v>21.56</v>
      </c>
      <c r="F8604" t="s">
        <v>973</v>
      </c>
      <c r="G8604" s="83">
        <v>41898</v>
      </c>
      <c r="I8604">
        <v>2014</v>
      </c>
    </row>
    <row r="8605" spans="1:9" x14ac:dyDescent="0.25">
      <c r="A8605" t="s">
        <v>972</v>
      </c>
      <c r="B8605" t="s">
        <v>143</v>
      </c>
      <c r="C8605" s="76" t="s">
        <v>842</v>
      </c>
      <c r="D8605" t="s">
        <v>980</v>
      </c>
      <c r="E8605" s="82">
        <v>4.5</v>
      </c>
      <c r="F8605" t="s">
        <v>973</v>
      </c>
      <c r="G8605" s="83">
        <v>41976</v>
      </c>
      <c r="I8605">
        <v>2014</v>
      </c>
    </row>
    <row r="8606" spans="1:9" x14ac:dyDescent="0.25">
      <c r="A8606" t="s">
        <v>972</v>
      </c>
      <c r="B8606" t="s">
        <v>177</v>
      </c>
      <c r="C8606" s="76" t="s">
        <v>842</v>
      </c>
      <c r="D8606" t="s">
        <v>980</v>
      </c>
      <c r="E8606" s="82">
        <v>10.199999999999999</v>
      </c>
      <c r="F8606" t="s">
        <v>973</v>
      </c>
      <c r="G8606" s="83">
        <v>41919</v>
      </c>
      <c r="I8606">
        <v>2014</v>
      </c>
    </row>
    <row r="8607" spans="1:9" x14ac:dyDescent="0.25">
      <c r="A8607" t="s">
        <v>972</v>
      </c>
      <c r="B8607" t="s">
        <v>178</v>
      </c>
      <c r="C8607" s="76" t="s">
        <v>842</v>
      </c>
      <c r="D8607" t="s">
        <v>980</v>
      </c>
      <c r="E8607" s="82">
        <v>15.2</v>
      </c>
      <c r="F8607" t="s">
        <v>973</v>
      </c>
      <c r="G8607" s="83">
        <v>41988</v>
      </c>
      <c r="I8607">
        <v>2014</v>
      </c>
    </row>
    <row r="8608" spans="1:9" x14ac:dyDescent="0.25">
      <c r="A8608" t="s">
        <v>972</v>
      </c>
      <c r="B8608" t="s">
        <v>139</v>
      </c>
      <c r="C8608" s="76" t="s">
        <v>842</v>
      </c>
      <c r="D8608" t="s">
        <v>980</v>
      </c>
      <c r="E8608" s="82">
        <v>10</v>
      </c>
      <c r="F8608" t="s">
        <v>973</v>
      </c>
      <c r="G8608" s="83">
        <v>42122</v>
      </c>
      <c r="I8608">
        <v>2015</v>
      </c>
    </row>
    <row r="8609" spans="1:9" x14ac:dyDescent="0.25">
      <c r="A8609" t="s">
        <v>972</v>
      </c>
      <c r="B8609" t="s">
        <v>133</v>
      </c>
      <c r="C8609" s="76" t="s">
        <v>842</v>
      </c>
      <c r="D8609" t="s">
        <v>980</v>
      </c>
      <c r="E8609" s="82">
        <v>10.199999999999999</v>
      </c>
      <c r="F8609" t="s">
        <v>973</v>
      </c>
      <c r="G8609" s="83">
        <v>42002</v>
      </c>
      <c r="I8609">
        <v>2014</v>
      </c>
    </row>
    <row r="8610" spans="1:9" x14ac:dyDescent="0.25">
      <c r="A8610" t="s">
        <v>972</v>
      </c>
      <c r="B8610" t="s">
        <v>292</v>
      </c>
      <c r="C8610" s="76" t="s">
        <v>842</v>
      </c>
      <c r="D8610" t="s">
        <v>980</v>
      </c>
      <c r="E8610" s="82">
        <v>7</v>
      </c>
      <c r="F8610" t="s">
        <v>973</v>
      </c>
      <c r="G8610" s="83">
        <v>41897</v>
      </c>
      <c r="I8610">
        <v>2014</v>
      </c>
    </row>
    <row r="8611" spans="1:9" x14ac:dyDescent="0.25">
      <c r="A8611" t="s">
        <v>972</v>
      </c>
      <c r="B8611" t="s">
        <v>172</v>
      </c>
      <c r="C8611" s="76" t="s">
        <v>842</v>
      </c>
      <c r="D8611" t="s">
        <v>980</v>
      </c>
      <c r="E8611" s="82">
        <v>5.16</v>
      </c>
      <c r="F8611" t="s">
        <v>973</v>
      </c>
      <c r="G8611" s="83">
        <v>41898</v>
      </c>
      <c r="I8611">
        <v>2014</v>
      </c>
    </row>
    <row r="8612" spans="1:9" x14ac:dyDescent="0.25">
      <c r="A8612" t="s">
        <v>972</v>
      </c>
      <c r="B8612" t="s">
        <v>177</v>
      </c>
      <c r="C8612" s="76" t="s">
        <v>842</v>
      </c>
      <c r="D8612" t="s">
        <v>980</v>
      </c>
      <c r="E8612" s="82">
        <v>14</v>
      </c>
      <c r="F8612" t="s">
        <v>973</v>
      </c>
      <c r="G8612" s="83">
        <v>41886</v>
      </c>
      <c r="I8612">
        <v>2014</v>
      </c>
    </row>
    <row r="8613" spans="1:9" x14ac:dyDescent="0.25">
      <c r="A8613" t="s">
        <v>972</v>
      </c>
      <c r="B8613" t="s">
        <v>96</v>
      </c>
      <c r="C8613" s="76" t="s">
        <v>842</v>
      </c>
      <c r="D8613" t="s">
        <v>980</v>
      </c>
      <c r="E8613" s="82">
        <v>4</v>
      </c>
      <c r="F8613" t="s">
        <v>973</v>
      </c>
      <c r="G8613" s="83">
        <v>42009</v>
      </c>
      <c r="I8613">
        <v>2015</v>
      </c>
    </row>
    <row r="8614" spans="1:9" x14ac:dyDescent="0.25">
      <c r="A8614" t="s">
        <v>972</v>
      </c>
      <c r="B8614" t="s">
        <v>199</v>
      </c>
      <c r="C8614" s="76" t="s">
        <v>842</v>
      </c>
      <c r="D8614" t="s">
        <v>980</v>
      </c>
      <c r="E8614" s="82">
        <v>6</v>
      </c>
      <c r="F8614" t="s">
        <v>973</v>
      </c>
      <c r="G8614" s="83">
        <v>41899</v>
      </c>
      <c r="I8614">
        <v>2014</v>
      </c>
    </row>
    <row r="8615" spans="1:9" x14ac:dyDescent="0.25">
      <c r="A8615" t="s">
        <v>972</v>
      </c>
      <c r="B8615" s="74" t="s">
        <v>213</v>
      </c>
      <c r="C8615" s="76" t="s">
        <v>842</v>
      </c>
      <c r="D8615" t="s">
        <v>980</v>
      </c>
      <c r="E8615" s="82">
        <v>6</v>
      </c>
      <c r="F8615" t="s">
        <v>973</v>
      </c>
      <c r="G8615" s="83">
        <v>41943</v>
      </c>
      <c r="I8615">
        <v>2014</v>
      </c>
    </row>
    <row r="8616" spans="1:9" x14ac:dyDescent="0.25">
      <c r="A8616" t="s">
        <v>972</v>
      </c>
      <c r="B8616" t="s">
        <v>186</v>
      </c>
      <c r="C8616" s="76" t="s">
        <v>842</v>
      </c>
      <c r="D8616" t="s">
        <v>980</v>
      </c>
      <c r="E8616" s="82">
        <v>7.8</v>
      </c>
      <c r="F8616" t="s">
        <v>973</v>
      </c>
      <c r="G8616" s="83">
        <v>41929</v>
      </c>
      <c r="I8616">
        <v>2014</v>
      </c>
    </row>
    <row r="8617" spans="1:9" x14ac:dyDescent="0.25">
      <c r="A8617" t="s">
        <v>972</v>
      </c>
      <c r="B8617" t="s">
        <v>122</v>
      </c>
      <c r="C8617" s="76" t="s">
        <v>842</v>
      </c>
      <c r="D8617" t="s">
        <v>980</v>
      </c>
      <c r="E8617" s="82">
        <v>7</v>
      </c>
      <c r="F8617" t="s">
        <v>973</v>
      </c>
      <c r="G8617" s="83">
        <v>41904</v>
      </c>
      <c r="I8617">
        <v>2014</v>
      </c>
    </row>
    <row r="8618" spans="1:9" x14ac:dyDescent="0.25">
      <c r="A8618" t="s">
        <v>972</v>
      </c>
      <c r="B8618" t="s">
        <v>223</v>
      </c>
      <c r="C8618" s="76" t="s">
        <v>842</v>
      </c>
      <c r="D8618" t="s">
        <v>980</v>
      </c>
      <c r="E8618" s="82">
        <v>8</v>
      </c>
      <c r="F8618" t="s">
        <v>973</v>
      </c>
      <c r="G8618" s="83">
        <v>41983</v>
      </c>
      <c r="I8618">
        <v>2014</v>
      </c>
    </row>
    <row r="8619" spans="1:9" x14ac:dyDescent="0.25">
      <c r="A8619" t="s">
        <v>972</v>
      </c>
      <c r="B8619" t="s">
        <v>116</v>
      </c>
      <c r="C8619" s="76" t="s">
        <v>842</v>
      </c>
      <c r="D8619" t="s">
        <v>980</v>
      </c>
      <c r="E8619" s="82">
        <v>8.52</v>
      </c>
      <c r="F8619" t="s">
        <v>973</v>
      </c>
      <c r="G8619" s="83">
        <v>41904</v>
      </c>
      <c r="I8619">
        <v>2014</v>
      </c>
    </row>
    <row r="8620" spans="1:9" x14ac:dyDescent="0.25">
      <c r="A8620" t="s">
        <v>972</v>
      </c>
      <c r="B8620" t="s">
        <v>183</v>
      </c>
      <c r="C8620" s="76" t="s">
        <v>842</v>
      </c>
      <c r="D8620" t="s">
        <v>980</v>
      </c>
      <c r="E8620" s="82">
        <v>6</v>
      </c>
      <c r="F8620" t="s">
        <v>973</v>
      </c>
      <c r="G8620" s="83">
        <v>41904</v>
      </c>
      <c r="I8620">
        <v>2014</v>
      </c>
    </row>
    <row r="8621" spans="1:9" x14ac:dyDescent="0.25">
      <c r="A8621" t="s">
        <v>972</v>
      </c>
      <c r="B8621" t="s">
        <v>172</v>
      </c>
      <c r="C8621" s="76" t="s">
        <v>842</v>
      </c>
      <c r="D8621" t="s">
        <v>980</v>
      </c>
      <c r="E8621" s="82">
        <v>6.8</v>
      </c>
      <c r="F8621" t="s">
        <v>973</v>
      </c>
      <c r="G8621" s="83">
        <v>41990</v>
      </c>
      <c r="I8621">
        <v>2014</v>
      </c>
    </row>
    <row r="8622" spans="1:9" x14ac:dyDescent="0.25">
      <c r="A8622" t="s">
        <v>972</v>
      </c>
      <c r="B8622" t="s">
        <v>77</v>
      </c>
      <c r="C8622" s="76" t="s">
        <v>842</v>
      </c>
      <c r="D8622" t="s">
        <v>980</v>
      </c>
      <c r="E8622" s="82">
        <v>7</v>
      </c>
      <c r="F8622" t="s">
        <v>973</v>
      </c>
      <c r="G8622" s="83">
        <v>41949</v>
      </c>
      <c r="I8622">
        <v>2014</v>
      </c>
    </row>
    <row r="8623" spans="1:9" x14ac:dyDescent="0.25">
      <c r="A8623" t="s">
        <v>972</v>
      </c>
      <c r="B8623" t="s">
        <v>214</v>
      </c>
      <c r="C8623" s="76" t="s">
        <v>842</v>
      </c>
      <c r="D8623" t="s">
        <v>980</v>
      </c>
      <c r="E8623" s="82">
        <v>8.8000000000000007</v>
      </c>
      <c r="F8623" t="s">
        <v>973</v>
      </c>
      <c r="G8623" s="83">
        <v>41947</v>
      </c>
      <c r="I8623">
        <v>2014</v>
      </c>
    </row>
    <row r="8624" spans="1:9" x14ac:dyDescent="0.25">
      <c r="A8624" t="s">
        <v>972</v>
      </c>
      <c r="B8624" t="s">
        <v>169</v>
      </c>
      <c r="C8624" s="76" t="s">
        <v>842</v>
      </c>
      <c r="D8624" t="s">
        <v>980</v>
      </c>
      <c r="E8624" s="82">
        <v>11.72</v>
      </c>
      <c r="F8624" t="s">
        <v>973</v>
      </c>
      <c r="G8624" s="83">
        <v>41935</v>
      </c>
      <c r="I8624">
        <v>2014</v>
      </c>
    </row>
    <row r="8625" spans="1:9" x14ac:dyDescent="0.25">
      <c r="A8625" t="s">
        <v>972</v>
      </c>
      <c r="B8625" t="s">
        <v>179</v>
      </c>
      <c r="C8625" s="76" t="s">
        <v>842</v>
      </c>
      <c r="D8625" t="s">
        <v>980</v>
      </c>
      <c r="E8625" s="82">
        <v>10.8</v>
      </c>
      <c r="F8625" t="s">
        <v>973</v>
      </c>
      <c r="G8625" s="83">
        <v>41964</v>
      </c>
      <c r="I8625">
        <v>2014</v>
      </c>
    </row>
    <row r="8626" spans="1:9" x14ac:dyDescent="0.25">
      <c r="A8626" t="s">
        <v>972</v>
      </c>
      <c r="B8626" t="s">
        <v>178</v>
      </c>
      <c r="C8626" s="76" t="s">
        <v>842</v>
      </c>
      <c r="D8626" t="s">
        <v>980</v>
      </c>
      <c r="E8626" s="82">
        <v>11.4</v>
      </c>
      <c r="F8626" t="s">
        <v>973</v>
      </c>
      <c r="G8626" s="83">
        <v>41906</v>
      </c>
      <c r="I8626">
        <v>2014</v>
      </c>
    </row>
    <row r="8627" spans="1:9" x14ac:dyDescent="0.25">
      <c r="A8627" t="s">
        <v>972</v>
      </c>
      <c r="B8627" t="s">
        <v>122</v>
      </c>
      <c r="C8627" s="76" t="s">
        <v>842</v>
      </c>
      <c r="D8627" t="s">
        <v>980</v>
      </c>
      <c r="E8627" s="82">
        <v>4</v>
      </c>
      <c r="F8627" t="s">
        <v>973</v>
      </c>
      <c r="G8627" s="83">
        <v>41901</v>
      </c>
      <c r="I8627">
        <v>2014</v>
      </c>
    </row>
    <row r="8628" spans="1:9" x14ac:dyDescent="0.25">
      <c r="A8628" t="s">
        <v>972</v>
      </c>
      <c r="B8628" t="s">
        <v>176</v>
      </c>
      <c r="C8628" s="76" t="s">
        <v>842</v>
      </c>
      <c r="D8628" t="s">
        <v>980</v>
      </c>
      <c r="E8628" s="82">
        <v>5</v>
      </c>
      <c r="F8628" t="s">
        <v>973</v>
      </c>
      <c r="G8628" s="83">
        <v>41901</v>
      </c>
      <c r="I8628">
        <v>2014</v>
      </c>
    </row>
    <row r="8629" spans="1:9" x14ac:dyDescent="0.25">
      <c r="A8629" t="s">
        <v>972</v>
      </c>
      <c r="B8629" t="s">
        <v>200</v>
      </c>
      <c r="C8629" s="76" t="s">
        <v>842</v>
      </c>
      <c r="D8629" t="s">
        <v>980</v>
      </c>
      <c r="E8629" s="82">
        <v>2.6</v>
      </c>
      <c r="F8629" t="s">
        <v>973</v>
      </c>
      <c r="G8629" s="83">
        <v>42023</v>
      </c>
      <c r="I8629">
        <v>2015</v>
      </c>
    </row>
    <row r="8630" spans="1:9" x14ac:dyDescent="0.25">
      <c r="A8630" t="s">
        <v>972</v>
      </c>
      <c r="B8630" t="s">
        <v>103</v>
      </c>
      <c r="C8630" s="76" t="s">
        <v>842</v>
      </c>
      <c r="D8630" t="s">
        <v>980</v>
      </c>
      <c r="E8630" s="82">
        <v>3</v>
      </c>
      <c r="F8630" t="s">
        <v>973</v>
      </c>
      <c r="G8630" s="83">
        <v>41901</v>
      </c>
      <c r="I8630">
        <v>2014</v>
      </c>
    </row>
    <row r="8631" spans="1:9" x14ac:dyDescent="0.25">
      <c r="A8631" t="s">
        <v>972</v>
      </c>
      <c r="B8631" t="s">
        <v>252</v>
      </c>
      <c r="C8631" s="76" t="s">
        <v>842</v>
      </c>
      <c r="D8631" t="s">
        <v>980</v>
      </c>
      <c r="E8631" s="82">
        <v>8.36</v>
      </c>
      <c r="F8631" t="s">
        <v>973</v>
      </c>
      <c r="G8631" s="83">
        <v>42013</v>
      </c>
      <c r="I8631">
        <v>2015</v>
      </c>
    </row>
    <row r="8632" spans="1:9" x14ac:dyDescent="0.25">
      <c r="A8632" t="s">
        <v>972</v>
      </c>
      <c r="B8632" t="s">
        <v>118</v>
      </c>
      <c r="C8632" s="76" t="s">
        <v>842</v>
      </c>
      <c r="D8632" t="s">
        <v>980</v>
      </c>
      <c r="E8632" s="82">
        <v>3.8</v>
      </c>
      <c r="F8632" t="s">
        <v>973</v>
      </c>
      <c r="G8632" s="83">
        <v>41941</v>
      </c>
      <c r="I8632">
        <v>2014</v>
      </c>
    </row>
    <row r="8633" spans="1:9" x14ac:dyDescent="0.25">
      <c r="A8633" t="s">
        <v>972</v>
      </c>
      <c r="B8633" t="s">
        <v>118</v>
      </c>
      <c r="C8633" s="76" t="s">
        <v>842</v>
      </c>
      <c r="D8633" t="s">
        <v>980</v>
      </c>
      <c r="E8633" s="82">
        <v>3.8</v>
      </c>
      <c r="F8633" t="s">
        <v>973</v>
      </c>
      <c r="G8633" s="83">
        <v>41949</v>
      </c>
      <c r="I8633">
        <v>2014</v>
      </c>
    </row>
    <row r="8634" spans="1:9" x14ac:dyDescent="0.25">
      <c r="A8634" t="s">
        <v>972</v>
      </c>
      <c r="B8634" t="s">
        <v>89</v>
      </c>
      <c r="C8634" s="76" t="s">
        <v>842</v>
      </c>
      <c r="D8634" t="s">
        <v>980</v>
      </c>
      <c r="E8634" s="82">
        <v>3</v>
      </c>
      <c r="F8634" t="s">
        <v>973</v>
      </c>
      <c r="G8634" s="83">
        <v>42150</v>
      </c>
      <c r="I8634">
        <v>2015</v>
      </c>
    </row>
    <row r="8635" spans="1:9" x14ac:dyDescent="0.25">
      <c r="A8635" t="s">
        <v>972</v>
      </c>
      <c r="B8635" t="s">
        <v>272</v>
      </c>
      <c r="C8635" s="76" t="s">
        <v>842</v>
      </c>
      <c r="D8635" t="s">
        <v>980</v>
      </c>
      <c r="E8635" s="82">
        <v>12.54</v>
      </c>
      <c r="F8635" t="s">
        <v>973</v>
      </c>
      <c r="G8635" s="83">
        <v>42004</v>
      </c>
      <c r="I8635">
        <v>2014</v>
      </c>
    </row>
    <row r="8636" spans="1:9" x14ac:dyDescent="0.25">
      <c r="A8636" t="s">
        <v>972</v>
      </c>
      <c r="B8636" t="s">
        <v>245</v>
      </c>
      <c r="C8636" s="76" t="s">
        <v>842</v>
      </c>
      <c r="D8636" t="s">
        <v>980</v>
      </c>
      <c r="E8636" s="82">
        <v>6.8</v>
      </c>
      <c r="F8636" t="s">
        <v>973</v>
      </c>
      <c r="G8636" s="83">
        <v>41906</v>
      </c>
      <c r="I8636">
        <v>2014</v>
      </c>
    </row>
    <row r="8637" spans="1:9" x14ac:dyDescent="0.25">
      <c r="A8637" t="s">
        <v>972</v>
      </c>
      <c r="B8637" t="s">
        <v>245</v>
      </c>
      <c r="C8637" s="76" t="s">
        <v>842</v>
      </c>
      <c r="D8637" t="s">
        <v>980</v>
      </c>
      <c r="E8637" s="82">
        <v>14</v>
      </c>
      <c r="F8637" t="s">
        <v>973</v>
      </c>
      <c r="G8637" s="83">
        <v>41963</v>
      </c>
      <c r="I8637">
        <v>2014</v>
      </c>
    </row>
    <row r="8638" spans="1:9" x14ac:dyDescent="0.25">
      <c r="A8638" t="s">
        <v>972</v>
      </c>
      <c r="B8638" t="s">
        <v>78</v>
      </c>
      <c r="C8638" s="76" t="s">
        <v>842</v>
      </c>
      <c r="D8638" t="s">
        <v>980</v>
      </c>
      <c r="E8638" s="82">
        <v>3.8</v>
      </c>
      <c r="F8638" t="s">
        <v>973</v>
      </c>
      <c r="G8638" s="83">
        <v>41905</v>
      </c>
      <c r="I8638">
        <v>2014</v>
      </c>
    </row>
    <row r="8639" spans="1:9" x14ac:dyDescent="0.25">
      <c r="A8639" t="s">
        <v>972</v>
      </c>
      <c r="B8639" t="s">
        <v>66</v>
      </c>
      <c r="C8639" s="76" t="s">
        <v>842</v>
      </c>
      <c r="D8639" t="s">
        <v>980</v>
      </c>
      <c r="E8639" s="82">
        <v>8</v>
      </c>
      <c r="F8639" t="s">
        <v>973</v>
      </c>
      <c r="G8639" s="83">
        <v>41904</v>
      </c>
      <c r="I8639">
        <v>2014</v>
      </c>
    </row>
    <row r="8640" spans="1:9" x14ac:dyDescent="0.25">
      <c r="A8640" t="s">
        <v>972</v>
      </c>
      <c r="B8640" t="s">
        <v>78</v>
      </c>
      <c r="C8640" s="76" t="s">
        <v>842</v>
      </c>
      <c r="D8640" t="s">
        <v>980</v>
      </c>
      <c r="E8640" s="82">
        <v>6.8</v>
      </c>
      <c r="F8640" t="s">
        <v>973</v>
      </c>
      <c r="G8640" s="83">
        <v>41904</v>
      </c>
      <c r="I8640">
        <v>2014</v>
      </c>
    </row>
    <row r="8641" spans="1:9" x14ac:dyDescent="0.25">
      <c r="A8641" t="s">
        <v>972</v>
      </c>
      <c r="B8641" t="s">
        <v>130</v>
      </c>
      <c r="C8641" s="76" t="s">
        <v>842</v>
      </c>
      <c r="D8641" t="s">
        <v>980</v>
      </c>
      <c r="E8641" s="82">
        <v>6</v>
      </c>
      <c r="F8641" t="s">
        <v>973</v>
      </c>
      <c r="G8641" s="83">
        <v>41904</v>
      </c>
      <c r="I8641">
        <v>2014</v>
      </c>
    </row>
    <row r="8642" spans="1:9" x14ac:dyDescent="0.25">
      <c r="A8642" t="s">
        <v>972</v>
      </c>
      <c r="B8642" t="s">
        <v>245</v>
      </c>
      <c r="C8642" s="76" t="s">
        <v>842</v>
      </c>
      <c r="D8642" t="s">
        <v>980</v>
      </c>
      <c r="E8642" s="82">
        <v>10</v>
      </c>
      <c r="F8642" t="s">
        <v>973</v>
      </c>
      <c r="G8642" s="83">
        <v>41905</v>
      </c>
      <c r="I8642">
        <v>2014</v>
      </c>
    </row>
    <row r="8643" spans="1:9" x14ac:dyDescent="0.25">
      <c r="A8643" t="s">
        <v>972</v>
      </c>
      <c r="B8643" t="s">
        <v>275</v>
      </c>
      <c r="C8643" s="76" t="s">
        <v>842</v>
      </c>
      <c r="D8643" t="s">
        <v>980</v>
      </c>
      <c r="E8643" s="82">
        <v>4.18</v>
      </c>
      <c r="F8643" t="s">
        <v>973</v>
      </c>
      <c r="G8643" s="83">
        <v>41991</v>
      </c>
      <c r="I8643">
        <v>2014</v>
      </c>
    </row>
    <row r="8644" spans="1:9" x14ac:dyDescent="0.25">
      <c r="A8644" t="s">
        <v>972</v>
      </c>
      <c r="B8644" t="s">
        <v>199</v>
      </c>
      <c r="C8644" s="76" t="s">
        <v>842</v>
      </c>
      <c r="D8644" t="s">
        <v>980</v>
      </c>
      <c r="E8644" s="82">
        <v>7.84</v>
      </c>
      <c r="F8644" t="s">
        <v>973</v>
      </c>
      <c r="G8644" s="83">
        <v>41957</v>
      </c>
      <c r="I8644">
        <v>2014</v>
      </c>
    </row>
    <row r="8645" spans="1:9" x14ac:dyDescent="0.25">
      <c r="A8645" t="s">
        <v>972</v>
      </c>
      <c r="B8645" t="s">
        <v>136</v>
      </c>
      <c r="C8645" s="76" t="s">
        <v>842</v>
      </c>
      <c r="D8645" t="s">
        <v>980</v>
      </c>
      <c r="E8645" s="82">
        <v>5.75</v>
      </c>
      <c r="F8645" t="s">
        <v>973</v>
      </c>
      <c r="G8645" s="83">
        <v>42093</v>
      </c>
      <c r="I8645">
        <v>2015</v>
      </c>
    </row>
    <row r="8646" spans="1:9" x14ac:dyDescent="0.25">
      <c r="A8646" t="s">
        <v>972</v>
      </c>
      <c r="B8646" t="s">
        <v>122</v>
      </c>
      <c r="C8646" s="76" t="s">
        <v>842</v>
      </c>
      <c r="D8646" t="s">
        <v>980</v>
      </c>
      <c r="E8646" s="82">
        <v>6</v>
      </c>
      <c r="F8646" t="s">
        <v>973</v>
      </c>
      <c r="G8646" s="83">
        <v>41905</v>
      </c>
      <c r="I8646">
        <v>2014</v>
      </c>
    </row>
    <row r="8647" spans="1:9" x14ac:dyDescent="0.25">
      <c r="A8647" t="s">
        <v>972</v>
      </c>
      <c r="B8647" t="s">
        <v>203</v>
      </c>
      <c r="C8647" s="76" t="s">
        <v>842</v>
      </c>
      <c r="D8647" t="s">
        <v>980</v>
      </c>
      <c r="E8647" s="82">
        <v>3.14</v>
      </c>
      <c r="F8647" t="s">
        <v>973</v>
      </c>
      <c r="G8647" s="83">
        <v>42124</v>
      </c>
      <c r="I8647">
        <v>2015</v>
      </c>
    </row>
    <row r="8648" spans="1:9" x14ac:dyDescent="0.25">
      <c r="A8648" t="s">
        <v>972</v>
      </c>
      <c r="B8648" t="s">
        <v>122</v>
      </c>
      <c r="C8648" s="76" t="s">
        <v>842</v>
      </c>
      <c r="D8648" t="s">
        <v>980</v>
      </c>
      <c r="E8648" s="82">
        <v>4.3</v>
      </c>
      <c r="F8648" t="s">
        <v>973</v>
      </c>
      <c r="G8648" s="83">
        <v>41876</v>
      </c>
      <c r="I8648">
        <v>2014</v>
      </c>
    </row>
    <row r="8649" spans="1:9" x14ac:dyDescent="0.25">
      <c r="A8649" t="s">
        <v>972</v>
      </c>
      <c r="B8649" t="s">
        <v>203</v>
      </c>
      <c r="C8649" s="76" t="s">
        <v>842</v>
      </c>
      <c r="D8649" t="s">
        <v>980</v>
      </c>
      <c r="E8649" s="82">
        <v>5.75</v>
      </c>
      <c r="F8649" t="s">
        <v>973</v>
      </c>
      <c r="G8649" s="83">
        <v>41906</v>
      </c>
      <c r="I8649">
        <v>2014</v>
      </c>
    </row>
    <row r="8650" spans="1:9" x14ac:dyDescent="0.25">
      <c r="A8650" t="s">
        <v>972</v>
      </c>
      <c r="B8650" t="s">
        <v>183</v>
      </c>
      <c r="C8650" s="76" t="s">
        <v>842</v>
      </c>
      <c r="D8650" t="s">
        <v>980</v>
      </c>
      <c r="E8650" s="82">
        <v>4</v>
      </c>
      <c r="F8650" t="s">
        <v>973</v>
      </c>
      <c r="G8650" s="83">
        <v>41906</v>
      </c>
      <c r="I8650">
        <v>2014</v>
      </c>
    </row>
    <row r="8651" spans="1:9" x14ac:dyDescent="0.25">
      <c r="A8651" t="s">
        <v>972</v>
      </c>
      <c r="B8651" t="s">
        <v>94</v>
      </c>
      <c r="C8651" s="76" t="s">
        <v>842</v>
      </c>
      <c r="D8651" t="s">
        <v>980</v>
      </c>
      <c r="E8651" s="82">
        <v>499</v>
      </c>
      <c r="F8651" t="s">
        <v>973</v>
      </c>
      <c r="G8651" s="83">
        <v>42299</v>
      </c>
      <c r="I8651">
        <v>2015</v>
      </c>
    </row>
    <row r="8652" spans="1:9" x14ac:dyDescent="0.25">
      <c r="A8652" t="s">
        <v>972</v>
      </c>
      <c r="B8652" t="s">
        <v>239</v>
      </c>
      <c r="C8652" s="76" t="s">
        <v>842</v>
      </c>
      <c r="D8652" t="s">
        <v>980</v>
      </c>
      <c r="E8652" s="82">
        <v>150</v>
      </c>
      <c r="F8652" t="s">
        <v>973</v>
      </c>
      <c r="G8652" s="83">
        <v>42003</v>
      </c>
      <c r="I8652">
        <v>2014</v>
      </c>
    </row>
    <row r="8653" spans="1:9" x14ac:dyDescent="0.25">
      <c r="A8653" t="s">
        <v>972</v>
      </c>
      <c r="B8653" t="s">
        <v>239</v>
      </c>
      <c r="C8653" s="76" t="s">
        <v>842</v>
      </c>
      <c r="D8653" t="s">
        <v>980</v>
      </c>
      <c r="E8653" s="82">
        <v>150</v>
      </c>
      <c r="F8653" t="s">
        <v>973</v>
      </c>
      <c r="G8653" s="83">
        <v>42003</v>
      </c>
      <c r="I8653">
        <v>2014</v>
      </c>
    </row>
    <row r="8654" spans="1:9" x14ac:dyDescent="0.25">
      <c r="A8654" t="s">
        <v>972</v>
      </c>
      <c r="B8654" t="s">
        <v>124</v>
      </c>
      <c r="C8654" s="76" t="s">
        <v>842</v>
      </c>
      <c r="D8654" t="s">
        <v>980</v>
      </c>
      <c r="E8654" s="82">
        <v>9</v>
      </c>
      <c r="F8654" t="s">
        <v>973</v>
      </c>
      <c r="G8654" s="83">
        <v>41918</v>
      </c>
      <c r="I8654">
        <v>2014</v>
      </c>
    </row>
    <row r="8655" spans="1:9" x14ac:dyDescent="0.25">
      <c r="A8655" t="s">
        <v>972</v>
      </c>
      <c r="B8655" t="s">
        <v>79</v>
      </c>
      <c r="C8655" s="76" t="s">
        <v>842</v>
      </c>
      <c r="D8655" t="s">
        <v>980</v>
      </c>
      <c r="E8655" s="82">
        <v>3.8</v>
      </c>
      <c r="F8655" t="s">
        <v>973</v>
      </c>
      <c r="G8655" s="83">
        <v>41914</v>
      </c>
      <c r="I8655">
        <v>2014</v>
      </c>
    </row>
    <row r="8656" spans="1:9" x14ac:dyDescent="0.25">
      <c r="A8656" t="s">
        <v>972</v>
      </c>
      <c r="B8656" t="s">
        <v>86</v>
      </c>
      <c r="C8656" s="76" t="s">
        <v>842</v>
      </c>
      <c r="D8656" t="s">
        <v>980</v>
      </c>
      <c r="E8656" s="82">
        <v>5</v>
      </c>
      <c r="F8656" t="s">
        <v>973</v>
      </c>
      <c r="G8656" s="83">
        <v>41918</v>
      </c>
      <c r="I8656">
        <v>2014</v>
      </c>
    </row>
    <row r="8657" spans="1:9" x14ac:dyDescent="0.25">
      <c r="A8657" t="s">
        <v>972</v>
      </c>
      <c r="B8657" t="s">
        <v>177</v>
      </c>
      <c r="C8657" s="76" t="s">
        <v>842</v>
      </c>
      <c r="D8657" t="s">
        <v>980</v>
      </c>
      <c r="E8657" s="82">
        <v>3</v>
      </c>
      <c r="F8657" t="s">
        <v>973</v>
      </c>
      <c r="G8657" s="83">
        <v>41918</v>
      </c>
      <c r="I8657">
        <v>2014</v>
      </c>
    </row>
    <row r="8658" spans="1:9" x14ac:dyDescent="0.25">
      <c r="A8658" t="s">
        <v>972</v>
      </c>
      <c r="B8658" t="s">
        <v>171</v>
      </c>
      <c r="C8658" s="76" t="s">
        <v>842</v>
      </c>
      <c r="D8658" t="s">
        <v>980</v>
      </c>
      <c r="E8658" s="82">
        <v>3</v>
      </c>
      <c r="F8658" t="s">
        <v>973</v>
      </c>
      <c r="G8658" s="83">
        <v>41918</v>
      </c>
      <c r="I8658">
        <v>2014</v>
      </c>
    </row>
    <row r="8659" spans="1:9" x14ac:dyDescent="0.25">
      <c r="A8659" t="s">
        <v>972</v>
      </c>
      <c r="B8659" t="s">
        <v>130</v>
      </c>
      <c r="C8659" s="76" t="s">
        <v>842</v>
      </c>
      <c r="D8659" t="s">
        <v>980</v>
      </c>
      <c r="E8659" s="82">
        <v>7</v>
      </c>
      <c r="F8659" t="s">
        <v>973</v>
      </c>
      <c r="G8659" s="83">
        <v>42003</v>
      </c>
      <c r="I8659">
        <v>2014</v>
      </c>
    </row>
    <row r="8660" spans="1:9" x14ac:dyDescent="0.25">
      <c r="A8660" t="s">
        <v>972</v>
      </c>
      <c r="B8660" t="s">
        <v>208</v>
      </c>
      <c r="C8660" s="76" t="s">
        <v>842</v>
      </c>
      <c r="D8660" t="s">
        <v>980</v>
      </c>
      <c r="E8660" s="82">
        <v>6</v>
      </c>
      <c r="F8660" t="s">
        <v>973</v>
      </c>
      <c r="G8660" s="83">
        <v>42011</v>
      </c>
      <c r="I8660">
        <v>2015</v>
      </c>
    </row>
    <row r="8661" spans="1:9" x14ac:dyDescent="0.25">
      <c r="A8661" t="s">
        <v>972</v>
      </c>
      <c r="B8661" t="s">
        <v>122</v>
      </c>
      <c r="C8661" s="76" t="s">
        <v>842</v>
      </c>
      <c r="D8661" t="s">
        <v>980</v>
      </c>
      <c r="E8661" s="82">
        <v>5</v>
      </c>
      <c r="F8661" t="s">
        <v>973</v>
      </c>
      <c r="G8661" s="83">
        <v>42054</v>
      </c>
      <c r="I8661">
        <v>2015</v>
      </c>
    </row>
    <row r="8662" spans="1:9" x14ac:dyDescent="0.25">
      <c r="A8662" t="s">
        <v>972</v>
      </c>
      <c r="B8662" t="s">
        <v>125</v>
      </c>
      <c r="C8662" s="76" t="s">
        <v>842</v>
      </c>
      <c r="D8662" t="s">
        <v>980</v>
      </c>
      <c r="E8662" s="82">
        <v>11</v>
      </c>
      <c r="F8662" t="s">
        <v>973</v>
      </c>
      <c r="G8662" s="83">
        <v>41918</v>
      </c>
      <c r="I8662">
        <v>2014</v>
      </c>
    </row>
    <row r="8663" spans="1:9" x14ac:dyDescent="0.25">
      <c r="A8663" t="s">
        <v>972</v>
      </c>
      <c r="B8663" t="s">
        <v>103</v>
      </c>
      <c r="C8663" s="76" t="s">
        <v>842</v>
      </c>
      <c r="D8663" t="s">
        <v>980</v>
      </c>
      <c r="E8663" s="82">
        <v>8</v>
      </c>
      <c r="F8663" t="s">
        <v>973</v>
      </c>
      <c r="G8663" s="83">
        <v>41918</v>
      </c>
      <c r="I8663">
        <v>2014</v>
      </c>
    </row>
    <row r="8664" spans="1:9" x14ac:dyDescent="0.25">
      <c r="A8664" t="s">
        <v>972</v>
      </c>
      <c r="B8664" t="s">
        <v>92</v>
      </c>
      <c r="C8664" s="76" t="s">
        <v>842</v>
      </c>
      <c r="D8664" t="s">
        <v>980</v>
      </c>
      <c r="E8664" s="82">
        <v>5</v>
      </c>
      <c r="F8664" t="s">
        <v>973</v>
      </c>
      <c r="G8664" s="83">
        <v>41918</v>
      </c>
      <c r="I8664">
        <v>2014</v>
      </c>
    </row>
    <row r="8665" spans="1:9" x14ac:dyDescent="0.25">
      <c r="A8665" t="s">
        <v>972</v>
      </c>
      <c r="B8665" t="s">
        <v>178</v>
      </c>
      <c r="C8665" s="76" t="s">
        <v>842</v>
      </c>
      <c r="D8665" t="s">
        <v>980</v>
      </c>
      <c r="E8665" s="82">
        <v>23.8</v>
      </c>
      <c r="F8665" t="s">
        <v>973</v>
      </c>
      <c r="G8665" s="83">
        <v>42003</v>
      </c>
      <c r="I8665">
        <v>2014</v>
      </c>
    </row>
    <row r="8666" spans="1:9" x14ac:dyDescent="0.25">
      <c r="A8666" t="s">
        <v>972</v>
      </c>
      <c r="B8666" t="s">
        <v>2</v>
      </c>
      <c r="C8666" s="76" t="s">
        <v>842</v>
      </c>
      <c r="D8666" t="s">
        <v>980</v>
      </c>
      <c r="E8666" s="82">
        <v>3.8</v>
      </c>
      <c r="F8666" t="s">
        <v>973</v>
      </c>
      <c r="G8666" s="83">
        <v>42012</v>
      </c>
      <c r="I8666">
        <v>2015</v>
      </c>
    </row>
    <row r="8667" spans="1:9" x14ac:dyDescent="0.25">
      <c r="A8667" t="s">
        <v>972</v>
      </c>
      <c r="B8667" t="s">
        <v>239</v>
      </c>
      <c r="C8667" s="76" t="s">
        <v>842</v>
      </c>
      <c r="D8667" t="s">
        <v>980</v>
      </c>
      <c r="E8667" s="82">
        <v>5.52</v>
      </c>
      <c r="F8667" t="s">
        <v>973</v>
      </c>
      <c r="G8667" s="83">
        <v>41976</v>
      </c>
      <c r="I8667">
        <v>2014</v>
      </c>
    </row>
    <row r="8668" spans="1:9" x14ac:dyDescent="0.25">
      <c r="A8668" t="s">
        <v>972</v>
      </c>
      <c r="B8668" t="s">
        <v>243</v>
      </c>
      <c r="C8668" s="76" t="s">
        <v>842</v>
      </c>
      <c r="D8668" t="s">
        <v>980</v>
      </c>
      <c r="E8668" s="82">
        <v>7.6</v>
      </c>
      <c r="F8668" t="s">
        <v>973</v>
      </c>
      <c r="G8668" s="83">
        <v>42009</v>
      </c>
      <c r="I8668">
        <v>2015</v>
      </c>
    </row>
    <row r="8669" spans="1:9" x14ac:dyDescent="0.25">
      <c r="A8669" t="s">
        <v>972</v>
      </c>
      <c r="B8669" t="s">
        <v>279</v>
      </c>
      <c r="C8669" s="76" t="s">
        <v>842</v>
      </c>
      <c r="D8669" t="s">
        <v>980</v>
      </c>
      <c r="E8669" s="82">
        <v>3.8</v>
      </c>
      <c r="F8669" t="s">
        <v>973</v>
      </c>
      <c r="G8669" s="83">
        <v>41908</v>
      </c>
      <c r="I8669">
        <v>2014</v>
      </c>
    </row>
    <row r="8670" spans="1:9" x14ac:dyDescent="0.25">
      <c r="A8670" t="s">
        <v>972</v>
      </c>
      <c r="B8670" t="s">
        <v>185</v>
      </c>
      <c r="C8670" s="76" t="s">
        <v>842</v>
      </c>
      <c r="D8670" t="s">
        <v>980</v>
      </c>
      <c r="E8670" s="82">
        <v>7</v>
      </c>
      <c r="F8670" t="s">
        <v>973</v>
      </c>
      <c r="G8670" s="83">
        <v>41974</v>
      </c>
      <c r="I8670">
        <v>2014</v>
      </c>
    </row>
    <row r="8671" spans="1:9" x14ac:dyDescent="0.25">
      <c r="A8671" t="s">
        <v>972</v>
      </c>
      <c r="B8671" t="s">
        <v>185</v>
      </c>
      <c r="C8671" s="76" t="s">
        <v>842</v>
      </c>
      <c r="D8671" t="s">
        <v>980</v>
      </c>
      <c r="E8671" s="82">
        <v>3.14</v>
      </c>
      <c r="F8671" t="s">
        <v>973</v>
      </c>
      <c r="G8671" s="83">
        <v>42044</v>
      </c>
      <c r="I8671">
        <v>2015</v>
      </c>
    </row>
    <row r="8672" spans="1:9" x14ac:dyDescent="0.25">
      <c r="A8672" t="s">
        <v>972</v>
      </c>
      <c r="B8672" t="s">
        <v>173</v>
      </c>
      <c r="C8672" s="76" t="s">
        <v>842</v>
      </c>
      <c r="D8672" t="s">
        <v>980</v>
      </c>
      <c r="E8672" s="82">
        <v>6.52</v>
      </c>
      <c r="F8672" t="s">
        <v>973</v>
      </c>
      <c r="G8672" s="83">
        <v>41926</v>
      </c>
      <c r="I8672">
        <v>2014</v>
      </c>
    </row>
    <row r="8673" spans="1:9" x14ac:dyDescent="0.25">
      <c r="A8673" t="s">
        <v>972</v>
      </c>
      <c r="B8673" t="s">
        <v>147</v>
      </c>
      <c r="C8673" s="76" t="s">
        <v>842</v>
      </c>
      <c r="D8673" t="s">
        <v>980</v>
      </c>
      <c r="E8673" s="82">
        <v>5</v>
      </c>
      <c r="F8673" t="s">
        <v>973</v>
      </c>
      <c r="G8673" s="83">
        <v>41949</v>
      </c>
      <c r="I8673">
        <v>2014</v>
      </c>
    </row>
    <row r="8674" spans="1:9" x14ac:dyDescent="0.25">
      <c r="A8674" t="s">
        <v>972</v>
      </c>
      <c r="B8674" t="s">
        <v>89</v>
      </c>
      <c r="C8674" s="76" t="s">
        <v>842</v>
      </c>
      <c r="D8674" t="s">
        <v>980</v>
      </c>
      <c r="E8674" s="82">
        <v>7.5</v>
      </c>
      <c r="F8674" t="s">
        <v>973</v>
      </c>
      <c r="G8674" s="83">
        <v>41911</v>
      </c>
      <c r="I8674">
        <v>2014</v>
      </c>
    </row>
    <row r="8675" spans="1:9" x14ac:dyDescent="0.25">
      <c r="A8675" t="s">
        <v>972</v>
      </c>
      <c r="B8675" t="s">
        <v>30</v>
      </c>
      <c r="C8675" s="76" t="s">
        <v>842</v>
      </c>
      <c r="D8675" t="s">
        <v>980</v>
      </c>
      <c r="E8675" s="82">
        <v>150</v>
      </c>
      <c r="F8675" t="s">
        <v>973</v>
      </c>
      <c r="G8675" s="83">
        <v>42004</v>
      </c>
      <c r="I8675">
        <v>2014</v>
      </c>
    </row>
    <row r="8676" spans="1:9" x14ac:dyDescent="0.25">
      <c r="A8676" t="s">
        <v>972</v>
      </c>
      <c r="B8676" t="s">
        <v>103</v>
      </c>
      <c r="C8676" s="76" t="s">
        <v>842</v>
      </c>
      <c r="D8676" t="s">
        <v>980</v>
      </c>
      <c r="E8676" s="82">
        <v>150</v>
      </c>
      <c r="F8676" t="s">
        <v>973</v>
      </c>
      <c r="G8676" s="83">
        <v>41995</v>
      </c>
      <c r="I8676">
        <v>2014</v>
      </c>
    </row>
    <row r="8677" spans="1:9" x14ac:dyDescent="0.25">
      <c r="A8677" t="s">
        <v>972</v>
      </c>
      <c r="B8677" t="s">
        <v>215</v>
      </c>
      <c r="C8677" s="76" t="s">
        <v>842</v>
      </c>
      <c r="D8677" t="s">
        <v>980</v>
      </c>
      <c r="E8677" s="82">
        <v>497.6</v>
      </c>
      <c r="F8677" t="s">
        <v>973</v>
      </c>
      <c r="G8677" s="83">
        <v>42317</v>
      </c>
      <c r="I8677">
        <v>2015</v>
      </c>
    </row>
    <row r="8678" spans="1:9" x14ac:dyDescent="0.25">
      <c r="A8678" t="s">
        <v>972</v>
      </c>
      <c r="B8678" t="s">
        <v>150</v>
      </c>
      <c r="C8678" s="76" t="s">
        <v>842</v>
      </c>
      <c r="D8678" t="s">
        <v>980</v>
      </c>
      <c r="E8678" s="82">
        <v>150</v>
      </c>
      <c r="F8678" t="s">
        <v>973</v>
      </c>
      <c r="G8678" s="83">
        <v>42174</v>
      </c>
      <c r="I8678">
        <v>2015</v>
      </c>
    </row>
    <row r="8679" spans="1:9" x14ac:dyDescent="0.25">
      <c r="A8679" t="s">
        <v>972</v>
      </c>
      <c r="B8679" t="s">
        <v>188</v>
      </c>
      <c r="C8679" s="76" t="s">
        <v>842</v>
      </c>
      <c r="D8679" t="s">
        <v>980</v>
      </c>
      <c r="E8679" s="82">
        <v>7</v>
      </c>
      <c r="F8679" t="s">
        <v>973</v>
      </c>
      <c r="G8679" s="83">
        <v>41918</v>
      </c>
      <c r="I8679">
        <v>2014</v>
      </c>
    </row>
    <row r="8680" spans="1:9" x14ac:dyDescent="0.25">
      <c r="A8680" t="s">
        <v>972</v>
      </c>
      <c r="B8680" t="s">
        <v>245</v>
      </c>
      <c r="C8680" s="76" t="s">
        <v>842</v>
      </c>
      <c r="D8680" t="s">
        <v>980</v>
      </c>
      <c r="E8680" s="82">
        <v>3.8</v>
      </c>
      <c r="F8680" t="s">
        <v>973</v>
      </c>
      <c r="G8680" s="83">
        <v>41918</v>
      </c>
      <c r="I8680">
        <v>2014</v>
      </c>
    </row>
    <row r="8681" spans="1:9" x14ac:dyDescent="0.25">
      <c r="A8681" t="s">
        <v>972</v>
      </c>
      <c r="B8681" t="s">
        <v>121</v>
      </c>
      <c r="C8681" s="76" t="s">
        <v>842</v>
      </c>
      <c r="D8681" t="s">
        <v>980</v>
      </c>
      <c r="E8681" s="82">
        <v>8.8000000000000007</v>
      </c>
      <c r="F8681" t="s">
        <v>973</v>
      </c>
      <c r="G8681" s="83">
        <v>41915</v>
      </c>
      <c r="I8681">
        <v>2014</v>
      </c>
    </row>
    <row r="8682" spans="1:9" ht="14.45" customHeight="1" x14ac:dyDescent="0.25">
      <c r="A8682" t="s">
        <v>972</v>
      </c>
      <c r="B8682" t="s">
        <v>227</v>
      </c>
      <c r="C8682" s="76" t="s">
        <v>842</v>
      </c>
      <c r="D8682" t="s">
        <v>980</v>
      </c>
      <c r="E8682" s="82">
        <v>6</v>
      </c>
      <c r="F8682" t="s">
        <v>973</v>
      </c>
      <c r="G8682" s="83">
        <v>41955</v>
      </c>
      <c r="I8682">
        <v>2014</v>
      </c>
    </row>
    <row r="8683" spans="1:9" ht="14.45" customHeight="1" x14ac:dyDescent="0.25">
      <c r="A8683" t="s">
        <v>972</v>
      </c>
      <c r="B8683" t="s">
        <v>122</v>
      </c>
      <c r="C8683" s="76" t="s">
        <v>842</v>
      </c>
      <c r="D8683" t="s">
        <v>980</v>
      </c>
      <c r="E8683" s="82">
        <v>3.8</v>
      </c>
      <c r="F8683" t="s">
        <v>973</v>
      </c>
      <c r="G8683" s="83">
        <v>41918</v>
      </c>
      <c r="I8683">
        <v>2014</v>
      </c>
    </row>
    <row r="8684" spans="1:9" ht="14.45" customHeight="1" x14ac:dyDescent="0.25">
      <c r="A8684" t="s">
        <v>972</v>
      </c>
      <c r="B8684" s="74" t="s">
        <v>213</v>
      </c>
      <c r="C8684" s="76" t="s">
        <v>842</v>
      </c>
      <c r="D8684" t="s">
        <v>980</v>
      </c>
      <c r="E8684" s="82">
        <v>6.8</v>
      </c>
      <c r="F8684" t="s">
        <v>973</v>
      </c>
      <c r="G8684" s="83">
        <v>41967</v>
      </c>
      <c r="I8684">
        <v>2014</v>
      </c>
    </row>
    <row r="8685" spans="1:9" ht="14.45" customHeight="1" x14ac:dyDescent="0.25">
      <c r="A8685" t="s">
        <v>972</v>
      </c>
      <c r="B8685" t="s">
        <v>257</v>
      </c>
      <c r="C8685" s="76" t="s">
        <v>842</v>
      </c>
      <c r="D8685" t="s">
        <v>980</v>
      </c>
      <c r="E8685" s="82">
        <v>6</v>
      </c>
      <c r="F8685" t="s">
        <v>973</v>
      </c>
      <c r="G8685" s="83">
        <v>41961</v>
      </c>
      <c r="I8685">
        <v>2014</v>
      </c>
    </row>
    <row r="8686" spans="1:9" ht="14.45" customHeight="1" x14ac:dyDescent="0.25">
      <c r="A8686" t="s">
        <v>972</v>
      </c>
      <c r="B8686" t="s">
        <v>272</v>
      </c>
      <c r="C8686" s="76" t="s">
        <v>842</v>
      </c>
      <c r="D8686" t="s">
        <v>980</v>
      </c>
      <c r="E8686" s="82">
        <v>11.4</v>
      </c>
      <c r="F8686" t="s">
        <v>973</v>
      </c>
      <c r="G8686" s="83">
        <v>41964</v>
      </c>
      <c r="I8686">
        <v>2014</v>
      </c>
    </row>
    <row r="8687" spans="1:9" ht="14.45" customHeight="1" x14ac:dyDescent="0.25">
      <c r="A8687" t="s">
        <v>972</v>
      </c>
      <c r="B8687" t="s">
        <v>278</v>
      </c>
      <c r="C8687" s="76" t="s">
        <v>842</v>
      </c>
      <c r="D8687" t="s">
        <v>980</v>
      </c>
      <c r="E8687" s="82">
        <v>6</v>
      </c>
      <c r="F8687" t="s">
        <v>973</v>
      </c>
      <c r="G8687" s="83">
        <v>41989</v>
      </c>
      <c r="I8687">
        <v>2014</v>
      </c>
    </row>
    <row r="8688" spans="1:9" ht="14.45" customHeight="1" x14ac:dyDescent="0.25">
      <c r="A8688" t="s">
        <v>972</v>
      </c>
      <c r="B8688" t="s">
        <v>124</v>
      </c>
      <c r="C8688" s="76" t="s">
        <v>842</v>
      </c>
      <c r="D8688" t="s">
        <v>980</v>
      </c>
      <c r="E8688" s="82">
        <v>7</v>
      </c>
      <c r="F8688" t="s">
        <v>973</v>
      </c>
      <c r="G8688" s="83">
        <v>41943</v>
      </c>
      <c r="I8688">
        <v>2014</v>
      </c>
    </row>
    <row r="8689" spans="1:9" ht="14.45" customHeight="1" x14ac:dyDescent="0.25">
      <c r="A8689" t="s">
        <v>972</v>
      </c>
      <c r="B8689" t="s">
        <v>93</v>
      </c>
      <c r="C8689" s="76" t="s">
        <v>842</v>
      </c>
      <c r="D8689" t="s">
        <v>980</v>
      </c>
      <c r="E8689" s="82">
        <v>8</v>
      </c>
      <c r="F8689" t="s">
        <v>973</v>
      </c>
      <c r="G8689" s="83">
        <v>41989</v>
      </c>
      <c r="I8689">
        <v>2014</v>
      </c>
    </row>
    <row r="8690" spans="1:9" ht="14.45" customHeight="1" x14ac:dyDescent="0.25">
      <c r="A8690" t="s">
        <v>972</v>
      </c>
      <c r="B8690" t="s">
        <v>118</v>
      </c>
      <c r="C8690" s="76" t="s">
        <v>842</v>
      </c>
      <c r="D8690" t="s">
        <v>980</v>
      </c>
      <c r="E8690" s="82">
        <v>5.5</v>
      </c>
      <c r="F8690" t="s">
        <v>973</v>
      </c>
      <c r="G8690" s="83">
        <v>41976</v>
      </c>
      <c r="I8690">
        <v>2014</v>
      </c>
    </row>
    <row r="8691" spans="1:9" ht="14.45" customHeight="1" x14ac:dyDescent="0.25">
      <c r="A8691" t="s">
        <v>972</v>
      </c>
      <c r="B8691" t="s">
        <v>118</v>
      </c>
      <c r="C8691" s="76" t="s">
        <v>842</v>
      </c>
      <c r="D8691" t="s">
        <v>980</v>
      </c>
      <c r="E8691" s="82">
        <v>11.4</v>
      </c>
      <c r="F8691" t="s">
        <v>973</v>
      </c>
      <c r="G8691" s="83">
        <v>41939</v>
      </c>
      <c r="I8691">
        <v>2014</v>
      </c>
    </row>
    <row r="8692" spans="1:9" ht="14.45" customHeight="1" x14ac:dyDescent="0.25">
      <c r="A8692" t="s">
        <v>972</v>
      </c>
      <c r="B8692" t="s">
        <v>179</v>
      </c>
      <c r="C8692" s="76" t="s">
        <v>842</v>
      </c>
      <c r="D8692" t="s">
        <v>980</v>
      </c>
      <c r="E8692" s="82">
        <v>11.22</v>
      </c>
      <c r="F8692" t="s">
        <v>973</v>
      </c>
      <c r="G8692" s="83">
        <v>41929</v>
      </c>
      <c r="I8692">
        <v>2014</v>
      </c>
    </row>
    <row r="8693" spans="1:9" ht="14.45" customHeight="1" x14ac:dyDescent="0.25">
      <c r="A8693" t="s">
        <v>972</v>
      </c>
      <c r="B8693" t="s">
        <v>139</v>
      </c>
      <c r="C8693" s="76" t="s">
        <v>842</v>
      </c>
      <c r="D8693" t="s">
        <v>980</v>
      </c>
      <c r="E8693" s="82">
        <v>5.8</v>
      </c>
      <c r="F8693" t="s">
        <v>973</v>
      </c>
      <c r="G8693" s="83">
        <v>41944</v>
      </c>
      <c r="I8693">
        <v>2014</v>
      </c>
    </row>
    <row r="8694" spans="1:9" ht="14.45" customHeight="1" x14ac:dyDescent="0.25">
      <c r="A8694" t="s">
        <v>972</v>
      </c>
      <c r="B8694" t="s">
        <v>145</v>
      </c>
      <c r="C8694" s="76" t="s">
        <v>842</v>
      </c>
      <c r="D8694" t="s">
        <v>980</v>
      </c>
      <c r="E8694" s="82">
        <v>10</v>
      </c>
      <c r="F8694" t="s">
        <v>973</v>
      </c>
      <c r="G8694" s="83">
        <v>41915</v>
      </c>
      <c r="I8694">
        <v>2014</v>
      </c>
    </row>
    <row r="8695" spans="1:9" ht="14.45" customHeight="1" x14ac:dyDescent="0.25">
      <c r="A8695" t="s">
        <v>972</v>
      </c>
      <c r="B8695" t="s">
        <v>82</v>
      </c>
      <c r="C8695" s="76" t="s">
        <v>842</v>
      </c>
      <c r="D8695" t="s">
        <v>980</v>
      </c>
      <c r="E8695" s="82">
        <v>8.25</v>
      </c>
      <c r="F8695" t="s">
        <v>973</v>
      </c>
      <c r="G8695" s="83">
        <v>42110</v>
      </c>
      <c r="I8695">
        <v>2015</v>
      </c>
    </row>
    <row r="8696" spans="1:9" ht="14.45" customHeight="1" x14ac:dyDescent="0.25">
      <c r="A8696" t="s">
        <v>972</v>
      </c>
      <c r="B8696" t="s">
        <v>177</v>
      </c>
      <c r="C8696" s="76" t="s">
        <v>842</v>
      </c>
      <c r="D8696" t="s">
        <v>980</v>
      </c>
      <c r="E8696" s="82">
        <v>3.87</v>
      </c>
      <c r="F8696" t="s">
        <v>973</v>
      </c>
      <c r="G8696" s="83">
        <v>41961</v>
      </c>
      <c r="I8696">
        <v>2014</v>
      </c>
    </row>
    <row r="8697" spans="1:9" ht="14.45" customHeight="1" x14ac:dyDescent="0.25">
      <c r="A8697" t="s">
        <v>972</v>
      </c>
      <c r="B8697" t="s">
        <v>144</v>
      </c>
      <c r="C8697" s="76" t="s">
        <v>842</v>
      </c>
      <c r="D8697" t="s">
        <v>980</v>
      </c>
      <c r="E8697" s="82">
        <v>2.61</v>
      </c>
      <c r="F8697" t="s">
        <v>973</v>
      </c>
      <c r="G8697" s="83">
        <v>41915</v>
      </c>
      <c r="I8697">
        <v>2014</v>
      </c>
    </row>
    <row r="8698" spans="1:9" ht="14.45" customHeight="1" x14ac:dyDescent="0.25">
      <c r="A8698" t="s">
        <v>972</v>
      </c>
      <c r="B8698" t="s">
        <v>213</v>
      </c>
      <c r="C8698" s="76" t="s">
        <v>842</v>
      </c>
      <c r="D8698" t="s">
        <v>980</v>
      </c>
      <c r="E8698" s="82">
        <v>3.66</v>
      </c>
      <c r="F8698" t="s">
        <v>973</v>
      </c>
      <c r="G8698" s="83">
        <v>42083</v>
      </c>
      <c r="I8698">
        <v>2015</v>
      </c>
    </row>
    <row r="8699" spans="1:9" ht="14.45" customHeight="1" x14ac:dyDescent="0.25">
      <c r="A8699" t="s">
        <v>972</v>
      </c>
      <c r="B8699" t="s">
        <v>116</v>
      </c>
      <c r="C8699" s="76" t="s">
        <v>842</v>
      </c>
      <c r="D8699" t="s">
        <v>980</v>
      </c>
      <c r="E8699" s="82">
        <v>8.36</v>
      </c>
      <c r="F8699" t="s">
        <v>973</v>
      </c>
      <c r="G8699" s="83">
        <v>42153</v>
      </c>
      <c r="I8699">
        <v>2015</v>
      </c>
    </row>
    <row r="8700" spans="1:9" ht="14.45" customHeight="1" x14ac:dyDescent="0.25">
      <c r="A8700" t="s">
        <v>972</v>
      </c>
      <c r="B8700" t="s">
        <v>137</v>
      </c>
      <c r="C8700" s="76" t="s">
        <v>842</v>
      </c>
      <c r="D8700" t="s">
        <v>980</v>
      </c>
      <c r="E8700" s="82">
        <v>5</v>
      </c>
      <c r="F8700" t="s">
        <v>973</v>
      </c>
      <c r="G8700" s="83">
        <v>41962</v>
      </c>
      <c r="I8700">
        <v>2014</v>
      </c>
    </row>
    <row r="8701" spans="1:9" ht="14.45" customHeight="1" x14ac:dyDescent="0.25">
      <c r="A8701" t="s">
        <v>972</v>
      </c>
      <c r="B8701" t="s">
        <v>78</v>
      </c>
      <c r="C8701" s="76" t="s">
        <v>842</v>
      </c>
      <c r="D8701" t="s">
        <v>980</v>
      </c>
      <c r="E8701" s="82">
        <v>14</v>
      </c>
      <c r="F8701" t="s">
        <v>973</v>
      </c>
      <c r="G8701" s="83">
        <v>42010</v>
      </c>
      <c r="I8701">
        <v>2015</v>
      </c>
    </row>
    <row r="8702" spans="1:9" ht="14.45" customHeight="1" x14ac:dyDescent="0.25">
      <c r="A8702" t="s">
        <v>972</v>
      </c>
      <c r="B8702" t="s">
        <v>128</v>
      </c>
      <c r="C8702" s="76" t="s">
        <v>842</v>
      </c>
      <c r="D8702" t="s">
        <v>980</v>
      </c>
      <c r="E8702" s="82">
        <v>11.4</v>
      </c>
      <c r="F8702" t="s">
        <v>973</v>
      </c>
      <c r="G8702" s="83">
        <v>41918</v>
      </c>
      <c r="I8702">
        <v>2014</v>
      </c>
    </row>
    <row r="8703" spans="1:9" ht="14.45" customHeight="1" x14ac:dyDescent="0.25">
      <c r="A8703" t="s">
        <v>972</v>
      </c>
      <c r="B8703" t="s">
        <v>242</v>
      </c>
      <c r="C8703" s="76" t="s">
        <v>842</v>
      </c>
      <c r="D8703" t="s">
        <v>980</v>
      </c>
      <c r="E8703" s="82">
        <v>3.8</v>
      </c>
      <c r="F8703" t="s">
        <v>973</v>
      </c>
      <c r="G8703" s="83">
        <v>42020</v>
      </c>
      <c r="I8703">
        <v>2015</v>
      </c>
    </row>
    <row r="8704" spans="1:9" ht="14.45" customHeight="1" x14ac:dyDescent="0.25">
      <c r="A8704" t="s">
        <v>972</v>
      </c>
      <c r="B8704" t="s">
        <v>153</v>
      </c>
      <c r="C8704" s="76" t="s">
        <v>842</v>
      </c>
      <c r="D8704" t="s">
        <v>980</v>
      </c>
      <c r="E8704" s="82">
        <v>6</v>
      </c>
      <c r="F8704" t="s">
        <v>973</v>
      </c>
      <c r="G8704" s="83">
        <v>41992</v>
      </c>
      <c r="I8704">
        <v>2014</v>
      </c>
    </row>
    <row r="8705" spans="1:9" ht="14.45" customHeight="1" x14ac:dyDescent="0.25">
      <c r="A8705" t="s">
        <v>972</v>
      </c>
      <c r="B8705" t="s">
        <v>242</v>
      </c>
      <c r="C8705" s="76" t="s">
        <v>842</v>
      </c>
      <c r="D8705" t="s">
        <v>980</v>
      </c>
      <c r="E8705" s="82">
        <v>6</v>
      </c>
      <c r="F8705" t="s">
        <v>973</v>
      </c>
      <c r="G8705" s="83">
        <v>41956</v>
      </c>
      <c r="I8705">
        <v>2014</v>
      </c>
    </row>
    <row r="8706" spans="1:9" ht="14.45" customHeight="1" x14ac:dyDescent="0.25">
      <c r="A8706" t="s">
        <v>972</v>
      </c>
      <c r="B8706" t="s">
        <v>239</v>
      </c>
      <c r="C8706" s="76" t="s">
        <v>842</v>
      </c>
      <c r="D8706" t="s">
        <v>980</v>
      </c>
      <c r="E8706" s="82">
        <v>6</v>
      </c>
      <c r="F8706" t="s">
        <v>973</v>
      </c>
      <c r="G8706" s="83">
        <v>41963</v>
      </c>
      <c r="I8706">
        <v>2014</v>
      </c>
    </row>
    <row r="8707" spans="1:9" ht="14.45" customHeight="1" x14ac:dyDescent="0.25">
      <c r="A8707" t="s">
        <v>972</v>
      </c>
      <c r="B8707" t="s">
        <v>229</v>
      </c>
      <c r="C8707" s="76" t="s">
        <v>842</v>
      </c>
      <c r="D8707" t="s">
        <v>980</v>
      </c>
      <c r="E8707" s="82">
        <v>10.8</v>
      </c>
      <c r="F8707" t="s">
        <v>973</v>
      </c>
      <c r="G8707" s="83">
        <v>41964</v>
      </c>
      <c r="I8707">
        <v>2014</v>
      </c>
    </row>
    <row r="8708" spans="1:9" ht="14.45" customHeight="1" x14ac:dyDescent="0.25">
      <c r="A8708" t="s">
        <v>972</v>
      </c>
      <c r="B8708" t="s">
        <v>93</v>
      </c>
      <c r="C8708" s="76" t="s">
        <v>842</v>
      </c>
      <c r="D8708" t="s">
        <v>980</v>
      </c>
      <c r="E8708" s="82">
        <v>5</v>
      </c>
      <c r="F8708" t="s">
        <v>973</v>
      </c>
      <c r="G8708" s="83">
        <v>41920</v>
      </c>
      <c r="I8708">
        <v>2014</v>
      </c>
    </row>
    <row r="8709" spans="1:9" ht="14.45" customHeight="1" x14ac:dyDescent="0.25">
      <c r="A8709" t="s">
        <v>972</v>
      </c>
      <c r="B8709" t="s">
        <v>169</v>
      </c>
      <c r="C8709" s="76" t="s">
        <v>842</v>
      </c>
      <c r="D8709" t="s">
        <v>980</v>
      </c>
      <c r="E8709" s="82">
        <v>7</v>
      </c>
      <c r="F8709" t="s">
        <v>973</v>
      </c>
      <c r="G8709" s="83">
        <v>41982</v>
      </c>
      <c r="I8709">
        <v>2014</v>
      </c>
    </row>
    <row r="8710" spans="1:9" ht="14.45" customHeight="1" x14ac:dyDescent="0.25">
      <c r="A8710" t="s">
        <v>972</v>
      </c>
      <c r="B8710" t="s">
        <v>78</v>
      </c>
      <c r="C8710" s="76" t="s">
        <v>842</v>
      </c>
      <c r="D8710" t="s">
        <v>980</v>
      </c>
      <c r="E8710" s="82">
        <v>8</v>
      </c>
      <c r="F8710" t="s">
        <v>973</v>
      </c>
      <c r="G8710" s="83">
        <v>42003</v>
      </c>
      <c r="I8710">
        <v>2014</v>
      </c>
    </row>
    <row r="8711" spans="1:9" ht="14.45" customHeight="1" x14ac:dyDescent="0.25">
      <c r="A8711" t="s">
        <v>972</v>
      </c>
      <c r="B8711" t="s">
        <v>173</v>
      </c>
      <c r="C8711" s="76" t="s">
        <v>842</v>
      </c>
      <c r="D8711" t="s">
        <v>980</v>
      </c>
      <c r="E8711" s="82">
        <v>5</v>
      </c>
      <c r="F8711" t="s">
        <v>973</v>
      </c>
      <c r="G8711" s="83">
        <v>41955</v>
      </c>
      <c r="I8711">
        <v>2014</v>
      </c>
    </row>
    <row r="8712" spans="1:9" ht="14.45" customHeight="1" x14ac:dyDescent="0.25">
      <c r="A8712" t="s">
        <v>972</v>
      </c>
      <c r="B8712" t="s">
        <v>63</v>
      </c>
      <c r="C8712" s="76" t="s">
        <v>842</v>
      </c>
      <c r="D8712" t="s">
        <v>980</v>
      </c>
      <c r="E8712" s="82">
        <v>6</v>
      </c>
      <c r="F8712" t="s">
        <v>973</v>
      </c>
      <c r="G8712" s="83">
        <v>41920</v>
      </c>
      <c r="I8712">
        <v>2014</v>
      </c>
    </row>
    <row r="8713" spans="1:9" ht="14.45" customHeight="1" x14ac:dyDescent="0.25">
      <c r="A8713" t="s">
        <v>972</v>
      </c>
      <c r="B8713" t="s">
        <v>63</v>
      </c>
      <c r="C8713" s="76" t="s">
        <v>842</v>
      </c>
      <c r="D8713" t="s">
        <v>980</v>
      </c>
      <c r="E8713" s="82">
        <v>7.6</v>
      </c>
      <c r="F8713" t="s">
        <v>973</v>
      </c>
      <c r="G8713" s="83">
        <v>41925</v>
      </c>
      <c r="I8713">
        <v>2014</v>
      </c>
    </row>
    <row r="8714" spans="1:9" ht="14.45" customHeight="1" x14ac:dyDescent="0.25">
      <c r="A8714" t="s">
        <v>972</v>
      </c>
      <c r="B8714" t="s">
        <v>133</v>
      </c>
      <c r="C8714" s="76" t="s">
        <v>842</v>
      </c>
      <c r="D8714" t="s">
        <v>980</v>
      </c>
      <c r="E8714" s="82">
        <v>15</v>
      </c>
      <c r="F8714" t="s">
        <v>973</v>
      </c>
      <c r="G8714" s="83">
        <v>41974</v>
      </c>
      <c r="I8714">
        <v>2014</v>
      </c>
    </row>
    <row r="8715" spans="1:9" ht="14.45" customHeight="1" x14ac:dyDescent="0.25">
      <c r="A8715" t="s">
        <v>972</v>
      </c>
      <c r="B8715" t="s">
        <v>199</v>
      </c>
      <c r="C8715" s="76" t="s">
        <v>842</v>
      </c>
      <c r="D8715" t="s">
        <v>980</v>
      </c>
      <c r="E8715" s="82">
        <v>4.3</v>
      </c>
      <c r="F8715" t="s">
        <v>973</v>
      </c>
      <c r="G8715" s="83">
        <v>41919</v>
      </c>
      <c r="I8715">
        <v>2014</v>
      </c>
    </row>
    <row r="8716" spans="1:9" ht="14.45" customHeight="1" x14ac:dyDescent="0.25">
      <c r="A8716" t="s">
        <v>972</v>
      </c>
      <c r="B8716" t="s">
        <v>171</v>
      </c>
      <c r="C8716" s="76" t="s">
        <v>842</v>
      </c>
      <c r="D8716" t="s">
        <v>980</v>
      </c>
      <c r="E8716" s="82">
        <v>3.8</v>
      </c>
      <c r="F8716" t="s">
        <v>973</v>
      </c>
      <c r="G8716" s="83">
        <v>41921</v>
      </c>
      <c r="I8716">
        <v>2014</v>
      </c>
    </row>
    <row r="8717" spans="1:9" ht="14.45" customHeight="1" x14ac:dyDescent="0.25">
      <c r="A8717" t="s">
        <v>972</v>
      </c>
      <c r="B8717" s="74" t="s">
        <v>213</v>
      </c>
      <c r="C8717" s="76" t="s">
        <v>842</v>
      </c>
      <c r="D8717" t="s">
        <v>980</v>
      </c>
      <c r="E8717" s="82">
        <v>6</v>
      </c>
      <c r="F8717" t="s">
        <v>973</v>
      </c>
      <c r="G8717" s="83">
        <v>41976</v>
      </c>
      <c r="I8717">
        <v>2014</v>
      </c>
    </row>
    <row r="8718" spans="1:9" ht="14.45" customHeight="1" x14ac:dyDescent="0.25">
      <c r="A8718" t="s">
        <v>972</v>
      </c>
      <c r="B8718" t="s">
        <v>105</v>
      </c>
      <c r="C8718" s="76" t="s">
        <v>842</v>
      </c>
      <c r="D8718" t="s">
        <v>980</v>
      </c>
      <c r="E8718" s="82">
        <v>8</v>
      </c>
      <c r="F8718" t="s">
        <v>973</v>
      </c>
      <c r="G8718" s="83">
        <v>41921</v>
      </c>
      <c r="I8718">
        <v>2014</v>
      </c>
    </row>
    <row r="8719" spans="1:9" ht="14.45" customHeight="1" x14ac:dyDescent="0.25">
      <c r="A8719" t="s">
        <v>972</v>
      </c>
      <c r="B8719" t="s">
        <v>106</v>
      </c>
      <c r="C8719" s="76" t="s">
        <v>842</v>
      </c>
      <c r="D8719" t="s">
        <v>980</v>
      </c>
      <c r="E8719" s="82">
        <v>3</v>
      </c>
      <c r="F8719" t="s">
        <v>973</v>
      </c>
      <c r="G8719" s="83">
        <v>41926</v>
      </c>
      <c r="I8719">
        <v>2014</v>
      </c>
    </row>
    <row r="8720" spans="1:9" ht="14.45" customHeight="1" x14ac:dyDescent="0.25">
      <c r="A8720" t="s">
        <v>972</v>
      </c>
      <c r="B8720" t="s">
        <v>223</v>
      </c>
      <c r="C8720" s="76" t="s">
        <v>842</v>
      </c>
      <c r="D8720" t="s">
        <v>980</v>
      </c>
      <c r="E8720" s="82">
        <v>7</v>
      </c>
      <c r="F8720" t="s">
        <v>973</v>
      </c>
      <c r="G8720" s="83">
        <v>41957</v>
      </c>
      <c r="I8720">
        <v>2014</v>
      </c>
    </row>
    <row r="8721" spans="1:9" ht="14.45" customHeight="1" x14ac:dyDescent="0.25">
      <c r="A8721" t="s">
        <v>972</v>
      </c>
      <c r="B8721" t="s">
        <v>106</v>
      </c>
      <c r="C8721" s="76" t="s">
        <v>842</v>
      </c>
      <c r="D8721" t="s">
        <v>980</v>
      </c>
      <c r="E8721" s="82">
        <v>7</v>
      </c>
      <c r="F8721" t="s">
        <v>973</v>
      </c>
      <c r="G8721" s="83">
        <v>41962</v>
      </c>
      <c r="I8721">
        <v>2014</v>
      </c>
    </row>
    <row r="8722" spans="1:9" ht="14.45" customHeight="1" x14ac:dyDescent="0.25">
      <c r="A8722" t="s">
        <v>972</v>
      </c>
      <c r="B8722" t="s">
        <v>109</v>
      </c>
      <c r="C8722" s="76" t="s">
        <v>842</v>
      </c>
      <c r="D8722" t="s">
        <v>980</v>
      </c>
      <c r="E8722" s="82">
        <v>7</v>
      </c>
      <c r="F8722" t="s">
        <v>973</v>
      </c>
      <c r="G8722" s="83">
        <v>41921</v>
      </c>
      <c r="I8722">
        <v>2014</v>
      </c>
    </row>
    <row r="8723" spans="1:9" ht="14.45" customHeight="1" x14ac:dyDescent="0.25">
      <c r="A8723" t="s">
        <v>972</v>
      </c>
      <c r="B8723" t="s">
        <v>118</v>
      </c>
      <c r="C8723" s="76" t="s">
        <v>842</v>
      </c>
      <c r="D8723" t="s">
        <v>980</v>
      </c>
      <c r="E8723" s="82">
        <v>3.8</v>
      </c>
      <c r="F8723" t="s">
        <v>973</v>
      </c>
      <c r="G8723" s="83">
        <v>41956</v>
      </c>
      <c r="I8723">
        <v>2014</v>
      </c>
    </row>
    <row r="8724" spans="1:9" ht="14.45" customHeight="1" x14ac:dyDescent="0.25">
      <c r="A8724" t="s">
        <v>972</v>
      </c>
      <c r="B8724" t="s">
        <v>206</v>
      </c>
      <c r="C8724" s="76" t="s">
        <v>842</v>
      </c>
      <c r="D8724" t="s">
        <v>980</v>
      </c>
      <c r="E8724" s="82">
        <v>8.06</v>
      </c>
      <c r="F8724" t="s">
        <v>973</v>
      </c>
      <c r="G8724" s="83">
        <v>41921</v>
      </c>
      <c r="I8724">
        <v>2014</v>
      </c>
    </row>
    <row r="8725" spans="1:9" ht="14.45" customHeight="1" x14ac:dyDescent="0.25">
      <c r="A8725" t="s">
        <v>972</v>
      </c>
      <c r="B8725" t="s">
        <v>249</v>
      </c>
      <c r="C8725" s="76" t="s">
        <v>842</v>
      </c>
      <c r="D8725" t="s">
        <v>980</v>
      </c>
      <c r="E8725" s="82">
        <v>6</v>
      </c>
      <c r="F8725" t="s">
        <v>973</v>
      </c>
      <c r="G8725" s="83">
        <v>42019</v>
      </c>
      <c r="I8725">
        <v>2015</v>
      </c>
    </row>
    <row r="8726" spans="1:9" ht="14.45" customHeight="1" x14ac:dyDescent="0.25">
      <c r="A8726" t="s">
        <v>972</v>
      </c>
      <c r="B8726" t="s">
        <v>279</v>
      </c>
      <c r="C8726" s="76" t="s">
        <v>842</v>
      </c>
      <c r="D8726" t="s">
        <v>980</v>
      </c>
      <c r="E8726" s="82">
        <v>7</v>
      </c>
      <c r="F8726" t="s">
        <v>973</v>
      </c>
      <c r="G8726" s="83">
        <v>41921</v>
      </c>
      <c r="I8726">
        <v>2014</v>
      </c>
    </row>
    <row r="8727" spans="1:9" ht="14.45" customHeight="1" x14ac:dyDescent="0.25">
      <c r="A8727" t="s">
        <v>972</v>
      </c>
      <c r="B8727" t="s">
        <v>253</v>
      </c>
      <c r="C8727" s="76" t="s">
        <v>842</v>
      </c>
      <c r="D8727" t="s">
        <v>980</v>
      </c>
      <c r="E8727" s="82">
        <v>3.8</v>
      </c>
      <c r="F8727" t="s">
        <v>973</v>
      </c>
      <c r="G8727" s="83">
        <v>41974</v>
      </c>
      <c r="I8727">
        <v>2014</v>
      </c>
    </row>
    <row r="8728" spans="1:9" ht="14.45" customHeight="1" x14ac:dyDescent="0.25">
      <c r="A8728" t="s">
        <v>972</v>
      </c>
      <c r="B8728" t="s">
        <v>79</v>
      </c>
      <c r="C8728" s="76" t="s">
        <v>842</v>
      </c>
      <c r="D8728" t="s">
        <v>980</v>
      </c>
      <c r="E8728" s="82">
        <v>6</v>
      </c>
      <c r="F8728" t="s">
        <v>973</v>
      </c>
      <c r="G8728" s="83">
        <v>41990</v>
      </c>
      <c r="I8728">
        <v>2014</v>
      </c>
    </row>
    <row r="8729" spans="1:9" ht="14.45" customHeight="1" x14ac:dyDescent="0.25">
      <c r="A8729" t="s">
        <v>972</v>
      </c>
      <c r="B8729" t="s">
        <v>136</v>
      </c>
      <c r="C8729" s="76" t="s">
        <v>842</v>
      </c>
      <c r="D8729" t="s">
        <v>980</v>
      </c>
      <c r="E8729" s="82">
        <v>5.2</v>
      </c>
      <c r="F8729" t="s">
        <v>973</v>
      </c>
      <c r="G8729" s="83">
        <v>41960</v>
      </c>
      <c r="I8729">
        <v>2014</v>
      </c>
    </row>
    <row r="8730" spans="1:9" ht="14.45" customHeight="1" x14ac:dyDescent="0.25">
      <c r="A8730" t="s">
        <v>972</v>
      </c>
      <c r="B8730" t="s">
        <v>139</v>
      </c>
      <c r="C8730" s="76" t="s">
        <v>842</v>
      </c>
      <c r="D8730" t="s">
        <v>980</v>
      </c>
      <c r="E8730" s="82">
        <v>10</v>
      </c>
      <c r="F8730" t="s">
        <v>973</v>
      </c>
      <c r="G8730" s="83">
        <v>42086</v>
      </c>
      <c r="I8730">
        <v>2015</v>
      </c>
    </row>
    <row r="8731" spans="1:9" ht="14.45" customHeight="1" x14ac:dyDescent="0.25">
      <c r="A8731" t="s">
        <v>972</v>
      </c>
      <c r="B8731" t="s">
        <v>102</v>
      </c>
      <c r="C8731" s="76" t="s">
        <v>842</v>
      </c>
      <c r="D8731" t="s">
        <v>980</v>
      </c>
      <c r="E8731" s="82">
        <v>148</v>
      </c>
      <c r="F8731" t="s">
        <v>973</v>
      </c>
      <c r="G8731" s="83">
        <v>42222</v>
      </c>
      <c r="I8731">
        <v>2015</v>
      </c>
    </row>
    <row r="8732" spans="1:9" ht="14.45" customHeight="1" x14ac:dyDescent="0.25">
      <c r="A8732" t="s">
        <v>972</v>
      </c>
      <c r="B8732" t="s">
        <v>125</v>
      </c>
      <c r="C8732" s="76" t="s">
        <v>842</v>
      </c>
      <c r="D8732" t="s">
        <v>980</v>
      </c>
      <c r="E8732" s="82">
        <v>3.8</v>
      </c>
      <c r="F8732" t="s">
        <v>973</v>
      </c>
      <c r="G8732" s="83">
        <v>41928</v>
      </c>
      <c r="I8732">
        <v>2014</v>
      </c>
    </row>
    <row r="8733" spans="1:9" ht="14.45" customHeight="1" x14ac:dyDescent="0.25">
      <c r="A8733" t="s">
        <v>972</v>
      </c>
      <c r="B8733" t="s">
        <v>9</v>
      </c>
      <c r="C8733" s="76" t="s">
        <v>842</v>
      </c>
      <c r="D8733" t="s">
        <v>980</v>
      </c>
      <c r="E8733" s="82">
        <v>13</v>
      </c>
      <c r="F8733" t="s">
        <v>973</v>
      </c>
      <c r="G8733" s="83">
        <v>41981</v>
      </c>
      <c r="I8733">
        <v>2014</v>
      </c>
    </row>
    <row r="8734" spans="1:9" ht="14.45" customHeight="1" x14ac:dyDescent="0.25">
      <c r="A8734" t="s">
        <v>972</v>
      </c>
      <c r="B8734" t="s">
        <v>107</v>
      </c>
      <c r="C8734" s="76" t="s">
        <v>842</v>
      </c>
      <c r="D8734" t="s">
        <v>980</v>
      </c>
      <c r="E8734" s="82">
        <v>10.8</v>
      </c>
      <c r="F8734" t="s">
        <v>973</v>
      </c>
      <c r="G8734" s="83">
        <v>41928</v>
      </c>
      <c r="I8734">
        <v>2014</v>
      </c>
    </row>
    <row r="8735" spans="1:9" ht="14.45" customHeight="1" x14ac:dyDescent="0.25">
      <c r="A8735" t="s">
        <v>972</v>
      </c>
      <c r="B8735" t="s">
        <v>105</v>
      </c>
      <c r="C8735" s="76" t="s">
        <v>842</v>
      </c>
      <c r="D8735" t="s">
        <v>980</v>
      </c>
      <c r="E8735" s="82">
        <v>5</v>
      </c>
      <c r="F8735" t="s">
        <v>973</v>
      </c>
      <c r="G8735" s="83">
        <v>41928</v>
      </c>
      <c r="I8735">
        <v>2014</v>
      </c>
    </row>
    <row r="8736" spans="1:9" ht="14.45" customHeight="1" x14ac:dyDescent="0.25">
      <c r="A8736" t="s">
        <v>972</v>
      </c>
      <c r="B8736" t="s">
        <v>63</v>
      </c>
      <c r="C8736" s="76" t="s">
        <v>842</v>
      </c>
      <c r="D8736" t="s">
        <v>980</v>
      </c>
      <c r="E8736" s="82">
        <v>10</v>
      </c>
      <c r="F8736" t="s">
        <v>973</v>
      </c>
      <c r="G8736" s="83">
        <v>42003</v>
      </c>
      <c r="I8736">
        <v>2014</v>
      </c>
    </row>
    <row r="8737" spans="1:9" ht="14.45" customHeight="1" x14ac:dyDescent="0.25">
      <c r="A8737" t="s">
        <v>972</v>
      </c>
      <c r="B8737" t="s">
        <v>124</v>
      </c>
      <c r="C8737" s="76" t="s">
        <v>842</v>
      </c>
      <c r="D8737" t="s">
        <v>980</v>
      </c>
      <c r="E8737" s="82">
        <v>3</v>
      </c>
      <c r="F8737" t="s">
        <v>973</v>
      </c>
      <c r="G8737" s="83">
        <v>41085</v>
      </c>
      <c r="I8737">
        <v>2012</v>
      </c>
    </row>
    <row r="8738" spans="1:9" ht="14.45" customHeight="1" x14ac:dyDescent="0.25">
      <c r="A8738" t="s">
        <v>972</v>
      </c>
      <c r="B8738" t="s">
        <v>248</v>
      </c>
      <c r="C8738" s="76" t="s">
        <v>842</v>
      </c>
      <c r="D8738" t="s">
        <v>980</v>
      </c>
      <c r="E8738" s="82">
        <v>10</v>
      </c>
      <c r="F8738" t="s">
        <v>973</v>
      </c>
      <c r="G8738" s="83">
        <v>41943</v>
      </c>
      <c r="I8738">
        <v>2014</v>
      </c>
    </row>
    <row r="8739" spans="1:9" ht="14.45" customHeight="1" x14ac:dyDescent="0.25">
      <c r="A8739" t="s">
        <v>972</v>
      </c>
      <c r="B8739" t="s">
        <v>171</v>
      </c>
      <c r="C8739" s="76" t="s">
        <v>842</v>
      </c>
      <c r="D8739" t="s">
        <v>980</v>
      </c>
      <c r="E8739" s="82">
        <v>8.1</v>
      </c>
      <c r="F8739" t="s">
        <v>973</v>
      </c>
      <c r="G8739" s="83">
        <v>41928</v>
      </c>
      <c r="I8739">
        <v>2014</v>
      </c>
    </row>
    <row r="8740" spans="1:9" x14ac:dyDescent="0.25">
      <c r="A8740" t="s">
        <v>972</v>
      </c>
      <c r="B8740" t="s">
        <v>145</v>
      </c>
      <c r="C8740" s="76" t="s">
        <v>842</v>
      </c>
      <c r="D8740" t="s">
        <v>980</v>
      </c>
      <c r="E8740" s="82">
        <v>12.37</v>
      </c>
      <c r="F8740" t="s">
        <v>973</v>
      </c>
      <c r="G8740" s="83">
        <v>42002</v>
      </c>
      <c r="I8740">
        <v>2014</v>
      </c>
    </row>
    <row r="8741" spans="1:9" x14ac:dyDescent="0.25">
      <c r="A8741" t="s">
        <v>972</v>
      </c>
      <c r="B8741" t="s">
        <v>145</v>
      </c>
      <c r="C8741" s="76" t="s">
        <v>842</v>
      </c>
      <c r="D8741" t="s">
        <v>980</v>
      </c>
      <c r="E8741" s="82">
        <v>5.2</v>
      </c>
      <c r="F8741" t="s">
        <v>973</v>
      </c>
      <c r="G8741" s="83">
        <v>42011</v>
      </c>
      <c r="I8741">
        <v>2015</v>
      </c>
    </row>
    <row r="8742" spans="1:9" x14ac:dyDescent="0.25">
      <c r="A8742" t="s">
        <v>972</v>
      </c>
      <c r="B8742" t="s">
        <v>141</v>
      </c>
      <c r="C8742" s="76" t="s">
        <v>842</v>
      </c>
      <c r="D8742" t="s">
        <v>980</v>
      </c>
      <c r="E8742" s="82">
        <v>5</v>
      </c>
      <c r="F8742" t="s">
        <v>973</v>
      </c>
      <c r="G8742" s="83">
        <v>41976</v>
      </c>
      <c r="I8742">
        <v>2014</v>
      </c>
    </row>
    <row r="8743" spans="1:9" x14ac:dyDescent="0.25">
      <c r="A8743" t="s">
        <v>972</v>
      </c>
      <c r="B8743" t="s">
        <v>123</v>
      </c>
      <c r="C8743" s="76" t="s">
        <v>842</v>
      </c>
      <c r="D8743" t="s">
        <v>980</v>
      </c>
      <c r="E8743" s="82">
        <v>15</v>
      </c>
      <c r="F8743" t="s">
        <v>973</v>
      </c>
      <c r="G8743" s="83">
        <v>42010</v>
      </c>
      <c r="I8743">
        <v>2015</v>
      </c>
    </row>
    <row r="8744" spans="1:9" x14ac:dyDescent="0.25">
      <c r="A8744" t="s">
        <v>972</v>
      </c>
      <c r="B8744" t="s">
        <v>118</v>
      </c>
      <c r="C8744" s="76" t="s">
        <v>842</v>
      </c>
      <c r="D8744" t="s">
        <v>980</v>
      </c>
      <c r="E8744" s="82">
        <v>5</v>
      </c>
      <c r="F8744" t="s">
        <v>973</v>
      </c>
      <c r="G8744" s="83">
        <v>41969</v>
      </c>
      <c r="I8744">
        <v>2014</v>
      </c>
    </row>
    <row r="8745" spans="1:9" x14ac:dyDescent="0.25">
      <c r="A8745" t="s">
        <v>972</v>
      </c>
      <c r="B8745" t="s">
        <v>115</v>
      </c>
      <c r="C8745" s="76" t="s">
        <v>842</v>
      </c>
      <c r="D8745" t="s">
        <v>980</v>
      </c>
      <c r="E8745" s="82">
        <v>3</v>
      </c>
      <c r="F8745" t="s">
        <v>973</v>
      </c>
      <c r="G8745" s="83">
        <v>41988</v>
      </c>
      <c r="I8745">
        <v>2014</v>
      </c>
    </row>
    <row r="8746" spans="1:9" x14ac:dyDescent="0.25">
      <c r="A8746" t="s">
        <v>972</v>
      </c>
      <c r="B8746" t="s">
        <v>177</v>
      </c>
      <c r="C8746" s="76" t="s">
        <v>842</v>
      </c>
      <c r="D8746" t="s">
        <v>980</v>
      </c>
      <c r="E8746" s="82">
        <v>5.5</v>
      </c>
      <c r="F8746" t="s">
        <v>973</v>
      </c>
      <c r="G8746" s="83">
        <v>42040</v>
      </c>
      <c r="I8746">
        <v>2015</v>
      </c>
    </row>
    <row r="8747" spans="1:9" x14ac:dyDescent="0.25">
      <c r="A8747" t="s">
        <v>972</v>
      </c>
      <c r="B8747" t="s">
        <v>118</v>
      </c>
      <c r="C8747" s="76" t="s">
        <v>842</v>
      </c>
      <c r="D8747" t="s">
        <v>980</v>
      </c>
      <c r="E8747" s="82">
        <v>6.25</v>
      </c>
      <c r="F8747" t="s">
        <v>973</v>
      </c>
      <c r="G8747" s="83">
        <v>41991</v>
      </c>
      <c r="I8747">
        <v>2014</v>
      </c>
    </row>
    <row r="8748" spans="1:9" x14ac:dyDescent="0.25">
      <c r="A8748" t="s">
        <v>972</v>
      </c>
      <c r="B8748" t="s">
        <v>220</v>
      </c>
      <c r="C8748" s="76" t="s">
        <v>842</v>
      </c>
      <c r="D8748" t="s">
        <v>980</v>
      </c>
      <c r="E8748" s="82">
        <v>5</v>
      </c>
      <c r="F8748" t="s">
        <v>973</v>
      </c>
      <c r="G8748" s="83">
        <v>41999</v>
      </c>
      <c r="I8748">
        <v>2014</v>
      </c>
    </row>
    <row r="8749" spans="1:9" x14ac:dyDescent="0.25">
      <c r="A8749" t="s">
        <v>972</v>
      </c>
      <c r="B8749" s="74" t="s">
        <v>213</v>
      </c>
      <c r="C8749" s="76" t="s">
        <v>842</v>
      </c>
      <c r="D8749" t="s">
        <v>980</v>
      </c>
      <c r="E8749" s="82">
        <v>5</v>
      </c>
      <c r="F8749" t="s">
        <v>973</v>
      </c>
      <c r="G8749" s="83">
        <v>41975</v>
      </c>
      <c r="I8749">
        <v>2014</v>
      </c>
    </row>
    <row r="8750" spans="1:9" x14ac:dyDescent="0.25">
      <c r="A8750" t="s">
        <v>972</v>
      </c>
      <c r="B8750" t="s">
        <v>248</v>
      </c>
      <c r="C8750" s="76" t="s">
        <v>842</v>
      </c>
      <c r="D8750" t="s">
        <v>980</v>
      </c>
      <c r="E8750" s="82">
        <v>9.8000000000000007</v>
      </c>
      <c r="F8750" t="s">
        <v>973</v>
      </c>
      <c r="G8750" s="83">
        <v>42024</v>
      </c>
      <c r="I8750">
        <v>2015</v>
      </c>
    </row>
    <row r="8751" spans="1:9" x14ac:dyDescent="0.25">
      <c r="A8751" t="s">
        <v>972</v>
      </c>
      <c r="B8751" t="s">
        <v>253</v>
      </c>
      <c r="C8751" s="76" t="s">
        <v>842</v>
      </c>
      <c r="D8751" t="s">
        <v>980</v>
      </c>
      <c r="E8751" s="82">
        <v>3.8</v>
      </c>
      <c r="F8751" t="s">
        <v>973</v>
      </c>
      <c r="G8751" s="83">
        <v>41975</v>
      </c>
      <c r="I8751">
        <v>2014</v>
      </c>
    </row>
    <row r="8752" spans="1:9" x14ac:dyDescent="0.25">
      <c r="A8752" t="s">
        <v>972</v>
      </c>
      <c r="B8752" t="s">
        <v>177</v>
      </c>
      <c r="C8752" s="76" t="s">
        <v>842</v>
      </c>
      <c r="D8752" t="s">
        <v>980</v>
      </c>
      <c r="E8752" s="82">
        <v>7</v>
      </c>
      <c r="F8752" t="s">
        <v>973</v>
      </c>
      <c r="G8752" s="83">
        <v>41988</v>
      </c>
      <c r="I8752">
        <v>2014</v>
      </c>
    </row>
    <row r="8753" spans="1:9" x14ac:dyDescent="0.25">
      <c r="A8753" t="s">
        <v>972</v>
      </c>
      <c r="B8753" t="s">
        <v>193</v>
      </c>
      <c r="C8753" s="76" t="s">
        <v>842</v>
      </c>
      <c r="D8753" t="s">
        <v>980</v>
      </c>
      <c r="E8753" s="82">
        <v>6.72</v>
      </c>
      <c r="F8753" t="s">
        <v>973</v>
      </c>
      <c r="G8753" s="83">
        <v>41929</v>
      </c>
      <c r="I8753">
        <v>2014</v>
      </c>
    </row>
    <row r="8754" spans="1:9" x14ac:dyDescent="0.25">
      <c r="A8754" t="s">
        <v>972</v>
      </c>
      <c r="B8754" t="s">
        <v>239</v>
      </c>
      <c r="C8754" s="76" t="s">
        <v>842</v>
      </c>
      <c r="D8754" t="s">
        <v>980</v>
      </c>
      <c r="E8754" s="82">
        <v>10</v>
      </c>
      <c r="F8754" t="s">
        <v>973</v>
      </c>
      <c r="G8754" s="83">
        <v>41981</v>
      </c>
      <c r="I8754">
        <v>2014</v>
      </c>
    </row>
    <row r="8755" spans="1:9" x14ac:dyDescent="0.25">
      <c r="A8755" t="s">
        <v>972</v>
      </c>
      <c r="B8755" t="s">
        <v>169</v>
      </c>
      <c r="C8755" s="76" t="s">
        <v>842</v>
      </c>
      <c r="D8755" t="s">
        <v>980</v>
      </c>
      <c r="E8755" s="82">
        <v>3.87</v>
      </c>
      <c r="F8755" t="s">
        <v>973</v>
      </c>
      <c r="G8755" s="83">
        <v>41950</v>
      </c>
      <c r="I8755">
        <v>2014</v>
      </c>
    </row>
    <row r="8756" spans="1:9" x14ac:dyDescent="0.25">
      <c r="A8756" t="s">
        <v>972</v>
      </c>
      <c r="B8756" t="s">
        <v>228</v>
      </c>
      <c r="C8756" s="76" t="s">
        <v>842</v>
      </c>
      <c r="D8756" t="s">
        <v>980</v>
      </c>
      <c r="E8756" s="82">
        <v>2.5</v>
      </c>
      <c r="F8756" t="s">
        <v>973</v>
      </c>
      <c r="G8756" s="83">
        <v>41933</v>
      </c>
      <c r="I8756">
        <v>2014</v>
      </c>
    </row>
    <row r="8757" spans="1:9" x14ac:dyDescent="0.25">
      <c r="A8757" t="s">
        <v>972</v>
      </c>
      <c r="B8757" t="s">
        <v>171</v>
      </c>
      <c r="C8757" s="76" t="s">
        <v>842</v>
      </c>
      <c r="D8757" t="s">
        <v>980</v>
      </c>
      <c r="E8757" s="82">
        <v>6.45</v>
      </c>
      <c r="F8757" t="s">
        <v>973</v>
      </c>
      <c r="G8757" s="83">
        <v>41934</v>
      </c>
      <c r="I8757">
        <v>2014</v>
      </c>
    </row>
    <row r="8758" spans="1:9" x14ac:dyDescent="0.25">
      <c r="A8758" t="s">
        <v>972</v>
      </c>
      <c r="B8758" t="s">
        <v>118</v>
      </c>
      <c r="C8758" s="76" t="s">
        <v>842</v>
      </c>
      <c r="D8758" t="s">
        <v>980</v>
      </c>
      <c r="E8758" s="82">
        <v>3.8</v>
      </c>
      <c r="F8758" t="s">
        <v>973</v>
      </c>
      <c r="G8758" s="83">
        <v>41968</v>
      </c>
      <c r="I8758">
        <v>2014</v>
      </c>
    </row>
    <row r="8759" spans="1:9" x14ac:dyDescent="0.25">
      <c r="A8759" t="s">
        <v>972</v>
      </c>
      <c r="B8759" t="s">
        <v>118</v>
      </c>
      <c r="C8759" s="76" t="s">
        <v>842</v>
      </c>
      <c r="D8759" t="s">
        <v>980</v>
      </c>
      <c r="E8759" s="82">
        <v>3.8</v>
      </c>
      <c r="F8759" t="s">
        <v>973</v>
      </c>
      <c r="G8759" s="83">
        <v>41974</v>
      </c>
      <c r="I8759">
        <v>2014</v>
      </c>
    </row>
    <row r="8760" spans="1:9" x14ac:dyDescent="0.25">
      <c r="A8760" t="s">
        <v>972</v>
      </c>
      <c r="B8760" t="s">
        <v>185</v>
      </c>
      <c r="C8760" s="76" t="s">
        <v>842</v>
      </c>
      <c r="D8760" t="s">
        <v>980</v>
      </c>
      <c r="E8760" s="82">
        <v>4.7300000000000004</v>
      </c>
      <c r="F8760" t="s">
        <v>973</v>
      </c>
      <c r="G8760" s="83">
        <v>42003</v>
      </c>
      <c r="I8760">
        <v>2014</v>
      </c>
    </row>
    <row r="8761" spans="1:9" x14ac:dyDescent="0.25">
      <c r="A8761" t="s">
        <v>972</v>
      </c>
      <c r="B8761" t="s">
        <v>222</v>
      </c>
      <c r="C8761" s="76" t="s">
        <v>842</v>
      </c>
      <c r="D8761" t="s">
        <v>980</v>
      </c>
      <c r="E8761" s="82">
        <v>4.96</v>
      </c>
      <c r="F8761" t="s">
        <v>973</v>
      </c>
      <c r="G8761" s="83">
        <v>42055</v>
      </c>
      <c r="I8761">
        <v>2015</v>
      </c>
    </row>
    <row r="8762" spans="1:9" x14ac:dyDescent="0.25">
      <c r="A8762" t="s">
        <v>972</v>
      </c>
      <c r="B8762" t="s">
        <v>280</v>
      </c>
      <c r="C8762" s="76" t="s">
        <v>842</v>
      </c>
      <c r="D8762" t="s">
        <v>980</v>
      </c>
      <c r="E8762" s="82">
        <v>3.22</v>
      </c>
      <c r="F8762" t="s">
        <v>973</v>
      </c>
      <c r="G8762" s="83">
        <v>41933</v>
      </c>
      <c r="I8762">
        <v>2014</v>
      </c>
    </row>
    <row r="8763" spans="1:9" x14ac:dyDescent="0.25">
      <c r="A8763" t="s">
        <v>972</v>
      </c>
      <c r="B8763" t="s">
        <v>203</v>
      </c>
      <c r="C8763" s="76" t="s">
        <v>842</v>
      </c>
      <c r="D8763" t="s">
        <v>980</v>
      </c>
      <c r="E8763" s="82">
        <v>5.59</v>
      </c>
      <c r="F8763" t="s">
        <v>973</v>
      </c>
      <c r="G8763" s="83">
        <v>41992</v>
      </c>
      <c r="I8763">
        <v>2014</v>
      </c>
    </row>
    <row r="8764" spans="1:9" x14ac:dyDescent="0.25">
      <c r="A8764" t="s">
        <v>972</v>
      </c>
      <c r="B8764" t="s">
        <v>144</v>
      </c>
      <c r="C8764" s="76" t="s">
        <v>842</v>
      </c>
      <c r="D8764" t="s">
        <v>980</v>
      </c>
      <c r="E8764" s="82">
        <v>5.8</v>
      </c>
      <c r="F8764" t="s">
        <v>973</v>
      </c>
      <c r="G8764" s="83">
        <v>42011</v>
      </c>
      <c r="I8764">
        <v>2015</v>
      </c>
    </row>
    <row r="8765" spans="1:9" x14ac:dyDescent="0.25">
      <c r="A8765" t="s">
        <v>972</v>
      </c>
      <c r="B8765" t="s">
        <v>128</v>
      </c>
      <c r="C8765" s="76" t="s">
        <v>842</v>
      </c>
      <c r="D8765" t="s">
        <v>980</v>
      </c>
      <c r="E8765" s="82">
        <v>3.8</v>
      </c>
      <c r="F8765" t="s">
        <v>973</v>
      </c>
      <c r="G8765" s="83">
        <v>41934</v>
      </c>
      <c r="I8765">
        <v>2014</v>
      </c>
    </row>
    <row r="8766" spans="1:9" x14ac:dyDescent="0.25">
      <c r="A8766" t="s">
        <v>972</v>
      </c>
      <c r="B8766" t="s">
        <v>136</v>
      </c>
      <c r="C8766" s="76" t="s">
        <v>842</v>
      </c>
      <c r="D8766" t="s">
        <v>980</v>
      </c>
      <c r="E8766" s="82">
        <v>11.4</v>
      </c>
      <c r="F8766" t="s">
        <v>973</v>
      </c>
      <c r="G8766" s="83">
        <v>42025</v>
      </c>
      <c r="I8766">
        <v>2015</v>
      </c>
    </row>
    <row r="8767" spans="1:9" x14ac:dyDescent="0.25">
      <c r="A8767" t="s">
        <v>972</v>
      </c>
      <c r="B8767" t="s">
        <v>118</v>
      </c>
      <c r="C8767" s="76" t="s">
        <v>842</v>
      </c>
      <c r="D8767" t="s">
        <v>980</v>
      </c>
      <c r="E8767" s="82">
        <v>3.8</v>
      </c>
      <c r="F8767" t="s">
        <v>973</v>
      </c>
      <c r="G8767" s="83">
        <v>41991</v>
      </c>
      <c r="I8767">
        <v>2014</v>
      </c>
    </row>
    <row r="8768" spans="1:9" x14ac:dyDescent="0.25">
      <c r="A8768" t="s">
        <v>972</v>
      </c>
      <c r="B8768" t="s">
        <v>177</v>
      </c>
      <c r="C8768" s="76" t="s">
        <v>842</v>
      </c>
      <c r="D8768" t="s">
        <v>980</v>
      </c>
      <c r="E8768" s="82">
        <v>4</v>
      </c>
      <c r="F8768" t="s">
        <v>973</v>
      </c>
      <c r="G8768" s="83">
        <v>42010</v>
      </c>
      <c r="I8768">
        <v>2015</v>
      </c>
    </row>
    <row r="8769" spans="1:9" x14ac:dyDescent="0.25">
      <c r="A8769" t="s">
        <v>972</v>
      </c>
      <c r="B8769" t="s">
        <v>240</v>
      </c>
      <c r="C8769" s="76" t="s">
        <v>842</v>
      </c>
      <c r="D8769" t="s">
        <v>980</v>
      </c>
      <c r="E8769" s="82">
        <v>3</v>
      </c>
      <c r="F8769" t="s">
        <v>973</v>
      </c>
      <c r="G8769" s="83">
        <v>42013</v>
      </c>
      <c r="I8769">
        <v>2015</v>
      </c>
    </row>
    <row r="8770" spans="1:9" x14ac:dyDescent="0.25">
      <c r="A8770" t="s">
        <v>972</v>
      </c>
      <c r="B8770" t="s">
        <v>251</v>
      </c>
      <c r="C8770" s="76" t="s">
        <v>842</v>
      </c>
      <c r="D8770" t="s">
        <v>980</v>
      </c>
      <c r="E8770" s="82">
        <v>6</v>
      </c>
      <c r="F8770" t="s">
        <v>973</v>
      </c>
      <c r="G8770" s="83">
        <v>41936</v>
      </c>
      <c r="I8770">
        <v>2014</v>
      </c>
    </row>
    <row r="8771" spans="1:9" x14ac:dyDescent="0.25">
      <c r="A8771" t="s">
        <v>972</v>
      </c>
      <c r="B8771" t="s">
        <v>221</v>
      </c>
      <c r="C8771" s="76" t="s">
        <v>842</v>
      </c>
      <c r="D8771" t="s">
        <v>980</v>
      </c>
      <c r="E8771" s="82">
        <v>7.5</v>
      </c>
      <c r="F8771" t="s">
        <v>973</v>
      </c>
      <c r="G8771" s="83">
        <v>41992</v>
      </c>
      <c r="I8771">
        <v>2014</v>
      </c>
    </row>
    <row r="8772" spans="1:9" x14ac:dyDescent="0.25">
      <c r="A8772" t="s">
        <v>972</v>
      </c>
      <c r="B8772" t="s">
        <v>224</v>
      </c>
      <c r="C8772" s="76" t="s">
        <v>842</v>
      </c>
      <c r="D8772" t="s">
        <v>980</v>
      </c>
      <c r="E8772" s="82">
        <v>3.8</v>
      </c>
      <c r="F8772" t="s">
        <v>973</v>
      </c>
      <c r="G8772" s="83">
        <v>41974</v>
      </c>
      <c r="I8772">
        <v>2014</v>
      </c>
    </row>
    <row r="8773" spans="1:9" x14ac:dyDescent="0.25">
      <c r="A8773" t="s">
        <v>972</v>
      </c>
      <c r="B8773" t="s">
        <v>252</v>
      </c>
      <c r="C8773" s="76" t="s">
        <v>842</v>
      </c>
      <c r="D8773" t="s">
        <v>980</v>
      </c>
      <c r="E8773" s="82">
        <v>6.8</v>
      </c>
      <c r="F8773" t="s">
        <v>973</v>
      </c>
      <c r="G8773" s="83">
        <v>42003</v>
      </c>
      <c r="I8773">
        <v>2014</v>
      </c>
    </row>
    <row r="8774" spans="1:9" x14ac:dyDescent="0.25">
      <c r="A8774" t="s">
        <v>972</v>
      </c>
      <c r="B8774" t="s">
        <v>186</v>
      </c>
      <c r="C8774" s="76" t="s">
        <v>842</v>
      </c>
      <c r="D8774" t="s">
        <v>980</v>
      </c>
      <c r="E8774" s="82">
        <v>7</v>
      </c>
      <c r="F8774" t="s">
        <v>973</v>
      </c>
      <c r="G8774" s="83">
        <v>42009</v>
      </c>
      <c r="I8774">
        <v>2015</v>
      </c>
    </row>
    <row r="8775" spans="1:9" x14ac:dyDescent="0.25">
      <c r="A8775" t="s">
        <v>972</v>
      </c>
      <c r="B8775" t="s">
        <v>248</v>
      </c>
      <c r="C8775" s="76" t="s">
        <v>842</v>
      </c>
      <c r="D8775" t="s">
        <v>980</v>
      </c>
      <c r="E8775" s="82">
        <v>6.8</v>
      </c>
      <c r="F8775" t="s">
        <v>973</v>
      </c>
      <c r="G8775" s="83">
        <v>41992</v>
      </c>
      <c r="I8775">
        <v>2014</v>
      </c>
    </row>
    <row r="8776" spans="1:9" x14ac:dyDescent="0.25">
      <c r="A8776" t="s">
        <v>972</v>
      </c>
      <c r="B8776" t="s">
        <v>118</v>
      </c>
      <c r="C8776" s="76" t="s">
        <v>842</v>
      </c>
      <c r="D8776" t="s">
        <v>980</v>
      </c>
      <c r="E8776" s="82">
        <v>6</v>
      </c>
      <c r="F8776" t="s">
        <v>973</v>
      </c>
      <c r="G8776" s="83">
        <v>42004</v>
      </c>
      <c r="I8776">
        <v>2014</v>
      </c>
    </row>
    <row r="8777" spans="1:9" x14ac:dyDescent="0.25">
      <c r="A8777" t="s">
        <v>972</v>
      </c>
      <c r="B8777" t="s">
        <v>115</v>
      </c>
      <c r="C8777" s="76" t="s">
        <v>842</v>
      </c>
      <c r="D8777" t="s">
        <v>980</v>
      </c>
      <c r="E8777" s="82">
        <v>3.75</v>
      </c>
      <c r="F8777" t="s">
        <v>973</v>
      </c>
      <c r="G8777" s="83">
        <v>41976</v>
      </c>
      <c r="I8777">
        <v>2014</v>
      </c>
    </row>
    <row r="8778" spans="1:9" x14ac:dyDescent="0.25">
      <c r="A8778" t="s">
        <v>972</v>
      </c>
      <c r="B8778" t="s">
        <v>71</v>
      </c>
      <c r="C8778" s="76" t="s">
        <v>842</v>
      </c>
      <c r="D8778" t="s">
        <v>980</v>
      </c>
      <c r="E8778" s="82">
        <v>11.4</v>
      </c>
      <c r="F8778" t="s">
        <v>973</v>
      </c>
      <c r="G8778" s="83">
        <v>42013</v>
      </c>
      <c r="I8778">
        <v>2015</v>
      </c>
    </row>
    <row r="8779" spans="1:9" x14ac:dyDescent="0.25">
      <c r="A8779" t="s">
        <v>972</v>
      </c>
      <c r="B8779" t="s">
        <v>142</v>
      </c>
      <c r="C8779" s="76" t="s">
        <v>842</v>
      </c>
      <c r="D8779" t="s">
        <v>980</v>
      </c>
      <c r="E8779" s="82">
        <v>2.5</v>
      </c>
      <c r="F8779" t="s">
        <v>973</v>
      </c>
      <c r="G8779" s="83">
        <v>42071</v>
      </c>
      <c r="I8779">
        <v>2015</v>
      </c>
    </row>
    <row r="8780" spans="1:9" x14ac:dyDescent="0.25">
      <c r="A8780" t="s">
        <v>972</v>
      </c>
      <c r="B8780" t="s">
        <v>118</v>
      </c>
      <c r="C8780" s="76" t="s">
        <v>842</v>
      </c>
      <c r="D8780" t="s">
        <v>980</v>
      </c>
      <c r="E8780" s="82">
        <v>7</v>
      </c>
      <c r="F8780" t="s">
        <v>973</v>
      </c>
      <c r="G8780" s="83">
        <v>41936</v>
      </c>
      <c r="I8780">
        <v>2014</v>
      </c>
    </row>
    <row r="8781" spans="1:9" x14ac:dyDescent="0.25">
      <c r="A8781" t="s">
        <v>972</v>
      </c>
      <c r="B8781" t="s">
        <v>179</v>
      </c>
      <c r="C8781" s="76" t="s">
        <v>842</v>
      </c>
      <c r="D8781" t="s">
        <v>980</v>
      </c>
      <c r="E8781" s="82">
        <v>3.01</v>
      </c>
      <c r="F8781" t="s">
        <v>973</v>
      </c>
      <c r="G8781" s="83">
        <v>41963</v>
      </c>
      <c r="I8781">
        <v>2014</v>
      </c>
    </row>
    <row r="8782" spans="1:9" x14ac:dyDescent="0.25">
      <c r="A8782" t="s">
        <v>972</v>
      </c>
      <c r="B8782" t="s">
        <v>82</v>
      </c>
      <c r="C8782" s="76" t="s">
        <v>842</v>
      </c>
      <c r="D8782" t="s">
        <v>980</v>
      </c>
      <c r="E8782" s="82">
        <v>6.88</v>
      </c>
      <c r="F8782" t="s">
        <v>973</v>
      </c>
      <c r="G8782" s="83">
        <v>42009</v>
      </c>
      <c r="I8782">
        <v>2015</v>
      </c>
    </row>
    <row r="8783" spans="1:9" x14ac:dyDescent="0.25">
      <c r="A8783" t="s">
        <v>972</v>
      </c>
      <c r="B8783" t="s">
        <v>117</v>
      </c>
      <c r="C8783" s="76" t="s">
        <v>842</v>
      </c>
      <c r="D8783" t="s">
        <v>980</v>
      </c>
      <c r="E8783" s="82">
        <v>2.61</v>
      </c>
      <c r="F8783" t="s">
        <v>973</v>
      </c>
      <c r="G8783" s="83">
        <v>42039</v>
      </c>
      <c r="I8783">
        <v>2015</v>
      </c>
    </row>
    <row r="8784" spans="1:9" x14ac:dyDescent="0.25">
      <c r="A8784" t="s">
        <v>972</v>
      </c>
      <c r="B8784" t="s">
        <v>275</v>
      </c>
      <c r="C8784" s="76" t="s">
        <v>842</v>
      </c>
      <c r="D8784" t="s">
        <v>980</v>
      </c>
      <c r="E8784" s="82">
        <v>8</v>
      </c>
      <c r="F8784" t="s">
        <v>973</v>
      </c>
      <c r="G8784" s="83">
        <v>42024</v>
      </c>
      <c r="I8784">
        <v>2015</v>
      </c>
    </row>
    <row r="8785" spans="1:9" x14ac:dyDescent="0.25">
      <c r="A8785" t="s">
        <v>972</v>
      </c>
      <c r="B8785" t="s">
        <v>246</v>
      </c>
      <c r="C8785" s="76" t="s">
        <v>842</v>
      </c>
      <c r="D8785" t="s">
        <v>980</v>
      </c>
      <c r="E8785" s="82">
        <v>7.6</v>
      </c>
      <c r="F8785" t="s">
        <v>973</v>
      </c>
      <c r="G8785" s="83">
        <v>42004</v>
      </c>
      <c r="I8785">
        <v>2014</v>
      </c>
    </row>
    <row r="8786" spans="1:9" x14ac:dyDescent="0.25">
      <c r="A8786" t="s">
        <v>972</v>
      </c>
      <c r="B8786" t="s">
        <v>136</v>
      </c>
      <c r="C8786" s="76" t="s">
        <v>842</v>
      </c>
      <c r="D8786" t="s">
        <v>980</v>
      </c>
      <c r="E8786" s="82">
        <v>3.87</v>
      </c>
      <c r="F8786" t="s">
        <v>973</v>
      </c>
      <c r="G8786" s="83">
        <v>42011</v>
      </c>
      <c r="I8786">
        <v>2015</v>
      </c>
    </row>
    <row r="8787" spans="1:9" ht="14.45" customHeight="1" x14ac:dyDescent="0.25">
      <c r="A8787" t="s">
        <v>972</v>
      </c>
      <c r="B8787" t="s">
        <v>116</v>
      </c>
      <c r="C8787" s="76" t="s">
        <v>842</v>
      </c>
      <c r="D8787" t="s">
        <v>980</v>
      </c>
      <c r="E8787" s="82">
        <v>3</v>
      </c>
      <c r="F8787" t="s">
        <v>973</v>
      </c>
      <c r="G8787" s="83">
        <v>42016</v>
      </c>
      <c r="I8787">
        <v>2015</v>
      </c>
    </row>
    <row r="8788" spans="1:9" ht="14.45" customHeight="1" x14ac:dyDescent="0.25">
      <c r="A8788" t="s">
        <v>972</v>
      </c>
      <c r="B8788" t="s">
        <v>78</v>
      </c>
      <c r="C8788" s="76" t="s">
        <v>842</v>
      </c>
      <c r="D8788" t="s">
        <v>980</v>
      </c>
      <c r="E8788" s="82">
        <v>5</v>
      </c>
      <c r="F8788" t="s">
        <v>973</v>
      </c>
      <c r="G8788" s="83">
        <v>42131</v>
      </c>
      <c r="I8788">
        <v>2015</v>
      </c>
    </row>
    <row r="8789" spans="1:9" ht="14.45" customHeight="1" x14ac:dyDescent="0.25">
      <c r="A8789" t="s">
        <v>972</v>
      </c>
      <c r="B8789" t="s">
        <v>179</v>
      </c>
      <c r="C8789" s="76" t="s">
        <v>842</v>
      </c>
      <c r="D8789" t="s">
        <v>980</v>
      </c>
      <c r="E8789" s="82">
        <v>15</v>
      </c>
      <c r="F8789" t="s">
        <v>973</v>
      </c>
      <c r="G8789" s="83">
        <v>42010</v>
      </c>
      <c r="I8789">
        <v>2015</v>
      </c>
    </row>
    <row r="8790" spans="1:9" x14ac:dyDescent="0.25">
      <c r="A8790" t="s">
        <v>972</v>
      </c>
      <c r="B8790" t="s">
        <v>96</v>
      </c>
      <c r="C8790" s="76" t="s">
        <v>842</v>
      </c>
      <c r="D8790" t="s">
        <v>980</v>
      </c>
      <c r="E8790" s="82">
        <v>7</v>
      </c>
      <c r="F8790" t="s">
        <v>973</v>
      </c>
      <c r="G8790" s="83">
        <v>42004</v>
      </c>
      <c r="I8790">
        <v>2014</v>
      </c>
    </row>
    <row r="8791" spans="1:9" x14ac:dyDescent="0.25">
      <c r="A8791" t="s">
        <v>972</v>
      </c>
      <c r="B8791" t="s">
        <v>175</v>
      </c>
      <c r="C8791" s="76" t="s">
        <v>842</v>
      </c>
      <c r="D8791" t="s">
        <v>980</v>
      </c>
      <c r="E8791" s="82">
        <v>3</v>
      </c>
      <c r="F8791" t="s">
        <v>973</v>
      </c>
      <c r="G8791" s="83">
        <v>42010</v>
      </c>
      <c r="I8791">
        <v>2015</v>
      </c>
    </row>
    <row r="8792" spans="1:9" x14ac:dyDescent="0.25">
      <c r="A8792" t="s">
        <v>972</v>
      </c>
      <c r="B8792" t="s">
        <v>246</v>
      </c>
      <c r="C8792" s="76" t="s">
        <v>842</v>
      </c>
      <c r="D8792" t="s">
        <v>980</v>
      </c>
      <c r="E8792" s="82">
        <v>6</v>
      </c>
      <c r="F8792" t="s">
        <v>973</v>
      </c>
      <c r="G8792" s="83">
        <v>42013</v>
      </c>
      <c r="I8792">
        <v>2015</v>
      </c>
    </row>
    <row r="8793" spans="1:9" x14ac:dyDescent="0.25">
      <c r="A8793" t="s">
        <v>972</v>
      </c>
      <c r="B8793" t="s">
        <v>128</v>
      </c>
      <c r="C8793" s="76" t="s">
        <v>842</v>
      </c>
      <c r="D8793" t="s">
        <v>980</v>
      </c>
      <c r="E8793" s="82">
        <v>4</v>
      </c>
      <c r="F8793" t="s">
        <v>973</v>
      </c>
      <c r="G8793" s="83">
        <v>41948</v>
      </c>
      <c r="I8793">
        <v>2014</v>
      </c>
    </row>
    <row r="8794" spans="1:9" x14ac:dyDescent="0.25">
      <c r="A8794" t="s">
        <v>972</v>
      </c>
      <c r="B8794" t="s">
        <v>100</v>
      </c>
      <c r="C8794" s="76" t="s">
        <v>842</v>
      </c>
      <c r="D8794" t="s">
        <v>980</v>
      </c>
      <c r="E8794" s="82">
        <v>9</v>
      </c>
      <c r="F8794" t="s">
        <v>973</v>
      </c>
      <c r="G8794" s="83">
        <v>42200</v>
      </c>
      <c r="I8794">
        <v>2015</v>
      </c>
    </row>
    <row r="8795" spans="1:9" x14ac:dyDescent="0.25">
      <c r="A8795" t="s">
        <v>972</v>
      </c>
      <c r="B8795" t="s">
        <v>95</v>
      </c>
      <c r="C8795" s="76" t="s">
        <v>842</v>
      </c>
      <c r="D8795" t="s">
        <v>958</v>
      </c>
      <c r="E8795" s="82">
        <v>2000</v>
      </c>
      <c r="F8795" t="s">
        <v>973</v>
      </c>
      <c r="G8795" s="83">
        <v>42093</v>
      </c>
      <c r="I8795">
        <v>2015</v>
      </c>
    </row>
    <row r="8796" spans="1:9" x14ac:dyDescent="0.25">
      <c r="A8796" t="s">
        <v>972</v>
      </c>
      <c r="B8796" t="s">
        <v>175</v>
      </c>
      <c r="C8796" s="76" t="s">
        <v>842</v>
      </c>
      <c r="D8796" t="s">
        <v>980</v>
      </c>
      <c r="E8796" s="82">
        <v>8.1</v>
      </c>
      <c r="F8796" t="s">
        <v>973</v>
      </c>
      <c r="G8796" s="83">
        <v>41988</v>
      </c>
      <c r="I8796">
        <v>2014</v>
      </c>
    </row>
    <row r="8797" spans="1:9" x14ac:dyDescent="0.25">
      <c r="A8797" t="s">
        <v>972</v>
      </c>
      <c r="B8797" t="s">
        <v>188</v>
      </c>
      <c r="C8797" s="76" t="s">
        <v>842</v>
      </c>
      <c r="D8797" t="s">
        <v>980</v>
      </c>
      <c r="E8797" s="82">
        <v>3.8</v>
      </c>
      <c r="F8797" t="s">
        <v>973</v>
      </c>
      <c r="G8797" s="83">
        <v>42030</v>
      </c>
      <c r="I8797">
        <v>2015</v>
      </c>
    </row>
    <row r="8798" spans="1:9" x14ac:dyDescent="0.25">
      <c r="A8798" t="s">
        <v>972</v>
      </c>
      <c r="B8798" t="s">
        <v>249</v>
      </c>
      <c r="C8798" s="76" t="s">
        <v>842</v>
      </c>
      <c r="D8798" t="s">
        <v>980</v>
      </c>
      <c r="E8798" s="82">
        <v>8</v>
      </c>
      <c r="F8798" t="s">
        <v>973</v>
      </c>
      <c r="G8798" s="83">
        <v>42010</v>
      </c>
      <c r="I8798">
        <v>2015</v>
      </c>
    </row>
    <row r="8799" spans="1:9" x14ac:dyDescent="0.25">
      <c r="A8799" t="s">
        <v>972</v>
      </c>
      <c r="B8799" t="s">
        <v>2</v>
      </c>
      <c r="C8799" s="76" t="s">
        <v>842</v>
      </c>
      <c r="D8799" t="s">
        <v>980</v>
      </c>
      <c r="E8799" s="82">
        <v>8</v>
      </c>
      <c r="F8799" t="s">
        <v>973</v>
      </c>
      <c r="G8799" s="83">
        <v>42012</v>
      </c>
      <c r="I8799">
        <v>2015</v>
      </c>
    </row>
    <row r="8800" spans="1:9" x14ac:dyDescent="0.25">
      <c r="A8800" t="s">
        <v>972</v>
      </c>
      <c r="B8800" t="s">
        <v>184</v>
      </c>
      <c r="C8800" s="76" t="s">
        <v>842</v>
      </c>
      <c r="D8800" t="s">
        <v>980</v>
      </c>
      <c r="E8800" s="82">
        <v>4</v>
      </c>
      <c r="F8800" t="s">
        <v>973</v>
      </c>
      <c r="G8800" s="83">
        <v>41974</v>
      </c>
      <c r="I8800">
        <v>2014</v>
      </c>
    </row>
    <row r="8801" spans="1:9" x14ac:dyDescent="0.25">
      <c r="A8801" t="s">
        <v>972</v>
      </c>
      <c r="B8801" t="s">
        <v>172</v>
      </c>
      <c r="C8801" s="76" t="s">
        <v>842</v>
      </c>
      <c r="D8801" t="s">
        <v>980</v>
      </c>
      <c r="E8801" s="82">
        <v>6.45</v>
      </c>
      <c r="F8801" t="s">
        <v>973</v>
      </c>
      <c r="G8801" s="83">
        <v>41957</v>
      </c>
      <c r="I8801">
        <v>2014</v>
      </c>
    </row>
    <row r="8802" spans="1:9" x14ac:dyDescent="0.25">
      <c r="A8802" t="s">
        <v>972</v>
      </c>
      <c r="B8802" t="s">
        <v>190</v>
      </c>
      <c r="C8802" s="76" t="s">
        <v>842</v>
      </c>
      <c r="D8802" t="s">
        <v>980</v>
      </c>
      <c r="E8802" s="82">
        <v>4.3</v>
      </c>
      <c r="F8802" t="s">
        <v>973</v>
      </c>
      <c r="G8802" s="83">
        <v>41976</v>
      </c>
      <c r="I8802">
        <v>2014</v>
      </c>
    </row>
    <row r="8803" spans="1:9" x14ac:dyDescent="0.25">
      <c r="A8803" t="s">
        <v>972</v>
      </c>
      <c r="B8803" t="s">
        <v>89</v>
      </c>
      <c r="C8803" s="76" t="s">
        <v>842</v>
      </c>
      <c r="D8803" t="s">
        <v>980</v>
      </c>
      <c r="E8803" s="82">
        <v>8.6</v>
      </c>
      <c r="F8803" t="s">
        <v>973</v>
      </c>
      <c r="G8803" s="83">
        <v>42004</v>
      </c>
      <c r="I8803">
        <v>2014</v>
      </c>
    </row>
    <row r="8804" spans="1:9" x14ac:dyDescent="0.25">
      <c r="A8804" t="s">
        <v>972</v>
      </c>
      <c r="B8804" t="s">
        <v>147</v>
      </c>
      <c r="C8804" s="76" t="s">
        <v>842</v>
      </c>
      <c r="D8804" t="s">
        <v>980</v>
      </c>
      <c r="E8804" s="82">
        <v>6</v>
      </c>
      <c r="F8804" t="s">
        <v>973</v>
      </c>
      <c r="G8804" s="83">
        <v>41999</v>
      </c>
      <c r="I8804">
        <v>2014</v>
      </c>
    </row>
    <row r="8805" spans="1:9" x14ac:dyDescent="0.25">
      <c r="A8805" t="s">
        <v>972</v>
      </c>
      <c r="B8805" t="s">
        <v>244</v>
      </c>
      <c r="C8805" s="76" t="s">
        <v>842</v>
      </c>
      <c r="D8805" t="s">
        <v>980</v>
      </c>
      <c r="E8805" s="82">
        <v>6.48</v>
      </c>
      <c r="F8805" t="s">
        <v>973</v>
      </c>
      <c r="G8805" s="83">
        <v>41975</v>
      </c>
      <c r="I8805">
        <v>2014</v>
      </c>
    </row>
    <row r="8806" spans="1:9" x14ac:dyDescent="0.25">
      <c r="A8806" t="s">
        <v>972</v>
      </c>
      <c r="B8806" t="s">
        <v>243</v>
      </c>
      <c r="C8806" s="76" t="s">
        <v>842</v>
      </c>
      <c r="D8806" t="s">
        <v>980</v>
      </c>
      <c r="E8806" s="82">
        <v>4.32</v>
      </c>
      <c r="F8806" t="s">
        <v>973</v>
      </c>
      <c r="G8806" s="83">
        <v>42016</v>
      </c>
      <c r="I8806">
        <v>2015</v>
      </c>
    </row>
    <row r="8807" spans="1:9" x14ac:dyDescent="0.25">
      <c r="A8807" t="s">
        <v>972</v>
      </c>
      <c r="B8807" t="s">
        <v>253</v>
      </c>
      <c r="C8807" s="76" t="s">
        <v>842</v>
      </c>
      <c r="D8807" t="s">
        <v>980</v>
      </c>
      <c r="E8807" s="82">
        <v>7.5</v>
      </c>
      <c r="F8807" t="s">
        <v>973</v>
      </c>
      <c r="G8807" s="83">
        <v>42111</v>
      </c>
      <c r="I8807">
        <v>2015</v>
      </c>
    </row>
    <row r="8808" spans="1:9" x14ac:dyDescent="0.25">
      <c r="A8808" t="s">
        <v>972</v>
      </c>
      <c r="B8808" t="s">
        <v>184</v>
      </c>
      <c r="C8808" s="76" t="s">
        <v>842</v>
      </c>
      <c r="D8808" t="s">
        <v>980</v>
      </c>
      <c r="E8808" s="82">
        <v>10</v>
      </c>
      <c r="F8808" t="s">
        <v>973</v>
      </c>
      <c r="G8808" s="83">
        <v>41974</v>
      </c>
      <c r="I8808">
        <v>2014</v>
      </c>
    </row>
    <row r="8809" spans="1:9" x14ac:dyDescent="0.25">
      <c r="A8809" t="s">
        <v>972</v>
      </c>
      <c r="B8809" t="s">
        <v>190</v>
      </c>
      <c r="C8809" s="76" t="s">
        <v>842</v>
      </c>
      <c r="D8809" t="s">
        <v>980</v>
      </c>
      <c r="E8809" s="82">
        <v>2.5</v>
      </c>
      <c r="F8809" t="s">
        <v>973</v>
      </c>
      <c r="G8809" s="83">
        <v>42078</v>
      </c>
      <c r="I8809">
        <v>2015</v>
      </c>
    </row>
    <row r="8810" spans="1:9" x14ac:dyDescent="0.25">
      <c r="A8810" t="s">
        <v>972</v>
      </c>
      <c r="B8810" t="s">
        <v>123</v>
      </c>
      <c r="C8810" s="76" t="s">
        <v>842</v>
      </c>
      <c r="D8810" t="s">
        <v>980</v>
      </c>
      <c r="E8810" s="82">
        <v>2.5</v>
      </c>
      <c r="F8810" t="s">
        <v>973</v>
      </c>
      <c r="G8810" s="83">
        <v>42000</v>
      </c>
      <c r="I8810">
        <v>2014</v>
      </c>
    </row>
    <row r="8811" spans="1:9" x14ac:dyDescent="0.25">
      <c r="A8811" t="s">
        <v>972</v>
      </c>
      <c r="B8811" t="s">
        <v>114</v>
      </c>
      <c r="C8811" s="76" t="s">
        <v>842</v>
      </c>
      <c r="D8811" t="s">
        <v>980</v>
      </c>
      <c r="E8811" s="82">
        <v>2.5</v>
      </c>
      <c r="F8811" t="s">
        <v>973</v>
      </c>
      <c r="G8811" s="83">
        <v>41987</v>
      </c>
      <c r="I8811">
        <v>2014</v>
      </c>
    </row>
    <row r="8812" spans="1:9" x14ac:dyDescent="0.25">
      <c r="A8812" t="s">
        <v>972</v>
      </c>
      <c r="B8812" t="s">
        <v>177</v>
      </c>
      <c r="C8812" s="76" t="s">
        <v>842</v>
      </c>
      <c r="D8812" t="s">
        <v>980</v>
      </c>
      <c r="E8812" s="82">
        <v>5</v>
      </c>
      <c r="F8812" t="s">
        <v>973</v>
      </c>
      <c r="G8812" s="83">
        <v>42010</v>
      </c>
      <c r="I8812">
        <v>2015</v>
      </c>
    </row>
    <row r="8813" spans="1:9" x14ac:dyDescent="0.25">
      <c r="A8813" t="s">
        <v>972</v>
      </c>
      <c r="B8813" t="s">
        <v>249</v>
      </c>
      <c r="C8813" s="76" t="s">
        <v>842</v>
      </c>
      <c r="D8813" t="s">
        <v>980</v>
      </c>
      <c r="E8813" s="82">
        <v>4.18</v>
      </c>
      <c r="F8813" t="s">
        <v>973</v>
      </c>
      <c r="G8813" s="83">
        <v>42103</v>
      </c>
      <c r="I8813">
        <v>2015</v>
      </c>
    </row>
    <row r="8814" spans="1:9" x14ac:dyDescent="0.25">
      <c r="A8814" t="s">
        <v>972</v>
      </c>
      <c r="B8814" t="s">
        <v>89</v>
      </c>
      <c r="C8814" s="76" t="s">
        <v>842</v>
      </c>
      <c r="D8814" t="s">
        <v>980</v>
      </c>
      <c r="E8814" s="82">
        <v>4.5</v>
      </c>
      <c r="F8814" t="s">
        <v>973</v>
      </c>
      <c r="G8814" s="83">
        <v>42073</v>
      </c>
      <c r="I8814">
        <v>2015</v>
      </c>
    </row>
    <row r="8815" spans="1:9" x14ac:dyDescent="0.25">
      <c r="A8815" t="s">
        <v>972</v>
      </c>
      <c r="B8815" t="s">
        <v>30</v>
      </c>
      <c r="C8815" s="76" t="s">
        <v>842</v>
      </c>
      <c r="D8815" t="s">
        <v>980</v>
      </c>
      <c r="E8815" s="82">
        <v>2.09</v>
      </c>
      <c r="F8815" t="s">
        <v>973</v>
      </c>
      <c r="G8815" s="83">
        <v>42038</v>
      </c>
      <c r="I8815">
        <v>2015</v>
      </c>
    </row>
    <row r="8816" spans="1:9" x14ac:dyDescent="0.25">
      <c r="A8816" t="s">
        <v>972</v>
      </c>
      <c r="B8816" t="s">
        <v>278</v>
      </c>
      <c r="C8816" s="76" t="s">
        <v>842</v>
      </c>
      <c r="D8816" t="s">
        <v>980</v>
      </c>
      <c r="E8816" s="82">
        <v>56</v>
      </c>
      <c r="F8816" t="s">
        <v>973</v>
      </c>
      <c r="G8816" s="83">
        <v>42004</v>
      </c>
      <c r="I8816">
        <v>2014</v>
      </c>
    </row>
    <row r="8817" spans="1:9" x14ac:dyDescent="0.25">
      <c r="A8817" t="s">
        <v>972</v>
      </c>
      <c r="B8817" t="s">
        <v>136</v>
      </c>
      <c r="C8817" s="76" t="s">
        <v>842</v>
      </c>
      <c r="D8817" t="s">
        <v>980</v>
      </c>
      <c r="E8817" s="82">
        <v>7.5</v>
      </c>
      <c r="F8817" t="s">
        <v>973</v>
      </c>
      <c r="G8817" s="83">
        <v>41976</v>
      </c>
      <c r="I8817">
        <v>2014</v>
      </c>
    </row>
    <row r="8818" spans="1:9" x14ac:dyDescent="0.25">
      <c r="A8818" t="s">
        <v>972</v>
      </c>
      <c r="B8818" t="s">
        <v>115</v>
      </c>
      <c r="C8818" s="76" t="s">
        <v>842</v>
      </c>
      <c r="D8818" t="s">
        <v>980</v>
      </c>
      <c r="E8818" s="82">
        <v>3</v>
      </c>
      <c r="F8818" t="s">
        <v>973</v>
      </c>
      <c r="G8818" s="83">
        <v>42025</v>
      </c>
      <c r="I8818">
        <v>2015</v>
      </c>
    </row>
    <row r="8819" spans="1:9" x14ac:dyDescent="0.25">
      <c r="A8819" t="s">
        <v>972</v>
      </c>
      <c r="B8819" t="s">
        <v>213</v>
      </c>
      <c r="C8819" s="76" t="s">
        <v>842</v>
      </c>
      <c r="D8819" t="s">
        <v>980</v>
      </c>
      <c r="E8819" s="82">
        <v>8</v>
      </c>
      <c r="F8819" t="s">
        <v>973</v>
      </c>
      <c r="G8819" s="83">
        <v>42018</v>
      </c>
      <c r="I8819">
        <v>2015</v>
      </c>
    </row>
    <row r="8820" spans="1:9" x14ac:dyDescent="0.25">
      <c r="A8820" t="s">
        <v>972</v>
      </c>
      <c r="B8820" t="s">
        <v>188</v>
      </c>
      <c r="C8820" s="76" t="s">
        <v>842</v>
      </c>
      <c r="D8820" t="s">
        <v>980</v>
      </c>
      <c r="E8820" s="82">
        <v>5</v>
      </c>
      <c r="F8820" t="s">
        <v>973</v>
      </c>
      <c r="G8820" s="83">
        <v>42026</v>
      </c>
      <c r="I8820">
        <v>2015</v>
      </c>
    </row>
    <row r="8821" spans="1:9" x14ac:dyDescent="0.25">
      <c r="A8821" t="s">
        <v>972</v>
      </c>
      <c r="B8821" t="s">
        <v>105</v>
      </c>
      <c r="C8821" s="76" t="s">
        <v>842</v>
      </c>
      <c r="D8821" t="s">
        <v>980</v>
      </c>
      <c r="E8821" s="82">
        <v>4</v>
      </c>
      <c r="F8821" t="s">
        <v>973</v>
      </c>
      <c r="G8821" s="83">
        <v>42003</v>
      </c>
      <c r="I8821">
        <v>2014</v>
      </c>
    </row>
    <row r="8822" spans="1:9" x14ac:dyDescent="0.25">
      <c r="A8822" t="s">
        <v>972</v>
      </c>
      <c r="B8822" t="s">
        <v>176</v>
      </c>
      <c r="C8822" s="76" t="s">
        <v>842</v>
      </c>
      <c r="D8822" t="s">
        <v>980</v>
      </c>
      <c r="E8822" s="82">
        <v>16.8</v>
      </c>
      <c r="F8822" t="s">
        <v>973</v>
      </c>
      <c r="G8822" s="83">
        <v>41977</v>
      </c>
      <c r="I8822">
        <v>2014</v>
      </c>
    </row>
    <row r="8823" spans="1:9" x14ac:dyDescent="0.25">
      <c r="A8823" t="s">
        <v>972</v>
      </c>
      <c r="B8823" t="s">
        <v>239</v>
      </c>
      <c r="C8823" s="76" t="s">
        <v>842</v>
      </c>
      <c r="D8823" t="s">
        <v>980</v>
      </c>
      <c r="E8823" s="82">
        <v>7.5</v>
      </c>
      <c r="F8823" t="s">
        <v>973</v>
      </c>
      <c r="G8823" s="83">
        <v>42040</v>
      </c>
      <c r="I8823">
        <v>2015</v>
      </c>
    </row>
    <row r="8824" spans="1:9" x14ac:dyDescent="0.25">
      <c r="A8824" t="s">
        <v>972</v>
      </c>
      <c r="B8824" t="s">
        <v>116</v>
      </c>
      <c r="C8824" s="76" t="s">
        <v>842</v>
      </c>
      <c r="D8824" t="s">
        <v>980</v>
      </c>
      <c r="E8824" s="82">
        <v>3.8</v>
      </c>
      <c r="F8824" t="s">
        <v>973</v>
      </c>
      <c r="G8824" s="83">
        <v>42002</v>
      </c>
      <c r="I8824">
        <v>2014</v>
      </c>
    </row>
    <row r="8825" spans="1:9" x14ac:dyDescent="0.25">
      <c r="A8825" t="s">
        <v>972</v>
      </c>
      <c r="B8825" t="s">
        <v>116</v>
      </c>
      <c r="C8825" s="76" t="s">
        <v>842</v>
      </c>
      <c r="D8825" t="s">
        <v>980</v>
      </c>
      <c r="E8825" s="82">
        <v>3</v>
      </c>
      <c r="F8825" t="s">
        <v>973</v>
      </c>
      <c r="G8825" s="83">
        <v>42019</v>
      </c>
      <c r="I8825">
        <v>2015</v>
      </c>
    </row>
    <row r="8826" spans="1:9" x14ac:dyDescent="0.25">
      <c r="A8826" t="s">
        <v>972</v>
      </c>
      <c r="B8826" t="s">
        <v>249</v>
      </c>
      <c r="C8826" s="76" t="s">
        <v>842</v>
      </c>
      <c r="D8826" t="s">
        <v>980</v>
      </c>
      <c r="E8826" s="82">
        <v>7.6</v>
      </c>
      <c r="F8826" t="s">
        <v>973</v>
      </c>
      <c r="G8826" s="83">
        <v>41988</v>
      </c>
      <c r="I8826">
        <v>2014</v>
      </c>
    </row>
    <row r="8827" spans="1:9" x14ac:dyDescent="0.25">
      <c r="A8827" t="s">
        <v>972</v>
      </c>
      <c r="B8827" t="s">
        <v>136</v>
      </c>
      <c r="C8827" s="76" t="s">
        <v>842</v>
      </c>
      <c r="D8827" t="s">
        <v>980</v>
      </c>
      <c r="E8827" s="82">
        <v>9.14</v>
      </c>
      <c r="F8827" t="s">
        <v>973</v>
      </c>
      <c r="G8827" s="83">
        <v>41534</v>
      </c>
      <c r="I8827">
        <v>2013</v>
      </c>
    </row>
    <row r="8828" spans="1:9" x14ac:dyDescent="0.25">
      <c r="A8828" t="s">
        <v>972</v>
      </c>
      <c r="B8828" t="s">
        <v>245</v>
      </c>
      <c r="C8828" s="76" t="s">
        <v>842</v>
      </c>
      <c r="D8828" t="s">
        <v>980</v>
      </c>
      <c r="E8828" s="82">
        <v>3</v>
      </c>
      <c r="F8828" t="s">
        <v>973</v>
      </c>
      <c r="G8828" s="83">
        <v>42027</v>
      </c>
      <c r="I8828">
        <v>2015</v>
      </c>
    </row>
    <row r="8829" spans="1:9" x14ac:dyDescent="0.25">
      <c r="A8829" t="s">
        <v>972</v>
      </c>
      <c r="B8829" t="s">
        <v>244</v>
      </c>
      <c r="C8829" s="76" t="s">
        <v>842</v>
      </c>
      <c r="D8829" t="s">
        <v>980</v>
      </c>
      <c r="E8829" s="82">
        <v>11</v>
      </c>
      <c r="F8829" t="s">
        <v>973</v>
      </c>
      <c r="G8829" s="83">
        <v>42089</v>
      </c>
      <c r="I8829">
        <v>2015</v>
      </c>
    </row>
    <row r="8830" spans="1:9" x14ac:dyDescent="0.25">
      <c r="A8830" t="s">
        <v>972</v>
      </c>
      <c r="B8830" t="s">
        <v>245</v>
      </c>
      <c r="C8830" s="76" t="s">
        <v>842</v>
      </c>
      <c r="D8830" t="s">
        <v>980</v>
      </c>
      <c r="E8830" s="82">
        <v>5</v>
      </c>
      <c r="F8830" t="s">
        <v>973</v>
      </c>
      <c r="G8830" s="83">
        <v>42123</v>
      </c>
      <c r="I8830">
        <v>2015</v>
      </c>
    </row>
    <row r="8831" spans="1:9" x14ac:dyDescent="0.25">
      <c r="A8831" t="s">
        <v>972</v>
      </c>
      <c r="B8831" t="s">
        <v>216</v>
      </c>
      <c r="C8831" s="76" t="s">
        <v>842</v>
      </c>
      <c r="D8831" t="s">
        <v>980</v>
      </c>
      <c r="E8831" s="82">
        <v>5</v>
      </c>
      <c r="F8831" t="s">
        <v>973</v>
      </c>
      <c r="G8831" s="83">
        <v>42027</v>
      </c>
      <c r="I8831">
        <v>2015</v>
      </c>
    </row>
    <row r="8832" spans="1:9" x14ac:dyDescent="0.25">
      <c r="A8832" t="s">
        <v>972</v>
      </c>
      <c r="B8832" t="s">
        <v>95</v>
      </c>
      <c r="C8832" s="76" t="s">
        <v>842</v>
      </c>
      <c r="D8832" t="s">
        <v>980</v>
      </c>
      <c r="E8832" s="82">
        <v>6</v>
      </c>
      <c r="F8832" t="s">
        <v>973</v>
      </c>
      <c r="G8832" s="83">
        <v>42052</v>
      </c>
      <c r="I8832">
        <v>2015</v>
      </c>
    </row>
    <row r="8833" spans="1:9" x14ac:dyDescent="0.25">
      <c r="A8833" t="s">
        <v>972</v>
      </c>
      <c r="B8833" t="s">
        <v>179</v>
      </c>
      <c r="C8833" s="76" t="s">
        <v>842</v>
      </c>
      <c r="D8833" t="s">
        <v>980</v>
      </c>
      <c r="E8833" s="82">
        <v>11.95</v>
      </c>
      <c r="F8833" t="s">
        <v>973</v>
      </c>
      <c r="G8833" s="83">
        <v>42030</v>
      </c>
      <c r="I8833">
        <v>2015</v>
      </c>
    </row>
    <row r="8834" spans="1:9" x14ac:dyDescent="0.25">
      <c r="A8834" t="s">
        <v>972</v>
      </c>
      <c r="B8834" t="s">
        <v>280</v>
      </c>
      <c r="C8834" s="76" t="s">
        <v>842</v>
      </c>
      <c r="D8834" t="s">
        <v>980</v>
      </c>
      <c r="E8834" s="82">
        <v>10</v>
      </c>
      <c r="F8834" t="s">
        <v>973</v>
      </c>
      <c r="G8834" s="83">
        <v>42026</v>
      </c>
      <c r="I8834">
        <v>2015</v>
      </c>
    </row>
    <row r="8835" spans="1:9" x14ac:dyDescent="0.25">
      <c r="A8835" t="s">
        <v>972</v>
      </c>
      <c r="B8835" t="s">
        <v>100</v>
      </c>
      <c r="C8835" s="76" t="s">
        <v>842</v>
      </c>
      <c r="D8835" t="s">
        <v>980</v>
      </c>
      <c r="E8835" s="82">
        <v>7</v>
      </c>
      <c r="F8835" t="s">
        <v>973</v>
      </c>
      <c r="G8835" s="83">
        <v>42002</v>
      </c>
      <c r="I8835">
        <v>2014</v>
      </c>
    </row>
    <row r="8836" spans="1:9" x14ac:dyDescent="0.25">
      <c r="A8836" t="s">
        <v>972</v>
      </c>
      <c r="B8836" t="s">
        <v>275</v>
      </c>
      <c r="C8836" s="76" t="s">
        <v>842</v>
      </c>
      <c r="D8836" t="s">
        <v>980</v>
      </c>
      <c r="E8836" s="82">
        <v>7</v>
      </c>
      <c r="F8836" t="s">
        <v>973</v>
      </c>
      <c r="G8836" s="83">
        <v>42004</v>
      </c>
      <c r="I8836">
        <v>2014</v>
      </c>
    </row>
    <row r="8837" spans="1:9" x14ac:dyDescent="0.25">
      <c r="A8837" t="s">
        <v>972</v>
      </c>
      <c r="B8837" t="s">
        <v>122</v>
      </c>
      <c r="C8837" s="76" t="s">
        <v>842</v>
      </c>
      <c r="D8837" t="s">
        <v>980</v>
      </c>
      <c r="E8837" s="82">
        <v>7.6</v>
      </c>
      <c r="F8837" t="s">
        <v>973</v>
      </c>
      <c r="G8837" s="83">
        <v>42003</v>
      </c>
      <c r="I8837">
        <v>2014</v>
      </c>
    </row>
    <row r="8838" spans="1:9" x14ac:dyDescent="0.25">
      <c r="A8838" t="s">
        <v>972</v>
      </c>
      <c r="B8838" t="s">
        <v>148</v>
      </c>
      <c r="C8838" s="76" t="s">
        <v>842</v>
      </c>
      <c r="D8838" t="s">
        <v>980</v>
      </c>
      <c r="E8838" s="82">
        <v>14.4</v>
      </c>
      <c r="F8838" t="s">
        <v>973</v>
      </c>
      <c r="G8838" s="83">
        <v>41975</v>
      </c>
      <c r="I8838">
        <v>2014</v>
      </c>
    </row>
    <row r="8839" spans="1:9" x14ac:dyDescent="0.25">
      <c r="A8839" t="s">
        <v>972</v>
      </c>
      <c r="B8839" t="s">
        <v>84</v>
      </c>
      <c r="C8839" s="76" t="s">
        <v>842</v>
      </c>
      <c r="D8839" t="s">
        <v>980</v>
      </c>
      <c r="E8839" s="82">
        <v>8</v>
      </c>
      <c r="F8839" t="s">
        <v>973</v>
      </c>
      <c r="G8839" s="83">
        <v>42010</v>
      </c>
      <c r="I8839">
        <v>2015</v>
      </c>
    </row>
    <row r="8840" spans="1:9" x14ac:dyDescent="0.25">
      <c r="A8840" t="s">
        <v>972</v>
      </c>
      <c r="B8840" t="s">
        <v>171</v>
      </c>
      <c r="C8840" s="76" t="s">
        <v>842</v>
      </c>
      <c r="D8840" t="s">
        <v>980</v>
      </c>
      <c r="E8840" s="82">
        <v>4.5199999999999996</v>
      </c>
      <c r="F8840" t="s">
        <v>973</v>
      </c>
      <c r="G8840" s="83">
        <v>41974</v>
      </c>
      <c r="I8840">
        <v>2014</v>
      </c>
    </row>
    <row r="8841" spans="1:9" x14ac:dyDescent="0.25">
      <c r="A8841" t="s">
        <v>972</v>
      </c>
      <c r="B8841" t="s">
        <v>109</v>
      </c>
      <c r="C8841" s="76" t="s">
        <v>842</v>
      </c>
      <c r="D8841" t="s">
        <v>980</v>
      </c>
      <c r="E8841" s="82">
        <v>5</v>
      </c>
      <c r="F8841" t="s">
        <v>973</v>
      </c>
      <c r="G8841" s="83">
        <v>42082</v>
      </c>
      <c r="I8841">
        <v>2015</v>
      </c>
    </row>
    <row r="8842" spans="1:9" x14ac:dyDescent="0.25">
      <c r="A8842" t="s">
        <v>972</v>
      </c>
      <c r="B8842" t="s">
        <v>117</v>
      </c>
      <c r="C8842" s="76" t="s">
        <v>842</v>
      </c>
      <c r="D8842" t="s">
        <v>980</v>
      </c>
      <c r="E8842" s="82">
        <v>6.53</v>
      </c>
      <c r="F8842" t="s">
        <v>973</v>
      </c>
      <c r="G8842" s="83">
        <v>42082</v>
      </c>
      <c r="I8842">
        <v>2015</v>
      </c>
    </row>
    <row r="8843" spans="1:9" x14ac:dyDescent="0.25">
      <c r="A8843" t="s">
        <v>972</v>
      </c>
      <c r="B8843" t="s">
        <v>251</v>
      </c>
      <c r="C8843" s="76" t="s">
        <v>842</v>
      </c>
      <c r="D8843" t="s">
        <v>980</v>
      </c>
      <c r="E8843" s="82">
        <v>8.36</v>
      </c>
      <c r="F8843" t="s">
        <v>973</v>
      </c>
      <c r="G8843" s="83">
        <v>42107</v>
      </c>
      <c r="I8843">
        <v>2015</v>
      </c>
    </row>
    <row r="8844" spans="1:9" x14ac:dyDescent="0.25">
      <c r="A8844" t="s">
        <v>972</v>
      </c>
      <c r="B8844" t="s">
        <v>126</v>
      </c>
      <c r="C8844" s="76" t="s">
        <v>842</v>
      </c>
      <c r="D8844" t="s">
        <v>980</v>
      </c>
      <c r="E8844" s="82">
        <v>2.5</v>
      </c>
      <c r="F8844" t="s">
        <v>973</v>
      </c>
      <c r="G8844" s="83">
        <v>42994</v>
      </c>
      <c r="I8844">
        <v>2017</v>
      </c>
    </row>
    <row r="8845" spans="1:9" x14ac:dyDescent="0.25">
      <c r="A8845" t="s">
        <v>972</v>
      </c>
      <c r="B8845" t="s">
        <v>122</v>
      </c>
      <c r="C8845" s="76" t="s">
        <v>842</v>
      </c>
      <c r="D8845" t="s">
        <v>980</v>
      </c>
      <c r="E8845" s="82">
        <v>11.4</v>
      </c>
      <c r="F8845" t="s">
        <v>973</v>
      </c>
      <c r="G8845" s="83">
        <v>42072</v>
      </c>
      <c r="I8845">
        <v>2015</v>
      </c>
    </row>
    <row r="8846" spans="1:9" x14ac:dyDescent="0.25">
      <c r="A8846" t="s">
        <v>972</v>
      </c>
      <c r="B8846" t="s">
        <v>122</v>
      </c>
      <c r="C8846" s="76" t="s">
        <v>842</v>
      </c>
      <c r="D8846" t="s">
        <v>980</v>
      </c>
      <c r="E8846" s="82">
        <v>3.8</v>
      </c>
      <c r="F8846" t="s">
        <v>973</v>
      </c>
      <c r="G8846" s="83">
        <v>42115</v>
      </c>
      <c r="I8846">
        <v>2015</v>
      </c>
    </row>
    <row r="8847" spans="1:9" x14ac:dyDescent="0.25">
      <c r="A8847" t="s">
        <v>972</v>
      </c>
      <c r="B8847" t="s">
        <v>241</v>
      </c>
      <c r="C8847" s="76" t="s">
        <v>842</v>
      </c>
      <c r="D8847" t="s">
        <v>980</v>
      </c>
      <c r="E8847" s="82">
        <v>3.8</v>
      </c>
      <c r="F8847" t="s">
        <v>973</v>
      </c>
      <c r="G8847" s="83">
        <v>42081</v>
      </c>
      <c r="I8847">
        <v>2015</v>
      </c>
    </row>
    <row r="8848" spans="1:9" x14ac:dyDescent="0.25">
      <c r="A8848" t="s">
        <v>972</v>
      </c>
      <c r="B8848" t="s">
        <v>82</v>
      </c>
      <c r="C8848" s="76" t="s">
        <v>842</v>
      </c>
      <c r="D8848" t="s">
        <v>980</v>
      </c>
      <c r="E8848" s="82">
        <v>7</v>
      </c>
      <c r="F8848" t="s">
        <v>973</v>
      </c>
      <c r="G8848" s="83">
        <v>42016</v>
      </c>
      <c r="I8848">
        <v>2015</v>
      </c>
    </row>
    <row r="8849" spans="1:9" x14ac:dyDescent="0.25">
      <c r="A8849" t="s">
        <v>972</v>
      </c>
      <c r="B8849" t="s">
        <v>222</v>
      </c>
      <c r="C8849" s="76" t="s">
        <v>842</v>
      </c>
      <c r="D8849" t="s">
        <v>980</v>
      </c>
      <c r="E8849" s="82">
        <v>11</v>
      </c>
      <c r="F8849" t="s">
        <v>973</v>
      </c>
      <c r="G8849" s="83">
        <v>42024</v>
      </c>
      <c r="I8849">
        <v>2015</v>
      </c>
    </row>
    <row r="8850" spans="1:9" x14ac:dyDescent="0.25">
      <c r="A8850" t="s">
        <v>972</v>
      </c>
      <c r="B8850" t="s">
        <v>240</v>
      </c>
      <c r="C8850" s="76" t="s">
        <v>842</v>
      </c>
      <c r="D8850" t="s">
        <v>980</v>
      </c>
      <c r="E8850" s="82">
        <v>8</v>
      </c>
      <c r="F8850" t="s">
        <v>973</v>
      </c>
      <c r="G8850" s="83">
        <v>42089</v>
      </c>
      <c r="I8850">
        <v>2015</v>
      </c>
    </row>
    <row r="8851" spans="1:9" x14ac:dyDescent="0.25">
      <c r="A8851" t="s">
        <v>972</v>
      </c>
      <c r="B8851" t="s">
        <v>92</v>
      </c>
      <c r="C8851" s="76" t="s">
        <v>842</v>
      </c>
      <c r="D8851" t="s">
        <v>980</v>
      </c>
      <c r="E8851" s="82">
        <v>7</v>
      </c>
      <c r="F8851" t="s">
        <v>973</v>
      </c>
      <c r="G8851" s="83">
        <v>42003</v>
      </c>
      <c r="I8851">
        <v>2014</v>
      </c>
    </row>
    <row r="8852" spans="1:9" x14ac:dyDescent="0.25">
      <c r="A8852" t="s">
        <v>972</v>
      </c>
      <c r="B8852" t="s">
        <v>254</v>
      </c>
      <c r="C8852" s="76" t="s">
        <v>842</v>
      </c>
      <c r="D8852" t="s">
        <v>980</v>
      </c>
      <c r="E8852" s="82">
        <v>6</v>
      </c>
      <c r="F8852" t="s">
        <v>973</v>
      </c>
      <c r="G8852" s="83">
        <v>42060</v>
      </c>
      <c r="I8852">
        <v>2015</v>
      </c>
    </row>
    <row r="8853" spans="1:9" x14ac:dyDescent="0.25">
      <c r="A8853" t="s">
        <v>972</v>
      </c>
      <c r="B8853" t="s">
        <v>173</v>
      </c>
      <c r="C8853" s="76" t="s">
        <v>842</v>
      </c>
      <c r="D8853" t="s">
        <v>980</v>
      </c>
      <c r="E8853" s="82">
        <v>7</v>
      </c>
      <c r="F8853" t="s">
        <v>973</v>
      </c>
      <c r="G8853" s="83">
        <v>42038</v>
      </c>
      <c r="I8853">
        <v>2015</v>
      </c>
    </row>
    <row r="8854" spans="1:9" x14ac:dyDescent="0.25">
      <c r="A8854" t="s">
        <v>972</v>
      </c>
      <c r="B8854" t="s">
        <v>186</v>
      </c>
      <c r="C8854" s="76" t="s">
        <v>842</v>
      </c>
      <c r="D8854" t="s">
        <v>980</v>
      </c>
      <c r="E8854" s="82">
        <v>9.8000000000000007</v>
      </c>
      <c r="F8854" t="s">
        <v>973</v>
      </c>
      <c r="G8854" s="83">
        <v>42096</v>
      </c>
      <c r="I8854">
        <v>2015</v>
      </c>
    </row>
    <row r="8855" spans="1:9" x14ac:dyDescent="0.25">
      <c r="A8855" t="s">
        <v>972</v>
      </c>
      <c r="B8855" t="s">
        <v>219</v>
      </c>
      <c r="C8855" s="76" t="s">
        <v>842</v>
      </c>
      <c r="D8855" t="s">
        <v>980</v>
      </c>
      <c r="E8855" s="82">
        <v>5</v>
      </c>
      <c r="F8855" t="s">
        <v>973</v>
      </c>
      <c r="G8855" s="83">
        <v>42054</v>
      </c>
      <c r="I8855">
        <v>2015</v>
      </c>
    </row>
    <row r="8856" spans="1:9" x14ac:dyDescent="0.25">
      <c r="A8856" t="s">
        <v>972</v>
      </c>
      <c r="B8856" t="s">
        <v>246</v>
      </c>
      <c r="C8856" s="76" t="s">
        <v>842</v>
      </c>
      <c r="D8856" t="s">
        <v>980</v>
      </c>
      <c r="E8856" s="82">
        <v>6.8</v>
      </c>
      <c r="F8856" t="s">
        <v>973</v>
      </c>
      <c r="G8856" s="83">
        <v>42019</v>
      </c>
      <c r="I8856">
        <v>2015</v>
      </c>
    </row>
    <row r="8857" spans="1:9" x14ac:dyDescent="0.25">
      <c r="A8857" t="s">
        <v>972</v>
      </c>
      <c r="B8857" t="s">
        <v>105</v>
      </c>
      <c r="C8857" s="76" t="s">
        <v>842</v>
      </c>
      <c r="D8857" t="s">
        <v>980</v>
      </c>
      <c r="E8857" s="82">
        <v>3.8</v>
      </c>
      <c r="F8857" t="s">
        <v>973</v>
      </c>
      <c r="G8857" s="83">
        <v>42019</v>
      </c>
      <c r="I8857">
        <v>2015</v>
      </c>
    </row>
    <row r="8858" spans="1:9" ht="14.45" customHeight="1" x14ac:dyDescent="0.25">
      <c r="A8858" t="s">
        <v>972</v>
      </c>
      <c r="B8858" t="s">
        <v>92</v>
      </c>
      <c r="C8858" s="76" t="s">
        <v>842</v>
      </c>
      <c r="D8858" t="s">
        <v>980</v>
      </c>
      <c r="E8858" s="82">
        <v>6</v>
      </c>
      <c r="F8858" t="s">
        <v>973</v>
      </c>
      <c r="G8858" s="83">
        <v>42013</v>
      </c>
      <c r="I8858">
        <v>2015</v>
      </c>
    </row>
    <row r="8859" spans="1:9" ht="14.45" customHeight="1" x14ac:dyDescent="0.25">
      <c r="A8859" t="s">
        <v>972</v>
      </c>
      <c r="B8859" t="s">
        <v>153</v>
      </c>
      <c r="C8859" s="76" t="s">
        <v>842</v>
      </c>
      <c r="D8859" t="s">
        <v>980</v>
      </c>
      <c r="E8859" s="82">
        <v>2.58</v>
      </c>
      <c r="F8859" t="s">
        <v>973</v>
      </c>
      <c r="G8859" s="83">
        <v>41999</v>
      </c>
      <c r="I8859">
        <v>2014</v>
      </c>
    </row>
    <row r="8860" spans="1:9" x14ac:dyDescent="0.25">
      <c r="A8860" t="s">
        <v>972</v>
      </c>
      <c r="B8860" t="s">
        <v>122</v>
      </c>
      <c r="C8860" s="76" t="s">
        <v>842</v>
      </c>
      <c r="D8860" t="s">
        <v>980</v>
      </c>
      <c r="E8860" s="82">
        <v>5.0999999999999996</v>
      </c>
      <c r="F8860" t="s">
        <v>973</v>
      </c>
      <c r="G8860" s="83">
        <v>42045</v>
      </c>
      <c r="I8860">
        <v>2015</v>
      </c>
    </row>
    <row r="8861" spans="1:9" x14ac:dyDescent="0.25">
      <c r="A8861" t="s">
        <v>972</v>
      </c>
      <c r="B8861" t="s">
        <v>121</v>
      </c>
      <c r="C8861" s="76" t="s">
        <v>842</v>
      </c>
      <c r="D8861" t="s">
        <v>980</v>
      </c>
      <c r="E8861" s="82">
        <v>5</v>
      </c>
      <c r="F8861" t="s">
        <v>973</v>
      </c>
      <c r="G8861" s="83">
        <v>42360</v>
      </c>
      <c r="I8861">
        <v>2015</v>
      </c>
    </row>
    <row r="8862" spans="1:9" x14ac:dyDescent="0.25">
      <c r="A8862" t="s">
        <v>972</v>
      </c>
      <c r="B8862" t="s">
        <v>147</v>
      </c>
      <c r="C8862" s="76" t="s">
        <v>842</v>
      </c>
      <c r="D8862" t="s">
        <v>980</v>
      </c>
      <c r="E8862" s="82">
        <v>3</v>
      </c>
      <c r="F8862" t="s">
        <v>973</v>
      </c>
      <c r="G8862" s="83">
        <v>41992</v>
      </c>
      <c r="I8862">
        <v>2014</v>
      </c>
    </row>
    <row r="8863" spans="1:9" x14ac:dyDescent="0.25">
      <c r="A8863" t="s">
        <v>972</v>
      </c>
      <c r="B8863" t="s">
        <v>107</v>
      </c>
      <c r="C8863" s="76" t="s">
        <v>842</v>
      </c>
      <c r="D8863" t="s">
        <v>980</v>
      </c>
      <c r="E8863" s="82">
        <v>7.6</v>
      </c>
      <c r="F8863" t="s">
        <v>973</v>
      </c>
      <c r="G8863" s="83">
        <v>42033</v>
      </c>
      <c r="I8863">
        <v>2015</v>
      </c>
    </row>
    <row r="8864" spans="1:9" x14ac:dyDescent="0.25">
      <c r="A8864" t="s">
        <v>972</v>
      </c>
      <c r="B8864" t="s">
        <v>107</v>
      </c>
      <c r="C8864" s="76" t="s">
        <v>842</v>
      </c>
      <c r="D8864" t="s">
        <v>980</v>
      </c>
      <c r="E8864" s="82">
        <v>5</v>
      </c>
      <c r="F8864" t="s">
        <v>973</v>
      </c>
      <c r="G8864" s="83">
        <v>42131</v>
      </c>
      <c r="I8864">
        <v>2015</v>
      </c>
    </row>
    <row r="8865" spans="1:9" x14ac:dyDescent="0.25">
      <c r="A8865" t="s">
        <v>972</v>
      </c>
      <c r="B8865" t="s">
        <v>148</v>
      </c>
      <c r="C8865" s="76" t="s">
        <v>842</v>
      </c>
      <c r="D8865" t="s">
        <v>980</v>
      </c>
      <c r="E8865" s="82">
        <v>5</v>
      </c>
      <c r="F8865" t="s">
        <v>973</v>
      </c>
      <c r="G8865" s="83">
        <v>42004</v>
      </c>
      <c r="I8865">
        <v>2014</v>
      </c>
    </row>
    <row r="8866" spans="1:9" x14ac:dyDescent="0.25">
      <c r="A8866" t="s">
        <v>972</v>
      </c>
      <c r="B8866" t="s">
        <v>136</v>
      </c>
      <c r="C8866" s="76" t="s">
        <v>1272</v>
      </c>
      <c r="D8866" t="s">
        <v>975</v>
      </c>
      <c r="E8866" s="82">
        <v>400</v>
      </c>
      <c r="F8866" t="s">
        <v>973</v>
      </c>
      <c r="G8866" s="83">
        <v>41186</v>
      </c>
      <c r="I8866">
        <v>2012</v>
      </c>
    </row>
    <row r="8867" spans="1:9" x14ac:dyDescent="0.25">
      <c r="A8867" t="s">
        <v>972</v>
      </c>
      <c r="B8867" t="s">
        <v>198</v>
      </c>
      <c r="C8867" s="76" t="s">
        <v>946</v>
      </c>
      <c r="D8867" t="s">
        <v>980</v>
      </c>
      <c r="E8867" s="82">
        <v>250</v>
      </c>
      <c r="F8867" t="s">
        <v>973</v>
      </c>
      <c r="G8867" s="83">
        <v>41250</v>
      </c>
      <c r="I8867">
        <v>2012</v>
      </c>
    </row>
    <row r="8868" spans="1:9" x14ac:dyDescent="0.25">
      <c r="A8868" t="s">
        <v>972</v>
      </c>
      <c r="B8868" t="s">
        <v>278</v>
      </c>
      <c r="C8868" s="76" t="s">
        <v>946</v>
      </c>
      <c r="D8868" t="s">
        <v>980</v>
      </c>
      <c r="E8868" s="82">
        <v>400</v>
      </c>
      <c r="F8868" t="s">
        <v>973</v>
      </c>
      <c r="G8868" s="83">
        <v>30547</v>
      </c>
      <c r="I8868">
        <v>1983</v>
      </c>
    </row>
    <row r="8869" spans="1:9" x14ac:dyDescent="0.25">
      <c r="A8869" t="s">
        <v>972</v>
      </c>
      <c r="B8869" t="s">
        <v>2</v>
      </c>
      <c r="C8869" s="76" t="s">
        <v>946</v>
      </c>
      <c r="D8869" t="s">
        <v>980</v>
      </c>
      <c r="E8869" s="82">
        <v>230</v>
      </c>
      <c r="F8869" t="s">
        <v>973</v>
      </c>
      <c r="G8869" s="83">
        <v>31352</v>
      </c>
      <c r="I8869">
        <v>1985</v>
      </c>
    </row>
    <row r="8870" spans="1:9" x14ac:dyDescent="0.25">
      <c r="A8870" t="s">
        <v>972</v>
      </c>
      <c r="B8870" t="s">
        <v>116</v>
      </c>
      <c r="C8870" s="76" t="s">
        <v>946</v>
      </c>
      <c r="D8870" t="s">
        <v>980</v>
      </c>
      <c r="E8870" s="82">
        <v>280</v>
      </c>
      <c r="F8870" t="s">
        <v>973</v>
      </c>
      <c r="G8870" s="83">
        <v>41713</v>
      </c>
      <c r="I8870">
        <v>2014</v>
      </c>
    </row>
    <row r="8871" spans="1:9" x14ac:dyDescent="0.25">
      <c r="A8871" t="s">
        <v>972</v>
      </c>
      <c r="B8871" t="s">
        <v>177</v>
      </c>
      <c r="C8871" s="76" t="s">
        <v>975</v>
      </c>
      <c r="D8871" t="s">
        <v>975</v>
      </c>
      <c r="E8871" s="82">
        <v>1526</v>
      </c>
      <c r="F8871" t="s">
        <v>973</v>
      </c>
      <c r="G8871" s="83">
        <v>18264</v>
      </c>
      <c r="I8871">
        <v>1950</v>
      </c>
    </row>
    <row r="8872" spans="1:9" x14ac:dyDescent="0.25">
      <c r="A8872" t="s">
        <v>972</v>
      </c>
      <c r="B8872" t="s">
        <v>128</v>
      </c>
      <c r="C8872" s="76" t="s">
        <v>1272</v>
      </c>
      <c r="D8872" t="s">
        <v>975</v>
      </c>
      <c r="E8872" s="82">
        <v>68</v>
      </c>
      <c r="F8872" t="s">
        <v>973</v>
      </c>
      <c r="G8872" s="83">
        <v>18264</v>
      </c>
      <c r="I8872">
        <v>1950</v>
      </c>
    </row>
    <row r="8873" spans="1:9" x14ac:dyDescent="0.25">
      <c r="A8873" t="s">
        <v>972</v>
      </c>
      <c r="B8873" t="s">
        <v>281</v>
      </c>
      <c r="C8873" s="76" t="s">
        <v>946</v>
      </c>
      <c r="D8873" t="s">
        <v>980</v>
      </c>
      <c r="E8873" s="82">
        <v>500</v>
      </c>
      <c r="F8873" t="s">
        <v>973</v>
      </c>
      <c r="G8873" s="83">
        <v>42040</v>
      </c>
      <c r="I8873">
        <v>2015</v>
      </c>
    </row>
    <row r="8874" spans="1:9" x14ac:dyDescent="0.25">
      <c r="A8874" t="s">
        <v>972</v>
      </c>
      <c r="B8874" t="s">
        <v>278</v>
      </c>
      <c r="C8874" s="76" t="s">
        <v>946</v>
      </c>
      <c r="D8874" t="s">
        <v>980</v>
      </c>
      <c r="E8874" s="82">
        <v>389.5</v>
      </c>
      <c r="F8874" t="s">
        <v>973</v>
      </c>
      <c r="G8874" s="83">
        <v>43040</v>
      </c>
      <c r="I8874">
        <v>2017</v>
      </c>
    </row>
    <row r="8875" spans="1:9" x14ac:dyDescent="0.25">
      <c r="A8875" t="s">
        <v>972</v>
      </c>
      <c r="B8875" t="s">
        <v>278</v>
      </c>
      <c r="C8875" s="76" t="s">
        <v>946</v>
      </c>
      <c r="D8875" t="s">
        <v>980</v>
      </c>
      <c r="E8875" s="82">
        <v>141.55000000000001</v>
      </c>
      <c r="F8875" t="s">
        <v>973</v>
      </c>
      <c r="G8875" s="83">
        <v>42152</v>
      </c>
      <c r="I8875">
        <v>2015</v>
      </c>
    </row>
    <row r="8876" spans="1:9" x14ac:dyDescent="0.25">
      <c r="A8876" t="s">
        <v>972</v>
      </c>
      <c r="B8876" t="s">
        <v>128</v>
      </c>
      <c r="C8876" s="76" t="s">
        <v>842</v>
      </c>
      <c r="D8876" t="s">
        <v>980</v>
      </c>
      <c r="E8876" s="82">
        <v>1.41</v>
      </c>
      <c r="F8876" t="s">
        <v>973</v>
      </c>
      <c r="G8876" s="83">
        <v>41001</v>
      </c>
      <c r="I8876">
        <v>2012</v>
      </c>
    </row>
    <row r="8877" spans="1:9" x14ac:dyDescent="0.25">
      <c r="A8877" t="s">
        <v>972</v>
      </c>
      <c r="B8877" t="s">
        <v>127</v>
      </c>
      <c r="C8877" s="76" t="s">
        <v>947</v>
      </c>
      <c r="D8877" t="s">
        <v>980</v>
      </c>
      <c r="E8877" s="82">
        <v>4.5999999999999996</v>
      </c>
      <c r="F8877" t="s">
        <v>973</v>
      </c>
      <c r="G8877" s="83">
        <v>38631</v>
      </c>
      <c r="I8877">
        <v>2005</v>
      </c>
    </row>
    <row r="8878" spans="1:9" x14ac:dyDescent="0.25">
      <c r="A8878" t="s">
        <v>972</v>
      </c>
      <c r="B8878" t="s">
        <v>127</v>
      </c>
      <c r="C8878" s="76" t="s">
        <v>842</v>
      </c>
      <c r="D8878" t="s">
        <v>980</v>
      </c>
      <c r="E8878" s="82">
        <v>2.0499999999999998</v>
      </c>
      <c r="F8878" t="s">
        <v>973</v>
      </c>
      <c r="G8878" s="83">
        <v>36466</v>
      </c>
      <c r="I8878">
        <v>1999</v>
      </c>
    </row>
    <row r="8879" spans="1:9" x14ac:dyDescent="0.25">
      <c r="A8879" t="s">
        <v>972</v>
      </c>
      <c r="B8879" t="s">
        <v>128</v>
      </c>
      <c r="C8879" s="76" t="s">
        <v>842</v>
      </c>
      <c r="D8879" t="s">
        <v>980</v>
      </c>
      <c r="E8879" s="82">
        <v>1.37</v>
      </c>
      <c r="F8879" t="s">
        <v>973</v>
      </c>
      <c r="G8879" s="83">
        <v>38908</v>
      </c>
      <c r="I8879">
        <v>2006</v>
      </c>
    </row>
    <row r="8880" spans="1:9" x14ac:dyDescent="0.25">
      <c r="A8880" t="s">
        <v>972</v>
      </c>
      <c r="B8880" t="s">
        <v>127</v>
      </c>
      <c r="C8880" s="76" t="s">
        <v>842</v>
      </c>
      <c r="D8880" t="s">
        <v>980</v>
      </c>
      <c r="E8880" s="82">
        <v>0.68</v>
      </c>
      <c r="F8880" t="s">
        <v>973</v>
      </c>
      <c r="G8880" s="83">
        <v>36801</v>
      </c>
      <c r="I8880">
        <v>2000</v>
      </c>
    </row>
    <row r="8881" spans="1:9" ht="14.45" customHeight="1" x14ac:dyDescent="0.25">
      <c r="A8881" t="s">
        <v>972</v>
      </c>
      <c r="B8881" t="s">
        <v>118</v>
      </c>
      <c r="C8881" s="76" t="s">
        <v>842</v>
      </c>
      <c r="D8881" t="s">
        <v>980</v>
      </c>
      <c r="E8881" s="82">
        <v>5.26</v>
      </c>
      <c r="F8881" t="s">
        <v>973</v>
      </c>
      <c r="G8881" s="83">
        <v>37091</v>
      </c>
      <c r="I8881">
        <v>2001</v>
      </c>
    </row>
    <row r="8882" spans="1:9" ht="14.45" customHeight="1" x14ac:dyDescent="0.25">
      <c r="A8882" t="s">
        <v>972</v>
      </c>
      <c r="B8882" t="s">
        <v>100</v>
      </c>
      <c r="C8882" s="76" t="s">
        <v>842</v>
      </c>
      <c r="D8882" t="s">
        <v>980</v>
      </c>
      <c r="E8882" s="82">
        <v>0.15</v>
      </c>
      <c r="F8882" t="s">
        <v>973</v>
      </c>
      <c r="G8882" s="83">
        <v>41064</v>
      </c>
      <c r="I8882">
        <v>2012</v>
      </c>
    </row>
    <row r="8883" spans="1:9" ht="14.45" customHeight="1" x14ac:dyDescent="0.25">
      <c r="A8883" t="s">
        <v>972</v>
      </c>
      <c r="B8883" t="s">
        <v>124</v>
      </c>
      <c r="C8883" s="76" t="s">
        <v>842</v>
      </c>
      <c r="D8883" t="s">
        <v>980</v>
      </c>
      <c r="E8883" s="82">
        <v>2.92</v>
      </c>
      <c r="F8883" t="s">
        <v>973</v>
      </c>
      <c r="G8883" s="83">
        <v>37861</v>
      </c>
      <c r="I8883">
        <v>2003</v>
      </c>
    </row>
    <row r="8884" spans="1:9" x14ac:dyDescent="0.25">
      <c r="A8884" t="s">
        <v>972</v>
      </c>
      <c r="B8884" t="s">
        <v>125</v>
      </c>
      <c r="C8884" s="76" t="s">
        <v>842</v>
      </c>
      <c r="D8884" t="s">
        <v>980</v>
      </c>
      <c r="E8884" s="82">
        <v>2.68</v>
      </c>
      <c r="F8884" t="s">
        <v>973</v>
      </c>
      <c r="G8884" s="83">
        <v>38639</v>
      </c>
      <c r="I8884">
        <v>2005</v>
      </c>
    </row>
    <row r="8885" spans="1:9" x14ac:dyDescent="0.25">
      <c r="A8885" t="s">
        <v>972</v>
      </c>
      <c r="B8885" t="s">
        <v>128</v>
      </c>
      <c r="C8885" s="76" t="s">
        <v>842</v>
      </c>
      <c r="D8885" t="s">
        <v>980</v>
      </c>
      <c r="E8885" s="82">
        <v>12.9</v>
      </c>
      <c r="F8885" t="s">
        <v>973</v>
      </c>
      <c r="G8885" s="83">
        <v>41388</v>
      </c>
      <c r="I8885">
        <v>2013</v>
      </c>
    </row>
    <row r="8886" spans="1:9" x14ac:dyDescent="0.25">
      <c r="A8886" t="s">
        <v>972</v>
      </c>
      <c r="B8886" t="s">
        <v>104</v>
      </c>
      <c r="C8886" s="76" t="s">
        <v>842</v>
      </c>
      <c r="D8886" t="s">
        <v>980</v>
      </c>
      <c r="E8886" s="82">
        <v>4.75</v>
      </c>
      <c r="F8886" t="s">
        <v>973</v>
      </c>
      <c r="G8886" s="83">
        <v>38121</v>
      </c>
      <c r="I8886">
        <v>2004</v>
      </c>
    </row>
    <row r="8887" spans="1:9" x14ac:dyDescent="0.25">
      <c r="A8887" t="s">
        <v>972</v>
      </c>
      <c r="B8887" t="s">
        <v>127</v>
      </c>
      <c r="C8887" s="76" t="s">
        <v>842</v>
      </c>
      <c r="D8887" t="s">
        <v>980</v>
      </c>
      <c r="E8887" s="82">
        <v>0.46</v>
      </c>
      <c r="F8887" t="s">
        <v>973</v>
      </c>
      <c r="G8887" s="83">
        <v>37340</v>
      </c>
      <c r="I8887">
        <v>2002</v>
      </c>
    </row>
    <row r="8888" spans="1:9" x14ac:dyDescent="0.25">
      <c r="A8888" t="s">
        <v>972</v>
      </c>
      <c r="B8888" t="s">
        <v>97</v>
      </c>
      <c r="C8888" s="76" t="s">
        <v>947</v>
      </c>
      <c r="D8888" t="s">
        <v>980</v>
      </c>
      <c r="E8888" s="82">
        <v>2.9</v>
      </c>
      <c r="F8888" t="s">
        <v>973</v>
      </c>
      <c r="G8888" s="83">
        <v>41572</v>
      </c>
      <c r="I8888">
        <v>2013</v>
      </c>
    </row>
    <row r="8889" spans="1:9" x14ac:dyDescent="0.25">
      <c r="A8889" t="s">
        <v>972</v>
      </c>
      <c r="B8889" t="s">
        <v>179</v>
      </c>
      <c r="C8889" s="76" t="s">
        <v>842</v>
      </c>
      <c r="D8889" t="s">
        <v>980</v>
      </c>
      <c r="E8889" s="82">
        <v>6.4</v>
      </c>
      <c r="F8889" t="s">
        <v>973</v>
      </c>
      <c r="G8889" s="83">
        <v>41375</v>
      </c>
      <c r="I8889">
        <v>2013</v>
      </c>
    </row>
    <row r="8890" spans="1:9" x14ac:dyDescent="0.25">
      <c r="A8890" t="s">
        <v>972</v>
      </c>
      <c r="B8890" t="s">
        <v>128</v>
      </c>
      <c r="C8890" s="76" t="s">
        <v>842</v>
      </c>
      <c r="D8890" t="s">
        <v>980</v>
      </c>
      <c r="E8890" s="82">
        <v>0.96</v>
      </c>
      <c r="F8890" t="s">
        <v>973</v>
      </c>
      <c r="G8890" s="83">
        <v>38358</v>
      </c>
      <c r="I8890">
        <v>2005</v>
      </c>
    </row>
    <row r="8891" spans="1:9" x14ac:dyDescent="0.25">
      <c r="A8891" t="s">
        <v>972</v>
      </c>
      <c r="B8891" t="s">
        <v>23</v>
      </c>
      <c r="C8891" s="76" t="s">
        <v>947</v>
      </c>
      <c r="D8891" t="s">
        <v>980</v>
      </c>
      <c r="E8891" s="82">
        <v>9.5</v>
      </c>
      <c r="F8891" t="s">
        <v>973</v>
      </c>
      <c r="G8891" s="83">
        <v>37733</v>
      </c>
      <c r="I8891">
        <v>2003</v>
      </c>
    </row>
    <row r="8892" spans="1:9" x14ac:dyDescent="0.25">
      <c r="A8892" t="s">
        <v>972</v>
      </c>
      <c r="B8892" t="s">
        <v>199</v>
      </c>
      <c r="C8892" s="76" t="s">
        <v>842</v>
      </c>
      <c r="D8892" t="s">
        <v>980</v>
      </c>
      <c r="E8892" s="82">
        <v>5</v>
      </c>
      <c r="F8892" t="s">
        <v>973</v>
      </c>
      <c r="G8892" s="83">
        <v>37774</v>
      </c>
      <c r="I8892">
        <v>2003</v>
      </c>
    </row>
    <row r="8893" spans="1:9" x14ac:dyDescent="0.25">
      <c r="A8893" t="s">
        <v>972</v>
      </c>
      <c r="B8893" t="s">
        <v>2</v>
      </c>
      <c r="C8893" s="76" t="s">
        <v>947</v>
      </c>
      <c r="D8893" t="s">
        <v>980</v>
      </c>
      <c r="E8893" s="82">
        <v>9.5</v>
      </c>
      <c r="F8893" t="s">
        <v>973</v>
      </c>
      <c r="G8893" s="83">
        <v>38603</v>
      </c>
      <c r="I8893">
        <v>2005</v>
      </c>
    </row>
    <row r="8894" spans="1:9" x14ac:dyDescent="0.25">
      <c r="A8894" t="s">
        <v>972</v>
      </c>
      <c r="B8894" t="s">
        <v>89</v>
      </c>
      <c r="C8894" s="76" t="s">
        <v>947</v>
      </c>
      <c r="D8894" t="s">
        <v>980</v>
      </c>
      <c r="E8894" s="82">
        <v>9.5</v>
      </c>
      <c r="F8894" t="s">
        <v>973</v>
      </c>
      <c r="G8894" s="83">
        <v>41865</v>
      </c>
      <c r="I8894">
        <v>2014</v>
      </c>
    </row>
    <row r="8895" spans="1:9" x14ac:dyDescent="0.25">
      <c r="A8895" t="s">
        <v>972</v>
      </c>
      <c r="B8895" t="s">
        <v>133</v>
      </c>
      <c r="C8895" s="76" t="s">
        <v>842</v>
      </c>
      <c r="D8895" t="s">
        <v>980</v>
      </c>
      <c r="E8895" s="82">
        <v>5.84</v>
      </c>
      <c r="F8895" t="s">
        <v>973</v>
      </c>
      <c r="G8895" s="83">
        <v>40462</v>
      </c>
      <c r="I8895">
        <v>2010</v>
      </c>
    </row>
    <row r="8896" spans="1:9" x14ac:dyDescent="0.25">
      <c r="A8896" t="s">
        <v>972</v>
      </c>
      <c r="B8896" t="s">
        <v>177</v>
      </c>
      <c r="C8896" s="76" t="s">
        <v>842</v>
      </c>
      <c r="D8896" t="s">
        <v>980</v>
      </c>
      <c r="E8896" s="82">
        <v>0.12</v>
      </c>
      <c r="F8896" t="s">
        <v>973</v>
      </c>
      <c r="G8896" s="83">
        <v>41387</v>
      </c>
      <c r="I8896">
        <v>2013</v>
      </c>
    </row>
    <row r="8897" spans="1:9" x14ac:dyDescent="0.25">
      <c r="A8897" t="s">
        <v>972</v>
      </c>
      <c r="B8897" t="s">
        <v>118</v>
      </c>
      <c r="C8897" s="76" t="s">
        <v>842</v>
      </c>
      <c r="D8897" t="s">
        <v>980</v>
      </c>
      <c r="E8897" s="82">
        <v>1.0900000000000001</v>
      </c>
      <c r="F8897" t="s">
        <v>973</v>
      </c>
      <c r="G8897" s="83">
        <v>37756</v>
      </c>
      <c r="I8897">
        <v>2003</v>
      </c>
    </row>
    <row r="8898" spans="1:9" x14ac:dyDescent="0.25">
      <c r="A8898" t="s">
        <v>972</v>
      </c>
      <c r="B8898" t="s">
        <v>177</v>
      </c>
      <c r="C8898" s="76" t="s">
        <v>842</v>
      </c>
      <c r="D8898" t="s">
        <v>980</v>
      </c>
      <c r="E8898" s="82">
        <v>1.88</v>
      </c>
      <c r="F8898" t="s">
        <v>973</v>
      </c>
      <c r="G8898" s="83">
        <v>37943</v>
      </c>
      <c r="I8898">
        <v>2003</v>
      </c>
    </row>
    <row r="8899" spans="1:9" x14ac:dyDescent="0.25">
      <c r="A8899" t="s">
        <v>972</v>
      </c>
      <c r="B8899" t="s">
        <v>121</v>
      </c>
      <c r="C8899" s="76" t="s">
        <v>842</v>
      </c>
      <c r="D8899" t="s">
        <v>980</v>
      </c>
      <c r="E8899" s="82">
        <v>13.6</v>
      </c>
      <c r="F8899" t="s">
        <v>973</v>
      </c>
      <c r="G8899" s="83">
        <v>41387</v>
      </c>
      <c r="I8899">
        <v>2013</v>
      </c>
    </row>
    <row r="8900" spans="1:9" x14ac:dyDescent="0.25">
      <c r="A8900" t="s">
        <v>972</v>
      </c>
      <c r="B8900" t="s">
        <v>169</v>
      </c>
      <c r="C8900" s="76" t="s">
        <v>947</v>
      </c>
      <c r="D8900" t="s">
        <v>980</v>
      </c>
      <c r="E8900" s="82">
        <v>9.5</v>
      </c>
      <c r="F8900" t="s">
        <v>973</v>
      </c>
      <c r="G8900" s="83">
        <v>37998</v>
      </c>
      <c r="I8900">
        <v>2004</v>
      </c>
    </row>
    <row r="8901" spans="1:9" x14ac:dyDescent="0.25">
      <c r="A8901" t="s">
        <v>972</v>
      </c>
      <c r="B8901" t="s">
        <v>128</v>
      </c>
      <c r="C8901" s="76" t="s">
        <v>842</v>
      </c>
      <c r="D8901" t="s">
        <v>980</v>
      </c>
      <c r="E8901" s="82">
        <v>2.88</v>
      </c>
      <c r="F8901" t="s">
        <v>973</v>
      </c>
      <c r="G8901" s="83">
        <v>40586</v>
      </c>
      <c r="I8901">
        <v>2011</v>
      </c>
    </row>
    <row r="8902" spans="1:9" x14ac:dyDescent="0.25">
      <c r="A8902" t="s">
        <v>972</v>
      </c>
      <c r="B8902" t="s">
        <v>182</v>
      </c>
      <c r="C8902" s="76" t="s">
        <v>842</v>
      </c>
      <c r="D8902" t="s">
        <v>980</v>
      </c>
      <c r="E8902" s="82">
        <v>9.76</v>
      </c>
      <c r="F8902" t="s">
        <v>973</v>
      </c>
      <c r="G8902" s="83">
        <v>42384</v>
      </c>
      <c r="I8902">
        <v>2016</v>
      </c>
    </row>
    <row r="8903" spans="1:9" x14ac:dyDescent="0.25">
      <c r="A8903" t="s">
        <v>972</v>
      </c>
      <c r="B8903" t="s">
        <v>177</v>
      </c>
      <c r="C8903" s="76" t="s">
        <v>842</v>
      </c>
      <c r="D8903" t="s">
        <v>980</v>
      </c>
      <c r="E8903" s="82">
        <v>1.37</v>
      </c>
      <c r="F8903" t="s">
        <v>973</v>
      </c>
      <c r="G8903" s="83">
        <v>39636</v>
      </c>
      <c r="I8903">
        <v>2008</v>
      </c>
    </row>
    <row r="8904" spans="1:9" x14ac:dyDescent="0.25">
      <c r="A8904" t="s">
        <v>972</v>
      </c>
      <c r="B8904" t="s">
        <v>279</v>
      </c>
      <c r="C8904" s="76" t="s">
        <v>947</v>
      </c>
      <c r="D8904" t="s">
        <v>980</v>
      </c>
      <c r="E8904" s="82">
        <v>9.5</v>
      </c>
      <c r="F8904" t="s">
        <v>973</v>
      </c>
      <c r="G8904" s="83">
        <v>41170</v>
      </c>
      <c r="I8904">
        <v>2012</v>
      </c>
    </row>
    <row r="8905" spans="1:9" x14ac:dyDescent="0.25">
      <c r="A8905" t="s">
        <v>972</v>
      </c>
      <c r="B8905" t="s">
        <v>184</v>
      </c>
      <c r="C8905" s="76" t="s">
        <v>842</v>
      </c>
      <c r="D8905" t="s">
        <v>980</v>
      </c>
      <c r="E8905" s="82">
        <v>0.8</v>
      </c>
      <c r="F8905" t="s">
        <v>973</v>
      </c>
      <c r="G8905" s="83">
        <v>38086</v>
      </c>
      <c r="I8905">
        <v>2004</v>
      </c>
    </row>
    <row r="8906" spans="1:9" x14ac:dyDescent="0.25">
      <c r="A8906" t="s">
        <v>972</v>
      </c>
      <c r="B8906" t="s">
        <v>169</v>
      </c>
      <c r="C8906" s="76" t="s">
        <v>947</v>
      </c>
      <c r="D8906" t="s">
        <v>980</v>
      </c>
      <c r="E8906" s="82">
        <v>9.5</v>
      </c>
      <c r="F8906" t="s">
        <v>973</v>
      </c>
      <c r="G8906" s="83">
        <v>41310</v>
      </c>
      <c r="I8906">
        <v>2013</v>
      </c>
    </row>
    <row r="8907" spans="1:9" x14ac:dyDescent="0.25">
      <c r="A8907" t="s">
        <v>972</v>
      </c>
      <c r="B8907" t="s">
        <v>257</v>
      </c>
      <c r="C8907" s="76" t="s">
        <v>842</v>
      </c>
      <c r="D8907" t="s">
        <v>980</v>
      </c>
      <c r="E8907" s="82">
        <v>2.74</v>
      </c>
      <c r="F8907" t="s">
        <v>973</v>
      </c>
      <c r="G8907" s="83">
        <v>38603</v>
      </c>
      <c r="I8907">
        <v>2005</v>
      </c>
    </row>
    <row r="8908" spans="1:9" x14ac:dyDescent="0.25">
      <c r="A8908" t="s">
        <v>972</v>
      </c>
      <c r="B8908" t="s">
        <v>139</v>
      </c>
      <c r="C8908" s="76" t="s">
        <v>842</v>
      </c>
      <c r="D8908" t="s">
        <v>980</v>
      </c>
      <c r="E8908" s="82">
        <v>2.82</v>
      </c>
      <c r="F8908" t="s">
        <v>973</v>
      </c>
      <c r="G8908" s="83">
        <v>39916</v>
      </c>
      <c r="I8908">
        <v>2009</v>
      </c>
    </row>
    <row r="8909" spans="1:9" x14ac:dyDescent="0.25">
      <c r="A8909" t="s">
        <v>972</v>
      </c>
      <c r="B8909" t="s">
        <v>245</v>
      </c>
      <c r="C8909" s="76" t="s">
        <v>842</v>
      </c>
      <c r="D8909" t="s">
        <v>980</v>
      </c>
      <c r="E8909" s="82">
        <v>3.16</v>
      </c>
      <c r="F8909" t="s">
        <v>973</v>
      </c>
      <c r="G8909" s="83">
        <v>40350</v>
      </c>
      <c r="I8909">
        <v>2010</v>
      </c>
    </row>
    <row r="8910" spans="1:9" x14ac:dyDescent="0.25">
      <c r="A8910" t="s">
        <v>972</v>
      </c>
      <c r="B8910" t="s">
        <v>204</v>
      </c>
      <c r="C8910" s="76" t="s">
        <v>842</v>
      </c>
      <c r="D8910" t="s">
        <v>980</v>
      </c>
      <c r="E8910" s="82">
        <v>1.41</v>
      </c>
      <c r="F8910" t="s">
        <v>973</v>
      </c>
      <c r="G8910" s="83">
        <v>38139</v>
      </c>
      <c r="I8910">
        <v>2004</v>
      </c>
    </row>
    <row r="8911" spans="1:9" x14ac:dyDescent="0.25">
      <c r="A8911" t="s">
        <v>972</v>
      </c>
      <c r="B8911" t="s">
        <v>124</v>
      </c>
      <c r="C8911" s="76" t="s">
        <v>842</v>
      </c>
      <c r="D8911" t="s">
        <v>980</v>
      </c>
      <c r="E8911" s="82">
        <v>7.6</v>
      </c>
      <c r="F8911" t="s">
        <v>973</v>
      </c>
      <c r="G8911" s="83">
        <v>42228</v>
      </c>
      <c r="I8911">
        <v>2015</v>
      </c>
    </row>
    <row r="8912" spans="1:9" ht="14.45" customHeight="1" x14ac:dyDescent="0.25">
      <c r="A8912" t="s">
        <v>972</v>
      </c>
      <c r="B8912" t="s">
        <v>88</v>
      </c>
      <c r="C8912" s="76" t="s">
        <v>842</v>
      </c>
      <c r="D8912" t="s">
        <v>980</v>
      </c>
      <c r="E8912" s="82">
        <v>3.93</v>
      </c>
      <c r="F8912" t="s">
        <v>973</v>
      </c>
      <c r="G8912" s="83">
        <v>38946</v>
      </c>
      <c r="I8912">
        <v>2006</v>
      </c>
    </row>
    <row r="8913" spans="1:9" ht="14.45" customHeight="1" x14ac:dyDescent="0.25">
      <c r="A8913" t="s">
        <v>972</v>
      </c>
      <c r="B8913" t="s">
        <v>133</v>
      </c>
      <c r="C8913" s="76" t="s">
        <v>842</v>
      </c>
      <c r="D8913" t="s">
        <v>980</v>
      </c>
      <c r="E8913" s="82">
        <v>1.8</v>
      </c>
      <c r="F8913" t="s">
        <v>973</v>
      </c>
      <c r="G8913" s="83">
        <v>38331</v>
      </c>
      <c r="I8913">
        <v>2004</v>
      </c>
    </row>
    <row r="8914" spans="1:9" x14ac:dyDescent="0.25">
      <c r="A8914" t="s">
        <v>972</v>
      </c>
      <c r="B8914" t="s">
        <v>113</v>
      </c>
      <c r="C8914" s="76" t="s">
        <v>842</v>
      </c>
      <c r="D8914" t="s">
        <v>980</v>
      </c>
      <c r="E8914" s="82">
        <v>1.9</v>
      </c>
      <c r="F8914" t="s">
        <v>973</v>
      </c>
      <c r="G8914" s="83">
        <v>41514</v>
      </c>
      <c r="I8914">
        <v>2013</v>
      </c>
    </row>
    <row r="8915" spans="1:9" x14ac:dyDescent="0.25">
      <c r="A8915" t="s">
        <v>972</v>
      </c>
      <c r="B8915" t="s">
        <v>177</v>
      </c>
      <c r="C8915" s="76" t="s">
        <v>947</v>
      </c>
      <c r="D8915" t="s">
        <v>980</v>
      </c>
      <c r="E8915" s="82">
        <v>9.5</v>
      </c>
      <c r="F8915" t="s">
        <v>973</v>
      </c>
      <c r="G8915" s="83">
        <v>38476</v>
      </c>
      <c r="I8915">
        <v>2005</v>
      </c>
    </row>
    <row r="8916" spans="1:9" x14ac:dyDescent="0.25">
      <c r="A8916" t="s">
        <v>972</v>
      </c>
      <c r="B8916" t="s">
        <v>175</v>
      </c>
      <c r="C8916" s="76" t="s">
        <v>947</v>
      </c>
      <c r="D8916" t="s">
        <v>980</v>
      </c>
      <c r="E8916" s="82">
        <v>10</v>
      </c>
      <c r="F8916" t="s">
        <v>973</v>
      </c>
      <c r="G8916" s="83">
        <v>41516</v>
      </c>
      <c r="I8916">
        <v>2013</v>
      </c>
    </row>
    <row r="8917" spans="1:9" x14ac:dyDescent="0.25">
      <c r="A8917" t="s">
        <v>972</v>
      </c>
      <c r="B8917" t="s">
        <v>177</v>
      </c>
      <c r="C8917" s="76" t="s">
        <v>947</v>
      </c>
      <c r="D8917" t="s">
        <v>980</v>
      </c>
      <c r="E8917" s="82">
        <v>9.5</v>
      </c>
      <c r="F8917" t="s">
        <v>973</v>
      </c>
      <c r="G8917" s="83">
        <v>38604</v>
      </c>
      <c r="I8917">
        <v>2005</v>
      </c>
    </row>
    <row r="8918" spans="1:9" x14ac:dyDescent="0.25">
      <c r="A8918" t="s">
        <v>972</v>
      </c>
      <c r="B8918" t="s">
        <v>133</v>
      </c>
      <c r="C8918" s="76" t="s">
        <v>842</v>
      </c>
      <c r="D8918" t="s">
        <v>980</v>
      </c>
      <c r="E8918" s="82">
        <v>6.9</v>
      </c>
      <c r="F8918" t="s">
        <v>973</v>
      </c>
      <c r="G8918" s="83">
        <v>38478</v>
      </c>
      <c r="I8918">
        <v>2005</v>
      </c>
    </row>
    <row r="8919" spans="1:9" x14ac:dyDescent="0.25">
      <c r="A8919" t="s">
        <v>972</v>
      </c>
      <c r="B8919" t="s">
        <v>133</v>
      </c>
      <c r="C8919" s="76" t="s">
        <v>842</v>
      </c>
      <c r="D8919" t="s">
        <v>980</v>
      </c>
      <c r="E8919" s="82">
        <v>26.22</v>
      </c>
      <c r="F8919" t="s">
        <v>973</v>
      </c>
      <c r="G8919" s="83">
        <v>41382</v>
      </c>
      <c r="I8919">
        <v>2013</v>
      </c>
    </row>
    <row r="8920" spans="1:9" x14ac:dyDescent="0.25">
      <c r="A8920" t="s">
        <v>972</v>
      </c>
      <c r="B8920" t="s">
        <v>90</v>
      </c>
      <c r="C8920" s="76" t="s">
        <v>947</v>
      </c>
      <c r="D8920" t="s">
        <v>980</v>
      </c>
      <c r="E8920" s="82">
        <v>2.44</v>
      </c>
      <c r="F8920" t="s">
        <v>973</v>
      </c>
      <c r="G8920" s="83">
        <v>41336</v>
      </c>
      <c r="I8920">
        <v>2013</v>
      </c>
    </row>
    <row r="8921" spans="1:9" x14ac:dyDescent="0.25">
      <c r="A8921" t="s">
        <v>972</v>
      </c>
      <c r="B8921" t="s">
        <v>204</v>
      </c>
      <c r="C8921" s="76" t="s">
        <v>947</v>
      </c>
      <c r="D8921" t="s">
        <v>980</v>
      </c>
      <c r="E8921" s="82">
        <v>4.2</v>
      </c>
      <c r="F8921" t="s">
        <v>973</v>
      </c>
      <c r="G8921" s="83">
        <v>41152</v>
      </c>
      <c r="I8921">
        <v>2012</v>
      </c>
    </row>
    <row r="8922" spans="1:9" x14ac:dyDescent="0.25">
      <c r="A8922" t="s">
        <v>972</v>
      </c>
      <c r="B8922" t="s">
        <v>97</v>
      </c>
      <c r="C8922" s="76" t="s">
        <v>842</v>
      </c>
      <c r="D8922" t="s">
        <v>980</v>
      </c>
      <c r="E8922" s="82">
        <v>1.67</v>
      </c>
      <c r="F8922" t="s">
        <v>973</v>
      </c>
      <c r="G8922" s="83">
        <v>38642</v>
      </c>
      <c r="I8922">
        <v>2005</v>
      </c>
    </row>
    <row r="8923" spans="1:9" x14ac:dyDescent="0.25">
      <c r="A8923" t="s">
        <v>972</v>
      </c>
      <c r="B8923" t="s">
        <v>121</v>
      </c>
      <c r="C8923" s="76" t="s">
        <v>842</v>
      </c>
      <c r="D8923" t="s">
        <v>980</v>
      </c>
      <c r="E8923" s="82">
        <v>1.6</v>
      </c>
      <c r="F8923" t="s">
        <v>973</v>
      </c>
      <c r="G8923" s="83">
        <v>41861</v>
      </c>
      <c r="I8923">
        <v>2014</v>
      </c>
    </row>
    <row r="8924" spans="1:9" x14ac:dyDescent="0.25">
      <c r="A8924" t="s">
        <v>972</v>
      </c>
      <c r="B8924" t="s">
        <v>127</v>
      </c>
      <c r="C8924" s="76" t="s">
        <v>842</v>
      </c>
      <c r="D8924" t="s">
        <v>980</v>
      </c>
      <c r="E8924" s="82">
        <v>2.5099999999999998</v>
      </c>
      <c r="F8924" t="s">
        <v>973</v>
      </c>
      <c r="G8924" s="83">
        <v>38642</v>
      </c>
      <c r="I8924">
        <v>2005</v>
      </c>
    </row>
    <row r="8925" spans="1:9" x14ac:dyDescent="0.25">
      <c r="A8925" t="s">
        <v>972</v>
      </c>
      <c r="B8925" t="s">
        <v>986</v>
      </c>
      <c r="C8925" s="76" t="s">
        <v>947</v>
      </c>
      <c r="D8925" t="s">
        <v>980</v>
      </c>
      <c r="E8925" s="82">
        <v>2.5</v>
      </c>
      <c r="F8925" t="s">
        <v>973</v>
      </c>
      <c r="G8925" s="83">
        <v>40646</v>
      </c>
      <c r="I8925">
        <v>2011</v>
      </c>
    </row>
    <row r="8926" spans="1:9" x14ac:dyDescent="0.25">
      <c r="A8926" t="s">
        <v>972</v>
      </c>
      <c r="B8926" t="s">
        <v>182</v>
      </c>
      <c r="C8926" s="76" t="s">
        <v>842</v>
      </c>
      <c r="D8926" t="s">
        <v>980</v>
      </c>
      <c r="E8926" s="82">
        <v>1.0900000000000001</v>
      </c>
      <c r="F8926" t="s">
        <v>973</v>
      </c>
      <c r="G8926" s="83">
        <v>38665</v>
      </c>
      <c r="I8926">
        <v>2005</v>
      </c>
    </row>
    <row r="8927" spans="1:9" x14ac:dyDescent="0.25">
      <c r="A8927" t="s">
        <v>972</v>
      </c>
      <c r="B8927" t="s">
        <v>182</v>
      </c>
      <c r="C8927" s="76" t="s">
        <v>947</v>
      </c>
      <c r="D8927" t="s">
        <v>980</v>
      </c>
      <c r="E8927" s="82">
        <v>1</v>
      </c>
      <c r="F8927" t="s">
        <v>973</v>
      </c>
      <c r="G8927" s="83">
        <v>41921</v>
      </c>
      <c r="I8927">
        <v>2014</v>
      </c>
    </row>
    <row r="8928" spans="1:9" x14ac:dyDescent="0.25">
      <c r="A8928" t="s">
        <v>972</v>
      </c>
      <c r="B8928" t="s">
        <v>280</v>
      </c>
      <c r="C8928" s="76" t="s">
        <v>842</v>
      </c>
      <c r="D8928" t="s">
        <v>980</v>
      </c>
      <c r="E8928" s="82">
        <v>1.67</v>
      </c>
      <c r="F8928" t="s">
        <v>973</v>
      </c>
      <c r="G8928" s="83">
        <v>37530</v>
      </c>
      <c r="I8928">
        <v>2002</v>
      </c>
    </row>
    <row r="8929" spans="1:9" x14ac:dyDescent="0.25">
      <c r="A8929" t="s">
        <v>972</v>
      </c>
      <c r="B8929" t="s">
        <v>225</v>
      </c>
      <c r="C8929" s="76" t="s">
        <v>947</v>
      </c>
      <c r="D8929" t="s">
        <v>980</v>
      </c>
      <c r="E8929" s="82">
        <v>2.4500000000000002</v>
      </c>
      <c r="F8929" t="s">
        <v>973</v>
      </c>
      <c r="G8929" s="83">
        <v>38701</v>
      </c>
      <c r="I8929">
        <v>2005</v>
      </c>
    </row>
    <row r="8930" spans="1:9" x14ac:dyDescent="0.25">
      <c r="A8930" t="s">
        <v>972</v>
      </c>
      <c r="B8930" t="s">
        <v>116</v>
      </c>
      <c r="C8930" s="76" t="s">
        <v>842</v>
      </c>
      <c r="D8930" t="s">
        <v>980</v>
      </c>
      <c r="E8930" s="82">
        <v>3.88</v>
      </c>
      <c r="F8930" t="s">
        <v>973</v>
      </c>
      <c r="G8930" s="83">
        <v>37593</v>
      </c>
      <c r="I8930">
        <v>2002</v>
      </c>
    </row>
    <row r="8931" spans="1:9" x14ac:dyDescent="0.25">
      <c r="A8931" t="s">
        <v>972</v>
      </c>
      <c r="B8931" t="s">
        <v>183</v>
      </c>
      <c r="C8931" s="76" t="s">
        <v>842</v>
      </c>
      <c r="D8931" t="s">
        <v>980</v>
      </c>
      <c r="E8931" s="82">
        <v>2.5099999999999998</v>
      </c>
      <c r="F8931" t="s">
        <v>973</v>
      </c>
      <c r="G8931" s="83">
        <v>38670</v>
      </c>
      <c r="I8931">
        <v>2005</v>
      </c>
    </row>
    <row r="8932" spans="1:9" x14ac:dyDescent="0.25">
      <c r="A8932" t="s">
        <v>972</v>
      </c>
      <c r="B8932" t="s">
        <v>11</v>
      </c>
      <c r="C8932" s="76" t="s">
        <v>842</v>
      </c>
      <c r="D8932" t="s">
        <v>980</v>
      </c>
      <c r="E8932" s="82">
        <v>4.8099999999999996</v>
      </c>
      <c r="F8932" t="s">
        <v>973</v>
      </c>
      <c r="G8932" s="83">
        <v>38491</v>
      </c>
      <c r="I8932">
        <v>2005</v>
      </c>
    </row>
    <row r="8933" spans="1:9" x14ac:dyDescent="0.25">
      <c r="A8933" t="s">
        <v>972</v>
      </c>
      <c r="B8933" t="s">
        <v>116</v>
      </c>
      <c r="C8933" s="76" t="s">
        <v>842</v>
      </c>
      <c r="D8933" t="s">
        <v>980</v>
      </c>
      <c r="E8933" s="82">
        <v>1.43</v>
      </c>
      <c r="F8933" t="s">
        <v>973</v>
      </c>
      <c r="G8933" s="83">
        <v>37617</v>
      </c>
      <c r="I8933">
        <v>2002</v>
      </c>
    </row>
    <row r="8934" spans="1:9" x14ac:dyDescent="0.25">
      <c r="A8934" t="s">
        <v>972</v>
      </c>
      <c r="B8934" t="s">
        <v>176</v>
      </c>
      <c r="C8934" s="76" t="s">
        <v>842</v>
      </c>
      <c r="D8934" t="s">
        <v>980</v>
      </c>
      <c r="E8934" s="82">
        <v>4</v>
      </c>
      <c r="F8934" t="s">
        <v>973</v>
      </c>
      <c r="G8934" s="83">
        <v>41372</v>
      </c>
      <c r="I8934">
        <v>2013</v>
      </c>
    </row>
    <row r="8935" spans="1:9" x14ac:dyDescent="0.25">
      <c r="A8935" t="s">
        <v>972</v>
      </c>
      <c r="B8935" t="s">
        <v>176</v>
      </c>
      <c r="C8935" s="76" t="s">
        <v>947</v>
      </c>
      <c r="D8935" t="s">
        <v>980</v>
      </c>
      <c r="E8935" s="82">
        <v>2.5</v>
      </c>
      <c r="F8935" t="s">
        <v>973</v>
      </c>
      <c r="G8935" s="83">
        <v>40844</v>
      </c>
      <c r="I8935">
        <v>2011</v>
      </c>
    </row>
    <row r="8936" spans="1:9" x14ac:dyDescent="0.25">
      <c r="A8936" t="s">
        <v>972</v>
      </c>
      <c r="B8936" t="s">
        <v>121</v>
      </c>
      <c r="C8936" s="76" t="s">
        <v>842</v>
      </c>
      <c r="D8936" t="s">
        <v>980</v>
      </c>
      <c r="E8936" s="82">
        <v>2.5099999999999998</v>
      </c>
      <c r="F8936" t="s">
        <v>973</v>
      </c>
      <c r="G8936" s="83">
        <v>41376</v>
      </c>
      <c r="I8936">
        <v>2013</v>
      </c>
    </row>
    <row r="8937" spans="1:9" x14ac:dyDescent="0.25">
      <c r="A8937" t="s">
        <v>972</v>
      </c>
      <c r="B8937" t="s">
        <v>143</v>
      </c>
      <c r="C8937" s="76" t="s">
        <v>842</v>
      </c>
      <c r="D8937" t="s">
        <v>980</v>
      </c>
      <c r="E8937" s="82">
        <v>11.14</v>
      </c>
      <c r="F8937" t="s">
        <v>973</v>
      </c>
      <c r="G8937" s="83">
        <v>38728</v>
      </c>
      <c r="I8937">
        <v>2006</v>
      </c>
    </row>
    <row r="8938" spans="1:9" x14ac:dyDescent="0.25">
      <c r="A8938" t="s">
        <v>972</v>
      </c>
      <c r="B8938" t="s">
        <v>171</v>
      </c>
      <c r="C8938" s="76" t="s">
        <v>842</v>
      </c>
      <c r="D8938" t="s">
        <v>980</v>
      </c>
      <c r="E8938" s="82">
        <v>0.99</v>
      </c>
      <c r="F8938" t="s">
        <v>973</v>
      </c>
      <c r="G8938" s="83">
        <v>38959</v>
      </c>
      <c r="I8938">
        <v>2006</v>
      </c>
    </row>
    <row r="8939" spans="1:9" x14ac:dyDescent="0.25">
      <c r="A8939" t="s">
        <v>972</v>
      </c>
      <c r="B8939" t="s">
        <v>113</v>
      </c>
      <c r="C8939" s="76" t="s">
        <v>842</v>
      </c>
      <c r="D8939" t="s">
        <v>980</v>
      </c>
      <c r="E8939" s="82">
        <v>1.52</v>
      </c>
      <c r="F8939" t="s">
        <v>973</v>
      </c>
      <c r="G8939" s="83">
        <v>38691</v>
      </c>
      <c r="I8939">
        <v>2005</v>
      </c>
    </row>
    <row r="8940" spans="1:9" x14ac:dyDescent="0.25">
      <c r="A8940" t="s">
        <v>972</v>
      </c>
      <c r="B8940" t="s">
        <v>251</v>
      </c>
      <c r="C8940" s="76" t="s">
        <v>842</v>
      </c>
      <c r="D8940" t="s">
        <v>980</v>
      </c>
      <c r="E8940" s="82">
        <v>1.8</v>
      </c>
      <c r="F8940" t="s">
        <v>973</v>
      </c>
      <c r="G8940" s="83">
        <v>38744</v>
      </c>
      <c r="I8940">
        <v>2006</v>
      </c>
    </row>
    <row r="8941" spans="1:9" x14ac:dyDescent="0.25">
      <c r="A8941" t="s">
        <v>972</v>
      </c>
      <c r="B8941" t="s">
        <v>125</v>
      </c>
      <c r="C8941" s="76" t="s">
        <v>842</v>
      </c>
      <c r="D8941" t="s">
        <v>980</v>
      </c>
      <c r="E8941" s="82">
        <v>3.38</v>
      </c>
      <c r="F8941" t="s">
        <v>973</v>
      </c>
      <c r="G8941" s="83">
        <v>39569</v>
      </c>
      <c r="I8941">
        <v>2008</v>
      </c>
    </row>
    <row r="8942" spans="1:9" x14ac:dyDescent="0.25">
      <c r="A8942" t="s">
        <v>972</v>
      </c>
      <c r="B8942" t="s">
        <v>272</v>
      </c>
      <c r="C8942" s="76" t="s">
        <v>947</v>
      </c>
      <c r="D8942" t="s">
        <v>980</v>
      </c>
      <c r="E8942" s="82">
        <v>1.2</v>
      </c>
      <c r="F8942" t="s">
        <v>973</v>
      </c>
      <c r="G8942" s="83">
        <v>41379</v>
      </c>
      <c r="I8942">
        <v>2013</v>
      </c>
    </row>
    <row r="8943" spans="1:9" x14ac:dyDescent="0.25">
      <c r="A8943" t="s">
        <v>972</v>
      </c>
      <c r="B8943" t="s">
        <v>105</v>
      </c>
      <c r="C8943" s="76" t="s">
        <v>947</v>
      </c>
      <c r="D8943" t="s">
        <v>980</v>
      </c>
      <c r="E8943" s="82">
        <v>2.4500000000000002</v>
      </c>
      <c r="F8943" t="s">
        <v>973</v>
      </c>
      <c r="G8943" s="83">
        <v>38901</v>
      </c>
      <c r="I8943">
        <v>2006</v>
      </c>
    </row>
    <row r="8944" spans="1:9" x14ac:dyDescent="0.25">
      <c r="A8944" t="s">
        <v>972</v>
      </c>
      <c r="B8944" t="s">
        <v>182</v>
      </c>
      <c r="C8944" s="76" t="s">
        <v>842</v>
      </c>
      <c r="D8944" t="s">
        <v>980</v>
      </c>
      <c r="E8944" s="82">
        <v>7.5</v>
      </c>
      <c r="F8944" t="s">
        <v>973</v>
      </c>
      <c r="G8944" s="83">
        <v>41388</v>
      </c>
      <c r="I8944">
        <v>2013</v>
      </c>
    </row>
    <row r="8945" spans="1:9" x14ac:dyDescent="0.25">
      <c r="A8945" t="s">
        <v>972</v>
      </c>
      <c r="B8945" t="s">
        <v>169</v>
      </c>
      <c r="C8945" s="76" t="s">
        <v>947</v>
      </c>
      <c r="D8945" t="s">
        <v>980</v>
      </c>
      <c r="E8945" s="82">
        <v>9.5</v>
      </c>
      <c r="F8945" t="s">
        <v>973</v>
      </c>
      <c r="G8945" s="83">
        <v>38856</v>
      </c>
      <c r="I8945">
        <v>2006</v>
      </c>
    </row>
    <row r="8946" spans="1:9" x14ac:dyDescent="0.25">
      <c r="A8946" t="s">
        <v>972</v>
      </c>
      <c r="B8946" t="s">
        <v>136</v>
      </c>
      <c r="C8946" s="76" t="s">
        <v>842</v>
      </c>
      <c r="D8946" t="s">
        <v>980</v>
      </c>
      <c r="E8946" s="82">
        <v>17.53</v>
      </c>
      <c r="F8946" t="s">
        <v>973</v>
      </c>
      <c r="G8946" s="83">
        <v>38826</v>
      </c>
      <c r="I8946">
        <v>2006</v>
      </c>
    </row>
    <row r="8947" spans="1:9" x14ac:dyDescent="0.25">
      <c r="A8947" t="s">
        <v>972</v>
      </c>
      <c r="B8947" t="s">
        <v>245</v>
      </c>
      <c r="C8947" s="76" t="s">
        <v>842</v>
      </c>
      <c r="D8947" t="s">
        <v>980</v>
      </c>
      <c r="E8947" s="82">
        <v>2.17</v>
      </c>
      <c r="F8947" t="s">
        <v>973</v>
      </c>
      <c r="G8947" s="83">
        <v>39234</v>
      </c>
      <c r="I8947">
        <v>2007</v>
      </c>
    </row>
    <row r="8948" spans="1:9" x14ac:dyDescent="0.25">
      <c r="A8948" t="s">
        <v>972</v>
      </c>
      <c r="B8948" t="s">
        <v>122</v>
      </c>
      <c r="C8948" s="76" t="s">
        <v>842</v>
      </c>
      <c r="D8948" t="s">
        <v>980</v>
      </c>
      <c r="E8948" s="82">
        <v>3.8</v>
      </c>
      <c r="F8948" t="s">
        <v>973</v>
      </c>
      <c r="G8948" s="83">
        <v>41362</v>
      </c>
      <c r="I8948">
        <v>2013</v>
      </c>
    </row>
    <row r="8949" spans="1:9" x14ac:dyDescent="0.25">
      <c r="A8949" t="s">
        <v>972</v>
      </c>
      <c r="B8949" t="s">
        <v>145</v>
      </c>
      <c r="C8949" s="76" t="s">
        <v>842</v>
      </c>
      <c r="D8949" t="s">
        <v>980</v>
      </c>
      <c r="E8949" s="82">
        <v>12.7</v>
      </c>
      <c r="F8949" t="s">
        <v>973</v>
      </c>
      <c r="G8949" s="83">
        <v>41856</v>
      </c>
      <c r="I8949">
        <v>2014</v>
      </c>
    </row>
    <row r="8950" spans="1:9" x14ac:dyDescent="0.25">
      <c r="A8950" t="s">
        <v>972</v>
      </c>
      <c r="B8950" t="s">
        <v>113</v>
      </c>
      <c r="C8950" s="76" t="s">
        <v>947</v>
      </c>
      <c r="D8950" t="s">
        <v>980</v>
      </c>
      <c r="E8950" s="82">
        <v>2.67</v>
      </c>
      <c r="F8950" t="s">
        <v>973</v>
      </c>
      <c r="G8950" s="83">
        <v>38939</v>
      </c>
      <c r="I8950">
        <v>2006</v>
      </c>
    </row>
    <row r="8951" spans="1:9" x14ac:dyDescent="0.25">
      <c r="A8951" t="s">
        <v>972</v>
      </c>
      <c r="B8951" t="s">
        <v>279</v>
      </c>
      <c r="C8951" s="76" t="s">
        <v>842</v>
      </c>
      <c r="D8951" t="s">
        <v>980</v>
      </c>
      <c r="E8951" s="82">
        <v>2.19</v>
      </c>
      <c r="F8951" t="s">
        <v>973</v>
      </c>
      <c r="G8951" s="83">
        <v>38380</v>
      </c>
      <c r="I8951">
        <v>2005</v>
      </c>
    </row>
    <row r="8952" spans="1:9" x14ac:dyDescent="0.25">
      <c r="A8952" t="s">
        <v>972</v>
      </c>
      <c r="B8952" t="s">
        <v>99</v>
      </c>
      <c r="C8952" s="76" t="s">
        <v>842</v>
      </c>
      <c r="D8952" t="s">
        <v>980</v>
      </c>
      <c r="E8952" s="82">
        <v>8.1999999999999993</v>
      </c>
      <c r="F8952" t="s">
        <v>973</v>
      </c>
      <c r="G8952" s="83">
        <v>38913</v>
      </c>
      <c r="I8952">
        <v>2006</v>
      </c>
    </row>
    <row r="8953" spans="1:9" ht="14.45" customHeight="1" x14ac:dyDescent="0.25">
      <c r="A8953" t="s">
        <v>972</v>
      </c>
      <c r="B8953" t="s">
        <v>275</v>
      </c>
      <c r="C8953" s="76" t="s">
        <v>842</v>
      </c>
      <c r="D8953" t="s">
        <v>980</v>
      </c>
      <c r="E8953" s="82">
        <v>4.78</v>
      </c>
      <c r="F8953" t="s">
        <v>973</v>
      </c>
      <c r="G8953" s="83">
        <v>41361</v>
      </c>
      <c r="I8953">
        <v>2013</v>
      </c>
    </row>
    <row r="8954" spans="1:9" ht="14.45" customHeight="1" x14ac:dyDescent="0.25">
      <c r="A8954" t="s">
        <v>972</v>
      </c>
      <c r="B8954" t="s">
        <v>188</v>
      </c>
      <c r="C8954" s="76" t="s">
        <v>842</v>
      </c>
      <c r="D8954" t="s">
        <v>980</v>
      </c>
      <c r="E8954" s="82">
        <v>1.94</v>
      </c>
      <c r="F8954" t="s">
        <v>973</v>
      </c>
      <c r="G8954" s="83">
        <v>41386</v>
      </c>
      <c r="I8954">
        <v>2013</v>
      </c>
    </row>
    <row r="8955" spans="1:9" x14ac:dyDescent="0.25">
      <c r="A8955" t="s">
        <v>972</v>
      </c>
      <c r="B8955" t="s">
        <v>71</v>
      </c>
      <c r="C8955" s="76" t="s">
        <v>947</v>
      </c>
      <c r="D8955" t="s">
        <v>980</v>
      </c>
      <c r="E8955" s="82">
        <v>9.5</v>
      </c>
      <c r="F8955" t="s">
        <v>973</v>
      </c>
      <c r="G8955" s="83">
        <v>39624</v>
      </c>
      <c r="I8955">
        <v>2008</v>
      </c>
    </row>
    <row r="8956" spans="1:9" x14ac:dyDescent="0.25">
      <c r="A8956" t="s">
        <v>972</v>
      </c>
      <c r="B8956" t="s">
        <v>128</v>
      </c>
      <c r="C8956" s="76" t="s">
        <v>842</v>
      </c>
      <c r="D8956" t="s">
        <v>980</v>
      </c>
      <c r="E8956" s="82">
        <v>5.81</v>
      </c>
      <c r="F8956" t="s">
        <v>973</v>
      </c>
      <c r="G8956" s="83">
        <v>36955</v>
      </c>
      <c r="I8956">
        <v>2001</v>
      </c>
    </row>
    <row r="8957" spans="1:9" x14ac:dyDescent="0.25">
      <c r="A8957" t="s">
        <v>972</v>
      </c>
      <c r="B8957" t="s">
        <v>205</v>
      </c>
      <c r="C8957" s="76" t="s">
        <v>947</v>
      </c>
      <c r="D8957" t="s">
        <v>980</v>
      </c>
      <c r="E8957" s="82">
        <v>1.8</v>
      </c>
      <c r="F8957" t="s">
        <v>973</v>
      </c>
      <c r="G8957" s="83">
        <v>39023</v>
      </c>
      <c r="I8957">
        <v>2006</v>
      </c>
    </row>
    <row r="8958" spans="1:9" x14ac:dyDescent="0.25">
      <c r="A8958" t="s">
        <v>972</v>
      </c>
      <c r="B8958" t="s">
        <v>128</v>
      </c>
      <c r="C8958" s="76" t="s">
        <v>842</v>
      </c>
      <c r="D8958" t="s">
        <v>980</v>
      </c>
      <c r="E8958" s="82">
        <v>3.6</v>
      </c>
      <c r="F8958" t="s">
        <v>973</v>
      </c>
      <c r="G8958" s="83">
        <v>41387</v>
      </c>
      <c r="I8958">
        <v>2013</v>
      </c>
    </row>
    <row r="8959" spans="1:9" ht="14.45" customHeight="1" x14ac:dyDescent="0.25">
      <c r="A8959" t="s">
        <v>972</v>
      </c>
      <c r="B8959" t="s">
        <v>131</v>
      </c>
      <c r="C8959" s="76" t="s">
        <v>842</v>
      </c>
      <c r="D8959" t="s">
        <v>980</v>
      </c>
      <c r="E8959" s="82">
        <v>13.25</v>
      </c>
      <c r="F8959" t="s">
        <v>973</v>
      </c>
      <c r="G8959" s="83">
        <v>38838</v>
      </c>
      <c r="I8959">
        <v>2006</v>
      </c>
    </row>
    <row r="8960" spans="1:9" ht="14.45" customHeight="1" x14ac:dyDescent="0.25">
      <c r="A8960" t="s">
        <v>972</v>
      </c>
      <c r="B8960" t="s">
        <v>141</v>
      </c>
      <c r="C8960" s="76" t="s">
        <v>842</v>
      </c>
      <c r="D8960" t="s">
        <v>980</v>
      </c>
      <c r="E8960" s="82">
        <v>7.3</v>
      </c>
      <c r="F8960" t="s">
        <v>973</v>
      </c>
      <c r="G8960" s="83">
        <v>39461</v>
      </c>
      <c r="I8960">
        <v>2008</v>
      </c>
    </row>
    <row r="8961" spans="1:9" x14ac:dyDescent="0.25">
      <c r="A8961" t="s">
        <v>972</v>
      </c>
      <c r="B8961" t="s">
        <v>116</v>
      </c>
      <c r="C8961" s="76" t="s">
        <v>842</v>
      </c>
      <c r="D8961" t="s">
        <v>980</v>
      </c>
      <c r="E8961" s="82">
        <v>2.0499999999999998</v>
      </c>
      <c r="F8961" t="s">
        <v>973</v>
      </c>
      <c r="G8961" s="83">
        <v>38898</v>
      </c>
      <c r="I8961">
        <v>2006</v>
      </c>
    </row>
    <row r="8962" spans="1:9" x14ac:dyDescent="0.25">
      <c r="A8962" t="s">
        <v>972</v>
      </c>
      <c r="B8962" t="s">
        <v>125</v>
      </c>
      <c r="C8962" s="76" t="s">
        <v>842</v>
      </c>
      <c r="D8962" t="s">
        <v>980</v>
      </c>
      <c r="E8962" s="82">
        <v>2.91</v>
      </c>
      <c r="F8962" t="s">
        <v>973</v>
      </c>
      <c r="G8962" s="83">
        <v>39013</v>
      </c>
      <c r="I8962">
        <v>2006</v>
      </c>
    </row>
    <row r="8963" spans="1:9" x14ac:dyDescent="0.25">
      <c r="A8963" t="s">
        <v>972</v>
      </c>
      <c r="B8963" t="s">
        <v>130</v>
      </c>
      <c r="C8963" s="76" t="s">
        <v>842</v>
      </c>
      <c r="D8963" t="s">
        <v>980</v>
      </c>
      <c r="E8963" s="82">
        <v>3.42</v>
      </c>
      <c r="F8963" t="s">
        <v>973</v>
      </c>
      <c r="G8963" s="83">
        <v>41373</v>
      </c>
      <c r="I8963">
        <v>2013</v>
      </c>
    </row>
    <row r="8964" spans="1:9" x14ac:dyDescent="0.25">
      <c r="A8964" t="s">
        <v>972</v>
      </c>
      <c r="B8964" t="s">
        <v>252</v>
      </c>
      <c r="C8964" s="76" t="s">
        <v>842</v>
      </c>
      <c r="D8964" t="s">
        <v>980</v>
      </c>
      <c r="E8964" s="82">
        <v>2.2799999999999998</v>
      </c>
      <c r="F8964" t="s">
        <v>973</v>
      </c>
      <c r="G8964" s="83">
        <v>41383</v>
      </c>
      <c r="I8964">
        <v>2013</v>
      </c>
    </row>
    <row r="8965" spans="1:9" x14ac:dyDescent="0.25">
      <c r="A8965" t="s">
        <v>972</v>
      </c>
      <c r="B8965" t="s">
        <v>188</v>
      </c>
      <c r="C8965" s="76" t="s">
        <v>842</v>
      </c>
      <c r="D8965" t="s">
        <v>980</v>
      </c>
      <c r="E8965" s="82">
        <v>1.25</v>
      </c>
      <c r="F8965" t="s">
        <v>973</v>
      </c>
      <c r="G8965" s="83">
        <v>39024</v>
      </c>
      <c r="I8965">
        <v>2006</v>
      </c>
    </row>
    <row r="8966" spans="1:9" x14ac:dyDescent="0.25">
      <c r="A8966" t="s">
        <v>972</v>
      </c>
      <c r="B8966" t="s">
        <v>84</v>
      </c>
      <c r="C8966" s="76" t="s">
        <v>947</v>
      </c>
      <c r="D8966" t="s">
        <v>980</v>
      </c>
      <c r="E8966" s="82">
        <v>2.57</v>
      </c>
      <c r="F8966" t="s">
        <v>973</v>
      </c>
      <c r="G8966" s="83">
        <v>37876</v>
      </c>
      <c r="I8966">
        <v>2003</v>
      </c>
    </row>
    <row r="8967" spans="1:9" x14ac:dyDescent="0.25">
      <c r="A8967" t="s">
        <v>972</v>
      </c>
      <c r="B8967" t="s">
        <v>179</v>
      </c>
      <c r="C8967" s="76" t="s">
        <v>947</v>
      </c>
      <c r="D8967" t="s">
        <v>980</v>
      </c>
      <c r="E8967" s="82">
        <v>2.5</v>
      </c>
      <c r="F8967" t="s">
        <v>973</v>
      </c>
      <c r="G8967" s="83">
        <v>39062</v>
      </c>
      <c r="I8967">
        <v>2006</v>
      </c>
    </row>
    <row r="8968" spans="1:9" x14ac:dyDescent="0.25">
      <c r="A8968" t="s">
        <v>972</v>
      </c>
      <c r="B8968" t="s">
        <v>246</v>
      </c>
      <c r="C8968" s="76" t="s">
        <v>842</v>
      </c>
      <c r="D8968" t="s">
        <v>980</v>
      </c>
      <c r="E8968" s="82">
        <v>5.6</v>
      </c>
      <c r="F8968" t="s">
        <v>973</v>
      </c>
      <c r="G8968" s="83">
        <v>41380</v>
      </c>
      <c r="I8968">
        <v>2013</v>
      </c>
    </row>
    <row r="8969" spans="1:9" x14ac:dyDescent="0.25">
      <c r="A8969" t="s">
        <v>972</v>
      </c>
      <c r="B8969" t="s">
        <v>144</v>
      </c>
      <c r="C8969" s="76" t="s">
        <v>842</v>
      </c>
      <c r="D8969" t="s">
        <v>980</v>
      </c>
      <c r="E8969" s="82">
        <v>3.42</v>
      </c>
      <c r="F8969" t="s">
        <v>973</v>
      </c>
      <c r="G8969" s="83">
        <v>41386</v>
      </c>
      <c r="I8969">
        <v>2013</v>
      </c>
    </row>
    <row r="8970" spans="1:9" x14ac:dyDescent="0.25">
      <c r="A8970" t="s">
        <v>972</v>
      </c>
      <c r="B8970" t="s">
        <v>141</v>
      </c>
      <c r="C8970" s="76" t="s">
        <v>842</v>
      </c>
      <c r="D8970" t="s">
        <v>980</v>
      </c>
      <c r="E8970" s="82">
        <v>2.58</v>
      </c>
      <c r="F8970" t="s">
        <v>973</v>
      </c>
      <c r="G8970" s="83">
        <v>39097</v>
      </c>
      <c r="I8970">
        <v>2007</v>
      </c>
    </row>
    <row r="8971" spans="1:9" x14ac:dyDescent="0.25">
      <c r="A8971" t="s">
        <v>972</v>
      </c>
      <c r="B8971" t="s">
        <v>145</v>
      </c>
      <c r="C8971" s="76" t="s">
        <v>842</v>
      </c>
      <c r="D8971" t="s">
        <v>980</v>
      </c>
      <c r="E8971" s="82">
        <v>2.5099999999999998</v>
      </c>
      <c r="F8971" t="s">
        <v>973</v>
      </c>
      <c r="G8971" s="83">
        <v>39801</v>
      </c>
      <c r="I8971">
        <v>2008</v>
      </c>
    </row>
    <row r="8972" spans="1:9" x14ac:dyDescent="0.25">
      <c r="A8972" t="s">
        <v>972</v>
      </c>
      <c r="B8972" t="s">
        <v>141</v>
      </c>
      <c r="C8972" s="76" t="s">
        <v>842</v>
      </c>
      <c r="D8972" t="s">
        <v>980</v>
      </c>
      <c r="E8972" s="82">
        <v>6.7</v>
      </c>
      <c r="F8972" t="s">
        <v>973</v>
      </c>
      <c r="G8972" s="83">
        <v>39060</v>
      </c>
      <c r="I8972">
        <v>2006</v>
      </c>
    </row>
    <row r="8973" spans="1:9" x14ac:dyDescent="0.25">
      <c r="A8973" t="s">
        <v>972</v>
      </c>
      <c r="B8973" t="s">
        <v>145</v>
      </c>
      <c r="C8973" s="76" t="s">
        <v>842</v>
      </c>
      <c r="D8973" t="s">
        <v>980</v>
      </c>
      <c r="E8973" s="82">
        <v>3.93</v>
      </c>
      <c r="F8973" t="s">
        <v>973</v>
      </c>
      <c r="G8973" s="83">
        <v>41400</v>
      </c>
      <c r="I8973">
        <v>2013</v>
      </c>
    </row>
    <row r="8974" spans="1:9" x14ac:dyDescent="0.25">
      <c r="A8974" t="s">
        <v>972</v>
      </c>
      <c r="B8974" t="s">
        <v>150</v>
      </c>
      <c r="C8974" s="76" t="s">
        <v>947</v>
      </c>
      <c r="D8974" t="s">
        <v>980</v>
      </c>
      <c r="E8974" s="82">
        <v>4.7</v>
      </c>
      <c r="F8974" t="s">
        <v>973</v>
      </c>
      <c r="G8974" s="83">
        <v>39324</v>
      </c>
      <c r="I8974">
        <v>2007</v>
      </c>
    </row>
    <row r="8975" spans="1:9" x14ac:dyDescent="0.25">
      <c r="A8975" t="s">
        <v>972</v>
      </c>
      <c r="B8975" t="s">
        <v>205</v>
      </c>
      <c r="C8975" s="76" t="s">
        <v>947</v>
      </c>
      <c r="D8975" t="s">
        <v>980</v>
      </c>
      <c r="E8975" s="82">
        <v>6</v>
      </c>
      <c r="F8975" t="s">
        <v>973</v>
      </c>
      <c r="G8975" s="83">
        <v>39632</v>
      </c>
      <c r="I8975">
        <v>2008</v>
      </c>
    </row>
    <row r="8976" spans="1:9" x14ac:dyDescent="0.25">
      <c r="A8976" t="s">
        <v>972</v>
      </c>
      <c r="B8976" t="s">
        <v>125</v>
      </c>
      <c r="C8976" s="76" t="s">
        <v>842</v>
      </c>
      <c r="D8976" t="s">
        <v>980</v>
      </c>
      <c r="E8976" s="82">
        <v>2.74</v>
      </c>
      <c r="F8976" t="s">
        <v>973</v>
      </c>
      <c r="G8976" s="83">
        <v>41388</v>
      </c>
      <c r="I8976">
        <v>2013</v>
      </c>
    </row>
    <row r="8977" spans="1:9" x14ac:dyDescent="0.25">
      <c r="A8977" t="s">
        <v>972</v>
      </c>
      <c r="B8977" t="s">
        <v>78</v>
      </c>
      <c r="C8977" s="76" t="s">
        <v>842</v>
      </c>
      <c r="D8977" t="s">
        <v>980</v>
      </c>
      <c r="E8977" s="82">
        <v>1.71</v>
      </c>
      <c r="F8977" t="s">
        <v>973</v>
      </c>
      <c r="G8977" s="83">
        <v>40847</v>
      </c>
      <c r="I8977">
        <v>2011</v>
      </c>
    </row>
    <row r="8978" spans="1:9" x14ac:dyDescent="0.25">
      <c r="A8978" t="s">
        <v>972</v>
      </c>
      <c r="B8978" t="s">
        <v>208</v>
      </c>
      <c r="C8978" s="76" t="s">
        <v>842</v>
      </c>
      <c r="D8978" t="s">
        <v>980</v>
      </c>
      <c r="E8978" s="82">
        <v>2.74</v>
      </c>
      <c r="F8978" t="s">
        <v>973</v>
      </c>
      <c r="G8978" s="83">
        <v>39407</v>
      </c>
      <c r="I8978">
        <v>2007</v>
      </c>
    </row>
    <row r="8979" spans="1:9" x14ac:dyDescent="0.25">
      <c r="A8979" t="s">
        <v>972</v>
      </c>
      <c r="B8979" t="s">
        <v>122</v>
      </c>
      <c r="C8979" s="76" t="s">
        <v>842</v>
      </c>
      <c r="D8979" t="s">
        <v>980</v>
      </c>
      <c r="E8979" s="82">
        <v>2.74</v>
      </c>
      <c r="F8979" t="s">
        <v>973</v>
      </c>
      <c r="G8979" s="83">
        <v>41368</v>
      </c>
      <c r="I8979">
        <v>2013</v>
      </c>
    </row>
    <row r="8980" spans="1:9" x14ac:dyDescent="0.25">
      <c r="A8980" t="s">
        <v>972</v>
      </c>
      <c r="B8980" t="s">
        <v>103</v>
      </c>
      <c r="C8980" s="76" t="s">
        <v>842</v>
      </c>
      <c r="D8980" t="s">
        <v>980</v>
      </c>
      <c r="E8980" s="82">
        <v>2.74</v>
      </c>
      <c r="F8980" t="s">
        <v>973</v>
      </c>
      <c r="G8980" s="83">
        <v>41642</v>
      </c>
      <c r="I8980">
        <v>2014</v>
      </c>
    </row>
    <row r="8981" spans="1:9" x14ac:dyDescent="0.25">
      <c r="A8981" t="s">
        <v>972</v>
      </c>
      <c r="B8981" t="s">
        <v>122</v>
      </c>
      <c r="C8981" s="76" t="s">
        <v>842</v>
      </c>
      <c r="D8981" t="s">
        <v>980</v>
      </c>
      <c r="E8981" s="82">
        <v>2.74</v>
      </c>
      <c r="F8981" t="s">
        <v>973</v>
      </c>
      <c r="G8981" s="83">
        <v>41362</v>
      </c>
      <c r="I8981">
        <v>2013</v>
      </c>
    </row>
    <row r="8982" spans="1:9" x14ac:dyDescent="0.25">
      <c r="A8982" t="s">
        <v>972</v>
      </c>
      <c r="B8982" t="s">
        <v>182</v>
      </c>
      <c r="C8982" s="76" t="s">
        <v>842</v>
      </c>
      <c r="D8982" t="s">
        <v>980</v>
      </c>
      <c r="E8982" s="82">
        <v>3.89</v>
      </c>
      <c r="F8982" t="s">
        <v>973</v>
      </c>
      <c r="G8982" s="83">
        <v>41947</v>
      </c>
      <c r="I8982">
        <v>2014</v>
      </c>
    </row>
    <row r="8983" spans="1:9" x14ac:dyDescent="0.25">
      <c r="A8983" t="s">
        <v>972</v>
      </c>
      <c r="B8983" t="s">
        <v>133</v>
      </c>
      <c r="C8983" s="76" t="s">
        <v>842</v>
      </c>
      <c r="D8983" t="s">
        <v>980</v>
      </c>
      <c r="E8983" s="82">
        <v>8.5500000000000007</v>
      </c>
      <c r="F8983" t="s">
        <v>973</v>
      </c>
      <c r="G8983" s="83">
        <v>41382</v>
      </c>
      <c r="I8983">
        <v>2013</v>
      </c>
    </row>
    <row r="8984" spans="1:9" x14ac:dyDescent="0.25">
      <c r="A8984" t="s">
        <v>972</v>
      </c>
      <c r="B8984" t="s">
        <v>96</v>
      </c>
      <c r="C8984" s="76" t="s">
        <v>842</v>
      </c>
      <c r="D8984" t="s">
        <v>980</v>
      </c>
      <c r="E8984" s="82">
        <v>7.41</v>
      </c>
      <c r="F8984" t="s">
        <v>973</v>
      </c>
      <c r="G8984" s="83">
        <v>41642</v>
      </c>
      <c r="I8984">
        <v>2014</v>
      </c>
    </row>
    <row r="8985" spans="1:9" x14ac:dyDescent="0.25">
      <c r="A8985" t="s">
        <v>972</v>
      </c>
      <c r="B8985" t="s">
        <v>127</v>
      </c>
      <c r="C8985" s="76" t="s">
        <v>842</v>
      </c>
      <c r="D8985" t="s">
        <v>980</v>
      </c>
      <c r="E8985" s="82">
        <v>4.71</v>
      </c>
      <c r="F8985" t="s">
        <v>973</v>
      </c>
      <c r="G8985" s="83">
        <v>41898</v>
      </c>
      <c r="I8985">
        <v>2014</v>
      </c>
    </row>
    <row r="8986" spans="1:9" x14ac:dyDescent="0.25">
      <c r="A8986" t="s">
        <v>972</v>
      </c>
      <c r="B8986" t="s">
        <v>106</v>
      </c>
      <c r="C8986" s="76" t="s">
        <v>842</v>
      </c>
      <c r="D8986" t="s">
        <v>980</v>
      </c>
      <c r="E8986" s="82">
        <v>1.37</v>
      </c>
      <c r="F8986" t="s">
        <v>973</v>
      </c>
      <c r="G8986" s="83">
        <v>39241</v>
      </c>
      <c r="I8986">
        <v>2007</v>
      </c>
    </row>
    <row r="8987" spans="1:9" x14ac:dyDescent="0.25">
      <c r="A8987" t="s">
        <v>972</v>
      </c>
      <c r="B8987" t="s">
        <v>116</v>
      </c>
      <c r="C8987" s="76" t="s">
        <v>842</v>
      </c>
      <c r="D8987" t="s">
        <v>980</v>
      </c>
      <c r="E8987" s="82">
        <v>6.49</v>
      </c>
      <c r="F8987" t="s">
        <v>973</v>
      </c>
      <c r="G8987" s="83">
        <v>41379</v>
      </c>
      <c r="I8987">
        <v>2013</v>
      </c>
    </row>
    <row r="8988" spans="1:9" x14ac:dyDescent="0.25">
      <c r="A8988" t="s">
        <v>972</v>
      </c>
      <c r="B8988" t="s">
        <v>128</v>
      </c>
      <c r="C8988" s="76" t="s">
        <v>842</v>
      </c>
      <c r="D8988" t="s">
        <v>980</v>
      </c>
      <c r="E8988" s="82">
        <v>3.85</v>
      </c>
      <c r="F8988" t="s">
        <v>973</v>
      </c>
      <c r="G8988" s="83">
        <v>41682</v>
      </c>
      <c r="I8988">
        <v>2014</v>
      </c>
    </row>
    <row r="8989" spans="1:9" x14ac:dyDescent="0.25">
      <c r="A8989" t="s">
        <v>972</v>
      </c>
      <c r="B8989" t="s">
        <v>128</v>
      </c>
      <c r="C8989" s="76" t="s">
        <v>842</v>
      </c>
      <c r="D8989" t="s">
        <v>980</v>
      </c>
      <c r="E8989" s="82">
        <v>5</v>
      </c>
      <c r="F8989" t="s">
        <v>973</v>
      </c>
      <c r="G8989" s="83">
        <v>40330</v>
      </c>
      <c r="I8989">
        <v>2010</v>
      </c>
    </row>
    <row r="8990" spans="1:9" x14ac:dyDescent="0.25">
      <c r="A8990" t="s">
        <v>972</v>
      </c>
      <c r="B8990" t="s">
        <v>136</v>
      </c>
      <c r="C8990" s="76" t="s">
        <v>842</v>
      </c>
      <c r="D8990" t="s">
        <v>980</v>
      </c>
      <c r="E8990" s="82">
        <v>7</v>
      </c>
      <c r="F8990" t="s">
        <v>973</v>
      </c>
      <c r="G8990" s="83">
        <v>44914</v>
      </c>
      <c r="I8990">
        <v>2022</v>
      </c>
    </row>
    <row r="8991" spans="1:9" x14ac:dyDescent="0.25">
      <c r="A8991" t="s">
        <v>972</v>
      </c>
      <c r="B8991" t="s">
        <v>176</v>
      </c>
      <c r="C8991" s="76" t="s">
        <v>842</v>
      </c>
      <c r="D8991" t="s">
        <v>980</v>
      </c>
      <c r="E8991" s="82">
        <v>3.61</v>
      </c>
      <c r="F8991" t="s">
        <v>973</v>
      </c>
      <c r="G8991" s="83">
        <v>41099</v>
      </c>
      <c r="I8991">
        <v>2012</v>
      </c>
    </row>
    <row r="8992" spans="1:9" x14ac:dyDescent="0.25">
      <c r="A8992" t="s">
        <v>972</v>
      </c>
      <c r="B8992" t="s">
        <v>133</v>
      </c>
      <c r="C8992" s="76" t="s">
        <v>842</v>
      </c>
      <c r="D8992" t="s">
        <v>980</v>
      </c>
      <c r="E8992" s="82">
        <v>8.5500000000000007</v>
      </c>
      <c r="F8992" t="s">
        <v>973</v>
      </c>
      <c r="G8992" s="83">
        <v>41513</v>
      </c>
      <c r="I8992">
        <v>2013</v>
      </c>
    </row>
    <row r="8993" spans="1:9" x14ac:dyDescent="0.25">
      <c r="A8993" t="s">
        <v>972</v>
      </c>
      <c r="B8993" t="s">
        <v>145</v>
      </c>
      <c r="C8993" s="76" t="s">
        <v>842</v>
      </c>
      <c r="D8993" t="s">
        <v>980</v>
      </c>
      <c r="E8993" s="82">
        <v>2.0499999999999998</v>
      </c>
      <c r="F8993" t="s">
        <v>973</v>
      </c>
      <c r="G8993" s="83">
        <v>39262</v>
      </c>
      <c r="I8993">
        <v>2007</v>
      </c>
    </row>
    <row r="8994" spans="1:9" x14ac:dyDescent="0.25">
      <c r="A8994" t="s">
        <v>972</v>
      </c>
      <c r="B8994" t="s">
        <v>133</v>
      </c>
      <c r="C8994" s="76" t="s">
        <v>842</v>
      </c>
      <c r="D8994" t="s">
        <v>980</v>
      </c>
      <c r="E8994" s="82">
        <v>3.42</v>
      </c>
      <c r="F8994" t="s">
        <v>973</v>
      </c>
      <c r="G8994" s="83">
        <v>42177</v>
      </c>
      <c r="I8994">
        <v>2015</v>
      </c>
    </row>
    <row r="8995" spans="1:9" x14ac:dyDescent="0.25">
      <c r="A8995" t="s">
        <v>972</v>
      </c>
      <c r="B8995" t="s">
        <v>203</v>
      </c>
      <c r="C8995" s="76" t="s">
        <v>842</v>
      </c>
      <c r="D8995" t="s">
        <v>980</v>
      </c>
      <c r="E8995" s="82">
        <v>4.79</v>
      </c>
      <c r="F8995" t="s">
        <v>973</v>
      </c>
      <c r="G8995" s="83">
        <v>39262</v>
      </c>
      <c r="I8995">
        <v>2007</v>
      </c>
    </row>
    <row r="8996" spans="1:9" x14ac:dyDescent="0.25">
      <c r="A8996" t="s">
        <v>972</v>
      </c>
      <c r="B8996" t="s">
        <v>93</v>
      </c>
      <c r="C8996" s="76" t="s">
        <v>842</v>
      </c>
      <c r="D8996" t="s">
        <v>980</v>
      </c>
      <c r="E8996" s="82">
        <v>4.2</v>
      </c>
      <c r="F8996" t="s">
        <v>973</v>
      </c>
      <c r="G8996" s="83">
        <v>40897</v>
      </c>
      <c r="I8996">
        <v>2011</v>
      </c>
    </row>
    <row r="8997" spans="1:9" x14ac:dyDescent="0.25">
      <c r="A8997" t="s">
        <v>972</v>
      </c>
      <c r="B8997" t="s">
        <v>11</v>
      </c>
      <c r="C8997" s="76" t="s">
        <v>842</v>
      </c>
      <c r="D8997" t="s">
        <v>980</v>
      </c>
      <c r="E8997" s="82">
        <v>3.89</v>
      </c>
      <c r="F8997" t="s">
        <v>973</v>
      </c>
      <c r="G8997" s="83">
        <v>39293</v>
      </c>
      <c r="I8997">
        <v>2007</v>
      </c>
    </row>
    <row r="8998" spans="1:9" x14ac:dyDescent="0.25">
      <c r="A8998" t="s">
        <v>972</v>
      </c>
      <c r="B8998" t="s">
        <v>175</v>
      </c>
      <c r="C8998" s="76" t="s">
        <v>842</v>
      </c>
      <c r="D8998" t="s">
        <v>980</v>
      </c>
      <c r="E8998" s="82">
        <v>4.0999999999999996</v>
      </c>
      <c r="F8998" t="s">
        <v>973</v>
      </c>
      <c r="G8998" s="83">
        <v>41380</v>
      </c>
      <c r="I8998">
        <v>2013</v>
      </c>
    </row>
    <row r="8999" spans="1:9" x14ac:dyDescent="0.25">
      <c r="A8999" t="s">
        <v>972</v>
      </c>
      <c r="B8999" t="s">
        <v>136</v>
      </c>
      <c r="C8999" s="76" t="s">
        <v>842</v>
      </c>
      <c r="D8999" t="s">
        <v>980</v>
      </c>
      <c r="E8999" s="82">
        <v>1.1299999999999999</v>
      </c>
      <c r="F8999" t="s">
        <v>973</v>
      </c>
      <c r="G8999" s="83">
        <v>42307</v>
      </c>
      <c r="I8999">
        <v>2015</v>
      </c>
    </row>
    <row r="9000" spans="1:9" x14ac:dyDescent="0.25">
      <c r="A9000" t="s">
        <v>972</v>
      </c>
      <c r="B9000" t="s">
        <v>121</v>
      </c>
      <c r="C9000" s="76" t="s">
        <v>842</v>
      </c>
      <c r="D9000" t="s">
        <v>980</v>
      </c>
      <c r="E9000" s="82">
        <v>3.99</v>
      </c>
      <c r="F9000" t="s">
        <v>973</v>
      </c>
      <c r="G9000" s="83">
        <v>41548</v>
      </c>
      <c r="I9000">
        <v>2013</v>
      </c>
    </row>
    <row r="9001" spans="1:9" x14ac:dyDescent="0.25">
      <c r="A9001" t="s">
        <v>972</v>
      </c>
      <c r="B9001" t="s">
        <v>143</v>
      </c>
      <c r="C9001" s="76" t="s">
        <v>947</v>
      </c>
      <c r="D9001" t="s">
        <v>980</v>
      </c>
      <c r="E9001" s="82">
        <v>9.5</v>
      </c>
      <c r="F9001" t="s">
        <v>973</v>
      </c>
      <c r="G9001" s="83">
        <v>41494</v>
      </c>
      <c r="I9001">
        <v>2013</v>
      </c>
    </row>
    <row r="9002" spans="1:9" x14ac:dyDescent="0.25">
      <c r="A9002" t="s">
        <v>972</v>
      </c>
      <c r="B9002" t="s">
        <v>107</v>
      </c>
      <c r="C9002" s="76" t="s">
        <v>842</v>
      </c>
      <c r="D9002" t="s">
        <v>980</v>
      </c>
      <c r="E9002" s="82">
        <v>2.85</v>
      </c>
      <c r="F9002" t="s">
        <v>973</v>
      </c>
      <c r="G9002" s="83">
        <v>41456</v>
      </c>
      <c r="I9002">
        <v>2013</v>
      </c>
    </row>
    <row r="9003" spans="1:9" x14ac:dyDescent="0.25">
      <c r="A9003" t="s">
        <v>972</v>
      </c>
      <c r="B9003" t="s">
        <v>109</v>
      </c>
      <c r="C9003" s="76" t="s">
        <v>842</v>
      </c>
      <c r="D9003" t="s">
        <v>980</v>
      </c>
      <c r="E9003" s="82">
        <v>3.08</v>
      </c>
      <c r="F9003" t="s">
        <v>973</v>
      </c>
      <c r="G9003" s="83">
        <v>39300</v>
      </c>
      <c r="I9003">
        <v>2007</v>
      </c>
    </row>
    <row r="9004" spans="1:9" x14ac:dyDescent="0.25">
      <c r="A9004" t="s">
        <v>972</v>
      </c>
      <c r="B9004" t="s">
        <v>272</v>
      </c>
      <c r="C9004" s="76" t="s">
        <v>842</v>
      </c>
      <c r="D9004" t="s">
        <v>980</v>
      </c>
      <c r="E9004" s="82">
        <v>11.5</v>
      </c>
      <c r="F9004" t="s">
        <v>973</v>
      </c>
      <c r="G9004" s="83">
        <v>39300</v>
      </c>
      <c r="I9004">
        <v>2007</v>
      </c>
    </row>
    <row r="9005" spans="1:9" x14ac:dyDescent="0.25">
      <c r="A9005" t="s">
        <v>972</v>
      </c>
      <c r="B9005" t="s">
        <v>280</v>
      </c>
      <c r="C9005" s="76" t="s">
        <v>842</v>
      </c>
      <c r="D9005" t="s">
        <v>980</v>
      </c>
      <c r="E9005" s="82">
        <v>13.6</v>
      </c>
      <c r="F9005" t="s">
        <v>973</v>
      </c>
      <c r="G9005" s="83">
        <v>41380</v>
      </c>
      <c r="I9005">
        <v>2013</v>
      </c>
    </row>
    <row r="9006" spans="1:9" x14ac:dyDescent="0.25">
      <c r="A9006" t="s">
        <v>972</v>
      </c>
      <c r="B9006" t="s">
        <v>100</v>
      </c>
      <c r="C9006" s="76" t="s">
        <v>842</v>
      </c>
      <c r="D9006" t="s">
        <v>980</v>
      </c>
      <c r="E9006" s="82">
        <v>7.6</v>
      </c>
      <c r="F9006" t="s">
        <v>973</v>
      </c>
      <c r="G9006" s="83">
        <v>42493</v>
      </c>
      <c r="I9006">
        <v>2016</v>
      </c>
    </row>
    <row r="9007" spans="1:9" x14ac:dyDescent="0.25">
      <c r="A9007" t="s">
        <v>972</v>
      </c>
      <c r="B9007" t="s">
        <v>123</v>
      </c>
      <c r="C9007" s="76" t="s">
        <v>947</v>
      </c>
      <c r="D9007" t="s">
        <v>980</v>
      </c>
      <c r="E9007" s="82">
        <v>1.41</v>
      </c>
      <c r="F9007" t="s">
        <v>973</v>
      </c>
      <c r="G9007" s="83">
        <v>38961</v>
      </c>
      <c r="I9007">
        <v>2006</v>
      </c>
    </row>
    <row r="9008" spans="1:9" x14ac:dyDescent="0.25">
      <c r="A9008" t="s">
        <v>972</v>
      </c>
      <c r="B9008" t="s">
        <v>145</v>
      </c>
      <c r="C9008" s="76" t="s">
        <v>947</v>
      </c>
      <c r="D9008" t="s">
        <v>980</v>
      </c>
      <c r="E9008" s="82">
        <v>1.2</v>
      </c>
      <c r="F9008" t="s">
        <v>973</v>
      </c>
      <c r="G9008" s="83">
        <v>39336</v>
      </c>
      <c r="I9008">
        <v>2007</v>
      </c>
    </row>
    <row r="9009" spans="1:9" x14ac:dyDescent="0.25">
      <c r="A9009" t="s">
        <v>972</v>
      </c>
      <c r="B9009" t="s">
        <v>172</v>
      </c>
      <c r="C9009" s="76" t="s">
        <v>842</v>
      </c>
      <c r="D9009" t="s">
        <v>980</v>
      </c>
      <c r="E9009" s="82">
        <v>3.99</v>
      </c>
      <c r="F9009" t="s">
        <v>973</v>
      </c>
      <c r="G9009" s="83">
        <v>41367</v>
      </c>
      <c r="I9009">
        <v>2013</v>
      </c>
    </row>
    <row r="9010" spans="1:9" x14ac:dyDescent="0.25">
      <c r="A9010" t="s">
        <v>972</v>
      </c>
      <c r="B9010" t="s">
        <v>127</v>
      </c>
      <c r="C9010" s="76" t="s">
        <v>947</v>
      </c>
      <c r="D9010" t="s">
        <v>980</v>
      </c>
      <c r="E9010" s="82">
        <v>4.1100000000000003</v>
      </c>
      <c r="F9010" t="s">
        <v>973</v>
      </c>
      <c r="G9010" s="83">
        <v>41144</v>
      </c>
      <c r="I9010">
        <v>2012</v>
      </c>
    </row>
    <row r="9011" spans="1:9" x14ac:dyDescent="0.25">
      <c r="A9011" t="s">
        <v>972</v>
      </c>
      <c r="B9011" t="s">
        <v>200</v>
      </c>
      <c r="C9011" s="76" t="s">
        <v>842</v>
      </c>
      <c r="D9011" t="s">
        <v>980</v>
      </c>
      <c r="E9011" s="82">
        <v>7.2</v>
      </c>
      <c r="F9011" t="s">
        <v>973</v>
      </c>
      <c r="G9011" s="83">
        <v>41754</v>
      </c>
      <c r="I9011">
        <v>2014</v>
      </c>
    </row>
    <row r="9012" spans="1:9" x14ac:dyDescent="0.25">
      <c r="A9012" t="s">
        <v>972</v>
      </c>
      <c r="B9012" t="s">
        <v>95</v>
      </c>
      <c r="C9012" s="76" t="s">
        <v>842</v>
      </c>
      <c r="D9012" t="s">
        <v>980</v>
      </c>
      <c r="E9012" s="82">
        <v>1.37</v>
      </c>
      <c r="F9012" t="s">
        <v>973</v>
      </c>
      <c r="G9012" s="83">
        <v>39384</v>
      </c>
      <c r="I9012">
        <v>2007</v>
      </c>
    </row>
    <row r="9013" spans="1:9" x14ac:dyDescent="0.25">
      <c r="A9013" t="s">
        <v>972</v>
      </c>
      <c r="B9013" t="s">
        <v>135</v>
      </c>
      <c r="C9013" s="76" t="s">
        <v>842</v>
      </c>
      <c r="D9013" t="s">
        <v>980</v>
      </c>
      <c r="E9013" s="82">
        <v>2.2599999999999998</v>
      </c>
      <c r="F9013" t="s">
        <v>973</v>
      </c>
      <c r="G9013" s="83">
        <v>39391</v>
      </c>
      <c r="I9013">
        <v>2007</v>
      </c>
    </row>
    <row r="9014" spans="1:9" x14ac:dyDescent="0.25">
      <c r="A9014" t="s">
        <v>972</v>
      </c>
      <c r="B9014" t="s">
        <v>179</v>
      </c>
      <c r="C9014" s="76" t="s">
        <v>947</v>
      </c>
      <c r="D9014" t="s">
        <v>980</v>
      </c>
      <c r="E9014" s="82">
        <v>2.5</v>
      </c>
      <c r="F9014" t="s">
        <v>973</v>
      </c>
      <c r="G9014" s="83">
        <v>40357</v>
      </c>
      <c r="I9014">
        <v>2010</v>
      </c>
    </row>
    <row r="9015" spans="1:9" x14ac:dyDescent="0.25">
      <c r="A9015" t="s">
        <v>972</v>
      </c>
      <c r="B9015" t="s">
        <v>139</v>
      </c>
      <c r="C9015" s="76" t="s">
        <v>842</v>
      </c>
      <c r="D9015" t="s">
        <v>980</v>
      </c>
      <c r="E9015" s="82">
        <v>3.42</v>
      </c>
      <c r="F9015" t="s">
        <v>973</v>
      </c>
      <c r="G9015" s="83">
        <v>40952</v>
      </c>
      <c r="I9015">
        <v>2012</v>
      </c>
    </row>
    <row r="9016" spans="1:9" x14ac:dyDescent="0.25">
      <c r="A9016" t="s">
        <v>972</v>
      </c>
      <c r="B9016" t="s">
        <v>170</v>
      </c>
      <c r="C9016" s="76" t="s">
        <v>947</v>
      </c>
      <c r="D9016" t="s">
        <v>980</v>
      </c>
      <c r="E9016" s="82">
        <v>2.5</v>
      </c>
      <c r="F9016" t="s">
        <v>973</v>
      </c>
      <c r="G9016" s="83">
        <v>39400</v>
      </c>
      <c r="I9016">
        <v>2007</v>
      </c>
    </row>
    <row r="9017" spans="1:9" x14ac:dyDescent="0.25">
      <c r="A9017" t="s">
        <v>972</v>
      </c>
      <c r="B9017" t="s">
        <v>142</v>
      </c>
      <c r="C9017" s="76" t="s">
        <v>842</v>
      </c>
      <c r="D9017" t="s">
        <v>980</v>
      </c>
      <c r="E9017" s="82">
        <v>3</v>
      </c>
      <c r="F9017" t="s">
        <v>973</v>
      </c>
      <c r="G9017" s="83">
        <v>39461</v>
      </c>
      <c r="I9017">
        <v>2008</v>
      </c>
    </row>
    <row r="9018" spans="1:9" x14ac:dyDescent="0.25">
      <c r="A9018" t="s">
        <v>972</v>
      </c>
      <c r="B9018" t="s">
        <v>130</v>
      </c>
      <c r="C9018" s="76" t="s">
        <v>842</v>
      </c>
      <c r="D9018" t="s">
        <v>980</v>
      </c>
      <c r="E9018" s="82">
        <v>8.73</v>
      </c>
      <c r="F9018" t="s">
        <v>973</v>
      </c>
      <c r="G9018" s="83">
        <v>42153</v>
      </c>
      <c r="I9018">
        <v>2015</v>
      </c>
    </row>
    <row r="9019" spans="1:9" x14ac:dyDescent="0.25">
      <c r="A9019" t="s">
        <v>972</v>
      </c>
      <c r="B9019" t="s">
        <v>170</v>
      </c>
      <c r="C9019" s="76" t="s">
        <v>842</v>
      </c>
      <c r="D9019" t="s">
        <v>980</v>
      </c>
      <c r="E9019" s="82">
        <v>1.9</v>
      </c>
      <c r="F9019" t="s">
        <v>973</v>
      </c>
      <c r="G9019" s="83">
        <v>39391</v>
      </c>
      <c r="I9019">
        <v>2007</v>
      </c>
    </row>
    <row r="9020" spans="1:9" x14ac:dyDescent="0.25">
      <c r="A9020" t="s">
        <v>972</v>
      </c>
      <c r="B9020" t="s">
        <v>95</v>
      </c>
      <c r="C9020" s="76" t="s">
        <v>842</v>
      </c>
      <c r="D9020" t="s">
        <v>980</v>
      </c>
      <c r="E9020" s="82">
        <v>2.2000000000000002</v>
      </c>
      <c r="F9020" t="s">
        <v>973</v>
      </c>
      <c r="G9020" s="83">
        <v>41366</v>
      </c>
      <c r="I9020">
        <v>2013</v>
      </c>
    </row>
    <row r="9021" spans="1:9" x14ac:dyDescent="0.25">
      <c r="A9021" t="s">
        <v>972</v>
      </c>
      <c r="B9021" t="s">
        <v>141</v>
      </c>
      <c r="C9021" s="76" t="s">
        <v>842</v>
      </c>
      <c r="D9021" t="s">
        <v>980</v>
      </c>
      <c r="E9021" s="82">
        <v>10.1</v>
      </c>
      <c r="F9021" t="s">
        <v>973</v>
      </c>
      <c r="G9021" s="83">
        <v>39461</v>
      </c>
      <c r="I9021">
        <v>2008</v>
      </c>
    </row>
    <row r="9022" spans="1:9" x14ac:dyDescent="0.25">
      <c r="A9022" t="s">
        <v>972</v>
      </c>
      <c r="B9022" t="s">
        <v>107</v>
      </c>
      <c r="C9022" s="76" t="s">
        <v>842</v>
      </c>
      <c r="D9022" t="s">
        <v>980</v>
      </c>
      <c r="E9022" s="82">
        <v>1.94</v>
      </c>
      <c r="F9022" t="s">
        <v>973</v>
      </c>
      <c r="G9022" s="83">
        <v>41383</v>
      </c>
      <c r="I9022">
        <v>2013</v>
      </c>
    </row>
    <row r="9023" spans="1:9" x14ac:dyDescent="0.25">
      <c r="A9023" t="s">
        <v>972</v>
      </c>
      <c r="B9023" t="s">
        <v>140</v>
      </c>
      <c r="C9023" s="76" t="s">
        <v>842</v>
      </c>
      <c r="D9023" t="s">
        <v>980</v>
      </c>
      <c r="E9023" s="82">
        <v>0.64</v>
      </c>
      <c r="F9023" t="s">
        <v>973</v>
      </c>
      <c r="G9023" s="83">
        <v>39461</v>
      </c>
      <c r="I9023">
        <v>2008</v>
      </c>
    </row>
    <row r="9024" spans="1:9" x14ac:dyDescent="0.25">
      <c r="A9024" t="s">
        <v>972</v>
      </c>
      <c r="B9024" t="s">
        <v>122</v>
      </c>
      <c r="C9024" s="76" t="s">
        <v>842</v>
      </c>
      <c r="D9024" t="s">
        <v>980</v>
      </c>
      <c r="E9024" s="82">
        <v>1.94</v>
      </c>
      <c r="F9024" t="s">
        <v>973</v>
      </c>
      <c r="G9024" s="83">
        <v>41362</v>
      </c>
      <c r="I9024">
        <v>2013</v>
      </c>
    </row>
    <row r="9025" spans="1:9" x14ac:dyDescent="0.25">
      <c r="A9025" t="s">
        <v>972</v>
      </c>
      <c r="B9025" t="s">
        <v>133</v>
      </c>
      <c r="C9025" s="76" t="s">
        <v>842</v>
      </c>
      <c r="D9025" t="s">
        <v>980</v>
      </c>
      <c r="E9025" s="82">
        <v>5.84</v>
      </c>
      <c r="F9025" t="s">
        <v>973</v>
      </c>
      <c r="G9025" s="83">
        <v>41790</v>
      </c>
      <c r="I9025">
        <v>2014</v>
      </c>
    </row>
    <row r="9026" spans="1:9" x14ac:dyDescent="0.25">
      <c r="A9026" t="s">
        <v>972</v>
      </c>
      <c r="B9026" t="s">
        <v>145</v>
      </c>
      <c r="C9026" s="76" t="s">
        <v>842</v>
      </c>
      <c r="D9026" t="s">
        <v>980</v>
      </c>
      <c r="E9026" s="82">
        <v>12</v>
      </c>
      <c r="F9026" t="s">
        <v>973</v>
      </c>
      <c r="G9026" s="83">
        <v>41372</v>
      </c>
      <c r="I9026">
        <v>2013</v>
      </c>
    </row>
    <row r="9027" spans="1:9" x14ac:dyDescent="0.25">
      <c r="A9027" t="s">
        <v>972</v>
      </c>
      <c r="B9027" t="s">
        <v>180</v>
      </c>
      <c r="C9027" s="76" t="s">
        <v>842</v>
      </c>
      <c r="D9027" t="s">
        <v>980</v>
      </c>
      <c r="E9027" s="82">
        <v>1.29</v>
      </c>
      <c r="F9027" t="s">
        <v>973</v>
      </c>
      <c r="G9027" s="83">
        <v>39560</v>
      </c>
      <c r="I9027">
        <v>2008</v>
      </c>
    </row>
    <row r="9028" spans="1:9" x14ac:dyDescent="0.25">
      <c r="A9028" t="s">
        <v>972</v>
      </c>
      <c r="B9028" t="s">
        <v>171</v>
      </c>
      <c r="C9028" s="76" t="s">
        <v>842</v>
      </c>
      <c r="D9028" t="s">
        <v>980</v>
      </c>
      <c r="E9028" s="82">
        <v>3.25</v>
      </c>
      <c r="F9028" t="s">
        <v>973</v>
      </c>
      <c r="G9028" s="83">
        <v>41376</v>
      </c>
      <c r="I9028">
        <v>2013</v>
      </c>
    </row>
    <row r="9029" spans="1:9" x14ac:dyDescent="0.25">
      <c r="A9029" t="s">
        <v>972</v>
      </c>
      <c r="B9029" t="s">
        <v>128</v>
      </c>
      <c r="C9029" s="76" t="s">
        <v>842</v>
      </c>
      <c r="D9029" t="s">
        <v>980</v>
      </c>
      <c r="E9029" s="82">
        <v>1.08</v>
      </c>
      <c r="F9029" t="s">
        <v>973</v>
      </c>
      <c r="G9029" s="83">
        <v>39533</v>
      </c>
      <c r="I9029">
        <v>2008</v>
      </c>
    </row>
    <row r="9030" spans="1:9" x14ac:dyDescent="0.25">
      <c r="A9030" t="s">
        <v>972</v>
      </c>
      <c r="B9030" t="s">
        <v>146</v>
      </c>
      <c r="C9030" s="76" t="s">
        <v>842</v>
      </c>
      <c r="D9030" t="s">
        <v>980</v>
      </c>
      <c r="E9030" s="82">
        <v>2.27</v>
      </c>
      <c r="F9030" t="s">
        <v>973</v>
      </c>
      <c r="G9030" s="83">
        <v>39573</v>
      </c>
      <c r="I9030">
        <v>2008</v>
      </c>
    </row>
    <row r="9031" spans="1:9" x14ac:dyDescent="0.25">
      <c r="A9031" t="s">
        <v>972</v>
      </c>
      <c r="B9031" t="s">
        <v>172</v>
      </c>
      <c r="C9031" s="76" t="s">
        <v>947</v>
      </c>
      <c r="D9031" t="s">
        <v>980</v>
      </c>
      <c r="E9031" s="82">
        <v>9.5</v>
      </c>
      <c r="F9031" t="s">
        <v>973</v>
      </c>
      <c r="G9031" s="83">
        <v>41571</v>
      </c>
      <c r="I9031">
        <v>2013</v>
      </c>
    </row>
    <row r="9032" spans="1:9" x14ac:dyDescent="0.25">
      <c r="A9032" t="s">
        <v>972</v>
      </c>
      <c r="B9032" t="s">
        <v>124</v>
      </c>
      <c r="C9032" s="76" t="s">
        <v>842</v>
      </c>
      <c r="D9032" t="s">
        <v>980</v>
      </c>
      <c r="E9032" s="82">
        <v>2.17</v>
      </c>
      <c r="F9032" t="s">
        <v>973</v>
      </c>
      <c r="G9032" s="83">
        <v>39559</v>
      </c>
      <c r="I9032">
        <v>2008</v>
      </c>
    </row>
    <row r="9033" spans="1:9" x14ac:dyDescent="0.25">
      <c r="A9033" t="s">
        <v>972</v>
      </c>
      <c r="B9033" t="s">
        <v>150</v>
      </c>
      <c r="C9033" s="76" t="s">
        <v>842</v>
      </c>
      <c r="D9033" t="s">
        <v>980</v>
      </c>
      <c r="E9033" s="82">
        <v>5.13</v>
      </c>
      <c r="F9033" t="s">
        <v>973</v>
      </c>
      <c r="G9033" s="83">
        <v>39588</v>
      </c>
      <c r="I9033">
        <v>2008</v>
      </c>
    </row>
    <row r="9034" spans="1:9" x14ac:dyDescent="0.25">
      <c r="A9034" t="s">
        <v>972</v>
      </c>
      <c r="B9034" t="s">
        <v>278</v>
      </c>
      <c r="C9034" s="76" t="s">
        <v>842</v>
      </c>
      <c r="D9034" t="s">
        <v>980</v>
      </c>
      <c r="E9034" s="82">
        <v>1.44</v>
      </c>
      <c r="F9034" t="s">
        <v>973</v>
      </c>
      <c r="G9034" s="83">
        <v>39559</v>
      </c>
      <c r="I9034">
        <v>2008</v>
      </c>
    </row>
    <row r="9035" spans="1:9" x14ac:dyDescent="0.25">
      <c r="A9035" t="s">
        <v>972</v>
      </c>
      <c r="B9035" t="s">
        <v>140</v>
      </c>
      <c r="C9035" s="76" t="s">
        <v>842</v>
      </c>
      <c r="D9035" t="s">
        <v>980</v>
      </c>
      <c r="E9035" s="82">
        <v>8.8000000000000007</v>
      </c>
      <c r="F9035" t="s">
        <v>973</v>
      </c>
      <c r="G9035" s="83">
        <v>42165</v>
      </c>
      <c r="I9035">
        <v>2015</v>
      </c>
    </row>
    <row r="9036" spans="1:9" x14ac:dyDescent="0.25">
      <c r="A9036" t="s">
        <v>972</v>
      </c>
      <c r="B9036" t="s">
        <v>188</v>
      </c>
      <c r="C9036" s="76" t="s">
        <v>842</v>
      </c>
      <c r="D9036" t="s">
        <v>980</v>
      </c>
      <c r="E9036" s="82">
        <v>3.77</v>
      </c>
      <c r="F9036" t="s">
        <v>973</v>
      </c>
      <c r="G9036" s="83">
        <v>41576</v>
      </c>
      <c r="I9036">
        <v>2013</v>
      </c>
    </row>
    <row r="9037" spans="1:9" x14ac:dyDescent="0.25">
      <c r="A9037" t="s">
        <v>972</v>
      </c>
      <c r="B9037" t="s">
        <v>177</v>
      </c>
      <c r="C9037" s="76" t="s">
        <v>842</v>
      </c>
      <c r="D9037" t="s">
        <v>980</v>
      </c>
      <c r="E9037" s="82">
        <v>8.1199999999999992</v>
      </c>
      <c r="F9037" t="s">
        <v>973</v>
      </c>
      <c r="G9037" s="83">
        <v>41327</v>
      </c>
      <c r="I9037">
        <v>2013</v>
      </c>
    </row>
    <row r="9038" spans="1:9" x14ac:dyDescent="0.25">
      <c r="A9038" t="s">
        <v>972</v>
      </c>
      <c r="B9038" t="s">
        <v>128</v>
      </c>
      <c r="C9038" s="76" t="s">
        <v>842</v>
      </c>
      <c r="D9038" t="s">
        <v>980</v>
      </c>
      <c r="E9038" s="82">
        <v>4.8899999999999997</v>
      </c>
      <c r="F9038" t="s">
        <v>973</v>
      </c>
      <c r="G9038" s="83">
        <v>41780</v>
      </c>
      <c r="I9038">
        <v>2014</v>
      </c>
    </row>
    <row r="9039" spans="1:9" x14ac:dyDescent="0.25">
      <c r="A9039" t="s">
        <v>972</v>
      </c>
      <c r="B9039" t="s">
        <v>11</v>
      </c>
      <c r="C9039" s="76" t="s">
        <v>842</v>
      </c>
      <c r="D9039" t="s">
        <v>980</v>
      </c>
      <c r="E9039" s="82">
        <v>2.74</v>
      </c>
      <c r="F9039" t="s">
        <v>973</v>
      </c>
      <c r="G9039" s="83">
        <v>39639</v>
      </c>
      <c r="I9039">
        <v>2008</v>
      </c>
    </row>
    <row r="9040" spans="1:9" x14ac:dyDescent="0.25">
      <c r="A9040" t="s">
        <v>972</v>
      </c>
      <c r="B9040" t="s">
        <v>64</v>
      </c>
      <c r="C9040" s="76" t="s">
        <v>842</v>
      </c>
      <c r="D9040" t="s">
        <v>980</v>
      </c>
      <c r="E9040" s="82">
        <v>3.08</v>
      </c>
      <c r="F9040" t="s">
        <v>973</v>
      </c>
      <c r="G9040" s="83">
        <v>39623</v>
      </c>
      <c r="I9040">
        <v>2008</v>
      </c>
    </row>
    <row r="9041" spans="1:9" x14ac:dyDescent="0.25">
      <c r="A9041" t="s">
        <v>972</v>
      </c>
      <c r="B9041" t="s">
        <v>156</v>
      </c>
      <c r="C9041" s="76" t="s">
        <v>842</v>
      </c>
      <c r="D9041" t="s">
        <v>980</v>
      </c>
      <c r="E9041" s="82">
        <v>11.1</v>
      </c>
      <c r="F9041" t="s">
        <v>973</v>
      </c>
      <c r="G9041" s="83">
        <v>41332</v>
      </c>
      <c r="I9041">
        <v>2013</v>
      </c>
    </row>
    <row r="9042" spans="1:9" x14ac:dyDescent="0.25">
      <c r="A9042" t="s">
        <v>972</v>
      </c>
      <c r="B9042" t="s">
        <v>133</v>
      </c>
      <c r="C9042" s="76" t="s">
        <v>842</v>
      </c>
      <c r="D9042" t="s">
        <v>980</v>
      </c>
      <c r="E9042" s="82">
        <v>8.5500000000000007</v>
      </c>
      <c r="F9042" t="s">
        <v>973</v>
      </c>
      <c r="G9042" s="83">
        <v>41383</v>
      </c>
      <c r="I9042">
        <v>2013</v>
      </c>
    </row>
    <row r="9043" spans="1:9" x14ac:dyDescent="0.25">
      <c r="A9043" t="s">
        <v>972</v>
      </c>
      <c r="B9043" t="s">
        <v>106</v>
      </c>
      <c r="C9043" s="76" t="s">
        <v>842</v>
      </c>
      <c r="D9043" t="s">
        <v>980</v>
      </c>
      <c r="E9043" s="82">
        <v>104.2</v>
      </c>
      <c r="F9043" t="s">
        <v>973</v>
      </c>
      <c r="G9043" s="83">
        <v>42191</v>
      </c>
      <c r="I9043">
        <v>2015</v>
      </c>
    </row>
    <row r="9044" spans="1:9" x14ac:dyDescent="0.25">
      <c r="A9044" t="s">
        <v>972</v>
      </c>
      <c r="B9044" t="s">
        <v>128</v>
      </c>
      <c r="C9044" s="76" t="s">
        <v>842</v>
      </c>
      <c r="D9044" t="s">
        <v>980</v>
      </c>
      <c r="E9044" s="82">
        <v>3.08</v>
      </c>
      <c r="F9044" t="s">
        <v>973</v>
      </c>
      <c r="G9044" s="83">
        <v>39619</v>
      </c>
      <c r="I9044">
        <v>2008</v>
      </c>
    </row>
    <row r="9045" spans="1:9" x14ac:dyDescent="0.25">
      <c r="A9045" t="s">
        <v>972</v>
      </c>
      <c r="B9045" t="s">
        <v>184</v>
      </c>
      <c r="C9045" s="76" t="s">
        <v>842</v>
      </c>
      <c r="D9045" t="s">
        <v>980</v>
      </c>
      <c r="E9045" s="82">
        <v>7.68</v>
      </c>
      <c r="F9045" t="s">
        <v>973</v>
      </c>
      <c r="G9045" s="83">
        <v>39619</v>
      </c>
      <c r="I9045">
        <v>2008</v>
      </c>
    </row>
    <row r="9046" spans="1:9" x14ac:dyDescent="0.25">
      <c r="A9046" t="s">
        <v>972</v>
      </c>
      <c r="B9046" t="s">
        <v>119</v>
      </c>
      <c r="C9046" s="76" t="s">
        <v>842</v>
      </c>
      <c r="D9046" t="s">
        <v>980</v>
      </c>
      <c r="E9046" s="82">
        <v>1.71</v>
      </c>
      <c r="F9046" t="s">
        <v>973</v>
      </c>
      <c r="G9046" s="83">
        <v>40919</v>
      </c>
      <c r="I9046">
        <v>2012</v>
      </c>
    </row>
    <row r="9047" spans="1:9" x14ac:dyDescent="0.25">
      <c r="A9047" t="s">
        <v>972</v>
      </c>
      <c r="B9047" t="s">
        <v>2</v>
      </c>
      <c r="C9047" s="76" t="s">
        <v>842</v>
      </c>
      <c r="D9047" t="s">
        <v>980</v>
      </c>
      <c r="E9047" s="82">
        <v>2.74</v>
      </c>
      <c r="F9047" t="s">
        <v>973</v>
      </c>
      <c r="G9047" s="83">
        <v>39755</v>
      </c>
      <c r="I9047">
        <v>2008</v>
      </c>
    </row>
    <row r="9048" spans="1:9" x14ac:dyDescent="0.25">
      <c r="A9048" t="s">
        <v>972</v>
      </c>
      <c r="B9048" t="s">
        <v>275</v>
      </c>
      <c r="C9048" s="76" t="s">
        <v>842</v>
      </c>
      <c r="D9048" t="s">
        <v>980</v>
      </c>
      <c r="E9048" s="82">
        <v>0.95</v>
      </c>
      <c r="F9048" t="s">
        <v>973</v>
      </c>
      <c r="G9048" s="83">
        <v>39720</v>
      </c>
      <c r="I9048">
        <v>2008</v>
      </c>
    </row>
    <row r="9049" spans="1:9" x14ac:dyDescent="0.25">
      <c r="A9049" t="s">
        <v>972</v>
      </c>
      <c r="B9049" t="s">
        <v>81</v>
      </c>
      <c r="C9049" s="76" t="s">
        <v>842</v>
      </c>
      <c r="D9049" t="s">
        <v>980</v>
      </c>
      <c r="E9049" s="82">
        <v>1.71</v>
      </c>
      <c r="F9049" t="s">
        <v>973</v>
      </c>
      <c r="G9049" s="83">
        <v>41376</v>
      </c>
      <c r="I9049">
        <v>2013</v>
      </c>
    </row>
    <row r="9050" spans="1:9" x14ac:dyDescent="0.25">
      <c r="A9050" t="s">
        <v>972</v>
      </c>
      <c r="B9050" t="s">
        <v>284</v>
      </c>
      <c r="C9050" s="76" t="s">
        <v>946</v>
      </c>
      <c r="D9050" t="s">
        <v>980</v>
      </c>
      <c r="E9050" s="82">
        <v>17</v>
      </c>
      <c r="F9050" t="s">
        <v>973</v>
      </c>
      <c r="G9050" s="83">
        <v>39842</v>
      </c>
      <c r="I9050">
        <v>2009</v>
      </c>
    </row>
    <row r="9051" spans="1:9" x14ac:dyDescent="0.25">
      <c r="A9051" t="s">
        <v>972</v>
      </c>
      <c r="B9051" t="s">
        <v>146</v>
      </c>
      <c r="C9051" s="76" t="s">
        <v>842</v>
      </c>
      <c r="D9051" t="s">
        <v>980</v>
      </c>
      <c r="E9051" s="82">
        <v>5.42</v>
      </c>
      <c r="F9051" t="s">
        <v>973</v>
      </c>
      <c r="G9051" s="83">
        <v>39673</v>
      </c>
      <c r="I9051">
        <v>2008</v>
      </c>
    </row>
    <row r="9052" spans="1:9" x14ac:dyDescent="0.25">
      <c r="A9052" t="s">
        <v>972</v>
      </c>
      <c r="B9052" t="s">
        <v>114</v>
      </c>
      <c r="C9052" s="76" t="s">
        <v>842</v>
      </c>
      <c r="D9052" t="s">
        <v>980</v>
      </c>
      <c r="E9052" s="82">
        <v>12.1</v>
      </c>
      <c r="F9052" t="s">
        <v>973</v>
      </c>
      <c r="G9052" s="83">
        <v>39673</v>
      </c>
      <c r="I9052">
        <v>2008</v>
      </c>
    </row>
    <row r="9053" spans="1:9" x14ac:dyDescent="0.25">
      <c r="A9053" t="s">
        <v>972</v>
      </c>
      <c r="B9053" t="s">
        <v>169</v>
      </c>
      <c r="C9053" s="76" t="s">
        <v>842</v>
      </c>
      <c r="D9053" t="s">
        <v>980</v>
      </c>
      <c r="E9053" s="82">
        <v>2.5499999999999998</v>
      </c>
      <c r="F9053" t="s">
        <v>973</v>
      </c>
      <c r="G9053" s="83">
        <v>39728</v>
      </c>
      <c r="I9053">
        <v>2008</v>
      </c>
    </row>
    <row r="9054" spans="1:9" x14ac:dyDescent="0.25">
      <c r="A9054" t="s">
        <v>972</v>
      </c>
      <c r="B9054" t="s">
        <v>101</v>
      </c>
      <c r="C9054" s="76" t="s">
        <v>842</v>
      </c>
      <c r="D9054" t="s">
        <v>980</v>
      </c>
      <c r="E9054" s="82">
        <v>7.4</v>
      </c>
      <c r="F9054" t="s">
        <v>973</v>
      </c>
      <c r="G9054" s="83">
        <v>40913</v>
      </c>
      <c r="I9054">
        <v>2012</v>
      </c>
    </row>
    <row r="9055" spans="1:9" x14ac:dyDescent="0.25">
      <c r="A9055" t="s">
        <v>972</v>
      </c>
      <c r="B9055" t="s">
        <v>200</v>
      </c>
      <c r="C9055" s="76" t="s">
        <v>842</v>
      </c>
      <c r="D9055" t="s">
        <v>980</v>
      </c>
      <c r="E9055" s="82">
        <v>8.5</v>
      </c>
      <c r="F9055" t="s">
        <v>973</v>
      </c>
      <c r="G9055" s="83">
        <v>41369</v>
      </c>
      <c r="I9055">
        <v>2013</v>
      </c>
    </row>
    <row r="9056" spans="1:9" x14ac:dyDescent="0.25">
      <c r="A9056" t="s">
        <v>972</v>
      </c>
      <c r="B9056" t="s">
        <v>140</v>
      </c>
      <c r="C9056" s="76" t="s">
        <v>947</v>
      </c>
      <c r="D9056" t="s">
        <v>980</v>
      </c>
      <c r="E9056" s="82">
        <v>2.2799999999999998</v>
      </c>
      <c r="F9056" t="s">
        <v>973</v>
      </c>
      <c r="G9056" s="83">
        <v>39839</v>
      </c>
      <c r="I9056">
        <v>2009</v>
      </c>
    </row>
    <row r="9057" spans="1:9" x14ac:dyDescent="0.25">
      <c r="A9057" t="s">
        <v>972</v>
      </c>
      <c r="B9057" t="s">
        <v>177</v>
      </c>
      <c r="C9057" s="76" t="s">
        <v>842</v>
      </c>
      <c r="D9057" t="s">
        <v>980</v>
      </c>
      <c r="E9057" s="82">
        <v>1.22</v>
      </c>
      <c r="F9057" t="s">
        <v>973</v>
      </c>
      <c r="G9057" s="83">
        <v>41387</v>
      </c>
      <c r="I9057">
        <v>2013</v>
      </c>
    </row>
    <row r="9058" spans="1:9" x14ac:dyDescent="0.25">
      <c r="A9058" t="s">
        <v>972</v>
      </c>
      <c r="B9058" t="s">
        <v>276</v>
      </c>
      <c r="C9058" s="76" t="s">
        <v>947</v>
      </c>
      <c r="D9058" t="s">
        <v>980</v>
      </c>
      <c r="E9058" s="82">
        <v>9.5</v>
      </c>
      <c r="F9058" t="s">
        <v>973</v>
      </c>
      <c r="G9058" s="83">
        <v>39729</v>
      </c>
      <c r="I9058">
        <v>2008</v>
      </c>
    </row>
    <row r="9059" spans="1:9" x14ac:dyDescent="0.25">
      <c r="A9059" t="s">
        <v>972</v>
      </c>
      <c r="B9059" t="s">
        <v>145</v>
      </c>
      <c r="C9059" s="76" t="s">
        <v>842</v>
      </c>
      <c r="D9059" t="s">
        <v>980</v>
      </c>
      <c r="E9059" s="82">
        <v>2.17</v>
      </c>
      <c r="F9059" t="s">
        <v>973</v>
      </c>
      <c r="G9059" s="83">
        <v>41435</v>
      </c>
      <c r="I9059">
        <v>2013</v>
      </c>
    </row>
    <row r="9060" spans="1:9" ht="14.45" customHeight="1" x14ac:dyDescent="0.25">
      <c r="A9060" t="s">
        <v>972</v>
      </c>
      <c r="B9060" t="s">
        <v>183</v>
      </c>
      <c r="C9060" s="76" t="s">
        <v>842</v>
      </c>
      <c r="D9060" t="s">
        <v>980</v>
      </c>
      <c r="E9060" s="82">
        <v>0.61</v>
      </c>
      <c r="F9060" t="s">
        <v>973</v>
      </c>
      <c r="G9060" s="83">
        <v>41388</v>
      </c>
      <c r="I9060">
        <v>2013</v>
      </c>
    </row>
    <row r="9061" spans="1:9" ht="14.45" customHeight="1" x14ac:dyDescent="0.25">
      <c r="A9061" t="s">
        <v>972</v>
      </c>
      <c r="B9061" t="s">
        <v>121</v>
      </c>
      <c r="C9061" s="76" t="s">
        <v>842</v>
      </c>
      <c r="D9061" t="s">
        <v>980</v>
      </c>
      <c r="E9061" s="82">
        <v>2.0499999999999998</v>
      </c>
      <c r="F9061" t="s">
        <v>973</v>
      </c>
      <c r="G9061" s="83">
        <v>39827</v>
      </c>
      <c r="I9061">
        <v>2009</v>
      </c>
    </row>
    <row r="9062" spans="1:9" x14ac:dyDescent="0.25">
      <c r="A9062" t="s">
        <v>972</v>
      </c>
      <c r="B9062" t="s">
        <v>2</v>
      </c>
      <c r="C9062" s="76" t="s">
        <v>842</v>
      </c>
      <c r="D9062" t="s">
        <v>980</v>
      </c>
      <c r="E9062" s="82">
        <v>1.94</v>
      </c>
      <c r="F9062" t="s">
        <v>973</v>
      </c>
      <c r="G9062" s="83">
        <v>39750</v>
      </c>
      <c r="I9062">
        <v>2008</v>
      </c>
    </row>
    <row r="9063" spans="1:9" x14ac:dyDescent="0.25">
      <c r="A9063" t="s">
        <v>972</v>
      </c>
      <c r="B9063" t="s">
        <v>272</v>
      </c>
      <c r="C9063" s="76" t="s">
        <v>842</v>
      </c>
      <c r="D9063" t="s">
        <v>980</v>
      </c>
      <c r="E9063" s="82">
        <v>1.44</v>
      </c>
      <c r="F9063" t="s">
        <v>973</v>
      </c>
      <c r="G9063" s="83">
        <v>39822</v>
      </c>
      <c r="I9063">
        <v>2009</v>
      </c>
    </row>
    <row r="9064" spans="1:9" x14ac:dyDescent="0.25">
      <c r="A9064" t="s">
        <v>972</v>
      </c>
      <c r="B9064" t="s">
        <v>104</v>
      </c>
      <c r="C9064" s="76" t="s">
        <v>842</v>
      </c>
      <c r="D9064" t="s">
        <v>980</v>
      </c>
      <c r="E9064" s="82">
        <v>1.44</v>
      </c>
      <c r="F9064" t="s">
        <v>973</v>
      </c>
      <c r="G9064" s="83">
        <v>39736</v>
      </c>
      <c r="I9064">
        <v>2008</v>
      </c>
    </row>
    <row r="9065" spans="1:9" x14ac:dyDescent="0.25">
      <c r="A9065" t="s">
        <v>972</v>
      </c>
      <c r="B9065" t="s">
        <v>104</v>
      </c>
      <c r="C9065" s="76" t="s">
        <v>842</v>
      </c>
      <c r="D9065" t="s">
        <v>980</v>
      </c>
      <c r="E9065" s="82">
        <v>0.97</v>
      </c>
      <c r="F9065" t="s">
        <v>973</v>
      </c>
      <c r="G9065" s="83">
        <v>39750</v>
      </c>
      <c r="I9065">
        <v>2008</v>
      </c>
    </row>
    <row r="9066" spans="1:9" x14ac:dyDescent="0.25">
      <c r="A9066" t="s">
        <v>972</v>
      </c>
      <c r="B9066" t="s">
        <v>275</v>
      </c>
      <c r="C9066" s="76" t="s">
        <v>842</v>
      </c>
      <c r="D9066" t="s">
        <v>980</v>
      </c>
      <c r="E9066" s="82">
        <v>1.05</v>
      </c>
      <c r="F9066" t="s">
        <v>973</v>
      </c>
      <c r="G9066" s="83">
        <v>39736</v>
      </c>
      <c r="I9066">
        <v>2008</v>
      </c>
    </row>
    <row r="9067" spans="1:9" x14ac:dyDescent="0.25">
      <c r="A9067" t="s">
        <v>972</v>
      </c>
      <c r="B9067" t="s">
        <v>95</v>
      </c>
      <c r="C9067" s="76" t="s">
        <v>842</v>
      </c>
      <c r="D9067" t="s">
        <v>980</v>
      </c>
      <c r="E9067" s="82">
        <v>4.79</v>
      </c>
      <c r="F9067" t="s">
        <v>973</v>
      </c>
      <c r="G9067" s="83">
        <v>42130</v>
      </c>
      <c r="I9067">
        <v>2015</v>
      </c>
    </row>
    <row r="9068" spans="1:9" x14ac:dyDescent="0.25">
      <c r="A9068" t="s">
        <v>972</v>
      </c>
      <c r="B9068" t="s">
        <v>198</v>
      </c>
      <c r="C9068" s="76" t="s">
        <v>842</v>
      </c>
      <c r="D9068" t="s">
        <v>980</v>
      </c>
      <c r="E9068" s="82">
        <v>1.44</v>
      </c>
      <c r="F9068" t="s">
        <v>973</v>
      </c>
      <c r="G9068" s="83">
        <v>39650</v>
      </c>
      <c r="I9068">
        <v>2008</v>
      </c>
    </row>
    <row r="9069" spans="1:9" x14ac:dyDescent="0.25">
      <c r="A9069" t="s">
        <v>972</v>
      </c>
      <c r="B9069" t="s">
        <v>11</v>
      </c>
      <c r="C9069" s="76" t="s">
        <v>842</v>
      </c>
      <c r="D9069" t="s">
        <v>980</v>
      </c>
      <c r="E9069" s="82">
        <v>1.44</v>
      </c>
      <c r="F9069" t="s">
        <v>973</v>
      </c>
      <c r="G9069" s="83">
        <v>41360</v>
      </c>
      <c r="I9069">
        <v>2013</v>
      </c>
    </row>
    <row r="9070" spans="1:9" x14ac:dyDescent="0.25">
      <c r="A9070" t="s">
        <v>972</v>
      </c>
      <c r="B9070" t="s">
        <v>128</v>
      </c>
      <c r="C9070" s="76" t="s">
        <v>842</v>
      </c>
      <c r="D9070" t="s">
        <v>980</v>
      </c>
      <c r="E9070" s="82">
        <v>4.33</v>
      </c>
      <c r="F9070" t="s">
        <v>973</v>
      </c>
      <c r="G9070" s="83">
        <v>39777</v>
      </c>
      <c r="I9070">
        <v>2008</v>
      </c>
    </row>
    <row r="9071" spans="1:9" x14ac:dyDescent="0.25">
      <c r="A9071" t="s">
        <v>972</v>
      </c>
      <c r="B9071" t="s">
        <v>89</v>
      </c>
      <c r="C9071" s="76" t="s">
        <v>842</v>
      </c>
      <c r="D9071" t="s">
        <v>980</v>
      </c>
      <c r="E9071" s="82">
        <v>2.77</v>
      </c>
      <c r="F9071" t="s">
        <v>973</v>
      </c>
      <c r="G9071" s="83">
        <v>41380</v>
      </c>
      <c r="I9071">
        <v>2013</v>
      </c>
    </row>
    <row r="9072" spans="1:9" x14ac:dyDescent="0.25">
      <c r="A9072" t="s">
        <v>972</v>
      </c>
      <c r="B9072" t="s">
        <v>170</v>
      </c>
      <c r="C9072" s="76" t="s">
        <v>842</v>
      </c>
      <c r="D9072" t="s">
        <v>980</v>
      </c>
      <c r="E9072" s="82">
        <v>2.4300000000000002</v>
      </c>
      <c r="F9072" t="s">
        <v>973</v>
      </c>
      <c r="G9072" s="83">
        <v>39762</v>
      </c>
      <c r="I9072">
        <v>2008</v>
      </c>
    </row>
    <row r="9073" spans="1:9" x14ac:dyDescent="0.25">
      <c r="A9073" t="s">
        <v>972</v>
      </c>
      <c r="B9073" t="s">
        <v>98</v>
      </c>
      <c r="C9073" s="76" t="s">
        <v>842</v>
      </c>
      <c r="D9073" t="s">
        <v>980</v>
      </c>
      <c r="E9073" s="82">
        <v>1.9</v>
      </c>
      <c r="F9073" t="s">
        <v>973</v>
      </c>
      <c r="G9073" s="83">
        <v>41360</v>
      </c>
      <c r="I9073">
        <v>2013</v>
      </c>
    </row>
    <row r="9074" spans="1:9" x14ac:dyDescent="0.25">
      <c r="A9074" t="s">
        <v>972</v>
      </c>
      <c r="B9074" t="s">
        <v>133</v>
      </c>
      <c r="C9074" s="76" t="s">
        <v>842</v>
      </c>
      <c r="D9074" t="s">
        <v>980</v>
      </c>
      <c r="E9074" s="82">
        <v>9.6</v>
      </c>
      <c r="F9074" t="s">
        <v>973</v>
      </c>
      <c r="G9074" s="83">
        <v>41382</v>
      </c>
      <c r="I9074">
        <v>2013</v>
      </c>
    </row>
    <row r="9075" spans="1:9" x14ac:dyDescent="0.25">
      <c r="A9075" t="s">
        <v>972</v>
      </c>
      <c r="B9075" t="s">
        <v>133</v>
      </c>
      <c r="C9075" s="76" t="s">
        <v>842</v>
      </c>
      <c r="D9075" t="s">
        <v>980</v>
      </c>
      <c r="E9075" s="82">
        <v>3.61</v>
      </c>
      <c r="F9075" t="s">
        <v>973</v>
      </c>
      <c r="G9075" s="83">
        <v>40522</v>
      </c>
      <c r="I9075">
        <v>2010</v>
      </c>
    </row>
    <row r="9076" spans="1:9" x14ac:dyDescent="0.25">
      <c r="A9076" t="s">
        <v>972</v>
      </c>
      <c r="B9076" t="s">
        <v>115</v>
      </c>
      <c r="C9076" s="76" t="s">
        <v>842</v>
      </c>
      <c r="D9076" t="s">
        <v>980</v>
      </c>
      <c r="E9076" s="82">
        <v>2.5299999999999998</v>
      </c>
      <c r="F9076" t="s">
        <v>973</v>
      </c>
      <c r="G9076" s="83">
        <v>39762</v>
      </c>
      <c r="I9076">
        <v>2008</v>
      </c>
    </row>
    <row r="9077" spans="1:9" x14ac:dyDescent="0.25">
      <c r="A9077" t="s">
        <v>972</v>
      </c>
      <c r="B9077" t="s">
        <v>194</v>
      </c>
      <c r="C9077" s="76" t="s">
        <v>842</v>
      </c>
      <c r="D9077" t="s">
        <v>980</v>
      </c>
      <c r="E9077" s="82">
        <v>4.8499999999999996</v>
      </c>
      <c r="F9077" t="s">
        <v>973</v>
      </c>
      <c r="G9077" s="83">
        <v>41382</v>
      </c>
      <c r="I9077">
        <v>2013</v>
      </c>
    </row>
    <row r="9078" spans="1:9" x14ac:dyDescent="0.25">
      <c r="A9078" t="s">
        <v>972</v>
      </c>
      <c r="B9078" t="s">
        <v>145</v>
      </c>
      <c r="C9078" s="76" t="s">
        <v>842</v>
      </c>
      <c r="D9078" t="s">
        <v>980</v>
      </c>
      <c r="E9078" s="82">
        <v>0.97</v>
      </c>
      <c r="F9078" t="s">
        <v>973</v>
      </c>
      <c r="G9078" s="83">
        <v>39797</v>
      </c>
      <c r="I9078">
        <v>2008</v>
      </c>
    </row>
    <row r="9079" spans="1:9" x14ac:dyDescent="0.25">
      <c r="A9079" t="s">
        <v>972</v>
      </c>
      <c r="B9079" t="s">
        <v>284</v>
      </c>
      <c r="C9079" s="76" t="s">
        <v>842</v>
      </c>
      <c r="D9079" t="s">
        <v>980</v>
      </c>
      <c r="E9079" s="82">
        <v>3.19</v>
      </c>
      <c r="F9079" t="s">
        <v>973</v>
      </c>
      <c r="G9079" s="83">
        <v>39826</v>
      </c>
      <c r="I9079">
        <v>2009</v>
      </c>
    </row>
    <row r="9080" spans="1:9" x14ac:dyDescent="0.25">
      <c r="A9080" t="s">
        <v>972</v>
      </c>
      <c r="B9080" t="s">
        <v>251</v>
      </c>
      <c r="C9080" s="76" t="s">
        <v>842</v>
      </c>
      <c r="D9080" t="s">
        <v>980</v>
      </c>
      <c r="E9080" s="82">
        <v>12</v>
      </c>
      <c r="F9080" t="s">
        <v>973</v>
      </c>
      <c r="G9080" s="83">
        <v>40849</v>
      </c>
      <c r="I9080">
        <v>2011</v>
      </c>
    </row>
    <row r="9081" spans="1:9" x14ac:dyDescent="0.25">
      <c r="A9081" t="s">
        <v>972</v>
      </c>
      <c r="B9081" t="s">
        <v>279</v>
      </c>
      <c r="C9081" s="76" t="s">
        <v>842</v>
      </c>
      <c r="D9081" t="s">
        <v>980</v>
      </c>
      <c r="E9081" s="82">
        <v>5.42</v>
      </c>
      <c r="F9081" t="s">
        <v>973</v>
      </c>
      <c r="G9081" s="83">
        <v>39959</v>
      </c>
      <c r="I9081">
        <v>2009</v>
      </c>
    </row>
    <row r="9082" spans="1:9" x14ac:dyDescent="0.25">
      <c r="A9082" t="s">
        <v>972</v>
      </c>
      <c r="B9082" t="s">
        <v>127</v>
      </c>
      <c r="C9082" s="76" t="s">
        <v>842</v>
      </c>
      <c r="D9082" t="s">
        <v>980</v>
      </c>
      <c r="E9082" s="82">
        <v>1.48</v>
      </c>
      <c r="F9082" t="s">
        <v>973</v>
      </c>
      <c r="G9082" s="83">
        <v>39896</v>
      </c>
      <c r="I9082">
        <v>2009</v>
      </c>
    </row>
    <row r="9083" spans="1:9" x14ac:dyDescent="0.25">
      <c r="A9083" t="s">
        <v>972</v>
      </c>
      <c r="B9083" t="s">
        <v>278</v>
      </c>
      <c r="C9083" s="76" t="s">
        <v>842</v>
      </c>
      <c r="D9083" t="s">
        <v>980</v>
      </c>
      <c r="E9083" s="82">
        <v>69.16</v>
      </c>
      <c r="F9083" t="s">
        <v>973</v>
      </c>
      <c r="G9083" s="83">
        <v>40132</v>
      </c>
      <c r="I9083">
        <v>2009</v>
      </c>
    </row>
    <row r="9084" spans="1:9" x14ac:dyDescent="0.25">
      <c r="A9084" t="s">
        <v>972</v>
      </c>
      <c r="B9084" t="s">
        <v>277</v>
      </c>
      <c r="C9084" s="76" t="s">
        <v>842</v>
      </c>
      <c r="D9084" t="s">
        <v>980</v>
      </c>
      <c r="E9084" s="82">
        <v>2.79</v>
      </c>
      <c r="F9084" t="s">
        <v>973</v>
      </c>
      <c r="G9084" s="83">
        <v>41380</v>
      </c>
      <c r="I9084">
        <v>2013</v>
      </c>
    </row>
    <row r="9085" spans="1:9" x14ac:dyDescent="0.25">
      <c r="A9085" t="s">
        <v>972</v>
      </c>
      <c r="B9085" t="s">
        <v>172</v>
      </c>
      <c r="C9085" s="76" t="s">
        <v>842</v>
      </c>
      <c r="D9085" t="s">
        <v>980</v>
      </c>
      <c r="E9085" s="82">
        <v>2.59</v>
      </c>
      <c r="F9085" t="s">
        <v>973</v>
      </c>
      <c r="G9085" s="83">
        <v>39924</v>
      </c>
      <c r="I9085">
        <v>2009</v>
      </c>
    </row>
    <row r="9086" spans="1:9" x14ac:dyDescent="0.25">
      <c r="A9086" t="s">
        <v>972</v>
      </c>
      <c r="B9086" t="s">
        <v>170</v>
      </c>
      <c r="C9086" s="76" t="s">
        <v>842</v>
      </c>
      <c r="D9086" t="s">
        <v>980</v>
      </c>
      <c r="E9086" s="82">
        <v>13.2</v>
      </c>
      <c r="F9086" t="s">
        <v>973</v>
      </c>
      <c r="G9086" s="83">
        <v>41382</v>
      </c>
      <c r="I9086">
        <v>2013</v>
      </c>
    </row>
    <row r="9087" spans="1:9" x14ac:dyDescent="0.25">
      <c r="A9087" t="s">
        <v>972</v>
      </c>
      <c r="B9087" t="s">
        <v>183</v>
      </c>
      <c r="C9087" s="76" t="s">
        <v>842</v>
      </c>
      <c r="D9087" t="s">
        <v>980</v>
      </c>
      <c r="E9087" s="82">
        <v>0.61</v>
      </c>
      <c r="F9087" t="s">
        <v>973</v>
      </c>
      <c r="G9087" s="83">
        <v>41388</v>
      </c>
      <c r="I9087">
        <v>2013</v>
      </c>
    </row>
    <row r="9088" spans="1:9" x14ac:dyDescent="0.25">
      <c r="A9088" t="s">
        <v>972</v>
      </c>
      <c r="B9088" t="s">
        <v>128</v>
      </c>
      <c r="C9088" s="76" t="s">
        <v>842</v>
      </c>
      <c r="D9088" t="s">
        <v>980</v>
      </c>
      <c r="E9088" s="82">
        <v>1.85</v>
      </c>
      <c r="F9088" t="s">
        <v>973</v>
      </c>
      <c r="G9088" s="83">
        <v>39924</v>
      </c>
      <c r="I9088">
        <v>2009</v>
      </c>
    </row>
    <row r="9089" spans="1:9" x14ac:dyDescent="0.25">
      <c r="A9089" t="s">
        <v>972</v>
      </c>
      <c r="B9089" t="s">
        <v>11</v>
      </c>
      <c r="C9089" s="76" t="s">
        <v>842</v>
      </c>
      <c r="D9089" t="s">
        <v>980</v>
      </c>
      <c r="E9089" s="82">
        <v>3.97</v>
      </c>
      <c r="F9089" t="s">
        <v>973</v>
      </c>
      <c r="G9089" s="83">
        <v>39924</v>
      </c>
      <c r="I9089">
        <v>2009</v>
      </c>
    </row>
    <row r="9090" spans="1:9" x14ac:dyDescent="0.25">
      <c r="A9090" t="s">
        <v>972</v>
      </c>
      <c r="B9090" t="s">
        <v>66</v>
      </c>
      <c r="C9090" s="76" t="s">
        <v>842</v>
      </c>
      <c r="D9090" t="s">
        <v>980</v>
      </c>
      <c r="E9090" s="82">
        <v>0.97</v>
      </c>
      <c r="F9090" t="s">
        <v>973</v>
      </c>
      <c r="G9090" s="83">
        <v>39255</v>
      </c>
      <c r="I9090">
        <v>2007</v>
      </c>
    </row>
    <row r="9091" spans="1:9" x14ac:dyDescent="0.25">
      <c r="A9091" t="s">
        <v>972</v>
      </c>
      <c r="B9091" t="s">
        <v>276</v>
      </c>
      <c r="C9091" s="76" t="s">
        <v>842</v>
      </c>
      <c r="D9091" t="s">
        <v>980</v>
      </c>
      <c r="E9091" s="82">
        <v>2.09</v>
      </c>
      <c r="F9091" t="s">
        <v>973</v>
      </c>
      <c r="G9091" s="83">
        <v>39927</v>
      </c>
      <c r="I9091">
        <v>2009</v>
      </c>
    </row>
    <row r="9092" spans="1:9" x14ac:dyDescent="0.25">
      <c r="A9092" t="s">
        <v>972</v>
      </c>
      <c r="B9092" t="s">
        <v>120</v>
      </c>
      <c r="C9092" s="76" t="s">
        <v>842</v>
      </c>
      <c r="D9092" t="s">
        <v>980</v>
      </c>
      <c r="E9092" s="82">
        <v>6.98</v>
      </c>
      <c r="F9092" t="s">
        <v>973</v>
      </c>
      <c r="G9092" s="83">
        <v>39651</v>
      </c>
      <c r="I9092">
        <v>2008</v>
      </c>
    </row>
    <row r="9093" spans="1:9" x14ac:dyDescent="0.25">
      <c r="A9093" t="s">
        <v>972</v>
      </c>
      <c r="B9093" t="s">
        <v>176</v>
      </c>
      <c r="C9093" s="76" t="s">
        <v>842</v>
      </c>
      <c r="D9093" t="s">
        <v>980</v>
      </c>
      <c r="E9093" s="82">
        <v>1.22</v>
      </c>
      <c r="F9093" t="s">
        <v>973</v>
      </c>
      <c r="G9093" s="83">
        <v>39924</v>
      </c>
      <c r="I9093">
        <v>2009</v>
      </c>
    </row>
    <row r="9094" spans="1:9" x14ac:dyDescent="0.25">
      <c r="A9094" t="s">
        <v>972</v>
      </c>
      <c r="B9094" t="s">
        <v>146</v>
      </c>
      <c r="C9094" s="76" t="s">
        <v>842</v>
      </c>
      <c r="D9094" t="s">
        <v>980</v>
      </c>
      <c r="E9094" s="82">
        <v>3.9</v>
      </c>
      <c r="F9094" t="s">
        <v>973</v>
      </c>
      <c r="G9094" s="83">
        <v>41387</v>
      </c>
      <c r="I9094">
        <v>2013</v>
      </c>
    </row>
    <row r="9095" spans="1:9" x14ac:dyDescent="0.25">
      <c r="A9095" t="s">
        <v>972</v>
      </c>
      <c r="B9095" t="s">
        <v>155</v>
      </c>
      <c r="C9095" s="76" t="s">
        <v>842</v>
      </c>
      <c r="D9095" t="s">
        <v>980</v>
      </c>
      <c r="E9095" s="82">
        <v>7.6</v>
      </c>
      <c r="F9095" t="s">
        <v>973</v>
      </c>
      <c r="G9095" s="83">
        <v>39060</v>
      </c>
      <c r="I9095">
        <v>2006</v>
      </c>
    </row>
    <row r="9096" spans="1:9" x14ac:dyDescent="0.25">
      <c r="A9096" t="s">
        <v>972</v>
      </c>
      <c r="B9096" t="s">
        <v>93</v>
      </c>
      <c r="C9096" s="76" t="s">
        <v>1272</v>
      </c>
      <c r="D9096" t="s">
        <v>980</v>
      </c>
      <c r="E9096" s="82">
        <v>150</v>
      </c>
      <c r="F9096" t="s">
        <v>973</v>
      </c>
      <c r="G9096" s="83">
        <v>39923</v>
      </c>
      <c r="I9096">
        <v>2009</v>
      </c>
    </row>
    <row r="9097" spans="1:9" x14ac:dyDescent="0.25">
      <c r="A9097" t="s">
        <v>972</v>
      </c>
      <c r="B9097" t="s">
        <v>180</v>
      </c>
      <c r="C9097" s="76" t="s">
        <v>842</v>
      </c>
      <c r="D9097" t="s">
        <v>980</v>
      </c>
      <c r="E9097" s="82">
        <v>1.92</v>
      </c>
      <c r="F9097" t="s">
        <v>973</v>
      </c>
      <c r="G9097" s="83">
        <v>41360</v>
      </c>
      <c r="I9097">
        <v>2013</v>
      </c>
    </row>
    <row r="9098" spans="1:9" x14ac:dyDescent="0.25">
      <c r="A9098" t="s">
        <v>972</v>
      </c>
      <c r="B9098" t="s">
        <v>203</v>
      </c>
      <c r="C9098" s="76" t="s">
        <v>842</v>
      </c>
      <c r="D9098" t="s">
        <v>980</v>
      </c>
      <c r="E9098" s="82">
        <v>2.95</v>
      </c>
      <c r="F9098" t="s">
        <v>973</v>
      </c>
      <c r="G9098" s="83">
        <v>41703</v>
      </c>
      <c r="I9098">
        <v>2014</v>
      </c>
    </row>
    <row r="9099" spans="1:9" x14ac:dyDescent="0.25">
      <c r="A9099" t="s">
        <v>972</v>
      </c>
      <c r="B9099" t="s">
        <v>203</v>
      </c>
      <c r="C9099" s="76" t="s">
        <v>842</v>
      </c>
      <c r="D9099" t="s">
        <v>980</v>
      </c>
      <c r="E9099" s="82">
        <v>23.51</v>
      </c>
      <c r="F9099" t="s">
        <v>973</v>
      </c>
      <c r="G9099" s="83">
        <v>41367</v>
      </c>
      <c r="I9099">
        <v>2013</v>
      </c>
    </row>
    <row r="9100" spans="1:9" x14ac:dyDescent="0.25">
      <c r="A9100" t="s">
        <v>972</v>
      </c>
      <c r="B9100" t="s">
        <v>204</v>
      </c>
      <c r="C9100" s="76" t="s">
        <v>842</v>
      </c>
      <c r="D9100" t="s">
        <v>980</v>
      </c>
      <c r="E9100" s="82">
        <v>4.9400000000000004</v>
      </c>
      <c r="F9100" t="s">
        <v>973</v>
      </c>
      <c r="G9100" s="83">
        <v>40021</v>
      </c>
      <c r="I9100">
        <v>2009</v>
      </c>
    </row>
    <row r="9101" spans="1:9" x14ac:dyDescent="0.25">
      <c r="A9101" t="s">
        <v>972</v>
      </c>
      <c r="B9101" t="s">
        <v>96</v>
      </c>
      <c r="C9101" s="76" t="s">
        <v>842</v>
      </c>
      <c r="D9101" t="s">
        <v>958</v>
      </c>
      <c r="E9101" s="82">
        <v>47.65</v>
      </c>
      <c r="F9101" t="s">
        <v>973</v>
      </c>
      <c r="G9101" s="83">
        <v>39905</v>
      </c>
      <c r="I9101">
        <v>2009</v>
      </c>
    </row>
    <row r="9102" spans="1:9" x14ac:dyDescent="0.25">
      <c r="A9102" t="s">
        <v>972</v>
      </c>
      <c r="B9102" t="s">
        <v>105</v>
      </c>
      <c r="C9102" s="76" t="s">
        <v>842</v>
      </c>
      <c r="D9102" t="s">
        <v>980</v>
      </c>
      <c r="E9102" s="82">
        <v>15</v>
      </c>
      <c r="F9102" t="s">
        <v>973</v>
      </c>
      <c r="G9102" s="83">
        <v>41362</v>
      </c>
      <c r="I9102">
        <v>2013</v>
      </c>
    </row>
    <row r="9103" spans="1:9" x14ac:dyDescent="0.25">
      <c r="A9103" t="s">
        <v>972</v>
      </c>
      <c r="B9103" t="s">
        <v>245</v>
      </c>
      <c r="C9103" s="76" t="s">
        <v>842</v>
      </c>
      <c r="D9103" t="s">
        <v>980</v>
      </c>
      <c r="E9103" s="82">
        <v>7.86</v>
      </c>
      <c r="F9103" t="s">
        <v>973</v>
      </c>
      <c r="G9103" s="83">
        <v>40940</v>
      </c>
      <c r="I9103">
        <v>2012</v>
      </c>
    </row>
    <row r="9104" spans="1:9" x14ac:dyDescent="0.25">
      <c r="A9104" t="s">
        <v>972</v>
      </c>
      <c r="B9104" t="s">
        <v>136</v>
      </c>
      <c r="C9104" s="76" t="s">
        <v>842</v>
      </c>
      <c r="D9104" t="s">
        <v>980</v>
      </c>
      <c r="E9104" s="82">
        <v>7</v>
      </c>
      <c r="F9104" t="s">
        <v>973</v>
      </c>
      <c r="G9104" s="83">
        <v>41360</v>
      </c>
      <c r="I9104">
        <v>2013</v>
      </c>
    </row>
    <row r="9105" spans="1:9" x14ac:dyDescent="0.25">
      <c r="A9105" t="s">
        <v>972</v>
      </c>
      <c r="B9105" t="s">
        <v>203</v>
      </c>
      <c r="C9105" s="76" t="s">
        <v>842</v>
      </c>
      <c r="D9105" t="s">
        <v>980</v>
      </c>
      <c r="E9105" s="82">
        <v>10</v>
      </c>
      <c r="F9105" t="s">
        <v>973</v>
      </c>
      <c r="G9105" s="83">
        <v>42587</v>
      </c>
      <c r="I9105">
        <v>2016</v>
      </c>
    </row>
    <row r="9106" spans="1:9" x14ac:dyDescent="0.25">
      <c r="A9106" t="s">
        <v>972</v>
      </c>
      <c r="B9106" t="s">
        <v>96</v>
      </c>
      <c r="C9106" s="76" t="s">
        <v>842</v>
      </c>
      <c r="D9106" t="s">
        <v>980</v>
      </c>
      <c r="E9106" s="82">
        <v>2.4700000000000002</v>
      </c>
      <c r="F9106" t="s">
        <v>973</v>
      </c>
      <c r="G9106" s="83">
        <v>40002</v>
      </c>
      <c r="I9106">
        <v>2009</v>
      </c>
    </row>
    <row r="9107" spans="1:9" x14ac:dyDescent="0.25">
      <c r="A9107" t="s">
        <v>972</v>
      </c>
      <c r="B9107" t="s">
        <v>15</v>
      </c>
      <c r="C9107" s="76" t="s">
        <v>842</v>
      </c>
      <c r="D9107" t="s">
        <v>980</v>
      </c>
      <c r="E9107" s="82">
        <v>3.51</v>
      </c>
      <c r="F9107" t="s">
        <v>973</v>
      </c>
      <c r="G9107" s="83">
        <v>40022</v>
      </c>
      <c r="I9107">
        <v>2009</v>
      </c>
    </row>
    <row r="9108" spans="1:9" x14ac:dyDescent="0.25">
      <c r="A9108" t="s">
        <v>972</v>
      </c>
      <c r="B9108" t="s">
        <v>200</v>
      </c>
      <c r="C9108" s="76" t="s">
        <v>842</v>
      </c>
      <c r="D9108" t="s">
        <v>980</v>
      </c>
      <c r="E9108" s="82">
        <v>3.79</v>
      </c>
      <c r="F9108" t="s">
        <v>973</v>
      </c>
      <c r="G9108" s="83">
        <v>37708</v>
      </c>
      <c r="I9108">
        <v>2003</v>
      </c>
    </row>
    <row r="9109" spans="1:9" x14ac:dyDescent="0.25">
      <c r="A9109" t="s">
        <v>972</v>
      </c>
      <c r="B9109" t="s">
        <v>77</v>
      </c>
      <c r="C9109" s="76" t="s">
        <v>842</v>
      </c>
      <c r="D9109" t="s">
        <v>980</v>
      </c>
      <c r="E9109" s="82">
        <v>19.48</v>
      </c>
      <c r="F9109" t="s">
        <v>973</v>
      </c>
      <c r="G9109" s="83">
        <v>41529</v>
      </c>
      <c r="I9109">
        <v>2013</v>
      </c>
    </row>
    <row r="9110" spans="1:9" x14ac:dyDescent="0.25">
      <c r="A9110" t="s">
        <v>972</v>
      </c>
      <c r="B9110" t="s">
        <v>133</v>
      </c>
      <c r="C9110" s="76" t="s">
        <v>842</v>
      </c>
      <c r="D9110" t="s">
        <v>980</v>
      </c>
      <c r="E9110" s="82">
        <v>2.89</v>
      </c>
      <c r="F9110" t="s">
        <v>973</v>
      </c>
      <c r="G9110" s="83">
        <v>41513</v>
      </c>
      <c r="I9110">
        <v>2013</v>
      </c>
    </row>
    <row r="9111" spans="1:9" x14ac:dyDescent="0.25">
      <c r="A9111" t="s">
        <v>972</v>
      </c>
      <c r="B9111" t="s">
        <v>128</v>
      </c>
      <c r="C9111" s="76" t="s">
        <v>842</v>
      </c>
      <c r="D9111" t="s">
        <v>980</v>
      </c>
      <c r="E9111" s="82">
        <v>6.32</v>
      </c>
      <c r="F9111" t="s">
        <v>973</v>
      </c>
      <c r="G9111" s="83">
        <v>41284</v>
      </c>
      <c r="I9111">
        <v>2013</v>
      </c>
    </row>
    <row r="9112" spans="1:9" x14ac:dyDescent="0.25">
      <c r="A9112" t="s">
        <v>972</v>
      </c>
      <c r="B9112" t="s">
        <v>97</v>
      </c>
      <c r="C9112" s="76" t="s">
        <v>842</v>
      </c>
      <c r="D9112" t="s">
        <v>980</v>
      </c>
      <c r="E9112" s="82">
        <v>3.04</v>
      </c>
      <c r="F9112" t="s">
        <v>973</v>
      </c>
      <c r="G9112" s="83">
        <v>41382</v>
      </c>
      <c r="I9112">
        <v>2013</v>
      </c>
    </row>
    <row r="9113" spans="1:9" x14ac:dyDescent="0.25">
      <c r="A9113" t="s">
        <v>972</v>
      </c>
      <c r="B9113" t="s">
        <v>77</v>
      </c>
      <c r="C9113" s="76" t="s">
        <v>842</v>
      </c>
      <c r="D9113" t="s">
        <v>980</v>
      </c>
      <c r="E9113" s="82">
        <v>7.79</v>
      </c>
      <c r="F9113" t="s">
        <v>973</v>
      </c>
      <c r="G9113" s="83">
        <v>42129</v>
      </c>
      <c r="I9113">
        <v>2015</v>
      </c>
    </row>
    <row r="9114" spans="1:9" x14ac:dyDescent="0.25">
      <c r="A9114" t="s">
        <v>972</v>
      </c>
      <c r="B9114" t="s">
        <v>77</v>
      </c>
      <c r="C9114" s="76" t="s">
        <v>842</v>
      </c>
      <c r="D9114" t="s">
        <v>980</v>
      </c>
      <c r="E9114" s="82">
        <v>8.08</v>
      </c>
      <c r="F9114" t="s">
        <v>973</v>
      </c>
      <c r="G9114" s="83">
        <v>41610</v>
      </c>
      <c r="I9114">
        <v>2013</v>
      </c>
    </row>
    <row r="9115" spans="1:9" x14ac:dyDescent="0.25">
      <c r="A9115" t="s">
        <v>972</v>
      </c>
      <c r="B9115" t="s">
        <v>151</v>
      </c>
      <c r="C9115" s="76" t="s">
        <v>842</v>
      </c>
      <c r="D9115" t="s">
        <v>980</v>
      </c>
      <c r="E9115" s="82">
        <v>3.04</v>
      </c>
      <c r="F9115" t="s">
        <v>973</v>
      </c>
      <c r="G9115" s="83">
        <v>41367</v>
      </c>
      <c r="I9115">
        <v>2013</v>
      </c>
    </row>
    <row r="9116" spans="1:9" x14ac:dyDescent="0.25">
      <c r="A9116" t="s">
        <v>972</v>
      </c>
      <c r="B9116" t="s">
        <v>108</v>
      </c>
      <c r="C9116" s="76" t="s">
        <v>842</v>
      </c>
      <c r="D9116" t="s">
        <v>980</v>
      </c>
      <c r="E9116" s="82">
        <v>2.99</v>
      </c>
      <c r="F9116" t="s">
        <v>973</v>
      </c>
      <c r="G9116" s="83">
        <v>41388</v>
      </c>
      <c r="I9116">
        <v>2013</v>
      </c>
    </row>
    <row r="9117" spans="1:9" x14ac:dyDescent="0.25">
      <c r="A9117" t="s">
        <v>972</v>
      </c>
      <c r="B9117" t="s">
        <v>142</v>
      </c>
      <c r="C9117" s="76" t="s">
        <v>842</v>
      </c>
      <c r="D9117" t="s">
        <v>980</v>
      </c>
      <c r="E9117" s="82">
        <v>3.92</v>
      </c>
      <c r="F9117" t="s">
        <v>973</v>
      </c>
      <c r="G9117" s="83">
        <v>41369</v>
      </c>
      <c r="I9117">
        <v>2013</v>
      </c>
    </row>
    <row r="9118" spans="1:9" x14ac:dyDescent="0.25">
      <c r="A9118" t="s">
        <v>972</v>
      </c>
      <c r="B9118" t="s">
        <v>78</v>
      </c>
      <c r="C9118" s="76" t="s">
        <v>842</v>
      </c>
      <c r="D9118" t="s">
        <v>980</v>
      </c>
      <c r="E9118" s="82">
        <v>1.44</v>
      </c>
      <c r="F9118" t="s">
        <v>973</v>
      </c>
      <c r="G9118" s="83">
        <v>40045</v>
      </c>
      <c r="I9118">
        <v>2009</v>
      </c>
    </row>
    <row r="9119" spans="1:9" ht="14.45" customHeight="1" x14ac:dyDescent="0.25">
      <c r="A9119" t="s">
        <v>972</v>
      </c>
      <c r="B9119" t="s">
        <v>145</v>
      </c>
      <c r="C9119" s="76" t="s">
        <v>842</v>
      </c>
      <c r="D9119" t="s">
        <v>980</v>
      </c>
      <c r="E9119" s="82">
        <v>3.23</v>
      </c>
      <c r="F9119" t="s">
        <v>973</v>
      </c>
      <c r="G9119" s="83">
        <v>41369</v>
      </c>
      <c r="I9119">
        <v>2013</v>
      </c>
    </row>
    <row r="9120" spans="1:9" ht="14.45" customHeight="1" x14ac:dyDescent="0.25">
      <c r="A9120" t="s">
        <v>972</v>
      </c>
      <c r="B9120" t="s">
        <v>202</v>
      </c>
      <c r="C9120" s="76" t="s">
        <v>842</v>
      </c>
      <c r="D9120" t="s">
        <v>980</v>
      </c>
      <c r="E9120" s="82">
        <v>4.79</v>
      </c>
      <c r="F9120" t="s">
        <v>973</v>
      </c>
      <c r="G9120" s="83">
        <v>40070</v>
      </c>
      <c r="I9120">
        <v>2009</v>
      </c>
    </row>
    <row r="9121" spans="1:9" x14ac:dyDescent="0.25">
      <c r="A9121" t="s">
        <v>972</v>
      </c>
      <c r="B9121" t="s">
        <v>136</v>
      </c>
      <c r="C9121" s="76" t="s">
        <v>842</v>
      </c>
      <c r="D9121" t="s">
        <v>980</v>
      </c>
      <c r="E9121" s="82">
        <v>6.9</v>
      </c>
      <c r="F9121" t="s">
        <v>973</v>
      </c>
      <c r="G9121" s="83">
        <v>41424</v>
      </c>
      <c r="I9121">
        <v>2013</v>
      </c>
    </row>
    <row r="9122" spans="1:9" x14ac:dyDescent="0.25">
      <c r="A9122" t="s">
        <v>972</v>
      </c>
      <c r="B9122" t="s">
        <v>127</v>
      </c>
      <c r="C9122" s="76" t="s">
        <v>842</v>
      </c>
      <c r="D9122" t="s">
        <v>980</v>
      </c>
      <c r="E9122" s="82">
        <v>1.33</v>
      </c>
      <c r="F9122" t="s">
        <v>973</v>
      </c>
      <c r="G9122" s="83">
        <v>40045</v>
      </c>
      <c r="I9122">
        <v>2009</v>
      </c>
    </row>
    <row r="9123" spans="1:9" x14ac:dyDescent="0.25">
      <c r="A9123" t="s">
        <v>972</v>
      </c>
      <c r="B9123" t="s">
        <v>127</v>
      </c>
      <c r="C9123" s="76" t="s">
        <v>842</v>
      </c>
      <c r="D9123" t="s">
        <v>980</v>
      </c>
      <c r="E9123" s="82">
        <v>15</v>
      </c>
      <c r="F9123" t="s">
        <v>973</v>
      </c>
      <c r="G9123" s="83">
        <v>37417</v>
      </c>
      <c r="I9123">
        <v>2002</v>
      </c>
    </row>
    <row r="9124" spans="1:9" x14ac:dyDescent="0.25">
      <c r="A9124" t="s">
        <v>972</v>
      </c>
      <c r="B9124" t="s">
        <v>122</v>
      </c>
      <c r="C9124" s="76" t="s">
        <v>842</v>
      </c>
      <c r="D9124" t="s">
        <v>980</v>
      </c>
      <c r="E9124" s="82">
        <v>4.5599999999999996</v>
      </c>
      <c r="F9124" t="s">
        <v>973</v>
      </c>
      <c r="G9124" s="83">
        <v>42283</v>
      </c>
      <c r="I9124">
        <v>2015</v>
      </c>
    </row>
    <row r="9125" spans="1:9" x14ac:dyDescent="0.25">
      <c r="A9125" t="s">
        <v>972</v>
      </c>
      <c r="B9125" t="s">
        <v>105</v>
      </c>
      <c r="C9125" s="76" t="s">
        <v>842</v>
      </c>
      <c r="D9125" t="s">
        <v>980</v>
      </c>
      <c r="E9125" s="82">
        <v>4.09</v>
      </c>
      <c r="F9125" t="s">
        <v>973</v>
      </c>
      <c r="G9125" s="83">
        <v>40045</v>
      </c>
      <c r="I9125">
        <v>2009</v>
      </c>
    </row>
    <row r="9126" spans="1:9" x14ac:dyDescent="0.25">
      <c r="A9126" t="s">
        <v>972</v>
      </c>
      <c r="B9126" t="s">
        <v>145</v>
      </c>
      <c r="C9126" s="76" t="s">
        <v>842</v>
      </c>
      <c r="D9126" t="s">
        <v>980</v>
      </c>
      <c r="E9126" s="82">
        <v>3.04</v>
      </c>
      <c r="F9126" t="s">
        <v>973</v>
      </c>
      <c r="G9126" s="83">
        <v>40053</v>
      </c>
      <c r="I9126">
        <v>2009</v>
      </c>
    </row>
    <row r="9127" spans="1:9" x14ac:dyDescent="0.25">
      <c r="A9127" t="s">
        <v>972</v>
      </c>
      <c r="B9127" t="s">
        <v>199</v>
      </c>
      <c r="C9127" s="76" t="s">
        <v>842</v>
      </c>
      <c r="D9127" t="s">
        <v>980</v>
      </c>
      <c r="E9127" s="82">
        <v>4.33</v>
      </c>
      <c r="F9127" t="s">
        <v>973</v>
      </c>
      <c r="G9127" s="83">
        <v>39475</v>
      </c>
      <c r="I9127">
        <v>2008</v>
      </c>
    </row>
    <row r="9128" spans="1:9" x14ac:dyDescent="0.25">
      <c r="A9128" t="s">
        <v>972</v>
      </c>
      <c r="B9128" t="s">
        <v>123</v>
      </c>
      <c r="C9128" s="76" t="s">
        <v>842</v>
      </c>
      <c r="D9128" t="s">
        <v>980</v>
      </c>
      <c r="E9128" s="82">
        <v>3.8</v>
      </c>
      <c r="F9128" t="s">
        <v>973</v>
      </c>
      <c r="G9128" s="83">
        <v>41772</v>
      </c>
      <c r="I9128">
        <v>2014</v>
      </c>
    </row>
    <row r="9129" spans="1:9" x14ac:dyDescent="0.25">
      <c r="A9129" t="s">
        <v>972</v>
      </c>
      <c r="B9129" t="s">
        <v>176</v>
      </c>
      <c r="C9129" s="76" t="s">
        <v>842</v>
      </c>
      <c r="D9129" t="s">
        <v>980</v>
      </c>
      <c r="E9129" s="82">
        <v>3.71</v>
      </c>
      <c r="F9129" t="s">
        <v>973</v>
      </c>
      <c r="G9129" s="83">
        <v>40079</v>
      </c>
      <c r="I9129">
        <v>2009</v>
      </c>
    </row>
    <row r="9130" spans="1:9" x14ac:dyDescent="0.25">
      <c r="A9130" t="s">
        <v>972</v>
      </c>
      <c r="B9130" t="s">
        <v>206</v>
      </c>
      <c r="C9130" s="76" t="s">
        <v>842</v>
      </c>
      <c r="D9130" t="s">
        <v>980</v>
      </c>
      <c r="E9130" s="82">
        <v>34.11</v>
      </c>
      <c r="F9130" t="s">
        <v>973</v>
      </c>
      <c r="G9130" s="83">
        <v>40050</v>
      </c>
      <c r="I9130">
        <v>2009</v>
      </c>
    </row>
    <row r="9131" spans="1:9" x14ac:dyDescent="0.25">
      <c r="A9131" t="s">
        <v>972</v>
      </c>
      <c r="B9131" t="s">
        <v>104</v>
      </c>
      <c r="C9131" s="76" t="s">
        <v>842</v>
      </c>
      <c r="D9131" t="s">
        <v>980</v>
      </c>
      <c r="E9131" s="82">
        <v>5.59</v>
      </c>
      <c r="F9131" t="s">
        <v>973</v>
      </c>
      <c r="G9131" s="83">
        <v>40149</v>
      </c>
      <c r="I9131">
        <v>2009</v>
      </c>
    </row>
    <row r="9132" spans="1:9" x14ac:dyDescent="0.25">
      <c r="A9132" t="s">
        <v>972</v>
      </c>
      <c r="B9132" t="s">
        <v>280</v>
      </c>
      <c r="C9132" s="76" t="s">
        <v>842</v>
      </c>
      <c r="D9132" t="s">
        <v>980</v>
      </c>
      <c r="E9132" s="82">
        <v>5.99</v>
      </c>
      <c r="F9132" t="s">
        <v>973</v>
      </c>
      <c r="G9132" s="83">
        <v>40085</v>
      </c>
      <c r="I9132">
        <v>2009</v>
      </c>
    </row>
    <row r="9133" spans="1:9" x14ac:dyDescent="0.25">
      <c r="A9133" t="s">
        <v>972</v>
      </c>
      <c r="B9133" t="s">
        <v>130</v>
      </c>
      <c r="C9133" s="76" t="s">
        <v>842</v>
      </c>
      <c r="D9133" t="s">
        <v>980</v>
      </c>
      <c r="E9133" s="82">
        <v>2.17</v>
      </c>
      <c r="F9133" t="s">
        <v>973</v>
      </c>
      <c r="G9133" s="83">
        <v>40028</v>
      </c>
      <c r="I9133">
        <v>2009</v>
      </c>
    </row>
    <row r="9134" spans="1:9" x14ac:dyDescent="0.25">
      <c r="A9134" t="s">
        <v>972</v>
      </c>
      <c r="B9134" t="s">
        <v>177</v>
      </c>
      <c r="C9134" s="76" t="s">
        <v>842</v>
      </c>
      <c r="D9134" t="s">
        <v>980</v>
      </c>
      <c r="E9134" s="82">
        <v>2.4300000000000002</v>
      </c>
      <c r="F9134" t="s">
        <v>973</v>
      </c>
      <c r="G9134" s="83">
        <v>41387</v>
      </c>
      <c r="I9134">
        <v>2013</v>
      </c>
    </row>
    <row r="9135" spans="1:9" x14ac:dyDescent="0.25">
      <c r="A9135" t="s">
        <v>972</v>
      </c>
      <c r="B9135" t="s">
        <v>117</v>
      </c>
      <c r="C9135" s="76" t="s">
        <v>842</v>
      </c>
      <c r="D9135" t="s">
        <v>980</v>
      </c>
      <c r="E9135" s="82">
        <v>3.99</v>
      </c>
      <c r="F9135" t="s">
        <v>973</v>
      </c>
      <c r="G9135" s="83">
        <v>40240</v>
      </c>
      <c r="I9135">
        <v>2010</v>
      </c>
    </row>
    <row r="9136" spans="1:9" x14ac:dyDescent="0.25">
      <c r="A9136" t="s">
        <v>972</v>
      </c>
      <c r="B9136" t="s">
        <v>193</v>
      </c>
      <c r="C9136" s="76" t="s">
        <v>842</v>
      </c>
      <c r="D9136" t="s">
        <v>980</v>
      </c>
      <c r="E9136" s="82">
        <v>3.51</v>
      </c>
      <c r="F9136" t="s">
        <v>973</v>
      </c>
      <c r="G9136" s="83">
        <v>40085</v>
      </c>
      <c r="I9136">
        <v>2009</v>
      </c>
    </row>
    <row r="9137" spans="1:9" ht="14.45" customHeight="1" x14ac:dyDescent="0.25">
      <c r="A9137" t="s">
        <v>972</v>
      </c>
      <c r="B9137" t="s">
        <v>78</v>
      </c>
      <c r="C9137" s="76" t="s">
        <v>842</v>
      </c>
      <c r="D9137" t="s">
        <v>980</v>
      </c>
      <c r="E9137" s="82">
        <v>4.79</v>
      </c>
      <c r="F9137" t="s">
        <v>973</v>
      </c>
      <c r="G9137" s="83">
        <v>41361</v>
      </c>
      <c r="I9137">
        <v>2013</v>
      </c>
    </row>
    <row r="9138" spans="1:9" ht="14.45" customHeight="1" x14ac:dyDescent="0.25">
      <c r="A9138" t="s">
        <v>972</v>
      </c>
      <c r="B9138" t="s">
        <v>176</v>
      </c>
      <c r="C9138" s="76" t="s">
        <v>842</v>
      </c>
      <c r="D9138" t="s">
        <v>980</v>
      </c>
      <c r="E9138" s="82">
        <v>5.1100000000000003</v>
      </c>
      <c r="F9138" t="s">
        <v>973</v>
      </c>
      <c r="G9138" s="83">
        <v>40101</v>
      </c>
      <c r="I9138">
        <v>2009</v>
      </c>
    </row>
    <row r="9139" spans="1:9" ht="14.45" customHeight="1" x14ac:dyDescent="0.25">
      <c r="A9139" t="s">
        <v>972</v>
      </c>
      <c r="B9139" t="s">
        <v>128</v>
      </c>
      <c r="C9139" s="76" t="s">
        <v>842</v>
      </c>
      <c r="D9139" t="s">
        <v>980</v>
      </c>
      <c r="E9139" s="82">
        <v>1.52</v>
      </c>
      <c r="F9139" t="s">
        <v>973</v>
      </c>
      <c r="G9139" s="83">
        <v>40135</v>
      </c>
      <c r="I9139">
        <v>2009</v>
      </c>
    </row>
    <row r="9140" spans="1:9" x14ac:dyDescent="0.25">
      <c r="A9140" t="s">
        <v>972</v>
      </c>
      <c r="B9140" t="s">
        <v>123</v>
      </c>
      <c r="C9140" s="76" t="s">
        <v>842</v>
      </c>
      <c r="D9140" t="s">
        <v>980</v>
      </c>
      <c r="E9140" s="82">
        <v>10.77</v>
      </c>
      <c r="F9140" t="s">
        <v>973</v>
      </c>
      <c r="G9140" s="83">
        <v>40071</v>
      </c>
      <c r="I9140">
        <v>2009</v>
      </c>
    </row>
    <row r="9141" spans="1:9" x14ac:dyDescent="0.25">
      <c r="A9141" t="s">
        <v>972</v>
      </c>
      <c r="B9141" t="s">
        <v>66</v>
      </c>
      <c r="C9141" s="76" t="s">
        <v>842</v>
      </c>
      <c r="D9141" t="s">
        <v>980</v>
      </c>
      <c r="E9141" s="82">
        <v>4.79</v>
      </c>
      <c r="F9141" t="s">
        <v>973</v>
      </c>
      <c r="G9141" s="83">
        <v>40098</v>
      </c>
      <c r="I9141">
        <v>2009</v>
      </c>
    </row>
    <row r="9142" spans="1:9" x14ac:dyDescent="0.25">
      <c r="A9142" t="s">
        <v>972</v>
      </c>
      <c r="B9142" t="s">
        <v>280</v>
      </c>
      <c r="C9142" s="76" t="s">
        <v>842</v>
      </c>
      <c r="D9142" t="s">
        <v>980</v>
      </c>
      <c r="E9142" s="82">
        <v>4.37</v>
      </c>
      <c r="F9142" t="s">
        <v>973</v>
      </c>
      <c r="G9142" s="83">
        <v>40098</v>
      </c>
      <c r="I9142">
        <v>2009</v>
      </c>
    </row>
    <row r="9143" spans="1:9" x14ac:dyDescent="0.25">
      <c r="A9143" t="s">
        <v>972</v>
      </c>
      <c r="B9143" t="s">
        <v>143</v>
      </c>
      <c r="C9143" s="76" t="s">
        <v>842</v>
      </c>
      <c r="D9143" t="s">
        <v>980</v>
      </c>
      <c r="E9143" s="82">
        <v>4.5599999999999996</v>
      </c>
      <c r="F9143" t="s">
        <v>973</v>
      </c>
      <c r="G9143" s="83">
        <v>41598</v>
      </c>
      <c r="I9143">
        <v>2013</v>
      </c>
    </row>
    <row r="9144" spans="1:9" x14ac:dyDescent="0.25">
      <c r="A9144" t="s">
        <v>972</v>
      </c>
      <c r="B9144" t="s">
        <v>136</v>
      </c>
      <c r="C9144" s="76" t="s">
        <v>842</v>
      </c>
      <c r="D9144" t="s">
        <v>980</v>
      </c>
      <c r="E9144" s="82">
        <v>4.9000000000000004</v>
      </c>
      <c r="F9144" t="s">
        <v>973</v>
      </c>
      <c r="G9144" s="83">
        <v>40085</v>
      </c>
      <c r="I9144">
        <v>2009</v>
      </c>
    </row>
    <row r="9145" spans="1:9" x14ac:dyDescent="0.25">
      <c r="A9145" t="s">
        <v>972</v>
      </c>
      <c r="B9145" t="s">
        <v>154</v>
      </c>
      <c r="C9145" s="76" t="s">
        <v>842</v>
      </c>
      <c r="D9145" t="s">
        <v>980</v>
      </c>
      <c r="E9145" s="82">
        <v>2.5099999999999998</v>
      </c>
      <c r="F9145" t="s">
        <v>973</v>
      </c>
      <c r="G9145" s="83">
        <v>41379</v>
      </c>
      <c r="I9145">
        <v>2013</v>
      </c>
    </row>
    <row r="9146" spans="1:9" x14ac:dyDescent="0.25">
      <c r="A9146" t="s">
        <v>972</v>
      </c>
      <c r="B9146" t="s">
        <v>281</v>
      </c>
      <c r="C9146" s="76" t="s">
        <v>842</v>
      </c>
      <c r="D9146" t="s">
        <v>980</v>
      </c>
      <c r="E9146" s="82">
        <v>16.63</v>
      </c>
      <c r="F9146" t="s">
        <v>973</v>
      </c>
      <c r="G9146" s="83">
        <v>41039</v>
      </c>
      <c r="I9146">
        <v>2012</v>
      </c>
    </row>
    <row r="9147" spans="1:9" x14ac:dyDescent="0.25">
      <c r="A9147" t="s">
        <v>972</v>
      </c>
      <c r="B9147" t="s">
        <v>133</v>
      </c>
      <c r="C9147" s="76" t="s">
        <v>947</v>
      </c>
      <c r="D9147" t="s">
        <v>980</v>
      </c>
      <c r="E9147" s="82">
        <v>2.2799999999999998</v>
      </c>
      <c r="F9147" t="s">
        <v>973</v>
      </c>
      <c r="G9147" s="83">
        <v>38188</v>
      </c>
      <c r="I9147">
        <v>2004</v>
      </c>
    </row>
    <row r="9148" spans="1:9" x14ac:dyDescent="0.25">
      <c r="A9148" t="s">
        <v>972</v>
      </c>
      <c r="B9148" t="s">
        <v>278</v>
      </c>
      <c r="C9148" s="76" t="s">
        <v>842</v>
      </c>
      <c r="D9148" t="s">
        <v>980</v>
      </c>
      <c r="E9148" s="82">
        <v>2.2799999999999998</v>
      </c>
      <c r="F9148" t="s">
        <v>973</v>
      </c>
      <c r="G9148" s="83">
        <v>41382</v>
      </c>
      <c r="I9148">
        <v>2013</v>
      </c>
    </row>
    <row r="9149" spans="1:9" x14ac:dyDescent="0.25">
      <c r="A9149" t="s">
        <v>972</v>
      </c>
      <c r="B9149" t="s">
        <v>274</v>
      </c>
      <c r="C9149" s="76" t="s">
        <v>842</v>
      </c>
      <c r="D9149" t="s">
        <v>980</v>
      </c>
      <c r="E9149" s="82">
        <v>10.93</v>
      </c>
      <c r="F9149" t="s">
        <v>973</v>
      </c>
      <c r="G9149" s="83">
        <v>41437</v>
      </c>
      <c r="I9149">
        <v>2013</v>
      </c>
    </row>
    <row r="9150" spans="1:9" x14ac:dyDescent="0.25">
      <c r="A9150" t="s">
        <v>972</v>
      </c>
      <c r="B9150" t="s">
        <v>109</v>
      </c>
      <c r="C9150" s="76" t="s">
        <v>842</v>
      </c>
      <c r="D9150" t="s">
        <v>980</v>
      </c>
      <c r="E9150" s="82">
        <v>13.38</v>
      </c>
      <c r="F9150" t="s">
        <v>973</v>
      </c>
      <c r="G9150" s="83">
        <v>41361</v>
      </c>
      <c r="I9150">
        <v>2013</v>
      </c>
    </row>
    <row r="9151" spans="1:9" x14ac:dyDescent="0.25">
      <c r="A9151" t="s">
        <v>972</v>
      </c>
      <c r="B9151" t="s">
        <v>127</v>
      </c>
      <c r="C9151" s="76" t="s">
        <v>842</v>
      </c>
      <c r="D9151" t="s">
        <v>980</v>
      </c>
      <c r="E9151" s="82">
        <v>3.04</v>
      </c>
      <c r="F9151" t="s">
        <v>973</v>
      </c>
      <c r="G9151" s="83">
        <v>41375</v>
      </c>
      <c r="I9151">
        <v>2013</v>
      </c>
    </row>
    <row r="9152" spans="1:9" x14ac:dyDescent="0.25">
      <c r="A9152" t="s">
        <v>972</v>
      </c>
      <c r="B9152" t="s">
        <v>71</v>
      </c>
      <c r="C9152" s="76" t="s">
        <v>842</v>
      </c>
      <c r="D9152" t="s">
        <v>980</v>
      </c>
      <c r="E9152" s="82">
        <v>3.59</v>
      </c>
      <c r="F9152" t="s">
        <v>973</v>
      </c>
      <c r="G9152" s="83">
        <v>41388</v>
      </c>
      <c r="I9152">
        <v>2013</v>
      </c>
    </row>
    <row r="9153" spans="1:9" x14ac:dyDescent="0.25">
      <c r="A9153" t="s">
        <v>972</v>
      </c>
      <c r="B9153" t="s">
        <v>78</v>
      </c>
      <c r="C9153" s="76" t="s">
        <v>842</v>
      </c>
      <c r="D9153" t="s">
        <v>980</v>
      </c>
      <c r="E9153" s="82">
        <v>6.8</v>
      </c>
      <c r="F9153" t="s">
        <v>973</v>
      </c>
      <c r="G9153" s="83">
        <v>41361</v>
      </c>
      <c r="I9153">
        <v>2013</v>
      </c>
    </row>
    <row r="9154" spans="1:9" x14ac:dyDescent="0.25">
      <c r="A9154" t="s">
        <v>972</v>
      </c>
      <c r="B9154" t="s">
        <v>278</v>
      </c>
      <c r="C9154" s="76" t="s">
        <v>842</v>
      </c>
      <c r="D9154" t="s">
        <v>980</v>
      </c>
      <c r="E9154" s="82">
        <v>47.88</v>
      </c>
      <c r="F9154" t="s">
        <v>973</v>
      </c>
      <c r="G9154" s="83">
        <v>41570</v>
      </c>
      <c r="I9154">
        <v>2013</v>
      </c>
    </row>
    <row r="9155" spans="1:9" x14ac:dyDescent="0.25">
      <c r="A9155" t="s">
        <v>972</v>
      </c>
      <c r="B9155" t="s">
        <v>106</v>
      </c>
      <c r="C9155" s="76" t="s">
        <v>842</v>
      </c>
      <c r="D9155" t="s">
        <v>980</v>
      </c>
      <c r="E9155" s="82">
        <v>9.1199999999999992</v>
      </c>
      <c r="F9155" t="s">
        <v>973</v>
      </c>
      <c r="G9155" s="83">
        <v>41359</v>
      </c>
      <c r="I9155">
        <v>2013</v>
      </c>
    </row>
    <row r="9156" spans="1:9" x14ac:dyDescent="0.25">
      <c r="A9156" t="s">
        <v>972</v>
      </c>
      <c r="B9156" t="s">
        <v>193</v>
      </c>
      <c r="C9156" s="76" t="s">
        <v>842</v>
      </c>
      <c r="D9156" t="s">
        <v>980</v>
      </c>
      <c r="E9156" s="82">
        <v>8.76</v>
      </c>
      <c r="F9156" t="s">
        <v>973</v>
      </c>
      <c r="G9156" s="83">
        <v>41372</v>
      </c>
      <c r="I9156">
        <v>2013</v>
      </c>
    </row>
    <row r="9157" spans="1:9" x14ac:dyDescent="0.25">
      <c r="A9157" t="s">
        <v>972</v>
      </c>
      <c r="B9157" t="s">
        <v>82</v>
      </c>
      <c r="C9157" s="76" t="s">
        <v>842</v>
      </c>
      <c r="D9157" t="s">
        <v>980</v>
      </c>
      <c r="E9157" s="82">
        <v>1.37</v>
      </c>
      <c r="F9157" t="s">
        <v>973</v>
      </c>
      <c r="G9157" s="83">
        <v>41386</v>
      </c>
      <c r="I9157">
        <v>2013</v>
      </c>
    </row>
    <row r="9158" spans="1:9" x14ac:dyDescent="0.25">
      <c r="A9158" t="s">
        <v>972</v>
      </c>
      <c r="B9158" t="s">
        <v>118</v>
      </c>
      <c r="C9158" s="76" t="s">
        <v>842</v>
      </c>
      <c r="D9158" t="s">
        <v>980</v>
      </c>
      <c r="E9158" s="82">
        <v>9.35</v>
      </c>
      <c r="F9158" t="s">
        <v>973</v>
      </c>
      <c r="G9158" s="83">
        <v>40161</v>
      </c>
      <c r="I9158">
        <v>2009</v>
      </c>
    </row>
    <row r="9159" spans="1:9" x14ac:dyDescent="0.25">
      <c r="A9159" t="s">
        <v>972</v>
      </c>
      <c r="B9159" t="s">
        <v>275</v>
      </c>
      <c r="C9159" s="76" t="s">
        <v>842</v>
      </c>
      <c r="D9159" t="s">
        <v>980</v>
      </c>
      <c r="E9159" s="82">
        <v>7.97</v>
      </c>
      <c r="F9159" t="s">
        <v>973</v>
      </c>
      <c r="G9159" s="83">
        <v>41488</v>
      </c>
      <c r="I9159">
        <v>2013</v>
      </c>
    </row>
    <row r="9160" spans="1:9" x14ac:dyDescent="0.25">
      <c r="A9160" t="s">
        <v>972</v>
      </c>
      <c r="B9160" t="s">
        <v>139</v>
      </c>
      <c r="C9160" s="76" t="s">
        <v>842</v>
      </c>
      <c r="D9160" t="s">
        <v>980</v>
      </c>
      <c r="E9160" s="82">
        <v>5.42</v>
      </c>
      <c r="F9160" t="s">
        <v>973</v>
      </c>
      <c r="G9160" s="83">
        <v>40135</v>
      </c>
      <c r="I9160">
        <v>2009</v>
      </c>
    </row>
    <row r="9161" spans="1:9" x14ac:dyDescent="0.25">
      <c r="A9161" t="s">
        <v>972</v>
      </c>
      <c r="B9161" t="s">
        <v>208</v>
      </c>
      <c r="C9161" s="76" t="s">
        <v>842</v>
      </c>
      <c r="D9161" t="s">
        <v>980</v>
      </c>
      <c r="E9161" s="82">
        <v>5</v>
      </c>
      <c r="F9161" t="s">
        <v>973</v>
      </c>
      <c r="G9161" s="83">
        <v>41386</v>
      </c>
      <c r="I9161">
        <v>2013</v>
      </c>
    </row>
    <row r="9162" spans="1:9" x14ac:dyDescent="0.25">
      <c r="A9162" t="s">
        <v>972</v>
      </c>
      <c r="B9162" t="s">
        <v>172</v>
      </c>
      <c r="C9162" s="76" t="s">
        <v>842</v>
      </c>
      <c r="D9162" t="s">
        <v>980</v>
      </c>
      <c r="E9162" s="82">
        <v>2.5299999999999998</v>
      </c>
      <c r="F9162" t="s">
        <v>973</v>
      </c>
      <c r="G9162" s="83">
        <v>40149</v>
      </c>
      <c r="I9162">
        <v>2009</v>
      </c>
    </row>
    <row r="9163" spans="1:9" x14ac:dyDescent="0.25">
      <c r="A9163" t="s">
        <v>972</v>
      </c>
      <c r="B9163" t="s">
        <v>89</v>
      </c>
      <c r="C9163" s="76" t="s">
        <v>842</v>
      </c>
      <c r="D9163" t="s">
        <v>980</v>
      </c>
      <c r="E9163" s="82">
        <v>4.5599999999999996</v>
      </c>
      <c r="F9163" t="s">
        <v>973</v>
      </c>
      <c r="G9163" s="83">
        <v>41505</v>
      </c>
      <c r="I9163">
        <v>2013</v>
      </c>
    </row>
    <row r="9164" spans="1:9" x14ac:dyDescent="0.25">
      <c r="A9164" t="s">
        <v>972</v>
      </c>
      <c r="B9164" t="s">
        <v>272</v>
      </c>
      <c r="C9164" s="76" t="s">
        <v>842</v>
      </c>
      <c r="D9164" t="s">
        <v>980</v>
      </c>
      <c r="E9164" s="82">
        <v>1.52</v>
      </c>
      <c r="F9164" t="s">
        <v>973</v>
      </c>
      <c r="G9164" s="83">
        <v>41369</v>
      </c>
      <c r="I9164">
        <v>2013</v>
      </c>
    </row>
    <row r="9165" spans="1:9" x14ac:dyDescent="0.25">
      <c r="A9165" t="s">
        <v>972</v>
      </c>
      <c r="B9165" t="s">
        <v>84</v>
      </c>
      <c r="C9165" s="76" t="s">
        <v>842</v>
      </c>
      <c r="D9165" t="s">
        <v>980</v>
      </c>
      <c r="E9165" s="82">
        <v>1.92</v>
      </c>
      <c r="F9165" t="s">
        <v>973</v>
      </c>
      <c r="G9165" s="83">
        <v>40162</v>
      </c>
      <c r="I9165">
        <v>2009</v>
      </c>
    </row>
    <row r="9166" spans="1:9" x14ac:dyDescent="0.25">
      <c r="A9166" t="s">
        <v>972</v>
      </c>
      <c r="B9166" t="s">
        <v>178</v>
      </c>
      <c r="C9166" s="76" t="s">
        <v>842</v>
      </c>
      <c r="D9166" t="s">
        <v>980</v>
      </c>
      <c r="E9166" s="82">
        <v>7.5</v>
      </c>
      <c r="F9166" t="s">
        <v>973</v>
      </c>
      <c r="G9166" s="83">
        <v>40170</v>
      </c>
      <c r="I9166">
        <v>2009</v>
      </c>
    </row>
    <row r="9167" spans="1:9" x14ac:dyDescent="0.25">
      <c r="A9167" t="s">
        <v>972</v>
      </c>
      <c r="B9167" t="s">
        <v>257</v>
      </c>
      <c r="C9167" s="76" t="s">
        <v>842</v>
      </c>
      <c r="D9167" t="s">
        <v>980</v>
      </c>
      <c r="E9167" s="82">
        <v>9.9</v>
      </c>
      <c r="F9167" t="s">
        <v>973</v>
      </c>
      <c r="G9167" s="83">
        <v>40147</v>
      </c>
      <c r="I9167">
        <v>2009</v>
      </c>
    </row>
    <row r="9168" spans="1:9" x14ac:dyDescent="0.25">
      <c r="A9168" t="s">
        <v>972</v>
      </c>
      <c r="B9168" t="s">
        <v>208</v>
      </c>
      <c r="C9168" s="76" t="s">
        <v>842</v>
      </c>
      <c r="D9168" t="s">
        <v>980</v>
      </c>
      <c r="E9168" s="82">
        <v>4.5599999999999996</v>
      </c>
      <c r="F9168" t="s">
        <v>973</v>
      </c>
      <c r="G9168" s="83">
        <v>40183</v>
      </c>
      <c r="I9168">
        <v>2010</v>
      </c>
    </row>
    <row r="9169" spans="1:9" x14ac:dyDescent="0.25">
      <c r="A9169" t="s">
        <v>972</v>
      </c>
      <c r="B9169" t="s">
        <v>252</v>
      </c>
      <c r="C9169" s="76" t="s">
        <v>842</v>
      </c>
      <c r="D9169" t="s">
        <v>980</v>
      </c>
      <c r="E9169" s="82">
        <v>4.84</v>
      </c>
      <c r="F9169" t="s">
        <v>973</v>
      </c>
      <c r="G9169" s="83">
        <v>39981</v>
      </c>
      <c r="I9169">
        <v>2009</v>
      </c>
    </row>
    <row r="9170" spans="1:9" x14ac:dyDescent="0.25">
      <c r="A9170" t="s">
        <v>972</v>
      </c>
      <c r="B9170" t="s">
        <v>128</v>
      </c>
      <c r="C9170" s="76" t="s">
        <v>842</v>
      </c>
      <c r="D9170" t="s">
        <v>980</v>
      </c>
      <c r="E9170" s="82">
        <v>3.19</v>
      </c>
      <c r="F9170" t="s">
        <v>973</v>
      </c>
      <c r="G9170" s="83">
        <v>40192</v>
      </c>
      <c r="I9170">
        <v>2010</v>
      </c>
    </row>
    <row r="9171" spans="1:9" x14ac:dyDescent="0.25">
      <c r="A9171" t="s">
        <v>972</v>
      </c>
      <c r="B9171" t="s">
        <v>118</v>
      </c>
      <c r="C9171" s="76" t="s">
        <v>842</v>
      </c>
      <c r="D9171" t="s">
        <v>980</v>
      </c>
      <c r="E9171" s="82">
        <v>3</v>
      </c>
      <c r="F9171" t="s">
        <v>973</v>
      </c>
      <c r="G9171" s="83">
        <v>40225</v>
      </c>
      <c r="I9171">
        <v>2010</v>
      </c>
    </row>
    <row r="9172" spans="1:9" x14ac:dyDescent="0.25">
      <c r="A9172" t="s">
        <v>972</v>
      </c>
      <c r="B9172" t="s">
        <v>279</v>
      </c>
      <c r="C9172" s="76" t="s">
        <v>842</v>
      </c>
      <c r="D9172" t="s">
        <v>980</v>
      </c>
      <c r="E9172" s="82">
        <v>1.1399999999999999</v>
      </c>
      <c r="F9172" t="s">
        <v>973</v>
      </c>
      <c r="G9172" s="83">
        <v>41361</v>
      </c>
      <c r="I9172">
        <v>2013</v>
      </c>
    </row>
    <row r="9173" spans="1:9" x14ac:dyDescent="0.25">
      <c r="A9173" t="s">
        <v>972</v>
      </c>
      <c r="B9173" t="s">
        <v>123</v>
      </c>
      <c r="C9173" s="76" t="s">
        <v>842</v>
      </c>
      <c r="D9173" t="s">
        <v>980</v>
      </c>
      <c r="E9173" s="82">
        <v>2.2799999999999998</v>
      </c>
      <c r="F9173" t="s">
        <v>973</v>
      </c>
      <c r="G9173" s="83">
        <v>40016</v>
      </c>
      <c r="I9173">
        <v>2009</v>
      </c>
    </row>
    <row r="9174" spans="1:9" x14ac:dyDescent="0.25">
      <c r="A9174" t="s">
        <v>972</v>
      </c>
      <c r="B9174" t="s">
        <v>88</v>
      </c>
      <c r="C9174" s="76" t="s">
        <v>842</v>
      </c>
      <c r="D9174" t="s">
        <v>980</v>
      </c>
      <c r="E9174" s="82">
        <v>3.9</v>
      </c>
      <c r="F9174" t="s">
        <v>973</v>
      </c>
      <c r="G9174" s="83">
        <v>41375</v>
      </c>
      <c r="I9174">
        <v>2013</v>
      </c>
    </row>
    <row r="9175" spans="1:9" x14ac:dyDescent="0.25">
      <c r="A9175" t="s">
        <v>972</v>
      </c>
      <c r="B9175" t="s">
        <v>85</v>
      </c>
      <c r="C9175" s="76" t="s">
        <v>947</v>
      </c>
      <c r="D9175" t="s">
        <v>980</v>
      </c>
      <c r="E9175" s="82">
        <v>4.04</v>
      </c>
      <c r="F9175" t="s">
        <v>973</v>
      </c>
      <c r="G9175" s="83">
        <v>41393</v>
      </c>
      <c r="I9175">
        <v>2013</v>
      </c>
    </row>
    <row r="9176" spans="1:9" x14ac:dyDescent="0.25">
      <c r="A9176" t="s">
        <v>972</v>
      </c>
      <c r="B9176" t="s">
        <v>78</v>
      </c>
      <c r="C9176" s="76" t="s">
        <v>842</v>
      </c>
      <c r="D9176" t="s">
        <v>980</v>
      </c>
      <c r="E9176" s="82">
        <v>7.75</v>
      </c>
      <c r="F9176" t="s">
        <v>973</v>
      </c>
      <c r="G9176" s="83">
        <v>40212</v>
      </c>
      <c r="I9176">
        <v>2010</v>
      </c>
    </row>
    <row r="9177" spans="1:9" x14ac:dyDescent="0.25">
      <c r="A9177" t="s">
        <v>972</v>
      </c>
      <c r="B9177" t="s">
        <v>199</v>
      </c>
      <c r="C9177" s="76" t="s">
        <v>842</v>
      </c>
      <c r="D9177" t="s">
        <v>980</v>
      </c>
      <c r="E9177" s="82">
        <v>2.74</v>
      </c>
      <c r="F9177" t="s">
        <v>973</v>
      </c>
      <c r="G9177" s="83">
        <v>40212</v>
      </c>
      <c r="I9177">
        <v>2010</v>
      </c>
    </row>
    <row r="9178" spans="1:9" x14ac:dyDescent="0.25">
      <c r="A9178" t="s">
        <v>972</v>
      </c>
      <c r="B9178" t="s">
        <v>279</v>
      </c>
      <c r="C9178" s="76" t="s">
        <v>842</v>
      </c>
      <c r="D9178" t="s">
        <v>980</v>
      </c>
      <c r="E9178" s="82">
        <v>5.47</v>
      </c>
      <c r="F9178" t="s">
        <v>973</v>
      </c>
      <c r="G9178" s="83">
        <v>40212</v>
      </c>
      <c r="I9178">
        <v>2010</v>
      </c>
    </row>
    <row r="9179" spans="1:9" x14ac:dyDescent="0.25">
      <c r="A9179" t="s">
        <v>972</v>
      </c>
      <c r="B9179" t="s">
        <v>185</v>
      </c>
      <c r="C9179" s="76" t="s">
        <v>842</v>
      </c>
      <c r="D9179" t="s">
        <v>980</v>
      </c>
      <c r="E9179" s="82">
        <v>15.96</v>
      </c>
      <c r="F9179" t="s">
        <v>973</v>
      </c>
      <c r="G9179" s="83">
        <v>41067</v>
      </c>
      <c r="I9179">
        <v>2012</v>
      </c>
    </row>
    <row r="9180" spans="1:9" x14ac:dyDescent="0.25">
      <c r="A9180" t="s">
        <v>972</v>
      </c>
      <c r="B9180" t="s">
        <v>193</v>
      </c>
      <c r="C9180" s="76" t="s">
        <v>842</v>
      </c>
      <c r="D9180" t="s">
        <v>980</v>
      </c>
      <c r="E9180" s="82">
        <v>4.67</v>
      </c>
      <c r="F9180" t="s">
        <v>973</v>
      </c>
      <c r="G9180" s="83">
        <v>41372</v>
      </c>
      <c r="I9180">
        <v>2013</v>
      </c>
    </row>
    <row r="9181" spans="1:9" x14ac:dyDescent="0.25">
      <c r="A9181" t="s">
        <v>972</v>
      </c>
      <c r="B9181" t="s">
        <v>179</v>
      </c>
      <c r="C9181" s="76" t="s">
        <v>842</v>
      </c>
      <c r="D9181" t="s">
        <v>980</v>
      </c>
      <c r="E9181" s="82">
        <v>5.0199999999999996</v>
      </c>
      <c r="F9181" t="s">
        <v>973</v>
      </c>
      <c r="G9181" s="83">
        <v>41388</v>
      </c>
      <c r="I9181">
        <v>2013</v>
      </c>
    </row>
    <row r="9182" spans="1:9" x14ac:dyDescent="0.25">
      <c r="A9182" t="s">
        <v>972</v>
      </c>
      <c r="B9182" t="s">
        <v>123</v>
      </c>
      <c r="C9182" s="76" t="s">
        <v>842</v>
      </c>
      <c r="D9182" t="s">
        <v>980</v>
      </c>
      <c r="E9182" s="82">
        <v>3.94</v>
      </c>
      <c r="F9182" t="s">
        <v>973</v>
      </c>
      <c r="G9182" s="83">
        <v>41366</v>
      </c>
      <c r="I9182">
        <v>2013</v>
      </c>
    </row>
    <row r="9183" spans="1:9" ht="14.45" customHeight="1" x14ac:dyDescent="0.25">
      <c r="A9183" t="s">
        <v>972</v>
      </c>
      <c r="B9183" t="s">
        <v>150</v>
      </c>
      <c r="C9183" s="76" t="s">
        <v>842</v>
      </c>
      <c r="D9183" t="s">
        <v>980</v>
      </c>
      <c r="E9183" s="82">
        <v>7.18</v>
      </c>
      <c r="F9183" t="s">
        <v>973</v>
      </c>
      <c r="G9183" s="83">
        <v>40288</v>
      </c>
      <c r="I9183">
        <v>2010</v>
      </c>
    </row>
    <row r="9184" spans="1:9" ht="14.45" customHeight="1" x14ac:dyDescent="0.25">
      <c r="A9184" t="s">
        <v>972</v>
      </c>
      <c r="B9184" t="s">
        <v>78</v>
      </c>
      <c r="C9184" s="76" t="s">
        <v>842</v>
      </c>
      <c r="D9184" t="s">
        <v>980</v>
      </c>
      <c r="E9184" s="82">
        <v>12.48</v>
      </c>
      <c r="F9184" t="s">
        <v>973</v>
      </c>
      <c r="G9184" s="83">
        <v>41362</v>
      </c>
      <c r="I9184">
        <v>2013</v>
      </c>
    </row>
    <row r="9185" spans="1:9" ht="14.45" customHeight="1" x14ac:dyDescent="0.25">
      <c r="A9185" t="s">
        <v>972</v>
      </c>
      <c r="B9185" t="s">
        <v>127</v>
      </c>
      <c r="C9185" s="76" t="s">
        <v>842</v>
      </c>
      <c r="D9185" t="s">
        <v>980</v>
      </c>
      <c r="E9185" s="82">
        <v>2.74</v>
      </c>
      <c r="F9185" t="s">
        <v>973</v>
      </c>
      <c r="G9185" s="83">
        <v>40260</v>
      </c>
      <c r="I9185">
        <v>2010</v>
      </c>
    </row>
    <row r="9186" spans="1:9" ht="14.45" customHeight="1" x14ac:dyDescent="0.25">
      <c r="A9186" t="s">
        <v>972</v>
      </c>
      <c r="B9186" t="s">
        <v>128</v>
      </c>
      <c r="C9186" s="76" t="s">
        <v>842</v>
      </c>
      <c r="D9186" t="s">
        <v>980</v>
      </c>
      <c r="E9186" s="82">
        <v>3.65</v>
      </c>
      <c r="F9186" t="s">
        <v>973</v>
      </c>
      <c r="G9186" s="83">
        <v>41744</v>
      </c>
      <c r="I9186">
        <v>2014</v>
      </c>
    </row>
    <row r="9187" spans="1:9" ht="14.45" customHeight="1" x14ac:dyDescent="0.25">
      <c r="A9187" t="s">
        <v>972</v>
      </c>
      <c r="B9187" t="s">
        <v>127</v>
      </c>
      <c r="C9187" s="76" t="s">
        <v>842</v>
      </c>
      <c r="D9187" t="s">
        <v>980</v>
      </c>
      <c r="E9187" s="82">
        <v>3.65</v>
      </c>
      <c r="F9187" t="s">
        <v>973</v>
      </c>
      <c r="G9187" s="83">
        <v>40255</v>
      </c>
      <c r="I9187">
        <v>2010</v>
      </c>
    </row>
    <row r="9188" spans="1:9" ht="14.45" customHeight="1" x14ac:dyDescent="0.25">
      <c r="A9188" t="s">
        <v>972</v>
      </c>
      <c r="B9188" t="s">
        <v>251</v>
      </c>
      <c r="C9188" s="76" t="s">
        <v>842</v>
      </c>
      <c r="D9188" t="s">
        <v>980</v>
      </c>
      <c r="E9188" s="82">
        <v>7.98</v>
      </c>
      <c r="F9188" t="s">
        <v>973</v>
      </c>
      <c r="G9188" s="83">
        <v>41368</v>
      </c>
      <c r="I9188">
        <v>2013</v>
      </c>
    </row>
    <row r="9189" spans="1:9" ht="14.45" customHeight="1" x14ac:dyDescent="0.25">
      <c r="A9189" t="s">
        <v>972</v>
      </c>
      <c r="B9189" t="s">
        <v>245</v>
      </c>
      <c r="C9189" s="76" t="s">
        <v>842</v>
      </c>
      <c r="D9189" t="s">
        <v>980</v>
      </c>
      <c r="E9189" s="82">
        <v>15.2</v>
      </c>
      <c r="F9189" t="s">
        <v>973</v>
      </c>
      <c r="G9189" s="83">
        <v>41064</v>
      </c>
      <c r="I9189">
        <v>2012</v>
      </c>
    </row>
    <row r="9190" spans="1:9" ht="14.45" customHeight="1" x14ac:dyDescent="0.25">
      <c r="A9190" t="s">
        <v>972</v>
      </c>
      <c r="B9190" t="s">
        <v>93</v>
      </c>
      <c r="C9190" s="76" t="s">
        <v>842</v>
      </c>
      <c r="D9190" t="s">
        <v>980</v>
      </c>
      <c r="E9190" s="82">
        <v>5.8</v>
      </c>
      <c r="F9190" t="s">
        <v>973</v>
      </c>
      <c r="G9190" s="83">
        <v>41379</v>
      </c>
      <c r="I9190">
        <v>2013</v>
      </c>
    </row>
    <row r="9191" spans="1:9" ht="14.45" customHeight="1" x14ac:dyDescent="0.25">
      <c r="A9191" t="s">
        <v>972</v>
      </c>
      <c r="B9191" t="s">
        <v>179</v>
      </c>
      <c r="C9191" s="76" t="s">
        <v>947</v>
      </c>
      <c r="D9191" t="s">
        <v>980</v>
      </c>
      <c r="E9191" s="82">
        <v>2.34</v>
      </c>
      <c r="F9191" t="s">
        <v>973</v>
      </c>
      <c r="G9191" s="83">
        <v>41445</v>
      </c>
      <c r="I9191">
        <v>2013</v>
      </c>
    </row>
    <row r="9192" spans="1:9" ht="14.45" customHeight="1" x14ac:dyDescent="0.25">
      <c r="A9192" t="s">
        <v>972</v>
      </c>
      <c r="B9192" t="s">
        <v>169</v>
      </c>
      <c r="C9192" s="76" t="s">
        <v>842</v>
      </c>
      <c r="D9192" t="s">
        <v>980</v>
      </c>
      <c r="E9192" s="82">
        <v>3.99</v>
      </c>
      <c r="F9192" t="s">
        <v>973</v>
      </c>
      <c r="G9192" s="83">
        <v>40270</v>
      </c>
      <c r="I9192">
        <v>2010</v>
      </c>
    </row>
    <row r="9193" spans="1:9" ht="14.45" customHeight="1" x14ac:dyDescent="0.25">
      <c r="A9193" t="s">
        <v>972</v>
      </c>
      <c r="B9193" t="s">
        <v>280</v>
      </c>
      <c r="C9193" s="76" t="s">
        <v>842</v>
      </c>
      <c r="D9193" t="s">
        <v>980</v>
      </c>
      <c r="E9193" s="82">
        <v>7.87</v>
      </c>
      <c r="F9193" t="s">
        <v>973</v>
      </c>
      <c r="G9193" s="83">
        <v>41380</v>
      </c>
      <c r="I9193">
        <v>2013</v>
      </c>
    </row>
    <row r="9194" spans="1:9" x14ac:dyDescent="0.25">
      <c r="A9194" t="s">
        <v>972</v>
      </c>
      <c r="B9194" t="s">
        <v>278</v>
      </c>
      <c r="C9194" s="76" t="s">
        <v>842</v>
      </c>
      <c r="D9194" t="s">
        <v>980</v>
      </c>
      <c r="E9194" s="82">
        <v>199.18</v>
      </c>
      <c r="F9194" t="s">
        <v>973</v>
      </c>
      <c r="G9194" s="83">
        <v>40514</v>
      </c>
      <c r="I9194">
        <v>2010</v>
      </c>
    </row>
    <row r="9195" spans="1:9" x14ac:dyDescent="0.25">
      <c r="A9195" t="s">
        <v>972</v>
      </c>
      <c r="B9195" t="s">
        <v>145</v>
      </c>
      <c r="C9195" s="76" t="s">
        <v>842</v>
      </c>
      <c r="D9195" t="s">
        <v>980</v>
      </c>
      <c r="E9195" s="82">
        <v>3.33</v>
      </c>
      <c r="F9195" t="s">
        <v>973</v>
      </c>
      <c r="G9195" s="83">
        <v>41887</v>
      </c>
      <c r="I9195">
        <v>2014</v>
      </c>
    </row>
    <row r="9196" spans="1:9" x14ac:dyDescent="0.25">
      <c r="A9196" t="s">
        <v>972</v>
      </c>
      <c r="B9196" t="s">
        <v>88</v>
      </c>
      <c r="C9196" s="76" t="s">
        <v>842</v>
      </c>
      <c r="D9196" t="s">
        <v>980</v>
      </c>
      <c r="E9196" s="82">
        <v>2.2599999999999998</v>
      </c>
      <c r="F9196" t="s">
        <v>973</v>
      </c>
      <c r="G9196" s="83">
        <v>41380</v>
      </c>
      <c r="I9196">
        <v>2013</v>
      </c>
    </row>
    <row r="9197" spans="1:9" x14ac:dyDescent="0.25">
      <c r="A9197" t="s">
        <v>972</v>
      </c>
      <c r="B9197" t="s">
        <v>146</v>
      </c>
      <c r="C9197" s="76" t="s">
        <v>842</v>
      </c>
      <c r="D9197" t="s">
        <v>980</v>
      </c>
      <c r="E9197" s="82">
        <v>2.57</v>
      </c>
      <c r="F9197" t="s">
        <v>973</v>
      </c>
      <c r="G9197" s="83">
        <v>41381</v>
      </c>
      <c r="I9197">
        <v>2013</v>
      </c>
    </row>
    <row r="9198" spans="1:9" x14ac:dyDescent="0.25">
      <c r="A9198" t="s">
        <v>972</v>
      </c>
      <c r="B9198" t="s">
        <v>190</v>
      </c>
      <c r="C9198" s="76" t="s">
        <v>842</v>
      </c>
      <c r="D9198" t="s">
        <v>980</v>
      </c>
      <c r="E9198" s="82">
        <v>4.49</v>
      </c>
      <c r="F9198" t="s">
        <v>973</v>
      </c>
      <c r="G9198" s="83">
        <v>41376</v>
      </c>
      <c r="I9198">
        <v>2013</v>
      </c>
    </row>
    <row r="9199" spans="1:9" x14ac:dyDescent="0.25">
      <c r="A9199" t="s">
        <v>972</v>
      </c>
      <c r="B9199" t="s">
        <v>121</v>
      </c>
      <c r="C9199" s="76" t="s">
        <v>842</v>
      </c>
      <c r="D9199" t="s">
        <v>980</v>
      </c>
      <c r="E9199" s="82">
        <v>5.08</v>
      </c>
      <c r="F9199" t="s">
        <v>973</v>
      </c>
      <c r="G9199" s="83">
        <v>40333</v>
      </c>
      <c r="I9199">
        <v>2010</v>
      </c>
    </row>
    <row r="9200" spans="1:9" x14ac:dyDescent="0.25">
      <c r="A9200" t="s">
        <v>972</v>
      </c>
      <c r="B9200" t="s">
        <v>228</v>
      </c>
      <c r="C9200" s="76" t="s">
        <v>842</v>
      </c>
      <c r="D9200" t="s">
        <v>980</v>
      </c>
      <c r="E9200" s="82">
        <v>6</v>
      </c>
      <c r="F9200" t="s">
        <v>973</v>
      </c>
      <c r="G9200" s="83">
        <v>40305</v>
      </c>
      <c r="I9200">
        <v>2010</v>
      </c>
    </row>
    <row r="9201" spans="1:9" x14ac:dyDescent="0.25">
      <c r="A9201" t="s">
        <v>972</v>
      </c>
      <c r="B9201" t="s">
        <v>278</v>
      </c>
      <c r="C9201" s="76" t="s">
        <v>842</v>
      </c>
      <c r="D9201" t="s">
        <v>980</v>
      </c>
      <c r="E9201" s="82">
        <v>5.13</v>
      </c>
      <c r="F9201" t="s">
        <v>973</v>
      </c>
      <c r="G9201" s="83">
        <v>41543</v>
      </c>
      <c r="I9201">
        <v>2013</v>
      </c>
    </row>
    <row r="9202" spans="1:9" x14ac:dyDescent="0.25">
      <c r="A9202" t="s">
        <v>972</v>
      </c>
      <c r="B9202" t="s">
        <v>136</v>
      </c>
      <c r="C9202" s="76" t="s">
        <v>1272</v>
      </c>
      <c r="D9202" t="s">
        <v>975</v>
      </c>
      <c r="E9202" s="82">
        <v>65</v>
      </c>
      <c r="F9202" t="s">
        <v>973</v>
      </c>
      <c r="G9202" s="83">
        <v>41521</v>
      </c>
      <c r="I9202">
        <v>2013</v>
      </c>
    </row>
    <row r="9203" spans="1:9" x14ac:dyDescent="0.25">
      <c r="A9203" t="s">
        <v>972</v>
      </c>
      <c r="B9203" t="s">
        <v>177</v>
      </c>
      <c r="C9203" s="76" t="s">
        <v>842</v>
      </c>
      <c r="D9203" t="s">
        <v>980</v>
      </c>
      <c r="E9203" s="82">
        <v>2.1800000000000002</v>
      </c>
      <c r="F9203" t="s">
        <v>973</v>
      </c>
      <c r="G9203" s="83">
        <v>40347</v>
      </c>
      <c r="I9203">
        <v>2010</v>
      </c>
    </row>
    <row r="9204" spans="1:9" x14ac:dyDescent="0.25">
      <c r="A9204" t="s">
        <v>972</v>
      </c>
      <c r="B9204" t="s">
        <v>151</v>
      </c>
      <c r="C9204" s="76" t="s">
        <v>842</v>
      </c>
      <c r="D9204" t="s">
        <v>980</v>
      </c>
      <c r="E9204" s="82">
        <v>5.77</v>
      </c>
      <c r="F9204" t="s">
        <v>973</v>
      </c>
      <c r="G9204" s="83">
        <v>40347</v>
      </c>
      <c r="I9204">
        <v>2010</v>
      </c>
    </row>
    <row r="9205" spans="1:9" x14ac:dyDescent="0.25">
      <c r="A9205" t="s">
        <v>972</v>
      </c>
      <c r="B9205" t="s">
        <v>77</v>
      </c>
      <c r="C9205" s="76" t="s">
        <v>842</v>
      </c>
      <c r="D9205" t="s">
        <v>980</v>
      </c>
      <c r="E9205" s="82">
        <v>8.36</v>
      </c>
      <c r="F9205" t="s">
        <v>973</v>
      </c>
      <c r="G9205" s="83">
        <v>41548</v>
      </c>
      <c r="I9205">
        <v>2013</v>
      </c>
    </row>
    <row r="9206" spans="1:9" x14ac:dyDescent="0.25">
      <c r="A9206" t="s">
        <v>972</v>
      </c>
      <c r="B9206" t="s">
        <v>179</v>
      </c>
      <c r="C9206" s="76" t="s">
        <v>842</v>
      </c>
      <c r="D9206" t="s">
        <v>980</v>
      </c>
      <c r="E9206" s="82">
        <v>7.6</v>
      </c>
      <c r="F9206" t="s">
        <v>973</v>
      </c>
      <c r="G9206" s="83">
        <v>41386</v>
      </c>
      <c r="I9206">
        <v>2013</v>
      </c>
    </row>
    <row r="9207" spans="1:9" x14ac:dyDescent="0.25">
      <c r="A9207" t="s">
        <v>972</v>
      </c>
      <c r="B9207" t="s">
        <v>185</v>
      </c>
      <c r="C9207" s="76" t="s">
        <v>842</v>
      </c>
      <c r="D9207" t="s">
        <v>980</v>
      </c>
      <c r="E9207" s="82">
        <v>3.99</v>
      </c>
      <c r="F9207" t="s">
        <v>973</v>
      </c>
      <c r="G9207" s="83">
        <v>40869</v>
      </c>
      <c r="I9207">
        <v>2011</v>
      </c>
    </row>
    <row r="9208" spans="1:9" x14ac:dyDescent="0.25">
      <c r="A9208" t="s">
        <v>972</v>
      </c>
      <c r="B9208" t="s">
        <v>185</v>
      </c>
      <c r="C9208" s="76" t="s">
        <v>842</v>
      </c>
      <c r="D9208" t="s">
        <v>980</v>
      </c>
      <c r="E9208" s="82">
        <v>2.99</v>
      </c>
      <c r="F9208" t="s">
        <v>973</v>
      </c>
      <c r="G9208" s="83">
        <v>40359</v>
      </c>
      <c r="I9208">
        <v>2010</v>
      </c>
    </row>
    <row r="9209" spans="1:9" x14ac:dyDescent="0.25">
      <c r="A9209" t="s">
        <v>972</v>
      </c>
      <c r="B9209" t="s">
        <v>95</v>
      </c>
      <c r="C9209" s="76" t="s">
        <v>842</v>
      </c>
      <c r="D9209" t="s">
        <v>980</v>
      </c>
      <c r="E9209" s="82">
        <v>1.52</v>
      </c>
      <c r="F9209" t="s">
        <v>973</v>
      </c>
      <c r="G9209" s="83">
        <v>41783</v>
      </c>
      <c r="I9209">
        <v>2014</v>
      </c>
    </row>
    <row r="9210" spans="1:9" x14ac:dyDescent="0.25">
      <c r="A9210" t="s">
        <v>972</v>
      </c>
      <c r="B9210" t="s">
        <v>71</v>
      </c>
      <c r="C9210" s="76" t="s">
        <v>842</v>
      </c>
      <c r="D9210" t="s">
        <v>980</v>
      </c>
      <c r="E9210" s="82">
        <v>11.97</v>
      </c>
      <c r="F9210" t="s">
        <v>973</v>
      </c>
      <c r="G9210" s="83">
        <v>40359</v>
      </c>
      <c r="I9210">
        <v>2010</v>
      </c>
    </row>
    <row r="9211" spans="1:9" x14ac:dyDescent="0.25">
      <c r="A9211" t="s">
        <v>972</v>
      </c>
      <c r="B9211" t="s">
        <v>124</v>
      </c>
      <c r="C9211" s="76" t="s">
        <v>842</v>
      </c>
      <c r="D9211" t="s">
        <v>980</v>
      </c>
      <c r="E9211" s="82">
        <v>4.47</v>
      </c>
      <c r="F9211" t="s">
        <v>973</v>
      </c>
      <c r="G9211" s="83">
        <v>41772</v>
      </c>
      <c r="I9211">
        <v>2014</v>
      </c>
    </row>
    <row r="9212" spans="1:9" x14ac:dyDescent="0.25">
      <c r="A9212" t="s">
        <v>972</v>
      </c>
      <c r="B9212" t="s">
        <v>127</v>
      </c>
      <c r="C9212" s="76" t="s">
        <v>842</v>
      </c>
      <c r="D9212" t="s">
        <v>980</v>
      </c>
      <c r="E9212" s="82">
        <v>5.24</v>
      </c>
      <c r="F9212" t="s">
        <v>973</v>
      </c>
      <c r="G9212" s="83">
        <v>40407</v>
      </c>
      <c r="I9212">
        <v>2010</v>
      </c>
    </row>
    <row r="9213" spans="1:9" x14ac:dyDescent="0.25">
      <c r="A9213" t="s">
        <v>972</v>
      </c>
      <c r="B9213" t="s">
        <v>124</v>
      </c>
      <c r="C9213" s="76" t="s">
        <v>842</v>
      </c>
      <c r="D9213" t="s">
        <v>980</v>
      </c>
      <c r="E9213" s="82">
        <v>17.04</v>
      </c>
      <c r="F9213" t="s">
        <v>973</v>
      </c>
      <c r="G9213" s="83">
        <v>40407</v>
      </c>
      <c r="I9213">
        <v>2010</v>
      </c>
    </row>
    <row r="9214" spans="1:9" x14ac:dyDescent="0.25">
      <c r="A9214" t="s">
        <v>972</v>
      </c>
      <c r="B9214" t="s">
        <v>121</v>
      </c>
      <c r="C9214" s="76" t="s">
        <v>842</v>
      </c>
      <c r="D9214" t="s">
        <v>980</v>
      </c>
      <c r="E9214" s="82">
        <v>7.87</v>
      </c>
      <c r="F9214" t="s">
        <v>973</v>
      </c>
      <c r="G9214" s="83">
        <v>41613</v>
      </c>
      <c r="I9214">
        <v>2013</v>
      </c>
    </row>
    <row r="9215" spans="1:9" x14ac:dyDescent="0.25">
      <c r="A9215" t="s">
        <v>972</v>
      </c>
      <c r="B9215" t="s">
        <v>128</v>
      </c>
      <c r="C9215" s="76" t="s">
        <v>842</v>
      </c>
      <c r="D9215" t="s">
        <v>980</v>
      </c>
      <c r="E9215" s="82">
        <v>2.62</v>
      </c>
      <c r="F9215" t="s">
        <v>973</v>
      </c>
      <c r="G9215" s="83">
        <v>41375</v>
      </c>
      <c r="I9215">
        <v>2013</v>
      </c>
    </row>
    <row r="9216" spans="1:9" x14ac:dyDescent="0.25">
      <c r="A9216" t="s">
        <v>972</v>
      </c>
      <c r="B9216" t="s">
        <v>245</v>
      </c>
      <c r="C9216" s="76" t="s">
        <v>842</v>
      </c>
      <c r="D9216" t="s">
        <v>980</v>
      </c>
      <c r="E9216" s="82">
        <v>3.99</v>
      </c>
      <c r="F9216" t="s">
        <v>973</v>
      </c>
      <c r="G9216" s="83">
        <v>40374</v>
      </c>
      <c r="I9216">
        <v>2010</v>
      </c>
    </row>
    <row r="9217" spans="1:9" ht="14.45" customHeight="1" x14ac:dyDescent="0.25">
      <c r="A9217" t="s">
        <v>972</v>
      </c>
      <c r="B9217" t="s">
        <v>108</v>
      </c>
      <c r="C9217" s="76" t="s">
        <v>842</v>
      </c>
      <c r="D9217" t="s">
        <v>980</v>
      </c>
      <c r="E9217" s="82">
        <v>42.75</v>
      </c>
      <c r="F9217" t="s">
        <v>973</v>
      </c>
      <c r="G9217" s="83">
        <v>41320</v>
      </c>
      <c r="I9217">
        <v>2013</v>
      </c>
    </row>
    <row r="9218" spans="1:9" ht="14.45" customHeight="1" x14ac:dyDescent="0.25">
      <c r="A9218" t="s">
        <v>972</v>
      </c>
      <c r="B9218" t="s">
        <v>80</v>
      </c>
      <c r="C9218" s="76" t="s">
        <v>842</v>
      </c>
      <c r="D9218" t="s">
        <v>980</v>
      </c>
      <c r="E9218" s="82">
        <v>3.85</v>
      </c>
      <c r="F9218" t="s">
        <v>973</v>
      </c>
      <c r="G9218" s="83">
        <v>41381</v>
      </c>
      <c r="I9218">
        <v>2013</v>
      </c>
    </row>
    <row r="9219" spans="1:9" x14ac:dyDescent="0.25">
      <c r="A9219" t="s">
        <v>972</v>
      </c>
      <c r="B9219" t="s">
        <v>141</v>
      </c>
      <c r="C9219" s="76" t="s">
        <v>842</v>
      </c>
      <c r="D9219" t="s">
        <v>980</v>
      </c>
      <c r="E9219" s="82">
        <v>1.75</v>
      </c>
      <c r="F9219" t="s">
        <v>973</v>
      </c>
      <c r="G9219" s="83">
        <v>41367</v>
      </c>
      <c r="I9219">
        <v>2013</v>
      </c>
    </row>
    <row r="9220" spans="1:9" x14ac:dyDescent="0.25">
      <c r="A9220" t="s">
        <v>972</v>
      </c>
      <c r="B9220" t="s">
        <v>188</v>
      </c>
      <c r="C9220" s="76" t="s">
        <v>842</v>
      </c>
      <c r="D9220" t="s">
        <v>980</v>
      </c>
      <c r="E9220" s="82">
        <v>9.99</v>
      </c>
      <c r="F9220" t="s">
        <v>973</v>
      </c>
      <c r="G9220" s="83">
        <v>40407</v>
      </c>
      <c r="I9220">
        <v>2010</v>
      </c>
    </row>
    <row r="9221" spans="1:9" x14ac:dyDescent="0.25">
      <c r="A9221" t="s">
        <v>972</v>
      </c>
      <c r="B9221" t="s">
        <v>181</v>
      </c>
      <c r="C9221" s="76" t="s">
        <v>842</v>
      </c>
      <c r="D9221" t="s">
        <v>980</v>
      </c>
      <c r="E9221" s="82">
        <v>7.5</v>
      </c>
      <c r="F9221" t="s">
        <v>973</v>
      </c>
      <c r="G9221" s="83">
        <v>40407</v>
      </c>
      <c r="I9221">
        <v>2010</v>
      </c>
    </row>
    <row r="9222" spans="1:9" x14ac:dyDescent="0.25">
      <c r="A9222" t="s">
        <v>972</v>
      </c>
      <c r="B9222" t="s">
        <v>113</v>
      </c>
      <c r="C9222" s="76" t="s">
        <v>842</v>
      </c>
      <c r="D9222" t="s">
        <v>980</v>
      </c>
      <c r="E9222" s="82">
        <v>3.23</v>
      </c>
      <c r="F9222" t="s">
        <v>973</v>
      </c>
      <c r="G9222" s="83">
        <v>38939</v>
      </c>
      <c r="I9222">
        <v>2006</v>
      </c>
    </row>
    <row r="9223" spans="1:9" x14ac:dyDescent="0.25">
      <c r="A9223" t="s">
        <v>972</v>
      </c>
      <c r="B9223" t="s">
        <v>116</v>
      </c>
      <c r="C9223" s="76" t="s">
        <v>842</v>
      </c>
      <c r="D9223" t="s">
        <v>980</v>
      </c>
      <c r="E9223" s="82">
        <v>4.37</v>
      </c>
      <c r="F9223" t="s">
        <v>973</v>
      </c>
      <c r="G9223" s="83">
        <v>41366</v>
      </c>
      <c r="I9223">
        <v>2013</v>
      </c>
    </row>
    <row r="9224" spans="1:9" x14ac:dyDescent="0.25">
      <c r="A9224" t="s">
        <v>972</v>
      </c>
      <c r="B9224" t="s">
        <v>128</v>
      </c>
      <c r="C9224" s="76" t="s">
        <v>842</v>
      </c>
      <c r="D9224" t="s">
        <v>980</v>
      </c>
      <c r="E9224" s="82">
        <v>3.93</v>
      </c>
      <c r="F9224" t="s">
        <v>973</v>
      </c>
      <c r="G9224" s="83">
        <v>40407</v>
      </c>
      <c r="I9224">
        <v>2010</v>
      </c>
    </row>
    <row r="9225" spans="1:9" x14ac:dyDescent="0.25">
      <c r="A9225" t="s">
        <v>972</v>
      </c>
      <c r="B9225" t="s">
        <v>274</v>
      </c>
      <c r="C9225" s="76" t="s">
        <v>842</v>
      </c>
      <c r="D9225" t="s">
        <v>980</v>
      </c>
      <c r="E9225" s="82">
        <v>8.84</v>
      </c>
      <c r="F9225" t="s">
        <v>973</v>
      </c>
      <c r="G9225" s="83">
        <v>41652</v>
      </c>
      <c r="I9225">
        <v>2014</v>
      </c>
    </row>
    <row r="9226" spans="1:9" x14ac:dyDescent="0.25">
      <c r="A9226" t="s">
        <v>972</v>
      </c>
      <c r="B9226" t="s">
        <v>252</v>
      </c>
      <c r="C9226" s="76" t="s">
        <v>842</v>
      </c>
      <c r="D9226" t="s">
        <v>980</v>
      </c>
      <c r="E9226" s="82">
        <v>59.7</v>
      </c>
      <c r="F9226" t="s">
        <v>973</v>
      </c>
      <c r="G9226" s="83">
        <v>41852</v>
      </c>
      <c r="I9226">
        <v>2014</v>
      </c>
    </row>
    <row r="9227" spans="1:9" x14ac:dyDescent="0.25">
      <c r="A9227" t="s">
        <v>972</v>
      </c>
      <c r="B9227" t="s">
        <v>11</v>
      </c>
      <c r="C9227" s="76" t="s">
        <v>842</v>
      </c>
      <c r="D9227" t="s">
        <v>980</v>
      </c>
      <c r="E9227" s="82">
        <v>50.01</v>
      </c>
      <c r="F9227" t="s">
        <v>973</v>
      </c>
      <c r="G9227" s="83">
        <v>40407</v>
      </c>
      <c r="I9227">
        <v>2010</v>
      </c>
    </row>
    <row r="9228" spans="1:9" x14ac:dyDescent="0.25">
      <c r="A9228" t="s">
        <v>972</v>
      </c>
      <c r="B9228" t="s">
        <v>176</v>
      </c>
      <c r="C9228" s="76" t="s">
        <v>842</v>
      </c>
      <c r="D9228" t="s">
        <v>980</v>
      </c>
      <c r="E9228" s="82">
        <v>3.99</v>
      </c>
      <c r="F9228" t="s">
        <v>973</v>
      </c>
      <c r="G9228" s="83">
        <v>40844</v>
      </c>
      <c r="I9228">
        <v>2011</v>
      </c>
    </row>
    <row r="9229" spans="1:9" x14ac:dyDescent="0.25">
      <c r="A9229" t="s">
        <v>972</v>
      </c>
      <c r="B9229" t="s">
        <v>108</v>
      </c>
      <c r="C9229" s="76" t="s">
        <v>842</v>
      </c>
      <c r="D9229" t="s">
        <v>980</v>
      </c>
      <c r="E9229" s="82">
        <v>9.3000000000000007</v>
      </c>
      <c r="F9229" t="s">
        <v>973</v>
      </c>
      <c r="G9229" s="83">
        <v>41383</v>
      </c>
      <c r="I9229">
        <v>2013</v>
      </c>
    </row>
    <row r="9230" spans="1:9" x14ac:dyDescent="0.25">
      <c r="A9230" t="s">
        <v>972</v>
      </c>
      <c r="B9230" t="s">
        <v>93</v>
      </c>
      <c r="C9230" s="76" t="s">
        <v>842</v>
      </c>
      <c r="D9230" t="s">
        <v>980</v>
      </c>
      <c r="E9230" s="82">
        <v>148.19999999999999</v>
      </c>
      <c r="F9230" t="s">
        <v>973</v>
      </c>
      <c r="G9230" s="83">
        <v>41604</v>
      </c>
      <c r="I9230">
        <v>2013</v>
      </c>
    </row>
    <row r="9231" spans="1:9" x14ac:dyDescent="0.25">
      <c r="A9231" t="s">
        <v>972</v>
      </c>
      <c r="B9231" t="s">
        <v>136</v>
      </c>
      <c r="C9231" s="76" t="s">
        <v>842</v>
      </c>
      <c r="D9231" t="s">
        <v>980</v>
      </c>
      <c r="E9231" s="82">
        <v>22.06</v>
      </c>
      <c r="F9231" t="s">
        <v>973</v>
      </c>
      <c r="G9231" s="83">
        <v>41367</v>
      </c>
      <c r="I9231">
        <v>2013</v>
      </c>
    </row>
    <row r="9232" spans="1:9" x14ac:dyDescent="0.25">
      <c r="A9232" t="s">
        <v>972</v>
      </c>
      <c r="B9232" t="s">
        <v>144</v>
      </c>
      <c r="C9232" s="76" t="s">
        <v>842</v>
      </c>
      <c r="D9232" t="s">
        <v>980</v>
      </c>
      <c r="E9232" s="82">
        <v>94.26</v>
      </c>
      <c r="F9232" t="s">
        <v>973</v>
      </c>
      <c r="G9232" s="83">
        <v>40379</v>
      </c>
      <c r="I9232">
        <v>2010</v>
      </c>
    </row>
    <row r="9233" spans="1:9" x14ac:dyDescent="0.25">
      <c r="A9233" t="s">
        <v>972</v>
      </c>
      <c r="B9233" t="s">
        <v>172</v>
      </c>
      <c r="C9233" s="76" t="s">
        <v>842</v>
      </c>
      <c r="D9233" t="s">
        <v>980</v>
      </c>
      <c r="E9233" s="82">
        <v>19.149999999999999</v>
      </c>
      <c r="F9233" t="s">
        <v>973</v>
      </c>
      <c r="G9233" s="83">
        <v>42465</v>
      </c>
      <c r="I9233">
        <v>2016</v>
      </c>
    </row>
    <row r="9234" spans="1:9" x14ac:dyDescent="0.25">
      <c r="A9234" t="s">
        <v>972</v>
      </c>
      <c r="B9234" t="s">
        <v>170</v>
      </c>
      <c r="C9234" s="76" t="s">
        <v>842</v>
      </c>
      <c r="D9234" t="s">
        <v>980</v>
      </c>
      <c r="E9234" s="82">
        <v>2.74</v>
      </c>
      <c r="F9234" t="s">
        <v>973</v>
      </c>
      <c r="G9234" s="83">
        <v>40428</v>
      </c>
      <c r="I9234">
        <v>2010</v>
      </c>
    </row>
    <row r="9235" spans="1:9" x14ac:dyDescent="0.25">
      <c r="A9235" t="s">
        <v>972</v>
      </c>
      <c r="B9235" t="s">
        <v>150</v>
      </c>
      <c r="C9235" s="76" t="s">
        <v>842</v>
      </c>
      <c r="D9235" t="s">
        <v>980</v>
      </c>
      <c r="E9235" s="82">
        <v>2.4500000000000002</v>
      </c>
      <c r="F9235" t="s">
        <v>973</v>
      </c>
      <c r="G9235" s="83">
        <v>40457</v>
      </c>
      <c r="I9235">
        <v>2010</v>
      </c>
    </row>
    <row r="9236" spans="1:9" x14ac:dyDescent="0.25">
      <c r="A9236" t="s">
        <v>972</v>
      </c>
      <c r="B9236" t="s">
        <v>15</v>
      </c>
      <c r="C9236" s="76" t="s">
        <v>842</v>
      </c>
      <c r="D9236" t="s">
        <v>980</v>
      </c>
      <c r="E9236" s="82">
        <v>9.85</v>
      </c>
      <c r="F9236" t="s">
        <v>973</v>
      </c>
      <c r="G9236" s="83">
        <v>41555</v>
      </c>
      <c r="I9236">
        <v>2013</v>
      </c>
    </row>
    <row r="9237" spans="1:9" x14ac:dyDescent="0.25">
      <c r="A9237" t="s">
        <v>972</v>
      </c>
      <c r="B9237" t="s">
        <v>109</v>
      </c>
      <c r="C9237" s="76" t="s">
        <v>842</v>
      </c>
      <c r="D9237" t="s">
        <v>980</v>
      </c>
      <c r="E9237" s="82">
        <v>11.2</v>
      </c>
      <c r="F9237" t="s">
        <v>973</v>
      </c>
      <c r="G9237" s="83">
        <v>40438</v>
      </c>
      <c r="I9237">
        <v>2010</v>
      </c>
    </row>
    <row r="9238" spans="1:9" x14ac:dyDescent="0.25">
      <c r="A9238" t="s">
        <v>972</v>
      </c>
      <c r="B9238" t="s">
        <v>133</v>
      </c>
      <c r="C9238" s="76" t="s">
        <v>842</v>
      </c>
      <c r="D9238" t="s">
        <v>980</v>
      </c>
      <c r="E9238" s="82">
        <v>9.61</v>
      </c>
      <c r="F9238" t="s">
        <v>973</v>
      </c>
      <c r="G9238" s="83">
        <v>40436</v>
      </c>
      <c r="I9238">
        <v>2010</v>
      </c>
    </row>
    <row r="9239" spans="1:9" x14ac:dyDescent="0.25">
      <c r="A9239" t="s">
        <v>972</v>
      </c>
      <c r="B9239" t="s">
        <v>128</v>
      </c>
      <c r="C9239" s="76" t="s">
        <v>842</v>
      </c>
      <c r="D9239" t="s">
        <v>980</v>
      </c>
      <c r="E9239" s="82">
        <v>10</v>
      </c>
      <c r="F9239" t="s">
        <v>973</v>
      </c>
      <c r="G9239" s="83">
        <v>42121</v>
      </c>
      <c r="I9239">
        <v>2015</v>
      </c>
    </row>
    <row r="9240" spans="1:9" x14ac:dyDescent="0.25">
      <c r="A9240" t="s">
        <v>972</v>
      </c>
      <c r="B9240" t="s">
        <v>125</v>
      </c>
      <c r="C9240" s="76" t="s">
        <v>842</v>
      </c>
      <c r="D9240" t="s">
        <v>980</v>
      </c>
      <c r="E9240" s="82">
        <v>10</v>
      </c>
      <c r="F9240" t="s">
        <v>973</v>
      </c>
      <c r="G9240" s="83">
        <v>40883</v>
      </c>
      <c r="I9240">
        <v>2011</v>
      </c>
    </row>
    <row r="9241" spans="1:9" x14ac:dyDescent="0.25">
      <c r="A9241" t="s">
        <v>972</v>
      </c>
      <c r="B9241" t="s">
        <v>279</v>
      </c>
      <c r="C9241" s="76" t="s">
        <v>842</v>
      </c>
      <c r="D9241" t="s">
        <v>980</v>
      </c>
      <c r="E9241" s="82">
        <v>1.31</v>
      </c>
      <c r="F9241" t="s">
        <v>973</v>
      </c>
      <c r="G9241" s="83">
        <v>40444</v>
      </c>
      <c r="I9241">
        <v>2010</v>
      </c>
    </row>
    <row r="9242" spans="1:9" x14ac:dyDescent="0.25">
      <c r="A9242" t="s">
        <v>972</v>
      </c>
      <c r="B9242" t="s">
        <v>141</v>
      </c>
      <c r="C9242" s="76" t="s">
        <v>842</v>
      </c>
      <c r="D9242" t="s">
        <v>980</v>
      </c>
      <c r="E9242" s="82">
        <v>5.13</v>
      </c>
      <c r="F9242" t="s">
        <v>973</v>
      </c>
      <c r="G9242" s="83">
        <v>41780</v>
      </c>
      <c r="I9242">
        <v>2014</v>
      </c>
    </row>
    <row r="9243" spans="1:9" x14ac:dyDescent="0.25">
      <c r="A9243" t="s">
        <v>972</v>
      </c>
      <c r="B9243" t="s">
        <v>116</v>
      </c>
      <c r="C9243" s="76" t="s">
        <v>842</v>
      </c>
      <c r="D9243" t="s">
        <v>980</v>
      </c>
      <c r="E9243" s="82">
        <v>2.19</v>
      </c>
      <c r="F9243" t="s">
        <v>973</v>
      </c>
      <c r="G9243" s="83">
        <v>41239</v>
      </c>
      <c r="I9243">
        <v>2012</v>
      </c>
    </row>
    <row r="9244" spans="1:9" x14ac:dyDescent="0.25">
      <c r="A9244" t="s">
        <v>972</v>
      </c>
      <c r="B9244" t="s">
        <v>127</v>
      </c>
      <c r="C9244" s="76" t="s">
        <v>842</v>
      </c>
      <c r="D9244" t="s">
        <v>980</v>
      </c>
      <c r="E9244" s="82">
        <v>9.18</v>
      </c>
      <c r="F9244" t="s">
        <v>973</v>
      </c>
      <c r="G9244" s="83">
        <v>40451</v>
      </c>
      <c r="I9244">
        <v>2010</v>
      </c>
    </row>
    <row r="9245" spans="1:9" x14ac:dyDescent="0.25">
      <c r="A9245" t="s">
        <v>972</v>
      </c>
      <c r="B9245" t="s">
        <v>251</v>
      </c>
      <c r="C9245" s="76" t="s">
        <v>842</v>
      </c>
      <c r="D9245" t="s">
        <v>980</v>
      </c>
      <c r="E9245" s="82">
        <v>8</v>
      </c>
      <c r="F9245" t="s">
        <v>973</v>
      </c>
      <c r="G9245" s="83">
        <v>41368</v>
      </c>
      <c r="I9245">
        <v>2013</v>
      </c>
    </row>
    <row r="9246" spans="1:9" x14ac:dyDescent="0.25">
      <c r="A9246" t="s">
        <v>972</v>
      </c>
      <c r="B9246" t="s">
        <v>138</v>
      </c>
      <c r="C9246" s="76" t="s">
        <v>842</v>
      </c>
      <c r="D9246" t="s">
        <v>980</v>
      </c>
      <c r="E9246" s="82">
        <v>12.54</v>
      </c>
      <c r="F9246" t="s">
        <v>973</v>
      </c>
      <c r="G9246" s="83">
        <v>40417</v>
      </c>
      <c r="I9246">
        <v>2010</v>
      </c>
    </row>
    <row r="9247" spans="1:9" x14ac:dyDescent="0.25">
      <c r="A9247" t="s">
        <v>972</v>
      </c>
      <c r="B9247" t="s">
        <v>106</v>
      </c>
      <c r="C9247" s="76" t="s">
        <v>842</v>
      </c>
      <c r="D9247" t="s">
        <v>980</v>
      </c>
      <c r="E9247" s="82">
        <v>9.61</v>
      </c>
      <c r="F9247" t="s">
        <v>973</v>
      </c>
      <c r="G9247" s="83">
        <v>40492</v>
      </c>
      <c r="I9247">
        <v>2010</v>
      </c>
    </row>
    <row r="9248" spans="1:9" x14ac:dyDescent="0.25">
      <c r="A9248" t="s">
        <v>972</v>
      </c>
      <c r="B9248" t="s">
        <v>86</v>
      </c>
      <c r="C9248" s="76" t="s">
        <v>842</v>
      </c>
      <c r="D9248" t="s">
        <v>980</v>
      </c>
      <c r="E9248" s="82">
        <v>20.98</v>
      </c>
      <c r="F9248" t="s">
        <v>973</v>
      </c>
      <c r="G9248" s="83">
        <v>40834</v>
      </c>
      <c r="I9248">
        <v>2011</v>
      </c>
    </row>
    <row r="9249" spans="1:9" x14ac:dyDescent="0.25">
      <c r="A9249" t="s">
        <v>972</v>
      </c>
      <c r="B9249" t="s">
        <v>183</v>
      </c>
      <c r="C9249" s="76" t="s">
        <v>842</v>
      </c>
      <c r="D9249" t="s">
        <v>980</v>
      </c>
      <c r="E9249" s="82">
        <v>10.050000000000001</v>
      </c>
      <c r="F9249" t="s">
        <v>973</v>
      </c>
      <c r="G9249" s="83">
        <v>40492</v>
      </c>
      <c r="I9249">
        <v>2010</v>
      </c>
    </row>
    <row r="9250" spans="1:9" x14ac:dyDescent="0.25">
      <c r="A9250" t="s">
        <v>972</v>
      </c>
      <c r="B9250" t="s">
        <v>179</v>
      </c>
      <c r="C9250" s="76" t="s">
        <v>842</v>
      </c>
      <c r="D9250" t="s">
        <v>980</v>
      </c>
      <c r="E9250" s="82">
        <v>3.8</v>
      </c>
      <c r="F9250" t="s">
        <v>973</v>
      </c>
      <c r="G9250" s="83">
        <v>40424</v>
      </c>
      <c r="I9250">
        <v>2010</v>
      </c>
    </row>
    <row r="9251" spans="1:9" ht="14.45" customHeight="1" x14ac:dyDescent="0.25">
      <c r="A9251" t="s">
        <v>972</v>
      </c>
      <c r="B9251" t="s">
        <v>137</v>
      </c>
      <c r="C9251" s="76" t="s">
        <v>842</v>
      </c>
      <c r="D9251" t="s">
        <v>980</v>
      </c>
      <c r="E9251" s="82">
        <v>1.75</v>
      </c>
      <c r="F9251" t="s">
        <v>973</v>
      </c>
      <c r="G9251" s="83">
        <v>41674</v>
      </c>
      <c r="I9251">
        <v>2014</v>
      </c>
    </row>
    <row r="9252" spans="1:9" ht="14.45" customHeight="1" x14ac:dyDescent="0.25">
      <c r="A9252" t="s">
        <v>972</v>
      </c>
      <c r="B9252" t="s">
        <v>128</v>
      </c>
      <c r="C9252" s="76" t="s">
        <v>842</v>
      </c>
      <c r="D9252" t="s">
        <v>980</v>
      </c>
      <c r="E9252" s="82">
        <v>3.06</v>
      </c>
      <c r="F9252" t="s">
        <v>973</v>
      </c>
      <c r="G9252" s="83">
        <v>40462</v>
      </c>
      <c r="I9252">
        <v>2010</v>
      </c>
    </row>
    <row r="9253" spans="1:9" ht="14.45" customHeight="1" x14ac:dyDescent="0.25">
      <c r="A9253" t="s">
        <v>972</v>
      </c>
      <c r="B9253" t="s">
        <v>122</v>
      </c>
      <c r="C9253" s="76" t="s">
        <v>842</v>
      </c>
      <c r="D9253" t="s">
        <v>980</v>
      </c>
      <c r="E9253" s="82">
        <v>2.19</v>
      </c>
      <c r="F9253" t="s">
        <v>973</v>
      </c>
      <c r="G9253" s="83">
        <v>40457</v>
      </c>
      <c r="I9253">
        <v>2010</v>
      </c>
    </row>
    <row r="9254" spans="1:9" ht="14.45" customHeight="1" x14ac:dyDescent="0.25">
      <c r="A9254" t="s">
        <v>972</v>
      </c>
      <c r="B9254" t="s">
        <v>176</v>
      </c>
      <c r="C9254" s="76" t="s">
        <v>842</v>
      </c>
      <c r="D9254" t="s">
        <v>980</v>
      </c>
      <c r="E9254" s="82">
        <v>10</v>
      </c>
      <c r="F9254" t="s">
        <v>973</v>
      </c>
      <c r="G9254" s="83">
        <v>41372</v>
      </c>
      <c r="I9254">
        <v>2013</v>
      </c>
    </row>
    <row r="9255" spans="1:9" ht="14.45" customHeight="1" x14ac:dyDescent="0.25">
      <c r="A9255" t="s">
        <v>972</v>
      </c>
      <c r="B9255" t="s">
        <v>208</v>
      </c>
      <c r="C9255" s="76" t="s">
        <v>842</v>
      </c>
      <c r="D9255" t="s">
        <v>980</v>
      </c>
      <c r="E9255" s="82">
        <v>1.63</v>
      </c>
      <c r="F9255" t="s">
        <v>973</v>
      </c>
      <c r="G9255" s="83">
        <v>41106</v>
      </c>
      <c r="I9255">
        <v>2012</v>
      </c>
    </row>
    <row r="9256" spans="1:9" ht="14.45" customHeight="1" x14ac:dyDescent="0.25">
      <c r="A9256" t="s">
        <v>972</v>
      </c>
      <c r="B9256" t="s">
        <v>104</v>
      </c>
      <c r="C9256" s="76" t="s">
        <v>842</v>
      </c>
      <c r="D9256" t="s">
        <v>980</v>
      </c>
      <c r="E9256" s="82">
        <v>2.62</v>
      </c>
      <c r="F9256" t="s">
        <v>973</v>
      </c>
      <c r="G9256" s="83">
        <v>40471</v>
      </c>
      <c r="I9256">
        <v>2010</v>
      </c>
    </row>
    <row r="9257" spans="1:9" ht="14.45" customHeight="1" x14ac:dyDescent="0.25">
      <c r="A9257" t="s">
        <v>972</v>
      </c>
      <c r="B9257" t="s">
        <v>140</v>
      </c>
      <c r="C9257" s="76" t="s">
        <v>842</v>
      </c>
      <c r="D9257" t="s">
        <v>980</v>
      </c>
      <c r="E9257" s="82">
        <v>2</v>
      </c>
      <c r="F9257" t="s">
        <v>973</v>
      </c>
      <c r="G9257" s="83">
        <v>41802</v>
      </c>
      <c r="I9257">
        <v>2014</v>
      </c>
    </row>
    <row r="9258" spans="1:9" ht="14.45" customHeight="1" x14ac:dyDescent="0.25">
      <c r="A9258" t="s">
        <v>972</v>
      </c>
      <c r="B9258" t="s">
        <v>194</v>
      </c>
      <c r="C9258" s="76" t="s">
        <v>842</v>
      </c>
      <c r="D9258" t="s">
        <v>980</v>
      </c>
      <c r="E9258" s="82">
        <v>3.93</v>
      </c>
      <c r="F9258" t="s">
        <v>973</v>
      </c>
      <c r="G9258" s="83">
        <v>41380</v>
      </c>
      <c r="I9258">
        <v>2013</v>
      </c>
    </row>
    <row r="9259" spans="1:9" ht="14.45" customHeight="1" x14ac:dyDescent="0.25">
      <c r="A9259" t="s">
        <v>972</v>
      </c>
      <c r="B9259" t="s">
        <v>144</v>
      </c>
      <c r="C9259" s="76" t="s">
        <v>842</v>
      </c>
      <c r="D9259" t="s">
        <v>980</v>
      </c>
      <c r="E9259" s="82">
        <v>8.84</v>
      </c>
      <c r="F9259" t="s">
        <v>973</v>
      </c>
      <c r="G9259" s="83">
        <v>41479</v>
      </c>
      <c r="I9259">
        <v>2013</v>
      </c>
    </row>
    <row r="9260" spans="1:9" x14ac:dyDescent="0.25">
      <c r="A9260" t="s">
        <v>972</v>
      </c>
      <c r="B9260" t="s">
        <v>122</v>
      </c>
      <c r="C9260" s="76" t="s">
        <v>842</v>
      </c>
      <c r="D9260" t="s">
        <v>980</v>
      </c>
      <c r="E9260" s="82">
        <v>2.19</v>
      </c>
      <c r="F9260" t="s">
        <v>973</v>
      </c>
      <c r="G9260" s="83">
        <v>41614</v>
      </c>
      <c r="I9260">
        <v>2013</v>
      </c>
    </row>
    <row r="9261" spans="1:9" x14ac:dyDescent="0.25">
      <c r="A9261" t="s">
        <v>972</v>
      </c>
      <c r="B9261" t="s">
        <v>245</v>
      </c>
      <c r="C9261" s="76" t="s">
        <v>842</v>
      </c>
      <c r="D9261" t="s">
        <v>980</v>
      </c>
      <c r="E9261" s="82">
        <v>4.59</v>
      </c>
      <c r="F9261" t="s">
        <v>973</v>
      </c>
      <c r="G9261" s="83">
        <v>40469</v>
      </c>
      <c r="I9261">
        <v>2010</v>
      </c>
    </row>
    <row r="9262" spans="1:9" ht="14.45" customHeight="1" x14ac:dyDescent="0.25">
      <c r="A9262" t="s">
        <v>972</v>
      </c>
      <c r="B9262" t="s">
        <v>130</v>
      </c>
      <c r="C9262" s="76" t="s">
        <v>842</v>
      </c>
      <c r="D9262" t="s">
        <v>980</v>
      </c>
      <c r="E9262" s="82">
        <v>5.59</v>
      </c>
      <c r="F9262" t="s">
        <v>973</v>
      </c>
      <c r="G9262" s="83">
        <v>40520</v>
      </c>
      <c r="I9262">
        <v>2010</v>
      </c>
    </row>
    <row r="9263" spans="1:9" ht="14.45" customHeight="1" x14ac:dyDescent="0.25">
      <c r="A9263" t="s">
        <v>972</v>
      </c>
      <c r="B9263" t="s">
        <v>275</v>
      </c>
      <c r="C9263" s="76" t="s">
        <v>842</v>
      </c>
      <c r="D9263" t="s">
        <v>980</v>
      </c>
      <c r="E9263" s="82">
        <v>2.4500000000000002</v>
      </c>
      <c r="F9263" t="s">
        <v>973</v>
      </c>
      <c r="G9263" s="83">
        <v>37967</v>
      </c>
      <c r="I9263">
        <v>2003</v>
      </c>
    </row>
    <row r="9264" spans="1:9" x14ac:dyDescent="0.25">
      <c r="A9264" t="s">
        <v>972</v>
      </c>
      <c r="B9264" t="s">
        <v>95</v>
      </c>
      <c r="C9264" s="76" t="s">
        <v>842</v>
      </c>
      <c r="D9264" t="s">
        <v>980</v>
      </c>
      <c r="E9264" s="82">
        <v>4.79</v>
      </c>
      <c r="F9264" t="s">
        <v>973</v>
      </c>
      <c r="G9264" s="83">
        <v>41367</v>
      </c>
      <c r="I9264">
        <v>2013</v>
      </c>
    </row>
    <row r="9265" spans="1:9" x14ac:dyDescent="0.25">
      <c r="A9265" t="s">
        <v>972</v>
      </c>
      <c r="B9265" t="s">
        <v>2</v>
      </c>
      <c r="C9265" s="76" t="s">
        <v>842</v>
      </c>
      <c r="D9265" t="s">
        <v>980</v>
      </c>
      <c r="E9265" s="82">
        <v>3.06</v>
      </c>
      <c r="F9265" t="s">
        <v>973</v>
      </c>
      <c r="G9265" s="83">
        <v>40471</v>
      </c>
      <c r="I9265">
        <v>2010</v>
      </c>
    </row>
    <row r="9266" spans="1:9" x14ac:dyDescent="0.25">
      <c r="A9266" t="s">
        <v>972</v>
      </c>
      <c r="B9266" t="s">
        <v>124</v>
      </c>
      <c r="C9266" s="76" t="s">
        <v>842</v>
      </c>
      <c r="D9266" t="s">
        <v>980</v>
      </c>
      <c r="E9266" s="82">
        <v>0.66</v>
      </c>
      <c r="F9266" t="s">
        <v>973</v>
      </c>
      <c r="G9266" s="83">
        <v>41426</v>
      </c>
      <c r="I9266">
        <v>2013</v>
      </c>
    </row>
    <row r="9267" spans="1:9" x14ac:dyDescent="0.25">
      <c r="A9267" t="s">
        <v>972</v>
      </c>
      <c r="B9267" t="s">
        <v>278</v>
      </c>
      <c r="C9267" s="76" t="s">
        <v>842</v>
      </c>
      <c r="D9267" t="s">
        <v>980</v>
      </c>
      <c r="E9267" s="82">
        <v>21.7</v>
      </c>
      <c r="F9267" t="s">
        <v>973</v>
      </c>
      <c r="G9267" s="83">
        <v>41366</v>
      </c>
      <c r="I9267">
        <v>2013</v>
      </c>
    </row>
    <row r="9268" spans="1:9" x14ac:dyDescent="0.25">
      <c r="A9268" t="s">
        <v>972</v>
      </c>
      <c r="B9268" t="s">
        <v>176</v>
      </c>
      <c r="C9268" s="76" t="s">
        <v>842</v>
      </c>
      <c r="D9268" t="s">
        <v>980</v>
      </c>
      <c r="E9268" s="82">
        <v>5.46</v>
      </c>
      <c r="F9268" t="s">
        <v>973</v>
      </c>
      <c r="G9268" s="83">
        <v>40494</v>
      </c>
      <c r="I9268">
        <v>2010</v>
      </c>
    </row>
    <row r="9269" spans="1:9" x14ac:dyDescent="0.25">
      <c r="A9269" t="s">
        <v>972</v>
      </c>
      <c r="B9269" t="s">
        <v>116</v>
      </c>
      <c r="C9269" s="76" t="s">
        <v>842</v>
      </c>
      <c r="D9269" t="s">
        <v>980</v>
      </c>
      <c r="E9269" s="82">
        <v>9</v>
      </c>
      <c r="F9269" t="s">
        <v>973</v>
      </c>
      <c r="G9269" s="83">
        <v>41401</v>
      </c>
      <c r="I9269">
        <v>2013</v>
      </c>
    </row>
    <row r="9270" spans="1:9" x14ac:dyDescent="0.25">
      <c r="A9270" t="s">
        <v>972</v>
      </c>
      <c r="B9270" t="s">
        <v>115</v>
      </c>
      <c r="C9270" s="76" t="s">
        <v>842</v>
      </c>
      <c r="D9270" t="s">
        <v>980</v>
      </c>
      <c r="E9270" s="82">
        <v>3.42</v>
      </c>
      <c r="F9270" t="s">
        <v>973</v>
      </c>
      <c r="G9270" s="83">
        <v>40333</v>
      </c>
      <c r="I9270">
        <v>2010</v>
      </c>
    </row>
    <row r="9271" spans="1:9" x14ac:dyDescent="0.25">
      <c r="A9271" t="s">
        <v>972</v>
      </c>
      <c r="B9271" t="s">
        <v>179</v>
      </c>
      <c r="C9271" s="76" t="s">
        <v>842</v>
      </c>
      <c r="D9271" t="s">
        <v>980</v>
      </c>
      <c r="E9271" s="82">
        <v>4.8099999999999996</v>
      </c>
      <c r="F9271" t="s">
        <v>973</v>
      </c>
      <c r="G9271" s="83">
        <v>41386</v>
      </c>
      <c r="I9271">
        <v>2013</v>
      </c>
    </row>
    <row r="9272" spans="1:9" x14ac:dyDescent="0.25">
      <c r="A9272" t="s">
        <v>972</v>
      </c>
      <c r="B9272" t="s">
        <v>122</v>
      </c>
      <c r="C9272" s="76" t="s">
        <v>842</v>
      </c>
      <c r="D9272" t="s">
        <v>980</v>
      </c>
      <c r="E9272" s="82">
        <v>2.19</v>
      </c>
      <c r="F9272" t="s">
        <v>973</v>
      </c>
      <c r="G9272" s="83">
        <v>39517</v>
      </c>
      <c r="I9272">
        <v>2008</v>
      </c>
    </row>
    <row r="9273" spans="1:9" x14ac:dyDescent="0.25">
      <c r="A9273" t="s">
        <v>972</v>
      </c>
      <c r="B9273" t="s">
        <v>124</v>
      </c>
      <c r="C9273" s="76" t="s">
        <v>842</v>
      </c>
      <c r="D9273" t="s">
        <v>980</v>
      </c>
      <c r="E9273" s="82">
        <v>13.68</v>
      </c>
      <c r="F9273" t="s">
        <v>973</v>
      </c>
      <c r="G9273" s="83">
        <v>40931</v>
      </c>
      <c r="I9273">
        <v>2012</v>
      </c>
    </row>
    <row r="9274" spans="1:9" x14ac:dyDescent="0.25">
      <c r="A9274" t="s">
        <v>972</v>
      </c>
      <c r="B9274" t="s">
        <v>203</v>
      </c>
      <c r="C9274" s="76" t="s">
        <v>842</v>
      </c>
      <c r="D9274" t="s">
        <v>980</v>
      </c>
      <c r="E9274" s="82">
        <v>2.14</v>
      </c>
      <c r="F9274" t="s">
        <v>973</v>
      </c>
      <c r="G9274" s="83">
        <v>40563</v>
      </c>
      <c r="I9274">
        <v>2011</v>
      </c>
    </row>
    <row r="9275" spans="1:9" x14ac:dyDescent="0.25">
      <c r="A9275" t="s">
        <v>972</v>
      </c>
      <c r="B9275" t="s">
        <v>177</v>
      </c>
      <c r="C9275" s="76" t="s">
        <v>842</v>
      </c>
      <c r="D9275" t="s">
        <v>980</v>
      </c>
      <c r="E9275" s="82">
        <v>5.7</v>
      </c>
      <c r="F9275" t="s">
        <v>973</v>
      </c>
      <c r="G9275" s="83">
        <v>41367</v>
      </c>
      <c r="I9275">
        <v>2013</v>
      </c>
    </row>
    <row r="9276" spans="1:9" x14ac:dyDescent="0.25">
      <c r="A9276" t="s">
        <v>972</v>
      </c>
      <c r="B9276" t="s">
        <v>136</v>
      </c>
      <c r="C9276" s="76" t="s">
        <v>842</v>
      </c>
      <c r="D9276" t="s">
        <v>980</v>
      </c>
      <c r="E9276" s="82">
        <v>11.14</v>
      </c>
      <c r="F9276" t="s">
        <v>973</v>
      </c>
      <c r="G9276" s="83">
        <v>38329</v>
      </c>
      <c r="I9276">
        <v>2004</v>
      </c>
    </row>
    <row r="9277" spans="1:9" x14ac:dyDescent="0.25">
      <c r="A9277" t="s">
        <v>972</v>
      </c>
      <c r="B9277" t="s">
        <v>100</v>
      </c>
      <c r="C9277" s="76" t="s">
        <v>842</v>
      </c>
      <c r="D9277" t="s">
        <v>980</v>
      </c>
      <c r="E9277" s="82">
        <v>3.76</v>
      </c>
      <c r="F9277" t="s">
        <v>973</v>
      </c>
      <c r="G9277" s="83">
        <v>40563</v>
      </c>
      <c r="I9277">
        <v>2011</v>
      </c>
    </row>
    <row r="9278" spans="1:9" x14ac:dyDescent="0.25">
      <c r="A9278" t="s">
        <v>972</v>
      </c>
      <c r="B9278" t="s">
        <v>133</v>
      </c>
      <c r="C9278" s="76" t="s">
        <v>842</v>
      </c>
      <c r="D9278" t="s">
        <v>980</v>
      </c>
      <c r="E9278" s="82">
        <v>3.49</v>
      </c>
      <c r="F9278" t="s">
        <v>973</v>
      </c>
      <c r="G9278" s="83">
        <v>41176</v>
      </c>
      <c r="I9278">
        <v>2012</v>
      </c>
    </row>
    <row r="9279" spans="1:9" x14ac:dyDescent="0.25">
      <c r="A9279" t="s">
        <v>972</v>
      </c>
      <c r="B9279" t="s">
        <v>252</v>
      </c>
      <c r="C9279" s="76" t="s">
        <v>842</v>
      </c>
      <c r="D9279" t="s">
        <v>980</v>
      </c>
      <c r="E9279" s="82">
        <v>9.58</v>
      </c>
      <c r="F9279" t="s">
        <v>973</v>
      </c>
      <c r="G9279" s="83">
        <v>41373</v>
      </c>
      <c r="I9279">
        <v>2013</v>
      </c>
    </row>
    <row r="9280" spans="1:9" x14ac:dyDescent="0.25">
      <c r="A9280" t="s">
        <v>972</v>
      </c>
      <c r="B9280" t="s">
        <v>115</v>
      </c>
      <c r="C9280" s="76" t="s">
        <v>842</v>
      </c>
      <c r="D9280" t="s">
        <v>980</v>
      </c>
      <c r="E9280" s="82">
        <v>7.87</v>
      </c>
      <c r="F9280" t="s">
        <v>973</v>
      </c>
      <c r="G9280" s="83">
        <v>41380</v>
      </c>
      <c r="I9280">
        <v>2013</v>
      </c>
    </row>
    <row r="9281" spans="1:9" x14ac:dyDescent="0.25">
      <c r="A9281" t="s">
        <v>972</v>
      </c>
      <c r="B9281" t="s">
        <v>278</v>
      </c>
      <c r="C9281" s="76" t="s">
        <v>842</v>
      </c>
      <c r="D9281" t="s">
        <v>980</v>
      </c>
      <c r="E9281" s="82">
        <v>1.6</v>
      </c>
      <c r="F9281" t="s">
        <v>973</v>
      </c>
      <c r="G9281" s="83">
        <v>40612</v>
      </c>
      <c r="I9281">
        <v>2011</v>
      </c>
    </row>
    <row r="9282" spans="1:9" x14ac:dyDescent="0.25">
      <c r="A9282" t="s">
        <v>972</v>
      </c>
      <c r="B9282" t="s">
        <v>141</v>
      </c>
      <c r="C9282" s="76" t="s">
        <v>842</v>
      </c>
      <c r="D9282" t="s">
        <v>980</v>
      </c>
      <c r="E9282" s="82">
        <v>5.03</v>
      </c>
      <c r="F9282" t="s">
        <v>973</v>
      </c>
      <c r="G9282" s="83">
        <v>40563</v>
      </c>
      <c r="I9282">
        <v>2011</v>
      </c>
    </row>
    <row r="9283" spans="1:9" x14ac:dyDescent="0.25">
      <c r="A9283" t="s">
        <v>972</v>
      </c>
      <c r="B9283" t="s">
        <v>145</v>
      </c>
      <c r="C9283" s="76" t="s">
        <v>842</v>
      </c>
      <c r="D9283" t="s">
        <v>980</v>
      </c>
      <c r="E9283" s="82">
        <v>3.99</v>
      </c>
      <c r="F9283" t="s">
        <v>973</v>
      </c>
      <c r="G9283" s="83">
        <v>41369</v>
      </c>
      <c r="I9283">
        <v>2013</v>
      </c>
    </row>
    <row r="9284" spans="1:9" x14ac:dyDescent="0.25">
      <c r="A9284" t="s">
        <v>972</v>
      </c>
      <c r="B9284" t="s">
        <v>136</v>
      </c>
      <c r="C9284" s="76" t="s">
        <v>842</v>
      </c>
      <c r="D9284" t="s">
        <v>980</v>
      </c>
      <c r="E9284" s="82">
        <v>5.8</v>
      </c>
      <c r="F9284" t="s">
        <v>973</v>
      </c>
      <c r="G9284" s="83">
        <v>41372</v>
      </c>
      <c r="I9284">
        <v>2013</v>
      </c>
    </row>
    <row r="9285" spans="1:9" x14ac:dyDescent="0.25">
      <c r="A9285" t="s">
        <v>972</v>
      </c>
      <c r="B9285" t="s">
        <v>133</v>
      </c>
      <c r="C9285" s="76" t="s">
        <v>842</v>
      </c>
      <c r="D9285" t="s">
        <v>980</v>
      </c>
      <c r="E9285" s="82">
        <v>7.86</v>
      </c>
      <c r="F9285" t="s">
        <v>973</v>
      </c>
      <c r="G9285" s="83">
        <v>41381</v>
      </c>
      <c r="I9285">
        <v>2013</v>
      </c>
    </row>
    <row r="9286" spans="1:9" x14ac:dyDescent="0.25">
      <c r="A9286" t="s">
        <v>972</v>
      </c>
      <c r="B9286" t="s">
        <v>182</v>
      </c>
      <c r="C9286" s="76" t="s">
        <v>842</v>
      </c>
      <c r="D9286" t="s">
        <v>980</v>
      </c>
      <c r="E9286" s="82">
        <v>1.53</v>
      </c>
      <c r="F9286" t="s">
        <v>973</v>
      </c>
      <c r="G9286" s="83">
        <v>41388</v>
      </c>
      <c r="I9286">
        <v>2013</v>
      </c>
    </row>
    <row r="9287" spans="1:9" x14ac:dyDescent="0.25">
      <c r="A9287" t="s">
        <v>972</v>
      </c>
      <c r="B9287" t="s">
        <v>115</v>
      </c>
      <c r="C9287" s="76" t="s">
        <v>842</v>
      </c>
      <c r="D9287" t="s">
        <v>980</v>
      </c>
      <c r="E9287" s="82">
        <v>6.11</v>
      </c>
      <c r="F9287" t="s">
        <v>973</v>
      </c>
      <c r="G9287" s="83">
        <v>40577</v>
      </c>
      <c r="I9287">
        <v>2011</v>
      </c>
    </row>
    <row r="9288" spans="1:9" x14ac:dyDescent="0.25">
      <c r="A9288" t="s">
        <v>972</v>
      </c>
      <c r="B9288" t="s">
        <v>116</v>
      </c>
      <c r="C9288" s="76" t="s">
        <v>842</v>
      </c>
      <c r="D9288" t="s">
        <v>980</v>
      </c>
      <c r="E9288" s="82">
        <v>10.48</v>
      </c>
      <c r="F9288" t="s">
        <v>973</v>
      </c>
      <c r="G9288" s="83">
        <v>41911</v>
      </c>
      <c r="I9288">
        <v>2014</v>
      </c>
    </row>
    <row r="9289" spans="1:9" x14ac:dyDescent="0.25">
      <c r="A9289" t="s">
        <v>972</v>
      </c>
      <c r="B9289" t="s">
        <v>109</v>
      </c>
      <c r="C9289" s="76" t="s">
        <v>842</v>
      </c>
      <c r="D9289" t="s">
        <v>980</v>
      </c>
      <c r="E9289" s="82">
        <v>2.6</v>
      </c>
      <c r="F9289" t="s">
        <v>973</v>
      </c>
      <c r="G9289" s="83">
        <v>40574</v>
      </c>
      <c r="I9289">
        <v>2011</v>
      </c>
    </row>
    <row r="9290" spans="1:9" x14ac:dyDescent="0.25">
      <c r="A9290" t="s">
        <v>972</v>
      </c>
      <c r="B9290" t="s">
        <v>177</v>
      </c>
      <c r="C9290" s="76" t="s">
        <v>842</v>
      </c>
      <c r="D9290" t="s">
        <v>980</v>
      </c>
      <c r="E9290" s="82">
        <v>2.2000000000000002</v>
      </c>
      <c r="F9290" t="s">
        <v>973</v>
      </c>
      <c r="G9290" s="83">
        <v>37753</v>
      </c>
      <c r="I9290">
        <v>2003</v>
      </c>
    </row>
    <row r="9291" spans="1:9" x14ac:dyDescent="0.25">
      <c r="A9291" t="s">
        <v>972</v>
      </c>
      <c r="B9291" t="s">
        <v>245</v>
      </c>
      <c r="C9291" s="76" t="s">
        <v>842</v>
      </c>
      <c r="D9291" t="s">
        <v>980</v>
      </c>
      <c r="E9291" s="82">
        <v>3.99</v>
      </c>
      <c r="F9291" t="s">
        <v>973</v>
      </c>
      <c r="G9291" s="83">
        <v>40647</v>
      </c>
      <c r="I9291">
        <v>2011</v>
      </c>
    </row>
    <row r="9292" spans="1:9" x14ac:dyDescent="0.25">
      <c r="A9292" t="s">
        <v>972</v>
      </c>
      <c r="B9292" t="s">
        <v>279</v>
      </c>
      <c r="C9292" s="76" t="s">
        <v>842</v>
      </c>
      <c r="D9292" t="s">
        <v>980</v>
      </c>
      <c r="E9292" s="82">
        <v>9.6</v>
      </c>
      <c r="F9292" t="s">
        <v>973</v>
      </c>
      <c r="G9292" s="83">
        <v>41403</v>
      </c>
      <c r="I9292">
        <v>2013</v>
      </c>
    </row>
    <row r="9293" spans="1:9" x14ac:dyDescent="0.25">
      <c r="A9293" t="s">
        <v>972</v>
      </c>
      <c r="B9293" t="s">
        <v>116</v>
      </c>
      <c r="C9293" s="76" t="s">
        <v>842</v>
      </c>
      <c r="D9293" t="s">
        <v>980</v>
      </c>
      <c r="E9293" s="82">
        <v>4.5</v>
      </c>
      <c r="F9293" t="s">
        <v>973</v>
      </c>
      <c r="G9293" s="83">
        <v>41367</v>
      </c>
      <c r="I9293">
        <v>2013</v>
      </c>
    </row>
    <row r="9294" spans="1:9" x14ac:dyDescent="0.25">
      <c r="A9294" t="s">
        <v>972</v>
      </c>
      <c r="B9294" t="s">
        <v>139</v>
      </c>
      <c r="C9294" s="76" t="s">
        <v>842</v>
      </c>
      <c r="D9294" t="s">
        <v>980</v>
      </c>
      <c r="E9294" s="82">
        <v>3.1</v>
      </c>
      <c r="F9294" t="s">
        <v>973</v>
      </c>
      <c r="G9294" s="83">
        <v>41506</v>
      </c>
      <c r="I9294">
        <v>2013</v>
      </c>
    </row>
    <row r="9295" spans="1:9" x14ac:dyDescent="0.25">
      <c r="A9295" t="s">
        <v>972</v>
      </c>
      <c r="B9295" t="s">
        <v>91</v>
      </c>
      <c r="C9295" s="76" t="s">
        <v>842</v>
      </c>
      <c r="D9295" t="s">
        <v>980</v>
      </c>
      <c r="E9295" s="82">
        <v>3.1</v>
      </c>
      <c r="F9295" t="s">
        <v>973</v>
      </c>
      <c r="G9295" s="83">
        <v>41361</v>
      </c>
      <c r="I9295">
        <v>2013</v>
      </c>
    </row>
    <row r="9296" spans="1:9" x14ac:dyDescent="0.25">
      <c r="A9296" t="s">
        <v>972</v>
      </c>
      <c r="B9296" t="s">
        <v>146</v>
      </c>
      <c r="C9296" s="76" t="s">
        <v>842</v>
      </c>
      <c r="D9296" t="s">
        <v>980</v>
      </c>
      <c r="E9296" s="82">
        <v>5.8</v>
      </c>
      <c r="F9296" t="s">
        <v>973</v>
      </c>
      <c r="G9296" s="83">
        <v>41387</v>
      </c>
      <c r="I9296">
        <v>2013</v>
      </c>
    </row>
    <row r="9297" spans="1:9" x14ac:dyDescent="0.25">
      <c r="A9297" t="s">
        <v>972</v>
      </c>
      <c r="B9297" t="s">
        <v>139</v>
      </c>
      <c r="C9297" s="76" t="s">
        <v>842</v>
      </c>
      <c r="D9297" t="s">
        <v>980</v>
      </c>
      <c r="E9297" s="82">
        <v>5.24</v>
      </c>
      <c r="F9297" t="s">
        <v>973</v>
      </c>
      <c r="G9297" s="83">
        <v>41365</v>
      </c>
      <c r="I9297">
        <v>2013</v>
      </c>
    </row>
    <row r="9298" spans="1:9" x14ac:dyDescent="0.25">
      <c r="A9298" t="s">
        <v>972</v>
      </c>
      <c r="B9298" t="s">
        <v>172</v>
      </c>
      <c r="C9298" s="76" t="s">
        <v>842</v>
      </c>
      <c r="D9298" t="s">
        <v>980</v>
      </c>
      <c r="E9298" s="82">
        <v>8.99</v>
      </c>
      <c r="F9298" t="s">
        <v>973</v>
      </c>
      <c r="G9298" s="83">
        <v>40673</v>
      </c>
      <c r="I9298">
        <v>2011</v>
      </c>
    </row>
    <row r="9299" spans="1:9" x14ac:dyDescent="0.25">
      <c r="A9299" t="s">
        <v>972</v>
      </c>
      <c r="B9299" t="s">
        <v>278</v>
      </c>
      <c r="C9299" s="76" t="s">
        <v>842</v>
      </c>
      <c r="D9299" t="s">
        <v>980</v>
      </c>
      <c r="E9299" s="82">
        <v>10.5</v>
      </c>
      <c r="F9299" t="s">
        <v>973</v>
      </c>
      <c r="G9299" s="83">
        <v>40847</v>
      </c>
      <c r="I9299">
        <v>2011</v>
      </c>
    </row>
    <row r="9300" spans="1:9" x14ac:dyDescent="0.25">
      <c r="A9300" t="s">
        <v>972</v>
      </c>
      <c r="B9300" t="s">
        <v>172</v>
      </c>
      <c r="C9300" s="76" t="s">
        <v>842</v>
      </c>
      <c r="D9300" t="s">
        <v>980</v>
      </c>
      <c r="E9300" s="82">
        <v>4</v>
      </c>
      <c r="F9300" t="s">
        <v>973</v>
      </c>
      <c r="G9300" s="83">
        <v>40687</v>
      </c>
      <c r="I9300">
        <v>2011</v>
      </c>
    </row>
    <row r="9301" spans="1:9" x14ac:dyDescent="0.25">
      <c r="A9301" t="s">
        <v>972</v>
      </c>
      <c r="B9301" t="s">
        <v>190</v>
      </c>
      <c r="C9301" s="76" t="s">
        <v>842</v>
      </c>
      <c r="D9301" t="s">
        <v>980</v>
      </c>
      <c r="E9301" s="82">
        <v>14.85</v>
      </c>
      <c r="F9301" t="s">
        <v>973</v>
      </c>
      <c r="G9301" s="83">
        <v>41376</v>
      </c>
      <c r="I9301">
        <v>2013</v>
      </c>
    </row>
    <row r="9302" spans="1:9" x14ac:dyDescent="0.25">
      <c r="A9302" t="s">
        <v>972</v>
      </c>
      <c r="B9302" t="s">
        <v>176</v>
      </c>
      <c r="C9302" s="76" t="s">
        <v>842</v>
      </c>
      <c r="D9302" t="s">
        <v>980</v>
      </c>
      <c r="E9302" s="82">
        <v>5.4</v>
      </c>
      <c r="F9302" t="s">
        <v>973</v>
      </c>
      <c r="G9302" s="83">
        <v>40688</v>
      </c>
      <c r="I9302">
        <v>2011</v>
      </c>
    </row>
    <row r="9303" spans="1:9" x14ac:dyDescent="0.25">
      <c r="A9303" t="s">
        <v>972</v>
      </c>
      <c r="B9303" t="s">
        <v>125</v>
      </c>
      <c r="C9303" s="76" t="s">
        <v>842</v>
      </c>
      <c r="D9303" t="s">
        <v>980</v>
      </c>
      <c r="E9303" s="82">
        <v>4</v>
      </c>
      <c r="F9303" t="s">
        <v>973</v>
      </c>
      <c r="G9303" s="83">
        <v>41376</v>
      </c>
      <c r="I9303">
        <v>2013</v>
      </c>
    </row>
    <row r="9304" spans="1:9" x14ac:dyDescent="0.25">
      <c r="A9304" t="s">
        <v>972</v>
      </c>
      <c r="B9304" t="s">
        <v>88</v>
      </c>
      <c r="C9304" s="76" t="s">
        <v>842</v>
      </c>
      <c r="D9304" t="s">
        <v>980</v>
      </c>
      <c r="E9304" s="82">
        <v>13.24</v>
      </c>
      <c r="F9304" t="s">
        <v>973</v>
      </c>
      <c r="G9304" s="83">
        <v>41380</v>
      </c>
      <c r="I9304">
        <v>2013</v>
      </c>
    </row>
    <row r="9305" spans="1:9" x14ac:dyDescent="0.25">
      <c r="A9305" t="s">
        <v>972</v>
      </c>
      <c r="B9305" t="s">
        <v>139</v>
      </c>
      <c r="C9305" s="76" t="s">
        <v>842</v>
      </c>
      <c r="D9305" t="s">
        <v>980</v>
      </c>
      <c r="E9305" s="82">
        <v>2.8</v>
      </c>
      <c r="F9305" t="s">
        <v>973</v>
      </c>
      <c r="G9305" s="83">
        <v>40751</v>
      </c>
      <c r="I9305">
        <v>2011</v>
      </c>
    </row>
    <row r="9306" spans="1:9" x14ac:dyDescent="0.25">
      <c r="A9306" t="s">
        <v>972</v>
      </c>
      <c r="B9306" t="s">
        <v>183</v>
      </c>
      <c r="C9306" s="76" t="s">
        <v>842</v>
      </c>
      <c r="D9306" t="s">
        <v>980</v>
      </c>
      <c r="E9306" s="82">
        <v>5.0999999999999996</v>
      </c>
      <c r="F9306" t="s">
        <v>973</v>
      </c>
      <c r="G9306" s="83">
        <v>41388</v>
      </c>
      <c r="I9306">
        <v>2013</v>
      </c>
    </row>
    <row r="9307" spans="1:9" x14ac:dyDescent="0.25">
      <c r="A9307" t="s">
        <v>972</v>
      </c>
      <c r="B9307" t="s">
        <v>97</v>
      </c>
      <c r="C9307" s="76" t="s">
        <v>842</v>
      </c>
      <c r="D9307" t="s">
        <v>980</v>
      </c>
      <c r="E9307" s="82">
        <v>5.9</v>
      </c>
      <c r="F9307" t="s">
        <v>973</v>
      </c>
      <c r="G9307" s="83">
        <v>41382</v>
      </c>
      <c r="I9307">
        <v>2013</v>
      </c>
    </row>
    <row r="9308" spans="1:9" x14ac:dyDescent="0.25">
      <c r="A9308" t="s">
        <v>972</v>
      </c>
      <c r="B9308" t="s">
        <v>141</v>
      </c>
      <c r="C9308" s="76" t="s">
        <v>842</v>
      </c>
      <c r="D9308" t="s">
        <v>980</v>
      </c>
      <c r="E9308" s="82">
        <v>1.4</v>
      </c>
      <c r="F9308" t="s">
        <v>973</v>
      </c>
      <c r="G9308" s="83">
        <v>41360</v>
      </c>
      <c r="I9308">
        <v>2013</v>
      </c>
    </row>
    <row r="9309" spans="1:9" x14ac:dyDescent="0.25">
      <c r="A9309" t="s">
        <v>972</v>
      </c>
      <c r="B9309" t="s">
        <v>185</v>
      </c>
      <c r="C9309" s="76" t="s">
        <v>842</v>
      </c>
      <c r="D9309" t="s">
        <v>980</v>
      </c>
      <c r="E9309" s="82">
        <v>3.4</v>
      </c>
      <c r="F9309" t="s">
        <v>973</v>
      </c>
      <c r="G9309" s="83">
        <v>41372</v>
      </c>
      <c r="I9309">
        <v>2013</v>
      </c>
    </row>
    <row r="9310" spans="1:9" x14ac:dyDescent="0.25">
      <c r="A9310" t="s">
        <v>972</v>
      </c>
      <c r="B9310" t="s">
        <v>136</v>
      </c>
      <c r="C9310" s="76" t="s">
        <v>842</v>
      </c>
      <c r="D9310" t="s">
        <v>980</v>
      </c>
      <c r="E9310" s="82">
        <v>2.7</v>
      </c>
      <c r="F9310" t="s">
        <v>973</v>
      </c>
      <c r="G9310" s="83">
        <v>41360</v>
      </c>
      <c r="I9310">
        <v>2013</v>
      </c>
    </row>
    <row r="9311" spans="1:9" x14ac:dyDescent="0.25">
      <c r="A9311" t="s">
        <v>972</v>
      </c>
      <c r="B9311" t="s">
        <v>136</v>
      </c>
      <c r="C9311" s="76" t="s">
        <v>842</v>
      </c>
      <c r="D9311" t="s">
        <v>980</v>
      </c>
      <c r="E9311" s="82">
        <v>32.200000000000003</v>
      </c>
      <c r="F9311" t="s">
        <v>973</v>
      </c>
      <c r="G9311" s="83">
        <v>41402</v>
      </c>
      <c r="I9311">
        <v>2013</v>
      </c>
    </row>
    <row r="9312" spans="1:9" x14ac:dyDescent="0.25">
      <c r="A9312" t="s">
        <v>972</v>
      </c>
      <c r="B9312" t="s">
        <v>208</v>
      </c>
      <c r="C9312" s="76" t="s">
        <v>842</v>
      </c>
      <c r="D9312" t="s">
        <v>980</v>
      </c>
      <c r="E9312" s="82">
        <v>14.4</v>
      </c>
      <c r="F9312" t="s">
        <v>973</v>
      </c>
      <c r="G9312" s="83">
        <v>41074</v>
      </c>
      <c r="I9312">
        <v>2012</v>
      </c>
    </row>
    <row r="9313" spans="1:9" ht="14.45" customHeight="1" x14ac:dyDescent="0.25">
      <c r="A9313" t="s">
        <v>972</v>
      </c>
      <c r="B9313" t="s">
        <v>133</v>
      </c>
      <c r="C9313" s="76" t="s">
        <v>842</v>
      </c>
      <c r="D9313" t="s">
        <v>980</v>
      </c>
      <c r="E9313" s="82">
        <v>8.06</v>
      </c>
      <c r="F9313" t="s">
        <v>973</v>
      </c>
      <c r="G9313" s="83">
        <v>41382</v>
      </c>
      <c r="I9313">
        <v>2013</v>
      </c>
    </row>
    <row r="9314" spans="1:9" ht="14.45" customHeight="1" x14ac:dyDescent="0.25">
      <c r="A9314" t="s">
        <v>972</v>
      </c>
      <c r="B9314" t="s">
        <v>66</v>
      </c>
      <c r="C9314" s="76" t="s">
        <v>842</v>
      </c>
      <c r="D9314" t="s">
        <v>980</v>
      </c>
      <c r="E9314" s="82">
        <v>4.5999999999999996</v>
      </c>
      <c r="F9314" t="s">
        <v>973</v>
      </c>
      <c r="G9314" s="83">
        <v>41387</v>
      </c>
      <c r="I9314">
        <v>2013</v>
      </c>
    </row>
    <row r="9315" spans="1:9" ht="14.45" customHeight="1" x14ac:dyDescent="0.25">
      <c r="A9315" t="s">
        <v>972</v>
      </c>
      <c r="B9315" t="s">
        <v>276</v>
      </c>
      <c r="C9315" s="76" t="s">
        <v>842</v>
      </c>
      <c r="D9315" t="s">
        <v>980</v>
      </c>
      <c r="E9315" s="82">
        <v>3.9</v>
      </c>
      <c r="F9315" t="s">
        <v>973</v>
      </c>
      <c r="G9315" s="83">
        <v>40704</v>
      </c>
      <c r="I9315">
        <v>2011</v>
      </c>
    </row>
    <row r="9316" spans="1:9" ht="14.45" customHeight="1" x14ac:dyDescent="0.25">
      <c r="A9316" t="s">
        <v>972</v>
      </c>
      <c r="B9316" t="s">
        <v>246</v>
      </c>
      <c r="C9316" s="76" t="s">
        <v>842</v>
      </c>
      <c r="D9316" t="s">
        <v>980</v>
      </c>
      <c r="E9316" s="82">
        <v>7.9</v>
      </c>
      <c r="F9316" t="s">
        <v>973</v>
      </c>
      <c r="G9316" s="83">
        <v>40875</v>
      </c>
      <c r="I9316">
        <v>2011</v>
      </c>
    </row>
    <row r="9317" spans="1:9" ht="14.45" customHeight="1" x14ac:dyDescent="0.25">
      <c r="A9317" t="s">
        <v>972</v>
      </c>
      <c r="B9317" t="s">
        <v>128</v>
      </c>
      <c r="C9317" s="76" t="s">
        <v>842</v>
      </c>
      <c r="D9317" t="s">
        <v>980</v>
      </c>
      <c r="E9317" s="82">
        <v>15</v>
      </c>
      <c r="F9317" t="s">
        <v>973</v>
      </c>
      <c r="G9317" s="83">
        <v>41396</v>
      </c>
      <c r="I9317">
        <v>2013</v>
      </c>
    </row>
    <row r="9318" spans="1:9" ht="14.45" customHeight="1" x14ac:dyDescent="0.25">
      <c r="A9318" t="s">
        <v>972</v>
      </c>
      <c r="B9318" t="s">
        <v>139</v>
      </c>
      <c r="C9318" s="76" t="s">
        <v>842</v>
      </c>
      <c r="D9318" t="s">
        <v>980</v>
      </c>
      <c r="E9318" s="82">
        <v>32.15</v>
      </c>
      <c r="F9318" t="s">
        <v>973</v>
      </c>
      <c r="G9318" s="83">
        <v>40912</v>
      </c>
      <c r="I9318">
        <v>2012</v>
      </c>
    </row>
    <row r="9319" spans="1:9" ht="14.45" customHeight="1" x14ac:dyDescent="0.25">
      <c r="A9319" t="s">
        <v>972</v>
      </c>
      <c r="B9319" t="s">
        <v>23</v>
      </c>
      <c r="C9319" s="76" t="s">
        <v>842</v>
      </c>
      <c r="D9319" t="s">
        <v>980</v>
      </c>
      <c r="E9319" s="82">
        <v>7.87</v>
      </c>
      <c r="F9319" t="s">
        <v>973</v>
      </c>
      <c r="G9319" s="83">
        <v>41375</v>
      </c>
      <c r="I9319">
        <v>2013</v>
      </c>
    </row>
    <row r="9320" spans="1:9" ht="14.45" customHeight="1" x14ac:dyDescent="0.25">
      <c r="A9320" t="s">
        <v>972</v>
      </c>
      <c r="B9320" t="s">
        <v>11</v>
      </c>
      <c r="C9320" s="76" t="s">
        <v>842</v>
      </c>
      <c r="D9320" t="s">
        <v>980</v>
      </c>
      <c r="E9320" s="82">
        <v>2.6</v>
      </c>
      <c r="F9320" t="s">
        <v>973</v>
      </c>
      <c r="G9320" s="83">
        <v>41382</v>
      </c>
      <c r="I9320">
        <v>2013</v>
      </c>
    </row>
    <row r="9321" spans="1:9" ht="14.45" customHeight="1" x14ac:dyDescent="0.25">
      <c r="A9321" t="s">
        <v>972</v>
      </c>
      <c r="B9321" t="s">
        <v>275</v>
      </c>
      <c r="C9321" s="76" t="s">
        <v>842</v>
      </c>
      <c r="D9321" t="s">
        <v>980</v>
      </c>
      <c r="E9321" s="82">
        <v>3.8</v>
      </c>
      <c r="F9321" t="s">
        <v>973</v>
      </c>
      <c r="G9321" s="83">
        <v>41365</v>
      </c>
      <c r="I9321">
        <v>2013</v>
      </c>
    </row>
    <row r="9322" spans="1:9" ht="14.45" customHeight="1" x14ac:dyDescent="0.25">
      <c r="A9322" t="s">
        <v>972</v>
      </c>
      <c r="B9322" t="s">
        <v>172</v>
      </c>
      <c r="C9322" s="76" t="s">
        <v>947</v>
      </c>
      <c r="D9322" t="s">
        <v>980</v>
      </c>
      <c r="E9322" s="82">
        <v>9.5</v>
      </c>
      <c r="F9322" t="s">
        <v>973</v>
      </c>
      <c r="G9322" s="83">
        <v>40751</v>
      </c>
      <c r="I9322">
        <v>2011</v>
      </c>
    </row>
    <row r="9323" spans="1:9" ht="14.45" customHeight="1" x14ac:dyDescent="0.25">
      <c r="A9323" t="s">
        <v>972</v>
      </c>
      <c r="B9323" t="s">
        <v>89</v>
      </c>
      <c r="C9323" s="76" t="s">
        <v>842</v>
      </c>
      <c r="D9323" t="s">
        <v>980</v>
      </c>
      <c r="E9323" s="82">
        <v>3.3</v>
      </c>
      <c r="F9323" t="s">
        <v>973</v>
      </c>
      <c r="G9323" s="83">
        <v>41380</v>
      </c>
      <c r="I9323">
        <v>2013</v>
      </c>
    </row>
    <row r="9324" spans="1:9" ht="14.45" customHeight="1" x14ac:dyDescent="0.25">
      <c r="A9324" t="s">
        <v>972</v>
      </c>
      <c r="B9324" t="s">
        <v>146</v>
      </c>
      <c r="C9324" s="76" t="s">
        <v>842</v>
      </c>
      <c r="D9324" t="s">
        <v>980</v>
      </c>
      <c r="E9324" s="82">
        <v>7.6</v>
      </c>
      <c r="F9324" t="s">
        <v>973</v>
      </c>
      <c r="G9324" s="83">
        <v>41387</v>
      </c>
      <c r="I9324">
        <v>2013</v>
      </c>
    </row>
    <row r="9325" spans="1:9" ht="14.45" customHeight="1" x14ac:dyDescent="0.25">
      <c r="A9325" t="s">
        <v>972</v>
      </c>
      <c r="B9325" t="s">
        <v>105</v>
      </c>
      <c r="C9325" s="76" t="s">
        <v>842</v>
      </c>
      <c r="D9325" t="s">
        <v>980</v>
      </c>
      <c r="E9325" s="82">
        <v>2.7</v>
      </c>
      <c r="F9325" t="s">
        <v>973</v>
      </c>
      <c r="G9325" s="83">
        <v>40751</v>
      </c>
      <c r="I9325">
        <v>2011</v>
      </c>
    </row>
    <row r="9326" spans="1:9" ht="14.45" customHeight="1" x14ac:dyDescent="0.25">
      <c r="A9326" t="s">
        <v>972</v>
      </c>
      <c r="B9326" t="s">
        <v>171</v>
      </c>
      <c r="C9326" s="76" t="s">
        <v>842</v>
      </c>
      <c r="D9326" t="s">
        <v>980</v>
      </c>
      <c r="E9326" s="82">
        <v>7.02</v>
      </c>
      <c r="F9326" t="s">
        <v>973</v>
      </c>
      <c r="G9326" s="83">
        <v>41375</v>
      </c>
      <c r="I9326">
        <v>2013</v>
      </c>
    </row>
    <row r="9327" spans="1:9" ht="14.45" customHeight="1" x14ac:dyDescent="0.25">
      <c r="A9327" t="s">
        <v>972</v>
      </c>
      <c r="B9327" t="s">
        <v>84</v>
      </c>
      <c r="C9327" s="76" t="s">
        <v>842</v>
      </c>
      <c r="D9327" t="s">
        <v>980</v>
      </c>
      <c r="E9327" s="82">
        <v>6.5</v>
      </c>
      <c r="F9327" t="s">
        <v>973</v>
      </c>
      <c r="G9327" s="83">
        <v>40958</v>
      </c>
      <c r="I9327">
        <v>2012</v>
      </c>
    </row>
    <row r="9328" spans="1:9" ht="14.45" customHeight="1" x14ac:dyDescent="0.25">
      <c r="A9328" t="s">
        <v>972</v>
      </c>
      <c r="B9328" t="s">
        <v>179</v>
      </c>
      <c r="C9328" s="76" t="s">
        <v>842</v>
      </c>
      <c r="D9328" t="s">
        <v>980</v>
      </c>
      <c r="E9328" s="82">
        <v>3.7</v>
      </c>
      <c r="F9328" t="s">
        <v>973</v>
      </c>
      <c r="G9328" s="83">
        <v>41508</v>
      </c>
      <c r="I9328">
        <v>2013</v>
      </c>
    </row>
    <row r="9329" spans="1:9" ht="14.45" customHeight="1" x14ac:dyDescent="0.25">
      <c r="A9329" t="s">
        <v>972</v>
      </c>
      <c r="B9329" t="s">
        <v>11</v>
      </c>
      <c r="C9329" s="76" t="s">
        <v>842</v>
      </c>
      <c r="D9329" t="s">
        <v>980</v>
      </c>
      <c r="E9329" s="82">
        <v>3.2</v>
      </c>
      <c r="F9329" t="s">
        <v>973</v>
      </c>
      <c r="G9329" s="83">
        <v>41369</v>
      </c>
      <c r="I9329">
        <v>2013</v>
      </c>
    </row>
    <row r="9330" spans="1:9" ht="14.45" customHeight="1" x14ac:dyDescent="0.25">
      <c r="A9330" t="s">
        <v>972</v>
      </c>
      <c r="B9330" t="s">
        <v>176</v>
      </c>
      <c r="C9330" s="76" t="s">
        <v>842</v>
      </c>
      <c r="D9330" t="s">
        <v>980</v>
      </c>
      <c r="E9330" s="82">
        <v>3</v>
      </c>
      <c r="F9330" t="s">
        <v>973</v>
      </c>
      <c r="G9330" s="83">
        <v>41708</v>
      </c>
      <c r="I9330">
        <v>2014</v>
      </c>
    </row>
    <row r="9331" spans="1:9" ht="14.45" customHeight="1" x14ac:dyDescent="0.25">
      <c r="A9331" t="s">
        <v>972</v>
      </c>
      <c r="B9331" t="s">
        <v>180</v>
      </c>
      <c r="C9331" s="76" t="s">
        <v>947</v>
      </c>
      <c r="D9331" t="s">
        <v>980</v>
      </c>
      <c r="E9331" s="82">
        <v>9.5</v>
      </c>
      <c r="F9331" t="s">
        <v>973</v>
      </c>
      <c r="G9331" s="83">
        <v>40743</v>
      </c>
      <c r="I9331">
        <v>2011</v>
      </c>
    </row>
    <row r="9332" spans="1:9" ht="14.45" customHeight="1" x14ac:dyDescent="0.25">
      <c r="A9332" t="s">
        <v>972</v>
      </c>
      <c r="B9332" t="s">
        <v>77</v>
      </c>
      <c r="C9332" s="76" t="s">
        <v>947</v>
      </c>
      <c r="D9332" t="s">
        <v>980</v>
      </c>
      <c r="E9332" s="82">
        <v>9.5</v>
      </c>
      <c r="F9332" t="s">
        <v>973</v>
      </c>
      <c r="G9332" s="83">
        <v>40886</v>
      </c>
      <c r="I9332">
        <v>2011</v>
      </c>
    </row>
    <row r="9333" spans="1:9" ht="14.45" customHeight="1" x14ac:dyDescent="0.25">
      <c r="A9333" t="s">
        <v>972</v>
      </c>
      <c r="B9333" t="s">
        <v>277</v>
      </c>
      <c r="C9333" s="76" t="s">
        <v>842</v>
      </c>
      <c r="D9333" t="s">
        <v>980</v>
      </c>
      <c r="E9333" s="82">
        <v>5.7</v>
      </c>
      <c r="F9333" t="s">
        <v>973</v>
      </c>
      <c r="G9333" s="83">
        <v>41379</v>
      </c>
      <c r="I9333">
        <v>2013</v>
      </c>
    </row>
    <row r="9334" spans="1:9" ht="14.45" customHeight="1" x14ac:dyDescent="0.25">
      <c r="A9334" t="s">
        <v>972</v>
      </c>
      <c r="B9334" t="s">
        <v>99</v>
      </c>
      <c r="C9334" s="76" t="s">
        <v>842</v>
      </c>
      <c r="D9334" t="s">
        <v>980</v>
      </c>
      <c r="E9334" s="82">
        <v>7.64</v>
      </c>
      <c r="F9334" t="s">
        <v>973</v>
      </c>
      <c r="G9334" s="83">
        <v>41365</v>
      </c>
      <c r="I9334">
        <v>2013</v>
      </c>
    </row>
    <row r="9335" spans="1:9" ht="14.45" customHeight="1" x14ac:dyDescent="0.25">
      <c r="A9335" t="s">
        <v>972</v>
      </c>
      <c r="B9335" t="s">
        <v>179</v>
      </c>
      <c r="C9335" s="76" t="s">
        <v>842</v>
      </c>
      <c r="D9335" t="s">
        <v>980</v>
      </c>
      <c r="E9335" s="82">
        <v>5.4</v>
      </c>
      <c r="F9335" t="s">
        <v>973</v>
      </c>
      <c r="G9335" s="83">
        <v>41382</v>
      </c>
      <c r="I9335">
        <v>2013</v>
      </c>
    </row>
    <row r="9336" spans="1:9" ht="14.45" customHeight="1" x14ac:dyDescent="0.25">
      <c r="A9336" t="s">
        <v>972</v>
      </c>
      <c r="B9336" t="s">
        <v>125</v>
      </c>
      <c r="C9336" s="76" t="s">
        <v>842</v>
      </c>
      <c r="D9336" t="s">
        <v>980</v>
      </c>
      <c r="E9336" s="82">
        <v>2.7</v>
      </c>
      <c r="F9336" t="s">
        <v>973</v>
      </c>
      <c r="G9336" s="83">
        <v>37961</v>
      </c>
      <c r="I9336">
        <v>2003</v>
      </c>
    </row>
    <row r="9337" spans="1:9" ht="14.45" customHeight="1" x14ac:dyDescent="0.25">
      <c r="A9337" t="s">
        <v>972</v>
      </c>
      <c r="B9337" t="s">
        <v>136</v>
      </c>
      <c r="C9337" s="76" t="s">
        <v>842</v>
      </c>
      <c r="D9337" t="s">
        <v>980</v>
      </c>
      <c r="E9337" s="82">
        <v>5.0999999999999996</v>
      </c>
      <c r="F9337" t="s">
        <v>973</v>
      </c>
      <c r="G9337" s="83">
        <v>41375</v>
      </c>
      <c r="I9337">
        <v>2013</v>
      </c>
    </row>
    <row r="9338" spans="1:9" ht="14.45" customHeight="1" x14ac:dyDescent="0.25">
      <c r="A9338" t="s">
        <v>972</v>
      </c>
      <c r="B9338" t="s">
        <v>141</v>
      </c>
      <c r="C9338" s="76" t="s">
        <v>842</v>
      </c>
      <c r="D9338" t="s">
        <v>980</v>
      </c>
      <c r="E9338" s="82">
        <v>3.9</v>
      </c>
      <c r="F9338" t="s">
        <v>973</v>
      </c>
      <c r="G9338" s="83">
        <v>40780</v>
      </c>
      <c r="I9338">
        <v>2011</v>
      </c>
    </row>
    <row r="9339" spans="1:9" ht="14.45" customHeight="1" x14ac:dyDescent="0.25">
      <c r="A9339" t="s">
        <v>972</v>
      </c>
      <c r="B9339" t="s">
        <v>63</v>
      </c>
      <c r="C9339" s="76" t="s">
        <v>842</v>
      </c>
      <c r="D9339" t="s">
        <v>980</v>
      </c>
      <c r="E9339" s="82">
        <v>4.4000000000000004</v>
      </c>
      <c r="F9339" t="s">
        <v>973</v>
      </c>
      <c r="G9339" s="83">
        <v>41372</v>
      </c>
      <c r="I9339">
        <v>2013</v>
      </c>
    </row>
    <row r="9340" spans="1:9" ht="14.45" customHeight="1" x14ac:dyDescent="0.25">
      <c r="A9340" t="s">
        <v>972</v>
      </c>
      <c r="B9340" t="s">
        <v>80</v>
      </c>
      <c r="C9340" s="76" t="s">
        <v>842</v>
      </c>
      <c r="D9340" t="s">
        <v>980</v>
      </c>
      <c r="E9340" s="82">
        <v>11.03</v>
      </c>
      <c r="F9340" t="s">
        <v>973</v>
      </c>
      <c r="G9340" s="83">
        <v>41379</v>
      </c>
      <c r="I9340">
        <v>2013</v>
      </c>
    </row>
    <row r="9341" spans="1:9" ht="14.45" customHeight="1" x14ac:dyDescent="0.25">
      <c r="A9341" t="s">
        <v>972</v>
      </c>
      <c r="B9341" t="s">
        <v>141</v>
      </c>
      <c r="C9341" s="76" t="s">
        <v>842</v>
      </c>
      <c r="D9341" t="s">
        <v>980</v>
      </c>
      <c r="E9341" s="82">
        <v>8.1999999999999993</v>
      </c>
      <c r="F9341" t="s">
        <v>973</v>
      </c>
      <c r="G9341" s="83">
        <v>40918</v>
      </c>
      <c r="I9341">
        <v>2012</v>
      </c>
    </row>
    <row r="9342" spans="1:9" ht="14.45" customHeight="1" x14ac:dyDescent="0.25">
      <c r="A9342" t="s">
        <v>972</v>
      </c>
      <c r="B9342" t="s">
        <v>141</v>
      </c>
      <c r="C9342" s="76" t="s">
        <v>842</v>
      </c>
      <c r="D9342" t="s">
        <v>980</v>
      </c>
      <c r="E9342" s="82">
        <v>11.6</v>
      </c>
      <c r="F9342" t="s">
        <v>973</v>
      </c>
      <c r="G9342" s="83">
        <v>41366</v>
      </c>
      <c r="I9342">
        <v>2013</v>
      </c>
    </row>
    <row r="9343" spans="1:9" ht="14.45" customHeight="1" x14ac:dyDescent="0.25">
      <c r="A9343" t="s">
        <v>972</v>
      </c>
      <c r="B9343" t="s">
        <v>177</v>
      </c>
      <c r="C9343" s="76" t="s">
        <v>842</v>
      </c>
      <c r="D9343" t="s">
        <v>980</v>
      </c>
      <c r="E9343" s="82">
        <v>12</v>
      </c>
      <c r="F9343" t="s">
        <v>973</v>
      </c>
      <c r="G9343" s="83">
        <v>41479</v>
      </c>
      <c r="I9343">
        <v>2013</v>
      </c>
    </row>
    <row r="9344" spans="1:9" ht="14.45" customHeight="1" x14ac:dyDescent="0.25">
      <c r="A9344" t="s">
        <v>972</v>
      </c>
      <c r="B9344" t="s">
        <v>109</v>
      </c>
      <c r="C9344" s="76" t="s">
        <v>842</v>
      </c>
      <c r="D9344" t="s">
        <v>980</v>
      </c>
      <c r="E9344" s="82">
        <v>5.4</v>
      </c>
      <c r="F9344" t="s">
        <v>973</v>
      </c>
      <c r="G9344" s="83">
        <v>41087</v>
      </c>
      <c r="I9344">
        <v>2012</v>
      </c>
    </row>
    <row r="9345" spans="1:9" ht="14.45" customHeight="1" x14ac:dyDescent="0.25">
      <c r="A9345" t="s">
        <v>972</v>
      </c>
      <c r="B9345" t="s">
        <v>182</v>
      </c>
      <c r="C9345" s="76" t="s">
        <v>842</v>
      </c>
      <c r="D9345" t="s">
        <v>980</v>
      </c>
      <c r="E9345" s="82">
        <v>4</v>
      </c>
      <c r="F9345" t="s">
        <v>973</v>
      </c>
      <c r="G9345" s="83">
        <v>41388</v>
      </c>
      <c r="I9345">
        <v>2013</v>
      </c>
    </row>
    <row r="9346" spans="1:9" ht="14.45" customHeight="1" x14ac:dyDescent="0.25">
      <c r="A9346" t="s">
        <v>972</v>
      </c>
      <c r="B9346" t="s">
        <v>148</v>
      </c>
      <c r="C9346" s="76" t="s">
        <v>842</v>
      </c>
      <c r="D9346" t="s">
        <v>980</v>
      </c>
      <c r="E9346" s="82">
        <v>4.5999999999999996</v>
      </c>
      <c r="F9346" t="s">
        <v>973</v>
      </c>
      <c r="G9346" s="83">
        <v>41365</v>
      </c>
      <c r="I9346">
        <v>2013</v>
      </c>
    </row>
    <row r="9347" spans="1:9" ht="14.45" customHeight="1" x14ac:dyDescent="0.25">
      <c r="A9347" t="s">
        <v>972</v>
      </c>
      <c r="B9347" t="s">
        <v>82</v>
      </c>
      <c r="C9347" s="76" t="s">
        <v>842</v>
      </c>
      <c r="D9347" t="s">
        <v>980</v>
      </c>
      <c r="E9347" s="82">
        <v>1.63</v>
      </c>
      <c r="F9347" t="s">
        <v>973</v>
      </c>
      <c r="G9347" s="83">
        <v>41362</v>
      </c>
      <c r="I9347">
        <v>2013</v>
      </c>
    </row>
    <row r="9348" spans="1:9" ht="14.45" customHeight="1" x14ac:dyDescent="0.25">
      <c r="A9348" t="s">
        <v>972</v>
      </c>
      <c r="B9348" t="s">
        <v>0</v>
      </c>
      <c r="C9348" s="76" t="s">
        <v>842</v>
      </c>
      <c r="D9348" t="s">
        <v>980</v>
      </c>
      <c r="E9348" s="82">
        <v>4</v>
      </c>
      <c r="F9348" t="s">
        <v>973</v>
      </c>
      <c r="G9348" s="83">
        <v>41381</v>
      </c>
      <c r="I9348">
        <v>2013</v>
      </c>
    </row>
    <row r="9349" spans="1:9" ht="14.45" customHeight="1" x14ac:dyDescent="0.25">
      <c r="A9349" t="s">
        <v>972</v>
      </c>
      <c r="B9349" t="s">
        <v>136</v>
      </c>
      <c r="C9349" s="76" t="s">
        <v>842</v>
      </c>
      <c r="D9349" t="s">
        <v>980</v>
      </c>
      <c r="E9349" s="82">
        <v>4.9000000000000004</v>
      </c>
      <c r="F9349" t="s">
        <v>973</v>
      </c>
      <c r="G9349" s="83">
        <v>41438</v>
      </c>
      <c r="I9349">
        <v>2013</v>
      </c>
    </row>
    <row r="9350" spans="1:9" ht="14.45" customHeight="1" x14ac:dyDescent="0.25">
      <c r="A9350" t="s">
        <v>972</v>
      </c>
      <c r="B9350" t="s">
        <v>104</v>
      </c>
      <c r="C9350" s="76" t="s">
        <v>842</v>
      </c>
      <c r="D9350" t="s">
        <v>980</v>
      </c>
      <c r="E9350" s="82">
        <v>11.2</v>
      </c>
      <c r="F9350" t="s">
        <v>973</v>
      </c>
      <c r="G9350" s="83">
        <v>41387</v>
      </c>
      <c r="I9350">
        <v>2013</v>
      </c>
    </row>
    <row r="9351" spans="1:9" ht="14.45" customHeight="1" x14ac:dyDescent="0.25">
      <c r="A9351" t="s">
        <v>972</v>
      </c>
      <c r="B9351" t="s">
        <v>199</v>
      </c>
      <c r="C9351" s="76" t="s">
        <v>842</v>
      </c>
      <c r="D9351" t="s">
        <v>980</v>
      </c>
      <c r="E9351" s="82">
        <v>19.7</v>
      </c>
      <c r="F9351" t="s">
        <v>973</v>
      </c>
      <c r="G9351" s="83">
        <v>40940</v>
      </c>
      <c r="I9351">
        <v>2012</v>
      </c>
    </row>
    <row r="9352" spans="1:9" ht="14.45" customHeight="1" x14ac:dyDescent="0.25">
      <c r="A9352" t="s">
        <v>972</v>
      </c>
      <c r="B9352" t="s">
        <v>144</v>
      </c>
      <c r="C9352" s="76" t="s">
        <v>842</v>
      </c>
      <c r="D9352" t="s">
        <v>980</v>
      </c>
      <c r="E9352" s="82">
        <v>10.5</v>
      </c>
      <c r="F9352" t="s">
        <v>973</v>
      </c>
      <c r="G9352" s="83">
        <v>41375</v>
      </c>
      <c r="I9352">
        <v>2013</v>
      </c>
    </row>
    <row r="9353" spans="1:9" ht="14.45" customHeight="1" x14ac:dyDescent="0.25">
      <c r="A9353" t="s">
        <v>972</v>
      </c>
      <c r="B9353" t="s">
        <v>100</v>
      </c>
      <c r="C9353" s="76" t="s">
        <v>947</v>
      </c>
      <c r="D9353" t="s">
        <v>980</v>
      </c>
      <c r="E9353" s="82">
        <v>9.5</v>
      </c>
      <c r="F9353" t="s">
        <v>973</v>
      </c>
      <c r="G9353" s="83">
        <v>40875</v>
      </c>
      <c r="I9353">
        <v>2011</v>
      </c>
    </row>
    <row r="9354" spans="1:9" ht="14.45" customHeight="1" x14ac:dyDescent="0.25">
      <c r="A9354" t="s">
        <v>972</v>
      </c>
      <c r="B9354" t="s">
        <v>78</v>
      </c>
      <c r="C9354" s="76" t="s">
        <v>842</v>
      </c>
      <c r="D9354" t="s">
        <v>980</v>
      </c>
      <c r="E9354" s="82">
        <v>4.01</v>
      </c>
      <c r="F9354" t="s">
        <v>973</v>
      </c>
      <c r="G9354" s="83">
        <v>41386</v>
      </c>
      <c r="I9354">
        <v>2013</v>
      </c>
    </row>
    <row r="9355" spans="1:9" ht="14.45" customHeight="1" x14ac:dyDescent="0.25">
      <c r="A9355" t="s">
        <v>972</v>
      </c>
      <c r="B9355" t="s">
        <v>11</v>
      </c>
      <c r="C9355" s="76" t="s">
        <v>842</v>
      </c>
      <c r="D9355" t="s">
        <v>980</v>
      </c>
      <c r="E9355" s="82">
        <v>3.9</v>
      </c>
      <c r="F9355" t="s">
        <v>973</v>
      </c>
      <c r="G9355" s="83">
        <v>41361</v>
      </c>
      <c r="I9355">
        <v>2013</v>
      </c>
    </row>
    <row r="9356" spans="1:9" ht="14.45" customHeight="1" x14ac:dyDescent="0.25">
      <c r="A9356" t="s">
        <v>972</v>
      </c>
      <c r="B9356" t="s">
        <v>92</v>
      </c>
      <c r="C9356" s="76" t="s">
        <v>842</v>
      </c>
      <c r="D9356" t="s">
        <v>980</v>
      </c>
      <c r="E9356" s="82">
        <v>5.4</v>
      </c>
      <c r="F9356" t="s">
        <v>973</v>
      </c>
      <c r="G9356" s="83">
        <v>40842</v>
      </c>
      <c r="I9356">
        <v>2011</v>
      </c>
    </row>
    <row r="9357" spans="1:9" ht="14.45" customHeight="1" x14ac:dyDescent="0.25">
      <c r="A9357" t="s">
        <v>972</v>
      </c>
      <c r="B9357" t="s">
        <v>194</v>
      </c>
      <c r="C9357" s="76" t="s">
        <v>842</v>
      </c>
      <c r="D9357" t="s">
        <v>980</v>
      </c>
      <c r="E9357" s="82">
        <v>6</v>
      </c>
      <c r="F9357" t="s">
        <v>973</v>
      </c>
      <c r="G9357" s="83">
        <v>41382</v>
      </c>
      <c r="I9357">
        <v>2013</v>
      </c>
    </row>
    <row r="9358" spans="1:9" ht="14.45" customHeight="1" x14ac:dyDescent="0.25">
      <c r="A9358" t="s">
        <v>972</v>
      </c>
      <c r="B9358" t="s">
        <v>89</v>
      </c>
      <c r="C9358" s="76" t="s">
        <v>842</v>
      </c>
      <c r="D9358" t="s">
        <v>980</v>
      </c>
      <c r="E9358" s="82">
        <v>8.4</v>
      </c>
      <c r="F9358" t="s">
        <v>973</v>
      </c>
      <c r="G9358" s="83">
        <v>40780</v>
      </c>
      <c r="I9358">
        <v>2011</v>
      </c>
    </row>
    <row r="9359" spans="1:9" ht="14.45" customHeight="1" x14ac:dyDescent="0.25">
      <c r="A9359" t="s">
        <v>972</v>
      </c>
      <c r="B9359" t="s">
        <v>152</v>
      </c>
      <c r="C9359" s="76" t="s">
        <v>842</v>
      </c>
      <c r="D9359" t="s">
        <v>980</v>
      </c>
      <c r="E9359" s="82">
        <v>2.7</v>
      </c>
      <c r="F9359" t="s">
        <v>973</v>
      </c>
      <c r="G9359" s="83">
        <v>41381</v>
      </c>
      <c r="I9359">
        <v>2013</v>
      </c>
    </row>
    <row r="9360" spans="1:9" ht="14.45" customHeight="1" x14ac:dyDescent="0.25">
      <c r="A9360" t="s">
        <v>972</v>
      </c>
      <c r="B9360" t="s">
        <v>184</v>
      </c>
      <c r="C9360" s="76" t="s">
        <v>842</v>
      </c>
      <c r="D9360" t="s">
        <v>980</v>
      </c>
      <c r="E9360" s="82">
        <v>55.86</v>
      </c>
      <c r="F9360" t="s">
        <v>973</v>
      </c>
      <c r="G9360" s="83">
        <v>40876</v>
      </c>
      <c r="I9360">
        <v>2011</v>
      </c>
    </row>
    <row r="9361" spans="1:9" ht="14.45" customHeight="1" x14ac:dyDescent="0.25">
      <c r="A9361" t="s">
        <v>972</v>
      </c>
      <c r="B9361" t="s">
        <v>133</v>
      </c>
      <c r="C9361" s="76" t="s">
        <v>947</v>
      </c>
      <c r="D9361" t="s">
        <v>980</v>
      </c>
      <c r="E9361" s="82">
        <v>11.4</v>
      </c>
      <c r="F9361" t="s">
        <v>973</v>
      </c>
      <c r="G9361" s="83">
        <v>40781</v>
      </c>
      <c r="I9361">
        <v>2011</v>
      </c>
    </row>
    <row r="9362" spans="1:9" ht="14.45" customHeight="1" x14ac:dyDescent="0.25">
      <c r="A9362" t="s">
        <v>972</v>
      </c>
      <c r="B9362" t="s">
        <v>133</v>
      </c>
      <c r="C9362" s="76" t="s">
        <v>842</v>
      </c>
      <c r="D9362" t="s">
        <v>980</v>
      </c>
      <c r="E9362" s="82">
        <v>55.9</v>
      </c>
      <c r="F9362" t="s">
        <v>973</v>
      </c>
      <c r="G9362" s="83">
        <v>40994</v>
      </c>
      <c r="I9362">
        <v>2012</v>
      </c>
    </row>
    <row r="9363" spans="1:9" ht="14.45" customHeight="1" x14ac:dyDescent="0.25">
      <c r="A9363" t="s">
        <v>972</v>
      </c>
      <c r="B9363" t="s">
        <v>246</v>
      </c>
      <c r="C9363" s="76" t="s">
        <v>842</v>
      </c>
      <c r="D9363" t="s">
        <v>980</v>
      </c>
      <c r="E9363" s="82">
        <v>7.1</v>
      </c>
      <c r="F9363" t="s">
        <v>973</v>
      </c>
      <c r="G9363" s="83">
        <v>41711</v>
      </c>
      <c r="I9363">
        <v>2014</v>
      </c>
    </row>
    <row r="9364" spans="1:9" ht="14.45" customHeight="1" x14ac:dyDescent="0.25">
      <c r="A9364" t="s">
        <v>972</v>
      </c>
      <c r="B9364" t="s">
        <v>2</v>
      </c>
      <c r="C9364" s="76" t="s">
        <v>842</v>
      </c>
      <c r="D9364" t="s">
        <v>980</v>
      </c>
      <c r="E9364" s="82">
        <v>5.5</v>
      </c>
      <c r="F9364" t="s">
        <v>973</v>
      </c>
      <c r="G9364" s="83">
        <v>41382</v>
      </c>
      <c r="I9364">
        <v>2013</v>
      </c>
    </row>
    <row r="9365" spans="1:9" ht="14.45" customHeight="1" x14ac:dyDescent="0.25">
      <c r="A9365" t="s">
        <v>972</v>
      </c>
      <c r="B9365" t="s">
        <v>188</v>
      </c>
      <c r="C9365" s="76" t="s">
        <v>1272</v>
      </c>
      <c r="D9365" t="s">
        <v>980</v>
      </c>
      <c r="E9365" s="82">
        <v>155</v>
      </c>
      <c r="F9365" t="s">
        <v>973</v>
      </c>
      <c r="G9365" s="83">
        <v>41291</v>
      </c>
      <c r="I9365">
        <v>2013</v>
      </c>
    </row>
    <row r="9366" spans="1:9" ht="14.45" customHeight="1" x14ac:dyDescent="0.25">
      <c r="A9366" t="s">
        <v>972</v>
      </c>
      <c r="B9366" t="s">
        <v>176</v>
      </c>
      <c r="C9366" s="76" t="s">
        <v>842</v>
      </c>
      <c r="D9366" t="s">
        <v>980</v>
      </c>
      <c r="E9366" s="82">
        <v>34.200000000000003</v>
      </c>
      <c r="F9366" t="s">
        <v>973</v>
      </c>
      <c r="G9366" s="83">
        <v>41120</v>
      </c>
      <c r="I9366">
        <v>2012</v>
      </c>
    </row>
    <row r="9367" spans="1:9" ht="14.45" customHeight="1" x14ac:dyDescent="0.25">
      <c r="A9367" t="s">
        <v>972</v>
      </c>
      <c r="B9367" t="s">
        <v>177</v>
      </c>
      <c r="C9367" s="76" t="s">
        <v>842</v>
      </c>
      <c r="D9367" t="s">
        <v>980</v>
      </c>
      <c r="E9367" s="82">
        <v>140.5</v>
      </c>
      <c r="F9367" t="s">
        <v>973</v>
      </c>
      <c r="G9367" s="83">
        <v>40899</v>
      </c>
      <c r="I9367">
        <v>2011</v>
      </c>
    </row>
    <row r="9368" spans="1:9" ht="14.45" customHeight="1" x14ac:dyDescent="0.25">
      <c r="A9368" t="s">
        <v>972</v>
      </c>
      <c r="B9368" t="s">
        <v>122</v>
      </c>
      <c r="C9368" s="76" t="s">
        <v>842</v>
      </c>
      <c r="D9368" t="s">
        <v>980</v>
      </c>
      <c r="E9368" s="82">
        <v>4.9000000000000004</v>
      </c>
      <c r="F9368" t="s">
        <v>973</v>
      </c>
      <c r="G9368" s="83">
        <v>41361</v>
      </c>
      <c r="I9368">
        <v>2013</v>
      </c>
    </row>
    <row r="9369" spans="1:9" ht="14.45" customHeight="1" x14ac:dyDescent="0.25">
      <c r="A9369" t="s">
        <v>972</v>
      </c>
      <c r="B9369" t="s">
        <v>203</v>
      </c>
      <c r="C9369" s="76" t="s">
        <v>842</v>
      </c>
      <c r="D9369" t="s">
        <v>980</v>
      </c>
      <c r="E9369" s="82">
        <v>3.9</v>
      </c>
      <c r="F9369" t="s">
        <v>973</v>
      </c>
      <c r="G9369" s="83">
        <v>41376</v>
      </c>
      <c r="I9369">
        <v>2013</v>
      </c>
    </row>
    <row r="9370" spans="1:9" ht="14.45" customHeight="1" x14ac:dyDescent="0.25">
      <c r="A9370" t="s">
        <v>972</v>
      </c>
      <c r="B9370" t="s">
        <v>278</v>
      </c>
      <c r="C9370" s="76" t="s">
        <v>842</v>
      </c>
      <c r="D9370" t="s">
        <v>980</v>
      </c>
      <c r="E9370" s="82">
        <v>2.7</v>
      </c>
      <c r="F9370" t="s">
        <v>973</v>
      </c>
      <c r="G9370" s="83">
        <v>41388</v>
      </c>
      <c r="I9370">
        <v>2013</v>
      </c>
    </row>
    <row r="9371" spans="1:9" ht="14.45" customHeight="1" x14ac:dyDescent="0.25">
      <c r="A9371" t="s">
        <v>972</v>
      </c>
      <c r="B9371" t="s">
        <v>257</v>
      </c>
      <c r="C9371" s="76" t="s">
        <v>842</v>
      </c>
      <c r="D9371" t="s">
        <v>980</v>
      </c>
      <c r="E9371" s="82">
        <v>4</v>
      </c>
      <c r="F9371" t="s">
        <v>973</v>
      </c>
      <c r="G9371" s="83">
        <v>41379</v>
      </c>
      <c r="I9371">
        <v>2013</v>
      </c>
    </row>
    <row r="9372" spans="1:9" ht="14.45" customHeight="1" x14ac:dyDescent="0.25">
      <c r="A9372" t="s">
        <v>972</v>
      </c>
      <c r="B9372" t="s">
        <v>246</v>
      </c>
      <c r="C9372" s="76" t="s">
        <v>842</v>
      </c>
      <c r="D9372" t="s">
        <v>980</v>
      </c>
      <c r="E9372" s="82">
        <v>5.7</v>
      </c>
      <c r="F9372" t="s">
        <v>973</v>
      </c>
      <c r="G9372" s="83">
        <v>41381</v>
      </c>
      <c r="I9372">
        <v>2013</v>
      </c>
    </row>
    <row r="9373" spans="1:9" ht="14.45" customHeight="1" x14ac:dyDescent="0.25">
      <c r="A9373" t="s">
        <v>972</v>
      </c>
      <c r="B9373" t="s">
        <v>136</v>
      </c>
      <c r="C9373" s="76" t="s">
        <v>842</v>
      </c>
      <c r="D9373" t="s">
        <v>980</v>
      </c>
      <c r="E9373" s="82">
        <v>3.6</v>
      </c>
      <c r="F9373" t="s">
        <v>973</v>
      </c>
      <c r="G9373" s="83">
        <v>41361</v>
      </c>
      <c r="I9373">
        <v>2013</v>
      </c>
    </row>
    <row r="9374" spans="1:9" ht="14.45" customHeight="1" x14ac:dyDescent="0.25">
      <c r="A9374" t="s">
        <v>972</v>
      </c>
      <c r="B9374" t="s">
        <v>274</v>
      </c>
      <c r="C9374" s="76" t="s">
        <v>842</v>
      </c>
      <c r="D9374" t="s">
        <v>980</v>
      </c>
      <c r="E9374" s="82">
        <v>5.5</v>
      </c>
      <c r="F9374" t="s">
        <v>973</v>
      </c>
      <c r="G9374" s="83">
        <v>40907</v>
      </c>
      <c r="I9374">
        <v>2011</v>
      </c>
    </row>
    <row r="9375" spans="1:9" ht="14.45" customHeight="1" x14ac:dyDescent="0.25">
      <c r="A9375" t="s">
        <v>972</v>
      </c>
      <c r="B9375" t="s">
        <v>276</v>
      </c>
      <c r="C9375" s="76" t="s">
        <v>842</v>
      </c>
      <c r="D9375" t="s">
        <v>980</v>
      </c>
      <c r="E9375" s="82">
        <v>4.37</v>
      </c>
      <c r="F9375" t="s">
        <v>973</v>
      </c>
      <c r="G9375" s="83">
        <v>41386</v>
      </c>
      <c r="I9375">
        <v>2013</v>
      </c>
    </row>
    <row r="9376" spans="1:9" ht="14.45" customHeight="1" x14ac:dyDescent="0.25">
      <c r="A9376" t="s">
        <v>972</v>
      </c>
      <c r="B9376" t="s">
        <v>122</v>
      </c>
      <c r="C9376" s="76" t="s">
        <v>1272</v>
      </c>
      <c r="D9376" t="s">
        <v>980</v>
      </c>
      <c r="E9376" s="82">
        <v>19</v>
      </c>
      <c r="F9376" t="s">
        <v>973</v>
      </c>
      <c r="G9376" s="83">
        <v>40002</v>
      </c>
      <c r="I9376">
        <v>2009</v>
      </c>
    </row>
    <row r="9377" spans="1:9" ht="14.45" customHeight="1" x14ac:dyDescent="0.25">
      <c r="A9377" t="s">
        <v>972</v>
      </c>
      <c r="B9377" t="s">
        <v>128</v>
      </c>
      <c r="C9377" s="76" t="s">
        <v>842</v>
      </c>
      <c r="D9377" t="s">
        <v>980</v>
      </c>
      <c r="E9377" s="82">
        <v>4.9000000000000004</v>
      </c>
      <c r="F9377" t="s">
        <v>973</v>
      </c>
      <c r="G9377" s="83">
        <v>41379</v>
      </c>
      <c r="I9377">
        <v>2013</v>
      </c>
    </row>
    <row r="9378" spans="1:9" ht="14.45" customHeight="1" x14ac:dyDescent="0.25">
      <c r="A9378" t="s">
        <v>972</v>
      </c>
      <c r="B9378" t="s">
        <v>156</v>
      </c>
      <c r="C9378" s="76" t="s">
        <v>842</v>
      </c>
      <c r="D9378" t="s">
        <v>980</v>
      </c>
      <c r="E9378" s="82">
        <v>1.8</v>
      </c>
      <c r="F9378" t="s">
        <v>973</v>
      </c>
      <c r="G9378" s="83">
        <v>41375</v>
      </c>
      <c r="I9378">
        <v>2013</v>
      </c>
    </row>
    <row r="9379" spans="1:9" ht="14.45" customHeight="1" x14ac:dyDescent="0.25">
      <c r="A9379" t="s">
        <v>972</v>
      </c>
      <c r="B9379" t="s">
        <v>93</v>
      </c>
      <c r="C9379" s="76" t="s">
        <v>842</v>
      </c>
      <c r="D9379" t="s">
        <v>980</v>
      </c>
      <c r="E9379" s="82">
        <v>32.799999999999997</v>
      </c>
      <c r="F9379" t="s">
        <v>973</v>
      </c>
      <c r="G9379" s="83">
        <v>40899</v>
      </c>
      <c r="I9379">
        <v>2011</v>
      </c>
    </row>
    <row r="9380" spans="1:9" ht="14.45" customHeight="1" x14ac:dyDescent="0.25">
      <c r="A9380" t="s">
        <v>972</v>
      </c>
      <c r="B9380" t="s">
        <v>177</v>
      </c>
      <c r="C9380" s="76" t="s">
        <v>842</v>
      </c>
      <c r="D9380" t="s">
        <v>980</v>
      </c>
      <c r="E9380" s="82">
        <v>11.4</v>
      </c>
      <c r="F9380" t="s">
        <v>973</v>
      </c>
      <c r="G9380" s="83">
        <v>41367</v>
      </c>
      <c r="I9380">
        <v>2013</v>
      </c>
    </row>
    <row r="9381" spans="1:9" ht="14.45" customHeight="1" x14ac:dyDescent="0.25">
      <c r="A9381" t="s">
        <v>972</v>
      </c>
      <c r="B9381" t="s">
        <v>183</v>
      </c>
      <c r="C9381" s="76" t="s">
        <v>842</v>
      </c>
      <c r="D9381" t="s">
        <v>980</v>
      </c>
      <c r="E9381" s="82">
        <v>4.7</v>
      </c>
      <c r="F9381" t="s">
        <v>973</v>
      </c>
      <c r="G9381" s="83">
        <v>41387</v>
      </c>
      <c r="I9381">
        <v>2013</v>
      </c>
    </row>
    <row r="9382" spans="1:9" ht="14.45" customHeight="1" x14ac:dyDescent="0.25">
      <c r="A9382" t="s">
        <v>972</v>
      </c>
      <c r="B9382" t="s">
        <v>136</v>
      </c>
      <c r="C9382" s="76" t="s">
        <v>842</v>
      </c>
      <c r="D9382" t="s">
        <v>980</v>
      </c>
      <c r="E9382" s="82">
        <v>14.2</v>
      </c>
      <c r="F9382" t="s">
        <v>973</v>
      </c>
      <c r="G9382" s="83">
        <v>41361</v>
      </c>
      <c r="I9382">
        <v>2013</v>
      </c>
    </row>
    <row r="9383" spans="1:9" ht="14.45" customHeight="1" x14ac:dyDescent="0.25">
      <c r="A9383" t="s">
        <v>972</v>
      </c>
      <c r="B9383" t="s">
        <v>190</v>
      </c>
      <c r="C9383" s="76" t="s">
        <v>842</v>
      </c>
      <c r="D9383" t="s">
        <v>980</v>
      </c>
      <c r="E9383" s="82">
        <v>3.2</v>
      </c>
      <c r="F9383" t="s">
        <v>973</v>
      </c>
      <c r="G9383" s="83">
        <v>41376</v>
      </c>
      <c r="I9383">
        <v>2013</v>
      </c>
    </row>
    <row r="9384" spans="1:9" ht="14.45" customHeight="1" x14ac:dyDescent="0.25">
      <c r="A9384" t="s">
        <v>972</v>
      </c>
      <c r="B9384" t="s">
        <v>106</v>
      </c>
      <c r="C9384" s="76" t="s">
        <v>842</v>
      </c>
      <c r="D9384" t="s">
        <v>980</v>
      </c>
      <c r="E9384" s="82">
        <v>7.05</v>
      </c>
      <c r="F9384" t="s">
        <v>973</v>
      </c>
      <c r="G9384" s="83">
        <v>41380</v>
      </c>
      <c r="I9384">
        <v>2013</v>
      </c>
    </row>
    <row r="9385" spans="1:9" ht="14.45" customHeight="1" x14ac:dyDescent="0.25">
      <c r="A9385" t="s">
        <v>972</v>
      </c>
      <c r="B9385" t="s">
        <v>184</v>
      </c>
      <c r="C9385" s="76" t="s">
        <v>842</v>
      </c>
      <c r="D9385" t="s">
        <v>980</v>
      </c>
      <c r="E9385" s="82">
        <v>55.9</v>
      </c>
      <c r="F9385" t="s">
        <v>973</v>
      </c>
      <c r="G9385" s="83">
        <v>41053</v>
      </c>
      <c r="I9385">
        <v>2012</v>
      </c>
    </row>
    <row r="9386" spans="1:9" ht="14.45" customHeight="1" x14ac:dyDescent="0.25">
      <c r="A9386" t="s">
        <v>972</v>
      </c>
      <c r="B9386" t="s">
        <v>177</v>
      </c>
      <c r="C9386" s="76" t="s">
        <v>842</v>
      </c>
      <c r="D9386" t="s">
        <v>980</v>
      </c>
      <c r="E9386" s="82">
        <v>135.69999999999999</v>
      </c>
      <c r="F9386" t="s">
        <v>973</v>
      </c>
      <c r="G9386" s="83">
        <v>41327</v>
      </c>
      <c r="I9386">
        <v>2013</v>
      </c>
    </row>
    <row r="9387" spans="1:9" ht="14.45" customHeight="1" x14ac:dyDescent="0.25">
      <c r="A9387" t="s">
        <v>972</v>
      </c>
      <c r="B9387" t="s">
        <v>11</v>
      </c>
      <c r="C9387" s="76" t="s">
        <v>842</v>
      </c>
      <c r="D9387" t="s">
        <v>980</v>
      </c>
      <c r="E9387" s="82">
        <v>16</v>
      </c>
      <c r="F9387" t="s">
        <v>973</v>
      </c>
      <c r="G9387" s="83">
        <v>41712</v>
      </c>
      <c r="I9387">
        <v>2014</v>
      </c>
    </row>
    <row r="9388" spans="1:9" ht="14.45" customHeight="1" x14ac:dyDescent="0.25">
      <c r="A9388" t="s">
        <v>972</v>
      </c>
      <c r="B9388" t="s">
        <v>245</v>
      </c>
      <c r="C9388" s="76" t="s">
        <v>842</v>
      </c>
      <c r="D9388" t="s">
        <v>980</v>
      </c>
      <c r="E9388" s="82">
        <v>32.1</v>
      </c>
      <c r="F9388" t="s">
        <v>973</v>
      </c>
      <c r="G9388" s="83">
        <v>41838</v>
      </c>
      <c r="I9388">
        <v>2014</v>
      </c>
    </row>
    <row r="9389" spans="1:9" ht="14.45" customHeight="1" x14ac:dyDescent="0.25">
      <c r="A9389" t="s">
        <v>972</v>
      </c>
      <c r="B9389" t="s">
        <v>101</v>
      </c>
      <c r="C9389" s="76" t="s">
        <v>842</v>
      </c>
      <c r="D9389" t="s">
        <v>980</v>
      </c>
      <c r="E9389" s="82">
        <v>35</v>
      </c>
      <c r="F9389" t="s">
        <v>973</v>
      </c>
      <c r="G9389" s="83">
        <v>40913</v>
      </c>
      <c r="I9389">
        <v>2012</v>
      </c>
    </row>
    <row r="9390" spans="1:9" ht="14.45" customHeight="1" x14ac:dyDescent="0.25">
      <c r="A9390" t="s">
        <v>972</v>
      </c>
      <c r="B9390" t="s">
        <v>104</v>
      </c>
      <c r="C9390" s="76" t="s">
        <v>842</v>
      </c>
      <c r="D9390" t="s">
        <v>980</v>
      </c>
      <c r="E9390" s="82">
        <v>11.4</v>
      </c>
      <c r="F9390" t="s">
        <v>973</v>
      </c>
      <c r="G9390" s="83">
        <v>40931</v>
      </c>
      <c r="I9390">
        <v>2012</v>
      </c>
    </row>
    <row r="9391" spans="1:9" ht="14.45" customHeight="1" x14ac:dyDescent="0.25">
      <c r="A9391" t="s">
        <v>972</v>
      </c>
      <c r="B9391" t="s">
        <v>136</v>
      </c>
      <c r="C9391" s="76" t="s">
        <v>842</v>
      </c>
      <c r="D9391" t="s">
        <v>980</v>
      </c>
      <c r="E9391" s="82">
        <v>16.100000000000001</v>
      </c>
      <c r="F9391" t="s">
        <v>973</v>
      </c>
      <c r="G9391" s="83">
        <v>40989</v>
      </c>
      <c r="I9391">
        <v>2012</v>
      </c>
    </row>
    <row r="9392" spans="1:9" ht="14.45" customHeight="1" x14ac:dyDescent="0.25">
      <c r="A9392" t="s">
        <v>972</v>
      </c>
      <c r="B9392" t="s">
        <v>125</v>
      </c>
      <c r="C9392" s="76" t="s">
        <v>842</v>
      </c>
      <c r="D9392" t="s">
        <v>980</v>
      </c>
      <c r="E9392" s="82">
        <v>5.8</v>
      </c>
      <c r="F9392" t="s">
        <v>973</v>
      </c>
      <c r="G9392" s="83">
        <v>41373</v>
      </c>
      <c r="I9392">
        <v>2013</v>
      </c>
    </row>
    <row r="9393" spans="1:9" ht="14.45" customHeight="1" x14ac:dyDescent="0.25">
      <c r="A9393" t="s">
        <v>972</v>
      </c>
      <c r="B9393" t="s">
        <v>123</v>
      </c>
      <c r="C9393" s="76" t="s">
        <v>842</v>
      </c>
      <c r="D9393" t="s">
        <v>980</v>
      </c>
      <c r="E9393" s="82">
        <v>0.44</v>
      </c>
      <c r="F9393" t="s">
        <v>973</v>
      </c>
      <c r="G9393" s="83">
        <v>41366</v>
      </c>
      <c r="I9393">
        <v>2013</v>
      </c>
    </row>
    <row r="9394" spans="1:9" ht="14.45" customHeight="1" x14ac:dyDescent="0.25">
      <c r="A9394" t="s">
        <v>972</v>
      </c>
      <c r="B9394" t="s">
        <v>275</v>
      </c>
      <c r="C9394" s="76" t="s">
        <v>842</v>
      </c>
      <c r="D9394" t="s">
        <v>980</v>
      </c>
      <c r="E9394" s="82">
        <v>21.4</v>
      </c>
      <c r="F9394" t="s">
        <v>973</v>
      </c>
      <c r="G9394" s="83">
        <v>40939</v>
      </c>
      <c r="I9394">
        <v>2012</v>
      </c>
    </row>
    <row r="9395" spans="1:9" ht="14.45" customHeight="1" x14ac:dyDescent="0.25">
      <c r="A9395" t="s">
        <v>972</v>
      </c>
      <c r="B9395" t="s">
        <v>71</v>
      </c>
      <c r="C9395" s="76" t="s">
        <v>947</v>
      </c>
      <c r="D9395" t="s">
        <v>980</v>
      </c>
      <c r="E9395" s="82">
        <v>1.4</v>
      </c>
      <c r="F9395" t="s">
        <v>973</v>
      </c>
      <c r="G9395" s="83">
        <v>41534</v>
      </c>
      <c r="I9395">
        <v>2013</v>
      </c>
    </row>
    <row r="9396" spans="1:9" ht="14.45" customHeight="1" x14ac:dyDescent="0.25">
      <c r="A9396" t="s">
        <v>972</v>
      </c>
      <c r="B9396" t="s">
        <v>96</v>
      </c>
      <c r="C9396" s="76" t="s">
        <v>842</v>
      </c>
      <c r="D9396" t="s">
        <v>980</v>
      </c>
      <c r="E9396" s="82">
        <v>39.5</v>
      </c>
      <c r="F9396" t="s">
        <v>973</v>
      </c>
      <c r="G9396" s="83">
        <v>41705</v>
      </c>
      <c r="I9396">
        <v>2014</v>
      </c>
    </row>
    <row r="9397" spans="1:9" ht="14.45" customHeight="1" x14ac:dyDescent="0.25">
      <c r="A9397" t="s">
        <v>972</v>
      </c>
      <c r="B9397" t="s">
        <v>89</v>
      </c>
      <c r="C9397" s="76" t="s">
        <v>842</v>
      </c>
      <c r="D9397" t="s">
        <v>980</v>
      </c>
      <c r="E9397" s="82">
        <v>4.9000000000000004</v>
      </c>
      <c r="F9397" t="s">
        <v>973</v>
      </c>
      <c r="G9397" s="83">
        <v>41442</v>
      </c>
      <c r="I9397">
        <v>2013</v>
      </c>
    </row>
    <row r="9398" spans="1:9" ht="14.45" customHeight="1" x14ac:dyDescent="0.25">
      <c r="A9398" t="s">
        <v>972</v>
      </c>
      <c r="B9398" t="s">
        <v>145</v>
      </c>
      <c r="C9398" s="76" t="s">
        <v>842</v>
      </c>
      <c r="D9398" t="s">
        <v>980</v>
      </c>
      <c r="E9398" s="82">
        <v>2.82</v>
      </c>
      <c r="F9398" t="s">
        <v>973</v>
      </c>
      <c r="G9398" s="83">
        <v>41369</v>
      </c>
      <c r="I9398">
        <v>2013</v>
      </c>
    </row>
    <row r="9399" spans="1:9" ht="14.45" customHeight="1" x14ac:dyDescent="0.25">
      <c r="A9399" t="s">
        <v>972</v>
      </c>
      <c r="B9399" t="s">
        <v>136</v>
      </c>
      <c r="C9399" s="76" t="s">
        <v>842</v>
      </c>
      <c r="D9399" t="s">
        <v>980</v>
      </c>
      <c r="E9399" s="82">
        <v>7.9</v>
      </c>
      <c r="F9399" t="s">
        <v>973</v>
      </c>
      <c r="G9399" s="83">
        <v>41372</v>
      </c>
      <c r="I9399">
        <v>2013</v>
      </c>
    </row>
    <row r="9400" spans="1:9" ht="14.45" customHeight="1" x14ac:dyDescent="0.25">
      <c r="A9400" t="s">
        <v>972</v>
      </c>
      <c r="B9400" t="s">
        <v>176</v>
      </c>
      <c r="C9400" s="76" t="s">
        <v>842</v>
      </c>
      <c r="D9400" t="s">
        <v>980</v>
      </c>
      <c r="E9400" s="82">
        <v>12.3</v>
      </c>
      <c r="F9400" t="s">
        <v>973</v>
      </c>
      <c r="G9400" s="83">
        <v>41705</v>
      </c>
      <c r="I9400">
        <v>2014</v>
      </c>
    </row>
    <row r="9401" spans="1:9" ht="14.45" customHeight="1" x14ac:dyDescent="0.25">
      <c r="A9401" t="s">
        <v>972</v>
      </c>
      <c r="B9401" t="s">
        <v>136</v>
      </c>
      <c r="C9401" s="76" t="s">
        <v>842</v>
      </c>
      <c r="D9401" t="s">
        <v>980</v>
      </c>
      <c r="E9401" s="82">
        <v>10.7</v>
      </c>
      <c r="F9401" t="s">
        <v>973</v>
      </c>
      <c r="G9401" s="83">
        <v>40948</v>
      </c>
      <c r="I9401">
        <v>2012</v>
      </c>
    </row>
    <row r="9402" spans="1:9" ht="14.45" customHeight="1" x14ac:dyDescent="0.25">
      <c r="A9402" t="s">
        <v>972</v>
      </c>
      <c r="B9402" t="s">
        <v>136</v>
      </c>
      <c r="C9402" s="76" t="s">
        <v>842</v>
      </c>
      <c r="D9402" t="s">
        <v>980</v>
      </c>
      <c r="E9402" s="82">
        <v>10.7</v>
      </c>
      <c r="F9402" t="s">
        <v>973</v>
      </c>
      <c r="G9402" s="83">
        <v>40945</v>
      </c>
      <c r="I9402">
        <v>2012</v>
      </c>
    </row>
    <row r="9403" spans="1:9" ht="14.45" customHeight="1" x14ac:dyDescent="0.25">
      <c r="A9403" t="s">
        <v>972</v>
      </c>
      <c r="B9403" t="s">
        <v>142</v>
      </c>
      <c r="C9403" s="76" t="s">
        <v>842</v>
      </c>
      <c r="D9403" t="s">
        <v>980</v>
      </c>
      <c r="E9403" s="82">
        <v>6.3</v>
      </c>
      <c r="F9403" t="s">
        <v>973</v>
      </c>
      <c r="G9403" s="83">
        <v>40933</v>
      </c>
      <c r="I9403">
        <v>2012</v>
      </c>
    </row>
    <row r="9404" spans="1:9" ht="14.45" customHeight="1" x14ac:dyDescent="0.25">
      <c r="A9404" t="s">
        <v>972</v>
      </c>
      <c r="B9404" t="s">
        <v>123</v>
      </c>
      <c r="C9404" s="76" t="s">
        <v>842</v>
      </c>
      <c r="D9404" t="s">
        <v>980</v>
      </c>
      <c r="E9404" s="82">
        <v>5.8</v>
      </c>
      <c r="F9404" t="s">
        <v>973</v>
      </c>
      <c r="G9404" s="83">
        <v>41366</v>
      </c>
      <c r="I9404">
        <v>2013</v>
      </c>
    </row>
    <row r="9405" spans="1:9" ht="14.45" customHeight="1" x14ac:dyDescent="0.25">
      <c r="A9405" t="s">
        <v>972</v>
      </c>
      <c r="B9405" t="s">
        <v>177</v>
      </c>
      <c r="C9405" s="76" t="s">
        <v>842</v>
      </c>
      <c r="D9405" t="s">
        <v>980</v>
      </c>
      <c r="E9405" s="82">
        <v>7.7</v>
      </c>
      <c r="F9405" t="s">
        <v>973</v>
      </c>
      <c r="G9405" s="83">
        <v>41568</v>
      </c>
      <c r="I9405">
        <v>2013</v>
      </c>
    </row>
    <row r="9406" spans="1:9" ht="14.45" customHeight="1" x14ac:dyDescent="0.25">
      <c r="A9406" t="s">
        <v>972</v>
      </c>
      <c r="B9406" t="s">
        <v>71</v>
      </c>
      <c r="C9406" s="76" t="s">
        <v>842</v>
      </c>
      <c r="D9406" t="s">
        <v>980</v>
      </c>
      <c r="E9406" s="82">
        <v>36.1</v>
      </c>
      <c r="F9406" t="s">
        <v>973</v>
      </c>
      <c r="G9406" s="83">
        <v>41913</v>
      </c>
      <c r="I9406">
        <v>2014</v>
      </c>
    </row>
    <row r="9407" spans="1:9" ht="14.45" customHeight="1" x14ac:dyDescent="0.25">
      <c r="A9407" t="s">
        <v>972</v>
      </c>
      <c r="B9407" t="s">
        <v>104</v>
      </c>
      <c r="C9407" s="76" t="s">
        <v>842</v>
      </c>
      <c r="D9407" t="s">
        <v>980</v>
      </c>
      <c r="E9407" s="82">
        <v>4.47</v>
      </c>
      <c r="F9407" t="s">
        <v>973</v>
      </c>
      <c r="G9407" s="83">
        <v>41388</v>
      </c>
      <c r="I9407">
        <v>2013</v>
      </c>
    </row>
    <row r="9408" spans="1:9" ht="14.45" customHeight="1" x14ac:dyDescent="0.25">
      <c r="A9408" t="s">
        <v>972</v>
      </c>
      <c r="B9408" t="s">
        <v>142</v>
      </c>
      <c r="C9408" s="76" t="s">
        <v>842</v>
      </c>
      <c r="D9408" t="s">
        <v>980</v>
      </c>
      <c r="E9408" s="82">
        <v>5.4</v>
      </c>
      <c r="F9408" t="s">
        <v>973</v>
      </c>
      <c r="G9408" s="83">
        <v>41375</v>
      </c>
      <c r="I9408">
        <v>2013</v>
      </c>
    </row>
    <row r="9409" spans="1:9" ht="14.45" customHeight="1" x14ac:dyDescent="0.25">
      <c r="A9409" t="s">
        <v>972</v>
      </c>
      <c r="B9409" t="s">
        <v>118</v>
      </c>
      <c r="C9409" s="76" t="s">
        <v>842</v>
      </c>
      <c r="D9409" t="s">
        <v>980</v>
      </c>
      <c r="E9409" s="82">
        <v>4.7</v>
      </c>
      <c r="F9409" t="s">
        <v>973</v>
      </c>
      <c r="G9409" s="83">
        <v>41376</v>
      </c>
      <c r="I9409">
        <v>2013</v>
      </c>
    </row>
    <row r="9410" spans="1:9" ht="14.45" customHeight="1" x14ac:dyDescent="0.25">
      <c r="A9410" t="s">
        <v>972</v>
      </c>
      <c r="B9410" t="s">
        <v>156</v>
      </c>
      <c r="C9410" s="76" t="s">
        <v>842</v>
      </c>
      <c r="D9410" t="s">
        <v>980</v>
      </c>
      <c r="E9410" s="82">
        <v>4.8</v>
      </c>
      <c r="F9410" t="s">
        <v>973</v>
      </c>
      <c r="G9410" s="83">
        <v>41102</v>
      </c>
      <c r="I9410">
        <v>2012</v>
      </c>
    </row>
    <row r="9411" spans="1:9" ht="14.45" customHeight="1" x14ac:dyDescent="0.25">
      <c r="A9411" t="s">
        <v>972</v>
      </c>
      <c r="B9411" t="s">
        <v>189</v>
      </c>
      <c r="C9411" s="76" t="s">
        <v>842</v>
      </c>
      <c r="D9411" t="s">
        <v>980</v>
      </c>
      <c r="E9411" s="82">
        <v>4.8</v>
      </c>
      <c r="F9411" t="s">
        <v>973</v>
      </c>
      <c r="G9411" s="83">
        <v>41379</v>
      </c>
      <c r="I9411">
        <v>2013</v>
      </c>
    </row>
    <row r="9412" spans="1:9" ht="14.45" customHeight="1" x14ac:dyDescent="0.25">
      <c r="A9412" t="s">
        <v>972</v>
      </c>
      <c r="B9412" t="s">
        <v>136</v>
      </c>
      <c r="C9412" s="76" t="s">
        <v>975</v>
      </c>
      <c r="D9412" t="s">
        <v>975</v>
      </c>
      <c r="E9412" s="82">
        <v>960</v>
      </c>
      <c r="F9412" t="s">
        <v>973</v>
      </c>
      <c r="G9412" s="83">
        <v>40963</v>
      </c>
      <c r="I9412">
        <v>2012</v>
      </c>
    </row>
    <row r="9413" spans="1:9" ht="14.45" customHeight="1" x14ac:dyDescent="0.25">
      <c r="A9413" t="s">
        <v>972</v>
      </c>
      <c r="B9413" t="s">
        <v>278</v>
      </c>
      <c r="C9413" s="76" t="s">
        <v>842</v>
      </c>
      <c r="D9413" t="s">
        <v>980</v>
      </c>
      <c r="E9413" s="82">
        <v>57.21</v>
      </c>
      <c r="F9413" t="s">
        <v>973</v>
      </c>
      <c r="G9413" s="83">
        <v>41241</v>
      </c>
      <c r="I9413">
        <v>2012</v>
      </c>
    </row>
    <row r="9414" spans="1:9" ht="14.45" customHeight="1" x14ac:dyDescent="0.25">
      <c r="A9414" t="s">
        <v>972</v>
      </c>
      <c r="B9414" t="s">
        <v>136</v>
      </c>
      <c r="C9414" s="76" t="s">
        <v>842</v>
      </c>
      <c r="D9414" t="s">
        <v>980</v>
      </c>
      <c r="E9414" s="82">
        <v>20.100000000000001</v>
      </c>
      <c r="F9414" t="s">
        <v>973</v>
      </c>
      <c r="G9414" s="83">
        <v>40796</v>
      </c>
      <c r="I9414">
        <v>2011</v>
      </c>
    </row>
    <row r="9415" spans="1:9" ht="14.45" customHeight="1" x14ac:dyDescent="0.25">
      <c r="A9415" t="s">
        <v>972</v>
      </c>
      <c r="B9415" t="s">
        <v>184</v>
      </c>
      <c r="C9415" s="76" t="s">
        <v>842</v>
      </c>
      <c r="D9415" t="s">
        <v>980</v>
      </c>
      <c r="E9415" s="82">
        <v>4</v>
      </c>
      <c r="F9415" t="s">
        <v>973</v>
      </c>
      <c r="G9415" s="83">
        <v>41381</v>
      </c>
      <c r="I9415">
        <v>2013</v>
      </c>
    </row>
    <row r="9416" spans="1:9" ht="14.45" customHeight="1" x14ac:dyDescent="0.25">
      <c r="A9416" t="s">
        <v>972</v>
      </c>
      <c r="B9416" t="s">
        <v>11</v>
      </c>
      <c r="C9416" s="76" t="s">
        <v>842</v>
      </c>
      <c r="D9416" t="s">
        <v>980</v>
      </c>
      <c r="E9416" s="82">
        <v>4.4000000000000004</v>
      </c>
      <c r="F9416" t="s">
        <v>973</v>
      </c>
      <c r="G9416" s="83">
        <v>41360</v>
      </c>
      <c r="I9416">
        <v>2013</v>
      </c>
    </row>
    <row r="9417" spans="1:9" ht="14.45" customHeight="1" x14ac:dyDescent="0.25">
      <c r="A9417" t="s">
        <v>972</v>
      </c>
      <c r="B9417" t="s">
        <v>99</v>
      </c>
      <c r="C9417" s="76" t="s">
        <v>842</v>
      </c>
      <c r="D9417" t="s">
        <v>980</v>
      </c>
      <c r="E9417" s="82">
        <v>5.33</v>
      </c>
      <c r="F9417" t="s">
        <v>973</v>
      </c>
      <c r="G9417" s="83">
        <v>41374</v>
      </c>
      <c r="I9417">
        <v>2013</v>
      </c>
    </row>
    <row r="9418" spans="1:9" ht="14.45" customHeight="1" x14ac:dyDescent="0.25">
      <c r="A9418" t="s">
        <v>972</v>
      </c>
      <c r="B9418" t="s">
        <v>100</v>
      </c>
      <c r="C9418" s="76" t="s">
        <v>842</v>
      </c>
      <c r="D9418" t="s">
        <v>980</v>
      </c>
      <c r="E9418" s="82">
        <v>3.44</v>
      </c>
      <c r="F9418" t="s">
        <v>973</v>
      </c>
      <c r="G9418" s="83">
        <v>41361</v>
      </c>
      <c r="I9418">
        <v>2013</v>
      </c>
    </row>
    <row r="9419" spans="1:9" ht="14.45" customHeight="1" x14ac:dyDescent="0.25">
      <c r="A9419" t="s">
        <v>972</v>
      </c>
      <c r="B9419" t="s">
        <v>136</v>
      </c>
      <c r="C9419" s="76" t="s">
        <v>842</v>
      </c>
      <c r="D9419" t="s">
        <v>980</v>
      </c>
      <c r="E9419" s="82">
        <v>2.85</v>
      </c>
      <c r="F9419" t="s">
        <v>973</v>
      </c>
      <c r="G9419" s="83">
        <v>41368</v>
      </c>
      <c r="I9419">
        <v>2013</v>
      </c>
    </row>
    <row r="9420" spans="1:9" ht="14.45" customHeight="1" x14ac:dyDescent="0.25">
      <c r="A9420" t="s">
        <v>972</v>
      </c>
      <c r="B9420" t="s">
        <v>96</v>
      </c>
      <c r="C9420" s="76" t="s">
        <v>842</v>
      </c>
      <c r="D9420" t="s">
        <v>980</v>
      </c>
      <c r="E9420" s="82">
        <v>57.05</v>
      </c>
      <c r="F9420" t="s">
        <v>973</v>
      </c>
      <c r="G9420" s="83">
        <v>41645</v>
      </c>
      <c r="I9420">
        <v>2014</v>
      </c>
    </row>
    <row r="9421" spans="1:9" ht="14.45" customHeight="1" x14ac:dyDescent="0.25">
      <c r="A9421" t="s">
        <v>972</v>
      </c>
      <c r="B9421" t="s">
        <v>89</v>
      </c>
      <c r="C9421" s="76" t="s">
        <v>842</v>
      </c>
      <c r="D9421" t="s">
        <v>980</v>
      </c>
      <c r="E9421" s="82">
        <v>3.72</v>
      </c>
      <c r="F9421" t="s">
        <v>973</v>
      </c>
      <c r="G9421" s="83">
        <v>41381</v>
      </c>
      <c r="I9421">
        <v>2013</v>
      </c>
    </row>
    <row r="9422" spans="1:9" ht="14.45" customHeight="1" x14ac:dyDescent="0.25">
      <c r="A9422" t="s">
        <v>972</v>
      </c>
      <c r="B9422" t="s">
        <v>144</v>
      </c>
      <c r="C9422" s="76" t="s">
        <v>842</v>
      </c>
      <c r="D9422" t="s">
        <v>980</v>
      </c>
      <c r="E9422" s="82">
        <v>5.5</v>
      </c>
      <c r="F9422" t="s">
        <v>973</v>
      </c>
      <c r="G9422" s="83">
        <v>41387</v>
      </c>
      <c r="I9422">
        <v>2013</v>
      </c>
    </row>
    <row r="9423" spans="1:9" ht="14.45" customHeight="1" x14ac:dyDescent="0.25">
      <c r="A9423" t="s">
        <v>972</v>
      </c>
      <c r="B9423" t="s">
        <v>77</v>
      </c>
      <c r="C9423" s="76" t="s">
        <v>842</v>
      </c>
      <c r="D9423" t="s">
        <v>980</v>
      </c>
      <c r="E9423" s="82">
        <v>5.7</v>
      </c>
      <c r="F9423" t="s">
        <v>973</v>
      </c>
      <c r="G9423" s="83">
        <v>41039</v>
      </c>
      <c r="I9423">
        <v>2012</v>
      </c>
    </row>
    <row r="9424" spans="1:9" ht="14.45" customHeight="1" x14ac:dyDescent="0.25">
      <c r="A9424" t="s">
        <v>972</v>
      </c>
      <c r="B9424" t="s">
        <v>97</v>
      </c>
      <c r="C9424" s="76" t="s">
        <v>842</v>
      </c>
      <c r="D9424" t="s">
        <v>980</v>
      </c>
      <c r="E9424" s="82">
        <v>3.92</v>
      </c>
      <c r="F9424" t="s">
        <v>973</v>
      </c>
      <c r="G9424" s="83">
        <v>41372</v>
      </c>
      <c r="I9424">
        <v>2013</v>
      </c>
    </row>
    <row r="9425" spans="1:9" ht="14.45" customHeight="1" x14ac:dyDescent="0.25">
      <c r="A9425" t="s">
        <v>972</v>
      </c>
      <c r="B9425" t="s">
        <v>199</v>
      </c>
      <c r="C9425" s="76" t="s">
        <v>842</v>
      </c>
      <c r="D9425" t="s">
        <v>980</v>
      </c>
      <c r="E9425" s="82">
        <v>30.1</v>
      </c>
      <c r="F9425" t="s">
        <v>973</v>
      </c>
      <c r="G9425" s="83">
        <v>41380</v>
      </c>
      <c r="I9425">
        <v>2013</v>
      </c>
    </row>
    <row r="9426" spans="1:9" ht="14.45" customHeight="1" x14ac:dyDescent="0.25">
      <c r="A9426" t="s">
        <v>972</v>
      </c>
      <c r="B9426" t="s">
        <v>251</v>
      </c>
      <c r="C9426" s="76" t="s">
        <v>842</v>
      </c>
      <c r="D9426" t="s">
        <v>980</v>
      </c>
      <c r="E9426" s="82">
        <v>5.5</v>
      </c>
      <c r="F9426" t="s">
        <v>973</v>
      </c>
      <c r="G9426" s="83">
        <v>41368</v>
      </c>
      <c r="I9426">
        <v>2013</v>
      </c>
    </row>
    <row r="9427" spans="1:9" ht="14.45" customHeight="1" x14ac:dyDescent="0.25">
      <c r="A9427" t="s">
        <v>972</v>
      </c>
      <c r="B9427" t="s">
        <v>144</v>
      </c>
      <c r="C9427" s="76" t="s">
        <v>842</v>
      </c>
      <c r="D9427" t="s">
        <v>980</v>
      </c>
      <c r="E9427" s="82">
        <v>3.3</v>
      </c>
      <c r="F9427" t="s">
        <v>973</v>
      </c>
      <c r="G9427" s="83">
        <v>41511</v>
      </c>
      <c r="I9427">
        <v>2013</v>
      </c>
    </row>
    <row r="9428" spans="1:9" ht="14.45" customHeight="1" x14ac:dyDescent="0.25">
      <c r="A9428" t="s">
        <v>972</v>
      </c>
      <c r="B9428" t="s">
        <v>102</v>
      </c>
      <c r="C9428" s="76" t="s">
        <v>947</v>
      </c>
      <c r="D9428" t="s">
        <v>980</v>
      </c>
      <c r="E9428" s="82">
        <v>9.5</v>
      </c>
      <c r="F9428" t="s">
        <v>973</v>
      </c>
      <c r="G9428" s="83">
        <v>41075</v>
      </c>
      <c r="I9428">
        <v>2012</v>
      </c>
    </row>
    <row r="9429" spans="1:9" ht="14.45" customHeight="1" x14ac:dyDescent="0.25">
      <c r="A9429" t="s">
        <v>972</v>
      </c>
      <c r="B9429" t="s">
        <v>102</v>
      </c>
      <c r="C9429" s="76" t="s">
        <v>947</v>
      </c>
      <c r="D9429" t="s">
        <v>980</v>
      </c>
      <c r="E9429" s="82">
        <v>9.5</v>
      </c>
      <c r="F9429" t="s">
        <v>973</v>
      </c>
      <c r="G9429" s="83">
        <v>41075</v>
      </c>
      <c r="I9429">
        <v>2012</v>
      </c>
    </row>
    <row r="9430" spans="1:9" ht="14.45" customHeight="1" x14ac:dyDescent="0.25">
      <c r="A9430" t="s">
        <v>972</v>
      </c>
      <c r="B9430" t="s">
        <v>246</v>
      </c>
      <c r="C9430" s="76" t="s">
        <v>842</v>
      </c>
      <c r="D9430" t="s">
        <v>980</v>
      </c>
      <c r="E9430" s="82">
        <v>4.5999999999999996</v>
      </c>
      <c r="F9430" t="s">
        <v>973</v>
      </c>
      <c r="G9430" s="83">
        <v>41380</v>
      </c>
      <c r="I9430">
        <v>2013</v>
      </c>
    </row>
    <row r="9431" spans="1:9" ht="14.45" customHeight="1" x14ac:dyDescent="0.25">
      <c r="A9431" t="s">
        <v>972</v>
      </c>
      <c r="B9431" t="s">
        <v>136</v>
      </c>
      <c r="C9431" s="76" t="s">
        <v>842</v>
      </c>
      <c r="D9431" t="s">
        <v>980</v>
      </c>
      <c r="E9431" s="82">
        <v>29.1</v>
      </c>
      <c r="F9431" t="s">
        <v>973</v>
      </c>
      <c r="G9431" s="83">
        <v>41208</v>
      </c>
      <c r="I9431">
        <v>2012</v>
      </c>
    </row>
    <row r="9432" spans="1:9" ht="14.45" customHeight="1" x14ac:dyDescent="0.25">
      <c r="A9432" t="s">
        <v>972</v>
      </c>
      <c r="B9432" t="s">
        <v>118</v>
      </c>
      <c r="C9432" s="76" t="s">
        <v>842</v>
      </c>
      <c r="D9432" t="s">
        <v>980</v>
      </c>
      <c r="E9432" s="82">
        <v>5.7</v>
      </c>
      <c r="F9432" t="s">
        <v>973</v>
      </c>
      <c r="G9432" s="83">
        <v>41072</v>
      </c>
      <c r="I9432">
        <v>2012</v>
      </c>
    </row>
    <row r="9433" spans="1:9" ht="14.45" customHeight="1" x14ac:dyDescent="0.25">
      <c r="A9433" t="s">
        <v>972</v>
      </c>
      <c r="B9433" t="s">
        <v>97</v>
      </c>
      <c r="C9433" s="76" t="s">
        <v>842</v>
      </c>
      <c r="D9433" t="s">
        <v>980</v>
      </c>
      <c r="E9433" s="82">
        <v>2.2999999999999998</v>
      </c>
      <c r="F9433" t="s">
        <v>973</v>
      </c>
      <c r="G9433" s="83">
        <v>41383</v>
      </c>
      <c r="I9433">
        <v>2013</v>
      </c>
    </row>
    <row r="9434" spans="1:9" ht="14.45" customHeight="1" x14ac:dyDescent="0.25">
      <c r="A9434" t="s">
        <v>972</v>
      </c>
      <c r="B9434" t="s">
        <v>171</v>
      </c>
      <c r="C9434" s="76" t="s">
        <v>842</v>
      </c>
      <c r="D9434" t="s">
        <v>980</v>
      </c>
      <c r="E9434" s="82">
        <v>3.19</v>
      </c>
      <c r="F9434" t="s">
        <v>973</v>
      </c>
      <c r="G9434" s="83">
        <v>41373</v>
      </c>
      <c r="I9434">
        <v>2013</v>
      </c>
    </row>
    <row r="9435" spans="1:9" ht="14.45" customHeight="1" x14ac:dyDescent="0.25">
      <c r="A9435" t="s">
        <v>972</v>
      </c>
      <c r="B9435" t="s">
        <v>55</v>
      </c>
      <c r="C9435" s="76" t="s">
        <v>842</v>
      </c>
      <c r="D9435" t="s">
        <v>980</v>
      </c>
      <c r="E9435" s="82">
        <v>3.4</v>
      </c>
      <c r="F9435" t="s">
        <v>973</v>
      </c>
      <c r="G9435" s="83">
        <v>41375</v>
      </c>
      <c r="I9435">
        <v>2013</v>
      </c>
    </row>
    <row r="9436" spans="1:9" ht="14.45" customHeight="1" x14ac:dyDescent="0.25">
      <c r="A9436" t="s">
        <v>972</v>
      </c>
      <c r="B9436" t="s">
        <v>73</v>
      </c>
      <c r="C9436" s="76" t="s">
        <v>842</v>
      </c>
      <c r="D9436" t="s">
        <v>980</v>
      </c>
      <c r="E9436" s="82">
        <v>9.6999999999999993</v>
      </c>
      <c r="F9436" t="s">
        <v>973</v>
      </c>
      <c r="G9436" s="83">
        <v>41388</v>
      </c>
      <c r="I9436">
        <v>2013</v>
      </c>
    </row>
    <row r="9437" spans="1:9" ht="14.45" customHeight="1" x14ac:dyDescent="0.25">
      <c r="A9437" t="s">
        <v>972</v>
      </c>
      <c r="B9437" t="s">
        <v>178</v>
      </c>
      <c r="C9437" s="76" t="s">
        <v>842</v>
      </c>
      <c r="D9437" t="s">
        <v>980</v>
      </c>
      <c r="E9437" s="82">
        <v>13.47</v>
      </c>
      <c r="F9437" t="s">
        <v>973</v>
      </c>
      <c r="G9437" s="83">
        <v>41369</v>
      </c>
      <c r="I9437">
        <v>2013</v>
      </c>
    </row>
    <row r="9438" spans="1:9" ht="14.45" customHeight="1" x14ac:dyDescent="0.25">
      <c r="A9438" t="s">
        <v>972</v>
      </c>
      <c r="B9438" t="s">
        <v>145</v>
      </c>
      <c r="C9438" s="76" t="s">
        <v>842</v>
      </c>
      <c r="D9438" t="s">
        <v>980</v>
      </c>
      <c r="E9438" s="82">
        <v>4.0999999999999996</v>
      </c>
      <c r="F9438" t="s">
        <v>973</v>
      </c>
      <c r="G9438" s="83">
        <v>41372</v>
      </c>
      <c r="I9438">
        <v>2013</v>
      </c>
    </row>
    <row r="9439" spans="1:9" ht="14.45" customHeight="1" x14ac:dyDescent="0.25">
      <c r="A9439" t="s">
        <v>972</v>
      </c>
      <c r="B9439" t="s">
        <v>251</v>
      </c>
      <c r="C9439" s="76" t="s">
        <v>842</v>
      </c>
      <c r="D9439" t="s">
        <v>980</v>
      </c>
      <c r="E9439" s="82">
        <v>5.6</v>
      </c>
      <c r="F9439" t="s">
        <v>973</v>
      </c>
      <c r="G9439" s="83">
        <v>41367</v>
      </c>
      <c r="I9439">
        <v>2013</v>
      </c>
    </row>
    <row r="9440" spans="1:9" ht="14.45" customHeight="1" x14ac:dyDescent="0.25">
      <c r="A9440" t="s">
        <v>972</v>
      </c>
      <c r="B9440" t="s">
        <v>97</v>
      </c>
      <c r="C9440" s="76" t="s">
        <v>842</v>
      </c>
      <c r="D9440" t="s">
        <v>980</v>
      </c>
      <c r="E9440" s="82">
        <v>8.1999999999999993</v>
      </c>
      <c r="F9440" t="s">
        <v>973</v>
      </c>
      <c r="G9440" s="83">
        <v>41382</v>
      </c>
      <c r="I9440">
        <v>2013</v>
      </c>
    </row>
    <row r="9441" spans="1:9" ht="14.45" customHeight="1" x14ac:dyDescent="0.25">
      <c r="A9441" t="s">
        <v>972</v>
      </c>
      <c r="B9441" t="s">
        <v>182</v>
      </c>
      <c r="C9441" s="76" t="s">
        <v>842</v>
      </c>
      <c r="D9441" t="s">
        <v>980</v>
      </c>
      <c r="E9441" s="82">
        <v>10.72</v>
      </c>
      <c r="F9441" t="s">
        <v>973</v>
      </c>
      <c r="G9441" s="83">
        <v>41127</v>
      </c>
      <c r="I9441">
        <v>2012</v>
      </c>
    </row>
    <row r="9442" spans="1:9" ht="14.45" customHeight="1" x14ac:dyDescent="0.25">
      <c r="A9442" t="s">
        <v>972</v>
      </c>
      <c r="B9442" t="s">
        <v>127</v>
      </c>
      <c r="C9442" s="76" t="s">
        <v>842</v>
      </c>
      <c r="D9442" t="s">
        <v>980</v>
      </c>
      <c r="E9442" s="82">
        <v>5.7</v>
      </c>
      <c r="F9442" t="s">
        <v>973</v>
      </c>
      <c r="G9442" s="83">
        <v>41059</v>
      </c>
      <c r="I9442">
        <v>2012</v>
      </c>
    </row>
    <row r="9443" spans="1:9" ht="14.45" customHeight="1" x14ac:dyDescent="0.25">
      <c r="A9443" t="s">
        <v>972</v>
      </c>
      <c r="B9443" t="s">
        <v>136</v>
      </c>
      <c r="C9443" s="76" t="s">
        <v>842</v>
      </c>
      <c r="D9443" t="s">
        <v>980</v>
      </c>
      <c r="E9443" s="82">
        <v>22.1</v>
      </c>
      <c r="F9443" t="s">
        <v>973</v>
      </c>
      <c r="G9443" s="83">
        <v>41361</v>
      </c>
      <c r="I9443">
        <v>2013</v>
      </c>
    </row>
    <row r="9444" spans="1:9" ht="14.45" customHeight="1" x14ac:dyDescent="0.25">
      <c r="A9444" t="s">
        <v>972</v>
      </c>
      <c r="B9444" t="s">
        <v>79</v>
      </c>
      <c r="C9444" s="76" t="s">
        <v>842</v>
      </c>
      <c r="D9444" t="s">
        <v>980</v>
      </c>
      <c r="E9444" s="82">
        <v>2.91</v>
      </c>
      <c r="F9444" t="s">
        <v>973</v>
      </c>
      <c r="G9444" s="83">
        <v>41374</v>
      </c>
      <c r="I9444">
        <v>2013</v>
      </c>
    </row>
    <row r="9445" spans="1:9" ht="14.45" customHeight="1" x14ac:dyDescent="0.25">
      <c r="A9445" t="s">
        <v>972</v>
      </c>
      <c r="B9445" t="s">
        <v>93</v>
      </c>
      <c r="C9445" s="76" t="s">
        <v>842</v>
      </c>
      <c r="D9445" t="s">
        <v>980</v>
      </c>
      <c r="E9445" s="82">
        <v>4.9000000000000004</v>
      </c>
      <c r="F9445" t="s">
        <v>973</v>
      </c>
      <c r="G9445" s="83">
        <v>41172</v>
      </c>
      <c r="I9445">
        <v>2012</v>
      </c>
    </row>
    <row r="9446" spans="1:9" ht="14.45" customHeight="1" x14ac:dyDescent="0.25">
      <c r="A9446" t="s">
        <v>972</v>
      </c>
      <c r="B9446" t="s">
        <v>145</v>
      </c>
      <c r="C9446" s="76" t="s">
        <v>842</v>
      </c>
      <c r="D9446" t="s">
        <v>980</v>
      </c>
      <c r="E9446" s="82">
        <v>3.85</v>
      </c>
      <c r="F9446" t="s">
        <v>973</v>
      </c>
      <c r="G9446" s="83">
        <v>41372</v>
      </c>
      <c r="I9446">
        <v>2013</v>
      </c>
    </row>
    <row r="9447" spans="1:9" ht="14.45" customHeight="1" x14ac:dyDescent="0.25">
      <c r="A9447" t="s">
        <v>972</v>
      </c>
      <c r="B9447" t="s">
        <v>81</v>
      </c>
      <c r="C9447" s="76" t="s">
        <v>842</v>
      </c>
      <c r="D9447" t="s">
        <v>980</v>
      </c>
      <c r="E9447" s="82">
        <v>5.3</v>
      </c>
      <c r="F9447" t="s">
        <v>973</v>
      </c>
      <c r="G9447" s="83">
        <v>41373</v>
      </c>
      <c r="I9447">
        <v>2013</v>
      </c>
    </row>
    <row r="9448" spans="1:9" ht="14.45" customHeight="1" x14ac:dyDescent="0.25">
      <c r="A9448" t="s">
        <v>972</v>
      </c>
      <c r="B9448" t="s">
        <v>278</v>
      </c>
      <c r="C9448" s="76" t="s">
        <v>842</v>
      </c>
      <c r="D9448" t="s">
        <v>980</v>
      </c>
      <c r="E9448" s="82">
        <v>500</v>
      </c>
      <c r="F9448" t="s">
        <v>973</v>
      </c>
      <c r="G9448" s="83">
        <v>41663</v>
      </c>
      <c r="I9448">
        <v>2014</v>
      </c>
    </row>
    <row r="9449" spans="1:9" ht="14.45" customHeight="1" x14ac:dyDescent="0.25">
      <c r="A9449" t="s">
        <v>972</v>
      </c>
      <c r="B9449" t="s">
        <v>246</v>
      </c>
      <c r="C9449" s="76" t="s">
        <v>842</v>
      </c>
      <c r="D9449" t="s">
        <v>980</v>
      </c>
      <c r="E9449" s="82">
        <v>6.5</v>
      </c>
      <c r="F9449" t="s">
        <v>973</v>
      </c>
      <c r="G9449" s="83">
        <v>41382</v>
      </c>
      <c r="I9449">
        <v>2013</v>
      </c>
    </row>
    <row r="9450" spans="1:9" ht="14.45" customHeight="1" x14ac:dyDescent="0.25">
      <c r="A9450" t="s">
        <v>972</v>
      </c>
      <c r="B9450" t="s">
        <v>93</v>
      </c>
      <c r="C9450" s="76" t="s">
        <v>842</v>
      </c>
      <c r="D9450" t="s">
        <v>980</v>
      </c>
      <c r="E9450" s="82">
        <v>4.4000000000000004</v>
      </c>
      <c r="F9450" t="s">
        <v>973</v>
      </c>
      <c r="G9450" s="83">
        <v>41380</v>
      </c>
      <c r="I9450">
        <v>2013</v>
      </c>
    </row>
    <row r="9451" spans="1:9" ht="14.45" customHeight="1" x14ac:dyDescent="0.25">
      <c r="A9451" t="s">
        <v>972</v>
      </c>
      <c r="B9451" t="s">
        <v>100</v>
      </c>
      <c r="C9451" s="76" t="s">
        <v>842</v>
      </c>
      <c r="D9451" t="s">
        <v>980</v>
      </c>
      <c r="E9451" s="82">
        <v>18.3</v>
      </c>
      <c r="F9451" t="s">
        <v>973</v>
      </c>
      <c r="G9451" s="83">
        <v>41109</v>
      </c>
      <c r="I9451">
        <v>2012</v>
      </c>
    </row>
    <row r="9452" spans="1:9" ht="14.45" customHeight="1" x14ac:dyDescent="0.25">
      <c r="A9452" t="s">
        <v>972</v>
      </c>
      <c r="B9452" t="s">
        <v>139</v>
      </c>
      <c r="C9452" s="76" t="s">
        <v>842</v>
      </c>
      <c r="D9452" t="s">
        <v>980</v>
      </c>
      <c r="E9452" s="82">
        <v>5</v>
      </c>
      <c r="F9452" t="s">
        <v>973</v>
      </c>
      <c r="G9452" s="83">
        <v>41365</v>
      </c>
      <c r="I9452">
        <v>2013</v>
      </c>
    </row>
    <row r="9453" spans="1:9" ht="14.45" customHeight="1" x14ac:dyDescent="0.25">
      <c r="A9453" t="s">
        <v>972</v>
      </c>
      <c r="B9453" t="s">
        <v>246</v>
      </c>
      <c r="C9453" s="76" t="s">
        <v>842</v>
      </c>
      <c r="D9453" t="s">
        <v>980</v>
      </c>
      <c r="E9453" s="82">
        <v>5.6</v>
      </c>
      <c r="F9453" t="s">
        <v>973</v>
      </c>
      <c r="G9453" s="83">
        <v>41383</v>
      </c>
      <c r="I9453">
        <v>2013</v>
      </c>
    </row>
    <row r="9454" spans="1:9" ht="14.45" customHeight="1" x14ac:dyDescent="0.25">
      <c r="A9454" t="s">
        <v>972</v>
      </c>
      <c r="B9454" t="s">
        <v>194</v>
      </c>
      <c r="C9454" s="76" t="s">
        <v>947</v>
      </c>
      <c r="D9454" t="s">
        <v>980</v>
      </c>
      <c r="E9454" s="82">
        <v>1.9</v>
      </c>
      <c r="F9454" t="s">
        <v>973</v>
      </c>
      <c r="G9454" s="83">
        <v>41038</v>
      </c>
      <c r="I9454">
        <v>2012</v>
      </c>
    </row>
    <row r="9455" spans="1:9" ht="14.45" customHeight="1" x14ac:dyDescent="0.25">
      <c r="A9455" t="s">
        <v>972</v>
      </c>
      <c r="B9455" t="s">
        <v>93</v>
      </c>
      <c r="C9455" s="76" t="s">
        <v>842</v>
      </c>
      <c r="D9455" t="s">
        <v>980</v>
      </c>
      <c r="E9455" s="82">
        <v>5.7</v>
      </c>
      <c r="F9455" t="s">
        <v>973</v>
      </c>
      <c r="G9455" s="83">
        <v>41366</v>
      </c>
      <c r="I9455">
        <v>2013</v>
      </c>
    </row>
    <row r="9456" spans="1:9" ht="14.45" customHeight="1" x14ac:dyDescent="0.25">
      <c r="A9456" t="s">
        <v>972</v>
      </c>
      <c r="B9456" t="s">
        <v>78</v>
      </c>
      <c r="C9456" s="76" t="s">
        <v>842</v>
      </c>
      <c r="D9456" t="s">
        <v>980</v>
      </c>
      <c r="E9456" s="82">
        <v>53.6</v>
      </c>
      <c r="F9456" t="s">
        <v>973</v>
      </c>
      <c r="G9456" s="83">
        <v>41257</v>
      </c>
      <c r="I9456">
        <v>2012</v>
      </c>
    </row>
    <row r="9457" spans="1:9" ht="14.45" customHeight="1" x14ac:dyDescent="0.25">
      <c r="A9457" t="s">
        <v>972</v>
      </c>
      <c r="B9457" t="s">
        <v>133</v>
      </c>
      <c r="C9457" s="76" t="s">
        <v>842</v>
      </c>
      <c r="D9457" t="s">
        <v>980</v>
      </c>
      <c r="E9457" s="82">
        <v>7.7</v>
      </c>
      <c r="F9457" t="s">
        <v>973</v>
      </c>
      <c r="G9457" s="83">
        <v>41120</v>
      </c>
      <c r="I9457">
        <v>2012</v>
      </c>
    </row>
    <row r="9458" spans="1:9" ht="14.45" customHeight="1" x14ac:dyDescent="0.25">
      <c r="A9458" t="s">
        <v>972</v>
      </c>
      <c r="B9458" t="s">
        <v>86</v>
      </c>
      <c r="C9458" s="76" t="s">
        <v>842</v>
      </c>
      <c r="D9458" t="s">
        <v>980</v>
      </c>
      <c r="E9458" s="82">
        <v>10.9</v>
      </c>
      <c r="F9458" t="s">
        <v>973</v>
      </c>
      <c r="G9458" s="83">
        <v>41367</v>
      </c>
      <c r="I9458">
        <v>2013</v>
      </c>
    </row>
    <row r="9459" spans="1:9" ht="14.45" customHeight="1" x14ac:dyDescent="0.25">
      <c r="A9459" t="s">
        <v>972</v>
      </c>
      <c r="B9459" t="s">
        <v>141</v>
      </c>
      <c r="C9459" s="76" t="s">
        <v>842</v>
      </c>
      <c r="D9459" t="s">
        <v>980</v>
      </c>
      <c r="E9459" s="82">
        <v>5.5</v>
      </c>
      <c r="F9459" t="s">
        <v>973</v>
      </c>
      <c r="G9459" s="83">
        <v>41366</v>
      </c>
      <c r="I9459">
        <v>2013</v>
      </c>
    </row>
    <row r="9460" spans="1:9" ht="14.45" customHeight="1" x14ac:dyDescent="0.25">
      <c r="A9460" t="s">
        <v>972</v>
      </c>
      <c r="B9460" t="s">
        <v>246</v>
      </c>
      <c r="C9460" s="76" t="s">
        <v>842</v>
      </c>
      <c r="D9460" t="s">
        <v>980</v>
      </c>
      <c r="E9460" s="82">
        <v>6.5</v>
      </c>
      <c r="F9460" t="s">
        <v>973</v>
      </c>
      <c r="G9460" s="83">
        <v>41382</v>
      </c>
      <c r="I9460">
        <v>2013</v>
      </c>
    </row>
    <row r="9461" spans="1:9" ht="14.45" customHeight="1" x14ac:dyDescent="0.25">
      <c r="A9461" t="s">
        <v>972</v>
      </c>
      <c r="B9461" t="s">
        <v>141</v>
      </c>
      <c r="C9461" s="76" t="s">
        <v>842</v>
      </c>
      <c r="D9461" t="s">
        <v>980</v>
      </c>
      <c r="E9461" s="82">
        <v>4.5999999999999996</v>
      </c>
      <c r="F9461" t="s">
        <v>973</v>
      </c>
      <c r="G9461" s="83">
        <v>41365</v>
      </c>
      <c r="I9461">
        <v>2013</v>
      </c>
    </row>
    <row r="9462" spans="1:9" ht="14.45" customHeight="1" x14ac:dyDescent="0.25">
      <c r="A9462" t="s">
        <v>972</v>
      </c>
      <c r="B9462" t="s">
        <v>185</v>
      </c>
      <c r="C9462" s="76" t="s">
        <v>842</v>
      </c>
      <c r="D9462" t="s">
        <v>980</v>
      </c>
      <c r="E9462" s="82">
        <v>9.76</v>
      </c>
      <c r="F9462" t="s">
        <v>973</v>
      </c>
      <c r="G9462" s="83">
        <v>41372</v>
      </c>
      <c r="I9462">
        <v>2013</v>
      </c>
    </row>
    <row r="9463" spans="1:9" ht="14.45" customHeight="1" x14ac:dyDescent="0.25">
      <c r="A9463" t="s">
        <v>972</v>
      </c>
      <c r="B9463" t="s">
        <v>127</v>
      </c>
      <c r="C9463" s="76" t="s">
        <v>842</v>
      </c>
      <c r="D9463" t="s">
        <v>980</v>
      </c>
      <c r="E9463" s="82">
        <v>3.7</v>
      </c>
      <c r="F9463" t="s">
        <v>973</v>
      </c>
      <c r="G9463" s="83">
        <v>41375</v>
      </c>
      <c r="I9463">
        <v>2013</v>
      </c>
    </row>
    <row r="9464" spans="1:9" ht="14.45" customHeight="1" x14ac:dyDescent="0.25">
      <c r="A9464" t="s">
        <v>972</v>
      </c>
      <c r="B9464" t="s">
        <v>71</v>
      </c>
      <c r="C9464" s="76" t="s">
        <v>842</v>
      </c>
      <c r="D9464" t="s">
        <v>980</v>
      </c>
      <c r="E9464" s="82">
        <v>5</v>
      </c>
      <c r="F9464" t="s">
        <v>973</v>
      </c>
      <c r="G9464" s="83">
        <v>42240</v>
      </c>
      <c r="I9464">
        <v>2015</v>
      </c>
    </row>
    <row r="9465" spans="1:9" ht="14.45" customHeight="1" x14ac:dyDescent="0.25">
      <c r="A9465" t="s">
        <v>972</v>
      </c>
      <c r="B9465" t="s">
        <v>95</v>
      </c>
      <c r="C9465" s="76" t="s">
        <v>842</v>
      </c>
      <c r="D9465" t="s">
        <v>980</v>
      </c>
      <c r="E9465" s="82">
        <v>139.30000000000001</v>
      </c>
      <c r="F9465" t="s">
        <v>973</v>
      </c>
      <c r="G9465" s="83">
        <v>41274</v>
      </c>
      <c r="I9465">
        <v>2012</v>
      </c>
    </row>
    <row r="9466" spans="1:9" ht="14.45" customHeight="1" x14ac:dyDescent="0.25">
      <c r="A9466" t="s">
        <v>972</v>
      </c>
      <c r="B9466" t="s">
        <v>199</v>
      </c>
      <c r="C9466" s="76" t="s">
        <v>842</v>
      </c>
      <c r="D9466" t="s">
        <v>980</v>
      </c>
      <c r="E9466" s="82">
        <v>3</v>
      </c>
      <c r="F9466" t="s">
        <v>973</v>
      </c>
      <c r="G9466" s="83">
        <v>41379</v>
      </c>
      <c r="I9466">
        <v>2013</v>
      </c>
    </row>
    <row r="9467" spans="1:9" ht="14.45" customHeight="1" x14ac:dyDescent="0.25">
      <c r="A9467" t="s">
        <v>972</v>
      </c>
      <c r="B9467" t="s">
        <v>183</v>
      </c>
      <c r="C9467" s="76" t="s">
        <v>842</v>
      </c>
      <c r="D9467" t="s">
        <v>980</v>
      </c>
      <c r="E9467" s="82">
        <v>3.7</v>
      </c>
      <c r="F9467" t="s">
        <v>973</v>
      </c>
      <c r="G9467" s="83">
        <v>41388</v>
      </c>
      <c r="I9467">
        <v>2013</v>
      </c>
    </row>
    <row r="9468" spans="1:9" ht="14.45" customHeight="1" x14ac:dyDescent="0.25">
      <c r="A9468" t="s">
        <v>972</v>
      </c>
      <c r="B9468" t="s">
        <v>99</v>
      </c>
      <c r="C9468" s="76" t="s">
        <v>842</v>
      </c>
      <c r="D9468" t="s">
        <v>980</v>
      </c>
      <c r="E9468" s="82">
        <v>4.24</v>
      </c>
      <c r="F9468" t="s">
        <v>973</v>
      </c>
      <c r="G9468" s="83">
        <v>41361</v>
      </c>
      <c r="I9468">
        <v>2013</v>
      </c>
    </row>
    <row r="9469" spans="1:9" ht="14.45" customHeight="1" x14ac:dyDescent="0.25">
      <c r="A9469" t="s">
        <v>972</v>
      </c>
      <c r="B9469" t="s">
        <v>95</v>
      </c>
      <c r="C9469" s="76" t="s">
        <v>842</v>
      </c>
      <c r="D9469" t="s">
        <v>980</v>
      </c>
      <c r="E9469" s="82">
        <v>3.1</v>
      </c>
      <c r="F9469" t="s">
        <v>973</v>
      </c>
      <c r="G9469" s="83">
        <v>41369</v>
      </c>
      <c r="I9469">
        <v>2013</v>
      </c>
    </row>
    <row r="9470" spans="1:9" ht="14.45" customHeight="1" x14ac:dyDescent="0.25">
      <c r="A9470" t="s">
        <v>972</v>
      </c>
      <c r="B9470" t="s">
        <v>136</v>
      </c>
      <c r="C9470" s="76" t="s">
        <v>842</v>
      </c>
      <c r="D9470" t="s">
        <v>980</v>
      </c>
      <c r="E9470" s="82">
        <v>2.7</v>
      </c>
      <c r="F9470" t="s">
        <v>973</v>
      </c>
      <c r="G9470" s="83">
        <v>41372</v>
      </c>
      <c r="I9470">
        <v>2013</v>
      </c>
    </row>
    <row r="9471" spans="1:9" ht="14.45" customHeight="1" x14ac:dyDescent="0.25">
      <c r="A9471" t="s">
        <v>972</v>
      </c>
      <c r="B9471" t="s">
        <v>275</v>
      </c>
      <c r="C9471" s="76" t="s">
        <v>842</v>
      </c>
      <c r="D9471" t="s">
        <v>980</v>
      </c>
      <c r="E9471" s="82">
        <v>2.9</v>
      </c>
      <c r="F9471" t="s">
        <v>973</v>
      </c>
      <c r="G9471" s="83">
        <v>41701</v>
      </c>
      <c r="I9471">
        <v>2014</v>
      </c>
    </row>
    <row r="9472" spans="1:9" ht="14.45" customHeight="1" x14ac:dyDescent="0.25">
      <c r="A9472" t="s">
        <v>972</v>
      </c>
      <c r="B9472" t="s">
        <v>275</v>
      </c>
      <c r="C9472" s="76" t="s">
        <v>842</v>
      </c>
      <c r="D9472" t="s">
        <v>980</v>
      </c>
      <c r="E9472" s="82">
        <v>3.3</v>
      </c>
      <c r="F9472" t="s">
        <v>973</v>
      </c>
      <c r="G9472" s="83">
        <v>41369</v>
      </c>
      <c r="I9472">
        <v>2013</v>
      </c>
    </row>
    <row r="9473" spans="1:9" ht="14.45" customHeight="1" x14ac:dyDescent="0.25">
      <c r="A9473" t="s">
        <v>972</v>
      </c>
      <c r="B9473" t="s">
        <v>136</v>
      </c>
      <c r="C9473" s="76" t="s">
        <v>842</v>
      </c>
      <c r="D9473" t="s">
        <v>980</v>
      </c>
      <c r="E9473" s="82">
        <v>5.9</v>
      </c>
      <c r="F9473" t="s">
        <v>973</v>
      </c>
      <c r="G9473" s="83">
        <v>41367</v>
      </c>
      <c r="I9473">
        <v>2013</v>
      </c>
    </row>
    <row r="9474" spans="1:9" ht="14.45" customHeight="1" x14ac:dyDescent="0.25">
      <c r="A9474" t="s">
        <v>972</v>
      </c>
      <c r="B9474" t="s">
        <v>193</v>
      </c>
      <c r="C9474" s="76" t="s">
        <v>842</v>
      </c>
      <c r="D9474" t="s">
        <v>980</v>
      </c>
      <c r="E9474" s="82">
        <v>14.5</v>
      </c>
      <c r="F9474" t="s">
        <v>973</v>
      </c>
      <c r="G9474" s="83">
        <v>41127</v>
      </c>
      <c r="I9474">
        <v>2012</v>
      </c>
    </row>
    <row r="9475" spans="1:9" ht="14.45" customHeight="1" x14ac:dyDescent="0.25">
      <c r="A9475" t="s">
        <v>972</v>
      </c>
      <c r="B9475" t="s">
        <v>276</v>
      </c>
      <c r="C9475" s="76" t="s">
        <v>842</v>
      </c>
      <c r="D9475" t="s">
        <v>980</v>
      </c>
      <c r="E9475" s="82">
        <v>9.4</v>
      </c>
      <c r="F9475" t="s">
        <v>973</v>
      </c>
      <c r="G9475" s="83">
        <v>41130</v>
      </c>
      <c r="I9475">
        <v>2012</v>
      </c>
    </row>
    <row r="9476" spans="1:9" ht="14.45" customHeight="1" x14ac:dyDescent="0.25">
      <c r="A9476" t="s">
        <v>972</v>
      </c>
      <c r="B9476" t="s">
        <v>99</v>
      </c>
      <c r="C9476" s="76" t="s">
        <v>842</v>
      </c>
      <c r="D9476" t="s">
        <v>980</v>
      </c>
      <c r="E9476" s="82">
        <v>2.2999999999999998</v>
      </c>
      <c r="F9476" t="s">
        <v>973</v>
      </c>
      <c r="G9476" s="83">
        <v>41361</v>
      </c>
      <c r="I9476">
        <v>2013</v>
      </c>
    </row>
    <row r="9477" spans="1:9" ht="14.45" customHeight="1" x14ac:dyDescent="0.25">
      <c r="A9477" t="s">
        <v>972</v>
      </c>
      <c r="B9477" t="s">
        <v>182</v>
      </c>
      <c r="C9477" s="76" t="s">
        <v>842</v>
      </c>
      <c r="D9477" t="s">
        <v>980</v>
      </c>
      <c r="E9477" s="82">
        <v>3.8</v>
      </c>
      <c r="F9477" t="s">
        <v>973</v>
      </c>
      <c r="G9477" s="83">
        <v>41388</v>
      </c>
      <c r="I9477">
        <v>2013</v>
      </c>
    </row>
    <row r="9478" spans="1:9" ht="14.45" customHeight="1" x14ac:dyDescent="0.25">
      <c r="A9478" t="s">
        <v>972</v>
      </c>
      <c r="B9478" t="s">
        <v>177</v>
      </c>
      <c r="C9478" s="76" t="s">
        <v>842</v>
      </c>
      <c r="D9478" t="s">
        <v>980</v>
      </c>
      <c r="E9478" s="82">
        <v>5.4</v>
      </c>
      <c r="F9478" t="s">
        <v>973</v>
      </c>
      <c r="G9478" s="83">
        <v>41386</v>
      </c>
      <c r="I9478">
        <v>2013</v>
      </c>
    </row>
    <row r="9479" spans="1:9" ht="14.45" customHeight="1" x14ac:dyDescent="0.25">
      <c r="A9479" t="s">
        <v>972</v>
      </c>
      <c r="B9479" t="s">
        <v>251</v>
      </c>
      <c r="C9479" s="76" t="s">
        <v>842</v>
      </c>
      <c r="D9479" t="s">
        <v>980</v>
      </c>
      <c r="E9479" s="82">
        <v>4.4000000000000004</v>
      </c>
      <c r="F9479" t="s">
        <v>973</v>
      </c>
      <c r="G9479" s="83">
        <v>41368</v>
      </c>
      <c r="I9479">
        <v>2013</v>
      </c>
    </row>
    <row r="9480" spans="1:9" ht="14.45" customHeight="1" x14ac:dyDescent="0.25">
      <c r="A9480" t="s">
        <v>972</v>
      </c>
      <c r="B9480" t="s">
        <v>141</v>
      </c>
      <c r="C9480" s="76" t="s">
        <v>842</v>
      </c>
      <c r="D9480" t="s">
        <v>980</v>
      </c>
      <c r="E9480" s="82">
        <v>3.3</v>
      </c>
      <c r="F9480" t="s">
        <v>973</v>
      </c>
      <c r="G9480" s="83">
        <v>41366</v>
      </c>
      <c r="I9480">
        <v>2013</v>
      </c>
    </row>
    <row r="9481" spans="1:9" ht="14.45" customHeight="1" x14ac:dyDescent="0.25">
      <c r="A9481" t="s">
        <v>972</v>
      </c>
      <c r="B9481" t="s">
        <v>88</v>
      </c>
      <c r="C9481" s="76" t="s">
        <v>842</v>
      </c>
      <c r="D9481" t="s">
        <v>980</v>
      </c>
      <c r="E9481" s="82">
        <v>5.5</v>
      </c>
      <c r="F9481" t="s">
        <v>973</v>
      </c>
      <c r="G9481" s="83">
        <v>41380</v>
      </c>
      <c r="I9481">
        <v>2013</v>
      </c>
    </row>
    <row r="9482" spans="1:9" ht="14.45" customHeight="1" x14ac:dyDescent="0.25">
      <c r="A9482" t="s">
        <v>972</v>
      </c>
      <c r="B9482" t="s">
        <v>127</v>
      </c>
      <c r="C9482" s="76" t="s">
        <v>842</v>
      </c>
      <c r="D9482" t="s">
        <v>980</v>
      </c>
      <c r="E9482" s="82">
        <v>4.7</v>
      </c>
      <c r="F9482" t="s">
        <v>973</v>
      </c>
      <c r="G9482" s="83">
        <v>41375</v>
      </c>
      <c r="I9482">
        <v>2013</v>
      </c>
    </row>
    <row r="9483" spans="1:9" ht="14.45" customHeight="1" x14ac:dyDescent="0.25">
      <c r="A9483" t="s">
        <v>972</v>
      </c>
      <c r="B9483" t="s">
        <v>245</v>
      </c>
      <c r="C9483" s="76" t="s">
        <v>842</v>
      </c>
      <c r="D9483" t="s">
        <v>980</v>
      </c>
      <c r="E9483" s="82">
        <v>6</v>
      </c>
      <c r="F9483" t="s">
        <v>973</v>
      </c>
      <c r="G9483" s="83">
        <v>41376</v>
      </c>
      <c r="I9483">
        <v>2013</v>
      </c>
    </row>
    <row r="9484" spans="1:9" ht="14.45" customHeight="1" x14ac:dyDescent="0.25">
      <c r="A9484" t="s">
        <v>972</v>
      </c>
      <c r="B9484" t="s">
        <v>251</v>
      </c>
      <c r="C9484" s="76" t="s">
        <v>842</v>
      </c>
      <c r="D9484" t="s">
        <v>980</v>
      </c>
      <c r="E9484" s="82">
        <v>4.57</v>
      </c>
      <c r="F9484" t="s">
        <v>973</v>
      </c>
      <c r="G9484" s="83">
        <v>40711</v>
      </c>
      <c r="I9484">
        <v>2011</v>
      </c>
    </row>
    <row r="9485" spans="1:9" ht="14.45" customHeight="1" x14ac:dyDescent="0.25">
      <c r="A9485" t="s">
        <v>972</v>
      </c>
      <c r="B9485" t="s">
        <v>203</v>
      </c>
      <c r="C9485" s="76" t="s">
        <v>842</v>
      </c>
      <c r="D9485" t="s">
        <v>980</v>
      </c>
      <c r="E9485" s="82">
        <v>4.9400000000000004</v>
      </c>
      <c r="F9485" t="s">
        <v>973</v>
      </c>
      <c r="G9485" s="83">
        <v>41369</v>
      </c>
      <c r="I9485">
        <v>2013</v>
      </c>
    </row>
    <row r="9486" spans="1:9" ht="14.45" customHeight="1" x14ac:dyDescent="0.25">
      <c r="A9486" t="s">
        <v>972</v>
      </c>
      <c r="B9486" t="s">
        <v>179</v>
      </c>
      <c r="C9486" s="76" t="s">
        <v>842</v>
      </c>
      <c r="D9486" t="s">
        <v>980</v>
      </c>
      <c r="E9486" s="82">
        <v>11</v>
      </c>
      <c r="F9486" t="s">
        <v>973</v>
      </c>
      <c r="G9486" s="83">
        <v>41376</v>
      </c>
      <c r="I9486">
        <v>2013</v>
      </c>
    </row>
    <row r="9487" spans="1:9" ht="14.45" customHeight="1" x14ac:dyDescent="0.25">
      <c r="A9487" t="s">
        <v>972</v>
      </c>
      <c r="B9487" t="s">
        <v>205</v>
      </c>
      <c r="C9487" s="76" t="s">
        <v>842</v>
      </c>
      <c r="D9487" t="s">
        <v>980</v>
      </c>
      <c r="E9487" s="82">
        <v>15</v>
      </c>
      <c r="F9487" t="s">
        <v>973</v>
      </c>
      <c r="G9487" s="83">
        <v>41362</v>
      </c>
      <c r="I9487">
        <v>2013</v>
      </c>
    </row>
    <row r="9488" spans="1:9" ht="14.45" customHeight="1" x14ac:dyDescent="0.25">
      <c r="A9488" t="s">
        <v>972</v>
      </c>
      <c r="B9488" t="s">
        <v>124</v>
      </c>
      <c r="C9488" s="76" t="s">
        <v>842</v>
      </c>
      <c r="D9488" t="s">
        <v>980</v>
      </c>
      <c r="E9488" s="82">
        <v>8.14</v>
      </c>
      <c r="F9488" t="s">
        <v>973</v>
      </c>
      <c r="G9488" s="83">
        <v>41375</v>
      </c>
      <c r="I9488">
        <v>2013</v>
      </c>
    </row>
    <row r="9489" spans="1:9" ht="14.45" customHeight="1" x14ac:dyDescent="0.25">
      <c r="A9489" t="s">
        <v>972</v>
      </c>
      <c r="B9489" t="s">
        <v>105</v>
      </c>
      <c r="C9489" s="76" t="s">
        <v>946</v>
      </c>
      <c r="D9489" t="s">
        <v>980</v>
      </c>
      <c r="E9489" s="82">
        <v>300</v>
      </c>
      <c r="F9489" t="s">
        <v>973</v>
      </c>
      <c r="G9489" s="83">
        <v>41122</v>
      </c>
      <c r="I9489">
        <v>2012</v>
      </c>
    </row>
    <row r="9490" spans="1:9" ht="14.45" customHeight="1" x14ac:dyDescent="0.25">
      <c r="A9490" t="s">
        <v>972</v>
      </c>
      <c r="B9490" t="s">
        <v>135</v>
      </c>
      <c r="C9490" s="76" t="s">
        <v>842</v>
      </c>
      <c r="D9490" t="s">
        <v>980</v>
      </c>
      <c r="E9490" s="82">
        <v>2.74</v>
      </c>
      <c r="F9490" t="s">
        <v>973</v>
      </c>
      <c r="G9490" s="83">
        <v>41369</v>
      </c>
      <c r="I9490">
        <v>2013</v>
      </c>
    </row>
    <row r="9491" spans="1:9" ht="14.45" customHeight="1" x14ac:dyDescent="0.25">
      <c r="A9491" t="s">
        <v>972</v>
      </c>
      <c r="B9491" t="s">
        <v>171</v>
      </c>
      <c r="C9491" s="76" t="s">
        <v>842</v>
      </c>
      <c r="D9491" t="s">
        <v>980</v>
      </c>
      <c r="E9491" s="82">
        <v>4.47</v>
      </c>
      <c r="F9491" t="s">
        <v>973</v>
      </c>
      <c r="G9491" s="83">
        <v>41375</v>
      </c>
      <c r="I9491">
        <v>2013</v>
      </c>
    </row>
    <row r="9492" spans="1:9" ht="14.45" customHeight="1" x14ac:dyDescent="0.25">
      <c r="A9492" t="s">
        <v>972</v>
      </c>
      <c r="B9492" t="s">
        <v>139</v>
      </c>
      <c r="C9492" s="76" t="s">
        <v>842</v>
      </c>
      <c r="D9492" t="s">
        <v>980</v>
      </c>
      <c r="E9492" s="82">
        <v>5.5</v>
      </c>
      <c r="F9492" t="s">
        <v>973</v>
      </c>
      <c r="G9492" s="83">
        <v>41365</v>
      </c>
      <c r="I9492">
        <v>2013</v>
      </c>
    </row>
    <row r="9493" spans="1:9" ht="14.45" customHeight="1" x14ac:dyDescent="0.25">
      <c r="A9493" t="s">
        <v>972</v>
      </c>
      <c r="B9493" t="s">
        <v>199</v>
      </c>
      <c r="C9493" s="76" t="s">
        <v>842</v>
      </c>
      <c r="D9493" t="s">
        <v>980</v>
      </c>
      <c r="E9493" s="82">
        <v>5.3</v>
      </c>
      <c r="F9493" t="s">
        <v>973</v>
      </c>
      <c r="G9493" s="83">
        <v>41369</v>
      </c>
      <c r="I9493">
        <v>2013</v>
      </c>
    </row>
    <row r="9494" spans="1:9" ht="14.45" customHeight="1" x14ac:dyDescent="0.25">
      <c r="A9494" t="s">
        <v>972</v>
      </c>
      <c r="B9494" t="s">
        <v>245</v>
      </c>
      <c r="C9494" s="76" t="s">
        <v>842</v>
      </c>
      <c r="D9494" t="s">
        <v>980</v>
      </c>
      <c r="E9494" s="82">
        <v>5</v>
      </c>
      <c r="F9494" t="s">
        <v>973</v>
      </c>
      <c r="G9494" s="83">
        <v>41375</v>
      </c>
      <c r="I9494">
        <v>2013</v>
      </c>
    </row>
    <row r="9495" spans="1:9" ht="14.45" customHeight="1" x14ac:dyDescent="0.25">
      <c r="A9495" t="s">
        <v>972</v>
      </c>
      <c r="B9495" t="s">
        <v>194</v>
      </c>
      <c r="C9495" s="76" t="s">
        <v>842</v>
      </c>
      <c r="D9495" t="s">
        <v>980</v>
      </c>
      <c r="E9495" s="82">
        <v>4.9000000000000004</v>
      </c>
      <c r="F9495" t="s">
        <v>973</v>
      </c>
      <c r="G9495" s="83">
        <v>41387</v>
      </c>
      <c r="I9495">
        <v>2013</v>
      </c>
    </row>
    <row r="9496" spans="1:9" ht="14.45" customHeight="1" x14ac:dyDescent="0.25">
      <c r="A9496" t="s">
        <v>972</v>
      </c>
      <c r="B9496" t="s">
        <v>85</v>
      </c>
      <c r="C9496" s="76" t="s">
        <v>842</v>
      </c>
      <c r="D9496" t="s">
        <v>980</v>
      </c>
      <c r="E9496" s="82">
        <v>3.7</v>
      </c>
      <c r="F9496" t="s">
        <v>973</v>
      </c>
      <c r="G9496" s="83">
        <v>41109</v>
      </c>
      <c r="I9496">
        <v>2012</v>
      </c>
    </row>
    <row r="9497" spans="1:9" ht="14.45" customHeight="1" x14ac:dyDescent="0.25">
      <c r="A9497" t="s">
        <v>972</v>
      </c>
      <c r="B9497" t="s">
        <v>116</v>
      </c>
      <c r="C9497" s="76" t="s">
        <v>842</v>
      </c>
      <c r="D9497" t="s">
        <v>980</v>
      </c>
      <c r="E9497" s="82">
        <v>4.5</v>
      </c>
      <c r="F9497" t="s">
        <v>973</v>
      </c>
      <c r="G9497" s="83">
        <v>41366</v>
      </c>
      <c r="I9497">
        <v>2013</v>
      </c>
    </row>
    <row r="9498" spans="1:9" ht="14.45" customHeight="1" x14ac:dyDescent="0.25">
      <c r="A9498" t="s">
        <v>972</v>
      </c>
      <c r="B9498" t="s">
        <v>78</v>
      </c>
      <c r="C9498" s="76" t="s">
        <v>842</v>
      </c>
      <c r="D9498" t="s">
        <v>980</v>
      </c>
      <c r="E9498" s="82">
        <v>4.8</v>
      </c>
      <c r="F9498" t="s">
        <v>973</v>
      </c>
      <c r="G9498" s="83">
        <v>41138</v>
      </c>
      <c r="I9498">
        <v>2012</v>
      </c>
    </row>
    <row r="9499" spans="1:9" ht="14.45" customHeight="1" x14ac:dyDescent="0.25">
      <c r="A9499" t="s">
        <v>972</v>
      </c>
      <c r="B9499" t="s">
        <v>127</v>
      </c>
      <c r="C9499" s="76" t="s">
        <v>842</v>
      </c>
      <c r="D9499" t="s">
        <v>980</v>
      </c>
      <c r="E9499" s="82">
        <v>3.6</v>
      </c>
      <c r="F9499" t="s">
        <v>973</v>
      </c>
      <c r="G9499" s="83">
        <v>41375</v>
      </c>
      <c r="I9499">
        <v>2013</v>
      </c>
    </row>
    <row r="9500" spans="1:9" ht="14.45" customHeight="1" x14ac:dyDescent="0.25">
      <c r="A9500" t="s">
        <v>972</v>
      </c>
      <c r="B9500" t="s">
        <v>246</v>
      </c>
      <c r="C9500" s="76" t="s">
        <v>842</v>
      </c>
      <c r="D9500" t="s">
        <v>980</v>
      </c>
      <c r="E9500" s="82">
        <v>3.7</v>
      </c>
      <c r="F9500" t="s">
        <v>973</v>
      </c>
      <c r="G9500" s="83">
        <v>41382</v>
      </c>
      <c r="I9500">
        <v>2013</v>
      </c>
    </row>
    <row r="9501" spans="1:9" ht="14.45" customHeight="1" x14ac:dyDescent="0.25">
      <c r="A9501" t="s">
        <v>972</v>
      </c>
      <c r="B9501" t="s">
        <v>251</v>
      </c>
      <c r="C9501" s="76" t="s">
        <v>842</v>
      </c>
      <c r="D9501" t="s">
        <v>980</v>
      </c>
      <c r="E9501" s="82">
        <v>7.5</v>
      </c>
      <c r="F9501" t="s">
        <v>973</v>
      </c>
      <c r="G9501" s="83">
        <v>41368</v>
      </c>
      <c r="I9501">
        <v>2013</v>
      </c>
    </row>
    <row r="9502" spans="1:9" ht="14.45" customHeight="1" x14ac:dyDescent="0.25">
      <c r="A9502" t="s">
        <v>972</v>
      </c>
      <c r="B9502" t="s">
        <v>133</v>
      </c>
      <c r="C9502" s="76" t="s">
        <v>842</v>
      </c>
      <c r="D9502" t="s">
        <v>980</v>
      </c>
      <c r="E9502" s="82">
        <v>11.17</v>
      </c>
      <c r="F9502" t="s">
        <v>973</v>
      </c>
      <c r="G9502" s="83">
        <v>41190</v>
      </c>
      <c r="I9502">
        <v>2012</v>
      </c>
    </row>
    <row r="9503" spans="1:9" ht="14.45" customHeight="1" x14ac:dyDescent="0.25">
      <c r="A9503" t="s">
        <v>972</v>
      </c>
      <c r="B9503" t="s">
        <v>122</v>
      </c>
      <c r="C9503" s="76" t="s">
        <v>842</v>
      </c>
      <c r="D9503" t="s">
        <v>980</v>
      </c>
      <c r="E9503" s="82">
        <v>83</v>
      </c>
      <c r="F9503" t="s">
        <v>973</v>
      </c>
      <c r="G9503" s="83">
        <v>41190</v>
      </c>
      <c r="I9503">
        <v>2012</v>
      </c>
    </row>
    <row r="9504" spans="1:9" ht="14.45" customHeight="1" x14ac:dyDescent="0.25">
      <c r="A9504" t="s">
        <v>972</v>
      </c>
      <c r="B9504" t="s">
        <v>124</v>
      </c>
      <c r="C9504" s="76" t="s">
        <v>842</v>
      </c>
      <c r="D9504" t="s">
        <v>980</v>
      </c>
      <c r="E9504" s="82">
        <v>2.5</v>
      </c>
      <c r="F9504" t="s">
        <v>973</v>
      </c>
      <c r="G9504" s="83">
        <v>41388</v>
      </c>
      <c r="I9504">
        <v>2013</v>
      </c>
    </row>
    <row r="9505" spans="1:9" ht="14.45" customHeight="1" x14ac:dyDescent="0.25">
      <c r="A9505" t="s">
        <v>972</v>
      </c>
      <c r="B9505" t="s">
        <v>245</v>
      </c>
      <c r="C9505" s="76" t="s">
        <v>842</v>
      </c>
      <c r="D9505" t="s">
        <v>980</v>
      </c>
      <c r="E9505" s="82">
        <v>3.1</v>
      </c>
      <c r="F9505" t="s">
        <v>973</v>
      </c>
      <c r="G9505" s="83">
        <v>41376</v>
      </c>
      <c r="I9505">
        <v>2013</v>
      </c>
    </row>
    <row r="9506" spans="1:9" ht="14.45" customHeight="1" x14ac:dyDescent="0.25">
      <c r="A9506" t="s">
        <v>972</v>
      </c>
      <c r="B9506" t="s">
        <v>278</v>
      </c>
      <c r="C9506" s="76" t="s">
        <v>842</v>
      </c>
      <c r="D9506" t="s">
        <v>980</v>
      </c>
      <c r="E9506" s="82">
        <v>8.1999999999999993</v>
      </c>
      <c r="F9506" t="s">
        <v>973</v>
      </c>
      <c r="G9506" s="83">
        <v>41376</v>
      </c>
      <c r="I9506">
        <v>2013</v>
      </c>
    </row>
    <row r="9507" spans="1:9" ht="14.45" customHeight="1" x14ac:dyDescent="0.25">
      <c r="A9507" t="s">
        <v>972</v>
      </c>
      <c r="B9507" t="s">
        <v>246</v>
      </c>
      <c r="C9507" s="76" t="s">
        <v>842</v>
      </c>
      <c r="D9507" t="s">
        <v>980</v>
      </c>
      <c r="E9507" s="82">
        <v>3.1</v>
      </c>
      <c r="F9507" t="s">
        <v>973</v>
      </c>
      <c r="G9507" s="83">
        <v>41379</v>
      </c>
      <c r="I9507">
        <v>2013</v>
      </c>
    </row>
    <row r="9508" spans="1:9" ht="14.45" customHeight="1" x14ac:dyDescent="0.25">
      <c r="A9508" t="s">
        <v>972</v>
      </c>
      <c r="B9508" t="s">
        <v>86</v>
      </c>
      <c r="C9508" s="76" t="s">
        <v>842</v>
      </c>
      <c r="D9508" t="s">
        <v>980</v>
      </c>
      <c r="E9508" s="82">
        <v>3.7</v>
      </c>
      <c r="F9508" t="s">
        <v>973</v>
      </c>
      <c r="G9508" s="83">
        <v>41369</v>
      </c>
      <c r="I9508">
        <v>2013</v>
      </c>
    </row>
    <row r="9509" spans="1:9" ht="14.45" customHeight="1" x14ac:dyDescent="0.25">
      <c r="A9509" t="s">
        <v>972</v>
      </c>
      <c r="B9509" t="s">
        <v>131</v>
      </c>
      <c r="C9509" s="76" t="s">
        <v>842</v>
      </c>
      <c r="D9509" t="s">
        <v>980</v>
      </c>
      <c r="E9509" s="82">
        <v>4.3</v>
      </c>
      <c r="F9509" t="s">
        <v>973</v>
      </c>
      <c r="G9509" s="83">
        <v>41387</v>
      </c>
      <c r="I9509">
        <v>2013</v>
      </c>
    </row>
    <row r="9510" spans="1:9" ht="14.45" customHeight="1" x14ac:dyDescent="0.25">
      <c r="A9510" t="s">
        <v>972</v>
      </c>
      <c r="B9510" t="s">
        <v>93</v>
      </c>
      <c r="C9510" s="76" t="s">
        <v>842</v>
      </c>
      <c r="D9510" t="s">
        <v>980</v>
      </c>
      <c r="E9510" s="82">
        <v>7.66</v>
      </c>
      <c r="F9510" t="s">
        <v>973</v>
      </c>
      <c r="G9510" s="83">
        <v>41176</v>
      </c>
      <c r="I9510">
        <v>2012</v>
      </c>
    </row>
    <row r="9511" spans="1:9" ht="14.45" customHeight="1" x14ac:dyDescent="0.25">
      <c r="A9511" t="s">
        <v>972</v>
      </c>
      <c r="B9511" t="s">
        <v>136</v>
      </c>
      <c r="C9511" s="76" t="s">
        <v>842</v>
      </c>
      <c r="D9511" t="s">
        <v>980</v>
      </c>
      <c r="E9511" s="82">
        <v>13.5</v>
      </c>
      <c r="F9511" t="s">
        <v>973</v>
      </c>
      <c r="G9511" s="83">
        <v>41372</v>
      </c>
      <c r="I9511">
        <v>2013</v>
      </c>
    </row>
    <row r="9512" spans="1:9" ht="14.45" customHeight="1" x14ac:dyDescent="0.25">
      <c r="A9512" t="s">
        <v>972</v>
      </c>
      <c r="B9512" t="s">
        <v>252</v>
      </c>
      <c r="C9512" s="76" t="s">
        <v>842</v>
      </c>
      <c r="D9512" t="s">
        <v>980</v>
      </c>
      <c r="E9512" s="82">
        <v>1.9</v>
      </c>
      <c r="F9512" t="s">
        <v>973</v>
      </c>
      <c r="G9512" s="83">
        <v>41373</v>
      </c>
      <c r="I9512">
        <v>2013</v>
      </c>
    </row>
    <row r="9513" spans="1:9" ht="14.45" customHeight="1" x14ac:dyDescent="0.25">
      <c r="A9513" t="s">
        <v>972</v>
      </c>
      <c r="B9513" t="s">
        <v>177</v>
      </c>
      <c r="C9513" s="76" t="s">
        <v>842</v>
      </c>
      <c r="D9513" t="s">
        <v>980</v>
      </c>
      <c r="E9513" s="82">
        <v>500</v>
      </c>
      <c r="F9513" t="s">
        <v>973</v>
      </c>
      <c r="G9513" s="83">
        <v>41634</v>
      </c>
      <c r="I9513">
        <v>2013</v>
      </c>
    </row>
    <row r="9514" spans="1:9" x14ac:dyDescent="0.25">
      <c r="A9514" t="s">
        <v>972</v>
      </c>
      <c r="B9514" t="s">
        <v>64</v>
      </c>
      <c r="C9514" s="76" t="s">
        <v>842</v>
      </c>
      <c r="D9514" t="s">
        <v>980</v>
      </c>
      <c r="E9514" s="82">
        <v>7.1</v>
      </c>
      <c r="F9514" t="s">
        <v>973</v>
      </c>
      <c r="G9514" s="83">
        <v>41373</v>
      </c>
      <c r="I9514">
        <v>2013</v>
      </c>
    </row>
    <row r="9515" spans="1:9" x14ac:dyDescent="0.25">
      <c r="A9515" t="s">
        <v>972</v>
      </c>
      <c r="B9515" t="s">
        <v>85</v>
      </c>
      <c r="C9515" s="76" t="s">
        <v>842</v>
      </c>
      <c r="D9515" t="s">
        <v>980</v>
      </c>
      <c r="E9515" s="82">
        <v>5</v>
      </c>
      <c r="F9515" t="s">
        <v>973</v>
      </c>
      <c r="G9515" s="83">
        <v>41374</v>
      </c>
      <c r="I9515">
        <v>2013</v>
      </c>
    </row>
    <row r="9516" spans="1:9" x14ac:dyDescent="0.25">
      <c r="A9516" t="s">
        <v>972</v>
      </c>
      <c r="B9516" t="s">
        <v>2</v>
      </c>
      <c r="C9516" s="76" t="s">
        <v>842</v>
      </c>
      <c r="D9516" t="s">
        <v>980</v>
      </c>
      <c r="E9516" s="82">
        <v>7.6</v>
      </c>
      <c r="F9516" t="s">
        <v>973</v>
      </c>
      <c r="G9516" s="83">
        <v>41386</v>
      </c>
      <c r="I9516">
        <v>2013</v>
      </c>
    </row>
    <row r="9517" spans="1:9" x14ac:dyDescent="0.25">
      <c r="A9517" t="s">
        <v>972</v>
      </c>
      <c r="B9517" t="s">
        <v>80</v>
      </c>
      <c r="C9517" s="76" t="s">
        <v>842</v>
      </c>
      <c r="D9517" t="s">
        <v>980</v>
      </c>
      <c r="E9517" s="82">
        <v>6.1</v>
      </c>
      <c r="F9517" t="s">
        <v>973</v>
      </c>
      <c r="G9517" s="83">
        <v>41379</v>
      </c>
      <c r="I9517">
        <v>2013</v>
      </c>
    </row>
    <row r="9518" spans="1:9" x14ac:dyDescent="0.25">
      <c r="A9518" t="s">
        <v>972</v>
      </c>
      <c r="B9518" t="s">
        <v>272</v>
      </c>
      <c r="C9518" s="76" t="s">
        <v>842</v>
      </c>
      <c r="D9518" t="s">
        <v>980</v>
      </c>
      <c r="E9518" s="82">
        <v>10.5</v>
      </c>
      <c r="F9518" t="s">
        <v>973</v>
      </c>
      <c r="G9518" s="83">
        <v>41369</v>
      </c>
      <c r="I9518">
        <v>2013</v>
      </c>
    </row>
    <row r="9519" spans="1:9" x14ac:dyDescent="0.25">
      <c r="A9519" t="s">
        <v>972</v>
      </c>
      <c r="B9519" t="s">
        <v>228</v>
      </c>
      <c r="C9519" s="76" t="s">
        <v>842</v>
      </c>
      <c r="D9519" t="s">
        <v>980</v>
      </c>
      <c r="E9519" s="82">
        <v>3.1</v>
      </c>
      <c r="F9519" t="s">
        <v>973</v>
      </c>
      <c r="G9519" s="83">
        <v>41360</v>
      </c>
      <c r="I9519">
        <v>2013</v>
      </c>
    </row>
    <row r="9520" spans="1:9" x14ac:dyDescent="0.25">
      <c r="A9520" t="s">
        <v>972</v>
      </c>
      <c r="B9520" t="s">
        <v>246</v>
      </c>
      <c r="C9520" s="76" t="s">
        <v>842</v>
      </c>
      <c r="D9520" t="s">
        <v>980</v>
      </c>
      <c r="E9520" s="82">
        <v>5</v>
      </c>
      <c r="F9520" t="s">
        <v>973</v>
      </c>
      <c r="G9520" s="83">
        <v>41376</v>
      </c>
      <c r="I9520">
        <v>2013</v>
      </c>
    </row>
    <row r="9521" spans="1:9" x14ac:dyDescent="0.25">
      <c r="A9521" t="s">
        <v>972</v>
      </c>
      <c r="B9521" t="s">
        <v>178</v>
      </c>
      <c r="C9521" s="76" t="s">
        <v>842</v>
      </c>
      <c r="D9521" t="s">
        <v>980</v>
      </c>
      <c r="E9521" s="82">
        <v>0.95</v>
      </c>
      <c r="F9521" t="s">
        <v>973</v>
      </c>
      <c r="G9521" s="83">
        <v>41414</v>
      </c>
      <c r="I9521">
        <v>2013</v>
      </c>
    </row>
    <row r="9522" spans="1:9" x14ac:dyDescent="0.25">
      <c r="A9522" t="s">
        <v>972</v>
      </c>
      <c r="B9522" t="s">
        <v>133</v>
      </c>
      <c r="C9522" s="76" t="s">
        <v>842</v>
      </c>
      <c r="D9522" t="s">
        <v>980</v>
      </c>
      <c r="E9522" s="82">
        <v>4.5</v>
      </c>
      <c r="F9522" t="s">
        <v>973</v>
      </c>
      <c r="G9522" s="83">
        <v>41382</v>
      </c>
      <c r="I9522">
        <v>2013</v>
      </c>
    </row>
    <row r="9523" spans="1:9" x14ac:dyDescent="0.25">
      <c r="A9523" t="s">
        <v>972</v>
      </c>
      <c r="B9523" t="s">
        <v>204</v>
      </c>
      <c r="C9523" s="76" t="s">
        <v>842</v>
      </c>
      <c r="D9523" t="s">
        <v>980</v>
      </c>
      <c r="E9523" s="82">
        <v>10</v>
      </c>
      <c r="F9523" t="s">
        <v>973</v>
      </c>
      <c r="G9523" s="83">
        <v>41387</v>
      </c>
      <c r="I9523">
        <v>2013</v>
      </c>
    </row>
    <row r="9524" spans="1:9" x14ac:dyDescent="0.25">
      <c r="A9524" t="s">
        <v>972</v>
      </c>
      <c r="B9524" t="s">
        <v>185</v>
      </c>
      <c r="C9524" s="76" t="s">
        <v>842</v>
      </c>
      <c r="D9524" t="s">
        <v>980</v>
      </c>
      <c r="E9524" s="82">
        <v>6.91</v>
      </c>
      <c r="F9524" t="s">
        <v>973</v>
      </c>
      <c r="G9524" s="83">
        <v>41158</v>
      </c>
      <c r="I9524">
        <v>2012</v>
      </c>
    </row>
    <row r="9525" spans="1:9" x14ac:dyDescent="0.25">
      <c r="A9525" t="s">
        <v>972</v>
      </c>
      <c r="B9525" t="s">
        <v>251</v>
      </c>
      <c r="C9525" s="76" t="s">
        <v>842</v>
      </c>
      <c r="D9525" t="s">
        <v>980</v>
      </c>
      <c r="E9525" s="82">
        <v>3.7</v>
      </c>
      <c r="F9525" t="s">
        <v>973</v>
      </c>
      <c r="G9525" s="83">
        <v>41368</v>
      </c>
      <c r="I9525">
        <v>2013</v>
      </c>
    </row>
    <row r="9526" spans="1:9" x14ac:dyDescent="0.25">
      <c r="A9526" t="s">
        <v>972</v>
      </c>
      <c r="B9526" t="s">
        <v>246</v>
      </c>
      <c r="C9526" s="76" t="s">
        <v>842</v>
      </c>
      <c r="D9526" t="s">
        <v>980</v>
      </c>
      <c r="E9526" s="82">
        <v>5</v>
      </c>
      <c r="F9526" t="s">
        <v>973</v>
      </c>
      <c r="G9526" s="83">
        <v>41380</v>
      </c>
      <c r="I9526">
        <v>2013</v>
      </c>
    </row>
    <row r="9527" spans="1:9" x14ac:dyDescent="0.25">
      <c r="A9527" t="s">
        <v>972</v>
      </c>
      <c r="B9527" t="s">
        <v>246</v>
      </c>
      <c r="C9527" s="76" t="s">
        <v>842</v>
      </c>
      <c r="D9527" t="s">
        <v>980</v>
      </c>
      <c r="E9527" s="82">
        <v>7.5</v>
      </c>
      <c r="F9527" t="s">
        <v>973</v>
      </c>
      <c r="G9527" s="83">
        <v>41381</v>
      </c>
      <c r="I9527">
        <v>2013</v>
      </c>
    </row>
    <row r="9528" spans="1:9" x14ac:dyDescent="0.25">
      <c r="A9528" t="s">
        <v>972</v>
      </c>
      <c r="B9528" t="s">
        <v>251</v>
      </c>
      <c r="C9528" s="76" t="s">
        <v>842</v>
      </c>
      <c r="D9528" t="s">
        <v>980</v>
      </c>
      <c r="E9528" s="82">
        <v>6.5</v>
      </c>
      <c r="F9528" t="s">
        <v>973</v>
      </c>
      <c r="G9528" s="83">
        <v>41369</v>
      </c>
      <c r="I9528">
        <v>2013</v>
      </c>
    </row>
    <row r="9529" spans="1:9" x14ac:dyDescent="0.25">
      <c r="A9529" t="s">
        <v>972</v>
      </c>
      <c r="B9529" t="s">
        <v>272</v>
      </c>
      <c r="C9529" s="76" t="s">
        <v>842</v>
      </c>
      <c r="D9529" t="s">
        <v>980</v>
      </c>
      <c r="E9529" s="82">
        <v>3.7</v>
      </c>
      <c r="F9529" t="s">
        <v>973</v>
      </c>
      <c r="G9529" s="83">
        <v>41372</v>
      </c>
      <c r="I9529">
        <v>2013</v>
      </c>
    </row>
    <row r="9530" spans="1:9" x14ac:dyDescent="0.25">
      <c r="A9530" t="s">
        <v>972</v>
      </c>
      <c r="B9530" t="s">
        <v>199</v>
      </c>
      <c r="C9530" s="76" t="s">
        <v>842</v>
      </c>
      <c r="D9530" t="s">
        <v>980</v>
      </c>
      <c r="E9530" s="82">
        <v>11.6</v>
      </c>
      <c r="F9530" t="s">
        <v>973</v>
      </c>
      <c r="G9530" s="83">
        <v>41374</v>
      </c>
      <c r="I9530">
        <v>2013</v>
      </c>
    </row>
    <row r="9531" spans="1:9" x14ac:dyDescent="0.25">
      <c r="A9531" t="s">
        <v>972</v>
      </c>
      <c r="B9531" t="s">
        <v>176</v>
      </c>
      <c r="C9531" s="76" t="s">
        <v>842</v>
      </c>
      <c r="D9531" t="s">
        <v>980</v>
      </c>
      <c r="E9531" s="82">
        <v>47.9</v>
      </c>
      <c r="F9531" t="s">
        <v>973</v>
      </c>
      <c r="G9531" s="83">
        <v>41211</v>
      </c>
      <c r="I9531">
        <v>2012</v>
      </c>
    </row>
    <row r="9532" spans="1:9" x14ac:dyDescent="0.25">
      <c r="A9532" t="s">
        <v>972</v>
      </c>
      <c r="B9532" t="s">
        <v>133</v>
      </c>
      <c r="C9532" s="76" t="s">
        <v>947</v>
      </c>
      <c r="D9532" t="s">
        <v>980</v>
      </c>
      <c r="E9532" s="82">
        <v>11.4</v>
      </c>
      <c r="F9532" t="s">
        <v>973</v>
      </c>
      <c r="G9532" s="83">
        <v>41169</v>
      </c>
      <c r="I9532">
        <v>2012</v>
      </c>
    </row>
    <row r="9533" spans="1:9" x14ac:dyDescent="0.25">
      <c r="A9533" t="s">
        <v>972</v>
      </c>
      <c r="B9533" t="s">
        <v>240</v>
      </c>
      <c r="C9533" s="76" t="s">
        <v>842</v>
      </c>
      <c r="D9533" t="s">
        <v>980</v>
      </c>
      <c r="E9533" s="82">
        <v>5.9</v>
      </c>
      <c r="F9533" t="s">
        <v>973</v>
      </c>
      <c r="G9533" s="83">
        <v>41381</v>
      </c>
      <c r="I9533">
        <v>2013</v>
      </c>
    </row>
    <row r="9534" spans="1:9" x14ac:dyDescent="0.25">
      <c r="A9534" t="s">
        <v>972</v>
      </c>
      <c r="B9534" t="s">
        <v>246</v>
      </c>
      <c r="C9534" s="76" t="s">
        <v>842</v>
      </c>
      <c r="D9534" t="s">
        <v>980</v>
      </c>
      <c r="E9534" s="82">
        <v>6.5</v>
      </c>
      <c r="F9534" t="s">
        <v>973</v>
      </c>
      <c r="G9534" s="83">
        <v>41382</v>
      </c>
      <c r="I9534">
        <v>2013</v>
      </c>
    </row>
    <row r="9535" spans="1:9" x14ac:dyDescent="0.25">
      <c r="A9535" t="s">
        <v>972</v>
      </c>
      <c r="B9535" t="s">
        <v>245</v>
      </c>
      <c r="C9535" s="76" t="s">
        <v>842</v>
      </c>
      <c r="D9535" t="s">
        <v>980</v>
      </c>
      <c r="E9535" s="82">
        <v>5</v>
      </c>
      <c r="F9535" t="s">
        <v>973</v>
      </c>
      <c r="G9535" s="83">
        <v>41369</v>
      </c>
      <c r="I9535">
        <v>2013</v>
      </c>
    </row>
    <row r="9536" spans="1:9" x14ac:dyDescent="0.25">
      <c r="A9536" t="s">
        <v>972</v>
      </c>
      <c r="B9536" t="s">
        <v>182</v>
      </c>
      <c r="C9536" s="76" t="s">
        <v>842</v>
      </c>
      <c r="D9536" t="s">
        <v>980</v>
      </c>
      <c r="E9536" s="82">
        <v>5.7</v>
      </c>
      <c r="F9536" t="s">
        <v>973</v>
      </c>
      <c r="G9536" s="83">
        <v>41179</v>
      </c>
      <c r="I9536">
        <v>2012</v>
      </c>
    </row>
    <row r="9537" spans="1:9" x14ac:dyDescent="0.25">
      <c r="A9537" t="s">
        <v>972</v>
      </c>
      <c r="B9537" t="s">
        <v>170</v>
      </c>
      <c r="C9537" s="76" t="s">
        <v>842</v>
      </c>
      <c r="D9537" t="s">
        <v>980</v>
      </c>
      <c r="E9537" s="82">
        <v>4</v>
      </c>
      <c r="F9537" t="s">
        <v>973</v>
      </c>
      <c r="G9537" s="83">
        <v>41382</v>
      </c>
      <c r="I9537">
        <v>2013</v>
      </c>
    </row>
    <row r="9538" spans="1:9" x14ac:dyDescent="0.25">
      <c r="A9538" t="s">
        <v>972</v>
      </c>
      <c r="B9538" t="s">
        <v>177</v>
      </c>
      <c r="C9538" s="76" t="s">
        <v>842</v>
      </c>
      <c r="D9538" t="s">
        <v>980</v>
      </c>
      <c r="E9538" s="82">
        <v>2.4</v>
      </c>
      <c r="F9538" t="s">
        <v>973</v>
      </c>
      <c r="G9538" s="83">
        <v>41386</v>
      </c>
      <c r="I9538">
        <v>2013</v>
      </c>
    </row>
    <row r="9539" spans="1:9" x14ac:dyDescent="0.25">
      <c r="A9539" t="s">
        <v>972</v>
      </c>
      <c r="B9539" t="s">
        <v>89</v>
      </c>
      <c r="C9539" s="76" t="s">
        <v>842</v>
      </c>
      <c r="D9539" t="s">
        <v>980</v>
      </c>
      <c r="E9539" s="82">
        <v>1.9</v>
      </c>
      <c r="F9539" t="s">
        <v>973</v>
      </c>
      <c r="G9539" s="83">
        <v>41382</v>
      </c>
      <c r="I9539">
        <v>2013</v>
      </c>
    </row>
    <row r="9540" spans="1:9" x14ac:dyDescent="0.25">
      <c r="A9540" t="s">
        <v>972</v>
      </c>
      <c r="B9540" t="s">
        <v>122</v>
      </c>
      <c r="C9540" s="76" t="s">
        <v>842</v>
      </c>
      <c r="D9540" t="s">
        <v>980</v>
      </c>
      <c r="E9540" s="82">
        <v>3.01</v>
      </c>
      <c r="F9540" t="s">
        <v>973</v>
      </c>
      <c r="G9540" s="83">
        <v>41473</v>
      </c>
      <c r="I9540">
        <v>2013</v>
      </c>
    </row>
    <row r="9541" spans="1:9" x14ac:dyDescent="0.25">
      <c r="A9541" t="s">
        <v>972</v>
      </c>
      <c r="B9541" t="s">
        <v>79</v>
      </c>
      <c r="C9541" s="76" t="s">
        <v>842</v>
      </c>
      <c r="D9541" t="s">
        <v>980</v>
      </c>
      <c r="E9541" s="82">
        <v>3.9</v>
      </c>
      <c r="F9541" t="s">
        <v>973</v>
      </c>
      <c r="G9541" s="83">
        <v>41710</v>
      </c>
      <c r="I9541">
        <v>2014</v>
      </c>
    </row>
    <row r="9542" spans="1:9" x14ac:dyDescent="0.25">
      <c r="A9542" t="s">
        <v>972</v>
      </c>
      <c r="B9542" t="s">
        <v>199</v>
      </c>
      <c r="C9542" s="76" t="s">
        <v>842</v>
      </c>
      <c r="D9542" t="s">
        <v>980</v>
      </c>
      <c r="E9542" s="82">
        <v>4.28</v>
      </c>
      <c r="F9542" t="s">
        <v>973</v>
      </c>
      <c r="G9542" s="83">
        <v>41379</v>
      </c>
      <c r="I9542">
        <v>2013</v>
      </c>
    </row>
    <row r="9543" spans="1:9" x14ac:dyDescent="0.25">
      <c r="A9543" t="s">
        <v>972</v>
      </c>
      <c r="B9543" t="s">
        <v>245</v>
      </c>
      <c r="C9543" s="76" t="s">
        <v>842</v>
      </c>
      <c r="D9543" t="s">
        <v>980</v>
      </c>
      <c r="E9543" s="82">
        <v>4.9000000000000004</v>
      </c>
      <c r="F9543" t="s">
        <v>973</v>
      </c>
      <c r="G9543" s="83">
        <v>41369</v>
      </c>
      <c r="I9543">
        <v>2013</v>
      </c>
    </row>
    <row r="9544" spans="1:9" x14ac:dyDescent="0.25">
      <c r="A9544" t="s">
        <v>972</v>
      </c>
      <c r="B9544" t="s">
        <v>252</v>
      </c>
      <c r="C9544" s="76" t="s">
        <v>842</v>
      </c>
      <c r="D9544" t="s">
        <v>980</v>
      </c>
      <c r="E9544" s="82">
        <v>5.6</v>
      </c>
      <c r="F9544" t="s">
        <v>973</v>
      </c>
      <c r="G9544" s="83">
        <v>41373</v>
      </c>
      <c r="I9544">
        <v>2013</v>
      </c>
    </row>
    <row r="9545" spans="1:9" ht="14.45" customHeight="1" x14ac:dyDescent="0.25">
      <c r="A9545" t="s">
        <v>972</v>
      </c>
      <c r="B9545" t="s">
        <v>252</v>
      </c>
      <c r="C9545" s="76" t="s">
        <v>842</v>
      </c>
      <c r="D9545" t="s">
        <v>980</v>
      </c>
      <c r="E9545" s="82">
        <v>7.5</v>
      </c>
      <c r="F9545" t="s">
        <v>973</v>
      </c>
      <c r="G9545" s="83">
        <v>41373</v>
      </c>
      <c r="I9545">
        <v>2013</v>
      </c>
    </row>
    <row r="9546" spans="1:9" ht="14.45" customHeight="1" x14ac:dyDescent="0.25">
      <c r="A9546" t="s">
        <v>972</v>
      </c>
      <c r="B9546" t="s">
        <v>275</v>
      </c>
      <c r="C9546" s="76" t="s">
        <v>842</v>
      </c>
      <c r="D9546" t="s">
        <v>980</v>
      </c>
      <c r="E9546" s="82">
        <v>4.5</v>
      </c>
      <c r="F9546" t="s">
        <v>973</v>
      </c>
      <c r="G9546" s="83">
        <v>41365</v>
      </c>
      <c r="I9546">
        <v>2013</v>
      </c>
    </row>
    <row r="9547" spans="1:9" x14ac:dyDescent="0.25">
      <c r="A9547" t="s">
        <v>972</v>
      </c>
      <c r="B9547" t="s">
        <v>245</v>
      </c>
      <c r="C9547" s="76" t="s">
        <v>842</v>
      </c>
      <c r="D9547" t="s">
        <v>980</v>
      </c>
      <c r="E9547" s="82">
        <v>7.8</v>
      </c>
      <c r="F9547" t="s">
        <v>973</v>
      </c>
      <c r="G9547" s="83">
        <v>41369</v>
      </c>
      <c r="I9547">
        <v>2013</v>
      </c>
    </row>
    <row r="9548" spans="1:9" x14ac:dyDescent="0.25">
      <c r="A9548" t="s">
        <v>972</v>
      </c>
      <c r="B9548" t="s">
        <v>106</v>
      </c>
      <c r="C9548" s="76" t="s">
        <v>842</v>
      </c>
      <c r="D9548" t="s">
        <v>980</v>
      </c>
      <c r="E9548" s="82">
        <v>5.7</v>
      </c>
      <c r="F9548" t="s">
        <v>973</v>
      </c>
      <c r="G9548" s="83">
        <v>41381</v>
      </c>
      <c r="I9548">
        <v>2013</v>
      </c>
    </row>
    <row r="9549" spans="1:9" x14ac:dyDescent="0.25">
      <c r="A9549" t="s">
        <v>972</v>
      </c>
      <c r="B9549" t="s">
        <v>278</v>
      </c>
      <c r="C9549" s="76" t="s">
        <v>842</v>
      </c>
      <c r="D9549" t="s">
        <v>980</v>
      </c>
      <c r="E9549" s="82">
        <v>143.80000000000001</v>
      </c>
      <c r="F9549" t="s">
        <v>973</v>
      </c>
      <c r="G9549" s="83">
        <v>41401</v>
      </c>
      <c r="I9549">
        <v>2013</v>
      </c>
    </row>
    <row r="9550" spans="1:9" x14ac:dyDescent="0.25">
      <c r="A9550" t="s">
        <v>972</v>
      </c>
      <c r="B9550" t="s">
        <v>71</v>
      </c>
      <c r="C9550" s="76" t="s">
        <v>842</v>
      </c>
      <c r="D9550" t="s">
        <v>980</v>
      </c>
      <c r="E9550" s="82">
        <v>25.7</v>
      </c>
      <c r="F9550" t="s">
        <v>973</v>
      </c>
      <c r="G9550" s="83">
        <v>41694</v>
      </c>
      <c r="I9550">
        <v>2014</v>
      </c>
    </row>
    <row r="9551" spans="1:9" x14ac:dyDescent="0.25">
      <c r="A9551" t="s">
        <v>972</v>
      </c>
      <c r="B9551" t="s">
        <v>83</v>
      </c>
      <c r="C9551" s="76" t="s">
        <v>842</v>
      </c>
      <c r="D9551" t="s">
        <v>980</v>
      </c>
      <c r="E9551" s="82">
        <v>5.7</v>
      </c>
      <c r="F9551" t="s">
        <v>973</v>
      </c>
      <c r="G9551" s="83">
        <v>41374</v>
      </c>
      <c r="I9551">
        <v>2013</v>
      </c>
    </row>
    <row r="9552" spans="1:9" x14ac:dyDescent="0.25">
      <c r="A9552" t="s">
        <v>972</v>
      </c>
      <c r="B9552" t="s">
        <v>95</v>
      </c>
      <c r="C9552" s="76" t="s">
        <v>842</v>
      </c>
      <c r="D9552" t="s">
        <v>980</v>
      </c>
      <c r="E9552" s="82">
        <v>149.5</v>
      </c>
      <c r="F9552" t="s">
        <v>973</v>
      </c>
      <c r="G9552" s="83">
        <v>41248</v>
      </c>
      <c r="I9552">
        <v>2012</v>
      </c>
    </row>
    <row r="9553" spans="1:9" x14ac:dyDescent="0.25">
      <c r="A9553" t="s">
        <v>972</v>
      </c>
      <c r="B9553" t="s">
        <v>225</v>
      </c>
      <c r="C9553" s="76" t="s">
        <v>842</v>
      </c>
      <c r="D9553" t="s">
        <v>980</v>
      </c>
      <c r="E9553" s="82">
        <v>8.4</v>
      </c>
      <c r="F9553" t="s">
        <v>973</v>
      </c>
      <c r="G9553" s="83">
        <v>41360</v>
      </c>
      <c r="I9553">
        <v>2013</v>
      </c>
    </row>
    <row r="9554" spans="1:9" x14ac:dyDescent="0.25">
      <c r="A9554" t="s">
        <v>972</v>
      </c>
      <c r="B9554" t="s">
        <v>136</v>
      </c>
      <c r="C9554" s="76" t="s">
        <v>842</v>
      </c>
      <c r="D9554" t="s">
        <v>980</v>
      </c>
      <c r="E9554" s="82">
        <v>8.9</v>
      </c>
      <c r="F9554" t="s">
        <v>973</v>
      </c>
      <c r="G9554" s="83">
        <v>41354</v>
      </c>
      <c r="I9554">
        <v>2013</v>
      </c>
    </row>
    <row r="9555" spans="1:9" x14ac:dyDescent="0.25">
      <c r="A9555" t="s">
        <v>972</v>
      </c>
      <c r="B9555" t="s">
        <v>136</v>
      </c>
      <c r="C9555" s="76" t="s">
        <v>842</v>
      </c>
      <c r="D9555" t="s">
        <v>980</v>
      </c>
      <c r="E9555" s="82">
        <v>3.6</v>
      </c>
      <c r="F9555" t="s">
        <v>973</v>
      </c>
      <c r="G9555" s="83">
        <v>41369</v>
      </c>
      <c r="I9555">
        <v>2013</v>
      </c>
    </row>
    <row r="9556" spans="1:9" x14ac:dyDescent="0.25">
      <c r="A9556" t="s">
        <v>972</v>
      </c>
      <c r="B9556" t="s">
        <v>246</v>
      </c>
      <c r="C9556" s="76" t="s">
        <v>842</v>
      </c>
      <c r="D9556" t="s">
        <v>980</v>
      </c>
      <c r="E9556" s="82">
        <v>6.2</v>
      </c>
      <c r="F9556" t="s">
        <v>973</v>
      </c>
      <c r="G9556" s="83">
        <v>41381</v>
      </c>
      <c r="I9556">
        <v>2013</v>
      </c>
    </row>
    <row r="9557" spans="1:9" x14ac:dyDescent="0.25">
      <c r="A9557" t="s">
        <v>972</v>
      </c>
      <c r="B9557" t="s">
        <v>179</v>
      </c>
      <c r="C9557" s="76" t="s">
        <v>842</v>
      </c>
      <c r="D9557" t="s">
        <v>980</v>
      </c>
      <c r="E9557" s="82">
        <v>4.9000000000000004</v>
      </c>
      <c r="F9557" t="s">
        <v>973</v>
      </c>
      <c r="G9557" s="83">
        <v>41376</v>
      </c>
      <c r="I9557">
        <v>2013</v>
      </c>
    </row>
    <row r="9558" spans="1:9" x14ac:dyDescent="0.25">
      <c r="A9558" t="s">
        <v>972</v>
      </c>
      <c r="B9558" t="s">
        <v>144</v>
      </c>
      <c r="C9558" s="76" t="s">
        <v>842</v>
      </c>
      <c r="D9558" t="s">
        <v>980</v>
      </c>
      <c r="E9558" s="82">
        <v>3.8</v>
      </c>
      <c r="F9558" t="s">
        <v>973</v>
      </c>
      <c r="G9558" s="83">
        <v>41387</v>
      </c>
      <c r="I9558">
        <v>2013</v>
      </c>
    </row>
    <row r="9559" spans="1:9" x14ac:dyDescent="0.25">
      <c r="A9559" t="s">
        <v>972</v>
      </c>
      <c r="B9559" t="s">
        <v>245</v>
      </c>
      <c r="C9559" s="76" t="s">
        <v>842</v>
      </c>
      <c r="D9559" t="s">
        <v>980</v>
      </c>
      <c r="E9559" s="82">
        <v>3.1</v>
      </c>
      <c r="F9559" t="s">
        <v>973</v>
      </c>
      <c r="G9559" s="83">
        <v>41278</v>
      </c>
      <c r="I9559">
        <v>2013</v>
      </c>
    </row>
    <row r="9560" spans="1:9" x14ac:dyDescent="0.25">
      <c r="A9560" t="s">
        <v>972</v>
      </c>
      <c r="B9560" t="s">
        <v>246</v>
      </c>
      <c r="C9560" s="76" t="s">
        <v>842</v>
      </c>
      <c r="D9560" t="s">
        <v>980</v>
      </c>
      <c r="E9560" s="82">
        <v>4.4000000000000004</v>
      </c>
      <c r="F9560" t="s">
        <v>973</v>
      </c>
      <c r="G9560" s="83">
        <v>41379</v>
      </c>
      <c r="I9560">
        <v>2013</v>
      </c>
    </row>
    <row r="9561" spans="1:9" x14ac:dyDescent="0.25">
      <c r="A9561" t="s">
        <v>972</v>
      </c>
      <c r="B9561" t="s">
        <v>246</v>
      </c>
      <c r="C9561" s="76" t="s">
        <v>842</v>
      </c>
      <c r="D9561" t="s">
        <v>980</v>
      </c>
      <c r="E9561" s="82">
        <v>3.7</v>
      </c>
      <c r="F9561" t="s">
        <v>973</v>
      </c>
      <c r="G9561" s="83">
        <v>41387</v>
      </c>
      <c r="I9561">
        <v>2013</v>
      </c>
    </row>
    <row r="9562" spans="1:9" x14ac:dyDescent="0.25">
      <c r="A9562" t="s">
        <v>972</v>
      </c>
      <c r="B9562" t="s">
        <v>127</v>
      </c>
      <c r="C9562" s="76" t="s">
        <v>842</v>
      </c>
      <c r="D9562" t="s">
        <v>980</v>
      </c>
      <c r="E9562" s="82">
        <v>2.4</v>
      </c>
      <c r="F9562" t="s">
        <v>973</v>
      </c>
      <c r="G9562" s="83">
        <v>41376</v>
      </c>
      <c r="I9562">
        <v>2013</v>
      </c>
    </row>
    <row r="9563" spans="1:9" x14ac:dyDescent="0.25">
      <c r="A9563" t="s">
        <v>972</v>
      </c>
      <c r="B9563" t="s">
        <v>93</v>
      </c>
      <c r="C9563" s="76" t="s">
        <v>842</v>
      </c>
      <c r="D9563" t="s">
        <v>980</v>
      </c>
      <c r="E9563" s="82">
        <v>3.7</v>
      </c>
      <c r="F9563" t="s">
        <v>973</v>
      </c>
      <c r="G9563" s="83">
        <v>41366</v>
      </c>
      <c r="I9563">
        <v>2013</v>
      </c>
    </row>
    <row r="9564" spans="1:9" x14ac:dyDescent="0.25">
      <c r="A9564" t="s">
        <v>972</v>
      </c>
      <c r="B9564" t="s">
        <v>170</v>
      </c>
      <c r="C9564" s="76" t="s">
        <v>947</v>
      </c>
      <c r="D9564" t="s">
        <v>980</v>
      </c>
      <c r="E9564" s="82">
        <v>95</v>
      </c>
      <c r="F9564" t="s">
        <v>973</v>
      </c>
      <c r="G9564" s="83">
        <v>41334</v>
      </c>
      <c r="I9564">
        <v>2013</v>
      </c>
    </row>
    <row r="9565" spans="1:9" x14ac:dyDescent="0.25">
      <c r="A9565" t="s">
        <v>972</v>
      </c>
      <c r="B9565" t="s">
        <v>172</v>
      </c>
      <c r="C9565" s="76" t="s">
        <v>842</v>
      </c>
      <c r="D9565" t="s">
        <v>980</v>
      </c>
      <c r="E9565" s="82">
        <v>5.6</v>
      </c>
      <c r="F9565" t="s">
        <v>973</v>
      </c>
      <c r="G9565" s="83">
        <v>41380</v>
      </c>
      <c r="I9565">
        <v>2013</v>
      </c>
    </row>
    <row r="9566" spans="1:9" x14ac:dyDescent="0.25">
      <c r="A9566" t="s">
        <v>972</v>
      </c>
      <c r="B9566" t="s">
        <v>245</v>
      </c>
      <c r="C9566" s="76" t="s">
        <v>842</v>
      </c>
      <c r="D9566" t="s">
        <v>980</v>
      </c>
      <c r="E9566" s="82">
        <v>3.7</v>
      </c>
      <c r="F9566" t="s">
        <v>973</v>
      </c>
      <c r="G9566" s="83">
        <v>41376</v>
      </c>
      <c r="I9566">
        <v>2013</v>
      </c>
    </row>
    <row r="9567" spans="1:9" x14ac:dyDescent="0.25">
      <c r="A9567" t="s">
        <v>972</v>
      </c>
      <c r="B9567" t="s">
        <v>170</v>
      </c>
      <c r="C9567" s="76" t="s">
        <v>842</v>
      </c>
      <c r="D9567" t="s">
        <v>980</v>
      </c>
      <c r="E9567" s="82">
        <v>139</v>
      </c>
      <c r="F9567" t="s">
        <v>973</v>
      </c>
      <c r="G9567" s="83">
        <v>41352</v>
      </c>
      <c r="I9567">
        <v>2013</v>
      </c>
    </row>
    <row r="9568" spans="1:9" x14ac:dyDescent="0.25">
      <c r="A9568" t="s">
        <v>972</v>
      </c>
      <c r="B9568" t="s">
        <v>30</v>
      </c>
      <c r="C9568" s="76" t="s">
        <v>842</v>
      </c>
      <c r="D9568" t="s">
        <v>980</v>
      </c>
      <c r="E9568" s="82">
        <v>3.5</v>
      </c>
      <c r="F9568" t="s">
        <v>973</v>
      </c>
      <c r="G9568" s="83">
        <v>41379</v>
      </c>
      <c r="I9568">
        <v>2013</v>
      </c>
    </row>
    <row r="9569" spans="1:9" x14ac:dyDescent="0.25">
      <c r="A9569" t="s">
        <v>972</v>
      </c>
      <c r="B9569" t="s">
        <v>246</v>
      </c>
      <c r="C9569" s="76" t="s">
        <v>842</v>
      </c>
      <c r="D9569" t="s">
        <v>980</v>
      </c>
      <c r="E9569" s="82">
        <v>56.4</v>
      </c>
      <c r="F9569" t="s">
        <v>973</v>
      </c>
      <c r="G9569" s="83">
        <v>41309</v>
      </c>
      <c r="I9569">
        <v>2013</v>
      </c>
    </row>
    <row r="9570" spans="1:9" x14ac:dyDescent="0.25">
      <c r="A9570" t="s">
        <v>972</v>
      </c>
      <c r="B9570" t="s">
        <v>252</v>
      </c>
      <c r="C9570" s="76" t="s">
        <v>842</v>
      </c>
      <c r="D9570" t="s">
        <v>980</v>
      </c>
      <c r="E9570" s="82">
        <v>3.8</v>
      </c>
      <c r="F9570" t="s">
        <v>973</v>
      </c>
      <c r="G9570" s="83">
        <v>41373</v>
      </c>
      <c r="I9570">
        <v>2013</v>
      </c>
    </row>
    <row r="9571" spans="1:9" x14ac:dyDescent="0.25">
      <c r="A9571" t="s">
        <v>972</v>
      </c>
      <c r="B9571" t="s">
        <v>203</v>
      </c>
      <c r="C9571" s="76" t="s">
        <v>842</v>
      </c>
      <c r="D9571" t="s">
        <v>980</v>
      </c>
      <c r="E9571" s="82">
        <v>142.5</v>
      </c>
      <c r="F9571" t="s">
        <v>973</v>
      </c>
      <c r="G9571" s="83">
        <v>41620</v>
      </c>
      <c r="I9571">
        <v>2013</v>
      </c>
    </row>
    <row r="9572" spans="1:9" x14ac:dyDescent="0.25">
      <c r="A9572" t="s">
        <v>972</v>
      </c>
      <c r="B9572" t="s">
        <v>246</v>
      </c>
      <c r="C9572" s="76" t="s">
        <v>842</v>
      </c>
      <c r="D9572" t="s">
        <v>980</v>
      </c>
      <c r="E9572" s="82">
        <v>4.4000000000000004</v>
      </c>
      <c r="F9572" t="s">
        <v>973</v>
      </c>
      <c r="G9572" s="83">
        <v>41380</v>
      </c>
      <c r="I9572">
        <v>2013</v>
      </c>
    </row>
    <row r="9573" spans="1:9" x14ac:dyDescent="0.25">
      <c r="A9573" t="s">
        <v>972</v>
      </c>
      <c r="B9573" t="s">
        <v>228</v>
      </c>
      <c r="C9573" s="76" t="s">
        <v>842</v>
      </c>
      <c r="D9573" t="s">
        <v>980</v>
      </c>
      <c r="E9573" s="82">
        <v>3.7</v>
      </c>
      <c r="F9573" t="s">
        <v>973</v>
      </c>
      <c r="G9573" s="83">
        <v>41360</v>
      </c>
      <c r="I9573">
        <v>2013</v>
      </c>
    </row>
    <row r="9574" spans="1:9" x14ac:dyDescent="0.25">
      <c r="A9574" t="s">
        <v>972</v>
      </c>
      <c r="B9574" t="s">
        <v>117</v>
      </c>
      <c r="C9574" s="76" t="s">
        <v>946</v>
      </c>
      <c r="D9574" t="s">
        <v>980</v>
      </c>
      <c r="E9574" s="82">
        <v>5</v>
      </c>
      <c r="F9574" t="s">
        <v>973</v>
      </c>
      <c r="G9574" s="83">
        <v>41071</v>
      </c>
      <c r="I9574">
        <v>2012</v>
      </c>
    </row>
    <row r="9575" spans="1:9" x14ac:dyDescent="0.25">
      <c r="A9575" t="s">
        <v>972</v>
      </c>
      <c r="B9575" t="s">
        <v>177</v>
      </c>
      <c r="C9575" s="76" t="s">
        <v>842</v>
      </c>
      <c r="D9575" t="s">
        <v>980</v>
      </c>
      <c r="E9575" s="82">
        <v>3.7</v>
      </c>
      <c r="F9575" t="s">
        <v>973</v>
      </c>
      <c r="G9575" s="83">
        <v>41376</v>
      </c>
      <c r="I9575">
        <v>2013</v>
      </c>
    </row>
    <row r="9576" spans="1:9" x14ac:dyDescent="0.25">
      <c r="A9576" t="s">
        <v>972</v>
      </c>
      <c r="B9576" t="s">
        <v>136</v>
      </c>
      <c r="C9576" s="76" t="s">
        <v>842</v>
      </c>
      <c r="D9576" t="s">
        <v>980</v>
      </c>
      <c r="E9576" s="82">
        <v>13</v>
      </c>
      <c r="F9576" t="s">
        <v>973</v>
      </c>
      <c r="G9576" s="83">
        <v>41277</v>
      </c>
      <c r="I9576">
        <v>2013</v>
      </c>
    </row>
    <row r="9577" spans="1:9" x14ac:dyDescent="0.25">
      <c r="A9577" t="s">
        <v>972</v>
      </c>
      <c r="B9577" t="s">
        <v>177</v>
      </c>
      <c r="C9577" s="76" t="s">
        <v>842</v>
      </c>
      <c r="D9577" t="s">
        <v>980</v>
      </c>
      <c r="E9577" s="82">
        <v>8.5</v>
      </c>
      <c r="F9577" t="s">
        <v>973</v>
      </c>
      <c r="G9577" s="83">
        <v>41386</v>
      </c>
      <c r="I9577">
        <v>2013</v>
      </c>
    </row>
    <row r="9578" spans="1:9" x14ac:dyDescent="0.25">
      <c r="A9578" t="s">
        <v>972</v>
      </c>
      <c r="B9578" t="s">
        <v>171</v>
      </c>
      <c r="C9578" s="76" t="s">
        <v>842</v>
      </c>
      <c r="D9578" t="s">
        <v>980</v>
      </c>
      <c r="E9578" s="82">
        <v>3.7</v>
      </c>
      <c r="F9578" t="s">
        <v>973</v>
      </c>
      <c r="G9578" s="83">
        <v>41375</v>
      </c>
      <c r="I9578">
        <v>2013</v>
      </c>
    </row>
    <row r="9579" spans="1:9" x14ac:dyDescent="0.25">
      <c r="A9579" t="s">
        <v>972</v>
      </c>
      <c r="B9579" t="s">
        <v>246</v>
      </c>
      <c r="C9579" s="76" t="s">
        <v>842</v>
      </c>
      <c r="D9579" t="s">
        <v>980</v>
      </c>
      <c r="E9579" s="82">
        <v>7</v>
      </c>
      <c r="F9579" t="s">
        <v>973</v>
      </c>
      <c r="G9579" s="83">
        <v>41445</v>
      </c>
      <c r="I9579">
        <v>2013</v>
      </c>
    </row>
    <row r="9580" spans="1:9" x14ac:dyDescent="0.25">
      <c r="A9580" t="s">
        <v>972</v>
      </c>
      <c r="B9580" t="s">
        <v>78</v>
      </c>
      <c r="C9580" s="76" t="s">
        <v>842</v>
      </c>
      <c r="D9580" t="s">
        <v>980</v>
      </c>
      <c r="E9580" s="82">
        <v>1.5</v>
      </c>
      <c r="F9580" t="s">
        <v>973</v>
      </c>
      <c r="G9580" s="83">
        <v>41361</v>
      </c>
      <c r="I9580">
        <v>2013</v>
      </c>
    </row>
    <row r="9581" spans="1:9" x14ac:dyDescent="0.25">
      <c r="A9581" t="s">
        <v>972</v>
      </c>
      <c r="B9581" t="s">
        <v>183</v>
      </c>
      <c r="C9581" s="76" t="s">
        <v>842</v>
      </c>
      <c r="D9581" t="s">
        <v>980</v>
      </c>
      <c r="E9581" s="82">
        <v>4.4000000000000004</v>
      </c>
      <c r="F9581" t="s">
        <v>973</v>
      </c>
      <c r="G9581" s="83">
        <v>41366</v>
      </c>
      <c r="I9581">
        <v>2013</v>
      </c>
    </row>
    <row r="9582" spans="1:9" x14ac:dyDescent="0.25">
      <c r="A9582" t="s">
        <v>972</v>
      </c>
      <c r="B9582" t="s">
        <v>0</v>
      </c>
      <c r="C9582" s="76" t="s">
        <v>842</v>
      </c>
      <c r="D9582" t="s">
        <v>980</v>
      </c>
      <c r="E9582" s="82">
        <v>11.35</v>
      </c>
      <c r="F9582" t="s">
        <v>973</v>
      </c>
      <c r="G9582" s="83">
        <v>41383</v>
      </c>
      <c r="I9582">
        <v>2013</v>
      </c>
    </row>
    <row r="9583" spans="1:9" x14ac:dyDescent="0.25">
      <c r="A9583" t="s">
        <v>972</v>
      </c>
      <c r="B9583" t="s">
        <v>188</v>
      </c>
      <c r="C9583" s="76" t="s">
        <v>842</v>
      </c>
      <c r="D9583" t="s">
        <v>980</v>
      </c>
      <c r="E9583" s="82">
        <v>5.6</v>
      </c>
      <c r="F9583" t="s">
        <v>973</v>
      </c>
      <c r="G9583" s="83">
        <v>41274</v>
      </c>
      <c r="I9583">
        <v>2012</v>
      </c>
    </row>
    <row r="9584" spans="1:9" x14ac:dyDescent="0.25">
      <c r="A9584" t="s">
        <v>972</v>
      </c>
      <c r="B9584" t="s">
        <v>120</v>
      </c>
      <c r="C9584" s="76" t="s">
        <v>842</v>
      </c>
      <c r="D9584" t="s">
        <v>980</v>
      </c>
      <c r="E9584" s="82">
        <v>1.9</v>
      </c>
      <c r="F9584" t="s">
        <v>973</v>
      </c>
      <c r="G9584" s="83">
        <v>41386</v>
      </c>
      <c r="I9584">
        <v>2013</v>
      </c>
    </row>
    <row r="9585" spans="1:9" x14ac:dyDescent="0.25">
      <c r="A9585" t="s">
        <v>972</v>
      </c>
      <c r="B9585" t="s">
        <v>30</v>
      </c>
      <c r="C9585" s="76" t="s">
        <v>842</v>
      </c>
      <c r="D9585" t="s">
        <v>980</v>
      </c>
      <c r="E9585" s="82">
        <v>19.3</v>
      </c>
      <c r="F9585" t="s">
        <v>973</v>
      </c>
      <c r="G9585" s="83">
        <v>41376</v>
      </c>
      <c r="I9585">
        <v>2013</v>
      </c>
    </row>
    <row r="9586" spans="1:9" x14ac:dyDescent="0.25">
      <c r="A9586" t="s">
        <v>972</v>
      </c>
      <c r="B9586" t="s">
        <v>139</v>
      </c>
      <c r="C9586" s="76" t="s">
        <v>842</v>
      </c>
      <c r="D9586" t="s">
        <v>980</v>
      </c>
      <c r="E9586" s="82">
        <v>4.9000000000000004</v>
      </c>
      <c r="F9586" t="s">
        <v>973</v>
      </c>
      <c r="G9586" s="83">
        <v>41365</v>
      </c>
      <c r="I9586">
        <v>2013</v>
      </c>
    </row>
    <row r="9587" spans="1:9" x14ac:dyDescent="0.25">
      <c r="A9587" t="s">
        <v>972</v>
      </c>
      <c r="B9587" t="s">
        <v>142</v>
      </c>
      <c r="C9587" s="76" t="s">
        <v>842</v>
      </c>
      <c r="D9587" t="s">
        <v>980</v>
      </c>
      <c r="E9587" s="82">
        <v>3.7</v>
      </c>
      <c r="F9587" t="s">
        <v>973</v>
      </c>
      <c r="G9587" s="83">
        <v>41360</v>
      </c>
      <c r="I9587">
        <v>2013</v>
      </c>
    </row>
    <row r="9588" spans="1:9" x14ac:dyDescent="0.25">
      <c r="A9588" t="s">
        <v>972</v>
      </c>
      <c r="B9588" t="s">
        <v>109</v>
      </c>
      <c r="C9588" s="76" t="s">
        <v>842</v>
      </c>
      <c r="D9588" t="s">
        <v>980</v>
      </c>
      <c r="E9588" s="82">
        <v>10</v>
      </c>
      <c r="F9588" t="s">
        <v>973</v>
      </c>
      <c r="G9588" s="83">
        <v>41319</v>
      </c>
      <c r="I9588">
        <v>2013</v>
      </c>
    </row>
    <row r="9589" spans="1:9" x14ac:dyDescent="0.25">
      <c r="A9589" t="s">
        <v>972</v>
      </c>
      <c r="B9589" t="s">
        <v>124</v>
      </c>
      <c r="C9589" s="76" t="s">
        <v>842</v>
      </c>
      <c r="D9589" t="s">
        <v>980</v>
      </c>
      <c r="E9589" s="82">
        <v>8.6999999999999993</v>
      </c>
      <c r="F9589" t="s">
        <v>973</v>
      </c>
      <c r="G9589" s="83">
        <v>41327</v>
      </c>
      <c r="I9589">
        <v>2013</v>
      </c>
    </row>
    <row r="9590" spans="1:9" x14ac:dyDescent="0.25">
      <c r="A9590" t="s">
        <v>972</v>
      </c>
      <c r="B9590" t="s">
        <v>170</v>
      </c>
      <c r="C9590" s="76" t="s">
        <v>842</v>
      </c>
      <c r="D9590" t="s">
        <v>980</v>
      </c>
      <c r="E9590" s="82">
        <v>3</v>
      </c>
      <c r="F9590" t="s">
        <v>973</v>
      </c>
      <c r="G9590" s="83">
        <v>41383</v>
      </c>
      <c r="I9590">
        <v>2013</v>
      </c>
    </row>
    <row r="9591" spans="1:9" x14ac:dyDescent="0.25">
      <c r="A9591" t="s">
        <v>972</v>
      </c>
      <c r="B9591" t="s">
        <v>120</v>
      </c>
      <c r="C9591" s="76" t="s">
        <v>842</v>
      </c>
      <c r="D9591" t="s">
        <v>980</v>
      </c>
      <c r="E9591" s="82">
        <v>1.9</v>
      </c>
      <c r="F9591" t="s">
        <v>973</v>
      </c>
      <c r="G9591" s="83">
        <v>41390</v>
      </c>
      <c r="I9591">
        <v>2013</v>
      </c>
    </row>
    <row r="9592" spans="1:9" x14ac:dyDescent="0.25">
      <c r="A9592" t="s">
        <v>972</v>
      </c>
      <c r="B9592" t="s">
        <v>95</v>
      </c>
      <c r="C9592" s="76" t="s">
        <v>842</v>
      </c>
      <c r="D9592" t="s">
        <v>980</v>
      </c>
      <c r="E9592" s="82">
        <v>77.7</v>
      </c>
      <c r="F9592" t="s">
        <v>973</v>
      </c>
      <c r="G9592" s="83">
        <v>41330</v>
      </c>
      <c r="I9592">
        <v>2013</v>
      </c>
    </row>
    <row r="9593" spans="1:9" x14ac:dyDescent="0.25">
      <c r="A9593" t="s">
        <v>972</v>
      </c>
      <c r="B9593" t="s">
        <v>246</v>
      </c>
      <c r="C9593" s="76" t="s">
        <v>842</v>
      </c>
      <c r="D9593" t="s">
        <v>980</v>
      </c>
      <c r="E9593" s="82">
        <v>7</v>
      </c>
      <c r="F9593" t="s">
        <v>973</v>
      </c>
      <c r="G9593" s="83">
        <v>41379</v>
      </c>
      <c r="I9593">
        <v>2013</v>
      </c>
    </row>
    <row r="9594" spans="1:9" x14ac:dyDescent="0.25">
      <c r="A9594" t="s">
        <v>972</v>
      </c>
      <c r="B9594" t="s">
        <v>246</v>
      </c>
      <c r="C9594" s="76" t="s">
        <v>842</v>
      </c>
      <c r="D9594" t="s">
        <v>980</v>
      </c>
      <c r="E9594" s="82">
        <v>4.4000000000000004</v>
      </c>
      <c r="F9594" t="s">
        <v>973</v>
      </c>
      <c r="G9594" s="83">
        <v>41382</v>
      </c>
      <c r="I9594">
        <v>2013</v>
      </c>
    </row>
    <row r="9595" spans="1:9" x14ac:dyDescent="0.25">
      <c r="A9595" t="s">
        <v>972</v>
      </c>
      <c r="B9595" t="s">
        <v>251</v>
      </c>
      <c r="C9595" s="76" t="s">
        <v>842</v>
      </c>
      <c r="D9595" t="s">
        <v>980</v>
      </c>
      <c r="E9595" s="82">
        <v>5</v>
      </c>
      <c r="F9595" t="s">
        <v>973</v>
      </c>
      <c r="G9595" s="83">
        <v>41337</v>
      </c>
      <c r="I9595">
        <v>2013</v>
      </c>
    </row>
    <row r="9596" spans="1:9" x14ac:dyDescent="0.25">
      <c r="A9596" t="s">
        <v>972</v>
      </c>
      <c r="B9596" t="s">
        <v>2</v>
      </c>
      <c r="C9596" s="76" t="s">
        <v>842</v>
      </c>
      <c r="D9596" t="s">
        <v>980</v>
      </c>
      <c r="E9596" s="82">
        <v>3</v>
      </c>
      <c r="F9596" t="s">
        <v>973</v>
      </c>
      <c r="G9596" s="83">
        <v>42969</v>
      </c>
      <c r="I9596">
        <v>2017</v>
      </c>
    </row>
    <row r="9597" spans="1:9" x14ac:dyDescent="0.25">
      <c r="A9597" t="s">
        <v>972</v>
      </c>
      <c r="B9597" t="s">
        <v>123</v>
      </c>
      <c r="C9597" s="76" t="s">
        <v>842</v>
      </c>
      <c r="D9597" t="s">
        <v>980</v>
      </c>
      <c r="E9597" s="82">
        <v>7</v>
      </c>
      <c r="F9597" t="s">
        <v>973</v>
      </c>
      <c r="G9597" s="83">
        <v>41467</v>
      </c>
      <c r="I9597">
        <v>2013</v>
      </c>
    </row>
    <row r="9598" spans="1:9" x14ac:dyDescent="0.25">
      <c r="A9598" t="s">
        <v>972</v>
      </c>
      <c r="B9598" t="s">
        <v>136</v>
      </c>
      <c r="C9598" s="76" t="s">
        <v>842</v>
      </c>
      <c r="D9598" t="s">
        <v>980</v>
      </c>
      <c r="E9598" s="82">
        <v>4.8</v>
      </c>
      <c r="F9598" t="s">
        <v>973</v>
      </c>
      <c r="G9598" s="83">
        <v>41362</v>
      </c>
      <c r="I9598">
        <v>2013</v>
      </c>
    </row>
    <row r="9599" spans="1:9" x14ac:dyDescent="0.25">
      <c r="A9599" t="s">
        <v>972</v>
      </c>
      <c r="B9599" t="s">
        <v>171</v>
      </c>
      <c r="C9599" s="76" t="s">
        <v>842</v>
      </c>
      <c r="D9599" t="s">
        <v>980</v>
      </c>
      <c r="E9599" s="82">
        <v>9.8000000000000007</v>
      </c>
      <c r="F9599" t="s">
        <v>973</v>
      </c>
      <c r="G9599" s="83">
        <v>41437</v>
      </c>
      <c r="I9599">
        <v>2013</v>
      </c>
    </row>
    <row r="9600" spans="1:9" x14ac:dyDescent="0.25">
      <c r="A9600" t="s">
        <v>972</v>
      </c>
      <c r="B9600" t="s">
        <v>79</v>
      </c>
      <c r="C9600" s="76" t="s">
        <v>842</v>
      </c>
      <c r="D9600" t="s">
        <v>980</v>
      </c>
      <c r="E9600" s="82">
        <v>4.4000000000000004</v>
      </c>
      <c r="F9600" t="s">
        <v>973</v>
      </c>
      <c r="G9600" s="83">
        <v>41383</v>
      </c>
      <c r="I9600">
        <v>2013</v>
      </c>
    </row>
    <row r="9601" spans="1:9" x14ac:dyDescent="0.25">
      <c r="A9601" t="s">
        <v>972</v>
      </c>
      <c r="B9601" t="s">
        <v>171</v>
      </c>
      <c r="C9601" s="76" t="s">
        <v>842</v>
      </c>
      <c r="D9601" t="s">
        <v>980</v>
      </c>
      <c r="E9601" s="82">
        <v>7.5</v>
      </c>
      <c r="F9601" t="s">
        <v>973</v>
      </c>
      <c r="G9601" s="83">
        <v>41373</v>
      </c>
      <c r="I9601">
        <v>2013</v>
      </c>
    </row>
    <row r="9602" spans="1:9" x14ac:dyDescent="0.25">
      <c r="A9602" t="s">
        <v>972</v>
      </c>
      <c r="B9602" t="s">
        <v>171</v>
      </c>
      <c r="C9602" s="76" t="s">
        <v>842</v>
      </c>
      <c r="D9602" t="s">
        <v>980</v>
      </c>
      <c r="E9602" s="82">
        <v>4.7</v>
      </c>
      <c r="F9602" t="s">
        <v>973</v>
      </c>
      <c r="G9602" s="83">
        <v>41373</v>
      </c>
      <c r="I9602">
        <v>2013</v>
      </c>
    </row>
    <row r="9603" spans="1:9" x14ac:dyDescent="0.25">
      <c r="A9603" t="s">
        <v>972</v>
      </c>
      <c r="B9603" t="s">
        <v>136</v>
      </c>
      <c r="C9603" s="76" t="s">
        <v>842</v>
      </c>
      <c r="D9603" t="s">
        <v>980</v>
      </c>
      <c r="E9603" s="82">
        <v>5.6</v>
      </c>
      <c r="F9603" t="s">
        <v>973</v>
      </c>
      <c r="G9603" s="83">
        <v>41360</v>
      </c>
      <c r="I9603">
        <v>2013</v>
      </c>
    </row>
    <row r="9604" spans="1:9" x14ac:dyDescent="0.25">
      <c r="A9604" t="s">
        <v>972</v>
      </c>
      <c r="B9604" t="s">
        <v>148</v>
      </c>
      <c r="C9604" s="76" t="s">
        <v>842</v>
      </c>
      <c r="D9604" t="s">
        <v>980</v>
      </c>
      <c r="E9604" s="82">
        <v>8.4</v>
      </c>
      <c r="F9604" t="s">
        <v>973</v>
      </c>
      <c r="G9604" s="83">
        <v>41383</v>
      </c>
      <c r="I9604">
        <v>2013</v>
      </c>
    </row>
    <row r="9605" spans="1:9" x14ac:dyDescent="0.25">
      <c r="A9605" t="s">
        <v>972</v>
      </c>
      <c r="B9605" t="s">
        <v>178</v>
      </c>
      <c r="C9605" s="76" t="s">
        <v>842</v>
      </c>
      <c r="D9605" t="s">
        <v>980</v>
      </c>
      <c r="E9605" s="82">
        <v>32.200000000000003</v>
      </c>
      <c r="F9605" t="s">
        <v>973</v>
      </c>
      <c r="G9605" s="83">
        <v>41274</v>
      </c>
      <c r="I9605">
        <v>2012</v>
      </c>
    </row>
    <row r="9606" spans="1:9" x14ac:dyDescent="0.25">
      <c r="A9606" t="s">
        <v>972</v>
      </c>
      <c r="B9606" t="s">
        <v>66</v>
      </c>
      <c r="C9606" s="76" t="s">
        <v>842</v>
      </c>
      <c r="D9606" t="s">
        <v>980</v>
      </c>
      <c r="E9606" s="82">
        <v>17.399999999999999</v>
      </c>
      <c r="F9606" t="s">
        <v>973</v>
      </c>
      <c r="G9606" s="83">
        <v>41417</v>
      </c>
      <c r="I9606">
        <v>2013</v>
      </c>
    </row>
    <row r="9607" spans="1:9" x14ac:dyDescent="0.25">
      <c r="A9607" t="s">
        <v>972</v>
      </c>
      <c r="B9607" t="s">
        <v>78</v>
      </c>
      <c r="C9607" s="76" t="s">
        <v>842</v>
      </c>
      <c r="D9607" t="s">
        <v>980</v>
      </c>
      <c r="E9607" s="82">
        <v>5</v>
      </c>
      <c r="F9607" t="s">
        <v>973</v>
      </c>
      <c r="G9607" s="83">
        <v>41365</v>
      </c>
      <c r="I9607">
        <v>2013</v>
      </c>
    </row>
    <row r="9608" spans="1:9" x14ac:dyDescent="0.25">
      <c r="A9608" t="s">
        <v>972</v>
      </c>
      <c r="B9608" t="s">
        <v>136</v>
      </c>
      <c r="C9608" s="76" t="s">
        <v>842</v>
      </c>
      <c r="D9608" t="s">
        <v>980</v>
      </c>
      <c r="E9608" s="82">
        <v>9.5</v>
      </c>
      <c r="F9608" t="s">
        <v>973</v>
      </c>
      <c r="G9608" s="83">
        <v>41591</v>
      </c>
      <c r="I9608">
        <v>2013</v>
      </c>
    </row>
    <row r="9609" spans="1:9" x14ac:dyDescent="0.25">
      <c r="A9609" t="s">
        <v>972</v>
      </c>
      <c r="B9609" t="s">
        <v>151</v>
      </c>
      <c r="C9609" s="76" t="s">
        <v>842</v>
      </c>
      <c r="D9609" t="s">
        <v>980</v>
      </c>
      <c r="E9609" s="82">
        <v>82</v>
      </c>
      <c r="F9609" t="s">
        <v>973</v>
      </c>
      <c r="G9609" s="83">
        <v>41372</v>
      </c>
      <c r="I9609">
        <v>2013</v>
      </c>
    </row>
    <row r="9610" spans="1:9" x14ac:dyDescent="0.25">
      <c r="A9610" t="s">
        <v>972</v>
      </c>
      <c r="B9610" t="s">
        <v>116</v>
      </c>
      <c r="C9610" s="76" t="s">
        <v>842</v>
      </c>
      <c r="D9610" t="s">
        <v>980</v>
      </c>
      <c r="E9610" s="82">
        <v>10</v>
      </c>
      <c r="F9610" t="s">
        <v>973</v>
      </c>
      <c r="G9610" s="83">
        <v>41288</v>
      </c>
      <c r="I9610">
        <v>2013</v>
      </c>
    </row>
    <row r="9611" spans="1:9" x14ac:dyDescent="0.25">
      <c r="A9611" t="s">
        <v>972</v>
      </c>
      <c r="B9611" t="s">
        <v>96</v>
      </c>
      <c r="C9611" s="76" t="s">
        <v>842</v>
      </c>
      <c r="D9611" t="s">
        <v>980</v>
      </c>
      <c r="E9611" s="82">
        <v>1.6</v>
      </c>
      <c r="F9611" t="s">
        <v>973</v>
      </c>
      <c r="G9611" s="83">
        <v>41233</v>
      </c>
      <c r="I9611">
        <v>2012</v>
      </c>
    </row>
    <row r="9612" spans="1:9" x14ac:dyDescent="0.25">
      <c r="A9612" t="s">
        <v>972</v>
      </c>
      <c r="B9612" t="s">
        <v>136</v>
      </c>
      <c r="C9612" s="76" t="s">
        <v>842</v>
      </c>
      <c r="D9612" t="s">
        <v>980</v>
      </c>
      <c r="E9612" s="82">
        <v>8.4</v>
      </c>
      <c r="F9612" t="s">
        <v>973</v>
      </c>
      <c r="G9612" s="83">
        <v>41366</v>
      </c>
      <c r="I9612">
        <v>2013</v>
      </c>
    </row>
    <row r="9613" spans="1:9" x14ac:dyDescent="0.25">
      <c r="A9613" t="s">
        <v>972</v>
      </c>
      <c r="B9613" t="s">
        <v>82</v>
      </c>
      <c r="C9613" s="76" t="s">
        <v>842</v>
      </c>
      <c r="D9613" t="s">
        <v>980</v>
      </c>
      <c r="E9613" s="82">
        <v>5.6</v>
      </c>
      <c r="F9613" t="s">
        <v>973</v>
      </c>
      <c r="G9613" s="83">
        <v>41257</v>
      </c>
      <c r="I9613">
        <v>2012</v>
      </c>
    </row>
    <row r="9614" spans="1:9" x14ac:dyDescent="0.25">
      <c r="A9614" t="s">
        <v>972</v>
      </c>
      <c r="B9614" t="s">
        <v>292</v>
      </c>
      <c r="C9614" s="76" t="s">
        <v>842</v>
      </c>
      <c r="D9614" t="s">
        <v>980</v>
      </c>
      <c r="E9614" s="82">
        <v>13</v>
      </c>
      <c r="F9614" t="s">
        <v>973</v>
      </c>
      <c r="G9614" s="83">
        <v>41375</v>
      </c>
      <c r="I9614">
        <v>2013</v>
      </c>
    </row>
    <row r="9615" spans="1:9" x14ac:dyDescent="0.25">
      <c r="A9615" t="s">
        <v>972</v>
      </c>
      <c r="B9615" t="s">
        <v>81</v>
      </c>
      <c r="C9615" s="76" t="s">
        <v>842</v>
      </c>
      <c r="D9615" t="s">
        <v>980</v>
      </c>
      <c r="E9615" s="82">
        <v>4.2</v>
      </c>
      <c r="F9615" t="s">
        <v>973</v>
      </c>
      <c r="G9615" s="83">
        <v>41373</v>
      </c>
      <c r="I9615">
        <v>2013</v>
      </c>
    </row>
    <row r="9616" spans="1:9" x14ac:dyDescent="0.25">
      <c r="A9616" t="s">
        <v>972</v>
      </c>
      <c r="B9616" t="s">
        <v>176</v>
      </c>
      <c r="C9616" s="76" t="s">
        <v>842</v>
      </c>
      <c r="D9616" t="s">
        <v>980</v>
      </c>
      <c r="E9616" s="82">
        <v>3.9</v>
      </c>
      <c r="F9616" t="s">
        <v>973</v>
      </c>
      <c r="G9616" s="83">
        <v>41372</v>
      </c>
      <c r="I9616">
        <v>2013</v>
      </c>
    </row>
    <row r="9617" spans="1:9" x14ac:dyDescent="0.25">
      <c r="A9617" t="s">
        <v>972</v>
      </c>
      <c r="B9617" t="s">
        <v>93</v>
      </c>
      <c r="C9617" s="76" t="s">
        <v>842</v>
      </c>
      <c r="D9617" t="s">
        <v>980</v>
      </c>
      <c r="E9617" s="82">
        <v>6.71</v>
      </c>
      <c r="F9617" t="s">
        <v>973</v>
      </c>
      <c r="G9617" s="83">
        <v>41603</v>
      </c>
      <c r="I9617">
        <v>2013</v>
      </c>
    </row>
    <row r="9618" spans="1:9" x14ac:dyDescent="0.25">
      <c r="A9618" t="s">
        <v>972</v>
      </c>
      <c r="B9618" t="s">
        <v>177</v>
      </c>
      <c r="C9618" s="76" t="s">
        <v>842</v>
      </c>
      <c r="D9618" t="s">
        <v>980</v>
      </c>
      <c r="E9618" s="82">
        <v>2.2999999999999998</v>
      </c>
      <c r="F9618" t="s">
        <v>973</v>
      </c>
      <c r="G9618" s="83">
        <v>41240</v>
      </c>
      <c r="I9618">
        <v>2012</v>
      </c>
    </row>
    <row r="9619" spans="1:9" x14ac:dyDescent="0.25">
      <c r="A9619" t="s">
        <v>972</v>
      </c>
      <c r="B9619" t="s">
        <v>176</v>
      </c>
      <c r="C9619" s="76" t="s">
        <v>842</v>
      </c>
      <c r="D9619" t="s">
        <v>980</v>
      </c>
      <c r="E9619" s="82">
        <v>2.4</v>
      </c>
      <c r="F9619" t="s">
        <v>973</v>
      </c>
      <c r="G9619" s="83">
        <v>41372</v>
      </c>
      <c r="I9619">
        <v>2013</v>
      </c>
    </row>
    <row r="9620" spans="1:9" x14ac:dyDescent="0.25">
      <c r="A9620" t="s">
        <v>972</v>
      </c>
      <c r="B9620" t="s">
        <v>141</v>
      </c>
      <c r="C9620" s="76" t="s">
        <v>842</v>
      </c>
      <c r="D9620" t="s">
        <v>980</v>
      </c>
      <c r="E9620" s="82">
        <v>20.5</v>
      </c>
      <c r="F9620" t="s">
        <v>973</v>
      </c>
      <c r="G9620" s="83">
        <v>41277</v>
      </c>
      <c r="I9620">
        <v>2013</v>
      </c>
    </row>
    <row r="9621" spans="1:9" x14ac:dyDescent="0.25">
      <c r="A9621" t="s">
        <v>972</v>
      </c>
      <c r="B9621" t="s">
        <v>106</v>
      </c>
      <c r="C9621" s="76" t="s">
        <v>842</v>
      </c>
      <c r="D9621" t="s">
        <v>980</v>
      </c>
      <c r="E9621" s="82">
        <v>9.1</v>
      </c>
      <c r="F9621" t="s">
        <v>973</v>
      </c>
      <c r="G9621" s="83">
        <v>41376</v>
      </c>
      <c r="I9621">
        <v>2013</v>
      </c>
    </row>
    <row r="9622" spans="1:9" x14ac:dyDescent="0.25">
      <c r="A9622" t="s">
        <v>972</v>
      </c>
      <c r="B9622" t="s">
        <v>171</v>
      </c>
      <c r="C9622" s="76" t="s">
        <v>842</v>
      </c>
      <c r="D9622" t="s">
        <v>980</v>
      </c>
      <c r="E9622" s="82">
        <v>3.7</v>
      </c>
      <c r="F9622" t="s">
        <v>973</v>
      </c>
      <c r="G9622" s="83">
        <v>41369</v>
      </c>
      <c r="I9622">
        <v>2013</v>
      </c>
    </row>
    <row r="9623" spans="1:9" x14ac:dyDescent="0.25">
      <c r="A9623" t="s">
        <v>972</v>
      </c>
      <c r="B9623" t="s">
        <v>199</v>
      </c>
      <c r="C9623" s="76" t="s">
        <v>842</v>
      </c>
      <c r="D9623" t="s">
        <v>980</v>
      </c>
      <c r="E9623" s="82">
        <v>5.4</v>
      </c>
      <c r="F9623" t="s">
        <v>973</v>
      </c>
      <c r="G9623" s="83">
        <v>41369</v>
      </c>
      <c r="I9623">
        <v>2013</v>
      </c>
    </row>
    <row r="9624" spans="1:9" x14ac:dyDescent="0.25">
      <c r="A9624" t="s">
        <v>972</v>
      </c>
      <c r="B9624" t="s">
        <v>11</v>
      </c>
      <c r="C9624" s="76" t="s">
        <v>842</v>
      </c>
      <c r="D9624" t="s">
        <v>980</v>
      </c>
      <c r="E9624" s="82">
        <v>3.9</v>
      </c>
      <c r="F9624" t="s">
        <v>973</v>
      </c>
      <c r="G9624" s="83">
        <v>41361</v>
      </c>
      <c r="I9624">
        <v>2013</v>
      </c>
    </row>
    <row r="9625" spans="1:9" x14ac:dyDescent="0.25">
      <c r="A9625" t="s">
        <v>972</v>
      </c>
      <c r="B9625" t="s">
        <v>228</v>
      </c>
      <c r="C9625" s="76" t="s">
        <v>842</v>
      </c>
      <c r="D9625" t="s">
        <v>980</v>
      </c>
      <c r="E9625" s="82">
        <v>6.3</v>
      </c>
      <c r="F9625" t="s">
        <v>973</v>
      </c>
      <c r="G9625" s="83">
        <v>41360</v>
      </c>
      <c r="I9625">
        <v>2013</v>
      </c>
    </row>
    <row r="9626" spans="1:9" x14ac:dyDescent="0.25">
      <c r="A9626" t="s">
        <v>972</v>
      </c>
      <c r="B9626" t="s">
        <v>176</v>
      </c>
      <c r="C9626" s="76" t="s">
        <v>842</v>
      </c>
      <c r="D9626" t="s">
        <v>980</v>
      </c>
      <c r="E9626" s="82">
        <v>5</v>
      </c>
      <c r="F9626" t="s">
        <v>973</v>
      </c>
      <c r="G9626" s="83">
        <v>41704</v>
      </c>
      <c r="I9626">
        <v>2014</v>
      </c>
    </row>
    <row r="9627" spans="1:9" x14ac:dyDescent="0.25">
      <c r="A9627" t="s">
        <v>972</v>
      </c>
      <c r="B9627" t="s">
        <v>246</v>
      </c>
      <c r="C9627" s="76" t="s">
        <v>842</v>
      </c>
      <c r="D9627" t="s">
        <v>980</v>
      </c>
      <c r="E9627" s="82">
        <v>6.5</v>
      </c>
      <c r="F9627" t="s">
        <v>973</v>
      </c>
      <c r="G9627" s="83">
        <v>41387</v>
      </c>
      <c r="I9627">
        <v>2013</v>
      </c>
    </row>
    <row r="9628" spans="1:9" x14ac:dyDescent="0.25">
      <c r="A9628" t="s">
        <v>972</v>
      </c>
      <c r="B9628" t="s">
        <v>179</v>
      </c>
      <c r="C9628" s="76" t="s">
        <v>842</v>
      </c>
      <c r="D9628" t="s">
        <v>980</v>
      </c>
      <c r="E9628" s="82">
        <v>7.5</v>
      </c>
      <c r="F9628" t="s">
        <v>973</v>
      </c>
      <c r="G9628" s="83">
        <v>41424</v>
      </c>
      <c r="I9628">
        <v>2013</v>
      </c>
    </row>
    <row r="9629" spans="1:9" x14ac:dyDescent="0.25">
      <c r="A9629" t="s">
        <v>972</v>
      </c>
      <c r="B9629" t="s">
        <v>176</v>
      </c>
      <c r="C9629" s="76" t="s">
        <v>842</v>
      </c>
      <c r="D9629" t="s">
        <v>980</v>
      </c>
      <c r="E9629" s="82">
        <v>5</v>
      </c>
      <c r="F9629" t="s">
        <v>973</v>
      </c>
      <c r="G9629" s="83">
        <v>41372</v>
      </c>
      <c r="I9629">
        <v>2013</v>
      </c>
    </row>
    <row r="9630" spans="1:9" x14ac:dyDescent="0.25">
      <c r="A9630" t="s">
        <v>972</v>
      </c>
      <c r="B9630" t="s">
        <v>245</v>
      </c>
      <c r="C9630" s="76" t="s">
        <v>842</v>
      </c>
      <c r="D9630" t="s">
        <v>980</v>
      </c>
      <c r="E9630" s="82">
        <v>5.6</v>
      </c>
      <c r="F9630" t="s">
        <v>973</v>
      </c>
      <c r="G9630" s="83">
        <v>41393</v>
      </c>
      <c r="I9630">
        <v>2013</v>
      </c>
    </row>
    <row r="9631" spans="1:9" x14ac:dyDescent="0.25">
      <c r="A9631" t="s">
        <v>972</v>
      </c>
      <c r="B9631" t="s">
        <v>177</v>
      </c>
      <c r="C9631" s="76" t="s">
        <v>842</v>
      </c>
      <c r="D9631" t="s">
        <v>980</v>
      </c>
      <c r="E9631" s="82">
        <v>5.5</v>
      </c>
      <c r="F9631" t="s">
        <v>973</v>
      </c>
      <c r="G9631" s="83">
        <v>41381</v>
      </c>
      <c r="I9631">
        <v>2013</v>
      </c>
    </row>
    <row r="9632" spans="1:9" x14ac:dyDescent="0.25">
      <c r="A9632" t="s">
        <v>972</v>
      </c>
      <c r="B9632" t="s">
        <v>177</v>
      </c>
      <c r="C9632" s="76" t="s">
        <v>842</v>
      </c>
      <c r="D9632" t="s">
        <v>980</v>
      </c>
      <c r="E9632" s="82">
        <v>3.6</v>
      </c>
      <c r="F9632" t="s">
        <v>973</v>
      </c>
      <c r="G9632" s="83">
        <v>41383</v>
      </c>
      <c r="I9632">
        <v>2013</v>
      </c>
    </row>
    <row r="9633" spans="1:9" x14ac:dyDescent="0.25">
      <c r="A9633" t="s">
        <v>972</v>
      </c>
      <c r="B9633" t="s">
        <v>200</v>
      </c>
      <c r="C9633" s="76" t="s">
        <v>842</v>
      </c>
      <c r="D9633" t="s">
        <v>980</v>
      </c>
      <c r="E9633" s="82">
        <v>5.4</v>
      </c>
      <c r="F9633" t="s">
        <v>973</v>
      </c>
      <c r="G9633" s="83">
        <v>41401</v>
      </c>
      <c r="I9633">
        <v>2013</v>
      </c>
    </row>
    <row r="9634" spans="1:9" x14ac:dyDescent="0.25">
      <c r="A9634" t="s">
        <v>972</v>
      </c>
      <c r="B9634" t="s">
        <v>246</v>
      </c>
      <c r="C9634" s="76" t="s">
        <v>842</v>
      </c>
      <c r="D9634" t="s">
        <v>980</v>
      </c>
      <c r="E9634" s="82">
        <v>4.5</v>
      </c>
      <c r="F9634" t="s">
        <v>973</v>
      </c>
      <c r="G9634" s="83">
        <v>41380</v>
      </c>
      <c r="I9634">
        <v>2013</v>
      </c>
    </row>
    <row r="9635" spans="1:9" x14ac:dyDescent="0.25">
      <c r="A9635" t="s">
        <v>972</v>
      </c>
      <c r="B9635" t="s">
        <v>182</v>
      </c>
      <c r="C9635" s="76" t="s">
        <v>842</v>
      </c>
      <c r="D9635" t="s">
        <v>980</v>
      </c>
      <c r="E9635" s="82">
        <v>47.5</v>
      </c>
      <c r="F9635" t="s">
        <v>973</v>
      </c>
      <c r="G9635" s="83">
        <v>41586</v>
      </c>
      <c r="I9635">
        <v>2013</v>
      </c>
    </row>
    <row r="9636" spans="1:9" x14ac:dyDescent="0.25">
      <c r="A9636" t="s">
        <v>972</v>
      </c>
      <c r="B9636" t="s">
        <v>79</v>
      </c>
      <c r="C9636" s="76" t="s">
        <v>842</v>
      </c>
      <c r="D9636" t="s">
        <v>980</v>
      </c>
      <c r="E9636" s="82">
        <v>8.9</v>
      </c>
      <c r="F9636" t="s">
        <v>973</v>
      </c>
      <c r="G9636" s="83">
        <v>41352</v>
      </c>
      <c r="I9636">
        <v>2013</v>
      </c>
    </row>
    <row r="9637" spans="1:9" x14ac:dyDescent="0.25">
      <c r="A9637" t="s">
        <v>972</v>
      </c>
      <c r="B9637" t="s">
        <v>106</v>
      </c>
      <c r="C9637" s="76" t="s">
        <v>842</v>
      </c>
      <c r="D9637" t="s">
        <v>980</v>
      </c>
      <c r="E9637" s="82">
        <v>14.33</v>
      </c>
      <c r="F9637" t="s">
        <v>973</v>
      </c>
      <c r="G9637" s="83">
        <v>41450</v>
      </c>
      <c r="I9637">
        <v>2013</v>
      </c>
    </row>
    <row r="9638" spans="1:9" x14ac:dyDescent="0.25">
      <c r="A9638" t="s">
        <v>972</v>
      </c>
      <c r="B9638" t="s">
        <v>185</v>
      </c>
      <c r="C9638" s="76" t="s">
        <v>842</v>
      </c>
      <c r="D9638" t="s">
        <v>980</v>
      </c>
      <c r="E9638" s="82">
        <v>9.24</v>
      </c>
      <c r="F9638" t="s">
        <v>973</v>
      </c>
      <c r="G9638" s="83">
        <v>41289</v>
      </c>
      <c r="I9638">
        <v>2013</v>
      </c>
    </row>
    <row r="9639" spans="1:9" x14ac:dyDescent="0.25">
      <c r="A9639" t="s">
        <v>972</v>
      </c>
      <c r="B9639" t="s">
        <v>185</v>
      </c>
      <c r="C9639" s="76" t="s">
        <v>842</v>
      </c>
      <c r="D9639" t="s">
        <v>980</v>
      </c>
      <c r="E9639" s="82">
        <v>4.5</v>
      </c>
      <c r="F9639" t="s">
        <v>973</v>
      </c>
      <c r="G9639" s="83">
        <v>41372</v>
      </c>
      <c r="I9639">
        <v>2013</v>
      </c>
    </row>
    <row r="9640" spans="1:9" x14ac:dyDescent="0.25">
      <c r="A9640" t="s">
        <v>972</v>
      </c>
      <c r="B9640" t="s">
        <v>172</v>
      </c>
      <c r="C9640" s="76" t="s">
        <v>842</v>
      </c>
      <c r="D9640" t="s">
        <v>980</v>
      </c>
      <c r="E9640" s="82">
        <v>6.15</v>
      </c>
      <c r="F9640" t="s">
        <v>973</v>
      </c>
      <c r="G9640" s="83">
        <v>41367</v>
      </c>
      <c r="I9640">
        <v>2013</v>
      </c>
    </row>
    <row r="9641" spans="1:9" x14ac:dyDescent="0.25">
      <c r="A9641" t="s">
        <v>972</v>
      </c>
      <c r="B9641" t="s">
        <v>144</v>
      </c>
      <c r="C9641" s="76" t="s">
        <v>842</v>
      </c>
      <c r="D9641" t="s">
        <v>980</v>
      </c>
      <c r="E9641" s="82">
        <v>2.2999999999999998</v>
      </c>
      <c r="F9641" t="s">
        <v>973</v>
      </c>
      <c r="G9641" s="83">
        <v>41388</v>
      </c>
      <c r="I9641">
        <v>2013</v>
      </c>
    </row>
    <row r="9642" spans="1:9" x14ac:dyDescent="0.25">
      <c r="A9642" t="s">
        <v>972</v>
      </c>
      <c r="B9642" t="s">
        <v>136</v>
      </c>
      <c r="C9642" s="76" t="s">
        <v>842</v>
      </c>
      <c r="D9642" t="s">
        <v>980</v>
      </c>
      <c r="E9642" s="82">
        <v>5.5</v>
      </c>
      <c r="F9642" t="s">
        <v>973</v>
      </c>
      <c r="G9642" s="83">
        <v>41369</v>
      </c>
      <c r="I9642">
        <v>2013</v>
      </c>
    </row>
    <row r="9643" spans="1:9" x14ac:dyDescent="0.25">
      <c r="A9643" t="s">
        <v>972</v>
      </c>
      <c r="B9643" t="s">
        <v>179</v>
      </c>
      <c r="C9643" s="76" t="s">
        <v>842</v>
      </c>
      <c r="D9643" t="s">
        <v>980</v>
      </c>
      <c r="E9643" s="82">
        <v>3.1</v>
      </c>
      <c r="F9643" t="s">
        <v>973</v>
      </c>
      <c r="G9643" s="83">
        <v>41386</v>
      </c>
      <c r="I9643">
        <v>2013</v>
      </c>
    </row>
    <row r="9644" spans="1:9" x14ac:dyDescent="0.25">
      <c r="A9644" t="s">
        <v>972</v>
      </c>
      <c r="B9644" t="s">
        <v>104</v>
      </c>
      <c r="C9644" s="76" t="s">
        <v>842</v>
      </c>
      <c r="D9644" t="s">
        <v>980</v>
      </c>
      <c r="E9644" s="82">
        <v>6.4</v>
      </c>
      <c r="F9644" t="s">
        <v>973</v>
      </c>
      <c r="G9644" s="83">
        <v>41457</v>
      </c>
      <c r="I9644">
        <v>2013</v>
      </c>
    </row>
    <row r="9645" spans="1:9" x14ac:dyDescent="0.25">
      <c r="A9645" t="s">
        <v>972</v>
      </c>
      <c r="B9645" t="s">
        <v>122</v>
      </c>
      <c r="C9645" s="76" t="s">
        <v>842</v>
      </c>
      <c r="D9645" t="s">
        <v>980</v>
      </c>
      <c r="E9645" s="82">
        <v>5</v>
      </c>
      <c r="F9645" t="s">
        <v>973</v>
      </c>
      <c r="G9645" s="83">
        <v>41388</v>
      </c>
      <c r="I9645">
        <v>2013</v>
      </c>
    </row>
    <row r="9646" spans="1:9" x14ac:dyDescent="0.25">
      <c r="A9646" t="s">
        <v>972</v>
      </c>
      <c r="B9646" t="s">
        <v>104</v>
      </c>
      <c r="C9646" s="76" t="s">
        <v>842</v>
      </c>
      <c r="D9646" t="s">
        <v>980</v>
      </c>
      <c r="E9646" s="82">
        <v>2.9</v>
      </c>
      <c r="F9646" t="s">
        <v>973</v>
      </c>
      <c r="G9646" s="83">
        <v>41439</v>
      </c>
      <c r="I9646">
        <v>2013</v>
      </c>
    </row>
    <row r="9647" spans="1:9" x14ac:dyDescent="0.25">
      <c r="A9647" t="s">
        <v>972</v>
      </c>
      <c r="B9647" t="s">
        <v>281</v>
      </c>
      <c r="C9647" s="76" t="s">
        <v>842</v>
      </c>
      <c r="D9647" t="s">
        <v>980</v>
      </c>
      <c r="E9647" s="82">
        <v>9.8000000000000007</v>
      </c>
      <c r="F9647" t="s">
        <v>973</v>
      </c>
      <c r="G9647" s="83">
        <v>41423</v>
      </c>
      <c r="I9647">
        <v>2013</v>
      </c>
    </row>
    <row r="9648" spans="1:9" x14ac:dyDescent="0.25">
      <c r="A9648" t="s">
        <v>972</v>
      </c>
      <c r="B9648" t="s">
        <v>136</v>
      </c>
      <c r="C9648" s="76" t="s">
        <v>842</v>
      </c>
      <c r="D9648" t="s">
        <v>980</v>
      </c>
      <c r="E9648" s="82">
        <v>3.01</v>
      </c>
      <c r="F9648" t="s">
        <v>973</v>
      </c>
      <c r="G9648" s="83">
        <v>41277</v>
      </c>
      <c r="I9648">
        <v>2013</v>
      </c>
    </row>
    <row r="9649" spans="1:9" x14ac:dyDescent="0.25">
      <c r="A9649" t="s">
        <v>972</v>
      </c>
      <c r="B9649" t="s">
        <v>240</v>
      </c>
      <c r="C9649" s="76" t="s">
        <v>842</v>
      </c>
      <c r="D9649" t="s">
        <v>980</v>
      </c>
      <c r="E9649" s="82">
        <v>3.7</v>
      </c>
      <c r="F9649" t="s">
        <v>973</v>
      </c>
      <c r="G9649" s="83">
        <v>41381</v>
      </c>
      <c r="I9649">
        <v>2013</v>
      </c>
    </row>
    <row r="9650" spans="1:9" x14ac:dyDescent="0.25">
      <c r="A9650" t="s">
        <v>972</v>
      </c>
      <c r="B9650" t="s">
        <v>179</v>
      </c>
      <c r="C9650" s="76" t="s">
        <v>842</v>
      </c>
      <c r="D9650" t="s">
        <v>980</v>
      </c>
      <c r="E9650" s="82">
        <v>3.7</v>
      </c>
      <c r="F9650" t="s">
        <v>973</v>
      </c>
      <c r="G9650" s="83">
        <v>41411</v>
      </c>
      <c r="I9650">
        <v>2013</v>
      </c>
    </row>
    <row r="9651" spans="1:9" x14ac:dyDescent="0.25">
      <c r="A9651" t="s">
        <v>972</v>
      </c>
      <c r="B9651" t="s">
        <v>115</v>
      </c>
      <c r="C9651" s="76" t="s">
        <v>842</v>
      </c>
      <c r="D9651" t="s">
        <v>980</v>
      </c>
      <c r="E9651" s="82">
        <v>25.65</v>
      </c>
      <c r="F9651" t="s">
        <v>973</v>
      </c>
      <c r="G9651" s="83">
        <v>41488</v>
      </c>
      <c r="I9651">
        <v>2013</v>
      </c>
    </row>
    <row r="9652" spans="1:9" x14ac:dyDescent="0.25">
      <c r="A9652" t="s">
        <v>972</v>
      </c>
      <c r="B9652" t="s">
        <v>246</v>
      </c>
      <c r="C9652" s="76" t="s">
        <v>842</v>
      </c>
      <c r="D9652" t="s">
        <v>980</v>
      </c>
      <c r="E9652" s="82">
        <v>4.4000000000000004</v>
      </c>
      <c r="F9652" t="s">
        <v>973</v>
      </c>
      <c r="G9652" s="83">
        <v>41380</v>
      </c>
      <c r="I9652">
        <v>2013</v>
      </c>
    </row>
    <row r="9653" spans="1:9" x14ac:dyDescent="0.25">
      <c r="A9653" t="s">
        <v>972</v>
      </c>
      <c r="B9653" t="s">
        <v>139</v>
      </c>
      <c r="C9653" s="76" t="s">
        <v>842</v>
      </c>
      <c r="D9653" t="s">
        <v>980</v>
      </c>
      <c r="E9653" s="82">
        <v>17.100000000000001</v>
      </c>
      <c r="F9653" t="s">
        <v>973</v>
      </c>
      <c r="G9653" s="83">
        <v>41492</v>
      </c>
      <c r="I9653">
        <v>2013</v>
      </c>
    </row>
    <row r="9654" spans="1:9" x14ac:dyDescent="0.25">
      <c r="A9654" t="s">
        <v>972</v>
      </c>
      <c r="B9654" t="s">
        <v>101</v>
      </c>
      <c r="C9654" s="76" t="s">
        <v>842</v>
      </c>
      <c r="D9654" t="s">
        <v>980</v>
      </c>
      <c r="E9654" s="82">
        <v>4.9000000000000004</v>
      </c>
      <c r="F9654" t="s">
        <v>973</v>
      </c>
      <c r="G9654" s="83">
        <v>41659</v>
      </c>
      <c r="I9654">
        <v>2014</v>
      </c>
    </row>
    <row r="9655" spans="1:9" x14ac:dyDescent="0.25">
      <c r="A9655" t="s">
        <v>972</v>
      </c>
      <c r="B9655" t="s">
        <v>177</v>
      </c>
      <c r="C9655" s="76" t="s">
        <v>842</v>
      </c>
      <c r="D9655" t="s">
        <v>980</v>
      </c>
      <c r="E9655" s="82">
        <v>7.5</v>
      </c>
      <c r="F9655" t="s">
        <v>973</v>
      </c>
      <c r="G9655" s="83">
        <v>41381</v>
      </c>
      <c r="I9655">
        <v>2013</v>
      </c>
    </row>
    <row r="9656" spans="1:9" x14ac:dyDescent="0.25">
      <c r="A9656" t="s">
        <v>972</v>
      </c>
      <c r="B9656" t="s">
        <v>184</v>
      </c>
      <c r="C9656" s="76" t="s">
        <v>842</v>
      </c>
      <c r="D9656" t="s">
        <v>980</v>
      </c>
      <c r="E9656" s="82">
        <v>2.7</v>
      </c>
      <c r="F9656" t="s">
        <v>973</v>
      </c>
      <c r="G9656" s="83">
        <v>41380</v>
      </c>
      <c r="I9656">
        <v>2013</v>
      </c>
    </row>
    <row r="9657" spans="1:9" x14ac:dyDescent="0.25">
      <c r="A9657" t="s">
        <v>972</v>
      </c>
      <c r="B9657" t="s">
        <v>245</v>
      </c>
      <c r="C9657" s="76" t="s">
        <v>842</v>
      </c>
      <c r="D9657" t="s">
        <v>980</v>
      </c>
      <c r="E9657" s="82">
        <v>2.2999999999999998</v>
      </c>
      <c r="F9657" t="s">
        <v>973</v>
      </c>
      <c r="G9657" s="83">
        <v>41376</v>
      </c>
      <c r="I9657">
        <v>2013</v>
      </c>
    </row>
    <row r="9658" spans="1:9" x14ac:dyDescent="0.25">
      <c r="A9658" t="s">
        <v>972</v>
      </c>
      <c r="B9658" t="s">
        <v>225</v>
      </c>
      <c r="C9658" s="76" t="s">
        <v>842</v>
      </c>
      <c r="D9658" t="s">
        <v>980</v>
      </c>
      <c r="E9658" s="82">
        <v>5.5</v>
      </c>
      <c r="F9658" t="s">
        <v>973</v>
      </c>
      <c r="G9658" s="83">
        <v>41360</v>
      </c>
      <c r="I9658">
        <v>2013</v>
      </c>
    </row>
    <row r="9659" spans="1:9" x14ac:dyDescent="0.25">
      <c r="A9659" t="s">
        <v>972</v>
      </c>
      <c r="B9659" t="s">
        <v>171</v>
      </c>
      <c r="C9659" s="76" t="s">
        <v>842</v>
      </c>
      <c r="D9659" t="s">
        <v>980</v>
      </c>
      <c r="E9659" s="82">
        <v>3.1</v>
      </c>
      <c r="F9659" t="s">
        <v>973</v>
      </c>
      <c r="G9659" s="83">
        <v>41375</v>
      </c>
      <c r="I9659">
        <v>2013</v>
      </c>
    </row>
    <row r="9660" spans="1:9" x14ac:dyDescent="0.25">
      <c r="A9660" t="s">
        <v>972</v>
      </c>
      <c r="B9660" t="s">
        <v>184</v>
      </c>
      <c r="C9660" s="76" t="s">
        <v>842</v>
      </c>
      <c r="D9660" t="s">
        <v>980</v>
      </c>
      <c r="E9660" s="82">
        <v>14.5</v>
      </c>
      <c r="F9660" t="s">
        <v>973</v>
      </c>
      <c r="G9660" s="83">
        <v>41362</v>
      </c>
      <c r="I9660">
        <v>2013</v>
      </c>
    </row>
    <row r="9661" spans="1:9" x14ac:dyDescent="0.25">
      <c r="A9661" t="s">
        <v>972</v>
      </c>
      <c r="B9661" t="s">
        <v>176</v>
      </c>
      <c r="C9661" s="76" t="s">
        <v>842</v>
      </c>
      <c r="D9661" t="s">
        <v>980</v>
      </c>
      <c r="E9661" s="82">
        <v>5</v>
      </c>
      <c r="F9661" t="s">
        <v>973</v>
      </c>
      <c r="G9661" s="83">
        <v>41716</v>
      </c>
      <c r="I9661">
        <v>2014</v>
      </c>
    </row>
    <row r="9662" spans="1:9" x14ac:dyDescent="0.25">
      <c r="A9662" t="s">
        <v>972</v>
      </c>
      <c r="B9662" t="s">
        <v>184</v>
      </c>
      <c r="C9662" s="76" t="s">
        <v>842</v>
      </c>
      <c r="D9662" t="s">
        <v>980</v>
      </c>
      <c r="E9662" s="82">
        <v>3.1</v>
      </c>
      <c r="F9662" t="s">
        <v>973</v>
      </c>
      <c r="G9662" s="83">
        <v>41394</v>
      </c>
      <c r="I9662">
        <v>2013</v>
      </c>
    </row>
    <row r="9663" spans="1:9" x14ac:dyDescent="0.25">
      <c r="A9663" t="s">
        <v>972</v>
      </c>
      <c r="B9663" t="s">
        <v>171</v>
      </c>
      <c r="C9663" s="76" t="s">
        <v>842</v>
      </c>
      <c r="D9663" t="s">
        <v>980</v>
      </c>
      <c r="E9663" s="82">
        <v>6.5</v>
      </c>
      <c r="F9663" t="s">
        <v>973</v>
      </c>
      <c r="G9663" s="83">
        <v>41382</v>
      </c>
      <c r="I9663">
        <v>2013</v>
      </c>
    </row>
    <row r="9664" spans="1:9" x14ac:dyDescent="0.25">
      <c r="A9664" t="s">
        <v>972</v>
      </c>
      <c r="B9664" t="s">
        <v>180</v>
      </c>
      <c r="C9664" s="76" t="s">
        <v>842</v>
      </c>
      <c r="D9664" t="s">
        <v>980</v>
      </c>
      <c r="E9664" s="82">
        <v>9.3000000000000007</v>
      </c>
      <c r="F9664" t="s">
        <v>973</v>
      </c>
      <c r="G9664" s="83">
        <v>41435</v>
      </c>
      <c r="I9664">
        <v>2013</v>
      </c>
    </row>
    <row r="9665" spans="1:9" x14ac:dyDescent="0.25">
      <c r="A9665" t="s">
        <v>972</v>
      </c>
      <c r="B9665" t="s">
        <v>171</v>
      </c>
      <c r="C9665" s="76" t="s">
        <v>842</v>
      </c>
      <c r="D9665" t="s">
        <v>980</v>
      </c>
      <c r="E9665" s="82">
        <v>5.5</v>
      </c>
      <c r="F9665" t="s">
        <v>973</v>
      </c>
      <c r="G9665" s="83">
        <v>41424</v>
      </c>
      <c r="I9665">
        <v>2013</v>
      </c>
    </row>
    <row r="9666" spans="1:9" x14ac:dyDescent="0.25">
      <c r="A9666" t="s">
        <v>972</v>
      </c>
      <c r="B9666" t="s">
        <v>183</v>
      </c>
      <c r="C9666" s="76" t="s">
        <v>842</v>
      </c>
      <c r="D9666" t="s">
        <v>980</v>
      </c>
      <c r="E9666" s="82">
        <v>4.7</v>
      </c>
      <c r="F9666" t="s">
        <v>973</v>
      </c>
      <c r="G9666" s="83">
        <v>41449</v>
      </c>
      <c r="I9666">
        <v>2013</v>
      </c>
    </row>
    <row r="9667" spans="1:9" x14ac:dyDescent="0.25">
      <c r="A9667" t="s">
        <v>972</v>
      </c>
      <c r="B9667" t="s">
        <v>176</v>
      </c>
      <c r="C9667" s="76" t="s">
        <v>842</v>
      </c>
      <c r="D9667" t="s">
        <v>980</v>
      </c>
      <c r="E9667" s="82">
        <v>3.7</v>
      </c>
      <c r="F9667" t="s">
        <v>973</v>
      </c>
      <c r="G9667" s="83">
        <v>41435</v>
      </c>
      <c r="I9667">
        <v>2013</v>
      </c>
    </row>
    <row r="9668" spans="1:9" x14ac:dyDescent="0.25">
      <c r="A9668" t="s">
        <v>972</v>
      </c>
      <c r="B9668" t="s">
        <v>176</v>
      </c>
      <c r="C9668" s="76" t="s">
        <v>842</v>
      </c>
      <c r="D9668" t="s">
        <v>980</v>
      </c>
      <c r="E9668" s="82">
        <v>5.6</v>
      </c>
      <c r="F9668" t="s">
        <v>973</v>
      </c>
      <c r="G9668" s="83">
        <v>41390</v>
      </c>
      <c r="I9668">
        <v>2013</v>
      </c>
    </row>
    <row r="9669" spans="1:9" x14ac:dyDescent="0.25">
      <c r="A9669" t="s">
        <v>972</v>
      </c>
      <c r="B9669" t="s">
        <v>176</v>
      </c>
      <c r="C9669" s="76" t="s">
        <v>842</v>
      </c>
      <c r="D9669" t="s">
        <v>980</v>
      </c>
      <c r="E9669" s="82">
        <v>10.9</v>
      </c>
      <c r="F9669" t="s">
        <v>973</v>
      </c>
      <c r="G9669" s="83">
        <v>41649</v>
      </c>
      <c r="I9669">
        <v>2014</v>
      </c>
    </row>
    <row r="9670" spans="1:9" x14ac:dyDescent="0.25">
      <c r="A9670" t="s">
        <v>972</v>
      </c>
      <c r="B9670" t="s">
        <v>176</v>
      </c>
      <c r="C9670" s="76" t="s">
        <v>842</v>
      </c>
      <c r="D9670" t="s">
        <v>980</v>
      </c>
      <c r="E9670" s="82">
        <v>10.75</v>
      </c>
      <c r="F9670" t="s">
        <v>973</v>
      </c>
      <c r="G9670" s="83">
        <v>41372</v>
      </c>
      <c r="I9670">
        <v>2013</v>
      </c>
    </row>
    <row r="9671" spans="1:9" x14ac:dyDescent="0.25">
      <c r="A9671" t="s">
        <v>972</v>
      </c>
      <c r="B9671" t="s">
        <v>245</v>
      </c>
      <c r="C9671" s="76" t="s">
        <v>842</v>
      </c>
      <c r="D9671" t="s">
        <v>980</v>
      </c>
      <c r="E9671" s="82">
        <v>2.9</v>
      </c>
      <c r="F9671" t="s">
        <v>973</v>
      </c>
      <c r="G9671" s="83">
        <v>41401</v>
      </c>
      <c r="I9671">
        <v>2013</v>
      </c>
    </row>
    <row r="9672" spans="1:9" x14ac:dyDescent="0.25">
      <c r="A9672" t="s">
        <v>972</v>
      </c>
      <c r="B9672" t="s">
        <v>176</v>
      </c>
      <c r="C9672" s="76" t="s">
        <v>842</v>
      </c>
      <c r="D9672" t="s">
        <v>980</v>
      </c>
      <c r="E9672" s="82">
        <v>14.51</v>
      </c>
      <c r="F9672" t="s">
        <v>973</v>
      </c>
      <c r="G9672" s="83">
        <v>41372</v>
      </c>
      <c r="I9672">
        <v>2013</v>
      </c>
    </row>
    <row r="9673" spans="1:9" x14ac:dyDescent="0.25">
      <c r="A9673" t="s">
        <v>972</v>
      </c>
      <c r="B9673" t="s">
        <v>185</v>
      </c>
      <c r="C9673" s="76" t="s">
        <v>842</v>
      </c>
      <c r="D9673" t="s">
        <v>980</v>
      </c>
      <c r="E9673" s="82">
        <v>8.08</v>
      </c>
      <c r="F9673" t="s">
        <v>973</v>
      </c>
      <c r="G9673" s="83">
        <v>41435</v>
      </c>
      <c r="I9673">
        <v>2013</v>
      </c>
    </row>
    <row r="9674" spans="1:9" x14ac:dyDescent="0.25">
      <c r="A9674" t="s">
        <v>972</v>
      </c>
      <c r="B9674" t="s">
        <v>189</v>
      </c>
      <c r="C9674" s="76" t="s">
        <v>842</v>
      </c>
      <c r="D9674" t="s">
        <v>980</v>
      </c>
      <c r="E9674" s="82">
        <v>5.6</v>
      </c>
      <c r="F9674" t="s">
        <v>973</v>
      </c>
      <c r="G9674" s="83">
        <v>41380</v>
      </c>
      <c r="I9674">
        <v>2013</v>
      </c>
    </row>
    <row r="9675" spans="1:9" x14ac:dyDescent="0.25">
      <c r="A9675" t="s">
        <v>972</v>
      </c>
      <c r="B9675" t="s">
        <v>199</v>
      </c>
      <c r="C9675" s="76" t="s">
        <v>842</v>
      </c>
      <c r="D9675" t="s">
        <v>980</v>
      </c>
      <c r="E9675" s="82">
        <v>4.8</v>
      </c>
      <c r="F9675" t="s">
        <v>973</v>
      </c>
      <c r="G9675" s="83">
        <v>41408</v>
      </c>
      <c r="I9675">
        <v>2013</v>
      </c>
    </row>
    <row r="9676" spans="1:9" x14ac:dyDescent="0.25">
      <c r="A9676" t="s">
        <v>972</v>
      </c>
      <c r="B9676" t="s">
        <v>181</v>
      </c>
      <c r="C9676" s="76" t="s">
        <v>842</v>
      </c>
      <c r="D9676" t="s">
        <v>980</v>
      </c>
      <c r="E9676" s="82">
        <v>3.7</v>
      </c>
      <c r="F9676" t="s">
        <v>973</v>
      </c>
      <c r="G9676" s="83">
        <v>41445</v>
      </c>
      <c r="I9676">
        <v>2013</v>
      </c>
    </row>
    <row r="9677" spans="1:9" x14ac:dyDescent="0.25">
      <c r="A9677" t="s">
        <v>972</v>
      </c>
      <c r="B9677" t="s">
        <v>177</v>
      </c>
      <c r="C9677" s="76" t="s">
        <v>842</v>
      </c>
      <c r="D9677" t="s">
        <v>980</v>
      </c>
      <c r="E9677" s="82">
        <v>5.5</v>
      </c>
      <c r="F9677" t="s">
        <v>973</v>
      </c>
      <c r="G9677" s="83">
        <v>41418</v>
      </c>
      <c r="I9677">
        <v>2013</v>
      </c>
    </row>
    <row r="9678" spans="1:9" x14ac:dyDescent="0.25">
      <c r="A9678" t="s">
        <v>972</v>
      </c>
      <c r="B9678" t="s">
        <v>185</v>
      </c>
      <c r="C9678" s="76" t="s">
        <v>842</v>
      </c>
      <c r="D9678" t="s">
        <v>980</v>
      </c>
      <c r="E9678" s="82">
        <v>3.7</v>
      </c>
      <c r="F9678" t="s">
        <v>973</v>
      </c>
      <c r="G9678" s="83">
        <v>41493</v>
      </c>
      <c r="I9678">
        <v>2013</v>
      </c>
    </row>
    <row r="9679" spans="1:9" x14ac:dyDescent="0.25">
      <c r="A9679" t="s">
        <v>972</v>
      </c>
      <c r="B9679" t="s">
        <v>176</v>
      </c>
      <c r="C9679" s="76" t="s">
        <v>842</v>
      </c>
      <c r="D9679" t="s">
        <v>980</v>
      </c>
      <c r="E9679" s="82">
        <v>7.5</v>
      </c>
      <c r="F9679" t="s">
        <v>973</v>
      </c>
      <c r="G9679" s="83">
        <v>41499</v>
      </c>
      <c r="I9679">
        <v>2013</v>
      </c>
    </row>
    <row r="9680" spans="1:9" x14ac:dyDescent="0.25">
      <c r="A9680" t="s">
        <v>972</v>
      </c>
      <c r="B9680" t="s">
        <v>240</v>
      </c>
      <c r="C9680" s="76" t="s">
        <v>842</v>
      </c>
      <c r="D9680" t="s">
        <v>980</v>
      </c>
      <c r="E9680" s="82">
        <v>4.7</v>
      </c>
      <c r="F9680" t="s">
        <v>973</v>
      </c>
      <c r="G9680" s="83">
        <v>41437</v>
      </c>
      <c r="I9680">
        <v>2013</v>
      </c>
    </row>
    <row r="9681" spans="1:9" x14ac:dyDescent="0.25">
      <c r="A9681" t="s">
        <v>972</v>
      </c>
      <c r="B9681" t="s">
        <v>176</v>
      </c>
      <c r="C9681" s="76" t="s">
        <v>842</v>
      </c>
      <c r="D9681" t="s">
        <v>980</v>
      </c>
      <c r="E9681" s="82">
        <v>5</v>
      </c>
      <c r="F9681" t="s">
        <v>973</v>
      </c>
      <c r="G9681" s="83">
        <v>41435</v>
      </c>
      <c r="I9681">
        <v>2013</v>
      </c>
    </row>
    <row r="9682" spans="1:9" x14ac:dyDescent="0.25">
      <c r="A9682" t="s">
        <v>972</v>
      </c>
      <c r="B9682" t="s">
        <v>95</v>
      </c>
      <c r="C9682" s="76" t="s">
        <v>842</v>
      </c>
      <c r="D9682" t="s">
        <v>980</v>
      </c>
      <c r="E9682" s="82">
        <v>1.9</v>
      </c>
      <c r="F9682" t="s">
        <v>973</v>
      </c>
      <c r="G9682" s="83">
        <v>41387</v>
      </c>
      <c r="I9682">
        <v>2013</v>
      </c>
    </row>
    <row r="9683" spans="1:9" x14ac:dyDescent="0.25">
      <c r="A9683" t="s">
        <v>972</v>
      </c>
      <c r="B9683" t="s">
        <v>171</v>
      </c>
      <c r="C9683" s="76" t="s">
        <v>842</v>
      </c>
      <c r="D9683" t="s">
        <v>980</v>
      </c>
      <c r="E9683" s="82">
        <v>3.1</v>
      </c>
      <c r="F9683" t="s">
        <v>973</v>
      </c>
      <c r="G9683" s="83">
        <v>41438</v>
      </c>
      <c r="I9683">
        <v>2013</v>
      </c>
    </row>
    <row r="9684" spans="1:9" x14ac:dyDescent="0.25">
      <c r="A9684" t="s">
        <v>972</v>
      </c>
      <c r="B9684" t="s">
        <v>169</v>
      </c>
      <c r="C9684" s="76" t="s">
        <v>842</v>
      </c>
      <c r="D9684" t="s">
        <v>980</v>
      </c>
      <c r="E9684" s="82">
        <v>26.1</v>
      </c>
      <c r="F9684" t="s">
        <v>973</v>
      </c>
      <c r="G9684" s="83">
        <v>41529</v>
      </c>
      <c r="I9684">
        <v>2013</v>
      </c>
    </row>
    <row r="9685" spans="1:9" x14ac:dyDescent="0.25">
      <c r="A9685" t="s">
        <v>972</v>
      </c>
      <c r="B9685" t="s">
        <v>246</v>
      </c>
      <c r="C9685" s="76" t="s">
        <v>842</v>
      </c>
      <c r="D9685" t="s">
        <v>980</v>
      </c>
      <c r="E9685" s="82">
        <v>7.8</v>
      </c>
      <c r="F9685" t="s">
        <v>973</v>
      </c>
      <c r="G9685" s="83">
        <v>41437</v>
      </c>
      <c r="I9685">
        <v>2013</v>
      </c>
    </row>
    <row r="9686" spans="1:9" x14ac:dyDescent="0.25">
      <c r="A9686" t="s">
        <v>972</v>
      </c>
      <c r="B9686" t="s">
        <v>245</v>
      </c>
      <c r="C9686" s="76" t="s">
        <v>842</v>
      </c>
      <c r="D9686" t="s">
        <v>980</v>
      </c>
      <c r="E9686" s="82">
        <v>5.6</v>
      </c>
      <c r="F9686" t="s">
        <v>973</v>
      </c>
      <c r="G9686" s="83">
        <v>41437</v>
      </c>
      <c r="I9686">
        <v>2013</v>
      </c>
    </row>
    <row r="9687" spans="1:9" x14ac:dyDescent="0.25">
      <c r="A9687" t="s">
        <v>972</v>
      </c>
      <c r="B9687" t="s">
        <v>199</v>
      </c>
      <c r="C9687" s="76" t="s">
        <v>842</v>
      </c>
      <c r="D9687" t="s">
        <v>980</v>
      </c>
      <c r="E9687" s="82">
        <v>2.7</v>
      </c>
      <c r="F9687" t="s">
        <v>973</v>
      </c>
      <c r="G9687" s="83">
        <v>41380</v>
      </c>
      <c r="I9687">
        <v>2013</v>
      </c>
    </row>
    <row r="9688" spans="1:9" x14ac:dyDescent="0.25">
      <c r="A9688" t="s">
        <v>972</v>
      </c>
      <c r="B9688" t="s">
        <v>141</v>
      </c>
      <c r="C9688" s="76" t="s">
        <v>842</v>
      </c>
      <c r="D9688" t="s">
        <v>980</v>
      </c>
      <c r="E9688" s="82">
        <v>13.97</v>
      </c>
      <c r="F9688" t="s">
        <v>973</v>
      </c>
      <c r="G9688" s="83">
        <v>41466</v>
      </c>
      <c r="I9688">
        <v>2013</v>
      </c>
    </row>
    <row r="9689" spans="1:9" x14ac:dyDescent="0.25">
      <c r="A9689" t="s">
        <v>972</v>
      </c>
      <c r="B9689" t="s">
        <v>73</v>
      </c>
      <c r="C9689" s="76" t="s">
        <v>842</v>
      </c>
      <c r="D9689" t="s">
        <v>980</v>
      </c>
      <c r="E9689" s="82">
        <v>3.7</v>
      </c>
      <c r="F9689" t="s">
        <v>973</v>
      </c>
      <c r="G9689" s="83">
        <v>41491</v>
      </c>
      <c r="I9689">
        <v>2013</v>
      </c>
    </row>
    <row r="9690" spans="1:9" x14ac:dyDescent="0.25">
      <c r="A9690" t="s">
        <v>972</v>
      </c>
      <c r="B9690" t="s">
        <v>63</v>
      </c>
      <c r="C9690" s="76" t="s">
        <v>842</v>
      </c>
      <c r="D9690" t="s">
        <v>980</v>
      </c>
      <c r="E9690" s="82">
        <v>2.2999999999999998</v>
      </c>
      <c r="F9690" t="s">
        <v>973</v>
      </c>
      <c r="G9690" s="83">
        <v>41372</v>
      </c>
      <c r="I9690">
        <v>2013</v>
      </c>
    </row>
    <row r="9691" spans="1:9" x14ac:dyDescent="0.25">
      <c r="A9691" t="s">
        <v>972</v>
      </c>
      <c r="B9691" t="s">
        <v>128</v>
      </c>
      <c r="C9691" s="76" t="s">
        <v>842</v>
      </c>
      <c r="D9691" t="s">
        <v>980</v>
      </c>
      <c r="E9691" s="82">
        <v>7.8</v>
      </c>
      <c r="F9691" t="s">
        <v>973</v>
      </c>
      <c r="G9691" s="83">
        <v>41379</v>
      </c>
      <c r="I9691">
        <v>2013</v>
      </c>
    </row>
    <row r="9692" spans="1:9" x14ac:dyDescent="0.25">
      <c r="A9692" t="s">
        <v>972</v>
      </c>
      <c r="B9692" t="s">
        <v>171</v>
      </c>
      <c r="C9692" s="76" t="s">
        <v>842</v>
      </c>
      <c r="D9692" t="s">
        <v>980</v>
      </c>
      <c r="E9692" s="82">
        <v>5.6</v>
      </c>
      <c r="F9692" t="s">
        <v>973</v>
      </c>
      <c r="G9692" s="83">
        <v>41498</v>
      </c>
      <c r="I9692">
        <v>2013</v>
      </c>
    </row>
    <row r="9693" spans="1:9" x14ac:dyDescent="0.25">
      <c r="A9693" t="s">
        <v>972</v>
      </c>
      <c r="B9693" t="s">
        <v>63</v>
      </c>
      <c r="C9693" s="76" t="s">
        <v>842</v>
      </c>
      <c r="D9693" t="s">
        <v>980</v>
      </c>
      <c r="E9693" s="82">
        <v>4.7</v>
      </c>
      <c r="F9693" t="s">
        <v>973</v>
      </c>
      <c r="G9693" s="83">
        <v>41493</v>
      </c>
      <c r="I9693">
        <v>2013</v>
      </c>
    </row>
    <row r="9694" spans="1:9" x14ac:dyDescent="0.25">
      <c r="A9694" t="s">
        <v>972</v>
      </c>
      <c r="B9694" t="s">
        <v>71</v>
      </c>
      <c r="C9694" s="76" t="s">
        <v>842</v>
      </c>
      <c r="D9694" t="s">
        <v>980</v>
      </c>
      <c r="E9694" s="82">
        <v>3.7</v>
      </c>
      <c r="F9694" t="s">
        <v>973</v>
      </c>
      <c r="G9694" s="83">
        <v>41492</v>
      </c>
      <c r="I9694">
        <v>2013</v>
      </c>
    </row>
    <row r="9695" spans="1:9" x14ac:dyDescent="0.25">
      <c r="A9695" t="s">
        <v>972</v>
      </c>
      <c r="B9695" t="s">
        <v>136</v>
      </c>
      <c r="C9695" s="76" t="s">
        <v>842</v>
      </c>
      <c r="D9695" t="s">
        <v>980</v>
      </c>
      <c r="E9695" s="82">
        <v>4.3</v>
      </c>
      <c r="F9695" t="s">
        <v>973</v>
      </c>
      <c r="G9695" s="83">
        <v>41374</v>
      </c>
      <c r="I9695">
        <v>2013</v>
      </c>
    </row>
    <row r="9696" spans="1:9" x14ac:dyDescent="0.25">
      <c r="A9696" t="s">
        <v>972</v>
      </c>
      <c r="B9696" t="s">
        <v>64</v>
      </c>
      <c r="C9696" s="76" t="s">
        <v>842</v>
      </c>
      <c r="D9696" t="s">
        <v>980</v>
      </c>
      <c r="E9696" s="82">
        <v>100.6</v>
      </c>
      <c r="F9696" t="s">
        <v>973</v>
      </c>
      <c r="G9696" s="83">
        <v>41452</v>
      </c>
      <c r="I9696">
        <v>2013</v>
      </c>
    </row>
    <row r="9697" spans="1:9" x14ac:dyDescent="0.25">
      <c r="A9697" t="s">
        <v>972</v>
      </c>
      <c r="B9697" t="s">
        <v>182</v>
      </c>
      <c r="C9697" s="76" t="s">
        <v>842</v>
      </c>
      <c r="D9697" t="s">
        <v>980</v>
      </c>
      <c r="E9697" s="82">
        <v>16.2</v>
      </c>
      <c r="F9697" t="s">
        <v>973</v>
      </c>
      <c r="G9697" s="83">
        <v>41514</v>
      </c>
      <c r="I9697">
        <v>2013</v>
      </c>
    </row>
    <row r="9698" spans="1:9" x14ac:dyDescent="0.25">
      <c r="A9698" t="s">
        <v>972</v>
      </c>
      <c r="B9698" t="s">
        <v>146</v>
      </c>
      <c r="C9698" s="76" t="s">
        <v>842</v>
      </c>
      <c r="D9698" t="s">
        <v>980</v>
      </c>
      <c r="E9698" s="82">
        <v>7.1</v>
      </c>
      <c r="F9698" t="s">
        <v>973</v>
      </c>
      <c r="G9698" s="83">
        <v>41416</v>
      </c>
      <c r="I9698">
        <v>2013</v>
      </c>
    </row>
    <row r="9699" spans="1:9" x14ac:dyDescent="0.25">
      <c r="A9699" t="s">
        <v>972</v>
      </c>
      <c r="B9699" t="s">
        <v>63</v>
      </c>
      <c r="C9699" s="76" t="s">
        <v>842</v>
      </c>
      <c r="D9699" t="s">
        <v>980</v>
      </c>
      <c r="E9699" s="82">
        <v>15</v>
      </c>
      <c r="F9699" t="s">
        <v>973</v>
      </c>
      <c r="G9699" s="83">
        <v>41493</v>
      </c>
      <c r="I9699">
        <v>2013</v>
      </c>
    </row>
    <row r="9700" spans="1:9" x14ac:dyDescent="0.25">
      <c r="A9700" t="s">
        <v>972</v>
      </c>
      <c r="B9700" t="s">
        <v>179</v>
      </c>
      <c r="C9700" s="76" t="s">
        <v>842</v>
      </c>
      <c r="D9700" t="s">
        <v>980</v>
      </c>
      <c r="E9700" s="82">
        <v>14</v>
      </c>
      <c r="F9700" t="s">
        <v>973</v>
      </c>
      <c r="G9700" s="83">
        <v>41501</v>
      </c>
      <c r="I9700">
        <v>2013</v>
      </c>
    </row>
    <row r="9701" spans="1:9" x14ac:dyDescent="0.25">
      <c r="A9701" t="s">
        <v>972</v>
      </c>
      <c r="B9701" t="s">
        <v>180</v>
      </c>
      <c r="C9701" s="76" t="s">
        <v>842</v>
      </c>
      <c r="D9701" t="s">
        <v>980</v>
      </c>
      <c r="E9701" s="82">
        <v>14.9</v>
      </c>
      <c r="F9701" t="s">
        <v>973</v>
      </c>
      <c r="G9701" s="83">
        <v>41523</v>
      </c>
      <c r="I9701">
        <v>2013</v>
      </c>
    </row>
    <row r="9702" spans="1:9" x14ac:dyDescent="0.25">
      <c r="A9702" t="s">
        <v>972</v>
      </c>
      <c r="B9702" t="s">
        <v>63</v>
      </c>
      <c r="C9702" s="76" t="s">
        <v>842</v>
      </c>
      <c r="D9702" t="s">
        <v>980</v>
      </c>
      <c r="E9702" s="82">
        <v>5.6</v>
      </c>
      <c r="F9702" t="s">
        <v>973</v>
      </c>
      <c r="G9702" s="83">
        <v>41492</v>
      </c>
      <c r="I9702">
        <v>2013</v>
      </c>
    </row>
    <row r="9703" spans="1:9" x14ac:dyDescent="0.25">
      <c r="A9703" t="s">
        <v>972</v>
      </c>
      <c r="B9703" t="s">
        <v>171</v>
      </c>
      <c r="C9703" s="76" t="s">
        <v>842</v>
      </c>
      <c r="D9703" t="s">
        <v>980</v>
      </c>
      <c r="E9703" s="82">
        <v>8.6999999999999993</v>
      </c>
      <c r="F9703" t="s">
        <v>973</v>
      </c>
      <c r="G9703" s="83">
        <v>41493</v>
      </c>
      <c r="I9703">
        <v>2013</v>
      </c>
    </row>
    <row r="9704" spans="1:9" x14ac:dyDescent="0.25">
      <c r="A9704" t="s">
        <v>972</v>
      </c>
      <c r="B9704" t="s">
        <v>278</v>
      </c>
      <c r="C9704" s="76" t="s">
        <v>946</v>
      </c>
      <c r="D9704" t="s">
        <v>980</v>
      </c>
      <c r="E9704" s="82">
        <v>120</v>
      </c>
      <c r="F9704" t="s">
        <v>973</v>
      </c>
      <c r="G9704" s="83">
        <v>41499</v>
      </c>
      <c r="I9704">
        <v>2013</v>
      </c>
    </row>
    <row r="9705" spans="1:9" x14ac:dyDescent="0.25">
      <c r="A9705" t="s">
        <v>972</v>
      </c>
      <c r="B9705" t="s">
        <v>71</v>
      </c>
      <c r="C9705" s="76" t="s">
        <v>842</v>
      </c>
      <c r="D9705" t="s">
        <v>980</v>
      </c>
      <c r="E9705" s="82">
        <v>8.6999999999999993</v>
      </c>
      <c r="F9705" t="s">
        <v>973</v>
      </c>
      <c r="G9705" s="83">
        <v>41493</v>
      </c>
      <c r="I9705">
        <v>2013</v>
      </c>
    </row>
    <row r="9706" spans="1:9" x14ac:dyDescent="0.25">
      <c r="A9706" t="s">
        <v>972</v>
      </c>
      <c r="B9706" t="s">
        <v>199</v>
      </c>
      <c r="C9706" s="76" t="s">
        <v>842</v>
      </c>
      <c r="D9706" t="s">
        <v>980</v>
      </c>
      <c r="E9706" s="82">
        <v>3.1</v>
      </c>
      <c r="F9706" t="s">
        <v>973</v>
      </c>
      <c r="G9706" s="83">
        <v>41470</v>
      </c>
      <c r="I9706">
        <v>2013</v>
      </c>
    </row>
    <row r="9707" spans="1:9" x14ac:dyDescent="0.25">
      <c r="A9707" t="s">
        <v>972</v>
      </c>
      <c r="B9707" t="s">
        <v>205</v>
      </c>
      <c r="C9707" s="76" t="s">
        <v>842</v>
      </c>
      <c r="D9707" t="s">
        <v>980</v>
      </c>
      <c r="E9707" s="82">
        <v>3.7</v>
      </c>
      <c r="F9707" t="s">
        <v>973</v>
      </c>
      <c r="G9707" s="83">
        <v>41470</v>
      </c>
      <c r="I9707">
        <v>2013</v>
      </c>
    </row>
    <row r="9708" spans="1:9" x14ac:dyDescent="0.25">
      <c r="A9708" t="s">
        <v>972</v>
      </c>
      <c r="B9708" t="s">
        <v>208</v>
      </c>
      <c r="C9708" s="76" t="s">
        <v>842</v>
      </c>
      <c r="D9708" t="s">
        <v>980</v>
      </c>
      <c r="E9708" s="82">
        <v>3.1</v>
      </c>
      <c r="F9708" t="s">
        <v>973</v>
      </c>
      <c r="G9708" s="83">
        <v>41481</v>
      </c>
      <c r="I9708">
        <v>2013</v>
      </c>
    </row>
    <row r="9709" spans="1:9" x14ac:dyDescent="0.25">
      <c r="A9709" t="s">
        <v>972</v>
      </c>
      <c r="B9709" t="s">
        <v>71</v>
      </c>
      <c r="C9709" s="76" t="s">
        <v>842</v>
      </c>
      <c r="D9709" t="s">
        <v>980</v>
      </c>
      <c r="E9709" s="82">
        <v>3.7</v>
      </c>
      <c r="F9709" t="s">
        <v>973</v>
      </c>
      <c r="G9709" s="83">
        <v>41492</v>
      </c>
      <c r="I9709">
        <v>2013</v>
      </c>
    </row>
    <row r="9710" spans="1:9" x14ac:dyDescent="0.25">
      <c r="A9710" t="s">
        <v>972</v>
      </c>
      <c r="B9710" t="s">
        <v>71</v>
      </c>
      <c r="C9710" s="76" t="s">
        <v>842</v>
      </c>
      <c r="D9710" t="s">
        <v>980</v>
      </c>
      <c r="E9710" s="82">
        <v>9</v>
      </c>
      <c r="F9710" t="s">
        <v>973</v>
      </c>
      <c r="G9710" s="83">
        <v>41395</v>
      </c>
      <c r="I9710">
        <v>2013</v>
      </c>
    </row>
    <row r="9711" spans="1:9" x14ac:dyDescent="0.25">
      <c r="A9711" t="s">
        <v>972</v>
      </c>
      <c r="B9711" t="s">
        <v>95</v>
      </c>
      <c r="C9711" s="76" t="s">
        <v>842</v>
      </c>
      <c r="D9711" t="s">
        <v>980</v>
      </c>
      <c r="E9711" s="82">
        <v>5.0999999999999996</v>
      </c>
      <c r="F9711" t="s">
        <v>973</v>
      </c>
      <c r="G9711" s="83">
        <v>41369</v>
      </c>
      <c r="I9711">
        <v>2013</v>
      </c>
    </row>
    <row r="9712" spans="1:9" x14ac:dyDescent="0.25">
      <c r="A9712" t="s">
        <v>972</v>
      </c>
      <c r="B9712" t="s">
        <v>275</v>
      </c>
      <c r="C9712" s="76" t="s">
        <v>842</v>
      </c>
      <c r="D9712" t="s">
        <v>980</v>
      </c>
      <c r="E9712" s="82">
        <v>7.1</v>
      </c>
      <c r="F9712" t="s">
        <v>973</v>
      </c>
      <c r="G9712" s="83">
        <v>41394</v>
      </c>
      <c r="I9712">
        <v>2013</v>
      </c>
    </row>
    <row r="9713" spans="1:9" x14ac:dyDescent="0.25">
      <c r="A9713" t="s">
        <v>972</v>
      </c>
      <c r="B9713" t="s">
        <v>2</v>
      </c>
      <c r="C9713" s="76" t="s">
        <v>842</v>
      </c>
      <c r="D9713" t="s">
        <v>980</v>
      </c>
      <c r="E9713" s="82">
        <v>5.0999999999999996</v>
      </c>
      <c r="F9713" t="s">
        <v>973</v>
      </c>
      <c r="G9713" s="83">
        <v>41401</v>
      </c>
      <c r="I9713">
        <v>2013</v>
      </c>
    </row>
    <row r="9714" spans="1:9" x14ac:dyDescent="0.25">
      <c r="A9714" t="s">
        <v>972</v>
      </c>
      <c r="B9714" t="s">
        <v>71</v>
      </c>
      <c r="C9714" s="76" t="s">
        <v>842</v>
      </c>
      <c r="D9714" t="s">
        <v>980</v>
      </c>
      <c r="E9714" s="82">
        <v>3.7</v>
      </c>
      <c r="F9714" t="s">
        <v>973</v>
      </c>
      <c r="G9714" s="83">
        <v>41522</v>
      </c>
      <c r="I9714">
        <v>2013</v>
      </c>
    </row>
    <row r="9715" spans="1:9" x14ac:dyDescent="0.25">
      <c r="A9715" t="s">
        <v>972</v>
      </c>
      <c r="B9715" t="s">
        <v>100</v>
      </c>
      <c r="C9715" s="76" t="s">
        <v>842</v>
      </c>
      <c r="D9715" t="s">
        <v>980</v>
      </c>
      <c r="E9715" s="82">
        <v>5.6</v>
      </c>
      <c r="F9715" t="s">
        <v>973</v>
      </c>
      <c r="G9715" s="83">
        <v>41389</v>
      </c>
      <c r="I9715">
        <v>2013</v>
      </c>
    </row>
    <row r="9716" spans="1:9" x14ac:dyDescent="0.25">
      <c r="A9716" t="s">
        <v>972</v>
      </c>
      <c r="B9716" t="s">
        <v>139</v>
      </c>
      <c r="C9716" s="76" t="s">
        <v>842</v>
      </c>
      <c r="D9716" t="s">
        <v>980</v>
      </c>
      <c r="E9716" s="82">
        <v>7.1</v>
      </c>
      <c r="F9716" t="s">
        <v>973</v>
      </c>
      <c r="G9716" s="83">
        <v>41403</v>
      </c>
      <c r="I9716">
        <v>2013</v>
      </c>
    </row>
    <row r="9717" spans="1:9" x14ac:dyDescent="0.25">
      <c r="A9717" t="s">
        <v>972</v>
      </c>
      <c r="B9717" t="s">
        <v>251</v>
      </c>
      <c r="C9717" s="76" t="s">
        <v>842</v>
      </c>
      <c r="D9717" t="s">
        <v>980</v>
      </c>
      <c r="E9717" s="82">
        <v>5.6</v>
      </c>
      <c r="F9717" t="s">
        <v>973</v>
      </c>
      <c r="G9717" s="83">
        <v>41527</v>
      </c>
      <c r="I9717">
        <v>2013</v>
      </c>
    </row>
    <row r="9718" spans="1:9" x14ac:dyDescent="0.25">
      <c r="A9718" t="s">
        <v>972</v>
      </c>
      <c r="B9718" t="s">
        <v>225</v>
      </c>
      <c r="C9718" s="76" t="s">
        <v>842</v>
      </c>
      <c r="D9718" t="s">
        <v>980</v>
      </c>
      <c r="E9718" s="82">
        <v>3.9</v>
      </c>
      <c r="F9718" t="s">
        <v>973</v>
      </c>
      <c r="G9718" s="83">
        <v>41457</v>
      </c>
      <c r="I9718">
        <v>2013</v>
      </c>
    </row>
    <row r="9719" spans="1:9" x14ac:dyDescent="0.25">
      <c r="A9719" t="s">
        <v>972</v>
      </c>
      <c r="B9719" t="s">
        <v>276</v>
      </c>
      <c r="C9719" s="76" t="s">
        <v>842</v>
      </c>
      <c r="D9719" t="s">
        <v>980</v>
      </c>
      <c r="E9719" s="82">
        <v>10.82</v>
      </c>
      <c r="F9719" t="s">
        <v>973</v>
      </c>
      <c r="G9719" s="83">
        <v>41478</v>
      </c>
      <c r="I9719">
        <v>2013</v>
      </c>
    </row>
    <row r="9720" spans="1:9" x14ac:dyDescent="0.25">
      <c r="A9720" t="s">
        <v>972</v>
      </c>
      <c r="B9720" t="s">
        <v>177</v>
      </c>
      <c r="C9720" s="76" t="s">
        <v>842</v>
      </c>
      <c r="D9720" t="s">
        <v>980</v>
      </c>
      <c r="E9720" s="82">
        <v>4.2</v>
      </c>
      <c r="F9720" t="s">
        <v>973</v>
      </c>
      <c r="G9720" s="83">
        <v>41402</v>
      </c>
      <c r="I9720">
        <v>2013</v>
      </c>
    </row>
    <row r="9721" spans="1:9" x14ac:dyDescent="0.25">
      <c r="A9721" t="s">
        <v>972</v>
      </c>
      <c r="B9721" t="s">
        <v>189</v>
      </c>
      <c r="C9721" s="76" t="s">
        <v>842</v>
      </c>
      <c r="D9721" t="s">
        <v>980</v>
      </c>
      <c r="E9721" s="82">
        <v>6.4</v>
      </c>
      <c r="F9721" t="s">
        <v>973</v>
      </c>
      <c r="G9721" s="83">
        <v>41429</v>
      </c>
      <c r="I9721">
        <v>2013</v>
      </c>
    </row>
    <row r="9722" spans="1:9" x14ac:dyDescent="0.25">
      <c r="A9722" t="s">
        <v>972</v>
      </c>
      <c r="B9722" t="s">
        <v>71</v>
      </c>
      <c r="C9722" s="76" t="s">
        <v>842</v>
      </c>
      <c r="D9722" t="s">
        <v>980</v>
      </c>
      <c r="E9722" s="82">
        <v>4.4000000000000004</v>
      </c>
      <c r="F9722" t="s">
        <v>973</v>
      </c>
      <c r="G9722" s="83">
        <v>41500</v>
      </c>
      <c r="I9722">
        <v>2013</v>
      </c>
    </row>
    <row r="9723" spans="1:9" x14ac:dyDescent="0.25">
      <c r="A9723" t="s">
        <v>972</v>
      </c>
      <c r="B9723" t="s">
        <v>60</v>
      </c>
      <c r="C9723" s="76" t="s">
        <v>842</v>
      </c>
      <c r="D9723" t="s">
        <v>980</v>
      </c>
      <c r="E9723" s="82">
        <v>18.899999999999999</v>
      </c>
      <c r="F9723" t="s">
        <v>973</v>
      </c>
      <c r="G9723" s="83">
        <v>41403</v>
      </c>
      <c r="I9723">
        <v>2013</v>
      </c>
    </row>
    <row r="9724" spans="1:9" x14ac:dyDescent="0.25">
      <c r="A9724" t="s">
        <v>972</v>
      </c>
      <c r="B9724" t="s">
        <v>182</v>
      </c>
      <c r="C9724" s="76" t="s">
        <v>842</v>
      </c>
      <c r="D9724" t="s">
        <v>980</v>
      </c>
      <c r="E9724" s="82">
        <v>9.5</v>
      </c>
      <c r="F9724" t="s">
        <v>973</v>
      </c>
      <c r="G9724" s="83">
        <v>41369</v>
      </c>
      <c r="I9724">
        <v>2013</v>
      </c>
    </row>
    <row r="9725" spans="1:9" x14ac:dyDescent="0.25">
      <c r="A9725" t="s">
        <v>972</v>
      </c>
      <c r="B9725" t="s">
        <v>96</v>
      </c>
      <c r="C9725" s="76" t="s">
        <v>842</v>
      </c>
      <c r="D9725" t="s">
        <v>980</v>
      </c>
      <c r="E9725" s="82">
        <v>149.19999999999999</v>
      </c>
      <c r="F9725" t="s">
        <v>973</v>
      </c>
      <c r="G9725" s="83">
        <v>41669</v>
      </c>
      <c r="I9725">
        <v>2014</v>
      </c>
    </row>
    <row r="9726" spans="1:9" x14ac:dyDescent="0.25">
      <c r="A9726" t="s">
        <v>972</v>
      </c>
      <c r="B9726" t="s">
        <v>146</v>
      </c>
      <c r="C9726" s="76" t="s">
        <v>842</v>
      </c>
      <c r="D9726" t="s">
        <v>980</v>
      </c>
      <c r="E9726" s="82">
        <v>4.51</v>
      </c>
      <c r="F9726" t="s">
        <v>973</v>
      </c>
      <c r="G9726" s="83">
        <v>41449</v>
      </c>
      <c r="I9726">
        <v>2013</v>
      </c>
    </row>
    <row r="9727" spans="1:9" x14ac:dyDescent="0.25">
      <c r="A9727" t="s">
        <v>972</v>
      </c>
      <c r="B9727" t="s">
        <v>102</v>
      </c>
      <c r="C9727" s="76" t="s">
        <v>842</v>
      </c>
      <c r="D9727" t="s">
        <v>980</v>
      </c>
      <c r="E9727" s="82">
        <v>9.5</v>
      </c>
      <c r="F9727" t="s">
        <v>973</v>
      </c>
      <c r="G9727" s="83">
        <v>41484</v>
      </c>
      <c r="I9727">
        <v>2013</v>
      </c>
    </row>
    <row r="9728" spans="1:9" x14ac:dyDescent="0.25">
      <c r="A9728" t="s">
        <v>972</v>
      </c>
      <c r="B9728" t="s">
        <v>150</v>
      </c>
      <c r="C9728" s="76" t="s">
        <v>842</v>
      </c>
      <c r="D9728" t="s">
        <v>980</v>
      </c>
      <c r="E9728" s="82">
        <v>2.9</v>
      </c>
      <c r="F9728" t="s">
        <v>973</v>
      </c>
      <c r="G9728" s="83">
        <v>41403</v>
      </c>
      <c r="I9728">
        <v>2013</v>
      </c>
    </row>
    <row r="9729" spans="1:9" x14ac:dyDescent="0.25">
      <c r="A9729" t="s">
        <v>972</v>
      </c>
      <c r="B9729" t="s">
        <v>171</v>
      </c>
      <c r="C9729" s="76" t="s">
        <v>842</v>
      </c>
      <c r="D9729" t="s">
        <v>980</v>
      </c>
      <c r="E9729" s="82">
        <v>8.9</v>
      </c>
      <c r="F9729" t="s">
        <v>973</v>
      </c>
      <c r="G9729" s="83">
        <v>41452</v>
      </c>
      <c r="I9729">
        <v>2013</v>
      </c>
    </row>
    <row r="9730" spans="1:9" x14ac:dyDescent="0.25">
      <c r="A9730" t="s">
        <v>972</v>
      </c>
      <c r="B9730" t="s">
        <v>141</v>
      </c>
      <c r="C9730" s="76" t="s">
        <v>842</v>
      </c>
      <c r="D9730" t="s">
        <v>980</v>
      </c>
      <c r="E9730" s="82">
        <v>8.1</v>
      </c>
      <c r="F9730" t="s">
        <v>973</v>
      </c>
      <c r="G9730" s="83">
        <v>41424</v>
      </c>
      <c r="I9730">
        <v>2013</v>
      </c>
    </row>
    <row r="9731" spans="1:9" x14ac:dyDescent="0.25">
      <c r="A9731" t="s">
        <v>972</v>
      </c>
      <c r="B9731" t="s">
        <v>95</v>
      </c>
      <c r="C9731" s="76" t="s">
        <v>842</v>
      </c>
      <c r="D9731" t="s">
        <v>980</v>
      </c>
      <c r="E9731" s="82">
        <v>0.9</v>
      </c>
      <c r="F9731" t="s">
        <v>973</v>
      </c>
      <c r="G9731" s="83">
        <v>41375</v>
      </c>
      <c r="I9731">
        <v>2013</v>
      </c>
    </row>
    <row r="9732" spans="1:9" x14ac:dyDescent="0.25">
      <c r="A9732" t="s">
        <v>972</v>
      </c>
      <c r="B9732" t="s">
        <v>72</v>
      </c>
      <c r="C9732" s="76" t="s">
        <v>842</v>
      </c>
      <c r="D9732" t="s">
        <v>980</v>
      </c>
      <c r="E9732" s="82">
        <v>13.1</v>
      </c>
      <c r="F9732" t="s">
        <v>973</v>
      </c>
      <c r="G9732" s="83">
        <v>41514</v>
      </c>
      <c r="I9732">
        <v>2013</v>
      </c>
    </row>
    <row r="9733" spans="1:9" x14ac:dyDescent="0.25">
      <c r="A9733" t="s">
        <v>972</v>
      </c>
      <c r="B9733" t="s">
        <v>188</v>
      </c>
      <c r="C9733" s="76" t="s">
        <v>842</v>
      </c>
      <c r="D9733" t="s">
        <v>980</v>
      </c>
      <c r="E9733" s="82">
        <v>10.28</v>
      </c>
      <c r="F9733" t="s">
        <v>973</v>
      </c>
      <c r="G9733" s="83">
        <v>41437</v>
      </c>
      <c r="I9733">
        <v>2013</v>
      </c>
    </row>
    <row r="9734" spans="1:9" x14ac:dyDescent="0.25">
      <c r="A9734" t="s">
        <v>972</v>
      </c>
      <c r="B9734" t="s">
        <v>96</v>
      </c>
      <c r="C9734" s="76" t="s">
        <v>842</v>
      </c>
      <c r="D9734" t="s">
        <v>980</v>
      </c>
      <c r="E9734" s="82">
        <v>5.6</v>
      </c>
      <c r="F9734" t="s">
        <v>973</v>
      </c>
      <c r="G9734" s="83">
        <v>41458</v>
      </c>
      <c r="I9734">
        <v>2013</v>
      </c>
    </row>
    <row r="9735" spans="1:9" x14ac:dyDescent="0.25">
      <c r="A9735" t="s">
        <v>972</v>
      </c>
      <c r="B9735" t="s">
        <v>95</v>
      </c>
      <c r="C9735" s="76" t="s">
        <v>842</v>
      </c>
      <c r="D9735" t="s">
        <v>980</v>
      </c>
      <c r="E9735" s="82">
        <v>5</v>
      </c>
      <c r="F9735" t="s">
        <v>973</v>
      </c>
      <c r="G9735" s="83">
        <v>41472</v>
      </c>
      <c r="I9735">
        <v>2013</v>
      </c>
    </row>
    <row r="9736" spans="1:9" x14ac:dyDescent="0.25">
      <c r="A9736" t="s">
        <v>972</v>
      </c>
      <c r="B9736" t="s">
        <v>66</v>
      </c>
      <c r="C9736" s="76" t="s">
        <v>842</v>
      </c>
      <c r="D9736" t="s">
        <v>980</v>
      </c>
      <c r="E9736" s="82">
        <v>11.9</v>
      </c>
      <c r="F9736" t="s">
        <v>973</v>
      </c>
      <c r="G9736" s="83">
        <v>41529</v>
      </c>
      <c r="I9736">
        <v>2013</v>
      </c>
    </row>
    <row r="9737" spans="1:9" x14ac:dyDescent="0.25">
      <c r="A9737" t="s">
        <v>972</v>
      </c>
      <c r="B9737" t="s">
        <v>71</v>
      </c>
      <c r="C9737" s="76" t="s">
        <v>842</v>
      </c>
      <c r="D9737" t="s">
        <v>980</v>
      </c>
      <c r="E9737" s="82">
        <v>5.6</v>
      </c>
      <c r="F9737" t="s">
        <v>973</v>
      </c>
      <c r="G9737" s="83">
        <v>41493</v>
      </c>
      <c r="I9737">
        <v>2013</v>
      </c>
    </row>
    <row r="9738" spans="1:9" x14ac:dyDescent="0.25">
      <c r="A9738" t="s">
        <v>972</v>
      </c>
      <c r="B9738" t="s">
        <v>122</v>
      </c>
      <c r="C9738" s="76" t="s">
        <v>842</v>
      </c>
      <c r="D9738" t="s">
        <v>980</v>
      </c>
      <c r="E9738" s="82">
        <v>4.5999999999999996</v>
      </c>
      <c r="F9738" t="s">
        <v>973</v>
      </c>
      <c r="G9738" s="83">
        <v>41380</v>
      </c>
      <c r="I9738">
        <v>2013</v>
      </c>
    </row>
    <row r="9739" spans="1:9" x14ac:dyDescent="0.25">
      <c r="A9739" t="s">
        <v>972</v>
      </c>
      <c r="B9739" t="s">
        <v>137</v>
      </c>
      <c r="C9739" s="76" t="s">
        <v>842</v>
      </c>
      <c r="D9739" t="s">
        <v>980</v>
      </c>
      <c r="E9739" s="82">
        <v>4.5</v>
      </c>
      <c r="F9739" t="s">
        <v>973</v>
      </c>
      <c r="G9739" s="83">
        <v>41506</v>
      </c>
      <c r="I9739">
        <v>2013</v>
      </c>
    </row>
    <row r="9740" spans="1:9" x14ac:dyDescent="0.25">
      <c r="A9740" t="s">
        <v>972</v>
      </c>
      <c r="B9740" t="s">
        <v>184</v>
      </c>
      <c r="C9740" s="76" t="s">
        <v>842</v>
      </c>
      <c r="D9740" t="s">
        <v>980</v>
      </c>
      <c r="E9740" s="82">
        <v>3.1</v>
      </c>
      <c r="F9740" t="s">
        <v>973</v>
      </c>
      <c r="G9740" s="83">
        <v>41465</v>
      </c>
      <c r="I9740">
        <v>2013</v>
      </c>
    </row>
    <row r="9741" spans="1:9" x14ac:dyDescent="0.25">
      <c r="A9741" t="s">
        <v>972</v>
      </c>
      <c r="B9741" t="s">
        <v>177</v>
      </c>
      <c r="C9741" s="76" t="s">
        <v>842</v>
      </c>
      <c r="D9741" t="s">
        <v>980</v>
      </c>
      <c r="E9741" s="82">
        <v>4.7</v>
      </c>
      <c r="F9741" t="s">
        <v>973</v>
      </c>
      <c r="G9741" s="83">
        <v>41479</v>
      </c>
      <c r="I9741">
        <v>2013</v>
      </c>
    </row>
    <row r="9742" spans="1:9" x14ac:dyDescent="0.25">
      <c r="A9742" t="s">
        <v>972</v>
      </c>
      <c r="B9742" t="s">
        <v>109</v>
      </c>
      <c r="C9742" s="76" t="s">
        <v>842</v>
      </c>
      <c r="D9742" t="s">
        <v>980</v>
      </c>
      <c r="E9742" s="82">
        <v>6</v>
      </c>
      <c r="F9742" t="s">
        <v>973</v>
      </c>
      <c r="G9742" s="83">
        <v>41415</v>
      </c>
      <c r="I9742">
        <v>2013</v>
      </c>
    </row>
    <row r="9743" spans="1:9" x14ac:dyDescent="0.25">
      <c r="A9743" t="s">
        <v>972</v>
      </c>
      <c r="B9743" t="s">
        <v>189</v>
      </c>
      <c r="C9743" s="76" t="s">
        <v>842</v>
      </c>
      <c r="D9743" t="s">
        <v>980</v>
      </c>
      <c r="E9743" s="82">
        <v>5.2</v>
      </c>
      <c r="F9743" t="s">
        <v>973</v>
      </c>
      <c r="G9743" s="83">
        <v>41435</v>
      </c>
      <c r="I9743">
        <v>2013</v>
      </c>
    </row>
    <row r="9744" spans="1:9" x14ac:dyDescent="0.25">
      <c r="A9744" t="s">
        <v>972</v>
      </c>
      <c r="B9744" t="s">
        <v>171</v>
      </c>
      <c r="C9744" s="76" t="s">
        <v>842</v>
      </c>
      <c r="D9744" t="s">
        <v>980</v>
      </c>
      <c r="E9744" s="82">
        <v>7.98</v>
      </c>
      <c r="F9744" t="s">
        <v>973</v>
      </c>
      <c r="G9744" s="83">
        <v>41457</v>
      </c>
      <c r="I9744">
        <v>2013</v>
      </c>
    </row>
    <row r="9745" spans="1:9" x14ac:dyDescent="0.25">
      <c r="A9745" t="s">
        <v>972</v>
      </c>
      <c r="B9745" t="s">
        <v>66</v>
      </c>
      <c r="C9745" s="76" t="s">
        <v>842</v>
      </c>
      <c r="D9745" t="s">
        <v>980</v>
      </c>
      <c r="E9745" s="82">
        <v>4.66</v>
      </c>
      <c r="F9745" t="s">
        <v>973</v>
      </c>
      <c r="G9745" s="83">
        <v>41396</v>
      </c>
      <c r="I9745">
        <v>2013</v>
      </c>
    </row>
    <row r="9746" spans="1:9" x14ac:dyDescent="0.25">
      <c r="A9746" t="s">
        <v>972</v>
      </c>
      <c r="B9746" t="s">
        <v>93</v>
      </c>
      <c r="C9746" s="76" t="s">
        <v>947</v>
      </c>
      <c r="D9746" t="s">
        <v>980</v>
      </c>
      <c r="E9746" s="82">
        <v>19</v>
      </c>
      <c r="F9746" t="s">
        <v>973</v>
      </c>
      <c r="G9746" s="83">
        <v>41348</v>
      </c>
      <c r="I9746">
        <v>2013</v>
      </c>
    </row>
    <row r="9747" spans="1:9" x14ac:dyDescent="0.25">
      <c r="A9747" t="s">
        <v>972</v>
      </c>
      <c r="B9747" t="s">
        <v>246</v>
      </c>
      <c r="C9747" s="76" t="s">
        <v>842</v>
      </c>
      <c r="D9747" t="s">
        <v>980</v>
      </c>
      <c r="E9747" s="82">
        <v>2.9</v>
      </c>
      <c r="F9747" t="s">
        <v>973</v>
      </c>
      <c r="G9747" s="83">
        <v>41534</v>
      </c>
      <c r="I9747">
        <v>2013</v>
      </c>
    </row>
    <row r="9748" spans="1:9" x14ac:dyDescent="0.25">
      <c r="A9748" t="s">
        <v>972</v>
      </c>
      <c r="B9748" t="s">
        <v>179</v>
      </c>
      <c r="C9748" s="76" t="s">
        <v>842</v>
      </c>
      <c r="D9748" t="s">
        <v>980</v>
      </c>
      <c r="E9748" s="82">
        <v>3.5</v>
      </c>
      <c r="F9748" t="s">
        <v>973</v>
      </c>
      <c r="G9748" s="83">
        <v>41390</v>
      </c>
      <c r="I9748">
        <v>2013</v>
      </c>
    </row>
    <row r="9749" spans="1:9" x14ac:dyDescent="0.25">
      <c r="A9749" t="s">
        <v>972</v>
      </c>
      <c r="B9749" t="s">
        <v>272</v>
      </c>
      <c r="C9749" s="76" t="s">
        <v>842</v>
      </c>
      <c r="D9749" t="s">
        <v>980</v>
      </c>
      <c r="E9749" s="82">
        <v>5.8</v>
      </c>
      <c r="F9749" t="s">
        <v>973</v>
      </c>
      <c r="G9749" s="83">
        <v>41487</v>
      </c>
      <c r="I9749">
        <v>2013</v>
      </c>
    </row>
    <row r="9750" spans="1:9" x14ac:dyDescent="0.25">
      <c r="A9750" t="s">
        <v>972</v>
      </c>
      <c r="B9750" t="s">
        <v>63</v>
      </c>
      <c r="C9750" s="76" t="s">
        <v>842</v>
      </c>
      <c r="D9750" t="s">
        <v>980</v>
      </c>
      <c r="E9750" s="82">
        <v>3.7</v>
      </c>
      <c r="F9750" t="s">
        <v>973</v>
      </c>
      <c r="G9750" s="83">
        <v>41526</v>
      </c>
      <c r="I9750">
        <v>2013</v>
      </c>
    </row>
    <row r="9751" spans="1:9" x14ac:dyDescent="0.25">
      <c r="A9751" t="s">
        <v>972</v>
      </c>
      <c r="B9751" t="s">
        <v>145</v>
      </c>
      <c r="C9751" s="76" t="s">
        <v>842</v>
      </c>
      <c r="D9751" t="s">
        <v>980</v>
      </c>
      <c r="E9751" s="82">
        <v>5.2</v>
      </c>
      <c r="F9751" t="s">
        <v>973</v>
      </c>
      <c r="G9751" s="83">
        <v>41424</v>
      </c>
      <c r="I9751">
        <v>2013</v>
      </c>
    </row>
    <row r="9752" spans="1:9" x14ac:dyDescent="0.25">
      <c r="A9752" t="s">
        <v>972</v>
      </c>
      <c r="B9752" t="s">
        <v>103</v>
      </c>
      <c r="C9752" s="76" t="s">
        <v>842</v>
      </c>
      <c r="D9752" t="s">
        <v>980</v>
      </c>
      <c r="E9752" s="82">
        <v>1.79</v>
      </c>
      <c r="F9752" t="s">
        <v>973</v>
      </c>
      <c r="G9752" s="83">
        <v>41558</v>
      </c>
      <c r="I9752">
        <v>2013</v>
      </c>
    </row>
    <row r="9753" spans="1:9" x14ac:dyDescent="0.25">
      <c r="A9753" t="s">
        <v>972</v>
      </c>
      <c r="B9753" t="s">
        <v>63</v>
      </c>
      <c r="C9753" s="76" t="s">
        <v>842</v>
      </c>
      <c r="D9753" t="s">
        <v>980</v>
      </c>
      <c r="E9753" s="82">
        <v>8.89</v>
      </c>
      <c r="F9753" t="s">
        <v>973</v>
      </c>
      <c r="G9753" s="83">
        <v>41533</v>
      </c>
      <c r="I9753">
        <v>2013</v>
      </c>
    </row>
    <row r="9754" spans="1:9" x14ac:dyDescent="0.25">
      <c r="A9754" t="s">
        <v>972</v>
      </c>
      <c r="B9754" t="s">
        <v>71</v>
      </c>
      <c r="C9754" s="76" t="s">
        <v>842</v>
      </c>
      <c r="D9754" t="s">
        <v>980</v>
      </c>
      <c r="E9754" s="82">
        <v>3.73</v>
      </c>
      <c r="F9754" t="s">
        <v>973</v>
      </c>
      <c r="G9754" s="83">
        <v>41507</v>
      </c>
      <c r="I9754">
        <v>2013</v>
      </c>
    </row>
    <row r="9755" spans="1:9" x14ac:dyDescent="0.25">
      <c r="A9755" t="s">
        <v>972</v>
      </c>
      <c r="B9755" t="s">
        <v>171</v>
      </c>
      <c r="C9755" s="76" t="s">
        <v>842</v>
      </c>
      <c r="D9755" t="s">
        <v>980</v>
      </c>
      <c r="E9755" s="82">
        <v>3.11</v>
      </c>
      <c r="F9755" t="s">
        <v>973</v>
      </c>
      <c r="G9755" s="83">
        <v>41529</v>
      </c>
      <c r="I9755">
        <v>2013</v>
      </c>
    </row>
    <row r="9756" spans="1:9" x14ac:dyDescent="0.25">
      <c r="A9756" t="s">
        <v>972</v>
      </c>
      <c r="B9756" t="s">
        <v>95</v>
      </c>
      <c r="C9756" s="76" t="s">
        <v>842</v>
      </c>
      <c r="D9756" t="s">
        <v>980</v>
      </c>
      <c r="E9756" s="82">
        <v>6.04</v>
      </c>
      <c r="F9756" t="s">
        <v>973</v>
      </c>
      <c r="G9756" s="83">
        <v>41478</v>
      </c>
      <c r="I9756">
        <v>2013</v>
      </c>
    </row>
    <row r="9757" spans="1:9" x14ac:dyDescent="0.25">
      <c r="A9757" t="s">
        <v>972</v>
      </c>
      <c r="B9757" t="s">
        <v>171</v>
      </c>
      <c r="C9757" s="76" t="s">
        <v>842</v>
      </c>
      <c r="D9757" t="s">
        <v>980</v>
      </c>
      <c r="E9757" s="82">
        <v>9.85</v>
      </c>
      <c r="F9757" t="s">
        <v>973</v>
      </c>
      <c r="G9757" s="83">
        <v>41438</v>
      </c>
      <c r="I9757">
        <v>2013</v>
      </c>
    </row>
    <row r="9758" spans="1:9" x14ac:dyDescent="0.25">
      <c r="A9758" t="s">
        <v>972</v>
      </c>
      <c r="B9758" t="s">
        <v>185</v>
      </c>
      <c r="C9758" s="76" t="s">
        <v>842</v>
      </c>
      <c r="D9758" t="s">
        <v>980</v>
      </c>
      <c r="E9758" s="82">
        <v>4.37</v>
      </c>
      <c r="F9758" t="s">
        <v>973</v>
      </c>
      <c r="G9758" s="83">
        <v>41493</v>
      </c>
      <c r="I9758">
        <v>2013</v>
      </c>
    </row>
    <row r="9759" spans="1:9" x14ac:dyDescent="0.25">
      <c r="A9759" t="s">
        <v>972</v>
      </c>
      <c r="B9759" t="s">
        <v>278</v>
      </c>
      <c r="C9759" s="76" t="s">
        <v>842</v>
      </c>
      <c r="D9759" t="s">
        <v>980</v>
      </c>
      <c r="E9759" s="82">
        <v>2.85</v>
      </c>
      <c r="F9759" t="s">
        <v>973</v>
      </c>
      <c r="G9759" s="83">
        <v>41543</v>
      </c>
      <c r="I9759">
        <v>2013</v>
      </c>
    </row>
    <row r="9760" spans="1:9" x14ac:dyDescent="0.25">
      <c r="A9760" t="s">
        <v>972</v>
      </c>
      <c r="B9760" t="s">
        <v>279</v>
      </c>
      <c r="C9760" s="76" t="s">
        <v>842</v>
      </c>
      <c r="D9760" t="s">
        <v>980</v>
      </c>
      <c r="E9760" s="82">
        <v>4.49</v>
      </c>
      <c r="F9760" t="s">
        <v>973</v>
      </c>
      <c r="G9760" s="83">
        <v>41502</v>
      </c>
      <c r="I9760">
        <v>2013</v>
      </c>
    </row>
    <row r="9761" spans="1:9" x14ac:dyDescent="0.25">
      <c r="A9761" t="s">
        <v>972</v>
      </c>
      <c r="B9761" t="s">
        <v>252</v>
      </c>
      <c r="C9761" s="76" t="s">
        <v>842</v>
      </c>
      <c r="D9761" t="s">
        <v>980</v>
      </c>
      <c r="E9761" s="82">
        <v>16.600000000000001</v>
      </c>
      <c r="F9761" t="s">
        <v>973</v>
      </c>
      <c r="G9761" s="83">
        <v>41548</v>
      </c>
      <c r="I9761">
        <v>2013</v>
      </c>
    </row>
    <row r="9762" spans="1:9" x14ac:dyDescent="0.25">
      <c r="A9762" t="s">
        <v>972</v>
      </c>
      <c r="B9762" t="s">
        <v>203</v>
      </c>
      <c r="C9762" s="76" t="s">
        <v>842</v>
      </c>
      <c r="D9762" t="s">
        <v>980</v>
      </c>
      <c r="E9762" s="82">
        <v>55.86</v>
      </c>
      <c r="F9762" t="s">
        <v>973</v>
      </c>
      <c r="G9762" s="83">
        <v>41655</v>
      </c>
      <c r="I9762">
        <v>2014</v>
      </c>
    </row>
    <row r="9763" spans="1:9" x14ac:dyDescent="0.25">
      <c r="A9763" t="s">
        <v>972</v>
      </c>
      <c r="B9763" t="s">
        <v>199</v>
      </c>
      <c r="C9763" s="76" t="s">
        <v>842</v>
      </c>
      <c r="D9763" t="s">
        <v>980</v>
      </c>
      <c r="E9763" s="82">
        <v>5.22</v>
      </c>
      <c r="F9763" t="s">
        <v>973</v>
      </c>
      <c r="G9763" s="83">
        <v>41428</v>
      </c>
      <c r="I9763">
        <v>2013</v>
      </c>
    </row>
    <row r="9764" spans="1:9" x14ac:dyDescent="0.25">
      <c r="A9764" t="s">
        <v>972</v>
      </c>
      <c r="B9764" t="s">
        <v>203</v>
      </c>
      <c r="C9764" s="76" t="s">
        <v>842</v>
      </c>
      <c r="D9764" t="s">
        <v>980</v>
      </c>
      <c r="E9764" s="82">
        <v>138</v>
      </c>
      <c r="F9764" t="s">
        <v>973</v>
      </c>
      <c r="G9764" s="83">
        <v>41190</v>
      </c>
      <c r="I9764">
        <v>2012</v>
      </c>
    </row>
    <row r="9765" spans="1:9" x14ac:dyDescent="0.25">
      <c r="A9765" t="s">
        <v>972</v>
      </c>
      <c r="B9765" t="s">
        <v>176</v>
      </c>
      <c r="C9765" s="76" t="s">
        <v>842</v>
      </c>
      <c r="D9765" t="s">
        <v>980</v>
      </c>
      <c r="E9765" s="82">
        <v>4.67</v>
      </c>
      <c r="F9765" t="s">
        <v>973</v>
      </c>
      <c r="G9765" s="83">
        <v>41522</v>
      </c>
      <c r="I9765">
        <v>2013</v>
      </c>
    </row>
    <row r="9766" spans="1:9" x14ac:dyDescent="0.25">
      <c r="A9766" t="s">
        <v>972</v>
      </c>
      <c r="B9766" t="s">
        <v>185</v>
      </c>
      <c r="C9766" s="76" t="s">
        <v>842</v>
      </c>
      <c r="D9766" t="s">
        <v>980</v>
      </c>
      <c r="E9766" s="82">
        <v>4.97</v>
      </c>
      <c r="F9766" t="s">
        <v>973</v>
      </c>
      <c r="G9766" s="83">
        <v>41465</v>
      </c>
      <c r="I9766">
        <v>2013</v>
      </c>
    </row>
    <row r="9767" spans="1:9" x14ac:dyDescent="0.25">
      <c r="A9767" t="s">
        <v>972</v>
      </c>
      <c r="B9767" t="s">
        <v>77</v>
      </c>
      <c r="C9767" s="76" t="s">
        <v>842</v>
      </c>
      <c r="D9767" t="s">
        <v>980</v>
      </c>
      <c r="E9767" s="82">
        <v>6.21</v>
      </c>
      <c r="F9767" t="s">
        <v>973</v>
      </c>
      <c r="G9767" s="83">
        <v>41508</v>
      </c>
      <c r="I9767">
        <v>2013</v>
      </c>
    </row>
    <row r="9768" spans="1:9" x14ac:dyDescent="0.25">
      <c r="A9768" t="s">
        <v>972</v>
      </c>
      <c r="B9768" t="s">
        <v>199</v>
      </c>
      <c r="C9768" s="76" t="s">
        <v>842</v>
      </c>
      <c r="D9768" t="s">
        <v>980</v>
      </c>
      <c r="E9768" s="82">
        <v>5.59</v>
      </c>
      <c r="F9768" t="s">
        <v>973</v>
      </c>
      <c r="G9768" s="83">
        <v>41428</v>
      </c>
      <c r="I9768">
        <v>2013</v>
      </c>
    </row>
    <row r="9769" spans="1:9" x14ac:dyDescent="0.25">
      <c r="A9769" t="s">
        <v>972</v>
      </c>
      <c r="B9769" t="s">
        <v>274</v>
      </c>
      <c r="C9769" s="76" t="s">
        <v>842</v>
      </c>
      <c r="D9769" t="s">
        <v>980</v>
      </c>
      <c r="E9769" s="82">
        <v>3.7</v>
      </c>
      <c r="F9769" t="s">
        <v>973</v>
      </c>
      <c r="G9769" s="83">
        <v>41415</v>
      </c>
      <c r="I9769">
        <v>2013</v>
      </c>
    </row>
    <row r="9770" spans="1:9" x14ac:dyDescent="0.25">
      <c r="A9770" t="s">
        <v>972</v>
      </c>
      <c r="B9770" t="s">
        <v>279</v>
      </c>
      <c r="C9770" s="76" t="s">
        <v>842</v>
      </c>
      <c r="D9770" t="s">
        <v>980</v>
      </c>
      <c r="E9770" s="82">
        <v>5.0999999999999996</v>
      </c>
      <c r="F9770" t="s">
        <v>973</v>
      </c>
      <c r="G9770" s="83">
        <v>41450</v>
      </c>
      <c r="I9770">
        <v>2013</v>
      </c>
    </row>
    <row r="9771" spans="1:9" x14ac:dyDescent="0.25">
      <c r="A9771" t="s">
        <v>972</v>
      </c>
      <c r="B9771" t="s">
        <v>170</v>
      </c>
      <c r="C9771" s="76" t="s">
        <v>842</v>
      </c>
      <c r="D9771" t="s">
        <v>980</v>
      </c>
      <c r="E9771" s="82">
        <v>5.7</v>
      </c>
      <c r="F9771" t="s">
        <v>973</v>
      </c>
      <c r="G9771" s="83">
        <v>41429</v>
      </c>
      <c r="I9771">
        <v>2013</v>
      </c>
    </row>
    <row r="9772" spans="1:9" x14ac:dyDescent="0.25">
      <c r="A9772" t="s">
        <v>972</v>
      </c>
      <c r="B9772" t="s">
        <v>136</v>
      </c>
      <c r="C9772" s="76" t="s">
        <v>842</v>
      </c>
      <c r="D9772" t="s">
        <v>980</v>
      </c>
      <c r="E9772" s="82">
        <v>5.0999999999999996</v>
      </c>
      <c r="F9772" t="s">
        <v>973</v>
      </c>
      <c r="G9772" s="83">
        <v>41418</v>
      </c>
      <c r="I9772">
        <v>2013</v>
      </c>
    </row>
    <row r="9773" spans="1:9" x14ac:dyDescent="0.25">
      <c r="A9773" t="s">
        <v>972</v>
      </c>
      <c r="B9773" t="s">
        <v>131</v>
      </c>
      <c r="C9773" s="76" t="s">
        <v>842</v>
      </c>
      <c r="D9773" t="s">
        <v>980</v>
      </c>
      <c r="E9773" s="82">
        <v>5.7</v>
      </c>
      <c r="F9773" t="s">
        <v>973</v>
      </c>
      <c r="G9773" s="83">
        <v>41487</v>
      </c>
      <c r="I9773">
        <v>2013</v>
      </c>
    </row>
    <row r="9774" spans="1:9" x14ac:dyDescent="0.25">
      <c r="A9774" t="s">
        <v>972</v>
      </c>
      <c r="B9774" t="s">
        <v>145</v>
      </c>
      <c r="C9774" s="76" t="s">
        <v>842</v>
      </c>
      <c r="D9774" t="s">
        <v>980</v>
      </c>
      <c r="E9774" s="82">
        <v>2.8</v>
      </c>
      <c r="F9774" t="s">
        <v>973</v>
      </c>
      <c r="G9774" s="83">
        <v>41453</v>
      </c>
      <c r="I9774">
        <v>2013</v>
      </c>
    </row>
    <row r="9775" spans="1:9" x14ac:dyDescent="0.25">
      <c r="A9775" t="s">
        <v>972</v>
      </c>
      <c r="B9775" t="s">
        <v>63</v>
      </c>
      <c r="C9775" s="76" t="s">
        <v>842</v>
      </c>
      <c r="D9775" t="s">
        <v>980</v>
      </c>
      <c r="E9775" s="82">
        <v>6.04</v>
      </c>
      <c r="F9775" t="s">
        <v>973</v>
      </c>
      <c r="G9775" s="83">
        <v>41449</v>
      </c>
      <c r="I9775">
        <v>2013</v>
      </c>
    </row>
    <row r="9776" spans="1:9" x14ac:dyDescent="0.25">
      <c r="A9776" t="s">
        <v>972</v>
      </c>
      <c r="B9776" t="s">
        <v>246</v>
      </c>
      <c r="C9776" s="76" t="s">
        <v>842</v>
      </c>
      <c r="D9776" t="s">
        <v>980</v>
      </c>
      <c r="E9776" s="82">
        <v>3.3</v>
      </c>
      <c r="F9776" t="s">
        <v>973</v>
      </c>
      <c r="G9776" s="83">
        <v>41488</v>
      </c>
      <c r="I9776">
        <v>2013</v>
      </c>
    </row>
    <row r="9777" spans="1:9" x14ac:dyDescent="0.25">
      <c r="A9777" t="s">
        <v>972</v>
      </c>
      <c r="B9777" t="s">
        <v>292</v>
      </c>
      <c r="C9777" t="s">
        <v>842</v>
      </c>
      <c r="D9777" t="s">
        <v>980</v>
      </c>
      <c r="E9777" s="82">
        <v>3.2</v>
      </c>
      <c r="F9777" t="s">
        <v>973</v>
      </c>
      <c r="G9777" s="83">
        <v>41466</v>
      </c>
      <c r="I9777">
        <v>2013</v>
      </c>
    </row>
    <row r="9778" spans="1:9" x14ac:dyDescent="0.25">
      <c r="A9778" t="s">
        <v>972</v>
      </c>
      <c r="B9778" t="s">
        <v>198</v>
      </c>
      <c r="C9778" s="76" t="s">
        <v>842</v>
      </c>
      <c r="D9778" t="s">
        <v>980</v>
      </c>
      <c r="E9778" s="82">
        <v>5.7</v>
      </c>
      <c r="F9778" t="s">
        <v>973</v>
      </c>
      <c r="G9778" s="83">
        <v>41429</v>
      </c>
      <c r="I9778">
        <v>2013</v>
      </c>
    </row>
    <row r="9779" spans="1:9" x14ac:dyDescent="0.25">
      <c r="A9779" t="s">
        <v>972</v>
      </c>
      <c r="B9779" t="s">
        <v>141</v>
      </c>
      <c r="C9779" s="76" t="s">
        <v>842</v>
      </c>
      <c r="D9779" t="s">
        <v>980</v>
      </c>
      <c r="E9779" s="82">
        <v>9.6999999999999993</v>
      </c>
      <c r="F9779" t="s">
        <v>973</v>
      </c>
      <c r="G9779" s="83">
        <v>41687</v>
      </c>
      <c r="I9779">
        <v>2014</v>
      </c>
    </row>
    <row r="9780" spans="1:9" x14ac:dyDescent="0.25">
      <c r="A9780" t="s">
        <v>972</v>
      </c>
      <c r="B9780" t="s">
        <v>199</v>
      </c>
      <c r="C9780" s="76" t="s">
        <v>842</v>
      </c>
      <c r="D9780" t="s">
        <v>980</v>
      </c>
      <c r="E9780" s="82">
        <v>3.3</v>
      </c>
      <c r="F9780" t="s">
        <v>973</v>
      </c>
      <c r="G9780" s="83">
        <v>41470</v>
      </c>
      <c r="I9780">
        <v>2013</v>
      </c>
    </row>
    <row r="9781" spans="1:9" x14ac:dyDescent="0.25">
      <c r="A9781" t="s">
        <v>972</v>
      </c>
      <c r="B9781" t="s">
        <v>78</v>
      </c>
      <c r="C9781" s="76" t="s">
        <v>842</v>
      </c>
      <c r="D9781" t="s">
        <v>980</v>
      </c>
      <c r="E9781" s="82">
        <v>7.6</v>
      </c>
      <c r="F9781" t="s">
        <v>973</v>
      </c>
      <c r="G9781" s="83">
        <v>41411</v>
      </c>
      <c r="I9781">
        <v>2013</v>
      </c>
    </row>
    <row r="9782" spans="1:9" x14ac:dyDescent="0.25">
      <c r="A9782" t="s">
        <v>972</v>
      </c>
      <c r="B9782" t="s">
        <v>64</v>
      </c>
      <c r="C9782" s="76" t="s">
        <v>842</v>
      </c>
      <c r="D9782" t="s">
        <v>980</v>
      </c>
      <c r="E9782" s="82">
        <v>4</v>
      </c>
      <c r="F9782" t="s">
        <v>973</v>
      </c>
      <c r="G9782" s="83">
        <v>41528</v>
      </c>
      <c r="I9782">
        <v>2013</v>
      </c>
    </row>
    <row r="9783" spans="1:9" x14ac:dyDescent="0.25">
      <c r="A9783" t="s">
        <v>972</v>
      </c>
      <c r="B9783" t="s">
        <v>72</v>
      </c>
      <c r="C9783" s="76" t="s">
        <v>842</v>
      </c>
      <c r="D9783" t="s">
        <v>980</v>
      </c>
      <c r="E9783" s="82">
        <v>4.5999999999999996</v>
      </c>
      <c r="F9783" t="s">
        <v>973</v>
      </c>
      <c r="G9783" s="83">
        <v>41481</v>
      </c>
      <c r="I9783">
        <v>2013</v>
      </c>
    </row>
    <row r="9784" spans="1:9" x14ac:dyDescent="0.25">
      <c r="A9784" t="s">
        <v>972</v>
      </c>
      <c r="B9784" t="s">
        <v>139</v>
      </c>
      <c r="C9784" s="76" t="s">
        <v>842</v>
      </c>
      <c r="D9784" t="s">
        <v>980</v>
      </c>
      <c r="E9784" s="82">
        <v>5.7</v>
      </c>
      <c r="F9784" t="s">
        <v>973</v>
      </c>
      <c r="G9784" s="83">
        <v>41470</v>
      </c>
      <c r="I9784">
        <v>2013</v>
      </c>
    </row>
    <row r="9785" spans="1:9" x14ac:dyDescent="0.25">
      <c r="A9785" t="s">
        <v>972</v>
      </c>
      <c r="B9785" t="s">
        <v>177</v>
      </c>
      <c r="C9785" s="76" t="s">
        <v>842</v>
      </c>
      <c r="D9785" t="s">
        <v>980</v>
      </c>
      <c r="E9785" s="82">
        <v>15.2</v>
      </c>
      <c r="F9785" t="s">
        <v>973</v>
      </c>
      <c r="G9785" s="83">
        <v>41514</v>
      </c>
      <c r="I9785">
        <v>2013</v>
      </c>
    </row>
    <row r="9786" spans="1:9" x14ac:dyDescent="0.25">
      <c r="A9786" t="s">
        <v>972</v>
      </c>
      <c r="B9786" t="s">
        <v>251</v>
      </c>
      <c r="C9786" s="76" t="s">
        <v>842</v>
      </c>
      <c r="D9786" t="s">
        <v>980</v>
      </c>
      <c r="E9786" s="82">
        <v>2.9</v>
      </c>
      <c r="F9786" t="s">
        <v>973</v>
      </c>
      <c r="G9786" s="83">
        <v>41507</v>
      </c>
      <c r="I9786">
        <v>2013</v>
      </c>
    </row>
    <row r="9787" spans="1:9" x14ac:dyDescent="0.25">
      <c r="A9787" t="s">
        <v>972</v>
      </c>
      <c r="B9787" t="s">
        <v>87</v>
      </c>
      <c r="C9787" s="76" t="s">
        <v>842</v>
      </c>
      <c r="D9787" t="s">
        <v>980</v>
      </c>
      <c r="E9787" s="82">
        <v>5.71</v>
      </c>
      <c r="F9787" t="s">
        <v>973</v>
      </c>
      <c r="G9787" s="83">
        <v>41465</v>
      </c>
      <c r="I9787">
        <v>2013</v>
      </c>
    </row>
    <row r="9788" spans="1:9" x14ac:dyDescent="0.25">
      <c r="A9788" t="s">
        <v>972</v>
      </c>
      <c r="B9788" t="s">
        <v>176</v>
      </c>
      <c r="C9788" s="76" t="s">
        <v>842</v>
      </c>
      <c r="D9788" t="s">
        <v>980</v>
      </c>
      <c r="E9788" s="82">
        <v>3.1</v>
      </c>
      <c r="F9788" t="s">
        <v>973</v>
      </c>
      <c r="G9788" s="83">
        <v>41508</v>
      </c>
      <c r="I9788">
        <v>2013</v>
      </c>
    </row>
    <row r="9789" spans="1:9" x14ac:dyDescent="0.25">
      <c r="A9789" t="s">
        <v>972</v>
      </c>
      <c r="B9789" t="s">
        <v>63</v>
      </c>
      <c r="C9789" s="76" t="s">
        <v>842</v>
      </c>
      <c r="D9789" t="s">
        <v>980</v>
      </c>
      <c r="E9789" s="82">
        <v>5.6</v>
      </c>
      <c r="F9789" t="s">
        <v>973</v>
      </c>
      <c r="G9789" s="83">
        <v>41509</v>
      </c>
      <c r="I9789">
        <v>2013</v>
      </c>
    </row>
    <row r="9790" spans="1:9" x14ac:dyDescent="0.25">
      <c r="A9790" t="s">
        <v>972</v>
      </c>
      <c r="B9790" t="s">
        <v>64</v>
      </c>
      <c r="C9790" s="76" t="s">
        <v>842</v>
      </c>
      <c r="D9790" t="s">
        <v>980</v>
      </c>
      <c r="E9790" s="82">
        <v>6.9</v>
      </c>
      <c r="F9790" t="s">
        <v>973</v>
      </c>
      <c r="G9790" s="83">
        <v>41486</v>
      </c>
      <c r="I9790">
        <v>2013</v>
      </c>
    </row>
    <row r="9791" spans="1:9" x14ac:dyDescent="0.25">
      <c r="A9791" t="s">
        <v>972</v>
      </c>
      <c r="B9791" t="s">
        <v>246</v>
      </c>
      <c r="C9791" s="76" t="s">
        <v>842</v>
      </c>
      <c r="D9791" t="s">
        <v>980</v>
      </c>
      <c r="E9791" s="82">
        <v>4.3</v>
      </c>
      <c r="F9791" t="s">
        <v>973</v>
      </c>
      <c r="G9791" s="83">
        <v>41509</v>
      </c>
      <c r="I9791">
        <v>2013</v>
      </c>
    </row>
    <row r="9792" spans="1:9" x14ac:dyDescent="0.25">
      <c r="A9792" t="s">
        <v>972</v>
      </c>
      <c r="B9792" t="s">
        <v>100</v>
      </c>
      <c r="C9792" s="76" t="s">
        <v>842</v>
      </c>
      <c r="D9792" t="s">
        <v>980</v>
      </c>
      <c r="E9792" s="82">
        <v>13.6</v>
      </c>
      <c r="F9792" t="s">
        <v>973</v>
      </c>
      <c r="G9792" s="83">
        <v>41470</v>
      </c>
      <c r="I9792">
        <v>2013</v>
      </c>
    </row>
    <row r="9793" spans="1:9" x14ac:dyDescent="0.25">
      <c r="A9793" t="s">
        <v>972</v>
      </c>
      <c r="B9793" t="s">
        <v>185</v>
      </c>
      <c r="C9793" s="76" t="s">
        <v>842</v>
      </c>
      <c r="D9793" t="s">
        <v>980</v>
      </c>
      <c r="E9793" s="82">
        <v>5.8</v>
      </c>
      <c r="F9793" t="s">
        <v>973</v>
      </c>
      <c r="G9793" s="83">
        <v>41435</v>
      </c>
      <c r="I9793">
        <v>2013</v>
      </c>
    </row>
    <row r="9794" spans="1:9" x14ac:dyDescent="0.25">
      <c r="A9794" t="s">
        <v>972</v>
      </c>
      <c r="B9794" t="s">
        <v>122</v>
      </c>
      <c r="C9794" s="76" t="s">
        <v>842</v>
      </c>
      <c r="D9794" t="s">
        <v>980</v>
      </c>
      <c r="E9794" s="82">
        <v>149.9</v>
      </c>
      <c r="F9794" t="s">
        <v>973</v>
      </c>
      <c r="G9794" s="83">
        <v>41619</v>
      </c>
      <c r="I9794">
        <v>2013</v>
      </c>
    </row>
    <row r="9795" spans="1:9" x14ac:dyDescent="0.25">
      <c r="A9795" t="s">
        <v>972</v>
      </c>
      <c r="B9795" t="s">
        <v>171</v>
      </c>
      <c r="C9795" s="76" t="s">
        <v>842</v>
      </c>
      <c r="D9795" t="s">
        <v>980</v>
      </c>
      <c r="E9795" s="82">
        <v>7.5</v>
      </c>
      <c r="F9795" t="s">
        <v>973</v>
      </c>
      <c r="G9795" s="83">
        <v>41577</v>
      </c>
      <c r="I9795">
        <v>2013</v>
      </c>
    </row>
    <row r="9796" spans="1:9" x14ac:dyDescent="0.25">
      <c r="A9796" t="s">
        <v>972</v>
      </c>
      <c r="B9796" t="s">
        <v>246</v>
      </c>
      <c r="C9796" s="76" t="s">
        <v>842</v>
      </c>
      <c r="D9796" t="s">
        <v>980</v>
      </c>
      <c r="E9796" s="82">
        <v>5.9</v>
      </c>
      <c r="F9796" t="s">
        <v>973</v>
      </c>
      <c r="G9796" s="83">
        <v>41509</v>
      </c>
      <c r="I9796">
        <v>2013</v>
      </c>
    </row>
    <row r="9797" spans="1:9" x14ac:dyDescent="0.25">
      <c r="A9797" t="s">
        <v>972</v>
      </c>
      <c r="B9797" t="s">
        <v>122</v>
      </c>
      <c r="C9797" s="76" t="s">
        <v>842</v>
      </c>
      <c r="D9797" t="s">
        <v>980</v>
      </c>
      <c r="E9797" s="82">
        <v>7.1</v>
      </c>
      <c r="F9797" t="s">
        <v>973</v>
      </c>
      <c r="G9797" s="83">
        <v>41463</v>
      </c>
      <c r="I9797">
        <v>2013</v>
      </c>
    </row>
    <row r="9798" spans="1:9" x14ac:dyDescent="0.25">
      <c r="A9798" t="s">
        <v>972</v>
      </c>
      <c r="B9798" t="s">
        <v>2</v>
      </c>
      <c r="C9798" s="76" t="s">
        <v>842</v>
      </c>
      <c r="D9798" t="s">
        <v>980</v>
      </c>
      <c r="E9798" s="82">
        <v>5.7</v>
      </c>
      <c r="F9798" t="s">
        <v>973</v>
      </c>
      <c r="G9798" s="83">
        <v>41515</v>
      </c>
      <c r="I9798">
        <v>2013</v>
      </c>
    </row>
    <row r="9799" spans="1:9" x14ac:dyDescent="0.25">
      <c r="A9799" t="s">
        <v>972</v>
      </c>
      <c r="B9799" t="s">
        <v>152</v>
      </c>
      <c r="C9799" s="76" t="s">
        <v>842</v>
      </c>
      <c r="D9799" t="s">
        <v>980</v>
      </c>
      <c r="E9799" s="82">
        <v>5.5</v>
      </c>
      <c r="F9799" t="s">
        <v>973</v>
      </c>
      <c r="G9799" s="83">
        <v>41472</v>
      </c>
      <c r="I9799">
        <v>2013</v>
      </c>
    </row>
    <row r="9800" spans="1:9" x14ac:dyDescent="0.25">
      <c r="A9800" t="s">
        <v>972</v>
      </c>
      <c r="B9800" t="s">
        <v>71</v>
      </c>
      <c r="C9800" s="76" t="s">
        <v>842</v>
      </c>
      <c r="D9800" t="s">
        <v>980</v>
      </c>
      <c r="E9800" s="82">
        <v>5.7</v>
      </c>
      <c r="F9800" t="s">
        <v>973</v>
      </c>
      <c r="G9800" s="83">
        <v>41458</v>
      </c>
      <c r="I9800">
        <v>2013</v>
      </c>
    </row>
    <row r="9801" spans="1:9" x14ac:dyDescent="0.25">
      <c r="A9801" t="s">
        <v>972</v>
      </c>
      <c r="B9801" t="s">
        <v>72</v>
      </c>
      <c r="C9801" s="76" t="s">
        <v>842</v>
      </c>
      <c r="D9801" t="s">
        <v>980</v>
      </c>
      <c r="E9801" s="82">
        <v>5.9</v>
      </c>
      <c r="F9801" t="s">
        <v>973</v>
      </c>
      <c r="G9801" s="83">
        <v>41555</v>
      </c>
      <c r="I9801">
        <v>2013</v>
      </c>
    </row>
    <row r="9802" spans="1:9" x14ac:dyDescent="0.25">
      <c r="A9802" t="s">
        <v>972</v>
      </c>
      <c r="B9802" t="s">
        <v>177</v>
      </c>
      <c r="C9802" s="76" t="s">
        <v>842</v>
      </c>
      <c r="D9802" t="s">
        <v>980</v>
      </c>
      <c r="E9802" s="82">
        <v>11.46</v>
      </c>
      <c r="F9802" t="s">
        <v>973</v>
      </c>
      <c r="G9802" s="83">
        <v>41451</v>
      </c>
      <c r="I9802">
        <v>2013</v>
      </c>
    </row>
    <row r="9803" spans="1:9" x14ac:dyDescent="0.25">
      <c r="A9803" t="s">
        <v>972</v>
      </c>
      <c r="B9803" t="s">
        <v>176</v>
      </c>
      <c r="C9803" s="76" t="s">
        <v>842</v>
      </c>
      <c r="D9803" t="s">
        <v>980</v>
      </c>
      <c r="E9803" s="82">
        <v>5.6</v>
      </c>
      <c r="F9803" t="s">
        <v>973</v>
      </c>
      <c r="G9803" s="83">
        <v>41445</v>
      </c>
      <c r="I9803">
        <v>2013</v>
      </c>
    </row>
    <row r="9804" spans="1:9" x14ac:dyDescent="0.25">
      <c r="A9804" t="s">
        <v>972</v>
      </c>
      <c r="B9804" t="s">
        <v>102</v>
      </c>
      <c r="C9804" s="76" t="s">
        <v>842</v>
      </c>
      <c r="D9804" t="s">
        <v>980</v>
      </c>
      <c r="E9804" s="82">
        <v>11.4</v>
      </c>
      <c r="F9804" t="s">
        <v>973</v>
      </c>
      <c r="G9804" s="83">
        <v>41536</v>
      </c>
      <c r="I9804">
        <v>2013</v>
      </c>
    </row>
    <row r="9805" spans="1:9" x14ac:dyDescent="0.25">
      <c r="A9805" t="s">
        <v>972</v>
      </c>
      <c r="B9805" t="s">
        <v>133</v>
      </c>
      <c r="C9805" s="76" t="s">
        <v>842</v>
      </c>
      <c r="D9805" t="s">
        <v>980</v>
      </c>
      <c r="E9805" s="82">
        <v>7.2</v>
      </c>
      <c r="F9805" t="s">
        <v>973</v>
      </c>
      <c r="G9805" s="83">
        <v>41478</v>
      </c>
      <c r="I9805">
        <v>2013</v>
      </c>
    </row>
    <row r="9806" spans="1:9" x14ac:dyDescent="0.25">
      <c r="A9806" t="s">
        <v>972</v>
      </c>
      <c r="B9806" t="s">
        <v>99</v>
      </c>
      <c r="C9806" s="76" t="s">
        <v>842</v>
      </c>
      <c r="D9806" t="s">
        <v>980</v>
      </c>
      <c r="E9806" s="82">
        <v>3.8</v>
      </c>
      <c r="F9806" t="s">
        <v>973</v>
      </c>
      <c r="G9806" s="83">
        <v>41479</v>
      </c>
      <c r="I9806">
        <v>2013</v>
      </c>
    </row>
    <row r="9807" spans="1:9" x14ac:dyDescent="0.25">
      <c r="A9807" t="s">
        <v>972</v>
      </c>
      <c r="B9807" t="s">
        <v>105</v>
      </c>
      <c r="C9807" s="76" t="s">
        <v>842</v>
      </c>
      <c r="D9807" t="s">
        <v>980</v>
      </c>
      <c r="E9807" s="82">
        <v>3.5</v>
      </c>
      <c r="F9807" t="s">
        <v>973</v>
      </c>
      <c r="G9807" s="83">
        <v>41467</v>
      </c>
      <c r="I9807">
        <v>2013</v>
      </c>
    </row>
    <row r="9808" spans="1:9" x14ac:dyDescent="0.25">
      <c r="A9808" t="s">
        <v>972</v>
      </c>
      <c r="B9808" t="s">
        <v>140</v>
      </c>
      <c r="C9808" s="76" t="s">
        <v>842</v>
      </c>
      <c r="D9808" t="s">
        <v>980</v>
      </c>
      <c r="E9808" s="82">
        <v>4.9000000000000004</v>
      </c>
      <c r="F9808" t="s">
        <v>973</v>
      </c>
      <c r="G9808" s="83">
        <v>41547</v>
      </c>
      <c r="I9808">
        <v>2013</v>
      </c>
    </row>
    <row r="9809" spans="1:9" x14ac:dyDescent="0.25">
      <c r="A9809" t="s">
        <v>972</v>
      </c>
      <c r="B9809" t="s">
        <v>121</v>
      </c>
      <c r="C9809" s="76" t="s">
        <v>842</v>
      </c>
      <c r="D9809" t="s">
        <v>980</v>
      </c>
      <c r="E9809" s="82">
        <v>4.3</v>
      </c>
      <c r="F9809" t="s">
        <v>973</v>
      </c>
      <c r="G9809" s="83">
        <v>41528</v>
      </c>
      <c r="I9809">
        <v>2013</v>
      </c>
    </row>
    <row r="9810" spans="1:9" x14ac:dyDescent="0.25">
      <c r="A9810" t="s">
        <v>972</v>
      </c>
      <c r="B9810" t="s">
        <v>66</v>
      </c>
      <c r="C9810" s="76" t="s">
        <v>842</v>
      </c>
      <c r="D9810" t="s">
        <v>980</v>
      </c>
      <c r="E9810" s="82">
        <v>3.7</v>
      </c>
      <c r="F9810" t="s">
        <v>973</v>
      </c>
      <c r="G9810" s="83">
        <v>41509</v>
      </c>
      <c r="I9810">
        <v>2013</v>
      </c>
    </row>
    <row r="9811" spans="1:9" x14ac:dyDescent="0.25">
      <c r="A9811" t="s">
        <v>972</v>
      </c>
      <c r="B9811" t="s">
        <v>172</v>
      </c>
      <c r="C9811" s="76" t="s">
        <v>842</v>
      </c>
      <c r="D9811" t="s">
        <v>980</v>
      </c>
      <c r="E9811" s="82">
        <v>5.7</v>
      </c>
      <c r="F9811" t="s">
        <v>973</v>
      </c>
      <c r="G9811" s="83">
        <v>41506</v>
      </c>
      <c r="I9811">
        <v>2013</v>
      </c>
    </row>
    <row r="9812" spans="1:9" x14ac:dyDescent="0.25">
      <c r="A9812" t="s">
        <v>972</v>
      </c>
      <c r="B9812" t="s">
        <v>169</v>
      </c>
      <c r="C9812" s="76" t="s">
        <v>842</v>
      </c>
      <c r="D9812" t="s">
        <v>980</v>
      </c>
      <c r="E9812" s="82">
        <v>5.7</v>
      </c>
      <c r="F9812" t="s">
        <v>973</v>
      </c>
      <c r="G9812" s="83">
        <v>41465</v>
      </c>
      <c r="I9812">
        <v>2013</v>
      </c>
    </row>
    <row r="9813" spans="1:9" x14ac:dyDescent="0.25">
      <c r="A9813" t="s">
        <v>972</v>
      </c>
      <c r="B9813" t="s">
        <v>199</v>
      </c>
      <c r="C9813" s="76" t="s">
        <v>842</v>
      </c>
      <c r="D9813" t="s">
        <v>980</v>
      </c>
      <c r="E9813" s="82">
        <v>5.8</v>
      </c>
      <c r="F9813" t="s">
        <v>973</v>
      </c>
      <c r="G9813" s="83">
        <v>41485</v>
      </c>
      <c r="I9813">
        <v>2013</v>
      </c>
    </row>
    <row r="9814" spans="1:9" x14ac:dyDescent="0.25">
      <c r="A9814" t="s">
        <v>972</v>
      </c>
      <c r="B9814" t="s">
        <v>141</v>
      </c>
      <c r="C9814" s="76" t="s">
        <v>842</v>
      </c>
      <c r="D9814" t="s">
        <v>980</v>
      </c>
      <c r="E9814" s="82">
        <v>2.1</v>
      </c>
      <c r="F9814" t="s">
        <v>973</v>
      </c>
      <c r="G9814" s="83">
        <v>41526</v>
      </c>
      <c r="I9814">
        <v>2013</v>
      </c>
    </row>
    <row r="9815" spans="1:9" x14ac:dyDescent="0.25">
      <c r="A9815" t="s">
        <v>972</v>
      </c>
      <c r="B9815" t="s">
        <v>95</v>
      </c>
      <c r="C9815" s="76" t="s">
        <v>842</v>
      </c>
      <c r="D9815" t="s">
        <v>980</v>
      </c>
      <c r="E9815" s="82">
        <v>19.88</v>
      </c>
      <c r="F9815" t="s">
        <v>973</v>
      </c>
      <c r="G9815" s="83">
        <v>41716</v>
      </c>
      <c r="I9815">
        <v>2014</v>
      </c>
    </row>
    <row r="9816" spans="1:9" x14ac:dyDescent="0.25">
      <c r="A9816" t="s">
        <v>972</v>
      </c>
      <c r="B9816" t="s">
        <v>125</v>
      </c>
      <c r="C9816" s="76" t="s">
        <v>842</v>
      </c>
      <c r="D9816" t="s">
        <v>980</v>
      </c>
      <c r="E9816" s="82">
        <v>9.06</v>
      </c>
      <c r="F9816" t="s">
        <v>973</v>
      </c>
      <c r="G9816" s="83">
        <v>41533</v>
      </c>
      <c r="I9816">
        <v>2013</v>
      </c>
    </row>
    <row r="9817" spans="1:9" x14ac:dyDescent="0.25">
      <c r="A9817" t="s">
        <v>972</v>
      </c>
      <c r="B9817" t="s">
        <v>177</v>
      </c>
      <c r="C9817" s="76" t="s">
        <v>842</v>
      </c>
      <c r="D9817" t="s">
        <v>980</v>
      </c>
      <c r="E9817" s="82">
        <v>34.200000000000003</v>
      </c>
      <c r="F9817" t="s">
        <v>973</v>
      </c>
      <c r="G9817" s="83">
        <v>41577</v>
      </c>
      <c r="I9817">
        <v>2013</v>
      </c>
    </row>
    <row r="9818" spans="1:9" x14ac:dyDescent="0.25">
      <c r="A9818" t="s">
        <v>972</v>
      </c>
      <c r="B9818" t="s">
        <v>124</v>
      </c>
      <c r="C9818" s="76" t="s">
        <v>842</v>
      </c>
      <c r="D9818" t="s">
        <v>980</v>
      </c>
      <c r="E9818" s="82">
        <v>5</v>
      </c>
      <c r="F9818" t="s">
        <v>973</v>
      </c>
      <c r="G9818" s="83">
        <v>41499</v>
      </c>
      <c r="I9818">
        <v>2013</v>
      </c>
    </row>
    <row r="9819" spans="1:9" x14ac:dyDescent="0.25">
      <c r="A9819" t="s">
        <v>972</v>
      </c>
      <c r="B9819" t="s">
        <v>146</v>
      </c>
      <c r="C9819" t="s">
        <v>842</v>
      </c>
      <c r="D9819" t="s">
        <v>980</v>
      </c>
      <c r="E9819" s="82">
        <v>8.5500000000000007</v>
      </c>
      <c r="F9819" t="s">
        <v>973</v>
      </c>
      <c r="G9819" s="83">
        <v>41575</v>
      </c>
      <c r="I9819">
        <v>2013</v>
      </c>
    </row>
    <row r="9820" spans="1:9" x14ac:dyDescent="0.25">
      <c r="A9820" t="s">
        <v>972</v>
      </c>
      <c r="B9820" t="s">
        <v>95</v>
      </c>
      <c r="C9820" s="76" t="s">
        <v>947</v>
      </c>
      <c r="D9820" t="s">
        <v>980</v>
      </c>
      <c r="E9820" s="82">
        <v>0.22</v>
      </c>
      <c r="F9820" t="s">
        <v>973</v>
      </c>
      <c r="G9820" s="83">
        <v>41716</v>
      </c>
      <c r="I9820">
        <v>2014</v>
      </c>
    </row>
    <row r="9821" spans="1:9" x14ac:dyDescent="0.25">
      <c r="A9821" t="s">
        <v>972</v>
      </c>
      <c r="B9821" t="s">
        <v>241</v>
      </c>
      <c r="C9821" s="76" t="s">
        <v>842</v>
      </c>
      <c r="D9821" t="s">
        <v>980</v>
      </c>
      <c r="E9821" s="82">
        <v>148.19999999999999</v>
      </c>
      <c r="F9821" t="s">
        <v>973</v>
      </c>
      <c r="G9821" s="83">
        <v>41528</v>
      </c>
      <c r="I9821">
        <v>2013</v>
      </c>
    </row>
    <row r="9822" spans="1:9" x14ac:dyDescent="0.25">
      <c r="A9822" t="s">
        <v>972</v>
      </c>
      <c r="B9822" t="s">
        <v>275</v>
      </c>
      <c r="C9822" s="76" t="s">
        <v>842</v>
      </c>
      <c r="D9822" t="s">
        <v>980</v>
      </c>
      <c r="E9822" s="82">
        <v>6.52</v>
      </c>
      <c r="F9822" t="s">
        <v>973</v>
      </c>
      <c r="G9822" s="83">
        <v>41513</v>
      </c>
      <c r="I9822">
        <v>2013</v>
      </c>
    </row>
    <row r="9823" spans="1:9" x14ac:dyDescent="0.25">
      <c r="A9823" t="s">
        <v>972</v>
      </c>
      <c r="B9823" t="s">
        <v>71</v>
      </c>
      <c r="C9823" s="76" t="s">
        <v>842</v>
      </c>
      <c r="D9823" t="s">
        <v>980</v>
      </c>
      <c r="E9823" s="82">
        <v>6.04</v>
      </c>
      <c r="F9823" t="s">
        <v>973</v>
      </c>
      <c r="G9823" s="83">
        <v>41474</v>
      </c>
      <c r="I9823">
        <v>2013</v>
      </c>
    </row>
    <row r="9824" spans="1:9" x14ac:dyDescent="0.25">
      <c r="A9824" t="s">
        <v>972</v>
      </c>
      <c r="B9824" t="s">
        <v>277</v>
      </c>
      <c r="C9824" s="76" t="s">
        <v>842</v>
      </c>
      <c r="D9824" t="s">
        <v>980</v>
      </c>
      <c r="E9824" s="82">
        <v>8.24</v>
      </c>
      <c r="F9824" t="s">
        <v>973</v>
      </c>
      <c r="G9824" s="83">
        <v>41535</v>
      </c>
      <c r="I9824">
        <v>2013</v>
      </c>
    </row>
    <row r="9825" spans="1:9" x14ac:dyDescent="0.25">
      <c r="A9825" t="s">
        <v>972</v>
      </c>
      <c r="B9825" t="s">
        <v>175</v>
      </c>
      <c r="C9825" s="76" t="s">
        <v>842</v>
      </c>
      <c r="D9825" t="s">
        <v>980</v>
      </c>
      <c r="E9825" s="82">
        <v>2.52</v>
      </c>
      <c r="F9825" t="s">
        <v>973</v>
      </c>
      <c r="G9825" s="83">
        <v>41488</v>
      </c>
      <c r="I9825">
        <v>2013</v>
      </c>
    </row>
    <row r="9826" spans="1:9" x14ac:dyDescent="0.25">
      <c r="A9826" t="s">
        <v>972</v>
      </c>
      <c r="B9826" t="s">
        <v>97</v>
      </c>
      <c r="C9826" s="76" t="s">
        <v>842</v>
      </c>
      <c r="D9826" t="s">
        <v>980</v>
      </c>
      <c r="E9826" s="82">
        <v>4.5999999999999996</v>
      </c>
      <c r="F9826" t="s">
        <v>973</v>
      </c>
      <c r="G9826" s="83">
        <v>41500</v>
      </c>
      <c r="I9826">
        <v>2013</v>
      </c>
    </row>
    <row r="9827" spans="1:9" x14ac:dyDescent="0.25">
      <c r="A9827" t="s">
        <v>972</v>
      </c>
      <c r="B9827" t="s">
        <v>180</v>
      </c>
      <c r="C9827" s="76" t="s">
        <v>842</v>
      </c>
      <c r="D9827" t="s">
        <v>980</v>
      </c>
      <c r="E9827" s="82">
        <v>5.9</v>
      </c>
      <c r="F9827" t="s">
        <v>973</v>
      </c>
      <c r="G9827" s="83">
        <v>41555</v>
      </c>
      <c r="I9827">
        <v>2013</v>
      </c>
    </row>
    <row r="9828" spans="1:9" x14ac:dyDescent="0.25">
      <c r="A9828" t="s">
        <v>972</v>
      </c>
      <c r="B9828" t="s">
        <v>95</v>
      </c>
      <c r="C9828" s="76" t="s">
        <v>842</v>
      </c>
      <c r="D9828" t="s">
        <v>977</v>
      </c>
      <c r="E9828" s="82">
        <v>1000</v>
      </c>
      <c r="F9828" t="s">
        <v>973</v>
      </c>
      <c r="G9828" s="83">
        <v>42282</v>
      </c>
      <c r="I9828">
        <v>2015</v>
      </c>
    </row>
    <row r="9829" spans="1:9" x14ac:dyDescent="0.25">
      <c r="A9829" t="s">
        <v>972</v>
      </c>
      <c r="B9829" t="s">
        <v>206</v>
      </c>
      <c r="C9829" s="76" t="s">
        <v>842</v>
      </c>
      <c r="D9829" t="s">
        <v>980</v>
      </c>
      <c r="E9829" s="82">
        <v>12.1</v>
      </c>
      <c r="F9829" t="s">
        <v>973</v>
      </c>
      <c r="G9829" s="83">
        <v>41548</v>
      </c>
      <c r="I9829">
        <v>2013</v>
      </c>
    </row>
    <row r="9830" spans="1:9" x14ac:dyDescent="0.25">
      <c r="A9830" t="s">
        <v>972</v>
      </c>
      <c r="B9830" t="s">
        <v>200</v>
      </c>
      <c r="C9830" s="76" t="s">
        <v>842</v>
      </c>
      <c r="D9830" t="s">
        <v>980</v>
      </c>
      <c r="E9830" s="82">
        <v>121.5</v>
      </c>
      <c r="F9830" t="s">
        <v>973</v>
      </c>
      <c r="G9830" s="83">
        <v>41877</v>
      </c>
      <c r="I9830">
        <v>2014</v>
      </c>
    </row>
    <row r="9831" spans="1:9" x14ac:dyDescent="0.25">
      <c r="A9831" t="s">
        <v>972</v>
      </c>
      <c r="B9831" t="s">
        <v>122</v>
      </c>
      <c r="C9831" s="76" t="s">
        <v>842</v>
      </c>
      <c r="D9831" t="s">
        <v>980</v>
      </c>
      <c r="E9831" s="82">
        <v>2.6</v>
      </c>
      <c r="F9831" t="s">
        <v>973</v>
      </c>
      <c r="G9831" s="83">
        <v>41522</v>
      </c>
      <c r="I9831">
        <v>2013</v>
      </c>
    </row>
    <row r="9832" spans="1:9" x14ac:dyDescent="0.25">
      <c r="A9832" t="s">
        <v>972</v>
      </c>
      <c r="B9832" t="s">
        <v>2</v>
      </c>
      <c r="C9832" s="76" t="s">
        <v>842</v>
      </c>
      <c r="D9832" t="s">
        <v>980</v>
      </c>
      <c r="E9832" s="82">
        <v>9.06</v>
      </c>
      <c r="F9832" t="s">
        <v>973</v>
      </c>
      <c r="G9832" s="83">
        <v>41535</v>
      </c>
      <c r="I9832">
        <v>2013</v>
      </c>
    </row>
    <row r="9833" spans="1:9" x14ac:dyDescent="0.25">
      <c r="A9833" t="s">
        <v>972</v>
      </c>
      <c r="B9833" t="s">
        <v>240</v>
      </c>
      <c r="C9833" s="76" t="s">
        <v>842</v>
      </c>
      <c r="D9833" t="s">
        <v>980</v>
      </c>
      <c r="E9833" s="82">
        <v>13</v>
      </c>
      <c r="F9833" t="s">
        <v>973</v>
      </c>
      <c r="G9833" s="83">
        <v>42247</v>
      </c>
      <c r="I9833">
        <v>2015</v>
      </c>
    </row>
    <row r="9834" spans="1:9" x14ac:dyDescent="0.25">
      <c r="A9834" t="s">
        <v>972</v>
      </c>
      <c r="B9834" t="s">
        <v>82</v>
      </c>
      <c r="C9834" s="76" t="s">
        <v>842</v>
      </c>
      <c r="D9834" t="s">
        <v>980</v>
      </c>
      <c r="E9834" s="82">
        <v>5.2</v>
      </c>
      <c r="F9834" t="s">
        <v>973</v>
      </c>
      <c r="G9834" s="83">
        <v>41505</v>
      </c>
      <c r="I9834">
        <v>2013</v>
      </c>
    </row>
    <row r="9835" spans="1:9" x14ac:dyDescent="0.25">
      <c r="A9835" t="s">
        <v>972</v>
      </c>
      <c r="B9835" t="s">
        <v>95</v>
      </c>
      <c r="C9835" s="76" t="s">
        <v>842</v>
      </c>
      <c r="D9835" t="s">
        <v>977</v>
      </c>
      <c r="E9835" s="82">
        <v>1000</v>
      </c>
      <c r="F9835" t="s">
        <v>973</v>
      </c>
      <c r="G9835" s="83">
        <v>42471</v>
      </c>
      <c r="I9835">
        <v>2016</v>
      </c>
    </row>
    <row r="9836" spans="1:9" x14ac:dyDescent="0.25">
      <c r="A9836" t="s">
        <v>972</v>
      </c>
      <c r="B9836" t="s">
        <v>136</v>
      </c>
      <c r="C9836" s="76" t="s">
        <v>842</v>
      </c>
      <c r="D9836" t="s">
        <v>980</v>
      </c>
      <c r="E9836" s="82">
        <v>6.2</v>
      </c>
      <c r="F9836" t="s">
        <v>973</v>
      </c>
      <c r="G9836" s="83">
        <v>41575</v>
      </c>
      <c r="I9836">
        <v>2013</v>
      </c>
    </row>
    <row r="9837" spans="1:9" x14ac:dyDescent="0.25">
      <c r="A9837" t="s">
        <v>972</v>
      </c>
      <c r="B9837" t="s">
        <v>198</v>
      </c>
      <c r="C9837" s="76" t="s">
        <v>842</v>
      </c>
      <c r="D9837" t="s">
        <v>980</v>
      </c>
      <c r="E9837" s="82">
        <v>6.2</v>
      </c>
      <c r="F9837" t="s">
        <v>973</v>
      </c>
      <c r="G9837" s="83">
        <v>41478</v>
      </c>
      <c r="I9837">
        <v>2013</v>
      </c>
    </row>
    <row r="9838" spans="1:9" x14ac:dyDescent="0.25">
      <c r="A9838" t="s">
        <v>972</v>
      </c>
      <c r="B9838" t="s">
        <v>121</v>
      </c>
      <c r="C9838" s="76" t="s">
        <v>842</v>
      </c>
      <c r="D9838" t="s">
        <v>980</v>
      </c>
      <c r="E9838" s="82">
        <v>10.5</v>
      </c>
      <c r="F9838" t="s">
        <v>973</v>
      </c>
      <c r="G9838" s="83">
        <v>41536</v>
      </c>
      <c r="I9838">
        <v>2013</v>
      </c>
    </row>
    <row r="9839" spans="1:9" x14ac:dyDescent="0.25">
      <c r="A9839" t="s">
        <v>972</v>
      </c>
      <c r="B9839" t="s">
        <v>176</v>
      </c>
      <c r="C9839" s="76" t="s">
        <v>842</v>
      </c>
      <c r="D9839" t="s">
        <v>980</v>
      </c>
      <c r="E9839" s="82">
        <v>5</v>
      </c>
      <c r="F9839" t="s">
        <v>973</v>
      </c>
      <c r="G9839" s="83">
        <v>41508</v>
      </c>
      <c r="I9839">
        <v>2013</v>
      </c>
    </row>
    <row r="9840" spans="1:9" x14ac:dyDescent="0.25">
      <c r="A9840" t="s">
        <v>972</v>
      </c>
      <c r="B9840" t="s">
        <v>71</v>
      </c>
      <c r="C9840" s="76" t="s">
        <v>842</v>
      </c>
      <c r="D9840" t="s">
        <v>980</v>
      </c>
      <c r="E9840" s="82">
        <v>4.97</v>
      </c>
      <c r="F9840" t="s">
        <v>973</v>
      </c>
      <c r="G9840" s="83">
        <v>41568</v>
      </c>
      <c r="I9840">
        <v>2013</v>
      </c>
    </row>
    <row r="9841" spans="1:9" x14ac:dyDescent="0.25">
      <c r="A9841" t="s">
        <v>972</v>
      </c>
      <c r="B9841" t="s">
        <v>281</v>
      </c>
      <c r="C9841" s="76" t="s">
        <v>842</v>
      </c>
      <c r="D9841" t="s">
        <v>980</v>
      </c>
      <c r="E9841" s="82">
        <v>6.2</v>
      </c>
      <c r="F9841" t="s">
        <v>973</v>
      </c>
      <c r="G9841" s="83">
        <v>41507</v>
      </c>
      <c r="I9841">
        <v>2013</v>
      </c>
    </row>
    <row r="9842" spans="1:9" x14ac:dyDescent="0.25">
      <c r="A9842" t="s">
        <v>972</v>
      </c>
      <c r="B9842" t="s">
        <v>257</v>
      </c>
      <c r="C9842" s="76" t="s">
        <v>842</v>
      </c>
      <c r="D9842" t="s">
        <v>980</v>
      </c>
      <c r="E9842" s="82">
        <v>5.4</v>
      </c>
      <c r="F9842" t="s">
        <v>973</v>
      </c>
      <c r="G9842" s="83">
        <v>41530</v>
      </c>
      <c r="I9842">
        <v>2013</v>
      </c>
    </row>
    <row r="9843" spans="1:9" x14ac:dyDescent="0.25">
      <c r="A9843" t="s">
        <v>972</v>
      </c>
      <c r="B9843" t="s">
        <v>199</v>
      </c>
      <c r="C9843" s="76" t="s">
        <v>842</v>
      </c>
      <c r="D9843" t="s">
        <v>980</v>
      </c>
      <c r="E9843" s="82">
        <v>7.5</v>
      </c>
      <c r="F9843" t="s">
        <v>973</v>
      </c>
      <c r="G9843" s="83">
        <v>41536</v>
      </c>
      <c r="I9843">
        <v>2013</v>
      </c>
    </row>
    <row r="9844" spans="1:9" x14ac:dyDescent="0.25">
      <c r="A9844" t="s">
        <v>972</v>
      </c>
      <c r="B9844" t="s">
        <v>274</v>
      </c>
      <c r="C9844" s="76" t="s">
        <v>842</v>
      </c>
      <c r="D9844" t="s">
        <v>980</v>
      </c>
      <c r="E9844" s="82">
        <v>149.91</v>
      </c>
      <c r="F9844" t="s">
        <v>973</v>
      </c>
      <c r="G9844" s="83">
        <v>41991</v>
      </c>
      <c r="I9844">
        <v>2014</v>
      </c>
    </row>
    <row r="9845" spans="1:9" x14ac:dyDescent="0.25">
      <c r="A9845" t="s">
        <v>972</v>
      </c>
      <c r="B9845" t="s">
        <v>240</v>
      </c>
      <c r="C9845" s="76" t="s">
        <v>842</v>
      </c>
      <c r="D9845" t="s">
        <v>980</v>
      </c>
      <c r="E9845" s="82">
        <v>5.6</v>
      </c>
      <c r="F9845" t="s">
        <v>973</v>
      </c>
      <c r="G9845" s="83">
        <v>41555</v>
      </c>
      <c r="I9845">
        <v>2013</v>
      </c>
    </row>
    <row r="9846" spans="1:9" ht="14.45" customHeight="1" x14ac:dyDescent="0.25">
      <c r="A9846" t="s">
        <v>972</v>
      </c>
      <c r="B9846" t="s">
        <v>183</v>
      </c>
      <c r="C9846" s="76" t="s">
        <v>842</v>
      </c>
      <c r="D9846" t="s">
        <v>980</v>
      </c>
      <c r="E9846" s="82">
        <v>8.17</v>
      </c>
      <c r="F9846" t="s">
        <v>973</v>
      </c>
      <c r="G9846" s="83">
        <v>41520</v>
      </c>
      <c r="I9846">
        <v>2013</v>
      </c>
    </row>
    <row r="9847" spans="1:9" ht="14.45" customHeight="1" x14ac:dyDescent="0.25">
      <c r="A9847" t="s">
        <v>972</v>
      </c>
      <c r="B9847" t="s">
        <v>171</v>
      </c>
      <c r="C9847" s="76" t="s">
        <v>842</v>
      </c>
      <c r="D9847" t="s">
        <v>980</v>
      </c>
      <c r="E9847" s="82">
        <v>5.2</v>
      </c>
      <c r="F9847" t="s">
        <v>973</v>
      </c>
      <c r="G9847" s="83">
        <v>41564</v>
      </c>
      <c r="I9847">
        <v>2013</v>
      </c>
    </row>
    <row r="9848" spans="1:9" x14ac:dyDescent="0.25">
      <c r="A9848" t="s">
        <v>972</v>
      </c>
      <c r="B9848" t="s">
        <v>275</v>
      </c>
      <c r="C9848" s="76" t="s">
        <v>842</v>
      </c>
      <c r="D9848" t="s">
        <v>980</v>
      </c>
      <c r="E9848" s="82">
        <v>20.92</v>
      </c>
      <c r="F9848" t="s">
        <v>973</v>
      </c>
      <c r="G9848" s="83">
        <v>41562</v>
      </c>
      <c r="I9848">
        <v>2013</v>
      </c>
    </row>
    <row r="9849" spans="1:9" x14ac:dyDescent="0.25">
      <c r="A9849" t="s">
        <v>972</v>
      </c>
      <c r="B9849" t="s">
        <v>179</v>
      </c>
      <c r="C9849" s="76" t="s">
        <v>842</v>
      </c>
      <c r="D9849" t="s">
        <v>980</v>
      </c>
      <c r="E9849" s="82">
        <v>6</v>
      </c>
      <c r="F9849" t="s">
        <v>973</v>
      </c>
      <c r="G9849" s="83">
        <v>41647</v>
      </c>
      <c r="I9849">
        <v>2014</v>
      </c>
    </row>
    <row r="9850" spans="1:9" x14ac:dyDescent="0.25">
      <c r="A9850" t="s">
        <v>972</v>
      </c>
      <c r="B9850" t="s">
        <v>172</v>
      </c>
      <c r="C9850" s="76" t="s">
        <v>842</v>
      </c>
      <c r="D9850" t="s">
        <v>980</v>
      </c>
      <c r="E9850" s="82">
        <v>5.59</v>
      </c>
      <c r="F9850" t="s">
        <v>973</v>
      </c>
      <c r="G9850" s="83">
        <v>41568</v>
      </c>
      <c r="I9850">
        <v>2013</v>
      </c>
    </row>
    <row r="9851" spans="1:9" x14ac:dyDescent="0.25">
      <c r="A9851" t="s">
        <v>972</v>
      </c>
      <c r="B9851" t="s">
        <v>175</v>
      </c>
      <c r="C9851" s="76" t="s">
        <v>842</v>
      </c>
      <c r="D9851" t="s">
        <v>980</v>
      </c>
      <c r="E9851" s="82">
        <v>6.5</v>
      </c>
      <c r="F9851" t="s">
        <v>973</v>
      </c>
      <c r="G9851" s="83">
        <v>41568</v>
      </c>
      <c r="I9851">
        <v>2013</v>
      </c>
    </row>
    <row r="9852" spans="1:9" x14ac:dyDescent="0.25">
      <c r="A9852" t="s">
        <v>972</v>
      </c>
      <c r="B9852" t="s">
        <v>246</v>
      </c>
      <c r="C9852" s="76" t="s">
        <v>842</v>
      </c>
      <c r="D9852" t="s">
        <v>980</v>
      </c>
      <c r="E9852" s="82">
        <v>7.3</v>
      </c>
      <c r="F9852" t="s">
        <v>973</v>
      </c>
      <c r="G9852" s="83">
        <v>41509</v>
      </c>
      <c r="I9852">
        <v>2013</v>
      </c>
    </row>
    <row r="9853" spans="1:9" x14ac:dyDescent="0.25">
      <c r="A9853" t="s">
        <v>972</v>
      </c>
      <c r="B9853" t="s">
        <v>200</v>
      </c>
      <c r="C9853" s="76" t="s">
        <v>842</v>
      </c>
      <c r="D9853" t="s">
        <v>980</v>
      </c>
      <c r="E9853" s="82">
        <v>9.4</v>
      </c>
      <c r="F9853" t="s">
        <v>973</v>
      </c>
      <c r="G9853" s="83">
        <v>41537</v>
      </c>
      <c r="I9853">
        <v>2013</v>
      </c>
    </row>
    <row r="9854" spans="1:9" x14ac:dyDescent="0.25">
      <c r="A9854" t="s">
        <v>972</v>
      </c>
      <c r="B9854" t="s">
        <v>95</v>
      </c>
      <c r="C9854" s="76" t="s">
        <v>842</v>
      </c>
      <c r="D9854" t="s">
        <v>980</v>
      </c>
      <c r="E9854" s="82">
        <v>9.1999999999999993</v>
      </c>
      <c r="F9854" t="s">
        <v>973</v>
      </c>
      <c r="G9854" s="83">
        <v>41521</v>
      </c>
      <c r="I9854">
        <v>2013</v>
      </c>
    </row>
    <row r="9855" spans="1:9" x14ac:dyDescent="0.25">
      <c r="A9855" t="s">
        <v>972</v>
      </c>
      <c r="B9855" t="s">
        <v>103</v>
      </c>
      <c r="C9855" s="76" t="s">
        <v>842</v>
      </c>
      <c r="D9855" t="s">
        <v>980</v>
      </c>
      <c r="E9855" s="82">
        <v>6.6</v>
      </c>
      <c r="F9855" t="s">
        <v>973</v>
      </c>
      <c r="G9855" s="83">
        <v>41603</v>
      </c>
      <c r="I9855">
        <v>2013</v>
      </c>
    </row>
    <row r="9856" spans="1:9" x14ac:dyDescent="0.25">
      <c r="A9856" t="s">
        <v>972</v>
      </c>
      <c r="B9856" t="s">
        <v>119</v>
      </c>
      <c r="C9856" s="76" t="s">
        <v>842</v>
      </c>
      <c r="D9856" t="s">
        <v>980</v>
      </c>
      <c r="E9856" s="82">
        <v>6.7</v>
      </c>
      <c r="F9856" t="s">
        <v>973</v>
      </c>
      <c r="G9856" s="83">
        <v>41569</v>
      </c>
      <c r="I9856">
        <v>2013</v>
      </c>
    </row>
    <row r="9857" spans="1:9" x14ac:dyDescent="0.25">
      <c r="A9857" t="s">
        <v>972</v>
      </c>
      <c r="B9857" t="s">
        <v>139</v>
      </c>
      <c r="C9857" s="76" t="s">
        <v>842</v>
      </c>
      <c r="D9857" t="s">
        <v>980</v>
      </c>
      <c r="E9857" s="82">
        <v>5.5</v>
      </c>
      <c r="F9857" t="s">
        <v>973</v>
      </c>
      <c r="G9857" s="83">
        <v>41555</v>
      </c>
      <c r="I9857">
        <v>2013</v>
      </c>
    </row>
    <row r="9858" spans="1:9" x14ac:dyDescent="0.25">
      <c r="A9858" t="s">
        <v>972</v>
      </c>
      <c r="B9858" t="s">
        <v>2</v>
      </c>
      <c r="C9858" s="76" t="s">
        <v>842</v>
      </c>
      <c r="D9858" t="s">
        <v>980</v>
      </c>
      <c r="E9858" s="82">
        <v>2.9</v>
      </c>
      <c r="F9858" t="s">
        <v>973</v>
      </c>
      <c r="G9858" s="83">
        <v>41543</v>
      </c>
      <c r="I9858">
        <v>2013</v>
      </c>
    </row>
    <row r="9859" spans="1:9" x14ac:dyDescent="0.25">
      <c r="A9859" t="s">
        <v>972</v>
      </c>
      <c r="B9859" t="s">
        <v>2</v>
      </c>
      <c r="C9859" s="76" t="s">
        <v>842</v>
      </c>
      <c r="D9859" t="s">
        <v>980</v>
      </c>
      <c r="E9859" s="82">
        <v>5.7</v>
      </c>
      <c r="F9859" t="s">
        <v>973</v>
      </c>
      <c r="G9859" s="83">
        <v>41543</v>
      </c>
      <c r="I9859">
        <v>2013</v>
      </c>
    </row>
    <row r="9860" spans="1:9" x14ac:dyDescent="0.25">
      <c r="A9860" t="s">
        <v>972</v>
      </c>
      <c r="B9860" t="s">
        <v>107</v>
      </c>
      <c r="C9860" s="76" t="s">
        <v>842</v>
      </c>
      <c r="D9860" t="s">
        <v>980</v>
      </c>
      <c r="E9860" s="82">
        <v>5.8</v>
      </c>
      <c r="F9860" t="s">
        <v>973</v>
      </c>
      <c r="G9860" s="83">
        <v>41529</v>
      </c>
      <c r="I9860">
        <v>2013</v>
      </c>
    </row>
    <row r="9861" spans="1:9" x14ac:dyDescent="0.25">
      <c r="A9861" t="s">
        <v>972</v>
      </c>
      <c r="B9861" t="s">
        <v>71</v>
      </c>
      <c r="C9861" s="76" t="s">
        <v>842</v>
      </c>
      <c r="D9861" t="s">
        <v>980</v>
      </c>
      <c r="E9861" s="82">
        <v>6.5</v>
      </c>
      <c r="F9861" t="s">
        <v>973</v>
      </c>
      <c r="G9861" s="83">
        <v>41568</v>
      </c>
      <c r="I9861">
        <v>2013</v>
      </c>
    </row>
    <row r="9862" spans="1:9" x14ac:dyDescent="0.25">
      <c r="A9862" t="s">
        <v>972</v>
      </c>
      <c r="B9862" t="s">
        <v>251</v>
      </c>
      <c r="C9862" s="76" t="s">
        <v>842</v>
      </c>
      <c r="D9862" t="s">
        <v>980</v>
      </c>
      <c r="E9862" s="82">
        <v>6.6</v>
      </c>
      <c r="F9862" t="s">
        <v>973</v>
      </c>
      <c r="G9862" s="83">
        <v>41570</v>
      </c>
      <c r="I9862">
        <v>2013</v>
      </c>
    </row>
    <row r="9863" spans="1:9" x14ac:dyDescent="0.25">
      <c r="A9863" t="s">
        <v>972</v>
      </c>
      <c r="B9863" t="s">
        <v>184</v>
      </c>
      <c r="C9863" s="76" t="s">
        <v>842</v>
      </c>
      <c r="D9863" t="s">
        <v>980</v>
      </c>
      <c r="E9863" s="82">
        <v>7.5</v>
      </c>
      <c r="F9863" t="s">
        <v>973</v>
      </c>
      <c r="G9863" s="83">
        <v>41570</v>
      </c>
      <c r="I9863">
        <v>2013</v>
      </c>
    </row>
    <row r="9864" spans="1:9" x14ac:dyDescent="0.25">
      <c r="A9864" t="s">
        <v>972</v>
      </c>
      <c r="B9864" t="s">
        <v>93</v>
      </c>
      <c r="C9864" s="76" t="s">
        <v>842</v>
      </c>
      <c r="D9864" t="s">
        <v>980</v>
      </c>
      <c r="E9864" s="82">
        <v>11.4</v>
      </c>
      <c r="F9864" t="s">
        <v>973</v>
      </c>
      <c r="G9864" s="83">
        <v>41642</v>
      </c>
      <c r="I9864">
        <v>2014</v>
      </c>
    </row>
    <row r="9865" spans="1:9" x14ac:dyDescent="0.25">
      <c r="A9865" t="s">
        <v>972</v>
      </c>
      <c r="B9865" t="s">
        <v>177</v>
      </c>
      <c r="C9865" s="76" t="s">
        <v>842</v>
      </c>
      <c r="D9865" t="s">
        <v>980</v>
      </c>
      <c r="E9865" s="82">
        <v>7.42</v>
      </c>
      <c r="F9865" t="s">
        <v>973</v>
      </c>
      <c r="G9865" s="83">
        <v>41488</v>
      </c>
      <c r="I9865">
        <v>2013</v>
      </c>
    </row>
    <row r="9866" spans="1:9" x14ac:dyDescent="0.25">
      <c r="A9866" t="s">
        <v>972</v>
      </c>
      <c r="B9866" t="s">
        <v>252</v>
      </c>
      <c r="C9866" s="76" t="s">
        <v>842</v>
      </c>
      <c r="D9866" t="s">
        <v>980</v>
      </c>
      <c r="E9866" s="82">
        <v>9.5</v>
      </c>
      <c r="F9866" t="s">
        <v>973</v>
      </c>
      <c r="G9866" s="83">
        <v>41604</v>
      </c>
      <c r="I9866">
        <v>2013</v>
      </c>
    </row>
    <row r="9867" spans="1:9" x14ac:dyDescent="0.25">
      <c r="A9867" t="s">
        <v>972</v>
      </c>
      <c r="B9867" t="s">
        <v>92</v>
      </c>
      <c r="C9867" s="76" t="s">
        <v>842</v>
      </c>
      <c r="D9867" t="s">
        <v>980</v>
      </c>
      <c r="E9867" s="82">
        <v>10.7</v>
      </c>
      <c r="F9867" t="s">
        <v>973</v>
      </c>
      <c r="G9867" s="83">
        <v>41529</v>
      </c>
      <c r="I9867">
        <v>2013</v>
      </c>
    </row>
    <row r="9868" spans="1:9" x14ac:dyDescent="0.25">
      <c r="A9868" t="s">
        <v>972</v>
      </c>
      <c r="B9868" t="s">
        <v>95</v>
      </c>
      <c r="C9868" s="76" t="s">
        <v>842</v>
      </c>
      <c r="D9868" t="s">
        <v>980</v>
      </c>
      <c r="E9868" s="82">
        <v>5.0999999999999996</v>
      </c>
      <c r="F9868" t="s">
        <v>973</v>
      </c>
      <c r="G9868" s="83">
        <v>41521</v>
      </c>
      <c r="I9868">
        <v>2013</v>
      </c>
    </row>
    <row r="9869" spans="1:9" x14ac:dyDescent="0.25">
      <c r="A9869" t="s">
        <v>972</v>
      </c>
      <c r="B9869" t="s">
        <v>62</v>
      </c>
      <c r="C9869" s="76" t="s">
        <v>842</v>
      </c>
      <c r="D9869" t="s">
        <v>980</v>
      </c>
      <c r="E9869" s="82">
        <v>148.19999999999999</v>
      </c>
      <c r="F9869" t="s">
        <v>973</v>
      </c>
      <c r="G9869" s="83">
        <v>41626</v>
      </c>
      <c r="I9869">
        <v>2013</v>
      </c>
    </row>
    <row r="9870" spans="1:9" x14ac:dyDescent="0.25">
      <c r="A9870" t="s">
        <v>972</v>
      </c>
      <c r="B9870" t="s">
        <v>245</v>
      </c>
      <c r="C9870" s="76" t="s">
        <v>842</v>
      </c>
      <c r="D9870" t="s">
        <v>980</v>
      </c>
      <c r="E9870" s="82">
        <v>12.57</v>
      </c>
      <c r="F9870" t="s">
        <v>973</v>
      </c>
      <c r="G9870" s="83">
        <v>41543</v>
      </c>
      <c r="I9870">
        <v>2013</v>
      </c>
    </row>
    <row r="9871" spans="1:9" x14ac:dyDescent="0.25">
      <c r="A9871" t="s">
        <v>972</v>
      </c>
      <c r="B9871" t="s">
        <v>95</v>
      </c>
      <c r="C9871" s="76" t="s">
        <v>842</v>
      </c>
      <c r="D9871" t="s">
        <v>980</v>
      </c>
      <c r="E9871" s="82">
        <v>93.3</v>
      </c>
      <c r="F9871" t="s">
        <v>973</v>
      </c>
      <c r="G9871" s="83">
        <v>41593</v>
      </c>
      <c r="I9871">
        <v>2013</v>
      </c>
    </row>
    <row r="9872" spans="1:9" x14ac:dyDescent="0.25">
      <c r="A9872" t="s">
        <v>972</v>
      </c>
      <c r="B9872" t="s">
        <v>170</v>
      </c>
      <c r="C9872" s="76" t="s">
        <v>842</v>
      </c>
      <c r="D9872" t="s">
        <v>980</v>
      </c>
      <c r="E9872" s="82">
        <v>6.9</v>
      </c>
      <c r="F9872" t="s">
        <v>973</v>
      </c>
      <c r="G9872" s="83">
        <v>41558</v>
      </c>
      <c r="I9872">
        <v>2013</v>
      </c>
    </row>
    <row r="9873" spans="1:9" x14ac:dyDescent="0.25">
      <c r="A9873" t="s">
        <v>972</v>
      </c>
      <c r="B9873" t="s">
        <v>188</v>
      </c>
      <c r="C9873" s="76" t="s">
        <v>842</v>
      </c>
      <c r="D9873" t="s">
        <v>980</v>
      </c>
      <c r="E9873" s="82">
        <v>9.8000000000000007</v>
      </c>
      <c r="F9873" t="s">
        <v>973</v>
      </c>
      <c r="G9873" s="83">
        <v>41493</v>
      </c>
      <c r="I9873">
        <v>2013</v>
      </c>
    </row>
    <row r="9874" spans="1:9" x14ac:dyDescent="0.25">
      <c r="A9874" t="s">
        <v>972</v>
      </c>
      <c r="B9874" t="s">
        <v>199</v>
      </c>
      <c r="C9874" s="76" t="s">
        <v>842</v>
      </c>
      <c r="D9874" t="s">
        <v>980</v>
      </c>
      <c r="E9874" s="82">
        <v>5</v>
      </c>
      <c r="F9874" t="s">
        <v>973</v>
      </c>
      <c r="G9874" s="83">
        <v>41536</v>
      </c>
      <c r="I9874">
        <v>2013</v>
      </c>
    </row>
    <row r="9875" spans="1:9" x14ac:dyDescent="0.25">
      <c r="A9875" t="s">
        <v>972</v>
      </c>
      <c r="B9875" t="s">
        <v>107</v>
      </c>
      <c r="C9875" s="76" t="s">
        <v>842</v>
      </c>
      <c r="D9875" t="s">
        <v>980</v>
      </c>
      <c r="E9875" s="82">
        <v>8.5</v>
      </c>
      <c r="F9875" t="s">
        <v>973</v>
      </c>
      <c r="G9875" s="83">
        <v>41646</v>
      </c>
      <c r="I9875">
        <v>2014</v>
      </c>
    </row>
    <row r="9876" spans="1:9" x14ac:dyDescent="0.25">
      <c r="A9876" t="s">
        <v>972</v>
      </c>
      <c r="B9876" t="s">
        <v>63</v>
      </c>
      <c r="C9876" s="76" t="s">
        <v>842</v>
      </c>
      <c r="D9876" t="s">
        <v>980</v>
      </c>
      <c r="E9876" s="82">
        <v>9.8000000000000007</v>
      </c>
      <c r="F9876" t="s">
        <v>973</v>
      </c>
      <c r="G9876" s="83">
        <v>41576</v>
      </c>
      <c r="I9876">
        <v>2013</v>
      </c>
    </row>
    <row r="9877" spans="1:9" x14ac:dyDescent="0.25">
      <c r="A9877" t="s">
        <v>972</v>
      </c>
      <c r="B9877" t="s">
        <v>105</v>
      </c>
      <c r="C9877" s="76" t="s">
        <v>842</v>
      </c>
      <c r="D9877" t="s">
        <v>980</v>
      </c>
      <c r="E9877" s="82">
        <v>10.3</v>
      </c>
      <c r="F9877" t="s">
        <v>973</v>
      </c>
      <c r="G9877" s="83">
        <v>41596</v>
      </c>
      <c r="I9877">
        <v>2013</v>
      </c>
    </row>
    <row r="9878" spans="1:9" x14ac:dyDescent="0.25">
      <c r="A9878" t="s">
        <v>972</v>
      </c>
      <c r="B9878" t="s">
        <v>199</v>
      </c>
      <c r="C9878" s="76" t="s">
        <v>842</v>
      </c>
      <c r="D9878" t="s">
        <v>980</v>
      </c>
      <c r="E9878" s="82">
        <v>3.59</v>
      </c>
      <c r="F9878" t="s">
        <v>973</v>
      </c>
      <c r="G9878" s="83">
        <v>41522</v>
      </c>
      <c r="I9878">
        <v>2013</v>
      </c>
    </row>
    <row r="9879" spans="1:9" x14ac:dyDescent="0.25">
      <c r="A9879" t="s">
        <v>972</v>
      </c>
      <c r="B9879" t="s">
        <v>78</v>
      </c>
      <c r="C9879" s="76" t="s">
        <v>842</v>
      </c>
      <c r="D9879" t="s">
        <v>980</v>
      </c>
      <c r="E9879" s="82">
        <v>148.19999999999999</v>
      </c>
      <c r="F9879" t="s">
        <v>973</v>
      </c>
      <c r="G9879" s="83">
        <v>41941</v>
      </c>
      <c r="I9879">
        <v>2014</v>
      </c>
    </row>
    <row r="9880" spans="1:9" x14ac:dyDescent="0.25">
      <c r="A9880" t="s">
        <v>972</v>
      </c>
      <c r="B9880" t="s">
        <v>279</v>
      </c>
      <c r="C9880" s="76" t="s">
        <v>842</v>
      </c>
      <c r="D9880" t="s">
        <v>980</v>
      </c>
      <c r="E9880" s="82">
        <v>2.8</v>
      </c>
      <c r="F9880" t="s">
        <v>973</v>
      </c>
      <c r="G9880" s="83">
        <v>41562</v>
      </c>
      <c r="I9880">
        <v>2013</v>
      </c>
    </row>
    <row r="9881" spans="1:9" x14ac:dyDescent="0.25">
      <c r="A9881" t="s">
        <v>972</v>
      </c>
      <c r="B9881" t="s">
        <v>199</v>
      </c>
      <c r="C9881" s="76" t="s">
        <v>842</v>
      </c>
      <c r="D9881" t="s">
        <v>980</v>
      </c>
      <c r="E9881" s="82">
        <v>5.7</v>
      </c>
      <c r="F9881" t="s">
        <v>973</v>
      </c>
      <c r="G9881" s="83">
        <v>41536</v>
      </c>
      <c r="I9881">
        <v>2013</v>
      </c>
    </row>
    <row r="9882" spans="1:9" x14ac:dyDescent="0.25">
      <c r="A9882" t="s">
        <v>972</v>
      </c>
      <c r="B9882" t="s">
        <v>112</v>
      </c>
      <c r="C9882" s="76" t="s">
        <v>842</v>
      </c>
      <c r="D9882" t="s">
        <v>980</v>
      </c>
      <c r="E9882" s="82">
        <v>5.7</v>
      </c>
      <c r="F9882" t="s">
        <v>973</v>
      </c>
      <c r="G9882" s="83">
        <v>41551</v>
      </c>
      <c r="I9882">
        <v>2013</v>
      </c>
    </row>
    <row r="9883" spans="1:9" x14ac:dyDescent="0.25">
      <c r="A9883" t="s">
        <v>972</v>
      </c>
      <c r="B9883" t="s">
        <v>115</v>
      </c>
      <c r="C9883" s="76" t="s">
        <v>842</v>
      </c>
      <c r="D9883" t="s">
        <v>980</v>
      </c>
      <c r="E9883" s="82">
        <v>500</v>
      </c>
      <c r="F9883" t="s">
        <v>973</v>
      </c>
      <c r="G9883" s="83">
        <v>42388</v>
      </c>
      <c r="I9883">
        <v>2016</v>
      </c>
    </row>
    <row r="9884" spans="1:9" x14ac:dyDescent="0.25">
      <c r="A9884" t="s">
        <v>972</v>
      </c>
      <c r="B9884" t="s">
        <v>71</v>
      </c>
      <c r="C9884" s="76" t="s">
        <v>842</v>
      </c>
      <c r="D9884" t="s">
        <v>980</v>
      </c>
      <c r="E9884" s="82">
        <v>6.8</v>
      </c>
      <c r="F9884" t="s">
        <v>973</v>
      </c>
      <c r="G9884" s="83">
        <v>41565</v>
      </c>
      <c r="I9884">
        <v>2013</v>
      </c>
    </row>
    <row r="9885" spans="1:9" x14ac:dyDescent="0.25">
      <c r="A9885" t="s">
        <v>972</v>
      </c>
      <c r="B9885" t="s">
        <v>79</v>
      </c>
      <c r="C9885" s="76" t="s">
        <v>947</v>
      </c>
      <c r="D9885" t="s">
        <v>980</v>
      </c>
      <c r="E9885" s="82">
        <v>0.22</v>
      </c>
      <c r="F9885" t="s">
        <v>973</v>
      </c>
      <c r="G9885" s="83">
        <v>41383</v>
      </c>
      <c r="I9885">
        <v>2013</v>
      </c>
    </row>
    <row r="9886" spans="1:9" x14ac:dyDescent="0.25">
      <c r="A9886" t="s">
        <v>972</v>
      </c>
      <c r="B9886" t="s">
        <v>292</v>
      </c>
      <c r="C9886" s="76" t="s">
        <v>842</v>
      </c>
      <c r="D9886" t="s">
        <v>980</v>
      </c>
      <c r="E9886" s="82">
        <v>6</v>
      </c>
      <c r="F9886" t="s">
        <v>973</v>
      </c>
      <c r="G9886" s="83">
        <v>41534</v>
      </c>
      <c r="I9886">
        <v>2013</v>
      </c>
    </row>
    <row r="9887" spans="1:9" x14ac:dyDescent="0.25">
      <c r="A9887" t="s">
        <v>972</v>
      </c>
      <c r="B9887" t="s">
        <v>105</v>
      </c>
      <c r="C9887" s="76" t="s">
        <v>842</v>
      </c>
      <c r="D9887" t="s">
        <v>980</v>
      </c>
      <c r="E9887" s="82">
        <v>7.9</v>
      </c>
      <c r="F9887" t="s">
        <v>973</v>
      </c>
      <c r="G9887" s="83">
        <v>41523</v>
      </c>
      <c r="I9887">
        <v>2013</v>
      </c>
    </row>
    <row r="9888" spans="1:9" x14ac:dyDescent="0.25">
      <c r="A9888" t="s">
        <v>972</v>
      </c>
      <c r="B9888" t="s">
        <v>177</v>
      </c>
      <c r="C9888" s="76" t="s">
        <v>842</v>
      </c>
      <c r="D9888" t="s">
        <v>980</v>
      </c>
      <c r="E9888" s="82">
        <v>3.8</v>
      </c>
      <c r="F9888" t="s">
        <v>973</v>
      </c>
      <c r="G9888" s="83">
        <v>41506</v>
      </c>
      <c r="I9888">
        <v>2013</v>
      </c>
    </row>
    <row r="9889" spans="1:9" x14ac:dyDescent="0.25">
      <c r="A9889" t="s">
        <v>972</v>
      </c>
      <c r="B9889" t="s">
        <v>251</v>
      </c>
      <c r="C9889" s="76" t="s">
        <v>842</v>
      </c>
      <c r="D9889" t="s">
        <v>980</v>
      </c>
      <c r="E9889" s="82">
        <v>3.8</v>
      </c>
      <c r="F9889" t="s">
        <v>973</v>
      </c>
      <c r="G9889" s="83">
        <v>41562</v>
      </c>
      <c r="I9889">
        <v>2013</v>
      </c>
    </row>
    <row r="9890" spans="1:9" x14ac:dyDescent="0.25">
      <c r="A9890" t="s">
        <v>972</v>
      </c>
      <c r="B9890" t="s">
        <v>96</v>
      </c>
      <c r="C9890" s="76" t="s">
        <v>842</v>
      </c>
      <c r="D9890" t="s">
        <v>977</v>
      </c>
      <c r="E9890" s="82">
        <v>2340</v>
      </c>
      <c r="F9890" t="s">
        <v>973</v>
      </c>
      <c r="G9890" s="83">
        <v>42724</v>
      </c>
      <c r="I9890">
        <v>2016</v>
      </c>
    </row>
    <row r="9891" spans="1:9" x14ac:dyDescent="0.25">
      <c r="A9891" t="s">
        <v>972</v>
      </c>
      <c r="B9891" t="s">
        <v>138</v>
      </c>
      <c r="C9891" s="76" t="s">
        <v>842</v>
      </c>
      <c r="D9891" t="s">
        <v>980</v>
      </c>
      <c r="E9891" s="82">
        <v>7.7</v>
      </c>
      <c r="F9891" t="s">
        <v>973</v>
      </c>
      <c r="G9891" s="83">
        <v>41548</v>
      </c>
      <c r="I9891">
        <v>2013</v>
      </c>
    </row>
    <row r="9892" spans="1:9" x14ac:dyDescent="0.25">
      <c r="A9892" t="s">
        <v>972</v>
      </c>
      <c r="B9892" t="s">
        <v>95</v>
      </c>
      <c r="C9892" s="76" t="s">
        <v>842</v>
      </c>
      <c r="D9892" t="s">
        <v>977</v>
      </c>
      <c r="E9892" s="82">
        <v>1500</v>
      </c>
      <c r="F9892" t="s">
        <v>973</v>
      </c>
      <c r="G9892" s="83">
        <v>41995</v>
      </c>
      <c r="I9892">
        <v>2014</v>
      </c>
    </row>
    <row r="9893" spans="1:9" x14ac:dyDescent="0.25">
      <c r="A9893" t="s">
        <v>972</v>
      </c>
      <c r="B9893" t="s">
        <v>95</v>
      </c>
      <c r="C9893" s="76" t="s">
        <v>842</v>
      </c>
      <c r="D9893" t="s">
        <v>977</v>
      </c>
      <c r="E9893" s="82">
        <v>1833</v>
      </c>
      <c r="F9893" t="s">
        <v>973</v>
      </c>
      <c r="G9893" s="83">
        <v>42003</v>
      </c>
      <c r="I9893">
        <v>2014</v>
      </c>
    </row>
    <row r="9894" spans="1:9" x14ac:dyDescent="0.25">
      <c r="A9894" t="s">
        <v>972</v>
      </c>
      <c r="B9894" t="s">
        <v>179</v>
      </c>
      <c r="C9894" s="76" t="s">
        <v>842</v>
      </c>
      <c r="D9894" t="s">
        <v>980</v>
      </c>
      <c r="E9894" s="82">
        <v>9.1</v>
      </c>
      <c r="F9894" t="s">
        <v>973</v>
      </c>
      <c r="G9894" s="83">
        <v>41610</v>
      </c>
      <c r="I9894">
        <v>2013</v>
      </c>
    </row>
    <row r="9895" spans="1:9" x14ac:dyDescent="0.25">
      <c r="A9895" t="s">
        <v>972</v>
      </c>
      <c r="B9895" t="s">
        <v>92</v>
      </c>
      <c r="C9895" s="76" t="s">
        <v>842</v>
      </c>
      <c r="D9895" t="s">
        <v>980</v>
      </c>
      <c r="E9895" s="82">
        <v>11.4</v>
      </c>
      <c r="F9895" t="s">
        <v>973</v>
      </c>
      <c r="G9895" s="83">
        <v>41610</v>
      </c>
      <c r="I9895">
        <v>2013</v>
      </c>
    </row>
    <row r="9896" spans="1:9" x14ac:dyDescent="0.25">
      <c r="A9896" t="s">
        <v>972</v>
      </c>
      <c r="B9896" t="s">
        <v>257</v>
      </c>
      <c r="C9896" s="76" t="s">
        <v>842</v>
      </c>
      <c r="D9896" t="s">
        <v>980</v>
      </c>
      <c r="E9896" s="82">
        <v>4.2</v>
      </c>
      <c r="F9896" t="s">
        <v>973</v>
      </c>
      <c r="G9896" s="83">
        <v>41541</v>
      </c>
      <c r="I9896">
        <v>2013</v>
      </c>
    </row>
    <row r="9897" spans="1:9" x14ac:dyDescent="0.25">
      <c r="A9897" t="s">
        <v>972</v>
      </c>
      <c r="B9897" t="s">
        <v>275</v>
      </c>
      <c r="C9897" s="76" t="s">
        <v>842</v>
      </c>
      <c r="D9897" t="s">
        <v>980</v>
      </c>
      <c r="E9897" s="82">
        <v>8.4</v>
      </c>
      <c r="F9897" t="s">
        <v>973</v>
      </c>
      <c r="G9897" s="83">
        <v>41562</v>
      </c>
      <c r="I9897">
        <v>2013</v>
      </c>
    </row>
    <row r="9898" spans="1:9" x14ac:dyDescent="0.25">
      <c r="A9898" t="s">
        <v>972</v>
      </c>
      <c r="B9898" t="s">
        <v>11</v>
      </c>
      <c r="C9898" s="76" t="s">
        <v>842</v>
      </c>
      <c r="D9898" t="s">
        <v>980</v>
      </c>
      <c r="E9898" s="82">
        <v>3.3</v>
      </c>
      <c r="F9898" t="s">
        <v>973</v>
      </c>
      <c r="G9898" s="83">
        <v>41548</v>
      </c>
      <c r="I9898">
        <v>2013</v>
      </c>
    </row>
    <row r="9899" spans="1:9" x14ac:dyDescent="0.25">
      <c r="A9899" t="s">
        <v>972</v>
      </c>
      <c r="B9899" t="s">
        <v>170</v>
      </c>
      <c r="C9899" s="76" t="s">
        <v>842</v>
      </c>
      <c r="D9899" t="s">
        <v>980</v>
      </c>
      <c r="E9899" s="82">
        <v>9</v>
      </c>
      <c r="F9899" t="s">
        <v>973</v>
      </c>
      <c r="G9899" s="83">
        <v>41533</v>
      </c>
      <c r="I9899">
        <v>2013</v>
      </c>
    </row>
    <row r="9900" spans="1:9" x14ac:dyDescent="0.25">
      <c r="A9900" t="s">
        <v>972</v>
      </c>
      <c r="B9900" t="s">
        <v>55</v>
      </c>
      <c r="C9900" s="76" t="s">
        <v>842</v>
      </c>
      <c r="D9900" t="s">
        <v>980</v>
      </c>
      <c r="E9900" s="82">
        <v>3.1</v>
      </c>
      <c r="F9900" t="s">
        <v>973</v>
      </c>
      <c r="G9900" s="83">
        <v>41592</v>
      </c>
      <c r="I9900">
        <v>2013</v>
      </c>
    </row>
    <row r="9901" spans="1:9" x14ac:dyDescent="0.25">
      <c r="A9901" t="s">
        <v>972</v>
      </c>
      <c r="B9901" t="s">
        <v>180</v>
      </c>
      <c r="C9901" s="76" t="s">
        <v>842</v>
      </c>
      <c r="D9901" t="s">
        <v>980</v>
      </c>
      <c r="E9901" s="82">
        <v>3.1</v>
      </c>
      <c r="F9901" t="s">
        <v>973</v>
      </c>
      <c r="G9901" s="83">
        <v>41555</v>
      </c>
      <c r="I9901">
        <v>2013</v>
      </c>
    </row>
    <row r="9902" spans="1:9" x14ac:dyDescent="0.25">
      <c r="A9902" t="s">
        <v>972</v>
      </c>
      <c r="B9902" t="s">
        <v>183</v>
      </c>
      <c r="C9902" s="76" t="s">
        <v>842</v>
      </c>
      <c r="D9902" t="s">
        <v>980</v>
      </c>
      <c r="E9902" s="82">
        <v>5.9</v>
      </c>
      <c r="F9902" t="s">
        <v>973</v>
      </c>
      <c r="G9902" s="83">
        <v>41570</v>
      </c>
      <c r="I9902">
        <v>2013</v>
      </c>
    </row>
    <row r="9903" spans="1:9" x14ac:dyDescent="0.25">
      <c r="A9903" t="s">
        <v>972</v>
      </c>
      <c r="B9903" t="s">
        <v>66</v>
      </c>
      <c r="C9903" s="76" t="s">
        <v>842</v>
      </c>
      <c r="D9903" t="s">
        <v>980</v>
      </c>
      <c r="E9903" s="82">
        <v>5.6</v>
      </c>
      <c r="F9903" t="s">
        <v>973</v>
      </c>
      <c r="G9903" s="83">
        <v>41565</v>
      </c>
      <c r="I9903">
        <v>2013</v>
      </c>
    </row>
    <row r="9904" spans="1:9" x14ac:dyDescent="0.25">
      <c r="A9904" t="s">
        <v>972</v>
      </c>
      <c r="B9904" t="s">
        <v>139</v>
      </c>
      <c r="C9904" s="76" t="s">
        <v>842</v>
      </c>
      <c r="D9904" t="s">
        <v>980</v>
      </c>
      <c r="E9904" s="82">
        <v>6.1</v>
      </c>
      <c r="F9904" t="s">
        <v>973</v>
      </c>
      <c r="G9904" s="83">
        <v>41586</v>
      </c>
      <c r="I9904">
        <v>2013</v>
      </c>
    </row>
    <row r="9905" spans="1:9" x14ac:dyDescent="0.25">
      <c r="A9905" t="s">
        <v>972</v>
      </c>
      <c r="B9905" t="s">
        <v>97</v>
      </c>
      <c r="C9905" s="76" t="s">
        <v>842</v>
      </c>
      <c r="D9905" t="s">
        <v>980</v>
      </c>
      <c r="E9905" s="82">
        <v>15.3</v>
      </c>
      <c r="F9905" t="s">
        <v>973</v>
      </c>
      <c r="G9905" s="83">
        <v>41171</v>
      </c>
      <c r="I9905">
        <v>2012</v>
      </c>
    </row>
    <row r="9906" spans="1:9" x14ac:dyDescent="0.25">
      <c r="A9906" t="s">
        <v>972</v>
      </c>
      <c r="B9906" t="s">
        <v>95</v>
      </c>
      <c r="C9906" s="76" t="s">
        <v>842</v>
      </c>
      <c r="D9906" t="s">
        <v>980</v>
      </c>
      <c r="E9906" s="82">
        <v>13.2</v>
      </c>
      <c r="F9906" t="s">
        <v>973</v>
      </c>
      <c r="G9906" s="83">
        <v>42069</v>
      </c>
      <c r="I9906">
        <v>2015</v>
      </c>
    </row>
    <row r="9907" spans="1:9" x14ac:dyDescent="0.25">
      <c r="A9907" t="s">
        <v>972</v>
      </c>
      <c r="B9907" t="s">
        <v>115</v>
      </c>
      <c r="C9907" s="76" t="s">
        <v>842</v>
      </c>
      <c r="D9907" t="s">
        <v>980</v>
      </c>
      <c r="E9907" s="82">
        <v>9.9</v>
      </c>
      <c r="F9907" t="s">
        <v>973</v>
      </c>
      <c r="G9907" s="83">
        <v>41610</v>
      </c>
      <c r="I9907">
        <v>2013</v>
      </c>
    </row>
    <row r="9908" spans="1:9" x14ac:dyDescent="0.25">
      <c r="A9908" t="s">
        <v>972</v>
      </c>
      <c r="B9908" t="s">
        <v>199</v>
      </c>
      <c r="C9908" s="76" t="s">
        <v>842</v>
      </c>
      <c r="D9908" t="s">
        <v>980</v>
      </c>
      <c r="E9908" s="82">
        <v>7.6</v>
      </c>
      <c r="F9908" t="s">
        <v>973</v>
      </c>
      <c r="G9908" s="83">
        <v>41542</v>
      </c>
      <c r="I9908">
        <v>2013</v>
      </c>
    </row>
    <row r="9909" spans="1:9" x14ac:dyDescent="0.25">
      <c r="A9909" t="s">
        <v>972</v>
      </c>
      <c r="B9909" t="s">
        <v>244</v>
      </c>
      <c r="C9909" s="76" t="s">
        <v>842</v>
      </c>
      <c r="D9909" t="s">
        <v>980</v>
      </c>
      <c r="E9909" s="82">
        <v>8.8000000000000007</v>
      </c>
      <c r="F9909" t="s">
        <v>973</v>
      </c>
      <c r="G9909" s="83">
        <v>41577</v>
      </c>
      <c r="I9909">
        <v>2013</v>
      </c>
    </row>
    <row r="9910" spans="1:9" x14ac:dyDescent="0.25">
      <c r="A9910" t="s">
        <v>972</v>
      </c>
      <c r="B9910" t="s">
        <v>251</v>
      </c>
      <c r="C9910" s="76" t="s">
        <v>842</v>
      </c>
      <c r="D9910" t="s">
        <v>980</v>
      </c>
      <c r="E9910" s="82">
        <v>4.9000000000000004</v>
      </c>
      <c r="F9910" t="s">
        <v>973</v>
      </c>
      <c r="G9910" s="83">
        <v>41592</v>
      </c>
      <c r="I9910">
        <v>2013</v>
      </c>
    </row>
    <row r="9911" spans="1:9" x14ac:dyDescent="0.25">
      <c r="A9911" t="s">
        <v>972</v>
      </c>
      <c r="B9911" t="s">
        <v>246</v>
      </c>
      <c r="C9911" s="76" t="s">
        <v>842</v>
      </c>
      <c r="D9911" t="s">
        <v>980</v>
      </c>
      <c r="E9911" s="82">
        <v>10</v>
      </c>
      <c r="F9911" t="s">
        <v>973</v>
      </c>
      <c r="G9911" s="83">
        <v>41618</v>
      </c>
      <c r="I9911">
        <v>2013</v>
      </c>
    </row>
    <row r="9912" spans="1:9" x14ac:dyDescent="0.25">
      <c r="A9912" t="s">
        <v>972</v>
      </c>
      <c r="B9912" t="s">
        <v>176</v>
      </c>
      <c r="C9912" s="76" t="s">
        <v>842</v>
      </c>
      <c r="D9912" t="s">
        <v>980</v>
      </c>
      <c r="E9912" s="82">
        <v>28.5</v>
      </c>
      <c r="F9912" t="s">
        <v>973</v>
      </c>
      <c r="G9912" s="83">
        <v>40081</v>
      </c>
      <c r="I9912">
        <v>2009</v>
      </c>
    </row>
    <row r="9913" spans="1:9" x14ac:dyDescent="0.25">
      <c r="A9913" t="s">
        <v>972</v>
      </c>
      <c r="B9913" t="s">
        <v>244</v>
      </c>
      <c r="C9913" s="76" t="s">
        <v>842</v>
      </c>
      <c r="D9913" t="s">
        <v>980</v>
      </c>
      <c r="E9913" s="82">
        <v>5</v>
      </c>
      <c r="F9913" t="s">
        <v>973</v>
      </c>
      <c r="G9913" s="83">
        <v>41540</v>
      </c>
      <c r="I9913">
        <v>2013</v>
      </c>
    </row>
    <row r="9914" spans="1:9" x14ac:dyDescent="0.25">
      <c r="A9914" t="s">
        <v>972</v>
      </c>
      <c r="B9914" t="s">
        <v>131</v>
      </c>
      <c r="C9914" s="76" t="s">
        <v>842</v>
      </c>
      <c r="D9914" t="s">
        <v>980</v>
      </c>
      <c r="E9914" s="82">
        <v>5.7</v>
      </c>
      <c r="F9914" t="s">
        <v>973</v>
      </c>
      <c r="G9914" s="83">
        <v>41565</v>
      </c>
      <c r="I9914">
        <v>2013</v>
      </c>
    </row>
    <row r="9915" spans="1:9" x14ac:dyDescent="0.25">
      <c r="A9915" t="s">
        <v>972</v>
      </c>
      <c r="B9915" t="s">
        <v>109</v>
      </c>
      <c r="C9915" s="76" t="s">
        <v>842</v>
      </c>
      <c r="D9915" t="s">
        <v>980</v>
      </c>
      <c r="E9915" s="82">
        <v>6.5</v>
      </c>
      <c r="F9915" t="s">
        <v>973</v>
      </c>
      <c r="G9915" s="83">
        <v>41563</v>
      </c>
      <c r="I9915">
        <v>2013</v>
      </c>
    </row>
    <row r="9916" spans="1:9" x14ac:dyDescent="0.25">
      <c r="A9916" t="s">
        <v>972</v>
      </c>
      <c r="B9916" t="s">
        <v>122</v>
      </c>
      <c r="C9916" s="76" t="s">
        <v>842</v>
      </c>
      <c r="D9916" t="s">
        <v>980</v>
      </c>
      <c r="E9916" s="82">
        <v>7.8</v>
      </c>
      <c r="F9916" t="s">
        <v>973</v>
      </c>
      <c r="G9916" s="83">
        <v>41565</v>
      </c>
      <c r="I9916">
        <v>2013</v>
      </c>
    </row>
    <row r="9917" spans="1:9" x14ac:dyDescent="0.25">
      <c r="A9917" t="s">
        <v>972</v>
      </c>
      <c r="B9917" t="s">
        <v>122</v>
      </c>
      <c r="C9917" s="76" t="s">
        <v>842</v>
      </c>
      <c r="D9917" t="s">
        <v>980</v>
      </c>
      <c r="E9917" s="82">
        <v>17.100000000000001</v>
      </c>
      <c r="F9917" t="s">
        <v>973</v>
      </c>
      <c r="G9917" s="83">
        <v>41696</v>
      </c>
      <c r="I9917">
        <v>2014</v>
      </c>
    </row>
    <row r="9918" spans="1:9" x14ac:dyDescent="0.25">
      <c r="A9918" t="s">
        <v>972</v>
      </c>
      <c r="B9918" t="s">
        <v>246</v>
      </c>
      <c r="C9918" s="76" t="s">
        <v>842</v>
      </c>
      <c r="D9918" t="s">
        <v>980</v>
      </c>
      <c r="E9918" s="82">
        <v>6</v>
      </c>
      <c r="F9918" t="s">
        <v>973</v>
      </c>
      <c r="G9918" s="83">
        <v>41618</v>
      </c>
      <c r="I9918">
        <v>2013</v>
      </c>
    </row>
    <row r="9919" spans="1:9" x14ac:dyDescent="0.25">
      <c r="A9919" t="s">
        <v>972</v>
      </c>
      <c r="B9919" t="s">
        <v>184</v>
      </c>
      <c r="C9919" s="76" t="s">
        <v>842</v>
      </c>
      <c r="D9919" t="s">
        <v>980</v>
      </c>
      <c r="E9919" s="82">
        <v>8</v>
      </c>
      <c r="F9919" t="s">
        <v>973</v>
      </c>
      <c r="G9919" s="83">
        <v>41568</v>
      </c>
      <c r="I9919">
        <v>2013</v>
      </c>
    </row>
    <row r="9920" spans="1:9" x14ac:dyDescent="0.25">
      <c r="A9920" t="s">
        <v>972</v>
      </c>
      <c r="B9920" t="s">
        <v>246</v>
      </c>
      <c r="C9920" s="76" t="s">
        <v>842</v>
      </c>
      <c r="D9920" t="s">
        <v>980</v>
      </c>
      <c r="E9920" s="82">
        <v>5.9</v>
      </c>
      <c r="F9920" t="s">
        <v>973</v>
      </c>
      <c r="G9920" s="83">
        <v>41599</v>
      </c>
      <c r="I9920">
        <v>2013</v>
      </c>
    </row>
    <row r="9921" spans="1:9" x14ac:dyDescent="0.25">
      <c r="A9921" t="s">
        <v>972</v>
      </c>
      <c r="B9921" t="s">
        <v>71</v>
      </c>
      <c r="C9921" s="76" t="s">
        <v>842</v>
      </c>
      <c r="D9921" t="s">
        <v>980</v>
      </c>
      <c r="E9921" s="82">
        <v>3.1</v>
      </c>
      <c r="F9921" t="s">
        <v>973</v>
      </c>
      <c r="G9921" s="83">
        <v>41570</v>
      </c>
      <c r="I9921">
        <v>2013</v>
      </c>
    </row>
    <row r="9922" spans="1:9" x14ac:dyDescent="0.25">
      <c r="A9922" t="s">
        <v>972</v>
      </c>
      <c r="B9922" t="s">
        <v>278</v>
      </c>
      <c r="C9922" s="76" t="s">
        <v>842</v>
      </c>
      <c r="D9922" t="s">
        <v>980</v>
      </c>
      <c r="E9922" s="82">
        <v>7.35</v>
      </c>
      <c r="F9922" t="s">
        <v>973</v>
      </c>
      <c r="G9922" s="83">
        <v>41751</v>
      </c>
      <c r="I9922">
        <v>2014</v>
      </c>
    </row>
    <row r="9923" spans="1:9" x14ac:dyDescent="0.25">
      <c r="A9923" t="s">
        <v>972</v>
      </c>
      <c r="B9923" t="s">
        <v>171</v>
      </c>
      <c r="C9923" s="76" t="s">
        <v>842</v>
      </c>
      <c r="D9923" t="s">
        <v>980</v>
      </c>
      <c r="E9923" s="82">
        <v>5.6</v>
      </c>
      <c r="F9923" t="s">
        <v>973</v>
      </c>
      <c r="G9923" s="83">
        <v>41534</v>
      </c>
      <c r="I9923">
        <v>2013</v>
      </c>
    </row>
    <row r="9924" spans="1:9" x14ac:dyDescent="0.25">
      <c r="A9924" t="s">
        <v>972</v>
      </c>
      <c r="B9924" t="s">
        <v>172</v>
      </c>
      <c r="C9924" s="76" t="s">
        <v>842</v>
      </c>
      <c r="D9924" t="s">
        <v>980</v>
      </c>
      <c r="E9924" s="82">
        <v>3.8</v>
      </c>
      <c r="F9924" t="s">
        <v>973</v>
      </c>
      <c r="G9924" s="83">
        <v>41582</v>
      </c>
      <c r="I9924">
        <v>2013</v>
      </c>
    </row>
    <row r="9925" spans="1:9" x14ac:dyDescent="0.25">
      <c r="A9925" t="s">
        <v>972</v>
      </c>
      <c r="B9925" t="s">
        <v>177</v>
      </c>
      <c r="C9925" s="76" t="s">
        <v>842</v>
      </c>
      <c r="D9925" t="s">
        <v>980</v>
      </c>
      <c r="E9925" s="82">
        <v>4.2</v>
      </c>
      <c r="F9925" t="s">
        <v>973</v>
      </c>
      <c r="G9925" s="83">
        <v>41582</v>
      </c>
      <c r="I9925">
        <v>2013</v>
      </c>
    </row>
    <row r="9926" spans="1:9" x14ac:dyDescent="0.25">
      <c r="A9926" t="s">
        <v>972</v>
      </c>
      <c r="B9926" t="s">
        <v>97</v>
      </c>
      <c r="C9926" s="76" t="s">
        <v>842</v>
      </c>
      <c r="D9926" t="s">
        <v>980</v>
      </c>
      <c r="E9926" s="82">
        <v>3.8</v>
      </c>
      <c r="F9926" t="s">
        <v>973</v>
      </c>
      <c r="G9926" s="83">
        <v>41570</v>
      </c>
      <c r="I9926">
        <v>2013</v>
      </c>
    </row>
    <row r="9927" spans="1:9" x14ac:dyDescent="0.25">
      <c r="A9927" t="s">
        <v>972</v>
      </c>
      <c r="B9927" t="s">
        <v>177</v>
      </c>
      <c r="C9927" s="76" t="s">
        <v>842</v>
      </c>
      <c r="D9927" t="s">
        <v>980</v>
      </c>
      <c r="E9927" s="82">
        <v>3.5</v>
      </c>
      <c r="F9927" t="s">
        <v>973</v>
      </c>
      <c r="G9927" s="83">
        <v>41568</v>
      </c>
      <c r="I9927">
        <v>2013</v>
      </c>
    </row>
    <row r="9928" spans="1:9" x14ac:dyDescent="0.25">
      <c r="A9928" t="s">
        <v>972</v>
      </c>
      <c r="B9928" t="s">
        <v>172</v>
      </c>
      <c r="C9928" s="76" t="s">
        <v>842</v>
      </c>
      <c r="D9928" t="s">
        <v>980</v>
      </c>
      <c r="E9928" s="82">
        <v>5</v>
      </c>
      <c r="F9928" t="s">
        <v>973</v>
      </c>
      <c r="G9928" s="83">
        <v>41562</v>
      </c>
      <c r="I9928">
        <v>2013</v>
      </c>
    </row>
    <row r="9929" spans="1:9" x14ac:dyDescent="0.25">
      <c r="A9929" t="s">
        <v>972</v>
      </c>
      <c r="B9929" t="s">
        <v>177</v>
      </c>
      <c r="C9929" s="76" t="s">
        <v>842</v>
      </c>
      <c r="D9929" t="s">
        <v>980</v>
      </c>
      <c r="E9929" s="82">
        <v>71.25</v>
      </c>
      <c r="F9929" t="s">
        <v>973</v>
      </c>
      <c r="G9929" s="83">
        <v>41800</v>
      </c>
      <c r="I9929">
        <v>2014</v>
      </c>
    </row>
    <row r="9930" spans="1:9" x14ac:dyDescent="0.25">
      <c r="A9930" t="s">
        <v>972</v>
      </c>
      <c r="B9930" t="s">
        <v>122</v>
      </c>
      <c r="C9930" s="76" t="s">
        <v>842</v>
      </c>
      <c r="D9930" t="s">
        <v>980</v>
      </c>
      <c r="E9930" s="82">
        <v>14.2</v>
      </c>
      <c r="F9930" t="s">
        <v>973</v>
      </c>
      <c r="G9930" s="83">
        <v>41585</v>
      </c>
      <c r="I9930">
        <v>2013</v>
      </c>
    </row>
    <row r="9931" spans="1:9" x14ac:dyDescent="0.25">
      <c r="A9931" t="s">
        <v>972</v>
      </c>
      <c r="B9931" t="s">
        <v>95</v>
      </c>
      <c r="C9931" s="76" t="s">
        <v>842</v>
      </c>
      <c r="D9931" t="s">
        <v>980</v>
      </c>
      <c r="E9931" s="82">
        <v>140.4</v>
      </c>
      <c r="F9931" t="s">
        <v>973</v>
      </c>
      <c r="G9931" s="83">
        <v>41613</v>
      </c>
      <c r="I9931">
        <v>2013</v>
      </c>
    </row>
    <row r="9932" spans="1:9" x14ac:dyDescent="0.25">
      <c r="A9932" t="s">
        <v>972</v>
      </c>
      <c r="B9932" t="s">
        <v>98</v>
      </c>
      <c r="C9932" s="76" t="s">
        <v>842</v>
      </c>
      <c r="D9932" t="s">
        <v>980</v>
      </c>
      <c r="E9932" s="82">
        <v>500</v>
      </c>
      <c r="F9932" t="s">
        <v>973</v>
      </c>
      <c r="G9932" s="83">
        <v>41992</v>
      </c>
      <c r="I9932">
        <v>2014</v>
      </c>
    </row>
    <row r="9933" spans="1:9" x14ac:dyDescent="0.25">
      <c r="A9933" t="s">
        <v>972</v>
      </c>
      <c r="B9933" t="s">
        <v>122</v>
      </c>
      <c r="C9933" s="76" t="s">
        <v>842</v>
      </c>
      <c r="D9933" t="s">
        <v>980</v>
      </c>
      <c r="E9933" s="82">
        <v>7.6</v>
      </c>
      <c r="F9933" t="s">
        <v>973</v>
      </c>
      <c r="G9933" s="83">
        <v>42081</v>
      </c>
      <c r="I9933">
        <v>2015</v>
      </c>
    </row>
    <row r="9934" spans="1:9" x14ac:dyDescent="0.25">
      <c r="A9934" t="s">
        <v>972</v>
      </c>
      <c r="B9934" t="s">
        <v>141</v>
      </c>
      <c r="C9934" s="76" t="s">
        <v>842</v>
      </c>
      <c r="D9934" t="s">
        <v>980</v>
      </c>
      <c r="E9934" s="82">
        <v>8.8000000000000007</v>
      </c>
      <c r="F9934" t="s">
        <v>973</v>
      </c>
      <c r="G9934" s="83">
        <v>42051</v>
      </c>
      <c r="I9934">
        <v>2015</v>
      </c>
    </row>
    <row r="9935" spans="1:9" x14ac:dyDescent="0.25">
      <c r="A9935" t="s">
        <v>972</v>
      </c>
      <c r="B9935" t="s">
        <v>122</v>
      </c>
      <c r="C9935" s="76" t="s">
        <v>842</v>
      </c>
      <c r="D9935" t="s">
        <v>980</v>
      </c>
      <c r="E9935" s="82">
        <v>6.12</v>
      </c>
      <c r="F9935" t="s">
        <v>973</v>
      </c>
      <c r="G9935" s="83">
        <v>42045</v>
      </c>
      <c r="I9935">
        <v>2015</v>
      </c>
    </row>
    <row r="9936" spans="1:9" x14ac:dyDescent="0.25">
      <c r="A9936" t="s">
        <v>972</v>
      </c>
      <c r="B9936" t="s">
        <v>122</v>
      </c>
      <c r="C9936" s="76" t="s">
        <v>842</v>
      </c>
      <c r="D9936" t="s">
        <v>980</v>
      </c>
      <c r="E9936" s="82">
        <v>4</v>
      </c>
      <c r="F9936" t="s">
        <v>973</v>
      </c>
      <c r="G9936" s="83">
        <v>42045</v>
      </c>
      <c r="I9936">
        <v>2015</v>
      </c>
    </row>
    <row r="9937" spans="1:9" x14ac:dyDescent="0.25">
      <c r="A9937" t="s">
        <v>972</v>
      </c>
      <c r="B9937" t="s">
        <v>198</v>
      </c>
      <c r="C9937" s="76" t="s">
        <v>842</v>
      </c>
      <c r="D9937" t="s">
        <v>980</v>
      </c>
      <c r="E9937" s="82">
        <v>10</v>
      </c>
      <c r="F9937" t="s">
        <v>973</v>
      </c>
      <c r="G9937" s="83">
        <v>42023</v>
      </c>
      <c r="I9937">
        <v>2015</v>
      </c>
    </row>
    <row r="9938" spans="1:9" x14ac:dyDescent="0.25">
      <c r="A9938" t="s">
        <v>972</v>
      </c>
      <c r="B9938" t="s">
        <v>116</v>
      </c>
      <c r="C9938" s="76" t="s">
        <v>842</v>
      </c>
      <c r="D9938" t="s">
        <v>980</v>
      </c>
      <c r="E9938" s="82">
        <v>9.8000000000000007</v>
      </c>
      <c r="F9938" t="s">
        <v>973</v>
      </c>
      <c r="G9938" s="83">
        <v>42153</v>
      </c>
      <c r="I9938">
        <v>2015</v>
      </c>
    </row>
    <row r="9939" spans="1:9" x14ac:dyDescent="0.25">
      <c r="A9939" t="s">
        <v>972</v>
      </c>
      <c r="B9939" t="s">
        <v>179</v>
      </c>
      <c r="C9939" s="76" t="s">
        <v>842</v>
      </c>
      <c r="D9939" t="s">
        <v>980</v>
      </c>
      <c r="E9939" s="82">
        <v>6</v>
      </c>
      <c r="F9939" t="s">
        <v>973</v>
      </c>
      <c r="G9939" s="83">
        <v>42047</v>
      </c>
      <c r="I9939">
        <v>2015</v>
      </c>
    </row>
    <row r="9940" spans="1:9" x14ac:dyDescent="0.25">
      <c r="A9940" t="s">
        <v>972</v>
      </c>
      <c r="B9940" t="s">
        <v>279</v>
      </c>
      <c r="C9940" s="76" t="s">
        <v>842</v>
      </c>
      <c r="D9940" t="s">
        <v>980</v>
      </c>
      <c r="E9940" s="82">
        <v>6</v>
      </c>
      <c r="F9940" t="s">
        <v>973</v>
      </c>
      <c r="G9940" s="83">
        <v>42032</v>
      </c>
      <c r="I9940">
        <v>2015</v>
      </c>
    </row>
    <row r="9941" spans="1:9" x14ac:dyDescent="0.25">
      <c r="A9941" t="s">
        <v>972</v>
      </c>
      <c r="B9941" t="s">
        <v>172</v>
      </c>
      <c r="C9941" s="76" t="s">
        <v>842</v>
      </c>
      <c r="D9941" t="s">
        <v>980</v>
      </c>
      <c r="E9941" s="82">
        <v>4.3</v>
      </c>
      <c r="F9941" t="s">
        <v>973</v>
      </c>
      <c r="G9941" s="83">
        <v>41988</v>
      </c>
      <c r="I9941">
        <v>2014</v>
      </c>
    </row>
    <row r="9942" spans="1:9" x14ac:dyDescent="0.25">
      <c r="A9942" t="s">
        <v>972</v>
      </c>
      <c r="B9942" t="s">
        <v>98</v>
      </c>
      <c r="C9942" s="76" t="s">
        <v>842</v>
      </c>
      <c r="D9942" t="s">
        <v>980</v>
      </c>
      <c r="E9942" s="82">
        <v>9</v>
      </c>
      <c r="F9942" t="s">
        <v>973</v>
      </c>
      <c r="G9942" s="83">
        <v>42138</v>
      </c>
      <c r="I9942">
        <v>2015</v>
      </c>
    </row>
    <row r="9943" spans="1:9" x14ac:dyDescent="0.25">
      <c r="A9943" t="s">
        <v>972</v>
      </c>
      <c r="B9943" t="s">
        <v>78</v>
      </c>
      <c r="C9943" s="76" t="s">
        <v>842</v>
      </c>
      <c r="D9943" t="s">
        <v>980</v>
      </c>
      <c r="E9943" s="82">
        <v>7.5</v>
      </c>
      <c r="F9943" t="s">
        <v>973</v>
      </c>
      <c r="G9943" s="83">
        <v>42089</v>
      </c>
      <c r="I9943">
        <v>2015</v>
      </c>
    </row>
    <row r="9944" spans="1:9" ht="14.45" customHeight="1" x14ac:dyDescent="0.25">
      <c r="A9944" t="s">
        <v>972</v>
      </c>
      <c r="B9944" t="s">
        <v>181</v>
      </c>
      <c r="C9944" s="76" t="s">
        <v>842</v>
      </c>
      <c r="D9944" t="s">
        <v>980</v>
      </c>
      <c r="E9944" s="82">
        <v>7</v>
      </c>
      <c r="F9944" t="s">
        <v>973</v>
      </c>
      <c r="G9944" s="83">
        <v>42135</v>
      </c>
      <c r="I9944">
        <v>2015</v>
      </c>
    </row>
    <row r="9945" spans="1:9" ht="14.45" customHeight="1" x14ac:dyDescent="0.25">
      <c r="A9945" t="s">
        <v>972</v>
      </c>
      <c r="B9945" t="s">
        <v>118</v>
      </c>
      <c r="C9945" s="76" t="s">
        <v>842</v>
      </c>
      <c r="D9945" t="s">
        <v>980</v>
      </c>
      <c r="E9945" s="82">
        <v>6</v>
      </c>
      <c r="F9945" t="s">
        <v>973</v>
      </c>
      <c r="G9945" s="83">
        <v>42045</v>
      </c>
      <c r="I9945">
        <v>2015</v>
      </c>
    </row>
    <row r="9946" spans="1:9" x14ac:dyDescent="0.25">
      <c r="A9946" t="s">
        <v>972</v>
      </c>
      <c r="B9946" t="s">
        <v>187</v>
      </c>
      <c r="C9946" s="76" t="s">
        <v>842</v>
      </c>
      <c r="D9946" t="s">
        <v>980</v>
      </c>
      <c r="E9946" s="82">
        <v>6</v>
      </c>
      <c r="F9946" t="s">
        <v>973</v>
      </c>
      <c r="G9946" s="83">
        <v>42055</v>
      </c>
      <c r="I9946">
        <v>2015</v>
      </c>
    </row>
    <row r="9947" spans="1:9" x14ac:dyDescent="0.25">
      <c r="A9947" t="s">
        <v>972</v>
      </c>
      <c r="B9947" t="s">
        <v>107</v>
      </c>
      <c r="C9947" s="76" t="s">
        <v>842</v>
      </c>
      <c r="D9947" t="s">
        <v>980</v>
      </c>
      <c r="E9947" s="82">
        <v>7</v>
      </c>
      <c r="F9947" t="s">
        <v>973</v>
      </c>
      <c r="G9947" s="83">
        <v>42003</v>
      </c>
      <c r="I9947">
        <v>2014</v>
      </c>
    </row>
    <row r="9948" spans="1:9" x14ac:dyDescent="0.25">
      <c r="A9948" t="s">
        <v>972</v>
      </c>
      <c r="B9948" t="s">
        <v>242</v>
      </c>
      <c r="C9948" s="76" t="s">
        <v>842</v>
      </c>
      <c r="D9948" t="s">
        <v>980</v>
      </c>
      <c r="E9948" s="82">
        <v>6</v>
      </c>
      <c r="F9948" t="s">
        <v>973</v>
      </c>
      <c r="G9948" s="83">
        <v>42051</v>
      </c>
      <c r="I9948">
        <v>2015</v>
      </c>
    </row>
    <row r="9949" spans="1:9" x14ac:dyDescent="0.25">
      <c r="A9949" t="s">
        <v>972</v>
      </c>
      <c r="B9949" t="s">
        <v>78</v>
      </c>
      <c r="C9949" s="76" t="s">
        <v>842</v>
      </c>
      <c r="D9949" t="s">
        <v>980</v>
      </c>
      <c r="E9949" s="82">
        <v>8.8000000000000007</v>
      </c>
      <c r="F9949" t="s">
        <v>973</v>
      </c>
      <c r="G9949" s="83">
        <v>42047</v>
      </c>
      <c r="I9949">
        <v>2015</v>
      </c>
    </row>
    <row r="9950" spans="1:9" x14ac:dyDescent="0.25">
      <c r="A9950" t="s">
        <v>972</v>
      </c>
      <c r="B9950" t="s">
        <v>116</v>
      </c>
      <c r="C9950" s="76" t="s">
        <v>842</v>
      </c>
      <c r="D9950" t="s">
        <v>980</v>
      </c>
      <c r="E9950" s="82">
        <v>7</v>
      </c>
      <c r="F9950" t="s">
        <v>973</v>
      </c>
      <c r="G9950" s="83">
        <v>42026</v>
      </c>
      <c r="I9950">
        <v>2015</v>
      </c>
    </row>
    <row r="9951" spans="1:9" x14ac:dyDescent="0.25">
      <c r="A9951" t="s">
        <v>972</v>
      </c>
      <c r="B9951" t="s">
        <v>170</v>
      </c>
      <c r="C9951" s="76" t="s">
        <v>842</v>
      </c>
      <c r="D9951" t="s">
        <v>980</v>
      </c>
      <c r="E9951" s="82">
        <v>5.16</v>
      </c>
      <c r="F9951" t="s">
        <v>973</v>
      </c>
      <c r="G9951" s="83">
        <v>41990</v>
      </c>
      <c r="I9951">
        <v>2014</v>
      </c>
    </row>
    <row r="9952" spans="1:9" x14ac:dyDescent="0.25">
      <c r="A9952" t="s">
        <v>972</v>
      </c>
      <c r="B9952" t="s">
        <v>97</v>
      </c>
      <c r="C9952" s="76" t="s">
        <v>842</v>
      </c>
      <c r="D9952" t="s">
        <v>980</v>
      </c>
      <c r="E9952" s="82">
        <v>22.5</v>
      </c>
      <c r="F9952" t="s">
        <v>973</v>
      </c>
      <c r="G9952" s="83">
        <v>42110</v>
      </c>
      <c r="I9952">
        <v>2015</v>
      </c>
    </row>
    <row r="9953" spans="1:9" x14ac:dyDescent="0.25">
      <c r="A9953" t="s">
        <v>972</v>
      </c>
      <c r="B9953" t="s">
        <v>118</v>
      </c>
      <c r="C9953" s="76" t="s">
        <v>842</v>
      </c>
      <c r="D9953" t="s">
        <v>980</v>
      </c>
      <c r="E9953" s="82">
        <v>6</v>
      </c>
      <c r="F9953" t="s">
        <v>973</v>
      </c>
      <c r="G9953" s="83">
        <v>42110</v>
      </c>
      <c r="I9953">
        <v>2015</v>
      </c>
    </row>
    <row r="9954" spans="1:9" x14ac:dyDescent="0.25">
      <c r="A9954" t="s">
        <v>972</v>
      </c>
      <c r="B9954" t="s">
        <v>136</v>
      </c>
      <c r="C9954" s="76" t="s">
        <v>842</v>
      </c>
      <c r="D9954" t="s">
        <v>980</v>
      </c>
      <c r="E9954" s="82">
        <v>7.6</v>
      </c>
      <c r="F9954" t="s">
        <v>973</v>
      </c>
      <c r="G9954" s="83">
        <v>42019</v>
      </c>
      <c r="I9954">
        <v>2015</v>
      </c>
    </row>
    <row r="9955" spans="1:9" x14ac:dyDescent="0.25">
      <c r="A9955" t="s">
        <v>972</v>
      </c>
      <c r="B9955" t="s">
        <v>199</v>
      </c>
      <c r="C9955" s="76" t="s">
        <v>842</v>
      </c>
      <c r="D9955" t="s">
        <v>980</v>
      </c>
      <c r="E9955" s="82">
        <v>10</v>
      </c>
      <c r="F9955" t="s">
        <v>973</v>
      </c>
      <c r="G9955" s="83">
        <v>42102</v>
      </c>
      <c r="I9955">
        <v>2015</v>
      </c>
    </row>
    <row r="9956" spans="1:9" x14ac:dyDescent="0.25">
      <c r="A9956" t="s">
        <v>972</v>
      </c>
      <c r="B9956" t="s">
        <v>219</v>
      </c>
      <c r="C9956" s="76" t="s">
        <v>842</v>
      </c>
      <c r="D9956" t="s">
        <v>980</v>
      </c>
      <c r="E9956" s="82">
        <v>3</v>
      </c>
      <c r="F9956" t="s">
        <v>973</v>
      </c>
      <c r="G9956" s="83">
        <v>42219</v>
      </c>
      <c r="I9956">
        <v>2015</v>
      </c>
    </row>
    <row r="9957" spans="1:9" x14ac:dyDescent="0.25">
      <c r="A9957" t="s">
        <v>972</v>
      </c>
      <c r="B9957" t="s">
        <v>173</v>
      </c>
      <c r="C9957" s="76" t="s">
        <v>842</v>
      </c>
      <c r="D9957" t="s">
        <v>980</v>
      </c>
      <c r="E9957" s="82">
        <v>2.58</v>
      </c>
      <c r="F9957" t="s">
        <v>973</v>
      </c>
      <c r="G9957" s="83">
        <v>41991</v>
      </c>
      <c r="I9957">
        <v>2014</v>
      </c>
    </row>
    <row r="9958" spans="1:9" x14ac:dyDescent="0.25">
      <c r="A9958" t="s">
        <v>972</v>
      </c>
      <c r="B9958" t="s">
        <v>107</v>
      </c>
      <c r="C9958" s="76" t="s">
        <v>842</v>
      </c>
      <c r="D9958" t="s">
        <v>980</v>
      </c>
      <c r="E9958" s="82">
        <v>6.48</v>
      </c>
      <c r="F9958" t="s">
        <v>973</v>
      </c>
      <c r="G9958" s="83">
        <v>42010</v>
      </c>
      <c r="I9958">
        <v>2015</v>
      </c>
    </row>
    <row r="9959" spans="1:9" x14ac:dyDescent="0.25">
      <c r="A9959" t="s">
        <v>972</v>
      </c>
      <c r="B9959" t="s">
        <v>133</v>
      </c>
      <c r="C9959" s="76" t="s">
        <v>842</v>
      </c>
      <c r="D9959" t="s">
        <v>980</v>
      </c>
      <c r="E9959" s="82">
        <v>7.6</v>
      </c>
      <c r="F9959" t="s">
        <v>973</v>
      </c>
      <c r="G9959" s="83">
        <v>42221</v>
      </c>
      <c r="I9959">
        <v>2015</v>
      </c>
    </row>
    <row r="9960" spans="1:9" x14ac:dyDescent="0.25">
      <c r="A9960" t="s">
        <v>972</v>
      </c>
      <c r="B9960" t="s">
        <v>107</v>
      </c>
      <c r="C9960" s="76" t="s">
        <v>842</v>
      </c>
      <c r="D9960" t="s">
        <v>980</v>
      </c>
      <c r="E9960" s="82">
        <v>7.6</v>
      </c>
      <c r="F9960" t="s">
        <v>973</v>
      </c>
      <c r="G9960" s="83">
        <v>42024</v>
      </c>
      <c r="I9960">
        <v>2015</v>
      </c>
    </row>
    <row r="9961" spans="1:9" x14ac:dyDescent="0.25">
      <c r="A9961" t="s">
        <v>972</v>
      </c>
      <c r="B9961" t="s">
        <v>122</v>
      </c>
      <c r="C9961" s="76" t="s">
        <v>842</v>
      </c>
      <c r="D9961" t="s">
        <v>980</v>
      </c>
      <c r="E9961" s="82">
        <v>6.16</v>
      </c>
      <c r="F9961" t="s">
        <v>973</v>
      </c>
      <c r="G9961" s="83">
        <v>41968</v>
      </c>
      <c r="I9961">
        <v>2014</v>
      </c>
    </row>
    <row r="9962" spans="1:9" x14ac:dyDescent="0.25">
      <c r="A9962" t="s">
        <v>972</v>
      </c>
      <c r="B9962" t="s">
        <v>89</v>
      </c>
      <c r="C9962" s="76" t="s">
        <v>842</v>
      </c>
      <c r="D9962" t="s">
        <v>980</v>
      </c>
      <c r="E9962" s="82">
        <v>5</v>
      </c>
      <c r="F9962" t="s">
        <v>973</v>
      </c>
      <c r="G9962" s="83">
        <v>42048</v>
      </c>
      <c r="I9962">
        <v>2015</v>
      </c>
    </row>
    <row r="9963" spans="1:9" x14ac:dyDescent="0.25">
      <c r="A9963" t="s">
        <v>972</v>
      </c>
      <c r="B9963" t="s">
        <v>251</v>
      </c>
      <c r="C9963" s="76" t="s">
        <v>842</v>
      </c>
      <c r="D9963" t="s">
        <v>980</v>
      </c>
      <c r="E9963" s="82">
        <v>7</v>
      </c>
      <c r="F9963" t="s">
        <v>973</v>
      </c>
      <c r="G9963" s="83">
        <v>42040</v>
      </c>
      <c r="I9963">
        <v>2015</v>
      </c>
    </row>
    <row r="9964" spans="1:9" x14ac:dyDescent="0.25">
      <c r="A9964" t="s">
        <v>972</v>
      </c>
      <c r="B9964" t="s">
        <v>78</v>
      </c>
      <c r="C9964" s="76" t="s">
        <v>842</v>
      </c>
      <c r="D9964" t="s">
        <v>980</v>
      </c>
      <c r="E9964" s="82">
        <v>3.8</v>
      </c>
      <c r="F9964" t="s">
        <v>973</v>
      </c>
      <c r="G9964" s="83">
        <v>42076</v>
      </c>
      <c r="I9964">
        <v>2015</v>
      </c>
    </row>
    <row r="9965" spans="1:9" x14ac:dyDescent="0.25">
      <c r="A9965" t="s">
        <v>972</v>
      </c>
      <c r="B9965" t="s">
        <v>122</v>
      </c>
      <c r="C9965" s="76" t="s">
        <v>842</v>
      </c>
      <c r="D9965" t="s">
        <v>980</v>
      </c>
      <c r="E9965" s="82">
        <v>6</v>
      </c>
      <c r="F9965" t="s">
        <v>973</v>
      </c>
      <c r="G9965" s="83">
        <v>42088</v>
      </c>
      <c r="I9965">
        <v>2015</v>
      </c>
    </row>
    <row r="9966" spans="1:9" x14ac:dyDescent="0.25">
      <c r="A9966" t="s">
        <v>972</v>
      </c>
      <c r="B9966" t="s">
        <v>181</v>
      </c>
      <c r="C9966" s="76" t="s">
        <v>842</v>
      </c>
      <c r="D9966" t="s">
        <v>980</v>
      </c>
      <c r="E9966" s="82">
        <v>7.2</v>
      </c>
      <c r="F9966" t="s">
        <v>973</v>
      </c>
      <c r="G9966" s="83">
        <v>42012</v>
      </c>
      <c r="I9966">
        <v>2015</v>
      </c>
    </row>
    <row r="9967" spans="1:9" x14ac:dyDescent="0.25">
      <c r="A9967" t="s">
        <v>972</v>
      </c>
      <c r="B9967" t="s">
        <v>122</v>
      </c>
      <c r="C9967" s="76" t="s">
        <v>842</v>
      </c>
      <c r="D9967" t="s">
        <v>980</v>
      </c>
      <c r="E9967" s="82">
        <v>3.8</v>
      </c>
      <c r="F9967" t="s">
        <v>973</v>
      </c>
      <c r="G9967" s="83">
        <v>42030</v>
      </c>
      <c r="I9967">
        <v>2015</v>
      </c>
    </row>
    <row r="9968" spans="1:9" x14ac:dyDescent="0.25">
      <c r="A9968" t="s">
        <v>972</v>
      </c>
      <c r="B9968" t="s">
        <v>83</v>
      </c>
      <c r="C9968" s="76" t="s">
        <v>842</v>
      </c>
      <c r="D9968" t="s">
        <v>980</v>
      </c>
      <c r="E9968" s="82">
        <v>150</v>
      </c>
      <c r="F9968" t="s">
        <v>973</v>
      </c>
      <c r="G9968" s="83">
        <v>42356</v>
      </c>
      <c r="I9968">
        <v>2015</v>
      </c>
    </row>
    <row r="9969" spans="1:9" x14ac:dyDescent="0.25">
      <c r="A9969" t="s">
        <v>972</v>
      </c>
      <c r="B9969" t="s">
        <v>147</v>
      </c>
      <c r="C9969" s="76" t="s">
        <v>842</v>
      </c>
      <c r="D9969" t="s">
        <v>980</v>
      </c>
      <c r="E9969" s="82">
        <v>360</v>
      </c>
      <c r="F9969" t="s">
        <v>973</v>
      </c>
      <c r="G9969" s="83">
        <v>42538</v>
      </c>
      <c r="I9969">
        <v>2016</v>
      </c>
    </row>
    <row r="9970" spans="1:9" x14ac:dyDescent="0.25">
      <c r="A9970" t="s">
        <v>972</v>
      </c>
      <c r="B9970" t="s">
        <v>88</v>
      </c>
      <c r="C9970" s="76" t="s">
        <v>842</v>
      </c>
      <c r="D9970" t="s">
        <v>980</v>
      </c>
      <c r="E9970" s="82">
        <v>3.5</v>
      </c>
      <c r="F9970" t="s">
        <v>973</v>
      </c>
      <c r="G9970" s="83">
        <v>42002</v>
      </c>
      <c r="I9970">
        <v>2014</v>
      </c>
    </row>
    <row r="9971" spans="1:9" x14ac:dyDescent="0.25">
      <c r="A9971" t="s">
        <v>972</v>
      </c>
      <c r="B9971" t="s">
        <v>112</v>
      </c>
      <c r="C9971" s="76" t="s">
        <v>842</v>
      </c>
      <c r="D9971" t="s">
        <v>980</v>
      </c>
      <c r="E9971" s="82">
        <v>4.5</v>
      </c>
      <c r="F9971" t="s">
        <v>973</v>
      </c>
      <c r="G9971" s="83">
        <v>42157</v>
      </c>
      <c r="I9971">
        <v>2015</v>
      </c>
    </row>
    <row r="9972" spans="1:9" x14ac:dyDescent="0.25">
      <c r="A9972" t="s">
        <v>972</v>
      </c>
      <c r="B9972" t="s">
        <v>112</v>
      </c>
      <c r="C9972" s="76" t="s">
        <v>842</v>
      </c>
      <c r="D9972" t="s">
        <v>980</v>
      </c>
      <c r="E9972" s="82">
        <v>4.5</v>
      </c>
      <c r="F9972" t="s">
        <v>973</v>
      </c>
      <c r="G9972" s="83">
        <v>42157</v>
      </c>
      <c r="I9972">
        <v>2015</v>
      </c>
    </row>
    <row r="9973" spans="1:9" x14ac:dyDescent="0.25">
      <c r="A9973" t="s">
        <v>972</v>
      </c>
      <c r="B9973" t="s">
        <v>203</v>
      </c>
      <c r="C9973" s="76" t="s">
        <v>842</v>
      </c>
      <c r="D9973" t="s">
        <v>980</v>
      </c>
      <c r="E9973" s="82">
        <v>9.89</v>
      </c>
      <c r="F9973" t="s">
        <v>973</v>
      </c>
      <c r="G9973" s="83">
        <v>42011</v>
      </c>
      <c r="I9973">
        <v>2015</v>
      </c>
    </row>
    <row r="9974" spans="1:9" x14ac:dyDescent="0.25">
      <c r="A9974" t="s">
        <v>972</v>
      </c>
      <c r="B9974" t="s">
        <v>199</v>
      </c>
      <c r="C9974" s="76" t="s">
        <v>842</v>
      </c>
      <c r="D9974" t="s">
        <v>980</v>
      </c>
      <c r="E9974" s="82">
        <v>10</v>
      </c>
      <c r="F9974" t="s">
        <v>973</v>
      </c>
      <c r="G9974" s="83">
        <v>42130</v>
      </c>
      <c r="I9974">
        <v>2015</v>
      </c>
    </row>
    <row r="9975" spans="1:9" x14ac:dyDescent="0.25">
      <c r="A9975" t="s">
        <v>972</v>
      </c>
      <c r="B9975" t="s">
        <v>194</v>
      </c>
      <c r="C9975" s="76" t="s">
        <v>842</v>
      </c>
      <c r="D9975" t="s">
        <v>980</v>
      </c>
      <c r="E9975" s="82">
        <v>8</v>
      </c>
      <c r="F9975" t="s">
        <v>973</v>
      </c>
      <c r="G9975" s="83">
        <v>42116</v>
      </c>
      <c r="I9975">
        <v>2015</v>
      </c>
    </row>
    <row r="9976" spans="1:9" x14ac:dyDescent="0.25">
      <c r="A9976" t="s">
        <v>972</v>
      </c>
      <c r="B9976" t="s">
        <v>143</v>
      </c>
      <c r="C9976" s="76" t="s">
        <v>842</v>
      </c>
      <c r="D9976" t="s">
        <v>980</v>
      </c>
      <c r="E9976" s="82">
        <v>4.5</v>
      </c>
      <c r="F9976" t="s">
        <v>973</v>
      </c>
      <c r="G9976" s="83">
        <v>42108</v>
      </c>
      <c r="I9976">
        <v>2015</v>
      </c>
    </row>
    <row r="9977" spans="1:9" x14ac:dyDescent="0.25">
      <c r="A9977" t="s">
        <v>972</v>
      </c>
      <c r="B9977" t="s">
        <v>147</v>
      </c>
      <c r="C9977" s="76" t="s">
        <v>842</v>
      </c>
      <c r="D9977" t="s">
        <v>980</v>
      </c>
      <c r="E9977" s="82">
        <v>10</v>
      </c>
      <c r="F9977" t="s">
        <v>973</v>
      </c>
      <c r="G9977" s="83">
        <v>42164</v>
      </c>
      <c r="I9977">
        <v>2015</v>
      </c>
    </row>
    <row r="9978" spans="1:9" x14ac:dyDescent="0.25">
      <c r="A9978" t="s">
        <v>972</v>
      </c>
      <c r="B9978" t="s">
        <v>247</v>
      </c>
      <c r="C9978" s="76" t="s">
        <v>842</v>
      </c>
      <c r="D9978" t="s">
        <v>980</v>
      </c>
      <c r="E9978" s="82">
        <v>5</v>
      </c>
      <c r="F9978" t="s">
        <v>973</v>
      </c>
      <c r="G9978" s="83">
        <v>42048</v>
      </c>
      <c r="I9978">
        <v>2015</v>
      </c>
    </row>
    <row r="9979" spans="1:9" x14ac:dyDescent="0.25">
      <c r="A9979" t="s">
        <v>972</v>
      </c>
      <c r="B9979" t="s">
        <v>116</v>
      </c>
      <c r="C9979" s="76" t="s">
        <v>842</v>
      </c>
      <c r="D9979" t="s">
        <v>980</v>
      </c>
      <c r="E9979" s="82">
        <v>3</v>
      </c>
      <c r="F9979" t="s">
        <v>973</v>
      </c>
      <c r="G9979" s="83">
        <v>42158</v>
      </c>
      <c r="I9979">
        <v>2015</v>
      </c>
    </row>
    <row r="9980" spans="1:9" x14ac:dyDescent="0.25">
      <c r="A9980" t="s">
        <v>972</v>
      </c>
      <c r="B9980" t="s">
        <v>240</v>
      </c>
      <c r="C9980" s="76" t="s">
        <v>842</v>
      </c>
      <c r="D9980" t="s">
        <v>980</v>
      </c>
      <c r="E9980" s="82">
        <v>20</v>
      </c>
      <c r="F9980" t="s">
        <v>973</v>
      </c>
      <c r="G9980" s="83">
        <v>42106</v>
      </c>
      <c r="I9980">
        <v>2015</v>
      </c>
    </row>
    <row r="9981" spans="1:9" x14ac:dyDescent="0.25">
      <c r="A9981" t="s">
        <v>972</v>
      </c>
      <c r="B9981" t="s">
        <v>112</v>
      </c>
      <c r="C9981" s="76" t="s">
        <v>842</v>
      </c>
      <c r="D9981" t="s">
        <v>980</v>
      </c>
      <c r="E9981" s="82">
        <v>5</v>
      </c>
      <c r="F9981" t="s">
        <v>973</v>
      </c>
      <c r="G9981" s="83">
        <v>42062</v>
      </c>
      <c r="I9981">
        <v>2015</v>
      </c>
    </row>
    <row r="9982" spans="1:9" x14ac:dyDescent="0.25">
      <c r="A9982" t="s">
        <v>972</v>
      </c>
      <c r="B9982" s="74" t="s">
        <v>213</v>
      </c>
      <c r="C9982" s="76" t="s">
        <v>842</v>
      </c>
      <c r="D9982" t="s">
        <v>980</v>
      </c>
      <c r="E9982" s="82">
        <v>3.8</v>
      </c>
      <c r="F9982" t="s">
        <v>973</v>
      </c>
      <c r="G9982" s="83">
        <v>42033</v>
      </c>
      <c r="I9982">
        <v>2015</v>
      </c>
    </row>
    <row r="9983" spans="1:9" x14ac:dyDescent="0.25">
      <c r="A9983" t="s">
        <v>972</v>
      </c>
      <c r="B9983" t="s">
        <v>116</v>
      </c>
      <c r="C9983" s="76" t="s">
        <v>842</v>
      </c>
      <c r="D9983" t="s">
        <v>980</v>
      </c>
      <c r="E9983" s="82">
        <v>6</v>
      </c>
      <c r="F9983" t="s">
        <v>973</v>
      </c>
      <c r="G9983" s="83">
        <v>42034</v>
      </c>
      <c r="I9983">
        <v>2015</v>
      </c>
    </row>
    <row r="9984" spans="1:9" x14ac:dyDescent="0.25">
      <c r="A9984" t="s">
        <v>972</v>
      </c>
      <c r="B9984" t="s">
        <v>253</v>
      </c>
      <c r="C9984" s="76" t="s">
        <v>842</v>
      </c>
      <c r="D9984" t="s">
        <v>980</v>
      </c>
      <c r="E9984" s="82">
        <v>5</v>
      </c>
      <c r="F9984" t="s">
        <v>973</v>
      </c>
      <c r="G9984" s="83">
        <v>42048</v>
      </c>
      <c r="I9984">
        <v>2015</v>
      </c>
    </row>
    <row r="9985" spans="1:9" x14ac:dyDescent="0.25">
      <c r="A9985" t="s">
        <v>972</v>
      </c>
      <c r="B9985" s="74" t="s">
        <v>213</v>
      </c>
      <c r="C9985" s="76" t="s">
        <v>842</v>
      </c>
      <c r="D9985" t="s">
        <v>980</v>
      </c>
      <c r="E9985" s="82">
        <v>8.8000000000000007</v>
      </c>
      <c r="F9985" t="s">
        <v>973</v>
      </c>
      <c r="G9985" s="83">
        <v>42046</v>
      </c>
      <c r="I9985">
        <v>2015</v>
      </c>
    </row>
    <row r="9986" spans="1:9" x14ac:dyDescent="0.25">
      <c r="A9986" t="s">
        <v>972</v>
      </c>
      <c r="B9986" t="s">
        <v>171</v>
      </c>
      <c r="C9986" s="76" t="s">
        <v>842</v>
      </c>
      <c r="D9986" t="s">
        <v>980</v>
      </c>
      <c r="E9986" s="82">
        <v>5</v>
      </c>
      <c r="F9986" t="s">
        <v>973</v>
      </c>
      <c r="G9986" s="83">
        <v>42055</v>
      </c>
      <c r="I9986">
        <v>2015</v>
      </c>
    </row>
    <row r="9987" spans="1:9" x14ac:dyDescent="0.25">
      <c r="A9987" t="s">
        <v>972</v>
      </c>
      <c r="B9987" t="s">
        <v>78</v>
      </c>
      <c r="C9987" s="76" t="s">
        <v>842</v>
      </c>
      <c r="D9987" t="s">
        <v>980</v>
      </c>
      <c r="E9987" s="82">
        <v>5</v>
      </c>
      <c r="F9987" t="s">
        <v>973</v>
      </c>
      <c r="G9987" s="83">
        <v>42125</v>
      </c>
      <c r="I9987">
        <v>2015</v>
      </c>
    </row>
    <row r="9988" spans="1:9" x14ac:dyDescent="0.25">
      <c r="A9988" t="s">
        <v>972</v>
      </c>
      <c r="B9988" t="s">
        <v>173</v>
      </c>
      <c r="C9988" s="76" t="s">
        <v>842</v>
      </c>
      <c r="D9988" t="s">
        <v>980</v>
      </c>
      <c r="E9988" s="82">
        <v>10</v>
      </c>
      <c r="F9988" t="s">
        <v>973</v>
      </c>
      <c r="G9988" s="83">
        <v>42135</v>
      </c>
      <c r="I9988">
        <v>2015</v>
      </c>
    </row>
    <row r="9989" spans="1:9" x14ac:dyDescent="0.25">
      <c r="A9989" t="s">
        <v>972</v>
      </c>
      <c r="B9989" t="s">
        <v>246</v>
      </c>
      <c r="C9989" s="76" t="s">
        <v>842</v>
      </c>
      <c r="D9989" t="s">
        <v>980</v>
      </c>
      <c r="E9989" s="82">
        <v>7</v>
      </c>
      <c r="F9989" t="s">
        <v>973</v>
      </c>
      <c r="G9989" s="83">
        <v>42172</v>
      </c>
      <c r="I9989">
        <v>2015</v>
      </c>
    </row>
    <row r="9990" spans="1:9" x14ac:dyDescent="0.25">
      <c r="A9990" t="s">
        <v>972</v>
      </c>
      <c r="B9990" t="s">
        <v>227</v>
      </c>
      <c r="C9990" s="76" t="s">
        <v>842</v>
      </c>
      <c r="D9990" t="s">
        <v>980</v>
      </c>
      <c r="E9990" s="82">
        <v>10</v>
      </c>
      <c r="F9990" t="s">
        <v>973</v>
      </c>
      <c r="G9990" s="83">
        <v>42044</v>
      </c>
      <c r="I9990">
        <v>2015</v>
      </c>
    </row>
    <row r="9991" spans="1:9" x14ac:dyDescent="0.25">
      <c r="A9991" t="s">
        <v>972</v>
      </c>
      <c r="B9991" t="s">
        <v>281</v>
      </c>
      <c r="C9991" s="76" t="s">
        <v>842</v>
      </c>
      <c r="D9991" t="s">
        <v>980</v>
      </c>
      <c r="E9991" s="82">
        <v>6</v>
      </c>
      <c r="F9991" t="s">
        <v>973</v>
      </c>
      <c r="G9991" s="83">
        <v>42002</v>
      </c>
      <c r="I9991">
        <v>2014</v>
      </c>
    </row>
    <row r="9992" spans="1:9" x14ac:dyDescent="0.25">
      <c r="A9992" t="s">
        <v>972</v>
      </c>
      <c r="B9992" t="s">
        <v>133</v>
      </c>
      <c r="C9992" s="76" t="s">
        <v>842</v>
      </c>
      <c r="D9992" t="s">
        <v>980</v>
      </c>
      <c r="E9992" s="82">
        <v>5</v>
      </c>
      <c r="F9992" t="s">
        <v>973</v>
      </c>
      <c r="G9992" s="83">
        <v>42068</v>
      </c>
      <c r="I9992">
        <v>2015</v>
      </c>
    </row>
    <row r="9993" spans="1:9" x14ac:dyDescent="0.25">
      <c r="A9993" t="s">
        <v>972</v>
      </c>
      <c r="B9993" t="s">
        <v>107</v>
      </c>
      <c r="C9993" s="76" t="s">
        <v>842</v>
      </c>
      <c r="D9993" t="s">
        <v>980</v>
      </c>
      <c r="E9993" s="82">
        <v>6</v>
      </c>
      <c r="F9993" t="s">
        <v>973</v>
      </c>
      <c r="G9993" s="83">
        <v>42115</v>
      </c>
      <c r="I9993">
        <v>2015</v>
      </c>
    </row>
    <row r="9994" spans="1:9" ht="14.45" customHeight="1" x14ac:dyDescent="0.25">
      <c r="A9994" t="s">
        <v>972</v>
      </c>
      <c r="B9994" t="s">
        <v>223</v>
      </c>
      <c r="C9994" s="76" t="s">
        <v>842</v>
      </c>
      <c r="D9994" t="s">
        <v>980</v>
      </c>
      <c r="E9994" s="82">
        <v>7</v>
      </c>
      <c r="F9994" t="s">
        <v>973</v>
      </c>
      <c r="G9994" s="83">
        <v>41982</v>
      </c>
      <c r="I9994">
        <v>2014</v>
      </c>
    </row>
    <row r="9995" spans="1:9" ht="14.45" customHeight="1" x14ac:dyDescent="0.25">
      <c r="A9995" t="s">
        <v>972</v>
      </c>
      <c r="B9995" t="s">
        <v>83</v>
      </c>
      <c r="C9995" s="76" t="s">
        <v>842</v>
      </c>
      <c r="D9995" t="s">
        <v>980</v>
      </c>
      <c r="E9995" s="82">
        <v>498</v>
      </c>
      <c r="F9995" t="s">
        <v>973</v>
      </c>
      <c r="G9995" s="83">
        <v>42243</v>
      </c>
      <c r="I9995">
        <v>2015</v>
      </c>
    </row>
    <row r="9996" spans="1:9" x14ac:dyDescent="0.25">
      <c r="A9996" t="s">
        <v>972</v>
      </c>
      <c r="B9996" t="s">
        <v>136</v>
      </c>
      <c r="C9996" s="76" t="s">
        <v>842</v>
      </c>
      <c r="D9996" t="s">
        <v>980</v>
      </c>
      <c r="E9996" s="82">
        <v>5.25</v>
      </c>
      <c r="F9996" t="s">
        <v>973</v>
      </c>
      <c r="G9996" s="83">
        <v>41981</v>
      </c>
      <c r="I9996">
        <v>2014</v>
      </c>
    </row>
    <row r="9997" spans="1:9" x14ac:dyDescent="0.25">
      <c r="A9997" t="s">
        <v>972</v>
      </c>
      <c r="B9997" t="s">
        <v>177</v>
      </c>
      <c r="C9997" s="76" t="s">
        <v>842</v>
      </c>
      <c r="D9997" t="s">
        <v>980</v>
      </c>
      <c r="E9997" s="82">
        <v>2.5</v>
      </c>
      <c r="F9997" t="s">
        <v>973</v>
      </c>
      <c r="G9997" s="83">
        <v>42075</v>
      </c>
      <c r="I9997">
        <v>2015</v>
      </c>
    </row>
    <row r="9998" spans="1:9" x14ac:dyDescent="0.25">
      <c r="A9998" t="s">
        <v>972</v>
      </c>
      <c r="B9998" t="s">
        <v>186</v>
      </c>
      <c r="C9998" s="76" t="s">
        <v>842</v>
      </c>
      <c r="D9998" t="s">
        <v>980</v>
      </c>
      <c r="E9998" s="82">
        <v>6.75</v>
      </c>
      <c r="F9998" t="s">
        <v>973</v>
      </c>
      <c r="G9998" s="83">
        <v>42026</v>
      </c>
      <c r="I9998">
        <v>2015</v>
      </c>
    </row>
    <row r="9999" spans="1:9" x14ac:dyDescent="0.25">
      <c r="A9999" t="s">
        <v>972</v>
      </c>
      <c r="B9999" t="s">
        <v>107</v>
      </c>
      <c r="C9999" s="76" t="s">
        <v>842</v>
      </c>
      <c r="D9999" t="s">
        <v>980</v>
      </c>
      <c r="E9999" s="82">
        <v>10</v>
      </c>
      <c r="F9999" t="s">
        <v>973</v>
      </c>
      <c r="G9999" s="83">
        <v>42167</v>
      </c>
      <c r="I9999">
        <v>2015</v>
      </c>
    </row>
    <row r="10000" spans="1:9" x14ac:dyDescent="0.25">
      <c r="A10000" t="s">
        <v>972</v>
      </c>
      <c r="B10000" t="s">
        <v>133</v>
      </c>
      <c r="C10000" s="76" t="s">
        <v>842</v>
      </c>
      <c r="D10000" t="s">
        <v>980</v>
      </c>
      <c r="E10000" s="82">
        <v>15.2</v>
      </c>
      <c r="F10000" t="s">
        <v>973</v>
      </c>
      <c r="G10000" s="83">
        <v>42165</v>
      </c>
      <c r="I10000">
        <v>2015</v>
      </c>
    </row>
    <row r="10001" spans="1:9" x14ac:dyDescent="0.25">
      <c r="A10001" t="s">
        <v>972</v>
      </c>
      <c r="B10001" t="s">
        <v>176</v>
      </c>
      <c r="C10001" s="76" t="s">
        <v>842</v>
      </c>
      <c r="D10001" t="s">
        <v>980</v>
      </c>
      <c r="E10001" s="82">
        <v>6</v>
      </c>
      <c r="F10001" t="s">
        <v>973</v>
      </c>
      <c r="G10001" s="83">
        <v>42010</v>
      </c>
      <c r="I10001">
        <v>2015</v>
      </c>
    </row>
    <row r="10002" spans="1:9" x14ac:dyDescent="0.25">
      <c r="A10002" t="s">
        <v>972</v>
      </c>
      <c r="B10002" t="s">
        <v>79</v>
      </c>
      <c r="C10002" s="76" t="s">
        <v>842</v>
      </c>
      <c r="D10002" t="s">
        <v>980</v>
      </c>
      <c r="E10002" s="82">
        <v>4</v>
      </c>
      <c r="F10002" t="s">
        <v>973</v>
      </c>
      <c r="G10002" s="83">
        <v>41949</v>
      </c>
      <c r="I10002">
        <v>2014</v>
      </c>
    </row>
    <row r="10003" spans="1:9" x14ac:dyDescent="0.25">
      <c r="A10003" t="s">
        <v>972</v>
      </c>
      <c r="B10003" t="s">
        <v>249</v>
      </c>
      <c r="C10003" s="76" t="s">
        <v>842</v>
      </c>
      <c r="D10003" t="s">
        <v>980</v>
      </c>
      <c r="E10003" s="82">
        <v>11.4</v>
      </c>
      <c r="F10003" t="s">
        <v>973</v>
      </c>
      <c r="G10003" s="83">
        <v>42074</v>
      </c>
      <c r="I10003">
        <v>2015</v>
      </c>
    </row>
    <row r="10004" spans="1:9" x14ac:dyDescent="0.25">
      <c r="A10004" t="s">
        <v>972</v>
      </c>
      <c r="B10004" s="74" t="s">
        <v>213</v>
      </c>
      <c r="C10004" s="76" t="s">
        <v>842</v>
      </c>
      <c r="D10004" t="s">
        <v>980</v>
      </c>
      <c r="E10004" s="82">
        <v>5</v>
      </c>
      <c r="F10004" t="s">
        <v>973</v>
      </c>
      <c r="G10004" s="83">
        <v>42044</v>
      </c>
      <c r="I10004">
        <v>2015</v>
      </c>
    </row>
    <row r="10005" spans="1:9" x14ac:dyDescent="0.25">
      <c r="A10005" t="s">
        <v>972</v>
      </c>
      <c r="B10005" t="s">
        <v>247</v>
      </c>
      <c r="C10005" s="76" t="s">
        <v>842</v>
      </c>
      <c r="D10005" t="s">
        <v>980</v>
      </c>
      <c r="E10005" s="82">
        <v>3</v>
      </c>
      <c r="F10005" t="s">
        <v>973</v>
      </c>
      <c r="G10005" s="83">
        <v>42104</v>
      </c>
      <c r="I10005">
        <v>2015</v>
      </c>
    </row>
    <row r="10006" spans="1:9" x14ac:dyDescent="0.25">
      <c r="A10006" t="s">
        <v>972</v>
      </c>
      <c r="B10006" t="s">
        <v>253</v>
      </c>
      <c r="C10006" s="76" t="s">
        <v>842</v>
      </c>
      <c r="D10006" t="s">
        <v>980</v>
      </c>
      <c r="E10006" s="82">
        <v>8</v>
      </c>
      <c r="F10006" t="s">
        <v>973</v>
      </c>
      <c r="G10006" s="83">
        <v>42118</v>
      </c>
      <c r="I10006">
        <v>2015</v>
      </c>
    </row>
    <row r="10007" spans="1:9" x14ac:dyDescent="0.25">
      <c r="A10007" t="s">
        <v>972</v>
      </c>
      <c r="B10007" t="s">
        <v>244</v>
      </c>
      <c r="C10007" s="76" t="s">
        <v>842</v>
      </c>
      <c r="D10007" t="s">
        <v>980</v>
      </c>
      <c r="E10007" s="82">
        <v>21.8</v>
      </c>
      <c r="F10007" t="s">
        <v>973</v>
      </c>
      <c r="G10007" s="83">
        <v>42055</v>
      </c>
      <c r="I10007">
        <v>2015</v>
      </c>
    </row>
    <row r="10008" spans="1:9" x14ac:dyDescent="0.25">
      <c r="A10008" t="s">
        <v>972</v>
      </c>
      <c r="B10008" t="s">
        <v>86</v>
      </c>
      <c r="C10008" s="76" t="s">
        <v>842</v>
      </c>
      <c r="D10008" t="s">
        <v>980</v>
      </c>
      <c r="E10008" s="82">
        <v>7</v>
      </c>
      <c r="F10008" t="s">
        <v>973</v>
      </c>
      <c r="G10008" s="83">
        <v>42186</v>
      </c>
      <c r="I10008">
        <v>2015</v>
      </c>
    </row>
    <row r="10009" spans="1:9" x14ac:dyDescent="0.25">
      <c r="A10009" t="s">
        <v>972</v>
      </c>
      <c r="B10009" t="s">
        <v>144</v>
      </c>
      <c r="C10009" s="76" t="s">
        <v>842</v>
      </c>
      <c r="D10009" t="s">
        <v>980</v>
      </c>
      <c r="E10009" s="82">
        <v>3.25</v>
      </c>
      <c r="F10009" t="s">
        <v>973</v>
      </c>
      <c r="G10009" s="83">
        <v>42128</v>
      </c>
      <c r="I10009">
        <v>2015</v>
      </c>
    </row>
    <row r="10010" spans="1:9" x14ac:dyDescent="0.25">
      <c r="A10010" t="s">
        <v>972</v>
      </c>
      <c r="B10010" t="s">
        <v>132</v>
      </c>
      <c r="C10010" s="76" t="s">
        <v>842</v>
      </c>
      <c r="D10010" t="s">
        <v>980</v>
      </c>
      <c r="E10010" s="82">
        <v>4</v>
      </c>
      <c r="F10010" t="s">
        <v>973</v>
      </c>
      <c r="G10010" s="83">
        <v>42046</v>
      </c>
      <c r="I10010">
        <v>2015</v>
      </c>
    </row>
    <row r="10011" spans="1:9" x14ac:dyDescent="0.25">
      <c r="A10011" t="s">
        <v>972</v>
      </c>
      <c r="B10011" t="s">
        <v>200</v>
      </c>
      <c r="C10011" s="76" t="s">
        <v>842</v>
      </c>
      <c r="D10011" t="s">
        <v>980</v>
      </c>
      <c r="E10011" s="82">
        <v>7.74</v>
      </c>
      <c r="F10011" t="s">
        <v>973</v>
      </c>
      <c r="G10011" s="83">
        <v>42180</v>
      </c>
      <c r="I10011">
        <v>2015</v>
      </c>
    </row>
    <row r="10012" spans="1:9" x14ac:dyDescent="0.25">
      <c r="A10012" t="s">
        <v>972</v>
      </c>
      <c r="B10012" t="s">
        <v>95</v>
      </c>
      <c r="C10012" s="76" t="s">
        <v>842</v>
      </c>
      <c r="D10012" t="s">
        <v>980</v>
      </c>
      <c r="E10012" s="82">
        <v>10</v>
      </c>
      <c r="F10012" t="s">
        <v>973</v>
      </c>
      <c r="G10012" s="83">
        <v>42166</v>
      </c>
      <c r="I10012">
        <v>2015</v>
      </c>
    </row>
    <row r="10013" spans="1:9" x14ac:dyDescent="0.25">
      <c r="A10013" t="s">
        <v>972</v>
      </c>
      <c r="B10013" t="s">
        <v>173</v>
      </c>
      <c r="C10013" s="76" t="s">
        <v>842</v>
      </c>
      <c r="D10013" t="s">
        <v>980</v>
      </c>
      <c r="E10013" s="82">
        <v>3</v>
      </c>
      <c r="F10013" t="s">
        <v>973</v>
      </c>
      <c r="G10013" s="83">
        <v>42075</v>
      </c>
      <c r="I10013">
        <v>2015</v>
      </c>
    </row>
    <row r="10014" spans="1:9" x14ac:dyDescent="0.25">
      <c r="A10014" t="s">
        <v>972</v>
      </c>
      <c r="B10014" t="s">
        <v>116</v>
      </c>
      <c r="C10014" s="76" t="s">
        <v>842</v>
      </c>
      <c r="D10014" t="s">
        <v>980</v>
      </c>
      <c r="E10014" s="82">
        <v>6</v>
      </c>
      <c r="F10014" t="s">
        <v>973</v>
      </c>
      <c r="G10014" s="83">
        <v>42073</v>
      </c>
      <c r="I10014">
        <v>2015</v>
      </c>
    </row>
    <row r="10015" spans="1:9" x14ac:dyDescent="0.25">
      <c r="A10015" t="s">
        <v>972</v>
      </c>
      <c r="B10015" t="s">
        <v>232</v>
      </c>
      <c r="C10015" s="76" t="s">
        <v>842</v>
      </c>
      <c r="D10015" t="s">
        <v>980</v>
      </c>
      <c r="E10015" s="82">
        <v>7</v>
      </c>
      <c r="F10015" t="s">
        <v>973</v>
      </c>
      <c r="G10015" s="83">
        <v>42065</v>
      </c>
      <c r="I10015">
        <v>2015</v>
      </c>
    </row>
    <row r="10016" spans="1:9" x14ac:dyDescent="0.25">
      <c r="A10016" t="s">
        <v>972</v>
      </c>
      <c r="B10016" t="s">
        <v>144</v>
      </c>
      <c r="C10016" s="76" t="s">
        <v>842</v>
      </c>
      <c r="D10016" t="s">
        <v>980</v>
      </c>
      <c r="E10016" s="82">
        <v>5</v>
      </c>
      <c r="F10016" t="s">
        <v>973</v>
      </c>
      <c r="G10016" s="83">
        <v>42128</v>
      </c>
      <c r="I10016">
        <v>2015</v>
      </c>
    </row>
    <row r="10017" spans="1:9" x14ac:dyDescent="0.25">
      <c r="A10017" t="s">
        <v>972</v>
      </c>
      <c r="B10017" t="s">
        <v>95</v>
      </c>
      <c r="C10017" s="76" t="s">
        <v>842</v>
      </c>
      <c r="D10017" t="s">
        <v>980</v>
      </c>
      <c r="E10017" s="82">
        <v>13</v>
      </c>
      <c r="F10017" t="s">
        <v>973</v>
      </c>
      <c r="G10017" s="83">
        <v>42151</v>
      </c>
      <c r="I10017">
        <v>2015</v>
      </c>
    </row>
    <row r="10018" spans="1:9" x14ac:dyDescent="0.25">
      <c r="A10018" t="s">
        <v>972</v>
      </c>
      <c r="B10018" t="s">
        <v>95</v>
      </c>
      <c r="C10018" s="76" t="s">
        <v>842</v>
      </c>
      <c r="D10018" t="s">
        <v>980</v>
      </c>
      <c r="E10018" s="82">
        <v>9</v>
      </c>
      <c r="F10018" t="s">
        <v>973</v>
      </c>
      <c r="G10018" s="83">
        <v>42206</v>
      </c>
      <c r="I10018">
        <v>2015</v>
      </c>
    </row>
    <row r="10019" spans="1:9" x14ac:dyDescent="0.25">
      <c r="A10019" t="s">
        <v>972</v>
      </c>
      <c r="B10019" t="s">
        <v>96</v>
      </c>
      <c r="C10019" s="76" t="s">
        <v>842</v>
      </c>
      <c r="D10019" t="s">
        <v>980</v>
      </c>
      <c r="E10019" s="82">
        <v>7.7</v>
      </c>
      <c r="F10019" t="s">
        <v>973</v>
      </c>
      <c r="G10019" s="83">
        <v>42095</v>
      </c>
      <c r="I10019">
        <v>2015</v>
      </c>
    </row>
    <row r="10020" spans="1:9" x14ac:dyDescent="0.25">
      <c r="A10020" t="s">
        <v>972</v>
      </c>
      <c r="B10020" t="s">
        <v>121</v>
      </c>
      <c r="C10020" s="76" t="s">
        <v>842</v>
      </c>
      <c r="D10020" t="s">
        <v>980</v>
      </c>
      <c r="E10020" s="82">
        <v>6</v>
      </c>
      <c r="F10020" t="s">
        <v>973</v>
      </c>
      <c r="G10020" s="83">
        <v>42194</v>
      </c>
      <c r="I10020">
        <v>2015</v>
      </c>
    </row>
    <row r="10021" spans="1:9" x14ac:dyDescent="0.25">
      <c r="A10021" t="s">
        <v>972</v>
      </c>
      <c r="B10021" t="s">
        <v>241</v>
      </c>
      <c r="C10021" s="76" t="s">
        <v>842</v>
      </c>
      <c r="D10021" t="s">
        <v>980</v>
      </c>
      <c r="E10021" s="82">
        <v>5</v>
      </c>
      <c r="F10021" t="s">
        <v>973</v>
      </c>
      <c r="G10021" s="83">
        <v>42044</v>
      </c>
      <c r="I10021">
        <v>2015</v>
      </c>
    </row>
    <row r="10022" spans="1:9" x14ac:dyDescent="0.25">
      <c r="A10022" t="s">
        <v>972</v>
      </c>
      <c r="B10022" t="s">
        <v>280</v>
      </c>
      <c r="C10022" s="76" t="s">
        <v>842</v>
      </c>
      <c r="D10022" t="s">
        <v>980</v>
      </c>
      <c r="E10022" s="82">
        <v>5</v>
      </c>
      <c r="F10022" t="s">
        <v>973</v>
      </c>
      <c r="G10022" s="83">
        <v>42065</v>
      </c>
      <c r="I10022">
        <v>2015</v>
      </c>
    </row>
    <row r="10023" spans="1:9" x14ac:dyDescent="0.25">
      <c r="A10023" t="s">
        <v>972</v>
      </c>
      <c r="B10023" t="s">
        <v>242</v>
      </c>
      <c r="C10023" s="76" t="s">
        <v>842</v>
      </c>
      <c r="D10023" t="s">
        <v>980</v>
      </c>
      <c r="E10023" s="82">
        <v>6</v>
      </c>
      <c r="F10023" t="s">
        <v>973</v>
      </c>
      <c r="G10023" s="83">
        <v>42067</v>
      </c>
      <c r="I10023">
        <v>2015</v>
      </c>
    </row>
    <row r="10024" spans="1:9" x14ac:dyDescent="0.25">
      <c r="A10024" t="s">
        <v>972</v>
      </c>
      <c r="B10024" t="s">
        <v>257</v>
      </c>
      <c r="C10024" s="76" t="s">
        <v>842</v>
      </c>
      <c r="D10024" t="s">
        <v>980</v>
      </c>
      <c r="E10024" s="82">
        <v>6</v>
      </c>
      <c r="F10024" t="s">
        <v>973</v>
      </c>
      <c r="G10024" s="83">
        <v>42048</v>
      </c>
      <c r="I10024">
        <v>2015</v>
      </c>
    </row>
    <row r="10025" spans="1:9" x14ac:dyDescent="0.25">
      <c r="A10025" t="s">
        <v>972</v>
      </c>
      <c r="B10025" t="s">
        <v>139</v>
      </c>
      <c r="C10025" s="76" t="s">
        <v>842</v>
      </c>
      <c r="D10025" t="s">
        <v>980</v>
      </c>
      <c r="E10025" s="82">
        <v>3.87</v>
      </c>
      <c r="F10025" t="s">
        <v>973</v>
      </c>
      <c r="G10025" s="83">
        <v>42083</v>
      </c>
      <c r="I10025">
        <v>2015</v>
      </c>
    </row>
    <row r="10026" spans="1:9" x14ac:dyDescent="0.25">
      <c r="A10026" t="s">
        <v>972</v>
      </c>
      <c r="B10026" t="s">
        <v>122</v>
      </c>
      <c r="C10026" s="76" t="s">
        <v>842</v>
      </c>
      <c r="D10026" t="s">
        <v>980</v>
      </c>
      <c r="E10026" s="82">
        <v>5</v>
      </c>
      <c r="F10026" t="s">
        <v>973</v>
      </c>
      <c r="G10026" s="83">
        <v>42151</v>
      </c>
      <c r="I10026">
        <v>2015</v>
      </c>
    </row>
    <row r="10027" spans="1:9" x14ac:dyDescent="0.25">
      <c r="A10027" t="s">
        <v>972</v>
      </c>
      <c r="B10027" t="s">
        <v>121</v>
      </c>
      <c r="C10027" s="76" t="s">
        <v>842</v>
      </c>
      <c r="D10027" t="s">
        <v>980</v>
      </c>
      <c r="E10027" s="82">
        <v>10</v>
      </c>
      <c r="F10027" t="s">
        <v>973</v>
      </c>
      <c r="G10027" s="83">
        <v>42146</v>
      </c>
      <c r="I10027">
        <v>2015</v>
      </c>
    </row>
    <row r="10028" spans="1:9" x14ac:dyDescent="0.25">
      <c r="A10028" t="s">
        <v>972</v>
      </c>
      <c r="B10028" t="s">
        <v>221</v>
      </c>
      <c r="C10028" s="76" t="s">
        <v>842</v>
      </c>
      <c r="D10028" t="s">
        <v>980</v>
      </c>
      <c r="E10028" s="82">
        <v>3.5</v>
      </c>
      <c r="F10028" t="s">
        <v>973</v>
      </c>
      <c r="G10028" s="83">
        <v>41995</v>
      </c>
      <c r="I10028">
        <v>2014</v>
      </c>
    </row>
    <row r="10029" spans="1:9" x14ac:dyDescent="0.25">
      <c r="A10029" t="s">
        <v>972</v>
      </c>
      <c r="B10029" t="s">
        <v>107</v>
      </c>
      <c r="C10029" s="76" t="s">
        <v>842</v>
      </c>
      <c r="D10029" t="s">
        <v>980</v>
      </c>
      <c r="E10029" s="82">
        <v>6</v>
      </c>
      <c r="F10029" t="s">
        <v>973</v>
      </c>
      <c r="G10029" s="83">
        <v>42128</v>
      </c>
      <c r="I10029">
        <v>2015</v>
      </c>
    </row>
    <row r="10030" spans="1:9" x14ac:dyDescent="0.25">
      <c r="A10030" t="s">
        <v>972</v>
      </c>
      <c r="B10030" t="s">
        <v>179</v>
      </c>
      <c r="C10030" s="76" t="s">
        <v>842</v>
      </c>
      <c r="D10030" t="s">
        <v>980</v>
      </c>
      <c r="E10030" s="82">
        <v>9.75</v>
      </c>
      <c r="F10030" t="s">
        <v>973</v>
      </c>
      <c r="G10030" s="83">
        <v>42003</v>
      </c>
      <c r="I10030">
        <v>2014</v>
      </c>
    </row>
    <row r="10031" spans="1:9" x14ac:dyDescent="0.25">
      <c r="A10031" t="s">
        <v>972</v>
      </c>
      <c r="B10031" t="s">
        <v>78</v>
      </c>
      <c r="C10031" s="76" t="s">
        <v>842</v>
      </c>
      <c r="D10031" t="s">
        <v>980</v>
      </c>
      <c r="E10031" s="82">
        <v>10</v>
      </c>
      <c r="F10031" t="s">
        <v>973</v>
      </c>
      <c r="G10031" s="83">
        <v>42087</v>
      </c>
      <c r="I10031">
        <v>2015</v>
      </c>
    </row>
    <row r="10032" spans="1:9" x14ac:dyDescent="0.25">
      <c r="A10032" t="s">
        <v>972</v>
      </c>
      <c r="B10032" t="s">
        <v>183</v>
      </c>
      <c r="C10032" s="76" t="s">
        <v>842</v>
      </c>
      <c r="D10032" t="s">
        <v>980</v>
      </c>
      <c r="E10032" s="82">
        <v>11.4</v>
      </c>
      <c r="F10032" t="s">
        <v>973</v>
      </c>
      <c r="G10032" s="83">
        <v>42075</v>
      </c>
      <c r="I10032">
        <v>2015</v>
      </c>
    </row>
    <row r="10033" spans="1:9" x14ac:dyDescent="0.25">
      <c r="A10033" t="s">
        <v>972</v>
      </c>
      <c r="B10033" t="s">
        <v>71</v>
      </c>
      <c r="C10033" s="76" t="s">
        <v>842</v>
      </c>
      <c r="D10033" t="s">
        <v>980</v>
      </c>
      <c r="E10033" s="82">
        <v>11</v>
      </c>
      <c r="F10033" t="s">
        <v>973</v>
      </c>
      <c r="G10033" s="83">
        <v>42137</v>
      </c>
      <c r="I10033">
        <v>2015</v>
      </c>
    </row>
    <row r="10034" spans="1:9" x14ac:dyDescent="0.25">
      <c r="A10034" t="s">
        <v>972</v>
      </c>
      <c r="B10034" t="s">
        <v>253</v>
      </c>
      <c r="C10034" s="76" t="s">
        <v>842</v>
      </c>
      <c r="D10034" t="s">
        <v>980</v>
      </c>
      <c r="E10034" s="82">
        <v>3.8</v>
      </c>
      <c r="F10034" t="s">
        <v>973</v>
      </c>
      <c r="G10034" s="83">
        <v>42038</v>
      </c>
      <c r="I10034">
        <v>2015</v>
      </c>
    </row>
    <row r="10035" spans="1:9" x14ac:dyDescent="0.25">
      <c r="A10035" t="s">
        <v>972</v>
      </c>
      <c r="B10035" t="s">
        <v>173</v>
      </c>
      <c r="C10035" s="76" t="s">
        <v>842</v>
      </c>
      <c r="D10035" t="s">
        <v>980</v>
      </c>
      <c r="E10035" s="82">
        <v>10</v>
      </c>
      <c r="F10035" t="s">
        <v>973</v>
      </c>
      <c r="G10035" s="83">
        <v>42125</v>
      </c>
      <c r="I10035">
        <v>2015</v>
      </c>
    </row>
    <row r="10036" spans="1:9" x14ac:dyDescent="0.25">
      <c r="A10036" t="s">
        <v>972</v>
      </c>
      <c r="B10036" t="s">
        <v>171</v>
      </c>
      <c r="C10036" s="76" t="s">
        <v>842</v>
      </c>
      <c r="D10036" t="s">
        <v>980</v>
      </c>
      <c r="E10036" s="82">
        <v>8.8000000000000007</v>
      </c>
      <c r="F10036" t="s">
        <v>973</v>
      </c>
      <c r="G10036" s="83">
        <v>42198</v>
      </c>
      <c r="I10036">
        <v>2015</v>
      </c>
    </row>
    <row r="10037" spans="1:9" x14ac:dyDescent="0.25">
      <c r="A10037" t="s">
        <v>972</v>
      </c>
      <c r="B10037" t="s">
        <v>122</v>
      </c>
      <c r="C10037" s="76" t="s">
        <v>842</v>
      </c>
      <c r="D10037" t="s">
        <v>980</v>
      </c>
      <c r="E10037" s="82">
        <v>6</v>
      </c>
      <c r="F10037" t="s">
        <v>973</v>
      </c>
      <c r="G10037" s="83">
        <v>42151</v>
      </c>
      <c r="I10037">
        <v>2015</v>
      </c>
    </row>
    <row r="10038" spans="1:9" x14ac:dyDescent="0.25">
      <c r="A10038" t="s">
        <v>972</v>
      </c>
      <c r="B10038" t="s">
        <v>177</v>
      </c>
      <c r="C10038" s="76" t="s">
        <v>842</v>
      </c>
      <c r="D10038" t="s">
        <v>980</v>
      </c>
      <c r="E10038" s="82">
        <v>3</v>
      </c>
      <c r="F10038" t="s">
        <v>973</v>
      </c>
      <c r="G10038" s="83">
        <v>42093</v>
      </c>
      <c r="I10038">
        <v>2015</v>
      </c>
    </row>
    <row r="10039" spans="1:9" x14ac:dyDescent="0.25">
      <c r="A10039" t="s">
        <v>972</v>
      </c>
      <c r="B10039" t="s">
        <v>242</v>
      </c>
      <c r="C10039" s="76" t="s">
        <v>842</v>
      </c>
      <c r="D10039" t="s">
        <v>980</v>
      </c>
      <c r="E10039" s="82">
        <v>6</v>
      </c>
      <c r="F10039" t="s">
        <v>973</v>
      </c>
      <c r="G10039" s="83">
        <v>42062</v>
      </c>
      <c r="I10039">
        <v>2015</v>
      </c>
    </row>
    <row r="10040" spans="1:9" x14ac:dyDescent="0.25">
      <c r="A10040" t="s">
        <v>972</v>
      </c>
      <c r="B10040" t="s">
        <v>179</v>
      </c>
      <c r="C10040" s="76" t="s">
        <v>842</v>
      </c>
      <c r="D10040" t="s">
        <v>980</v>
      </c>
      <c r="E10040" s="82">
        <v>7</v>
      </c>
      <c r="F10040" t="s">
        <v>973</v>
      </c>
      <c r="G10040" s="83">
        <v>42109</v>
      </c>
      <c r="I10040">
        <v>2015</v>
      </c>
    </row>
    <row r="10041" spans="1:9" x14ac:dyDescent="0.25">
      <c r="A10041" t="s">
        <v>972</v>
      </c>
      <c r="B10041" t="s">
        <v>240</v>
      </c>
      <c r="C10041" s="76" t="s">
        <v>842</v>
      </c>
      <c r="D10041" t="s">
        <v>980</v>
      </c>
      <c r="E10041" s="82">
        <v>10</v>
      </c>
      <c r="F10041" t="s">
        <v>973</v>
      </c>
      <c r="G10041" s="83">
        <v>42130</v>
      </c>
      <c r="I10041">
        <v>2015</v>
      </c>
    </row>
    <row r="10042" spans="1:9" x14ac:dyDescent="0.25">
      <c r="A10042" t="s">
        <v>972</v>
      </c>
      <c r="B10042" t="s">
        <v>80</v>
      </c>
      <c r="C10042" s="76" t="s">
        <v>842</v>
      </c>
      <c r="D10042" t="s">
        <v>980</v>
      </c>
      <c r="E10042" s="82">
        <v>11.4</v>
      </c>
      <c r="F10042" t="s">
        <v>973</v>
      </c>
      <c r="G10042" s="83">
        <v>42002</v>
      </c>
      <c r="I10042">
        <v>2014</v>
      </c>
    </row>
    <row r="10043" spans="1:9" x14ac:dyDescent="0.25">
      <c r="A10043" t="s">
        <v>972</v>
      </c>
      <c r="B10043" t="s">
        <v>122</v>
      </c>
      <c r="C10043" s="76" t="s">
        <v>842</v>
      </c>
      <c r="D10043" t="s">
        <v>980</v>
      </c>
      <c r="E10043" s="82">
        <v>3.8</v>
      </c>
      <c r="F10043" t="s">
        <v>973</v>
      </c>
      <c r="G10043" s="83">
        <v>42060</v>
      </c>
      <c r="I10043">
        <v>2015</v>
      </c>
    </row>
    <row r="10044" spans="1:9" x14ac:dyDescent="0.25">
      <c r="A10044" t="s">
        <v>972</v>
      </c>
      <c r="B10044" t="s">
        <v>133</v>
      </c>
      <c r="C10044" s="76" t="s">
        <v>842</v>
      </c>
      <c r="D10044" t="s">
        <v>980</v>
      </c>
      <c r="E10044" s="82">
        <v>5</v>
      </c>
      <c r="F10044" t="s">
        <v>973</v>
      </c>
      <c r="G10044" s="83">
        <v>42146</v>
      </c>
      <c r="I10044">
        <v>2015</v>
      </c>
    </row>
    <row r="10045" spans="1:9" x14ac:dyDescent="0.25">
      <c r="A10045" t="s">
        <v>972</v>
      </c>
      <c r="B10045" t="s">
        <v>122</v>
      </c>
      <c r="C10045" s="76" t="s">
        <v>842</v>
      </c>
      <c r="D10045" t="s">
        <v>980</v>
      </c>
      <c r="E10045" s="82">
        <v>6</v>
      </c>
      <c r="F10045" t="s">
        <v>973</v>
      </c>
      <c r="G10045" s="83">
        <v>42181</v>
      </c>
      <c r="I10045">
        <v>2015</v>
      </c>
    </row>
    <row r="10046" spans="1:9" x14ac:dyDescent="0.25">
      <c r="A10046" t="s">
        <v>972</v>
      </c>
      <c r="B10046" t="s">
        <v>122</v>
      </c>
      <c r="C10046" s="76" t="s">
        <v>842</v>
      </c>
      <c r="D10046" t="s">
        <v>980</v>
      </c>
      <c r="E10046" s="82">
        <v>3.8</v>
      </c>
      <c r="F10046" t="s">
        <v>973</v>
      </c>
      <c r="G10046" s="83">
        <v>42116</v>
      </c>
      <c r="I10046">
        <v>2015</v>
      </c>
    </row>
    <row r="10047" spans="1:9" x14ac:dyDescent="0.25">
      <c r="A10047" t="s">
        <v>972</v>
      </c>
      <c r="B10047" t="s">
        <v>128</v>
      </c>
      <c r="C10047" s="76" t="s">
        <v>842</v>
      </c>
      <c r="D10047" t="s">
        <v>980</v>
      </c>
      <c r="E10047" s="82">
        <v>15</v>
      </c>
      <c r="F10047" t="s">
        <v>973</v>
      </c>
      <c r="G10047" s="83">
        <v>42125</v>
      </c>
      <c r="I10047">
        <v>2015</v>
      </c>
    </row>
    <row r="10048" spans="1:9" x14ac:dyDescent="0.25">
      <c r="A10048" t="s">
        <v>972</v>
      </c>
      <c r="B10048" t="s">
        <v>109</v>
      </c>
      <c r="C10048" s="76" t="s">
        <v>842</v>
      </c>
      <c r="D10048" t="s">
        <v>980</v>
      </c>
      <c r="E10048" s="82">
        <v>5</v>
      </c>
      <c r="F10048" t="s">
        <v>973</v>
      </c>
      <c r="G10048" s="83">
        <v>42097</v>
      </c>
      <c r="I10048">
        <v>2015</v>
      </c>
    </row>
    <row r="10049" spans="1:9" x14ac:dyDescent="0.25">
      <c r="A10049" t="s">
        <v>972</v>
      </c>
      <c r="B10049" t="s">
        <v>128</v>
      </c>
      <c r="C10049" s="76" t="s">
        <v>842</v>
      </c>
      <c r="D10049" t="s">
        <v>980</v>
      </c>
      <c r="E10049" s="82">
        <v>5</v>
      </c>
      <c r="F10049" t="s">
        <v>973</v>
      </c>
      <c r="G10049" s="83">
        <v>42003</v>
      </c>
      <c r="I10049">
        <v>2014</v>
      </c>
    </row>
    <row r="10050" spans="1:9" x14ac:dyDescent="0.25">
      <c r="A10050" t="s">
        <v>972</v>
      </c>
      <c r="B10050" t="s">
        <v>133</v>
      </c>
      <c r="C10050" s="76" t="s">
        <v>842</v>
      </c>
      <c r="D10050" t="s">
        <v>980</v>
      </c>
      <c r="E10050" s="82">
        <v>6</v>
      </c>
      <c r="F10050" t="s">
        <v>973</v>
      </c>
      <c r="G10050" s="83">
        <v>42097</v>
      </c>
      <c r="I10050">
        <v>2015</v>
      </c>
    </row>
    <row r="10051" spans="1:9" x14ac:dyDescent="0.25">
      <c r="A10051" t="s">
        <v>972</v>
      </c>
      <c r="B10051" t="s">
        <v>180</v>
      </c>
      <c r="C10051" s="76" t="s">
        <v>842</v>
      </c>
      <c r="D10051" t="s">
        <v>980</v>
      </c>
      <c r="E10051" s="82">
        <v>150</v>
      </c>
      <c r="F10051" t="s">
        <v>973</v>
      </c>
      <c r="G10051" s="83">
        <v>42002</v>
      </c>
      <c r="I10051">
        <v>2014</v>
      </c>
    </row>
    <row r="10052" spans="1:9" x14ac:dyDescent="0.25">
      <c r="A10052" t="s">
        <v>972</v>
      </c>
      <c r="B10052" t="s">
        <v>122</v>
      </c>
      <c r="C10052" s="76" t="s">
        <v>842</v>
      </c>
      <c r="D10052" t="s">
        <v>980</v>
      </c>
      <c r="E10052" s="82">
        <v>7.6</v>
      </c>
      <c r="F10052" t="s">
        <v>973</v>
      </c>
      <c r="G10052" s="83">
        <v>42124</v>
      </c>
      <c r="I10052">
        <v>2015</v>
      </c>
    </row>
    <row r="10053" spans="1:9" x14ac:dyDescent="0.25">
      <c r="A10053" t="s">
        <v>972</v>
      </c>
      <c r="B10053" t="s">
        <v>254</v>
      </c>
      <c r="C10053" s="76" t="s">
        <v>842</v>
      </c>
      <c r="D10053" t="s">
        <v>980</v>
      </c>
      <c r="E10053" s="82">
        <v>1.25</v>
      </c>
      <c r="F10053" t="s">
        <v>973</v>
      </c>
      <c r="G10053" s="83">
        <v>42156</v>
      </c>
      <c r="I10053">
        <v>2015</v>
      </c>
    </row>
    <row r="10054" spans="1:9" x14ac:dyDescent="0.25">
      <c r="A10054" t="s">
        <v>972</v>
      </c>
      <c r="B10054" t="s">
        <v>133</v>
      </c>
      <c r="C10054" s="76" t="s">
        <v>842</v>
      </c>
      <c r="D10054" t="s">
        <v>980</v>
      </c>
      <c r="E10054" s="82">
        <v>3</v>
      </c>
      <c r="F10054" t="s">
        <v>973</v>
      </c>
      <c r="G10054" s="83">
        <v>42095</v>
      </c>
      <c r="I10054">
        <v>2015</v>
      </c>
    </row>
    <row r="10055" spans="1:9" x14ac:dyDescent="0.25">
      <c r="A10055" t="s">
        <v>972</v>
      </c>
      <c r="B10055" t="s">
        <v>200</v>
      </c>
      <c r="C10055" s="76" t="s">
        <v>842</v>
      </c>
      <c r="D10055" t="s">
        <v>980</v>
      </c>
      <c r="E10055" s="82">
        <v>14.75</v>
      </c>
      <c r="F10055" t="s">
        <v>973</v>
      </c>
      <c r="G10055" s="83">
        <v>42123</v>
      </c>
      <c r="I10055">
        <v>2015</v>
      </c>
    </row>
    <row r="10056" spans="1:9" x14ac:dyDescent="0.25">
      <c r="A10056" t="s">
        <v>972</v>
      </c>
      <c r="B10056" t="s">
        <v>122</v>
      </c>
      <c r="C10056" s="76" t="s">
        <v>842</v>
      </c>
      <c r="D10056" t="s">
        <v>980</v>
      </c>
      <c r="E10056" s="82">
        <v>7.6</v>
      </c>
      <c r="F10056" t="s">
        <v>973</v>
      </c>
      <c r="G10056" s="83">
        <v>42159</v>
      </c>
      <c r="I10056">
        <v>2015</v>
      </c>
    </row>
    <row r="10057" spans="1:9" x14ac:dyDescent="0.25">
      <c r="A10057" t="s">
        <v>972</v>
      </c>
      <c r="B10057" t="s">
        <v>179</v>
      </c>
      <c r="C10057" s="76" t="s">
        <v>842</v>
      </c>
      <c r="D10057" t="s">
        <v>980</v>
      </c>
      <c r="E10057" s="82">
        <v>3.87</v>
      </c>
      <c r="F10057" t="s">
        <v>973</v>
      </c>
      <c r="G10057" s="83">
        <v>42003</v>
      </c>
      <c r="I10057">
        <v>2014</v>
      </c>
    </row>
    <row r="10058" spans="1:9" x14ac:dyDescent="0.25">
      <c r="A10058" t="s">
        <v>972</v>
      </c>
      <c r="B10058" t="s">
        <v>133</v>
      </c>
      <c r="C10058" s="76" t="s">
        <v>842</v>
      </c>
      <c r="D10058" t="s">
        <v>980</v>
      </c>
      <c r="E10058" s="82">
        <v>2</v>
      </c>
      <c r="F10058" t="s">
        <v>973</v>
      </c>
      <c r="G10058" s="83">
        <v>42102</v>
      </c>
      <c r="I10058">
        <v>2015</v>
      </c>
    </row>
    <row r="10059" spans="1:9" x14ac:dyDescent="0.25">
      <c r="A10059" t="s">
        <v>972</v>
      </c>
      <c r="B10059" t="s">
        <v>107</v>
      </c>
      <c r="C10059" s="76" t="s">
        <v>842</v>
      </c>
      <c r="D10059" t="s">
        <v>980</v>
      </c>
      <c r="E10059" s="82">
        <v>6</v>
      </c>
      <c r="F10059" t="s">
        <v>973</v>
      </c>
      <c r="G10059" s="83">
        <v>42160</v>
      </c>
      <c r="I10059">
        <v>2015</v>
      </c>
    </row>
    <row r="10060" spans="1:9" x14ac:dyDescent="0.25">
      <c r="A10060" t="s">
        <v>972</v>
      </c>
      <c r="B10060" t="s">
        <v>122</v>
      </c>
      <c r="C10060" s="76" t="s">
        <v>842</v>
      </c>
      <c r="D10060" t="s">
        <v>980</v>
      </c>
      <c r="E10060" s="82">
        <v>10</v>
      </c>
      <c r="F10060" t="s">
        <v>973</v>
      </c>
      <c r="G10060" s="83">
        <v>42073</v>
      </c>
      <c r="I10060">
        <v>2015</v>
      </c>
    </row>
    <row r="10061" spans="1:9" x14ac:dyDescent="0.25">
      <c r="A10061" t="s">
        <v>972</v>
      </c>
      <c r="B10061" t="s">
        <v>121</v>
      </c>
      <c r="C10061" s="76" t="s">
        <v>842</v>
      </c>
      <c r="D10061" t="s">
        <v>980</v>
      </c>
      <c r="E10061" s="82">
        <v>7.6</v>
      </c>
      <c r="F10061" t="s">
        <v>973</v>
      </c>
      <c r="G10061" s="83">
        <v>42159</v>
      </c>
      <c r="I10061">
        <v>2015</v>
      </c>
    </row>
    <row r="10062" spans="1:9" x14ac:dyDescent="0.25">
      <c r="A10062" t="s">
        <v>972</v>
      </c>
      <c r="B10062" t="s">
        <v>109</v>
      </c>
      <c r="C10062" s="76" t="s">
        <v>842</v>
      </c>
      <c r="D10062" t="s">
        <v>980</v>
      </c>
      <c r="E10062" s="82">
        <v>6</v>
      </c>
      <c r="F10062" t="s">
        <v>973</v>
      </c>
      <c r="G10062" s="83">
        <v>42124</v>
      </c>
      <c r="I10062">
        <v>2015</v>
      </c>
    </row>
    <row r="10063" spans="1:9" x14ac:dyDescent="0.25">
      <c r="A10063" t="s">
        <v>972</v>
      </c>
      <c r="B10063" t="s">
        <v>122</v>
      </c>
      <c r="C10063" s="76" t="s">
        <v>842</v>
      </c>
      <c r="D10063" t="s">
        <v>980</v>
      </c>
      <c r="E10063" s="82">
        <v>5</v>
      </c>
      <c r="F10063" t="s">
        <v>973</v>
      </c>
      <c r="G10063" s="83">
        <v>42130</v>
      </c>
      <c r="I10063">
        <v>2015</v>
      </c>
    </row>
    <row r="10064" spans="1:9" x14ac:dyDescent="0.25">
      <c r="A10064" t="s">
        <v>972</v>
      </c>
      <c r="B10064" t="s">
        <v>121</v>
      </c>
      <c r="C10064" s="76" t="s">
        <v>842</v>
      </c>
      <c r="D10064" t="s">
        <v>980</v>
      </c>
      <c r="E10064" s="82">
        <v>5</v>
      </c>
      <c r="F10064" t="s">
        <v>973</v>
      </c>
      <c r="G10064" s="83">
        <v>42160</v>
      </c>
      <c r="I10064">
        <v>2015</v>
      </c>
    </row>
    <row r="10065" spans="1:9" x14ac:dyDescent="0.25">
      <c r="A10065" t="s">
        <v>972</v>
      </c>
      <c r="B10065" t="s">
        <v>125</v>
      </c>
      <c r="C10065" s="76" t="s">
        <v>842</v>
      </c>
      <c r="D10065" t="s">
        <v>980</v>
      </c>
      <c r="E10065" s="82">
        <v>5</v>
      </c>
      <c r="F10065" t="s">
        <v>973</v>
      </c>
      <c r="G10065" s="83">
        <v>42128</v>
      </c>
      <c r="I10065">
        <v>2015</v>
      </c>
    </row>
    <row r="10066" spans="1:9" x14ac:dyDescent="0.25">
      <c r="A10066" t="s">
        <v>972</v>
      </c>
      <c r="B10066" t="s">
        <v>122</v>
      </c>
      <c r="C10066" s="76" t="s">
        <v>842</v>
      </c>
      <c r="D10066" t="s">
        <v>980</v>
      </c>
      <c r="E10066" s="82">
        <v>5</v>
      </c>
      <c r="F10066" t="s">
        <v>973</v>
      </c>
      <c r="G10066" s="83">
        <v>42121</v>
      </c>
      <c r="I10066">
        <v>2015</v>
      </c>
    </row>
    <row r="10067" spans="1:9" x14ac:dyDescent="0.25">
      <c r="A10067" t="s">
        <v>972</v>
      </c>
      <c r="B10067" t="s">
        <v>109</v>
      </c>
      <c r="C10067" s="76" t="s">
        <v>842</v>
      </c>
      <c r="D10067" t="s">
        <v>980</v>
      </c>
      <c r="E10067" s="82">
        <v>15.2</v>
      </c>
      <c r="F10067" t="s">
        <v>973</v>
      </c>
      <c r="G10067" s="83">
        <v>42201</v>
      </c>
      <c r="I10067">
        <v>2015</v>
      </c>
    </row>
    <row r="10068" spans="1:9" x14ac:dyDescent="0.25">
      <c r="A10068" t="s">
        <v>972</v>
      </c>
      <c r="B10068" t="s">
        <v>225</v>
      </c>
      <c r="C10068" s="76" t="s">
        <v>842</v>
      </c>
      <c r="D10068" t="s">
        <v>980</v>
      </c>
      <c r="E10068" s="82">
        <v>5</v>
      </c>
      <c r="F10068" t="s">
        <v>973</v>
      </c>
      <c r="G10068" s="83">
        <v>42151</v>
      </c>
      <c r="I10068">
        <v>2015</v>
      </c>
    </row>
    <row r="10069" spans="1:9" x14ac:dyDescent="0.25">
      <c r="A10069" t="s">
        <v>972</v>
      </c>
      <c r="B10069" t="s">
        <v>171</v>
      </c>
      <c r="C10069" s="76" t="s">
        <v>842</v>
      </c>
      <c r="D10069" t="s">
        <v>980</v>
      </c>
      <c r="E10069" s="82">
        <v>10</v>
      </c>
      <c r="F10069" t="s">
        <v>973</v>
      </c>
      <c r="G10069" s="83">
        <v>42138</v>
      </c>
      <c r="I10069">
        <v>2015</v>
      </c>
    </row>
    <row r="10070" spans="1:9" x14ac:dyDescent="0.25">
      <c r="A10070" t="s">
        <v>972</v>
      </c>
      <c r="B10070" t="s">
        <v>278</v>
      </c>
      <c r="C10070" s="76" t="s">
        <v>842</v>
      </c>
      <c r="D10070" t="s">
        <v>980</v>
      </c>
      <c r="E10070" s="82">
        <v>500</v>
      </c>
      <c r="F10070" t="s">
        <v>973</v>
      </c>
      <c r="G10070" s="83">
        <v>42449</v>
      </c>
      <c r="I10070">
        <v>2016</v>
      </c>
    </row>
    <row r="10071" spans="1:9" x14ac:dyDescent="0.25">
      <c r="A10071" t="s">
        <v>972</v>
      </c>
      <c r="B10071" t="s">
        <v>2</v>
      </c>
      <c r="C10071" s="76" t="s">
        <v>842</v>
      </c>
      <c r="D10071" t="s">
        <v>980</v>
      </c>
      <c r="E10071" s="82">
        <v>496.8</v>
      </c>
      <c r="F10071" t="s">
        <v>973</v>
      </c>
      <c r="G10071" s="83">
        <v>42262</v>
      </c>
      <c r="I10071">
        <v>2015</v>
      </c>
    </row>
    <row r="10072" spans="1:9" x14ac:dyDescent="0.25">
      <c r="A10072" t="s">
        <v>972</v>
      </c>
      <c r="B10072" t="s">
        <v>171</v>
      </c>
      <c r="C10072" s="76" t="s">
        <v>842</v>
      </c>
      <c r="D10072" t="s">
        <v>980</v>
      </c>
      <c r="E10072" s="82">
        <v>5</v>
      </c>
      <c r="F10072" t="s">
        <v>973</v>
      </c>
      <c r="G10072" s="83">
        <v>42062</v>
      </c>
      <c r="I10072">
        <v>2015</v>
      </c>
    </row>
    <row r="10073" spans="1:9" x14ac:dyDescent="0.25">
      <c r="A10073" t="s">
        <v>972</v>
      </c>
      <c r="B10073" t="s">
        <v>216</v>
      </c>
      <c r="C10073" s="76" t="s">
        <v>842</v>
      </c>
      <c r="D10073" t="s">
        <v>980</v>
      </c>
      <c r="E10073" s="82">
        <v>6</v>
      </c>
      <c r="F10073" t="s">
        <v>973</v>
      </c>
      <c r="G10073" s="83">
        <v>42097</v>
      </c>
      <c r="I10073">
        <v>2015</v>
      </c>
    </row>
    <row r="10074" spans="1:9" x14ac:dyDescent="0.25">
      <c r="A10074" t="s">
        <v>972</v>
      </c>
      <c r="B10074" t="s">
        <v>243</v>
      </c>
      <c r="C10074" s="76" t="s">
        <v>842</v>
      </c>
      <c r="D10074" t="s">
        <v>980</v>
      </c>
      <c r="E10074" s="82">
        <v>5</v>
      </c>
      <c r="F10074" t="s">
        <v>973</v>
      </c>
      <c r="G10074" s="83">
        <v>42100</v>
      </c>
      <c r="I10074">
        <v>2015</v>
      </c>
    </row>
    <row r="10075" spans="1:9" x14ac:dyDescent="0.25">
      <c r="A10075" t="s">
        <v>972</v>
      </c>
      <c r="B10075" t="s">
        <v>243</v>
      </c>
      <c r="C10075" s="76" t="s">
        <v>842</v>
      </c>
      <c r="D10075" t="s">
        <v>980</v>
      </c>
      <c r="E10075" s="82">
        <v>6</v>
      </c>
      <c r="F10075" t="s">
        <v>973</v>
      </c>
      <c r="G10075" s="83">
        <v>42124</v>
      </c>
      <c r="I10075">
        <v>2015</v>
      </c>
    </row>
    <row r="10076" spans="1:9" x14ac:dyDescent="0.25">
      <c r="A10076" t="s">
        <v>972</v>
      </c>
      <c r="B10076" t="s">
        <v>109</v>
      </c>
      <c r="C10076" s="76" t="s">
        <v>842</v>
      </c>
      <c r="D10076" t="s">
        <v>980</v>
      </c>
      <c r="E10076" s="82">
        <v>3.8</v>
      </c>
      <c r="F10076" t="s">
        <v>973</v>
      </c>
      <c r="G10076" s="83">
        <v>42124</v>
      </c>
      <c r="I10076">
        <v>2015</v>
      </c>
    </row>
    <row r="10077" spans="1:9" x14ac:dyDescent="0.25">
      <c r="A10077" t="s">
        <v>972</v>
      </c>
      <c r="B10077" t="s">
        <v>66</v>
      </c>
      <c r="C10077" s="76" t="s">
        <v>842</v>
      </c>
      <c r="D10077" t="s">
        <v>980</v>
      </c>
      <c r="E10077" s="82">
        <v>8.8000000000000007</v>
      </c>
      <c r="F10077" t="s">
        <v>973</v>
      </c>
      <c r="G10077" s="83">
        <v>42184</v>
      </c>
      <c r="I10077">
        <v>2015</v>
      </c>
    </row>
    <row r="10078" spans="1:9" x14ac:dyDescent="0.25">
      <c r="A10078" t="s">
        <v>972</v>
      </c>
      <c r="B10078" t="s">
        <v>122</v>
      </c>
      <c r="C10078" s="76" t="s">
        <v>842</v>
      </c>
      <c r="D10078" t="s">
        <v>980</v>
      </c>
      <c r="E10078" s="82">
        <v>8</v>
      </c>
      <c r="F10078" t="s">
        <v>973</v>
      </c>
      <c r="G10078" s="83">
        <v>42143</v>
      </c>
      <c r="I10078">
        <v>2015</v>
      </c>
    </row>
    <row r="10079" spans="1:9" x14ac:dyDescent="0.25">
      <c r="A10079" t="s">
        <v>972</v>
      </c>
      <c r="B10079" t="s">
        <v>248</v>
      </c>
      <c r="C10079" s="76" t="s">
        <v>842</v>
      </c>
      <c r="D10079" t="s">
        <v>980</v>
      </c>
      <c r="E10079" s="82">
        <v>7.6</v>
      </c>
      <c r="F10079" t="s">
        <v>973</v>
      </c>
      <c r="G10079" s="83">
        <v>42145</v>
      </c>
      <c r="I10079">
        <v>2015</v>
      </c>
    </row>
    <row r="10080" spans="1:9" x14ac:dyDescent="0.25">
      <c r="A10080" t="s">
        <v>972</v>
      </c>
      <c r="B10080" t="s">
        <v>173</v>
      </c>
      <c r="C10080" s="76" t="s">
        <v>842</v>
      </c>
      <c r="D10080" t="s">
        <v>980</v>
      </c>
      <c r="E10080" s="82">
        <v>6</v>
      </c>
      <c r="F10080" t="s">
        <v>973</v>
      </c>
      <c r="G10080" s="83">
        <v>42082</v>
      </c>
      <c r="I10080">
        <v>2015</v>
      </c>
    </row>
    <row r="10081" spans="1:9" x14ac:dyDescent="0.25">
      <c r="A10081" t="s">
        <v>972</v>
      </c>
      <c r="B10081" t="s">
        <v>241</v>
      </c>
      <c r="C10081" s="76" t="s">
        <v>842</v>
      </c>
      <c r="D10081" t="s">
        <v>980</v>
      </c>
      <c r="E10081" s="82">
        <v>6</v>
      </c>
      <c r="F10081" t="s">
        <v>973</v>
      </c>
      <c r="G10081" s="83">
        <v>42076</v>
      </c>
      <c r="I10081">
        <v>2015</v>
      </c>
    </row>
    <row r="10082" spans="1:9" x14ac:dyDescent="0.25">
      <c r="A10082" t="s">
        <v>972</v>
      </c>
      <c r="B10082" t="s">
        <v>106</v>
      </c>
      <c r="C10082" s="76" t="s">
        <v>842</v>
      </c>
      <c r="D10082" t="s">
        <v>980</v>
      </c>
      <c r="E10082" s="82">
        <v>6.8</v>
      </c>
      <c r="F10082" t="s">
        <v>973</v>
      </c>
      <c r="G10082" s="83">
        <v>42116</v>
      </c>
      <c r="I10082">
        <v>2015</v>
      </c>
    </row>
    <row r="10083" spans="1:9" x14ac:dyDescent="0.25">
      <c r="A10083" t="s">
        <v>972</v>
      </c>
      <c r="B10083" t="s">
        <v>169</v>
      </c>
      <c r="C10083" s="76" t="s">
        <v>842</v>
      </c>
      <c r="D10083" t="s">
        <v>980</v>
      </c>
      <c r="E10083" s="82">
        <v>9.8000000000000007</v>
      </c>
      <c r="F10083" t="s">
        <v>973</v>
      </c>
      <c r="G10083" s="83">
        <v>42151</v>
      </c>
      <c r="I10083">
        <v>2015</v>
      </c>
    </row>
    <row r="10084" spans="1:9" x14ac:dyDescent="0.25">
      <c r="A10084" t="s">
        <v>972</v>
      </c>
      <c r="B10084" t="s">
        <v>188</v>
      </c>
      <c r="C10084" s="76" t="s">
        <v>842</v>
      </c>
      <c r="D10084" t="s">
        <v>980</v>
      </c>
      <c r="E10084" s="82">
        <v>6</v>
      </c>
      <c r="F10084" t="s">
        <v>973</v>
      </c>
      <c r="G10084" s="83">
        <v>42052</v>
      </c>
      <c r="I10084">
        <v>2015</v>
      </c>
    </row>
    <row r="10085" spans="1:9" x14ac:dyDescent="0.25">
      <c r="A10085" t="s">
        <v>972</v>
      </c>
      <c r="B10085" t="s">
        <v>220</v>
      </c>
      <c r="C10085" s="76" t="s">
        <v>842</v>
      </c>
      <c r="D10085" t="s">
        <v>980</v>
      </c>
      <c r="E10085" s="82">
        <v>5</v>
      </c>
      <c r="F10085" t="s">
        <v>973</v>
      </c>
      <c r="G10085" s="83">
        <v>42073</v>
      </c>
      <c r="I10085">
        <v>2015</v>
      </c>
    </row>
    <row r="10086" spans="1:9" x14ac:dyDescent="0.25">
      <c r="A10086" t="s">
        <v>972</v>
      </c>
      <c r="B10086" t="s">
        <v>177</v>
      </c>
      <c r="C10086" s="76" t="s">
        <v>842</v>
      </c>
      <c r="D10086" t="s">
        <v>980</v>
      </c>
      <c r="E10086" s="82">
        <v>6</v>
      </c>
      <c r="F10086" t="s">
        <v>973</v>
      </c>
      <c r="G10086" s="83">
        <v>42072</v>
      </c>
      <c r="I10086">
        <v>2015</v>
      </c>
    </row>
    <row r="10087" spans="1:9" x14ac:dyDescent="0.25">
      <c r="A10087" t="s">
        <v>972</v>
      </c>
      <c r="B10087" t="s">
        <v>188</v>
      </c>
      <c r="C10087" s="76" t="s">
        <v>842</v>
      </c>
      <c r="D10087" t="s">
        <v>980</v>
      </c>
      <c r="E10087" s="82">
        <v>5</v>
      </c>
      <c r="F10087" t="s">
        <v>973</v>
      </c>
      <c r="G10087" s="83">
        <v>42104</v>
      </c>
      <c r="I10087">
        <v>2015</v>
      </c>
    </row>
    <row r="10088" spans="1:9" x14ac:dyDescent="0.25">
      <c r="A10088" t="s">
        <v>972</v>
      </c>
      <c r="B10088" t="s">
        <v>115</v>
      </c>
      <c r="C10088" s="76" t="s">
        <v>842</v>
      </c>
      <c r="D10088" t="s">
        <v>980</v>
      </c>
      <c r="E10088" s="82">
        <v>6</v>
      </c>
      <c r="F10088" t="s">
        <v>973</v>
      </c>
      <c r="G10088" s="83">
        <v>42073</v>
      </c>
      <c r="I10088">
        <v>2015</v>
      </c>
    </row>
    <row r="10089" spans="1:9" x14ac:dyDescent="0.25">
      <c r="A10089" t="s">
        <v>972</v>
      </c>
      <c r="B10089" t="s">
        <v>242</v>
      </c>
      <c r="C10089" s="76" t="s">
        <v>842</v>
      </c>
      <c r="D10089" t="s">
        <v>980</v>
      </c>
      <c r="E10089" s="82">
        <v>7</v>
      </c>
      <c r="F10089" t="s">
        <v>973</v>
      </c>
      <c r="G10089" s="83">
        <v>42195</v>
      </c>
      <c r="I10089">
        <v>2015</v>
      </c>
    </row>
    <row r="10090" spans="1:9" x14ac:dyDescent="0.25">
      <c r="A10090" t="s">
        <v>972</v>
      </c>
      <c r="B10090" t="s">
        <v>243</v>
      </c>
      <c r="C10090" s="76" t="s">
        <v>842</v>
      </c>
      <c r="D10090" t="s">
        <v>980</v>
      </c>
      <c r="E10090" s="82">
        <v>3.8</v>
      </c>
      <c r="F10090" t="s">
        <v>973</v>
      </c>
      <c r="G10090" s="83">
        <v>42135</v>
      </c>
      <c r="I10090">
        <v>2015</v>
      </c>
    </row>
    <row r="10091" spans="1:9" x14ac:dyDescent="0.25">
      <c r="A10091" t="s">
        <v>972</v>
      </c>
      <c r="B10091" t="s">
        <v>239</v>
      </c>
      <c r="C10091" s="76" t="s">
        <v>842</v>
      </c>
      <c r="D10091" t="s">
        <v>980</v>
      </c>
      <c r="E10091" s="82">
        <v>8.8000000000000007</v>
      </c>
      <c r="F10091" t="s">
        <v>973</v>
      </c>
      <c r="G10091" s="83">
        <v>42090</v>
      </c>
      <c r="I10091">
        <v>2015</v>
      </c>
    </row>
    <row r="10092" spans="1:9" x14ac:dyDescent="0.25">
      <c r="A10092" t="s">
        <v>972</v>
      </c>
      <c r="B10092" t="s">
        <v>251</v>
      </c>
      <c r="C10092" s="76" t="s">
        <v>842</v>
      </c>
      <c r="D10092" t="s">
        <v>980</v>
      </c>
      <c r="E10092" s="82">
        <v>5.22</v>
      </c>
      <c r="F10092" t="s">
        <v>973</v>
      </c>
      <c r="G10092" s="83">
        <v>42004</v>
      </c>
      <c r="I10092">
        <v>2014</v>
      </c>
    </row>
    <row r="10093" spans="1:9" x14ac:dyDescent="0.25">
      <c r="A10093" t="s">
        <v>972</v>
      </c>
      <c r="B10093" t="s">
        <v>107</v>
      </c>
      <c r="C10093" s="76" t="s">
        <v>842</v>
      </c>
      <c r="D10093" t="s">
        <v>980</v>
      </c>
      <c r="E10093" s="82">
        <v>6</v>
      </c>
      <c r="F10093" t="s">
        <v>973</v>
      </c>
      <c r="G10093" s="83">
        <v>42090</v>
      </c>
      <c r="I10093">
        <v>2015</v>
      </c>
    </row>
    <row r="10094" spans="1:9" x14ac:dyDescent="0.25">
      <c r="A10094" t="s">
        <v>972</v>
      </c>
      <c r="B10094" t="s">
        <v>240</v>
      </c>
      <c r="C10094" s="76" t="s">
        <v>842</v>
      </c>
      <c r="D10094" t="s">
        <v>980</v>
      </c>
      <c r="E10094" s="82">
        <v>13.44</v>
      </c>
      <c r="F10094" t="s">
        <v>973</v>
      </c>
      <c r="G10094" s="83">
        <v>42009</v>
      </c>
      <c r="I10094">
        <v>2015</v>
      </c>
    </row>
    <row r="10095" spans="1:9" x14ac:dyDescent="0.25">
      <c r="A10095" t="s">
        <v>972</v>
      </c>
      <c r="B10095" t="s">
        <v>274</v>
      </c>
      <c r="C10095" s="76" t="s">
        <v>842</v>
      </c>
      <c r="D10095" t="s">
        <v>980</v>
      </c>
      <c r="E10095" s="82">
        <v>6</v>
      </c>
      <c r="F10095" t="s">
        <v>973</v>
      </c>
      <c r="G10095" s="83">
        <v>42123</v>
      </c>
      <c r="I10095">
        <v>2015</v>
      </c>
    </row>
    <row r="10096" spans="1:9" x14ac:dyDescent="0.25">
      <c r="A10096" t="s">
        <v>972</v>
      </c>
      <c r="B10096" t="s">
        <v>126</v>
      </c>
      <c r="C10096" s="76" t="s">
        <v>842</v>
      </c>
      <c r="D10096" t="s">
        <v>980</v>
      </c>
      <c r="E10096" s="82">
        <v>3.25</v>
      </c>
      <c r="F10096" t="s">
        <v>973</v>
      </c>
      <c r="G10096" s="83">
        <v>42156</v>
      </c>
      <c r="I10096">
        <v>2015</v>
      </c>
    </row>
    <row r="10097" spans="1:9" x14ac:dyDescent="0.25">
      <c r="A10097" t="s">
        <v>972</v>
      </c>
      <c r="B10097" t="s">
        <v>133</v>
      </c>
      <c r="C10097" s="76" t="s">
        <v>842</v>
      </c>
      <c r="D10097" t="s">
        <v>980</v>
      </c>
      <c r="E10097" s="82">
        <v>6</v>
      </c>
      <c r="F10097" t="s">
        <v>973</v>
      </c>
      <c r="G10097" s="83">
        <v>42145</v>
      </c>
      <c r="I10097">
        <v>2015</v>
      </c>
    </row>
    <row r="10098" spans="1:9" x14ac:dyDescent="0.25">
      <c r="A10098" t="s">
        <v>972</v>
      </c>
      <c r="B10098" t="s">
        <v>133</v>
      </c>
      <c r="C10098" s="76" t="s">
        <v>842</v>
      </c>
      <c r="D10098" t="s">
        <v>980</v>
      </c>
      <c r="E10098" s="82">
        <v>3.8</v>
      </c>
      <c r="F10098" t="s">
        <v>973</v>
      </c>
      <c r="G10098" s="83">
        <v>42054</v>
      </c>
      <c r="I10098">
        <v>2015</v>
      </c>
    </row>
    <row r="10099" spans="1:9" x14ac:dyDescent="0.25">
      <c r="A10099" t="s">
        <v>972</v>
      </c>
      <c r="B10099" t="s">
        <v>133</v>
      </c>
      <c r="C10099" s="76" t="s">
        <v>842</v>
      </c>
      <c r="D10099" t="s">
        <v>980</v>
      </c>
      <c r="E10099" s="82">
        <v>6</v>
      </c>
      <c r="F10099" t="s">
        <v>973</v>
      </c>
      <c r="G10099" s="83">
        <v>42177</v>
      </c>
      <c r="I10099">
        <v>2015</v>
      </c>
    </row>
    <row r="10100" spans="1:9" x14ac:dyDescent="0.25">
      <c r="A10100" t="s">
        <v>972</v>
      </c>
      <c r="B10100" t="s">
        <v>252</v>
      </c>
      <c r="C10100" s="76" t="s">
        <v>842</v>
      </c>
      <c r="D10100" t="s">
        <v>980</v>
      </c>
      <c r="E10100" s="82">
        <v>6</v>
      </c>
      <c r="F10100" t="s">
        <v>973</v>
      </c>
      <c r="G10100" s="83">
        <v>42199</v>
      </c>
      <c r="I10100">
        <v>2015</v>
      </c>
    </row>
    <row r="10101" spans="1:9" x14ac:dyDescent="0.25">
      <c r="A10101" t="s">
        <v>972</v>
      </c>
      <c r="B10101" t="s">
        <v>121</v>
      </c>
      <c r="C10101" s="76" t="s">
        <v>842</v>
      </c>
      <c r="D10101" t="s">
        <v>980</v>
      </c>
      <c r="E10101" s="82">
        <v>3</v>
      </c>
      <c r="F10101" t="s">
        <v>973</v>
      </c>
      <c r="G10101" s="83">
        <v>42058</v>
      </c>
      <c r="I10101">
        <v>2015</v>
      </c>
    </row>
    <row r="10102" spans="1:9" x14ac:dyDescent="0.25">
      <c r="A10102" t="s">
        <v>972</v>
      </c>
      <c r="B10102" t="s">
        <v>133</v>
      </c>
      <c r="C10102" s="76" t="s">
        <v>842</v>
      </c>
      <c r="D10102" t="s">
        <v>980</v>
      </c>
      <c r="E10102" s="82">
        <v>5</v>
      </c>
      <c r="F10102" t="s">
        <v>973</v>
      </c>
      <c r="G10102" s="83">
        <v>42137</v>
      </c>
      <c r="I10102">
        <v>2015</v>
      </c>
    </row>
    <row r="10103" spans="1:9" x14ac:dyDescent="0.25">
      <c r="A10103" t="s">
        <v>972</v>
      </c>
      <c r="B10103" t="s">
        <v>121</v>
      </c>
      <c r="C10103" s="76" t="s">
        <v>842</v>
      </c>
      <c r="D10103" t="s">
        <v>980</v>
      </c>
      <c r="E10103" s="82">
        <v>6</v>
      </c>
      <c r="F10103" t="s">
        <v>973</v>
      </c>
      <c r="G10103" s="83">
        <v>42179</v>
      </c>
      <c r="I10103">
        <v>2015</v>
      </c>
    </row>
    <row r="10104" spans="1:9" x14ac:dyDescent="0.25">
      <c r="A10104" t="s">
        <v>972</v>
      </c>
      <c r="B10104" t="s">
        <v>115</v>
      </c>
      <c r="C10104" s="76" t="s">
        <v>842</v>
      </c>
      <c r="D10104" t="s">
        <v>980</v>
      </c>
      <c r="E10104" s="82">
        <v>6</v>
      </c>
      <c r="F10104" t="s">
        <v>973</v>
      </c>
      <c r="G10104" s="83">
        <v>42076</v>
      </c>
      <c r="I10104">
        <v>2015</v>
      </c>
    </row>
    <row r="10105" spans="1:9" x14ac:dyDescent="0.25">
      <c r="A10105" t="s">
        <v>972</v>
      </c>
      <c r="B10105" t="s">
        <v>240</v>
      </c>
      <c r="C10105" s="76" t="s">
        <v>842</v>
      </c>
      <c r="D10105" t="s">
        <v>980</v>
      </c>
      <c r="E10105" s="82">
        <v>5</v>
      </c>
      <c r="F10105" t="s">
        <v>973</v>
      </c>
      <c r="G10105" s="83">
        <v>42081</v>
      </c>
      <c r="I10105">
        <v>2015</v>
      </c>
    </row>
    <row r="10106" spans="1:9" x14ac:dyDescent="0.25">
      <c r="A10106" t="s">
        <v>972</v>
      </c>
      <c r="B10106" t="s">
        <v>239</v>
      </c>
      <c r="C10106" s="76" t="s">
        <v>842</v>
      </c>
      <c r="D10106" t="s">
        <v>980</v>
      </c>
      <c r="E10106" s="82">
        <v>4.5</v>
      </c>
      <c r="F10106" t="s">
        <v>973</v>
      </c>
      <c r="G10106" s="83">
        <v>42086</v>
      </c>
      <c r="I10106">
        <v>2015</v>
      </c>
    </row>
    <row r="10107" spans="1:9" x14ac:dyDescent="0.25">
      <c r="A10107" t="s">
        <v>972</v>
      </c>
      <c r="B10107" t="s">
        <v>239</v>
      </c>
      <c r="C10107" s="76" t="s">
        <v>842</v>
      </c>
      <c r="D10107" t="s">
        <v>980</v>
      </c>
      <c r="E10107" s="82">
        <v>3.82</v>
      </c>
      <c r="F10107" t="s">
        <v>973</v>
      </c>
      <c r="G10107" s="83">
        <v>42079</v>
      </c>
      <c r="I10107">
        <v>2015</v>
      </c>
    </row>
    <row r="10108" spans="1:9" x14ac:dyDescent="0.25">
      <c r="A10108" t="s">
        <v>972</v>
      </c>
      <c r="B10108" t="s">
        <v>239</v>
      </c>
      <c r="C10108" s="76" t="s">
        <v>842</v>
      </c>
      <c r="D10108" t="s">
        <v>980</v>
      </c>
      <c r="E10108" s="82">
        <v>10</v>
      </c>
      <c r="F10108" t="s">
        <v>973</v>
      </c>
      <c r="G10108" s="83">
        <v>42173</v>
      </c>
      <c r="I10108">
        <v>2015</v>
      </c>
    </row>
    <row r="10109" spans="1:9" x14ac:dyDescent="0.25">
      <c r="A10109" t="s">
        <v>972</v>
      </c>
      <c r="B10109" t="s">
        <v>130</v>
      </c>
      <c r="C10109" s="76" t="s">
        <v>842</v>
      </c>
      <c r="D10109" t="s">
        <v>980</v>
      </c>
      <c r="E10109" s="82">
        <v>1.4</v>
      </c>
      <c r="F10109" t="s">
        <v>973</v>
      </c>
      <c r="G10109" s="83">
        <v>42076</v>
      </c>
      <c r="I10109">
        <v>2015</v>
      </c>
    </row>
    <row r="10110" spans="1:9" x14ac:dyDescent="0.25">
      <c r="A10110" t="s">
        <v>972</v>
      </c>
      <c r="B10110" t="s">
        <v>133</v>
      </c>
      <c r="C10110" s="76" t="s">
        <v>842</v>
      </c>
      <c r="D10110" t="s">
        <v>980</v>
      </c>
      <c r="E10110" s="82">
        <v>3.8</v>
      </c>
      <c r="F10110" t="s">
        <v>973</v>
      </c>
      <c r="G10110" s="83">
        <v>42102</v>
      </c>
      <c r="I10110">
        <v>2015</v>
      </c>
    </row>
    <row r="10111" spans="1:9" x14ac:dyDescent="0.25">
      <c r="A10111" t="s">
        <v>972</v>
      </c>
      <c r="B10111" t="s">
        <v>63</v>
      </c>
      <c r="C10111" s="76" t="s">
        <v>842</v>
      </c>
      <c r="D10111" t="s">
        <v>980</v>
      </c>
      <c r="E10111" s="82">
        <v>5</v>
      </c>
      <c r="F10111" t="s">
        <v>973</v>
      </c>
      <c r="G10111" s="83">
        <v>42123</v>
      </c>
      <c r="I10111">
        <v>2015</v>
      </c>
    </row>
    <row r="10112" spans="1:9" x14ac:dyDescent="0.25">
      <c r="A10112" t="s">
        <v>972</v>
      </c>
      <c r="B10112" t="s">
        <v>253</v>
      </c>
      <c r="C10112" s="76" t="s">
        <v>842</v>
      </c>
      <c r="D10112" t="s">
        <v>980</v>
      </c>
      <c r="E10112" s="82">
        <v>8</v>
      </c>
      <c r="F10112" t="s">
        <v>973</v>
      </c>
      <c r="G10112" s="83">
        <v>42090</v>
      </c>
      <c r="I10112">
        <v>2015</v>
      </c>
    </row>
    <row r="10113" spans="1:9" x14ac:dyDescent="0.25">
      <c r="A10113" t="s">
        <v>972</v>
      </c>
      <c r="B10113" t="s">
        <v>116</v>
      </c>
      <c r="C10113" s="76" t="s">
        <v>842</v>
      </c>
      <c r="D10113" t="s">
        <v>980</v>
      </c>
      <c r="E10113" s="82">
        <v>3.8</v>
      </c>
      <c r="F10113" t="s">
        <v>973</v>
      </c>
      <c r="G10113" s="83">
        <v>42206</v>
      </c>
      <c r="I10113">
        <v>2015</v>
      </c>
    </row>
    <row r="10114" spans="1:9" x14ac:dyDescent="0.25">
      <c r="A10114" t="s">
        <v>972</v>
      </c>
      <c r="B10114" t="s">
        <v>281</v>
      </c>
      <c r="C10114" s="76" t="s">
        <v>842</v>
      </c>
      <c r="D10114" t="s">
        <v>980</v>
      </c>
      <c r="E10114" s="82">
        <v>3.8</v>
      </c>
      <c r="F10114" t="s">
        <v>973</v>
      </c>
      <c r="G10114" s="83">
        <v>42064</v>
      </c>
      <c r="I10114">
        <v>2015</v>
      </c>
    </row>
    <row r="10115" spans="1:9" x14ac:dyDescent="0.25">
      <c r="A10115" t="s">
        <v>972</v>
      </c>
      <c r="B10115" t="s">
        <v>78</v>
      </c>
      <c r="C10115" s="76" t="s">
        <v>842</v>
      </c>
      <c r="D10115" t="s">
        <v>980</v>
      </c>
      <c r="E10115" s="82">
        <v>6</v>
      </c>
      <c r="F10115" t="s">
        <v>973</v>
      </c>
      <c r="G10115" s="83">
        <v>42096</v>
      </c>
      <c r="I10115">
        <v>2015</v>
      </c>
    </row>
    <row r="10116" spans="1:9" x14ac:dyDescent="0.25">
      <c r="A10116" t="s">
        <v>972</v>
      </c>
      <c r="B10116" t="s">
        <v>253</v>
      </c>
      <c r="C10116" s="76" t="s">
        <v>842</v>
      </c>
      <c r="D10116" t="s">
        <v>980</v>
      </c>
      <c r="E10116" s="82">
        <v>6</v>
      </c>
      <c r="F10116" t="s">
        <v>973</v>
      </c>
      <c r="G10116" s="83">
        <v>42104</v>
      </c>
      <c r="I10116">
        <v>2015</v>
      </c>
    </row>
    <row r="10117" spans="1:9" x14ac:dyDescent="0.25">
      <c r="A10117" t="s">
        <v>972</v>
      </c>
      <c r="B10117" t="s">
        <v>179</v>
      </c>
      <c r="C10117" s="76" t="s">
        <v>842</v>
      </c>
      <c r="D10117" t="s">
        <v>980</v>
      </c>
      <c r="E10117" s="82">
        <v>15.2</v>
      </c>
      <c r="F10117" t="s">
        <v>973</v>
      </c>
      <c r="G10117" s="83">
        <v>42104</v>
      </c>
      <c r="I10117">
        <v>2015</v>
      </c>
    </row>
    <row r="10118" spans="1:9" x14ac:dyDescent="0.25">
      <c r="A10118" t="s">
        <v>972</v>
      </c>
      <c r="B10118" t="s">
        <v>232</v>
      </c>
      <c r="C10118" s="76" t="s">
        <v>842</v>
      </c>
      <c r="D10118" t="s">
        <v>980</v>
      </c>
      <c r="E10118" s="82">
        <v>5</v>
      </c>
      <c r="F10118" t="s">
        <v>973</v>
      </c>
      <c r="G10118" s="83">
        <v>42095</v>
      </c>
      <c r="I10118">
        <v>2015</v>
      </c>
    </row>
    <row r="10119" spans="1:9" x14ac:dyDescent="0.25">
      <c r="A10119" t="s">
        <v>972</v>
      </c>
      <c r="B10119" t="s">
        <v>242</v>
      </c>
      <c r="C10119" s="76" t="s">
        <v>842</v>
      </c>
      <c r="D10119" t="s">
        <v>980</v>
      </c>
      <c r="E10119" s="82">
        <v>8</v>
      </c>
      <c r="F10119" t="s">
        <v>973</v>
      </c>
      <c r="G10119" s="83">
        <v>42068</v>
      </c>
      <c r="I10119">
        <v>2015</v>
      </c>
    </row>
    <row r="10120" spans="1:9" x14ac:dyDescent="0.25">
      <c r="A10120" t="s">
        <v>972</v>
      </c>
      <c r="B10120" t="s">
        <v>227</v>
      </c>
      <c r="C10120" s="76" t="s">
        <v>842</v>
      </c>
      <c r="D10120" t="s">
        <v>980</v>
      </c>
      <c r="E10120" s="82">
        <v>4</v>
      </c>
      <c r="F10120" t="s">
        <v>973</v>
      </c>
      <c r="G10120" s="83">
        <v>42139</v>
      </c>
      <c r="I10120">
        <v>2015</v>
      </c>
    </row>
    <row r="10121" spans="1:9" x14ac:dyDescent="0.25">
      <c r="A10121" t="s">
        <v>972</v>
      </c>
      <c r="B10121" t="s">
        <v>206</v>
      </c>
      <c r="C10121" s="76" t="s">
        <v>842</v>
      </c>
      <c r="D10121" t="s">
        <v>980</v>
      </c>
      <c r="E10121" s="82">
        <v>6</v>
      </c>
      <c r="F10121" t="s">
        <v>973</v>
      </c>
      <c r="G10121" s="83">
        <v>42152</v>
      </c>
      <c r="I10121">
        <v>2015</v>
      </c>
    </row>
    <row r="10122" spans="1:9" x14ac:dyDescent="0.25">
      <c r="A10122" t="s">
        <v>972</v>
      </c>
      <c r="B10122" t="s">
        <v>133</v>
      </c>
      <c r="C10122" s="76" t="s">
        <v>842</v>
      </c>
      <c r="D10122" t="s">
        <v>980</v>
      </c>
      <c r="E10122" s="82">
        <v>7.6</v>
      </c>
      <c r="F10122" t="s">
        <v>973</v>
      </c>
      <c r="G10122" s="83">
        <v>42143</v>
      </c>
      <c r="I10122">
        <v>2015</v>
      </c>
    </row>
    <row r="10123" spans="1:9" x14ac:dyDescent="0.25">
      <c r="A10123" t="s">
        <v>972</v>
      </c>
      <c r="B10123" t="s">
        <v>223</v>
      </c>
      <c r="C10123" s="76" t="s">
        <v>842</v>
      </c>
      <c r="D10123" t="s">
        <v>980</v>
      </c>
      <c r="E10123" s="82">
        <v>7</v>
      </c>
      <c r="F10123" t="s">
        <v>973</v>
      </c>
      <c r="G10123" s="83">
        <v>42166</v>
      </c>
      <c r="I10123">
        <v>2015</v>
      </c>
    </row>
    <row r="10124" spans="1:9" x14ac:dyDescent="0.25">
      <c r="A10124" t="s">
        <v>972</v>
      </c>
      <c r="B10124" t="s">
        <v>122</v>
      </c>
      <c r="C10124" s="76" t="s">
        <v>842</v>
      </c>
      <c r="D10124" t="s">
        <v>980</v>
      </c>
      <c r="E10124" s="82">
        <v>5</v>
      </c>
      <c r="F10124" t="s">
        <v>973</v>
      </c>
      <c r="G10124" s="83">
        <v>42045</v>
      </c>
      <c r="I10124">
        <v>2015</v>
      </c>
    </row>
    <row r="10125" spans="1:9" x14ac:dyDescent="0.25">
      <c r="A10125" t="s">
        <v>972</v>
      </c>
      <c r="B10125" t="s">
        <v>116</v>
      </c>
      <c r="C10125" s="76" t="s">
        <v>842</v>
      </c>
      <c r="D10125" t="s">
        <v>980</v>
      </c>
      <c r="E10125" s="82">
        <v>7.6</v>
      </c>
      <c r="F10125" t="s">
        <v>973</v>
      </c>
      <c r="G10125" s="83">
        <v>42194</v>
      </c>
      <c r="I10125">
        <v>2015</v>
      </c>
    </row>
    <row r="10126" spans="1:9" x14ac:dyDescent="0.25">
      <c r="A10126" t="s">
        <v>972</v>
      </c>
      <c r="B10126" t="s">
        <v>243</v>
      </c>
      <c r="C10126" s="76" t="s">
        <v>842</v>
      </c>
      <c r="D10126" t="s">
        <v>980</v>
      </c>
      <c r="E10126" s="82">
        <v>3.5</v>
      </c>
      <c r="F10126" t="s">
        <v>973</v>
      </c>
      <c r="G10126" s="83">
        <v>42150</v>
      </c>
      <c r="I10126">
        <v>2015</v>
      </c>
    </row>
    <row r="10127" spans="1:9" x14ac:dyDescent="0.25">
      <c r="A10127" t="s">
        <v>972</v>
      </c>
      <c r="B10127" t="s">
        <v>107</v>
      </c>
      <c r="C10127" s="76" t="s">
        <v>842</v>
      </c>
      <c r="D10127" t="s">
        <v>980</v>
      </c>
      <c r="E10127" s="82">
        <v>5</v>
      </c>
      <c r="F10127" t="s">
        <v>973</v>
      </c>
      <c r="G10127" s="83">
        <v>42076</v>
      </c>
      <c r="I10127">
        <v>2015</v>
      </c>
    </row>
    <row r="10128" spans="1:9" x14ac:dyDescent="0.25">
      <c r="A10128" t="s">
        <v>972</v>
      </c>
      <c r="B10128" t="s">
        <v>92</v>
      </c>
      <c r="C10128" s="76" t="s">
        <v>842</v>
      </c>
      <c r="D10128" t="s">
        <v>980</v>
      </c>
      <c r="E10128" s="82">
        <v>6</v>
      </c>
      <c r="F10128" t="s">
        <v>973</v>
      </c>
      <c r="G10128" s="83">
        <v>42095</v>
      </c>
      <c r="I10128">
        <v>2015</v>
      </c>
    </row>
    <row r="10129" spans="1:9" x14ac:dyDescent="0.25">
      <c r="A10129" t="s">
        <v>972</v>
      </c>
      <c r="B10129" t="s">
        <v>232</v>
      </c>
      <c r="C10129" s="76" t="s">
        <v>842</v>
      </c>
      <c r="D10129" t="s">
        <v>980</v>
      </c>
      <c r="E10129" s="82">
        <v>6</v>
      </c>
      <c r="F10129" t="s">
        <v>973</v>
      </c>
      <c r="G10129" s="83">
        <v>42086</v>
      </c>
      <c r="I10129">
        <v>2015</v>
      </c>
    </row>
    <row r="10130" spans="1:9" x14ac:dyDescent="0.25">
      <c r="A10130" t="s">
        <v>972</v>
      </c>
      <c r="B10130" t="s">
        <v>172</v>
      </c>
      <c r="C10130" s="76" t="s">
        <v>842</v>
      </c>
      <c r="D10130" t="s">
        <v>980</v>
      </c>
      <c r="E10130" s="82">
        <v>10</v>
      </c>
      <c r="F10130" t="s">
        <v>973</v>
      </c>
      <c r="G10130" s="83">
        <v>42104</v>
      </c>
      <c r="I10130">
        <v>2015</v>
      </c>
    </row>
    <row r="10131" spans="1:9" x14ac:dyDescent="0.25">
      <c r="A10131" t="s">
        <v>972</v>
      </c>
      <c r="B10131" t="s">
        <v>241</v>
      </c>
      <c r="C10131" s="76" t="s">
        <v>842</v>
      </c>
      <c r="D10131" t="s">
        <v>980</v>
      </c>
      <c r="E10131" s="82">
        <v>5</v>
      </c>
      <c r="F10131" t="s">
        <v>973</v>
      </c>
      <c r="G10131" s="83">
        <v>42082</v>
      </c>
      <c r="I10131">
        <v>2015</v>
      </c>
    </row>
    <row r="10132" spans="1:9" x14ac:dyDescent="0.25">
      <c r="A10132" t="s">
        <v>972</v>
      </c>
      <c r="B10132" t="s">
        <v>172</v>
      </c>
      <c r="C10132" s="76" t="s">
        <v>842</v>
      </c>
      <c r="D10132" t="s">
        <v>980</v>
      </c>
      <c r="E10132" s="82">
        <v>5</v>
      </c>
      <c r="F10132" t="s">
        <v>973</v>
      </c>
      <c r="G10132" s="83">
        <v>42101</v>
      </c>
      <c r="I10132">
        <v>2015</v>
      </c>
    </row>
    <row r="10133" spans="1:9" x14ac:dyDescent="0.25">
      <c r="A10133" t="s">
        <v>972</v>
      </c>
      <c r="B10133" t="s">
        <v>232</v>
      </c>
      <c r="C10133" s="76" t="s">
        <v>842</v>
      </c>
      <c r="D10133" t="s">
        <v>980</v>
      </c>
      <c r="E10133" s="82">
        <v>5</v>
      </c>
      <c r="F10133" t="s">
        <v>973</v>
      </c>
      <c r="G10133" s="83">
        <v>42151</v>
      </c>
      <c r="I10133">
        <v>2015</v>
      </c>
    </row>
    <row r="10134" spans="1:9" x14ac:dyDescent="0.25">
      <c r="A10134" t="s">
        <v>972</v>
      </c>
      <c r="B10134" t="s">
        <v>108</v>
      </c>
      <c r="C10134" s="76" t="s">
        <v>842</v>
      </c>
      <c r="D10134" t="s">
        <v>980</v>
      </c>
      <c r="E10134" s="82">
        <v>5</v>
      </c>
      <c r="F10134" t="s">
        <v>973</v>
      </c>
      <c r="G10134" s="83">
        <v>42095</v>
      </c>
      <c r="I10134">
        <v>2015</v>
      </c>
    </row>
    <row r="10135" spans="1:9" x14ac:dyDescent="0.25">
      <c r="A10135" t="s">
        <v>972</v>
      </c>
      <c r="B10135" t="s">
        <v>223</v>
      </c>
      <c r="C10135" s="76" t="s">
        <v>842</v>
      </c>
      <c r="D10135" t="s">
        <v>980</v>
      </c>
      <c r="E10135" s="82">
        <v>10.8</v>
      </c>
      <c r="F10135" t="s">
        <v>973</v>
      </c>
      <c r="G10135" s="83">
        <v>42145</v>
      </c>
      <c r="I10135">
        <v>2015</v>
      </c>
    </row>
    <row r="10136" spans="1:9" x14ac:dyDescent="0.25">
      <c r="A10136" t="s">
        <v>972</v>
      </c>
      <c r="B10136" t="s">
        <v>246</v>
      </c>
      <c r="C10136" s="76" t="s">
        <v>842</v>
      </c>
      <c r="D10136" t="s">
        <v>980</v>
      </c>
      <c r="E10136" s="82">
        <v>5</v>
      </c>
      <c r="F10136" t="s">
        <v>973</v>
      </c>
      <c r="G10136" s="83">
        <v>42110</v>
      </c>
      <c r="I10136">
        <v>2015</v>
      </c>
    </row>
    <row r="10137" spans="1:9" x14ac:dyDescent="0.25">
      <c r="A10137" t="s">
        <v>972</v>
      </c>
      <c r="B10137" t="s">
        <v>242</v>
      </c>
      <c r="C10137" s="76" t="s">
        <v>842</v>
      </c>
      <c r="D10137" t="s">
        <v>980</v>
      </c>
      <c r="E10137" s="82">
        <v>6</v>
      </c>
      <c r="F10137" t="s">
        <v>973</v>
      </c>
      <c r="G10137" s="83">
        <v>42102</v>
      </c>
      <c r="I10137">
        <v>2015</v>
      </c>
    </row>
    <row r="10138" spans="1:9" x14ac:dyDescent="0.25">
      <c r="A10138" t="s">
        <v>972</v>
      </c>
      <c r="B10138" t="s">
        <v>172</v>
      </c>
      <c r="C10138" s="76" t="s">
        <v>842</v>
      </c>
      <c r="D10138" t="s">
        <v>980</v>
      </c>
      <c r="E10138" s="82">
        <v>30</v>
      </c>
      <c r="F10138" t="s">
        <v>973</v>
      </c>
      <c r="G10138" s="83">
        <v>42248</v>
      </c>
      <c r="I10138">
        <v>2015</v>
      </c>
    </row>
    <row r="10139" spans="1:9" x14ac:dyDescent="0.25">
      <c r="A10139" t="s">
        <v>976</v>
      </c>
      <c r="B10139" t="s">
        <v>73</v>
      </c>
      <c r="C10139" s="76" t="s">
        <v>842</v>
      </c>
      <c r="D10139" t="s">
        <v>974</v>
      </c>
      <c r="E10139" s="82">
        <v>2200</v>
      </c>
      <c r="F10139" t="s">
        <v>971</v>
      </c>
      <c r="G10139" s="83">
        <v>41528</v>
      </c>
      <c r="I10139">
        <f>IF(G10139&lt;&gt;"",YEAR(G10139),"")</f>
        <v>2013</v>
      </c>
    </row>
    <row r="10140" spans="1:9" x14ac:dyDescent="0.25">
      <c r="A10140" t="s">
        <v>976</v>
      </c>
      <c r="B10140" t="s">
        <v>38</v>
      </c>
      <c r="C10140" s="76" t="s">
        <v>842</v>
      </c>
      <c r="D10140" t="s">
        <v>974</v>
      </c>
      <c r="E10140" s="82">
        <v>2200</v>
      </c>
      <c r="F10140" t="s">
        <v>971</v>
      </c>
      <c r="G10140" s="83">
        <v>41866</v>
      </c>
      <c r="I10140">
        <f>IF(G10140&lt;&gt;"",YEAR(G10140),"")</f>
        <v>2014</v>
      </c>
    </row>
    <row r="10141" spans="1:9" x14ac:dyDescent="0.25">
      <c r="A10141" t="s">
        <v>972</v>
      </c>
      <c r="B10141" t="s">
        <v>89</v>
      </c>
      <c r="C10141" s="76" t="s">
        <v>842</v>
      </c>
      <c r="D10141" t="s">
        <v>980</v>
      </c>
      <c r="E10141" s="82">
        <v>3.5</v>
      </c>
      <c r="F10141" t="s">
        <v>973</v>
      </c>
      <c r="G10141" s="83">
        <v>42004</v>
      </c>
      <c r="I10141">
        <v>2014</v>
      </c>
    </row>
    <row r="10142" spans="1:9" x14ac:dyDescent="0.25">
      <c r="A10142" t="s">
        <v>972</v>
      </c>
      <c r="B10142" t="s">
        <v>178</v>
      </c>
      <c r="C10142" s="76" t="s">
        <v>842</v>
      </c>
      <c r="D10142" t="s">
        <v>980</v>
      </c>
      <c r="E10142" s="82">
        <v>6.02</v>
      </c>
      <c r="F10142" t="s">
        <v>973</v>
      </c>
      <c r="G10142" s="83">
        <v>42027</v>
      </c>
      <c r="I10142">
        <v>2015</v>
      </c>
    </row>
    <row r="10143" spans="1:9" x14ac:dyDescent="0.25">
      <c r="A10143" t="s">
        <v>972</v>
      </c>
      <c r="B10143" t="s">
        <v>232</v>
      </c>
      <c r="C10143" s="76" t="s">
        <v>842</v>
      </c>
      <c r="D10143" t="s">
        <v>980</v>
      </c>
      <c r="E10143" s="82">
        <v>7</v>
      </c>
      <c r="F10143" t="s">
        <v>973</v>
      </c>
      <c r="G10143" s="83">
        <v>42103</v>
      </c>
      <c r="I10143">
        <v>2015</v>
      </c>
    </row>
    <row r="10144" spans="1:9" x14ac:dyDescent="0.25">
      <c r="A10144" t="s">
        <v>972</v>
      </c>
      <c r="B10144" t="s">
        <v>133</v>
      </c>
      <c r="C10144" s="76" t="s">
        <v>842</v>
      </c>
      <c r="D10144" t="s">
        <v>980</v>
      </c>
      <c r="E10144" s="82">
        <v>3.8</v>
      </c>
      <c r="F10144" t="s">
        <v>973</v>
      </c>
      <c r="G10144" s="83">
        <v>42100</v>
      </c>
      <c r="I10144">
        <v>2015</v>
      </c>
    </row>
    <row r="10145" spans="1:9" x14ac:dyDescent="0.25">
      <c r="A10145" t="s">
        <v>972</v>
      </c>
      <c r="B10145" t="s">
        <v>248</v>
      </c>
      <c r="C10145" s="76" t="s">
        <v>842</v>
      </c>
      <c r="D10145" t="s">
        <v>980</v>
      </c>
      <c r="E10145" s="82">
        <v>7.5</v>
      </c>
      <c r="F10145" t="s">
        <v>973</v>
      </c>
      <c r="G10145" s="83">
        <v>42177</v>
      </c>
      <c r="I10145">
        <v>2015</v>
      </c>
    </row>
    <row r="10146" spans="1:9" x14ac:dyDescent="0.25">
      <c r="A10146" t="s">
        <v>972</v>
      </c>
      <c r="B10146" t="s">
        <v>251</v>
      </c>
      <c r="C10146" s="76" t="s">
        <v>842</v>
      </c>
      <c r="D10146" t="s">
        <v>980</v>
      </c>
      <c r="E10146" s="82">
        <v>20</v>
      </c>
      <c r="F10146" t="s">
        <v>973</v>
      </c>
      <c r="G10146" s="83">
        <v>42195</v>
      </c>
      <c r="I10146">
        <v>2015</v>
      </c>
    </row>
    <row r="10147" spans="1:9" x14ac:dyDescent="0.25">
      <c r="A10147" t="s">
        <v>976</v>
      </c>
      <c r="B10147" t="s">
        <v>35</v>
      </c>
      <c r="C10147" s="76" t="s">
        <v>842</v>
      </c>
      <c r="D10147" t="s">
        <v>974</v>
      </c>
      <c r="E10147" s="82">
        <v>1890</v>
      </c>
      <c r="F10147" t="s">
        <v>971</v>
      </c>
      <c r="G10147" s="83">
        <v>41961</v>
      </c>
      <c r="I10147">
        <f>IF(G10147&lt;&gt;"",YEAR(G10147),"")</f>
        <v>2014</v>
      </c>
    </row>
    <row r="10148" spans="1:9" x14ac:dyDescent="0.25">
      <c r="A10148" t="s">
        <v>976</v>
      </c>
      <c r="B10148" t="s">
        <v>49</v>
      </c>
      <c r="C10148" s="76" t="s">
        <v>842</v>
      </c>
      <c r="D10148" t="s">
        <v>974</v>
      </c>
      <c r="E10148" s="82">
        <v>50</v>
      </c>
      <c r="F10148" t="s">
        <v>971</v>
      </c>
      <c r="G10148" s="83">
        <v>41306</v>
      </c>
      <c r="I10148">
        <f>IF(G10148&lt;&gt;"",YEAR(G10148),"")</f>
        <v>2013</v>
      </c>
    </row>
    <row r="10149" spans="1:9" x14ac:dyDescent="0.25">
      <c r="A10149" t="s">
        <v>972</v>
      </c>
      <c r="B10149" t="s">
        <v>277</v>
      </c>
      <c r="C10149" s="76" t="s">
        <v>842</v>
      </c>
      <c r="D10149" t="s">
        <v>980</v>
      </c>
      <c r="E10149" s="82">
        <v>4</v>
      </c>
      <c r="F10149" t="s">
        <v>973</v>
      </c>
      <c r="G10149" s="83">
        <v>42201</v>
      </c>
      <c r="I10149">
        <v>2015</v>
      </c>
    </row>
    <row r="10150" spans="1:9" x14ac:dyDescent="0.25">
      <c r="A10150" t="s">
        <v>972</v>
      </c>
      <c r="B10150" t="s">
        <v>97</v>
      </c>
      <c r="C10150" s="76" t="s">
        <v>842</v>
      </c>
      <c r="D10150" t="s">
        <v>980</v>
      </c>
      <c r="E10150" s="82">
        <v>3</v>
      </c>
      <c r="F10150" t="s">
        <v>973</v>
      </c>
      <c r="G10150" s="83">
        <v>42186</v>
      </c>
      <c r="I10150">
        <v>2015</v>
      </c>
    </row>
    <row r="10151" spans="1:9" x14ac:dyDescent="0.25">
      <c r="A10151" t="s">
        <v>972</v>
      </c>
      <c r="B10151" t="s">
        <v>223</v>
      </c>
      <c r="C10151" s="76" t="s">
        <v>842</v>
      </c>
      <c r="D10151" t="s">
        <v>980</v>
      </c>
      <c r="E10151" s="82">
        <v>500</v>
      </c>
      <c r="F10151" t="s">
        <v>973</v>
      </c>
      <c r="G10151" s="83">
        <v>41982</v>
      </c>
      <c r="I10151">
        <v>2014</v>
      </c>
    </row>
    <row r="10152" spans="1:9" x14ac:dyDescent="0.25">
      <c r="A10152" t="s">
        <v>972</v>
      </c>
      <c r="B10152" t="s">
        <v>153</v>
      </c>
      <c r="C10152" s="76" t="s">
        <v>842</v>
      </c>
      <c r="D10152" t="s">
        <v>980</v>
      </c>
      <c r="E10152" s="82">
        <v>500</v>
      </c>
      <c r="F10152" t="s">
        <v>973</v>
      </c>
      <c r="G10152" s="83">
        <v>41949</v>
      </c>
      <c r="I10152">
        <v>2014</v>
      </c>
    </row>
    <row r="10153" spans="1:9" x14ac:dyDescent="0.25">
      <c r="A10153" t="s">
        <v>972</v>
      </c>
      <c r="B10153" t="s">
        <v>172</v>
      </c>
      <c r="C10153" s="76" t="s">
        <v>842</v>
      </c>
      <c r="D10153" t="s">
        <v>980</v>
      </c>
      <c r="E10153" s="82">
        <v>5.25</v>
      </c>
      <c r="F10153" t="s">
        <v>973</v>
      </c>
      <c r="G10153" s="83">
        <v>42062</v>
      </c>
      <c r="I10153">
        <v>2015</v>
      </c>
    </row>
    <row r="10154" spans="1:9" x14ac:dyDescent="0.25">
      <c r="A10154" t="s">
        <v>972</v>
      </c>
      <c r="B10154" t="s">
        <v>91</v>
      </c>
      <c r="C10154" s="76" t="s">
        <v>842</v>
      </c>
      <c r="D10154" t="s">
        <v>980</v>
      </c>
      <c r="E10154" s="82">
        <v>9</v>
      </c>
      <c r="F10154" t="s">
        <v>973</v>
      </c>
      <c r="G10154" s="83">
        <v>42143</v>
      </c>
      <c r="I10154">
        <v>2015</v>
      </c>
    </row>
    <row r="10155" spans="1:9" x14ac:dyDescent="0.25">
      <c r="A10155" t="s">
        <v>972</v>
      </c>
      <c r="B10155" t="s">
        <v>132</v>
      </c>
      <c r="C10155" s="76" t="s">
        <v>842</v>
      </c>
      <c r="D10155" t="s">
        <v>980</v>
      </c>
      <c r="E10155" s="82">
        <v>3.8</v>
      </c>
      <c r="F10155" t="s">
        <v>973</v>
      </c>
      <c r="G10155" s="83">
        <v>42081</v>
      </c>
      <c r="I10155">
        <v>2015</v>
      </c>
    </row>
    <row r="10156" spans="1:9" x14ac:dyDescent="0.25">
      <c r="A10156" t="s">
        <v>972</v>
      </c>
      <c r="B10156" t="s">
        <v>105</v>
      </c>
      <c r="C10156" s="76" t="s">
        <v>842</v>
      </c>
      <c r="D10156" t="s">
        <v>980</v>
      </c>
      <c r="E10156" s="82">
        <v>3.8</v>
      </c>
      <c r="F10156" t="s">
        <v>973</v>
      </c>
      <c r="G10156" s="83">
        <v>42179</v>
      </c>
      <c r="I10156">
        <v>2015</v>
      </c>
    </row>
    <row r="10157" spans="1:9" x14ac:dyDescent="0.25">
      <c r="A10157" t="s">
        <v>972</v>
      </c>
      <c r="B10157" t="s">
        <v>280</v>
      </c>
      <c r="C10157" s="76" t="s">
        <v>842</v>
      </c>
      <c r="D10157" t="s">
        <v>980</v>
      </c>
      <c r="E10157" s="82">
        <v>5</v>
      </c>
      <c r="F10157" t="s">
        <v>973</v>
      </c>
      <c r="G10157" s="83">
        <v>42083</v>
      </c>
      <c r="I10157">
        <v>2015</v>
      </c>
    </row>
    <row r="10158" spans="1:9" x14ac:dyDescent="0.25">
      <c r="A10158" t="s">
        <v>972</v>
      </c>
      <c r="B10158" t="s">
        <v>95</v>
      </c>
      <c r="C10158" s="76" t="s">
        <v>842</v>
      </c>
      <c r="D10158" t="s">
        <v>980</v>
      </c>
      <c r="E10158" s="82">
        <v>10</v>
      </c>
      <c r="F10158" t="s">
        <v>973</v>
      </c>
      <c r="G10158" s="83">
        <v>42116</v>
      </c>
      <c r="I10158">
        <v>2015</v>
      </c>
    </row>
    <row r="10159" spans="1:9" x14ac:dyDescent="0.25">
      <c r="A10159" t="s">
        <v>972</v>
      </c>
      <c r="B10159" t="s">
        <v>216</v>
      </c>
      <c r="C10159" s="76" t="s">
        <v>842</v>
      </c>
      <c r="D10159" t="s">
        <v>980</v>
      </c>
      <c r="E10159" s="82">
        <v>6</v>
      </c>
      <c r="F10159" t="s">
        <v>973</v>
      </c>
      <c r="G10159" s="83">
        <v>42111</v>
      </c>
      <c r="I10159">
        <v>2015</v>
      </c>
    </row>
    <row r="10160" spans="1:9" x14ac:dyDescent="0.25">
      <c r="A10160" t="s">
        <v>972</v>
      </c>
      <c r="B10160" t="s">
        <v>116</v>
      </c>
      <c r="C10160" s="76" t="s">
        <v>842</v>
      </c>
      <c r="D10160" t="s">
        <v>980</v>
      </c>
      <c r="E10160" s="82">
        <v>7</v>
      </c>
      <c r="F10160" t="s">
        <v>973</v>
      </c>
      <c r="G10160" s="83">
        <v>42088</v>
      </c>
      <c r="I10160">
        <v>2015</v>
      </c>
    </row>
    <row r="10161" spans="1:9" x14ac:dyDescent="0.25">
      <c r="A10161" t="s">
        <v>972</v>
      </c>
      <c r="B10161" t="s">
        <v>78</v>
      </c>
      <c r="C10161" s="76" t="s">
        <v>842</v>
      </c>
      <c r="D10161" t="s">
        <v>980</v>
      </c>
      <c r="E10161" s="82">
        <v>7</v>
      </c>
      <c r="F10161" t="s">
        <v>973</v>
      </c>
      <c r="G10161" s="83">
        <v>42219</v>
      </c>
      <c r="I10161">
        <v>2015</v>
      </c>
    </row>
    <row r="10162" spans="1:9" x14ac:dyDescent="0.25">
      <c r="A10162" t="s">
        <v>976</v>
      </c>
      <c r="B10162" t="s">
        <v>49</v>
      </c>
      <c r="C10162" s="76" t="s">
        <v>842</v>
      </c>
      <c r="D10162" t="s">
        <v>974</v>
      </c>
      <c r="E10162" s="82">
        <v>37</v>
      </c>
      <c r="F10162" t="s">
        <v>971</v>
      </c>
      <c r="G10162" s="83">
        <v>41472</v>
      </c>
      <c r="I10162">
        <f>IF(G10162&lt;&gt;"",YEAR(G10162),"")</f>
        <v>2013</v>
      </c>
    </row>
    <row r="10163" spans="1:9" x14ac:dyDescent="0.25">
      <c r="A10163" t="s">
        <v>972</v>
      </c>
      <c r="B10163" t="s">
        <v>278</v>
      </c>
      <c r="C10163" s="76" t="s">
        <v>842</v>
      </c>
      <c r="D10163" t="s">
        <v>980</v>
      </c>
      <c r="E10163" s="82">
        <v>500</v>
      </c>
      <c r="F10163" t="s">
        <v>973</v>
      </c>
      <c r="G10163" s="83">
        <v>42152</v>
      </c>
      <c r="I10163">
        <v>2015</v>
      </c>
    </row>
    <row r="10164" spans="1:9" x14ac:dyDescent="0.25">
      <c r="A10164" t="s">
        <v>972</v>
      </c>
      <c r="B10164" t="s">
        <v>199</v>
      </c>
      <c r="C10164" s="76" t="s">
        <v>946</v>
      </c>
      <c r="D10164" t="s">
        <v>980</v>
      </c>
      <c r="E10164" s="82">
        <v>375</v>
      </c>
      <c r="F10164" t="s">
        <v>973</v>
      </c>
      <c r="G10164" s="83">
        <v>42261</v>
      </c>
      <c r="I10164">
        <v>2015</v>
      </c>
    </row>
    <row r="10165" spans="1:9" x14ac:dyDescent="0.25">
      <c r="A10165" t="s">
        <v>972</v>
      </c>
      <c r="B10165" t="s">
        <v>147</v>
      </c>
      <c r="C10165" s="76" t="s">
        <v>842</v>
      </c>
      <c r="D10165" t="s">
        <v>980</v>
      </c>
      <c r="E10165" s="82">
        <v>9.9</v>
      </c>
      <c r="F10165" t="s">
        <v>973</v>
      </c>
      <c r="G10165" s="83">
        <v>42045</v>
      </c>
      <c r="I10165">
        <v>2015</v>
      </c>
    </row>
    <row r="10166" spans="1:9" x14ac:dyDescent="0.25">
      <c r="A10166" t="s">
        <v>972</v>
      </c>
      <c r="B10166" t="s">
        <v>199</v>
      </c>
      <c r="C10166" s="76" t="s">
        <v>842</v>
      </c>
      <c r="D10166" t="s">
        <v>980</v>
      </c>
      <c r="E10166" s="82">
        <v>15.48</v>
      </c>
      <c r="F10166" t="s">
        <v>973</v>
      </c>
      <c r="G10166" s="83">
        <v>42144</v>
      </c>
      <c r="I10166">
        <v>2015</v>
      </c>
    </row>
    <row r="10167" spans="1:9" x14ac:dyDescent="0.25">
      <c r="A10167" t="s">
        <v>972</v>
      </c>
      <c r="B10167" t="s">
        <v>77</v>
      </c>
      <c r="C10167" s="76" t="s">
        <v>842</v>
      </c>
      <c r="D10167" t="s">
        <v>980</v>
      </c>
      <c r="E10167" s="82">
        <v>7.5</v>
      </c>
      <c r="F10167" t="s">
        <v>973</v>
      </c>
      <c r="G10167" s="83">
        <v>42125</v>
      </c>
      <c r="I10167">
        <v>2015</v>
      </c>
    </row>
    <row r="10168" spans="1:9" x14ac:dyDescent="0.25">
      <c r="A10168" t="s">
        <v>972</v>
      </c>
      <c r="B10168" t="s">
        <v>138</v>
      </c>
      <c r="C10168" s="76" t="s">
        <v>842</v>
      </c>
      <c r="D10168" t="s">
        <v>980</v>
      </c>
      <c r="E10168" s="82">
        <v>10</v>
      </c>
      <c r="F10168" t="s">
        <v>973</v>
      </c>
      <c r="G10168" s="83">
        <v>42036</v>
      </c>
      <c r="I10168">
        <v>2015</v>
      </c>
    </row>
    <row r="10169" spans="1:9" x14ac:dyDescent="0.25">
      <c r="A10169" t="s">
        <v>972</v>
      </c>
      <c r="B10169" t="s">
        <v>107</v>
      </c>
      <c r="C10169" s="76" t="s">
        <v>842</v>
      </c>
      <c r="D10169" t="s">
        <v>980</v>
      </c>
      <c r="E10169" s="82">
        <v>5</v>
      </c>
      <c r="F10169" t="s">
        <v>973</v>
      </c>
      <c r="G10169" s="83">
        <v>42209</v>
      </c>
      <c r="I10169">
        <v>2015</v>
      </c>
    </row>
    <row r="10170" spans="1:9" x14ac:dyDescent="0.25">
      <c r="A10170" t="s">
        <v>972</v>
      </c>
      <c r="B10170" t="s">
        <v>105</v>
      </c>
      <c r="C10170" s="76" t="s">
        <v>842</v>
      </c>
      <c r="D10170" t="s">
        <v>980</v>
      </c>
      <c r="E10170" s="82">
        <v>7.6</v>
      </c>
      <c r="F10170" t="s">
        <v>973</v>
      </c>
      <c r="G10170" s="83">
        <v>42110</v>
      </c>
      <c r="I10170">
        <v>2015</v>
      </c>
    </row>
    <row r="10171" spans="1:9" x14ac:dyDescent="0.25">
      <c r="A10171" t="s">
        <v>972</v>
      </c>
      <c r="B10171" t="s">
        <v>281</v>
      </c>
      <c r="C10171" s="76" t="s">
        <v>842</v>
      </c>
      <c r="D10171" t="s">
        <v>980</v>
      </c>
      <c r="E10171" s="82">
        <v>7.5</v>
      </c>
      <c r="F10171" t="s">
        <v>973</v>
      </c>
      <c r="G10171" s="83">
        <v>42165</v>
      </c>
      <c r="I10171">
        <v>2015</v>
      </c>
    </row>
    <row r="10172" spans="1:9" x14ac:dyDescent="0.25">
      <c r="A10172" t="s">
        <v>972</v>
      </c>
      <c r="B10172" t="s">
        <v>88</v>
      </c>
      <c r="C10172" s="76" t="s">
        <v>842</v>
      </c>
      <c r="D10172" t="s">
        <v>980</v>
      </c>
      <c r="E10172" s="82">
        <v>14.6</v>
      </c>
      <c r="F10172" t="s">
        <v>973</v>
      </c>
      <c r="G10172" s="83">
        <v>42278</v>
      </c>
      <c r="I10172">
        <v>2015</v>
      </c>
    </row>
    <row r="10173" spans="1:9" x14ac:dyDescent="0.25">
      <c r="A10173" t="s">
        <v>972</v>
      </c>
      <c r="B10173" t="s">
        <v>242</v>
      </c>
      <c r="C10173" s="76" t="s">
        <v>842</v>
      </c>
      <c r="D10173" t="s">
        <v>980</v>
      </c>
      <c r="E10173" s="82">
        <v>5</v>
      </c>
      <c r="F10173" t="s">
        <v>973</v>
      </c>
      <c r="G10173" s="83">
        <v>42150</v>
      </c>
      <c r="I10173">
        <v>2015</v>
      </c>
    </row>
    <row r="10174" spans="1:9" x14ac:dyDescent="0.25">
      <c r="A10174" t="s">
        <v>972</v>
      </c>
      <c r="B10174" t="s">
        <v>172</v>
      </c>
      <c r="C10174" s="76" t="s">
        <v>842</v>
      </c>
      <c r="D10174" t="s">
        <v>980</v>
      </c>
      <c r="E10174" s="82">
        <v>3</v>
      </c>
      <c r="F10174" t="s">
        <v>973</v>
      </c>
      <c r="G10174" s="83">
        <v>42135</v>
      </c>
      <c r="I10174">
        <v>2015</v>
      </c>
    </row>
    <row r="10175" spans="1:9" x14ac:dyDescent="0.25">
      <c r="A10175" t="s">
        <v>972</v>
      </c>
      <c r="B10175" t="s">
        <v>91</v>
      </c>
      <c r="C10175" s="76" t="s">
        <v>842</v>
      </c>
      <c r="D10175" t="s">
        <v>980</v>
      </c>
      <c r="E10175" s="82">
        <v>6</v>
      </c>
      <c r="F10175" t="s">
        <v>973</v>
      </c>
      <c r="G10175" s="83">
        <v>42150</v>
      </c>
      <c r="I10175">
        <v>2015</v>
      </c>
    </row>
    <row r="10176" spans="1:9" x14ac:dyDescent="0.25">
      <c r="A10176" t="s">
        <v>972</v>
      </c>
      <c r="B10176" t="s">
        <v>276</v>
      </c>
      <c r="C10176" s="76" t="s">
        <v>842</v>
      </c>
      <c r="D10176" t="s">
        <v>980</v>
      </c>
      <c r="E10176" s="82">
        <v>8</v>
      </c>
      <c r="F10176" t="s">
        <v>973</v>
      </c>
      <c r="G10176" s="83">
        <v>42153</v>
      </c>
      <c r="I10176">
        <v>2015</v>
      </c>
    </row>
    <row r="10177" spans="1:9" x14ac:dyDescent="0.25">
      <c r="A10177" t="s">
        <v>972</v>
      </c>
      <c r="B10177" t="s">
        <v>222</v>
      </c>
      <c r="C10177" s="76" t="s">
        <v>842</v>
      </c>
      <c r="D10177" t="s">
        <v>980</v>
      </c>
      <c r="E10177" s="82">
        <v>7</v>
      </c>
      <c r="F10177" t="s">
        <v>973</v>
      </c>
      <c r="G10177" s="83">
        <v>42114</v>
      </c>
      <c r="I10177">
        <v>2015</v>
      </c>
    </row>
    <row r="10178" spans="1:9" x14ac:dyDescent="0.25">
      <c r="A10178" t="s">
        <v>972</v>
      </c>
      <c r="B10178" t="s">
        <v>95</v>
      </c>
      <c r="C10178" s="76" t="s">
        <v>842</v>
      </c>
      <c r="D10178" t="s">
        <v>980</v>
      </c>
      <c r="E10178" s="82">
        <v>6.72</v>
      </c>
      <c r="F10178" t="s">
        <v>973</v>
      </c>
      <c r="G10178" s="83">
        <v>42151</v>
      </c>
      <c r="I10178">
        <v>2015</v>
      </c>
    </row>
    <row r="10179" spans="1:9" x14ac:dyDescent="0.25">
      <c r="A10179" t="s">
        <v>972</v>
      </c>
      <c r="B10179" t="s">
        <v>178</v>
      </c>
      <c r="C10179" s="76" t="s">
        <v>842</v>
      </c>
      <c r="D10179" t="s">
        <v>980</v>
      </c>
      <c r="E10179" s="82">
        <v>148.19999999999999</v>
      </c>
      <c r="F10179" t="s">
        <v>973</v>
      </c>
      <c r="G10179" s="83">
        <v>42061</v>
      </c>
      <c r="I10179">
        <v>2015</v>
      </c>
    </row>
    <row r="10180" spans="1:9" x14ac:dyDescent="0.25">
      <c r="A10180" t="s">
        <v>972</v>
      </c>
      <c r="B10180" t="s">
        <v>170</v>
      </c>
      <c r="C10180" s="76" t="s">
        <v>842</v>
      </c>
      <c r="D10180" t="s">
        <v>980</v>
      </c>
      <c r="E10180" s="82">
        <v>149.69999999999999</v>
      </c>
      <c r="F10180" t="s">
        <v>973</v>
      </c>
      <c r="G10180" s="83">
        <v>42297</v>
      </c>
      <c r="I10180">
        <v>2015</v>
      </c>
    </row>
    <row r="10181" spans="1:9" x14ac:dyDescent="0.25">
      <c r="A10181" t="s">
        <v>972</v>
      </c>
      <c r="B10181" t="s">
        <v>71</v>
      </c>
      <c r="C10181" s="76" t="s">
        <v>842</v>
      </c>
      <c r="D10181" t="s">
        <v>980</v>
      </c>
      <c r="E10181" s="82">
        <v>10</v>
      </c>
      <c r="F10181" t="s">
        <v>973</v>
      </c>
      <c r="G10181" s="83">
        <v>42125</v>
      </c>
      <c r="I10181">
        <v>2015</v>
      </c>
    </row>
    <row r="10182" spans="1:9" x14ac:dyDescent="0.25">
      <c r="A10182" t="s">
        <v>972</v>
      </c>
      <c r="B10182" t="s">
        <v>243</v>
      </c>
      <c r="C10182" s="76" t="s">
        <v>842</v>
      </c>
      <c r="D10182" t="s">
        <v>980</v>
      </c>
      <c r="E10182" s="82">
        <v>14</v>
      </c>
      <c r="F10182" t="s">
        <v>973</v>
      </c>
      <c r="G10182" s="83">
        <v>42130</v>
      </c>
      <c r="I10182">
        <v>2015</v>
      </c>
    </row>
    <row r="10183" spans="1:9" x14ac:dyDescent="0.25">
      <c r="A10183" t="s">
        <v>972</v>
      </c>
      <c r="B10183" t="s">
        <v>253</v>
      </c>
      <c r="C10183" s="76" t="s">
        <v>842</v>
      </c>
      <c r="D10183" t="s">
        <v>980</v>
      </c>
      <c r="E10183" s="82">
        <v>12</v>
      </c>
      <c r="F10183" t="s">
        <v>973</v>
      </c>
      <c r="G10183" s="83">
        <v>42110</v>
      </c>
      <c r="I10183">
        <v>2015</v>
      </c>
    </row>
    <row r="10184" spans="1:9" x14ac:dyDescent="0.25">
      <c r="A10184" t="s">
        <v>972</v>
      </c>
      <c r="B10184" t="s">
        <v>281</v>
      </c>
      <c r="C10184" s="76" t="s">
        <v>842</v>
      </c>
      <c r="D10184" t="s">
        <v>980</v>
      </c>
      <c r="E10184" s="82">
        <v>6</v>
      </c>
      <c r="F10184" t="s">
        <v>973</v>
      </c>
      <c r="G10184" s="83">
        <v>42104</v>
      </c>
      <c r="I10184">
        <v>2015</v>
      </c>
    </row>
    <row r="10185" spans="1:9" x14ac:dyDescent="0.25">
      <c r="A10185" t="s">
        <v>972</v>
      </c>
      <c r="B10185" t="s">
        <v>125</v>
      </c>
      <c r="C10185" s="76" t="s">
        <v>842</v>
      </c>
      <c r="D10185" t="s">
        <v>980</v>
      </c>
      <c r="E10185" s="82">
        <v>5</v>
      </c>
      <c r="F10185" t="s">
        <v>973</v>
      </c>
      <c r="G10185" s="83">
        <v>42097</v>
      </c>
      <c r="I10185">
        <v>2015</v>
      </c>
    </row>
    <row r="10186" spans="1:9" x14ac:dyDescent="0.25">
      <c r="A10186" t="s">
        <v>972</v>
      </c>
      <c r="B10186" t="s">
        <v>2</v>
      </c>
      <c r="C10186" s="76" t="s">
        <v>842</v>
      </c>
      <c r="D10186" t="s">
        <v>980</v>
      </c>
      <c r="E10186" s="82">
        <v>7</v>
      </c>
      <c r="F10186" t="s">
        <v>973</v>
      </c>
      <c r="G10186" s="83">
        <v>42116</v>
      </c>
      <c r="I10186">
        <v>2015</v>
      </c>
    </row>
    <row r="10187" spans="1:9" x14ac:dyDescent="0.25">
      <c r="A10187" t="s">
        <v>972</v>
      </c>
      <c r="B10187" t="s">
        <v>108</v>
      </c>
      <c r="C10187" s="76" t="s">
        <v>842</v>
      </c>
      <c r="D10187" t="s">
        <v>980</v>
      </c>
      <c r="E10187" s="82">
        <v>3.8</v>
      </c>
      <c r="F10187" t="s">
        <v>973</v>
      </c>
      <c r="G10187" s="83">
        <v>42193</v>
      </c>
      <c r="I10187">
        <v>2015</v>
      </c>
    </row>
    <row r="10188" spans="1:9" x14ac:dyDescent="0.25">
      <c r="A10188" t="s">
        <v>972</v>
      </c>
      <c r="B10188" t="s">
        <v>281</v>
      </c>
      <c r="C10188" s="76" t="s">
        <v>842</v>
      </c>
      <c r="D10188" t="s">
        <v>980</v>
      </c>
      <c r="E10188" s="82">
        <v>6.8</v>
      </c>
      <c r="F10188" t="s">
        <v>973</v>
      </c>
      <c r="G10188" s="83">
        <v>42095</v>
      </c>
      <c r="I10188">
        <v>2015</v>
      </c>
    </row>
    <row r="10189" spans="1:9" x14ac:dyDescent="0.25">
      <c r="A10189" t="s">
        <v>972</v>
      </c>
      <c r="B10189" t="s">
        <v>133</v>
      </c>
      <c r="C10189" s="76" t="s">
        <v>842</v>
      </c>
      <c r="D10189" t="s">
        <v>980</v>
      </c>
      <c r="E10189" s="82">
        <v>6</v>
      </c>
      <c r="F10189" t="s">
        <v>973</v>
      </c>
      <c r="G10189" s="83">
        <v>42165</v>
      </c>
      <c r="I10189">
        <v>2015</v>
      </c>
    </row>
    <row r="10190" spans="1:9" x14ac:dyDescent="0.25">
      <c r="A10190" t="s">
        <v>972</v>
      </c>
      <c r="B10190" t="s">
        <v>118</v>
      </c>
      <c r="C10190" s="76" t="s">
        <v>842</v>
      </c>
      <c r="D10190" t="s">
        <v>980</v>
      </c>
      <c r="E10190" s="82">
        <v>4.3</v>
      </c>
      <c r="F10190" t="s">
        <v>973</v>
      </c>
      <c r="G10190" s="83">
        <v>42066</v>
      </c>
      <c r="I10190">
        <v>2015</v>
      </c>
    </row>
    <row r="10191" spans="1:9" x14ac:dyDescent="0.25">
      <c r="A10191" t="s">
        <v>972</v>
      </c>
      <c r="B10191" t="s">
        <v>118</v>
      </c>
      <c r="C10191" s="76" t="s">
        <v>842</v>
      </c>
      <c r="D10191" t="s">
        <v>980</v>
      </c>
      <c r="E10191" s="82">
        <v>3.8</v>
      </c>
      <c r="F10191" t="s">
        <v>973</v>
      </c>
      <c r="G10191" s="83">
        <v>42187</v>
      </c>
      <c r="I10191">
        <v>2015</v>
      </c>
    </row>
    <row r="10192" spans="1:9" x14ac:dyDescent="0.25">
      <c r="A10192" t="s">
        <v>972</v>
      </c>
      <c r="B10192" t="s">
        <v>115</v>
      </c>
      <c r="C10192" s="76" t="s">
        <v>842</v>
      </c>
      <c r="D10192" t="s">
        <v>980</v>
      </c>
      <c r="E10192" s="82">
        <v>3.8</v>
      </c>
      <c r="F10192" t="s">
        <v>973</v>
      </c>
      <c r="G10192" s="83">
        <v>42177</v>
      </c>
      <c r="I10192">
        <v>2015</v>
      </c>
    </row>
    <row r="10193" spans="1:9" x14ac:dyDescent="0.25">
      <c r="A10193" t="s">
        <v>972</v>
      </c>
      <c r="B10193" t="s">
        <v>112</v>
      </c>
      <c r="C10193" s="76" t="s">
        <v>842</v>
      </c>
      <c r="D10193" t="s">
        <v>980</v>
      </c>
      <c r="E10193" s="82">
        <v>3.8</v>
      </c>
      <c r="F10193" t="s">
        <v>973</v>
      </c>
      <c r="G10193" s="83">
        <v>42166</v>
      </c>
      <c r="I10193">
        <v>2015</v>
      </c>
    </row>
    <row r="10194" spans="1:9" x14ac:dyDescent="0.25">
      <c r="A10194" t="s">
        <v>972</v>
      </c>
      <c r="B10194" t="s">
        <v>128</v>
      </c>
      <c r="C10194" s="76" t="s">
        <v>842</v>
      </c>
      <c r="D10194" t="s">
        <v>980</v>
      </c>
      <c r="E10194" s="82">
        <v>3.8</v>
      </c>
      <c r="F10194" t="s">
        <v>973</v>
      </c>
      <c r="G10194" s="83">
        <v>42166</v>
      </c>
      <c r="I10194">
        <v>2015</v>
      </c>
    </row>
    <row r="10195" spans="1:9" x14ac:dyDescent="0.25">
      <c r="A10195" t="s">
        <v>972</v>
      </c>
      <c r="B10195" t="s">
        <v>128</v>
      </c>
      <c r="C10195" s="76" t="s">
        <v>842</v>
      </c>
      <c r="D10195" t="s">
        <v>980</v>
      </c>
      <c r="E10195" s="82">
        <v>8.8000000000000007</v>
      </c>
      <c r="F10195" t="s">
        <v>973</v>
      </c>
      <c r="G10195" s="83">
        <v>42166</v>
      </c>
      <c r="I10195">
        <v>2015</v>
      </c>
    </row>
    <row r="10196" spans="1:9" x14ac:dyDescent="0.25">
      <c r="A10196" t="s">
        <v>972</v>
      </c>
      <c r="B10196" t="s">
        <v>118</v>
      </c>
      <c r="C10196" s="76" t="s">
        <v>842</v>
      </c>
      <c r="D10196" t="s">
        <v>980</v>
      </c>
      <c r="E10196" s="82">
        <v>7.6</v>
      </c>
      <c r="F10196" t="s">
        <v>973</v>
      </c>
      <c r="G10196" s="83">
        <v>42157</v>
      </c>
      <c r="I10196">
        <v>2015</v>
      </c>
    </row>
    <row r="10197" spans="1:9" x14ac:dyDescent="0.25">
      <c r="A10197" t="s">
        <v>972</v>
      </c>
      <c r="B10197" t="s">
        <v>188</v>
      </c>
      <c r="C10197" s="76" t="s">
        <v>842</v>
      </c>
      <c r="D10197" t="s">
        <v>980</v>
      </c>
      <c r="E10197" s="82">
        <v>13.6</v>
      </c>
      <c r="F10197" t="s">
        <v>973</v>
      </c>
      <c r="G10197" s="83">
        <v>42165</v>
      </c>
      <c r="I10197">
        <v>2015</v>
      </c>
    </row>
    <row r="10198" spans="1:9" x14ac:dyDescent="0.25">
      <c r="A10198" t="s">
        <v>972</v>
      </c>
      <c r="B10198" t="s">
        <v>128</v>
      </c>
      <c r="C10198" s="76" t="s">
        <v>842</v>
      </c>
      <c r="D10198" t="s">
        <v>980</v>
      </c>
      <c r="E10198" s="82">
        <v>3.8</v>
      </c>
      <c r="F10198" t="s">
        <v>973</v>
      </c>
      <c r="G10198" s="83">
        <v>42174</v>
      </c>
      <c r="I10198">
        <v>2015</v>
      </c>
    </row>
    <row r="10199" spans="1:9" x14ac:dyDescent="0.25">
      <c r="A10199" t="s">
        <v>972</v>
      </c>
      <c r="B10199" t="s">
        <v>118</v>
      </c>
      <c r="C10199" s="76" t="s">
        <v>842</v>
      </c>
      <c r="D10199" t="s">
        <v>980</v>
      </c>
      <c r="E10199" s="82">
        <v>9.4600000000000009</v>
      </c>
      <c r="F10199" t="s">
        <v>973</v>
      </c>
      <c r="G10199" s="83">
        <v>42067</v>
      </c>
      <c r="I10199">
        <v>2015</v>
      </c>
    </row>
    <row r="10200" spans="1:9" x14ac:dyDescent="0.25">
      <c r="A10200" t="s">
        <v>972</v>
      </c>
      <c r="B10200" t="s">
        <v>133</v>
      </c>
      <c r="C10200" s="76" t="s">
        <v>842</v>
      </c>
      <c r="D10200" t="s">
        <v>980</v>
      </c>
      <c r="E10200" s="82">
        <v>7.6</v>
      </c>
      <c r="F10200" t="s">
        <v>973</v>
      </c>
      <c r="G10200" s="83">
        <v>42088</v>
      </c>
      <c r="I10200">
        <v>2015</v>
      </c>
    </row>
    <row r="10201" spans="1:9" x14ac:dyDescent="0.25">
      <c r="A10201" t="s">
        <v>972</v>
      </c>
      <c r="B10201" t="s">
        <v>131</v>
      </c>
      <c r="C10201" s="76" t="s">
        <v>842</v>
      </c>
      <c r="D10201" t="s">
        <v>980</v>
      </c>
      <c r="E10201" s="82">
        <v>68.400000000000006</v>
      </c>
      <c r="F10201" t="s">
        <v>973</v>
      </c>
      <c r="G10201" s="83">
        <v>42250</v>
      </c>
      <c r="I10201">
        <v>2015</v>
      </c>
    </row>
    <row r="10202" spans="1:9" x14ac:dyDescent="0.25">
      <c r="A10202" t="s">
        <v>972</v>
      </c>
      <c r="B10202" t="s">
        <v>179</v>
      </c>
      <c r="C10202" s="76" t="s">
        <v>842</v>
      </c>
      <c r="D10202" t="s">
        <v>980</v>
      </c>
      <c r="E10202" s="82">
        <v>144</v>
      </c>
      <c r="F10202" t="s">
        <v>973</v>
      </c>
      <c r="G10202" s="83">
        <v>42339</v>
      </c>
      <c r="I10202">
        <v>2015</v>
      </c>
    </row>
    <row r="10203" spans="1:9" x14ac:dyDescent="0.25">
      <c r="A10203" t="s">
        <v>972</v>
      </c>
      <c r="B10203" t="s">
        <v>97</v>
      </c>
      <c r="C10203" s="76" t="s">
        <v>842</v>
      </c>
      <c r="D10203" t="s">
        <v>980</v>
      </c>
      <c r="E10203" s="82">
        <v>5.04</v>
      </c>
      <c r="F10203" t="s">
        <v>973</v>
      </c>
      <c r="G10203" s="83">
        <v>42095</v>
      </c>
      <c r="I10203">
        <v>2015</v>
      </c>
    </row>
    <row r="10204" spans="1:9" x14ac:dyDescent="0.25">
      <c r="A10204" t="s">
        <v>972</v>
      </c>
      <c r="B10204" t="s">
        <v>186</v>
      </c>
      <c r="C10204" s="76" t="s">
        <v>842</v>
      </c>
      <c r="D10204" t="s">
        <v>980</v>
      </c>
      <c r="E10204" s="82">
        <v>498</v>
      </c>
      <c r="F10204" t="s">
        <v>973</v>
      </c>
      <c r="G10204" s="83">
        <v>42223</v>
      </c>
      <c r="I10204">
        <v>2015</v>
      </c>
    </row>
    <row r="10205" spans="1:9" x14ac:dyDescent="0.25">
      <c r="A10205" t="s">
        <v>972</v>
      </c>
      <c r="B10205" t="s">
        <v>176</v>
      </c>
      <c r="C10205" s="76" t="s">
        <v>842</v>
      </c>
      <c r="D10205" t="s">
        <v>980</v>
      </c>
      <c r="E10205" s="82">
        <v>3.87</v>
      </c>
      <c r="F10205" t="s">
        <v>973</v>
      </c>
      <c r="G10205" s="83">
        <v>42075</v>
      </c>
      <c r="I10205">
        <v>2015</v>
      </c>
    </row>
    <row r="10206" spans="1:9" x14ac:dyDescent="0.25">
      <c r="A10206" t="s">
        <v>972</v>
      </c>
      <c r="B10206" t="s">
        <v>122</v>
      </c>
      <c r="C10206" s="76" t="s">
        <v>842</v>
      </c>
      <c r="D10206" t="s">
        <v>980</v>
      </c>
      <c r="E10206" s="82">
        <v>1.5</v>
      </c>
      <c r="F10206" t="s">
        <v>973</v>
      </c>
      <c r="G10206" s="83">
        <v>42068</v>
      </c>
      <c r="I10206">
        <v>2015</v>
      </c>
    </row>
    <row r="10207" spans="1:9" x14ac:dyDescent="0.25">
      <c r="A10207" t="s">
        <v>972</v>
      </c>
      <c r="B10207" t="s">
        <v>77</v>
      </c>
      <c r="C10207" s="76" t="s">
        <v>842</v>
      </c>
      <c r="D10207" t="s">
        <v>980</v>
      </c>
      <c r="E10207" s="82">
        <v>5</v>
      </c>
      <c r="F10207" t="s">
        <v>973</v>
      </c>
      <c r="G10207" s="83">
        <v>42139</v>
      </c>
      <c r="I10207">
        <v>2015</v>
      </c>
    </row>
    <row r="10208" spans="1:9" x14ac:dyDescent="0.25">
      <c r="A10208" t="s">
        <v>972</v>
      </c>
      <c r="B10208" t="s">
        <v>71</v>
      </c>
      <c r="C10208" s="76" t="s">
        <v>842</v>
      </c>
      <c r="D10208" t="s">
        <v>980</v>
      </c>
      <c r="E10208" s="82">
        <v>498</v>
      </c>
      <c r="F10208" t="s">
        <v>973</v>
      </c>
      <c r="G10208" s="83">
        <v>42213</v>
      </c>
      <c r="I10208">
        <v>2015</v>
      </c>
    </row>
    <row r="10209" spans="1:9" x14ac:dyDescent="0.25">
      <c r="A10209" t="s">
        <v>972</v>
      </c>
      <c r="B10209" t="s">
        <v>63</v>
      </c>
      <c r="C10209" s="76" t="s">
        <v>842</v>
      </c>
      <c r="D10209" t="s">
        <v>980</v>
      </c>
      <c r="E10209" s="82">
        <v>4.3</v>
      </c>
      <c r="F10209" t="s">
        <v>973</v>
      </c>
      <c r="G10209" s="83">
        <v>42199</v>
      </c>
      <c r="I10209">
        <v>2015</v>
      </c>
    </row>
    <row r="10210" spans="1:9" x14ac:dyDescent="0.25">
      <c r="A10210" t="s">
        <v>972</v>
      </c>
      <c r="B10210" t="s">
        <v>102</v>
      </c>
      <c r="C10210" s="76" t="s">
        <v>842</v>
      </c>
      <c r="D10210" t="s">
        <v>980</v>
      </c>
      <c r="E10210" s="82">
        <v>6.72</v>
      </c>
      <c r="F10210" t="s">
        <v>973</v>
      </c>
      <c r="G10210" s="83">
        <v>42108</v>
      </c>
      <c r="I10210">
        <v>2015</v>
      </c>
    </row>
    <row r="10211" spans="1:9" x14ac:dyDescent="0.25">
      <c r="A10211" t="s">
        <v>972</v>
      </c>
      <c r="B10211" t="s">
        <v>150</v>
      </c>
      <c r="C10211" s="76" t="s">
        <v>842</v>
      </c>
      <c r="D10211" t="s">
        <v>980</v>
      </c>
      <c r="E10211" s="82">
        <v>6.75</v>
      </c>
      <c r="F10211" t="s">
        <v>973</v>
      </c>
      <c r="G10211" s="83">
        <v>42142</v>
      </c>
      <c r="I10211">
        <v>2015</v>
      </c>
    </row>
    <row r="10212" spans="1:9" x14ac:dyDescent="0.25">
      <c r="A10212" t="s">
        <v>972</v>
      </c>
      <c r="B10212" t="s">
        <v>233</v>
      </c>
      <c r="C10212" s="76" t="s">
        <v>842</v>
      </c>
      <c r="D10212" t="s">
        <v>980</v>
      </c>
      <c r="E10212" s="82">
        <v>3</v>
      </c>
      <c r="F10212" t="s">
        <v>973</v>
      </c>
      <c r="G10212" s="83">
        <v>42055</v>
      </c>
      <c r="I10212">
        <v>2015</v>
      </c>
    </row>
    <row r="10213" spans="1:9" x14ac:dyDescent="0.25">
      <c r="A10213" t="s">
        <v>972</v>
      </c>
      <c r="B10213" t="s">
        <v>177</v>
      </c>
      <c r="C10213" s="76" t="s">
        <v>842</v>
      </c>
      <c r="D10213" t="s">
        <v>980</v>
      </c>
      <c r="E10213" s="82">
        <v>51</v>
      </c>
      <c r="F10213" t="s">
        <v>973</v>
      </c>
      <c r="G10213" s="83">
        <v>42203</v>
      </c>
      <c r="I10213">
        <v>2015</v>
      </c>
    </row>
    <row r="10214" spans="1:9" x14ac:dyDescent="0.25">
      <c r="A10214" t="s">
        <v>972</v>
      </c>
      <c r="B10214" t="s">
        <v>242</v>
      </c>
      <c r="C10214" s="76" t="s">
        <v>842</v>
      </c>
      <c r="D10214" t="s">
        <v>980</v>
      </c>
      <c r="E10214" s="82">
        <v>7</v>
      </c>
      <c r="F10214" t="s">
        <v>973</v>
      </c>
      <c r="G10214" s="83">
        <v>42125</v>
      </c>
      <c r="I10214">
        <v>2015</v>
      </c>
    </row>
    <row r="10215" spans="1:9" x14ac:dyDescent="0.25">
      <c r="A10215" t="s">
        <v>972</v>
      </c>
      <c r="B10215" t="s">
        <v>246</v>
      </c>
      <c r="C10215" s="76" t="s">
        <v>842</v>
      </c>
      <c r="D10215" t="s">
        <v>980</v>
      </c>
      <c r="E10215" s="82">
        <v>6</v>
      </c>
      <c r="F10215" t="s">
        <v>973</v>
      </c>
      <c r="G10215" s="83">
        <v>42123</v>
      </c>
      <c r="I10215">
        <v>2015</v>
      </c>
    </row>
    <row r="10216" spans="1:9" x14ac:dyDescent="0.25">
      <c r="A10216" t="s">
        <v>972</v>
      </c>
      <c r="B10216" t="s">
        <v>246</v>
      </c>
      <c r="C10216" s="76" t="s">
        <v>842</v>
      </c>
      <c r="D10216" t="s">
        <v>980</v>
      </c>
      <c r="E10216" s="82">
        <v>7</v>
      </c>
      <c r="F10216" t="s">
        <v>973</v>
      </c>
      <c r="G10216" s="83">
        <v>42117</v>
      </c>
      <c r="I10216">
        <v>2015</v>
      </c>
    </row>
    <row r="10217" spans="1:9" x14ac:dyDescent="0.25">
      <c r="A10217" t="s">
        <v>972</v>
      </c>
      <c r="B10217" t="s">
        <v>247</v>
      </c>
      <c r="C10217" s="76" t="s">
        <v>842</v>
      </c>
      <c r="D10217" t="s">
        <v>980</v>
      </c>
      <c r="E10217" s="82">
        <v>8</v>
      </c>
      <c r="F10217" t="s">
        <v>973</v>
      </c>
      <c r="G10217" s="83">
        <v>42136</v>
      </c>
      <c r="I10217">
        <v>2015</v>
      </c>
    </row>
    <row r="10218" spans="1:9" x14ac:dyDescent="0.25">
      <c r="A10218" t="s">
        <v>972</v>
      </c>
      <c r="B10218" t="s">
        <v>193</v>
      </c>
      <c r="C10218" s="76" t="s">
        <v>842</v>
      </c>
      <c r="D10218" t="s">
        <v>980</v>
      </c>
      <c r="E10218" s="82">
        <v>13.8</v>
      </c>
      <c r="F10218" t="s">
        <v>973</v>
      </c>
      <c r="G10218" s="83">
        <v>42129</v>
      </c>
      <c r="I10218">
        <v>2015</v>
      </c>
    </row>
    <row r="10219" spans="1:9" x14ac:dyDescent="0.25">
      <c r="A10219" t="s">
        <v>972</v>
      </c>
      <c r="B10219" t="s">
        <v>173</v>
      </c>
      <c r="C10219" s="76" t="s">
        <v>842</v>
      </c>
      <c r="D10219" t="s">
        <v>980</v>
      </c>
      <c r="E10219" s="82">
        <v>5</v>
      </c>
      <c r="F10219" t="s">
        <v>973</v>
      </c>
      <c r="G10219" s="83">
        <v>42110</v>
      </c>
      <c r="I10219">
        <v>2015</v>
      </c>
    </row>
    <row r="10220" spans="1:9" x14ac:dyDescent="0.25">
      <c r="A10220" t="s">
        <v>972</v>
      </c>
      <c r="B10220" t="s">
        <v>105</v>
      </c>
      <c r="C10220" s="76" t="s">
        <v>842</v>
      </c>
      <c r="D10220" t="s">
        <v>980</v>
      </c>
      <c r="E10220" s="82">
        <v>3.8</v>
      </c>
      <c r="F10220" t="s">
        <v>973</v>
      </c>
      <c r="G10220" s="83">
        <v>42121</v>
      </c>
      <c r="I10220">
        <v>2015</v>
      </c>
    </row>
    <row r="10221" spans="1:9" x14ac:dyDescent="0.25">
      <c r="A10221" t="s">
        <v>972</v>
      </c>
      <c r="B10221" t="s">
        <v>138</v>
      </c>
      <c r="C10221" s="76" t="s">
        <v>842</v>
      </c>
      <c r="D10221" t="s">
        <v>980</v>
      </c>
      <c r="E10221" s="82">
        <v>496.8</v>
      </c>
      <c r="F10221" t="s">
        <v>973</v>
      </c>
      <c r="G10221" s="83">
        <v>42342</v>
      </c>
      <c r="I10221">
        <v>2015</v>
      </c>
    </row>
    <row r="10222" spans="1:9" x14ac:dyDescent="0.25">
      <c r="A10222" s="74" t="s">
        <v>968</v>
      </c>
      <c r="B10222" s="75" t="s">
        <v>4</v>
      </c>
      <c r="C10222" s="76" t="s">
        <v>842</v>
      </c>
      <c r="D10222" t="s">
        <v>974</v>
      </c>
      <c r="E10222" s="77">
        <v>2100</v>
      </c>
      <c r="F10222" s="74" t="s">
        <v>969</v>
      </c>
      <c r="G10222" s="78">
        <v>44720</v>
      </c>
      <c r="H10222" s="79"/>
      <c r="I10222">
        <f>IF(G10222&lt;&gt;"",YEAR(G10222),"")</f>
        <v>2022</v>
      </c>
    </row>
    <row r="10223" spans="1:9" x14ac:dyDescent="0.25">
      <c r="A10223" t="s">
        <v>972</v>
      </c>
      <c r="B10223" t="s">
        <v>188</v>
      </c>
      <c r="C10223" s="76" t="s">
        <v>842</v>
      </c>
      <c r="D10223" t="s">
        <v>980</v>
      </c>
      <c r="E10223" s="82">
        <v>15</v>
      </c>
      <c r="F10223" t="s">
        <v>973</v>
      </c>
      <c r="G10223" s="83">
        <v>42044</v>
      </c>
      <c r="I10223">
        <v>2015</v>
      </c>
    </row>
    <row r="10224" spans="1:9" x14ac:dyDescent="0.25">
      <c r="A10224" t="s">
        <v>972</v>
      </c>
      <c r="B10224" t="s">
        <v>153</v>
      </c>
      <c r="C10224" s="76" t="s">
        <v>842</v>
      </c>
      <c r="D10224" t="s">
        <v>980</v>
      </c>
      <c r="E10224" s="82">
        <v>6</v>
      </c>
      <c r="F10224" t="s">
        <v>973</v>
      </c>
      <c r="G10224" s="83">
        <v>42144</v>
      </c>
      <c r="I10224">
        <v>2015</v>
      </c>
    </row>
    <row r="10225" spans="1:9" x14ac:dyDescent="0.25">
      <c r="A10225" t="s">
        <v>972</v>
      </c>
      <c r="B10225" t="s">
        <v>245</v>
      </c>
      <c r="C10225" s="76" t="s">
        <v>842</v>
      </c>
      <c r="D10225" t="s">
        <v>980</v>
      </c>
      <c r="E10225" s="82">
        <v>3.6</v>
      </c>
      <c r="F10225" t="s">
        <v>973</v>
      </c>
      <c r="G10225" s="83">
        <v>42212</v>
      </c>
      <c r="I10225">
        <v>2015</v>
      </c>
    </row>
    <row r="10226" spans="1:9" x14ac:dyDescent="0.25">
      <c r="A10226" t="s">
        <v>972</v>
      </c>
      <c r="B10226" t="s">
        <v>198</v>
      </c>
      <c r="C10226" s="76" t="s">
        <v>842</v>
      </c>
      <c r="D10226" t="s">
        <v>980</v>
      </c>
      <c r="E10226" s="82">
        <v>5</v>
      </c>
      <c r="F10226" t="s">
        <v>973</v>
      </c>
      <c r="G10226" s="83">
        <v>42207</v>
      </c>
      <c r="I10226">
        <v>2015</v>
      </c>
    </row>
    <row r="10227" spans="1:9" x14ac:dyDescent="0.25">
      <c r="A10227" t="s">
        <v>972</v>
      </c>
      <c r="B10227" t="s">
        <v>232</v>
      </c>
      <c r="C10227" s="76" t="s">
        <v>842</v>
      </c>
      <c r="D10227" t="s">
        <v>980</v>
      </c>
      <c r="E10227" s="82">
        <v>3</v>
      </c>
      <c r="F10227" t="s">
        <v>973</v>
      </c>
      <c r="G10227" s="83">
        <v>42047</v>
      </c>
      <c r="I10227">
        <v>2015</v>
      </c>
    </row>
    <row r="10228" spans="1:9" x14ac:dyDescent="0.25">
      <c r="A10228" t="s">
        <v>972</v>
      </c>
      <c r="B10228" t="s">
        <v>217</v>
      </c>
      <c r="C10228" s="76" t="s">
        <v>842</v>
      </c>
      <c r="D10228" t="s">
        <v>980</v>
      </c>
      <c r="E10228" s="82">
        <v>4.5</v>
      </c>
      <c r="F10228" t="s">
        <v>973</v>
      </c>
      <c r="G10228" s="83">
        <v>42187</v>
      </c>
      <c r="I10228">
        <v>2015</v>
      </c>
    </row>
    <row r="10229" spans="1:9" x14ac:dyDescent="0.25">
      <c r="A10229" t="s">
        <v>972</v>
      </c>
      <c r="B10229" t="s">
        <v>153</v>
      </c>
      <c r="C10229" s="76" t="s">
        <v>842</v>
      </c>
      <c r="D10229" t="s">
        <v>980</v>
      </c>
      <c r="E10229" s="82">
        <v>3</v>
      </c>
      <c r="F10229" t="s">
        <v>973</v>
      </c>
      <c r="G10229" s="83">
        <v>42145</v>
      </c>
      <c r="I10229">
        <v>2015</v>
      </c>
    </row>
    <row r="10230" spans="1:9" x14ac:dyDescent="0.25">
      <c r="A10230" t="s">
        <v>972</v>
      </c>
      <c r="B10230" t="s">
        <v>275</v>
      </c>
      <c r="C10230" s="76" t="s">
        <v>842</v>
      </c>
      <c r="D10230" t="s">
        <v>980</v>
      </c>
      <c r="E10230" s="82">
        <v>150</v>
      </c>
      <c r="F10230" t="s">
        <v>973</v>
      </c>
      <c r="G10230" s="83">
        <v>42199</v>
      </c>
      <c r="I10230">
        <v>2015</v>
      </c>
    </row>
    <row r="10231" spans="1:9" x14ac:dyDescent="0.25">
      <c r="A10231" t="s">
        <v>972</v>
      </c>
      <c r="B10231" t="s">
        <v>178</v>
      </c>
      <c r="C10231" s="76" t="s">
        <v>842</v>
      </c>
      <c r="D10231" t="s">
        <v>980</v>
      </c>
      <c r="E10231" s="82">
        <v>5.16</v>
      </c>
      <c r="F10231" t="s">
        <v>973</v>
      </c>
      <c r="G10231" s="83">
        <v>42214</v>
      </c>
      <c r="I10231">
        <v>2015</v>
      </c>
    </row>
    <row r="10232" spans="1:9" x14ac:dyDescent="0.25">
      <c r="A10232" t="s">
        <v>972</v>
      </c>
      <c r="B10232" t="s">
        <v>173</v>
      </c>
      <c r="C10232" s="76" t="s">
        <v>947</v>
      </c>
      <c r="D10232" t="s">
        <v>980</v>
      </c>
      <c r="E10232" s="82">
        <v>10</v>
      </c>
      <c r="F10232" t="s">
        <v>973</v>
      </c>
      <c r="G10232" s="83">
        <v>42348</v>
      </c>
      <c r="I10232">
        <v>2015</v>
      </c>
    </row>
    <row r="10233" spans="1:9" x14ac:dyDescent="0.25">
      <c r="A10233" t="s">
        <v>972</v>
      </c>
      <c r="B10233" t="s">
        <v>106</v>
      </c>
      <c r="C10233" s="76" t="s">
        <v>842</v>
      </c>
      <c r="D10233" t="s">
        <v>980</v>
      </c>
      <c r="E10233" s="82">
        <v>148.19999999999999</v>
      </c>
      <c r="F10233" t="s">
        <v>973</v>
      </c>
      <c r="G10233" s="83">
        <v>42184</v>
      </c>
      <c r="I10233">
        <v>2015</v>
      </c>
    </row>
    <row r="10234" spans="1:9" x14ac:dyDescent="0.25">
      <c r="A10234" t="s">
        <v>972</v>
      </c>
      <c r="B10234" t="s">
        <v>187</v>
      </c>
      <c r="C10234" s="76" t="s">
        <v>842</v>
      </c>
      <c r="D10234" t="s">
        <v>980</v>
      </c>
      <c r="E10234" s="82">
        <v>150</v>
      </c>
      <c r="F10234" t="s">
        <v>973</v>
      </c>
      <c r="G10234" s="83">
        <v>42348</v>
      </c>
      <c r="I10234">
        <v>2015</v>
      </c>
    </row>
    <row r="10235" spans="1:9" x14ac:dyDescent="0.25">
      <c r="A10235" t="s">
        <v>972</v>
      </c>
      <c r="B10235" s="74" t="s">
        <v>213</v>
      </c>
      <c r="C10235" s="76" t="s">
        <v>842</v>
      </c>
      <c r="D10235" t="s">
        <v>980</v>
      </c>
      <c r="E10235" s="82">
        <v>500</v>
      </c>
      <c r="F10235" t="s">
        <v>973</v>
      </c>
      <c r="G10235" s="83">
        <v>42600</v>
      </c>
      <c r="I10235">
        <v>2016</v>
      </c>
    </row>
    <row r="10236" spans="1:9" x14ac:dyDescent="0.25">
      <c r="A10236" t="s">
        <v>972</v>
      </c>
      <c r="B10236" t="s">
        <v>224</v>
      </c>
      <c r="C10236" s="76" t="s">
        <v>842</v>
      </c>
      <c r="D10236" t="s">
        <v>980</v>
      </c>
      <c r="E10236" s="82">
        <v>10</v>
      </c>
      <c r="F10236" t="s">
        <v>973</v>
      </c>
      <c r="G10236" s="83">
        <v>42251</v>
      </c>
      <c r="I10236">
        <v>2015</v>
      </c>
    </row>
    <row r="10237" spans="1:9" x14ac:dyDescent="0.25">
      <c r="A10237" t="s">
        <v>972</v>
      </c>
      <c r="B10237" t="s">
        <v>123</v>
      </c>
      <c r="C10237" s="76" t="s">
        <v>842</v>
      </c>
      <c r="D10237" t="s">
        <v>980</v>
      </c>
      <c r="E10237" s="82">
        <v>5</v>
      </c>
      <c r="F10237" t="s">
        <v>973</v>
      </c>
      <c r="G10237" s="83">
        <v>42167</v>
      </c>
      <c r="I10237">
        <v>2015</v>
      </c>
    </row>
    <row r="10238" spans="1:9" x14ac:dyDescent="0.25">
      <c r="A10238" t="s">
        <v>972</v>
      </c>
      <c r="B10238" t="s">
        <v>177</v>
      </c>
      <c r="C10238" s="76" t="s">
        <v>842</v>
      </c>
      <c r="D10238" t="s">
        <v>980</v>
      </c>
      <c r="E10238" s="82">
        <v>5</v>
      </c>
      <c r="F10238" t="s">
        <v>973</v>
      </c>
      <c r="G10238" s="83">
        <v>42109</v>
      </c>
      <c r="I10238">
        <v>2015</v>
      </c>
    </row>
    <row r="10239" spans="1:9" x14ac:dyDescent="0.25">
      <c r="A10239" t="s">
        <v>972</v>
      </c>
      <c r="B10239" t="s">
        <v>281</v>
      </c>
      <c r="C10239" s="76" t="s">
        <v>842</v>
      </c>
      <c r="D10239" t="s">
        <v>980</v>
      </c>
      <c r="E10239" s="82">
        <v>5</v>
      </c>
      <c r="F10239" t="s">
        <v>973</v>
      </c>
      <c r="G10239" s="83">
        <v>42118</v>
      </c>
      <c r="I10239">
        <v>2015</v>
      </c>
    </row>
    <row r="10240" spans="1:9" x14ac:dyDescent="0.25">
      <c r="A10240" t="s">
        <v>972</v>
      </c>
      <c r="B10240" t="s">
        <v>249</v>
      </c>
      <c r="C10240" s="76" t="s">
        <v>842</v>
      </c>
      <c r="D10240" t="s">
        <v>980</v>
      </c>
      <c r="E10240" s="82">
        <v>10</v>
      </c>
      <c r="F10240" t="s">
        <v>973</v>
      </c>
      <c r="G10240" s="83">
        <v>42116</v>
      </c>
      <c r="I10240">
        <v>2015</v>
      </c>
    </row>
    <row r="10241" spans="1:9" x14ac:dyDescent="0.25">
      <c r="A10241" t="s">
        <v>972</v>
      </c>
      <c r="B10241" t="s">
        <v>239</v>
      </c>
      <c r="C10241" s="76" t="s">
        <v>842</v>
      </c>
      <c r="D10241" t="s">
        <v>980</v>
      </c>
      <c r="E10241" s="82">
        <v>5</v>
      </c>
      <c r="F10241" t="s">
        <v>973</v>
      </c>
      <c r="G10241" s="83">
        <v>42144</v>
      </c>
      <c r="I10241">
        <v>2015</v>
      </c>
    </row>
    <row r="10242" spans="1:9" x14ac:dyDescent="0.25">
      <c r="A10242" t="s">
        <v>972</v>
      </c>
      <c r="B10242" t="s">
        <v>246</v>
      </c>
      <c r="C10242" s="76" t="s">
        <v>842</v>
      </c>
      <c r="D10242" t="s">
        <v>980</v>
      </c>
      <c r="E10242" s="82">
        <v>8</v>
      </c>
      <c r="F10242" t="s">
        <v>973</v>
      </c>
      <c r="G10242" s="83">
        <v>42124</v>
      </c>
      <c r="I10242">
        <v>2015</v>
      </c>
    </row>
    <row r="10243" spans="1:9" x14ac:dyDescent="0.25">
      <c r="A10243" t="s">
        <v>972</v>
      </c>
      <c r="B10243" t="s">
        <v>132</v>
      </c>
      <c r="C10243" s="76" t="s">
        <v>842</v>
      </c>
      <c r="D10243" t="s">
        <v>980</v>
      </c>
      <c r="E10243" s="82">
        <v>9.6</v>
      </c>
      <c r="F10243" t="s">
        <v>973</v>
      </c>
      <c r="G10243" s="83">
        <v>42181</v>
      </c>
      <c r="I10243">
        <v>2015</v>
      </c>
    </row>
    <row r="10244" spans="1:9" x14ac:dyDescent="0.25">
      <c r="A10244" t="s">
        <v>972</v>
      </c>
      <c r="B10244" t="s">
        <v>240</v>
      </c>
      <c r="C10244" s="76" t="s">
        <v>842</v>
      </c>
      <c r="D10244" t="s">
        <v>980</v>
      </c>
      <c r="E10244" s="82">
        <v>7.28</v>
      </c>
      <c r="F10244" t="s">
        <v>973</v>
      </c>
      <c r="G10244" s="83">
        <v>42067</v>
      </c>
      <c r="I10244">
        <v>2015</v>
      </c>
    </row>
    <row r="10245" spans="1:9" x14ac:dyDescent="0.25">
      <c r="A10245" t="s">
        <v>972</v>
      </c>
      <c r="B10245" t="s">
        <v>249</v>
      </c>
      <c r="C10245" s="76" t="s">
        <v>842</v>
      </c>
      <c r="D10245" t="s">
        <v>980</v>
      </c>
      <c r="E10245" s="82">
        <v>92.62</v>
      </c>
      <c r="F10245" t="s">
        <v>973</v>
      </c>
      <c r="G10245" s="83">
        <v>42258</v>
      </c>
      <c r="I10245">
        <v>2015</v>
      </c>
    </row>
    <row r="10246" spans="1:9" x14ac:dyDescent="0.25">
      <c r="A10246" t="s">
        <v>972</v>
      </c>
      <c r="B10246" t="s">
        <v>115</v>
      </c>
      <c r="C10246" s="76" t="s">
        <v>842</v>
      </c>
      <c r="D10246" t="s">
        <v>980</v>
      </c>
      <c r="E10246" s="82">
        <v>3.8</v>
      </c>
      <c r="F10246" t="s">
        <v>973</v>
      </c>
      <c r="G10246" s="83">
        <v>42055</v>
      </c>
      <c r="I10246">
        <v>2015</v>
      </c>
    </row>
    <row r="10247" spans="1:9" x14ac:dyDescent="0.25">
      <c r="A10247" t="s">
        <v>972</v>
      </c>
      <c r="B10247" t="s">
        <v>251</v>
      </c>
      <c r="C10247" s="76" t="s">
        <v>842</v>
      </c>
      <c r="D10247" t="s">
        <v>980</v>
      </c>
      <c r="E10247" s="82">
        <v>5.5</v>
      </c>
      <c r="F10247" t="s">
        <v>973</v>
      </c>
      <c r="G10247" s="83">
        <v>42184</v>
      </c>
      <c r="I10247">
        <v>2015</v>
      </c>
    </row>
    <row r="10248" spans="1:9" x14ac:dyDescent="0.25">
      <c r="A10248" t="s">
        <v>972</v>
      </c>
      <c r="B10248" t="s">
        <v>122</v>
      </c>
      <c r="C10248" s="76" t="s">
        <v>842</v>
      </c>
      <c r="D10248" t="s">
        <v>980</v>
      </c>
      <c r="E10248" s="82">
        <v>3.8</v>
      </c>
      <c r="F10248" t="s">
        <v>973</v>
      </c>
      <c r="G10248" s="83">
        <v>42072</v>
      </c>
      <c r="I10248">
        <v>2015</v>
      </c>
    </row>
    <row r="10249" spans="1:9" x14ac:dyDescent="0.25">
      <c r="A10249" t="s">
        <v>972</v>
      </c>
      <c r="B10249" t="s">
        <v>249</v>
      </c>
      <c r="C10249" s="76" t="s">
        <v>842</v>
      </c>
      <c r="D10249" t="s">
        <v>980</v>
      </c>
      <c r="E10249" s="82">
        <v>7.6</v>
      </c>
      <c r="F10249" t="s">
        <v>973</v>
      </c>
      <c r="G10249" s="83">
        <v>42108</v>
      </c>
      <c r="I10249">
        <v>2015</v>
      </c>
    </row>
    <row r="10250" spans="1:9" x14ac:dyDescent="0.25">
      <c r="A10250" t="s">
        <v>972</v>
      </c>
      <c r="B10250" t="s">
        <v>116</v>
      </c>
      <c r="C10250" s="76" t="s">
        <v>842</v>
      </c>
      <c r="D10250" t="s">
        <v>980</v>
      </c>
      <c r="E10250" s="82">
        <v>8.8000000000000007</v>
      </c>
      <c r="F10250" t="s">
        <v>973</v>
      </c>
      <c r="G10250" s="83">
        <v>42226</v>
      </c>
      <c r="I10250">
        <v>2015</v>
      </c>
    </row>
    <row r="10251" spans="1:9" x14ac:dyDescent="0.25">
      <c r="A10251" t="s">
        <v>972</v>
      </c>
      <c r="B10251" t="s">
        <v>239</v>
      </c>
      <c r="C10251" s="76" t="s">
        <v>842</v>
      </c>
      <c r="D10251" t="s">
        <v>980</v>
      </c>
      <c r="E10251" s="82">
        <v>5</v>
      </c>
      <c r="F10251" t="s">
        <v>973</v>
      </c>
      <c r="G10251" s="83">
        <v>42222</v>
      </c>
      <c r="I10251">
        <v>2015</v>
      </c>
    </row>
    <row r="10252" spans="1:9" x14ac:dyDescent="0.25">
      <c r="A10252" t="s">
        <v>972</v>
      </c>
      <c r="B10252" t="s">
        <v>248</v>
      </c>
      <c r="C10252" s="76" t="s">
        <v>842</v>
      </c>
      <c r="D10252" t="s">
        <v>980</v>
      </c>
      <c r="E10252" s="82">
        <v>5</v>
      </c>
      <c r="F10252" t="s">
        <v>973</v>
      </c>
      <c r="G10252" s="83">
        <v>42121</v>
      </c>
      <c r="I10252">
        <v>2015</v>
      </c>
    </row>
    <row r="10253" spans="1:9" x14ac:dyDescent="0.25">
      <c r="A10253" t="s">
        <v>972</v>
      </c>
      <c r="B10253" t="s">
        <v>123</v>
      </c>
      <c r="C10253" s="76" t="s">
        <v>842</v>
      </c>
      <c r="D10253" t="s">
        <v>980</v>
      </c>
      <c r="E10253" s="82">
        <v>7.6</v>
      </c>
      <c r="F10253" t="s">
        <v>973</v>
      </c>
      <c r="G10253" s="83">
        <v>42109</v>
      </c>
      <c r="I10253">
        <v>2015</v>
      </c>
    </row>
    <row r="10254" spans="1:9" x14ac:dyDescent="0.25">
      <c r="A10254" t="s">
        <v>972</v>
      </c>
      <c r="B10254" t="s">
        <v>278</v>
      </c>
      <c r="C10254" s="76" t="s">
        <v>842</v>
      </c>
      <c r="D10254" t="s">
        <v>980</v>
      </c>
      <c r="E10254" s="82">
        <v>9.8000000000000007</v>
      </c>
      <c r="F10254" t="s">
        <v>973</v>
      </c>
      <c r="G10254" s="83">
        <v>42276</v>
      </c>
      <c r="I10254">
        <v>2015</v>
      </c>
    </row>
    <row r="10255" spans="1:9" x14ac:dyDescent="0.25">
      <c r="A10255" t="s">
        <v>972</v>
      </c>
      <c r="B10255" t="s">
        <v>172</v>
      </c>
      <c r="C10255" s="76" t="s">
        <v>842</v>
      </c>
      <c r="D10255" t="s">
        <v>980</v>
      </c>
      <c r="E10255" s="82">
        <v>5</v>
      </c>
      <c r="F10255" t="s">
        <v>973</v>
      </c>
      <c r="G10255" s="83">
        <v>42138</v>
      </c>
      <c r="I10255">
        <v>2015</v>
      </c>
    </row>
    <row r="10256" spans="1:9" x14ac:dyDescent="0.25">
      <c r="A10256" t="s">
        <v>972</v>
      </c>
      <c r="B10256" t="s">
        <v>281</v>
      </c>
      <c r="C10256" s="76" t="s">
        <v>842</v>
      </c>
      <c r="D10256" t="s">
        <v>980</v>
      </c>
      <c r="E10256" s="82">
        <v>3.8</v>
      </c>
      <c r="F10256" t="s">
        <v>973</v>
      </c>
      <c r="G10256" s="83">
        <v>42158</v>
      </c>
      <c r="I10256">
        <v>2015</v>
      </c>
    </row>
    <row r="10257" spans="1:9" x14ac:dyDescent="0.25">
      <c r="A10257" t="s">
        <v>972</v>
      </c>
      <c r="B10257" t="s">
        <v>125</v>
      </c>
      <c r="C10257" s="76" t="s">
        <v>842</v>
      </c>
      <c r="D10257" t="s">
        <v>980</v>
      </c>
      <c r="E10257" s="82">
        <v>5</v>
      </c>
      <c r="F10257" t="s">
        <v>973</v>
      </c>
      <c r="G10257" s="83">
        <v>42125</v>
      </c>
      <c r="I10257">
        <v>2015</v>
      </c>
    </row>
    <row r="10258" spans="1:9" x14ac:dyDescent="0.25">
      <c r="A10258" t="s">
        <v>972</v>
      </c>
      <c r="B10258" s="76" t="s">
        <v>274</v>
      </c>
      <c r="C10258" s="76" t="s">
        <v>842</v>
      </c>
      <c r="D10258" t="s">
        <v>980</v>
      </c>
      <c r="E10258" s="82">
        <v>6</v>
      </c>
      <c r="F10258" t="s">
        <v>973</v>
      </c>
      <c r="G10258" s="83">
        <v>42110</v>
      </c>
      <c r="I10258">
        <v>2015</v>
      </c>
    </row>
    <row r="10259" spans="1:9" x14ac:dyDescent="0.25">
      <c r="A10259" t="s">
        <v>972</v>
      </c>
      <c r="B10259" t="s">
        <v>118</v>
      </c>
      <c r="C10259" s="76" t="s">
        <v>842</v>
      </c>
      <c r="D10259" t="s">
        <v>980</v>
      </c>
      <c r="E10259" s="82">
        <v>12.3</v>
      </c>
      <c r="F10259" t="s">
        <v>973</v>
      </c>
      <c r="G10259" s="83">
        <v>38718</v>
      </c>
      <c r="I10259">
        <v>2006</v>
      </c>
    </row>
    <row r="10260" spans="1:9" x14ac:dyDescent="0.25">
      <c r="A10260" t="s">
        <v>972</v>
      </c>
      <c r="B10260" t="s">
        <v>511</v>
      </c>
      <c r="C10260" s="76" t="s">
        <v>842</v>
      </c>
      <c r="D10260" t="s">
        <v>980</v>
      </c>
      <c r="E10260" s="82">
        <v>500</v>
      </c>
      <c r="F10260" t="s">
        <v>973</v>
      </c>
      <c r="G10260" s="83">
        <v>42317</v>
      </c>
      <c r="I10260">
        <v>2015</v>
      </c>
    </row>
    <row r="10261" spans="1:9" x14ac:dyDescent="0.25">
      <c r="A10261" t="s">
        <v>972</v>
      </c>
      <c r="B10261" t="s">
        <v>248</v>
      </c>
      <c r="C10261" s="76" t="s">
        <v>842</v>
      </c>
      <c r="D10261" t="s">
        <v>980</v>
      </c>
      <c r="E10261" s="82">
        <v>5.16</v>
      </c>
      <c r="F10261" t="s">
        <v>973</v>
      </c>
      <c r="G10261" s="83">
        <v>42096</v>
      </c>
      <c r="I10261">
        <v>2015</v>
      </c>
    </row>
    <row r="10262" spans="1:9" x14ac:dyDescent="0.25">
      <c r="A10262" t="s">
        <v>972</v>
      </c>
      <c r="B10262" t="s">
        <v>115</v>
      </c>
      <c r="C10262" s="76" t="s">
        <v>842</v>
      </c>
      <c r="D10262" t="s">
        <v>980</v>
      </c>
      <c r="E10262" s="82">
        <v>5.15</v>
      </c>
      <c r="F10262" t="s">
        <v>973</v>
      </c>
      <c r="G10262" s="83">
        <v>42145</v>
      </c>
      <c r="I10262">
        <v>2015</v>
      </c>
    </row>
    <row r="10263" spans="1:9" x14ac:dyDescent="0.25">
      <c r="A10263" t="s">
        <v>972</v>
      </c>
      <c r="B10263" t="s">
        <v>281</v>
      </c>
      <c r="C10263" s="76" t="s">
        <v>842</v>
      </c>
      <c r="D10263" t="s">
        <v>980</v>
      </c>
      <c r="E10263" s="82">
        <v>7</v>
      </c>
      <c r="F10263" t="s">
        <v>973</v>
      </c>
      <c r="G10263" s="83">
        <v>42165</v>
      </c>
      <c r="I10263">
        <v>2015</v>
      </c>
    </row>
    <row r="10264" spans="1:9" x14ac:dyDescent="0.25">
      <c r="A10264" t="s">
        <v>972</v>
      </c>
      <c r="B10264" t="s">
        <v>239</v>
      </c>
      <c r="C10264" s="76" t="s">
        <v>842</v>
      </c>
      <c r="D10264" t="s">
        <v>980</v>
      </c>
      <c r="E10264" s="82">
        <v>5</v>
      </c>
      <c r="F10264" t="s">
        <v>973</v>
      </c>
      <c r="G10264" s="83">
        <v>42118</v>
      </c>
      <c r="I10264">
        <v>2015</v>
      </c>
    </row>
    <row r="10265" spans="1:9" x14ac:dyDescent="0.25">
      <c r="A10265" t="s">
        <v>972</v>
      </c>
      <c r="B10265" t="s">
        <v>0</v>
      </c>
      <c r="C10265" s="76" t="s">
        <v>842</v>
      </c>
      <c r="D10265" t="s">
        <v>980</v>
      </c>
      <c r="E10265" s="82">
        <v>5</v>
      </c>
      <c r="F10265" t="s">
        <v>973</v>
      </c>
      <c r="G10265" s="83">
        <v>42139</v>
      </c>
      <c r="I10265">
        <v>2015</v>
      </c>
    </row>
    <row r="10266" spans="1:9" x14ac:dyDescent="0.25">
      <c r="A10266" t="s">
        <v>972</v>
      </c>
      <c r="B10266" t="s">
        <v>8</v>
      </c>
      <c r="C10266" s="76" t="s">
        <v>842</v>
      </c>
      <c r="D10266" t="s">
        <v>980</v>
      </c>
      <c r="E10266" s="82">
        <v>5</v>
      </c>
      <c r="F10266" t="s">
        <v>973</v>
      </c>
      <c r="G10266" s="83">
        <v>42132</v>
      </c>
      <c r="I10266">
        <v>2015</v>
      </c>
    </row>
    <row r="10267" spans="1:9" x14ac:dyDescent="0.25">
      <c r="A10267" t="s">
        <v>972</v>
      </c>
      <c r="B10267" t="s">
        <v>15</v>
      </c>
      <c r="C10267" s="76" t="s">
        <v>842</v>
      </c>
      <c r="D10267" t="s">
        <v>980</v>
      </c>
      <c r="E10267" s="82">
        <v>6</v>
      </c>
      <c r="F10267" t="s">
        <v>973</v>
      </c>
      <c r="G10267" s="83">
        <v>42138</v>
      </c>
      <c r="I10267">
        <v>2015</v>
      </c>
    </row>
    <row r="10268" spans="1:9" x14ac:dyDescent="0.25">
      <c r="A10268" t="s">
        <v>972</v>
      </c>
      <c r="B10268" t="s">
        <v>11</v>
      </c>
      <c r="C10268" s="76" t="s">
        <v>842</v>
      </c>
      <c r="D10268" t="s">
        <v>980</v>
      </c>
      <c r="E10268" s="82">
        <v>6</v>
      </c>
      <c r="F10268" t="s">
        <v>973</v>
      </c>
      <c r="G10268" s="83">
        <v>42138</v>
      </c>
      <c r="I10268">
        <v>2015</v>
      </c>
    </row>
    <row r="10269" spans="1:9" x14ac:dyDescent="0.25">
      <c r="A10269" t="s">
        <v>972</v>
      </c>
      <c r="B10269" t="s">
        <v>107</v>
      </c>
      <c r="C10269" s="76" t="s">
        <v>842</v>
      </c>
      <c r="D10269" t="s">
        <v>980</v>
      </c>
      <c r="E10269" s="82">
        <v>7.5</v>
      </c>
      <c r="F10269" t="s">
        <v>973</v>
      </c>
      <c r="G10269" s="83">
        <v>42153</v>
      </c>
      <c r="I10269">
        <v>2015</v>
      </c>
    </row>
    <row r="10270" spans="1:9" x14ac:dyDescent="0.25">
      <c r="A10270" t="s">
        <v>972</v>
      </c>
      <c r="B10270" t="s">
        <v>88</v>
      </c>
      <c r="C10270" s="76" t="s">
        <v>842</v>
      </c>
      <c r="D10270" t="s">
        <v>980</v>
      </c>
      <c r="E10270" s="82">
        <v>7.5</v>
      </c>
      <c r="F10270" t="s">
        <v>973</v>
      </c>
      <c r="G10270" s="83">
        <v>42172</v>
      </c>
      <c r="I10270">
        <v>2015</v>
      </c>
    </row>
    <row r="10271" spans="1:9" x14ac:dyDescent="0.25">
      <c r="A10271" t="s">
        <v>972</v>
      </c>
      <c r="B10271" t="s">
        <v>186</v>
      </c>
      <c r="C10271" s="76" t="s">
        <v>842</v>
      </c>
      <c r="D10271" t="s">
        <v>980</v>
      </c>
      <c r="E10271" s="82">
        <v>7</v>
      </c>
      <c r="F10271" t="s">
        <v>973</v>
      </c>
      <c r="G10271" s="83">
        <v>42118</v>
      </c>
      <c r="I10271">
        <v>2015</v>
      </c>
    </row>
    <row r="10272" spans="1:9" x14ac:dyDescent="0.25">
      <c r="A10272" t="s">
        <v>972</v>
      </c>
      <c r="B10272" t="s">
        <v>249</v>
      </c>
      <c r="C10272" s="76" t="s">
        <v>842</v>
      </c>
      <c r="D10272" t="s">
        <v>980</v>
      </c>
      <c r="E10272" s="82">
        <v>11</v>
      </c>
      <c r="F10272" t="s">
        <v>973</v>
      </c>
      <c r="G10272" s="83">
        <v>42382</v>
      </c>
      <c r="I10272">
        <v>2016</v>
      </c>
    </row>
    <row r="10273" spans="1:9" x14ac:dyDescent="0.25">
      <c r="A10273" t="s">
        <v>972</v>
      </c>
      <c r="B10273" t="s">
        <v>240</v>
      </c>
      <c r="C10273" s="76" t="s">
        <v>842</v>
      </c>
      <c r="D10273" t="s">
        <v>980</v>
      </c>
      <c r="E10273" s="82">
        <v>11.4</v>
      </c>
      <c r="F10273" t="s">
        <v>973</v>
      </c>
      <c r="G10273" s="83">
        <v>42108</v>
      </c>
      <c r="I10273">
        <v>2015</v>
      </c>
    </row>
    <row r="10274" spans="1:9" x14ac:dyDescent="0.25">
      <c r="A10274" t="s">
        <v>972</v>
      </c>
      <c r="B10274" t="s">
        <v>92</v>
      </c>
      <c r="C10274" s="76" t="s">
        <v>842</v>
      </c>
      <c r="D10274" t="s">
        <v>980</v>
      </c>
      <c r="E10274" s="82">
        <v>4.2</v>
      </c>
      <c r="F10274" t="s">
        <v>973</v>
      </c>
      <c r="G10274" s="83">
        <v>42191</v>
      </c>
      <c r="I10274">
        <v>2015</v>
      </c>
    </row>
    <row r="10275" spans="1:9" x14ac:dyDescent="0.25">
      <c r="A10275" t="s">
        <v>972</v>
      </c>
      <c r="B10275" t="s">
        <v>147</v>
      </c>
      <c r="C10275" s="76" t="s">
        <v>842</v>
      </c>
      <c r="D10275" t="s">
        <v>980</v>
      </c>
      <c r="E10275" s="82">
        <v>19.899999999999999</v>
      </c>
      <c r="F10275" t="s">
        <v>973</v>
      </c>
      <c r="G10275" s="83">
        <v>42345</v>
      </c>
      <c r="I10275">
        <v>2015</v>
      </c>
    </row>
    <row r="10276" spans="1:9" x14ac:dyDescent="0.25">
      <c r="A10276" t="s">
        <v>972</v>
      </c>
      <c r="B10276" t="s">
        <v>124</v>
      </c>
      <c r="C10276" s="76" t="s">
        <v>842</v>
      </c>
      <c r="D10276" t="s">
        <v>980</v>
      </c>
      <c r="E10276" s="82">
        <v>500</v>
      </c>
      <c r="F10276" t="s">
        <v>973</v>
      </c>
      <c r="G10276" s="83">
        <v>42331</v>
      </c>
      <c r="I10276">
        <v>2015</v>
      </c>
    </row>
    <row r="10277" spans="1:9" x14ac:dyDescent="0.25">
      <c r="A10277" t="s">
        <v>972</v>
      </c>
      <c r="B10277" t="s">
        <v>2</v>
      </c>
      <c r="C10277" s="76" t="s">
        <v>842</v>
      </c>
      <c r="D10277" t="s">
        <v>980</v>
      </c>
      <c r="E10277" s="82">
        <v>7.6</v>
      </c>
      <c r="F10277" t="s">
        <v>973</v>
      </c>
      <c r="G10277" s="83">
        <v>42137</v>
      </c>
      <c r="I10277">
        <v>2015</v>
      </c>
    </row>
    <row r="10278" spans="1:9" x14ac:dyDescent="0.25">
      <c r="A10278" t="s">
        <v>972</v>
      </c>
      <c r="B10278" t="s">
        <v>280</v>
      </c>
      <c r="C10278" s="76" t="s">
        <v>842</v>
      </c>
      <c r="D10278" t="s">
        <v>980</v>
      </c>
      <c r="E10278" s="82">
        <v>7</v>
      </c>
      <c r="F10278" t="s">
        <v>973</v>
      </c>
      <c r="G10278" s="83">
        <v>42130</v>
      </c>
      <c r="I10278">
        <v>2015</v>
      </c>
    </row>
    <row r="10279" spans="1:9" x14ac:dyDescent="0.25">
      <c r="A10279" t="s">
        <v>972</v>
      </c>
      <c r="B10279" t="s">
        <v>100</v>
      </c>
      <c r="C10279" s="76" t="s">
        <v>842</v>
      </c>
      <c r="D10279" t="s">
        <v>980</v>
      </c>
      <c r="E10279" s="82">
        <v>6</v>
      </c>
      <c r="F10279" t="s">
        <v>973</v>
      </c>
      <c r="G10279" s="83">
        <v>42150</v>
      </c>
      <c r="I10279">
        <v>2015</v>
      </c>
    </row>
    <row r="10280" spans="1:9" x14ac:dyDescent="0.25">
      <c r="A10280" t="s">
        <v>972</v>
      </c>
      <c r="B10280" t="s">
        <v>173</v>
      </c>
      <c r="C10280" s="76" t="s">
        <v>842</v>
      </c>
      <c r="D10280" t="s">
        <v>980</v>
      </c>
      <c r="E10280" s="82">
        <v>7</v>
      </c>
      <c r="F10280" t="s">
        <v>973</v>
      </c>
      <c r="G10280" s="83">
        <v>42130</v>
      </c>
      <c r="I10280">
        <v>2015</v>
      </c>
    </row>
    <row r="10281" spans="1:9" x14ac:dyDescent="0.25">
      <c r="A10281" t="s">
        <v>972</v>
      </c>
      <c r="B10281" t="s">
        <v>223</v>
      </c>
      <c r="C10281" s="76" t="s">
        <v>842</v>
      </c>
      <c r="D10281" t="s">
        <v>980</v>
      </c>
      <c r="E10281" s="82">
        <v>20</v>
      </c>
      <c r="F10281" t="s">
        <v>973</v>
      </c>
      <c r="G10281" s="83">
        <v>42114</v>
      </c>
      <c r="I10281">
        <v>2015</v>
      </c>
    </row>
    <row r="10282" spans="1:9" x14ac:dyDescent="0.25">
      <c r="A10282" t="s">
        <v>972</v>
      </c>
      <c r="B10282" t="s">
        <v>179</v>
      </c>
      <c r="C10282" s="76" t="s">
        <v>842</v>
      </c>
      <c r="D10282" t="s">
        <v>980</v>
      </c>
      <c r="E10282" s="82">
        <v>9.8000000000000007</v>
      </c>
      <c r="F10282" t="s">
        <v>973</v>
      </c>
      <c r="G10282" s="83">
        <v>42153</v>
      </c>
      <c r="I10282">
        <v>2015</v>
      </c>
    </row>
    <row r="10283" spans="1:9" x14ac:dyDescent="0.25">
      <c r="A10283" t="s">
        <v>972</v>
      </c>
      <c r="B10283" t="s">
        <v>0</v>
      </c>
      <c r="C10283" s="76" t="s">
        <v>842</v>
      </c>
      <c r="D10283" t="s">
        <v>980</v>
      </c>
      <c r="E10283" s="82">
        <v>9.8000000000000007</v>
      </c>
      <c r="F10283" t="s">
        <v>973</v>
      </c>
      <c r="G10283" s="83">
        <v>42146</v>
      </c>
      <c r="I10283">
        <v>2015</v>
      </c>
    </row>
    <row r="10284" spans="1:9" x14ac:dyDescent="0.25">
      <c r="A10284" t="s">
        <v>972</v>
      </c>
      <c r="B10284" t="s">
        <v>88</v>
      </c>
      <c r="C10284" s="76" t="s">
        <v>842</v>
      </c>
      <c r="D10284" t="s">
        <v>980</v>
      </c>
      <c r="E10284" s="82">
        <v>10</v>
      </c>
      <c r="F10284" t="s">
        <v>973</v>
      </c>
      <c r="G10284" s="83">
        <v>42145</v>
      </c>
      <c r="I10284">
        <v>2015</v>
      </c>
    </row>
    <row r="10285" spans="1:9" x14ac:dyDescent="0.25">
      <c r="A10285" t="s">
        <v>972</v>
      </c>
      <c r="B10285" t="s">
        <v>186</v>
      </c>
      <c r="C10285" s="76" t="s">
        <v>842</v>
      </c>
      <c r="D10285" t="s">
        <v>980</v>
      </c>
      <c r="E10285" s="82">
        <v>6</v>
      </c>
      <c r="F10285" t="s">
        <v>973</v>
      </c>
      <c r="G10285" s="83">
        <v>42100</v>
      </c>
      <c r="I10285">
        <v>2015</v>
      </c>
    </row>
    <row r="10286" spans="1:9" x14ac:dyDescent="0.25">
      <c r="A10286" t="s">
        <v>972</v>
      </c>
      <c r="B10286" t="s">
        <v>281</v>
      </c>
      <c r="C10286" s="76" t="s">
        <v>842</v>
      </c>
      <c r="D10286" t="s">
        <v>980</v>
      </c>
      <c r="E10286" s="82">
        <v>5.8</v>
      </c>
      <c r="F10286" t="s">
        <v>973</v>
      </c>
      <c r="G10286" s="83">
        <v>42187</v>
      </c>
      <c r="I10286">
        <v>2015</v>
      </c>
    </row>
    <row r="10287" spans="1:9" x14ac:dyDescent="0.25">
      <c r="A10287" t="s">
        <v>972</v>
      </c>
      <c r="B10287" t="s">
        <v>97</v>
      </c>
      <c r="C10287" s="76" t="s">
        <v>842</v>
      </c>
      <c r="D10287" t="s">
        <v>980</v>
      </c>
      <c r="E10287" s="82">
        <v>21.64</v>
      </c>
      <c r="F10287" t="s">
        <v>973</v>
      </c>
      <c r="G10287" s="83">
        <v>42075</v>
      </c>
      <c r="I10287">
        <v>2015</v>
      </c>
    </row>
    <row r="10288" spans="1:9" x14ac:dyDescent="0.25">
      <c r="A10288" t="s">
        <v>972</v>
      </c>
      <c r="B10288" t="s">
        <v>257</v>
      </c>
      <c r="C10288" s="76" t="s">
        <v>842</v>
      </c>
      <c r="D10288" t="s">
        <v>980</v>
      </c>
      <c r="E10288" s="82">
        <v>5</v>
      </c>
      <c r="F10288" t="s">
        <v>973</v>
      </c>
      <c r="G10288" s="83">
        <v>42202</v>
      </c>
      <c r="I10288">
        <v>2015</v>
      </c>
    </row>
    <row r="10289" spans="1:9" x14ac:dyDescent="0.25">
      <c r="A10289" t="s">
        <v>972</v>
      </c>
      <c r="B10289" t="s">
        <v>112</v>
      </c>
      <c r="C10289" s="76" t="s">
        <v>842</v>
      </c>
      <c r="D10289" t="s">
        <v>980</v>
      </c>
      <c r="E10289" s="82">
        <v>3.8</v>
      </c>
      <c r="F10289" t="s">
        <v>973</v>
      </c>
      <c r="G10289" s="83">
        <v>42157</v>
      </c>
      <c r="I10289">
        <v>2015</v>
      </c>
    </row>
    <row r="10290" spans="1:9" x14ac:dyDescent="0.25">
      <c r="A10290" t="s">
        <v>972</v>
      </c>
      <c r="B10290" t="s">
        <v>248</v>
      </c>
      <c r="C10290" s="76" t="s">
        <v>842</v>
      </c>
      <c r="D10290" t="s">
        <v>980</v>
      </c>
      <c r="E10290" s="82">
        <v>4.25</v>
      </c>
      <c r="F10290" t="s">
        <v>973</v>
      </c>
      <c r="G10290" s="83">
        <v>42145</v>
      </c>
      <c r="I10290">
        <v>2015</v>
      </c>
    </row>
    <row r="10291" spans="1:9" x14ac:dyDescent="0.25">
      <c r="A10291" t="s">
        <v>972</v>
      </c>
      <c r="B10291" t="s">
        <v>198</v>
      </c>
      <c r="C10291" s="76" t="s">
        <v>842</v>
      </c>
      <c r="D10291" t="s">
        <v>980</v>
      </c>
      <c r="E10291" s="82">
        <v>7</v>
      </c>
      <c r="F10291" t="s">
        <v>973</v>
      </c>
      <c r="G10291" s="83">
        <v>42130</v>
      </c>
      <c r="I10291">
        <v>2015</v>
      </c>
    </row>
    <row r="10292" spans="1:9" x14ac:dyDescent="0.25">
      <c r="A10292" t="s">
        <v>972</v>
      </c>
      <c r="B10292" t="s">
        <v>115</v>
      </c>
      <c r="C10292" s="76" t="s">
        <v>842</v>
      </c>
      <c r="D10292" t="s">
        <v>980</v>
      </c>
      <c r="E10292" s="82">
        <v>5.16</v>
      </c>
      <c r="F10292" t="s">
        <v>973</v>
      </c>
      <c r="G10292" s="83">
        <v>42107</v>
      </c>
      <c r="I10292">
        <v>2015</v>
      </c>
    </row>
    <row r="10293" spans="1:9" x14ac:dyDescent="0.25">
      <c r="A10293" t="s">
        <v>972</v>
      </c>
      <c r="B10293" t="s">
        <v>186</v>
      </c>
      <c r="C10293" s="76" t="s">
        <v>842</v>
      </c>
      <c r="D10293" t="s">
        <v>980</v>
      </c>
      <c r="E10293" s="82">
        <v>11</v>
      </c>
      <c r="F10293" t="s">
        <v>973</v>
      </c>
      <c r="G10293" s="83">
        <v>42100</v>
      </c>
      <c r="I10293">
        <v>2015</v>
      </c>
    </row>
    <row r="10294" spans="1:9" x14ac:dyDescent="0.25">
      <c r="A10294" t="s">
        <v>972</v>
      </c>
      <c r="B10294" t="s">
        <v>241</v>
      </c>
      <c r="C10294" s="76" t="s">
        <v>842</v>
      </c>
      <c r="D10294" t="s">
        <v>980</v>
      </c>
      <c r="E10294" s="82">
        <v>5</v>
      </c>
      <c r="F10294" t="s">
        <v>973</v>
      </c>
      <c r="G10294" s="83">
        <v>42076</v>
      </c>
      <c r="I10294">
        <v>2015</v>
      </c>
    </row>
    <row r="10295" spans="1:9" x14ac:dyDescent="0.25">
      <c r="A10295" t="s">
        <v>972</v>
      </c>
      <c r="B10295" t="s">
        <v>188</v>
      </c>
      <c r="C10295" s="76" t="s">
        <v>842</v>
      </c>
      <c r="D10295" t="s">
        <v>980</v>
      </c>
      <c r="E10295" s="82">
        <v>5</v>
      </c>
      <c r="F10295" t="s">
        <v>973</v>
      </c>
      <c r="G10295" s="83">
        <v>42109</v>
      </c>
      <c r="I10295">
        <v>2015</v>
      </c>
    </row>
    <row r="10296" spans="1:9" x14ac:dyDescent="0.25">
      <c r="A10296" t="s">
        <v>972</v>
      </c>
      <c r="B10296" t="s">
        <v>247</v>
      </c>
      <c r="C10296" s="76" t="s">
        <v>842</v>
      </c>
      <c r="D10296" t="s">
        <v>977</v>
      </c>
      <c r="E10296" s="82">
        <v>1999</v>
      </c>
      <c r="F10296" t="s">
        <v>973</v>
      </c>
      <c r="G10296" s="83">
        <v>42624</v>
      </c>
      <c r="I10296">
        <v>2016</v>
      </c>
    </row>
    <row r="10297" spans="1:9" x14ac:dyDescent="0.25">
      <c r="A10297" t="s">
        <v>972</v>
      </c>
      <c r="B10297" t="s">
        <v>253</v>
      </c>
      <c r="C10297" s="76" t="s">
        <v>842</v>
      </c>
      <c r="D10297" t="s">
        <v>977</v>
      </c>
      <c r="E10297" s="82">
        <v>4686.3999999999996</v>
      </c>
      <c r="F10297" t="s">
        <v>973</v>
      </c>
      <c r="G10297" s="83">
        <v>42682</v>
      </c>
      <c r="I10297">
        <v>2016</v>
      </c>
    </row>
    <row r="10298" spans="1:9" x14ac:dyDescent="0.25">
      <c r="A10298" t="s">
        <v>972</v>
      </c>
      <c r="B10298" t="s">
        <v>173</v>
      </c>
      <c r="C10298" s="76" t="s">
        <v>947</v>
      </c>
      <c r="D10298" t="s">
        <v>980</v>
      </c>
      <c r="E10298" s="82">
        <v>100</v>
      </c>
      <c r="F10298" t="s">
        <v>973</v>
      </c>
      <c r="G10298" s="83">
        <v>42069</v>
      </c>
      <c r="I10298">
        <v>2015</v>
      </c>
    </row>
    <row r="10299" spans="1:9" x14ac:dyDescent="0.25">
      <c r="A10299" t="s">
        <v>972</v>
      </c>
      <c r="B10299" t="s">
        <v>63</v>
      </c>
      <c r="C10299" s="76" t="s">
        <v>842</v>
      </c>
      <c r="D10299" t="s">
        <v>980</v>
      </c>
      <c r="E10299" s="82">
        <v>4.12</v>
      </c>
      <c r="F10299" t="s">
        <v>973</v>
      </c>
      <c r="G10299" s="83">
        <v>42103</v>
      </c>
      <c r="I10299">
        <v>2015</v>
      </c>
    </row>
    <row r="10300" spans="1:9" x14ac:dyDescent="0.25">
      <c r="A10300" t="s">
        <v>972</v>
      </c>
      <c r="B10300" t="s">
        <v>118</v>
      </c>
      <c r="C10300" s="76" t="s">
        <v>842</v>
      </c>
      <c r="D10300" t="s">
        <v>980</v>
      </c>
      <c r="E10300" s="82">
        <v>6</v>
      </c>
      <c r="F10300" t="s">
        <v>973</v>
      </c>
      <c r="G10300" s="83">
        <v>42121</v>
      </c>
      <c r="I10300">
        <v>2015</v>
      </c>
    </row>
    <row r="10301" spans="1:9" x14ac:dyDescent="0.25">
      <c r="A10301" t="s">
        <v>972</v>
      </c>
      <c r="B10301" t="s">
        <v>148</v>
      </c>
      <c r="C10301" s="76" t="s">
        <v>842</v>
      </c>
      <c r="D10301" t="s">
        <v>980</v>
      </c>
      <c r="E10301" s="82">
        <v>69</v>
      </c>
      <c r="F10301" t="s">
        <v>973</v>
      </c>
      <c r="G10301" s="83">
        <v>42173</v>
      </c>
      <c r="I10301">
        <v>2015</v>
      </c>
    </row>
    <row r="10302" spans="1:9" x14ac:dyDescent="0.25">
      <c r="A10302" t="s">
        <v>972</v>
      </c>
      <c r="B10302" t="s">
        <v>173</v>
      </c>
      <c r="C10302" s="76" t="s">
        <v>842</v>
      </c>
      <c r="D10302" t="s">
        <v>980</v>
      </c>
      <c r="E10302" s="82">
        <v>500</v>
      </c>
      <c r="F10302" t="s">
        <v>973</v>
      </c>
      <c r="G10302" s="83">
        <v>42331</v>
      </c>
      <c r="I10302">
        <v>2015</v>
      </c>
    </row>
    <row r="10303" spans="1:9" x14ac:dyDescent="0.25">
      <c r="A10303" t="s">
        <v>972</v>
      </c>
      <c r="B10303" t="s">
        <v>215</v>
      </c>
      <c r="C10303" s="76" t="s">
        <v>842</v>
      </c>
      <c r="D10303" t="s">
        <v>980</v>
      </c>
      <c r="E10303" s="82">
        <v>42</v>
      </c>
      <c r="F10303" t="s">
        <v>973</v>
      </c>
      <c r="G10303" s="83">
        <v>42192</v>
      </c>
      <c r="I10303">
        <v>2015</v>
      </c>
    </row>
    <row r="10304" spans="1:9" x14ac:dyDescent="0.25">
      <c r="A10304" t="s">
        <v>972</v>
      </c>
      <c r="B10304" t="s">
        <v>169</v>
      </c>
      <c r="C10304" s="76" t="s">
        <v>842</v>
      </c>
      <c r="D10304" t="s">
        <v>980</v>
      </c>
      <c r="E10304" s="82">
        <v>5</v>
      </c>
      <c r="F10304" t="s">
        <v>973</v>
      </c>
      <c r="G10304" s="83">
        <v>42164</v>
      </c>
      <c r="I10304">
        <v>2015</v>
      </c>
    </row>
    <row r="10305" spans="1:9" x14ac:dyDescent="0.25">
      <c r="A10305" t="s">
        <v>972</v>
      </c>
      <c r="B10305" t="s">
        <v>253</v>
      </c>
      <c r="C10305" s="76" t="s">
        <v>842</v>
      </c>
      <c r="D10305" t="s">
        <v>980</v>
      </c>
      <c r="E10305" s="82">
        <v>4</v>
      </c>
      <c r="F10305" t="s">
        <v>973</v>
      </c>
      <c r="G10305" s="83">
        <v>42124</v>
      </c>
      <c r="I10305">
        <v>2015</v>
      </c>
    </row>
    <row r="10306" spans="1:9" x14ac:dyDescent="0.25">
      <c r="A10306" t="s">
        <v>972</v>
      </c>
      <c r="B10306" t="s">
        <v>173</v>
      </c>
      <c r="C10306" s="76" t="s">
        <v>842</v>
      </c>
      <c r="D10306" t="s">
        <v>980</v>
      </c>
      <c r="E10306" s="82">
        <v>3.8</v>
      </c>
      <c r="F10306" t="s">
        <v>973</v>
      </c>
      <c r="G10306" s="83">
        <v>42194</v>
      </c>
      <c r="I10306">
        <v>2015</v>
      </c>
    </row>
    <row r="10307" spans="1:9" x14ac:dyDescent="0.25">
      <c r="A10307" t="s">
        <v>972</v>
      </c>
      <c r="B10307" t="s">
        <v>141</v>
      </c>
      <c r="C10307" s="76" t="s">
        <v>842</v>
      </c>
      <c r="D10307" t="s">
        <v>980</v>
      </c>
      <c r="E10307" s="82">
        <v>10</v>
      </c>
      <c r="F10307" t="s">
        <v>973</v>
      </c>
      <c r="G10307" s="83">
        <v>42377</v>
      </c>
      <c r="I10307">
        <v>2016</v>
      </c>
    </row>
    <row r="10308" spans="1:9" x14ac:dyDescent="0.25">
      <c r="A10308" t="s">
        <v>972</v>
      </c>
      <c r="B10308" t="s">
        <v>275</v>
      </c>
      <c r="C10308" s="76" t="s">
        <v>842</v>
      </c>
      <c r="D10308" t="s">
        <v>980</v>
      </c>
      <c r="E10308" s="82">
        <v>5.3</v>
      </c>
      <c r="F10308" t="s">
        <v>973</v>
      </c>
      <c r="G10308" s="83">
        <v>42159</v>
      </c>
      <c r="I10308">
        <v>2015</v>
      </c>
    </row>
    <row r="10309" spans="1:9" x14ac:dyDescent="0.25">
      <c r="A10309" t="s">
        <v>972</v>
      </c>
      <c r="B10309" t="s">
        <v>228</v>
      </c>
      <c r="C10309" s="76" t="s">
        <v>842</v>
      </c>
      <c r="D10309" t="s">
        <v>980</v>
      </c>
      <c r="E10309" s="82">
        <v>15.4</v>
      </c>
      <c r="F10309" t="s">
        <v>973</v>
      </c>
      <c r="G10309" s="83">
        <v>42159</v>
      </c>
      <c r="I10309">
        <v>2015</v>
      </c>
    </row>
    <row r="10310" spans="1:9" x14ac:dyDescent="0.25">
      <c r="A10310" t="s">
        <v>972</v>
      </c>
      <c r="B10310" t="s">
        <v>107</v>
      </c>
      <c r="C10310" s="76" t="s">
        <v>842</v>
      </c>
      <c r="D10310" t="s">
        <v>980</v>
      </c>
      <c r="E10310" s="82">
        <v>6.12</v>
      </c>
      <c r="F10310" t="s">
        <v>973</v>
      </c>
      <c r="G10310" s="83">
        <v>42226</v>
      </c>
      <c r="I10310">
        <v>2015</v>
      </c>
    </row>
    <row r="10311" spans="1:9" x14ac:dyDescent="0.25">
      <c r="A10311" t="s">
        <v>972</v>
      </c>
      <c r="B10311" t="s">
        <v>186</v>
      </c>
      <c r="C10311" s="76" t="s">
        <v>842</v>
      </c>
      <c r="D10311" t="s">
        <v>980</v>
      </c>
      <c r="E10311" s="82">
        <v>6</v>
      </c>
      <c r="F10311" t="s">
        <v>973</v>
      </c>
      <c r="G10311" s="83">
        <v>42088</v>
      </c>
      <c r="I10311">
        <v>2015</v>
      </c>
    </row>
    <row r="10312" spans="1:9" x14ac:dyDescent="0.25">
      <c r="A10312" t="s">
        <v>972</v>
      </c>
      <c r="B10312" t="s">
        <v>122</v>
      </c>
      <c r="C10312" s="76" t="s">
        <v>842</v>
      </c>
      <c r="D10312" t="s">
        <v>980</v>
      </c>
      <c r="E10312" s="82">
        <v>500</v>
      </c>
      <c r="F10312" t="s">
        <v>973</v>
      </c>
      <c r="G10312" s="83">
        <v>42383</v>
      </c>
      <c r="I10312">
        <v>2016</v>
      </c>
    </row>
    <row r="10313" spans="1:9" x14ac:dyDescent="0.25">
      <c r="A10313" t="s">
        <v>972</v>
      </c>
      <c r="B10313" t="s">
        <v>179</v>
      </c>
      <c r="C10313" s="76" t="s">
        <v>842</v>
      </c>
      <c r="D10313" t="s">
        <v>980</v>
      </c>
      <c r="E10313" s="82">
        <v>10</v>
      </c>
      <c r="F10313" t="s">
        <v>973</v>
      </c>
      <c r="G10313" s="83">
        <v>42138</v>
      </c>
      <c r="I10313">
        <v>2015</v>
      </c>
    </row>
    <row r="10314" spans="1:9" x14ac:dyDescent="0.25">
      <c r="A10314" t="s">
        <v>972</v>
      </c>
      <c r="B10314" t="s">
        <v>251</v>
      </c>
      <c r="C10314" s="76" t="s">
        <v>842</v>
      </c>
      <c r="D10314" t="s">
        <v>980</v>
      </c>
      <c r="E10314" s="82">
        <v>4</v>
      </c>
      <c r="F10314" t="s">
        <v>973</v>
      </c>
      <c r="G10314" s="83">
        <v>42139</v>
      </c>
      <c r="I10314">
        <v>2015</v>
      </c>
    </row>
    <row r="10315" spans="1:9" x14ac:dyDescent="0.25">
      <c r="A10315" t="s">
        <v>972</v>
      </c>
      <c r="B10315" t="s">
        <v>2</v>
      </c>
      <c r="C10315" s="76" t="s">
        <v>842</v>
      </c>
      <c r="D10315" t="s">
        <v>980</v>
      </c>
      <c r="E10315" s="82">
        <v>7</v>
      </c>
      <c r="F10315" t="s">
        <v>973</v>
      </c>
      <c r="G10315" s="83">
        <v>42157</v>
      </c>
      <c r="I10315">
        <v>2015</v>
      </c>
    </row>
    <row r="10316" spans="1:9" x14ac:dyDescent="0.25">
      <c r="A10316" t="s">
        <v>972</v>
      </c>
      <c r="B10316" t="s">
        <v>77</v>
      </c>
      <c r="C10316" s="76" t="s">
        <v>842</v>
      </c>
      <c r="D10316" t="s">
        <v>980</v>
      </c>
      <c r="E10316" s="82">
        <v>8.8000000000000007</v>
      </c>
      <c r="F10316" t="s">
        <v>973</v>
      </c>
      <c r="G10316" s="83">
        <v>42191</v>
      </c>
      <c r="I10316">
        <v>2015</v>
      </c>
    </row>
    <row r="10317" spans="1:9" x14ac:dyDescent="0.25">
      <c r="A10317" t="s">
        <v>972</v>
      </c>
      <c r="B10317" t="s">
        <v>232</v>
      </c>
      <c r="C10317" s="76" t="s">
        <v>842</v>
      </c>
      <c r="D10317" t="s">
        <v>980</v>
      </c>
      <c r="E10317" s="82">
        <v>6</v>
      </c>
      <c r="F10317" t="s">
        <v>973</v>
      </c>
      <c r="G10317" s="83">
        <v>42160</v>
      </c>
      <c r="I10317">
        <v>2015</v>
      </c>
    </row>
    <row r="10318" spans="1:9" x14ac:dyDescent="0.25">
      <c r="A10318" t="s">
        <v>972</v>
      </c>
      <c r="B10318" t="s">
        <v>257</v>
      </c>
      <c r="C10318" s="76" t="s">
        <v>842</v>
      </c>
      <c r="D10318" t="s">
        <v>980</v>
      </c>
      <c r="E10318" s="82">
        <v>1.83</v>
      </c>
      <c r="F10318" t="s">
        <v>973</v>
      </c>
      <c r="G10318" s="83">
        <v>42089</v>
      </c>
      <c r="I10318">
        <v>2015</v>
      </c>
    </row>
    <row r="10319" spans="1:9" x14ac:dyDescent="0.25">
      <c r="A10319" t="s">
        <v>972</v>
      </c>
      <c r="B10319" t="s">
        <v>239</v>
      </c>
      <c r="C10319" s="76" t="s">
        <v>842</v>
      </c>
      <c r="D10319" t="s">
        <v>980</v>
      </c>
      <c r="E10319" s="82">
        <v>500</v>
      </c>
      <c r="F10319" t="s">
        <v>973</v>
      </c>
      <c r="G10319" s="83">
        <v>42635</v>
      </c>
      <c r="I10319">
        <v>2016</v>
      </c>
    </row>
    <row r="10320" spans="1:9" x14ac:dyDescent="0.25">
      <c r="A10320" t="s">
        <v>972</v>
      </c>
      <c r="B10320" t="s">
        <v>141</v>
      </c>
      <c r="C10320" s="76" t="s">
        <v>842</v>
      </c>
      <c r="D10320" t="s">
        <v>980</v>
      </c>
      <c r="E10320" s="82">
        <v>6</v>
      </c>
      <c r="F10320" t="s">
        <v>973</v>
      </c>
      <c r="G10320" s="83">
        <v>42115</v>
      </c>
      <c r="I10320">
        <v>2015</v>
      </c>
    </row>
    <row r="10321" spans="1:9" x14ac:dyDescent="0.25">
      <c r="A10321" t="s">
        <v>972</v>
      </c>
      <c r="B10321" t="s">
        <v>117</v>
      </c>
      <c r="C10321" s="76" t="s">
        <v>842</v>
      </c>
      <c r="D10321" t="s">
        <v>980</v>
      </c>
      <c r="E10321" s="82">
        <v>4.75</v>
      </c>
      <c r="F10321" t="s">
        <v>973</v>
      </c>
      <c r="G10321" s="83">
        <v>42184</v>
      </c>
      <c r="I10321">
        <v>2015</v>
      </c>
    </row>
    <row r="10322" spans="1:9" x14ac:dyDescent="0.25">
      <c r="A10322" t="s">
        <v>972</v>
      </c>
      <c r="B10322" t="s">
        <v>118</v>
      </c>
      <c r="C10322" s="76" t="s">
        <v>842</v>
      </c>
      <c r="D10322" t="s">
        <v>980</v>
      </c>
      <c r="E10322" s="82">
        <v>7.6</v>
      </c>
      <c r="F10322" t="s">
        <v>973</v>
      </c>
      <c r="G10322" s="83">
        <v>42201</v>
      </c>
      <c r="I10322">
        <v>2015</v>
      </c>
    </row>
    <row r="10323" spans="1:9" x14ac:dyDescent="0.25">
      <c r="A10323" t="s">
        <v>972</v>
      </c>
      <c r="B10323" t="s">
        <v>108</v>
      </c>
      <c r="C10323" s="76" t="s">
        <v>842</v>
      </c>
      <c r="D10323" t="s">
        <v>980</v>
      </c>
      <c r="E10323" s="82">
        <v>2.86</v>
      </c>
      <c r="F10323" t="s">
        <v>973</v>
      </c>
      <c r="G10323" s="83">
        <v>42128</v>
      </c>
      <c r="I10323">
        <v>2015</v>
      </c>
    </row>
    <row r="10324" spans="1:9" x14ac:dyDescent="0.25">
      <c r="A10324" t="s">
        <v>972</v>
      </c>
      <c r="B10324" t="s">
        <v>139</v>
      </c>
      <c r="C10324" s="76" t="s">
        <v>842</v>
      </c>
      <c r="D10324" t="s">
        <v>980</v>
      </c>
      <c r="E10324" s="82">
        <v>7.6</v>
      </c>
      <c r="F10324" t="s">
        <v>973</v>
      </c>
      <c r="G10324" s="83">
        <v>42125</v>
      </c>
      <c r="I10324">
        <v>2015</v>
      </c>
    </row>
    <row r="10325" spans="1:9" x14ac:dyDescent="0.25">
      <c r="A10325" t="s">
        <v>972</v>
      </c>
      <c r="B10325" t="s">
        <v>97</v>
      </c>
      <c r="C10325" s="76" t="s">
        <v>842</v>
      </c>
      <c r="D10325" t="s">
        <v>980</v>
      </c>
      <c r="E10325" s="82">
        <v>5.76</v>
      </c>
      <c r="F10325" t="s">
        <v>973</v>
      </c>
      <c r="G10325" s="83">
        <v>42101</v>
      </c>
      <c r="I10325">
        <v>2015</v>
      </c>
    </row>
    <row r="10326" spans="1:9" x14ac:dyDescent="0.25">
      <c r="A10326" t="s">
        <v>972</v>
      </c>
      <c r="B10326" t="s">
        <v>128</v>
      </c>
      <c r="C10326" s="76" t="s">
        <v>842</v>
      </c>
      <c r="D10326" t="s">
        <v>980</v>
      </c>
      <c r="E10326" s="82">
        <v>7.6</v>
      </c>
      <c r="F10326" t="s">
        <v>973</v>
      </c>
      <c r="G10326" s="83">
        <v>42115</v>
      </c>
      <c r="I10326">
        <v>2015</v>
      </c>
    </row>
    <row r="10327" spans="1:9" x14ac:dyDescent="0.25">
      <c r="A10327" t="s">
        <v>972</v>
      </c>
      <c r="B10327" t="s">
        <v>133</v>
      </c>
      <c r="C10327" s="76" t="s">
        <v>842</v>
      </c>
      <c r="D10327" t="s">
        <v>980</v>
      </c>
      <c r="E10327" s="82">
        <v>6.02</v>
      </c>
      <c r="F10327" t="s">
        <v>973</v>
      </c>
      <c r="G10327" s="83">
        <v>42167</v>
      </c>
      <c r="I10327">
        <v>2015</v>
      </c>
    </row>
    <row r="10328" spans="1:9" x14ac:dyDescent="0.25">
      <c r="A10328" t="s">
        <v>972</v>
      </c>
      <c r="B10328" t="s">
        <v>229</v>
      </c>
      <c r="C10328" s="76" t="s">
        <v>842</v>
      </c>
      <c r="D10328" t="s">
        <v>980</v>
      </c>
      <c r="E10328" s="82">
        <v>8</v>
      </c>
      <c r="F10328" t="s">
        <v>973</v>
      </c>
      <c r="G10328" s="83">
        <v>42135</v>
      </c>
      <c r="I10328">
        <v>2015</v>
      </c>
    </row>
    <row r="10329" spans="1:9" x14ac:dyDescent="0.25">
      <c r="A10329" t="s">
        <v>972</v>
      </c>
      <c r="B10329" t="s">
        <v>175</v>
      </c>
      <c r="C10329" s="76" t="s">
        <v>842</v>
      </c>
      <c r="D10329" t="s">
        <v>980</v>
      </c>
      <c r="E10329" s="82">
        <v>14</v>
      </c>
      <c r="F10329" t="s">
        <v>973</v>
      </c>
      <c r="G10329" s="83">
        <v>42191</v>
      </c>
      <c r="I10329">
        <v>2015</v>
      </c>
    </row>
    <row r="10330" spans="1:9" x14ac:dyDescent="0.25">
      <c r="A10330" t="s">
        <v>972</v>
      </c>
      <c r="B10330" t="s">
        <v>177</v>
      </c>
      <c r="C10330" s="76" t="s">
        <v>842</v>
      </c>
      <c r="D10330" t="s">
        <v>980</v>
      </c>
      <c r="E10330" s="82">
        <v>6</v>
      </c>
      <c r="F10330" t="s">
        <v>973</v>
      </c>
      <c r="G10330" s="83">
        <v>42192</v>
      </c>
      <c r="I10330">
        <v>2015</v>
      </c>
    </row>
    <row r="10331" spans="1:9" x14ac:dyDescent="0.25">
      <c r="A10331" t="s">
        <v>972</v>
      </c>
      <c r="B10331" t="s">
        <v>104</v>
      </c>
      <c r="C10331" s="76" t="s">
        <v>842</v>
      </c>
      <c r="D10331" t="s">
        <v>980</v>
      </c>
      <c r="E10331" s="82">
        <v>6</v>
      </c>
      <c r="F10331" t="s">
        <v>973</v>
      </c>
      <c r="G10331" s="83">
        <v>42174</v>
      </c>
      <c r="I10331">
        <v>2015</v>
      </c>
    </row>
    <row r="10332" spans="1:9" x14ac:dyDescent="0.25">
      <c r="A10332" t="s">
        <v>972</v>
      </c>
      <c r="B10332" t="s">
        <v>88</v>
      </c>
      <c r="C10332" s="76" t="s">
        <v>842</v>
      </c>
      <c r="D10332" t="s">
        <v>980</v>
      </c>
      <c r="E10332" s="82">
        <v>8.8000000000000007</v>
      </c>
      <c r="F10332" t="s">
        <v>973</v>
      </c>
      <c r="G10332" s="83">
        <v>42172</v>
      </c>
      <c r="I10332">
        <v>2015</v>
      </c>
    </row>
    <row r="10333" spans="1:9" x14ac:dyDescent="0.25">
      <c r="A10333" t="s">
        <v>972</v>
      </c>
      <c r="B10333" t="s">
        <v>175</v>
      </c>
      <c r="C10333" s="76" t="s">
        <v>842</v>
      </c>
      <c r="D10333" t="s">
        <v>980</v>
      </c>
      <c r="E10333" s="82">
        <v>8</v>
      </c>
      <c r="F10333" t="s">
        <v>973</v>
      </c>
      <c r="G10333" s="83">
        <v>42138</v>
      </c>
      <c r="I10333">
        <v>2015</v>
      </c>
    </row>
    <row r="10334" spans="1:9" x14ac:dyDescent="0.25">
      <c r="A10334" t="s">
        <v>972</v>
      </c>
      <c r="B10334" t="s">
        <v>248</v>
      </c>
      <c r="C10334" s="76" t="s">
        <v>842</v>
      </c>
      <c r="D10334" t="s">
        <v>980</v>
      </c>
      <c r="E10334" s="82">
        <v>7.9</v>
      </c>
      <c r="F10334" t="s">
        <v>973</v>
      </c>
      <c r="G10334" s="83">
        <v>40184</v>
      </c>
      <c r="I10334">
        <v>2010</v>
      </c>
    </row>
    <row r="10335" spans="1:9" x14ac:dyDescent="0.25">
      <c r="A10335" t="s">
        <v>972</v>
      </c>
      <c r="B10335" t="s">
        <v>198</v>
      </c>
      <c r="C10335" s="76" t="s">
        <v>842</v>
      </c>
      <c r="D10335" t="s">
        <v>980</v>
      </c>
      <c r="E10335" s="82">
        <v>7.5</v>
      </c>
      <c r="F10335" t="s">
        <v>973</v>
      </c>
      <c r="G10335" s="83">
        <v>42151</v>
      </c>
      <c r="I10335">
        <v>2015</v>
      </c>
    </row>
    <row r="10336" spans="1:9" x14ac:dyDescent="0.25">
      <c r="A10336" t="s">
        <v>972</v>
      </c>
      <c r="B10336" t="s">
        <v>115</v>
      </c>
      <c r="C10336" s="76" t="s">
        <v>842</v>
      </c>
      <c r="D10336" t="s">
        <v>980</v>
      </c>
      <c r="E10336" s="82">
        <v>7.6</v>
      </c>
      <c r="F10336" t="s">
        <v>973</v>
      </c>
      <c r="G10336" s="83">
        <v>42159</v>
      </c>
      <c r="I10336">
        <v>2015</v>
      </c>
    </row>
    <row r="10337" spans="1:9" x14ac:dyDescent="0.25">
      <c r="A10337" t="s">
        <v>972</v>
      </c>
      <c r="B10337" t="s">
        <v>203</v>
      </c>
      <c r="C10337" s="76" t="s">
        <v>842</v>
      </c>
      <c r="D10337" t="s">
        <v>980</v>
      </c>
      <c r="E10337" s="82">
        <v>5.5</v>
      </c>
      <c r="F10337" t="s">
        <v>973</v>
      </c>
      <c r="G10337" s="83">
        <v>42131</v>
      </c>
      <c r="I10337">
        <v>2015</v>
      </c>
    </row>
    <row r="10338" spans="1:9" x14ac:dyDescent="0.25">
      <c r="A10338" t="s">
        <v>972</v>
      </c>
      <c r="B10338" t="s">
        <v>170</v>
      </c>
      <c r="C10338" s="76" t="s">
        <v>842</v>
      </c>
      <c r="D10338" t="s">
        <v>980</v>
      </c>
      <c r="E10338" s="82">
        <v>5.4</v>
      </c>
      <c r="F10338" t="s">
        <v>973</v>
      </c>
      <c r="G10338" s="83">
        <v>42115</v>
      </c>
      <c r="I10338">
        <v>2015</v>
      </c>
    </row>
    <row r="10339" spans="1:9" x14ac:dyDescent="0.25">
      <c r="A10339" t="s">
        <v>972</v>
      </c>
      <c r="B10339" t="s">
        <v>249</v>
      </c>
      <c r="C10339" s="76" t="s">
        <v>842</v>
      </c>
      <c r="D10339" t="s">
        <v>980</v>
      </c>
      <c r="E10339" s="82">
        <v>6</v>
      </c>
      <c r="F10339" t="s">
        <v>973</v>
      </c>
      <c r="G10339" s="83">
        <v>42159</v>
      </c>
      <c r="I10339">
        <v>2015</v>
      </c>
    </row>
    <row r="10340" spans="1:9" x14ac:dyDescent="0.25">
      <c r="A10340" t="s">
        <v>972</v>
      </c>
      <c r="B10340" t="s">
        <v>78</v>
      </c>
      <c r="C10340" s="76" t="s">
        <v>842</v>
      </c>
      <c r="D10340" t="s">
        <v>980</v>
      </c>
      <c r="E10340" s="82">
        <v>7</v>
      </c>
      <c r="F10340" t="s">
        <v>973</v>
      </c>
      <c r="G10340" s="83">
        <v>42129</v>
      </c>
      <c r="I10340">
        <v>2015</v>
      </c>
    </row>
    <row r="10341" spans="1:9" x14ac:dyDescent="0.25">
      <c r="A10341" t="s">
        <v>972</v>
      </c>
      <c r="B10341" t="s">
        <v>102</v>
      </c>
      <c r="C10341" s="76" t="s">
        <v>842</v>
      </c>
      <c r="D10341" t="s">
        <v>980</v>
      </c>
      <c r="E10341" s="82">
        <v>6.75</v>
      </c>
      <c r="F10341" t="s">
        <v>973</v>
      </c>
      <c r="G10341" s="83">
        <v>42129</v>
      </c>
      <c r="I10341">
        <v>2015</v>
      </c>
    </row>
    <row r="10342" spans="1:9" x14ac:dyDescent="0.25">
      <c r="A10342" t="s">
        <v>972</v>
      </c>
      <c r="B10342" t="s">
        <v>144</v>
      </c>
      <c r="C10342" s="76" t="s">
        <v>842</v>
      </c>
      <c r="D10342" t="s">
        <v>980</v>
      </c>
      <c r="E10342" s="82">
        <v>7.75</v>
      </c>
      <c r="F10342" t="s">
        <v>973</v>
      </c>
      <c r="G10342" s="83">
        <v>42128</v>
      </c>
      <c r="I10342">
        <v>2015</v>
      </c>
    </row>
    <row r="10343" spans="1:9" x14ac:dyDescent="0.25">
      <c r="A10343" t="s">
        <v>972</v>
      </c>
      <c r="B10343" t="s">
        <v>3</v>
      </c>
      <c r="C10343" s="76" t="s">
        <v>842</v>
      </c>
      <c r="D10343" t="s">
        <v>980</v>
      </c>
      <c r="E10343" s="82">
        <v>150</v>
      </c>
      <c r="F10343" t="s">
        <v>973</v>
      </c>
      <c r="G10343" s="83">
        <v>42361</v>
      </c>
      <c r="I10343">
        <v>2015</v>
      </c>
    </row>
    <row r="10344" spans="1:9" x14ac:dyDescent="0.25">
      <c r="A10344" t="s">
        <v>972</v>
      </c>
      <c r="B10344" t="s">
        <v>172</v>
      </c>
      <c r="C10344" s="76" t="s">
        <v>842</v>
      </c>
      <c r="D10344" t="s">
        <v>980</v>
      </c>
      <c r="E10344" s="82">
        <v>3</v>
      </c>
      <c r="F10344" t="s">
        <v>973</v>
      </c>
      <c r="G10344" s="83">
        <v>42138</v>
      </c>
      <c r="I10344">
        <v>2015</v>
      </c>
    </row>
    <row r="10345" spans="1:9" x14ac:dyDescent="0.25">
      <c r="A10345" t="s">
        <v>972</v>
      </c>
      <c r="B10345" t="s">
        <v>122</v>
      </c>
      <c r="C10345" s="76" t="s">
        <v>842</v>
      </c>
      <c r="D10345" t="s">
        <v>980</v>
      </c>
      <c r="E10345" s="82">
        <v>7.6</v>
      </c>
      <c r="F10345" t="s">
        <v>973</v>
      </c>
      <c r="G10345" s="83">
        <v>42143</v>
      </c>
      <c r="I10345">
        <v>2015</v>
      </c>
    </row>
    <row r="10346" spans="1:9" x14ac:dyDescent="0.25">
      <c r="A10346" t="s">
        <v>972</v>
      </c>
      <c r="B10346" t="s">
        <v>171</v>
      </c>
      <c r="C10346" s="76" t="s">
        <v>842</v>
      </c>
      <c r="D10346" t="s">
        <v>980</v>
      </c>
      <c r="E10346" s="82">
        <v>4.5</v>
      </c>
      <c r="F10346" t="s">
        <v>973</v>
      </c>
      <c r="G10346" s="83">
        <v>42138</v>
      </c>
      <c r="I10346">
        <v>2015</v>
      </c>
    </row>
    <row r="10347" spans="1:9" x14ac:dyDescent="0.25">
      <c r="A10347" t="s">
        <v>972</v>
      </c>
      <c r="B10347" t="s">
        <v>242</v>
      </c>
      <c r="C10347" s="76" t="s">
        <v>842</v>
      </c>
      <c r="D10347" t="s">
        <v>980</v>
      </c>
      <c r="E10347" s="82">
        <v>10.75</v>
      </c>
      <c r="F10347" t="s">
        <v>973</v>
      </c>
      <c r="G10347" s="83">
        <v>42135</v>
      </c>
      <c r="I10347">
        <v>2015</v>
      </c>
    </row>
    <row r="10348" spans="1:9" x14ac:dyDescent="0.25">
      <c r="A10348" t="s">
        <v>972</v>
      </c>
      <c r="B10348" t="s">
        <v>148</v>
      </c>
      <c r="C10348" s="76" t="s">
        <v>842</v>
      </c>
      <c r="D10348" t="s">
        <v>980</v>
      </c>
      <c r="E10348" s="82">
        <v>7.24</v>
      </c>
      <c r="F10348" t="s">
        <v>973</v>
      </c>
      <c r="G10348" s="83">
        <v>42145</v>
      </c>
      <c r="I10348">
        <v>2015</v>
      </c>
    </row>
    <row r="10349" spans="1:9" x14ac:dyDescent="0.25">
      <c r="A10349" t="s">
        <v>972</v>
      </c>
      <c r="B10349" t="s">
        <v>184</v>
      </c>
      <c r="C10349" s="76" t="s">
        <v>842</v>
      </c>
      <c r="D10349" t="s">
        <v>980</v>
      </c>
      <c r="E10349" s="82">
        <v>148.19999999999999</v>
      </c>
      <c r="F10349" t="s">
        <v>973</v>
      </c>
      <c r="G10349" s="83">
        <v>42209</v>
      </c>
      <c r="I10349">
        <v>2015</v>
      </c>
    </row>
    <row r="10350" spans="1:9" x14ac:dyDescent="0.25">
      <c r="A10350" t="s">
        <v>972</v>
      </c>
      <c r="B10350" t="s">
        <v>245</v>
      </c>
      <c r="C10350" s="76" t="s">
        <v>842</v>
      </c>
      <c r="D10350" t="s">
        <v>980</v>
      </c>
      <c r="E10350" s="82">
        <v>11</v>
      </c>
      <c r="F10350" t="s">
        <v>973</v>
      </c>
      <c r="G10350" s="83">
        <v>42178</v>
      </c>
      <c r="I10350">
        <v>2015</v>
      </c>
    </row>
    <row r="10351" spans="1:9" x14ac:dyDescent="0.25">
      <c r="A10351" t="s">
        <v>972</v>
      </c>
      <c r="B10351" t="s">
        <v>78</v>
      </c>
      <c r="C10351" s="76" t="s">
        <v>842</v>
      </c>
      <c r="D10351" t="s">
        <v>980</v>
      </c>
      <c r="E10351" s="82">
        <v>7</v>
      </c>
      <c r="F10351" t="s">
        <v>973</v>
      </c>
      <c r="G10351" s="83">
        <v>42160</v>
      </c>
      <c r="I10351">
        <v>2015</v>
      </c>
    </row>
    <row r="10352" spans="1:9" x14ac:dyDescent="0.25">
      <c r="A10352" t="s">
        <v>972</v>
      </c>
      <c r="B10352" t="s">
        <v>178</v>
      </c>
      <c r="C10352" s="76" t="s">
        <v>842</v>
      </c>
      <c r="D10352" t="s">
        <v>980</v>
      </c>
      <c r="E10352" s="82">
        <v>12.6</v>
      </c>
      <c r="F10352" t="s">
        <v>973</v>
      </c>
      <c r="G10352" s="83">
        <v>42145</v>
      </c>
      <c r="I10352">
        <v>2015</v>
      </c>
    </row>
    <row r="10353" spans="1:9" x14ac:dyDescent="0.25">
      <c r="A10353" t="s">
        <v>972</v>
      </c>
      <c r="B10353" t="s">
        <v>15</v>
      </c>
      <c r="C10353" s="76" t="s">
        <v>842</v>
      </c>
      <c r="D10353" t="s">
        <v>980</v>
      </c>
      <c r="E10353" s="82">
        <v>6</v>
      </c>
      <c r="F10353" t="s">
        <v>973</v>
      </c>
      <c r="G10353" s="83">
        <v>42157</v>
      </c>
      <c r="I10353">
        <v>2015</v>
      </c>
    </row>
    <row r="10354" spans="1:9" x14ac:dyDescent="0.25">
      <c r="A10354" t="s">
        <v>972</v>
      </c>
      <c r="B10354" t="s">
        <v>128</v>
      </c>
      <c r="C10354" s="76" t="s">
        <v>842</v>
      </c>
      <c r="D10354" t="s">
        <v>980</v>
      </c>
      <c r="E10354" s="82">
        <v>3.8</v>
      </c>
      <c r="F10354" t="s">
        <v>973</v>
      </c>
      <c r="G10354" s="83">
        <v>42166</v>
      </c>
      <c r="I10354">
        <v>2015</v>
      </c>
    </row>
    <row r="10355" spans="1:9" x14ac:dyDescent="0.25">
      <c r="A10355" t="s">
        <v>972</v>
      </c>
      <c r="B10355" t="s">
        <v>114</v>
      </c>
      <c r="C10355" s="76" t="s">
        <v>842</v>
      </c>
      <c r="D10355" t="s">
        <v>980</v>
      </c>
      <c r="E10355" s="82">
        <v>7</v>
      </c>
      <c r="F10355" t="s">
        <v>973</v>
      </c>
      <c r="G10355" s="83">
        <v>42167</v>
      </c>
      <c r="I10355">
        <v>2015</v>
      </c>
    </row>
    <row r="10356" spans="1:9" x14ac:dyDescent="0.25">
      <c r="A10356" t="s">
        <v>972</v>
      </c>
      <c r="B10356" t="s">
        <v>232</v>
      </c>
      <c r="C10356" s="76" t="s">
        <v>842</v>
      </c>
      <c r="D10356" t="s">
        <v>980</v>
      </c>
      <c r="E10356" s="82">
        <v>6</v>
      </c>
      <c r="F10356" t="s">
        <v>973</v>
      </c>
      <c r="G10356" s="83">
        <v>42144</v>
      </c>
      <c r="I10356">
        <v>2015</v>
      </c>
    </row>
    <row r="10357" spans="1:9" x14ac:dyDescent="0.25">
      <c r="A10357" t="s">
        <v>972</v>
      </c>
      <c r="B10357" t="s">
        <v>171</v>
      </c>
      <c r="C10357" s="76" t="s">
        <v>842</v>
      </c>
      <c r="D10357" t="s">
        <v>980</v>
      </c>
      <c r="E10357" s="82">
        <v>6</v>
      </c>
      <c r="F10357" t="s">
        <v>973</v>
      </c>
      <c r="G10357" s="83">
        <v>42165</v>
      </c>
      <c r="I10357">
        <v>2015</v>
      </c>
    </row>
    <row r="10358" spans="1:9" x14ac:dyDescent="0.25">
      <c r="A10358" t="s">
        <v>972</v>
      </c>
      <c r="B10358" t="s">
        <v>223</v>
      </c>
      <c r="C10358" s="76" t="s">
        <v>842</v>
      </c>
      <c r="D10358" t="s">
        <v>980</v>
      </c>
      <c r="E10358" s="82">
        <v>5</v>
      </c>
      <c r="F10358" t="s">
        <v>973</v>
      </c>
      <c r="G10358" s="83">
        <v>42145</v>
      </c>
      <c r="I10358">
        <v>2015</v>
      </c>
    </row>
    <row r="10359" spans="1:9" x14ac:dyDescent="0.25">
      <c r="A10359" t="s">
        <v>972</v>
      </c>
      <c r="B10359" t="s">
        <v>78</v>
      </c>
      <c r="C10359" s="76" t="s">
        <v>842</v>
      </c>
      <c r="D10359" t="s">
        <v>980</v>
      </c>
      <c r="E10359" s="82">
        <v>3.8</v>
      </c>
      <c r="F10359" t="s">
        <v>973</v>
      </c>
      <c r="G10359" s="83">
        <v>42132</v>
      </c>
      <c r="I10359">
        <v>2015</v>
      </c>
    </row>
    <row r="10360" spans="1:9" x14ac:dyDescent="0.25">
      <c r="A10360" t="s">
        <v>972</v>
      </c>
      <c r="B10360" t="s">
        <v>249</v>
      </c>
      <c r="C10360" s="76" t="s">
        <v>842</v>
      </c>
      <c r="D10360" t="s">
        <v>980</v>
      </c>
      <c r="E10360" s="82">
        <v>3.8</v>
      </c>
      <c r="F10360" t="s">
        <v>973</v>
      </c>
      <c r="G10360" s="83">
        <v>42153</v>
      </c>
      <c r="I10360">
        <v>2015</v>
      </c>
    </row>
    <row r="10361" spans="1:9" x14ac:dyDescent="0.25">
      <c r="A10361" t="s">
        <v>972</v>
      </c>
      <c r="B10361" t="s">
        <v>173</v>
      </c>
      <c r="C10361" s="76" t="s">
        <v>842</v>
      </c>
      <c r="D10361" t="s">
        <v>980</v>
      </c>
      <c r="E10361" s="82">
        <v>3.8</v>
      </c>
      <c r="F10361" t="s">
        <v>973</v>
      </c>
      <c r="G10361" s="83">
        <v>42144</v>
      </c>
      <c r="I10361">
        <v>2015</v>
      </c>
    </row>
    <row r="10362" spans="1:9" x14ac:dyDescent="0.25">
      <c r="A10362" t="s">
        <v>972</v>
      </c>
      <c r="B10362" t="s">
        <v>178</v>
      </c>
      <c r="C10362" s="76" t="s">
        <v>842</v>
      </c>
      <c r="D10362" t="s">
        <v>980</v>
      </c>
      <c r="E10362" s="82">
        <v>3.8</v>
      </c>
      <c r="F10362" t="s">
        <v>973</v>
      </c>
      <c r="G10362" s="83">
        <v>42200</v>
      </c>
      <c r="I10362">
        <v>2015</v>
      </c>
    </row>
    <row r="10363" spans="1:9" x14ac:dyDescent="0.25">
      <c r="A10363" t="s">
        <v>972</v>
      </c>
      <c r="B10363" t="s">
        <v>248</v>
      </c>
      <c r="C10363" s="76" t="s">
        <v>842</v>
      </c>
      <c r="D10363" t="s">
        <v>980</v>
      </c>
      <c r="E10363" s="82">
        <v>5</v>
      </c>
      <c r="F10363" t="s">
        <v>973</v>
      </c>
      <c r="G10363" s="83">
        <v>42157</v>
      </c>
      <c r="I10363">
        <v>2015</v>
      </c>
    </row>
    <row r="10364" spans="1:9" x14ac:dyDescent="0.25">
      <c r="A10364" t="s">
        <v>972</v>
      </c>
      <c r="B10364" t="s">
        <v>145</v>
      </c>
      <c r="C10364" s="76" t="s">
        <v>842</v>
      </c>
      <c r="D10364" t="s">
        <v>980</v>
      </c>
      <c r="E10364" s="82">
        <v>5.67</v>
      </c>
      <c r="F10364" t="s">
        <v>973</v>
      </c>
      <c r="G10364" s="83">
        <v>42159</v>
      </c>
      <c r="I10364">
        <v>2015</v>
      </c>
    </row>
    <row r="10365" spans="1:9" x14ac:dyDescent="0.25">
      <c r="A10365" t="s">
        <v>972</v>
      </c>
      <c r="B10365" t="s">
        <v>145</v>
      </c>
      <c r="C10365" s="76" t="s">
        <v>842</v>
      </c>
      <c r="D10365" t="s">
        <v>980</v>
      </c>
      <c r="E10365" s="82">
        <v>3.09</v>
      </c>
      <c r="F10365" t="s">
        <v>973</v>
      </c>
      <c r="G10365" s="83">
        <v>42125</v>
      </c>
      <c r="I10365">
        <v>2015</v>
      </c>
    </row>
    <row r="10366" spans="1:9" x14ac:dyDescent="0.25">
      <c r="A10366" t="s">
        <v>972</v>
      </c>
      <c r="B10366" t="s">
        <v>155</v>
      </c>
      <c r="C10366" s="76" t="s">
        <v>947</v>
      </c>
      <c r="D10366" t="s">
        <v>980</v>
      </c>
      <c r="E10366" s="82">
        <v>1.5</v>
      </c>
      <c r="F10366" t="s">
        <v>973</v>
      </c>
      <c r="G10366" s="83">
        <v>38572</v>
      </c>
      <c r="I10366">
        <v>2005</v>
      </c>
    </row>
    <row r="10367" spans="1:9" x14ac:dyDescent="0.25">
      <c r="A10367" t="s">
        <v>972</v>
      </c>
      <c r="B10367" t="s">
        <v>148</v>
      </c>
      <c r="C10367" s="76" t="s">
        <v>842</v>
      </c>
      <c r="D10367" t="s">
        <v>980</v>
      </c>
      <c r="E10367" s="82">
        <v>5.66</v>
      </c>
      <c r="F10367" t="s">
        <v>973</v>
      </c>
      <c r="G10367" s="83">
        <v>41121</v>
      </c>
      <c r="I10367">
        <v>2012</v>
      </c>
    </row>
    <row r="10368" spans="1:9" x14ac:dyDescent="0.25">
      <c r="A10368" t="s">
        <v>972</v>
      </c>
      <c r="B10368" t="s">
        <v>112</v>
      </c>
      <c r="C10368" s="76" t="s">
        <v>842</v>
      </c>
      <c r="D10368" t="s">
        <v>980</v>
      </c>
      <c r="E10368" s="82">
        <v>3.8</v>
      </c>
      <c r="F10368" t="s">
        <v>973</v>
      </c>
      <c r="G10368" s="83">
        <v>42157</v>
      </c>
      <c r="I10368">
        <v>2015</v>
      </c>
    </row>
    <row r="10369" spans="1:9" x14ac:dyDescent="0.25">
      <c r="A10369" t="s">
        <v>972</v>
      </c>
      <c r="B10369" t="s">
        <v>239</v>
      </c>
      <c r="C10369" s="76" t="s">
        <v>842</v>
      </c>
      <c r="D10369" t="s">
        <v>980</v>
      </c>
      <c r="E10369" s="82">
        <v>15</v>
      </c>
      <c r="F10369" t="s">
        <v>973</v>
      </c>
      <c r="G10369" s="83">
        <v>42409</v>
      </c>
      <c r="I10369">
        <v>2016</v>
      </c>
    </row>
    <row r="10370" spans="1:9" x14ac:dyDescent="0.25">
      <c r="A10370" t="s">
        <v>972</v>
      </c>
      <c r="B10370" t="s">
        <v>230</v>
      </c>
      <c r="C10370" s="76" t="s">
        <v>842</v>
      </c>
      <c r="D10370" t="s">
        <v>980</v>
      </c>
      <c r="E10370" s="82">
        <v>4.28</v>
      </c>
      <c r="F10370" t="s">
        <v>973</v>
      </c>
      <c r="G10370" s="83">
        <v>41297</v>
      </c>
      <c r="I10370">
        <v>2013</v>
      </c>
    </row>
    <row r="10371" spans="1:9" x14ac:dyDescent="0.25">
      <c r="A10371" t="s">
        <v>972</v>
      </c>
      <c r="B10371" t="s">
        <v>115</v>
      </c>
      <c r="C10371" s="76" t="s">
        <v>842</v>
      </c>
      <c r="D10371" t="s">
        <v>980</v>
      </c>
      <c r="E10371" s="82">
        <v>2.39</v>
      </c>
      <c r="F10371" t="s">
        <v>973</v>
      </c>
      <c r="G10371" s="83">
        <v>40989</v>
      </c>
      <c r="I10371">
        <v>2012</v>
      </c>
    </row>
    <row r="10372" spans="1:9" x14ac:dyDescent="0.25">
      <c r="A10372" t="s">
        <v>972</v>
      </c>
      <c r="B10372" t="s">
        <v>115</v>
      </c>
      <c r="C10372" s="76" t="s">
        <v>842</v>
      </c>
      <c r="D10372" t="s">
        <v>980</v>
      </c>
      <c r="E10372" s="82">
        <v>1.6</v>
      </c>
      <c r="F10372" t="s">
        <v>973</v>
      </c>
      <c r="G10372" s="83">
        <v>41270</v>
      </c>
      <c r="I10372">
        <v>2012</v>
      </c>
    </row>
    <row r="10373" spans="1:9" x14ac:dyDescent="0.25">
      <c r="A10373" t="s">
        <v>972</v>
      </c>
      <c r="B10373" t="s">
        <v>118</v>
      </c>
      <c r="C10373" s="76" t="s">
        <v>842</v>
      </c>
      <c r="D10373" t="s">
        <v>980</v>
      </c>
      <c r="E10373" s="82">
        <v>3.8</v>
      </c>
      <c r="F10373" t="s">
        <v>973</v>
      </c>
      <c r="G10373" s="83">
        <v>42215</v>
      </c>
      <c r="I10373">
        <v>2015</v>
      </c>
    </row>
    <row r="10374" spans="1:9" x14ac:dyDescent="0.25">
      <c r="A10374" t="s">
        <v>972</v>
      </c>
      <c r="B10374" t="s">
        <v>239</v>
      </c>
      <c r="C10374" s="76" t="s">
        <v>842</v>
      </c>
      <c r="D10374" t="s">
        <v>980</v>
      </c>
      <c r="E10374" s="82">
        <v>6</v>
      </c>
      <c r="F10374" t="s">
        <v>973</v>
      </c>
      <c r="G10374" s="83">
        <v>42138</v>
      </c>
      <c r="I10374">
        <v>2015</v>
      </c>
    </row>
    <row r="10375" spans="1:9" x14ac:dyDescent="0.25">
      <c r="A10375" t="s">
        <v>972</v>
      </c>
      <c r="B10375" t="s">
        <v>115</v>
      </c>
      <c r="C10375" s="76" t="s">
        <v>842</v>
      </c>
      <c r="D10375" t="s">
        <v>980</v>
      </c>
      <c r="E10375" s="82">
        <v>10</v>
      </c>
      <c r="F10375" t="s">
        <v>973</v>
      </c>
      <c r="G10375" s="83">
        <v>42243</v>
      </c>
      <c r="I10375">
        <v>2015</v>
      </c>
    </row>
    <row r="10376" spans="1:9" x14ac:dyDescent="0.25">
      <c r="A10376" t="s">
        <v>972</v>
      </c>
      <c r="B10376" t="s">
        <v>173</v>
      </c>
      <c r="C10376" s="76" t="s">
        <v>842</v>
      </c>
      <c r="D10376" t="s">
        <v>980</v>
      </c>
      <c r="E10376" s="82">
        <v>6.88</v>
      </c>
      <c r="F10376" t="s">
        <v>973</v>
      </c>
      <c r="G10376" s="83">
        <v>42115</v>
      </c>
      <c r="I10376">
        <v>2015</v>
      </c>
    </row>
    <row r="10377" spans="1:9" x14ac:dyDescent="0.25">
      <c r="A10377" t="s">
        <v>972</v>
      </c>
      <c r="B10377" t="s">
        <v>15</v>
      </c>
      <c r="C10377" s="76" t="s">
        <v>842</v>
      </c>
      <c r="D10377" t="s">
        <v>980</v>
      </c>
      <c r="E10377" s="82">
        <v>6.5</v>
      </c>
      <c r="F10377" t="s">
        <v>973</v>
      </c>
      <c r="G10377" s="83">
        <v>42200</v>
      </c>
      <c r="I10377">
        <v>2015</v>
      </c>
    </row>
    <row r="10378" spans="1:9" x14ac:dyDescent="0.25">
      <c r="A10378" t="s">
        <v>972</v>
      </c>
      <c r="B10378" t="s">
        <v>223</v>
      </c>
      <c r="C10378" s="76" t="s">
        <v>842</v>
      </c>
      <c r="D10378" t="s">
        <v>980</v>
      </c>
      <c r="E10378" s="82">
        <v>7.6</v>
      </c>
      <c r="F10378" t="s">
        <v>973</v>
      </c>
      <c r="G10378" s="83">
        <v>42138</v>
      </c>
      <c r="I10378">
        <v>2015</v>
      </c>
    </row>
    <row r="10379" spans="1:9" x14ac:dyDescent="0.25">
      <c r="A10379" t="s">
        <v>972</v>
      </c>
      <c r="B10379" t="s">
        <v>153</v>
      </c>
      <c r="C10379" s="76" t="s">
        <v>842</v>
      </c>
      <c r="D10379" t="s">
        <v>980</v>
      </c>
      <c r="E10379" s="82">
        <v>6.6</v>
      </c>
      <c r="F10379" t="s">
        <v>973</v>
      </c>
      <c r="G10379" s="83">
        <v>42184</v>
      </c>
      <c r="I10379">
        <v>2015</v>
      </c>
    </row>
    <row r="10380" spans="1:9" x14ac:dyDescent="0.25">
      <c r="A10380" t="s">
        <v>972</v>
      </c>
      <c r="B10380" t="s">
        <v>153</v>
      </c>
      <c r="C10380" s="76" t="s">
        <v>842</v>
      </c>
      <c r="D10380" t="s">
        <v>980</v>
      </c>
      <c r="E10380" s="82">
        <v>7.6</v>
      </c>
      <c r="F10380" t="s">
        <v>973</v>
      </c>
      <c r="G10380" s="83">
        <v>42172</v>
      </c>
      <c r="I10380">
        <v>2015</v>
      </c>
    </row>
    <row r="10381" spans="1:9" x14ac:dyDescent="0.25">
      <c r="A10381" t="s">
        <v>972</v>
      </c>
      <c r="B10381" t="s">
        <v>216</v>
      </c>
      <c r="C10381" s="76" t="s">
        <v>842</v>
      </c>
      <c r="D10381" t="s">
        <v>980</v>
      </c>
      <c r="E10381" s="82">
        <v>12</v>
      </c>
      <c r="F10381" t="s">
        <v>973</v>
      </c>
      <c r="G10381" s="83">
        <v>42144</v>
      </c>
      <c r="I10381">
        <v>2015</v>
      </c>
    </row>
    <row r="10382" spans="1:9" x14ac:dyDescent="0.25">
      <c r="A10382" t="s">
        <v>972</v>
      </c>
      <c r="B10382" t="s">
        <v>253</v>
      </c>
      <c r="C10382" s="76" t="s">
        <v>842</v>
      </c>
      <c r="D10382" t="s">
        <v>980</v>
      </c>
      <c r="E10382" s="82">
        <v>6</v>
      </c>
      <c r="F10382" t="s">
        <v>973</v>
      </c>
      <c r="G10382" s="83">
        <v>42142</v>
      </c>
      <c r="I10382">
        <v>2015</v>
      </c>
    </row>
    <row r="10383" spans="1:9" x14ac:dyDescent="0.25">
      <c r="A10383" t="s">
        <v>972</v>
      </c>
      <c r="B10383" t="s">
        <v>86</v>
      </c>
      <c r="C10383" s="76" t="s">
        <v>842</v>
      </c>
      <c r="D10383" t="s">
        <v>980</v>
      </c>
      <c r="E10383" s="82">
        <v>6</v>
      </c>
      <c r="F10383" t="s">
        <v>973</v>
      </c>
      <c r="G10383" s="83">
        <v>42125</v>
      </c>
      <c r="I10383">
        <v>2015</v>
      </c>
    </row>
    <row r="10384" spans="1:9" x14ac:dyDescent="0.25">
      <c r="A10384" t="s">
        <v>972</v>
      </c>
      <c r="B10384" t="s">
        <v>281</v>
      </c>
      <c r="C10384" s="76" t="s">
        <v>842</v>
      </c>
      <c r="D10384" t="s">
        <v>980</v>
      </c>
      <c r="E10384" s="82">
        <v>3.8</v>
      </c>
      <c r="F10384" t="s">
        <v>973</v>
      </c>
      <c r="G10384" s="83">
        <v>42173</v>
      </c>
      <c r="I10384">
        <v>2015</v>
      </c>
    </row>
    <row r="10385" spans="1:9" x14ac:dyDescent="0.25">
      <c r="A10385" t="s">
        <v>972</v>
      </c>
      <c r="B10385" t="s">
        <v>63</v>
      </c>
      <c r="C10385" s="76" t="s">
        <v>842</v>
      </c>
      <c r="D10385" t="s">
        <v>980</v>
      </c>
      <c r="E10385" s="82">
        <v>6</v>
      </c>
      <c r="F10385" t="s">
        <v>973</v>
      </c>
      <c r="G10385" s="83">
        <v>42174</v>
      </c>
      <c r="I10385">
        <v>2015</v>
      </c>
    </row>
    <row r="10386" spans="1:9" x14ac:dyDescent="0.25">
      <c r="A10386" t="s">
        <v>972</v>
      </c>
      <c r="B10386" t="s">
        <v>172</v>
      </c>
      <c r="C10386" s="76" t="s">
        <v>842</v>
      </c>
      <c r="D10386" t="s">
        <v>980</v>
      </c>
      <c r="E10386" s="82">
        <v>3.8</v>
      </c>
      <c r="F10386" t="s">
        <v>973</v>
      </c>
      <c r="G10386" s="83">
        <v>42170</v>
      </c>
      <c r="I10386">
        <v>2015</v>
      </c>
    </row>
    <row r="10387" spans="1:9" x14ac:dyDescent="0.25">
      <c r="A10387" t="s">
        <v>972</v>
      </c>
      <c r="B10387" t="s">
        <v>276</v>
      </c>
      <c r="C10387" s="76" t="s">
        <v>842</v>
      </c>
      <c r="D10387" t="s">
        <v>980</v>
      </c>
      <c r="E10387" s="82">
        <v>5</v>
      </c>
      <c r="F10387" t="s">
        <v>973</v>
      </c>
      <c r="G10387" s="83">
        <v>42177</v>
      </c>
      <c r="I10387">
        <v>2015</v>
      </c>
    </row>
    <row r="10388" spans="1:9" x14ac:dyDescent="0.25">
      <c r="A10388" t="s">
        <v>972</v>
      </c>
      <c r="B10388" t="s">
        <v>232</v>
      </c>
      <c r="C10388" s="76" t="s">
        <v>842</v>
      </c>
      <c r="D10388" t="s">
        <v>980</v>
      </c>
      <c r="E10388" s="82">
        <v>7</v>
      </c>
      <c r="F10388" t="s">
        <v>973</v>
      </c>
      <c r="G10388" s="83">
        <v>42166</v>
      </c>
      <c r="I10388">
        <v>2015</v>
      </c>
    </row>
    <row r="10389" spans="1:9" x14ac:dyDescent="0.25">
      <c r="A10389" t="s">
        <v>972</v>
      </c>
      <c r="B10389" t="s">
        <v>186</v>
      </c>
      <c r="C10389" s="76" t="s">
        <v>842</v>
      </c>
      <c r="D10389" t="s">
        <v>980</v>
      </c>
      <c r="E10389" s="82">
        <v>6</v>
      </c>
      <c r="F10389" t="s">
        <v>973</v>
      </c>
      <c r="G10389" s="83">
        <v>42151</v>
      </c>
      <c r="I10389">
        <v>2015</v>
      </c>
    </row>
    <row r="10390" spans="1:9" x14ac:dyDescent="0.25">
      <c r="A10390" t="s">
        <v>972</v>
      </c>
      <c r="B10390" t="s">
        <v>95</v>
      </c>
      <c r="C10390" s="76" t="s">
        <v>842</v>
      </c>
      <c r="D10390" t="s">
        <v>980</v>
      </c>
      <c r="E10390" s="82">
        <v>9.8000000000000007</v>
      </c>
      <c r="F10390" t="s">
        <v>973</v>
      </c>
      <c r="G10390" s="83">
        <v>42172</v>
      </c>
      <c r="I10390">
        <v>2015</v>
      </c>
    </row>
    <row r="10391" spans="1:9" x14ac:dyDescent="0.25">
      <c r="A10391" t="s">
        <v>972</v>
      </c>
      <c r="B10391" t="s">
        <v>224</v>
      </c>
      <c r="C10391" s="76" t="s">
        <v>842</v>
      </c>
      <c r="D10391" t="s">
        <v>980</v>
      </c>
      <c r="E10391" s="82">
        <v>4</v>
      </c>
      <c r="F10391" t="s">
        <v>973</v>
      </c>
      <c r="G10391" s="83">
        <v>42167</v>
      </c>
      <c r="I10391">
        <v>2015</v>
      </c>
    </row>
    <row r="10392" spans="1:9" x14ac:dyDescent="0.25">
      <c r="A10392" t="s">
        <v>972</v>
      </c>
      <c r="B10392" t="s">
        <v>220</v>
      </c>
      <c r="C10392" s="76" t="s">
        <v>842</v>
      </c>
      <c r="D10392" t="s">
        <v>980</v>
      </c>
      <c r="E10392" s="82">
        <v>11</v>
      </c>
      <c r="F10392" t="s">
        <v>973</v>
      </c>
      <c r="G10392" s="83">
        <v>42177</v>
      </c>
      <c r="I10392">
        <v>2015</v>
      </c>
    </row>
    <row r="10393" spans="1:9" x14ac:dyDescent="0.25">
      <c r="A10393" t="s">
        <v>972</v>
      </c>
      <c r="B10393" t="s">
        <v>240</v>
      </c>
      <c r="C10393" s="76" t="s">
        <v>842</v>
      </c>
      <c r="D10393" t="s">
        <v>980</v>
      </c>
      <c r="E10393" s="82">
        <v>10</v>
      </c>
      <c r="F10393" t="s">
        <v>973</v>
      </c>
      <c r="G10393" s="83">
        <v>42135</v>
      </c>
      <c r="I10393">
        <v>2015</v>
      </c>
    </row>
    <row r="10394" spans="1:9" x14ac:dyDescent="0.25">
      <c r="A10394" t="s">
        <v>972</v>
      </c>
      <c r="B10394" t="s">
        <v>206</v>
      </c>
      <c r="C10394" s="76" t="s">
        <v>842</v>
      </c>
      <c r="D10394" t="s">
        <v>980</v>
      </c>
      <c r="E10394" s="82">
        <v>10</v>
      </c>
      <c r="F10394" t="s">
        <v>973</v>
      </c>
      <c r="G10394" s="83">
        <v>42230</v>
      </c>
      <c r="I10394">
        <v>2015</v>
      </c>
    </row>
    <row r="10395" spans="1:9" x14ac:dyDescent="0.25">
      <c r="A10395" t="s">
        <v>972</v>
      </c>
      <c r="B10395" t="s">
        <v>240</v>
      </c>
      <c r="C10395" s="76" t="s">
        <v>842</v>
      </c>
      <c r="D10395" t="s">
        <v>980</v>
      </c>
      <c r="E10395" s="82">
        <v>3.8</v>
      </c>
      <c r="F10395" t="s">
        <v>973</v>
      </c>
      <c r="G10395" s="83">
        <v>42184</v>
      </c>
      <c r="I10395">
        <v>2015</v>
      </c>
    </row>
    <row r="10396" spans="1:9" x14ac:dyDescent="0.25">
      <c r="A10396" t="s">
        <v>972</v>
      </c>
      <c r="B10396" t="s">
        <v>203</v>
      </c>
      <c r="C10396" s="76" t="s">
        <v>842</v>
      </c>
      <c r="D10396" t="s">
        <v>980</v>
      </c>
      <c r="E10396" s="82">
        <v>10</v>
      </c>
      <c r="F10396" t="s">
        <v>973</v>
      </c>
      <c r="G10396" s="83">
        <v>42180</v>
      </c>
      <c r="I10396">
        <v>2015</v>
      </c>
    </row>
    <row r="10397" spans="1:9" x14ac:dyDescent="0.25">
      <c r="A10397" t="s">
        <v>972</v>
      </c>
      <c r="B10397" t="s">
        <v>275</v>
      </c>
      <c r="C10397" s="76" t="s">
        <v>842</v>
      </c>
      <c r="D10397" t="s">
        <v>980</v>
      </c>
      <c r="E10397" s="82">
        <v>4</v>
      </c>
      <c r="F10397" t="s">
        <v>973</v>
      </c>
      <c r="G10397" s="83">
        <v>42167</v>
      </c>
      <c r="I10397">
        <v>2015</v>
      </c>
    </row>
    <row r="10398" spans="1:9" x14ac:dyDescent="0.25">
      <c r="A10398" t="s">
        <v>972</v>
      </c>
      <c r="B10398" t="s">
        <v>71</v>
      </c>
      <c r="C10398" s="76" t="s">
        <v>842</v>
      </c>
      <c r="D10398" t="s">
        <v>980</v>
      </c>
      <c r="E10398" s="82">
        <v>6.38</v>
      </c>
      <c r="F10398" t="s">
        <v>973</v>
      </c>
      <c r="G10398" s="83">
        <v>42137</v>
      </c>
      <c r="I10398">
        <v>2015</v>
      </c>
    </row>
    <row r="10399" spans="1:9" x14ac:dyDescent="0.25">
      <c r="A10399" t="s">
        <v>972</v>
      </c>
      <c r="B10399" t="s">
        <v>179</v>
      </c>
      <c r="C10399" s="76" t="s">
        <v>842</v>
      </c>
      <c r="D10399" t="s">
        <v>980</v>
      </c>
      <c r="E10399" s="82">
        <v>7.5</v>
      </c>
      <c r="F10399" t="s">
        <v>973</v>
      </c>
      <c r="G10399" s="83">
        <v>42151</v>
      </c>
      <c r="I10399">
        <v>2015</v>
      </c>
    </row>
    <row r="10400" spans="1:9" x14ac:dyDescent="0.25">
      <c r="A10400" t="s">
        <v>972</v>
      </c>
      <c r="B10400" t="s">
        <v>279</v>
      </c>
      <c r="C10400" s="76" t="s">
        <v>842</v>
      </c>
      <c r="D10400" t="s">
        <v>980</v>
      </c>
      <c r="E10400" s="82">
        <v>15</v>
      </c>
      <c r="F10400" t="s">
        <v>973</v>
      </c>
      <c r="G10400" s="83">
        <v>42206</v>
      </c>
      <c r="I10400">
        <v>2015</v>
      </c>
    </row>
    <row r="10401" spans="1:9" x14ac:dyDescent="0.25">
      <c r="A10401" t="s">
        <v>972</v>
      </c>
      <c r="B10401" t="s">
        <v>175</v>
      </c>
      <c r="C10401" s="76" t="s">
        <v>842</v>
      </c>
      <c r="D10401" t="s">
        <v>980</v>
      </c>
      <c r="E10401" s="82">
        <v>3</v>
      </c>
      <c r="F10401" t="s">
        <v>973</v>
      </c>
      <c r="G10401" s="83">
        <v>42153</v>
      </c>
      <c r="I10401">
        <v>2015</v>
      </c>
    </row>
    <row r="10402" spans="1:9" x14ac:dyDescent="0.25">
      <c r="A10402" t="s">
        <v>972</v>
      </c>
      <c r="B10402" t="s">
        <v>175</v>
      </c>
      <c r="C10402" s="76" t="s">
        <v>842</v>
      </c>
      <c r="D10402" t="s">
        <v>980</v>
      </c>
      <c r="E10402" s="82">
        <v>150</v>
      </c>
      <c r="F10402" t="s">
        <v>973</v>
      </c>
      <c r="G10402" s="83">
        <v>42318</v>
      </c>
      <c r="I10402">
        <v>2015</v>
      </c>
    </row>
    <row r="10403" spans="1:9" x14ac:dyDescent="0.25">
      <c r="A10403" t="s">
        <v>972</v>
      </c>
      <c r="B10403" t="s">
        <v>177</v>
      </c>
      <c r="C10403" s="76" t="s">
        <v>842</v>
      </c>
      <c r="D10403" t="s">
        <v>980</v>
      </c>
      <c r="E10403" s="82">
        <v>148.19999999999999</v>
      </c>
      <c r="F10403" t="s">
        <v>973</v>
      </c>
      <c r="G10403" s="83">
        <v>42243</v>
      </c>
      <c r="I10403">
        <v>2015</v>
      </c>
    </row>
    <row r="10404" spans="1:9" x14ac:dyDescent="0.25">
      <c r="A10404" t="s">
        <v>972</v>
      </c>
      <c r="B10404" t="s">
        <v>188</v>
      </c>
      <c r="C10404" s="76" t="s">
        <v>842</v>
      </c>
      <c r="D10404" t="s">
        <v>980</v>
      </c>
      <c r="E10404" s="82">
        <v>9</v>
      </c>
      <c r="F10404" t="s">
        <v>973</v>
      </c>
      <c r="G10404" s="83">
        <v>42164</v>
      </c>
      <c r="I10404">
        <v>2015</v>
      </c>
    </row>
    <row r="10405" spans="1:9" x14ac:dyDescent="0.25">
      <c r="A10405" t="s">
        <v>972</v>
      </c>
      <c r="B10405" t="s">
        <v>229</v>
      </c>
      <c r="C10405" s="76" t="s">
        <v>842</v>
      </c>
      <c r="D10405" t="s">
        <v>980</v>
      </c>
      <c r="E10405" s="82">
        <v>150</v>
      </c>
      <c r="F10405" t="s">
        <v>973</v>
      </c>
      <c r="G10405" s="83">
        <v>42366</v>
      </c>
      <c r="I10405">
        <v>2015</v>
      </c>
    </row>
    <row r="10406" spans="1:9" x14ac:dyDescent="0.25">
      <c r="A10406" t="s">
        <v>972</v>
      </c>
      <c r="B10406" t="s">
        <v>232</v>
      </c>
      <c r="C10406" s="76" t="s">
        <v>842</v>
      </c>
      <c r="D10406" t="s">
        <v>980</v>
      </c>
      <c r="E10406" s="82">
        <v>10</v>
      </c>
      <c r="F10406" t="s">
        <v>973</v>
      </c>
      <c r="G10406" s="83">
        <v>42173</v>
      </c>
      <c r="I10406">
        <v>2015</v>
      </c>
    </row>
    <row r="10407" spans="1:9" x14ac:dyDescent="0.25">
      <c r="A10407" t="s">
        <v>972</v>
      </c>
      <c r="B10407" t="s">
        <v>242</v>
      </c>
      <c r="C10407" s="76" t="s">
        <v>842</v>
      </c>
      <c r="D10407" t="s">
        <v>980</v>
      </c>
      <c r="E10407" s="82">
        <v>7</v>
      </c>
      <c r="F10407" t="s">
        <v>973</v>
      </c>
      <c r="G10407" s="83">
        <v>42150</v>
      </c>
      <c r="I10407">
        <v>2015</v>
      </c>
    </row>
    <row r="10408" spans="1:9" x14ac:dyDescent="0.25">
      <c r="A10408" t="s">
        <v>972</v>
      </c>
      <c r="B10408" t="s">
        <v>81</v>
      </c>
      <c r="C10408" s="76" t="s">
        <v>842</v>
      </c>
      <c r="D10408" t="s">
        <v>980</v>
      </c>
      <c r="E10408" s="82">
        <v>7</v>
      </c>
      <c r="F10408" t="s">
        <v>973</v>
      </c>
      <c r="G10408" s="83">
        <v>42177</v>
      </c>
      <c r="I10408">
        <v>2015</v>
      </c>
    </row>
    <row r="10409" spans="1:9" x14ac:dyDescent="0.25">
      <c r="A10409" t="s">
        <v>972</v>
      </c>
      <c r="B10409" t="s">
        <v>105</v>
      </c>
      <c r="C10409" s="76" t="s">
        <v>842</v>
      </c>
      <c r="D10409" t="s">
        <v>980</v>
      </c>
      <c r="E10409" s="82">
        <v>5</v>
      </c>
      <c r="F10409" t="s">
        <v>973</v>
      </c>
      <c r="G10409" s="83">
        <v>42187</v>
      </c>
      <c r="I10409">
        <v>2015</v>
      </c>
    </row>
    <row r="10410" spans="1:9" x14ac:dyDescent="0.25">
      <c r="A10410" t="s">
        <v>972</v>
      </c>
      <c r="B10410" t="s">
        <v>257</v>
      </c>
      <c r="C10410" s="76" t="s">
        <v>842</v>
      </c>
      <c r="D10410" t="s">
        <v>980</v>
      </c>
      <c r="E10410" s="82">
        <v>7</v>
      </c>
      <c r="F10410" t="s">
        <v>973</v>
      </c>
      <c r="G10410" s="83">
        <v>42184</v>
      </c>
      <c r="I10410">
        <v>2015</v>
      </c>
    </row>
    <row r="10411" spans="1:9" x14ac:dyDescent="0.25">
      <c r="A10411" t="s">
        <v>972</v>
      </c>
      <c r="B10411" t="s">
        <v>11</v>
      </c>
      <c r="C10411" s="76" t="s">
        <v>842</v>
      </c>
      <c r="D10411" t="s">
        <v>980</v>
      </c>
      <c r="E10411" s="82">
        <v>4</v>
      </c>
      <c r="F10411" t="s">
        <v>973</v>
      </c>
      <c r="G10411" s="83">
        <v>42160</v>
      </c>
      <c r="I10411">
        <v>2015</v>
      </c>
    </row>
    <row r="10412" spans="1:9" x14ac:dyDescent="0.25">
      <c r="A10412" t="s">
        <v>972</v>
      </c>
      <c r="B10412" t="s">
        <v>127</v>
      </c>
      <c r="C10412" s="76" t="s">
        <v>842</v>
      </c>
      <c r="D10412" t="s">
        <v>980</v>
      </c>
      <c r="E10412" s="82">
        <v>7</v>
      </c>
      <c r="F10412" t="s">
        <v>973</v>
      </c>
      <c r="G10412" s="83">
        <v>42216</v>
      </c>
      <c r="I10412">
        <v>2015</v>
      </c>
    </row>
    <row r="10413" spans="1:9" x14ac:dyDescent="0.25">
      <c r="A10413" t="s">
        <v>972</v>
      </c>
      <c r="B10413" t="s">
        <v>232</v>
      </c>
      <c r="C10413" s="76" t="s">
        <v>842</v>
      </c>
      <c r="D10413" t="s">
        <v>980</v>
      </c>
      <c r="E10413" s="82">
        <v>10</v>
      </c>
      <c r="F10413" t="s">
        <v>973</v>
      </c>
      <c r="G10413" s="83">
        <v>42202</v>
      </c>
      <c r="I10413">
        <v>2015</v>
      </c>
    </row>
    <row r="10414" spans="1:9" x14ac:dyDescent="0.25">
      <c r="A10414" t="s">
        <v>972</v>
      </c>
      <c r="B10414" t="s">
        <v>125</v>
      </c>
      <c r="C10414" s="76" t="s">
        <v>842</v>
      </c>
      <c r="D10414" t="s">
        <v>980</v>
      </c>
      <c r="E10414" s="82">
        <v>497.6</v>
      </c>
      <c r="F10414" t="s">
        <v>973</v>
      </c>
      <c r="G10414" s="83">
        <v>42523</v>
      </c>
      <c r="I10414">
        <v>2016</v>
      </c>
    </row>
    <row r="10415" spans="1:9" x14ac:dyDescent="0.25">
      <c r="A10415" t="s">
        <v>972</v>
      </c>
      <c r="B10415" t="s">
        <v>179</v>
      </c>
      <c r="C10415" s="76" t="s">
        <v>842</v>
      </c>
      <c r="D10415" t="s">
        <v>980</v>
      </c>
      <c r="E10415" s="82">
        <v>350</v>
      </c>
      <c r="F10415" t="s">
        <v>973</v>
      </c>
      <c r="G10415" s="83">
        <v>42718</v>
      </c>
      <c r="I10415">
        <v>2016</v>
      </c>
    </row>
    <row r="10416" spans="1:9" x14ac:dyDescent="0.25">
      <c r="A10416" t="s">
        <v>972</v>
      </c>
      <c r="B10416" t="s">
        <v>187</v>
      </c>
      <c r="C10416" s="76" t="s">
        <v>842</v>
      </c>
      <c r="D10416" t="s">
        <v>980</v>
      </c>
      <c r="E10416" s="82">
        <v>10</v>
      </c>
      <c r="F10416" t="s">
        <v>973</v>
      </c>
      <c r="G10416" s="83">
        <v>42130</v>
      </c>
      <c r="I10416">
        <v>2015</v>
      </c>
    </row>
    <row r="10417" spans="1:9" x14ac:dyDescent="0.25">
      <c r="A10417" t="s">
        <v>972</v>
      </c>
      <c r="B10417" s="74" t="s">
        <v>213</v>
      </c>
      <c r="C10417" s="76" t="s">
        <v>842</v>
      </c>
      <c r="D10417" t="s">
        <v>980</v>
      </c>
      <c r="E10417" s="82">
        <v>10</v>
      </c>
      <c r="F10417" t="s">
        <v>973</v>
      </c>
      <c r="G10417" s="83">
        <v>42144</v>
      </c>
      <c r="I10417">
        <v>2015</v>
      </c>
    </row>
    <row r="10418" spans="1:9" x14ac:dyDescent="0.25">
      <c r="A10418" t="s">
        <v>972</v>
      </c>
      <c r="B10418" s="74" t="s">
        <v>214</v>
      </c>
      <c r="C10418" s="76" t="s">
        <v>842</v>
      </c>
      <c r="D10418" t="s">
        <v>980</v>
      </c>
      <c r="E10418" s="82">
        <v>2.15</v>
      </c>
      <c r="F10418" t="s">
        <v>973</v>
      </c>
      <c r="G10418" s="83">
        <v>42199</v>
      </c>
      <c r="I10418">
        <v>2015</v>
      </c>
    </row>
    <row r="10419" spans="1:9" x14ac:dyDescent="0.25">
      <c r="A10419" t="s">
        <v>972</v>
      </c>
      <c r="B10419" t="s">
        <v>93</v>
      </c>
      <c r="C10419" s="76" t="s">
        <v>842</v>
      </c>
      <c r="D10419" t="s">
        <v>980</v>
      </c>
      <c r="E10419" s="82">
        <v>92.4</v>
      </c>
      <c r="F10419" t="s">
        <v>973</v>
      </c>
      <c r="G10419" s="83">
        <v>42224</v>
      </c>
      <c r="I10419">
        <v>2015</v>
      </c>
    </row>
    <row r="10420" spans="1:9" x14ac:dyDescent="0.25">
      <c r="A10420" t="s">
        <v>972</v>
      </c>
      <c r="B10420" t="s">
        <v>249</v>
      </c>
      <c r="C10420" s="76" t="s">
        <v>842</v>
      </c>
      <c r="D10420" t="s">
        <v>980</v>
      </c>
      <c r="E10420" s="82">
        <v>15</v>
      </c>
      <c r="F10420" t="s">
        <v>973</v>
      </c>
      <c r="G10420" s="83">
        <v>42248</v>
      </c>
      <c r="I10420">
        <v>2015</v>
      </c>
    </row>
    <row r="10421" spans="1:9" x14ac:dyDescent="0.25">
      <c r="A10421" t="s">
        <v>972</v>
      </c>
      <c r="B10421" t="s">
        <v>227</v>
      </c>
      <c r="C10421" s="76" t="s">
        <v>842</v>
      </c>
      <c r="D10421" t="s">
        <v>980</v>
      </c>
      <c r="E10421" s="82">
        <v>5</v>
      </c>
      <c r="F10421" t="s">
        <v>973</v>
      </c>
      <c r="G10421" s="83">
        <v>42174</v>
      </c>
      <c r="I10421">
        <v>2015</v>
      </c>
    </row>
    <row r="10422" spans="1:9" x14ac:dyDescent="0.25">
      <c r="A10422" t="s">
        <v>972</v>
      </c>
      <c r="B10422" t="s">
        <v>249</v>
      </c>
      <c r="C10422" s="76" t="s">
        <v>842</v>
      </c>
      <c r="D10422" t="s">
        <v>980</v>
      </c>
      <c r="E10422" s="82">
        <v>9</v>
      </c>
      <c r="F10422" t="s">
        <v>973</v>
      </c>
      <c r="G10422" s="83">
        <v>42152</v>
      </c>
      <c r="I10422">
        <v>2015</v>
      </c>
    </row>
    <row r="10423" spans="1:9" x14ac:dyDescent="0.25">
      <c r="A10423" t="s">
        <v>972</v>
      </c>
      <c r="B10423" t="s">
        <v>246</v>
      </c>
      <c r="C10423" s="76" t="s">
        <v>842</v>
      </c>
      <c r="D10423" t="s">
        <v>980</v>
      </c>
      <c r="E10423" s="82">
        <v>10</v>
      </c>
      <c r="F10423" t="s">
        <v>973</v>
      </c>
      <c r="G10423" s="83">
        <v>42369</v>
      </c>
      <c r="I10423">
        <v>2015</v>
      </c>
    </row>
    <row r="10424" spans="1:9" x14ac:dyDescent="0.25">
      <c r="A10424" t="s">
        <v>972</v>
      </c>
      <c r="B10424" t="s">
        <v>240</v>
      </c>
      <c r="C10424" s="76" t="s">
        <v>842</v>
      </c>
      <c r="D10424" t="s">
        <v>980</v>
      </c>
      <c r="E10424" s="82">
        <v>48</v>
      </c>
      <c r="F10424" t="s">
        <v>973</v>
      </c>
      <c r="G10424" s="83">
        <v>42324</v>
      </c>
      <c r="I10424">
        <v>2015</v>
      </c>
    </row>
    <row r="10425" spans="1:9" x14ac:dyDescent="0.25">
      <c r="A10425" t="s">
        <v>972</v>
      </c>
      <c r="B10425" t="s">
        <v>246</v>
      </c>
      <c r="C10425" s="76" t="s">
        <v>842</v>
      </c>
      <c r="D10425" t="s">
        <v>980</v>
      </c>
      <c r="E10425" s="82">
        <v>7</v>
      </c>
      <c r="F10425" t="s">
        <v>973</v>
      </c>
      <c r="G10425" s="83">
        <v>42257</v>
      </c>
      <c r="I10425">
        <v>2015</v>
      </c>
    </row>
    <row r="10426" spans="1:9" x14ac:dyDescent="0.25">
      <c r="A10426" t="s">
        <v>972</v>
      </c>
      <c r="B10426" t="s">
        <v>179</v>
      </c>
      <c r="C10426" s="76" t="s">
        <v>842</v>
      </c>
      <c r="D10426" t="s">
        <v>980</v>
      </c>
      <c r="E10426" s="82">
        <v>10</v>
      </c>
      <c r="F10426" t="s">
        <v>973</v>
      </c>
      <c r="G10426" s="83">
        <v>42192</v>
      </c>
      <c r="I10426">
        <v>2015</v>
      </c>
    </row>
    <row r="10427" spans="1:9" x14ac:dyDescent="0.25">
      <c r="A10427" t="s">
        <v>972</v>
      </c>
      <c r="B10427" t="s">
        <v>243</v>
      </c>
      <c r="C10427" s="76" t="s">
        <v>842</v>
      </c>
      <c r="D10427" t="s">
        <v>980</v>
      </c>
      <c r="E10427" s="82">
        <v>7</v>
      </c>
      <c r="F10427" t="s">
        <v>973</v>
      </c>
      <c r="G10427" s="83">
        <v>42177</v>
      </c>
      <c r="I10427">
        <v>2015</v>
      </c>
    </row>
    <row r="10428" spans="1:9" x14ac:dyDescent="0.25">
      <c r="A10428" t="s">
        <v>972</v>
      </c>
      <c r="B10428" t="s">
        <v>123</v>
      </c>
      <c r="C10428" s="76" t="s">
        <v>842</v>
      </c>
      <c r="D10428" t="s">
        <v>980</v>
      </c>
      <c r="E10428" s="82">
        <v>6</v>
      </c>
      <c r="F10428" t="s">
        <v>973</v>
      </c>
      <c r="G10428" s="83">
        <v>42181</v>
      </c>
      <c r="I10428">
        <v>2015</v>
      </c>
    </row>
    <row r="10429" spans="1:9" x14ac:dyDescent="0.25">
      <c r="A10429" t="s">
        <v>972</v>
      </c>
      <c r="B10429" t="s">
        <v>244</v>
      </c>
      <c r="C10429" s="76" t="s">
        <v>842</v>
      </c>
      <c r="D10429" t="s">
        <v>980</v>
      </c>
      <c r="E10429" s="82">
        <v>3.8</v>
      </c>
      <c r="F10429" t="s">
        <v>973</v>
      </c>
      <c r="G10429" s="83">
        <v>42174</v>
      </c>
      <c r="I10429">
        <v>2015</v>
      </c>
    </row>
    <row r="10430" spans="1:9" x14ac:dyDescent="0.25">
      <c r="A10430" t="s">
        <v>972</v>
      </c>
      <c r="B10430" t="s">
        <v>175</v>
      </c>
      <c r="C10430" s="76" t="s">
        <v>842</v>
      </c>
      <c r="D10430" t="s">
        <v>980</v>
      </c>
      <c r="E10430" s="82">
        <v>4.28</v>
      </c>
      <c r="F10430" t="s">
        <v>973</v>
      </c>
      <c r="G10430" s="83">
        <v>41516</v>
      </c>
      <c r="I10430">
        <v>2013</v>
      </c>
    </row>
    <row r="10431" spans="1:9" x14ac:dyDescent="0.25">
      <c r="A10431" t="s">
        <v>972</v>
      </c>
      <c r="B10431" t="s">
        <v>105</v>
      </c>
      <c r="C10431" s="76" t="s">
        <v>842</v>
      </c>
      <c r="D10431" t="s">
        <v>980</v>
      </c>
      <c r="E10431" s="82">
        <v>150</v>
      </c>
      <c r="F10431" t="s">
        <v>973</v>
      </c>
      <c r="G10431" s="83">
        <v>42268</v>
      </c>
      <c r="I10431">
        <v>2015</v>
      </c>
    </row>
    <row r="10432" spans="1:9" x14ac:dyDescent="0.25">
      <c r="A10432" t="s">
        <v>972</v>
      </c>
      <c r="B10432" t="s">
        <v>126</v>
      </c>
      <c r="C10432" s="76" t="s">
        <v>842</v>
      </c>
      <c r="D10432" t="s">
        <v>980</v>
      </c>
      <c r="E10432" s="82">
        <v>8.25</v>
      </c>
      <c r="F10432" t="s">
        <v>973</v>
      </c>
      <c r="G10432" s="83">
        <v>42139</v>
      </c>
      <c r="I10432">
        <v>2015</v>
      </c>
    </row>
    <row r="10433" spans="1:9" x14ac:dyDescent="0.25">
      <c r="A10433" t="s">
        <v>972</v>
      </c>
      <c r="B10433" t="s">
        <v>200</v>
      </c>
      <c r="C10433" s="76" t="s">
        <v>842</v>
      </c>
      <c r="D10433" t="s">
        <v>980</v>
      </c>
      <c r="E10433" s="82">
        <v>42.5</v>
      </c>
      <c r="F10433" t="s">
        <v>973</v>
      </c>
      <c r="G10433" s="83">
        <v>41998</v>
      </c>
      <c r="I10433">
        <v>2014</v>
      </c>
    </row>
    <row r="10434" spans="1:9" ht="14.45" customHeight="1" x14ac:dyDescent="0.25">
      <c r="A10434" t="s">
        <v>972</v>
      </c>
      <c r="B10434" t="s">
        <v>240</v>
      </c>
      <c r="C10434" s="76" t="s">
        <v>842</v>
      </c>
      <c r="D10434" t="s">
        <v>980</v>
      </c>
      <c r="E10434" s="82">
        <v>5</v>
      </c>
      <c r="F10434" t="s">
        <v>973</v>
      </c>
      <c r="G10434" s="83">
        <v>42166</v>
      </c>
      <c r="I10434">
        <v>2015</v>
      </c>
    </row>
    <row r="10435" spans="1:9" ht="14.45" customHeight="1" x14ac:dyDescent="0.25">
      <c r="A10435" t="s">
        <v>972</v>
      </c>
      <c r="B10435" t="s">
        <v>199</v>
      </c>
      <c r="C10435" s="76" t="s">
        <v>842</v>
      </c>
      <c r="D10435" t="s">
        <v>980</v>
      </c>
      <c r="E10435" s="82">
        <v>5</v>
      </c>
      <c r="F10435" t="s">
        <v>973</v>
      </c>
      <c r="G10435" s="83">
        <v>42165</v>
      </c>
      <c r="I10435">
        <v>2015</v>
      </c>
    </row>
    <row r="10436" spans="1:9" x14ac:dyDescent="0.25">
      <c r="A10436" t="s">
        <v>972</v>
      </c>
      <c r="B10436" t="s">
        <v>173</v>
      </c>
      <c r="C10436" s="76" t="s">
        <v>842</v>
      </c>
      <c r="D10436" t="s">
        <v>980</v>
      </c>
      <c r="E10436" s="82">
        <v>5</v>
      </c>
      <c r="F10436" t="s">
        <v>973</v>
      </c>
      <c r="G10436" s="83">
        <v>42278</v>
      </c>
      <c r="I10436">
        <v>2015</v>
      </c>
    </row>
    <row r="10437" spans="1:9" x14ac:dyDescent="0.25">
      <c r="A10437" t="s">
        <v>972</v>
      </c>
      <c r="B10437" t="s">
        <v>249</v>
      </c>
      <c r="C10437" s="76" t="s">
        <v>842</v>
      </c>
      <c r="D10437" t="s">
        <v>980</v>
      </c>
      <c r="E10437" s="82">
        <v>7.6</v>
      </c>
      <c r="F10437" t="s">
        <v>973</v>
      </c>
      <c r="G10437" s="83">
        <v>42159</v>
      </c>
      <c r="I10437">
        <v>2015</v>
      </c>
    </row>
    <row r="10438" spans="1:9" x14ac:dyDescent="0.25">
      <c r="A10438" t="s">
        <v>972</v>
      </c>
      <c r="B10438" t="s">
        <v>199</v>
      </c>
      <c r="C10438" s="76" t="s">
        <v>842</v>
      </c>
      <c r="D10438" t="s">
        <v>980</v>
      </c>
      <c r="E10438" s="82">
        <v>5.5</v>
      </c>
      <c r="F10438" t="s">
        <v>973</v>
      </c>
      <c r="G10438" s="83">
        <v>42150</v>
      </c>
      <c r="I10438">
        <v>2015</v>
      </c>
    </row>
    <row r="10439" spans="1:9" x14ac:dyDescent="0.25">
      <c r="A10439" t="s">
        <v>972</v>
      </c>
      <c r="B10439" t="s">
        <v>79</v>
      </c>
      <c r="C10439" s="76" t="s">
        <v>842</v>
      </c>
      <c r="D10439" t="s">
        <v>980</v>
      </c>
      <c r="E10439" s="82">
        <v>13</v>
      </c>
      <c r="F10439" t="s">
        <v>973</v>
      </c>
      <c r="G10439" s="83">
        <v>42191</v>
      </c>
      <c r="I10439">
        <v>2015</v>
      </c>
    </row>
    <row r="10440" spans="1:9" x14ac:dyDescent="0.25">
      <c r="A10440" t="s">
        <v>972</v>
      </c>
      <c r="B10440" t="s">
        <v>248</v>
      </c>
      <c r="C10440" s="76" t="s">
        <v>842</v>
      </c>
      <c r="D10440" t="s">
        <v>980</v>
      </c>
      <c r="E10440" s="82">
        <v>6</v>
      </c>
      <c r="F10440" t="s">
        <v>973</v>
      </c>
      <c r="G10440" s="83">
        <v>42181</v>
      </c>
      <c r="I10440">
        <v>2015</v>
      </c>
    </row>
    <row r="10441" spans="1:9" x14ac:dyDescent="0.25">
      <c r="A10441" t="s">
        <v>972</v>
      </c>
      <c r="B10441" t="s">
        <v>278</v>
      </c>
      <c r="C10441" s="76" t="s">
        <v>842</v>
      </c>
      <c r="D10441" t="s">
        <v>980</v>
      </c>
      <c r="E10441" s="82">
        <v>5</v>
      </c>
      <c r="F10441" t="s">
        <v>973</v>
      </c>
      <c r="G10441" s="83">
        <v>42186</v>
      </c>
      <c r="I10441">
        <v>2015</v>
      </c>
    </row>
    <row r="10442" spans="1:9" x14ac:dyDescent="0.25">
      <c r="A10442" t="s">
        <v>972</v>
      </c>
      <c r="B10442" s="74" t="s">
        <v>213</v>
      </c>
      <c r="C10442" s="76" t="s">
        <v>842</v>
      </c>
      <c r="D10442" t="s">
        <v>980</v>
      </c>
      <c r="E10442" s="82">
        <v>3.8</v>
      </c>
      <c r="F10442" t="s">
        <v>973</v>
      </c>
      <c r="G10442" s="83">
        <v>42174</v>
      </c>
      <c r="I10442">
        <v>2015</v>
      </c>
    </row>
    <row r="10443" spans="1:9" x14ac:dyDescent="0.25">
      <c r="A10443" t="s">
        <v>972</v>
      </c>
      <c r="B10443" t="s">
        <v>173</v>
      </c>
      <c r="C10443" s="76" t="s">
        <v>842</v>
      </c>
      <c r="D10443" t="s">
        <v>980</v>
      </c>
      <c r="E10443" s="82">
        <v>7.6</v>
      </c>
      <c r="F10443" t="s">
        <v>973</v>
      </c>
      <c r="G10443" s="83">
        <v>42256</v>
      </c>
      <c r="I10443">
        <v>2015</v>
      </c>
    </row>
    <row r="10444" spans="1:9" x14ac:dyDescent="0.25">
      <c r="A10444" t="s">
        <v>972</v>
      </c>
      <c r="B10444" t="s">
        <v>247</v>
      </c>
      <c r="C10444" s="76" t="s">
        <v>842</v>
      </c>
      <c r="D10444" t="s">
        <v>980</v>
      </c>
      <c r="E10444" s="82">
        <v>6</v>
      </c>
      <c r="F10444" t="s">
        <v>973</v>
      </c>
      <c r="G10444" s="83">
        <v>42172</v>
      </c>
      <c r="I10444">
        <v>2015</v>
      </c>
    </row>
    <row r="10445" spans="1:9" x14ac:dyDescent="0.25">
      <c r="A10445" t="s">
        <v>972</v>
      </c>
      <c r="B10445" t="s">
        <v>249</v>
      </c>
      <c r="C10445" s="76" t="s">
        <v>842</v>
      </c>
      <c r="D10445" t="s">
        <v>980</v>
      </c>
      <c r="E10445" s="82">
        <v>6</v>
      </c>
      <c r="F10445" t="s">
        <v>973</v>
      </c>
      <c r="G10445" s="83">
        <v>42184</v>
      </c>
      <c r="I10445">
        <v>2015</v>
      </c>
    </row>
    <row r="10446" spans="1:9" x14ac:dyDescent="0.25">
      <c r="A10446" t="s">
        <v>972</v>
      </c>
      <c r="B10446" t="s">
        <v>173</v>
      </c>
      <c r="C10446" s="76" t="s">
        <v>842</v>
      </c>
      <c r="D10446" t="s">
        <v>980</v>
      </c>
      <c r="E10446" s="82">
        <v>150</v>
      </c>
      <c r="F10446" t="s">
        <v>973</v>
      </c>
      <c r="G10446" s="83">
        <v>42332</v>
      </c>
      <c r="I10446">
        <v>2015</v>
      </c>
    </row>
    <row r="10447" spans="1:9" x14ac:dyDescent="0.25">
      <c r="A10447" t="s">
        <v>972</v>
      </c>
      <c r="B10447" t="s">
        <v>194</v>
      </c>
      <c r="C10447" s="76" t="s">
        <v>842</v>
      </c>
      <c r="D10447" t="s">
        <v>980</v>
      </c>
      <c r="E10447" s="82">
        <v>14.4</v>
      </c>
      <c r="F10447" t="s">
        <v>973</v>
      </c>
      <c r="G10447" s="83">
        <v>42213</v>
      </c>
      <c r="I10447">
        <v>2015</v>
      </c>
    </row>
    <row r="10448" spans="1:9" x14ac:dyDescent="0.25">
      <c r="A10448" t="s">
        <v>972</v>
      </c>
      <c r="B10448" t="s">
        <v>124</v>
      </c>
      <c r="C10448" s="76" t="s">
        <v>842</v>
      </c>
      <c r="D10448" t="s">
        <v>980</v>
      </c>
      <c r="E10448" s="82">
        <v>3</v>
      </c>
      <c r="F10448" t="s">
        <v>973</v>
      </c>
      <c r="G10448" s="83">
        <v>42206</v>
      </c>
      <c r="I10448">
        <v>2015</v>
      </c>
    </row>
    <row r="10449" spans="1:9" x14ac:dyDescent="0.25">
      <c r="A10449" t="s">
        <v>972</v>
      </c>
      <c r="B10449" t="s">
        <v>116</v>
      </c>
      <c r="C10449" s="76" t="s">
        <v>842</v>
      </c>
      <c r="D10449" t="s">
        <v>980</v>
      </c>
      <c r="E10449" s="82">
        <v>15</v>
      </c>
      <c r="F10449" t="s">
        <v>973</v>
      </c>
      <c r="G10449" s="83">
        <v>42187</v>
      </c>
      <c r="I10449">
        <v>2015</v>
      </c>
    </row>
    <row r="10450" spans="1:9" x14ac:dyDescent="0.25">
      <c r="A10450" t="s">
        <v>972</v>
      </c>
      <c r="B10450" t="s">
        <v>95</v>
      </c>
      <c r="C10450" s="76" t="s">
        <v>842</v>
      </c>
      <c r="D10450" t="s">
        <v>980</v>
      </c>
      <c r="E10450" s="82">
        <v>4.5</v>
      </c>
      <c r="F10450" t="s">
        <v>973</v>
      </c>
      <c r="G10450" s="83">
        <v>42157</v>
      </c>
      <c r="I10450">
        <v>2015</v>
      </c>
    </row>
    <row r="10451" spans="1:9" x14ac:dyDescent="0.25">
      <c r="A10451" t="s">
        <v>972</v>
      </c>
      <c r="B10451" t="s">
        <v>112</v>
      </c>
      <c r="C10451" s="76" t="s">
        <v>842</v>
      </c>
      <c r="D10451" t="s">
        <v>980</v>
      </c>
      <c r="E10451" s="82">
        <v>4</v>
      </c>
      <c r="F10451" t="s">
        <v>973</v>
      </c>
      <c r="G10451" s="83">
        <v>42221</v>
      </c>
      <c r="I10451">
        <v>2015</v>
      </c>
    </row>
    <row r="10452" spans="1:9" x14ac:dyDescent="0.25">
      <c r="A10452" t="s">
        <v>972</v>
      </c>
      <c r="B10452" t="s">
        <v>79</v>
      </c>
      <c r="C10452" s="76" t="s">
        <v>842</v>
      </c>
      <c r="D10452" t="s">
        <v>980</v>
      </c>
      <c r="E10452" s="82">
        <v>7.7</v>
      </c>
      <c r="F10452" t="s">
        <v>973</v>
      </c>
      <c r="G10452" s="83">
        <v>42164</v>
      </c>
      <c r="I10452">
        <v>2015</v>
      </c>
    </row>
    <row r="10453" spans="1:9" x14ac:dyDescent="0.25">
      <c r="A10453" t="s">
        <v>972</v>
      </c>
      <c r="B10453" t="s">
        <v>0</v>
      </c>
      <c r="C10453" s="76" t="s">
        <v>842</v>
      </c>
      <c r="D10453" t="s">
        <v>980</v>
      </c>
      <c r="E10453" s="82">
        <v>5</v>
      </c>
      <c r="F10453" t="s">
        <v>973</v>
      </c>
      <c r="G10453" s="83">
        <v>42214</v>
      </c>
      <c r="I10453">
        <v>2015</v>
      </c>
    </row>
    <row r="10454" spans="1:9" x14ac:dyDescent="0.25">
      <c r="A10454" t="s">
        <v>972</v>
      </c>
      <c r="B10454" t="s">
        <v>220</v>
      </c>
      <c r="C10454" s="76" t="s">
        <v>842</v>
      </c>
      <c r="D10454" t="s">
        <v>980</v>
      </c>
      <c r="E10454" s="82">
        <v>11.6</v>
      </c>
      <c r="F10454" t="s">
        <v>973</v>
      </c>
      <c r="G10454" s="83">
        <v>42278</v>
      </c>
      <c r="I10454">
        <v>2015</v>
      </c>
    </row>
    <row r="10455" spans="1:9" x14ac:dyDescent="0.25">
      <c r="A10455" t="s">
        <v>972</v>
      </c>
      <c r="B10455" t="s">
        <v>246</v>
      </c>
      <c r="C10455" s="76" t="s">
        <v>842</v>
      </c>
      <c r="D10455" t="s">
        <v>980</v>
      </c>
      <c r="E10455" s="82">
        <v>7.6</v>
      </c>
      <c r="F10455" t="s">
        <v>973</v>
      </c>
      <c r="G10455" s="83">
        <v>42166</v>
      </c>
      <c r="I10455">
        <v>2015</v>
      </c>
    </row>
    <row r="10456" spans="1:9" x14ac:dyDescent="0.25">
      <c r="A10456" t="s">
        <v>972</v>
      </c>
      <c r="B10456" t="s">
        <v>56</v>
      </c>
      <c r="C10456" s="76" t="s">
        <v>842</v>
      </c>
      <c r="D10456" t="s">
        <v>980</v>
      </c>
      <c r="E10456" s="82">
        <v>10.3</v>
      </c>
      <c r="F10456" t="s">
        <v>973</v>
      </c>
      <c r="G10456" s="83">
        <v>42193</v>
      </c>
      <c r="I10456">
        <v>2015</v>
      </c>
    </row>
    <row r="10457" spans="1:9" x14ac:dyDescent="0.25">
      <c r="A10457" t="s">
        <v>972</v>
      </c>
      <c r="B10457" t="s">
        <v>248</v>
      </c>
      <c r="C10457" s="76" t="s">
        <v>842</v>
      </c>
      <c r="D10457" t="s">
        <v>980</v>
      </c>
      <c r="E10457" s="82">
        <v>50</v>
      </c>
      <c r="F10457" t="s">
        <v>973</v>
      </c>
      <c r="G10457" s="83">
        <v>42290</v>
      </c>
      <c r="I10457">
        <v>2015</v>
      </c>
    </row>
    <row r="10458" spans="1:9" x14ac:dyDescent="0.25">
      <c r="A10458" t="s">
        <v>972</v>
      </c>
      <c r="B10458" t="s">
        <v>177</v>
      </c>
      <c r="C10458" s="76" t="s">
        <v>842</v>
      </c>
      <c r="D10458" t="s">
        <v>980</v>
      </c>
      <c r="E10458" s="82">
        <v>3.75</v>
      </c>
      <c r="F10458" t="s">
        <v>973</v>
      </c>
      <c r="G10458" s="83">
        <v>42164</v>
      </c>
      <c r="I10458">
        <v>2015</v>
      </c>
    </row>
    <row r="10459" spans="1:9" x14ac:dyDescent="0.25">
      <c r="A10459" t="s">
        <v>972</v>
      </c>
      <c r="B10459" t="s">
        <v>183</v>
      </c>
      <c r="C10459" s="76" t="s">
        <v>842</v>
      </c>
      <c r="D10459" t="s">
        <v>980</v>
      </c>
      <c r="E10459" s="82">
        <v>150</v>
      </c>
      <c r="F10459" t="s">
        <v>973</v>
      </c>
      <c r="G10459" s="83">
        <v>42318</v>
      </c>
      <c r="I10459">
        <v>2015</v>
      </c>
    </row>
    <row r="10460" spans="1:9" x14ac:dyDescent="0.25">
      <c r="A10460" t="s">
        <v>972</v>
      </c>
      <c r="B10460" t="s">
        <v>82</v>
      </c>
      <c r="C10460" s="76" t="s">
        <v>842</v>
      </c>
      <c r="D10460" t="s">
        <v>980</v>
      </c>
      <c r="E10460" s="82">
        <v>6.27</v>
      </c>
      <c r="F10460" t="s">
        <v>973</v>
      </c>
      <c r="G10460" s="83">
        <v>42160</v>
      </c>
      <c r="I10460">
        <v>2015</v>
      </c>
    </row>
    <row r="10461" spans="1:9" x14ac:dyDescent="0.25">
      <c r="A10461" t="s">
        <v>972</v>
      </c>
      <c r="B10461" t="s">
        <v>154</v>
      </c>
      <c r="C10461" s="76" t="s">
        <v>842</v>
      </c>
      <c r="D10461" t="s">
        <v>980</v>
      </c>
      <c r="E10461" s="82">
        <v>30.4</v>
      </c>
      <c r="F10461" t="s">
        <v>973</v>
      </c>
      <c r="G10461" s="83">
        <v>42178</v>
      </c>
      <c r="I10461">
        <v>2015</v>
      </c>
    </row>
    <row r="10462" spans="1:9" x14ac:dyDescent="0.25">
      <c r="A10462" t="s">
        <v>972</v>
      </c>
      <c r="B10462" t="s">
        <v>205</v>
      </c>
      <c r="C10462" s="76" t="s">
        <v>842</v>
      </c>
      <c r="D10462" t="s">
        <v>980</v>
      </c>
      <c r="E10462" s="82">
        <v>6</v>
      </c>
      <c r="F10462" t="s">
        <v>973</v>
      </c>
      <c r="G10462" s="83">
        <v>42144</v>
      </c>
      <c r="I10462">
        <v>2015</v>
      </c>
    </row>
    <row r="10463" spans="1:9" x14ac:dyDescent="0.25">
      <c r="A10463" t="s">
        <v>972</v>
      </c>
      <c r="B10463" t="s">
        <v>115</v>
      </c>
      <c r="C10463" s="76" t="s">
        <v>842</v>
      </c>
      <c r="D10463" t="s">
        <v>980</v>
      </c>
      <c r="E10463" s="82">
        <v>2</v>
      </c>
      <c r="F10463" t="s">
        <v>973</v>
      </c>
      <c r="G10463" s="83">
        <v>42206</v>
      </c>
      <c r="I10463">
        <v>2015</v>
      </c>
    </row>
    <row r="10464" spans="1:9" x14ac:dyDescent="0.25">
      <c r="A10464" t="s">
        <v>972</v>
      </c>
      <c r="B10464" t="s">
        <v>71</v>
      </c>
      <c r="C10464" s="76" t="s">
        <v>842</v>
      </c>
      <c r="D10464" t="s">
        <v>980</v>
      </c>
      <c r="E10464" s="82">
        <v>4</v>
      </c>
      <c r="F10464" t="s">
        <v>973</v>
      </c>
      <c r="G10464" s="83">
        <v>42172</v>
      </c>
      <c r="I10464">
        <v>2015</v>
      </c>
    </row>
    <row r="10465" spans="1:9" x14ac:dyDescent="0.25">
      <c r="A10465" t="s">
        <v>972</v>
      </c>
      <c r="B10465" t="s">
        <v>8</v>
      </c>
      <c r="C10465" s="76" t="s">
        <v>842</v>
      </c>
      <c r="D10465" t="s">
        <v>980</v>
      </c>
      <c r="E10465" s="82">
        <v>3</v>
      </c>
      <c r="F10465" t="s">
        <v>973</v>
      </c>
      <c r="G10465" s="83">
        <v>42165</v>
      </c>
      <c r="I10465">
        <v>2015</v>
      </c>
    </row>
    <row r="10466" spans="1:9" x14ac:dyDescent="0.25">
      <c r="A10466" t="s">
        <v>972</v>
      </c>
      <c r="B10466" t="s">
        <v>123</v>
      </c>
      <c r="C10466" s="76" t="s">
        <v>842</v>
      </c>
      <c r="D10466" t="s">
        <v>980</v>
      </c>
      <c r="E10466" s="82">
        <v>5</v>
      </c>
      <c r="F10466" t="s">
        <v>973</v>
      </c>
      <c r="G10466" s="83">
        <v>42184</v>
      </c>
      <c r="I10466">
        <v>2015</v>
      </c>
    </row>
    <row r="10467" spans="1:9" x14ac:dyDescent="0.25">
      <c r="A10467" t="s">
        <v>972</v>
      </c>
      <c r="B10467" t="s">
        <v>221</v>
      </c>
      <c r="C10467" s="76" t="s">
        <v>842</v>
      </c>
      <c r="D10467" t="s">
        <v>980</v>
      </c>
      <c r="E10467" s="82">
        <v>7.5</v>
      </c>
      <c r="F10467" t="s">
        <v>973</v>
      </c>
      <c r="G10467" s="83">
        <v>42173</v>
      </c>
      <c r="I10467">
        <v>2015</v>
      </c>
    </row>
    <row r="10468" spans="1:9" x14ac:dyDescent="0.25">
      <c r="A10468" t="s">
        <v>972</v>
      </c>
      <c r="B10468" t="s">
        <v>178</v>
      </c>
      <c r="C10468" s="76" t="s">
        <v>842</v>
      </c>
      <c r="D10468" t="s">
        <v>980</v>
      </c>
      <c r="E10468" s="82">
        <v>8</v>
      </c>
      <c r="F10468" t="s">
        <v>973</v>
      </c>
      <c r="G10468" s="83">
        <v>42214</v>
      </c>
      <c r="I10468">
        <v>2015</v>
      </c>
    </row>
    <row r="10469" spans="1:9" x14ac:dyDescent="0.25">
      <c r="A10469" t="s">
        <v>972</v>
      </c>
      <c r="B10469" t="s">
        <v>251</v>
      </c>
      <c r="C10469" s="76" t="s">
        <v>842</v>
      </c>
      <c r="D10469" t="s">
        <v>980</v>
      </c>
      <c r="E10469" s="82">
        <v>8</v>
      </c>
      <c r="F10469" t="s">
        <v>973</v>
      </c>
      <c r="G10469" s="83">
        <v>42202</v>
      </c>
      <c r="I10469">
        <v>2015</v>
      </c>
    </row>
    <row r="10470" spans="1:9" x14ac:dyDescent="0.25">
      <c r="A10470" t="s">
        <v>972</v>
      </c>
      <c r="B10470" t="s">
        <v>63</v>
      </c>
      <c r="C10470" s="76" t="s">
        <v>842</v>
      </c>
      <c r="D10470" t="s">
        <v>980</v>
      </c>
      <c r="E10470" s="82">
        <v>3</v>
      </c>
      <c r="F10470" t="s">
        <v>973</v>
      </c>
      <c r="G10470" s="83">
        <v>42195</v>
      </c>
      <c r="I10470">
        <v>2015</v>
      </c>
    </row>
    <row r="10471" spans="1:9" x14ac:dyDescent="0.25">
      <c r="A10471" t="s">
        <v>972</v>
      </c>
      <c r="B10471" t="s">
        <v>177</v>
      </c>
      <c r="C10471" s="76" t="s">
        <v>842</v>
      </c>
      <c r="D10471" t="s">
        <v>980</v>
      </c>
      <c r="E10471" s="82">
        <v>5</v>
      </c>
      <c r="F10471" t="s">
        <v>973</v>
      </c>
      <c r="G10471" s="83">
        <v>42205</v>
      </c>
      <c r="I10471">
        <v>2015</v>
      </c>
    </row>
    <row r="10472" spans="1:9" x14ac:dyDescent="0.25">
      <c r="A10472" t="s">
        <v>972</v>
      </c>
      <c r="B10472" t="s">
        <v>219</v>
      </c>
      <c r="C10472" s="76" t="s">
        <v>842</v>
      </c>
      <c r="D10472" t="s">
        <v>980</v>
      </c>
      <c r="E10472" s="82">
        <v>7.7</v>
      </c>
      <c r="F10472" t="s">
        <v>973</v>
      </c>
      <c r="G10472" s="83">
        <v>42194</v>
      </c>
      <c r="I10472">
        <v>2015</v>
      </c>
    </row>
    <row r="10473" spans="1:9" x14ac:dyDescent="0.25">
      <c r="A10473" t="s">
        <v>972</v>
      </c>
      <c r="B10473" t="s">
        <v>186</v>
      </c>
      <c r="C10473" s="76" t="s">
        <v>842</v>
      </c>
      <c r="D10473" t="s">
        <v>980</v>
      </c>
      <c r="E10473" s="82">
        <v>6.6</v>
      </c>
      <c r="F10473" t="s">
        <v>973</v>
      </c>
      <c r="G10473" s="83">
        <v>42165</v>
      </c>
      <c r="I10473">
        <v>2015</v>
      </c>
    </row>
    <row r="10474" spans="1:9" x14ac:dyDescent="0.25">
      <c r="A10474" t="s">
        <v>972</v>
      </c>
      <c r="B10474" t="s">
        <v>249</v>
      </c>
      <c r="C10474" s="76" t="s">
        <v>842</v>
      </c>
      <c r="D10474" t="s">
        <v>980</v>
      </c>
      <c r="E10474" s="82">
        <v>6.24</v>
      </c>
      <c r="F10474" t="s">
        <v>973</v>
      </c>
      <c r="G10474" s="83">
        <v>42292</v>
      </c>
      <c r="I10474">
        <v>2015</v>
      </c>
    </row>
    <row r="10475" spans="1:9" x14ac:dyDescent="0.25">
      <c r="A10475" t="s">
        <v>972</v>
      </c>
      <c r="B10475" t="s">
        <v>122</v>
      </c>
      <c r="C10475" s="76" t="s">
        <v>842</v>
      </c>
      <c r="D10475" t="s">
        <v>980</v>
      </c>
      <c r="E10475" s="82">
        <v>6</v>
      </c>
      <c r="F10475" t="s">
        <v>973</v>
      </c>
      <c r="G10475" s="83">
        <v>42156</v>
      </c>
      <c r="I10475">
        <v>2015</v>
      </c>
    </row>
    <row r="10476" spans="1:9" x14ac:dyDescent="0.25">
      <c r="A10476" t="s">
        <v>972</v>
      </c>
      <c r="B10476" t="s">
        <v>223</v>
      </c>
      <c r="C10476" s="76" t="s">
        <v>842</v>
      </c>
      <c r="D10476" t="s">
        <v>980</v>
      </c>
      <c r="E10476" s="82">
        <v>10</v>
      </c>
      <c r="F10476" t="s">
        <v>973</v>
      </c>
      <c r="G10476" s="83">
        <v>42220</v>
      </c>
      <c r="I10476">
        <v>2015</v>
      </c>
    </row>
    <row r="10477" spans="1:9" x14ac:dyDescent="0.25">
      <c r="A10477" t="s">
        <v>972</v>
      </c>
      <c r="B10477" t="s">
        <v>2</v>
      </c>
      <c r="C10477" s="76" t="s">
        <v>842</v>
      </c>
      <c r="D10477" t="s">
        <v>980</v>
      </c>
      <c r="E10477" s="82">
        <v>7.6</v>
      </c>
      <c r="F10477" t="s">
        <v>973</v>
      </c>
      <c r="G10477" s="83">
        <v>42242</v>
      </c>
      <c r="I10477">
        <v>2015</v>
      </c>
    </row>
    <row r="10478" spans="1:9" x14ac:dyDescent="0.25">
      <c r="A10478" t="s">
        <v>972</v>
      </c>
      <c r="B10478" t="s">
        <v>136</v>
      </c>
      <c r="C10478" s="76" t="s">
        <v>842</v>
      </c>
      <c r="D10478" t="s">
        <v>980</v>
      </c>
      <c r="E10478" s="82">
        <v>499.2</v>
      </c>
      <c r="F10478" t="s">
        <v>973</v>
      </c>
      <c r="G10478" s="83">
        <v>42446</v>
      </c>
      <c r="I10478">
        <v>2016</v>
      </c>
    </row>
    <row r="10479" spans="1:9" x14ac:dyDescent="0.25">
      <c r="A10479" t="s">
        <v>972</v>
      </c>
      <c r="B10479" t="s">
        <v>240</v>
      </c>
      <c r="C10479" s="76" t="s">
        <v>842</v>
      </c>
      <c r="D10479" t="s">
        <v>980</v>
      </c>
      <c r="E10479" s="82">
        <v>15</v>
      </c>
      <c r="F10479" t="s">
        <v>973</v>
      </c>
      <c r="G10479" s="83">
        <v>42184</v>
      </c>
      <c r="I10479">
        <v>2015</v>
      </c>
    </row>
    <row r="10480" spans="1:9" x14ac:dyDescent="0.25">
      <c r="A10480" t="s">
        <v>972</v>
      </c>
      <c r="B10480" t="s">
        <v>199</v>
      </c>
      <c r="C10480" s="76" t="s">
        <v>842</v>
      </c>
      <c r="D10480" t="s">
        <v>980</v>
      </c>
      <c r="E10480" s="82">
        <v>5.5</v>
      </c>
      <c r="F10480" t="s">
        <v>973</v>
      </c>
      <c r="G10480" s="83">
        <v>42181</v>
      </c>
      <c r="I10480">
        <v>2015</v>
      </c>
    </row>
    <row r="10481" spans="1:9" x14ac:dyDescent="0.25">
      <c r="A10481" t="s">
        <v>972</v>
      </c>
      <c r="B10481" t="s">
        <v>278</v>
      </c>
      <c r="C10481" s="76" t="s">
        <v>842</v>
      </c>
      <c r="D10481" t="s">
        <v>980</v>
      </c>
      <c r="E10481" s="82">
        <v>10</v>
      </c>
      <c r="F10481" t="s">
        <v>973</v>
      </c>
      <c r="G10481" s="83">
        <v>42186</v>
      </c>
      <c r="I10481">
        <v>2015</v>
      </c>
    </row>
    <row r="10482" spans="1:9" x14ac:dyDescent="0.25">
      <c r="A10482" t="s">
        <v>972</v>
      </c>
      <c r="B10482" t="s">
        <v>118</v>
      </c>
      <c r="C10482" s="76" t="s">
        <v>842</v>
      </c>
      <c r="D10482" t="s">
        <v>980</v>
      </c>
      <c r="E10482" s="82">
        <v>5</v>
      </c>
      <c r="F10482" t="s">
        <v>973</v>
      </c>
      <c r="G10482" s="83">
        <v>42167</v>
      </c>
      <c r="I10482">
        <v>2015</v>
      </c>
    </row>
    <row r="10483" spans="1:9" x14ac:dyDescent="0.25">
      <c r="A10483" t="s">
        <v>972</v>
      </c>
      <c r="B10483" t="s">
        <v>215</v>
      </c>
      <c r="C10483" s="76" t="s">
        <v>842</v>
      </c>
      <c r="D10483" t="s">
        <v>980</v>
      </c>
      <c r="E10483" s="82">
        <v>5</v>
      </c>
      <c r="F10483" t="s">
        <v>973</v>
      </c>
      <c r="G10483" s="83">
        <v>42195</v>
      </c>
      <c r="I10483">
        <v>2015</v>
      </c>
    </row>
    <row r="10484" spans="1:9" x14ac:dyDescent="0.25">
      <c r="A10484" t="s">
        <v>972</v>
      </c>
      <c r="B10484" t="s">
        <v>131</v>
      </c>
      <c r="C10484" s="76" t="s">
        <v>842</v>
      </c>
      <c r="D10484" t="s">
        <v>980</v>
      </c>
      <c r="E10484" s="82">
        <v>30.24</v>
      </c>
      <c r="F10484" t="s">
        <v>973</v>
      </c>
      <c r="G10484" s="83">
        <v>42135</v>
      </c>
      <c r="I10484">
        <v>2015</v>
      </c>
    </row>
    <row r="10485" spans="1:9" x14ac:dyDescent="0.25">
      <c r="A10485" t="s">
        <v>972</v>
      </c>
      <c r="B10485" t="s">
        <v>172</v>
      </c>
      <c r="C10485" s="76" t="s">
        <v>842</v>
      </c>
      <c r="D10485" t="s">
        <v>980</v>
      </c>
      <c r="E10485" s="82">
        <v>3.78</v>
      </c>
      <c r="F10485" t="s">
        <v>973</v>
      </c>
      <c r="G10485" s="83">
        <v>42170</v>
      </c>
      <c r="I10485">
        <v>2015</v>
      </c>
    </row>
    <row r="10486" spans="1:9" x14ac:dyDescent="0.25">
      <c r="A10486" t="s">
        <v>972</v>
      </c>
      <c r="B10486" t="s">
        <v>115</v>
      </c>
      <c r="C10486" s="76" t="s">
        <v>842</v>
      </c>
      <c r="D10486" t="s">
        <v>980</v>
      </c>
      <c r="E10486" s="82">
        <v>7.7</v>
      </c>
      <c r="F10486" t="s">
        <v>973</v>
      </c>
      <c r="G10486" s="83">
        <v>42152</v>
      </c>
      <c r="I10486">
        <v>2015</v>
      </c>
    </row>
    <row r="10487" spans="1:9" x14ac:dyDescent="0.25">
      <c r="A10487" t="s">
        <v>972</v>
      </c>
      <c r="B10487" t="s">
        <v>115</v>
      </c>
      <c r="C10487" s="76" t="s">
        <v>842</v>
      </c>
      <c r="D10487" t="s">
        <v>977</v>
      </c>
      <c r="E10487" s="82">
        <v>4992</v>
      </c>
      <c r="F10487" t="s">
        <v>973</v>
      </c>
      <c r="G10487" s="83">
        <v>42717</v>
      </c>
      <c r="I10487">
        <v>2016</v>
      </c>
    </row>
    <row r="10488" spans="1:9" x14ac:dyDescent="0.25">
      <c r="A10488" t="s">
        <v>972</v>
      </c>
      <c r="B10488" t="s">
        <v>275</v>
      </c>
      <c r="C10488" s="76" t="s">
        <v>842</v>
      </c>
      <c r="D10488" t="s">
        <v>980</v>
      </c>
      <c r="E10488" s="82">
        <v>2.5</v>
      </c>
      <c r="F10488" t="s">
        <v>973</v>
      </c>
      <c r="G10488" s="83">
        <v>42209</v>
      </c>
      <c r="I10488">
        <v>2015</v>
      </c>
    </row>
    <row r="10489" spans="1:9" x14ac:dyDescent="0.25">
      <c r="A10489" t="s">
        <v>972</v>
      </c>
      <c r="B10489" t="s">
        <v>222</v>
      </c>
      <c r="C10489" s="76" t="s">
        <v>842</v>
      </c>
      <c r="D10489" t="s">
        <v>980</v>
      </c>
      <c r="E10489" s="82">
        <v>5</v>
      </c>
      <c r="F10489" t="s">
        <v>973</v>
      </c>
      <c r="G10489" s="83">
        <v>42201</v>
      </c>
      <c r="I10489">
        <v>2015</v>
      </c>
    </row>
    <row r="10490" spans="1:9" x14ac:dyDescent="0.25">
      <c r="A10490" t="s">
        <v>972</v>
      </c>
      <c r="B10490" t="s">
        <v>229</v>
      </c>
      <c r="C10490" s="76" t="s">
        <v>842</v>
      </c>
      <c r="D10490" t="s">
        <v>980</v>
      </c>
      <c r="E10490" s="82">
        <v>7</v>
      </c>
      <c r="F10490" t="s">
        <v>973</v>
      </c>
      <c r="G10490" s="83">
        <v>42195</v>
      </c>
      <c r="I10490">
        <v>2015</v>
      </c>
    </row>
    <row r="10491" spans="1:9" x14ac:dyDescent="0.25">
      <c r="A10491" t="s">
        <v>972</v>
      </c>
      <c r="B10491" t="s">
        <v>147</v>
      </c>
      <c r="C10491" s="76" t="s">
        <v>842</v>
      </c>
      <c r="D10491" t="s">
        <v>980</v>
      </c>
      <c r="E10491" s="82">
        <v>5</v>
      </c>
      <c r="F10491" t="s">
        <v>973</v>
      </c>
      <c r="G10491" s="83">
        <v>42205</v>
      </c>
      <c r="I10491">
        <v>2015</v>
      </c>
    </row>
    <row r="10492" spans="1:9" x14ac:dyDescent="0.25">
      <c r="A10492" t="s">
        <v>972</v>
      </c>
      <c r="B10492" t="s">
        <v>169</v>
      </c>
      <c r="C10492" s="76" t="s">
        <v>842</v>
      </c>
      <c r="D10492" t="s">
        <v>980</v>
      </c>
      <c r="E10492" s="82">
        <v>498</v>
      </c>
      <c r="F10492" t="s">
        <v>973</v>
      </c>
      <c r="G10492" s="83">
        <v>42949</v>
      </c>
      <c r="I10492">
        <v>2017</v>
      </c>
    </row>
    <row r="10493" spans="1:9" x14ac:dyDescent="0.25">
      <c r="A10493" t="s">
        <v>972</v>
      </c>
      <c r="B10493" t="s">
        <v>179</v>
      </c>
      <c r="C10493" s="76" t="s">
        <v>842</v>
      </c>
      <c r="D10493" t="s">
        <v>980</v>
      </c>
      <c r="E10493" s="82">
        <v>498</v>
      </c>
      <c r="F10493" t="s">
        <v>973</v>
      </c>
      <c r="G10493" s="83">
        <v>43048</v>
      </c>
      <c r="I10493">
        <v>2017</v>
      </c>
    </row>
    <row r="10494" spans="1:9" x14ac:dyDescent="0.25">
      <c r="A10494" t="s">
        <v>972</v>
      </c>
      <c r="B10494" t="s">
        <v>177</v>
      </c>
      <c r="C10494" s="76" t="s">
        <v>842</v>
      </c>
      <c r="D10494" t="s">
        <v>980</v>
      </c>
      <c r="E10494" s="82">
        <v>4</v>
      </c>
      <c r="F10494" t="s">
        <v>973</v>
      </c>
      <c r="G10494" s="83">
        <v>42198</v>
      </c>
      <c r="I10494">
        <v>2015</v>
      </c>
    </row>
    <row r="10495" spans="1:9" x14ac:dyDescent="0.25">
      <c r="A10495" t="s">
        <v>972</v>
      </c>
      <c r="B10495" t="s">
        <v>214</v>
      </c>
      <c r="C10495" s="76" t="s">
        <v>842</v>
      </c>
      <c r="D10495" t="s">
        <v>980</v>
      </c>
      <c r="E10495" s="82">
        <v>5</v>
      </c>
      <c r="F10495" t="s">
        <v>973</v>
      </c>
      <c r="G10495" s="83">
        <v>42215</v>
      </c>
      <c r="I10495">
        <v>2015</v>
      </c>
    </row>
    <row r="10496" spans="1:9" x14ac:dyDescent="0.25">
      <c r="A10496" t="s">
        <v>972</v>
      </c>
      <c r="B10496" t="s">
        <v>11</v>
      </c>
      <c r="C10496" s="76" t="s">
        <v>842</v>
      </c>
      <c r="D10496" t="s">
        <v>980</v>
      </c>
      <c r="E10496" s="82">
        <v>3.8</v>
      </c>
      <c r="F10496" t="s">
        <v>973</v>
      </c>
      <c r="G10496" s="83">
        <v>42194</v>
      </c>
      <c r="I10496">
        <v>2015</v>
      </c>
    </row>
    <row r="10497" spans="1:9" x14ac:dyDescent="0.25">
      <c r="A10497" t="s">
        <v>972</v>
      </c>
      <c r="B10497" t="s">
        <v>111</v>
      </c>
      <c r="C10497" s="76" t="s">
        <v>842</v>
      </c>
      <c r="D10497" t="s">
        <v>980</v>
      </c>
      <c r="E10497" s="82">
        <v>3.8</v>
      </c>
      <c r="F10497" t="s">
        <v>973</v>
      </c>
      <c r="G10497" s="83">
        <v>42187</v>
      </c>
      <c r="I10497">
        <v>2015</v>
      </c>
    </row>
    <row r="10498" spans="1:9" x14ac:dyDescent="0.25">
      <c r="A10498" t="s">
        <v>972</v>
      </c>
      <c r="B10498" t="s">
        <v>8</v>
      </c>
      <c r="C10498" s="76" t="s">
        <v>842</v>
      </c>
      <c r="D10498" t="s">
        <v>980</v>
      </c>
      <c r="E10498" s="82">
        <v>6</v>
      </c>
      <c r="F10498" t="s">
        <v>973</v>
      </c>
      <c r="G10498" s="83">
        <v>42180</v>
      </c>
      <c r="I10498">
        <v>2015</v>
      </c>
    </row>
    <row r="10499" spans="1:9" x14ac:dyDescent="0.25">
      <c r="A10499" t="s">
        <v>972</v>
      </c>
      <c r="B10499" t="s">
        <v>185</v>
      </c>
      <c r="C10499" s="76" t="s">
        <v>842</v>
      </c>
      <c r="D10499" t="s">
        <v>980</v>
      </c>
      <c r="E10499" s="82">
        <v>6</v>
      </c>
      <c r="F10499" t="s">
        <v>973</v>
      </c>
      <c r="G10499" s="83">
        <v>42187</v>
      </c>
      <c r="I10499">
        <v>2015</v>
      </c>
    </row>
    <row r="10500" spans="1:9" x14ac:dyDescent="0.25">
      <c r="A10500" t="s">
        <v>972</v>
      </c>
      <c r="B10500" t="s">
        <v>95</v>
      </c>
      <c r="C10500" s="76" t="s">
        <v>842</v>
      </c>
      <c r="D10500" t="s">
        <v>980</v>
      </c>
      <c r="E10500" s="82">
        <v>7.6</v>
      </c>
      <c r="F10500" t="s">
        <v>973</v>
      </c>
      <c r="G10500" s="83">
        <v>42261</v>
      </c>
      <c r="I10500">
        <v>2015</v>
      </c>
    </row>
    <row r="10501" spans="1:9" x14ac:dyDescent="0.25">
      <c r="A10501" t="s">
        <v>972</v>
      </c>
      <c r="B10501" t="s">
        <v>77</v>
      </c>
      <c r="C10501" s="76" t="s">
        <v>842</v>
      </c>
      <c r="D10501" t="s">
        <v>980</v>
      </c>
      <c r="E10501" s="82">
        <v>500</v>
      </c>
      <c r="F10501" t="s">
        <v>973</v>
      </c>
      <c r="G10501" s="83">
        <v>42531</v>
      </c>
      <c r="I10501">
        <v>2016</v>
      </c>
    </row>
    <row r="10502" spans="1:9" x14ac:dyDescent="0.25">
      <c r="A10502" t="s">
        <v>972</v>
      </c>
      <c r="B10502" t="s">
        <v>107</v>
      </c>
      <c r="C10502" s="76" t="s">
        <v>842</v>
      </c>
      <c r="D10502" t="s">
        <v>980</v>
      </c>
      <c r="E10502" s="82">
        <v>5</v>
      </c>
      <c r="F10502" t="s">
        <v>973</v>
      </c>
      <c r="G10502" s="83">
        <v>42179</v>
      </c>
      <c r="I10502">
        <v>2015</v>
      </c>
    </row>
    <row r="10503" spans="1:9" x14ac:dyDescent="0.25">
      <c r="A10503" t="s">
        <v>972</v>
      </c>
      <c r="B10503" t="s">
        <v>135</v>
      </c>
      <c r="C10503" s="76" t="s">
        <v>842</v>
      </c>
      <c r="D10503" t="s">
        <v>980</v>
      </c>
      <c r="E10503" s="82">
        <v>10</v>
      </c>
      <c r="F10503" t="s">
        <v>973</v>
      </c>
      <c r="G10503" s="83">
        <v>42209</v>
      </c>
      <c r="I10503">
        <v>2015</v>
      </c>
    </row>
    <row r="10504" spans="1:9" x14ac:dyDescent="0.25">
      <c r="A10504" t="s">
        <v>972</v>
      </c>
      <c r="B10504" t="s">
        <v>173</v>
      </c>
      <c r="C10504" s="76" t="s">
        <v>842</v>
      </c>
      <c r="D10504" t="s">
        <v>980</v>
      </c>
      <c r="E10504" s="82">
        <v>494</v>
      </c>
      <c r="F10504" t="s">
        <v>973</v>
      </c>
      <c r="G10504" s="83">
        <v>42332</v>
      </c>
      <c r="I10504">
        <v>2015</v>
      </c>
    </row>
    <row r="10505" spans="1:9" x14ac:dyDescent="0.25">
      <c r="A10505" t="s">
        <v>972</v>
      </c>
      <c r="B10505" t="s">
        <v>144</v>
      </c>
      <c r="C10505" s="76" t="s">
        <v>842</v>
      </c>
      <c r="D10505" t="s">
        <v>980</v>
      </c>
      <c r="E10505" s="82">
        <v>3.8</v>
      </c>
      <c r="F10505" t="s">
        <v>973</v>
      </c>
      <c r="G10505" s="83">
        <v>42199</v>
      </c>
      <c r="I10505">
        <v>2015</v>
      </c>
    </row>
    <row r="10506" spans="1:9" x14ac:dyDescent="0.25">
      <c r="A10506" t="s">
        <v>972</v>
      </c>
      <c r="B10506" t="s">
        <v>177</v>
      </c>
      <c r="C10506" s="76" t="s">
        <v>842</v>
      </c>
      <c r="D10506" t="s">
        <v>980</v>
      </c>
      <c r="E10506" s="82">
        <v>4.7300000000000004</v>
      </c>
      <c r="F10506" t="s">
        <v>973</v>
      </c>
      <c r="G10506" s="83">
        <v>42198</v>
      </c>
      <c r="I10506">
        <v>2015</v>
      </c>
    </row>
    <row r="10507" spans="1:9" x14ac:dyDescent="0.25">
      <c r="A10507" t="s">
        <v>972</v>
      </c>
      <c r="B10507" t="s">
        <v>78</v>
      </c>
      <c r="C10507" s="76" t="s">
        <v>842</v>
      </c>
      <c r="D10507" t="s">
        <v>980</v>
      </c>
      <c r="E10507" s="82">
        <v>8.1999999999999993</v>
      </c>
      <c r="F10507" t="s">
        <v>973</v>
      </c>
      <c r="G10507" s="83">
        <v>42192</v>
      </c>
      <c r="I10507">
        <v>2015</v>
      </c>
    </row>
    <row r="10508" spans="1:9" x14ac:dyDescent="0.25">
      <c r="A10508" t="s">
        <v>972</v>
      </c>
      <c r="B10508" t="s">
        <v>155</v>
      </c>
      <c r="C10508" s="76" t="s">
        <v>842</v>
      </c>
      <c r="D10508" t="s">
        <v>980</v>
      </c>
      <c r="E10508" s="82">
        <v>5.36</v>
      </c>
      <c r="F10508" t="s">
        <v>973</v>
      </c>
      <c r="G10508" s="83">
        <v>40694</v>
      </c>
      <c r="I10508">
        <v>2011</v>
      </c>
    </row>
    <row r="10509" spans="1:9" x14ac:dyDescent="0.25">
      <c r="A10509" t="s">
        <v>972</v>
      </c>
      <c r="B10509" t="s">
        <v>102</v>
      </c>
      <c r="C10509" s="76" t="s">
        <v>842</v>
      </c>
      <c r="D10509" t="s">
        <v>980</v>
      </c>
      <c r="E10509" s="82">
        <v>3.5</v>
      </c>
      <c r="F10509" t="s">
        <v>973</v>
      </c>
      <c r="G10509" s="83">
        <v>42177</v>
      </c>
      <c r="I10509">
        <v>2015</v>
      </c>
    </row>
    <row r="10510" spans="1:9" x14ac:dyDescent="0.25">
      <c r="A10510" t="s">
        <v>972</v>
      </c>
      <c r="B10510" t="s">
        <v>128</v>
      </c>
      <c r="C10510" s="76" t="s">
        <v>842</v>
      </c>
      <c r="D10510" t="s">
        <v>980</v>
      </c>
      <c r="E10510" s="82">
        <v>3.8</v>
      </c>
      <c r="F10510" t="s">
        <v>973</v>
      </c>
      <c r="G10510" s="83">
        <v>42209</v>
      </c>
      <c r="I10510">
        <v>2015</v>
      </c>
    </row>
    <row r="10511" spans="1:9" x14ac:dyDescent="0.25">
      <c r="A10511" t="s">
        <v>972</v>
      </c>
      <c r="B10511" s="74" t="s">
        <v>213</v>
      </c>
      <c r="C10511" s="76" t="s">
        <v>842</v>
      </c>
      <c r="D10511" t="s">
        <v>980</v>
      </c>
      <c r="E10511" s="82">
        <v>12.6</v>
      </c>
      <c r="F10511" t="s">
        <v>973</v>
      </c>
      <c r="G10511" s="83">
        <v>42222</v>
      </c>
      <c r="I10511">
        <v>2015</v>
      </c>
    </row>
    <row r="10512" spans="1:9" x14ac:dyDescent="0.25">
      <c r="A10512" t="s">
        <v>972</v>
      </c>
      <c r="B10512" t="s">
        <v>30</v>
      </c>
      <c r="C10512" s="76" t="s">
        <v>842</v>
      </c>
      <c r="D10512" t="s">
        <v>980</v>
      </c>
      <c r="E10512" s="82">
        <v>150</v>
      </c>
      <c r="F10512" t="s">
        <v>973</v>
      </c>
      <c r="G10512" s="83">
        <v>42331</v>
      </c>
      <c r="I10512">
        <v>2015</v>
      </c>
    </row>
    <row r="10513" spans="1:9" x14ac:dyDescent="0.25">
      <c r="A10513" t="s">
        <v>972</v>
      </c>
      <c r="B10513" t="s">
        <v>241</v>
      </c>
      <c r="C10513" s="76" t="s">
        <v>842</v>
      </c>
      <c r="D10513" t="s">
        <v>980</v>
      </c>
      <c r="E10513" s="82">
        <v>15</v>
      </c>
      <c r="F10513" t="s">
        <v>973</v>
      </c>
      <c r="G10513" s="83">
        <v>42199</v>
      </c>
      <c r="I10513">
        <v>2015</v>
      </c>
    </row>
    <row r="10514" spans="1:9" x14ac:dyDescent="0.25">
      <c r="A10514" t="s">
        <v>972</v>
      </c>
      <c r="B10514" t="s">
        <v>171</v>
      </c>
      <c r="C10514" s="76" t="s">
        <v>842</v>
      </c>
      <c r="D10514" t="s">
        <v>980</v>
      </c>
      <c r="E10514" s="82">
        <v>5</v>
      </c>
      <c r="F10514" t="s">
        <v>973</v>
      </c>
      <c r="G10514" s="83">
        <v>42234</v>
      </c>
      <c r="I10514">
        <v>2015</v>
      </c>
    </row>
    <row r="10515" spans="1:9" x14ac:dyDescent="0.25">
      <c r="A10515" t="s">
        <v>972</v>
      </c>
      <c r="B10515" t="s">
        <v>253</v>
      </c>
      <c r="C10515" s="76" t="s">
        <v>842</v>
      </c>
      <c r="D10515" t="s">
        <v>980</v>
      </c>
      <c r="E10515" s="82">
        <v>5</v>
      </c>
      <c r="F10515" t="s">
        <v>973</v>
      </c>
      <c r="G10515" s="83">
        <v>42187</v>
      </c>
      <c r="I10515">
        <v>2015</v>
      </c>
    </row>
    <row r="10516" spans="1:9" x14ac:dyDescent="0.25">
      <c r="A10516" t="s">
        <v>972</v>
      </c>
      <c r="B10516" t="s">
        <v>246</v>
      </c>
      <c r="C10516" s="76" t="s">
        <v>842</v>
      </c>
      <c r="D10516" t="s">
        <v>980</v>
      </c>
      <c r="E10516" s="82">
        <v>3</v>
      </c>
      <c r="F10516" t="s">
        <v>973</v>
      </c>
      <c r="G10516" s="83">
        <v>42195</v>
      </c>
      <c r="I10516">
        <v>2015</v>
      </c>
    </row>
    <row r="10517" spans="1:9" x14ac:dyDescent="0.25">
      <c r="A10517" t="s">
        <v>972</v>
      </c>
      <c r="B10517" t="s">
        <v>79</v>
      </c>
      <c r="C10517" s="76" t="s">
        <v>842</v>
      </c>
      <c r="D10517" t="s">
        <v>980</v>
      </c>
      <c r="E10517" s="82">
        <v>3.8</v>
      </c>
      <c r="F10517" t="s">
        <v>973</v>
      </c>
      <c r="G10517" s="83">
        <v>42198</v>
      </c>
      <c r="I10517">
        <v>2015</v>
      </c>
    </row>
    <row r="10518" spans="1:9" x14ac:dyDescent="0.25">
      <c r="A10518" t="s">
        <v>972</v>
      </c>
      <c r="B10518" t="s">
        <v>242</v>
      </c>
      <c r="C10518" s="76" t="s">
        <v>842</v>
      </c>
      <c r="D10518" t="s">
        <v>980</v>
      </c>
      <c r="E10518" s="82">
        <v>5</v>
      </c>
      <c r="F10518" t="s">
        <v>973</v>
      </c>
      <c r="G10518" s="83">
        <v>42198</v>
      </c>
      <c r="I10518">
        <v>2015</v>
      </c>
    </row>
    <row r="10519" spans="1:9" x14ac:dyDescent="0.25">
      <c r="A10519" t="s">
        <v>972</v>
      </c>
      <c r="B10519" t="s">
        <v>248</v>
      </c>
      <c r="C10519" s="76" t="s">
        <v>842</v>
      </c>
      <c r="D10519" t="s">
        <v>980</v>
      </c>
      <c r="E10519" s="82">
        <v>5</v>
      </c>
      <c r="F10519" t="s">
        <v>973</v>
      </c>
      <c r="G10519" s="83">
        <v>42207</v>
      </c>
      <c r="I10519">
        <v>2015</v>
      </c>
    </row>
    <row r="10520" spans="1:9" x14ac:dyDescent="0.25">
      <c r="A10520" t="s">
        <v>972</v>
      </c>
      <c r="B10520" t="s">
        <v>254</v>
      </c>
      <c r="C10520" s="76" t="s">
        <v>842</v>
      </c>
      <c r="D10520" t="s">
        <v>980</v>
      </c>
      <c r="E10520" s="82">
        <v>3</v>
      </c>
      <c r="F10520" t="s">
        <v>973</v>
      </c>
      <c r="G10520" s="83">
        <v>42185</v>
      </c>
      <c r="I10520">
        <v>2015</v>
      </c>
    </row>
    <row r="10521" spans="1:9" x14ac:dyDescent="0.25">
      <c r="A10521" t="s">
        <v>972</v>
      </c>
      <c r="B10521" t="s">
        <v>120</v>
      </c>
      <c r="C10521" s="76" t="s">
        <v>842</v>
      </c>
      <c r="D10521" t="s">
        <v>980</v>
      </c>
      <c r="E10521" s="82">
        <v>6</v>
      </c>
      <c r="F10521" t="s">
        <v>973</v>
      </c>
      <c r="G10521" s="83">
        <v>42221</v>
      </c>
      <c r="I10521">
        <v>2015</v>
      </c>
    </row>
    <row r="10522" spans="1:9" x14ac:dyDescent="0.25">
      <c r="A10522" t="s">
        <v>972</v>
      </c>
      <c r="B10522" t="s">
        <v>179</v>
      </c>
      <c r="C10522" s="76" t="s">
        <v>842</v>
      </c>
      <c r="D10522" t="s">
        <v>980</v>
      </c>
      <c r="E10522" s="82">
        <v>5</v>
      </c>
      <c r="F10522" t="s">
        <v>973</v>
      </c>
      <c r="G10522" s="83">
        <v>42226</v>
      </c>
      <c r="I10522">
        <v>2015</v>
      </c>
    </row>
    <row r="10523" spans="1:9" x14ac:dyDescent="0.25">
      <c r="A10523" t="s">
        <v>972</v>
      </c>
      <c r="B10523" t="s">
        <v>232</v>
      </c>
      <c r="C10523" s="76" t="s">
        <v>842</v>
      </c>
      <c r="D10523" t="s">
        <v>980</v>
      </c>
      <c r="E10523" s="82">
        <v>8.5399999999999991</v>
      </c>
      <c r="F10523" t="s">
        <v>973</v>
      </c>
      <c r="G10523" s="83">
        <v>42194</v>
      </c>
      <c r="I10523">
        <v>2015</v>
      </c>
    </row>
    <row r="10524" spans="1:9" x14ac:dyDescent="0.25">
      <c r="A10524" t="s">
        <v>972</v>
      </c>
      <c r="B10524" s="74" t="s">
        <v>213</v>
      </c>
      <c r="C10524" s="76" t="s">
        <v>842</v>
      </c>
      <c r="D10524" t="s">
        <v>980</v>
      </c>
      <c r="E10524" s="82">
        <v>480</v>
      </c>
      <c r="F10524" t="s">
        <v>973</v>
      </c>
      <c r="G10524" s="83">
        <v>42359</v>
      </c>
      <c r="I10524">
        <v>2015</v>
      </c>
    </row>
    <row r="10525" spans="1:9" x14ac:dyDescent="0.25">
      <c r="A10525" t="s">
        <v>972</v>
      </c>
      <c r="B10525" t="s">
        <v>172</v>
      </c>
      <c r="C10525" s="76" t="s">
        <v>842</v>
      </c>
      <c r="D10525" t="s">
        <v>980</v>
      </c>
      <c r="E10525" s="82">
        <v>2.0099999999999998</v>
      </c>
      <c r="F10525" t="s">
        <v>973</v>
      </c>
      <c r="G10525" s="83">
        <v>41571</v>
      </c>
      <c r="I10525">
        <v>2013</v>
      </c>
    </row>
    <row r="10526" spans="1:9" x14ac:dyDescent="0.25">
      <c r="A10526" t="s">
        <v>972</v>
      </c>
      <c r="B10526" s="74" t="s">
        <v>213</v>
      </c>
      <c r="C10526" s="76" t="s">
        <v>842</v>
      </c>
      <c r="D10526" t="s">
        <v>980</v>
      </c>
      <c r="E10526" s="82">
        <v>497.6</v>
      </c>
      <c r="F10526" t="s">
        <v>973</v>
      </c>
      <c r="G10526" s="83">
        <v>42628</v>
      </c>
      <c r="I10526">
        <v>2016</v>
      </c>
    </row>
    <row r="10527" spans="1:9" x14ac:dyDescent="0.25">
      <c r="A10527" t="s">
        <v>972</v>
      </c>
      <c r="B10527" t="s">
        <v>139</v>
      </c>
      <c r="C10527" s="76" t="s">
        <v>842</v>
      </c>
      <c r="D10527" t="s">
        <v>980</v>
      </c>
      <c r="E10527" s="82">
        <v>5.75</v>
      </c>
      <c r="F10527" t="s">
        <v>973</v>
      </c>
      <c r="G10527" s="83">
        <v>42216</v>
      </c>
      <c r="I10527">
        <v>2015</v>
      </c>
    </row>
    <row r="10528" spans="1:9" x14ac:dyDescent="0.25">
      <c r="A10528" t="s">
        <v>972</v>
      </c>
      <c r="B10528" t="s">
        <v>104</v>
      </c>
      <c r="C10528" s="76" t="s">
        <v>842</v>
      </c>
      <c r="D10528" t="s">
        <v>980</v>
      </c>
      <c r="E10528" s="82">
        <v>7.6</v>
      </c>
      <c r="F10528" t="s">
        <v>973</v>
      </c>
      <c r="G10528" s="83">
        <v>42215</v>
      </c>
      <c r="I10528">
        <v>2015</v>
      </c>
    </row>
    <row r="10529" spans="1:9" x14ac:dyDescent="0.25">
      <c r="A10529" t="s">
        <v>972</v>
      </c>
      <c r="B10529" t="s">
        <v>292</v>
      </c>
      <c r="C10529" s="76" t="s">
        <v>842</v>
      </c>
      <c r="D10529" t="s">
        <v>980</v>
      </c>
      <c r="E10529" s="82">
        <v>9.1</v>
      </c>
      <c r="F10529" t="s">
        <v>973</v>
      </c>
      <c r="G10529" s="83">
        <v>42201</v>
      </c>
      <c r="I10529">
        <v>2015</v>
      </c>
    </row>
    <row r="10530" spans="1:9" x14ac:dyDescent="0.25">
      <c r="A10530" t="s">
        <v>972</v>
      </c>
      <c r="B10530" t="s">
        <v>242</v>
      </c>
      <c r="C10530" s="76" t="s">
        <v>842</v>
      </c>
      <c r="D10530" t="s">
        <v>980</v>
      </c>
      <c r="E10530" s="82">
        <v>10</v>
      </c>
      <c r="F10530" t="s">
        <v>973</v>
      </c>
      <c r="G10530" s="83">
        <v>42202</v>
      </c>
      <c r="I10530">
        <v>2015</v>
      </c>
    </row>
    <row r="10531" spans="1:9" x14ac:dyDescent="0.25">
      <c r="A10531" t="s">
        <v>972</v>
      </c>
      <c r="B10531" t="s">
        <v>125</v>
      </c>
      <c r="C10531" s="76" t="s">
        <v>842</v>
      </c>
      <c r="D10531" t="s">
        <v>980</v>
      </c>
      <c r="E10531" s="82">
        <v>499.46</v>
      </c>
      <c r="F10531" t="s">
        <v>973</v>
      </c>
      <c r="G10531" s="83">
        <v>42552</v>
      </c>
      <c r="I10531">
        <v>2016</v>
      </c>
    </row>
    <row r="10532" spans="1:9" x14ac:dyDescent="0.25">
      <c r="A10532" t="s">
        <v>972</v>
      </c>
      <c r="B10532" t="s">
        <v>253</v>
      </c>
      <c r="C10532" s="76" t="s">
        <v>842</v>
      </c>
      <c r="D10532" t="s">
        <v>980</v>
      </c>
      <c r="E10532" s="82">
        <v>480</v>
      </c>
      <c r="F10532" t="s">
        <v>973</v>
      </c>
      <c r="G10532" s="83">
        <v>42958</v>
      </c>
      <c r="I10532">
        <v>2017</v>
      </c>
    </row>
    <row r="10533" spans="1:9" x14ac:dyDescent="0.25">
      <c r="A10533" t="s">
        <v>972</v>
      </c>
      <c r="B10533" t="s">
        <v>199</v>
      </c>
      <c r="C10533" s="76" t="s">
        <v>842</v>
      </c>
      <c r="D10533" t="s">
        <v>980</v>
      </c>
      <c r="E10533" s="82">
        <v>3</v>
      </c>
      <c r="F10533" t="s">
        <v>973</v>
      </c>
      <c r="G10533" s="83">
        <v>42152</v>
      </c>
      <c r="I10533">
        <v>2015</v>
      </c>
    </row>
    <row r="10534" spans="1:9" x14ac:dyDescent="0.25">
      <c r="A10534" t="s">
        <v>972</v>
      </c>
      <c r="B10534" t="s">
        <v>179</v>
      </c>
      <c r="C10534" s="76" t="s">
        <v>842</v>
      </c>
      <c r="D10534" t="s">
        <v>980</v>
      </c>
      <c r="E10534" s="82">
        <v>499.97</v>
      </c>
      <c r="F10534" t="s">
        <v>973</v>
      </c>
      <c r="G10534" s="83">
        <v>42769</v>
      </c>
      <c r="I10534">
        <v>2017</v>
      </c>
    </row>
    <row r="10535" spans="1:9" x14ac:dyDescent="0.25">
      <c r="A10535" t="s">
        <v>972</v>
      </c>
      <c r="B10535" t="s">
        <v>126</v>
      </c>
      <c r="C10535" s="76" t="s">
        <v>842</v>
      </c>
      <c r="D10535" t="s">
        <v>980</v>
      </c>
      <c r="E10535" s="82">
        <v>5</v>
      </c>
      <c r="F10535" t="s">
        <v>973</v>
      </c>
      <c r="G10535" s="83">
        <v>42226</v>
      </c>
      <c r="I10535">
        <v>2015</v>
      </c>
    </row>
    <row r="10536" spans="1:9" x14ac:dyDescent="0.25">
      <c r="A10536" t="s">
        <v>972</v>
      </c>
      <c r="B10536" t="s">
        <v>133</v>
      </c>
      <c r="C10536" s="76" t="s">
        <v>842</v>
      </c>
      <c r="D10536" t="s">
        <v>980</v>
      </c>
      <c r="E10536" s="82">
        <v>15</v>
      </c>
      <c r="F10536" t="s">
        <v>973</v>
      </c>
      <c r="G10536" s="83">
        <v>42249</v>
      </c>
      <c r="I10536">
        <v>2015</v>
      </c>
    </row>
    <row r="10537" spans="1:9" x14ac:dyDescent="0.25">
      <c r="A10537" t="s">
        <v>972</v>
      </c>
      <c r="B10537" t="s">
        <v>106</v>
      </c>
      <c r="C10537" s="76" t="s">
        <v>842</v>
      </c>
      <c r="D10537" t="s">
        <v>980</v>
      </c>
      <c r="E10537" s="82">
        <v>9</v>
      </c>
      <c r="F10537" t="s">
        <v>973</v>
      </c>
      <c r="G10537" s="83">
        <v>42173</v>
      </c>
      <c r="I10537">
        <v>2015</v>
      </c>
    </row>
    <row r="10538" spans="1:9" x14ac:dyDescent="0.25">
      <c r="A10538" t="s">
        <v>972</v>
      </c>
      <c r="B10538" t="s">
        <v>176</v>
      </c>
      <c r="C10538" s="76" t="s">
        <v>842</v>
      </c>
      <c r="D10538" t="s">
        <v>980</v>
      </c>
      <c r="E10538" s="82">
        <v>13.2</v>
      </c>
      <c r="F10538" t="s">
        <v>973</v>
      </c>
      <c r="G10538" s="83">
        <v>42200</v>
      </c>
      <c r="I10538">
        <v>2015</v>
      </c>
    </row>
    <row r="10539" spans="1:9" x14ac:dyDescent="0.25">
      <c r="A10539" t="s">
        <v>972</v>
      </c>
      <c r="B10539" t="s">
        <v>199</v>
      </c>
      <c r="C10539" s="76" t="s">
        <v>842</v>
      </c>
      <c r="D10539" t="s">
        <v>980</v>
      </c>
      <c r="E10539" s="82">
        <v>12</v>
      </c>
      <c r="F10539" t="s">
        <v>973</v>
      </c>
      <c r="G10539" s="83">
        <v>42221</v>
      </c>
      <c r="I10539">
        <v>2015</v>
      </c>
    </row>
    <row r="10540" spans="1:9" x14ac:dyDescent="0.25">
      <c r="A10540" t="s">
        <v>972</v>
      </c>
      <c r="B10540" t="s">
        <v>170</v>
      </c>
      <c r="C10540" s="76" t="s">
        <v>842</v>
      </c>
      <c r="D10540" t="s">
        <v>980</v>
      </c>
      <c r="E10540" s="82">
        <v>5</v>
      </c>
      <c r="F10540" t="s">
        <v>973</v>
      </c>
      <c r="G10540" s="83">
        <v>42191</v>
      </c>
      <c r="I10540">
        <v>2015</v>
      </c>
    </row>
    <row r="10541" spans="1:9" x14ac:dyDescent="0.25">
      <c r="A10541" t="s">
        <v>972</v>
      </c>
      <c r="B10541" t="s">
        <v>107</v>
      </c>
      <c r="C10541" s="76" t="s">
        <v>842</v>
      </c>
      <c r="D10541" t="s">
        <v>980</v>
      </c>
      <c r="E10541" s="82">
        <v>3.5</v>
      </c>
      <c r="F10541" t="s">
        <v>973</v>
      </c>
      <c r="G10541" s="83">
        <v>42268</v>
      </c>
      <c r="I10541">
        <v>2015</v>
      </c>
    </row>
    <row r="10542" spans="1:9" x14ac:dyDescent="0.25">
      <c r="A10542" t="s">
        <v>972</v>
      </c>
      <c r="B10542" t="s">
        <v>92</v>
      </c>
      <c r="C10542" s="76" t="s">
        <v>842</v>
      </c>
      <c r="D10542" t="s">
        <v>980</v>
      </c>
      <c r="E10542" s="82">
        <v>4</v>
      </c>
      <c r="F10542" t="s">
        <v>973</v>
      </c>
      <c r="G10542" s="83">
        <v>42324</v>
      </c>
      <c r="I10542">
        <v>2015</v>
      </c>
    </row>
    <row r="10543" spans="1:9" x14ac:dyDescent="0.25">
      <c r="A10543" t="s">
        <v>972</v>
      </c>
      <c r="B10543" t="s">
        <v>141</v>
      </c>
      <c r="C10543" s="76" t="s">
        <v>842</v>
      </c>
      <c r="D10543" t="s">
        <v>980</v>
      </c>
      <c r="E10543" s="82">
        <v>150</v>
      </c>
      <c r="F10543" t="s">
        <v>973</v>
      </c>
      <c r="G10543" s="83">
        <v>42298</v>
      </c>
      <c r="I10543">
        <v>2015</v>
      </c>
    </row>
    <row r="10544" spans="1:9" x14ac:dyDescent="0.25">
      <c r="A10544" t="s">
        <v>972</v>
      </c>
      <c r="B10544" t="s">
        <v>126</v>
      </c>
      <c r="C10544" s="76" t="s">
        <v>842</v>
      </c>
      <c r="D10544" t="s">
        <v>980</v>
      </c>
      <c r="E10544" s="82">
        <v>9</v>
      </c>
      <c r="F10544" t="s">
        <v>973</v>
      </c>
      <c r="G10544" s="83">
        <v>42228</v>
      </c>
      <c r="I10544">
        <v>2015</v>
      </c>
    </row>
    <row r="10545" spans="1:9" ht="14.45" customHeight="1" x14ac:dyDescent="0.25">
      <c r="A10545" t="s">
        <v>972</v>
      </c>
      <c r="B10545" t="s">
        <v>89</v>
      </c>
      <c r="C10545" s="76" t="s">
        <v>842</v>
      </c>
      <c r="D10545" t="s">
        <v>980</v>
      </c>
      <c r="E10545" s="82">
        <v>5</v>
      </c>
      <c r="F10545" t="s">
        <v>973</v>
      </c>
      <c r="G10545" s="83">
        <v>42235</v>
      </c>
      <c r="I10545">
        <v>2015</v>
      </c>
    </row>
    <row r="10546" spans="1:9" ht="14.45" customHeight="1" x14ac:dyDescent="0.25">
      <c r="A10546" t="s">
        <v>972</v>
      </c>
      <c r="B10546" t="s">
        <v>292</v>
      </c>
      <c r="C10546" s="76" t="s">
        <v>842</v>
      </c>
      <c r="D10546" t="s">
        <v>980</v>
      </c>
      <c r="E10546" s="82">
        <v>7</v>
      </c>
      <c r="F10546" t="s">
        <v>973</v>
      </c>
      <c r="G10546" s="83">
        <v>42201</v>
      </c>
      <c r="I10546">
        <v>2015</v>
      </c>
    </row>
    <row r="10547" spans="1:9" ht="14.45" customHeight="1" x14ac:dyDescent="0.25">
      <c r="A10547" t="s">
        <v>972</v>
      </c>
      <c r="B10547" t="s">
        <v>246</v>
      </c>
      <c r="C10547" s="76" t="s">
        <v>842</v>
      </c>
      <c r="D10547" t="s">
        <v>980</v>
      </c>
      <c r="E10547" s="82">
        <v>15</v>
      </c>
      <c r="F10547" t="s">
        <v>973</v>
      </c>
      <c r="G10547" s="83">
        <v>42213</v>
      </c>
      <c r="I10547">
        <v>2015</v>
      </c>
    </row>
    <row r="10548" spans="1:9" ht="14.45" customHeight="1" x14ac:dyDescent="0.25">
      <c r="A10548" t="s">
        <v>972</v>
      </c>
      <c r="B10548" t="s">
        <v>246</v>
      </c>
      <c r="C10548" s="76" t="s">
        <v>842</v>
      </c>
      <c r="D10548" t="s">
        <v>980</v>
      </c>
      <c r="E10548" s="82">
        <v>10</v>
      </c>
      <c r="F10548" t="s">
        <v>973</v>
      </c>
      <c r="G10548" s="83">
        <v>42290</v>
      </c>
      <c r="I10548">
        <v>2015</v>
      </c>
    </row>
    <row r="10549" spans="1:9" ht="14.45" customHeight="1" x14ac:dyDescent="0.25">
      <c r="A10549" t="s">
        <v>972</v>
      </c>
      <c r="B10549" t="s">
        <v>242</v>
      </c>
      <c r="C10549" s="76" t="s">
        <v>842</v>
      </c>
      <c r="D10549" t="s">
        <v>980</v>
      </c>
      <c r="E10549" s="82">
        <v>6.8</v>
      </c>
      <c r="F10549" t="s">
        <v>973</v>
      </c>
      <c r="G10549" s="83">
        <v>42201</v>
      </c>
      <c r="I10549">
        <v>2015</v>
      </c>
    </row>
    <row r="10550" spans="1:9" ht="14.45" customHeight="1" x14ac:dyDescent="0.25">
      <c r="A10550" t="s">
        <v>972</v>
      </c>
      <c r="B10550" t="s">
        <v>172</v>
      </c>
      <c r="C10550" s="76" t="s">
        <v>842</v>
      </c>
      <c r="D10550" t="s">
        <v>980</v>
      </c>
      <c r="E10550" s="82">
        <v>5.2</v>
      </c>
      <c r="F10550" t="s">
        <v>973</v>
      </c>
      <c r="G10550" s="83">
        <v>42545</v>
      </c>
      <c r="I10550">
        <v>2016</v>
      </c>
    </row>
    <row r="10551" spans="1:9" ht="14.45" customHeight="1" x14ac:dyDescent="0.25">
      <c r="A10551" t="s">
        <v>972</v>
      </c>
      <c r="B10551" t="s">
        <v>94</v>
      </c>
      <c r="C10551" s="76" t="s">
        <v>842</v>
      </c>
      <c r="D10551" t="s">
        <v>980</v>
      </c>
      <c r="E10551" s="82">
        <v>103</v>
      </c>
      <c r="F10551" t="s">
        <v>973</v>
      </c>
      <c r="G10551" s="83">
        <v>42258</v>
      </c>
      <c r="I10551">
        <v>2015</v>
      </c>
    </row>
    <row r="10552" spans="1:9" x14ac:dyDescent="0.25">
      <c r="A10552" t="s">
        <v>972</v>
      </c>
      <c r="B10552" t="s">
        <v>153</v>
      </c>
      <c r="C10552" s="76" t="s">
        <v>842</v>
      </c>
      <c r="D10552" t="s">
        <v>980</v>
      </c>
      <c r="E10552" s="82">
        <v>15</v>
      </c>
      <c r="F10552" t="s">
        <v>973</v>
      </c>
      <c r="G10552" s="83">
        <v>42345</v>
      </c>
      <c r="I10552">
        <v>2015</v>
      </c>
    </row>
    <row r="10553" spans="1:9" x14ac:dyDescent="0.25">
      <c r="A10553" t="s">
        <v>972</v>
      </c>
      <c r="B10553" t="s">
        <v>177</v>
      </c>
      <c r="C10553" s="76" t="s">
        <v>842</v>
      </c>
      <c r="D10553" t="s">
        <v>980</v>
      </c>
      <c r="E10553" s="82">
        <v>2.25</v>
      </c>
      <c r="F10553" t="s">
        <v>973</v>
      </c>
      <c r="G10553" s="83">
        <v>42286</v>
      </c>
      <c r="I10553">
        <v>2015</v>
      </c>
    </row>
    <row r="10554" spans="1:9" x14ac:dyDescent="0.25">
      <c r="A10554" t="s">
        <v>972</v>
      </c>
      <c r="B10554" t="s">
        <v>153</v>
      </c>
      <c r="C10554" s="76" t="s">
        <v>842</v>
      </c>
      <c r="D10554" t="s">
        <v>980</v>
      </c>
      <c r="E10554" s="82">
        <v>500</v>
      </c>
      <c r="F10554" t="s">
        <v>973</v>
      </c>
      <c r="G10554" s="83">
        <v>42978</v>
      </c>
      <c r="I10554">
        <v>2017</v>
      </c>
    </row>
    <row r="10555" spans="1:9" x14ac:dyDescent="0.25">
      <c r="A10555" t="s">
        <v>972</v>
      </c>
      <c r="B10555" t="s">
        <v>143</v>
      </c>
      <c r="C10555" s="76" t="s">
        <v>842</v>
      </c>
      <c r="D10555" t="s">
        <v>980</v>
      </c>
      <c r="E10555" s="82">
        <v>499</v>
      </c>
      <c r="F10555" t="s">
        <v>973</v>
      </c>
      <c r="G10555" s="83">
        <v>42339</v>
      </c>
      <c r="I10555">
        <v>2015</v>
      </c>
    </row>
    <row r="10556" spans="1:9" x14ac:dyDescent="0.25">
      <c r="A10556" t="s">
        <v>972</v>
      </c>
      <c r="B10556" t="s">
        <v>200</v>
      </c>
      <c r="C10556" s="76" t="s">
        <v>842</v>
      </c>
      <c r="D10556" t="s">
        <v>980</v>
      </c>
      <c r="E10556" s="82">
        <v>6</v>
      </c>
      <c r="F10556" t="s">
        <v>973</v>
      </c>
      <c r="G10556" s="83">
        <v>42297</v>
      </c>
      <c r="I10556">
        <v>2015</v>
      </c>
    </row>
    <row r="10557" spans="1:9" x14ac:dyDescent="0.25">
      <c r="A10557" t="s">
        <v>972</v>
      </c>
      <c r="B10557" t="s">
        <v>200</v>
      </c>
      <c r="C10557" s="76" t="s">
        <v>842</v>
      </c>
      <c r="D10557" t="s">
        <v>980</v>
      </c>
      <c r="E10557" s="82">
        <v>6.75</v>
      </c>
      <c r="F10557" t="s">
        <v>973</v>
      </c>
      <c r="G10557" s="83">
        <v>42207</v>
      </c>
      <c r="I10557">
        <v>2015</v>
      </c>
    </row>
    <row r="10558" spans="1:9" x14ac:dyDescent="0.25">
      <c r="A10558" t="s">
        <v>972</v>
      </c>
      <c r="B10558" t="s">
        <v>181</v>
      </c>
      <c r="C10558" s="76" t="s">
        <v>842</v>
      </c>
      <c r="D10558" t="s">
        <v>977</v>
      </c>
      <c r="E10558" s="82">
        <v>4900</v>
      </c>
      <c r="F10558" t="s">
        <v>973</v>
      </c>
      <c r="G10558" s="83">
        <v>42713</v>
      </c>
      <c r="I10558">
        <v>2016</v>
      </c>
    </row>
    <row r="10559" spans="1:9" x14ac:dyDescent="0.25">
      <c r="A10559" t="s">
        <v>972</v>
      </c>
      <c r="B10559" t="s">
        <v>66</v>
      </c>
      <c r="C10559" s="76" t="s">
        <v>842</v>
      </c>
      <c r="D10559" t="s">
        <v>980</v>
      </c>
      <c r="E10559" s="82">
        <v>8</v>
      </c>
      <c r="F10559" t="s">
        <v>973</v>
      </c>
      <c r="G10559" s="83">
        <v>42214</v>
      </c>
      <c r="I10559">
        <v>2015</v>
      </c>
    </row>
    <row r="10560" spans="1:9" x14ac:dyDescent="0.25">
      <c r="A10560" t="s">
        <v>972</v>
      </c>
      <c r="B10560" t="s">
        <v>106</v>
      </c>
      <c r="C10560" s="76" t="s">
        <v>842</v>
      </c>
      <c r="D10560" t="s">
        <v>980</v>
      </c>
      <c r="E10560" s="82">
        <v>7.5</v>
      </c>
      <c r="F10560" t="s">
        <v>973</v>
      </c>
      <c r="G10560" s="83">
        <v>42201</v>
      </c>
      <c r="I10560">
        <v>2015</v>
      </c>
    </row>
    <row r="10561" spans="1:9" x14ac:dyDescent="0.25">
      <c r="A10561" t="s">
        <v>972</v>
      </c>
      <c r="B10561" t="s">
        <v>94</v>
      </c>
      <c r="C10561" s="76" t="s">
        <v>842</v>
      </c>
      <c r="D10561" t="s">
        <v>980</v>
      </c>
      <c r="E10561" s="82">
        <v>7</v>
      </c>
      <c r="F10561" t="s">
        <v>973</v>
      </c>
      <c r="G10561" s="83">
        <v>42207</v>
      </c>
      <c r="I10561">
        <v>2015</v>
      </c>
    </row>
    <row r="10562" spans="1:9" x14ac:dyDescent="0.25">
      <c r="A10562" s="74" t="s">
        <v>968</v>
      </c>
      <c r="B10562" s="76" t="s">
        <v>261</v>
      </c>
      <c r="C10562" s="76" t="s">
        <v>842</v>
      </c>
      <c r="D10562" t="s">
        <v>974</v>
      </c>
      <c r="E10562" s="77">
        <v>2100</v>
      </c>
      <c r="F10562" s="74" t="s">
        <v>969</v>
      </c>
      <c r="G10562" s="78">
        <v>44448</v>
      </c>
      <c r="H10562" s="79"/>
      <c r="I10562">
        <f>IF(G10562&lt;&gt;"",YEAR(G10562),"")</f>
        <v>2021</v>
      </c>
    </row>
    <row r="10563" spans="1:9" x14ac:dyDescent="0.25">
      <c r="A10563" t="s">
        <v>972</v>
      </c>
      <c r="B10563" t="s">
        <v>141</v>
      </c>
      <c r="C10563" s="76" t="s">
        <v>842</v>
      </c>
      <c r="D10563" t="s">
        <v>980</v>
      </c>
      <c r="E10563" s="82">
        <v>499</v>
      </c>
      <c r="F10563" t="s">
        <v>973</v>
      </c>
      <c r="G10563" s="83">
        <v>42500</v>
      </c>
      <c r="I10563">
        <v>2016</v>
      </c>
    </row>
    <row r="10564" spans="1:9" x14ac:dyDescent="0.25">
      <c r="A10564" t="s">
        <v>972</v>
      </c>
      <c r="B10564" t="s">
        <v>199</v>
      </c>
      <c r="C10564" s="76" t="s">
        <v>842</v>
      </c>
      <c r="D10564" t="s">
        <v>980</v>
      </c>
      <c r="E10564" s="82">
        <v>6</v>
      </c>
      <c r="F10564" t="s">
        <v>973</v>
      </c>
      <c r="G10564" s="83">
        <v>42222</v>
      </c>
      <c r="I10564">
        <v>2015</v>
      </c>
    </row>
    <row r="10565" spans="1:9" x14ac:dyDescent="0.25">
      <c r="A10565" t="s">
        <v>972</v>
      </c>
      <c r="B10565" t="s">
        <v>199</v>
      </c>
      <c r="C10565" s="76" t="s">
        <v>842</v>
      </c>
      <c r="D10565" t="s">
        <v>980</v>
      </c>
      <c r="E10565" s="82">
        <v>6</v>
      </c>
      <c r="F10565" t="s">
        <v>973</v>
      </c>
      <c r="G10565" s="83">
        <v>42230</v>
      </c>
      <c r="I10565">
        <v>2015</v>
      </c>
    </row>
    <row r="10566" spans="1:9" x14ac:dyDescent="0.25">
      <c r="A10566" t="s">
        <v>972</v>
      </c>
      <c r="B10566" t="s">
        <v>104</v>
      </c>
      <c r="C10566" s="76" t="s">
        <v>842</v>
      </c>
      <c r="D10566" t="s">
        <v>980</v>
      </c>
      <c r="E10566" s="82">
        <v>20</v>
      </c>
      <c r="F10566" t="s">
        <v>973</v>
      </c>
      <c r="G10566" s="83">
        <v>42258</v>
      </c>
      <c r="I10566">
        <v>2015</v>
      </c>
    </row>
    <row r="10567" spans="1:9" x14ac:dyDescent="0.25">
      <c r="A10567" t="s">
        <v>972</v>
      </c>
      <c r="B10567" t="s">
        <v>128</v>
      </c>
      <c r="C10567" s="76" t="s">
        <v>842</v>
      </c>
      <c r="D10567" t="s">
        <v>980</v>
      </c>
      <c r="E10567" s="82">
        <v>3.8</v>
      </c>
      <c r="F10567" t="s">
        <v>973</v>
      </c>
      <c r="G10567" s="83">
        <v>42234</v>
      </c>
      <c r="I10567">
        <v>2015</v>
      </c>
    </row>
    <row r="10568" spans="1:9" x14ac:dyDescent="0.25">
      <c r="A10568" t="s">
        <v>972</v>
      </c>
      <c r="B10568" t="s">
        <v>81</v>
      </c>
      <c r="C10568" s="76" t="s">
        <v>842</v>
      </c>
      <c r="D10568" t="s">
        <v>980</v>
      </c>
      <c r="E10568" s="82">
        <v>61</v>
      </c>
      <c r="F10568" t="s">
        <v>973</v>
      </c>
      <c r="G10568" s="83">
        <v>42359</v>
      </c>
      <c r="I10568">
        <v>2015</v>
      </c>
    </row>
    <row r="10569" spans="1:9" x14ac:dyDescent="0.25">
      <c r="A10569" t="s">
        <v>972</v>
      </c>
      <c r="B10569" t="s">
        <v>97</v>
      </c>
      <c r="C10569" s="76" t="s">
        <v>842</v>
      </c>
      <c r="D10569" t="s">
        <v>980</v>
      </c>
      <c r="E10569" s="82">
        <v>3.36</v>
      </c>
      <c r="F10569" t="s">
        <v>973</v>
      </c>
      <c r="G10569" s="83">
        <v>42205</v>
      </c>
      <c r="I10569">
        <v>2015</v>
      </c>
    </row>
    <row r="10570" spans="1:9" x14ac:dyDescent="0.25">
      <c r="A10570" t="s">
        <v>972</v>
      </c>
      <c r="B10570" t="s">
        <v>172</v>
      </c>
      <c r="C10570" s="76" t="s">
        <v>842</v>
      </c>
      <c r="D10570" t="s">
        <v>980</v>
      </c>
      <c r="E10570" s="82">
        <v>7.6</v>
      </c>
      <c r="F10570" t="s">
        <v>973</v>
      </c>
      <c r="G10570" s="83">
        <v>42255</v>
      </c>
      <c r="I10570">
        <v>2015</v>
      </c>
    </row>
    <row r="10571" spans="1:9" x14ac:dyDescent="0.25">
      <c r="A10571" t="s">
        <v>972</v>
      </c>
      <c r="B10571" t="s">
        <v>88</v>
      </c>
      <c r="C10571" s="76" t="s">
        <v>842</v>
      </c>
      <c r="D10571" t="s">
        <v>980</v>
      </c>
      <c r="E10571" s="82">
        <v>6</v>
      </c>
      <c r="F10571" t="s">
        <v>973</v>
      </c>
      <c r="G10571" s="83">
        <v>42194</v>
      </c>
      <c r="I10571">
        <v>2015</v>
      </c>
    </row>
    <row r="10572" spans="1:9" x14ac:dyDescent="0.25">
      <c r="A10572" t="s">
        <v>972</v>
      </c>
      <c r="B10572" t="s">
        <v>135</v>
      </c>
      <c r="C10572" s="76" t="s">
        <v>842</v>
      </c>
      <c r="D10572" t="s">
        <v>980</v>
      </c>
      <c r="E10572" s="82">
        <v>50</v>
      </c>
      <c r="F10572" t="s">
        <v>973</v>
      </c>
      <c r="G10572" s="83">
        <v>42766</v>
      </c>
      <c r="I10572">
        <v>2017</v>
      </c>
    </row>
    <row r="10573" spans="1:9" x14ac:dyDescent="0.25">
      <c r="A10573" t="s">
        <v>972</v>
      </c>
      <c r="B10573" t="s">
        <v>147</v>
      </c>
      <c r="C10573" s="76" t="s">
        <v>842</v>
      </c>
      <c r="D10573" t="s">
        <v>980</v>
      </c>
      <c r="E10573" s="82">
        <v>3.6</v>
      </c>
      <c r="F10573" t="s">
        <v>973</v>
      </c>
      <c r="G10573" s="83">
        <v>42236</v>
      </c>
      <c r="I10573">
        <v>2015</v>
      </c>
    </row>
    <row r="10574" spans="1:9" ht="14.45" customHeight="1" x14ac:dyDescent="0.25">
      <c r="A10574" t="s">
        <v>972</v>
      </c>
      <c r="B10574" t="s">
        <v>242</v>
      </c>
      <c r="C10574" s="76" t="s">
        <v>842</v>
      </c>
      <c r="D10574" t="s">
        <v>980</v>
      </c>
      <c r="E10574" s="82">
        <v>3</v>
      </c>
      <c r="F10574" t="s">
        <v>973</v>
      </c>
      <c r="G10574" s="83">
        <v>42242</v>
      </c>
      <c r="I10574">
        <v>2015</v>
      </c>
    </row>
    <row r="10575" spans="1:9" ht="14.45" customHeight="1" x14ac:dyDescent="0.25">
      <c r="A10575" t="s">
        <v>972</v>
      </c>
      <c r="B10575" t="s">
        <v>105</v>
      </c>
      <c r="C10575" s="76" t="s">
        <v>842</v>
      </c>
      <c r="D10575" t="s">
        <v>980</v>
      </c>
      <c r="E10575" s="82">
        <v>5</v>
      </c>
      <c r="F10575" t="s">
        <v>973</v>
      </c>
      <c r="G10575" s="83">
        <v>42206</v>
      </c>
      <c r="I10575">
        <v>2015</v>
      </c>
    </row>
    <row r="10576" spans="1:9" ht="14.45" customHeight="1" x14ac:dyDescent="0.25">
      <c r="A10576" t="s">
        <v>972</v>
      </c>
      <c r="B10576" t="s">
        <v>182</v>
      </c>
      <c r="C10576" s="76" t="s">
        <v>842</v>
      </c>
      <c r="D10576" t="s">
        <v>980</v>
      </c>
      <c r="E10576" s="82">
        <v>6</v>
      </c>
      <c r="F10576" t="s">
        <v>973</v>
      </c>
      <c r="G10576" s="83">
        <v>42223</v>
      </c>
      <c r="I10576">
        <v>2015</v>
      </c>
    </row>
    <row r="10577" spans="1:9" x14ac:dyDescent="0.25">
      <c r="A10577" t="s">
        <v>972</v>
      </c>
      <c r="B10577" t="s">
        <v>2</v>
      </c>
      <c r="C10577" s="76" t="s">
        <v>842</v>
      </c>
      <c r="D10577" t="s">
        <v>980</v>
      </c>
      <c r="E10577" s="82">
        <v>3.8</v>
      </c>
      <c r="F10577" t="s">
        <v>973</v>
      </c>
      <c r="G10577" s="83">
        <v>42216</v>
      </c>
      <c r="I10577">
        <v>2015</v>
      </c>
    </row>
    <row r="10578" spans="1:9" x14ac:dyDescent="0.25">
      <c r="A10578" t="s">
        <v>972</v>
      </c>
      <c r="B10578" t="s">
        <v>249</v>
      </c>
      <c r="C10578" s="76" t="s">
        <v>842</v>
      </c>
      <c r="D10578" t="s">
        <v>980</v>
      </c>
      <c r="E10578" s="82">
        <v>7.7</v>
      </c>
      <c r="F10578" t="s">
        <v>973</v>
      </c>
      <c r="G10578" s="83">
        <v>42234</v>
      </c>
      <c r="I10578">
        <v>2015</v>
      </c>
    </row>
    <row r="10579" spans="1:9" x14ac:dyDescent="0.25">
      <c r="A10579" t="s">
        <v>972</v>
      </c>
      <c r="B10579" t="s">
        <v>0</v>
      </c>
      <c r="C10579" s="76" t="s">
        <v>842</v>
      </c>
      <c r="D10579" t="s">
        <v>980</v>
      </c>
      <c r="E10579" s="82">
        <v>9.75</v>
      </c>
      <c r="F10579" t="s">
        <v>973</v>
      </c>
      <c r="G10579" s="83">
        <v>42200</v>
      </c>
      <c r="I10579">
        <v>2015</v>
      </c>
    </row>
    <row r="10580" spans="1:9" x14ac:dyDescent="0.25">
      <c r="A10580" t="s">
        <v>972</v>
      </c>
      <c r="B10580" t="s">
        <v>136</v>
      </c>
      <c r="C10580" s="76" t="s">
        <v>842</v>
      </c>
      <c r="D10580" t="s">
        <v>980</v>
      </c>
      <c r="E10580" s="82">
        <v>6</v>
      </c>
      <c r="F10580" t="s">
        <v>973</v>
      </c>
      <c r="G10580" s="83">
        <v>42213</v>
      </c>
      <c r="I10580">
        <v>2015</v>
      </c>
    </row>
    <row r="10581" spans="1:9" x14ac:dyDescent="0.25">
      <c r="A10581" t="s">
        <v>972</v>
      </c>
      <c r="B10581" t="s">
        <v>153</v>
      </c>
      <c r="C10581" s="76" t="s">
        <v>842</v>
      </c>
      <c r="D10581" t="s">
        <v>980</v>
      </c>
      <c r="E10581" s="82">
        <v>99.9</v>
      </c>
      <c r="F10581" t="s">
        <v>973</v>
      </c>
      <c r="G10581" s="83">
        <v>42958</v>
      </c>
      <c r="I10581">
        <v>2017</v>
      </c>
    </row>
    <row r="10582" spans="1:9" x14ac:dyDescent="0.25">
      <c r="A10582" t="s">
        <v>972</v>
      </c>
      <c r="B10582" t="s">
        <v>63</v>
      </c>
      <c r="C10582" s="76" t="s">
        <v>842</v>
      </c>
      <c r="D10582" t="s">
        <v>980</v>
      </c>
      <c r="E10582" s="82">
        <v>16</v>
      </c>
      <c r="F10582" t="s">
        <v>973</v>
      </c>
      <c r="G10582" s="83">
        <v>42242</v>
      </c>
      <c r="I10582">
        <v>2015</v>
      </c>
    </row>
    <row r="10583" spans="1:9" x14ac:dyDescent="0.25">
      <c r="A10583" t="s">
        <v>972</v>
      </c>
      <c r="B10583" t="s">
        <v>153</v>
      </c>
      <c r="C10583" s="76" t="s">
        <v>842</v>
      </c>
      <c r="D10583" t="s">
        <v>980</v>
      </c>
      <c r="E10583" s="82">
        <v>1793.3</v>
      </c>
      <c r="F10583" t="s">
        <v>973</v>
      </c>
      <c r="G10583" s="83">
        <v>42717</v>
      </c>
      <c r="I10583">
        <v>2016</v>
      </c>
    </row>
    <row r="10584" spans="1:9" x14ac:dyDescent="0.25">
      <c r="A10584" t="s">
        <v>972</v>
      </c>
      <c r="B10584" t="s">
        <v>274</v>
      </c>
      <c r="C10584" s="76" t="s">
        <v>842</v>
      </c>
      <c r="D10584" t="s">
        <v>980</v>
      </c>
      <c r="E10584" s="82">
        <v>10</v>
      </c>
      <c r="F10584" t="s">
        <v>973</v>
      </c>
      <c r="G10584" s="83">
        <v>42250</v>
      </c>
      <c r="I10584">
        <v>2015</v>
      </c>
    </row>
    <row r="10585" spans="1:9" x14ac:dyDescent="0.25">
      <c r="A10585" t="s">
        <v>972</v>
      </c>
      <c r="B10585" t="s">
        <v>172</v>
      </c>
      <c r="C10585" s="76" t="s">
        <v>842</v>
      </c>
      <c r="D10585" t="s">
        <v>980</v>
      </c>
      <c r="E10585" s="82">
        <v>15</v>
      </c>
      <c r="F10585" t="s">
        <v>973</v>
      </c>
      <c r="G10585" s="83">
        <v>42220</v>
      </c>
      <c r="I10585">
        <v>2015</v>
      </c>
    </row>
    <row r="10586" spans="1:9" x14ac:dyDescent="0.25">
      <c r="A10586" t="s">
        <v>972</v>
      </c>
      <c r="B10586" t="s">
        <v>241</v>
      </c>
      <c r="C10586" s="76" t="s">
        <v>842</v>
      </c>
      <c r="D10586" t="s">
        <v>980</v>
      </c>
      <c r="E10586" s="82">
        <v>499</v>
      </c>
      <c r="F10586" t="s">
        <v>973</v>
      </c>
      <c r="G10586" s="83">
        <v>42355</v>
      </c>
      <c r="I10586">
        <v>2015</v>
      </c>
    </row>
    <row r="10587" spans="1:9" x14ac:dyDescent="0.25">
      <c r="A10587" t="s">
        <v>972</v>
      </c>
      <c r="B10587" t="s">
        <v>177</v>
      </c>
      <c r="C10587" s="76" t="s">
        <v>842</v>
      </c>
      <c r="D10587" t="s">
        <v>980</v>
      </c>
      <c r="E10587" s="82">
        <v>17.5</v>
      </c>
      <c r="F10587" t="s">
        <v>973</v>
      </c>
      <c r="G10587" s="83">
        <v>42606</v>
      </c>
      <c r="I10587">
        <v>2016</v>
      </c>
    </row>
    <row r="10588" spans="1:9" x14ac:dyDescent="0.25">
      <c r="A10588" t="s">
        <v>972</v>
      </c>
      <c r="B10588" t="s">
        <v>125</v>
      </c>
      <c r="C10588" s="76" t="s">
        <v>842</v>
      </c>
      <c r="D10588" t="s">
        <v>980</v>
      </c>
      <c r="E10588" s="82">
        <v>10</v>
      </c>
      <c r="F10588" t="s">
        <v>973</v>
      </c>
      <c r="G10588" s="83">
        <v>42184</v>
      </c>
      <c r="I10588">
        <v>2015</v>
      </c>
    </row>
    <row r="10589" spans="1:9" x14ac:dyDescent="0.25">
      <c r="A10589" t="s">
        <v>972</v>
      </c>
      <c r="B10589" t="s">
        <v>251</v>
      </c>
      <c r="C10589" s="76" t="s">
        <v>842</v>
      </c>
      <c r="D10589" t="s">
        <v>980</v>
      </c>
      <c r="E10589" s="82">
        <v>5</v>
      </c>
      <c r="F10589" t="s">
        <v>973</v>
      </c>
      <c r="G10589" s="83">
        <v>42236</v>
      </c>
      <c r="I10589">
        <v>2015</v>
      </c>
    </row>
    <row r="10590" spans="1:9" x14ac:dyDescent="0.25">
      <c r="A10590" t="s">
        <v>972</v>
      </c>
      <c r="B10590" t="s">
        <v>66</v>
      </c>
      <c r="C10590" s="76" t="s">
        <v>842</v>
      </c>
      <c r="D10590" t="s">
        <v>980</v>
      </c>
      <c r="E10590" s="82">
        <v>5</v>
      </c>
      <c r="F10590" t="s">
        <v>973</v>
      </c>
      <c r="G10590" s="83">
        <v>42222</v>
      </c>
      <c r="I10590">
        <v>2015</v>
      </c>
    </row>
    <row r="10591" spans="1:9" x14ac:dyDescent="0.25">
      <c r="A10591" t="s">
        <v>972</v>
      </c>
      <c r="B10591" t="s">
        <v>88</v>
      </c>
      <c r="C10591" s="76" t="s">
        <v>842</v>
      </c>
      <c r="D10591" t="s">
        <v>980</v>
      </c>
      <c r="E10591" s="82">
        <v>6</v>
      </c>
      <c r="F10591" t="s">
        <v>973</v>
      </c>
      <c r="G10591" s="83">
        <v>42235</v>
      </c>
      <c r="I10591">
        <v>2015</v>
      </c>
    </row>
    <row r="10592" spans="1:9" x14ac:dyDescent="0.25">
      <c r="A10592" t="s">
        <v>972</v>
      </c>
      <c r="B10592" t="s">
        <v>141</v>
      </c>
      <c r="C10592" s="76" t="s">
        <v>842</v>
      </c>
      <c r="D10592" t="s">
        <v>980</v>
      </c>
      <c r="E10592" s="82">
        <v>252</v>
      </c>
      <c r="F10592" t="s">
        <v>973</v>
      </c>
      <c r="G10592" s="83">
        <v>43327</v>
      </c>
      <c r="I10592">
        <v>2018</v>
      </c>
    </row>
    <row r="10593" spans="1:9" x14ac:dyDescent="0.25">
      <c r="A10593" t="s">
        <v>972</v>
      </c>
      <c r="B10593" t="s">
        <v>127</v>
      </c>
      <c r="C10593" s="76" t="s">
        <v>842</v>
      </c>
      <c r="D10593" t="s">
        <v>977</v>
      </c>
      <c r="E10593" s="82">
        <v>4998</v>
      </c>
      <c r="F10593" t="s">
        <v>973</v>
      </c>
      <c r="G10593" s="83">
        <v>43047</v>
      </c>
      <c r="I10593">
        <v>2017</v>
      </c>
    </row>
    <row r="10594" spans="1:9" x14ac:dyDescent="0.25">
      <c r="A10594" t="s">
        <v>972</v>
      </c>
      <c r="B10594" t="s">
        <v>123</v>
      </c>
      <c r="C10594" s="76" t="s">
        <v>842</v>
      </c>
      <c r="D10594" t="s">
        <v>980</v>
      </c>
      <c r="E10594" s="82">
        <v>9</v>
      </c>
      <c r="F10594" t="s">
        <v>973</v>
      </c>
      <c r="G10594" s="83">
        <v>42221</v>
      </c>
      <c r="I10594">
        <v>2015</v>
      </c>
    </row>
    <row r="10595" spans="1:9" x14ac:dyDescent="0.25">
      <c r="A10595" t="s">
        <v>972</v>
      </c>
      <c r="B10595" t="s">
        <v>122</v>
      </c>
      <c r="C10595" s="76" t="s">
        <v>842</v>
      </c>
      <c r="D10595" t="s">
        <v>980</v>
      </c>
      <c r="E10595" s="82">
        <v>4.4800000000000004</v>
      </c>
      <c r="F10595" t="s">
        <v>973</v>
      </c>
      <c r="G10595" s="83">
        <v>42187</v>
      </c>
      <c r="I10595">
        <v>2015</v>
      </c>
    </row>
    <row r="10596" spans="1:9" x14ac:dyDescent="0.25">
      <c r="A10596" t="s">
        <v>972</v>
      </c>
      <c r="B10596" t="s">
        <v>96</v>
      </c>
      <c r="C10596" s="76" t="s">
        <v>842</v>
      </c>
      <c r="D10596" t="s">
        <v>980</v>
      </c>
      <c r="E10596" s="82">
        <v>1.33</v>
      </c>
      <c r="F10596" t="s">
        <v>973</v>
      </c>
      <c r="G10596" s="83">
        <v>42248</v>
      </c>
      <c r="I10596">
        <v>2015</v>
      </c>
    </row>
    <row r="10597" spans="1:9" x14ac:dyDescent="0.25">
      <c r="A10597" t="s">
        <v>972</v>
      </c>
      <c r="B10597" t="s">
        <v>242</v>
      </c>
      <c r="C10597" s="76" t="s">
        <v>842</v>
      </c>
      <c r="D10597" t="s">
        <v>980</v>
      </c>
      <c r="E10597" s="82">
        <v>6</v>
      </c>
      <c r="F10597" t="s">
        <v>973</v>
      </c>
      <c r="G10597" s="83">
        <v>42205</v>
      </c>
      <c r="I10597">
        <v>2015</v>
      </c>
    </row>
    <row r="10598" spans="1:9" x14ac:dyDescent="0.25">
      <c r="A10598" t="s">
        <v>972</v>
      </c>
      <c r="B10598" t="s">
        <v>200</v>
      </c>
      <c r="C10598" s="76" t="s">
        <v>842</v>
      </c>
      <c r="D10598" t="s">
        <v>980</v>
      </c>
      <c r="E10598" s="82">
        <v>7.5</v>
      </c>
      <c r="F10598" t="s">
        <v>973</v>
      </c>
      <c r="G10598" s="83">
        <v>42228</v>
      </c>
      <c r="I10598">
        <v>2015</v>
      </c>
    </row>
    <row r="10599" spans="1:9" x14ac:dyDescent="0.25">
      <c r="A10599" t="s">
        <v>972</v>
      </c>
      <c r="B10599" t="s">
        <v>203</v>
      </c>
      <c r="C10599" s="76" t="s">
        <v>842</v>
      </c>
      <c r="D10599" t="s">
        <v>980</v>
      </c>
      <c r="E10599" s="82">
        <v>8.25</v>
      </c>
      <c r="F10599" t="s">
        <v>973</v>
      </c>
      <c r="G10599" s="83">
        <v>42222</v>
      </c>
      <c r="I10599">
        <v>2015</v>
      </c>
    </row>
    <row r="10600" spans="1:9" x14ac:dyDescent="0.25">
      <c r="A10600" t="s">
        <v>972</v>
      </c>
      <c r="B10600" t="s">
        <v>115</v>
      </c>
      <c r="C10600" s="76" t="s">
        <v>842</v>
      </c>
      <c r="D10600" t="s">
        <v>980</v>
      </c>
      <c r="E10600" s="82">
        <v>5</v>
      </c>
      <c r="F10600" t="s">
        <v>973</v>
      </c>
      <c r="G10600" s="83">
        <v>42261</v>
      </c>
      <c r="I10600">
        <v>2015</v>
      </c>
    </row>
    <row r="10601" spans="1:9" x14ac:dyDescent="0.25">
      <c r="A10601" t="s">
        <v>972</v>
      </c>
      <c r="B10601" t="s">
        <v>123</v>
      </c>
      <c r="C10601" s="76" t="s">
        <v>842</v>
      </c>
      <c r="D10601" t="s">
        <v>980</v>
      </c>
      <c r="E10601" s="82">
        <v>4.3</v>
      </c>
      <c r="F10601" t="s">
        <v>973</v>
      </c>
      <c r="G10601" s="83">
        <v>42192</v>
      </c>
      <c r="I10601">
        <v>2015</v>
      </c>
    </row>
    <row r="10602" spans="1:9" x14ac:dyDescent="0.25">
      <c r="A10602" t="s">
        <v>972</v>
      </c>
      <c r="B10602" t="s">
        <v>278</v>
      </c>
      <c r="C10602" s="76" t="s">
        <v>842</v>
      </c>
      <c r="D10602" t="s">
        <v>980</v>
      </c>
      <c r="E10602" s="82">
        <v>150</v>
      </c>
      <c r="F10602" t="s">
        <v>973</v>
      </c>
      <c r="G10602" s="83">
        <v>42634</v>
      </c>
      <c r="I10602">
        <v>2016</v>
      </c>
    </row>
    <row r="10603" spans="1:9" x14ac:dyDescent="0.25">
      <c r="A10603" t="s">
        <v>972</v>
      </c>
      <c r="B10603" t="s">
        <v>92</v>
      </c>
      <c r="C10603" s="76" t="s">
        <v>842</v>
      </c>
      <c r="D10603" t="s">
        <v>980</v>
      </c>
      <c r="E10603" s="82">
        <v>10.8</v>
      </c>
      <c r="F10603" t="s">
        <v>973</v>
      </c>
      <c r="G10603" s="83">
        <v>42235</v>
      </c>
      <c r="I10603">
        <v>2015</v>
      </c>
    </row>
    <row r="10604" spans="1:9" x14ac:dyDescent="0.25">
      <c r="A10604" t="s">
        <v>972</v>
      </c>
      <c r="B10604" t="s">
        <v>253</v>
      </c>
      <c r="C10604" s="76" t="s">
        <v>842</v>
      </c>
      <c r="D10604" t="s">
        <v>980</v>
      </c>
      <c r="E10604" s="82">
        <v>11.4</v>
      </c>
      <c r="F10604" t="s">
        <v>973</v>
      </c>
      <c r="G10604" s="83">
        <v>42237</v>
      </c>
      <c r="I10604">
        <v>2015</v>
      </c>
    </row>
    <row r="10605" spans="1:9" x14ac:dyDescent="0.25">
      <c r="A10605" t="s">
        <v>972</v>
      </c>
      <c r="B10605" t="s">
        <v>241</v>
      </c>
      <c r="C10605" s="76" t="s">
        <v>842</v>
      </c>
      <c r="D10605" t="s">
        <v>980</v>
      </c>
      <c r="E10605" s="82">
        <v>14.8</v>
      </c>
      <c r="F10605" t="s">
        <v>973</v>
      </c>
      <c r="G10605" s="83">
        <v>42265</v>
      </c>
      <c r="I10605">
        <v>2015</v>
      </c>
    </row>
    <row r="10606" spans="1:9" x14ac:dyDescent="0.25">
      <c r="A10606" t="s">
        <v>972</v>
      </c>
      <c r="B10606" t="s">
        <v>242</v>
      </c>
      <c r="C10606" s="76" t="s">
        <v>842</v>
      </c>
      <c r="D10606" t="s">
        <v>980</v>
      </c>
      <c r="E10606" s="82">
        <v>5</v>
      </c>
      <c r="F10606" t="s">
        <v>973</v>
      </c>
      <c r="G10606" s="83">
        <v>42222</v>
      </c>
      <c r="I10606">
        <v>2015</v>
      </c>
    </row>
    <row r="10607" spans="1:9" x14ac:dyDescent="0.25">
      <c r="A10607" t="s">
        <v>972</v>
      </c>
      <c r="B10607" t="s">
        <v>141</v>
      </c>
      <c r="C10607" s="76" t="s">
        <v>842</v>
      </c>
      <c r="D10607" t="s">
        <v>980</v>
      </c>
      <c r="E10607" s="82">
        <v>500</v>
      </c>
      <c r="F10607" t="s">
        <v>973</v>
      </c>
      <c r="G10607" s="83">
        <v>42670</v>
      </c>
      <c r="I10607">
        <v>2016</v>
      </c>
    </row>
    <row r="10608" spans="1:9" x14ac:dyDescent="0.25">
      <c r="A10608" t="s">
        <v>972</v>
      </c>
      <c r="B10608" t="s">
        <v>91</v>
      </c>
      <c r="C10608" s="76" t="s">
        <v>842</v>
      </c>
      <c r="D10608" t="s">
        <v>980</v>
      </c>
      <c r="E10608" s="82">
        <v>4</v>
      </c>
      <c r="F10608" t="s">
        <v>973</v>
      </c>
      <c r="G10608" s="83">
        <v>42255</v>
      </c>
      <c r="I10608">
        <v>2015</v>
      </c>
    </row>
    <row r="10609" spans="1:9" x14ac:dyDescent="0.25">
      <c r="A10609" t="s">
        <v>972</v>
      </c>
      <c r="B10609" t="s">
        <v>240</v>
      </c>
      <c r="C10609" s="76" t="s">
        <v>842</v>
      </c>
      <c r="D10609" t="s">
        <v>980</v>
      </c>
      <c r="E10609" s="82">
        <v>7</v>
      </c>
      <c r="F10609" t="s">
        <v>973</v>
      </c>
      <c r="G10609" s="83">
        <v>42234</v>
      </c>
      <c r="I10609">
        <v>2015</v>
      </c>
    </row>
    <row r="10610" spans="1:9" x14ac:dyDescent="0.25">
      <c r="A10610" t="s">
        <v>972</v>
      </c>
      <c r="B10610" t="s">
        <v>141</v>
      </c>
      <c r="C10610" s="76" t="s">
        <v>842</v>
      </c>
      <c r="D10610" t="s">
        <v>980</v>
      </c>
      <c r="E10610" s="82">
        <v>5</v>
      </c>
      <c r="F10610" t="s">
        <v>973</v>
      </c>
      <c r="G10610" s="83">
        <v>42221</v>
      </c>
      <c r="I10610">
        <v>2015</v>
      </c>
    </row>
    <row r="10611" spans="1:9" x14ac:dyDescent="0.25">
      <c r="A10611" t="s">
        <v>972</v>
      </c>
      <c r="B10611" t="s">
        <v>153</v>
      </c>
      <c r="C10611" s="76" t="s">
        <v>842</v>
      </c>
      <c r="D10611" t="s">
        <v>980</v>
      </c>
      <c r="E10611" s="82">
        <v>6.6</v>
      </c>
      <c r="F10611" t="s">
        <v>973</v>
      </c>
      <c r="G10611" s="83">
        <v>42268</v>
      </c>
      <c r="I10611">
        <v>2015</v>
      </c>
    </row>
    <row r="10612" spans="1:9" x14ac:dyDescent="0.25">
      <c r="A10612" t="s">
        <v>972</v>
      </c>
      <c r="B10612" t="s">
        <v>274</v>
      </c>
      <c r="C10612" s="76" t="s">
        <v>842</v>
      </c>
      <c r="D10612" t="s">
        <v>980</v>
      </c>
      <c r="E10612" s="82">
        <v>5</v>
      </c>
      <c r="F10612" t="s">
        <v>973</v>
      </c>
      <c r="G10612" s="83">
        <v>42230</v>
      </c>
      <c r="I10612">
        <v>2015</v>
      </c>
    </row>
    <row r="10613" spans="1:9" x14ac:dyDescent="0.25">
      <c r="A10613" t="s">
        <v>972</v>
      </c>
      <c r="B10613" t="s">
        <v>281</v>
      </c>
      <c r="C10613" s="76" t="s">
        <v>842</v>
      </c>
      <c r="D10613" t="s">
        <v>980</v>
      </c>
      <c r="E10613" s="82">
        <v>6</v>
      </c>
      <c r="F10613" t="s">
        <v>973</v>
      </c>
      <c r="G10613" s="83">
        <v>42240</v>
      </c>
      <c r="I10613">
        <v>2015</v>
      </c>
    </row>
    <row r="10614" spans="1:9" x14ac:dyDescent="0.25">
      <c r="A10614" t="s">
        <v>972</v>
      </c>
      <c r="B10614" t="s">
        <v>230</v>
      </c>
      <c r="C10614" s="76" t="s">
        <v>842</v>
      </c>
      <c r="D10614" t="s">
        <v>980</v>
      </c>
      <c r="E10614" s="82">
        <v>7.6</v>
      </c>
      <c r="F10614" t="s">
        <v>973</v>
      </c>
      <c r="G10614" s="83">
        <v>42283</v>
      </c>
      <c r="I10614">
        <v>2015</v>
      </c>
    </row>
    <row r="10615" spans="1:9" x14ac:dyDescent="0.25">
      <c r="A10615" t="s">
        <v>972</v>
      </c>
      <c r="B10615" t="s">
        <v>171</v>
      </c>
      <c r="C10615" s="76" t="s">
        <v>842</v>
      </c>
      <c r="D10615" t="s">
        <v>980</v>
      </c>
      <c r="E10615" s="82">
        <v>6</v>
      </c>
      <c r="F10615" t="s">
        <v>973</v>
      </c>
      <c r="G10615" s="83">
        <v>42243</v>
      </c>
      <c r="I10615">
        <v>2015</v>
      </c>
    </row>
    <row r="10616" spans="1:9" x14ac:dyDescent="0.25">
      <c r="A10616" t="s">
        <v>972</v>
      </c>
      <c r="B10616" t="s">
        <v>205</v>
      </c>
      <c r="C10616" s="76" t="s">
        <v>842</v>
      </c>
      <c r="D10616" t="s">
        <v>980</v>
      </c>
      <c r="E10616" s="82">
        <v>21.96</v>
      </c>
      <c r="F10616" t="s">
        <v>973</v>
      </c>
      <c r="G10616" s="83">
        <v>42242</v>
      </c>
      <c r="I10616">
        <v>2015</v>
      </c>
    </row>
    <row r="10617" spans="1:9" x14ac:dyDescent="0.25">
      <c r="A10617" t="s">
        <v>972</v>
      </c>
      <c r="B10617" t="s">
        <v>91</v>
      </c>
      <c r="C10617" s="76" t="s">
        <v>842</v>
      </c>
      <c r="D10617" t="s">
        <v>980</v>
      </c>
      <c r="E10617" s="82">
        <v>9.1</v>
      </c>
      <c r="F10617" t="s">
        <v>973</v>
      </c>
      <c r="G10617" s="83">
        <v>42206</v>
      </c>
      <c r="I10617">
        <v>2015</v>
      </c>
    </row>
    <row r="10618" spans="1:9" x14ac:dyDescent="0.25">
      <c r="A10618" t="s">
        <v>972</v>
      </c>
      <c r="B10618" t="s">
        <v>241</v>
      </c>
      <c r="C10618" s="76" t="s">
        <v>842</v>
      </c>
      <c r="D10618" t="s">
        <v>980</v>
      </c>
      <c r="E10618" s="82">
        <v>6</v>
      </c>
      <c r="F10618" t="s">
        <v>973</v>
      </c>
      <c r="G10618" s="83">
        <v>42228</v>
      </c>
      <c r="I10618">
        <v>2015</v>
      </c>
    </row>
    <row r="10619" spans="1:9" x14ac:dyDescent="0.25">
      <c r="A10619" t="s">
        <v>972</v>
      </c>
      <c r="B10619" t="s">
        <v>66</v>
      </c>
      <c r="C10619" s="76" t="s">
        <v>842</v>
      </c>
      <c r="D10619" t="s">
        <v>980</v>
      </c>
      <c r="E10619" s="82">
        <v>10.66</v>
      </c>
      <c r="F10619" t="s">
        <v>973</v>
      </c>
      <c r="G10619" s="83">
        <v>42220</v>
      </c>
      <c r="I10619">
        <v>2015</v>
      </c>
    </row>
    <row r="10620" spans="1:9" x14ac:dyDescent="0.25">
      <c r="A10620" t="s">
        <v>972</v>
      </c>
      <c r="B10620" t="s">
        <v>199</v>
      </c>
      <c r="C10620" s="76" t="s">
        <v>842</v>
      </c>
      <c r="D10620" t="s">
        <v>980</v>
      </c>
      <c r="E10620" s="82">
        <v>499</v>
      </c>
      <c r="F10620" t="s">
        <v>973</v>
      </c>
      <c r="G10620" s="83">
        <v>42443</v>
      </c>
      <c r="I10620">
        <v>2016</v>
      </c>
    </row>
    <row r="10621" spans="1:9" x14ac:dyDescent="0.25">
      <c r="A10621" t="s">
        <v>972</v>
      </c>
      <c r="B10621" t="s">
        <v>148</v>
      </c>
      <c r="C10621" s="76" t="s">
        <v>842</v>
      </c>
      <c r="D10621" t="s">
        <v>980</v>
      </c>
      <c r="E10621" s="82">
        <v>13.6</v>
      </c>
      <c r="F10621" t="s">
        <v>973</v>
      </c>
      <c r="G10621" s="83">
        <v>42264</v>
      </c>
      <c r="I10621">
        <v>2015</v>
      </c>
    </row>
    <row r="10622" spans="1:9" x14ac:dyDescent="0.25">
      <c r="A10622" t="s">
        <v>972</v>
      </c>
      <c r="B10622" t="s">
        <v>188</v>
      </c>
      <c r="C10622" s="76" t="s">
        <v>842</v>
      </c>
      <c r="D10622" t="s">
        <v>980</v>
      </c>
      <c r="E10622" s="82">
        <v>7</v>
      </c>
      <c r="F10622" t="s">
        <v>973</v>
      </c>
      <c r="G10622" s="83">
        <v>42243</v>
      </c>
      <c r="I10622">
        <v>2015</v>
      </c>
    </row>
    <row r="10623" spans="1:9" x14ac:dyDescent="0.25">
      <c r="A10623" t="s">
        <v>972</v>
      </c>
      <c r="B10623" t="s">
        <v>239</v>
      </c>
      <c r="C10623" s="76" t="s">
        <v>842</v>
      </c>
      <c r="D10623" t="s">
        <v>980</v>
      </c>
      <c r="E10623" s="82">
        <v>500</v>
      </c>
      <c r="F10623" t="s">
        <v>973</v>
      </c>
      <c r="G10623" s="83">
        <v>42359</v>
      </c>
      <c r="I10623">
        <v>2015</v>
      </c>
    </row>
    <row r="10624" spans="1:9" x14ac:dyDescent="0.25">
      <c r="A10624" t="s">
        <v>972</v>
      </c>
      <c r="B10624" t="s">
        <v>144</v>
      </c>
      <c r="C10624" s="76" t="s">
        <v>842</v>
      </c>
      <c r="D10624" t="s">
        <v>980</v>
      </c>
      <c r="E10624" s="82">
        <v>11.5</v>
      </c>
      <c r="F10624" t="s">
        <v>973</v>
      </c>
      <c r="G10624" s="83">
        <v>42194</v>
      </c>
      <c r="I10624">
        <v>2015</v>
      </c>
    </row>
    <row r="10625" spans="1:9" x14ac:dyDescent="0.25">
      <c r="A10625" t="s">
        <v>972</v>
      </c>
      <c r="B10625" t="s">
        <v>11</v>
      </c>
      <c r="C10625" s="76" t="s">
        <v>842</v>
      </c>
      <c r="D10625" t="s">
        <v>980</v>
      </c>
      <c r="E10625" s="82">
        <v>320</v>
      </c>
      <c r="F10625" t="s">
        <v>973</v>
      </c>
      <c r="G10625" s="83">
        <v>42597</v>
      </c>
      <c r="I10625">
        <v>2016</v>
      </c>
    </row>
    <row r="10626" spans="1:9" x14ac:dyDescent="0.25">
      <c r="A10626" t="s">
        <v>972</v>
      </c>
      <c r="B10626" t="s">
        <v>251</v>
      </c>
      <c r="C10626" s="76" t="s">
        <v>842</v>
      </c>
      <c r="D10626" t="s">
        <v>980</v>
      </c>
      <c r="E10626" s="82">
        <v>8.8000000000000007</v>
      </c>
      <c r="F10626" t="s">
        <v>973</v>
      </c>
      <c r="G10626" s="83">
        <v>42242</v>
      </c>
      <c r="I10626">
        <v>2015</v>
      </c>
    </row>
    <row r="10627" spans="1:9" x14ac:dyDescent="0.25">
      <c r="A10627" t="s">
        <v>972</v>
      </c>
      <c r="B10627" t="s">
        <v>63</v>
      </c>
      <c r="C10627" s="76" t="s">
        <v>842</v>
      </c>
      <c r="D10627" t="s">
        <v>980</v>
      </c>
      <c r="E10627" s="82">
        <v>11</v>
      </c>
      <c r="F10627" t="s">
        <v>973</v>
      </c>
      <c r="G10627" s="83">
        <v>42230</v>
      </c>
      <c r="I10627">
        <v>2015</v>
      </c>
    </row>
    <row r="10628" spans="1:9" x14ac:dyDescent="0.25">
      <c r="A10628" t="s">
        <v>972</v>
      </c>
      <c r="B10628" t="s">
        <v>116</v>
      </c>
      <c r="C10628" s="76" t="s">
        <v>842</v>
      </c>
      <c r="D10628" t="s">
        <v>980</v>
      </c>
      <c r="E10628" s="82">
        <v>5.5</v>
      </c>
      <c r="F10628" t="s">
        <v>973</v>
      </c>
      <c r="G10628" s="83">
        <v>42255</v>
      </c>
      <c r="I10628">
        <v>2015</v>
      </c>
    </row>
    <row r="10629" spans="1:9" x14ac:dyDescent="0.25">
      <c r="A10629" t="s">
        <v>972</v>
      </c>
      <c r="B10629" t="s">
        <v>200</v>
      </c>
      <c r="C10629" s="76" t="s">
        <v>842</v>
      </c>
      <c r="D10629" t="s">
        <v>980</v>
      </c>
      <c r="E10629" s="82">
        <v>6</v>
      </c>
      <c r="F10629" t="s">
        <v>973</v>
      </c>
      <c r="G10629" s="83">
        <v>42235</v>
      </c>
      <c r="I10629">
        <v>2015</v>
      </c>
    </row>
    <row r="10630" spans="1:9" x14ac:dyDescent="0.25">
      <c r="A10630" t="s">
        <v>972</v>
      </c>
      <c r="B10630" t="s">
        <v>11</v>
      </c>
      <c r="C10630" s="76" t="s">
        <v>842</v>
      </c>
      <c r="D10630" t="s">
        <v>980</v>
      </c>
      <c r="E10630" s="82">
        <v>500</v>
      </c>
      <c r="F10630" t="s">
        <v>973</v>
      </c>
      <c r="G10630" s="83">
        <v>42660</v>
      </c>
      <c r="I10630">
        <v>2016</v>
      </c>
    </row>
    <row r="10631" spans="1:9" x14ac:dyDescent="0.25">
      <c r="A10631" t="s">
        <v>972</v>
      </c>
      <c r="B10631" t="s">
        <v>177</v>
      </c>
      <c r="C10631" s="76" t="s">
        <v>842</v>
      </c>
      <c r="D10631" t="s">
        <v>980</v>
      </c>
      <c r="E10631" s="82">
        <v>3</v>
      </c>
      <c r="F10631" t="s">
        <v>973</v>
      </c>
      <c r="G10631" s="83">
        <v>42226</v>
      </c>
      <c r="I10631">
        <v>2015</v>
      </c>
    </row>
    <row r="10632" spans="1:9" x14ac:dyDescent="0.25">
      <c r="A10632" t="s">
        <v>972</v>
      </c>
      <c r="B10632" t="s">
        <v>170</v>
      </c>
      <c r="C10632" s="76" t="s">
        <v>842</v>
      </c>
      <c r="D10632" t="s">
        <v>980</v>
      </c>
      <c r="E10632" s="82">
        <v>3.75</v>
      </c>
      <c r="F10632" t="s">
        <v>973</v>
      </c>
      <c r="G10632" s="83">
        <v>42228</v>
      </c>
      <c r="I10632">
        <v>2015</v>
      </c>
    </row>
    <row r="10633" spans="1:9" x14ac:dyDescent="0.25">
      <c r="A10633" t="s">
        <v>972</v>
      </c>
      <c r="B10633" t="s">
        <v>245</v>
      </c>
      <c r="C10633" s="76" t="s">
        <v>842</v>
      </c>
      <c r="D10633" t="s">
        <v>980</v>
      </c>
      <c r="E10633" s="82">
        <v>7</v>
      </c>
      <c r="F10633" t="s">
        <v>973</v>
      </c>
      <c r="G10633" s="83">
        <v>42257</v>
      </c>
      <c r="I10633">
        <v>2015</v>
      </c>
    </row>
    <row r="10634" spans="1:9" x14ac:dyDescent="0.25">
      <c r="A10634" t="s">
        <v>972</v>
      </c>
      <c r="B10634" t="s">
        <v>113</v>
      </c>
      <c r="C10634" s="76" t="s">
        <v>842</v>
      </c>
      <c r="D10634" t="s">
        <v>980</v>
      </c>
      <c r="E10634" s="82">
        <v>8.8000000000000007</v>
      </c>
      <c r="F10634" t="s">
        <v>973</v>
      </c>
      <c r="G10634" s="83">
        <v>42247</v>
      </c>
      <c r="I10634">
        <v>2015</v>
      </c>
    </row>
    <row r="10635" spans="1:9" x14ac:dyDescent="0.25">
      <c r="A10635" t="s">
        <v>972</v>
      </c>
      <c r="B10635" t="s">
        <v>118</v>
      </c>
      <c r="C10635" s="76" t="s">
        <v>842</v>
      </c>
      <c r="D10635" t="s">
        <v>980</v>
      </c>
      <c r="E10635" s="82">
        <v>3.8</v>
      </c>
      <c r="F10635" t="s">
        <v>973</v>
      </c>
      <c r="G10635" s="83">
        <v>42240</v>
      </c>
      <c r="I10635">
        <v>2015</v>
      </c>
    </row>
    <row r="10636" spans="1:9" x14ac:dyDescent="0.25">
      <c r="A10636" t="s">
        <v>972</v>
      </c>
      <c r="B10636" t="s">
        <v>23</v>
      </c>
      <c r="C10636" s="76" t="s">
        <v>842</v>
      </c>
      <c r="D10636" t="s">
        <v>980</v>
      </c>
      <c r="E10636" s="82">
        <v>5</v>
      </c>
      <c r="F10636" t="s">
        <v>973</v>
      </c>
      <c r="G10636" s="83">
        <v>42373</v>
      </c>
      <c r="I10636">
        <v>2016</v>
      </c>
    </row>
    <row r="10637" spans="1:9" x14ac:dyDescent="0.25">
      <c r="A10637" t="s">
        <v>972</v>
      </c>
      <c r="B10637" t="s">
        <v>0</v>
      </c>
      <c r="C10637" s="76" t="s">
        <v>842</v>
      </c>
      <c r="D10637" t="s">
        <v>980</v>
      </c>
      <c r="E10637" s="82">
        <v>7.6</v>
      </c>
      <c r="F10637" t="s">
        <v>973</v>
      </c>
      <c r="G10637" s="83">
        <v>42250</v>
      </c>
      <c r="I10637">
        <v>2015</v>
      </c>
    </row>
    <row r="10638" spans="1:9" x14ac:dyDescent="0.25">
      <c r="A10638" t="s">
        <v>972</v>
      </c>
      <c r="B10638" t="s">
        <v>246</v>
      </c>
      <c r="C10638" s="76" t="s">
        <v>842</v>
      </c>
      <c r="D10638" t="s">
        <v>980</v>
      </c>
      <c r="E10638" s="82">
        <v>6</v>
      </c>
      <c r="F10638" t="s">
        <v>973</v>
      </c>
      <c r="G10638" s="83">
        <v>42228</v>
      </c>
      <c r="I10638">
        <v>2015</v>
      </c>
    </row>
    <row r="10639" spans="1:9" x14ac:dyDescent="0.25">
      <c r="A10639" t="s">
        <v>972</v>
      </c>
      <c r="B10639" t="s">
        <v>112</v>
      </c>
      <c r="C10639" s="76" t="s">
        <v>842</v>
      </c>
      <c r="D10639" t="s">
        <v>980</v>
      </c>
      <c r="E10639" s="82">
        <v>3.8</v>
      </c>
      <c r="F10639" t="s">
        <v>973</v>
      </c>
      <c r="G10639" s="83">
        <v>42221</v>
      </c>
      <c r="I10639">
        <v>2015</v>
      </c>
    </row>
    <row r="10640" spans="1:9" x14ac:dyDescent="0.25">
      <c r="A10640" t="s">
        <v>972</v>
      </c>
      <c r="B10640" t="s">
        <v>232</v>
      </c>
      <c r="C10640" s="76" t="s">
        <v>842</v>
      </c>
      <c r="D10640" t="s">
        <v>980</v>
      </c>
      <c r="E10640" s="82">
        <v>3.8</v>
      </c>
      <c r="F10640" t="s">
        <v>973</v>
      </c>
      <c r="G10640" s="83">
        <v>42242</v>
      </c>
      <c r="I10640">
        <v>2015</v>
      </c>
    </row>
    <row r="10641" spans="1:9" x14ac:dyDescent="0.25">
      <c r="A10641" t="s">
        <v>972</v>
      </c>
      <c r="B10641" t="s">
        <v>171</v>
      </c>
      <c r="C10641" s="76" t="s">
        <v>842</v>
      </c>
      <c r="D10641" t="s">
        <v>980</v>
      </c>
      <c r="E10641" s="82">
        <v>7.7</v>
      </c>
      <c r="F10641" t="s">
        <v>973</v>
      </c>
      <c r="G10641" s="83">
        <v>42243</v>
      </c>
      <c r="I10641">
        <v>2015</v>
      </c>
    </row>
    <row r="10642" spans="1:9" x14ac:dyDescent="0.25">
      <c r="A10642" t="s">
        <v>972</v>
      </c>
      <c r="B10642" t="s">
        <v>278</v>
      </c>
      <c r="C10642" s="76" t="s">
        <v>842</v>
      </c>
      <c r="D10642" t="s">
        <v>980</v>
      </c>
      <c r="E10642" s="82">
        <v>500</v>
      </c>
      <c r="F10642" t="s">
        <v>973</v>
      </c>
      <c r="G10642" s="83">
        <v>42614</v>
      </c>
      <c r="I10642">
        <v>2016</v>
      </c>
    </row>
    <row r="10643" spans="1:9" x14ac:dyDescent="0.25">
      <c r="A10643" t="s">
        <v>972</v>
      </c>
      <c r="B10643" t="s">
        <v>11</v>
      </c>
      <c r="C10643" s="76" t="s">
        <v>842</v>
      </c>
      <c r="D10643" t="s">
        <v>980</v>
      </c>
      <c r="E10643" s="82">
        <v>6</v>
      </c>
      <c r="F10643" t="s">
        <v>973</v>
      </c>
      <c r="G10643" s="83">
        <v>42349</v>
      </c>
      <c r="I10643">
        <v>2015</v>
      </c>
    </row>
    <row r="10644" spans="1:9" x14ac:dyDescent="0.25">
      <c r="A10644" t="s">
        <v>972</v>
      </c>
      <c r="B10644" t="s">
        <v>133</v>
      </c>
      <c r="C10644" s="76" t="s">
        <v>842</v>
      </c>
      <c r="D10644" t="s">
        <v>980</v>
      </c>
      <c r="E10644" s="82">
        <v>7.6</v>
      </c>
      <c r="F10644" t="s">
        <v>973</v>
      </c>
      <c r="G10644" s="83">
        <v>42250</v>
      </c>
      <c r="I10644">
        <v>2015</v>
      </c>
    </row>
    <row r="10645" spans="1:9" x14ac:dyDescent="0.25">
      <c r="A10645" t="s">
        <v>972</v>
      </c>
      <c r="B10645" t="s">
        <v>251</v>
      </c>
      <c r="C10645" s="76" t="s">
        <v>842</v>
      </c>
      <c r="D10645" t="s">
        <v>980</v>
      </c>
      <c r="E10645" s="82">
        <v>10</v>
      </c>
      <c r="F10645" t="s">
        <v>973</v>
      </c>
      <c r="G10645" s="83">
        <v>42313</v>
      </c>
      <c r="I10645">
        <v>2015</v>
      </c>
    </row>
    <row r="10646" spans="1:9" x14ac:dyDescent="0.25">
      <c r="A10646" t="s">
        <v>972</v>
      </c>
      <c r="B10646" t="s">
        <v>30</v>
      </c>
      <c r="C10646" s="76" t="s">
        <v>842</v>
      </c>
      <c r="D10646" t="s">
        <v>977</v>
      </c>
      <c r="E10646" s="82">
        <v>2100</v>
      </c>
      <c r="F10646" t="s">
        <v>973</v>
      </c>
      <c r="G10646" s="83">
        <v>43363</v>
      </c>
      <c r="I10646">
        <v>2018</v>
      </c>
    </row>
    <row r="10647" spans="1:9" x14ac:dyDescent="0.25">
      <c r="A10647" t="s">
        <v>972</v>
      </c>
      <c r="B10647" t="s">
        <v>136</v>
      </c>
      <c r="C10647" s="76" t="s">
        <v>842</v>
      </c>
      <c r="D10647" t="s">
        <v>980</v>
      </c>
      <c r="E10647" s="82">
        <v>5</v>
      </c>
      <c r="F10647" t="s">
        <v>973</v>
      </c>
      <c r="G10647" s="83">
        <v>42271</v>
      </c>
      <c r="I10647">
        <v>2015</v>
      </c>
    </row>
    <row r="10648" spans="1:9" x14ac:dyDescent="0.25">
      <c r="A10648" t="s">
        <v>972</v>
      </c>
      <c r="B10648" t="s">
        <v>242</v>
      </c>
      <c r="C10648" s="76" t="s">
        <v>842</v>
      </c>
      <c r="D10648" t="s">
        <v>980</v>
      </c>
      <c r="E10648" s="82">
        <v>6</v>
      </c>
      <c r="F10648" t="s">
        <v>973</v>
      </c>
      <c r="G10648" s="83">
        <v>42230</v>
      </c>
      <c r="I10648">
        <v>2015</v>
      </c>
    </row>
    <row r="10649" spans="1:9" x14ac:dyDescent="0.25">
      <c r="A10649" t="s">
        <v>972</v>
      </c>
      <c r="B10649" t="s">
        <v>186</v>
      </c>
      <c r="C10649" s="76" t="s">
        <v>842</v>
      </c>
      <c r="D10649" t="s">
        <v>980</v>
      </c>
      <c r="E10649" s="82">
        <v>5</v>
      </c>
      <c r="F10649" t="s">
        <v>973</v>
      </c>
      <c r="G10649" s="83">
        <v>42262</v>
      </c>
      <c r="I10649">
        <v>2015</v>
      </c>
    </row>
    <row r="10650" spans="1:9" x14ac:dyDescent="0.25">
      <c r="A10650" t="s">
        <v>972</v>
      </c>
      <c r="B10650" t="s">
        <v>123</v>
      </c>
      <c r="C10650" s="76" t="s">
        <v>842</v>
      </c>
      <c r="D10650" t="s">
        <v>980</v>
      </c>
      <c r="E10650" s="82">
        <v>6</v>
      </c>
      <c r="F10650" t="s">
        <v>973</v>
      </c>
      <c r="G10650" s="83">
        <v>42236</v>
      </c>
      <c r="I10650">
        <v>2015</v>
      </c>
    </row>
    <row r="10651" spans="1:9" x14ac:dyDescent="0.25">
      <c r="A10651" t="s">
        <v>972</v>
      </c>
      <c r="B10651" t="s">
        <v>173</v>
      </c>
      <c r="C10651" s="76" t="s">
        <v>842</v>
      </c>
      <c r="D10651" t="s">
        <v>980</v>
      </c>
      <c r="E10651" s="82">
        <v>7.7</v>
      </c>
      <c r="F10651" t="s">
        <v>973</v>
      </c>
      <c r="G10651" s="83">
        <v>42268</v>
      </c>
      <c r="I10651">
        <v>2015</v>
      </c>
    </row>
    <row r="10652" spans="1:9" x14ac:dyDescent="0.25">
      <c r="A10652" t="s">
        <v>972</v>
      </c>
      <c r="B10652" t="s">
        <v>96</v>
      </c>
      <c r="C10652" s="76" t="s">
        <v>842</v>
      </c>
      <c r="D10652" t="s">
        <v>980</v>
      </c>
      <c r="E10652" s="82">
        <v>7</v>
      </c>
      <c r="F10652" t="s">
        <v>973</v>
      </c>
      <c r="G10652" s="83">
        <v>42249</v>
      </c>
      <c r="I10652">
        <v>2015</v>
      </c>
    </row>
    <row r="10653" spans="1:9" x14ac:dyDescent="0.25">
      <c r="A10653" t="s">
        <v>972</v>
      </c>
      <c r="B10653" t="s">
        <v>71</v>
      </c>
      <c r="C10653" s="76" t="s">
        <v>842</v>
      </c>
      <c r="D10653" t="s">
        <v>980</v>
      </c>
      <c r="E10653" s="82">
        <v>5</v>
      </c>
      <c r="F10653" t="s">
        <v>973</v>
      </c>
      <c r="G10653" s="83">
        <v>42248</v>
      </c>
      <c r="I10653">
        <v>2015</v>
      </c>
    </row>
    <row r="10654" spans="1:9" x14ac:dyDescent="0.25">
      <c r="A10654" t="s">
        <v>972</v>
      </c>
      <c r="B10654" t="s">
        <v>71</v>
      </c>
      <c r="C10654" s="76" t="s">
        <v>842</v>
      </c>
      <c r="D10654" t="s">
        <v>980</v>
      </c>
      <c r="E10654" s="82">
        <v>5</v>
      </c>
      <c r="F10654" t="s">
        <v>973</v>
      </c>
      <c r="G10654" s="83">
        <v>42235</v>
      </c>
      <c r="I10654">
        <v>2015</v>
      </c>
    </row>
    <row r="10655" spans="1:9" x14ac:dyDescent="0.25">
      <c r="A10655" t="s">
        <v>972</v>
      </c>
      <c r="B10655" t="s">
        <v>210</v>
      </c>
      <c r="C10655" s="76" t="s">
        <v>842</v>
      </c>
      <c r="D10655" t="s">
        <v>980</v>
      </c>
      <c r="E10655" s="82">
        <v>3.5</v>
      </c>
      <c r="F10655" t="s">
        <v>973</v>
      </c>
      <c r="G10655" s="83">
        <v>42242</v>
      </c>
      <c r="I10655">
        <v>2015</v>
      </c>
    </row>
    <row r="10656" spans="1:9" x14ac:dyDescent="0.25">
      <c r="A10656" t="s">
        <v>972</v>
      </c>
      <c r="B10656" s="76" t="s">
        <v>274</v>
      </c>
      <c r="C10656" s="76" t="s">
        <v>842</v>
      </c>
      <c r="D10656" t="s">
        <v>980</v>
      </c>
      <c r="E10656" s="82">
        <v>6</v>
      </c>
      <c r="F10656" t="s">
        <v>973</v>
      </c>
      <c r="G10656" s="83">
        <v>42250</v>
      </c>
      <c r="I10656">
        <v>2015</v>
      </c>
    </row>
    <row r="10657" spans="1:9" x14ac:dyDescent="0.25">
      <c r="A10657" t="s">
        <v>972</v>
      </c>
      <c r="B10657" t="s">
        <v>82</v>
      </c>
      <c r="C10657" s="76" t="s">
        <v>842</v>
      </c>
      <c r="D10657" t="s">
        <v>980</v>
      </c>
      <c r="E10657" s="82">
        <v>8</v>
      </c>
      <c r="F10657" t="s">
        <v>973</v>
      </c>
      <c r="G10657" s="83">
        <v>42261</v>
      </c>
      <c r="I10657">
        <v>2015</v>
      </c>
    </row>
    <row r="10658" spans="1:9" x14ac:dyDescent="0.25">
      <c r="A10658" t="s">
        <v>972</v>
      </c>
      <c r="B10658" t="s">
        <v>128</v>
      </c>
      <c r="C10658" s="76" t="s">
        <v>842</v>
      </c>
      <c r="D10658" t="s">
        <v>980</v>
      </c>
      <c r="E10658" s="82">
        <v>6</v>
      </c>
      <c r="F10658" t="s">
        <v>973</v>
      </c>
      <c r="G10658" s="83">
        <v>42285</v>
      </c>
      <c r="I10658">
        <v>2015</v>
      </c>
    </row>
    <row r="10659" spans="1:9" x14ac:dyDescent="0.25">
      <c r="A10659" t="s">
        <v>972</v>
      </c>
      <c r="B10659" t="s">
        <v>247</v>
      </c>
      <c r="C10659" s="76" t="s">
        <v>842</v>
      </c>
      <c r="D10659" t="s">
        <v>980</v>
      </c>
      <c r="E10659" s="82">
        <v>7.6</v>
      </c>
      <c r="F10659" t="s">
        <v>973</v>
      </c>
      <c r="G10659" s="83">
        <v>42248</v>
      </c>
      <c r="I10659">
        <v>2015</v>
      </c>
    </row>
    <row r="10660" spans="1:9" x14ac:dyDescent="0.25">
      <c r="A10660" t="s">
        <v>972</v>
      </c>
      <c r="B10660" t="s">
        <v>145</v>
      </c>
      <c r="C10660" s="76" t="s">
        <v>842</v>
      </c>
      <c r="D10660" t="s">
        <v>980</v>
      </c>
      <c r="E10660" s="82">
        <v>6</v>
      </c>
      <c r="F10660" t="s">
        <v>973</v>
      </c>
      <c r="G10660" s="83">
        <v>42235</v>
      </c>
      <c r="I10660">
        <v>2015</v>
      </c>
    </row>
    <row r="10661" spans="1:9" x14ac:dyDescent="0.25">
      <c r="A10661" t="s">
        <v>972</v>
      </c>
      <c r="B10661" t="s">
        <v>155</v>
      </c>
      <c r="C10661" s="76" t="s">
        <v>842</v>
      </c>
      <c r="D10661" t="s">
        <v>980</v>
      </c>
      <c r="E10661" s="82">
        <v>4.5</v>
      </c>
      <c r="F10661" t="s">
        <v>973</v>
      </c>
      <c r="G10661" s="83">
        <v>42228</v>
      </c>
      <c r="I10661">
        <v>2015</v>
      </c>
    </row>
    <row r="10662" spans="1:9" x14ac:dyDescent="0.25">
      <c r="A10662" t="s">
        <v>972</v>
      </c>
      <c r="B10662" t="s">
        <v>116</v>
      </c>
      <c r="C10662" s="76" t="s">
        <v>842</v>
      </c>
      <c r="D10662" t="s">
        <v>980</v>
      </c>
      <c r="E10662" s="82">
        <v>3.8</v>
      </c>
      <c r="F10662" t="s">
        <v>973</v>
      </c>
      <c r="G10662" s="83">
        <v>42249</v>
      </c>
      <c r="I10662">
        <v>2015</v>
      </c>
    </row>
    <row r="10663" spans="1:9" x14ac:dyDescent="0.25">
      <c r="A10663" t="s">
        <v>972</v>
      </c>
      <c r="B10663" t="s">
        <v>139</v>
      </c>
      <c r="C10663" s="76" t="s">
        <v>842</v>
      </c>
      <c r="D10663" t="s">
        <v>980</v>
      </c>
      <c r="E10663" s="82">
        <v>7.7</v>
      </c>
      <c r="F10663" t="s">
        <v>973</v>
      </c>
      <c r="G10663" s="83">
        <v>42311</v>
      </c>
      <c r="I10663">
        <v>2015</v>
      </c>
    </row>
    <row r="10664" spans="1:9" x14ac:dyDescent="0.25">
      <c r="A10664" t="s">
        <v>972</v>
      </c>
      <c r="B10664" t="s">
        <v>171</v>
      </c>
      <c r="C10664" s="76" t="s">
        <v>842</v>
      </c>
      <c r="D10664" t="s">
        <v>980</v>
      </c>
      <c r="E10664" s="82">
        <v>7.6</v>
      </c>
      <c r="F10664" t="s">
        <v>973</v>
      </c>
      <c r="G10664" s="83">
        <v>42219</v>
      </c>
      <c r="I10664">
        <v>2015</v>
      </c>
    </row>
    <row r="10665" spans="1:9" x14ac:dyDescent="0.25">
      <c r="A10665" t="s">
        <v>972</v>
      </c>
      <c r="B10665" t="s">
        <v>276</v>
      </c>
      <c r="C10665" s="76" t="s">
        <v>842</v>
      </c>
      <c r="D10665" t="s">
        <v>980</v>
      </c>
      <c r="E10665" s="82">
        <v>14.4</v>
      </c>
      <c r="F10665" t="s">
        <v>973</v>
      </c>
      <c r="G10665" s="83">
        <v>42282</v>
      </c>
      <c r="I10665">
        <v>2015</v>
      </c>
    </row>
    <row r="10666" spans="1:9" x14ac:dyDescent="0.25">
      <c r="A10666" t="s">
        <v>972</v>
      </c>
      <c r="B10666" t="s">
        <v>118</v>
      </c>
      <c r="C10666" s="76" t="s">
        <v>842</v>
      </c>
      <c r="D10666" t="s">
        <v>980</v>
      </c>
      <c r="E10666" s="82">
        <v>8.8000000000000007</v>
      </c>
      <c r="F10666" t="s">
        <v>973</v>
      </c>
      <c r="G10666" s="83">
        <v>42255</v>
      </c>
      <c r="I10666">
        <v>2015</v>
      </c>
    </row>
    <row r="10667" spans="1:9" x14ac:dyDescent="0.25">
      <c r="A10667" t="s">
        <v>972</v>
      </c>
      <c r="B10667" t="s">
        <v>139</v>
      </c>
      <c r="C10667" s="76" t="s">
        <v>842</v>
      </c>
      <c r="D10667" t="s">
        <v>980</v>
      </c>
      <c r="E10667" s="82">
        <v>8.8000000000000007</v>
      </c>
      <c r="F10667" t="s">
        <v>973</v>
      </c>
      <c r="G10667" s="83">
        <v>42269</v>
      </c>
      <c r="I10667">
        <v>2015</v>
      </c>
    </row>
    <row r="10668" spans="1:9" x14ac:dyDescent="0.25">
      <c r="A10668" t="s">
        <v>972</v>
      </c>
      <c r="B10668" t="s">
        <v>121</v>
      </c>
      <c r="C10668" s="76" t="s">
        <v>842</v>
      </c>
      <c r="D10668" t="s">
        <v>980</v>
      </c>
      <c r="E10668" s="82">
        <v>15</v>
      </c>
      <c r="F10668" t="s">
        <v>973</v>
      </c>
      <c r="G10668" s="83">
        <v>42332</v>
      </c>
      <c r="I10668">
        <v>2015</v>
      </c>
    </row>
    <row r="10669" spans="1:9" x14ac:dyDescent="0.25">
      <c r="A10669" t="s">
        <v>972</v>
      </c>
      <c r="B10669" t="s">
        <v>118</v>
      </c>
      <c r="C10669" s="76" t="s">
        <v>842</v>
      </c>
      <c r="D10669" t="s">
        <v>980</v>
      </c>
      <c r="E10669" s="82">
        <v>3.8</v>
      </c>
      <c r="F10669" t="s">
        <v>973</v>
      </c>
      <c r="G10669" s="83">
        <v>42261</v>
      </c>
      <c r="I10669">
        <v>2015</v>
      </c>
    </row>
    <row r="10670" spans="1:9" x14ac:dyDescent="0.25">
      <c r="A10670" t="s">
        <v>972</v>
      </c>
      <c r="B10670" t="s">
        <v>151</v>
      </c>
      <c r="C10670" s="76" t="s">
        <v>842</v>
      </c>
      <c r="D10670" t="s">
        <v>980</v>
      </c>
      <c r="E10670" s="82">
        <v>6</v>
      </c>
      <c r="F10670" t="s">
        <v>973</v>
      </c>
      <c r="G10670" s="83">
        <v>42291</v>
      </c>
      <c r="I10670">
        <v>2015</v>
      </c>
    </row>
    <row r="10671" spans="1:9" x14ac:dyDescent="0.25">
      <c r="A10671" t="s">
        <v>972</v>
      </c>
      <c r="B10671" t="s">
        <v>147</v>
      </c>
      <c r="C10671" s="76" t="s">
        <v>842</v>
      </c>
      <c r="D10671" t="s">
        <v>980</v>
      </c>
      <c r="E10671" s="82">
        <v>10</v>
      </c>
      <c r="F10671" t="s">
        <v>973</v>
      </c>
      <c r="G10671" s="83">
        <v>42268</v>
      </c>
      <c r="I10671">
        <v>2015</v>
      </c>
    </row>
    <row r="10672" spans="1:9" x14ac:dyDescent="0.25">
      <c r="A10672" t="s">
        <v>972</v>
      </c>
      <c r="B10672" t="s">
        <v>148</v>
      </c>
      <c r="C10672" s="76" t="s">
        <v>842</v>
      </c>
      <c r="D10672" t="s">
        <v>980</v>
      </c>
      <c r="E10672" s="82">
        <v>5</v>
      </c>
      <c r="F10672" t="s">
        <v>973</v>
      </c>
      <c r="G10672" s="83">
        <v>42226</v>
      </c>
      <c r="I10672">
        <v>2015</v>
      </c>
    </row>
    <row r="10673" spans="1:9" x14ac:dyDescent="0.25">
      <c r="A10673" t="s">
        <v>972</v>
      </c>
      <c r="B10673" t="s">
        <v>82</v>
      </c>
      <c r="C10673" s="76" t="s">
        <v>842</v>
      </c>
      <c r="D10673" t="s">
        <v>980</v>
      </c>
      <c r="E10673" s="82">
        <v>9</v>
      </c>
      <c r="F10673" t="s">
        <v>973</v>
      </c>
      <c r="G10673" s="83">
        <v>42207</v>
      </c>
      <c r="I10673">
        <v>2015</v>
      </c>
    </row>
    <row r="10674" spans="1:9" x14ac:dyDescent="0.25">
      <c r="A10674" t="s">
        <v>972</v>
      </c>
      <c r="B10674" t="s">
        <v>246</v>
      </c>
      <c r="C10674" s="76" t="s">
        <v>842</v>
      </c>
      <c r="D10674" t="s">
        <v>980</v>
      </c>
      <c r="E10674" s="82">
        <v>7.6</v>
      </c>
      <c r="F10674" t="s">
        <v>973</v>
      </c>
      <c r="G10674" s="83">
        <v>42241</v>
      </c>
      <c r="I10674">
        <v>2015</v>
      </c>
    </row>
    <row r="10675" spans="1:9" x14ac:dyDescent="0.25">
      <c r="A10675" t="s">
        <v>972</v>
      </c>
      <c r="B10675" t="s">
        <v>63</v>
      </c>
      <c r="C10675" s="76" t="s">
        <v>842</v>
      </c>
      <c r="D10675" t="s">
        <v>980</v>
      </c>
      <c r="E10675" s="82">
        <v>6</v>
      </c>
      <c r="F10675" t="s">
        <v>973</v>
      </c>
      <c r="G10675" s="83">
        <v>42265</v>
      </c>
      <c r="I10675">
        <v>2015</v>
      </c>
    </row>
    <row r="10676" spans="1:9" x14ac:dyDescent="0.25">
      <c r="A10676" t="s">
        <v>972</v>
      </c>
      <c r="B10676" t="s">
        <v>172</v>
      </c>
      <c r="C10676" s="76" t="s">
        <v>842</v>
      </c>
      <c r="D10676" t="s">
        <v>980</v>
      </c>
      <c r="E10676" s="82">
        <v>6</v>
      </c>
      <c r="F10676" t="s">
        <v>973</v>
      </c>
      <c r="G10676" s="83">
        <v>42263</v>
      </c>
      <c r="I10676">
        <v>2015</v>
      </c>
    </row>
    <row r="10677" spans="1:9" x14ac:dyDescent="0.25">
      <c r="A10677" t="s">
        <v>972</v>
      </c>
      <c r="B10677" t="s">
        <v>171</v>
      </c>
      <c r="C10677" s="76" t="s">
        <v>842</v>
      </c>
      <c r="D10677" t="s">
        <v>980</v>
      </c>
      <c r="E10677" s="82">
        <v>22.25</v>
      </c>
      <c r="F10677" t="s">
        <v>973</v>
      </c>
      <c r="G10677" s="83">
        <v>42482</v>
      </c>
      <c r="I10677">
        <v>2016</v>
      </c>
    </row>
    <row r="10678" spans="1:9" x14ac:dyDescent="0.25">
      <c r="A10678" t="s">
        <v>972</v>
      </c>
      <c r="B10678" t="s">
        <v>118</v>
      </c>
      <c r="C10678" s="76" t="s">
        <v>842</v>
      </c>
      <c r="D10678" t="s">
        <v>980</v>
      </c>
      <c r="E10678" s="82">
        <v>3</v>
      </c>
      <c r="F10678" t="s">
        <v>973</v>
      </c>
      <c r="G10678" s="83">
        <v>42290</v>
      </c>
      <c r="I10678">
        <v>2015</v>
      </c>
    </row>
    <row r="10679" spans="1:9" x14ac:dyDescent="0.25">
      <c r="A10679" t="s">
        <v>972</v>
      </c>
      <c r="B10679" t="s">
        <v>275</v>
      </c>
      <c r="C10679" s="76" t="s">
        <v>842</v>
      </c>
      <c r="D10679" t="s">
        <v>980</v>
      </c>
      <c r="E10679" s="82">
        <v>4</v>
      </c>
      <c r="F10679" t="s">
        <v>973</v>
      </c>
      <c r="G10679" s="83">
        <v>42250</v>
      </c>
      <c r="I10679">
        <v>2015</v>
      </c>
    </row>
    <row r="10680" spans="1:9" x14ac:dyDescent="0.25">
      <c r="A10680" t="s">
        <v>972</v>
      </c>
      <c r="B10680" t="s">
        <v>30</v>
      </c>
      <c r="C10680" s="76" t="s">
        <v>842</v>
      </c>
      <c r="D10680" t="s">
        <v>980</v>
      </c>
      <c r="E10680" s="82">
        <v>5.25</v>
      </c>
      <c r="F10680" t="s">
        <v>973</v>
      </c>
      <c r="G10680" s="83">
        <v>42261</v>
      </c>
      <c r="I10680">
        <v>2015</v>
      </c>
    </row>
    <row r="10681" spans="1:9" x14ac:dyDescent="0.25">
      <c r="A10681" t="s">
        <v>972</v>
      </c>
      <c r="B10681" t="s">
        <v>139</v>
      </c>
      <c r="C10681" s="76" t="s">
        <v>842</v>
      </c>
      <c r="D10681" t="s">
        <v>980</v>
      </c>
      <c r="E10681" s="82">
        <v>150</v>
      </c>
      <c r="F10681" t="s">
        <v>973</v>
      </c>
      <c r="G10681" s="83">
        <v>42411</v>
      </c>
      <c r="I10681">
        <v>2016</v>
      </c>
    </row>
    <row r="10682" spans="1:9" x14ac:dyDescent="0.25">
      <c r="A10682" t="s">
        <v>972</v>
      </c>
      <c r="B10682" t="s">
        <v>11</v>
      </c>
      <c r="C10682" s="76" t="s">
        <v>842</v>
      </c>
      <c r="D10682" t="s">
        <v>980</v>
      </c>
      <c r="E10682" s="82">
        <v>150</v>
      </c>
      <c r="F10682" t="s">
        <v>973</v>
      </c>
      <c r="G10682" s="83">
        <v>42717</v>
      </c>
      <c r="I10682">
        <v>2016</v>
      </c>
    </row>
    <row r="10683" spans="1:9" x14ac:dyDescent="0.25">
      <c r="A10683" t="s">
        <v>972</v>
      </c>
      <c r="B10683" t="s">
        <v>11</v>
      </c>
      <c r="C10683" s="76" t="s">
        <v>842</v>
      </c>
      <c r="D10683" t="s">
        <v>980</v>
      </c>
      <c r="E10683" s="82">
        <v>150</v>
      </c>
      <c r="F10683" t="s">
        <v>973</v>
      </c>
      <c r="G10683" s="83">
        <v>42604</v>
      </c>
      <c r="I10683">
        <v>2016</v>
      </c>
    </row>
    <row r="10684" spans="1:9" x14ac:dyDescent="0.25">
      <c r="A10684" t="s">
        <v>972</v>
      </c>
      <c r="B10684" t="s">
        <v>11</v>
      </c>
      <c r="C10684" s="76" t="s">
        <v>842</v>
      </c>
      <c r="D10684" t="s">
        <v>980</v>
      </c>
      <c r="E10684" s="82">
        <v>11</v>
      </c>
      <c r="F10684" t="s">
        <v>973</v>
      </c>
      <c r="G10684" s="83">
        <v>42276</v>
      </c>
      <c r="I10684">
        <v>2015</v>
      </c>
    </row>
    <row r="10685" spans="1:9" x14ac:dyDescent="0.25">
      <c r="A10685" t="s">
        <v>972</v>
      </c>
      <c r="B10685" t="s">
        <v>281</v>
      </c>
      <c r="C10685" s="76" t="s">
        <v>842</v>
      </c>
      <c r="D10685" t="s">
        <v>980</v>
      </c>
      <c r="E10685" s="82">
        <v>6</v>
      </c>
      <c r="F10685" t="s">
        <v>973</v>
      </c>
      <c r="G10685" s="83">
        <v>42278</v>
      </c>
      <c r="I10685">
        <v>2015</v>
      </c>
    </row>
    <row r="10686" spans="1:9" x14ac:dyDescent="0.25">
      <c r="A10686" t="s">
        <v>972</v>
      </c>
      <c r="B10686" t="s">
        <v>239</v>
      </c>
      <c r="C10686" s="76" t="s">
        <v>842</v>
      </c>
      <c r="D10686" t="s">
        <v>980</v>
      </c>
      <c r="E10686" s="82">
        <v>20</v>
      </c>
      <c r="F10686" t="s">
        <v>973</v>
      </c>
      <c r="G10686" s="83">
        <v>42297</v>
      </c>
      <c r="I10686">
        <v>2015</v>
      </c>
    </row>
    <row r="10687" spans="1:9" x14ac:dyDescent="0.25">
      <c r="A10687" t="s">
        <v>972</v>
      </c>
      <c r="B10687" t="s">
        <v>92</v>
      </c>
      <c r="C10687" s="76" t="s">
        <v>842</v>
      </c>
      <c r="D10687" t="s">
        <v>980</v>
      </c>
      <c r="E10687" s="82">
        <v>6</v>
      </c>
      <c r="F10687" t="s">
        <v>973</v>
      </c>
      <c r="G10687" s="83">
        <v>42303</v>
      </c>
      <c r="I10687">
        <v>2015</v>
      </c>
    </row>
    <row r="10688" spans="1:9" x14ac:dyDescent="0.25">
      <c r="A10688" t="s">
        <v>972</v>
      </c>
      <c r="B10688" t="s">
        <v>63</v>
      </c>
      <c r="C10688" s="76" t="s">
        <v>842</v>
      </c>
      <c r="D10688" t="s">
        <v>980</v>
      </c>
      <c r="E10688" s="82">
        <v>3.8</v>
      </c>
      <c r="F10688" t="s">
        <v>973</v>
      </c>
      <c r="G10688" s="83">
        <v>42242</v>
      </c>
      <c r="I10688">
        <v>2015</v>
      </c>
    </row>
    <row r="10689" spans="1:9" x14ac:dyDescent="0.25">
      <c r="A10689" t="s">
        <v>972</v>
      </c>
      <c r="B10689" t="s">
        <v>242</v>
      </c>
      <c r="C10689" s="76" t="s">
        <v>842</v>
      </c>
      <c r="D10689" t="s">
        <v>980</v>
      </c>
      <c r="E10689" s="82">
        <v>6</v>
      </c>
      <c r="F10689" t="s">
        <v>973</v>
      </c>
      <c r="G10689" s="83">
        <v>42282</v>
      </c>
      <c r="I10689">
        <v>2015</v>
      </c>
    </row>
    <row r="10690" spans="1:9" x14ac:dyDescent="0.25">
      <c r="A10690" t="s">
        <v>972</v>
      </c>
      <c r="B10690" t="s">
        <v>173</v>
      </c>
      <c r="C10690" s="76" t="s">
        <v>842</v>
      </c>
      <c r="D10690" t="s">
        <v>980</v>
      </c>
      <c r="E10690" s="82">
        <v>7.5</v>
      </c>
      <c r="F10690" t="s">
        <v>973</v>
      </c>
      <c r="G10690" s="83">
        <v>42283</v>
      </c>
      <c r="I10690">
        <v>2015</v>
      </c>
    </row>
    <row r="10691" spans="1:9" x14ac:dyDescent="0.25">
      <c r="A10691" t="s">
        <v>972</v>
      </c>
      <c r="B10691" t="s">
        <v>181</v>
      </c>
      <c r="C10691" s="76" t="s">
        <v>842</v>
      </c>
      <c r="D10691" t="s">
        <v>980</v>
      </c>
      <c r="E10691" s="82">
        <v>11.4</v>
      </c>
      <c r="F10691" t="s">
        <v>973</v>
      </c>
      <c r="G10691" s="83">
        <v>42268</v>
      </c>
      <c r="I10691">
        <v>2015</v>
      </c>
    </row>
    <row r="10692" spans="1:9" x14ac:dyDescent="0.25">
      <c r="A10692" t="s">
        <v>972</v>
      </c>
      <c r="B10692" t="s">
        <v>253</v>
      </c>
      <c r="C10692" s="76" t="s">
        <v>842</v>
      </c>
      <c r="D10692" t="s">
        <v>980</v>
      </c>
      <c r="E10692" s="82">
        <v>7.5</v>
      </c>
      <c r="F10692" t="s">
        <v>973</v>
      </c>
      <c r="G10692" s="83">
        <v>42268</v>
      </c>
      <c r="I10692">
        <v>2015</v>
      </c>
    </row>
    <row r="10693" spans="1:9" x14ac:dyDescent="0.25">
      <c r="A10693" t="s">
        <v>972</v>
      </c>
      <c r="B10693" t="s">
        <v>27</v>
      </c>
      <c r="C10693" s="76" t="s">
        <v>842</v>
      </c>
      <c r="D10693" t="s">
        <v>980</v>
      </c>
      <c r="E10693" s="82">
        <v>11</v>
      </c>
      <c r="F10693" t="s">
        <v>973</v>
      </c>
      <c r="G10693" s="83">
        <v>42269</v>
      </c>
      <c r="I10693">
        <v>2015</v>
      </c>
    </row>
    <row r="10694" spans="1:9" x14ac:dyDescent="0.25">
      <c r="A10694" t="s">
        <v>972</v>
      </c>
      <c r="B10694" t="s">
        <v>66</v>
      </c>
      <c r="C10694" s="76" t="s">
        <v>842</v>
      </c>
      <c r="D10694" t="s">
        <v>980</v>
      </c>
      <c r="E10694" s="82">
        <v>3.8</v>
      </c>
      <c r="F10694" t="s">
        <v>973</v>
      </c>
      <c r="G10694" s="83">
        <v>42269</v>
      </c>
      <c r="I10694">
        <v>2015</v>
      </c>
    </row>
    <row r="10695" spans="1:9" x14ac:dyDescent="0.25">
      <c r="A10695" t="s">
        <v>972</v>
      </c>
      <c r="B10695" t="s">
        <v>100</v>
      </c>
      <c r="C10695" s="76" t="s">
        <v>842</v>
      </c>
      <c r="D10695" t="s">
        <v>980</v>
      </c>
      <c r="E10695" s="82">
        <v>7.7</v>
      </c>
      <c r="F10695" t="s">
        <v>973</v>
      </c>
      <c r="G10695" s="83">
        <v>42305</v>
      </c>
      <c r="I10695">
        <v>2015</v>
      </c>
    </row>
    <row r="10696" spans="1:9" x14ac:dyDescent="0.25">
      <c r="A10696" t="s">
        <v>972</v>
      </c>
      <c r="B10696" t="s">
        <v>169</v>
      </c>
      <c r="C10696" s="76" t="s">
        <v>842</v>
      </c>
      <c r="D10696" t="s">
        <v>980</v>
      </c>
      <c r="E10696" s="82">
        <v>7</v>
      </c>
      <c r="F10696" t="s">
        <v>973</v>
      </c>
      <c r="G10696" s="83">
        <v>42278</v>
      </c>
      <c r="I10696">
        <v>2015</v>
      </c>
    </row>
    <row r="10697" spans="1:9" x14ac:dyDescent="0.25">
      <c r="A10697" t="s">
        <v>972</v>
      </c>
      <c r="B10697" t="s">
        <v>240</v>
      </c>
      <c r="C10697" s="76" t="s">
        <v>842</v>
      </c>
      <c r="D10697" t="s">
        <v>980</v>
      </c>
      <c r="E10697" s="82">
        <v>80</v>
      </c>
      <c r="F10697" t="s">
        <v>973</v>
      </c>
      <c r="G10697" s="83">
        <v>42366</v>
      </c>
      <c r="I10697">
        <v>2015</v>
      </c>
    </row>
    <row r="10698" spans="1:9" x14ac:dyDescent="0.25">
      <c r="A10698" t="s">
        <v>972</v>
      </c>
      <c r="B10698" t="s">
        <v>116</v>
      </c>
      <c r="C10698" s="76" t="s">
        <v>842</v>
      </c>
      <c r="D10698" t="s">
        <v>980</v>
      </c>
      <c r="E10698" s="82">
        <v>5</v>
      </c>
      <c r="F10698" t="s">
        <v>973</v>
      </c>
      <c r="G10698" s="83">
        <v>42261</v>
      </c>
      <c r="I10698">
        <v>2015</v>
      </c>
    </row>
    <row r="10699" spans="1:9" x14ac:dyDescent="0.25">
      <c r="A10699" t="s">
        <v>972</v>
      </c>
      <c r="B10699" t="s">
        <v>173</v>
      </c>
      <c r="C10699" s="76" t="s">
        <v>842</v>
      </c>
      <c r="D10699" t="s">
        <v>980</v>
      </c>
      <c r="E10699" s="82">
        <v>5</v>
      </c>
      <c r="F10699" t="s">
        <v>973</v>
      </c>
      <c r="G10699" s="83">
        <v>42248</v>
      </c>
      <c r="I10699">
        <v>2015</v>
      </c>
    </row>
    <row r="10700" spans="1:9" x14ac:dyDescent="0.25">
      <c r="A10700" t="s">
        <v>972</v>
      </c>
      <c r="B10700" s="74" t="s">
        <v>213</v>
      </c>
      <c r="C10700" s="76" t="s">
        <v>842</v>
      </c>
      <c r="D10700" t="s">
        <v>980</v>
      </c>
      <c r="E10700" s="82">
        <v>4</v>
      </c>
      <c r="F10700" t="s">
        <v>973</v>
      </c>
      <c r="G10700" s="83">
        <v>42248</v>
      </c>
      <c r="I10700">
        <v>2015</v>
      </c>
    </row>
    <row r="10701" spans="1:9" x14ac:dyDescent="0.25">
      <c r="A10701" t="s">
        <v>972</v>
      </c>
      <c r="B10701" t="s">
        <v>245</v>
      </c>
      <c r="C10701" s="76" t="s">
        <v>842</v>
      </c>
      <c r="D10701" t="s">
        <v>980</v>
      </c>
      <c r="E10701" s="82">
        <v>7.6</v>
      </c>
      <c r="F10701" t="s">
        <v>973</v>
      </c>
      <c r="G10701" s="83">
        <v>42248</v>
      </c>
      <c r="I10701">
        <v>2015</v>
      </c>
    </row>
    <row r="10702" spans="1:9" x14ac:dyDescent="0.25">
      <c r="A10702" t="s">
        <v>972</v>
      </c>
      <c r="B10702" t="s">
        <v>173</v>
      </c>
      <c r="C10702" s="76" t="s">
        <v>842</v>
      </c>
      <c r="D10702" t="s">
        <v>980</v>
      </c>
      <c r="E10702" s="82">
        <v>5</v>
      </c>
      <c r="F10702" t="s">
        <v>973</v>
      </c>
      <c r="G10702" s="83">
        <v>42249</v>
      </c>
      <c r="I10702">
        <v>2015</v>
      </c>
    </row>
    <row r="10703" spans="1:9" x14ac:dyDescent="0.25">
      <c r="A10703" t="s">
        <v>972</v>
      </c>
      <c r="B10703" t="s">
        <v>253</v>
      </c>
      <c r="C10703" s="76" t="s">
        <v>842</v>
      </c>
      <c r="D10703" t="s">
        <v>980</v>
      </c>
      <c r="E10703" s="82">
        <v>5</v>
      </c>
      <c r="F10703" t="s">
        <v>973</v>
      </c>
      <c r="G10703" s="83">
        <v>42255</v>
      </c>
      <c r="I10703">
        <v>2015</v>
      </c>
    </row>
    <row r="10704" spans="1:9" x14ac:dyDescent="0.25">
      <c r="A10704" t="s">
        <v>972</v>
      </c>
      <c r="B10704" t="s">
        <v>203</v>
      </c>
      <c r="C10704" s="76" t="s">
        <v>842</v>
      </c>
      <c r="D10704" t="s">
        <v>980</v>
      </c>
      <c r="E10704" s="82">
        <v>14.08</v>
      </c>
      <c r="F10704" t="s">
        <v>973</v>
      </c>
      <c r="G10704" s="83">
        <v>42423</v>
      </c>
      <c r="I10704">
        <v>2016</v>
      </c>
    </row>
    <row r="10705" spans="1:9" x14ac:dyDescent="0.25">
      <c r="A10705" t="s">
        <v>972</v>
      </c>
      <c r="B10705" t="s">
        <v>173</v>
      </c>
      <c r="C10705" s="76" t="s">
        <v>842</v>
      </c>
      <c r="D10705" t="s">
        <v>980</v>
      </c>
      <c r="E10705" s="82">
        <v>8</v>
      </c>
      <c r="F10705" t="s">
        <v>973</v>
      </c>
      <c r="G10705" s="83">
        <v>42248</v>
      </c>
      <c r="I10705">
        <v>2015</v>
      </c>
    </row>
    <row r="10706" spans="1:9" x14ac:dyDescent="0.25">
      <c r="A10706" t="s">
        <v>972</v>
      </c>
      <c r="B10706" t="s">
        <v>133</v>
      </c>
      <c r="C10706" s="76" t="s">
        <v>842</v>
      </c>
      <c r="D10706" t="s">
        <v>980</v>
      </c>
      <c r="E10706" s="82">
        <v>3.8</v>
      </c>
      <c r="F10706" t="s">
        <v>973</v>
      </c>
      <c r="G10706" s="83">
        <v>42278</v>
      </c>
      <c r="I10706">
        <v>2015</v>
      </c>
    </row>
    <row r="10707" spans="1:9" x14ac:dyDescent="0.25">
      <c r="A10707" t="s">
        <v>972</v>
      </c>
      <c r="B10707" t="s">
        <v>219</v>
      </c>
      <c r="C10707" s="76" t="s">
        <v>842</v>
      </c>
      <c r="D10707" t="s">
        <v>980</v>
      </c>
      <c r="E10707" s="82">
        <v>5</v>
      </c>
      <c r="F10707" t="s">
        <v>973</v>
      </c>
      <c r="G10707" s="83">
        <v>42262</v>
      </c>
      <c r="I10707">
        <v>2015</v>
      </c>
    </row>
    <row r="10708" spans="1:9" x14ac:dyDescent="0.25">
      <c r="A10708" t="s">
        <v>972</v>
      </c>
      <c r="B10708" t="s">
        <v>93</v>
      </c>
      <c r="C10708" s="76" t="s">
        <v>842</v>
      </c>
      <c r="D10708" t="s">
        <v>980</v>
      </c>
      <c r="E10708" s="82">
        <v>7.6</v>
      </c>
      <c r="F10708" t="s">
        <v>973</v>
      </c>
      <c r="G10708" s="83">
        <v>42286</v>
      </c>
      <c r="I10708">
        <v>2015</v>
      </c>
    </row>
    <row r="10709" spans="1:9" x14ac:dyDescent="0.25">
      <c r="A10709" t="s">
        <v>972</v>
      </c>
      <c r="B10709" t="s">
        <v>209</v>
      </c>
      <c r="C10709" s="76" t="s">
        <v>842</v>
      </c>
      <c r="D10709" t="s">
        <v>980</v>
      </c>
      <c r="E10709" s="82">
        <v>4</v>
      </c>
      <c r="F10709" t="s">
        <v>973</v>
      </c>
      <c r="G10709" s="83">
        <v>42291</v>
      </c>
      <c r="I10709">
        <v>2015</v>
      </c>
    </row>
    <row r="10710" spans="1:9" x14ac:dyDescent="0.25">
      <c r="A10710" t="s">
        <v>972</v>
      </c>
      <c r="B10710" t="s">
        <v>214</v>
      </c>
      <c r="C10710" s="76" t="s">
        <v>842</v>
      </c>
      <c r="D10710" t="s">
        <v>980</v>
      </c>
      <c r="E10710" s="82">
        <v>5</v>
      </c>
      <c r="F10710" t="s">
        <v>973</v>
      </c>
      <c r="G10710" s="83">
        <v>42247</v>
      </c>
      <c r="I10710">
        <v>2015</v>
      </c>
    </row>
    <row r="10711" spans="1:9" x14ac:dyDescent="0.25">
      <c r="A10711" t="s">
        <v>972</v>
      </c>
      <c r="B10711" t="s">
        <v>249</v>
      </c>
      <c r="C10711" s="76" t="s">
        <v>842</v>
      </c>
      <c r="D10711" t="s">
        <v>980</v>
      </c>
      <c r="E10711" s="82">
        <v>6</v>
      </c>
      <c r="F10711" t="s">
        <v>973</v>
      </c>
      <c r="G10711" s="83">
        <v>42338</v>
      </c>
      <c r="I10711">
        <v>2015</v>
      </c>
    </row>
    <row r="10712" spans="1:9" x14ac:dyDescent="0.25">
      <c r="A10712" t="s">
        <v>972</v>
      </c>
      <c r="B10712" t="s">
        <v>130</v>
      </c>
      <c r="C10712" s="76" t="s">
        <v>842</v>
      </c>
      <c r="D10712" t="s">
        <v>980</v>
      </c>
      <c r="E10712" s="82">
        <v>5</v>
      </c>
      <c r="F10712" t="s">
        <v>973</v>
      </c>
      <c r="G10712" s="83">
        <v>42226</v>
      </c>
      <c r="I10712">
        <v>2015</v>
      </c>
    </row>
    <row r="10713" spans="1:9" x14ac:dyDescent="0.25">
      <c r="A10713" t="s">
        <v>972</v>
      </c>
      <c r="B10713" t="s">
        <v>87</v>
      </c>
      <c r="C10713" s="76" t="s">
        <v>842</v>
      </c>
      <c r="D10713" t="s">
        <v>980</v>
      </c>
      <c r="E10713" s="82">
        <v>36</v>
      </c>
      <c r="F10713" t="s">
        <v>973</v>
      </c>
      <c r="G10713" s="83">
        <v>42299</v>
      </c>
      <c r="I10713">
        <v>2015</v>
      </c>
    </row>
    <row r="10714" spans="1:9" x14ac:dyDescent="0.25">
      <c r="A10714" t="s">
        <v>972</v>
      </c>
      <c r="B10714" t="s">
        <v>100</v>
      </c>
      <c r="C10714" s="76" t="s">
        <v>842</v>
      </c>
      <c r="D10714" t="s">
        <v>980</v>
      </c>
      <c r="E10714" s="82">
        <v>8</v>
      </c>
      <c r="F10714" t="s">
        <v>973</v>
      </c>
      <c r="G10714" s="83">
        <v>42286</v>
      </c>
      <c r="I10714">
        <v>2015</v>
      </c>
    </row>
    <row r="10715" spans="1:9" x14ac:dyDescent="0.25">
      <c r="A10715" t="s">
        <v>972</v>
      </c>
      <c r="B10715" t="s">
        <v>275</v>
      </c>
      <c r="C10715" s="76" t="s">
        <v>842</v>
      </c>
      <c r="D10715" t="s">
        <v>980</v>
      </c>
      <c r="E10715" s="82">
        <v>10</v>
      </c>
      <c r="F10715" t="s">
        <v>973</v>
      </c>
      <c r="G10715" s="83">
        <v>42347</v>
      </c>
      <c r="I10715">
        <v>2015</v>
      </c>
    </row>
    <row r="10716" spans="1:9" x14ac:dyDescent="0.25">
      <c r="A10716" t="s">
        <v>972</v>
      </c>
      <c r="B10716" t="s">
        <v>30</v>
      </c>
      <c r="C10716" s="76" t="s">
        <v>842</v>
      </c>
      <c r="D10716" t="s">
        <v>980</v>
      </c>
      <c r="E10716" s="82">
        <v>9</v>
      </c>
      <c r="F10716" t="s">
        <v>973</v>
      </c>
      <c r="G10716" s="83">
        <v>42355</v>
      </c>
      <c r="I10716">
        <v>2015</v>
      </c>
    </row>
    <row r="10717" spans="1:9" x14ac:dyDescent="0.25">
      <c r="A10717" t="s">
        <v>972</v>
      </c>
      <c r="B10717" t="s">
        <v>145</v>
      </c>
      <c r="C10717" s="76" t="s">
        <v>842</v>
      </c>
      <c r="D10717" t="s">
        <v>980</v>
      </c>
      <c r="E10717" s="82">
        <v>5</v>
      </c>
      <c r="F10717" t="s">
        <v>973</v>
      </c>
      <c r="G10717" s="83">
        <v>42342</v>
      </c>
      <c r="I10717">
        <v>2015</v>
      </c>
    </row>
    <row r="10718" spans="1:9" x14ac:dyDescent="0.25">
      <c r="A10718" t="s">
        <v>972</v>
      </c>
      <c r="B10718" t="s">
        <v>114</v>
      </c>
      <c r="C10718" s="76" t="s">
        <v>842</v>
      </c>
      <c r="D10718" t="s">
        <v>980</v>
      </c>
      <c r="E10718" s="82">
        <v>10.1</v>
      </c>
      <c r="F10718" t="s">
        <v>973</v>
      </c>
      <c r="G10718" s="83">
        <v>42262</v>
      </c>
      <c r="I10718">
        <v>2015</v>
      </c>
    </row>
    <row r="10719" spans="1:9" x14ac:dyDescent="0.25">
      <c r="A10719" t="s">
        <v>972</v>
      </c>
      <c r="B10719" t="s">
        <v>175</v>
      </c>
      <c r="C10719" s="76" t="s">
        <v>842</v>
      </c>
      <c r="D10719" t="s">
        <v>980</v>
      </c>
      <c r="E10719" s="82">
        <v>7.6</v>
      </c>
      <c r="F10719" t="s">
        <v>973</v>
      </c>
      <c r="G10719" s="83">
        <v>42292</v>
      </c>
      <c r="I10719">
        <v>2015</v>
      </c>
    </row>
    <row r="10720" spans="1:9" x14ac:dyDescent="0.25">
      <c r="A10720" t="s">
        <v>972</v>
      </c>
      <c r="B10720" t="s">
        <v>172</v>
      </c>
      <c r="C10720" s="76" t="s">
        <v>842</v>
      </c>
      <c r="D10720" t="s">
        <v>980</v>
      </c>
      <c r="E10720" s="82">
        <v>7.6</v>
      </c>
      <c r="F10720" t="s">
        <v>973</v>
      </c>
      <c r="G10720" s="83">
        <v>42326</v>
      </c>
      <c r="I10720">
        <v>2015</v>
      </c>
    </row>
    <row r="10721" spans="1:9" x14ac:dyDescent="0.25">
      <c r="A10721" t="s">
        <v>972</v>
      </c>
      <c r="B10721" t="s">
        <v>279</v>
      </c>
      <c r="C10721" s="76" t="s">
        <v>842</v>
      </c>
      <c r="D10721" t="s">
        <v>980</v>
      </c>
      <c r="E10721" s="82">
        <v>7.6</v>
      </c>
      <c r="F10721" t="s">
        <v>973</v>
      </c>
      <c r="G10721" s="83">
        <v>42265</v>
      </c>
      <c r="I10721">
        <v>2015</v>
      </c>
    </row>
    <row r="10722" spans="1:9" x14ac:dyDescent="0.25">
      <c r="A10722" t="s">
        <v>972</v>
      </c>
      <c r="B10722" t="s">
        <v>179</v>
      </c>
      <c r="C10722" s="76" t="s">
        <v>842</v>
      </c>
      <c r="D10722" t="s">
        <v>980</v>
      </c>
      <c r="E10722" s="82">
        <v>2</v>
      </c>
      <c r="F10722" t="s">
        <v>973</v>
      </c>
      <c r="G10722" s="83">
        <v>42235</v>
      </c>
      <c r="I10722">
        <v>2015</v>
      </c>
    </row>
    <row r="10723" spans="1:9" x14ac:dyDescent="0.25">
      <c r="A10723" t="s">
        <v>972</v>
      </c>
      <c r="B10723" t="s">
        <v>243</v>
      </c>
      <c r="C10723" s="76" t="s">
        <v>842</v>
      </c>
      <c r="D10723" t="s">
        <v>980</v>
      </c>
      <c r="E10723" s="82">
        <v>3</v>
      </c>
      <c r="F10723" t="s">
        <v>973</v>
      </c>
      <c r="G10723" s="83">
        <v>42269</v>
      </c>
      <c r="I10723">
        <v>2015</v>
      </c>
    </row>
    <row r="10724" spans="1:9" x14ac:dyDescent="0.25">
      <c r="A10724" t="s">
        <v>972</v>
      </c>
      <c r="B10724" t="s">
        <v>229</v>
      </c>
      <c r="C10724" s="76" t="s">
        <v>842</v>
      </c>
      <c r="D10724" t="s">
        <v>980</v>
      </c>
      <c r="E10724" s="82">
        <v>5</v>
      </c>
      <c r="F10724" t="s">
        <v>973</v>
      </c>
      <c r="G10724" s="83">
        <v>42317</v>
      </c>
      <c r="I10724">
        <v>2015</v>
      </c>
    </row>
    <row r="10725" spans="1:9" x14ac:dyDescent="0.25">
      <c r="A10725" t="s">
        <v>972</v>
      </c>
      <c r="B10725" t="s">
        <v>118</v>
      </c>
      <c r="C10725" s="76" t="s">
        <v>842</v>
      </c>
      <c r="D10725" t="s">
        <v>980</v>
      </c>
      <c r="E10725" s="82">
        <v>7</v>
      </c>
      <c r="F10725" t="s">
        <v>973</v>
      </c>
      <c r="G10725" s="83">
        <v>42349</v>
      </c>
      <c r="I10725">
        <v>2015</v>
      </c>
    </row>
    <row r="10726" spans="1:9" x14ac:dyDescent="0.25">
      <c r="A10726" t="s">
        <v>972</v>
      </c>
      <c r="B10726" t="s">
        <v>118</v>
      </c>
      <c r="C10726" s="76" t="s">
        <v>842</v>
      </c>
      <c r="D10726" t="s">
        <v>980</v>
      </c>
      <c r="E10726" s="82">
        <v>4.5</v>
      </c>
      <c r="F10726" t="s">
        <v>973</v>
      </c>
      <c r="G10726" s="83">
        <v>42289</v>
      </c>
      <c r="I10726">
        <v>2015</v>
      </c>
    </row>
    <row r="10727" spans="1:9" x14ac:dyDescent="0.25">
      <c r="A10727" t="s">
        <v>972</v>
      </c>
      <c r="B10727" t="s">
        <v>227</v>
      </c>
      <c r="C10727" s="76" t="s">
        <v>842</v>
      </c>
      <c r="D10727" t="s">
        <v>980</v>
      </c>
      <c r="E10727" s="82">
        <v>10</v>
      </c>
      <c r="F10727" t="s">
        <v>973</v>
      </c>
      <c r="G10727" s="83">
        <v>42257</v>
      </c>
      <c r="I10727">
        <v>2015</v>
      </c>
    </row>
    <row r="10728" spans="1:9" x14ac:dyDescent="0.25">
      <c r="A10728" t="s">
        <v>972</v>
      </c>
      <c r="B10728" t="s">
        <v>71</v>
      </c>
      <c r="C10728" s="76" t="s">
        <v>842</v>
      </c>
      <c r="D10728" t="s">
        <v>980</v>
      </c>
      <c r="E10728" s="82">
        <v>150</v>
      </c>
      <c r="F10728" t="s">
        <v>973</v>
      </c>
      <c r="G10728" s="83">
        <v>42515</v>
      </c>
      <c r="I10728">
        <v>2016</v>
      </c>
    </row>
    <row r="10729" spans="1:9" x14ac:dyDescent="0.25">
      <c r="A10729" t="s">
        <v>972</v>
      </c>
      <c r="B10729" t="s">
        <v>173</v>
      </c>
      <c r="C10729" s="76" t="s">
        <v>842</v>
      </c>
      <c r="D10729" t="s">
        <v>980</v>
      </c>
      <c r="E10729" s="82">
        <v>10</v>
      </c>
      <c r="F10729" t="s">
        <v>973</v>
      </c>
      <c r="G10729" s="83">
        <v>42275</v>
      </c>
      <c r="I10729">
        <v>2015</v>
      </c>
    </row>
    <row r="10730" spans="1:9" x14ac:dyDescent="0.25">
      <c r="A10730" t="s">
        <v>972</v>
      </c>
      <c r="B10730" t="s">
        <v>177</v>
      </c>
      <c r="C10730" s="76" t="s">
        <v>842</v>
      </c>
      <c r="D10730" t="s">
        <v>980</v>
      </c>
      <c r="E10730" s="82">
        <v>5</v>
      </c>
      <c r="F10730" t="s">
        <v>973</v>
      </c>
      <c r="G10730" s="83">
        <v>42263</v>
      </c>
      <c r="I10730">
        <v>2015</v>
      </c>
    </row>
    <row r="10731" spans="1:9" x14ac:dyDescent="0.25">
      <c r="A10731" t="s">
        <v>972</v>
      </c>
      <c r="B10731" t="s">
        <v>144</v>
      </c>
      <c r="C10731" s="76" t="s">
        <v>842</v>
      </c>
      <c r="D10731" t="s">
        <v>980</v>
      </c>
      <c r="E10731" s="82">
        <v>4.8</v>
      </c>
      <c r="F10731" t="s">
        <v>973</v>
      </c>
      <c r="G10731" s="83">
        <v>42242</v>
      </c>
      <c r="I10731">
        <v>2015</v>
      </c>
    </row>
    <row r="10732" spans="1:9" x14ac:dyDescent="0.25">
      <c r="A10732" t="s">
        <v>972</v>
      </c>
      <c r="B10732" t="s">
        <v>145</v>
      </c>
      <c r="C10732" s="76" t="s">
        <v>842</v>
      </c>
      <c r="D10732" t="s">
        <v>980</v>
      </c>
      <c r="E10732" s="82">
        <v>5.98</v>
      </c>
      <c r="F10732" t="s">
        <v>973</v>
      </c>
      <c r="G10732" s="83">
        <v>42256</v>
      </c>
      <c r="I10732">
        <v>2015</v>
      </c>
    </row>
    <row r="10733" spans="1:9" x14ac:dyDescent="0.25">
      <c r="A10733" t="s">
        <v>972</v>
      </c>
      <c r="B10733" t="s">
        <v>136</v>
      </c>
      <c r="C10733" s="76" t="s">
        <v>842</v>
      </c>
      <c r="D10733" t="s">
        <v>980</v>
      </c>
      <c r="E10733" s="82">
        <v>3.8</v>
      </c>
      <c r="F10733" t="s">
        <v>973</v>
      </c>
      <c r="G10733" s="83">
        <v>42275</v>
      </c>
      <c r="I10733">
        <v>2015</v>
      </c>
    </row>
    <row r="10734" spans="1:9" x14ac:dyDescent="0.25">
      <c r="A10734" t="s">
        <v>972</v>
      </c>
      <c r="B10734" t="s">
        <v>145</v>
      </c>
      <c r="C10734" s="76" t="s">
        <v>842</v>
      </c>
      <c r="D10734" t="s">
        <v>980</v>
      </c>
      <c r="E10734" s="82">
        <v>5</v>
      </c>
      <c r="F10734" t="s">
        <v>973</v>
      </c>
      <c r="G10734" s="83">
        <v>42271</v>
      </c>
      <c r="I10734">
        <v>2015</v>
      </c>
    </row>
    <row r="10735" spans="1:9" x14ac:dyDescent="0.25">
      <c r="A10735" t="s">
        <v>972</v>
      </c>
      <c r="B10735" t="s">
        <v>97</v>
      </c>
      <c r="C10735" s="76" t="s">
        <v>842</v>
      </c>
      <c r="D10735" t="s">
        <v>980</v>
      </c>
      <c r="E10735" s="82">
        <v>5</v>
      </c>
      <c r="F10735" t="s">
        <v>973</v>
      </c>
      <c r="G10735" s="83">
        <v>42276</v>
      </c>
      <c r="I10735">
        <v>2015</v>
      </c>
    </row>
    <row r="10736" spans="1:9" x14ac:dyDescent="0.25">
      <c r="A10736" t="s">
        <v>972</v>
      </c>
      <c r="B10736" t="s">
        <v>115</v>
      </c>
      <c r="C10736" s="76" t="s">
        <v>842</v>
      </c>
      <c r="D10736" t="s">
        <v>980</v>
      </c>
      <c r="E10736" s="82">
        <v>6</v>
      </c>
      <c r="F10736" t="s">
        <v>973</v>
      </c>
      <c r="G10736" s="83">
        <v>42264</v>
      </c>
      <c r="I10736">
        <v>2015</v>
      </c>
    </row>
    <row r="10737" spans="1:9" x14ac:dyDescent="0.25">
      <c r="A10737" t="s">
        <v>972</v>
      </c>
      <c r="B10737" t="s">
        <v>79</v>
      </c>
      <c r="C10737" s="76" t="s">
        <v>842</v>
      </c>
      <c r="D10737" t="s">
        <v>980</v>
      </c>
      <c r="E10737" s="82">
        <v>6.25</v>
      </c>
      <c r="F10737" t="s">
        <v>973</v>
      </c>
      <c r="G10737" s="83">
        <v>42270</v>
      </c>
      <c r="I10737">
        <v>2015</v>
      </c>
    </row>
    <row r="10738" spans="1:9" x14ac:dyDescent="0.25">
      <c r="A10738" t="s">
        <v>972</v>
      </c>
      <c r="B10738" t="s">
        <v>280</v>
      </c>
      <c r="C10738" s="76" t="s">
        <v>842</v>
      </c>
      <c r="D10738" t="s">
        <v>980</v>
      </c>
      <c r="E10738" s="82">
        <v>3.8</v>
      </c>
      <c r="F10738" t="s">
        <v>973</v>
      </c>
      <c r="G10738" s="83">
        <v>42250</v>
      </c>
      <c r="I10738">
        <v>2015</v>
      </c>
    </row>
    <row r="10739" spans="1:9" x14ac:dyDescent="0.25">
      <c r="A10739" t="s">
        <v>972</v>
      </c>
      <c r="B10739" t="s">
        <v>229</v>
      </c>
      <c r="C10739" s="76" t="s">
        <v>842</v>
      </c>
      <c r="D10739" t="s">
        <v>980</v>
      </c>
      <c r="E10739" s="82">
        <v>5</v>
      </c>
      <c r="F10739" t="s">
        <v>973</v>
      </c>
      <c r="G10739" s="83">
        <v>42271</v>
      </c>
      <c r="I10739">
        <v>2015</v>
      </c>
    </row>
    <row r="10740" spans="1:9" x14ac:dyDescent="0.25">
      <c r="A10740" t="s">
        <v>972</v>
      </c>
      <c r="B10740" t="s">
        <v>275</v>
      </c>
      <c r="C10740" s="76" t="s">
        <v>842</v>
      </c>
      <c r="D10740" t="s">
        <v>980</v>
      </c>
      <c r="E10740" s="82">
        <v>10</v>
      </c>
      <c r="F10740" t="s">
        <v>973</v>
      </c>
      <c r="G10740" s="83">
        <v>42271</v>
      </c>
      <c r="I10740">
        <v>2015</v>
      </c>
    </row>
    <row r="10741" spans="1:9" x14ac:dyDescent="0.25">
      <c r="A10741" t="s">
        <v>972</v>
      </c>
      <c r="B10741" t="s">
        <v>179</v>
      </c>
      <c r="C10741" s="76" t="s">
        <v>842</v>
      </c>
      <c r="D10741" t="s">
        <v>980</v>
      </c>
      <c r="E10741" s="82">
        <v>349.6</v>
      </c>
      <c r="F10741" t="s">
        <v>973</v>
      </c>
      <c r="G10741" s="83">
        <v>42824</v>
      </c>
      <c r="I10741">
        <v>2017</v>
      </c>
    </row>
    <row r="10742" spans="1:9" x14ac:dyDescent="0.25">
      <c r="A10742" t="s">
        <v>972</v>
      </c>
      <c r="B10742" t="s">
        <v>169</v>
      </c>
      <c r="C10742" s="76" t="s">
        <v>842</v>
      </c>
      <c r="D10742" t="s">
        <v>980</v>
      </c>
      <c r="E10742" s="82">
        <v>500</v>
      </c>
      <c r="F10742" t="s">
        <v>973</v>
      </c>
      <c r="G10742" s="83">
        <v>43551</v>
      </c>
      <c r="I10742">
        <v>2019</v>
      </c>
    </row>
    <row r="10743" spans="1:9" x14ac:dyDescent="0.25">
      <c r="A10743" t="s">
        <v>972</v>
      </c>
      <c r="B10743" t="s">
        <v>281</v>
      </c>
      <c r="C10743" s="76" t="s">
        <v>842</v>
      </c>
      <c r="D10743" t="s">
        <v>980</v>
      </c>
      <c r="E10743" s="82">
        <v>3.8</v>
      </c>
      <c r="F10743" t="s">
        <v>973</v>
      </c>
      <c r="G10743" s="83">
        <v>42269</v>
      </c>
      <c r="I10743">
        <v>2015</v>
      </c>
    </row>
    <row r="10744" spans="1:9" x14ac:dyDescent="0.25">
      <c r="A10744" t="s">
        <v>972</v>
      </c>
      <c r="B10744" t="s">
        <v>239</v>
      </c>
      <c r="C10744" s="76" t="s">
        <v>842</v>
      </c>
      <c r="D10744" t="s">
        <v>980</v>
      </c>
      <c r="E10744" s="82">
        <v>11</v>
      </c>
      <c r="F10744" t="s">
        <v>973</v>
      </c>
      <c r="G10744" s="83">
        <v>42291</v>
      </c>
      <c r="I10744">
        <v>2015</v>
      </c>
    </row>
    <row r="10745" spans="1:9" x14ac:dyDescent="0.25">
      <c r="A10745" t="s">
        <v>972</v>
      </c>
      <c r="B10745" t="s">
        <v>203</v>
      </c>
      <c r="C10745" s="76" t="s">
        <v>842</v>
      </c>
      <c r="D10745" t="s">
        <v>980</v>
      </c>
      <c r="E10745" s="82">
        <v>10</v>
      </c>
      <c r="F10745" t="s">
        <v>973</v>
      </c>
      <c r="G10745" s="83">
        <v>42349</v>
      </c>
      <c r="I10745">
        <v>2015</v>
      </c>
    </row>
    <row r="10746" spans="1:9" x14ac:dyDescent="0.25">
      <c r="A10746" t="s">
        <v>972</v>
      </c>
      <c r="B10746" t="s">
        <v>199</v>
      </c>
      <c r="C10746" s="76" t="s">
        <v>842</v>
      </c>
      <c r="D10746" t="s">
        <v>980</v>
      </c>
      <c r="E10746" s="82">
        <v>6</v>
      </c>
      <c r="F10746" t="s">
        <v>973</v>
      </c>
      <c r="G10746" s="83">
        <v>42261</v>
      </c>
      <c r="I10746">
        <v>2015</v>
      </c>
    </row>
    <row r="10747" spans="1:9" x14ac:dyDescent="0.25">
      <c r="A10747" t="s">
        <v>972</v>
      </c>
      <c r="B10747" t="s">
        <v>93</v>
      </c>
      <c r="C10747" s="76" t="s">
        <v>842</v>
      </c>
      <c r="D10747" t="s">
        <v>980</v>
      </c>
      <c r="E10747" s="82">
        <v>5</v>
      </c>
      <c r="F10747" t="s">
        <v>973</v>
      </c>
      <c r="G10747" s="83">
        <v>42305</v>
      </c>
      <c r="I10747">
        <v>2015</v>
      </c>
    </row>
    <row r="10748" spans="1:9" x14ac:dyDescent="0.25">
      <c r="A10748" t="s">
        <v>972</v>
      </c>
      <c r="B10748" t="s">
        <v>242</v>
      </c>
      <c r="C10748" s="76" t="s">
        <v>842</v>
      </c>
      <c r="D10748" t="s">
        <v>980</v>
      </c>
      <c r="E10748" s="82">
        <v>30</v>
      </c>
      <c r="F10748" t="s">
        <v>973</v>
      </c>
      <c r="G10748" s="83">
        <v>42440</v>
      </c>
      <c r="I10748">
        <v>2016</v>
      </c>
    </row>
    <row r="10749" spans="1:9" x14ac:dyDescent="0.25">
      <c r="A10749" t="s">
        <v>972</v>
      </c>
      <c r="B10749" t="s">
        <v>139</v>
      </c>
      <c r="C10749" s="76" t="s">
        <v>842</v>
      </c>
      <c r="D10749" t="s">
        <v>980</v>
      </c>
      <c r="E10749" s="82">
        <v>7.6</v>
      </c>
      <c r="F10749" t="s">
        <v>973</v>
      </c>
      <c r="G10749" s="83">
        <v>42269</v>
      </c>
      <c r="I10749">
        <v>2015</v>
      </c>
    </row>
    <row r="10750" spans="1:9" x14ac:dyDescent="0.25">
      <c r="A10750" t="s">
        <v>972</v>
      </c>
      <c r="B10750" t="s">
        <v>116</v>
      </c>
      <c r="C10750" s="76" t="s">
        <v>842</v>
      </c>
      <c r="D10750" t="s">
        <v>980</v>
      </c>
      <c r="E10750" s="82">
        <v>150</v>
      </c>
      <c r="F10750" t="s">
        <v>973</v>
      </c>
      <c r="G10750" s="83">
        <v>42346</v>
      </c>
      <c r="I10750">
        <v>2015</v>
      </c>
    </row>
    <row r="10751" spans="1:9" x14ac:dyDescent="0.25">
      <c r="A10751" t="s">
        <v>972</v>
      </c>
      <c r="B10751" t="s">
        <v>77</v>
      </c>
      <c r="C10751" s="76" t="s">
        <v>842</v>
      </c>
      <c r="D10751" t="s">
        <v>980</v>
      </c>
      <c r="E10751" s="82">
        <v>150</v>
      </c>
      <c r="F10751" t="s">
        <v>973</v>
      </c>
      <c r="G10751" s="83">
        <v>42356</v>
      </c>
      <c r="I10751">
        <v>2015</v>
      </c>
    </row>
    <row r="10752" spans="1:9" x14ac:dyDescent="0.25">
      <c r="A10752" t="s">
        <v>972</v>
      </c>
      <c r="B10752" t="s">
        <v>239</v>
      </c>
      <c r="C10752" s="76" t="s">
        <v>842</v>
      </c>
      <c r="D10752" t="s">
        <v>980</v>
      </c>
      <c r="E10752" s="82">
        <v>24</v>
      </c>
      <c r="F10752" t="s">
        <v>973</v>
      </c>
      <c r="G10752" s="83">
        <v>42286</v>
      </c>
      <c r="I10752">
        <v>2015</v>
      </c>
    </row>
    <row r="10753" spans="1:9" x14ac:dyDescent="0.25">
      <c r="A10753" t="s">
        <v>972</v>
      </c>
      <c r="B10753" t="s">
        <v>139</v>
      </c>
      <c r="C10753" s="76" t="s">
        <v>842</v>
      </c>
      <c r="D10753" t="s">
        <v>980</v>
      </c>
      <c r="E10753" s="82">
        <v>3.8</v>
      </c>
      <c r="F10753" t="s">
        <v>973</v>
      </c>
      <c r="G10753" s="83">
        <v>42306</v>
      </c>
      <c r="I10753">
        <v>2015</v>
      </c>
    </row>
    <row r="10754" spans="1:9" x14ac:dyDescent="0.25">
      <c r="A10754" t="s">
        <v>972</v>
      </c>
      <c r="B10754" t="s">
        <v>176</v>
      </c>
      <c r="C10754" s="76" t="s">
        <v>842</v>
      </c>
      <c r="D10754" t="s">
        <v>980</v>
      </c>
      <c r="E10754" s="82">
        <v>5</v>
      </c>
      <c r="F10754" t="s">
        <v>973</v>
      </c>
      <c r="G10754" s="83">
        <v>42289</v>
      </c>
      <c r="I10754">
        <v>2015</v>
      </c>
    </row>
    <row r="10755" spans="1:9" x14ac:dyDescent="0.25">
      <c r="A10755" t="s">
        <v>972</v>
      </c>
      <c r="B10755" t="s">
        <v>96</v>
      </c>
      <c r="C10755" s="76" t="s">
        <v>842</v>
      </c>
      <c r="D10755" t="s">
        <v>980</v>
      </c>
      <c r="E10755" s="82">
        <v>7</v>
      </c>
      <c r="F10755" t="s">
        <v>973</v>
      </c>
      <c r="G10755" s="83">
        <v>42284</v>
      </c>
      <c r="I10755">
        <v>2015</v>
      </c>
    </row>
    <row r="10756" spans="1:9" x14ac:dyDescent="0.25">
      <c r="A10756" t="s">
        <v>972</v>
      </c>
      <c r="B10756" t="s">
        <v>115</v>
      </c>
      <c r="C10756" s="76" t="s">
        <v>842</v>
      </c>
      <c r="D10756" t="s">
        <v>980</v>
      </c>
      <c r="E10756" s="82">
        <v>5</v>
      </c>
      <c r="F10756" t="s">
        <v>973</v>
      </c>
      <c r="G10756" s="83">
        <v>42271</v>
      </c>
      <c r="I10756">
        <v>2015</v>
      </c>
    </row>
    <row r="10757" spans="1:9" x14ac:dyDescent="0.25">
      <c r="A10757" t="s">
        <v>972</v>
      </c>
      <c r="B10757" t="s">
        <v>174</v>
      </c>
      <c r="C10757" s="76" t="s">
        <v>842</v>
      </c>
      <c r="D10757" t="s">
        <v>980</v>
      </c>
      <c r="E10757" s="82">
        <v>7.7</v>
      </c>
      <c r="F10757" t="s">
        <v>973</v>
      </c>
      <c r="G10757" s="83">
        <v>42333</v>
      </c>
      <c r="I10757">
        <v>2015</v>
      </c>
    </row>
    <row r="10758" spans="1:9" x14ac:dyDescent="0.25">
      <c r="A10758" t="s">
        <v>972</v>
      </c>
      <c r="B10758" t="s">
        <v>281</v>
      </c>
      <c r="C10758" s="76" t="s">
        <v>842</v>
      </c>
      <c r="D10758" t="s">
        <v>980</v>
      </c>
      <c r="E10758" s="82">
        <v>3.8</v>
      </c>
      <c r="F10758" t="s">
        <v>973</v>
      </c>
      <c r="G10758" s="83">
        <v>42262</v>
      </c>
      <c r="I10758">
        <v>2015</v>
      </c>
    </row>
    <row r="10759" spans="1:9" x14ac:dyDescent="0.25">
      <c r="A10759" t="s">
        <v>972</v>
      </c>
      <c r="B10759" t="s">
        <v>169</v>
      </c>
      <c r="C10759" s="76" t="s">
        <v>842</v>
      </c>
      <c r="D10759" t="s">
        <v>980</v>
      </c>
      <c r="E10759" s="82">
        <v>5</v>
      </c>
      <c r="F10759" t="s">
        <v>973</v>
      </c>
      <c r="G10759" s="83">
        <v>42268</v>
      </c>
      <c r="I10759">
        <v>2015</v>
      </c>
    </row>
    <row r="10760" spans="1:9" x14ac:dyDescent="0.25">
      <c r="A10760" t="s">
        <v>972</v>
      </c>
      <c r="B10760" t="s">
        <v>175</v>
      </c>
      <c r="C10760" s="76" t="s">
        <v>842</v>
      </c>
      <c r="D10760" t="s">
        <v>980</v>
      </c>
      <c r="E10760" s="82">
        <v>5</v>
      </c>
      <c r="F10760" t="s">
        <v>973</v>
      </c>
      <c r="G10760" s="83">
        <v>42268</v>
      </c>
      <c r="I10760">
        <v>2015</v>
      </c>
    </row>
    <row r="10761" spans="1:9" x14ac:dyDescent="0.25">
      <c r="A10761" t="s">
        <v>972</v>
      </c>
      <c r="B10761" t="s">
        <v>8</v>
      </c>
      <c r="C10761" s="76" t="s">
        <v>842</v>
      </c>
      <c r="D10761" t="s">
        <v>980</v>
      </c>
      <c r="E10761" s="82">
        <v>3.8</v>
      </c>
      <c r="F10761" t="s">
        <v>973</v>
      </c>
      <c r="G10761" s="83">
        <v>42293</v>
      </c>
      <c r="I10761">
        <v>2015</v>
      </c>
    </row>
    <row r="10762" spans="1:9" x14ac:dyDescent="0.25">
      <c r="A10762" t="s">
        <v>972</v>
      </c>
      <c r="B10762" t="s">
        <v>115</v>
      </c>
      <c r="C10762" s="76" t="s">
        <v>842</v>
      </c>
      <c r="D10762" t="s">
        <v>980</v>
      </c>
      <c r="E10762" s="82">
        <v>5</v>
      </c>
      <c r="F10762" t="s">
        <v>973</v>
      </c>
      <c r="G10762" s="83">
        <v>42265</v>
      </c>
      <c r="I10762">
        <v>2015</v>
      </c>
    </row>
    <row r="10763" spans="1:9" x14ac:dyDescent="0.25">
      <c r="A10763" t="s">
        <v>972</v>
      </c>
      <c r="B10763" t="s">
        <v>81</v>
      </c>
      <c r="C10763" s="76" t="s">
        <v>842</v>
      </c>
      <c r="D10763" t="s">
        <v>980</v>
      </c>
      <c r="E10763" s="82">
        <v>150</v>
      </c>
      <c r="F10763" t="s">
        <v>973</v>
      </c>
      <c r="G10763" s="83">
        <v>42467</v>
      </c>
      <c r="I10763">
        <v>2016</v>
      </c>
    </row>
    <row r="10764" spans="1:9" x14ac:dyDescent="0.25">
      <c r="A10764" t="s">
        <v>972</v>
      </c>
      <c r="B10764" t="s">
        <v>141</v>
      </c>
      <c r="C10764" s="76" t="s">
        <v>842</v>
      </c>
      <c r="D10764" t="s">
        <v>980</v>
      </c>
      <c r="E10764" s="82">
        <v>9.6</v>
      </c>
      <c r="F10764" t="s">
        <v>973</v>
      </c>
      <c r="G10764" s="83">
        <v>42432</v>
      </c>
      <c r="I10764">
        <v>2016</v>
      </c>
    </row>
    <row r="10765" spans="1:9" x14ac:dyDescent="0.25">
      <c r="A10765" t="s">
        <v>972</v>
      </c>
      <c r="B10765" t="s">
        <v>155</v>
      </c>
      <c r="C10765" s="76" t="s">
        <v>842</v>
      </c>
      <c r="D10765" t="s">
        <v>980</v>
      </c>
      <c r="E10765" s="82">
        <v>3.84</v>
      </c>
      <c r="F10765" t="s">
        <v>973</v>
      </c>
      <c r="G10765" s="83">
        <v>42338</v>
      </c>
      <c r="I10765">
        <v>2015</v>
      </c>
    </row>
    <row r="10766" spans="1:9" x14ac:dyDescent="0.25">
      <c r="A10766" t="s">
        <v>972</v>
      </c>
      <c r="B10766" t="s">
        <v>116</v>
      </c>
      <c r="C10766" s="76" t="s">
        <v>842</v>
      </c>
      <c r="D10766" t="s">
        <v>980</v>
      </c>
      <c r="E10766" s="82">
        <v>37.4</v>
      </c>
      <c r="F10766" t="s">
        <v>973</v>
      </c>
      <c r="G10766" s="83">
        <v>42293</v>
      </c>
      <c r="I10766">
        <v>2015</v>
      </c>
    </row>
    <row r="10767" spans="1:9" x14ac:dyDescent="0.25">
      <c r="A10767" t="s">
        <v>972</v>
      </c>
      <c r="B10767" t="s">
        <v>136</v>
      </c>
      <c r="C10767" s="76" t="s">
        <v>842</v>
      </c>
      <c r="D10767" t="s">
        <v>980</v>
      </c>
      <c r="E10767" s="82">
        <v>4</v>
      </c>
      <c r="F10767" t="s">
        <v>973</v>
      </c>
      <c r="G10767" s="83">
        <v>42340</v>
      </c>
      <c r="I10767">
        <v>2015</v>
      </c>
    </row>
    <row r="10768" spans="1:9" x14ac:dyDescent="0.25">
      <c r="A10768" t="s">
        <v>972</v>
      </c>
      <c r="B10768" t="s">
        <v>103</v>
      </c>
      <c r="C10768" s="76" t="s">
        <v>842</v>
      </c>
      <c r="D10768" t="s">
        <v>980</v>
      </c>
      <c r="E10768" s="82">
        <v>500</v>
      </c>
      <c r="F10768" t="s">
        <v>973</v>
      </c>
      <c r="G10768" s="83">
        <v>43024</v>
      </c>
      <c r="I10768">
        <v>2017</v>
      </c>
    </row>
    <row r="10769" spans="1:9" x14ac:dyDescent="0.25">
      <c r="A10769" t="s">
        <v>972</v>
      </c>
      <c r="B10769" t="s">
        <v>221</v>
      </c>
      <c r="C10769" s="76" t="s">
        <v>842</v>
      </c>
      <c r="D10769" t="s">
        <v>980</v>
      </c>
      <c r="E10769" s="82">
        <v>6</v>
      </c>
      <c r="F10769" t="s">
        <v>973</v>
      </c>
      <c r="G10769" s="83">
        <v>42341</v>
      </c>
      <c r="I10769">
        <v>2015</v>
      </c>
    </row>
    <row r="10770" spans="1:9" x14ac:dyDescent="0.25">
      <c r="A10770" t="s">
        <v>972</v>
      </c>
      <c r="B10770" t="s">
        <v>71</v>
      </c>
      <c r="C10770" s="76" t="s">
        <v>842</v>
      </c>
      <c r="D10770" t="s">
        <v>980</v>
      </c>
      <c r="E10770" s="82">
        <v>9.1</v>
      </c>
      <c r="F10770" t="s">
        <v>973</v>
      </c>
      <c r="G10770" s="83">
        <v>42327</v>
      </c>
      <c r="I10770">
        <v>2015</v>
      </c>
    </row>
    <row r="10771" spans="1:9" x14ac:dyDescent="0.25">
      <c r="A10771" t="s">
        <v>972</v>
      </c>
      <c r="B10771" t="s">
        <v>257</v>
      </c>
      <c r="C10771" s="76" t="s">
        <v>842</v>
      </c>
      <c r="D10771" t="s">
        <v>980</v>
      </c>
      <c r="E10771" s="82">
        <v>7.6</v>
      </c>
      <c r="F10771" t="s">
        <v>973</v>
      </c>
      <c r="G10771" s="83">
        <v>42305</v>
      </c>
      <c r="I10771">
        <v>2015</v>
      </c>
    </row>
    <row r="10772" spans="1:9" x14ac:dyDescent="0.25">
      <c r="A10772" t="s">
        <v>972</v>
      </c>
      <c r="B10772" t="s">
        <v>71</v>
      </c>
      <c r="C10772" s="76" t="s">
        <v>842</v>
      </c>
      <c r="D10772" t="s">
        <v>980</v>
      </c>
      <c r="E10772" s="82">
        <v>11.4</v>
      </c>
      <c r="F10772" t="s">
        <v>973</v>
      </c>
      <c r="G10772" s="83">
        <v>42303</v>
      </c>
      <c r="I10772">
        <v>2015</v>
      </c>
    </row>
    <row r="10773" spans="1:9" x14ac:dyDescent="0.25">
      <c r="A10773" t="s">
        <v>972</v>
      </c>
      <c r="B10773" t="s">
        <v>99</v>
      </c>
      <c r="C10773" s="76" t="s">
        <v>842</v>
      </c>
      <c r="D10773" t="s">
        <v>980</v>
      </c>
      <c r="E10773" s="82">
        <v>5</v>
      </c>
      <c r="F10773" t="s">
        <v>973</v>
      </c>
      <c r="G10773" s="83">
        <v>42321</v>
      </c>
      <c r="I10773">
        <v>2015</v>
      </c>
    </row>
    <row r="10774" spans="1:9" x14ac:dyDescent="0.25">
      <c r="A10774" t="s">
        <v>972</v>
      </c>
      <c r="B10774" t="s">
        <v>66</v>
      </c>
      <c r="C10774" s="76" t="s">
        <v>842</v>
      </c>
      <c r="D10774" t="s">
        <v>980</v>
      </c>
      <c r="E10774" s="82">
        <v>147</v>
      </c>
      <c r="F10774" t="s">
        <v>973</v>
      </c>
      <c r="G10774" s="83">
        <v>42366</v>
      </c>
      <c r="I10774">
        <v>2015</v>
      </c>
    </row>
    <row r="10775" spans="1:9" x14ac:dyDescent="0.25">
      <c r="A10775" t="s">
        <v>972</v>
      </c>
      <c r="B10775" t="s">
        <v>203</v>
      </c>
      <c r="C10775" s="76" t="s">
        <v>842</v>
      </c>
      <c r="D10775" t="s">
        <v>980</v>
      </c>
      <c r="E10775" s="82">
        <v>9.75</v>
      </c>
      <c r="F10775" t="s">
        <v>973</v>
      </c>
      <c r="G10775" s="83">
        <v>42314</v>
      </c>
      <c r="I10775">
        <v>2015</v>
      </c>
    </row>
    <row r="10776" spans="1:9" x14ac:dyDescent="0.25">
      <c r="A10776" t="s">
        <v>972</v>
      </c>
      <c r="B10776" t="s">
        <v>179</v>
      </c>
      <c r="C10776" s="76" t="s">
        <v>842</v>
      </c>
      <c r="D10776" t="s">
        <v>980</v>
      </c>
      <c r="E10776" s="82">
        <v>80</v>
      </c>
      <c r="F10776" t="s">
        <v>973</v>
      </c>
      <c r="G10776" s="83">
        <v>42341</v>
      </c>
      <c r="I10776">
        <v>2015</v>
      </c>
    </row>
    <row r="10777" spans="1:9" x14ac:dyDescent="0.25">
      <c r="A10777" t="s">
        <v>972</v>
      </c>
      <c r="B10777" t="s">
        <v>71</v>
      </c>
      <c r="C10777" s="76" t="s">
        <v>842</v>
      </c>
      <c r="D10777" t="s">
        <v>980</v>
      </c>
      <c r="E10777" s="82">
        <v>6</v>
      </c>
      <c r="F10777" t="s">
        <v>973</v>
      </c>
      <c r="G10777" s="83">
        <v>42291</v>
      </c>
      <c r="I10777">
        <v>2015</v>
      </c>
    </row>
    <row r="10778" spans="1:9" x14ac:dyDescent="0.25">
      <c r="A10778" t="s">
        <v>972</v>
      </c>
      <c r="B10778" t="s">
        <v>173</v>
      </c>
      <c r="C10778" s="76" t="s">
        <v>842</v>
      </c>
      <c r="D10778" t="s">
        <v>980</v>
      </c>
      <c r="E10778" s="82">
        <v>6</v>
      </c>
      <c r="F10778" t="s">
        <v>973</v>
      </c>
      <c r="G10778" s="83">
        <v>42270</v>
      </c>
      <c r="I10778">
        <v>2015</v>
      </c>
    </row>
    <row r="10779" spans="1:9" x14ac:dyDescent="0.25">
      <c r="A10779" t="s">
        <v>972</v>
      </c>
      <c r="B10779" t="s">
        <v>242</v>
      </c>
      <c r="C10779" s="76" t="s">
        <v>842</v>
      </c>
      <c r="D10779" t="s">
        <v>980</v>
      </c>
      <c r="E10779" s="82">
        <v>4</v>
      </c>
      <c r="F10779" t="s">
        <v>973</v>
      </c>
      <c r="G10779" s="83">
        <v>42293</v>
      </c>
      <c r="I10779">
        <v>2015</v>
      </c>
    </row>
    <row r="10780" spans="1:9" x14ac:dyDescent="0.25">
      <c r="A10780" t="s">
        <v>972</v>
      </c>
      <c r="B10780" t="s">
        <v>171</v>
      </c>
      <c r="C10780" s="76" t="s">
        <v>842</v>
      </c>
      <c r="D10780" t="s">
        <v>980</v>
      </c>
      <c r="E10780" s="82">
        <v>8.25</v>
      </c>
      <c r="F10780" t="s">
        <v>973</v>
      </c>
      <c r="G10780" s="83">
        <v>42283</v>
      </c>
      <c r="I10780">
        <v>2015</v>
      </c>
    </row>
    <row r="10781" spans="1:9" x14ac:dyDescent="0.25">
      <c r="A10781" t="s">
        <v>972</v>
      </c>
      <c r="B10781" s="76" t="s">
        <v>274</v>
      </c>
      <c r="C10781" s="76" t="s">
        <v>842</v>
      </c>
      <c r="D10781" t="s">
        <v>980</v>
      </c>
      <c r="E10781" s="82">
        <v>6</v>
      </c>
      <c r="F10781" t="s">
        <v>973</v>
      </c>
      <c r="G10781" s="83">
        <v>42262</v>
      </c>
      <c r="I10781">
        <v>2015</v>
      </c>
    </row>
    <row r="10782" spans="1:9" x14ac:dyDescent="0.25">
      <c r="A10782" t="s">
        <v>972</v>
      </c>
      <c r="B10782" t="s">
        <v>121</v>
      </c>
      <c r="C10782" s="76" t="s">
        <v>842</v>
      </c>
      <c r="D10782" t="s">
        <v>980</v>
      </c>
      <c r="E10782" s="82">
        <v>5</v>
      </c>
      <c r="F10782" t="s">
        <v>973</v>
      </c>
      <c r="G10782" s="83">
        <v>42244</v>
      </c>
      <c r="I10782">
        <v>2015</v>
      </c>
    </row>
    <row r="10783" spans="1:9" x14ac:dyDescent="0.25">
      <c r="A10783" t="s">
        <v>972</v>
      </c>
      <c r="B10783" t="s">
        <v>143</v>
      </c>
      <c r="C10783" s="76" t="s">
        <v>842</v>
      </c>
      <c r="D10783" t="s">
        <v>980</v>
      </c>
      <c r="E10783" s="82">
        <v>5</v>
      </c>
      <c r="F10783" t="s">
        <v>973</v>
      </c>
      <c r="G10783" s="83">
        <v>42368</v>
      </c>
      <c r="I10783">
        <v>2015</v>
      </c>
    </row>
    <row r="10784" spans="1:9" x14ac:dyDescent="0.25">
      <c r="A10784" t="s">
        <v>972</v>
      </c>
      <c r="B10784" t="s">
        <v>128</v>
      </c>
      <c r="C10784" s="76" t="s">
        <v>842</v>
      </c>
      <c r="D10784" t="s">
        <v>980</v>
      </c>
      <c r="E10784" s="82">
        <v>11.4</v>
      </c>
      <c r="F10784" t="s">
        <v>973</v>
      </c>
      <c r="G10784" s="83">
        <v>42360</v>
      </c>
      <c r="I10784">
        <v>2015</v>
      </c>
    </row>
    <row r="10785" spans="1:9" x14ac:dyDescent="0.25">
      <c r="A10785" t="s">
        <v>972</v>
      </c>
      <c r="B10785" t="s">
        <v>185</v>
      </c>
      <c r="C10785" s="76" t="s">
        <v>842</v>
      </c>
      <c r="D10785" t="s">
        <v>980</v>
      </c>
      <c r="E10785" s="82">
        <v>150</v>
      </c>
      <c r="F10785" t="s">
        <v>973</v>
      </c>
      <c r="G10785" s="83">
        <v>42794</v>
      </c>
      <c r="I10785">
        <v>2017</v>
      </c>
    </row>
    <row r="10786" spans="1:9" x14ac:dyDescent="0.25">
      <c r="A10786" t="s">
        <v>972</v>
      </c>
      <c r="B10786" t="s">
        <v>71</v>
      </c>
      <c r="C10786" s="76" t="s">
        <v>842</v>
      </c>
      <c r="D10786" t="s">
        <v>980</v>
      </c>
      <c r="E10786" s="82">
        <v>7.5</v>
      </c>
      <c r="F10786" t="s">
        <v>973</v>
      </c>
      <c r="G10786" s="83">
        <v>42276</v>
      </c>
      <c r="I10786">
        <v>2015</v>
      </c>
    </row>
    <row r="10787" spans="1:9" x14ac:dyDescent="0.25">
      <c r="A10787" t="s">
        <v>972</v>
      </c>
      <c r="B10787" t="s">
        <v>133</v>
      </c>
      <c r="C10787" s="76" t="s">
        <v>842</v>
      </c>
      <c r="D10787" t="s">
        <v>980</v>
      </c>
      <c r="E10787" s="82">
        <v>6</v>
      </c>
      <c r="F10787" t="s">
        <v>973</v>
      </c>
      <c r="G10787" s="83">
        <v>42271</v>
      </c>
      <c r="I10787">
        <v>2015</v>
      </c>
    </row>
    <row r="10788" spans="1:9" x14ac:dyDescent="0.25">
      <c r="A10788" t="s">
        <v>972</v>
      </c>
      <c r="B10788" t="s">
        <v>223</v>
      </c>
      <c r="C10788" s="76" t="s">
        <v>842</v>
      </c>
      <c r="D10788" t="s">
        <v>980</v>
      </c>
      <c r="E10788" s="82">
        <v>5</v>
      </c>
      <c r="F10788" t="s">
        <v>973</v>
      </c>
      <c r="G10788" s="83">
        <v>42298</v>
      </c>
      <c r="I10788">
        <v>2015</v>
      </c>
    </row>
    <row r="10789" spans="1:9" x14ac:dyDescent="0.25">
      <c r="A10789" t="s">
        <v>972</v>
      </c>
      <c r="B10789" t="s">
        <v>249</v>
      </c>
      <c r="C10789" s="76" t="s">
        <v>842</v>
      </c>
      <c r="D10789" t="s">
        <v>980</v>
      </c>
      <c r="E10789" s="82">
        <v>15</v>
      </c>
      <c r="F10789" t="s">
        <v>973</v>
      </c>
      <c r="G10789" s="83">
        <v>42297</v>
      </c>
      <c r="I10789">
        <v>2015</v>
      </c>
    </row>
    <row r="10790" spans="1:9" x14ac:dyDescent="0.25">
      <c r="A10790" t="s">
        <v>972</v>
      </c>
      <c r="B10790" t="s">
        <v>281</v>
      </c>
      <c r="C10790" s="76" t="s">
        <v>842</v>
      </c>
      <c r="D10790" t="s">
        <v>980</v>
      </c>
      <c r="E10790" s="82">
        <v>5</v>
      </c>
      <c r="F10790" t="s">
        <v>973</v>
      </c>
      <c r="G10790" s="83">
        <v>42388</v>
      </c>
      <c r="I10790">
        <v>2016</v>
      </c>
    </row>
    <row r="10791" spans="1:9" x14ac:dyDescent="0.25">
      <c r="A10791" t="s">
        <v>972</v>
      </c>
      <c r="B10791" t="s">
        <v>278</v>
      </c>
      <c r="C10791" s="76" t="s">
        <v>842</v>
      </c>
      <c r="D10791" t="s">
        <v>980</v>
      </c>
      <c r="E10791" s="82">
        <v>4.3600000000000003</v>
      </c>
      <c r="F10791" t="s">
        <v>973</v>
      </c>
      <c r="G10791" s="83">
        <v>42293</v>
      </c>
      <c r="I10791">
        <v>2015</v>
      </c>
    </row>
    <row r="10792" spans="1:9" x14ac:dyDescent="0.25">
      <c r="A10792" t="s">
        <v>972</v>
      </c>
      <c r="B10792" t="s">
        <v>281</v>
      </c>
      <c r="C10792" s="76" t="s">
        <v>842</v>
      </c>
      <c r="D10792" t="s">
        <v>980</v>
      </c>
      <c r="E10792" s="82">
        <v>144.9</v>
      </c>
      <c r="F10792" t="s">
        <v>973</v>
      </c>
      <c r="G10792" s="83">
        <v>42368</v>
      </c>
      <c r="I10792">
        <v>2015</v>
      </c>
    </row>
    <row r="10793" spans="1:9" x14ac:dyDescent="0.25">
      <c r="A10793" t="s">
        <v>972</v>
      </c>
      <c r="B10793" t="s">
        <v>127</v>
      </c>
      <c r="C10793" s="76" t="s">
        <v>842</v>
      </c>
      <c r="D10793" t="s">
        <v>980</v>
      </c>
      <c r="E10793" s="82">
        <v>4</v>
      </c>
      <c r="F10793" t="s">
        <v>973</v>
      </c>
      <c r="G10793" s="83">
        <v>42352</v>
      </c>
      <c r="I10793">
        <v>2015</v>
      </c>
    </row>
    <row r="10794" spans="1:9" x14ac:dyDescent="0.25">
      <c r="A10794" t="s">
        <v>972</v>
      </c>
      <c r="B10794" t="s">
        <v>136</v>
      </c>
      <c r="C10794" s="76" t="s">
        <v>842</v>
      </c>
      <c r="D10794" t="s">
        <v>980</v>
      </c>
      <c r="E10794" s="82">
        <v>1.8</v>
      </c>
      <c r="F10794" t="s">
        <v>973</v>
      </c>
      <c r="G10794" s="83">
        <v>40743</v>
      </c>
      <c r="I10794">
        <v>2011</v>
      </c>
    </row>
    <row r="10795" spans="1:9" x14ac:dyDescent="0.25">
      <c r="A10795" t="s">
        <v>972</v>
      </c>
      <c r="B10795" t="s">
        <v>292</v>
      </c>
      <c r="C10795" s="76" t="s">
        <v>947</v>
      </c>
      <c r="D10795" t="s">
        <v>980</v>
      </c>
      <c r="E10795" s="82">
        <v>1</v>
      </c>
      <c r="F10795" t="s">
        <v>973</v>
      </c>
      <c r="G10795" s="83">
        <v>41786</v>
      </c>
      <c r="I10795">
        <v>2014</v>
      </c>
    </row>
    <row r="10796" spans="1:9" x14ac:dyDescent="0.25">
      <c r="A10796" t="s">
        <v>972</v>
      </c>
      <c r="B10796" t="s">
        <v>133</v>
      </c>
      <c r="C10796" s="76" t="s">
        <v>842</v>
      </c>
      <c r="D10796" t="s">
        <v>980</v>
      </c>
      <c r="E10796" s="82">
        <v>2.92</v>
      </c>
      <c r="F10796" t="s">
        <v>973</v>
      </c>
      <c r="G10796" s="83">
        <v>41786</v>
      </c>
      <c r="I10796">
        <v>2014</v>
      </c>
    </row>
    <row r="10797" spans="1:9" x14ac:dyDescent="0.25">
      <c r="A10797" t="s">
        <v>972</v>
      </c>
      <c r="B10797" t="s">
        <v>139</v>
      </c>
      <c r="C10797" s="76" t="s">
        <v>842</v>
      </c>
      <c r="D10797" t="s">
        <v>980</v>
      </c>
      <c r="E10797" s="82">
        <v>3.8</v>
      </c>
      <c r="F10797" t="s">
        <v>973</v>
      </c>
      <c r="G10797" s="83">
        <v>42276</v>
      </c>
      <c r="I10797">
        <v>2015</v>
      </c>
    </row>
    <row r="10798" spans="1:9" x14ac:dyDescent="0.25">
      <c r="A10798" t="s">
        <v>972</v>
      </c>
      <c r="B10798" t="s">
        <v>2</v>
      </c>
      <c r="C10798" s="76" t="s">
        <v>842</v>
      </c>
      <c r="D10798" t="s">
        <v>980</v>
      </c>
      <c r="E10798" s="82">
        <v>5</v>
      </c>
      <c r="F10798" t="s">
        <v>973</v>
      </c>
      <c r="G10798" s="83">
        <v>42269</v>
      </c>
      <c r="I10798">
        <v>2015</v>
      </c>
    </row>
    <row r="10799" spans="1:9" x14ac:dyDescent="0.25">
      <c r="A10799" t="s">
        <v>972</v>
      </c>
      <c r="B10799" t="s">
        <v>241</v>
      </c>
      <c r="C10799" s="76" t="s">
        <v>842</v>
      </c>
      <c r="D10799" t="s">
        <v>980</v>
      </c>
      <c r="E10799" s="82">
        <v>6</v>
      </c>
      <c r="F10799" t="s">
        <v>973</v>
      </c>
      <c r="G10799" s="83">
        <v>42291</v>
      </c>
      <c r="I10799">
        <v>2015</v>
      </c>
    </row>
    <row r="10800" spans="1:9" x14ac:dyDescent="0.25">
      <c r="A10800" t="s">
        <v>972</v>
      </c>
      <c r="B10800" t="s">
        <v>2</v>
      </c>
      <c r="C10800" s="76" t="s">
        <v>842</v>
      </c>
      <c r="D10800" t="s">
        <v>980</v>
      </c>
      <c r="E10800" s="82">
        <v>5</v>
      </c>
      <c r="F10800" t="s">
        <v>973</v>
      </c>
      <c r="G10800" s="83">
        <v>42292</v>
      </c>
      <c r="I10800">
        <v>2015</v>
      </c>
    </row>
    <row r="10801" spans="1:9" x14ac:dyDescent="0.25">
      <c r="A10801" t="s">
        <v>972</v>
      </c>
      <c r="B10801" t="s">
        <v>103</v>
      </c>
      <c r="C10801" s="76" t="s">
        <v>842</v>
      </c>
      <c r="D10801" t="s">
        <v>980</v>
      </c>
      <c r="E10801" s="82">
        <v>9.8000000000000007</v>
      </c>
      <c r="F10801" t="s">
        <v>973</v>
      </c>
      <c r="G10801" s="83">
        <v>42312</v>
      </c>
      <c r="I10801">
        <v>2015</v>
      </c>
    </row>
    <row r="10802" spans="1:9" x14ac:dyDescent="0.25">
      <c r="A10802" t="s">
        <v>972</v>
      </c>
      <c r="B10802" t="s">
        <v>108</v>
      </c>
      <c r="C10802" s="76" t="s">
        <v>842</v>
      </c>
      <c r="D10802" t="s">
        <v>980</v>
      </c>
      <c r="E10802" s="82">
        <v>5</v>
      </c>
      <c r="F10802" t="s">
        <v>973</v>
      </c>
      <c r="G10802" s="83">
        <v>42283</v>
      </c>
      <c r="I10802">
        <v>2015</v>
      </c>
    </row>
    <row r="10803" spans="1:9" x14ac:dyDescent="0.25">
      <c r="A10803" t="s">
        <v>972</v>
      </c>
      <c r="B10803" t="s">
        <v>107</v>
      </c>
      <c r="C10803" s="76" t="s">
        <v>842</v>
      </c>
      <c r="D10803" t="s">
        <v>980</v>
      </c>
      <c r="E10803" s="82">
        <v>6</v>
      </c>
      <c r="F10803" t="s">
        <v>973</v>
      </c>
      <c r="G10803" s="83">
        <v>42331</v>
      </c>
      <c r="I10803">
        <v>2015</v>
      </c>
    </row>
    <row r="10804" spans="1:9" x14ac:dyDescent="0.25">
      <c r="A10804" t="s">
        <v>972</v>
      </c>
      <c r="B10804" t="s">
        <v>279</v>
      </c>
      <c r="C10804" s="76" t="s">
        <v>842</v>
      </c>
      <c r="D10804" t="s">
        <v>980</v>
      </c>
      <c r="E10804" s="82">
        <v>7.68</v>
      </c>
      <c r="F10804" t="s">
        <v>973</v>
      </c>
      <c r="G10804" s="83">
        <v>42317</v>
      </c>
      <c r="I10804">
        <v>2015</v>
      </c>
    </row>
    <row r="10805" spans="1:9" x14ac:dyDescent="0.25">
      <c r="A10805" t="s">
        <v>972</v>
      </c>
      <c r="B10805" t="s">
        <v>173</v>
      </c>
      <c r="C10805" s="76" t="s">
        <v>842</v>
      </c>
      <c r="D10805" t="s">
        <v>980</v>
      </c>
      <c r="E10805" s="82">
        <v>14</v>
      </c>
      <c r="F10805" t="s">
        <v>973</v>
      </c>
      <c r="G10805" s="83">
        <v>42278</v>
      </c>
      <c r="I10805">
        <v>2015</v>
      </c>
    </row>
    <row r="10806" spans="1:9" x14ac:dyDescent="0.25">
      <c r="A10806" t="s">
        <v>972</v>
      </c>
      <c r="B10806" t="s">
        <v>239</v>
      </c>
      <c r="C10806" s="76" t="s">
        <v>842</v>
      </c>
      <c r="D10806" t="s">
        <v>980</v>
      </c>
      <c r="E10806" s="82">
        <v>4.5</v>
      </c>
      <c r="F10806" t="s">
        <v>973</v>
      </c>
      <c r="G10806" s="83">
        <v>42282</v>
      </c>
      <c r="I10806">
        <v>2015</v>
      </c>
    </row>
    <row r="10807" spans="1:9" x14ac:dyDescent="0.25">
      <c r="A10807" t="s">
        <v>972</v>
      </c>
      <c r="B10807" t="s">
        <v>95</v>
      </c>
      <c r="C10807" s="76" t="s">
        <v>842</v>
      </c>
      <c r="D10807" t="s">
        <v>980</v>
      </c>
      <c r="E10807" s="82">
        <v>7.6</v>
      </c>
      <c r="F10807" t="s">
        <v>973</v>
      </c>
      <c r="G10807" s="83">
        <v>42270</v>
      </c>
      <c r="I10807">
        <v>2015</v>
      </c>
    </row>
    <row r="10808" spans="1:9" x14ac:dyDescent="0.25">
      <c r="A10808" t="s">
        <v>972</v>
      </c>
      <c r="B10808" t="s">
        <v>194</v>
      </c>
      <c r="C10808" s="76" t="s">
        <v>842</v>
      </c>
      <c r="D10808" t="s">
        <v>980</v>
      </c>
      <c r="E10808" s="82">
        <v>7</v>
      </c>
      <c r="F10808" t="s">
        <v>973</v>
      </c>
      <c r="G10808" s="83">
        <v>42270</v>
      </c>
      <c r="I10808">
        <v>2015</v>
      </c>
    </row>
    <row r="10809" spans="1:9" x14ac:dyDescent="0.25">
      <c r="A10809" t="s">
        <v>972</v>
      </c>
      <c r="B10809" t="s">
        <v>122</v>
      </c>
      <c r="C10809" s="76" t="s">
        <v>842</v>
      </c>
      <c r="D10809" t="s">
        <v>980</v>
      </c>
      <c r="E10809" s="82">
        <v>5.7</v>
      </c>
      <c r="F10809" t="s">
        <v>973</v>
      </c>
      <c r="G10809" s="83">
        <v>42264</v>
      </c>
      <c r="I10809">
        <v>2015</v>
      </c>
    </row>
    <row r="10810" spans="1:9" x14ac:dyDescent="0.25">
      <c r="A10810" t="s">
        <v>972</v>
      </c>
      <c r="B10810" t="s">
        <v>180</v>
      </c>
      <c r="C10810" s="76" t="s">
        <v>842</v>
      </c>
      <c r="D10810" t="s">
        <v>980</v>
      </c>
      <c r="E10810" s="82">
        <v>4</v>
      </c>
      <c r="F10810" t="s">
        <v>973</v>
      </c>
      <c r="G10810" s="83">
        <v>42286</v>
      </c>
      <c r="I10810">
        <v>2015</v>
      </c>
    </row>
    <row r="10811" spans="1:9" x14ac:dyDescent="0.25">
      <c r="A10811" t="s">
        <v>972</v>
      </c>
      <c r="B10811" t="s">
        <v>118</v>
      </c>
      <c r="C10811" s="76" t="s">
        <v>842</v>
      </c>
      <c r="D10811" t="s">
        <v>980</v>
      </c>
      <c r="E10811" s="82">
        <v>5</v>
      </c>
      <c r="F10811" t="s">
        <v>973</v>
      </c>
      <c r="G10811" s="83">
        <v>42275</v>
      </c>
      <c r="I10811">
        <v>2015</v>
      </c>
    </row>
    <row r="10812" spans="1:9" x14ac:dyDescent="0.25">
      <c r="A10812" t="s">
        <v>972</v>
      </c>
      <c r="B10812" t="s">
        <v>171</v>
      </c>
      <c r="C10812" s="76" t="s">
        <v>842</v>
      </c>
      <c r="D10812" t="s">
        <v>980</v>
      </c>
      <c r="E10812" s="82">
        <v>140</v>
      </c>
      <c r="F10812" t="s">
        <v>973</v>
      </c>
      <c r="G10812" s="83">
        <v>42361</v>
      </c>
      <c r="I10812">
        <v>2015</v>
      </c>
    </row>
    <row r="10813" spans="1:9" x14ac:dyDescent="0.25">
      <c r="A10813" t="s">
        <v>972</v>
      </c>
      <c r="B10813" t="s">
        <v>232</v>
      </c>
      <c r="C10813" s="76" t="s">
        <v>842</v>
      </c>
      <c r="D10813" t="s">
        <v>980</v>
      </c>
      <c r="E10813" s="82">
        <v>100</v>
      </c>
      <c r="F10813" t="s">
        <v>973</v>
      </c>
      <c r="G10813" s="83">
        <v>42423</v>
      </c>
      <c r="I10813">
        <v>2016</v>
      </c>
    </row>
    <row r="10814" spans="1:9" x14ac:dyDescent="0.25">
      <c r="A10814" t="s">
        <v>972</v>
      </c>
      <c r="B10814" t="s">
        <v>240</v>
      </c>
      <c r="C10814" s="76" t="s">
        <v>842</v>
      </c>
      <c r="D10814" t="s">
        <v>980</v>
      </c>
      <c r="E10814" s="82">
        <v>7.7</v>
      </c>
      <c r="F10814" t="s">
        <v>973</v>
      </c>
      <c r="G10814" s="83">
        <v>42305</v>
      </c>
      <c r="I10814">
        <v>2015</v>
      </c>
    </row>
    <row r="10815" spans="1:9" x14ac:dyDescent="0.25">
      <c r="A10815" t="s">
        <v>972</v>
      </c>
      <c r="B10815" t="s">
        <v>95</v>
      </c>
      <c r="C10815" s="76" t="s">
        <v>842</v>
      </c>
      <c r="D10815" t="s">
        <v>980</v>
      </c>
      <c r="E10815" s="82">
        <v>8</v>
      </c>
      <c r="F10815" t="s">
        <v>973</v>
      </c>
      <c r="G10815" s="83">
        <v>42307</v>
      </c>
      <c r="I10815">
        <v>2015</v>
      </c>
    </row>
    <row r="10816" spans="1:9" x14ac:dyDescent="0.25">
      <c r="A10816" t="s">
        <v>972</v>
      </c>
      <c r="B10816" t="s">
        <v>121</v>
      </c>
      <c r="C10816" s="76" t="s">
        <v>842</v>
      </c>
      <c r="D10816" t="s">
        <v>980</v>
      </c>
      <c r="E10816" s="82">
        <v>3.8</v>
      </c>
      <c r="F10816" t="s">
        <v>973</v>
      </c>
      <c r="G10816" s="83">
        <v>42278</v>
      </c>
      <c r="I10816">
        <v>2015</v>
      </c>
    </row>
    <row r="10817" spans="1:9" x14ac:dyDescent="0.25">
      <c r="A10817" t="s">
        <v>972</v>
      </c>
      <c r="B10817" t="s">
        <v>176</v>
      </c>
      <c r="C10817" s="76" t="s">
        <v>842</v>
      </c>
      <c r="D10817" t="s">
        <v>980</v>
      </c>
      <c r="E10817" s="82">
        <v>15.1</v>
      </c>
      <c r="F10817" t="s">
        <v>973</v>
      </c>
      <c r="G10817" s="83">
        <v>42298</v>
      </c>
      <c r="I10817">
        <v>2015</v>
      </c>
    </row>
    <row r="10818" spans="1:9" x14ac:dyDescent="0.25">
      <c r="A10818" t="s">
        <v>972</v>
      </c>
      <c r="B10818" t="s">
        <v>245</v>
      </c>
      <c r="C10818" s="76" t="s">
        <v>842</v>
      </c>
      <c r="D10818" t="s">
        <v>980</v>
      </c>
      <c r="E10818" s="82">
        <v>6</v>
      </c>
      <c r="F10818" t="s">
        <v>973</v>
      </c>
      <c r="G10818" s="83">
        <v>42276</v>
      </c>
      <c r="I10818">
        <v>2015</v>
      </c>
    </row>
    <row r="10819" spans="1:9" x14ac:dyDescent="0.25">
      <c r="A10819" t="s">
        <v>972</v>
      </c>
      <c r="B10819" t="s">
        <v>66</v>
      </c>
      <c r="C10819" s="76" t="s">
        <v>842</v>
      </c>
      <c r="D10819" t="s">
        <v>980</v>
      </c>
      <c r="E10819" s="82">
        <v>3.8</v>
      </c>
      <c r="F10819" t="s">
        <v>973</v>
      </c>
      <c r="G10819" s="83">
        <v>42332</v>
      </c>
      <c r="I10819">
        <v>2015</v>
      </c>
    </row>
    <row r="10820" spans="1:9" x14ac:dyDescent="0.25">
      <c r="A10820" t="s">
        <v>972</v>
      </c>
      <c r="B10820" t="s">
        <v>95</v>
      </c>
      <c r="C10820" s="76" t="s">
        <v>842</v>
      </c>
      <c r="D10820" t="s">
        <v>980</v>
      </c>
      <c r="E10820" s="82">
        <v>6</v>
      </c>
      <c r="F10820" t="s">
        <v>973</v>
      </c>
      <c r="G10820" s="83">
        <v>42293</v>
      </c>
      <c r="I10820">
        <v>2015</v>
      </c>
    </row>
    <row r="10821" spans="1:9" x14ac:dyDescent="0.25">
      <c r="A10821" t="s">
        <v>972</v>
      </c>
      <c r="B10821" t="s">
        <v>177</v>
      </c>
      <c r="C10821" s="76" t="s">
        <v>842</v>
      </c>
      <c r="D10821" t="s">
        <v>980</v>
      </c>
      <c r="E10821" s="82">
        <v>4</v>
      </c>
      <c r="F10821" t="s">
        <v>973</v>
      </c>
      <c r="G10821" s="83">
        <v>42321</v>
      </c>
      <c r="I10821">
        <v>2015</v>
      </c>
    </row>
    <row r="10822" spans="1:9" x14ac:dyDescent="0.25">
      <c r="A10822" t="s">
        <v>972</v>
      </c>
      <c r="B10822" t="s">
        <v>230</v>
      </c>
      <c r="C10822" s="76" t="s">
        <v>842</v>
      </c>
      <c r="D10822" t="s">
        <v>980</v>
      </c>
      <c r="E10822" s="82">
        <v>20</v>
      </c>
      <c r="F10822" t="s">
        <v>973</v>
      </c>
      <c r="G10822" s="83">
        <v>42373</v>
      </c>
      <c r="I10822">
        <v>2016</v>
      </c>
    </row>
    <row r="10823" spans="1:9" x14ac:dyDescent="0.25">
      <c r="A10823" t="s">
        <v>972</v>
      </c>
      <c r="B10823" t="s">
        <v>279</v>
      </c>
      <c r="C10823" s="76" t="s">
        <v>842</v>
      </c>
      <c r="D10823" t="s">
        <v>980</v>
      </c>
      <c r="E10823" s="82">
        <v>5</v>
      </c>
      <c r="F10823" t="s">
        <v>973</v>
      </c>
      <c r="G10823" s="83">
        <v>42272</v>
      </c>
      <c r="I10823">
        <v>2015</v>
      </c>
    </row>
    <row r="10824" spans="1:9" x14ac:dyDescent="0.25">
      <c r="A10824" t="s">
        <v>972</v>
      </c>
      <c r="B10824" t="s">
        <v>232</v>
      </c>
      <c r="C10824" s="76" t="s">
        <v>842</v>
      </c>
      <c r="D10824" t="s">
        <v>980</v>
      </c>
      <c r="E10824" s="82">
        <v>7.6</v>
      </c>
      <c r="F10824" t="s">
        <v>973</v>
      </c>
      <c r="G10824" s="83">
        <v>42278</v>
      </c>
      <c r="I10824">
        <v>2015</v>
      </c>
    </row>
    <row r="10825" spans="1:9" x14ac:dyDescent="0.25">
      <c r="A10825" t="s">
        <v>972</v>
      </c>
      <c r="B10825" t="s">
        <v>148</v>
      </c>
      <c r="C10825" s="76" t="s">
        <v>842</v>
      </c>
      <c r="D10825" t="s">
        <v>980</v>
      </c>
      <c r="E10825" s="82">
        <v>6</v>
      </c>
      <c r="F10825" t="s">
        <v>973</v>
      </c>
      <c r="G10825" s="83">
        <v>42311</v>
      </c>
      <c r="I10825">
        <v>2015</v>
      </c>
    </row>
    <row r="10826" spans="1:9" x14ac:dyDescent="0.25">
      <c r="A10826" t="s">
        <v>972</v>
      </c>
      <c r="B10826" t="s">
        <v>118</v>
      </c>
      <c r="C10826" s="76" t="s">
        <v>842</v>
      </c>
      <c r="D10826" t="s">
        <v>980</v>
      </c>
      <c r="E10826" s="82">
        <v>5</v>
      </c>
      <c r="F10826" t="s">
        <v>973</v>
      </c>
      <c r="G10826" s="83">
        <v>42298</v>
      </c>
      <c r="I10826">
        <v>2015</v>
      </c>
    </row>
    <row r="10827" spans="1:9" x14ac:dyDescent="0.25">
      <c r="A10827" t="s">
        <v>972</v>
      </c>
      <c r="B10827" t="s">
        <v>122</v>
      </c>
      <c r="C10827" s="76" t="s">
        <v>842</v>
      </c>
      <c r="D10827" t="s">
        <v>980</v>
      </c>
      <c r="E10827" s="82">
        <v>5</v>
      </c>
      <c r="F10827" t="s">
        <v>973</v>
      </c>
      <c r="G10827" s="83">
        <v>42285</v>
      </c>
      <c r="I10827">
        <v>2015</v>
      </c>
    </row>
    <row r="10828" spans="1:9" x14ac:dyDescent="0.25">
      <c r="A10828" t="s">
        <v>972</v>
      </c>
      <c r="B10828" t="s">
        <v>133</v>
      </c>
      <c r="C10828" s="76" t="s">
        <v>842</v>
      </c>
      <c r="D10828" t="s">
        <v>980</v>
      </c>
      <c r="E10828" s="82">
        <v>10</v>
      </c>
      <c r="F10828" t="s">
        <v>973</v>
      </c>
      <c r="G10828" s="83">
        <v>42313</v>
      </c>
      <c r="I10828">
        <v>2015</v>
      </c>
    </row>
    <row r="10829" spans="1:9" x14ac:dyDescent="0.25">
      <c r="A10829" t="s">
        <v>972</v>
      </c>
      <c r="B10829" t="s">
        <v>171</v>
      </c>
      <c r="C10829" s="76" t="s">
        <v>842</v>
      </c>
      <c r="D10829" t="s">
        <v>980</v>
      </c>
      <c r="E10829" s="82">
        <v>12</v>
      </c>
      <c r="F10829" t="s">
        <v>973</v>
      </c>
      <c r="G10829" s="83">
        <v>42283</v>
      </c>
      <c r="I10829">
        <v>2015</v>
      </c>
    </row>
    <row r="10830" spans="1:9" x14ac:dyDescent="0.25">
      <c r="A10830" t="s">
        <v>972</v>
      </c>
      <c r="B10830" t="s">
        <v>241</v>
      </c>
      <c r="C10830" s="76" t="s">
        <v>842</v>
      </c>
      <c r="D10830" t="s">
        <v>980</v>
      </c>
      <c r="E10830" s="82">
        <v>6</v>
      </c>
      <c r="F10830" t="s">
        <v>973</v>
      </c>
      <c r="G10830" s="83">
        <v>42286</v>
      </c>
      <c r="I10830">
        <v>2015</v>
      </c>
    </row>
    <row r="10831" spans="1:9" x14ac:dyDescent="0.25">
      <c r="A10831" t="s">
        <v>972</v>
      </c>
      <c r="B10831" t="s">
        <v>248</v>
      </c>
      <c r="C10831" s="76" t="s">
        <v>842</v>
      </c>
      <c r="D10831" t="s">
        <v>980</v>
      </c>
      <c r="E10831" s="82">
        <v>6.02</v>
      </c>
      <c r="F10831" t="s">
        <v>973</v>
      </c>
      <c r="G10831" s="83">
        <v>42405</v>
      </c>
      <c r="I10831">
        <v>2016</v>
      </c>
    </row>
    <row r="10832" spans="1:9" x14ac:dyDescent="0.25">
      <c r="A10832" t="s">
        <v>972</v>
      </c>
      <c r="B10832" t="s">
        <v>186</v>
      </c>
      <c r="C10832" s="76" t="s">
        <v>842</v>
      </c>
      <c r="D10832" t="s">
        <v>980</v>
      </c>
      <c r="E10832" s="82">
        <v>500</v>
      </c>
      <c r="F10832" t="s">
        <v>973</v>
      </c>
      <c r="G10832" s="83">
        <v>42517</v>
      </c>
      <c r="I10832">
        <v>2016</v>
      </c>
    </row>
    <row r="10833" spans="1:9" x14ac:dyDescent="0.25">
      <c r="A10833" t="s">
        <v>972</v>
      </c>
      <c r="B10833" t="s">
        <v>91</v>
      </c>
      <c r="C10833" s="76" t="s">
        <v>842</v>
      </c>
      <c r="D10833" t="s">
        <v>980</v>
      </c>
      <c r="E10833" s="82">
        <v>8.25</v>
      </c>
      <c r="F10833" t="s">
        <v>973</v>
      </c>
      <c r="G10833" s="83">
        <v>42303</v>
      </c>
      <c r="I10833">
        <v>2015</v>
      </c>
    </row>
    <row r="10834" spans="1:9" x14ac:dyDescent="0.25">
      <c r="A10834" t="s">
        <v>972</v>
      </c>
      <c r="B10834" t="s">
        <v>64</v>
      </c>
      <c r="C10834" s="76" t="s">
        <v>842</v>
      </c>
      <c r="D10834" t="s">
        <v>980</v>
      </c>
      <c r="E10834" s="82">
        <v>10</v>
      </c>
      <c r="F10834" t="s">
        <v>973</v>
      </c>
      <c r="G10834" s="83">
        <v>42355</v>
      </c>
      <c r="I10834">
        <v>2015</v>
      </c>
    </row>
    <row r="10835" spans="1:9" x14ac:dyDescent="0.25">
      <c r="A10835" t="s">
        <v>972</v>
      </c>
      <c r="B10835" t="s">
        <v>155</v>
      </c>
      <c r="C10835" s="76" t="s">
        <v>842</v>
      </c>
      <c r="D10835" t="s">
        <v>980</v>
      </c>
      <c r="E10835" s="82">
        <v>15.2</v>
      </c>
      <c r="F10835" t="s">
        <v>973</v>
      </c>
      <c r="G10835" s="83">
        <v>42342</v>
      </c>
      <c r="I10835">
        <v>2015</v>
      </c>
    </row>
    <row r="10836" spans="1:9" x14ac:dyDescent="0.25">
      <c r="A10836" t="s">
        <v>972</v>
      </c>
      <c r="B10836" t="s">
        <v>169</v>
      </c>
      <c r="C10836" s="76" t="s">
        <v>842</v>
      </c>
      <c r="D10836" t="s">
        <v>980</v>
      </c>
      <c r="E10836" s="82">
        <v>3.8</v>
      </c>
      <c r="F10836" t="s">
        <v>973</v>
      </c>
      <c r="G10836" s="83">
        <v>42312</v>
      </c>
      <c r="I10836">
        <v>2015</v>
      </c>
    </row>
    <row r="10837" spans="1:9" x14ac:dyDescent="0.25">
      <c r="A10837" t="s">
        <v>972</v>
      </c>
      <c r="B10837" t="s">
        <v>224</v>
      </c>
      <c r="C10837" s="76" t="s">
        <v>842</v>
      </c>
      <c r="D10837" t="s">
        <v>980</v>
      </c>
      <c r="E10837" s="82">
        <v>8</v>
      </c>
      <c r="F10837" t="s">
        <v>973</v>
      </c>
      <c r="G10837" s="83">
        <v>42297</v>
      </c>
      <c r="I10837">
        <v>2015</v>
      </c>
    </row>
    <row r="10838" spans="1:9" x14ac:dyDescent="0.25">
      <c r="A10838" t="s">
        <v>972</v>
      </c>
      <c r="B10838" t="s">
        <v>240</v>
      </c>
      <c r="C10838" s="76" t="s">
        <v>842</v>
      </c>
      <c r="D10838" t="s">
        <v>980</v>
      </c>
      <c r="E10838" s="82">
        <v>9.4499999999999993</v>
      </c>
      <c r="F10838" t="s">
        <v>973</v>
      </c>
      <c r="G10838" s="83">
        <v>42328</v>
      </c>
      <c r="I10838">
        <v>2015</v>
      </c>
    </row>
    <row r="10839" spans="1:9" x14ac:dyDescent="0.25">
      <c r="A10839" t="s">
        <v>972</v>
      </c>
      <c r="B10839" t="s">
        <v>172</v>
      </c>
      <c r="C10839" s="76" t="s">
        <v>842</v>
      </c>
      <c r="D10839" t="s">
        <v>980</v>
      </c>
      <c r="E10839" s="82">
        <v>16.84</v>
      </c>
      <c r="F10839" t="s">
        <v>973</v>
      </c>
      <c r="G10839" s="83">
        <v>42321</v>
      </c>
      <c r="I10839">
        <v>2015</v>
      </c>
    </row>
    <row r="10840" spans="1:9" x14ac:dyDescent="0.25">
      <c r="A10840" t="s">
        <v>972</v>
      </c>
      <c r="B10840" t="s">
        <v>178</v>
      </c>
      <c r="C10840" s="76" t="s">
        <v>842</v>
      </c>
      <c r="D10840" t="s">
        <v>980</v>
      </c>
      <c r="E10840" s="82">
        <v>11</v>
      </c>
      <c r="F10840" t="s">
        <v>973</v>
      </c>
      <c r="G10840" s="83">
        <v>42312</v>
      </c>
      <c r="I10840">
        <v>2015</v>
      </c>
    </row>
    <row r="10841" spans="1:9" x14ac:dyDescent="0.25">
      <c r="A10841" t="s">
        <v>972</v>
      </c>
      <c r="B10841" t="s">
        <v>252</v>
      </c>
      <c r="C10841" s="76" t="s">
        <v>842</v>
      </c>
      <c r="D10841" t="s">
        <v>980</v>
      </c>
      <c r="E10841" s="82">
        <v>5</v>
      </c>
      <c r="F10841" t="s">
        <v>973</v>
      </c>
      <c r="G10841" s="83">
        <v>42265</v>
      </c>
      <c r="I10841">
        <v>2015</v>
      </c>
    </row>
    <row r="10842" spans="1:9" x14ac:dyDescent="0.25">
      <c r="A10842" t="s">
        <v>972</v>
      </c>
      <c r="B10842" t="s">
        <v>116</v>
      </c>
      <c r="C10842" s="76" t="s">
        <v>842</v>
      </c>
      <c r="D10842" t="s">
        <v>980</v>
      </c>
      <c r="E10842" s="82">
        <v>10</v>
      </c>
      <c r="F10842" t="s">
        <v>973</v>
      </c>
      <c r="G10842" s="83">
        <v>42332</v>
      </c>
      <c r="I10842">
        <v>2015</v>
      </c>
    </row>
    <row r="10843" spans="1:9" x14ac:dyDescent="0.25">
      <c r="A10843" t="s">
        <v>972</v>
      </c>
      <c r="B10843" t="s">
        <v>93</v>
      </c>
      <c r="C10843" s="76" t="s">
        <v>842</v>
      </c>
      <c r="D10843" t="s">
        <v>980</v>
      </c>
      <c r="E10843" s="82">
        <v>144</v>
      </c>
      <c r="F10843" t="s">
        <v>973</v>
      </c>
      <c r="G10843" s="83">
        <v>42453</v>
      </c>
      <c r="I10843">
        <v>2016</v>
      </c>
    </row>
    <row r="10844" spans="1:9" x14ac:dyDescent="0.25">
      <c r="A10844" t="s">
        <v>972</v>
      </c>
      <c r="B10844" t="s">
        <v>177</v>
      </c>
      <c r="C10844" s="76" t="s">
        <v>842</v>
      </c>
      <c r="D10844" t="s">
        <v>980</v>
      </c>
      <c r="E10844" s="82">
        <v>496</v>
      </c>
      <c r="F10844" t="s">
        <v>973</v>
      </c>
      <c r="G10844" s="83">
        <v>43272</v>
      </c>
      <c r="I10844">
        <v>2018</v>
      </c>
    </row>
    <row r="10845" spans="1:9" x14ac:dyDescent="0.25">
      <c r="A10845" t="s">
        <v>972</v>
      </c>
      <c r="B10845" t="s">
        <v>11</v>
      </c>
      <c r="C10845" s="76" t="s">
        <v>842</v>
      </c>
      <c r="D10845" t="s">
        <v>980</v>
      </c>
      <c r="E10845" s="82">
        <v>3.8</v>
      </c>
      <c r="F10845" t="s">
        <v>973</v>
      </c>
      <c r="G10845" s="83">
        <v>42282</v>
      </c>
      <c r="I10845">
        <v>2015</v>
      </c>
    </row>
    <row r="10846" spans="1:9" x14ac:dyDescent="0.25">
      <c r="A10846" t="s">
        <v>972</v>
      </c>
      <c r="B10846" t="s">
        <v>248</v>
      </c>
      <c r="C10846" s="76" t="s">
        <v>842</v>
      </c>
      <c r="D10846" t="s">
        <v>980</v>
      </c>
      <c r="E10846" s="82">
        <v>4</v>
      </c>
      <c r="F10846" t="s">
        <v>973</v>
      </c>
      <c r="G10846" s="83">
        <v>42284</v>
      </c>
      <c r="I10846">
        <v>2015</v>
      </c>
    </row>
    <row r="10847" spans="1:9" x14ac:dyDescent="0.25">
      <c r="A10847" t="s">
        <v>972</v>
      </c>
      <c r="B10847" t="s">
        <v>122</v>
      </c>
      <c r="C10847" s="76" t="s">
        <v>842</v>
      </c>
      <c r="D10847" t="s">
        <v>980</v>
      </c>
      <c r="E10847" s="82">
        <v>148.19999999999999</v>
      </c>
      <c r="F10847" t="s">
        <v>973</v>
      </c>
      <c r="G10847" s="83">
        <v>42353</v>
      </c>
      <c r="I10847">
        <v>2015</v>
      </c>
    </row>
    <row r="10848" spans="1:9" x14ac:dyDescent="0.25">
      <c r="A10848" t="s">
        <v>972</v>
      </c>
      <c r="B10848" t="s">
        <v>279</v>
      </c>
      <c r="C10848" s="76" t="s">
        <v>842</v>
      </c>
      <c r="D10848" t="s">
        <v>980</v>
      </c>
      <c r="E10848" s="82">
        <v>3.8</v>
      </c>
      <c r="F10848" t="s">
        <v>973</v>
      </c>
      <c r="G10848" s="83">
        <v>42262</v>
      </c>
      <c r="I10848">
        <v>2015</v>
      </c>
    </row>
    <row r="10849" spans="1:9" x14ac:dyDescent="0.25">
      <c r="A10849" t="s">
        <v>972</v>
      </c>
      <c r="B10849" t="s">
        <v>245</v>
      </c>
      <c r="C10849" s="76" t="s">
        <v>842</v>
      </c>
      <c r="D10849" t="s">
        <v>980</v>
      </c>
      <c r="E10849" s="82">
        <v>6</v>
      </c>
      <c r="F10849" t="s">
        <v>973</v>
      </c>
      <c r="G10849" s="83">
        <v>42303</v>
      </c>
      <c r="I10849">
        <v>2015</v>
      </c>
    </row>
    <row r="10850" spans="1:9" x14ac:dyDescent="0.25">
      <c r="A10850" t="s">
        <v>972</v>
      </c>
      <c r="B10850" t="s">
        <v>89</v>
      </c>
      <c r="C10850" s="76" t="s">
        <v>842</v>
      </c>
      <c r="D10850" t="s">
        <v>980</v>
      </c>
      <c r="E10850" s="82">
        <v>6</v>
      </c>
      <c r="F10850" t="s">
        <v>973</v>
      </c>
      <c r="G10850" s="83">
        <v>42304</v>
      </c>
      <c r="I10850">
        <v>2015</v>
      </c>
    </row>
    <row r="10851" spans="1:9" x14ac:dyDescent="0.25">
      <c r="A10851" t="s">
        <v>972</v>
      </c>
      <c r="B10851" t="s">
        <v>275</v>
      </c>
      <c r="C10851" s="76" t="s">
        <v>842</v>
      </c>
      <c r="D10851" t="s">
        <v>980</v>
      </c>
      <c r="E10851" s="82">
        <v>6.7</v>
      </c>
      <c r="F10851" t="s">
        <v>973</v>
      </c>
      <c r="G10851" s="83">
        <v>42366</v>
      </c>
      <c r="I10851">
        <v>2015</v>
      </c>
    </row>
    <row r="10852" spans="1:9" x14ac:dyDescent="0.25">
      <c r="A10852" t="s">
        <v>972</v>
      </c>
      <c r="B10852" t="s">
        <v>253</v>
      </c>
      <c r="C10852" s="76" t="s">
        <v>842</v>
      </c>
      <c r="D10852" t="s">
        <v>980</v>
      </c>
      <c r="E10852" s="82">
        <v>7</v>
      </c>
      <c r="F10852" t="s">
        <v>973</v>
      </c>
      <c r="G10852" s="83">
        <v>42436</v>
      </c>
      <c r="I10852">
        <v>2016</v>
      </c>
    </row>
    <row r="10853" spans="1:9" x14ac:dyDescent="0.25">
      <c r="A10853" t="s">
        <v>972</v>
      </c>
      <c r="B10853" t="s">
        <v>175</v>
      </c>
      <c r="C10853" s="76" t="s">
        <v>842</v>
      </c>
      <c r="D10853" t="s">
        <v>980</v>
      </c>
      <c r="E10853" s="82">
        <v>6</v>
      </c>
      <c r="F10853" t="s">
        <v>973</v>
      </c>
      <c r="G10853" s="83">
        <v>42299</v>
      </c>
      <c r="I10853">
        <v>2015</v>
      </c>
    </row>
    <row r="10854" spans="1:9" x14ac:dyDescent="0.25">
      <c r="A10854" t="s">
        <v>972</v>
      </c>
      <c r="B10854" t="s">
        <v>199</v>
      </c>
      <c r="C10854" s="76" t="s">
        <v>842</v>
      </c>
      <c r="D10854" t="s">
        <v>980</v>
      </c>
      <c r="E10854" s="82">
        <v>150</v>
      </c>
      <c r="F10854" t="s">
        <v>973</v>
      </c>
      <c r="G10854" s="83">
        <v>42811</v>
      </c>
      <c r="I10854">
        <v>2017</v>
      </c>
    </row>
    <row r="10855" spans="1:9" x14ac:dyDescent="0.25">
      <c r="A10855" t="s">
        <v>972</v>
      </c>
      <c r="B10855" t="s">
        <v>181</v>
      </c>
      <c r="C10855" s="76" t="s">
        <v>842</v>
      </c>
      <c r="D10855" t="s">
        <v>980</v>
      </c>
      <c r="E10855" s="82">
        <v>7</v>
      </c>
      <c r="F10855" t="s">
        <v>973</v>
      </c>
      <c r="G10855" s="83">
        <v>42311</v>
      </c>
      <c r="I10855">
        <v>2015</v>
      </c>
    </row>
    <row r="10856" spans="1:9" x14ac:dyDescent="0.25">
      <c r="A10856" t="s">
        <v>972</v>
      </c>
      <c r="B10856" t="s">
        <v>242</v>
      </c>
      <c r="C10856" s="76" t="s">
        <v>842</v>
      </c>
      <c r="D10856" t="s">
        <v>980</v>
      </c>
      <c r="E10856" s="82">
        <v>5</v>
      </c>
      <c r="F10856" t="s">
        <v>973</v>
      </c>
      <c r="G10856" s="83">
        <v>42286</v>
      </c>
      <c r="I10856">
        <v>2015</v>
      </c>
    </row>
    <row r="10857" spans="1:9" x14ac:dyDescent="0.25">
      <c r="A10857" t="s">
        <v>972</v>
      </c>
      <c r="B10857" t="s">
        <v>199</v>
      </c>
      <c r="C10857" s="76" t="s">
        <v>842</v>
      </c>
      <c r="D10857" t="s">
        <v>980</v>
      </c>
      <c r="E10857" s="82">
        <v>12</v>
      </c>
      <c r="F10857" t="s">
        <v>973</v>
      </c>
      <c r="G10857" s="83">
        <v>42339</v>
      </c>
      <c r="I10857">
        <v>2015</v>
      </c>
    </row>
    <row r="10858" spans="1:9" x14ac:dyDescent="0.25">
      <c r="A10858" t="s">
        <v>972</v>
      </c>
      <c r="B10858" t="s">
        <v>239</v>
      </c>
      <c r="C10858" s="76" t="s">
        <v>842</v>
      </c>
      <c r="D10858" t="s">
        <v>980</v>
      </c>
      <c r="E10858" s="82">
        <v>13.4</v>
      </c>
      <c r="F10858" t="s">
        <v>973</v>
      </c>
      <c r="G10858" s="83">
        <v>42318</v>
      </c>
      <c r="I10858">
        <v>2015</v>
      </c>
    </row>
    <row r="10859" spans="1:9" x14ac:dyDescent="0.25">
      <c r="A10859" t="s">
        <v>972</v>
      </c>
      <c r="B10859" t="s">
        <v>88</v>
      </c>
      <c r="C10859" s="76" t="s">
        <v>842</v>
      </c>
      <c r="D10859" t="s">
        <v>980</v>
      </c>
      <c r="E10859" s="82">
        <v>8.5500000000000007</v>
      </c>
      <c r="F10859" t="s">
        <v>973</v>
      </c>
      <c r="G10859" s="83">
        <v>42369</v>
      </c>
      <c r="I10859">
        <v>2015</v>
      </c>
    </row>
    <row r="10860" spans="1:9" x14ac:dyDescent="0.25">
      <c r="A10860" t="s">
        <v>972</v>
      </c>
      <c r="B10860" t="s">
        <v>251</v>
      </c>
      <c r="C10860" s="76" t="s">
        <v>842</v>
      </c>
      <c r="D10860" t="s">
        <v>980</v>
      </c>
      <c r="E10860" s="82">
        <v>13.6</v>
      </c>
      <c r="F10860" t="s">
        <v>973</v>
      </c>
      <c r="G10860" s="83">
        <v>42352</v>
      </c>
      <c r="I10860">
        <v>2015</v>
      </c>
    </row>
    <row r="10861" spans="1:9" x14ac:dyDescent="0.25">
      <c r="A10861" t="s">
        <v>972</v>
      </c>
      <c r="B10861" t="s">
        <v>104</v>
      </c>
      <c r="C10861" s="76" t="s">
        <v>842</v>
      </c>
      <c r="D10861" t="s">
        <v>980</v>
      </c>
      <c r="E10861" s="82">
        <v>4.5</v>
      </c>
      <c r="F10861" t="s">
        <v>973</v>
      </c>
      <c r="G10861" s="83">
        <v>42286</v>
      </c>
      <c r="I10861">
        <v>2015</v>
      </c>
    </row>
    <row r="10862" spans="1:9" x14ac:dyDescent="0.25">
      <c r="A10862" t="s">
        <v>972</v>
      </c>
      <c r="B10862" t="s">
        <v>253</v>
      </c>
      <c r="C10862" s="76" t="s">
        <v>1272</v>
      </c>
      <c r="D10862" t="s">
        <v>977</v>
      </c>
      <c r="E10862" s="82">
        <v>90</v>
      </c>
      <c r="F10862" t="s">
        <v>973</v>
      </c>
      <c r="G10862" s="83">
        <v>36526</v>
      </c>
      <c r="I10862">
        <v>2000</v>
      </c>
    </row>
    <row r="10863" spans="1:9" x14ac:dyDescent="0.25">
      <c r="A10863" t="s">
        <v>972</v>
      </c>
      <c r="B10863" t="s">
        <v>240</v>
      </c>
      <c r="C10863" s="76" t="s">
        <v>842</v>
      </c>
      <c r="D10863" t="s">
        <v>980</v>
      </c>
      <c r="E10863" s="82">
        <v>150</v>
      </c>
      <c r="F10863" t="s">
        <v>973</v>
      </c>
      <c r="G10863" s="83">
        <v>42356</v>
      </c>
      <c r="I10863">
        <v>2015</v>
      </c>
    </row>
    <row r="10864" spans="1:9" x14ac:dyDescent="0.25">
      <c r="A10864" t="s">
        <v>972</v>
      </c>
      <c r="B10864" t="s">
        <v>181</v>
      </c>
      <c r="C10864" s="76" t="s">
        <v>842</v>
      </c>
      <c r="D10864" t="s">
        <v>980</v>
      </c>
      <c r="E10864" s="82">
        <v>8.8000000000000007</v>
      </c>
      <c r="F10864" t="s">
        <v>973</v>
      </c>
      <c r="G10864" s="83">
        <v>42312</v>
      </c>
      <c r="I10864">
        <v>2015</v>
      </c>
    </row>
    <row r="10865" spans="1:9" x14ac:dyDescent="0.25">
      <c r="A10865" t="s">
        <v>972</v>
      </c>
      <c r="B10865" t="s">
        <v>186</v>
      </c>
      <c r="C10865" s="76" t="s">
        <v>842</v>
      </c>
      <c r="D10865" t="s">
        <v>980</v>
      </c>
      <c r="E10865" s="82">
        <v>5</v>
      </c>
      <c r="F10865" t="s">
        <v>973</v>
      </c>
      <c r="G10865" s="83">
        <v>42306</v>
      </c>
      <c r="I10865">
        <v>2015</v>
      </c>
    </row>
    <row r="10866" spans="1:9" x14ac:dyDescent="0.25">
      <c r="A10866" t="s">
        <v>972</v>
      </c>
      <c r="B10866" t="s">
        <v>240</v>
      </c>
      <c r="C10866" s="76" t="s">
        <v>842</v>
      </c>
      <c r="D10866" t="s">
        <v>980</v>
      </c>
      <c r="E10866" s="82">
        <v>3.8</v>
      </c>
      <c r="F10866" t="s">
        <v>973</v>
      </c>
      <c r="G10866" s="83">
        <v>42307</v>
      </c>
      <c r="I10866">
        <v>2015</v>
      </c>
    </row>
    <row r="10867" spans="1:9" x14ac:dyDescent="0.25">
      <c r="A10867" t="s">
        <v>972</v>
      </c>
      <c r="B10867" t="s">
        <v>248</v>
      </c>
      <c r="C10867" s="76" t="s">
        <v>842</v>
      </c>
      <c r="D10867" t="s">
        <v>980</v>
      </c>
      <c r="E10867" s="82">
        <v>13</v>
      </c>
      <c r="F10867" t="s">
        <v>973</v>
      </c>
      <c r="G10867" s="83">
        <v>42298</v>
      </c>
      <c r="I10867">
        <v>2015</v>
      </c>
    </row>
    <row r="10868" spans="1:9" x14ac:dyDescent="0.25">
      <c r="A10868" t="s">
        <v>972</v>
      </c>
      <c r="B10868" t="s">
        <v>179</v>
      </c>
      <c r="C10868" s="76" t="s">
        <v>842</v>
      </c>
      <c r="D10868" t="s">
        <v>980</v>
      </c>
      <c r="E10868" s="82">
        <v>3.99</v>
      </c>
      <c r="F10868" t="s">
        <v>973</v>
      </c>
      <c r="G10868" s="83">
        <v>42275</v>
      </c>
      <c r="I10868">
        <v>2015</v>
      </c>
    </row>
    <row r="10869" spans="1:9" x14ac:dyDescent="0.25">
      <c r="A10869" t="s">
        <v>972</v>
      </c>
      <c r="B10869" t="s">
        <v>103</v>
      </c>
      <c r="C10869" s="76" t="s">
        <v>842</v>
      </c>
      <c r="D10869" t="s">
        <v>980</v>
      </c>
      <c r="E10869" s="82">
        <v>3.8</v>
      </c>
      <c r="F10869" t="s">
        <v>973</v>
      </c>
      <c r="G10869" s="83">
        <v>42340</v>
      </c>
      <c r="I10869">
        <v>2015</v>
      </c>
    </row>
    <row r="10870" spans="1:9" x14ac:dyDescent="0.25">
      <c r="A10870" t="s">
        <v>972</v>
      </c>
      <c r="B10870" t="s">
        <v>146</v>
      </c>
      <c r="C10870" s="76" t="s">
        <v>842</v>
      </c>
      <c r="D10870" t="s">
        <v>980</v>
      </c>
      <c r="E10870" s="82">
        <v>499</v>
      </c>
      <c r="F10870" t="s">
        <v>973</v>
      </c>
      <c r="G10870" s="83">
        <v>43088</v>
      </c>
      <c r="I10870">
        <v>2017</v>
      </c>
    </row>
    <row r="10871" spans="1:9" x14ac:dyDescent="0.25">
      <c r="A10871" t="s">
        <v>972</v>
      </c>
      <c r="B10871" t="s">
        <v>117</v>
      </c>
      <c r="C10871" s="76" t="s">
        <v>842</v>
      </c>
      <c r="D10871" t="s">
        <v>980</v>
      </c>
      <c r="E10871" s="82">
        <v>3</v>
      </c>
      <c r="F10871" t="s">
        <v>973</v>
      </c>
      <c r="G10871" s="83">
        <v>42275</v>
      </c>
      <c r="I10871">
        <v>2015</v>
      </c>
    </row>
    <row r="10872" spans="1:9" x14ac:dyDescent="0.25">
      <c r="A10872" t="s">
        <v>972</v>
      </c>
      <c r="B10872" t="s">
        <v>278</v>
      </c>
      <c r="C10872" s="76" t="s">
        <v>842</v>
      </c>
      <c r="D10872" t="s">
        <v>980</v>
      </c>
      <c r="E10872" s="82">
        <v>499.97</v>
      </c>
      <c r="F10872" t="s">
        <v>973</v>
      </c>
      <c r="G10872" s="83">
        <v>42656</v>
      </c>
      <c r="I10872">
        <v>2016</v>
      </c>
    </row>
    <row r="10873" spans="1:9" x14ac:dyDescent="0.25">
      <c r="A10873" t="s">
        <v>972</v>
      </c>
      <c r="B10873" t="s">
        <v>173</v>
      </c>
      <c r="C10873" s="76" t="s">
        <v>842</v>
      </c>
      <c r="D10873" t="s">
        <v>980</v>
      </c>
      <c r="E10873" s="82">
        <v>498</v>
      </c>
      <c r="F10873" t="s">
        <v>973</v>
      </c>
      <c r="G10873" s="83">
        <v>42880</v>
      </c>
      <c r="I10873">
        <v>2017</v>
      </c>
    </row>
    <row r="10874" spans="1:9" x14ac:dyDescent="0.25">
      <c r="A10874" t="s">
        <v>972</v>
      </c>
      <c r="B10874" t="s">
        <v>141</v>
      </c>
      <c r="C10874" s="76" t="s">
        <v>842</v>
      </c>
      <c r="D10874" t="s">
        <v>980</v>
      </c>
      <c r="E10874" s="82">
        <v>6</v>
      </c>
      <c r="F10874" t="s">
        <v>973</v>
      </c>
      <c r="G10874" s="83">
        <v>42349</v>
      </c>
      <c r="I10874">
        <v>2015</v>
      </c>
    </row>
    <row r="10875" spans="1:9" x14ac:dyDescent="0.25">
      <c r="A10875" t="s">
        <v>972</v>
      </c>
      <c r="B10875" t="s">
        <v>279</v>
      </c>
      <c r="C10875" s="76" t="s">
        <v>842</v>
      </c>
      <c r="D10875" t="s">
        <v>980</v>
      </c>
      <c r="E10875" s="82">
        <v>10</v>
      </c>
      <c r="F10875" t="s">
        <v>973</v>
      </c>
      <c r="G10875" s="83">
        <v>42304</v>
      </c>
      <c r="I10875">
        <v>2015</v>
      </c>
    </row>
    <row r="10876" spans="1:9" x14ac:dyDescent="0.25">
      <c r="A10876" t="s">
        <v>972</v>
      </c>
      <c r="B10876" t="s">
        <v>198</v>
      </c>
      <c r="C10876" s="76" t="s">
        <v>842</v>
      </c>
      <c r="D10876" t="s">
        <v>980</v>
      </c>
      <c r="E10876" s="82">
        <v>12</v>
      </c>
      <c r="F10876" t="s">
        <v>973</v>
      </c>
      <c r="G10876" s="83">
        <v>42530</v>
      </c>
      <c r="I10876">
        <v>2016</v>
      </c>
    </row>
    <row r="10877" spans="1:9" x14ac:dyDescent="0.25">
      <c r="A10877" t="s">
        <v>972</v>
      </c>
      <c r="B10877" t="s">
        <v>109</v>
      </c>
      <c r="C10877" s="76" t="s">
        <v>842</v>
      </c>
      <c r="D10877" t="s">
        <v>980</v>
      </c>
      <c r="E10877" s="82">
        <v>15</v>
      </c>
      <c r="F10877" t="s">
        <v>973</v>
      </c>
      <c r="G10877" s="83">
        <v>42326</v>
      </c>
      <c r="I10877">
        <v>2015</v>
      </c>
    </row>
    <row r="10878" spans="1:9" x14ac:dyDescent="0.25">
      <c r="A10878" t="s">
        <v>972</v>
      </c>
      <c r="B10878" t="s">
        <v>251</v>
      </c>
      <c r="C10878" s="76" t="s">
        <v>842</v>
      </c>
      <c r="D10878" t="s">
        <v>980</v>
      </c>
      <c r="E10878" s="82">
        <v>6</v>
      </c>
      <c r="F10878" t="s">
        <v>973</v>
      </c>
      <c r="G10878" s="83">
        <v>42290</v>
      </c>
      <c r="I10878">
        <v>2015</v>
      </c>
    </row>
    <row r="10879" spans="1:9" ht="14.45" customHeight="1" x14ac:dyDescent="0.25">
      <c r="A10879" t="s">
        <v>972</v>
      </c>
      <c r="B10879" t="s">
        <v>246</v>
      </c>
      <c r="C10879" s="76" t="s">
        <v>842</v>
      </c>
      <c r="D10879" t="s">
        <v>980</v>
      </c>
      <c r="E10879" s="82">
        <v>3.6</v>
      </c>
      <c r="F10879" t="s">
        <v>973</v>
      </c>
      <c r="G10879" s="83">
        <v>42439</v>
      </c>
      <c r="I10879">
        <v>2016</v>
      </c>
    </row>
    <row r="10880" spans="1:9" ht="14.45" customHeight="1" x14ac:dyDescent="0.25">
      <c r="A10880" t="s">
        <v>972</v>
      </c>
      <c r="B10880" t="s">
        <v>240</v>
      </c>
      <c r="C10880" s="76" t="s">
        <v>842</v>
      </c>
      <c r="D10880" t="s">
        <v>980</v>
      </c>
      <c r="E10880" s="82">
        <v>3.6</v>
      </c>
      <c r="F10880" t="s">
        <v>973</v>
      </c>
      <c r="G10880" s="83">
        <v>42452</v>
      </c>
      <c r="I10880">
        <v>2016</v>
      </c>
    </row>
    <row r="10881" spans="1:9" x14ac:dyDescent="0.25">
      <c r="A10881" t="s">
        <v>972</v>
      </c>
      <c r="B10881" t="s">
        <v>240</v>
      </c>
      <c r="C10881" s="76" t="s">
        <v>842</v>
      </c>
      <c r="D10881" t="s">
        <v>980</v>
      </c>
      <c r="E10881" s="82">
        <v>3.6</v>
      </c>
      <c r="F10881" t="s">
        <v>973</v>
      </c>
      <c r="G10881" s="83">
        <v>42430</v>
      </c>
      <c r="I10881">
        <v>2016</v>
      </c>
    </row>
    <row r="10882" spans="1:9" x14ac:dyDescent="0.25">
      <c r="A10882" t="s">
        <v>972</v>
      </c>
      <c r="B10882" t="s">
        <v>242</v>
      </c>
      <c r="C10882" s="76" t="s">
        <v>842</v>
      </c>
      <c r="D10882" t="s">
        <v>980</v>
      </c>
      <c r="E10882" s="82">
        <v>5</v>
      </c>
      <c r="F10882" t="s">
        <v>973</v>
      </c>
      <c r="G10882" s="83">
        <v>42443</v>
      </c>
      <c r="I10882">
        <v>2016</v>
      </c>
    </row>
    <row r="10883" spans="1:9" x14ac:dyDescent="0.25">
      <c r="A10883" t="s">
        <v>972</v>
      </c>
      <c r="B10883" t="s">
        <v>249</v>
      </c>
      <c r="C10883" s="76" t="s">
        <v>842</v>
      </c>
      <c r="D10883" t="s">
        <v>980</v>
      </c>
      <c r="E10883" s="82">
        <v>5</v>
      </c>
      <c r="F10883" t="s">
        <v>973</v>
      </c>
      <c r="G10883" s="83">
        <v>42439</v>
      </c>
      <c r="I10883">
        <v>2016</v>
      </c>
    </row>
    <row r="10884" spans="1:9" x14ac:dyDescent="0.25">
      <c r="A10884" t="s">
        <v>972</v>
      </c>
      <c r="B10884" t="s">
        <v>254</v>
      </c>
      <c r="C10884" s="76" t="s">
        <v>842</v>
      </c>
      <c r="D10884" t="s">
        <v>980</v>
      </c>
      <c r="E10884" s="82">
        <v>8</v>
      </c>
      <c r="F10884" t="s">
        <v>973</v>
      </c>
      <c r="G10884" s="83">
        <v>42443</v>
      </c>
      <c r="I10884">
        <v>2016</v>
      </c>
    </row>
    <row r="10885" spans="1:9" x14ac:dyDescent="0.25">
      <c r="A10885" t="s">
        <v>972</v>
      </c>
      <c r="B10885" t="s">
        <v>254</v>
      </c>
      <c r="C10885" s="76" t="s">
        <v>842</v>
      </c>
      <c r="D10885" t="s">
        <v>980</v>
      </c>
      <c r="E10885" s="82">
        <v>8.1999999999999993</v>
      </c>
      <c r="F10885" t="s">
        <v>973</v>
      </c>
      <c r="G10885" s="83">
        <v>42444</v>
      </c>
      <c r="I10885">
        <v>2016</v>
      </c>
    </row>
    <row r="10886" spans="1:9" x14ac:dyDescent="0.25">
      <c r="A10886" t="s">
        <v>972</v>
      </c>
      <c r="B10886" t="s">
        <v>71</v>
      </c>
      <c r="C10886" s="76" t="s">
        <v>842</v>
      </c>
      <c r="D10886" t="s">
        <v>980</v>
      </c>
      <c r="E10886" s="82">
        <v>5</v>
      </c>
      <c r="F10886" t="s">
        <v>973</v>
      </c>
      <c r="G10886" s="83">
        <v>42440</v>
      </c>
      <c r="I10886">
        <v>2016</v>
      </c>
    </row>
    <row r="10887" spans="1:9" x14ac:dyDescent="0.25">
      <c r="A10887" t="s">
        <v>972</v>
      </c>
      <c r="B10887" t="s">
        <v>246</v>
      </c>
      <c r="C10887" s="76" t="s">
        <v>842</v>
      </c>
      <c r="D10887" t="s">
        <v>980</v>
      </c>
      <c r="E10887" s="82">
        <v>7.2</v>
      </c>
      <c r="F10887" t="s">
        <v>973</v>
      </c>
      <c r="G10887" s="83">
        <v>42452</v>
      </c>
      <c r="I10887">
        <v>2016</v>
      </c>
    </row>
    <row r="10888" spans="1:9" x14ac:dyDescent="0.25">
      <c r="A10888" t="s">
        <v>972</v>
      </c>
      <c r="B10888" t="s">
        <v>246</v>
      </c>
      <c r="C10888" s="76" t="s">
        <v>842</v>
      </c>
      <c r="D10888" t="s">
        <v>980</v>
      </c>
      <c r="E10888" s="82">
        <v>7.6</v>
      </c>
      <c r="F10888" t="s">
        <v>973</v>
      </c>
      <c r="G10888" s="83">
        <v>42432</v>
      </c>
      <c r="I10888">
        <v>2016</v>
      </c>
    </row>
    <row r="10889" spans="1:9" x14ac:dyDescent="0.25">
      <c r="A10889" t="s">
        <v>972</v>
      </c>
      <c r="B10889" t="s">
        <v>246</v>
      </c>
      <c r="C10889" s="76" t="s">
        <v>842</v>
      </c>
      <c r="D10889" t="s">
        <v>980</v>
      </c>
      <c r="E10889" s="82">
        <v>5</v>
      </c>
      <c r="F10889" t="s">
        <v>973</v>
      </c>
      <c r="G10889" s="83">
        <v>42447</v>
      </c>
      <c r="I10889">
        <v>2016</v>
      </c>
    </row>
    <row r="10890" spans="1:9" x14ac:dyDescent="0.25">
      <c r="A10890" t="s">
        <v>972</v>
      </c>
      <c r="B10890" t="s">
        <v>248</v>
      </c>
      <c r="C10890" s="76" t="s">
        <v>842</v>
      </c>
      <c r="D10890" t="s">
        <v>980</v>
      </c>
      <c r="E10890" s="82">
        <v>7.2</v>
      </c>
      <c r="F10890" t="s">
        <v>973</v>
      </c>
      <c r="G10890" s="83">
        <v>42439</v>
      </c>
      <c r="I10890">
        <v>2016</v>
      </c>
    </row>
    <row r="10891" spans="1:9" x14ac:dyDescent="0.25">
      <c r="A10891" t="s">
        <v>972</v>
      </c>
      <c r="B10891" t="s">
        <v>246</v>
      </c>
      <c r="C10891" s="76" t="s">
        <v>842</v>
      </c>
      <c r="D10891" t="s">
        <v>980</v>
      </c>
      <c r="E10891" s="82">
        <v>6</v>
      </c>
      <c r="F10891" t="s">
        <v>973</v>
      </c>
      <c r="G10891" s="83">
        <v>42439</v>
      </c>
      <c r="I10891">
        <v>2016</v>
      </c>
    </row>
    <row r="10892" spans="1:9" x14ac:dyDescent="0.25">
      <c r="A10892" t="s">
        <v>972</v>
      </c>
      <c r="B10892" t="s">
        <v>246</v>
      </c>
      <c r="C10892" s="76" t="s">
        <v>842</v>
      </c>
      <c r="D10892" t="s">
        <v>980</v>
      </c>
      <c r="E10892" s="82">
        <v>5</v>
      </c>
      <c r="F10892" t="s">
        <v>973</v>
      </c>
      <c r="G10892" s="83">
        <v>42439</v>
      </c>
      <c r="I10892">
        <v>2016</v>
      </c>
    </row>
    <row r="10893" spans="1:9" x14ac:dyDescent="0.25">
      <c r="A10893" t="s">
        <v>972</v>
      </c>
      <c r="B10893" t="s">
        <v>110</v>
      </c>
      <c r="C10893" s="76" t="s">
        <v>842</v>
      </c>
      <c r="D10893" t="s">
        <v>980</v>
      </c>
      <c r="E10893" s="82">
        <v>6</v>
      </c>
      <c r="F10893" t="s">
        <v>973</v>
      </c>
      <c r="G10893" s="83">
        <v>42303</v>
      </c>
      <c r="I10893">
        <v>2015</v>
      </c>
    </row>
    <row r="10894" spans="1:9" x14ac:dyDescent="0.25">
      <c r="A10894" t="s">
        <v>972</v>
      </c>
      <c r="B10894" t="s">
        <v>186</v>
      </c>
      <c r="C10894" s="76" t="s">
        <v>842</v>
      </c>
      <c r="D10894" t="s">
        <v>980</v>
      </c>
      <c r="E10894" s="82">
        <v>7.6</v>
      </c>
      <c r="F10894" t="s">
        <v>973</v>
      </c>
      <c r="G10894" s="83">
        <v>42290</v>
      </c>
      <c r="I10894">
        <v>2015</v>
      </c>
    </row>
    <row r="10895" spans="1:9" x14ac:dyDescent="0.25">
      <c r="A10895" t="s">
        <v>972</v>
      </c>
      <c r="B10895" t="s">
        <v>139</v>
      </c>
      <c r="C10895" s="76" t="s">
        <v>842</v>
      </c>
      <c r="D10895" t="s">
        <v>980</v>
      </c>
      <c r="E10895" s="82">
        <v>7.7</v>
      </c>
      <c r="F10895" t="s">
        <v>973</v>
      </c>
      <c r="G10895" s="83">
        <v>42321</v>
      </c>
      <c r="I10895">
        <v>2015</v>
      </c>
    </row>
    <row r="10896" spans="1:9" x14ac:dyDescent="0.25">
      <c r="A10896" t="s">
        <v>972</v>
      </c>
      <c r="B10896" t="s">
        <v>100</v>
      </c>
      <c r="C10896" s="76" t="s">
        <v>842</v>
      </c>
      <c r="D10896" t="s">
        <v>980</v>
      </c>
      <c r="E10896" s="82">
        <v>8.09</v>
      </c>
      <c r="F10896" t="s">
        <v>973</v>
      </c>
      <c r="G10896" s="83">
        <v>42292</v>
      </c>
      <c r="I10896">
        <v>2015</v>
      </c>
    </row>
    <row r="10897" spans="1:9" x14ac:dyDescent="0.25">
      <c r="A10897" t="s">
        <v>972</v>
      </c>
      <c r="B10897" t="s">
        <v>223</v>
      </c>
      <c r="C10897" s="76" t="s">
        <v>842</v>
      </c>
      <c r="D10897" t="s">
        <v>980</v>
      </c>
      <c r="E10897" s="82">
        <v>8.8699999999999992</v>
      </c>
      <c r="F10897" t="s">
        <v>973</v>
      </c>
      <c r="G10897" s="83">
        <v>42317</v>
      </c>
      <c r="I10897">
        <v>2015</v>
      </c>
    </row>
    <row r="10898" spans="1:9" x14ac:dyDescent="0.25">
      <c r="A10898" t="s">
        <v>972</v>
      </c>
      <c r="B10898" t="s">
        <v>221</v>
      </c>
      <c r="C10898" s="76" t="s">
        <v>842</v>
      </c>
      <c r="D10898" t="s">
        <v>980</v>
      </c>
      <c r="E10898" s="82">
        <v>1.72</v>
      </c>
      <c r="F10898" t="s">
        <v>973</v>
      </c>
      <c r="G10898" s="83">
        <v>42293</v>
      </c>
      <c r="I10898">
        <v>2015</v>
      </c>
    </row>
    <row r="10899" spans="1:9" x14ac:dyDescent="0.25">
      <c r="A10899" t="s">
        <v>972</v>
      </c>
      <c r="B10899" t="s">
        <v>246</v>
      </c>
      <c r="C10899" s="76" t="s">
        <v>842</v>
      </c>
      <c r="D10899" t="s">
        <v>980</v>
      </c>
      <c r="E10899" s="82">
        <v>4.2</v>
      </c>
      <c r="F10899" t="s">
        <v>973</v>
      </c>
      <c r="G10899" s="83">
        <v>42439</v>
      </c>
      <c r="I10899">
        <v>2016</v>
      </c>
    </row>
    <row r="10900" spans="1:9" x14ac:dyDescent="0.25">
      <c r="A10900" t="s">
        <v>972</v>
      </c>
      <c r="B10900" t="s">
        <v>246</v>
      </c>
      <c r="C10900" s="76" t="s">
        <v>842</v>
      </c>
      <c r="D10900" t="s">
        <v>980</v>
      </c>
      <c r="E10900" s="82">
        <v>11</v>
      </c>
      <c r="F10900" t="s">
        <v>973</v>
      </c>
      <c r="G10900" s="83">
        <v>42431</v>
      </c>
      <c r="I10900">
        <v>2016</v>
      </c>
    </row>
    <row r="10901" spans="1:9" x14ac:dyDescent="0.25">
      <c r="A10901" t="s">
        <v>972</v>
      </c>
      <c r="B10901" t="s">
        <v>66</v>
      </c>
      <c r="C10901" s="76" t="s">
        <v>842</v>
      </c>
      <c r="D10901" t="s">
        <v>980</v>
      </c>
      <c r="E10901" s="82">
        <v>5</v>
      </c>
      <c r="F10901" t="s">
        <v>973</v>
      </c>
      <c r="G10901" s="83">
        <v>42443</v>
      </c>
      <c r="I10901">
        <v>2016</v>
      </c>
    </row>
    <row r="10902" spans="1:9" x14ac:dyDescent="0.25">
      <c r="A10902" t="s">
        <v>972</v>
      </c>
      <c r="B10902" t="s">
        <v>248</v>
      </c>
      <c r="C10902" s="76" t="s">
        <v>842</v>
      </c>
      <c r="D10902" t="s">
        <v>980</v>
      </c>
      <c r="E10902" s="82">
        <v>7.6</v>
      </c>
      <c r="F10902" t="s">
        <v>973</v>
      </c>
      <c r="G10902" s="83">
        <v>42439</v>
      </c>
      <c r="I10902">
        <v>2016</v>
      </c>
    </row>
    <row r="10903" spans="1:9" x14ac:dyDescent="0.25">
      <c r="A10903" t="s">
        <v>972</v>
      </c>
      <c r="B10903" t="s">
        <v>240</v>
      </c>
      <c r="C10903" s="76" t="s">
        <v>842</v>
      </c>
      <c r="D10903" t="s">
        <v>980</v>
      </c>
      <c r="E10903" s="82">
        <v>3</v>
      </c>
      <c r="F10903" t="s">
        <v>973</v>
      </c>
      <c r="G10903" s="83">
        <v>42430</v>
      </c>
      <c r="I10903">
        <v>2016</v>
      </c>
    </row>
    <row r="10904" spans="1:9" x14ac:dyDescent="0.25">
      <c r="A10904" t="s">
        <v>972</v>
      </c>
      <c r="B10904" t="s">
        <v>240</v>
      </c>
      <c r="C10904" s="76" t="s">
        <v>842</v>
      </c>
      <c r="D10904" t="s">
        <v>980</v>
      </c>
      <c r="E10904" s="82">
        <v>3</v>
      </c>
      <c r="F10904" t="s">
        <v>973</v>
      </c>
      <c r="G10904" s="83">
        <v>42579</v>
      </c>
      <c r="I10904">
        <v>2016</v>
      </c>
    </row>
    <row r="10905" spans="1:9" x14ac:dyDescent="0.25">
      <c r="A10905" t="s">
        <v>972</v>
      </c>
      <c r="B10905" t="s">
        <v>248</v>
      </c>
      <c r="C10905" s="76" t="s">
        <v>842</v>
      </c>
      <c r="D10905" t="s">
        <v>980</v>
      </c>
      <c r="E10905" s="82">
        <v>8.8000000000000007</v>
      </c>
      <c r="F10905" t="s">
        <v>973</v>
      </c>
      <c r="G10905" s="83">
        <v>42311</v>
      </c>
      <c r="I10905">
        <v>2015</v>
      </c>
    </row>
    <row r="10906" spans="1:9" x14ac:dyDescent="0.25">
      <c r="A10906" t="s">
        <v>972</v>
      </c>
      <c r="B10906" t="s">
        <v>66</v>
      </c>
      <c r="C10906" s="76" t="s">
        <v>842</v>
      </c>
      <c r="D10906" t="s">
        <v>980</v>
      </c>
      <c r="E10906" s="82">
        <v>255</v>
      </c>
      <c r="F10906" t="s">
        <v>973</v>
      </c>
      <c r="G10906" s="83">
        <v>42508</v>
      </c>
      <c r="I10906">
        <v>2016</v>
      </c>
    </row>
    <row r="10907" spans="1:9" x14ac:dyDescent="0.25">
      <c r="A10907" t="s">
        <v>972</v>
      </c>
      <c r="B10907" t="s">
        <v>152</v>
      </c>
      <c r="C10907" s="76" t="s">
        <v>842</v>
      </c>
      <c r="D10907" t="s">
        <v>980</v>
      </c>
      <c r="E10907" s="82">
        <v>3.8</v>
      </c>
      <c r="F10907" t="s">
        <v>973</v>
      </c>
      <c r="G10907" s="83">
        <v>42374</v>
      </c>
      <c r="I10907">
        <v>2016</v>
      </c>
    </row>
    <row r="10908" spans="1:9" x14ac:dyDescent="0.25">
      <c r="A10908" t="s">
        <v>972</v>
      </c>
      <c r="B10908" t="s">
        <v>93</v>
      </c>
      <c r="C10908" s="76" t="s">
        <v>842</v>
      </c>
      <c r="D10908" t="s">
        <v>980</v>
      </c>
      <c r="E10908" s="82">
        <v>500</v>
      </c>
      <c r="F10908" t="s">
        <v>973</v>
      </c>
      <c r="G10908" s="83">
        <v>42724</v>
      </c>
      <c r="I10908">
        <v>2016</v>
      </c>
    </row>
    <row r="10909" spans="1:9" x14ac:dyDescent="0.25">
      <c r="A10909" t="s">
        <v>972</v>
      </c>
      <c r="B10909" t="s">
        <v>198</v>
      </c>
      <c r="C10909" s="76" t="s">
        <v>842</v>
      </c>
      <c r="D10909" t="s">
        <v>980</v>
      </c>
      <c r="E10909" s="82">
        <v>5.45</v>
      </c>
      <c r="F10909" t="s">
        <v>973</v>
      </c>
      <c r="G10909" s="83">
        <v>42292</v>
      </c>
      <c r="I10909">
        <v>2015</v>
      </c>
    </row>
    <row r="10910" spans="1:9" x14ac:dyDescent="0.25">
      <c r="A10910" t="s">
        <v>972</v>
      </c>
      <c r="B10910" t="s">
        <v>84</v>
      </c>
      <c r="C10910" s="76" t="s">
        <v>842</v>
      </c>
      <c r="D10910" t="s">
        <v>980</v>
      </c>
      <c r="E10910" s="82">
        <v>7.6</v>
      </c>
      <c r="F10910" t="s">
        <v>973</v>
      </c>
      <c r="G10910" s="83">
        <v>42340</v>
      </c>
      <c r="I10910">
        <v>2015</v>
      </c>
    </row>
    <row r="10911" spans="1:9" x14ac:dyDescent="0.25">
      <c r="A10911" t="s">
        <v>972</v>
      </c>
      <c r="B10911" t="s">
        <v>118</v>
      </c>
      <c r="C10911" s="76" t="s">
        <v>842</v>
      </c>
      <c r="D10911" t="s">
        <v>980</v>
      </c>
      <c r="E10911" s="82">
        <v>9.1</v>
      </c>
      <c r="F10911" t="s">
        <v>973</v>
      </c>
      <c r="G10911" s="83">
        <v>42321</v>
      </c>
      <c r="I10911">
        <v>2015</v>
      </c>
    </row>
    <row r="10912" spans="1:9" x14ac:dyDescent="0.25">
      <c r="A10912" t="s">
        <v>972</v>
      </c>
      <c r="B10912" s="74" t="s">
        <v>213</v>
      </c>
      <c r="C10912" s="76" t="s">
        <v>842</v>
      </c>
      <c r="D10912" t="s">
        <v>980</v>
      </c>
      <c r="E10912" s="82">
        <v>6</v>
      </c>
      <c r="F10912" t="s">
        <v>973</v>
      </c>
      <c r="G10912" s="83">
        <v>42303</v>
      </c>
      <c r="I10912">
        <v>2015</v>
      </c>
    </row>
    <row r="10913" spans="1:9" x14ac:dyDescent="0.25">
      <c r="A10913" t="s">
        <v>972</v>
      </c>
      <c r="B10913" t="s">
        <v>239</v>
      </c>
      <c r="C10913" s="76" t="s">
        <v>842</v>
      </c>
      <c r="D10913" t="s">
        <v>980</v>
      </c>
      <c r="E10913" s="82">
        <v>10</v>
      </c>
      <c r="F10913" t="s">
        <v>973</v>
      </c>
      <c r="G10913" s="83">
        <v>42312</v>
      </c>
      <c r="I10913">
        <v>2015</v>
      </c>
    </row>
    <row r="10914" spans="1:9" x14ac:dyDescent="0.25">
      <c r="A10914" t="s">
        <v>972</v>
      </c>
      <c r="B10914" t="s">
        <v>106</v>
      </c>
      <c r="C10914" s="76" t="s">
        <v>842</v>
      </c>
      <c r="D10914" t="s">
        <v>980</v>
      </c>
      <c r="E10914" s="82">
        <v>500</v>
      </c>
      <c r="F10914" t="s">
        <v>973</v>
      </c>
      <c r="G10914" s="83">
        <v>42607</v>
      </c>
      <c r="I10914">
        <v>2016</v>
      </c>
    </row>
    <row r="10915" spans="1:9" x14ac:dyDescent="0.25">
      <c r="A10915" t="s">
        <v>972</v>
      </c>
      <c r="B10915" t="s">
        <v>281</v>
      </c>
      <c r="C10915" s="76" t="s">
        <v>842</v>
      </c>
      <c r="D10915" t="s">
        <v>980</v>
      </c>
      <c r="E10915" s="82">
        <v>6.75</v>
      </c>
      <c r="F10915" t="s">
        <v>973</v>
      </c>
      <c r="G10915" s="83">
        <v>42495</v>
      </c>
      <c r="I10915">
        <v>2016</v>
      </c>
    </row>
    <row r="10916" spans="1:9" x14ac:dyDescent="0.25">
      <c r="A10916" t="s">
        <v>972</v>
      </c>
      <c r="B10916" t="s">
        <v>130</v>
      </c>
      <c r="C10916" s="76" t="s">
        <v>842</v>
      </c>
      <c r="D10916" t="s">
        <v>980</v>
      </c>
      <c r="E10916" s="82">
        <v>11.4</v>
      </c>
      <c r="F10916" t="s">
        <v>973</v>
      </c>
      <c r="G10916" s="83">
        <v>42303</v>
      </c>
      <c r="I10916">
        <v>2015</v>
      </c>
    </row>
    <row r="10917" spans="1:9" x14ac:dyDescent="0.25">
      <c r="A10917" t="s">
        <v>972</v>
      </c>
      <c r="B10917" t="s">
        <v>239</v>
      </c>
      <c r="C10917" s="76" t="s">
        <v>842</v>
      </c>
      <c r="D10917" t="s">
        <v>980</v>
      </c>
      <c r="E10917" s="82">
        <v>5</v>
      </c>
      <c r="F10917" t="s">
        <v>973</v>
      </c>
      <c r="G10917" s="83">
        <v>42368</v>
      </c>
      <c r="I10917">
        <v>2015</v>
      </c>
    </row>
    <row r="10918" spans="1:9" x14ac:dyDescent="0.25">
      <c r="A10918" t="s">
        <v>972</v>
      </c>
      <c r="B10918" t="s">
        <v>277</v>
      </c>
      <c r="C10918" s="76" t="s">
        <v>842</v>
      </c>
      <c r="D10918" t="s">
        <v>980</v>
      </c>
      <c r="E10918" s="82">
        <v>7.6</v>
      </c>
      <c r="F10918" t="s">
        <v>973</v>
      </c>
      <c r="G10918" s="83">
        <v>42347</v>
      </c>
      <c r="I10918">
        <v>2015</v>
      </c>
    </row>
    <row r="10919" spans="1:9" x14ac:dyDescent="0.25">
      <c r="A10919" t="s">
        <v>972</v>
      </c>
      <c r="B10919" t="s">
        <v>274</v>
      </c>
      <c r="C10919" s="76" t="s">
        <v>842</v>
      </c>
      <c r="D10919" t="s">
        <v>980</v>
      </c>
      <c r="E10919" s="82">
        <v>4.16</v>
      </c>
      <c r="F10919" t="s">
        <v>973</v>
      </c>
      <c r="G10919" s="83">
        <v>42321</v>
      </c>
      <c r="I10919">
        <v>2015</v>
      </c>
    </row>
    <row r="10920" spans="1:9" x14ac:dyDescent="0.25">
      <c r="A10920" t="s">
        <v>972</v>
      </c>
      <c r="B10920" t="s">
        <v>240</v>
      </c>
      <c r="C10920" s="76" t="s">
        <v>842</v>
      </c>
      <c r="D10920" t="s">
        <v>980</v>
      </c>
      <c r="E10920" s="82">
        <v>8.25</v>
      </c>
      <c r="F10920" t="s">
        <v>973</v>
      </c>
      <c r="G10920" s="83">
        <v>42446</v>
      </c>
      <c r="I10920">
        <v>2016</v>
      </c>
    </row>
    <row r="10921" spans="1:9" x14ac:dyDescent="0.25">
      <c r="A10921" t="s">
        <v>972</v>
      </c>
      <c r="B10921" t="s">
        <v>240</v>
      </c>
      <c r="C10921" s="76" t="s">
        <v>842</v>
      </c>
      <c r="D10921" t="s">
        <v>980</v>
      </c>
      <c r="E10921" s="82">
        <v>3.6</v>
      </c>
      <c r="F10921" t="s">
        <v>973</v>
      </c>
      <c r="G10921" s="83">
        <v>42458</v>
      </c>
      <c r="I10921">
        <v>2016</v>
      </c>
    </row>
    <row r="10922" spans="1:9" x14ac:dyDescent="0.25">
      <c r="A10922" t="s">
        <v>972</v>
      </c>
      <c r="B10922" t="s">
        <v>246</v>
      </c>
      <c r="C10922" s="76" t="s">
        <v>842</v>
      </c>
      <c r="D10922" t="s">
        <v>980</v>
      </c>
      <c r="E10922" s="82">
        <v>6</v>
      </c>
      <c r="F10922" t="s">
        <v>973</v>
      </c>
      <c r="G10922" s="83">
        <v>42432</v>
      </c>
      <c r="I10922">
        <v>2016</v>
      </c>
    </row>
    <row r="10923" spans="1:9" x14ac:dyDescent="0.25">
      <c r="A10923" t="s">
        <v>972</v>
      </c>
      <c r="B10923" t="s">
        <v>246</v>
      </c>
      <c r="C10923" s="76" t="s">
        <v>842</v>
      </c>
      <c r="D10923" t="s">
        <v>980</v>
      </c>
      <c r="E10923" s="82">
        <v>4.2</v>
      </c>
      <c r="F10923" t="s">
        <v>973</v>
      </c>
      <c r="G10923" s="83">
        <v>42430</v>
      </c>
      <c r="I10923">
        <v>2016</v>
      </c>
    </row>
    <row r="10924" spans="1:9" x14ac:dyDescent="0.25">
      <c r="A10924" t="s">
        <v>972</v>
      </c>
      <c r="B10924" t="s">
        <v>131</v>
      </c>
      <c r="C10924" s="76" t="s">
        <v>842</v>
      </c>
      <c r="D10924" t="s">
        <v>980</v>
      </c>
      <c r="E10924" s="82">
        <v>11.4</v>
      </c>
      <c r="F10924" t="s">
        <v>973</v>
      </c>
      <c r="G10924" s="83">
        <v>42298</v>
      </c>
      <c r="I10924">
        <v>2015</v>
      </c>
    </row>
    <row r="10925" spans="1:9" x14ac:dyDescent="0.25">
      <c r="A10925" t="s">
        <v>972</v>
      </c>
      <c r="B10925" t="s">
        <v>240</v>
      </c>
      <c r="C10925" s="76" t="s">
        <v>842</v>
      </c>
      <c r="D10925" t="s">
        <v>980</v>
      </c>
      <c r="E10925" s="82">
        <v>6</v>
      </c>
      <c r="F10925" t="s">
        <v>973</v>
      </c>
      <c r="G10925" s="83">
        <v>42446</v>
      </c>
      <c r="I10925">
        <v>2016</v>
      </c>
    </row>
    <row r="10926" spans="1:9" x14ac:dyDescent="0.25">
      <c r="A10926" t="s">
        <v>972</v>
      </c>
      <c r="B10926" t="s">
        <v>246</v>
      </c>
      <c r="C10926" s="76" t="s">
        <v>842</v>
      </c>
      <c r="D10926" t="s">
        <v>980</v>
      </c>
      <c r="E10926" s="82">
        <v>3</v>
      </c>
      <c r="F10926" t="s">
        <v>973</v>
      </c>
      <c r="G10926" s="83">
        <v>42443</v>
      </c>
      <c r="I10926">
        <v>2016</v>
      </c>
    </row>
    <row r="10927" spans="1:9" x14ac:dyDescent="0.25">
      <c r="A10927" t="s">
        <v>972</v>
      </c>
      <c r="B10927" t="s">
        <v>240</v>
      </c>
      <c r="C10927" s="76" t="s">
        <v>842</v>
      </c>
      <c r="D10927" t="s">
        <v>980</v>
      </c>
      <c r="E10927" s="82">
        <v>4.2</v>
      </c>
      <c r="F10927" t="s">
        <v>973</v>
      </c>
      <c r="G10927" s="83">
        <v>42452</v>
      </c>
      <c r="I10927">
        <v>2016</v>
      </c>
    </row>
    <row r="10928" spans="1:9" x14ac:dyDescent="0.25">
      <c r="A10928" t="s">
        <v>972</v>
      </c>
      <c r="B10928" t="s">
        <v>239</v>
      </c>
      <c r="C10928" s="76" t="s">
        <v>842</v>
      </c>
      <c r="D10928" t="s">
        <v>980</v>
      </c>
      <c r="E10928" s="82">
        <v>11.4</v>
      </c>
      <c r="F10928" t="s">
        <v>973</v>
      </c>
      <c r="G10928" s="83">
        <v>42314</v>
      </c>
      <c r="I10928">
        <v>2015</v>
      </c>
    </row>
    <row r="10929" spans="1:9" x14ac:dyDescent="0.25">
      <c r="A10929" t="s">
        <v>972</v>
      </c>
      <c r="B10929" t="s">
        <v>219</v>
      </c>
      <c r="C10929" s="76" t="s">
        <v>842</v>
      </c>
      <c r="D10929" t="s">
        <v>980</v>
      </c>
      <c r="E10929" s="82">
        <v>10</v>
      </c>
      <c r="F10929" t="s">
        <v>973</v>
      </c>
      <c r="G10929" s="83">
        <v>42312</v>
      </c>
      <c r="I10929">
        <v>2015</v>
      </c>
    </row>
    <row r="10930" spans="1:9" x14ac:dyDescent="0.25">
      <c r="A10930" t="s">
        <v>972</v>
      </c>
      <c r="B10930" t="s">
        <v>248</v>
      </c>
      <c r="C10930" s="76" t="s">
        <v>842</v>
      </c>
      <c r="D10930" t="s">
        <v>980</v>
      </c>
      <c r="E10930" s="82">
        <v>7.6</v>
      </c>
      <c r="F10930" t="s">
        <v>973</v>
      </c>
      <c r="G10930" s="83">
        <v>42447</v>
      </c>
      <c r="I10930">
        <v>2016</v>
      </c>
    </row>
    <row r="10931" spans="1:9" x14ac:dyDescent="0.25">
      <c r="A10931" t="s">
        <v>972</v>
      </c>
      <c r="B10931" t="s">
        <v>177</v>
      </c>
      <c r="C10931" s="76" t="s">
        <v>842</v>
      </c>
      <c r="D10931" t="s">
        <v>980</v>
      </c>
      <c r="E10931" s="82">
        <v>3</v>
      </c>
      <c r="F10931" t="s">
        <v>973</v>
      </c>
      <c r="G10931" s="83">
        <v>42433</v>
      </c>
      <c r="I10931">
        <v>2016</v>
      </c>
    </row>
    <row r="10932" spans="1:9" x14ac:dyDescent="0.25">
      <c r="A10932" t="s">
        <v>972</v>
      </c>
      <c r="B10932" t="s">
        <v>93</v>
      </c>
      <c r="C10932" s="76" t="s">
        <v>842</v>
      </c>
      <c r="D10932" t="s">
        <v>980</v>
      </c>
      <c r="E10932" s="82">
        <v>12</v>
      </c>
      <c r="F10932" t="s">
        <v>973</v>
      </c>
      <c r="G10932" s="83">
        <v>42339</v>
      </c>
      <c r="I10932">
        <v>2015</v>
      </c>
    </row>
    <row r="10933" spans="1:9" x14ac:dyDescent="0.25">
      <c r="A10933" t="s">
        <v>972</v>
      </c>
      <c r="B10933" t="s">
        <v>179</v>
      </c>
      <c r="C10933" s="76" t="s">
        <v>842</v>
      </c>
      <c r="D10933" t="s">
        <v>980</v>
      </c>
      <c r="E10933" s="82">
        <v>500</v>
      </c>
      <c r="F10933" t="s">
        <v>973</v>
      </c>
      <c r="G10933" s="83">
        <v>44019</v>
      </c>
      <c r="I10933">
        <v>2020</v>
      </c>
    </row>
    <row r="10934" spans="1:9" x14ac:dyDescent="0.25">
      <c r="A10934" t="s">
        <v>972</v>
      </c>
      <c r="B10934" t="s">
        <v>130</v>
      </c>
      <c r="C10934" s="76" t="s">
        <v>842</v>
      </c>
      <c r="D10934" t="s">
        <v>980</v>
      </c>
      <c r="E10934" s="82">
        <v>3.8</v>
      </c>
      <c r="F10934" t="s">
        <v>973</v>
      </c>
      <c r="G10934" s="83">
        <v>42303</v>
      </c>
      <c r="I10934">
        <v>2015</v>
      </c>
    </row>
    <row r="10935" spans="1:9" x14ac:dyDescent="0.25">
      <c r="A10935" t="s">
        <v>972</v>
      </c>
      <c r="B10935" t="s">
        <v>141</v>
      </c>
      <c r="C10935" s="76" t="s">
        <v>842</v>
      </c>
      <c r="D10935" t="s">
        <v>980</v>
      </c>
      <c r="E10935" s="82">
        <v>11.4</v>
      </c>
      <c r="F10935" t="s">
        <v>973</v>
      </c>
      <c r="G10935" s="83">
        <v>42350</v>
      </c>
      <c r="I10935">
        <v>2015</v>
      </c>
    </row>
    <row r="10936" spans="1:9" x14ac:dyDescent="0.25">
      <c r="A10936" t="s">
        <v>972</v>
      </c>
      <c r="B10936" t="s">
        <v>249</v>
      </c>
      <c r="C10936" s="76" t="s">
        <v>842</v>
      </c>
      <c r="D10936" t="s">
        <v>980</v>
      </c>
      <c r="E10936" s="82">
        <v>4</v>
      </c>
      <c r="F10936" t="s">
        <v>973</v>
      </c>
      <c r="G10936" s="83">
        <v>42320</v>
      </c>
      <c r="I10936">
        <v>2015</v>
      </c>
    </row>
    <row r="10937" spans="1:9" x14ac:dyDescent="0.25">
      <c r="A10937" t="s">
        <v>972</v>
      </c>
      <c r="B10937" t="s">
        <v>240</v>
      </c>
      <c r="C10937" s="76" t="s">
        <v>842</v>
      </c>
      <c r="D10937" t="s">
        <v>980</v>
      </c>
      <c r="E10937" s="82">
        <v>6</v>
      </c>
      <c r="F10937" t="s">
        <v>973</v>
      </c>
      <c r="G10937" s="83">
        <v>42321</v>
      </c>
      <c r="I10937">
        <v>2015</v>
      </c>
    </row>
    <row r="10938" spans="1:9" x14ac:dyDescent="0.25">
      <c r="A10938" t="s">
        <v>972</v>
      </c>
      <c r="B10938" t="s">
        <v>274</v>
      </c>
      <c r="C10938" s="76" t="s">
        <v>842</v>
      </c>
      <c r="D10938" t="s">
        <v>980</v>
      </c>
      <c r="E10938" s="82">
        <v>11.4</v>
      </c>
      <c r="F10938" t="s">
        <v>973</v>
      </c>
      <c r="G10938" s="83">
        <v>42321</v>
      </c>
      <c r="I10938">
        <v>2015</v>
      </c>
    </row>
    <row r="10939" spans="1:9" x14ac:dyDescent="0.25">
      <c r="A10939" t="s">
        <v>972</v>
      </c>
      <c r="B10939" t="s">
        <v>203</v>
      </c>
      <c r="C10939" s="76" t="s">
        <v>842</v>
      </c>
      <c r="D10939" t="s">
        <v>980</v>
      </c>
      <c r="E10939" s="82">
        <v>150</v>
      </c>
      <c r="F10939" t="s">
        <v>973</v>
      </c>
      <c r="G10939" s="83">
        <v>42496</v>
      </c>
      <c r="I10939">
        <v>2016</v>
      </c>
    </row>
    <row r="10940" spans="1:9" x14ac:dyDescent="0.25">
      <c r="A10940" t="s">
        <v>972</v>
      </c>
      <c r="B10940" t="s">
        <v>281</v>
      </c>
      <c r="C10940" s="76" t="s">
        <v>842</v>
      </c>
      <c r="D10940" t="s">
        <v>980</v>
      </c>
      <c r="E10940" s="82">
        <v>5</v>
      </c>
      <c r="F10940" t="s">
        <v>973</v>
      </c>
      <c r="G10940" s="83">
        <v>42347</v>
      </c>
      <c r="I10940">
        <v>2015</v>
      </c>
    </row>
    <row r="10941" spans="1:9" x14ac:dyDescent="0.25">
      <c r="A10941" t="s">
        <v>972</v>
      </c>
      <c r="B10941" t="s">
        <v>15</v>
      </c>
      <c r="C10941" s="76" t="s">
        <v>842</v>
      </c>
      <c r="D10941" t="s">
        <v>980</v>
      </c>
      <c r="E10941" s="82">
        <v>150</v>
      </c>
      <c r="F10941" t="s">
        <v>973</v>
      </c>
      <c r="G10941" s="83">
        <v>42535</v>
      </c>
      <c r="I10941">
        <v>2016</v>
      </c>
    </row>
    <row r="10942" spans="1:9" x14ac:dyDescent="0.25">
      <c r="A10942" t="s">
        <v>972</v>
      </c>
      <c r="B10942" t="s">
        <v>208</v>
      </c>
      <c r="C10942" s="76" t="s">
        <v>842</v>
      </c>
      <c r="D10942" t="s">
        <v>980</v>
      </c>
      <c r="E10942" s="82">
        <v>5.25</v>
      </c>
      <c r="F10942" t="s">
        <v>973</v>
      </c>
      <c r="G10942" s="83">
        <v>42297</v>
      </c>
      <c r="I10942">
        <v>2015</v>
      </c>
    </row>
    <row r="10943" spans="1:9" x14ac:dyDescent="0.25">
      <c r="A10943" t="s">
        <v>972</v>
      </c>
      <c r="B10943" t="s">
        <v>11</v>
      </c>
      <c r="C10943" s="76" t="s">
        <v>842</v>
      </c>
      <c r="D10943" t="s">
        <v>980</v>
      </c>
      <c r="E10943" s="82">
        <v>5</v>
      </c>
      <c r="F10943" t="s">
        <v>973</v>
      </c>
      <c r="G10943" s="83">
        <v>42299</v>
      </c>
      <c r="I10943">
        <v>2015</v>
      </c>
    </row>
    <row r="10944" spans="1:9" x14ac:dyDescent="0.25">
      <c r="A10944" t="s">
        <v>972</v>
      </c>
      <c r="B10944" t="s">
        <v>0</v>
      </c>
      <c r="C10944" s="76" t="s">
        <v>842</v>
      </c>
      <c r="D10944" t="s">
        <v>980</v>
      </c>
      <c r="E10944" s="82">
        <v>3.1</v>
      </c>
      <c r="F10944" t="s">
        <v>973</v>
      </c>
      <c r="G10944" s="83">
        <v>42303</v>
      </c>
      <c r="I10944">
        <v>2015</v>
      </c>
    </row>
    <row r="10945" spans="1:9" x14ac:dyDescent="0.25">
      <c r="A10945" t="s">
        <v>972</v>
      </c>
      <c r="B10945" t="s">
        <v>71</v>
      </c>
      <c r="C10945" s="76" t="s">
        <v>842</v>
      </c>
      <c r="D10945" t="s">
        <v>980</v>
      </c>
      <c r="E10945" s="82">
        <v>4</v>
      </c>
      <c r="F10945" t="s">
        <v>973</v>
      </c>
      <c r="G10945" s="83">
        <v>42303</v>
      </c>
      <c r="I10945">
        <v>2015</v>
      </c>
    </row>
    <row r="10946" spans="1:9" x14ac:dyDescent="0.25">
      <c r="A10946" t="s">
        <v>972</v>
      </c>
      <c r="B10946" t="s">
        <v>275</v>
      </c>
      <c r="C10946" s="76" t="s">
        <v>842</v>
      </c>
      <c r="D10946" t="s">
        <v>980</v>
      </c>
      <c r="E10946" s="82">
        <v>4</v>
      </c>
      <c r="F10946" t="s">
        <v>973</v>
      </c>
      <c r="G10946" s="83">
        <v>42311</v>
      </c>
      <c r="I10946">
        <v>2015</v>
      </c>
    </row>
    <row r="10947" spans="1:9" x14ac:dyDescent="0.25">
      <c r="A10947" t="s">
        <v>972</v>
      </c>
      <c r="B10947" t="s">
        <v>248</v>
      </c>
      <c r="C10947" s="76" t="s">
        <v>842</v>
      </c>
      <c r="D10947" t="s">
        <v>980</v>
      </c>
      <c r="E10947" s="82">
        <v>4</v>
      </c>
      <c r="F10947" t="s">
        <v>973</v>
      </c>
      <c r="G10947" s="83">
        <v>42314</v>
      </c>
      <c r="I10947">
        <v>2015</v>
      </c>
    </row>
    <row r="10948" spans="1:9" x14ac:dyDescent="0.25">
      <c r="A10948" t="s">
        <v>972</v>
      </c>
      <c r="B10948" t="s">
        <v>63</v>
      </c>
      <c r="C10948" s="76" t="s">
        <v>842</v>
      </c>
      <c r="D10948" t="s">
        <v>980</v>
      </c>
      <c r="E10948" s="82">
        <v>4.2</v>
      </c>
      <c r="F10948" t="s">
        <v>973</v>
      </c>
      <c r="G10948" s="83">
        <v>42447</v>
      </c>
      <c r="I10948">
        <v>2016</v>
      </c>
    </row>
    <row r="10949" spans="1:9" x14ac:dyDescent="0.25">
      <c r="A10949" t="s">
        <v>972</v>
      </c>
      <c r="B10949" t="s">
        <v>279</v>
      </c>
      <c r="C10949" s="76" t="s">
        <v>842</v>
      </c>
      <c r="D10949" t="s">
        <v>980</v>
      </c>
      <c r="E10949" s="82">
        <v>5</v>
      </c>
      <c r="F10949" t="s">
        <v>973</v>
      </c>
      <c r="G10949" s="83">
        <v>42382</v>
      </c>
      <c r="I10949">
        <v>2016</v>
      </c>
    </row>
    <row r="10950" spans="1:9" x14ac:dyDescent="0.25">
      <c r="A10950" t="s">
        <v>972</v>
      </c>
      <c r="B10950" t="s">
        <v>279</v>
      </c>
      <c r="C10950" s="76" t="s">
        <v>842</v>
      </c>
      <c r="D10950" t="s">
        <v>980</v>
      </c>
      <c r="E10950" s="82">
        <v>5</v>
      </c>
      <c r="F10950" t="s">
        <v>973</v>
      </c>
      <c r="G10950" s="83">
        <v>42354</v>
      </c>
      <c r="I10950">
        <v>2015</v>
      </c>
    </row>
    <row r="10951" spans="1:9" x14ac:dyDescent="0.25">
      <c r="A10951" t="s">
        <v>972</v>
      </c>
      <c r="B10951" t="s">
        <v>274</v>
      </c>
      <c r="C10951" s="76" t="s">
        <v>842</v>
      </c>
      <c r="D10951" t="s">
        <v>980</v>
      </c>
      <c r="E10951" s="82">
        <v>6</v>
      </c>
      <c r="F10951" t="s">
        <v>973</v>
      </c>
      <c r="G10951" s="83">
        <v>42339</v>
      </c>
      <c r="I10951">
        <v>2015</v>
      </c>
    </row>
    <row r="10952" spans="1:9" x14ac:dyDescent="0.25">
      <c r="A10952" t="s">
        <v>972</v>
      </c>
      <c r="B10952" t="s">
        <v>241</v>
      </c>
      <c r="C10952" s="76" t="s">
        <v>842</v>
      </c>
      <c r="D10952" t="s">
        <v>980</v>
      </c>
      <c r="E10952" s="82">
        <v>3</v>
      </c>
      <c r="F10952" t="s">
        <v>973</v>
      </c>
      <c r="G10952" s="83">
        <v>42443</v>
      </c>
      <c r="I10952">
        <v>2016</v>
      </c>
    </row>
    <row r="10953" spans="1:9" x14ac:dyDescent="0.25">
      <c r="A10953" t="s">
        <v>972</v>
      </c>
      <c r="B10953" t="s">
        <v>241</v>
      </c>
      <c r="C10953" s="76" t="s">
        <v>842</v>
      </c>
      <c r="D10953" t="s">
        <v>980</v>
      </c>
      <c r="E10953" s="82">
        <v>6</v>
      </c>
      <c r="F10953" t="s">
        <v>973</v>
      </c>
      <c r="G10953" s="83">
        <v>42453</v>
      </c>
      <c r="I10953">
        <v>2016</v>
      </c>
    </row>
    <row r="10954" spans="1:9" x14ac:dyDescent="0.25">
      <c r="A10954" t="s">
        <v>972</v>
      </c>
      <c r="B10954" t="s">
        <v>241</v>
      </c>
      <c r="C10954" s="76" t="s">
        <v>842</v>
      </c>
      <c r="D10954" t="s">
        <v>980</v>
      </c>
      <c r="E10954" s="82">
        <v>3.6</v>
      </c>
      <c r="F10954" t="s">
        <v>973</v>
      </c>
      <c r="G10954" s="83">
        <v>42447</v>
      </c>
      <c r="I10954">
        <v>2016</v>
      </c>
    </row>
    <row r="10955" spans="1:9" x14ac:dyDescent="0.25">
      <c r="A10955" t="s">
        <v>972</v>
      </c>
      <c r="B10955" t="s">
        <v>246</v>
      </c>
      <c r="C10955" s="76" t="s">
        <v>842</v>
      </c>
      <c r="D10955" t="s">
        <v>980</v>
      </c>
      <c r="E10955" s="82">
        <v>8</v>
      </c>
      <c r="F10955" t="s">
        <v>973</v>
      </c>
      <c r="G10955" s="83">
        <v>42443</v>
      </c>
      <c r="I10955">
        <v>2016</v>
      </c>
    </row>
    <row r="10956" spans="1:9" x14ac:dyDescent="0.25">
      <c r="A10956" t="s">
        <v>972</v>
      </c>
      <c r="B10956" t="s">
        <v>246</v>
      </c>
      <c r="C10956" s="76" t="s">
        <v>842</v>
      </c>
      <c r="D10956" t="s">
        <v>980</v>
      </c>
      <c r="E10956" s="82">
        <v>6</v>
      </c>
      <c r="F10956" t="s">
        <v>973</v>
      </c>
      <c r="G10956" s="83">
        <v>42447</v>
      </c>
      <c r="I10956">
        <v>2016</v>
      </c>
    </row>
    <row r="10957" spans="1:9" x14ac:dyDescent="0.25">
      <c r="A10957" t="s">
        <v>972</v>
      </c>
      <c r="B10957" t="s">
        <v>246</v>
      </c>
      <c r="C10957" s="76" t="s">
        <v>842</v>
      </c>
      <c r="D10957" t="s">
        <v>980</v>
      </c>
      <c r="E10957" s="82">
        <v>7.6</v>
      </c>
      <c r="F10957" t="s">
        <v>973</v>
      </c>
      <c r="G10957" s="83">
        <v>42443</v>
      </c>
      <c r="I10957">
        <v>2016</v>
      </c>
    </row>
    <row r="10958" spans="1:9" x14ac:dyDescent="0.25">
      <c r="A10958" t="s">
        <v>972</v>
      </c>
      <c r="B10958" t="s">
        <v>272</v>
      </c>
      <c r="C10958" s="76" t="s">
        <v>842</v>
      </c>
      <c r="D10958" t="s">
        <v>980</v>
      </c>
      <c r="E10958" s="82">
        <v>7.2</v>
      </c>
      <c r="F10958" t="s">
        <v>973</v>
      </c>
      <c r="G10958" s="83">
        <v>42317</v>
      </c>
      <c r="I10958">
        <v>2015</v>
      </c>
    </row>
    <row r="10959" spans="1:9" x14ac:dyDescent="0.25">
      <c r="A10959" t="s">
        <v>972</v>
      </c>
      <c r="B10959" t="s">
        <v>11</v>
      </c>
      <c r="C10959" s="76" t="s">
        <v>842</v>
      </c>
      <c r="D10959" t="s">
        <v>980</v>
      </c>
      <c r="E10959" s="82">
        <v>150</v>
      </c>
      <c r="F10959" t="s">
        <v>973</v>
      </c>
      <c r="G10959" s="83">
        <v>43082</v>
      </c>
      <c r="I10959">
        <v>2017</v>
      </c>
    </row>
    <row r="10960" spans="1:9" x14ac:dyDescent="0.25">
      <c r="A10960" t="s">
        <v>972</v>
      </c>
      <c r="B10960" t="s">
        <v>257</v>
      </c>
      <c r="C10960" s="76" t="s">
        <v>842</v>
      </c>
      <c r="D10960" t="s">
        <v>980</v>
      </c>
      <c r="E10960" s="82">
        <v>7.6</v>
      </c>
      <c r="F10960" t="s">
        <v>973</v>
      </c>
      <c r="G10960" s="83">
        <v>42318</v>
      </c>
      <c r="I10960">
        <v>2015</v>
      </c>
    </row>
    <row r="10961" spans="1:9" x14ac:dyDescent="0.25">
      <c r="A10961" t="s">
        <v>972</v>
      </c>
      <c r="B10961" t="s">
        <v>232</v>
      </c>
      <c r="C10961" s="76" t="s">
        <v>842</v>
      </c>
      <c r="D10961" t="s">
        <v>980</v>
      </c>
      <c r="E10961" s="82">
        <v>5</v>
      </c>
      <c r="F10961" t="s">
        <v>973</v>
      </c>
      <c r="G10961" s="83">
        <v>42342</v>
      </c>
      <c r="I10961">
        <v>2015</v>
      </c>
    </row>
    <row r="10962" spans="1:9" x14ac:dyDescent="0.25">
      <c r="A10962" t="s">
        <v>972</v>
      </c>
      <c r="B10962" t="s">
        <v>136</v>
      </c>
      <c r="C10962" s="76" t="s">
        <v>842</v>
      </c>
      <c r="D10962" t="s">
        <v>980</v>
      </c>
      <c r="E10962" s="82">
        <v>500</v>
      </c>
      <c r="F10962" t="s">
        <v>973</v>
      </c>
      <c r="G10962" s="83">
        <v>42718</v>
      </c>
      <c r="I10962">
        <v>2016</v>
      </c>
    </row>
    <row r="10963" spans="1:9" x14ac:dyDescent="0.25">
      <c r="A10963" t="s">
        <v>972</v>
      </c>
      <c r="B10963" t="s">
        <v>241</v>
      </c>
      <c r="C10963" s="76" t="s">
        <v>842</v>
      </c>
      <c r="D10963" t="s">
        <v>980</v>
      </c>
      <c r="E10963" s="82">
        <v>11</v>
      </c>
      <c r="F10963" t="s">
        <v>973</v>
      </c>
      <c r="G10963" s="83">
        <v>42452</v>
      </c>
      <c r="I10963">
        <v>2016</v>
      </c>
    </row>
    <row r="10964" spans="1:9" x14ac:dyDescent="0.25">
      <c r="A10964" t="s">
        <v>972</v>
      </c>
      <c r="B10964" t="s">
        <v>246</v>
      </c>
      <c r="C10964" s="76" t="s">
        <v>842</v>
      </c>
      <c r="D10964" t="s">
        <v>980</v>
      </c>
      <c r="E10964" s="82">
        <v>8.1999999999999993</v>
      </c>
      <c r="F10964" t="s">
        <v>973</v>
      </c>
      <c r="G10964" s="83">
        <v>42432</v>
      </c>
      <c r="I10964">
        <v>2016</v>
      </c>
    </row>
    <row r="10965" spans="1:9" x14ac:dyDescent="0.25">
      <c r="A10965" t="s">
        <v>972</v>
      </c>
      <c r="B10965" t="s">
        <v>139</v>
      </c>
      <c r="C10965" s="76" t="s">
        <v>842</v>
      </c>
      <c r="D10965" t="s">
        <v>980</v>
      </c>
      <c r="E10965" s="82">
        <v>7.6</v>
      </c>
      <c r="F10965" t="s">
        <v>973</v>
      </c>
      <c r="G10965" s="83">
        <v>42325</v>
      </c>
      <c r="I10965">
        <v>2015</v>
      </c>
    </row>
    <row r="10966" spans="1:9" x14ac:dyDescent="0.25">
      <c r="A10966" t="s">
        <v>972</v>
      </c>
      <c r="B10966" t="s">
        <v>142</v>
      </c>
      <c r="C10966" s="76" t="s">
        <v>842</v>
      </c>
      <c r="D10966" t="s">
        <v>980</v>
      </c>
      <c r="E10966" s="82">
        <v>7.6</v>
      </c>
      <c r="F10966" t="s">
        <v>973</v>
      </c>
      <c r="G10966" s="83">
        <v>42318</v>
      </c>
      <c r="I10966">
        <v>2015</v>
      </c>
    </row>
    <row r="10967" spans="1:9" x14ac:dyDescent="0.25">
      <c r="A10967" t="s">
        <v>972</v>
      </c>
      <c r="B10967" t="s">
        <v>184</v>
      </c>
      <c r="C10967" s="76" t="s">
        <v>842</v>
      </c>
      <c r="D10967" t="s">
        <v>980</v>
      </c>
      <c r="E10967" s="82">
        <v>15</v>
      </c>
      <c r="F10967" t="s">
        <v>973</v>
      </c>
      <c r="G10967" s="83">
        <v>42356</v>
      </c>
      <c r="I10967">
        <v>2015</v>
      </c>
    </row>
    <row r="10968" spans="1:9" x14ac:dyDescent="0.25">
      <c r="A10968" t="s">
        <v>972</v>
      </c>
      <c r="B10968" t="s">
        <v>81</v>
      </c>
      <c r="C10968" s="76" t="s">
        <v>842</v>
      </c>
      <c r="D10968" t="s">
        <v>980</v>
      </c>
      <c r="E10968" s="82">
        <v>5</v>
      </c>
      <c r="F10968" t="s">
        <v>973</v>
      </c>
      <c r="G10968" s="83">
        <v>42317</v>
      </c>
      <c r="I10968">
        <v>2015</v>
      </c>
    </row>
    <row r="10969" spans="1:9" x14ac:dyDescent="0.25">
      <c r="A10969" t="s">
        <v>972</v>
      </c>
      <c r="B10969" t="s">
        <v>176</v>
      </c>
      <c r="C10969" s="76" t="s">
        <v>842</v>
      </c>
      <c r="D10969" t="s">
        <v>980</v>
      </c>
      <c r="E10969" s="82">
        <v>5</v>
      </c>
      <c r="F10969" t="s">
        <v>973</v>
      </c>
      <c r="G10969" s="83">
        <v>42327</v>
      </c>
      <c r="I10969">
        <v>2015</v>
      </c>
    </row>
    <row r="10970" spans="1:9" x14ac:dyDescent="0.25">
      <c r="A10970" t="s">
        <v>972</v>
      </c>
      <c r="B10970" t="s">
        <v>63</v>
      </c>
      <c r="C10970" s="76" t="s">
        <v>842</v>
      </c>
      <c r="D10970" t="s">
        <v>980</v>
      </c>
      <c r="E10970" s="82">
        <v>3.8</v>
      </c>
      <c r="F10970" t="s">
        <v>973</v>
      </c>
      <c r="G10970" s="83">
        <v>42341</v>
      </c>
      <c r="I10970">
        <v>2015</v>
      </c>
    </row>
    <row r="10971" spans="1:9" x14ac:dyDescent="0.25">
      <c r="A10971" t="s">
        <v>972</v>
      </c>
      <c r="B10971" t="s">
        <v>125</v>
      </c>
      <c r="C10971" s="76" t="s">
        <v>842</v>
      </c>
      <c r="D10971" t="s">
        <v>980</v>
      </c>
      <c r="E10971" s="82">
        <v>3.8</v>
      </c>
      <c r="F10971" t="s">
        <v>973</v>
      </c>
      <c r="G10971" s="83">
        <v>42348</v>
      </c>
      <c r="I10971">
        <v>2015</v>
      </c>
    </row>
    <row r="10972" spans="1:9" x14ac:dyDescent="0.25">
      <c r="A10972" t="s">
        <v>972</v>
      </c>
      <c r="B10972" t="s">
        <v>240</v>
      </c>
      <c r="C10972" s="76" t="s">
        <v>842</v>
      </c>
      <c r="D10972" t="s">
        <v>980</v>
      </c>
      <c r="E10972" s="82">
        <v>6</v>
      </c>
      <c r="F10972" t="s">
        <v>973</v>
      </c>
      <c r="G10972" s="83">
        <v>42313</v>
      </c>
      <c r="I10972">
        <v>2015</v>
      </c>
    </row>
    <row r="10973" spans="1:9" x14ac:dyDescent="0.25">
      <c r="A10973" t="s">
        <v>972</v>
      </c>
      <c r="B10973" t="s">
        <v>243</v>
      </c>
      <c r="C10973" s="76" t="s">
        <v>842</v>
      </c>
      <c r="D10973" t="s">
        <v>980</v>
      </c>
      <c r="E10973" s="82">
        <v>7.6</v>
      </c>
      <c r="F10973" t="s">
        <v>973</v>
      </c>
      <c r="G10973" s="83">
        <v>42368</v>
      </c>
      <c r="I10973">
        <v>2015</v>
      </c>
    </row>
    <row r="10974" spans="1:9" x14ac:dyDescent="0.25">
      <c r="A10974" t="s">
        <v>972</v>
      </c>
      <c r="B10974" t="s">
        <v>181</v>
      </c>
      <c r="C10974" s="76" t="s">
        <v>842</v>
      </c>
      <c r="D10974" t="s">
        <v>980</v>
      </c>
      <c r="E10974" s="82">
        <v>500</v>
      </c>
      <c r="F10974" t="s">
        <v>973</v>
      </c>
      <c r="G10974" s="83">
        <v>42975</v>
      </c>
      <c r="I10974">
        <v>2017</v>
      </c>
    </row>
    <row r="10975" spans="1:9" x14ac:dyDescent="0.25">
      <c r="A10975" t="s">
        <v>972</v>
      </c>
      <c r="B10975" t="s">
        <v>181</v>
      </c>
      <c r="C10975" s="76" t="s">
        <v>842</v>
      </c>
      <c r="D10975" t="s">
        <v>980</v>
      </c>
      <c r="E10975" s="82">
        <v>500</v>
      </c>
      <c r="F10975" t="s">
        <v>973</v>
      </c>
      <c r="G10975" s="83">
        <v>42726</v>
      </c>
      <c r="I10975">
        <v>2016</v>
      </c>
    </row>
    <row r="10976" spans="1:9" x14ac:dyDescent="0.25">
      <c r="A10976" t="s">
        <v>972</v>
      </c>
      <c r="B10976" t="s">
        <v>173</v>
      </c>
      <c r="C10976" s="76" t="s">
        <v>842</v>
      </c>
      <c r="D10976" t="s">
        <v>980</v>
      </c>
      <c r="E10976" s="82">
        <v>500</v>
      </c>
      <c r="F10976" t="s">
        <v>973</v>
      </c>
      <c r="G10976" s="83">
        <v>42836</v>
      </c>
      <c r="I10976">
        <v>2017</v>
      </c>
    </row>
    <row r="10977" spans="1:9" ht="14.45" customHeight="1" x14ac:dyDescent="0.25">
      <c r="A10977" t="s">
        <v>972</v>
      </c>
      <c r="B10977" t="s">
        <v>155</v>
      </c>
      <c r="C10977" s="76" t="s">
        <v>842</v>
      </c>
      <c r="D10977" t="s">
        <v>980</v>
      </c>
      <c r="E10977" s="82">
        <v>11.4</v>
      </c>
      <c r="F10977" t="s">
        <v>973</v>
      </c>
      <c r="G10977" s="83">
        <v>42368</v>
      </c>
      <c r="I10977">
        <v>2015</v>
      </c>
    </row>
    <row r="10978" spans="1:9" ht="14.45" customHeight="1" x14ac:dyDescent="0.25">
      <c r="A10978" t="s">
        <v>972</v>
      </c>
      <c r="B10978" t="s">
        <v>173</v>
      </c>
      <c r="C10978" s="76" t="s">
        <v>842</v>
      </c>
      <c r="D10978" t="s">
        <v>980</v>
      </c>
      <c r="E10978" s="82">
        <v>499.4</v>
      </c>
      <c r="F10978" t="s">
        <v>973</v>
      </c>
      <c r="G10978" s="83">
        <v>42718</v>
      </c>
      <c r="I10978">
        <v>2016</v>
      </c>
    </row>
    <row r="10979" spans="1:9" x14ac:dyDescent="0.25">
      <c r="A10979" t="s">
        <v>972</v>
      </c>
      <c r="B10979" t="s">
        <v>219</v>
      </c>
      <c r="C10979" s="76" t="s">
        <v>842</v>
      </c>
      <c r="D10979" t="s">
        <v>980</v>
      </c>
      <c r="E10979" s="82">
        <v>499.4</v>
      </c>
      <c r="F10979" t="s">
        <v>973</v>
      </c>
      <c r="G10979" s="83">
        <v>42923</v>
      </c>
      <c r="I10979">
        <v>2017</v>
      </c>
    </row>
    <row r="10980" spans="1:9" x14ac:dyDescent="0.25">
      <c r="A10980" t="s">
        <v>972</v>
      </c>
      <c r="B10980" t="s">
        <v>2</v>
      </c>
      <c r="C10980" s="76" t="s">
        <v>842</v>
      </c>
      <c r="D10980" t="s">
        <v>980</v>
      </c>
      <c r="E10980" s="82">
        <v>499.4</v>
      </c>
      <c r="F10980" t="s">
        <v>973</v>
      </c>
      <c r="G10980" s="83">
        <v>42850</v>
      </c>
      <c r="I10980">
        <v>2017</v>
      </c>
    </row>
    <row r="10981" spans="1:9" x14ac:dyDescent="0.25">
      <c r="A10981" t="s">
        <v>972</v>
      </c>
      <c r="B10981" t="s">
        <v>93</v>
      </c>
      <c r="C10981" s="76" t="s">
        <v>842</v>
      </c>
      <c r="D10981" t="s">
        <v>980</v>
      </c>
      <c r="E10981" s="82">
        <v>12</v>
      </c>
      <c r="F10981" t="s">
        <v>973</v>
      </c>
      <c r="G10981" s="83">
        <v>42324</v>
      </c>
      <c r="I10981">
        <v>2015</v>
      </c>
    </row>
    <row r="10982" spans="1:9" x14ac:dyDescent="0.25">
      <c r="A10982" t="s">
        <v>972</v>
      </c>
      <c r="B10982" s="74" t="s">
        <v>213</v>
      </c>
      <c r="C10982" s="76" t="s">
        <v>842</v>
      </c>
      <c r="D10982" t="s">
        <v>980</v>
      </c>
      <c r="E10982" s="82">
        <v>7.6</v>
      </c>
      <c r="F10982" t="s">
        <v>973</v>
      </c>
      <c r="G10982" s="83">
        <v>42320</v>
      </c>
      <c r="I10982">
        <v>2015</v>
      </c>
    </row>
    <row r="10983" spans="1:9" x14ac:dyDescent="0.25">
      <c r="A10983" t="s">
        <v>972</v>
      </c>
      <c r="B10983" t="s">
        <v>130</v>
      </c>
      <c r="C10983" s="76" t="s">
        <v>842</v>
      </c>
      <c r="D10983" t="s">
        <v>980</v>
      </c>
      <c r="E10983" s="82">
        <v>10</v>
      </c>
      <c r="F10983" t="s">
        <v>973</v>
      </c>
      <c r="G10983" s="83">
        <v>42303</v>
      </c>
      <c r="I10983">
        <v>2015</v>
      </c>
    </row>
    <row r="10984" spans="1:9" x14ac:dyDescent="0.25">
      <c r="A10984" t="s">
        <v>972</v>
      </c>
      <c r="B10984" t="s">
        <v>15</v>
      </c>
      <c r="C10984" s="76" t="s">
        <v>842</v>
      </c>
      <c r="D10984" t="s">
        <v>980</v>
      </c>
      <c r="E10984" s="82">
        <v>499.4</v>
      </c>
      <c r="F10984" t="s">
        <v>973</v>
      </c>
      <c r="G10984" s="83">
        <v>42691</v>
      </c>
      <c r="I10984">
        <v>2016</v>
      </c>
    </row>
    <row r="10985" spans="1:9" x14ac:dyDescent="0.25">
      <c r="A10985" t="s">
        <v>972</v>
      </c>
      <c r="B10985" t="s">
        <v>246</v>
      </c>
      <c r="C10985" s="76" t="s">
        <v>842</v>
      </c>
      <c r="D10985" t="s">
        <v>980</v>
      </c>
      <c r="E10985" s="82">
        <v>5</v>
      </c>
      <c r="F10985" t="s">
        <v>973</v>
      </c>
      <c r="G10985" s="83">
        <v>42430</v>
      </c>
      <c r="I10985">
        <v>2016</v>
      </c>
    </row>
    <row r="10986" spans="1:9" x14ac:dyDescent="0.25">
      <c r="A10986" t="s">
        <v>972</v>
      </c>
      <c r="B10986" t="s">
        <v>246</v>
      </c>
      <c r="C10986" s="76" t="s">
        <v>842</v>
      </c>
      <c r="D10986" t="s">
        <v>980</v>
      </c>
      <c r="E10986" s="82">
        <v>5</v>
      </c>
      <c r="F10986" t="s">
        <v>973</v>
      </c>
      <c r="G10986" s="83">
        <v>42432</v>
      </c>
      <c r="I10986">
        <v>2016</v>
      </c>
    </row>
    <row r="10987" spans="1:9" x14ac:dyDescent="0.25">
      <c r="A10987" t="s">
        <v>972</v>
      </c>
      <c r="B10987" t="s">
        <v>179</v>
      </c>
      <c r="C10987" s="76" t="s">
        <v>842</v>
      </c>
      <c r="D10987" t="s">
        <v>980</v>
      </c>
      <c r="E10987" s="82">
        <v>7.5</v>
      </c>
      <c r="F10987" t="s">
        <v>973</v>
      </c>
      <c r="G10987" s="83">
        <v>42320</v>
      </c>
      <c r="I10987">
        <v>2015</v>
      </c>
    </row>
    <row r="10988" spans="1:9" x14ac:dyDescent="0.25">
      <c r="A10988" t="s">
        <v>972</v>
      </c>
      <c r="B10988" t="s">
        <v>9</v>
      </c>
      <c r="C10988" s="76" t="s">
        <v>842</v>
      </c>
      <c r="D10988" t="s">
        <v>980</v>
      </c>
      <c r="E10988" s="82">
        <v>500</v>
      </c>
      <c r="F10988" t="s">
        <v>973</v>
      </c>
      <c r="G10988" s="83">
        <v>43665</v>
      </c>
      <c r="I10988">
        <v>2019</v>
      </c>
    </row>
    <row r="10989" spans="1:9" x14ac:dyDescent="0.25">
      <c r="A10989" t="s">
        <v>972</v>
      </c>
      <c r="B10989" t="s">
        <v>280</v>
      </c>
      <c r="C10989" s="76" t="s">
        <v>842</v>
      </c>
      <c r="D10989" t="s">
        <v>980</v>
      </c>
      <c r="E10989" s="82">
        <v>13.6</v>
      </c>
      <c r="F10989" t="s">
        <v>973</v>
      </c>
      <c r="G10989" s="83">
        <v>42317</v>
      </c>
      <c r="I10989">
        <v>2015</v>
      </c>
    </row>
    <row r="10990" spans="1:9" x14ac:dyDescent="0.25">
      <c r="A10990" t="s">
        <v>972</v>
      </c>
      <c r="B10990" t="s">
        <v>242</v>
      </c>
      <c r="C10990" s="76" t="s">
        <v>842</v>
      </c>
      <c r="D10990" t="s">
        <v>980</v>
      </c>
      <c r="E10990" s="82">
        <v>5</v>
      </c>
      <c r="F10990" t="s">
        <v>973</v>
      </c>
      <c r="G10990" s="83">
        <v>42325</v>
      </c>
      <c r="I10990">
        <v>2015</v>
      </c>
    </row>
    <row r="10991" spans="1:9" x14ac:dyDescent="0.25">
      <c r="A10991" t="s">
        <v>972</v>
      </c>
      <c r="B10991" t="s">
        <v>240</v>
      </c>
      <c r="C10991" s="76" t="s">
        <v>842</v>
      </c>
      <c r="D10991" t="s">
        <v>980</v>
      </c>
      <c r="E10991" s="82">
        <v>5</v>
      </c>
      <c r="F10991" t="s">
        <v>973</v>
      </c>
      <c r="G10991" s="83">
        <v>42331</v>
      </c>
      <c r="I10991">
        <v>2015</v>
      </c>
    </row>
    <row r="10992" spans="1:9" x14ac:dyDescent="0.25">
      <c r="A10992" t="s">
        <v>972</v>
      </c>
      <c r="B10992" t="s">
        <v>71</v>
      </c>
      <c r="C10992" s="76" t="s">
        <v>842</v>
      </c>
      <c r="D10992" t="s">
        <v>980</v>
      </c>
      <c r="E10992" s="82">
        <v>24.72</v>
      </c>
      <c r="F10992" t="s">
        <v>973</v>
      </c>
      <c r="G10992" s="83">
        <v>42325</v>
      </c>
      <c r="I10992">
        <v>2015</v>
      </c>
    </row>
    <row r="10993" spans="1:9" x14ac:dyDescent="0.25">
      <c r="A10993" t="s">
        <v>972</v>
      </c>
      <c r="B10993" t="s">
        <v>188</v>
      </c>
      <c r="C10993" s="76" t="s">
        <v>842</v>
      </c>
      <c r="D10993" t="s">
        <v>980</v>
      </c>
      <c r="E10993" s="82">
        <v>5.5</v>
      </c>
      <c r="F10993" t="s">
        <v>973</v>
      </c>
      <c r="G10993" s="83">
        <v>42292</v>
      </c>
      <c r="I10993">
        <v>2015</v>
      </c>
    </row>
    <row r="10994" spans="1:9" x14ac:dyDescent="0.25">
      <c r="A10994" t="s">
        <v>972</v>
      </c>
      <c r="B10994" t="s">
        <v>209</v>
      </c>
      <c r="C10994" s="76" t="s">
        <v>842</v>
      </c>
      <c r="D10994" t="s">
        <v>980</v>
      </c>
      <c r="E10994" s="82">
        <v>5</v>
      </c>
      <c r="F10994" t="s">
        <v>973</v>
      </c>
      <c r="G10994" s="83">
        <v>42466</v>
      </c>
      <c r="I10994">
        <v>2016</v>
      </c>
    </row>
    <row r="10995" spans="1:9" x14ac:dyDescent="0.25">
      <c r="A10995" t="s">
        <v>972</v>
      </c>
      <c r="B10995" t="s">
        <v>243</v>
      </c>
      <c r="C10995" s="76" t="s">
        <v>842</v>
      </c>
      <c r="D10995" t="s">
        <v>980</v>
      </c>
      <c r="E10995" s="82">
        <v>8.1999999999999993</v>
      </c>
      <c r="F10995" t="s">
        <v>973</v>
      </c>
      <c r="G10995" s="83">
        <v>42452</v>
      </c>
      <c r="I10995">
        <v>2016</v>
      </c>
    </row>
    <row r="10996" spans="1:9" x14ac:dyDescent="0.25">
      <c r="A10996" t="s">
        <v>972</v>
      </c>
      <c r="B10996" t="s">
        <v>241</v>
      </c>
      <c r="C10996" s="76" t="s">
        <v>842</v>
      </c>
      <c r="D10996" t="s">
        <v>980</v>
      </c>
      <c r="E10996" s="82">
        <v>7.6</v>
      </c>
      <c r="F10996" t="s">
        <v>973</v>
      </c>
      <c r="G10996" s="83">
        <v>42430</v>
      </c>
      <c r="I10996">
        <v>2016</v>
      </c>
    </row>
    <row r="10997" spans="1:9" x14ac:dyDescent="0.25">
      <c r="A10997" t="s">
        <v>972</v>
      </c>
      <c r="B10997" t="s">
        <v>240</v>
      </c>
      <c r="C10997" s="76" t="s">
        <v>842</v>
      </c>
      <c r="D10997" t="s">
        <v>980</v>
      </c>
      <c r="E10997" s="82">
        <v>6</v>
      </c>
      <c r="F10997" t="s">
        <v>973</v>
      </c>
      <c r="G10997" s="83">
        <v>42452</v>
      </c>
      <c r="I10997">
        <v>2016</v>
      </c>
    </row>
    <row r="10998" spans="1:9" ht="14.45" customHeight="1" x14ac:dyDescent="0.25">
      <c r="A10998" t="s">
        <v>972</v>
      </c>
      <c r="B10998" t="s">
        <v>240</v>
      </c>
      <c r="C10998" s="76" t="s">
        <v>842</v>
      </c>
      <c r="D10998" t="s">
        <v>980</v>
      </c>
      <c r="E10998" s="82">
        <v>3.6</v>
      </c>
      <c r="F10998" t="s">
        <v>973</v>
      </c>
      <c r="G10998" s="83">
        <v>42534</v>
      </c>
      <c r="I10998">
        <v>2016</v>
      </c>
    </row>
    <row r="10999" spans="1:9" ht="14.45" customHeight="1" x14ac:dyDescent="0.25">
      <c r="A10999" t="s">
        <v>972</v>
      </c>
      <c r="B10999" s="74" t="s">
        <v>213</v>
      </c>
      <c r="C10999" s="76" t="s">
        <v>842</v>
      </c>
      <c r="D10999" t="s">
        <v>980</v>
      </c>
      <c r="E10999" s="82">
        <v>7</v>
      </c>
      <c r="F10999" t="s">
        <v>973</v>
      </c>
      <c r="G10999" s="83">
        <v>41554</v>
      </c>
      <c r="I10999">
        <v>2013</v>
      </c>
    </row>
    <row r="11000" spans="1:9" x14ac:dyDescent="0.25">
      <c r="A11000" t="s">
        <v>972</v>
      </c>
      <c r="B11000" t="s">
        <v>253</v>
      </c>
      <c r="C11000" s="76" t="s">
        <v>842</v>
      </c>
      <c r="D11000" t="s">
        <v>980</v>
      </c>
      <c r="E11000" s="82">
        <v>12</v>
      </c>
      <c r="F11000" t="s">
        <v>973</v>
      </c>
      <c r="G11000" s="83">
        <v>42452</v>
      </c>
      <c r="I11000">
        <v>2016</v>
      </c>
    </row>
    <row r="11001" spans="1:9" x14ac:dyDescent="0.25">
      <c r="A11001" t="s">
        <v>972</v>
      </c>
      <c r="B11001" t="s">
        <v>199</v>
      </c>
      <c r="C11001" s="76" t="s">
        <v>842</v>
      </c>
      <c r="D11001" t="s">
        <v>980</v>
      </c>
      <c r="E11001" s="82">
        <v>5</v>
      </c>
      <c r="F11001" t="s">
        <v>973</v>
      </c>
      <c r="G11001" s="83">
        <v>42464</v>
      </c>
      <c r="I11001">
        <v>2016</v>
      </c>
    </row>
    <row r="11002" spans="1:9" x14ac:dyDescent="0.25">
      <c r="A11002" t="s">
        <v>972</v>
      </c>
      <c r="B11002" t="s">
        <v>115</v>
      </c>
      <c r="C11002" s="76" t="s">
        <v>842</v>
      </c>
      <c r="D11002" t="s">
        <v>980</v>
      </c>
      <c r="E11002" s="82">
        <v>5</v>
      </c>
      <c r="F11002" t="s">
        <v>973</v>
      </c>
      <c r="G11002" s="83">
        <v>42310</v>
      </c>
      <c r="I11002">
        <v>2015</v>
      </c>
    </row>
    <row r="11003" spans="1:9" x14ac:dyDescent="0.25">
      <c r="A11003" t="s">
        <v>972</v>
      </c>
      <c r="B11003" t="s">
        <v>177</v>
      </c>
      <c r="C11003" s="76" t="s">
        <v>842</v>
      </c>
      <c r="D11003" t="s">
        <v>980</v>
      </c>
      <c r="E11003" s="82">
        <v>5</v>
      </c>
      <c r="F11003" t="s">
        <v>973</v>
      </c>
      <c r="G11003" s="83">
        <v>42353</v>
      </c>
      <c r="I11003">
        <v>2015</v>
      </c>
    </row>
    <row r="11004" spans="1:9" x14ac:dyDescent="0.25">
      <c r="A11004" t="s">
        <v>972</v>
      </c>
      <c r="B11004" t="s">
        <v>81</v>
      </c>
      <c r="C11004" s="76" t="s">
        <v>842</v>
      </c>
      <c r="D11004" t="s">
        <v>980</v>
      </c>
      <c r="E11004" s="82">
        <v>8.8000000000000007</v>
      </c>
      <c r="F11004" t="s">
        <v>973</v>
      </c>
      <c r="G11004" s="83">
        <v>42366</v>
      </c>
      <c r="I11004">
        <v>2015</v>
      </c>
    </row>
    <row r="11005" spans="1:9" x14ac:dyDescent="0.25">
      <c r="A11005" t="s">
        <v>972</v>
      </c>
      <c r="B11005" t="s">
        <v>252</v>
      </c>
      <c r="C11005" s="76" t="s">
        <v>842</v>
      </c>
      <c r="D11005" t="s">
        <v>980</v>
      </c>
      <c r="E11005" s="82">
        <v>7.6</v>
      </c>
      <c r="F11005" t="s">
        <v>973</v>
      </c>
      <c r="G11005" s="83">
        <v>42349</v>
      </c>
      <c r="I11005">
        <v>2015</v>
      </c>
    </row>
    <row r="11006" spans="1:9" x14ac:dyDescent="0.25">
      <c r="A11006" t="s">
        <v>972</v>
      </c>
      <c r="B11006" t="s">
        <v>177</v>
      </c>
      <c r="C11006" s="76" t="s">
        <v>842</v>
      </c>
      <c r="D11006" t="s">
        <v>980</v>
      </c>
      <c r="E11006" s="82">
        <v>3.8</v>
      </c>
      <c r="F11006" t="s">
        <v>973</v>
      </c>
      <c r="G11006" s="83">
        <v>42307</v>
      </c>
      <c r="I11006">
        <v>2015</v>
      </c>
    </row>
    <row r="11007" spans="1:9" x14ac:dyDescent="0.25">
      <c r="A11007" t="s">
        <v>972</v>
      </c>
      <c r="B11007" t="s">
        <v>185</v>
      </c>
      <c r="C11007" s="76" t="s">
        <v>842</v>
      </c>
      <c r="D11007" t="s">
        <v>980</v>
      </c>
      <c r="E11007" s="82">
        <v>3</v>
      </c>
      <c r="F11007" t="s">
        <v>973</v>
      </c>
      <c r="G11007" s="83">
        <v>42324</v>
      </c>
      <c r="I11007">
        <v>2015</v>
      </c>
    </row>
    <row r="11008" spans="1:9" x14ac:dyDescent="0.25">
      <c r="A11008" t="s">
        <v>972</v>
      </c>
      <c r="B11008" t="s">
        <v>141</v>
      </c>
      <c r="C11008" s="76" t="s">
        <v>842</v>
      </c>
      <c r="D11008" t="s">
        <v>980</v>
      </c>
      <c r="E11008" s="82">
        <v>30</v>
      </c>
      <c r="F11008" t="s">
        <v>973</v>
      </c>
      <c r="G11008" s="83">
        <v>42580</v>
      </c>
      <c r="I11008">
        <v>2016</v>
      </c>
    </row>
    <row r="11009" spans="1:9" x14ac:dyDescent="0.25">
      <c r="A11009" t="s">
        <v>972</v>
      </c>
      <c r="B11009" t="s">
        <v>110</v>
      </c>
      <c r="C11009" s="76" t="s">
        <v>842</v>
      </c>
      <c r="D11009" t="s">
        <v>980</v>
      </c>
      <c r="E11009" s="82">
        <v>10</v>
      </c>
      <c r="F11009" t="s">
        <v>973</v>
      </c>
      <c r="G11009" s="83">
        <v>42346</v>
      </c>
      <c r="I11009">
        <v>2015</v>
      </c>
    </row>
    <row r="11010" spans="1:9" x14ac:dyDescent="0.25">
      <c r="A11010" t="s">
        <v>972</v>
      </c>
      <c r="B11010" t="s">
        <v>176</v>
      </c>
      <c r="C11010" s="76" t="s">
        <v>842</v>
      </c>
      <c r="D11010" t="s">
        <v>980</v>
      </c>
      <c r="E11010" s="82">
        <v>4.25</v>
      </c>
      <c r="F11010" t="s">
        <v>973</v>
      </c>
      <c r="G11010" s="83">
        <v>42333</v>
      </c>
      <c r="I11010">
        <v>2015</v>
      </c>
    </row>
    <row r="11011" spans="1:9" x14ac:dyDescent="0.25">
      <c r="A11011" t="s">
        <v>972</v>
      </c>
      <c r="B11011" t="s">
        <v>78</v>
      </c>
      <c r="C11011" s="76" t="s">
        <v>842</v>
      </c>
      <c r="D11011" t="s">
        <v>980</v>
      </c>
      <c r="E11011" s="82">
        <v>6</v>
      </c>
      <c r="F11011" t="s">
        <v>973</v>
      </c>
      <c r="G11011" s="83">
        <v>42549</v>
      </c>
      <c r="I11011">
        <v>2016</v>
      </c>
    </row>
    <row r="11012" spans="1:9" x14ac:dyDescent="0.25">
      <c r="A11012" t="s">
        <v>972</v>
      </c>
      <c r="B11012" t="s">
        <v>275</v>
      </c>
      <c r="C11012" s="76" t="s">
        <v>842</v>
      </c>
      <c r="D11012" t="s">
        <v>980</v>
      </c>
      <c r="E11012" s="82">
        <v>5</v>
      </c>
      <c r="F11012" t="s">
        <v>973</v>
      </c>
      <c r="G11012" s="83">
        <v>42311</v>
      </c>
      <c r="I11012">
        <v>2015</v>
      </c>
    </row>
    <row r="11013" spans="1:9" x14ac:dyDescent="0.25">
      <c r="A11013" t="s">
        <v>972</v>
      </c>
      <c r="B11013" t="s">
        <v>11</v>
      </c>
      <c r="C11013" s="76" t="s">
        <v>842</v>
      </c>
      <c r="D11013" t="s">
        <v>980</v>
      </c>
      <c r="E11013" s="82">
        <v>7.6</v>
      </c>
      <c r="F11013" t="s">
        <v>973</v>
      </c>
      <c r="G11013" s="83">
        <v>42352</v>
      </c>
      <c r="I11013">
        <v>2015</v>
      </c>
    </row>
    <row r="11014" spans="1:9" x14ac:dyDescent="0.25">
      <c r="A11014" t="s">
        <v>972</v>
      </c>
      <c r="B11014" t="s">
        <v>245</v>
      </c>
      <c r="C11014" s="76" t="s">
        <v>842</v>
      </c>
      <c r="D11014" t="s">
        <v>980</v>
      </c>
      <c r="E11014" s="82">
        <v>7.6</v>
      </c>
      <c r="F11014" t="s">
        <v>973</v>
      </c>
      <c r="G11014" s="83">
        <v>42366</v>
      </c>
      <c r="I11014">
        <v>2015</v>
      </c>
    </row>
    <row r="11015" spans="1:9" x14ac:dyDescent="0.25">
      <c r="A11015" t="s">
        <v>972</v>
      </c>
      <c r="B11015" t="s">
        <v>239</v>
      </c>
      <c r="C11015" s="76" t="s">
        <v>842</v>
      </c>
      <c r="D11015" t="s">
        <v>980</v>
      </c>
      <c r="E11015" s="82">
        <v>10</v>
      </c>
      <c r="F11015" t="s">
        <v>973</v>
      </c>
      <c r="G11015" s="83">
        <v>42314</v>
      </c>
      <c r="I11015">
        <v>2015</v>
      </c>
    </row>
    <row r="11016" spans="1:9" x14ac:dyDescent="0.25">
      <c r="A11016" t="s">
        <v>972</v>
      </c>
      <c r="B11016" t="s">
        <v>116</v>
      </c>
      <c r="C11016" s="76" t="s">
        <v>842</v>
      </c>
      <c r="D11016" t="s">
        <v>980</v>
      </c>
      <c r="E11016" s="82">
        <v>150</v>
      </c>
      <c r="F11016" t="s">
        <v>973</v>
      </c>
      <c r="G11016" s="83">
        <v>42360</v>
      </c>
      <c r="I11016">
        <v>2015</v>
      </c>
    </row>
    <row r="11017" spans="1:9" x14ac:dyDescent="0.25">
      <c r="A11017" t="s">
        <v>972</v>
      </c>
      <c r="B11017" t="s">
        <v>83</v>
      </c>
      <c r="C11017" s="76" t="s">
        <v>842</v>
      </c>
      <c r="D11017" t="s">
        <v>980</v>
      </c>
      <c r="E11017" s="82">
        <v>84</v>
      </c>
      <c r="F11017" t="s">
        <v>973</v>
      </c>
      <c r="G11017" s="83">
        <v>42496</v>
      </c>
      <c r="I11017">
        <v>2016</v>
      </c>
    </row>
    <row r="11018" spans="1:9" x14ac:dyDescent="0.25">
      <c r="A11018" t="s">
        <v>972</v>
      </c>
      <c r="B11018" t="s">
        <v>208</v>
      </c>
      <c r="C11018" s="76" t="s">
        <v>842</v>
      </c>
      <c r="D11018" t="s">
        <v>980</v>
      </c>
      <c r="E11018" s="82">
        <v>75</v>
      </c>
      <c r="F11018" t="s">
        <v>973</v>
      </c>
      <c r="G11018" s="83">
        <v>42606</v>
      </c>
      <c r="I11018">
        <v>2016</v>
      </c>
    </row>
    <row r="11019" spans="1:9" x14ac:dyDescent="0.25">
      <c r="A11019" t="s">
        <v>972</v>
      </c>
      <c r="B11019" t="s">
        <v>172</v>
      </c>
      <c r="C11019" s="76" t="s">
        <v>842</v>
      </c>
      <c r="D11019" t="s">
        <v>980</v>
      </c>
      <c r="E11019" s="82">
        <v>22.8</v>
      </c>
      <c r="F11019" t="s">
        <v>973</v>
      </c>
      <c r="G11019" s="83">
        <v>42367</v>
      </c>
      <c r="I11019">
        <v>2015</v>
      </c>
    </row>
    <row r="11020" spans="1:9" x14ac:dyDescent="0.25">
      <c r="A11020" t="s">
        <v>972</v>
      </c>
      <c r="B11020" t="s">
        <v>253</v>
      </c>
      <c r="C11020" s="76" t="s">
        <v>842</v>
      </c>
      <c r="D11020" t="s">
        <v>980</v>
      </c>
      <c r="E11020" s="82">
        <v>6</v>
      </c>
      <c r="F11020" t="s">
        <v>973</v>
      </c>
      <c r="G11020" s="83">
        <v>42331</v>
      </c>
      <c r="I11020">
        <v>2015</v>
      </c>
    </row>
    <row r="11021" spans="1:9" x14ac:dyDescent="0.25">
      <c r="A11021" t="s">
        <v>972</v>
      </c>
      <c r="B11021" t="s">
        <v>253</v>
      </c>
      <c r="C11021" s="76" t="s">
        <v>842</v>
      </c>
      <c r="D11021" t="s">
        <v>980</v>
      </c>
      <c r="E11021" s="82">
        <v>6</v>
      </c>
      <c r="F11021" t="s">
        <v>973</v>
      </c>
      <c r="G11021" s="83">
        <v>42326</v>
      </c>
      <c r="I11021">
        <v>2015</v>
      </c>
    </row>
    <row r="11022" spans="1:9" x14ac:dyDescent="0.25">
      <c r="A11022" t="s">
        <v>972</v>
      </c>
      <c r="B11022" t="s">
        <v>248</v>
      </c>
      <c r="C11022" s="76" t="s">
        <v>842</v>
      </c>
      <c r="D11022" t="s">
        <v>980</v>
      </c>
      <c r="E11022" s="82">
        <v>6</v>
      </c>
      <c r="F11022" t="s">
        <v>973</v>
      </c>
      <c r="G11022" s="83">
        <v>42324</v>
      </c>
      <c r="I11022">
        <v>2015</v>
      </c>
    </row>
    <row r="11023" spans="1:9" x14ac:dyDescent="0.25">
      <c r="A11023" t="s">
        <v>972</v>
      </c>
      <c r="B11023" t="s">
        <v>223</v>
      </c>
      <c r="C11023" s="76" t="s">
        <v>842</v>
      </c>
      <c r="D11023" t="s">
        <v>980</v>
      </c>
      <c r="E11023" s="82">
        <v>500</v>
      </c>
      <c r="F11023" t="s">
        <v>973</v>
      </c>
      <c r="G11023" s="83">
        <v>42725</v>
      </c>
      <c r="I11023">
        <v>2016</v>
      </c>
    </row>
    <row r="11024" spans="1:9" x14ac:dyDescent="0.25">
      <c r="A11024" t="s">
        <v>972</v>
      </c>
      <c r="B11024" t="s">
        <v>81</v>
      </c>
      <c r="C11024" s="76" t="s">
        <v>842</v>
      </c>
      <c r="D11024" t="s">
        <v>980</v>
      </c>
      <c r="E11024" s="82">
        <v>499.5</v>
      </c>
      <c r="F11024" t="s">
        <v>973</v>
      </c>
      <c r="G11024" s="83">
        <v>42662</v>
      </c>
      <c r="I11024">
        <v>2016</v>
      </c>
    </row>
    <row r="11025" spans="1:9" x14ac:dyDescent="0.25">
      <c r="A11025" t="s">
        <v>972</v>
      </c>
      <c r="B11025" t="s">
        <v>95</v>
      </c>
      <c r="C11025" s="76" t="s">
        <v>842</v>
      </c>
      <c r="D11025" t="s">
        <v>980</v>
      </c>
      <c r="E11025" s="82">
        <v>7.6</v>
      </c>
      <c r="F11025" t="s">
        <v>973</v>
      </c>
      <c r="G11025" s="83">
        <v>42349</v>
      </c>
      <c r="I11025">
        <v>2015</v>
      </c>
    </row>
    <row r="11026" spans="1:9" x14ac:dyDescent="0.25">
      <c r="A11026" t="s">
        <v>972</v>
      </c>
      <c r="B11026" t="s">
        <v>113</v>
      </c>
      <c r="C11026" s="76" t="s">
        <v>842</v>
      </c>
      <c r="D11026" t="s">
        <v>980</v>
      </c>
      <c r="E11026" s="82">
        <v>11.2</v>
      </c>
      <c r="F11026" t="s">
        <v>973</v>
      </c>
      <c r="G11026" s="83">
        <v>42404</v>
      </c>
      <c r="I11026">
        <v>2016</v>
      </c>
    </row>
    <row r="11027" spans="1:9" x14ac:dyDescent="0.25">
      <c r="A11027" t="s">
        <v>972</v>
      </c>
      <c r="B11027" t="s">
        <v>229</v>
      </c>
      <c r="C11027" s="76" t="s">
        <v>842</v>
      </c>
      <c r="D11027" t="s">
        <v>980</v>
      </c>
      <c r="E11027" s="82">
        <v>6.75</v>
      </c>
      <c r="F11027" t="s">
        <v>973</v>
      </c>
      <c r="G11027" s="83">
        <v>42327</v>
      </c>
      <c r="I11027">
        <v>2015</v>
      </c>
    </row>
    <row r="11028" spans="1:9" x14ac:dyDescent="0.25">
      <c r="A11028" t="s">
        <v>972</v>
      </c>
      <c r="B11028" t="s">
        <v>175</v>
      </c>
      <c r="C11028" s="76" t="s">
        <v>842</v>
      </c>
      <c r="D11028" t="s">
        <v>980</v>
      </c>
      <c r="E11028" s="82">
        <v>10.5</v>
      </c>
      <c r="F11028" t="s">
        <v>973</v>
      </c>
      <c r="G11028" s="83">
        <v>42327</v>
      </c>
      <c r="I11028">
        <v>2015</v>
      </c>
    </row>
    <row r="11029" spans="1:9" x14ac:dyDescent="0.25">
      <c r="A11029" t="s">
        <v>972</v>
      </c>
      <c r="B11029" t="s">
        <v>248</v>
      </c>
      <c r="C11029" s="76" t="s">
        <v>842</v>
      </c>
      <c r="D11029" t="s">
        <v>980</v>
      </c>
      <c r="E11029" s="82">
        <v>7.6</v>
      </c>
      <c r="F11029" t="s">
        <v>973</v>
      </c>
      <c r="G11029" s="83">
        <v>42447</v>
      </c>
      <c r="I11029">
        <v>2016</v>
      </c>
    </row>
    <row r="11030" spans="1:9" x14ac:dyDescent="0.25">
      <c r="A11030" t="s">
        <v>972</v>
      </c>
      <c r="B11030" t="s">
        <v>79</v>
      </c>
      <c r="C11030" s="76" t="s">
        <v>842</v>
      </c>
      <c r="D11030" t="s">
        <v>980</v>
      </c>
      <c r="E11030" s="82">
        <v>7.7</v>
      </c>
      <c r="F11030" t="s">
        <v>973</v>
      </c>
      <c r="G11030" s="83">
        <v>42313</v>
      </c>
      <c r="I11030">
        <v>2015</v>
      </c>
    </row>
    <row r="11031" spans="1:9" x14ac:dyDescent="0.25">
      <c r="A11031" t="s">
        <v>972</v>
      </c>
      <c r="B11031" t="s">
        <v>66</v>
      </c>
      <c r="C11031" s="76" t="s">
        <v>842</v>
      </c>
      <c r="D11031" t="s">
        <v>980</v>
      </c>
      <c r="E11031" s="82">
        <v>6</v>
      </c>
      <c r="F11031" t="s">
        <v>973</v>
      </c>
      <c r="G11031" s="83">
        <v>42458</v>
      </c>
      <c r="I11031">
        <v>2016</v>
      </c>
    </row>
    <row r="11032" spans="1:9" x14ac:dyDescent="0.25">
      <c r="A11032" t="s">
        <v>972</v>
      </c>
      <c r="B11032" t="s">
        <v>249</v>
      </c>
      <c r="C11032" s="76" t="s">
        <v>842</v>
      </c>
      <c r="D11032" t="s">
        <v>980</v>
      </c>
      <c r="E11032" s="82">
        <v>5</v>
      </c>
      <c r="F11032" t="s">
        <v>973</v>
      </c>
      <c r="G11032" s="83">
        <v>42439</v>
      </c>
      <c r="I11032">
        <v>2016</v>
      </c>
    </row>
    <row r="11033" spans="1:9" x14ac:dyDescent="0.25">
      <c r="A11033" t="s">
        <v>972</v>
      </c>
      <c r="B11033" t="s">
        <v>249</v>
      </c>
      <c r="C11033" s="76" t="s">
        <v>842</v>
      </c>
      <c r="D11033" t="s">
        <v>980</v>
      </c>
      <c r="E11033" s="82">
        <v>3.6</v>
      </c>
      <c r="F11033" t="s">
        <v>973</v>
      </c>
      <c r="G11033" s="83">
        <v>42447</v>
      </c>
      <c r="I11033">
        <v>2016</v>
      </c>
    </row>
    <row r="11034" spans="1:9" ht="14.45" customHeight="1" x14ac:dyDescent="0.25">
      <c r="A11034" t="s">
        <v>972</v>
      </c>
      <c r="B11034" t="s">
        <v>239</v>
      </c>
      <c r="C11034" s="76" t="s">
        <v>842</v>
      </c>
      <c r="D11034" t="s">
        <v>980</v>
      </c>
      <c r="E11034" s="82">
        <v>1.75</v>
      </c>
      <c r="F11034" t="s">
        <v>973</v>
      </c>
      <c r="G11034" s="83">
        <v>42359</v>
      </c>
      <c r="I11034">
        <v>2015</v>
      </c>
    </row>
    <row r="11035" spans="1:9" ht="14.45" customHeight="1" x14ac:dyDescent="0.25">
      <c r="A11035" t="s">
        <v>972</v>
      </c>
      <c r="B11035" t="s">
        <v>93</v>
      </c>
      <c r="C11035" s="76" t="s">
        <v>842</v>
      </c>
      <c r="D11035" t="s">
        <v>980</v>
      </c>
      <c r="E11035" s="82">
        <v>7.6</v>
      </c>
      <c r="F11035" t="s">
        <v>973</v>
      </c>
      <c r="G11035" s="83">
        <v>42396</v>
      </c>
      <c r="I11035">
        <v>2016</v>
      </c>
    </row>
    <row r="11036" spans="1:9" ht="14.45" customHeight="1" x14ac:dyDescent="0.25">
      <c r="A11036" t="s">
        <v>972</v>
      </c>
      <c r="B11036" t="s">
        <v>233</v>
      </c>
      <c r="C11036" s="76" t="s">
        <v>842</v>
      </c>
      <c r="D11036" t="s">
        <v>980</v>
      </c>
      <c r="E11036" s="82">
        <v>150</v>
      </c>
      <c r="F11036" t="s">
        <v>973</v>
      </c>
      <c r="G11036" s="83">
        <v>42346</v>
      </c>
      <c r="I11036">
        <v>2015</v>
      </c>
    </row>
    <row r="11037" spans="1:9" ht="14.45" customHeight="1" x14ac:dyDescent="0.25">
      <c r="A11037" t="s">
        <v>972</v>
      </c>
      <c r="B11037" t="s">
        <v>240</v>
      </c>
      <c r="C11037" s="76" t="s">
        <v>842</v>
      </c>
      <c r="D11037" t="s">
        <v>980</v>
      </c>
      <c r="E11037" s="82">
        <v>5</v>
      </c>
      <c r="F11037" t="s">
        <v>973</v>
      </c>
      <c r="G11037" s="83">
        <v>42341</v>
      </c>
      <c r="I11037">
        <v>2015</v>
      </c>
    </row>
    <row r="11038" spans="1:9" ht="14.45" customHeight="1" x14ac:dyDescent="0.25">
      <c r="A11038" t="s">
        <v>972</v>
      </c>
      <c r="B11038" t="s">
        <v>246</v>
      </c>
      <c r="C11038" s="76" t="s">
        <v>842</v>
      </c>
      <c r="D11038" t="s">
        <v>980</v>
      </c>
      <c r="E11038" s="82">
        <v>3.8</v>
      </c>
      <c r="F11038" t="s">
        <v>973</v>
      </c>
      <c r="G11038" s="83">
        <v>42352</v>
      </c>
      <c r="I11038">
        <v>2015</v>
      </c>
    </row>
    <row r="11039" spans="1:9" ht="14.45" customHeight="1" x14ac:dyDescent="0.25">
      <c r="A11039" t="s">
        <v>972</v>
      </c>
      <c r="B11039" t="s">
        <v>246</v>
      </c>
      <c r="C11039" s="76" t="s">
        <v>842</v>
      </c>
      <c r="D11039" t="s">
        <v>980</v>
      </c>
      <c r="E11039" s="82">
        <v>15</v>
      </c>
      <c r="F11039" t="s">
        <v>973</v>
      </c>
      <c r="G11039" s="83">
        <v>42500</v>
      </c>
      <c r="I11039">
        <v>2016</v>
      </c>
    </row>
    <row r="11040" spans="1:9" ht="14.45" customHeight="1" x14ac:dyDescent="0.25">
      <c r="A11040" t="s">
        <v>972</v>
      </c>
      <c r="B11040" t="s">
        <v>186</v>
      </c>
      <c r="C11040" s="76" t="s">
        <v>842</v>
      </c>
      <c r="D11040" t="s">
        <v>980</v>
      </c>
      <c r="E11040" s="82">
        <v>5</v>
      </c>
      <c r="F11040" t="s">
        <v>973</v>
      </c>
      <c r="G11040" s="83">
        <v>42591</v>
      </c>
      <c r="I11040">
        <v>2016</v>
      </c>
    </row>
    <row r="11041" spans="1:9" ht="14.45" customHeight="1" x14ac:dyDescent="0.25">
      <c r="A11041" t="s">
        <v>972</v>
      </c>
      <c r="B11041" t="s">
        <v>179</v>
      </c>
      <c r="C11041" s="76" t="s">
        <v>842</v>
      </c>
      <c r="D11041" t="s">
        <v>980</v>
      </c>
      <c r="E11041" s="82">
        <v>6</v>
      </c>
      <c r="F11041" t="s">
        <v>973</v>
      </c>
      <c r="G11041" s="83">
        <v>42342</v>
      </c>
      <c r="I11041">
        <v>2015</v>
      </c>
    </row>
    <row r="11042" spans="1:9" ht="14.45" customHeight="1" x14ac:dyDescent="0.25">
      <c r="A11042" t="s">
        <v>972</v>
      </c>
      <c r="B11042" t="s">
        <v>78</v>
      </c>
      <c r="C11042" s="76" t="s">
        <v>842</v>
      </c>
      <c r="D11042" t="s">
        <v>980</v>
      </c>
      <c r="E11042" s="82">
        <v>499.97</v>
      </c>
      <c r="F11042" t="s">
        <v>973</v>
      </c>
      <c r="G11042" s="83">
        <v>42642</v>
      </c>
      <c r="I11042">
        <v>2016</v>
      </c>
    </row>
    <row r="11043" spans="1:9" ht="14.45" customHeight="1" x14ac:dyDescent="0.25">
      <c r="A11043" t="s">
        <v>972</v>
      </c>
      <c r="B11043" t="s">
        <v>190</v>
      </c>
      <c r="C11043" s="76" t="s">
        <v>842</v>
      </c>
      <c r="D11043" t="s">
        <v>980</v>
      </c>
      <c r="E11043" s="82">
        <v>15</v>
      </c>
      <c r="F11043" t="s">
        <v>973</v>
      </c>
      <c r="G11043" s="83">
        <v>42346</v>
      </c>
      <c r="I11043">
        <v>2015</v>
      </c>
    </row>
    <row r="11044" spans="1:9" ht="14.45" customHeight="1" x14ac:dyDescent="0.25">
      <c r="A11044" t="s">
        <v>972</v>
      </c>
      <c r="B11044" t="s">
        <v>155</v>
      </c>
      <c r="C11044" s="76" t="s">
        <v>842</v>
      </c>
      <c r="D11044" t="s">
        <v>980</v>
      </c>
      <c r="E11044" s="82">
        <v>15</v>
      </c>
      <c r="F11044" t="s">
        <v>973</v>
      </c>
      <c r="G11044" s="83">
        <v>42346</v>
      </c>
      <c r="I11044">
        <v>2015</v>
      </c>
    </row>
    <row r="11045" spans="1:9" ht="14.45" customHeight="1" x14ac:dyDescent="0.25">
      <c r="A11045" t="s">
        <v>972</v>
      </c>
      <c r="B11045" t="s">
        <v>215</v>
      </c>
      <c r="C11045" s="76" t="s">
        <v>842</v>
      </c>
      <c r="D11045" t="s">
        <v>980</v>
      </c>
      <c r="E11045" s="82">
        <v>45</v>
      </c>
      <c r="F11045" t="s">
        <v>973</v>
      </c>
      <c r="G11045" s="83">
        <v>42366</v>
      </c>
      <c r="I11045">
        <v>2015</v>
      </c>
    </row>
    <row r="11046" spans="1:9" ht="14.45" customHeight="1" x14ac:dyDescent="0.25">
      <c r="A11046" t="s">
        <v>972</v>
      </c>
      <c r="B11046" t="s">
        <v>118</v>
      </c>
      <c r="C11046" s="76" t="s">
        <v>842</v>
      </c>
      <c r="D11046" t="s">
        <v>980</v>
      </c>
      <c r="E11046" s="82">
        <v>15</v>
      </c>
      <c r="F11046" t="s">
        <v>973</v>
      </c>
      <c r="G11046" s="83">
        <v>42710</v>
      </c>
      <c r="I11046">
        <v>2016</v>
      </c>
    </row>
    <row r="11047" spans="1:9" ht="14.45" customHeight="1" x14ac:dyDescent="0.25">
      <c r="A11047" t="s">
        <v>972</v>
      </c>
      <c r="B11047" t="s">
        <v>199</v>
      </c>
      <c r="C11047" s="76" t="s">
        <v>842</v>
      </c>
      <c r="D11047" t="s">
        <v>980</v>
      </c>
      <c r="E11047" s="82">
        <v>15</v>
      </c>
      <c r="F11047" t="s">
        <v>973</v>
      </c>
      <c r="G11047" s="83">
        <v>42346</v>
      </c>
      <c r="I11047">
        <v>2015</v>
      </c>
    </row>
    <row r="11048" spans="1:9" ht="14.45" customHeight="1" x14ac:dyDescent="0.25">
      <c r="A11048" t="s">
        <v>972</v>
      </c>
      <c r="B11048" t="s">
        <v>15</v>
      </c>
      <c r="C11048" s="76" t="s">
        <v>842</v>
      </c>
      <c r="D11048" t="s">
        <v>980</v>
      </c>
      <c r="E11048" s="82">
        <v>500</v>
      </c>
      <c r="F11048" t="s">
        <v>973</v>
      </c>
      <c r="G11048" s="83">
        <v>42992</v>
      </c>
      <c r="I11048">
        <v>2017</v>
      </c>
    </row>
    <row r="11049" spans="1:9" ht="14.45" customHeight="1" x14ac:dyDescent="0.25">
      <c r="A11049" t="s">
        <v>972</v>
      </c>
      <c r="B11049" t="s">
        <v>92</v>
      </c>
      <c r="C11049" s="76" t="s">
        <v>842</v>
      </c>
      <c r="D11049" t="s">
        <v>980</v>
      </c>
      <c r="E11049" s="82">
        <v>6</v>
      </c>
      <c r="F11049" t="s">
        <v>973</v>
      </c>
      <c r="G11049" s="83">
        <v>42384</v>
      </c>
      <c r="I11049">
        <v>2016</v>
      </c>
    </row>
    <row r="11050" spans="1:9" ht="14.45" customHeight="1" x14ac:dyDescent="0.25">
      <c r="A11050" t="s">
        <v>972</v>
      </c>
      <c r="B11050" t="s">
        <v>15</v>
      </c>
      <c r="C11050" s="76" t="s">
        <v>842</v>
      </c>
      <c r="D11050" t="s">
        <v>980</v>
      </c>
      <c r="E11050" s="82">
        <v>499.4</v>
      </c>
      <c r="F11050" t="s">
        <v>973</v>
      </c>
      <c r="G11050" s="83">
        <v>43341</v>
      </c>
      <c r="I11050">
        <v>2018</v>
      </c>
    </row>
    <row r="11051" spans="1:9" ht="14.45" customHeight="1" x14ac:dyDescent="0.25">
      <c r="A11051" t="s">
        <v>972</v>
      </c>
      <c r="B11051" t="s">
        <v>139</v>
      </c>
      <c r="C11051" s="76" t="s">
        <v>842</v>
      </c>
      <c r="D11051" t="s">
        <v>980</v>
      </c>
      <c r="E11051" s="82">
        <v>15</v>
      </c>
      <c r="F11051" t="s">
        <v>973</v>
      </c>
      <c r="G11051" s="83">
        <v>42346</v>
      </c>
      <c r="I11051">
        <v>2015</v>
      </c>
    </row>
    <row r="11052" spans="1:9" ht="14.45" customHeight="1" x14ac:dyDescent="0.25">
      <c r="A11052" t="s">
        <v>972</v>
      </c>
      <c r="B11052" t="s">
        <v>78</v>
      </c>
      <c r="C11052" s="76" t="s">
        <v>842</v>
      </c>
      <c r="D11052" t="s">
        <v>980</v>
      </c>
      <c r="E11052" s="82">
        <v>5</v>
      </c>
      <c r="F11052" t="s">
        <v>973</v>
      </c>
      <c r="G11052" s="83">
        <v>42398</v>
      </c>
      <c r="I11052">
        <v>2016</v>
      </c>
    </row>
    <row r="11053" spans="1:9" ht="14.45" customHeight="1" x14ac:dyDescent="0.25">
      <c r="A11053" t="s">
        <v>972</v>
      </c>
      <c r="B11053" t="s">
        <v>248</v>
      </c>
      <c r="C11053" s="76" t="s">
        <v>842</v>
      </c>
      <c r="D11053" t="s">
        <v>980</v>
      </c>
      <c r="E11053" s="82">
        <v>3</v>
      </c>
      <c r="F11053" t="s">
        <v>973</v>
      </c>
      <c r="G11053" s="83">
        <v>42443</v>
      </c>
      <c r="I11053">
        <v>2016</v>
      </c>
    </row>
    <row r="11054" spans="1:9" ht="14.45" customHeight="1" x14ac:dyDescent="0.25">
      <c r="A11054" t="s">
        <v>972</v>
      </c>
      <c r="B11054" t="s">
        <v>115</v>
      </c>
      <c r="C11054" s="76" t="s">
        <v>842</v>
      </c>
      <c r="D11054" t="s">
        <v>980</v>
      </c>
      <c r="E11054" s="82">
        <v>10</v>
      </c>
      <c r="F11054" t="s">
        <v>973</v>
      </c>
      <c r="G11054" s="83">
        <v>42312</v>
      </c>
      <c r="I11054">
        <v>2015</v>
      </c>
    </row>
    <row r="11055" spans="1:9" ht="14.45" customHeight="1" x14ac:dyDescent="0.25">
      <c r="A11055" t="s">
        <v>972</v>
      </c>
      <c r="B11055" t="s">
        <v>246</v>
      </c>
      <c r="C11055" s="76" t="s">
        <v>842</v>
      </c>
      <c r="D11055" t="s">
        <v>980</v>
      </c>
      <c r="E11055" s="82">
        <v>5</v>
      </c>
      <c r="F11055" t="s">
        <v>973</v>
      </c>
      <c r="G11055" s="83">
        <v>42443</v>
      </c>
      <c r="I11055">
        <v>2016</v>
      </c>
    </row>
    <row r="11056" spans="1:9" ht="14.45" customHeight="1" x14ac:dyDescent="0.25">
      <c r="A11056" t="s">
        <v>972</v>
      </c>
      <c r="B11056" t="s">
        <v>203</v>
      </c>
      <c r="C11056" s="76" t="s">
        <v>842</v>
      </c>
      <c r="D11056" t="s">
        <v>980</v>
      </c>
      <c r="E11056" s="82">
        <v>45</v>
      </c>
      <c r="F11056" t="s">
        <v>973</v>
      </c>
      <c r="G11056" s="83">
        <v>42368</v>
      </c>
      <c r="I11056">
        <v>2015</v>
      </c>
    </row>
    <row r="11057" spans="1:9" ht="14.45" customHeight="1" x14ac:dyDescent="0.25">
      <c r="A11057" t="s">
        <v>972</v>
      </c>
      <c r="B11057" t="s">
        <v>0</v>
      </c>
      <c r="C11057" s="76" t="s">
        <v>842</v>
      </c>
      <c r="D11057" t="s">
        <v>980</v>
      </c>
      <c r="E11057" s="82">
        <v>150</v>
      </c>
      <c r="F11057" t="s">
        <v>973</v>
      </c>
      <c r="G11057" s="83">
        <v>42549</v>
      </c>
      <c r="I11057">
        <v>2016</v>
      </c>
    </row>
    <row r="11058" spans="1:9" ht="14.45" customHeight="1" x14ac:dyDescent="0.25">
      <c r="A11058" t="s">
        <v>972</v>
      </c>
      <c r="B11058" t="s">
        <v>115</v>
      </c>
      <c r="C11058" s="76" t="s">
        <v>842</v>
      </c>
      <c r="D11058" t="s">
        <v>980</v>
      </c>
      <c r="E11058" s="82">
        <v>8.36</v>
      </c>
      <c r="F11058" t="s">
        <v>973</v>
      </c>
      <c r="G11058" s="83">
        <v>42402</v>
      </c>
      <c r="I11058">
        <v>2016</v>
      </c>
    </row>
    <row r="11059" spans="1:9" ht="14.45" customHeight="1" x14ac:dyDescent="0.25">
      <c r="A11059" t="s">
        <v>972</v>
      </c>
      <c r="B11059" t="s">
        <v>278</v>
      </c>
      <c r="C11059" s="76" t="s">
        <v>842</v>
      </c>
      <c r="D11059" t="s">
        <v>980</v>
      </c>
      <c r="E11059" s="82">
        <v>9.5399999999999991</v>
      </c>
      <c r="F11059" t="s">
        <v>973</v>
      </c>
      <c r="G11059" s="83">
        <v>42366</v>
      </c>
      <c r="I11059">
        <v>2015</v>
      </c>
    </row>
    <row r="11060" spans="1:9" ht="14.45" customHeight="1" x14ac:dyDescent="0.25">
      <c r="A11060" t="s">
        <v>972</v>
      </c>
      <c r="B11060" t="s">
        <v>246</v>
      </c>
      <c r="C11060" s="76" t="s">
        <v>842</v>
      </c>
      <c r="D11060" t="s">
        <v>980</v>
      </c>
      <c r="E11060" s="82">
        <v>5</v>
      </c>
      <c r="F11060" t="s">
        <v>973</v>
      </c>
      <c r="G11060" s="83">
        <v>42332</v>
      </c>
      <c r="I11060">
        <v>2015</v>
      </c>
    </row>
    <row r="11061" spans="1:9" ht="14.45" customHeight="1" x14ac:dyDescent="0.25">
      <c r="A11061" t="s">
        <v>972</v>
      </c>
      <c r="B11061" t="s">
        <v>171</v>
      </c>
      <c r="C11061" s="76" t="s">
        <v>842</v>
      </c>
      <c r="D11061" t="s">
        <v>980</v>
      </c>
      <c r="E11061" s="82">
        <v>6.5</v>
      </c>
      <c r="F11061" t="s">
        <v>973</v>
      </c>
      <c r="G11061" s="83">
        <v>42320</v>
      </c>
      <c r="I11061">
        <v>2015</v>
      </c>
    </row>
    <row r="11062" spans="1:9" ht="14.45" customHeight="1" x14ac:dyDescent="0.25">
      <c r="A11062" t="s">
        <v>972</v>
      </c>
      <c r="B11062" t="s">
        <v>214</v>
      </c>
      <c r="C11062" s="76" t="s">
        <v>842</v>
      </c>
      <c r="D11062" t="s">
        <v>980</v>
      </c>
      <c r="E11062" s="82">
        <v>7</v>
      </c>
      <c r="F11062" t="s">
        <v>973</v>
      </c>
      <c r="G11062" s="83">
        <v>42405</v>
      </c>
      <c r="I11062">
        <v>2016</v>
      </c>
    </row>
    <row r="11063" spans="1:9" ht="14.45" customHeight="1" x14ac:dyDescent="0.25">
      <c r="A11063" t="s">
        <v>972</v>
      </c>
      <c r="B11063" t="s">
        <v>239</v>
      </c>
      <c r="C11063" s="76" t="s">
        <v>842</v>
      </c>
      <c r="D11063" t="s">
        <v>980</v>
      </c>
      <c r="E11063" s="82">
        <v>4</v>
      </c>
      <c r="F11063" t="s">
        <v>973</v>
      </c>
      <c r="G11063" s="83">
        <v>42327</v>
      </c>
      <c r="I11063">
        <v>2015</v>
      </c>
    </row>
    <row r="11064" spans="1:9" ht="14.45" customHeight="1" x14ac:dyDescent="0.25">
      <c r="A11064" t="s">
        <v>972</v>
      </c>
      <c r="B11064" t="s">
        <v>105</v>
      </c>
      <c r="C11064" s="76" t="s">
        <v>842</v>
      </c>
      <c r="D11064" t="s">
        <v>980</v>
      </c>
      <c r="E11064" s="82">
        <v>4</v>
      </c>
      <c r="F11064" t="s">
        <v>973</v>
      </c>
      <c r="G11064" s="83">
        <v>42339</v>
      </c>
      <c r="I11064">
        <v>2015</v>
      </c>
    </row>
    <row r="11065" spans="1:9" ht="14.45" customHeight="1" x14ac:dyDescent="0.25">
      <c r="A11065" t="s">
        <v>972</v>
      </c>
      <c r="B11065" t="s">
        <v>115</v>
      </c>
      <c r="C11065" s="76" t="s">
        <v>842</v>
      </c>
      <c r="D11065" t="s">
        <v>980</v>
      </c>
      <c r="E11065" s="82">
        <v>15</v>
      </c>
      <c r="F11065" t="s">
        <v>973</v>
      </c>
      <c r="G11065" s="83">
        <v>42440</v>
      </c>
      <c r="I11065">
        <v>2016</v>
      </c>
    </row>
    <row r="11066" spans="1:9" ht="14.45" customHeight="1" x14ac:dyDescent="0.25">
      <c r="A11066" t="s">
        <v>972</v>
      </c>
      <c r="B11066" t="s">
        <v>172</v>
      </c>
      <c r="C11066" s="76" t="s">
        <v>842</v>
      </c>
      <c r="D11066" t="s">
        <v>980</v>
      </c>
      <c r="E11066" s="82">
        <v>6</v>
      </c>
      <c r="F11066" t="s">
        <v>973</v>
      </c>
      <c r="G11066" s="83">
        <v>42331</v>
      </c>
      <c r="I11066">
        <v>2015</v>
      </c>
    </row>
    <row r="11067" spans="1:9" ht="14.45" customHeight="1" x14ac:dyDescent="0.25">
      <c r="A11067" t="s">
        <v>972</v>
      </c>
      <c r="B11067" t="s">
        <v>193</v>
      </c>
      <c r="C11067" s="76" t="s">
        <v>842</v>
      </c>
      <c r="D11067" t="s">
        <v>980</v>
      </c>
      <c r="E11067" s="82">
        <v>2.5</v>
      </c>
      <c r="F11067" t="s">
        <v>973</v>
      </c>
      <c r="G11067" s="83">
        <v>42313</v>
      </c>
      <c r="I11067">
        <v>2015</v>
      </c>
    </row>
    <row r="11068" spans="1:9" ht="14.45" customHeight="1" x14ac:dyDescent="0.25">
      <c r="A11068" t="s">
        <v>972</v>
      </c>
      <c r="B11068" t="s">
        <v>278</v>
      </c>
      <c r="C11068" s="76" t="s">
        <v>842</v>
      </c>
      <c r="D11068" t="s">
        <v>980</v>
      </c>
      <c r="E11068" s="82">
        <v>11.4</v>
      </c>
      <c r="F11068" t="s">
        <v>973</v>
      </c>
      <c r="G11068" s="83">
        <v>42368</v>
      </c>
      <c r="I11068">
        <v>2015</v>
      </c>
    </row>
    <row r="11069" spans="1:9" ht="14.45" customHeight="1" x14ac:dyDescent="0.25">
      <c r="A11069" t="s">
        <v>972</v>
      </c>
      <c r="B11069" t="s">
        <v>249</v>
      </c>
      <c r="C11069" s="76" t="s">
        <v>842</v>
      </c>
      <c r="D11069" t="s">
        <v>980</v>
      </c>
      <c r="E11069" s="82">
        <v>99.9</v>
      </c>
      <c r="F11069" t="s">
        <v>973</v>
      </c>
      <c r="G11069" s="83">
        <v>42585</v>
      </c>
      <c r="I11069">
        <v>2016</v>
      </c>
    </row>
    <row r="11070" spans="1:9" ht="14.45" customHeight="1" x14ac:dyDescent="0.25">
      <c r="A11070" t="s">
        <v>972</v>
      </c>
      <c r="B11070" t="s">
        <v>279</v>
      </c>
      <c r="C11070" s="76" t="s">
        <v>842</v>
      </c>
      <c r="D11070" t="s">
        <v>980</v>
      </c>
      <c r="E11070" s="82">
        <v>6</v>
      </c>
      <c r="F11070" t="s">
        <v>973</v>
      </c>
      <c r="G11070" s="83">
        <v>42311</v>
      </c>
      <c r="I11070">
        <v>2015</v>
      </c>
    </row>
    <row r="11071" spans="1:9" ht="14.45" customHeight="1" x14ac:dyDescent="0.25">
      <c r="A11071" t="s">
        <v>972</v>
      </c>
      <c r="B11071" t="s">
        <v>130</v>
      </c>
      <c r="C11071" s="76" t="s">
        <v>842</v>
      </c>
      <c r="D11071" t="s">
        <v>980</v>
      </c>
      <c r="E11071" s="82">
        <v>7.6</v>
      </c>
      <c r="F11071" t="s">
        <v>973</v>
      </c>
      <c r="G11071" s="83">
        <v>42306</v>
      </c>
      <c r="I11071">
        <v>2015</v>
      </c>
    </row>
    <row r="11072" spans="1:9" ht="14.45" customHeight="1" x14ac:dyDescent="0.25">
      <c r="A11072" t="s">
        <v>972</v>
      </c>
      <c r="B11072" t="s">
        <v>112</v>
      </c>
      <c r="C11072" s="76" t="s">
        <v>842</v>
      </c>
      <c r="D11072" t="s">
        <v>980</v>
      </c>
      <c r="E11072" s="82">
        <v>150</v>
      </c>
      <c r="F11072" t="s">
        <v>973</v>
      </c>
      <c r="G11072" s="83">
        <v>42580</v>
      </c>
      <c r="I11072">
        <v>2016</v>
      </c>
    </row>
    <row r="11073" spans="1:9" ht="14.45" customHeight="1" x14ac:dyDescent="0.25">
      <c r="A11073" t="s">
        <v>972</v>
      </c>
      <c r="B11073" t="s">
        <v>88</v>
      </c>
      <c r="C11073" s="76" t="s">
        <v>842</v>
      </c>
      <c r="D11073" t="s">
        <v>980</v>
      </c>
      <c r="E11073" s="82">
        <v>500</v>
      </c>
      <c r="F11073" t="s">
        <v>973</v>
      </c>
      <c r="G11073" s="83">
        <v>44041</v>
      </c>
      <c r="I11073">
        <v>2020</v>
      </c>
    </row>
    <row r="11074" spans="1:9" ht="14.45" customHeight="1" x14ac:dyDescent="0.25">
      <c r="A11074" t="s">
        <v>972</v>
      </c>
      <c r="B11074" t="s">
        <v>124</v>
      </c>
      <c r="C11074" s="76" t="s">
        <v>842</v>
      </c>
      <c r="D11074" t="s">
        <v>980</v>
      </c>
      <c r="E11074" s="82">
        <v>500</v>
      </c>
      <c r="F11074" t="s">
        <v>973</v>
      </c>
      <c r="G11074" s="83">
        <v>42717</v>
      </c>
      <c r="I11074">
        <v>2016</v>
      </c>
    </row>
    <row r="11075" spans="1:9" ht="14.45" customHeight="1" x14ac:dyDescent="0.25">
      <c r="A11075" t="s">
        <v>972</v>
      </c>
      <c r="B11075" t="s">
        <v>199</v>
      </c>
      <c r="C11075" s="76" t="s">
        <v>842</v>
      </c>
      <c r="D11075" t="s">
        <v>980</v>
      </c>
      <c r="E11075" s="82">
        <v>3.6</v>
      </c>
      <c r="F11075" t="s">
        <v>973</v>
      </c>
      <c r="G11075" s="83">
        <v>42481</v>
      </c>
      <c r="I11075">
        <v>2016</v>
      </c>
    </row>
    <row r="11076" spans="1:9" ht="14.45" customHeight="1" x14ac:dyDescent="0.25">
      <c r="A11076" t="s">
        <v>972</v>
      </c>
      <c r="B11076" t="s">
        <v>229</v>
      </c>
      <c r="C11076" s="76" t="s">
        <v>842</v>
      </c>
      <c r="D11076" t="s">
        <v>980</v>
      </c>
      <c r="E11076" s="82">
        <v>2.8</v>
      </c>
      <c r="F11076" t="s">
        <v>973</v>
      </c>
      <c r="G11076" s="83">
        <v>42394</v>
      </c>
      <c r="I11076">
        <v>2016</v>
      </c>
    </row>
    <row r="11077" spans="1:9" ht="14.45" customHeight="1" x14ac:dyDescent="0.25">
      <c r="A11077" t="s">
        <v>972</v>
      </c>
      <c r="B11077" t="s">
        <v>128</v>
      </c>
      <c r="C11077" s="76" t="s">
        <v>842</v>
      </c>
      <c r="D11077" t="s">
        <v>980</v>
      </c>
      <c r="E11077" s="82">
        <v>150</v>
      </c>
      <c r="F11077" t="s">
        <v>973</v>
      </c>
      <c r="G11077" s="83">
        <v>42660</v>
      </c>
      <c r="I11077">
        <v>2016</v>
      </c>
    </row>
    <row r="11078" spans="1:9" ht="14.45" customHeight="1" x14ac:dyDescent="0.25">
      <c r="A11078" t="s">
        <v>972</v>
      </c>
      <c r="B11078" t="s">
        <v>199</v>
      </c>
      <c r="C11078" s="76" t="s">
        <v>842</v>
      </c>
      <c r="D11078" t="s">
        <v>980</v>
      </c>
      <c r="E11078" s="82">
        <v>7.8</v>
      </c>
      <c r="F11078" t="s">
        <v>973</v>
      </c>
      <c r="G11078" s="83">
        <v>42481</v>
      </c>
      <c r="I11078">
        <v>2016</v>
      </c>
    </row>
    <row r="11079" spans="1:9" ht="14.45" customHeight="1" x14ac:dyDescent="0.25">
      <c r="A11079" t="s">
        <v>972</v>
      </c>
      <c r="B11079" t="s">
        <v>246</v>
      </c>
      <c r="C11079" s="76" t="s">
        <v>842</v>
      </c>
      <c r="D11079" t="s">
        <v>980</v>
      </c>
      <c r="E11079" s="82">
        <v>8.1999999999999993</v>
      </c>
      <c r="F11079" t="s">
        <v>973</v>
      </c>
      <c r="G11079" s="83">
        <v>42443</v>
      </c>
      <c r="I11079">
        <v>2016</v>
      </c>
    </row>
    <row r="11080" spans="1:9" ht="14.45" customHeight="1" x14ac:dyDescent="0.25">
      <c r="A11080" t="s">
        <v>972</v>
      </c>
      <c r="B11080" t="s">
        <v>241</v>
      </c>
      <c r="C11080" s="76" t="s">
        <v>842</v>
      </c>
      <c r="D11080" t="s">
        <v>980</v>
      </c>
      <c r="E11080" s="82">
        <v>3</v>
      </c>
      <c r="F11080" t="s">
        <v>973</v>
      </c>
      <c r="G11080" s="83">
        <v>42430</v>
      </c>
      <c r="I11080">
        <v>2016</v>
      </c>
    </row>
    <row r="11081" spans="1:9" ht="14.45" customHeight="1" x14ac:dyDescent="0.25">
      <c r="A11081" t="s">
        <v>972</v>
      </c>
      <c r="B11081" t="s">
        <v>253</v>
      </c>
      <c r="C11081" s="76" t="s">
        <v>842</v>
      </c>
      <c r="D11081" t="s">
        <v>980</v>
      </c>
      <c r="E11081" s="82">
        <v>3.8</v>
      </c>
      <c r="F11081" t="s">
        <v>973</v>
      </c>
      <c r="G11081" s="83">
        <v>42325</v>
      </c>
      <c r="I11081">
        <v>2015</v>
      </c>
    </row>
    <row r="11082" spans="1:9" ht="14.45" customHeight="1" x14ac:dyDescent="0.25">
      <c r="A11082" t="s">
        <v>972</v>
      </c>
      <c r="B11082" t="s">
        <v>233</v>
      </c>
      <c r="C11082" s="76" t="s">
        <v>842</v>
      </c>
      <c r="D11082" t="s">
        <v>977</v>
      </c>
      <c r="E11082" s="82">
        <v>4944</v>
      </c>
      <c r="F11082" t="s">
        <v>973</v>
      </c>
      <c r="G11082" s="83">
        <v>42731</v>
      </c>
      <c r="I11082">
        <v>2016</v>
      </c>
    </row>
    <row r="11083" spans="1:9" ht="14.45" customHeight="1" x14ac:dyDescent="0.25">
      <c r="A11083" t="s">
        <v>972</v>
      </c>
      <c r="B11083" t="s">
        <v>115</v>
      </c>
      <c r="C11083" s="76" t="s">
        <v>842</v>
      </c>
      <c r="D11083" t="s">
        <v>980</v>
      </c>
      <c r="E11083" s="82">
        <v>499.5</v>
      </c>
      <c r="F11083" t="s">
        <v>973</v>
      </c>
      <c r="G11083" s="83">
        <v>42731</v>
      </c>
      <c r="I11083">
        <v>2016</v>
      </c>
    </row>
    <row r="11084" spans="1:9" ht="14.45" customHeight="1" x14ac:dyDescent="0.25">
      <c r="A11084" t="s">
        <v>972</v>
      </c>
      <c r="B11084" t="s">
        <v>71</v>
      </c>
      <c r="C11084" s="76" t="s">
        <v>842</v>
      </c>
      <c r="D11084" t="s">
        <v>980</v>
      </c>
      <c r="E11084" s="82">
        <v>3.8</v>
      </c>
      <c r="F11084" t="s">
        <v>973</v>
      </c>
      <c r="G11084" s="83">
        <v>42348</v>
      </c>
      <c r="I11084">
        <v>2015</v>
      </c>
    </row>
    <row r="11085" spans="1:9" ht="14.45" customHeight="1" x14ac:dyDescent="0.25">
      <c r="A11085" t="s">
        <v>972</v>
      </c>
      <c r="B11085" t="s">
        <v>247</v>
      </c>
      <c r="C11085" s="76" t="s">
        <v>842</v>
      </c>
      <c r="D11085" t="s">
        <v>980</v>
      </c>
      <c r="E11085" s="82">
        <v>13.8</v>
      </c>
      <c r="F11085" t="s">
        <v>973</v>
      </c>
      <c r="G11085" s="83">
        <v>42328</v>
      </c>
      <c r="I11085">
        <v>2015</v>
      </c>
    </row>
    <row r="11086" spans="1:9" ht="14.45" customHeight="1" x14ac:dyDescent="0.25">
      <c r="A11086" t="s">
        <v>972</v>
      </c>
      <c r="B11086" t="s">
        <v>133</v>
      </c>
      <c r="C11086" s="76" t="s">
        <v>842</v>
      </c>
      <c r="D11086" t="s">
        <v>980</v>
      </c>
      <c r="E11086" s="82">
        <v>12.6</v>
      </c>
      <c r="F11086" t="s">
        <v>973</v>
      </c>
      <c r="G11086" s="83">
        <v>42346</v>
      </c>
      <c r="I11086">
        <v>2015</v>
      </c>
    </row>
    <row r="11087" spans="1:9" ht="14.45" customHeight="1" x14ac:dyDescent="0.25">
      <c r="A11087" t="s">
        <v>972</v>
      </c>
      <c r="B11087" t="s">
        <v>273</v>
      </c>
      <c r="C11087" s="76" t="s">
        <v>842</v>
      </c>
      <c r="D11087" t="s">
        <v>980</v>
      </c>
      <c r="E11087" s="82">
        <v>10</v>
      </c>
      <c r="F11087" t="s">
        <v>973</v>
      </c>
      <c r="G11087" s="83">
        <v>42339</v>
      </c>
      <c r="I11087">
        <v>2015</v>
      </c>
    </row>
    <row r="11088" spans="1:9" ht="14.45" customHeight="1" x14ac:dyDescent="0.25">
      <c r="A11088" t="s">
        <v>972</v>
      </c>
      <c r="B11088" t="s">
        <v>240</v>
      </c>
      <c r="C11088" s="76" t="s">
        <v>842</v>
      </c>
      <c r="D11088" t="s">
        <v>980</v>
      </c>
      <c r="E11088" s="82">
        <v>10.7</v>
      </c>
      <c r="F11088" t="s">
        <v>973</v>
      </c>
      <c r="G11088" s="83">
        <v>42354</v>
      </c>
      <c r="I11088">
        <v>2015</v>
      </c>
    </row>
    <row r="11089" spans="1:9" ht="14.45" customHeight="1" x14ac:dyDescent="0.25">
      <c r="A11089" t="s">
        <v>972</v>
      </c>
      <c r="B11089" t="s">
        <v>242</v>
      </c>
      <c r="C11089" s="76" t="s">
        <v>842</v>
      </c>
      <c r="D11089" t="s">
        <v>980</v>
      </c>
      <c r="E11089" s="82">
        <v>8</v>
      </c>
      <c r="F11089" t="s">
        <v>973</v>
      </c>
      <c r="G11089" s="83">
        <v>42341</v>
      </c>
      <c r="I11089">
        <v>2015</v>
      </c>
    </row>
    <row r="11090" spans="1:9" ht="14.45" customHeight="1" x14ac:dyDescent="0.25">
      <c r="A11090" t="s">
        <v>972</v>
      </c>
      <c r="B11090" t="s">
        <v>214</v>
      </c>
      <c r="C11090" s="76" t="s">
        <v>842</v>
      </c>
      <c r="D11090" t="s">
        <v>980</v>
      </c>
      <c r="E11090" s="82">
        <v>7.6</v>
      </c>
      <c r="F11090" t="s">
        <v>973</v>
      </c>
      <c r="G11090" s="83">
        <v>42368</v>
      </c>
      <c r="I11090">
        <v>2015</v>
      </c>
    </row>
    <row r="11091" spans="1:9" ht="14.45" customHeight="1" x14ac:dyDescent="0.25">
      <c r="A11091" t="s">
        <v>972</v>
      </c>
      <c r="B11091" t="s">
        <v>63</v>
      </c>
      <c r="C11091" s="76" t="s">
        <v>842</v>
      </c>
      <c r="D11091" t="s">
        <v>980</v>
      </c>
      <c r="E11091" s="82">
        <v>7</v>
      </c>
      <c r="F11091" t="s">
        <v>973</v>
      </c>
      <c r="G11091" s="83">
        <v>42325</v>
      </c>
      <c r="I11091">
        <v>2015</v>
      </c>
    </row>
    <row r="11092" spans="1:9" ht="14.45" customHeight="1" x14ac:dyDescent="0.25">
      <c r="A11092" t="s">
        <v>972</v>
      </c>
      <c r="B11092" t="s">
        <v>203</v>
      </c>
      <c r="C11092" s="76" t="s">
        <v>842</v>
      </c>
      <c r="D11092" t="s">
        <v>980</v>
      </c>
      <c r="E11092" s="82">
        <v>5</v>
      </c>
      <c r="F11092" t="s">
        <v>973</v>
      </c>
      <c r="G11092" s="83">
        <v>42338</v>
      </c>
      <c r="I11092">
        <v>2015</v>
      </c>
    </row>
    <row r="11093" spans="1:9" ht="14.45" customHeight="1" x14ac:dyDescent="0.25">
      <c r="A11093" t="s">
        <v>972</v>
      </c>
      <c r="B11093" t="s">
        <v>133</v>
      </c>
      <c r="C11093" s="76" t="s">
        <v>842</v>
      </c>
      <c r="D11093" t="s">
        <v>980</v>
      </c>
      <c r="E11093" s="82">
        <v>5</v>
      </c>
      <c r="F11093" t="s">
        <v>973</v>
      </c>
      <c r="G11093" s="83">
        <v>42333</v>
      </c>
      <c r="I11093">
        <v>2015</v>
      </c>
    </row>
    <row r="11094" spans="1:9" ht="14.45" customHeight="1" x14ac:dyDescent="0.25">
      <c r="A11094" t="s">
        <v>972</v>
      </c>
      <c r="B11094" t="s">
        <v>177</v>
      </c>
      <c r="C11094" s="76" t="s">
        <v>842</v>
      </c>
      <c r="D11094" t="s">
        <v>980</v>
      </c>
      <c r="E11094" s="82">
        <v>6</v>
      </c>
      <c r="F11094" t="s">
        <v>973</v>
      </c>
      <c r="G11094" s="83">
        <v>42401</v>
      </c>
      <c r="I11094">
        <v>2016</v>
      </c>
    </row>
    <row r="11095" spans="1:9" ht="14.45" customHeight="1" x14ac:dyDescent="0.25">
      <c r="A11095" t="s">
        <v>972</v>
      </c>
      <c r="B11095" t="s">
        <v>226</v>
      </c>
      <c r="C11095" s="76" t="s">
        <v>842</v>
      </c>
      <c r="D11095" t="s">
        <v>980</v>
      </c>
      <c r="E11095" s="82">
        <v>500</v>
      </c>
      <c r="F11095" t="s">
        <v>973</v>
      </c>
      <c r="G11095" s="83">
        <v>42970</v>
      </c>
      <c r="I11095">
        <v>2017</v>
      </c>
    </row>
    <row r="11096" spans="1:9" ht="14.45" customHeight="1" x14ac:dyDescent="0.25">
      <c r="A11096" t="s">
        <v>972</v>
      </c>
      <c r="B11096" t="s">
        <v>233</v>
      </c>
      <c r="C11096" s="76" t="s">
        <v>842</v>
      </c>
      <c r="D11096" t="s">
        <v>980</v>
      </c>
      <c r="E11096" s="82">
        <v>15</v>
      </c>
      <c r="F11096" t="s">
        <v>973</v>
      </c>
      <c r="G11096" s="83">
        <v>42299</v>
      </c>
      <c r="I11096">
        <v>2015</v>
      </c>
    </row>
    <row r="11097" spans="1:9" ht="14.45" customHeight="1" x14ac:dyDescent="0.25">
      <c r="A11097" t="s">
        <v>972</v>
      </c>
      <c r="B11097" t="s">
        <v>199</v>
      </c>
      <c r="C11097" s="76" t="s">
        <v>842</v>
      </c>
      <c r="D11097" t="s">
        <v>980</v>
      </c>
      <c r="E11097" s="82">
        <v>499</v>
      </c>
      <c r="F11097" t="s">
        <v>973</v>
      </c>
      <c r="G11097" s="83">
        <v>42551</v>
      </c>
      <c r="I11097">
        <v>2016</v>
      </c>
    </row>
    <row r="11098" spans="1:9" ht="14.45" customHeight="1" x14ac:dyDescent="0.25">
      <c r="A11098" t="s">
        <v>972</v>
      </c>
      <c r="B11098" t="s">
        <v>233</v>
      </c>
      <c r="C11098" s="76" t="s">
        <v>842</v>
      </c>
      <c r="D11098" t="s">
        <v>980</v>
      </c>
      <c r="E11098" s="82">
        <v>15</v>
      </c>
      <c r="F11098" t="s">
        <v>973</v>
      </c>
      <c r="G11098" s="83">
        <v>42299</v>
      </c>
      <c r="I11098">
        <v>2015</v>
      </c>
    </row>
    <row r="11099" spans="1:9" ht="14.45" customHeight="1" x14ac:dyDescent="0.25">
      <c r="A11099" t="s">
        <v>972</v>
      </c>
      <c r="B11099" t="s">
        <v>128</v>
      </c>
      <c r="C11099" s="76" t="s">
        <v>842</v>
      </c>
      <c r="D11099" t="s">
        <v>980</v>
      </c>
      <c r="E11099" s="82">
        <v>148.19999999999999</v>
      </c>
      <c r="F11099" t="s">
        <v>973</v>
      </c>
      <c r="G11099" s="83">
        <v>42823</v>
      </c>
      <c r="I11099">
        <v>2017</v>
      </c>
    </row>
    <row r="11100" spans="1:9" ht="14.45" customHeight="1" x14ac:dyDescent="0.25">
      <c r="A11100" t="s">
        <v>972</v>
      </c>
      <c r="B11100" t="s">
        <v>71</v>
      </c>
      <c r="C11100" s="76" t="s">
        <v>842</v>
      </c>
      <c r="D11100" t="s">
        <v>980</v>
      </c>
      <c r="E11100" s="82">
        <v>4.8</v>
      </c>
      <c r="F11100" t="s">
        <v>973</v>
      </c>
      <c r="G11100" s="83">
        <v>42345</v>
      </c>
      <c r="I11100">
        <v>2015</v>
      </c>
    </row>
    <row r="11101" spans="1:9" ht="14.45" customHeight="1" x14ac:dyDescent="0.25">
      <c r="A11101" t="s">
        <v>972</v>
      </c>
      <c r="B11101" t="s">
        <v>178</v>
      </c>
      <c r="C11101" s="76" t="s">
        <v>842</v>
      </c>
      <c r="D11101" t="s">
        <v>980</v>
      </c>
      <c r="E11101" s="82">
        <v>9</v>
      </c>
      <c r="F11101" t="s">
        <v>973</v>
      </c>
      <c r="G11101" s="83">
        <v>42411</v>
      </c>
      <c r="I11101">
        <v>2016</v>
      </c>
    </row>
    <row r="11102" spans="1:9" ht="14.45" customHeight="1" x14ac:dyDescent="0.25">
      <c r="A11102" t="s">
        <v>972</v>
      </c>
      <c r="B11102" t="s">
        <v>226</v>
      </c>
      <c r="C11102" s="76" t="s">
        <v>842</v>
      </c>
      <c r="D11102" t="s">
        <v>980</v>
      </c>
      <c r="E11102" s="82">
        <v>500</v>
      </c>
      <c r="F11102" t="s">
        <v>973</v>
      </c>
      <c r="G11102" s="83">
        <v>42970</v>
      </c>
      <c r="I11102">
        <v>2017</v>
      </c>
    </row>
    <row r="11103" spans="1:9" ht="14.45" customHeight="1" x14ac:dyDescent="0.25">
      <c r="A11103" t="s">
        <v>972</v>
      </c>
      <c r="B11103" t="s">
        <v>95</v>
      </c>
      <c r="C11103" s="76" t="s">
        <v>842</v>
      </c>
      <c r="D11103" t="s">
        <v>980</v>
      </c>
      <c r="E11103" s="82">
        <v>1</v>
      </c>
      <c r="F11103" t="s">
        <v>973</v>
      </c>
      <c r="G11103" s="83">
        <v>42321</v>
      </c>
      <c r="I11103">
        <v>2015</v>
      </c>
    </row>
    <row r="11104" spans="1:9" x14ac:dyDescent="0.25">
      <c r="A11104" t="s">
        <v>972</v>
      </c>
      <c r="B11104" t="s">
        <v>248</v>
      </c>
      <c r="C11104" s="76" t="s">
        <v>842</v>
      </c>
      <c r="D11104" t="s">
        <v>980</v>
      </c>
      <c r="E11104" s="82">
        <v>12</v>
      </c>
      <c r="F11104" t="s">
        <v>973</v>
      </c>
      <c r="G11104" s="83">
        <v>42338</v>
      </c>
      <c r="I11104">
        <v>2015</v>
      </c>
    </row>
    <row r="11105" spans="1:9" x14ac:dyDescent="0.25">
      <c r="A11105" t="s">
        <v>972</v>
      </c>
      <c r="B11105" t="s">
        <v>103</v>
      </c>
      <c r="C11105" s="76" t="s">
        <v>842</v>
      </c>
      <c r="D11105" t="s">
        <v>980</v>
      </c>
      <c r="E11105" s="82">
        <v>15</v>
      </c>
      <c r="F11105" t="s">
        <v>973</v>
      </c>
      <c r="G11105" s="83">
        <v>42366</v>
      </c>
      <c r="I11105">
        <v>2015</v>
      </c>
    </row>
    <row r="11106" spans="1:9" x14ac:dyDescent="0.25">
      <c r="A11106" t="s">
        <v>972</v>
      </c>
      <c r="B11106" s="74" t="s">
        <v>213</v>
      </c>
      <c r="C11106" s="76" t="s">
        <v>842</v>
      </c>
      <c r="D11106" t="s">
        <v>980</v>
      </c>
      <c r="E11106" s="82">
        <v>7</v>
      </c>
      <c r="F11106" t="s">
        <v>973</v>
      </c>
      <c r="G11106" s="83">
        <v>42352</v>
      </c>
      <c r="I11106">
        <v>2015</v>
      </c>
    </row>
    <row r="11107" spans="1:9" x14ac:dyDescent="0.25">
      <c r="A11107" t="s">
        <v>972</v>
      </c>
      <c r="B11107" t="s">
        <v>11</v>
      </c>
      <c r="C11107" s="76" t="s">
        <v>842</v>
      </c>
      <c r="D11107" t="s">
        <v>980</v>
      </c>
      <c r="E11107" s="82">
        <v>7.36</v>
      </c>
      <c r="F11107" t="s">
        <v>973</v>
      </c>
      <c r="G11107" s="83">
        <v>42355</v>
      </c>
      <c r="I11107">
        <v>2015</v>
      </c>
    </row>
    <row r="11108" spans="1:9" x14ac:dyDescent="0.25">
      <c r="A11108" t="s">
        <v>972</v>
      </c>
      <c r="B11108" t="s">
        <v>63</v>
      </c>
      <c r="C11108" s="76" t="s">
        <v>842</v>
      </c>
      <c r="D11108" t="s">
        <v>980</v>
      </c>
      <c r="E11108" s="82">
        <v>13.6</v>
      </c>
      <c r="F11108" t="s">
        <v>973</v>
      </c>
      <c r="G11108" s="83">
        <v>42377</v>
      </c>
      <c r="I11108">
        <v>2016</v>
      </c>
    </row>
    <row r="11109" spans="1:9" x14ac:dyDescent="0.25">
      <c r="A11109" t="s">
        <v>972</v>
      </c>
      <c r="B11109" t="s">
        <v>199</v>
      </c>
      <c r="C11109" s="76" t="s">
        <v>842</v>
      </c>
      <c r="D11109" t="s">
        <v>980</v>
      </c>
      <c r="E11109" s="82">
        <v>13.32</v>
      </c>
      <c r="F11109" t="s">
        <v>973</v>
      </c>
      <c r="G11109" s="83">
        <v>42355</v>
      </c>
      <c r="I11109">
        <v>2015</v>
      </c>
    </row>
    <row r="11110" spans="1:9" x14ac:dyDescent="0.25">
      <c r="A11110" t="s">
        <v>972</v>
      </c>
      <c r="B11110" t="s">
        <v>232</v>
      </c>
      <c r="C11110" s="76" t="s">
        <v>842</v>
      </c>
      <c r="D11110" t="s">
        <v>980</v>
      </c>
      <c r="E11110" s="82">
        <v>20</v>
      </c>
      <c r="F11110" t="s">
        <v>973</v>
      </c>
      <c r="G11110" s="83">
        <v>42486</v>
      </c>
      <c r="I11110">
        <v>2016</v>
      </c>
    </row>
    <row r="11111" spans="1:9" x14ac:dyDescent="0.25">
      <c r="A11111" t="s">
        <v>972</v>
      </c>
      <c r="B11111" t="s">
        <v>249</v>
      </c>
      <c r="C11111" s="76" t="s">
        <v>842</v>
      </c>
      <c r="D11111" t="s">
        <v>980</v>
      </c>
      <c r="E11111" s="82">
        <v>7.6</v>
      </c>
      <c r="F11111" t="s">
        <v>973</v>
      </c>
      <c r="G11111" s="83">
        <v>42366</v>
      </c>
      <c r="I11111">
        <v>2015</v>
      </c>
    </row>
    <row r="11112" spans="1:9" x14ac:dyDescent="0.25">
      <c r="A11112" t="s">
        <v>972</v>
      </c>
      <c r="B11112" t="s">
        <v>240</v>
      </c>
      <c r="C11112" s="76" t="s">
        <v>842</v>
      </c>
      <c r="D11112" t="s">
        <v>980</v>
      </c>
      <c r="E11112" s="82">
        <v>5</v>
      </c>
      <c r="F11112" t="s">
        <v>973</v>
      </c>
      <c r="G11112" s="83">
        <v>42348</v>
      </c>
      <c r="I11112">
        <v>2015</v>
      </c>
    </row>
    <row r="11113" spans="1:9" x14ac:dyDescent="0.25">
      <c r="A11113" t="s">
        <v>972</v>
      </c>
      <c r="B11113" t="s">
        <v>171</v>
      </c>
      <c r="C11113" s="76" t="s">
        <v>842</v>
      </c>
      <c r="D11113" t="s">
        <v>980</v>
      </c>
      <c r="E11113" s="82">
        <v>8</v>
      </c>
      <c r="F11113" t="s">
        <v>973</v>
      </c>
      <c r="G11113" s="83">
        <v>42367</v>
      </c>
      <c r="I11113">
        <v>2015</v>
      </c>
    </row>
    <row r="11114" spans="1:9" x14ac:dyDescent="0.25">
      <c r="A11114" t="s">
        <v>972</v>
      </c>
      <c r="B11114" t="s">
        <v>0</v>
      </c>
      <c r="C11114" s="76" t="s">
        <v>842</v>
      </c>
      <c r="D11114" t="s">
        <v>980</v>
      </c>
      <c r="E11114" s="82">
        <v>3.8</v>
      </c>
      <c r="F11114" t="s">
        <v>973</v>
      </c>
      <c r="G11114" s="83">
        <v>42398</v>
      </c>
      <c r="I11114">
        <v>2016</v>
      </c>
    </row>
    <row r="11115" spans="1:9" x14ac:dyDescent="0.25">
      <c r="A11115" t="s">
        <v>972</v>
      </c>
      <c r="B11115" t="s">
        <v>229</v>
      </c>
      <c r="C11115" s="76" t="s">
        <v>842</v>
      </c>
      <c r="D11115" t="s">
        <v>980</v>
      </c>
      <c r="E11115" s="82">
        <v>3.8</v>
      </c>
      <c r="F11115" t="s">
        <v>973</v>
      </c>
      <c r="G11115" s="83">
        <v>42373</v>
      </c>
      <c r="I11115">
        <v>2016</v>
      </c>
    </row>
    <row r="11116" spans="1:9" x14ac:dyDescent="0.25">
      <c r="A11116" t="s">
        <v>972</v>
      </c>
      <c r="B11116" t="s">
        <v>2</v>
      </c>
      <c r="C11116" s="76" t="s">
        <v>842</v>
      </c>
      <c r="D11116" t="s">
        <v>980</v>
      </c>
      <c r="E11116" s="82">
        <v>7.6</v>
      </c>
      <c r="F11116" t="s">
        <v>973</v>
      </c>
      <c r="G11116" s="83">
        <v>42346</v>
      </c>
      <c r="I11116">
        <v>2015</v>
      </c>
    </row>
    <row r="11117" spans="1:9" x14ac:dyDescent="0.25">
      <c r="A11117" t="s">
        <v>972</v>
      </c>
      <c r="B11117" t="s">
        <v>124</v>
      </c>
      <c r="C11117" s="76" t="s">
        <v>842</v>
      </c>
      <c r="D11117" t="s">
        <v>980</v>
      </c>
      <c r="E11117" s="82">
        <v>3.8</v>
      </c>
      <c r="F11117" t="s">
        <v>973</v>
      </c>
      <c r="G11117" s="83">
        <v>42333</v>
      </c>
      <c r="I11117">
        <v>2015</v>
      </c>
    </row>
    <row r="11118" spans="1:9" x14ac:dyDescent="0.25">
      <c r="A11118" t="s">
        <v>972</v>
      </c>
      <c r="B11118" t="s">
        <v>248</v>
      </c>
      <c r="C11118" s="76" t="s">
        <v>842</v>
      </c>
      <c r="D11118" t="s">
        <v>980</v>
      </c>
      <c r="E11118" s="82">
        <v>5</v>
      </c>
      <c r="F11118" t="s">
        <v>973</v>
      </c>
      <c r="G11118" s="83">
        <v>42347</v>
      </c>
      <c r="I11118">
        <v>2015</v>
      </c>
    </row>
    <row r="11119" spans="1:9" x14ac:dyDescent="0.25">
      <c r="A11119" t="s">
        <v>972</v>
      </c>
      <c r="B11119" t="s">
        <v>2</v>
      </c>
      <c r="C11119" s="76" t="s">
        <v>842</v>
      </c>
      <c r="D11119" t="s">
        <v>980</v>
      </c>
      <c r="E11119" s="82">
        <v>5</v>
      </c>
      <c r="F11119" t="s">
        <v>973</v>
      </c>
      <c r="G11119" s="83">
        <v>42377</v>
      </c>
      <c r="I11119">
        <v>2016</v>
      </c>
    </row>
    <row r="11120" spans="1:9" x14ac:dyDescent="0.25">
      <c r="A11120" t="s">
        <v>972</v>
      </c>
      <c r="B11120" t="s">
        <v>205</v>
      </c>
      <c r="C11120" s="76" t="s">
        <v>842</v>
      </c>
      <c r="D11120" t="s">
        <v>980</v>
      </c>
      <c r="E11120" s="82">
        <v>500</v>
      </c>
      <c r="F11120" t="s">
        <v>973</v>
      </c>
      <c r="G11120" s="83">
        <v>42986</v>
      </c>
      <c r="I11120">
        <v>2017</v>
      </c>
    </row>
    <row r="11121" spans="1:9" x14ac:dyDescent="0.25">
      <c r="A11121" t="s">
        <v>972</v>
      </c>
      <c r="B11121" t="s">
        <v>249</v>
      </c>
      <c r="C11121" s="76" t="s">
        <v>842</v>
      </c>
      <c r="D11121" t="s">
        <v>980</v>
      </c>
      <c r="E11121" s="82">
        <v>5</v>
      </c>
      <c r="F11121" t="s">
        <v>973</v>
      </c>
      <c r="G11121" s="83">
        <v>42444</v>
      </c>
      <c r="I11121">
        <v>2016</v>
      </c>
    </row>
    <row r="11122" spans="1:9" x14ac:dyDescent="0.25">
      <c r="A11122" t="s">
        <v>972</v>
      </c>
      <c r="B11122" t="s">
        <v>241</v>
      </c>
      <c r="C11122" s="76" t="s">
        <v>842</v>
      </c>
      <c r="D11122" t="s">
        <v>980</v>
      </c>
      <c r="E11122" s="82">
        <v>8.1999999999999993</v>
      </c>
      <c r="F11122" t="s">
        <v>973</v>
      </c>
      <c r="G11122" s="83">
        <v>42447</v>
      </c>
      <c r="I11122">
        <v>2016</v>
      </c>
    </row>
    <row r="11123" spans="1:9" x14ac:dyDescent="0.25">
      <c r="A11123" t="s">
        <v>972</v>
      </c>
      <c r="B11123" t="s">
        <v>240</v>
      </c>
      <c r="C11123" s="76" t="s">
        <v>842</v>
      </c>
      <c r="D11123" t="s">
        <v>980</v>
      </c>
      <c r="E11123" s="82">
        <v>6</v>
      </c>
      <c r="F11123" t="s">
        <v>973</v>
      </c>
      <c r="G11123" s="83">
        <v>42541</v>
      </c>
      <c r="I11123">
        <v>2016</v>
      </c>
    </row>
    <row r="11124" spans="1:9" x14ac:dyDescent="0.25">
      <c r="A11124" t="s">
        <v>972</v>
      </c>
      <c r="B11124" t="s">
        <v>177</v>
      </c>
      <c r="C11124" s="76" t="s">
        <v>842</v>
      </c>
      <c r="D11124" t="s">
        <v>980</v>
      </c>
      <c r="E11124" s="82">
        <v>3.6</v>
      </c>
      <c r="F11124" t="s">
        <v>973</v>
      </c>
      <c r="G11124" s="83">
        <v>42433</v>
      </c>
      <c r="I11124">
        <v>2016</v>
      </c>
    </row>
    <row r="11125" spans="1:9" x14ac:dyDescent="0.25">
      <c r="A11125" t="s">
        <v>972</v>
      </c>
      <c r="B11125" t="s">
        <v>147</v>
      </c>
      <c r="C11125" s="76" t="s">
        <v>842</v>
      </c>
      <c r="D11125" t="s">
        <v>980</v>
      </c>
      <c r="E11125" s="82">
        <v>1.4</v>
      </c>
      <c r="F11125" t="s">
        <v>973</v>
      </c>
      <c r="G11125" s="83">
        <v>42314</v>
      </c>
      <c r="I11125">
        <v>2015</v>
      </c>
    </row>
    <row r="11126" spans="1:9" x14ac:dyDescent="0.25">
      <c r="A11126" t="s">
        <v>972</v>
      </c>
      <c r="B11126" t="s">
        <v>136</v>
      </c>
      <c r="C11126" s="76" t="s">
        <v>842</v>
      </c>
      <c r="D11126" t="s">
        <v>980</v>
      </c>
      <c r="E11126" s="82">
        <v>40</v>
      </c>
      <c r="F11126" t="s">
        <v>973</v>
      </c>
      <c r="G11126" s="83">
        <v>42466</v>
      </c>
      <c r="I11126">
        <v>2016</v>
      </c>
    </row>
    <row r="11127" spans="1:9" x14ac:dyDescent="0.25">
      <c r="A11127" t="s">
        <v>972</v>
      </c>
      <c r="B11127" t="s">
        <v>136</v>
      </c>
      <c r="C11127" s="76" t="s">
        <v>842</v>
      </c>
      <c r="D11127" t="s">
        <v>980</v>
      </c>
      <c r="E11127" s="82">
        <v>4980</v>
      </c>
      <c r="F11127" t="s">
        <v>973</v>
      </c>
      <c r="G11127" s="83">
        <v>43286</v>
      </c>
      <c r="I11127">
        <v>2018</v>
      </c>
    </row>
    <row r="11128" spans="1:9" x14ac:dyDescent="0.25">
      <c r="A11128" t="s">
        <v>972</v>
      </c>
      <c r="B11128" t="s">
        <v>133</v>
      </c>
      <c r="C11128" s="76" t="s">
        <v>842</v>
      </c>
      <c r="D11128" t="s">
        <v>980</v>
      </c>
      <c r="E11128" s="82">
        <v>6</v>
      </c>
      <c r="F11128" t="s">
        <v>973</v>
      </c>
      <c r="G11128" s="83">
        <v>42387</v>
      </c>
      <c r="I11128">
        <v>2016</v>
      </c>
    </row>
    <row r="11129" spans="1:9" x14ac:dyDescent="0.25">
      <c r="A11129" t="s">
        <v>972</v>
      </c>
      <c r="B11129" t="s">
        <v>225</v>
      </c>
      <c r="C11129" s="76" t="s">
        <v>842</v>
      </c>
      <c r="D11129" t="s">
        <v>980</v>
      </c>
      <c r="E11129" s="82">
        <v>3.8</v>
      </c>
      <c r="F11129" t="s">
        <v>973</v>
      </c>
      <c r="G11129" s="83">
        <v>42432</v>
      </c>
      <c r="I11129">
        <v>2016</v>
      </c>
    </row>
    <row r="11130" spans="1:9" x14ac:dyDescent="0.25">
      <c r="A11130" t="s">
        <v>972</v>
      </c>
      <c r="B11130" t="s">
        <v>136</v>
      </c>
      <c r="C11130" s="76" t="s">
        <v>842</v>
      </c>
      <c r="D11130" t="s">
        <v>980</v>
      </c>
      <c r="E11130" s="82">
        <v>5</v>
      </c>
      <c r="F11130" t="s">
        <v>973</v>
      </c>
      <c r="G11130" s="83">
        <v>42354</v>
      </c>
      <c r="I11130">
        <v>2015</v>
      </c>
    </row>
    <row r="11131" spans="1:9" x14ac:dyDescent="0.25">
      <c r="A11131" t="s">
        <v>972</v>
      </c>
      <c r="B11131" t="s">
        <v>220</v>
      </c>
      <c r="C11131" s="76" t="s">
        <v>842</v>
      </c>
      <c r="D11131" t="s">
        <v>980</v>
      </c>
      <c r="E11131" s="82">
        <v>3.75</v>
      </c>
      <c r="F11131" t="s">
        <v>973</v>
      </c>
      <c r="G11131" s="83">
        <v>42317</v>
      </c>
      <c r="I11131">
        <v>2015</v>
      </c>
    </row>
    <row r="11132" spans="1:9" x14ac:dyDescent="0.25">
      <c r="A11132" t="s">
        <v>972</v>
      </c>
      <c r="B11132" t="s">
        <v>229</v>
      </c>
      <c r="C11132" s="76" t="s">
        <v>842</v>
      </c>
      <c r="D11132" t="s">
        <v>980</v>
      </c>
      <c r="E11132" s="82">
        <v>5</v>
      </c>
      <c r="F11132" t="s">
        <v>973</v>
      </c>
      <c r="G11132" s="83">
        <v>42373</v>
      </c>
      <c r="I11132">
        <v>2016</v>
      </c>
    </row>
    <row r="11133" spans="1:9" x14ac:dyDescent="0.25">
      <c r="A11133" t="s">
        <v>972</v>
      </c>
      <c r="B11133" t="s">
        <v>248</v>
      </c>
      <c r="C11133" s="76" t="s">
        <v>842</v>
      </c>
      <c r="D11133" t="s">
        <v>980</v>
      </c>
      <c r="E11133" s="82">
        <v>4</v>
      </c>
      <c r="F11133" t="s">
        <v>973</v>
      </c>
      <c r="G11133" s="83">
        <v>42348</v>
      </c>
      <c r="I11133">
        <v>2015</v>
      </c>
    </row>
    <row r="11134" spans="1:9" x14ac:dyDescent="0.25">
      <c r="A11134" t="s">
        <v>972</v>
      </c>
      <c r="B11134" t="s">
        <v>172</v>
      </c>
      <c r="C11134" s="76" t="s">
        <v>842</v>
      </c>
      <c r="D11134" t="s">
        <v>980</v>
      </c>
      <c r="E11134" s="82">
        <v>5</v>
      </c>
      <c r="F11134" t="s">
        <v>973</v>
      </c>
      <c r="G11134" s="83">
        <v>42340</v>
      </c>
      <c r="I11134">
        <v>2015</v>
      </c>
    </row>
    <row r="11135" spans="1:9" x14ac:dyDescent="0.25">
      <c r="A11135" t="s">
        <v>972</v>
      </c>
      <c r="B11135" t="s">
        <v>240</v>
      </c>
      <c r="C11135" s="76" t="s">
        <v>842</v>
      </c>
      <c r="D11135" t="s">
        <v>980</v>
      </c>
      <c r="E11135" s="82">
        <v>6</v>
      </c>
      <c r="F11135" t="s">
        <v>973</v>
      </c>
      <c r="G11135" s="83">
        <v>42353</v>
      </c>
      <c r="I11135">
        <v>2015</v>
      </c>
    </row>
    <row r="11136" spans="1:9" x14ac:dyDescent="0.25">
      <c r="A11136" t="s">
        <v>972</v>
      </c>
      <c r="B11136" t="s">
        <v>239</v>
      </c>
      <c r="C11136" s="76" t="s">
        <v>842</v>
      </c>
      <c r="D11136" t="s">
        <v>980</v>
      </c>
      <c r="E11136" s="82">
        <v>12.5</v>
      </c>
      <c r="F11136" t="s">
        <v>973</v>
      </c>
      <c r="G11136" s="83">
        <v>42356</v>
      </c>
      <c r="I11136">
        <v>2015</v>
      </c>
    </row>
    <row r="11137" spans="1:9" x14ac:dyDescent="0.25">
      <c r="A11137" t="s">
        <v>972</v>
      </c>
      <c r="B11137" t="s">
        <v>148</v>
      </c>
      <c r="C11137" s="76" t="s">
        <v>842</v>
      </c>
      <c r="D11137" t="s">
        <v>980</v>
      </c>
      <c r="E11137" s="82">
        <v>7.6</v>
      </c>
      <c r="F11137" t="s">
        <v>973</v>
      </c>
      <c r="G11137" s="83">
        <v>42545</v>
      </c>
      <c r="I11137">
        <v>2016</v>
      </c>
    </row>
    <row r="11138" spans="1:9" x14ac:dyDescent="0.25">
      <c r="A11138" t="s">
        <v>972</v>
      </c>
      <c r="B11138" t="s">
        <v>189</v>
      </c>
      <c r="C11138" s="76" t="s">
        <v>842</v>
      </c>
      <c r="D11138" t="s">
        <v>980</v>
      </c>
      <c r="E11138" s="82">
        <v>500</v>
      </c>
      <c r="F11138" t="s">
        <v>973</v>
      </c>
      <c r="G11138" s="83">
        <v>42621</v>
      </c>
      <c r="I11138">
        <v>2016</v>
      </c>
    </row>
    <row r="11139" spans="1:9" x14ac:dyDescent="0.25">
      <c r="A11139" t="s">
        <v>972</v>
      </c>
      <c r="B11139" t="s">
        <v>92</v>
      </c>
      <c r="C11139" s="76" t="s">
        <v>842</v>
      </c>
      <c r="D11139" t="s">
        <v>980</v>
      </c>
      <c r="E11139" s="82">
        <v>480</v>
      </c>
      <c r="F11139" t="s">
        <v>973</v>
      </c>
      <c r="G11139" s="83">
        <v>42713</v>
      </c>
      <c r="I11139">
        <v>2016</v>
      </c>
    </row>
    <row r="11140" spans="1:9" x14ac:dyDescent="0.25">
      <c r="A11140" t="s">
        <v>972</v>
      </c>
      <c r="B11140" t="s">
        <v>246</v>
      </c>
      <c r="C11140" s="76" t="s">
        <v>842</v>
      </c>
      <c r="D11140" t="s">
        <v>980</v>
      </c>
      <c r="E11140" s="82">
        <v>6</v>
      </c>
      <c r="F11140" t="s">
        <v>973</v>
      </c>
      <c r="G11140" s="83">
        <v>42447</v>
      </c>
      <c r="I11140">
        <v>2016</v>
      </c>
    </row>
    <row r="11141" spans="1:9" x14ac:dyDescent="0.25">
      <c r="A11141" t="s">
        <v>972</v>
      </c>
      <c r="B11141" s="74" t="s">
        <v>213</v>
      </c>
      <c r="C11141" s="76" t="s">
        <v>842</v>
      </c>
      <c r="D11141" t="s">
        <v>980</v>
      </c>
      <c r="E11141" s="82">
        <v>5</v>
      </c>
      <c r="F11141" t="s">
        <v>973</v>
      </c>
      <c r="G11141" s="83">
        <v>42447</v>
      </c>
      <c r="I11141">
        <v>2016</v>
      </c>
    </row>
    <row r="11142" spans="1:9" x14ac:dyDescent="0.25">
      <c r="A11142" t="s">
        <v>972</v>
      </c>
      <c r="B11142" t="s">
        <v>245</v>
      </c>
      <c r="C11142" s="76" t="s">
        <v>842</v>
      </c>
      <c r="D11142" t="s">
        <v>980</v>
      </c>
      <c r="E11142" s="82">
        <v>3</v>
      </c>
      <c r="F11142" t="s">
        <v>973</v>
      </c>
      <c r="G11142" s="83">
        <v>42443</v>
      </c>
      <c r="I11142">
        <v>2016</v>
      </c>
    </row>
    <row r="11143" spans="1:9" x14ac:dyDescent="0.25">
      <c r="A11143" t="s">
        <v>972</v>
      </c>
      <c r="B11143" t="s">
        <v>237</v>
      </c>
      <c r="C11143" s="76" t="s">
        <v>842</v>
      </c>
      <c r="D11143" t="s">
        <v>980</v>
      </c>
      <c r="E11143" s="82">
        <v>4</v>
      </c>
      <c r="F11143" t="s">
        <v>973</v>
      </c>
      <c r="G11143" s="83">
        <v>42474</v>
      </c>
      <c r="I11143">
        <v>2016</v>
      </c>
    </row>
    <row r="11144" spans="1:9" x14ac:dyDescent="0.25">
      <c r="A11144" t="s">
        <v>972</v>
      </c>
      <c r="B11144" t="s">
        <v>248</v>
      </c>
      <c r="C11144" s="76" t="s">
        <v>842</v>
      </c>
      <c r="D11144" t="s">
        <v>980</v>
      </c>
      <c r="E11144" s="82">
        <v>10</v>
      </c>
      <c r="F11144" t="s">
        <v>973</v>
      </c>
      <c r="G11144" s="83">
        <v>42409</v>
      </c>
      <c r="I11144">
        <v>2016</v>
      </c>
    </row>
    <row r="11145" spans="1:9" x14ac:dyDescent="0.25">
      <c r="A11145" t="s">
        <v>972</v>
      </c>
      <c r="B11145" t="s">
        <v>109</v>
      </c>
      <c r="C11145" s="76" t="s">
        <v>842</v>
      </c>
      <c r="D11145" t="s">
        <v>980</v>
      </c>
      <c r="E11145" s="82">
        <v>5</v>
      </c>
      <c r="F11145" t="s">
        <v>973</v>
      </c>
      <c r="G11145" s="83">
        <v>42347</v>
      </c>
      <c r="I11145">
        <v>2015</v>
      </c>
    </row>
    <row r="11146" spans="1:9" x14ac:dyDescent="0.25">
      <c r="A11146" t="s">
        <v>972</v>
      </c>
      <c r="B11146" t="s">
        <v>71</v>
      </c>
      <c r="C11146" s="76" t="s">
        <v>842</v>
      </c>
      <c r="D11146" t="s">
        <v>980</v>
      </c>
      <c r="E11146" s="82">
        <v>500</v>
      </c>
      <c r="F11146" t="s">
        <v>973</v>
      </c>
      <c r="G11146" s="83">
        <v>42710</v>
      </c>
      <c r="I11146">
        <v>2016</v>
      </c>
    </row>
    <row r="11147" spans="1:9" x14ac:dyDescent="0.25">
      <c r="A11147" t="s">
        <v>972</v>
      </c>
      <c r="B11147" t="s">
        <v>77</v>
      </c>
      <c r="C11147" s="76" t="s">
        <v>842</v>
      </c>
      <c r="D11147" t="s">
        <v>980</v>
      </c>
      <c r="E11147" s="82">
        <v>500</v>
      </c>
      <c r="F11147" t="s">
        <v>973</v>
      </c>
      <c r="G11147" s="83">
        <v>43087</v>
      </c>
      <c r="I11147">
        <v>2017</v>
      </c>
    </row>
    <row r="11148" spans="1:9" x14ac:dyDescent="0.25">
      <c r="A11148" t="s">
        <v>972</v>
      </c>
      <c r="B11148" s="74" t="s">
        <v>213</v>
      </c>
      <c r="C11148" s="76" t="s">
        <v>842</v>
      </c>
      <c r="D11148" t="s">
        <v>980</v>
      </c>
      <c r="E11148" s="82">
        <v>224.98</v>
      </c>
      <c r="F11148" t="s">
        <v>973</v>
      </c>
      <c r="G11148" s="83">
        <v>42989</v>
      </c>
      <c r="I11148">
        <v>2017</v>
      </c>
    </row>
    <row r="11149" spans="1:9" x14ac:dyDescent="0.25">
      <c r="A11149" t="s">
        <v>972</v>
      </c>
      <c r="B11149" t="s">
        <v>148</v>
      </c>
      <c r="C11149" s="76" t="s">
        <v>842</v>
      </c>
      <c r="D11149" t="s">
        <v>980</v>
      </c>
      <c r="E11149" s="82">
        <v>499.86</v>
      </c>
      <c r="F11149" t="s">
        <v>973</v>
      </c>
      <c r="G11149" s="83">
        <v>43048</v>
      </c>
      <c r="I11149">
        <v>2017</v>
      </c>
    </row>
    <row r="11150" spans="1:9" x14ac:dyDescent="0.25">
      <c r="A11150" t="s">
        <v>972</v>
      </c>
      <c r="B11150" t="s">
        <v>223</v>
      </c>
      <c r="C11150" s="76" t="s">
        <v>842</v>
      </c>
      <c r="D11150" t="s">
        <v>980</v>
      </c>
      <c r="E11150" s="82">
        <v>5</v>
      </c>
      <c r="F11150" t="s">
        <v>973</v>
      </c>
      <c r="G11150" s="83">
        <v>42396</v>
      </c>
      <c r="I11150">
        <v>2016</v>
      </c>
    </row>
    <row r="11151" spans="1:9" x14ac:dyDescent="0.25">
      <c r="A11151" t="s">
        <v>972</v>
      </c>
      <c r="B11151" t="s">
        <v>180</v>
      </c>
      <c r="C11151" s="76" t="s">
        <v>842</v>
      </c>
      <c r="D11151" t="s">
        <v>980</v>
      </c>
      <c r="E11151" s="82">
        <v>348</v>
      </c>
      <c r="F11151" t="s">
        <v>973</v>
      </c>
      <c r="G11151" s="83">
        <v>42908</v>
      </c>
      <c r="I11151">
        <v>2017</v>
      </c>
    </row>
    <row r="11152" spans="1:9" x14ac:dyDescent="0.25">
      <c r="A11152" t="s">
        <v>972</v>
      </c>
      <c r="B11152" t="s">
        <v>208</v>
      </c>
      <c r="C11152" s="76" t="s">
        <v>842</v>
      </c>
      <c r="D11152" t="s">
        <v>980</v>
      </c>
      <c r="E11152" s="82">
        <v>5</v>
      </c>
      <c r="F11152" t="s">
        <v>973</v>
      </c>
      <c r="G11152" s="83">
        <v>42354</v>
      </c>
      <c r="I11152">
        <v>2015</v>
      </c>
    </row>
    <row r="11153" spans="1:9" x14ac:dyDescent="0.25">
      <c r="A11153" t="s">
        <v>972</v>
      </c>
      <c r="B11153" t="s">
        <v>198</v>
      </c>
      <c r="C11153" s="76" t="s">
        <v>842</v>
      </c>
      <c r="D11153" t="s">
        <v>980</v>
      </c>
      <c r="E11153" s="82">
        <v>108</v>
      </c>
      <c r="F11153" t="s">
        <v>973</v>
      </c>
      <c r="G11153" s="83">
        <v>42592</v>
      </c>
      <c r="I11153">
        <v>2016</v>
      </c>
    </row>
    <row r="11154" spans="1:9" x14ac:dyDescent="0.25">
      <c r="A11154" t="s">
        <v>972</v>
      </c>
      <c r="B11154" t="s">
        <v>203</v>
      </c>
      <c r="C11154" s="76" t="s">
        <v>842</v>
      </c>
      <c r="D11154" t="s">
        <v>980</v>
      </c>
      <c r="E11154" s="82">
        <v>119.9</v>
      </c>
      <c r="F11154" t="s">
        <v>973</v>
      </c>
      <c r="G11154" s="83">
        <v>42531</v>
      </c>
      <c r="I11154">
        <v>2016</v>
      </c>
    </row>
    <row r="11155" spans="1:9" x14ac:dyDescent="0.25">
      <c r="A11155" t="s">
        <v>972</v>
      </c>
      <c r="B11155" t="s">
        <v>91</v>
      </c>
      <c r="C11155" s="76" t="s">
        <v>842</v>
      </c>
      <c r="D11155" t="s">
        <v>980</v>
      </c>
      <c r="E11155" s="82">
        <v>17.5</v>
      </c>
      <c r="F11155" t="s">
        <v>973</v>
      </c>
      <c r="G11155" s="83">
        <v>42373</v>
      </c>
      <c r="I11155">
        <v>2016</v>
      </c>
    </row>
    <row r="11156" spans="1:9" x14ac:dyDescent="0.25">
      <c r="A11156" t="s">
        <v>972</v>
      </c>
      <c r="B11156" t="s">
        <v>146</v>
      </c>
      <c r="C11156" s="76" t="s">
        <v>842</v>
      </c>
      <c r="D11156" t="s">
        <v>980</v>
      </c>
      <c r="E11156" s="82">
        <v>7.6</v>
      </c>
      <c r="F11156" t="s">
        <v>973</v>
      </c>
      <c r="G11156" s="83">
        <v>42438</v>
      </c>
      <c r="I11156">
        <v>2016</v>
      </c>
    </row>
    <row r="11157" spans="1:9" x14ac:dyDescent="0.25">
      <c r="A11157" t="s">
        <v>972</v>
      </c>
      <c r="B11157" t="s">
        <v>223</v>
      </c>
      <c r="C11157" s="76" t="s">
        <v>842</v>
      </c>
      <c r="D11157" t="s">
        <v>980</v>
      </c>
      <c r="E11157" s="82">
        <v>3.8</v>
      </c>
      <c r="F11157" t="s">
        <v>973</v>
      </c>
      <c r="G11157" s="83">
        <v>42410</v>
      </c>
      <c r="I11157">
        <v>2016</v>
      </c>
    </row>
    <row r="11158" spans="1:9" x14ac:dyDescent="0.25">
      <c r="A11158" t="s">
        <v>972</v>
      </c>
      <c r="B11158" t="s">
        <v>248</v>
      </c>
      <c r="C11158" s="76" t="s">
        <v>842</v>
      </c>
      <c r="D11158" t="s">
        <v>980</v>
      </c>
      <c r="E11158" s="82">
        <v>5</v>
      </c>
      <c r="F11158" t="s">
        <v>973</v>
      </c>
      <c r="G11158" s="83">
        <v>42353</v>
      </c>
      <c r="I11158">
        <v>2015</v>
      </c>
    </row>
    <row r="11159" spans="1:9" x14ac:dyDescent="0.25">
      <c r="A11159" t="s">
        <v>972</v>
      </c>
      <c r="B11159" t="s">
        <v>246</v>
      </c>
      <c r="C11159" s="76" t="s">
        <v>842</v>
      </c>
      <c r="D11159" t="s">
        <v>980</v>
      </c>
      <c r="E11159" s="82">
        <v>5</v>
      </c>
      <c r="F11159" t="s">
        <v>973</v>
      </c>
      <c r="G11159" s="83">
        <v>42447</v>
      </c>
      <c r="I11159">
        <v>2016</v>
      </c>
    </row>
    <row r="11160" spans="1:9" x14ac:dyDescent="0.25">
      <c r="A11160" t="s">
        <v>972</v>
      </c>
      <c r="B11160" t="s">
        <v>246</v>
      </c>
      <c r="C11160" s="76" t="s">
        <v>842</v>
      </c>
      <c r="D11160" t="s">
        <v>980</v>
      </c>
      <c r="E11160" s="82">
        <v>3</v>
      </c>
      <c r="F11160" t="s">
        <v>973</v>
      </c>
      <c r="G11160" s="83">
        <v>42431</v>
      </c>
      <c r="I11160">
        <v>2016</v>
      </c>
    </row>
    <row r="11161" spans="1:9" x14ac:dyDescent="0.25">
      <c r="A11161" t="s">
        <v>972</v>
      </c>
      <c r="B11161" t="s">
        <v>246</v>
      </c>
      <c r="C11161" s="76" t="s">
        <v>842</v>
      </c>
      <c r="D11161" t="s">
        <v>980</v>
      </c>
      <c r="E11161" s="82">
        <v>8.6</v>
      </c>
      <c r="F11161" t="s">
        <v>973</v>
      </c>
      <c r="G11161" s="83">
        <v>42447</v>
      </c>
      <c r="I11161">
        <v>2016</v>
      </c>
    </row>
    <row r="11162" spans="1:9" x14ac:dyDescent="0.25">
      <c r="A11162" t="s">
        <v>972</v>
      </c>
      <c r="B11162" t="s">
        <v>240</v>
      </c>
      <c r="C11162" s="76" t="s">
        <v>842</v>
      </c>
      <c r="D11162" t="s">
        <v>980</v>
      </c>
      <c r="E11162" s="82">
        <v>7.6</v>
      </c>
      <c r="F11162" t="s">
        <v>973</v>
      </c>
      <c r="G11162" s="83">
        <v>42456</v>
      </c>
      <c r="I11162">
        <v>2016</v>
      </c>
    </row>
    <row r="11163" spans="1:9" x14ac:dyDescent="0.25">
      <c r="A11163" t="s">
        <v>972</v>
      </c>
      <c r="B11163" t="s">
        <v>240</v>
      </c>
      <c r="C11163" s="76" t="s">
        <v>842</v>
      </c>
      <c r="D11163" t="s">
        <v>980</v>
      </c>
      <c r="E11163" s="82">
        <v>6</v>
      </c>
      <c r="F11163" t="s">
        <v>973</v>
      </c>
      <c r="G11163" s="83">
        <v>42446</v>
      </c>
      <c r="I11163">
        <v>2016</v>
      </c>
    </row>
    <row r="11164" spans="1:9" x14ac:dyDescent="0.25">
      <c r="A11164" t="s">
        <v>972</v>
      </c>
      <c r="B11164" t="s">
        <v>241</v>
      </c>
      <c r="C11164" s="76" t="s">
        <v>842</v>
      </c>
      <c r="D11164" t="s">
        <v>980</v>
      </c>
      <c r="E11164" s="82">
        <v>7.6</v>
      </c>
      <c r="F11164" t="s">
        <v>973</v>
      </c>
      <c r="G11164" s="83">
        <v>42447</v>
      </c>
      <c r="I11164">
        <v>2016</v>
      </c>
    </row>
    <row r="11165" spans="1:9" x14ac:dyDescent="0.25">
      <c r="A11165" t="s">
        <v>972</v>
      </c>
      <c r="B11165" t="s">
        <v>241</v>
      </c>
      <c r="C11165" s="76" t="s">
        <v>842</v>
      </c>
      <c r="D11165" t="s">
        <v>980</v>
      </c>
      <c r="E11165" s="82">
        <v>6</v>
      </c>
      <c r="F11165" t="s">
        <v>973</v>
      </c>
      <c r="G11165" s="83">
        <v>42447</v>
      </c>
      <c r="I11165">
        <v>2016</v>
      </c>
    </row>
    <row r="11166" spans="1:9" x14ac:dyDescent="0.25">
      <c r="A11166" t="s">
        <v>972</v>
      </c>
      <c r="B11166" t="s">
        <v>242</v>
      </c>
      <c r="C11166" s="76" t="s">
        <v>842</v>
      </c>
      <c r="D11166" t="s">
        <v>980</v>
      </c>
      <c r="E11166" s="82">
        <v>5</v>
      </c>
      <c r="F11166" t="s">
        <v>973</v>
      </c>
      <c r="G11166" s="83">
        <v>42488</v>
      </c>
      <c r="I11166">
        <v>2016</v>
      </c>
    </row>
    <row r="11167" spans="1:9" x14ac:dyDescent="0.25">
      <c r="A11167" t="s">
        <v>972</v>
      </c>
      <c r="B11167" t="s">
        <v>241</v>
      </c>
      <c r="C11167" s="76" t="s">
        <v>842</v>
      </c>
      <c r="D11167" t="s">
        <v>980</v>
      </c>
      <c r="E11167" s="82">
        <v>3.6</v>
      </c>
      <c r="F11167" t="s">
        <v>973</v>
      </c>
      <c r="G11167" s="83">
        <v>42443</v>
      </c>
      <c r="I11167">
        <v>2016</v>
      </c>
    </row>
    <row r="11168" spans="1:9" x14ac:dyDescent="0.25">
      <c r="A11168" t="s">
        <v>972</v>
      </c>
      <c r="B11168" t="s">
        <v>222</v>
      </c>
      <c r="C11168" s="76" t="s">
        <v>842</v>
      </c>
      <c r="D11168" t="s">
        <v>980</v>
      </c>
      <c r="E11168" s="82">
        <v>6</v>
      </c>
      <c r="F11168" t="s">
        <v>973</v>
      </c>
      <c r="G11168" s="83">
        <v>42366</v>
      </c>
      <c r="I11168">
        <v>2015</v>
      </c>
    </row>
    <row r="11169" spans="1:9" x14ac:dyDescent="0.25">
      <c r="A11169" t="s">
        <v>972</v>
      </c>
      <c r="B11169" t="s">
        <v>279</v>
      </c>
      <c r="C11169" s="76" t="s">
        <v>842</v>
      </c>
      <c r="D11169" t="s">
        <v>980</v>
      </c>
      <c r="E11169" s="82">
        <v>148</v>
      </c>
      <c r="F11169" t="s">
        <v>973</v>
      </c>
      <c r="G11169" s="83">
        <v>42619</v>
      </c>
      <c r="I11169">
        <v>2016</v>
      </c>
    </row>
    <row r="11170" spans="1:9" x14ac:dyDescent="0.25">
      <c r="A11170" t="s">
        <v>972</v>
      </c>
      <c r="B11170" t="s">
        <v>229</v>
      </c>
      <c r="C11170" s="76" t="s">
        <v>842</v>
      </c>
      <c r="D11170" t="s">
        <v>980</v>
      </c>
      <c r="E11170" s="82">
        <v>20</v>
      </c>
      <c r="F11170" t="s">
        <v>973</v>
      </c>
      <c r="G11170" s="83">
        <v>42487</v>
      </c>
      <c r="I11170">
        <v>2016</v>
      </c>
    </row>
    <row r="11171" spans="1:9" x14ac:dyDescent="0.25">
      <c r="A11171" t="s">
        <v>972</v>
      </c>
      <c r="B11171" t="s">
        <v>118</v>
      </c>
      <c r="C11171" s="76" t="s">
        <v>842</v>
      </c>
      <c r="D11171" t="s">
        <v>980</v>
      </c>
      <c r="E11171" s="82">
        <v>11.4</v>
      </c>
      <c r="F11171" t="s">
        <v>973</v>
      </c>
      <c r="G11171" s="83">
        <v>42331</v>
      </c>
      <c r="I11171">
        <v>2015</v>
      </c>
    </row>
    <row r="11172" spans="1:9" ht="14.45" customHeight="1" x14ac:dyDescent="0.25">
      <c r="A11172" t="s">
        <v>972</v>
      </c>
      <c r="B11172" t="s">
        <v>186</v>
      </c>
      <c r="C11172" s="76" t="s">
        <v>842</v>
      </c>
      <c r="D11172" t="s">
        <v>980</v>
      </c>
      <c r="E11172" s="82">
        <v>5</v>
      </c>
      <c r="F11172" t="s">
        <v>973</v>
      </c>
      <c r="G11172" s="83">
        <v>42450</v>
      </c>
      <c r="I11172">
        <v>2016</v>
      </c>
    </row>
    <row r="11173" spans="1:9" ht="14.45" customHeight="1" x14ac:dyDescent="0.25">
      <c r="A11173" t="s">
        <v>972</v>
      </c>
      <c r="B11173" t="s">
        <v>186</v>
      </c>
      <c r="C11173" s="76" t="s">
        <v>842</v>
      </c>
      <c r="D11173" t="s">
        <v>980</v>
      </c>
      <c r="E11173" s="82">
        <v>3</v>
      </c>
      <c r="F11173" t="s">
        <v>973</v>
      </c>
      <c r="G11173" s="83">
        <v>42450</v>
      </c>
      <c r="I11173">
        <v>2016</v>
      </c>
    </row>
    <row r="11174" spans="1:9" x14ac:dyDescent="0.25">
      <c r="A11174" t="s">
        <v>972</v>
      </c>
      <c r="B11174" t="s">
        <v>249</v>
      </c>
      <c r="C11174" s="76" t="s">
        <v>842</v>
      </c>
      <c r="D11174" t="s">
        <v>980</v>
      </c>
      <c r="E11174" s="82">
        <v>2.85</v>
      </c>
      <c r="F11174" t="s">
        <v>973</v>
      </c>
      <c r="G11174" s="83">
        <v>39989</v>
      </c>
      <c r="I11174">
        <v>2009</v>
      </c>
    </row>
    <row r="11175" spans="1:9" x14ac:dyDescent="0.25">
      <c r="A11175" t="s">
        <v>972</v>
      </c>
      <c r="B11175" t="s">
        <v>186</v>
      </c>
      <c r="C11175" s="76" t="s">
        <v>842</v>
      </c>
      <c r="D11175" t="s">
        <v>980</v>
      </c>
      <c r="E11175" s="82">
        <v>6</v>
      </c>
      <c r="F11175" t="s">
        <v>973</v>
      </c>
      <c r="G11175" s="83">
        <v>42450</v>
      </c>
      <c r="I11175">
        <v>2016</v>
      </c>
    </row>
    <row r="11176" spans="1:9" ht="14.45" customHeight="1" x14ac:dyDescent="0.25">
      <c r="A11176" t="s">
        <v>972</v>
      </c>
      <c r="B11176" t="s">
        <v>240</v>
      </c>
      <c r="C11176" s="76" t="s">
        <v>842</v>
      </c>
      <c r="D11176" t="s">
        <v>980</v>
      </c>
      <c r="E11176" s="82">
        <v>3.6</v>
      </c>
      <c r="F11176" t="s">
        <v>973</v>
      </c>
      <c r="G11176" s="83">
        <v>42447</v>
      </c>
      <c r="I11176">
        <v>2016</v>
      </c>
    </row>
    <row r="11177" spans="1:9" ht="14.45" customHeight="1" x14ac:dyDescent="0.25">
      <c r="A11177" t="s">
        <v>972</v>
      </c>
      <c r="B11177" t="s">
        <v>103</v>
      </c>
      <c r="C11177" s="76" t="s">
        <v>842</v>
      </c>
      <c r="D11177" t="s">
        <v>980</v>
      </c>
      <c r="E11177" s="82">
        <v>6.75</v>
      </c>
      <c r="F11177" t="s">
        <v>973</v>
      </c>
      <c r="G11177" s="83">
        <v>42355</v>
      </c>
      <c r="I11177">
        <v>2015</v>
      </c>
    </row>
    <row r="11178" spans="1:9" ht="14.45" customHeight="1" x14ac:dyDescent="0.25">
      <c r="A11178" t="s">
        <v>972</v>
      </c>
      <c r="B11178" t="s">
        <v>185</v>
      </c>
      <c r="C11178" s="76" t="s">
        <v>842</v>
      </c>
      <c r="D11178" t="s">
        <v>980</v>
      </c>
      <c r="E11178" s="82">
        <v>8</v>
      </c>
      <c r="F11178" t="s">
        <v>973</v>
      </c>
      <c r="G11178" s="83">
        <v>43144</v>
      </c>
      <c r="I11178">
        <v>2018</v>
      </c>
    </row>
    <row r="11179" spans="1:9" ht="14.45" customHeight="1" x14ac:dyDescent="0.25">
      <c r="A11179" t="s">
        <v>972</v>
      </c>
      <c r="B11179" t="s">
        <v>171</v>
      </c>
      <c r="C11179" s="76" t="s">
        <v>842</v>
      </c>
      <c r="D11179" t="s">
        <v>980</v>
      </c>
      <c r="E11179" s="82">
        <v>3.7</v>
      </c>
      <c r="F11179" t="s">
        <v>973</v>
      </c>
      <c r="G11179" s="83">
        <v>42327</v>
      </c>
      <c r="I11179">
        <v>2015</v>
      </c>
    </row>
    <row r="11180" spans="1:9" ht="14.45" customHeight="1" x14ac:dyDescent="0.25">
      <c r="A11180" t="s">
        <v>972</v>
      </c>
      <c r="B11180" t="s">
        <v>177</v>
      </c>
      <c r="C11180" s="76" t="s">
        <v>842</v>
      </c>
      <c r="D11180" t="s">
        <v>980</v>
      </c>
      <c r="E11180" s="82">
        <v>6</v>
      </c>
      <c r="F11180" t="s">
        <v>973</v>
      </c>
      <c r="G11180" s="83">
        <v>42551</v>
      </c>
      <c r="I11180">
        <v>2016</v>
      </c>
    </row>
    <row r="11181" spans="1:9" ht="14.45" customHeight="1" x14ac:dyDescent="0.25">
      <c r="A11181" t="s">
        <v>972</v>
      </c>
      <c r="B11181" t="s">
        <v>178</v>
      </c>
      <c r="C11181" s="76" t="s">
        <v>842</v>
      </c>
      <c r="D11181" t="s">
        <v>980</v>
      </c>
      <c r="E11181" s="82">
        <v>10</v>
      </c>
      <c r="F11181" t="s">
        <v>973</v>
      </c>
      <c r="G11181" s="83">
        <v>42403</v>
      </c>
      <c r="I11181">
        <v>2016</v>
      </c>
    </row>
    <row r="11182" spans="1:9" ht="14.45" customHeight="1" x14ac:dyDescent="0.25">
      <c r="A11182" t="s">
        <v>972</v>
      </c>
      <c r="B11182" t="s">
        <v>30</v>
      </c>
      <c r="C11182" s="76" t="s">
        <v>842</v>
      </c>
      <c r="D11182" t="s">
        <v>980</v>
      </c>
      <c r="E11182" s="82">
        <v>6</v>
      </c>
      <c r="F11182" t="s">
        <v>973</v>
      </c>
      <c r="G11182" s="83">
        <v>42495</v>
      </c>
      <c r="I11182">
        <v>2016</v>
      </c>
    </row>
    <row r="11183" spans="1:9" ht="14.45" customHeight="1" x14ac:dyDescent="0.25">
      <c r="A11183" t="s">
        <v>972</v>
      </c>
      <c r="B11183" t="s">
        <v>66</v>
      </c>
      <c r="C11183" s="76" t="s">
        <v>842</v>
      </c>
      <c r="D11183" t="s">
        <v>980</v>
      </c>
      <c r="E11183" s="82">
        <v>6</v>
      </c>
      <c r="F11183" t="s">
        <v>973</v>
      </c>
      <c r="G11183" s="83">
        <v>42467</v>
      </c>
      <c r="I11183">
        <v>2016</v>
      </c>
    </row>
    <row r="11184" spans="1:9" ht="14.45" customHeight="1" x14ac:dyDescent="0.25">
      <c r="A11184" t="s">
        <v>972</v>
      </c>
      <c r="B11184" t="s">
        <v>178</v>
      </c>
      <c r="C11184" s="76" t="s">
        <v>842</v>
      </c>
      <c r="D11184" t="s">
        <v>980</v>
      </c>
      <c r="E11184" s="82">
        <v>3.8</v>
      </c>
      <c r="F11184" t="s">
        <v>973</v>
      </c>
      <c r="G11184" s="83">
        <v>42633</v>
      </c>
      <c r="I11184">
        <v>2016</v>
      </c>
    </row>
    <row r="11185" spans="1:9" ht="14.45" customHeight="1" x14ac:dyDescent="0.25">
      <c r="A11185" t="s">
        <v>972</v>
      </c>
      <c r="B11185" t="s">
        <v>240</v>
      </c>
      <c r="C11185" s="76" t="s">
        <v>842</v>
      </c>
      <c r="D11185" t="s">
        <v>980</v>
      </c>
      <c r="E11185" s="82">
        <v>7.6</v>
      </c>
      <c r="F11185" t="s">
        <v>973</v>
      </c>
      <c r="G11185" s="83">
        <v>42453</v>
      </c>
      <c r="I11185">
        <v>2016</v>
      </c>
    </row>
    <row r="11186" spans="1:9" ht="14.45" customHeight="1" x14ac:dyDescent="0.25">
      <c r="A11186" t="s">
        <v>972</v>
      </c>
      <c r="B11186" t="s">
        <v>169</v>
      </c>
      <c r="C11186" s="76" t="s">
        <v>842</v>
      </c>
      <c r="D11186" t="s">
        <v>980</v>
      </c>
      <c r="E11186" s="82">
        <v>6</v>
      </c>
      <c r="F11186" t="s">
        <v>973</v>
      </c>
      <c r="G11186" s="83">
        <v>42390</v>
      </c>
      <c r="I11186">
        <v>2016</v>
      </c>
    </row>
    <row r="11187" spans="1:9" ht="14.45" customHeight="1" x14ac:dyDescent="0.25">
      <c r="A11187" t="s">
        <v>972</v>
      </c>
      <c r="B11187" t="s">
        <v>224</v>
      </c>
      <c r="C11187" s="76" t="s">
        <v>842</v>
      </c>
      <c r="D11187" t="s">
        <v>980</v>
      </c>
      <c r="E11187" s="82">
        <v>5</v>
      </c>
      <c r="F11187" t="s">
        <v>973</v>
      </c>
      <c r="G11187" s="83">
        <v>42521</v>
      </c>
      <c r="I11187">
        <v>2016</v>
      </c>
    </row>
    <row r="11188" spans="1:9" ht="14.45" customHeight="1" x14ac:dyDescent="0.25">
      <c r="A11188" t="s">
        <v>972</v>
      </c>
      <c r="B11188" t="s">
        <v>199</v>
      </c>
      <c r="C11188" s="76" t="s">
        <v>842</v>
      </c>
      <c r="D11188" t="s">
        <v>980</v>
      </c>
      <c r="E11188" s="82">
        <v>13.6</v>
      </c>
      <c r="F11188" t="s">
        <v>973</v>
      </c>
      <c r="G11188" s="83">
        <v>42374</v>
      </c>
      <c r="I11188">
        <v>2016</v>
      </c>
    </row>
    <row r="11189" spans="1:9" ht="14.45" customHeight="1" x14ac:dyDescent="0.25">
      <c r="A11189" t="s">
        <v>972</v>
      </c>
      <c r="B11189" t="s">
        <v>172</v>
      </c>
      <c r="C11189" s="76" t="s">
        <v>842</v>
      </c>
      <c r="D11189" t="s">
        <v>980</v>
      </c>
      <c r="E11189" s="82">
        <v>3.5</v>
      </c>
      <c r="F11189" t="s">
        <v>973</v>
      </c>
      <c r="G11189" s="83">
        <v>42454</v>
      </c>
      <c r="I11189">
        <v>2016</v>
      </c>
    </row>
    <row r="11190" spans="1:9" ht="14.45" customHeight="1" x14ac:dyDescent="0.25">
      <c r="A11190" t="s">
        <v>972</v>
      </c>
      <c r="B11190" t="s">
        <v>240</v>
      </c>
      <c r="C11190" s="76" t="s">
        <v>842</v>
      </c>
      <c r="D11190" t="s">
        <v>980</v>
      </c>
      <c r="E11190" s="82">
        <v>10</v>
      </c>
      <c r="F11190" t="s">
        <v>973</v>
      </c>
      <c r="G11190" s="83">
        <v>42404</v>
      </c>
      <c r="I11190">
        <v>2016</v>
      </c>
    </row>
    <row r="11191" spans="1:9" ht="14.45" customHeight="1" x14ac:dyDescent="0.25">
      <c r="A11191" t="s">
        <v>972</v>
      </c>
      <c r="B11191" t="s">
        <v>173</v>
      </c>
      <c r="C11191" s="76" t="s">
        <v>842</v>
      </c>
      <c r="D11191" t="s">
        <v>980</v>
      </c>
      <c r="E11191" s="82">
        <v>5.67</v>
      </c>
      <c r="F11191" t="s">
        <v>973</v>
      </c>
      <c r="G11191" s="83">
        <v>42373</v>
      </c>
      <c r="I11191">
        <v>2016</v>
      </c>
    </row>
    <row r="11192" spans="1:9" ht="14.45" customHeight="1" x14ac:dyDescent="0.25">
      <c r="A11192" t="s">
        <v>972</v>
      </c>
      <c r="B11192" t="s">
        <v>73</v>
      </c>
      <c r="C11192" s="76" t="s">
        <v>842</v>
      </c>
      <c r="D11192" t="s">
        <v>980</v>
      </c>
      <c r="E11192" s="82">
        <v>5.52</v>
      </c>
      <c r="F11192" t="s">
        <v>973</v>
      </c>
      <c r="G11192" s="83">
        <v>42394</v>
      </c>
      <c r="I11192">
        <v>2016</v>
      </c>
    </row>
    <row r="11193" spans="1:9" ht="14.45" customHeight="1" x14ac:dyDescent="0.25">
      <c r="A11193" t="s">
        <v>972</v>
      </c>
      <c r="B11193" t="s">
        <v>249</v>
      </c>
      <c r="C11193" s="76" t="s">
        <v>842</v>
      </c>
      <c r="D11193" t="s">
        <v>980</v>
      </c>
      <c r="E11193" s="82">
        <v>5.67</v>
      </c>
      <c r="F11193" t="s">
        <v>973</v>
      </c>
      <c r="G11193" s="83">
        <v>42374</v>
      </c>
      <c r="I11193">
        <v>2016</v>
      </c>
    </row>
    <row r="11194" spans="1:9" ht="14.45" customHeight="1" x14ac:dyDescent="0.25">
      <c r="A11194" t="s">
        <v>972</v>
      </c>
      <c r="B11194" t="s">
        <v>251</v>
      </c>
      <c r="C11194" s="76" t="s">
        <v>842</v>
      </c>
      <c r="D11194" t="s">
        <v>980</v>
      </c>
      <c r="E11194" s="82">
        <v>6</v>
      </c>
      <c r="F11194" t="s">
        <v>973</v>
      </c>
      <c r="G11194" s="83">
        <v>42388</v>
      </c>
      <c r="I11194">
        <v>2016</v>
      </c>
    </row>
    <row r="11195" spans="1:9" ht="14.45" customHeight="1" x14ac:dyDescent="0.25">
      <c r="A11195" t="s">
        <v>972</v>
      </c>
      <c r="B11195" t="s">
        <v>138</v>
      </c>
      <c r="C11195" s="76" t="s">
        <v>842</v>
      </c>
      <c r="D11195" t="s">
        <v>980</v>
      </c>
      <c r="E11195" s="82">
        <v>4.2</v>
      </c>
      <c r="F11195" t="s">
        <v>973</v>
      </c>
      <c r="G11195" s="83">
        <v>42368</v>
      </c>
      <c r="I11195">
        <v>2015</v>
      </c>
    </row>
    <row r="11196" spans="1:9" ht="14.45" customHeight="1" x14ac:dyDescent="0.25">
      <c r="A11196" t="s">
        <v>972</v>
      </c>
      <c r="B11196" t="s">
        <v>281</v>
      </c>
      <c r="C11196" s="76" t="s">
        <v>842</v>
      </c>
      <c r="D11196" t="s">
        <v>980</v>
      </c>
      <c r="E11196" s="82">
        <v>6</v>
      </c>
      <c r="F11196" t="s">
        <v>973</v>
      </c>
      <c r="G11196" s="83">
        <v>42366</v>
      </c>
      <c r="I11196">
        <v>2015</v>
      </c>
    </row>
    <row r="11197" spans="1:9" ht="14.45" customHeight="1" x14ac:dyDescent="0.25">
      <c r="A11197" t="s">
        <v>972</v>
      </c>
      <c r="B11197" t="s">
        <v>177</v>
      </c>
      <c r="C11197" s="76" t="s">
        <v>842</v>
      </c>
      <c r="D11197" t="s">
        <v>980</v>
      </c>
      <c r="E11197" s="82">
        <v>4</v>
      </c>
      <c r="F11197" t="s">
        <v>973</v>
      </c>
      <c r="G11197" s="83">
        <v>42359</v>
      </c>
      <c r="I11197">
        <v>2015</v>
      </c>
    </row>
    <row r="11198" spans="1:9" ht="14.45" customHeight="1" x14ac:dyDescent="0.25">
      <c r="A11198" t="s">
        <v>972</v>
      </c>
      <c r="B11198" t="s">
        <v>118</v>
      </c>
      <c r="C11198" s="76" t="s">
        <v>842</v>
      </c>
      <c r="D11198" t="s">
        <v>980</v>
      </c>
      <c r="E11198" s="82">
        <v>3.8</v>
      </c>
      <c r="F11198" t="s">
        <v>973</v>
      </c>
      <c r="G11198" s="83">
        <v>42534</v>
      </c>
      <c r="I11198">
        <v>2016</v>
      </c>
    </row>
    <row r="11199" spans="1:9" ht="14.45" customHeight="1" x14ac:dyDescent="0.25">
      <c r="A11199" t="s">
        <v>972</v>
      </c>
      <c r="B11199" t="s">
        <v>118</v>
      </c>
      <c r="C11199" s="76" t="s">
        <v>842</v>
      </c>
      <c r="D11199" t="s">
        <v>980</v>
      </c>
      <c r="E11199" s="82">
        <v>7</v>
      </c>
      <c r="F11199" t="s">
        <v>973</v>
      </c>
      <c r="G11199" s="83">
        <v>42614</v>
      </c>
      <c r="I11199">
        <v>2016</v>
      </c>
    </row>
    <row r="11200" spans="1:9" ht="14.45" customHeight="1" x14ac:dyDescent="0.25">
      <c r="A11200" t="s">
        <v>972</v>
      </c>
      <c r="B11200" t="s">
        <v>243</v>
      </c>
      <c r="C11200" s="76" t="s">
        <v>842</v>
      </c>
      <c r="D11200" t="s">
        <v>980</v>
      </c>
      <c r="E11200" s="82">
        <v>10</v>
      </c>
      <c r="F11200" t="s">
        <v>973</v>
      </c>
      <c r="G11200" s="83">
        <v>42566</v>
      </c>
      <c r="I11200">
        <v>2016</v>
      </c>
    </row>
    <row r="11201" spans="1:9" ht="14.45" customHeight="1" x14ac:dyDescent="0.25">
      <c r="A11201" t="s">
        <v>972</v>
      </c>
      <c r="B11201" t="s">
        <v>173</v>
      </c>
      <c r="C11201" s="76" t="s">
        <v>842</v>
      </c>
      <c r="D11201" t="s">
        <v>980</v>
      </c>
      <c r="E11201" s="82">
        <v>58</v>
      </c>
      <c r="F11201" t="s">
        <v>973</v>
      </c>
      <c r="G11201" s="83">
        <v>43090</v>
      </c>
      <c r="I11201">
        <v>2017</v>
      </c>
    </row>
    <row r="11202" spans="1:9" ht="14.45" customHeight="1" x14ac:dyDescent="0.25">
      <c r="A11202" t="s">
        <v>972</v>
      </c>
      <c r="B11202" t="s">
        <v>240</v>
      </c>
      <c r="C11202" s="76" t="s">
        <v>842</v>
      </c>
      <c r="D11202" t="s">
        <v>980</v>
      </c>
      <c r="E11202" s="82">
        <v>6</v>
      </c>
      <c r="F11202" t="s">
        <v>973</v>
      </c>
      <c r="G11202" s="83">
        <v>42383</v>
      </c>
      <c r="I11202">
        <v>2016</v>
      </c>
    </row>
    <row r="11203" spans="1:9" ht="14.45" customHeight="1" x14ac:dyDescent="0.25">
      <c r="A11203" t="s">
        <v>972</v>
      </c>
      <c r="B11203" s="74" t="s">
        <v>213</v>
      </c>
      <c r="C11203" s="76" t="s">
        <v>842</v>
      </c>
      <c r="D11203" t="s">
        <v>980</v>
      </c>
      <c r="E11203" s="82">
        <v>5</v>
      </c>
      <c r="F11203" t="s">
        <v>973</v>
      </c>
      <c r="G11203" s="83">
        <v>42366</v>
      </c>
      <c r="I11203">
        <v>2015</v>
      </c>
    </row>
    <row r="11204" spans="1:9" ht="14.45" customHeight="1" x14ac:dyDescent="0.25">
      <c r="A11204" t="s">
        <v>972</v>
      </c>
      <c r="B11204" t="s">
        <v>140</v>
      </c>
      <c r="C11204" s="76" t="s">
        <v>842</v>
      </c>
      <c r="D11204" t="s">
        <v>980</v>
      </c>
      <c r="E11204" s="82">
        <v>3</v>
      </c>
      <c r="F11204" t="s">
        <v>973</v>
      </c>
      <c r="G11204" s="83">
        <v>42415</v>
      </c>
      <c r="I11204">
        <v>2016</v>
      </c>
    </row>
    <row r="11205" spans="1:9" ht="14.45" customHeight="1" x14ac:dyDescent="0.25">
      <c r="A11205" t="s">
        <v>972</v>
      </c>
      <c r="B11205" t="s">
        <v>244</v>
      </c>
      <c r="C11205" s="76" t="s">
        <v>842</v>
      </c>
      <c r="D11205" t="s">
        <v>980</v>
      </c>
      <c r="E11205" s="82">
        <v>10</v>
      </c>
      <c r="F11205" t="s">
        <v>973</v>
      </c>
      <c r="G11205" s="83">
        <v>42443</v>
      </c>
      <c r="I11205">
        <v>2016</v>
      </c>
    </row>
    <row r="11206" spans="1:9" ht="14.45" customHeight="1" x14ac:dyDescent="0.25">
      <c r="A11206" t="s">
        <v>972</v>
      </c>
      <c r="B11206" t="s">
        <v>179</v>
      </c>
      <c r="C11206" s="76" t="s">
        <v>842</v>
      </c>
      <c r="D11206" t="s">
        <v>980</v>
      </c>
      <c r="E11206" s="82">
        <v>3.8</v>
      </c>
      <c r="F11206" t="s">
        <v>973</v>
      </c>
      <c r="G11206" s="83">
        <v>42398</v>
      </c>
      <c r="I11206">
        <v>2016</v>
      </c>
    </row>
    <row r="11207" spans="1:9" x14ac:dyDescent="0.25">
      <c r="A11207" t="s">
        <v>972</v>
      </c>
      <c r="B11207" t="s">
        <v>55</v>
      </c>
      <c r="C11207" s="76" t="s">
        <v>842</v>
      </c>
      <c r="D11207" t="s">
        <v>980</v>
      </c>
      <c r="E11207" s="82">
        <v>3.8</v>
      </c>
      <c r="F11207" t="s">
        <v>973</v>
      </c>
      <c r="G11207" s="83">
        <v>42422</v>
      </c>
      <c r="I11207">
        <v>2016</v>
      </c>
    </row>
    <row r="11208" spans="1:9" x14ac:dyDescent="0.25">
      <c r="A11208" t="s">
        <v>972</v>
      </c>
      <c r="B11208" t="s">
        <v>78</v>
      </c>
      <c r="C11208" s="76" t="s">
        <v>842</v>
      </c>
      <c r="D11208" t="s">
        <v>980</v>
      </c>
      <c r="E11208" s="82">
        <v>6</v>
      </c>
      <c r="F11208" t="s">
        <v>973</v>
      </c>
      <c r="G11208" s="83">
        <v>42377</v>
      </c>
      <c r="I11208">
        <v>2016</v>
      </c>
    </row>
    <row r="11209" spans="1:9" x14ac:dyDescent="0.25">
      <c r="A11209" t="s">
        <v>972</v>
      </c>
      <c r="B11209" t="s">
        <v>245</v>
      </c>
      <c r="C11209" s="76" t="s">
        <v>842</v>
      </c>
      <c r="D11209" t="s">
        <v>980</v>
      </c>
      <c r="E11209" s="82">
        <v>5</v>
      </c>
      <c r="F11209" t="s">
        <v>973</v>
      </c>
      <c r="G11209" s="83">
        <v>42452</v>
      </c>
      <c r="I11209">
        <v>2016</v>
      </c>
    </row>
    <row r="11210" spans="1:9" x14ac:dyDescent="0.25">
      <c r="A11210" t="s">
        <v>972</v>
      </c>
      <c r="B11210" t="s">
        <v>95</v>
      </c>
      <c r="C11210" s="76" t="s">
        <v>842</v>
      </c>
      <c r="D11210" t="s">
        <v>980</v>
      </c>
      <c r="E11210" s="82">
        <v>7.4</v>
      </c>
      <c r="F11210" t="s">
        <v>973</v>
      </c>
      <c r="G11210" s="83">
        <v>42452</v>
      </c>
      <c r="I11210">
        <v>2016</v>
      </c>
    </row>
    <row r="11211" spans="1:9" x14ac:dyDescent="0.25">
      <c r="A11211" t="s">
        <v>972</v>
      </c>
      <c r="B11211" t="s">
        <v>247</v>
      </c>
      <c r="C11211" s="76" t="s">
        <v>842</v>
      </c>
      <c r="D11211" t="s">
        <v>980</v>
      </c>
      <c r="E11211" s="82">
        <v>6.75</v>
      </c>
      <c r="F11211" t="s">
        <v>973</v>
      </c>
      <c r="G11211" s="83">
        <v>42360</v>
      </c>
      <c r="I11211">
        <v>2015</v>
      </c>
    </row>
    <row r="11212" spans="1:9" x14ac:dyDescent="0.25">
      <c r="A11212" t="s">
        <v>972</v>
      </c>
      <c r="B11212" t="s">
        <v>116</v>
      </c>
      <c r="C11212" s="76" t="s">
        <v>842</v>
      </c>
      <c r="D11212" t="s">
        <v>980</v>
      </c>
      <c r="E11212" s="82">
        <v>5</v>
      </c>
      <c r="F11212" t="s">
        <v>973</v>
      </c>
      <c r="G11212" s="83">
        <v>42338</v>
      </c>
      <c r="I11212">
        <v>2015</v>
      </c>
    </row>
    <row r="11213" spans="1:9" x14ac:dyDescent="0.25">
      <c r="A11213" t="s">
        <v>972</v>
      </c>
      <c r="B11213" t="s">
        <v>247</v>
      </c>
      <c r="C11213" s="76" t="s">
        <v>842</v>
      </c>
      <c r="D11213" t="s">
        <v>980</v>
      </c>
      <c r="E11213" s="82">
        <v>3</v>
      </c>
      <c r="F11213" t="s">
        <v>973</v>
      </c>
      <c r="G11213" s="83">
        <v>42465</v>
      </c>
      <c r="I11213">
        <v>2016</v>
      </c>
    </row>
    <row r="11214" spans="1:9" x14ac:dyDescent="0.25">
      <c r="A11214" t="s">
        <v>972</v>
      </c>
      <c r="B11214" t="s">
        <v>245</v>
      </c>
      <c r="C11214" s="76" t="s">
        <v>842</v>
      </c>
      <c r="D11214" t="s">
        <v>980</v>
      </c>
      <c r="E11214" s="82">
        <v>3.6</v>
      </c>
      <c r="F11214" t="s">
        <v>973</v>
      </c>
      <c r="G11214" s="83">
        <v>42565</v>
      </c>
      <c r="I11214">
        <v>2016</v>
      </c>
    </row>
    <row r="11215" spans="1:9" x14ac:dyDescent="0.25">
      <c r="A11215" t="s">
        <v>972</v>
      </c>
      <c r="B11215" t="s">
        <v>71</v>
      </c>
      <c r="C11215" s="76" t="s">
        <v>842</v>
      </c>
      <c r="D11215" t="s">
        <v>980</v>
      </c>
      <c r="E11215" s="82">
        <v>7.6</v>
      </c>
      <c r="F11215" t="s">
        <v>973</v>
      </c>
      <c r="G11215" s="83">
        <v>42464</v>
      </c>
      <c r="I11215">
        <v>2016</v>
      </c>
    </row>
    <row r="11216" spans="1:9" x14ac:dyDescent="0.25">
      <c r="A11216" t="s">
        <v>972</v>
      </c>
      <c r="B11216" t="s">
        <v>148</v>
      </c>
      <c r="C11216" s="76" t="s">
        <v>842</v>
      </c>
      <c r="D11216" t="s">
        <v>980</v>
      </c>
      <c r="E11216" s="82">
        <v>5</v>
      </c>
      <c r="F11216" t="s">
        <v>973</v>
      </c>
      <c r="G11216" s="83">
        <v>42402</v>
      </c>
      <c r="I11216">
        <v>2016</v>
      </c>
    </row>
    <row r="11217" spans="1:9" x14ac:dyDescent="0.25">
      <c r="A11217" t="s">
        <v>972</v>
      </c>
      <c r="B11217" t="s">
        <v>279</v>
      </c>
      <c r="C11217" s="76" t="s">
        <v>842</v>
      </c>
      <c r="D11217" t="s">
        <v>980</v>
      </c>
      <c r="E11217" s="82">
        <v>10</v>
      </c>
      <c r="F11217" t="s">
        <v>973</v>
      </c>
      <c r="G11217" s="83">
        <v>42922</v>
      </c>
      <c r="I11217">
        <v>2017</v>
      </c>
    </row>
    <row r="11218" spans="1:9" x14ac:dyDescent="0.25">
      <c r="A11218" t="s">
        <v>972</v>
      </c>
      <c r="B11218" t="s">
        <v>185</v>
      </c>
      <c r="C11218" s="76" t="s">
        <v>842</v>
      </c>
      <c r="D11218" t="s">
        <v>980</v>
      </c>
      <c r="E11218" s="82">
        <v>6.5</v>
      </c>
      <c r="F11218" t="s">
        <v>973</v>
      </c>
      <c r="G11218" s="83">
        <v>42333</v>
      </c>
      <c r="I11218">
        <v>2015</v>
      </c>
    </row>
    <row r="11219" spans="1:9" x14ac:dyDescent="0.25">
      <c r="A11219" t="s">
        <v>972</v>
      </c>
      <c r="B11219" t="s">
        <v>193</v>
      </c>
      <c r="C11219" s="76" t="s">
        <v>842</v>
      </c>
      <c r="D11219" t="s">
        <v>980</v>
      </c>
      <c r="E11219" s="82">
        <v>7.6</v>
      </c>
      <c r="F11219" t="s">
        <v>973</v>
      </c>
      <c r="G11219" s="83">
        <v>42366</v>
      </c>
      <c r="I11219">
        <v>2015</v>
      </c>
    </row>
    <row r="11220" spans="1:9" x14ac:dyDescent="0.25">
      <c r="A11220" t="s">
        <v>972</v>
      </c>
      <c r="B11220" t="s">
        <v>141</v>
      </c>
      <c r="C11220" s="76" t="s">
        <v>842</v>
      </c>
      <c r="D11220" t="s">
        <v>980</v>
      </c>
      <c r="E11220" s="82">
        <v>7.6</v>
      </c>
      <c r="F11220" t="s">
        <v>973</v>
      </c>
      <c r="G11220" s="83">
        <v>42354</v>
      </c>
      <c r="I11220">
        <v>2015</v>
      </c>
    </row>
    <row r="11221" spans="1:9" x14ac:dyDescent="0.25">
      <c r="A11221" t="s">
        <v>972</v>
      </c>
      <c r="B11221" t="s">
        <v>128</v>
      </c>
      <c r="C11221" s="76" t="s">
        <v>842</v>
      </c>
      <c r="D11221" t="s">
        <v>980</v>
      </c>
      <c r="E11221" s="82">
        <v>3</v>
      </c>
      <c r="F11221" t="s">
        <v>973</v>
      </c>
      <c r="G11221" s="83">
        <v>42341</v>
      </c>
      <c r="I11221">
        <v>2015</v>
      </c>
    </row>
    <row r="11222" spans="1:9" x14ac:dyDescent="0.25">
      <c r="A11222" t="s">
        <v>972</v>
      </c>
      <c r="B11222" t="s">
        <v>292</v>
      </c>
      <c r="C11222" s="76" t="s">
        <v>842</v>
      </c>
      <c r="D11222" t="s">
        <v>980</v>
      </c>
      <c r="E11222" s="82">
        <v>6.6</v>
      </c>
      <c r="F11222" t="s">
        <v>973</v>
      </c>
      <c r="G11222" s="83">
        <v>42453</v>
      </c>
      <c r="I11222">
        <v>2016</v>
      </c>
    </row>
    <row r="11223" spans="1:9" x14ac:dyDescent="0.25">
      <c r="A11223" t="s">
        <v>972</v>
      </c>
      <c r="B11223" t="s">
        <v>240</v>
      </c>
      <c r="C11223" s="76" t="s">
        <v>842</v>
      </c>
      <c r="D11223" t="s">
        <v>980</v>
      </c>
      <c r="E11223" s="82">
        <v>6</v>
      </c>
      <c r="F11223" t="s">
        <v>973</v>
      </c>
      <c r="G11223" s="83">
        <v>42452</v>
      </c>
      <c r="I11223">
        <v>2016</v>
      </c>
    </row>
    <row r="11224" spans="1:9" x14ac:dyDescent="0.25">
      <c r="A11224" t="s">
        <v>972</v>
      </c>
      <c r="B11224" t="s">
        <v>95</v>
      </c>
      <c r="C11224" s="76" t="s">
        <v>842</v>
      </c>
      <c r="D11224" t="s">
        <v>980</v>
      </c>
      <c r="E11224" s="82">
        <v>10</v>
      </c>
      <c r="F11224" t="s">
        <v>973</v>
      </c>
      <c r="G11224" s="83">
        <v>42459</v>
      </c>
      <c r="I11224">
        <v>2016</v>
      </c>
    </row>
    <row r="11225" spans="1:9" x14ac:dyDescent="0.25">
      <c r="A11225" t="s">
        <v>972</v>
      </c>
      <c r="B11225" t="s">
        <v>243</v>
      </c>
      <c r="C11225" s="76" t="s">
        <v>842</v>
      </c>
      <c r="D11225" t="s">
        <v>980</v>
      </c>
      <c r="E11225" s="82">
        <v>8.4</v>
      </c>
      <c r="F11225" t="s">
        <v>973</v>
      </c>
      <c r="G11225" s="83">
        <v>42459</v>
      </c>
      <c r="I11225">
        <v>2016</v>
      </c>
    </row>
    <row r="11226" spans="1:9" x14ac:dyDescent="0.25">
      <c r="A11226" t="s">
        <v>972</v>
      </c>
      <c r="B11226" t="s">
        <v>241</v>
      </c>
      <c r="C11226" s="76" t="s">
        <v>842</v>
      </c>
      <c r="D11226" t="s">
        <v>980</v>
      </c>
      <c r="E11226" s="82">
        <v>5</v>
      </c>
      <c r="F11226" t="s">
        <v>973</v>
      </c>
      <c r="G11226" s="83">
        <v>42447</v>
      </c>
      <c r="I11226">
        <v>2016</v>
      </c>
    </row>
    <row r="11227" spans="1:9" x14ac:dyDescent="0.25">
      <c r="A11227" t="s">
        <v>972</v>
      </c>
      <c r="B11227" t="s">
        <v>112</v>
      </c>
      <c r="C11227" s="76" t="s">
        <v>842</v>
      </c>
      <c r="D11227" t="s">
        <v>980</v>
      </c>
      <c r="E11227" s="82">
        <v>7.6</v>
      </c>
      <c r="F11227" t="s">
        <v>973</v>
      </c>
      <c r="G11227" s="83">
        <v>42482</v>
      </c>
      <c r="I11227">
        <v>2016</v>
      </c>
    </row>
    <row r="11228" spans="1:9" x14ac:dyDescent="0.25">
      <c r="A11228" t="s">
        <v>972</v>
      </c>
      <c r="B11228" t="s">
        <v>240</v>
      </c>
      <c r="C11228" s="76" t="s">
        <v>842</v>
      </c>
      <c r="D11228" t="s">
        <v>980</v>
      </c>
      <c r="E11228" s="82">
        <v>5</v>
      </c>
      <c r="F11228" t="s">
        <v>973</v>
      </c>
      <c r="G11228" s="83">
        <v>42382</v>
      </c>
      <c r="I11228">
        <v>2016</v>
      </c>
    </row>
    <row r="11229" spans="1:9" x14ac:dyDescent="0.25">
      <c r="A11229" t="s">
        <v>972</v>
      </c>
      <c r="B11229" t="s">
        <v>96</v>
      </c>
      <c r="C11229" s="76" t="s">
        <v>842</v>
      </c>
      <c r="D11229" t="s">
        <v>980</v>
      </c>
      <c r="E11229" s="82">
        <v>6</v>
      </c>
      <c r="F11229" t="s">
        <v>973</v>
      </c>
      <c r="G11229" s="83">
        <v>42461</v>
      </c>
      <c r="I11229">
        <v>2016</v>
      </c>
    </row>
    <row r="11230" spans="1:9" x14ac:dyDescent="0.25">
      <c r="A11230" t="s">
        <v>972</v>
      </c>
      <c r="B11230" t="s">
        <v>251</v>
      </c>
      <c r="C11230" s="76" t="s">
        <v>842</v>
      </c>
      <c r="D11230" t="s">
        <v>980</v>
      </c>
      <c r="E11230" s="82">
        <v>11</v>
      </c>
      <c r="F11230" t="s">
        <v>973</v>
      </c>
      <c r="G11230" s="83">
        <v>42375</v>
      </c>
      <c r="I11230">
        <v>2016</v>
      </c>
    </row>
    <row r="11231" spans="1:9" x14ac:dyDescent="0.25">
      <c r="A11231" t="s">
        <v>972</v>
      </c>
      <c r="B11231" t="s">
        <v>27</v>
      </c>
      <c r="C11231" s="76" t="s">
        <v>842</v>
      </c>
      <c r="D11231" t="s">
        <v>980</v>
      </c>
      <c r="E11231" s="82">
        <v>4</v>
      </c>
      <c r="F11231" t="s">
        <v>973</v>
      </c>
      <c r="G11231" s="83">
        <v>42373</v>
      </c>
      <c r="I11231">
        <v>2016</v>
      </c>
    </row>
    <row r="11232" spans="1:9" x14ac:dyDescent="0.25">
      <c r="A11232" t="s">
        <v>972</v>
      </c>
      <c r="B11232" t="s">
        <v>71</v>
      </c>
      <c r="C11232" s="76" t="s">
        <v>842</v>
      </c>
      <c r="D11232" t="s">
        <v>980</v>
      </c>
      <c r="E11232" s="82">
        <v>5</v>
      </c>
      <c r="F11232" t="s">
        <v>973</v>
      </c>
      <c r="G11232" s="83">
        <v>42426</v>
      </c>
      <c r="I11232">
        <v>2016</v>
      </c>
    </row>
    <row r="11233" spans="1:9" x14ac:dyDescent="0.25">
      <c r="A11233" t="s">
        <v>972</v>
      </c>
      <c r="B11233" t="s">
        <v>133</v>
      </c>
      <c r="C11233" s="76" t="s">
        <v>842</v>
      </c>
      <c r="D11233" t="s">
        <v>980</v>
      </c>
      <c r="E11233" s="82">
        <v>4</v>
      </c>
      <c r="F11233" t="s">
        <v>973</v>
      </c>
      <c r="G11233" s="83">
        <v>42376</v>
      </c>
      <c r="I11233">
        <v>2016</v>
      </c>
    </row>
    <row r="11234" spans="1:9" x14ac:dyDescent="0.25">
      <c r="A11234" t="s">
        <v>972</v>
      </c>
      <c r="B11234" t="s">
        <v>188</v>
      </c>
      <c r="C11234" s="76" t="s">
        <v>842</v>
      </c>
      <c r="D11234" t="s">
        <v>980</v>
      </c>
      <c r="E11234" s="82">
        <v>5</v>
      </c>
      <c r="F11234" t="s">
        <v>973</v>
      </c>
      <c r="G11234" s="83">
        <v>42383</v>
      </c>
      <c r="I11234">
        <v>2016</v>
      </c>
    </row>
    <row r="11235" spans="1:9" x14ac:dyDescent="0.25">
      <c r="A11235" t="s">
        <v>972</v>
      </c>
      <c r="B11235" t="s">
        <v>245</v>
      </c>
      <c r="C11235" s="76" t="s">
        <v>842</v>
      </c>
      <c r="D11235" t="s">
        <v>980</v>
      </c>
      <c r="E11235" s="82">
        <v>7.6</v>
      </c>
      <c r="F11235" t="s">
        <v>973</v>
      </c>
      <c r="G11235" s="83">
        <v>42467</v>
      </c>
      <c r="I11235">
        <v>2016</v>
      </c>
    </row>
    <row r="11236" spans="1:9" x14ac:dyDescent="0.25">
      <c r="A11236" t="s">
        <v>972</v>
      </c>
      <c r="B11236" t="s">
        <v>244</v>
      </c>
      <c r="C11236" s="76" t="s">
        <v>842</v>
      </c>
      <c r="D11236" t="s">
        <v>980</v>
      </c>
      <c r="E11236" s="82">
        <v>6</v>
      </c>
      <c r="F11236" t="s">
        <v>973</v>
      </c>
      <c r="G11236" s="83">
        <v>42457</v>
      </c>
      <c r="I11236">
        <v>2016</v>
      </c>
    </row>
    <row r="11237" spans="1:9" x14ac:dyDescent="0.25">
      <c r="A11237" t="s">
        <v>972</v>
      </c>
      <c r="B11237" t="s">
        <v>249</v>
      </c>
      <c r="C11237" s="76" t="s">
        <v>842</v>
      </c>
      <c r="D11237" t="s">
        <v>980</v>
      </c>
      <c r="E11237" s="82">
        <v>5</v>
      </c>
      <c r="F11237" t="s">
        <v>973</v>
      </c>
      <c r="G11237" s="83">
        <v>42452</v>
      </c>
      <c r="I11237">
        <v>2016</v>
      </c>
    </row>
    <row r="11238" spans="1:9" x14ac:dyDescent="0.25">
      <c r="A11238" t="s">
        <v>972</v>
      </c>
      <c r="B11238" t="s">
        <v>242</v>
      </c>
      <c r="C11238" s="76" t="s">
        <v>842</v>
      </c>
      <c r="D11238" t="s">
        <v>980</v>
      </c>
      <c r="E11238" s="82">
        <v>6</v>
      </c>
      <c r="F11238" t="s">
        <v>973</v>
      </c>
      <c r="G11238" s="83">
        <v>42453</v>
      </c>
      <c r="I11238">
        <v>2016</v>
      </c>
    </row>
    <row r="11239" spans="1:9" x14ac:dyDescent="0.25">
      <c r="A11239" t="s">
        <v>972</v>
      </c>
      <c r="B11239" t="s">
        <v>95</v>
      </c>
      <c r="C11239" s="76" t="s">
        <v>842</v>
      </c>
      <c r="D11239" t="s">
        <v>980</v>
      </c>
      <c r="E11239" s="82">
        <v>7.6</v>
      </c>
      <c r="F11239" t="s">
        <v>973</v>
      </c>
      <c r="G11239" s="83">
        <v>42459</v>
      </c>
      <c r="I11239">
        <v>2016</v>
      </c>
    </row>
    <row r="11240" spans="1:9" x14ac:dyDescent="0.25">
      <c r="A11240" t="s">
        <v>972</v>
      </c>
      <c r="B11240" t="s">
        <v>257</v>
      </c>
      <c r="C11240" s="76" t="s">
        <v>842</v>
      </c>
      <c r="D11240" t="s">
        <v>980</v>
      </c>
      <c r="E11240" s="82">
        <v>5</v>
      </c>
      <c r="F11240" t="s">
        <v>973</v>
      </c>
      <c r="G11240" s="83">
        <v>42452</v>
      </c>
      <c r="I11240">
        <v>2016</v>
      </c>
    </row>
    <row r="11241" spans="1:9" x14ac:dyDescent="0.25">
      <c r="A11241" t="s">
        <v>972</v>
      </c>
      <c r="B11241" t="s">
        <v>248</v>
      </c>
      <c r="C11241" s="76" t="s">
        <v>842</v>
      </c>
      <c r="D11241" t="s">
        <v>980</v>
      </c>
      <c r="E11241" s="82">
        <v>3</v>
      </c>
      <c r="F11241" t="s">
        <v>973</v>
      </c>
      <c r="G11241" s="83">
        <v>42466</v>
      </c>
      <c r="I11241">
        <v>2016</v>
      </c>
    </row>
    <row r="11242" spans="1:9" x14ac:dyDescent="0.25">
      <c r="A11242" t="s">
        <v>972</v>
      </c>
      <c r="B11242" t="s">
        <v>240</v>
      </c>
      <c r="C11242" s="76" t="s">
        <v>842</v>
      </c>
      <c r="D11242" t="s">
        <v>980</v>
      </c>
      <c r="E11242" s="82">
        <v>5</v>
      </c>
      <c r="F11242" t="s">
        <v>973</v>
      </c>
      <c r="G11242" s="83">
        <v>42458</v>
      </c>
      <c r="I11242">
        <v>2016</v>
      </c>
    </row>
    <row r="11243" spans="1:9" x14ac:dyDescent="0.25">
      <c r="A11243" t="s">
        <v>972</v>
      </c>
      <c r="B11243" t="s">
        <v>136</v>
      </c>
      <c r="C11243" s="76" t="s">
        <v>842</v>
      </c>
      <c r="D11243" t="s">
        <v>980</v>
      </c>
      <c r="E11243" s="82">
        <v>6.2</v>
      </c>
      <c r="F11243" t="s">
        <v>973</v>
      </c>
      <c r="G11243" s="83">
        <v>42345</v>
      </c>
      <c r="I11243">
        <v>2015</v>
      </c>
    </row>
    <row r="11244" spans="1:9" x14ac:dyDescent="0.25">
      <c r="A11244" t="s">
        <v>972</v>
      </c>
      <c r="B11244" t="s">
        <v>118</v>
      </c>
      <c r="C11244" s="76" t="s">
        <v>842</v>
      </c>
      <c r="D11244" t="s">
        <v>980</v>
      </c>
      <c r="E11244" s="82">
        <v>5</v>
      </c>
      <c r="F11244" t="s">
        <v>973</v>
      </c>
      <c r="G11244" s="83">
        <v>42376</v>
      </c>
      <c r="I11244">
        <v>2016</v>
      </c>
    </row>
    <row r="11245" spans="1:9" x14ac:dyDescent="0.25">
      <c r="A11245" t="s">
        <v>972</v>
      </c>
      <c r="B11245" t="s">
        <v>0</v>
      </c>
      <c r="C11245" s="76" t="s">
        <v>842</v>
      </c>
      <c r="D11245" t="s">
        <v>980</v>
      </c>
      <c r="E11245" s="82">
        <v>7.5</v>
      </c>
      <c r="F11245" t="s">
        <v>973</v>
      </c>
      <c r="G11245" s="83">
        <v>42366</v>
      </c>
      <c r="I11245">
        <v>2015</v>
      </c>
    </row>
    <row r="11246" spans="1:9" x14ac:dyDescent="0.25">
      <c r="A11246" t="s">
        <v>972</v>
      </c>
      <c r="B11246" t="s">
        <v>240</v>
      </c>
      <c r="C11246" s="76" t="s">
        <v>842</v>
      </c>
      <c r="D11246" t="s">
        <v>980</v>
      </c>
      <c r="E11246" s="82">
        <v>6</v>
      </c>
      <c r="F11246" t="s">
        <v>973</v>
      </c>
      <c r="G11246" s="83">
        <v>42459</v>
      </c>
      <c r="I11246">
        <v>2016</v>
      </c>
    </row>
    <row r="11247" spans="1:9" x14ac:dyDescent="0.25">
      <c r="A11247" t="s">
        <v>972</v>
      </c>
      <c r="B11247" t="s">
        <v>177</v>
      </c>
      <c r="C11247" s="76" t="s">
        <v>842</v>
      </c>
      <c r="D11247" t="s">
        <v>980</v>
      </c>
      <c r="E11247" s="82">
        <v>3</v>
      </c>
      <c r="F11247" t="s">
        <v>973</v>
      </c>
      <c r="G11247" s="83">
        <v>42433</v>
      </c>
      <c r="I11247">
        <v>2016</v>
      </c>
    </row>
    <row r="11248" spans="1:9" x14ac:dyDescent="0.25">
      <c r="A11248" t="s">
        <v>972</v>
      </c>
      <c r="B11248" t="s">
        <v>253</v>
      </c>
      <c r="C11248" s="76" t="s">
        <v>842</v>
      </c>
      <c r="D11248" t="s">
        <v>980</v>
      </c>
      <c r="E11248" s="82">
        <v>6</v>
      </c>
      <c r="F11248" t="s">
        <v>973</v>
      </c>
      <c r="G11248" s="83">
        <v>42480</v>
      </c>
      <c r="I11248">
        <v>2016</v>
      </c>
    </row>
    <row r="11249" spans="1:9" x14ac:dyDescent="0.25">
      <c r="A11249" t="s">
        <v>972</v>
      </c>
      <c r="B11249" t="s">
        <v>251</v>
      </c>
      <c r="C11249" s="76" t="s">
        <v>842</v>
      </c>
      <c r="D11249" t="s">
        <v>980</v>
      </c>
      <c r="E11249" s="82">
        <v>7.6</v>
      </c>
      <c r="F11249" t="s">
        <v>973</v>
      </c>
      <c r="G11249" s="83">
        <v>42502</v>
      </c>
      <c r="I11249">
        <v>2016</v>
      </c>
    </row>
    <row r="11250" spans="1:9" x14ac:dyDescent="0.25">
      <c r="A11250" t="s">
        <v>972</v>
      </c>
      <c r="B11250" t="s">
        <v>96</v>
      </c>
      <c r="C11250" s="76" t="s">
        <v>842</v>
      </c>
      <c r="D11250" t="s">
        <v>980</v>
      </c>
      <c r="E11250" s="82">
        <v>1.72</v>
      </c>
      <c r="F11250" t="s">
        <v>973</v>
      </c>
      <c r="G11250" s="83">
        <v>42514</v>
      </c>
      <c r="I11250">
        <v>2016</v>
      </c>
    </row>
    <row r="11251" spans="1:9" x14ac:dyDescent="0.25">
      <c r="A11251" t="s">
        <v>972</v>
      </c>
      <c r="B11251" t="s">
        <v>55</v>
      </c>
      <c r="C11251" s="76" t="s">
        <v>842</v>
      </c>
      <c r="D11251" t="s">
        <v>980</v>
      </c>
      <c r="E11251" s="82">
        <v>3.6</v>
      </c>
      <c r="F11251" t="s">
        <v>973</v>
      </c>
      <c r="G11251" s="83">
        <v>42467</v>
      </c>
      <c r="I11251">
        <v>2016</v>
      </c>
    </row>
    <row r="11252" spans="1:9" x14ac:dyDescent="0.25">
      <c r="A11252" t="s">
        <v>972</v>
      </c>
      <c r="B11252" t="s">
        <v>254</v>
      </c>
      <c r="C11252" s="76" t="s">
        <v>842</v>
      </c>
      <c r="D11252" t="s">
        <v>980</v>
      </c>
      <c r="E11252" s="82">
        <v>6</v>
      </c>
      <c r="F11252" t="s">
        <v>973</v>
      </c>
      <c r="G11252" s="83">
        <v>42459</v>
      </c>
      <c r="I11252">
        <v>2016</v>
      </c>
    </row>
    <row r="11253" spans="1:9" x14ac:dyDescent="0.25">
      <c r="A11253" t="s">
        <v>972</v>
      </c>
      <c r="B11253" t="s">
        <v>181</v>
      </c>
      <c r="C11253" s="76" t="s">
        <v>842</v>
      </c>
      <c r="D11253" t="s">
        <v>980</v>
      </c>
      <c r="E11253" s="82">
        <v>7.5</v>
      </c>
      <c r="F11253" t="s">
        <v>973</v>
      </c>
      <c r="G11253" s="83">
        <v>42489</v>
      </c>
      <c r="I11253">
        <v>2016</v>
      </c>
    </row>
    <row r="11254" spans="1:9" x14ac:dyDescent="0.25">
      <c r="A11254" t="s">
        <v>972</v>
      </c>
      <c r="B11254" t="s">
        <v>246</v>
      </c>
      <c r="C11254" s="76" t="s">
        <v>842</v>
      </c>
      <c r="D11254" t="s">
        <v>980</v>
      </c>
      <c r="E11254" s="82">
        <v>3.6</v>
      </c>
      <c r="F11254" t="s">
        <v>973</v>
      </c>
      <c r="G11254" s="83">
        <v>42458</v>
      </c>
      <c r="I11254">
        <v>2016</v>
      </c>
    </row>
    <row r="11255" spans="1:9" x14ac:dyDescent="0.25">
      <c r="A11255" t="s">
        <v>972</v>
      </c>
      <c r="B11255" t="s">
        <v>253</v>
      </c>
      <c r="C11255" s="76" t="s">
        <v>842</v>
      </c>
      <c r="D11255" t="s">
        <v>980</v>
      </c>
      <c r="E11255" s="82">
        <v>10</v>
      </c>
      <c r="F11255" t="s">
        <v>973</v>
      </c>
      <c r="G11255" s="83">
        <v>42703</v>
      </c>
      <c r="I11255">
        <v>2016</v>
      </c>
    </row>
    <row r="11256" spans="1:9" x14ac:dyDescent="0.25">
      <c r="A11256" t="s">
        <v>972</v>
      </c>
      <c r="B11256" t="s">
        <v>253</v>
      </c>
      <c r="C11256" s="76" t="s">
        <v>842</v>
      </c>
      <c r="D11256" t="s">
        <v>980</v>
      </c>
      <c r="E11256" s="82">
        <v>5</v>
      </c>
      <c r="F11256" t="s">
        <v>973</v>
      </c>
      <c r="G11256" s="83">
        <v>42457</v>
      </c>
      <c r="I11256">
        <v>2016</v>
      </c>
    </row>
    <row r="11257" spans="1:9" x14ac:dyDescent="0.25">
      <c r="A11257" t="s">
        <v>972</v>
      </c>
      <c r="B11257" t="s">
        <v>208</v>
      </c>
      <c r="C11257" s="76" t="s">
        <v>842</v>
      </c>
      <c r="D11257" t="s">
        <v>980</v>
      </c>
      <c r="E11257" s="82">
        <v>5</v>
      </c>
      <c r="F11257" t="s">
        <v>973</v>
      </c>
      <c r="G11257" s="83">
        <v>42430</v>
      </c>
      <c r="I11257">
        <v>2016</v>
      </c>
    </row>
    <row r="11258" spans="1:9" x14ac:dyDescent="0.25">
      <c r="A11258" t="s">
        <v>972</v>
      </c>
      <c r="B11258" t="s">
        <v>248</v>
      </c>
      <c r="C11258" s="76" t="s">
        <v>842</v>
      </c>
      <c r="D11258" t="s">
        <v>980</v>
      </c>
      <c r="E11258" s="82">
        <v>5</v>
      </c>
      <c r="F11258" t="s">
        <v>973</v>
      </c>
      <c r="G11258" s="83">
        <v>42464</v>
      </c>
      <c r="I11258">
        <v>2016</v>
      </c>
    </row>
    <row r="11259" spans="1:9" x14ac:dyDescent="0.25">
      <c r="A11259" t="s">
        <v>972</v>
      </c>
      <c r="B11259" t="s">
        <v>246</v>
      </c>
      <c r="C11259" s="76" t="s">
        <v>842</v>
      </c>
      <c r="D11259" t="s">
        <v>980</v>
      </c>
      <c r="E11259" s="82">
        <v>3.6</v>
      </c>
      <c r="F11259" t="s">
        <v>973</v>
      </c>
      <c r="G11259" s="83">
        <v>42432</v>
      </c>
      <c r="I11259">
        <v>2016</v>
      </c>
    </row>
    <row r="11260" spans="1:9" x14ac:dyDescent="0.25">
      <c r="A11260" t="s">
        <v>972</v>
      </c>
      <c r="B11260" t="s">
        <v>246</v>
      </c>
      <c r="C11260" s="76" t="s">
        <v>842</v>
      </c>
      <c r="D11260" t="s">
        <v>980</v>
      </c>
      <c r="E11260" s="82">
        <v>8.4</v>
      </c>
      <c r="F11260" t="s">
        <v>973</v>
      </c>
      <c r="G11260" s="83">
        <v>42459</v>
      </c>
      <c r="I11260">
        <v>2016</v>
      </c>
    </row>
    <row r="11261" spans="1:9" x14ac:dyDescent="0.25">
      <c r="A11261" t="s">
        <v>972</v>
      </c>
      <c r="B11261" t="s">
        <v>240</v>
      </c>
      <c r="C11261" s="76" t="s">
        <v>842</v>
      </c>
      <c r="D11261" t="s">
        <v>980</v>
      </c>
      <c r="E11261" s="82">
        <v>6</v>
      </c>
      <c r="F11261" t="s">
        <v>973</v>
      </c>
      <c r="G11261" s="83">
        <v>42453</v>
      </c>
      <c r="I11261">
        <v>2016</v>
      </c>
    </row>
    <row r="11262" spans="1:9" x14ac:dyDescent="0.25">
      <c r="A11262" t="s">
        <v>972</v>
      </c>
      <c r="B11262" t="s">
        <v>242</v>
      </c>
      <c r="C11262" s="76" t="s">
        <v>842</v>
      </c>
      <c r="D11262" t="s">
        <v>980</v>
      </c>
      <c r="E11262" s="82">
        <v>6</v>
      </c>
      <c r="F11262" t="s">
        <v>973</v>
      </c>
      <c r="G11262" s="83">
        <v>42459</v>
      </c>
      <c r="I11262">
        <v>2016</v>
      </c>
    </row>
    <row r="11263" spans="1:9" x14ac:dyDescent="0.25">
      <c r="A11263" t="s">
        <v>972</v>
      </c>
      <c r="B11263" t="s">
        <v>71</v>
      </c>
      <c r="C11263" s="76" t="s">
        <v>842</v>
      </c>
      <c r="D11263" t="s">
        <v>980</v>
      </c>
      <c r="E11263" s="82">
        <v>5</v>
      </c>
      <c r="F11263" t="s">
        <v>973</v>
      </c>
      <c r="G11263" s="83">
        <v>42464</v>
      </c>
      <c r="I11263">
        <v>2016</v>
      </c>
    </row>
    <row r="11264" spans="1:9" x14ac:dyDescent="0.25">
      <c r="A11264" t="s">
        <v>972</v>
      </c>
      <c r="B11264" t="s">
        <v>246</v>
      </c>
      <c r="C11264" s="76" t="s">
        <v>842</v>
      </c>
      <c r="D11264" t="s">
        <v>980</v>
      </c>
      <c r="E11264" s="82">
        <v>6</v>
      </c>
      <c r="F11264" t="s">
        <v>973</v>
      </c>
      <c r="G11264" s="83">
        <v>42459</v>
      </c>
      <c r="I11264">
        <v>2016</v>
      </c>
    </row>
    <row r="11265" spans="1:9" x14ac:dyDescent="0.25">
      <c r="A11265" t="s">
        <v>972</v>
      </c>
      <c r="B11265" t="s">
        <v>254</v>
      </c>
      <c r="C11265" s="76" t="s">
        <v>842</v>
      </c>
      <c r="D11265" t="s">
        <v>980</v>
      </c>
      <c r="E11265" s="82">
        <v>10</v>
      </c>
      <c r="F11265" t="s">
        <v>973</v>
      </c>
      <c r="G11265" s="83">
        <v>42466</v>
      </c>
      <c r="I11265">
        <v>2016</v>
      </c>
    </row>
    <row r="11266" spans="1:9" x14ac:dyDescent="0.25">
      <c r="A11266" t="s">
        <v>972</v>
      </c>
      <c r="B11266" t="s">
        <v>243</v>
      </c>
      <c r="C11266" s="76" t="s">
        <v>842</v>
      </c>
      <c r="D11266" t="s">
        <v>980</v>
      </c>
      <c r="E11266" s="82">
        <v>4.2</v>
      </c>
      <c r="F11266" t="s">
        <v>973</v>
      </c>
      <c r="G11266" s="83">
        <v>42459</v>
      </c>
      <c r="I11266">
        <v>2016</v>
      </c>
    </row>
    <row r="11267" spans="1:9" x14ac:dyDescent="0.25">
      <c r="A11267" t="s">
        <v>972</v>
      </c>
      <c r="B11267" t="s">
        <v>78</v>
      </c>
      <c r="C11267" s="76" t="s">
        <v>842</v>
      </c>
      <c r="D11267" t="s">
        <v>980</v>
      </c>
      <c r="E11267" s="82">
        <v>3</v>
      </c>
      <c r="F11267" t="s">
        <v>973</v>
      </c>
      <c r="G11267" s="83">
        <v>42492</v>
      </c>
      <c r="I11267">
        <v>2016</v>
      </c>
    </row>
    <row r="11268" spans="1:9" x14ac:dyDescent="0.25">
      <c r="A11268" t="s">
        <v>972</v>
      </c>
      <c r="B11268" t="s">
        <v>223</v>
      </c>
      <c r="C11268" s="76" t="s">
        <v>842</v>
      </c>
      <c r="D11268" t="s">
        <v>980</v>
      </c>
      <c r="E11268" s="82">
        <v>4.2</v>
      </c>
      <c r="F11268" t="s">
        <v>973</v>
      </c>
      <c r="G11268" s="83">
        <v>42443</v>
      </c>
      <c r="I11268">
        <v>2016</v>
      </c>
    </row>
    <row r="11269" spans="1:9" x14ac:dyDescent="0.25">
      <c r="A11269" t="s">
        <v>972</v>
      </c>
      <c r="B11269" t="s">
        <v>249</v>
      </c>
      <c r="C11269" s="76" t="s">
        <v>842</v>
      </c>
      <c r="D11269" t="s">
        <v>980</v>
      </c>
      <c r="E11269" s="82">
        <v>3.8</v>
      </c>
      <c r="F11269" t="s">
        <v>973</v>
      </c>
      <c r="G11269" s="83">
        <v>42452</v>
      </c>
      <c r="I11269">
        <v>2016</v>
      </c>
    </row>
    <row r="11270" spans="1:9" x14ac:dyDescent="0.25">
      <c r="A11270" t="s">
        <v>972</v>
      </c>
      <c r="B11270" t="s">
        <v>241</v>
      </c>
      <c r="C11270" s="76" t="s">
        <v>842</v>
      </c>
      <c r="D11270" t="s">
        <v>980</v>
      </c>
      <c r="E11270" s="82">
        <v>3</v>
      </c>
      <c r="F11270" t="s">
        <v>973</v>
      </c>
      <c r="G11270" s="83">
        <v>42452</v>
      </c>
      <c r="I11270">
        <v>2016</v>
      </c>
    </row>
    <row r="11271" spans="1:9" x14ac:dyDescent="0.25">
      <c r="A11271" t="s">
        <v>972</v>
      </c>
      <c r="B11271" t="s">
        <v>246</v>
      </c>
      <c r="C11271" s="76" t="s">
        <v>842</v>
      </c>
      <c r="D11271" t="s">
        <v>980</v>
      </c>
      <c r="E11271" s="82">
        <v>3</v>
      </c>
      <c r="F11271" t="s">
        <v>973</v>
      </c>
      <c r="G11271" s="83">
        <v>42432</v>
      </c>
      <c r="I11271">
        <v>2016</v>
      </c>
    </row>
    <row r="11272" spans="1:9" x14ac:dyDescent="0.25">
      <c r="A11272" t="s">
        <v>972</v>
      </c>
      <c r="B11272" t="s">
        <v>246</v>
      </c>
      <c r="C11272" s="76" t="s">
        <v>842</v>
      </c>
      <c r="D11272" t="s">
        <v>980</v>
      </c>
      <c r="E11272" s="82">
        <v>3</v>
      </c>
      <c r="F11272" t="s">
        <v>973</v>
      </c>
      <c r="G11272" s="83">
        <v>42458</v>
      </c>
      <c r="I11272">
        <v>2016</v>
      </c>
    </row>
    <row r="11273" spans="1:9" x14ac:dyDescent="0.25">
      <c r="A11273" t="s">
        <v>972</v>
      </c>
      <c r="B11273" t="s">
        <v>246</v>
      </c>
      <c r="C11273" s="76" t="s">
        <v>842</v>
      </c>
      <c r="D11273" t="s">
        <v>980</v>
      </c>
      <c r="E11273" s="82">
        <v>5</v>
      </c>
      <c r="F11273" t="s">
        <v>973</v>
      </c>
      <c r="G11273" s="83">
        <v>42430</v>
      </c>
      <c r="I11273">
        <v>2016</v>
      </c>
    </row>
    <row r="11274" spans="1:9" x14ac:dyDescent="0.25">
      <c r="A11274" t="s">
        <v>972</v>
      </c>
      <c r="B11274" t="s">
        <v>246</v>
      </c>
      <c r="C11274" s="76" t="s">
        <v>842</v>
      </c>
      <c r="D11274" t="s">
        <v>980</v>
      </c>
      <c r="E11274" s="82">
        <v>8.1999999999999993</v>
      </c>
      <c r="F11274" t="s">
        <v>973</v>
      </c>
      <c r="G11274" s="83">
        <v>42458</v>
      </c>
      <c r="I11274">
        <v>2016</v>
      </c>
    </row>
    <row r="11275" spans="1:9" x14ac:dyDescent="0.25">
      <c r="A11275" t="s">
        <v>972</v>
      </c>
      <c r="B11275" t="s">
        <v>245</v>
      </c>
      <c r="C11275" s="76" t="s">
        <v>842</v>
      </c>
      <c r="D11275" t="s">
        <v>980</v>
      </c>
      <c r="E11275" s="82">
        <v>3.6</v>
      </c>
      <c r="F11275" t="s">
        <v>973</v>
      </c>
      <c r="G11275" s="83">
        <v>42452</v>
      </c>
      <c r="I11275">
        <v>2016</v>
      </c>
    </row>
    <row r="11276" spans="1:9" x14ac:dyDescent="0.25">
      <c r="A11276" t="s">
        <v>972</v>
      </c>
      <c r="B11276" t="s">
        <v>254</v>
      </c>
      <c r="C11276" s="76" t="s">
        <v>842</v>
      </c>
      <c r="D11276" t="s">
        <v>980</v>
      </c>
      <c r="E11276" s="82">
        <v>3</v>
      </c>
      <c r="F11276" t="s">
        <v>973</v>
      </c>
      <c r="G11276" s="83">
        <v>42459</v>
      </c>
      <c r="I11276">
        <v>2016</v>
      </c>
    </row>
    <row r="11277" spans="1:9" x14ac:dyDescent="0.25">
      <c r="A11277" t="s">
        <v>972</v>
      </c>
      <c r="B11277" t="s">
        <v>198</v>
      </c>
      <c r="C11277" s="76" t="s">
        <v>842</v>
      </c>
      <c r="D11277" t="s">
        <v>980</v>
      </c>
      <c r="E11277" s="82">
        <v>8.1999999999999993</v>
      </c>
      <c r="F11277" t="s">
        <v>973</v>
      </c>
      <c r="G11277" s="83">
        <v>42452</v>
      </c>
      <c r="I11277">
        <v>2016</v>
      </c>
    </row>
    <row r="11278" spans="1:9" x14ac:dyDescent="0.25">
      <c r="A11278" t="s">
        <v>972</v>
      </c>
      <c r="B11278" t="s">
        <v>249</v>
      </c>
      <c r="C11278" s="76" t="s">
        <v>842</v>
      </c>
      <c r="D11278" t="s">
        <v>980</v>
      </c>
      <c r="E11278" s="82">
        <v>3</v>
      </c>
      <c r="F11278" t="s">
        <v>973</v>
      </c>
      <c r="G11278" s="83">
        <v>42452</v>
      </c>
      <c r="I11278">
        <v>2016</v>
      </c>
    </row>
    <row r="11279" spans="1:9" x14ac:dyDescent="0.25">
      <c r="A11279" t="s">
        <v>972</v>
      </c>
      <c r="B11279" t="s">
        <v>253</v>
      </c>
      <c r="C11279" s="76" t="s">
        <v>842</v>
      </c>
      <c r="D11279" t="s">
        <v>980</v>
      </c>
      <c r="E11279" s="82">
        <v>7.6</v>
      </c>
      <c r="F11279" t="s">
        <v>973</v>
      </c>
      <c r="G11279" s="83">
        <v>42457</v>
      </c>
      <c r="I11279">
        <v>2016</v>
      </c>
    </row>
    <row r="11280" spans="1:9" x14ac:dyDescent="0.25">
      <c r="A11280" t="s">
        <v>972</v>
      </c>
      <c r="B11280" t="s">
        <v>249</v>
      </c>
      <c r="C11280" s="76" t="s">
        <v>842</v>
      </c>
      <c r="D11280" t="s">
        <v>980</v>
      </c>
      <c r="E11280" s="82">
        <v>7.6</v>
      </c>
      <c r="F11280" t="s">
        <v>973</v>
      </c>
      <c r="G11280" s="83">
        <v>42458</v>
      </c>
      <c r="I11280">
        <v>2016</v>
      </c>
    </row>
    <row r="11281" spans="1:9" x14ac:dyDescent="0.25">
      <c r="A11281" t="s">
        <v>972</v>
      </c>
      <c r="B11281" t="s">
        <v>118</v>
      </c>
      <c r="C11281" s="76" t="s">
        <v>842</v>
      </c>
      <c r="D11281" t="s">
        <v>980</v>
      </c>
      <c r="E11281" s="82">
        <v>4</v>
      </c>
      <c r="F11281" t="s">
        <v>973</v>
      </c>
      <c r="G11281" s="83">
        <v>42366</v>
      </c>
      <c r="I11281">
        <v>2015</v>
      </c>
    </row>
    <row r="11282" spans="1:9" x14ac:dyDescent="0.25">
      <c r="A11282" t="s">
        <v>972</v>
      </c>
      <c r="B11282" t="s">
        <v>118</v>
      </c>
      <c r="C11282" s="76" t="s">
        <v>842</v>
      </c>
      <c r="D11282" t="s">
        <v>980</v>
      </c>
      <c r="E11282" s="82">
        <v>5</v>
      </c>
      <c r="F11282" t="s">
        <v>973</v>
      </c>
      <c r="G11282" s="83">
        <v>42360</v>
      </c>
      <c r="I11282">
        <v>2015</v>
      </c>
    </row>
    <row r="11283" spans="1:9" x14ac:dyDescent="0.25">
      <c r="A11283" t="s">
        <v>972</v>
      </c>
      <c r="B11283" t="s">
        <v>247</v>
      </c>
      <c r="C11283" s="76" t="s">
        <v>842</v>
      </c>
      <c r="D11283" t="s">
        <v>980</v>
      </c>
      <c r="E11283" s="82">
        <v>5.3</v>
      </c>
      <c r="F11283" t="s">
        <v>973</v>
      </c>
      <c r="G11283" s="83">
        <v>42401</v>
      </c>
      <c r="I11283">
        <v>2016</v>
      </c>
    </row>
    <row r="11284" spans="1:9" x14ac:dyDescent="0.25">
      <c r="A11284" t="s">
        <v>972</v>
      </c>
      <c r="B11284" t="s">
        <v>243</v>
      </c>
      <c r="C11284" s="76" t="s">
        <v>842</v>
      </c>
      <c r="D11284" t="s">
        <v>980</v>
      </c>
      <c r="E11284" s="82">
        <v>5.5</v>
      </c>
      <c r="F11284" t="s">
        <v>973</v>
      </c>
      <c r="G11284" s="83">
        <v>42361</v>
      </c>
      <c r="I11284">
        <v>2015</v>
      </c>
    </row>
    <row r="11285" spans="1:9" x14ac:dyDescent="0.25">
      <c r="A11285" t="s">
        <v>972</v>
      </c>
      <c r="B11285" t="s">
        <v>118</v>
      </c>
      <c r="C11285" s="76" t="s">
        <v>842</v>
      </c>
      <c r="D11285" t="s">
        <v>980</v>
      </c>
      <c r="E11285" s="82">
        <v>6</v>
      </c>
      <c r="F11285" t="s">
        <v>973</v>
      </c>
      <c r="G11285" s="83">
        <v>42366</v>
      </c>
      <c r="I11285">
        <v>2015</v>
      </c>
    </row>
    <row r="11286" spans="1:9" x14ac:dyDescent="0.25">
      <c r="A11286" t="s">
        <v>972</v>
      </c>
      <c r="B11286" t="s">
        <v>11</v>
      </c>
      <c r="C11286" s="76" t="s">
        <v>842</v>
      </c>
      <c r="D11286" t="s">
        <v>980</v>
      </c>
      <c r="E11286" s="82">
        <v>3.1</v>
      </c>
      <c r="F11286" t="s">
        <v>973</v>
      </c>
      <c r="G11286" s="83">
        <v>42422</v>
      </c>
      <c r="I11286">
        <v>2016</v>
      </c>
    </row>
    <row r="11287" spans="1:9" x14ac:dyDescent="0.25">
      <c r="A11287" t="s">
        <v>972</v>
      </c>
      <c r="B11287" t="s">
        <v>120</v>
      </c>
      <c r="C11287" s="76" t="s">
        <v>842</v>
      </c>
      <c r="D11287" t="s">
        <v>980</v>
      </c>
      <c r="E11287" s="82">
        <v>5</v>
      </c>
      <c r="F11287" t="s">
        <v>973</v>
      </c>
      <c r="G11287" s="83">
        <v>42401</v>
      </c>
      <c r="I11287">
        <v>2016</v>
      </c>
    </row>
    <row r="11288" spans="1:9" x14ac:dyDescent="0.25">
      <c r="A11288" t="s">
        <v>972</v>
      </c>
      <c r="B11288" t="s">
        <v>243</v>
      </c>
      <c r="C11288" s="76" t="s">
        <v>842</v>
      </c>
      <c r="D11288" t="s">
        <v>980</v>
      </c>
      <c r="E11288" s="82">
        <v>8.8000000000000007</v>
      </c>
      <c r="F11288" t="s">
        <v>973</v>
      </c>
      <c r="G11288" s="83">
        <v>42445</v>
      </c>
      <c r="I11288">
        <v>2016</v>
      </c>
    </row>
    <row r="11289" spans="1:9" x14ac:dyDescent="0.25">
      <c r="A11289" t="s">
        <v>972</v>
      </c>
      <c r="B11289" t="s">
        <v>253</v>
      </c>
      <c r="C11289" s="76" t="s">
        <v>842</v>
      </c>
      <c r="D11289" t="s">
        <v>980</v>
      </c>
      <c r="E11289" s="82">
        <v>5</v>
      </c>
      <c r="F11289" t="s">
        <v>973</v>
      </c>
      <c r="G11289" s="83">
        <v>42425</v>
      </c>
      <c r="I11289">
        <v>2016</v>
      </c>
    </row>
    <row r="11290" spans="1:9" x14ac:dyDescent="0.25">
      <c r="A11290" t="s">
        <v>972</v>
      </c>
      <c r="B11290" t="s">
        <v>241</v>
      </c>
      <c r="C11290" s="76" t="s">
        <v>842</v>
      </c>
      <c r="D11290" t="s">
        <v>980</v>
      </c>
      <c r="E11290" s="82">
        <v>6</v>
      </c>
      <c r="F11290" t="s">
        <v>973</v>
      </c>
      <c r="G11290" s="83">
        <v>42390</v>
      </c>
      <c r="I11290">
        <v>2016</v>
      </c>
    </row>
    <row r="11291" spans="1:9" x14ac:dyDescent="0.25">
      <c r="A11291" t="s">
        <v>972</v>
      </c>
      <c r="B11291" t="s">
        <v>118</v>
      </c>
      <c r="C11291" s="76" t="s">
        <v>842</v>
      </c>
      <c r="D11291" t="s">
        <v>980</v>
      </c>
      <c r="E11291" s="82">
        <v>17.600000000000001</v>
      </c>
      <c r="F11291" t="s">
        <v>973</v>
      </c>
      <c r="G11291" s="83">
        <v>41367</v>
      </c>
      <c r="I11291">
        <v>2013</v>
      </c>
    </row>
    <row r="11292" spans="1:9" x14ac:dyDescent="0.25">
      <c r="A11292" t="s">
        <v>972</v>
      </c>
      <c r="B11292" s="74" t="s">
        <v>213</v>
      </c>
      <c r="C11292" s="76" t="s">
        <v>842</v>
      </c>
      <c r="D11292" t="s">
        <v>980</v>
      </c>
      <c r="E11292" s="82">
        <v>5</v>
      </c>
      <c r="F11292" t="s">
        <v>973</v>
      </c>
      <c r="G11292" s="83">
        <v>42374</v>
      </c>
      <c r="I11292">
        <v>2016</v>
      </c>
    </row>
    <row r="11293" spans="1:9" x14ac:dyDescent="0.25">
      <c r="A11293" t="s">
        <v>972</v>
      </c>
      <c r="B11293" t="s">
        <v>118</v>
      </c>
      <c r="C11293" s="76" t="s">
        <v>842</v>
      </c>
      <c r="D11293" t="s">
        <v>980</v>
      </c>
      <c r="E11293" s="82">
        <v>32.200000000000003</v>
      </c>
      <c r="F11293" t="s">
        <v>973</v>
      </c>
      <c r="G11293" s="83">
        <v>42348</v>
      </c>
      <c r="I11293">
        <v>2015</v>
      </c>
    </row>
    <row r="11294" spans="1:9" x14ac:dyDescent="0.25">
      <c r="A11294" t="s">
        <v>972</v>
      </c>
      <c r="B11294" t="s">
        <v>104</v>
      </c>
      <c r="C11294" s="76" t="s">
        <v>842</v>
      </c>
      <c r="D11294" t="s">
        <v>980</v>
      </c>
      <c r="E11294" s="82">
        <v>11.4</v>
      </c>
      <c r="F11294" t="s">
        <v>973</v>
      </c>
      <c r="G11294" s="83">
        <v>42489</v>
      </c>
      <c r="I11294">
        <v>2016</v>
      </c>
    </row>
    <row r="11295" spans="1:9" x14ac:dyDescent="0.25">
      <c r="A11295" t="s">
        <v>972</v>
      </c>
      <c r="B11295" t="s">
        <v>198</v>
      </c>
      <c r="C11295" s="76" t="s">
        <v>842</v>
      </c>
      <c r="D11295" t="s">
        <v>980</v>
      </c>
      <c r="E11295" s="82">
        <v>5.5</v>
      </c>
      <c r="F11295" t="s">
        <v>973</v>
      </c>
      <c r="G11295" s="83">
        <v>42479</v>
      </c>
      <c r="I11295">
        <v>2016</v>
      </c>
    </row>
    <row r="11296" spans="1:9" x14ac:dyDescent="0.25">
      <c r="A11296" t="s">
        <v>972</v>
      </c>
      <c r="B11296" t="s">
        <v>86</v>
      </c>
      <c r="C11296" s="76" t="s">
        <v>842</v>
      </c>
      <c r="D11296" t="s">
        <v>980</v>
      </c>
      <c r="E11296" s="82">
        <v>10</v>
      </c>
      <c r="F11296" t="s">
        <v>973</v>
      </c>
      <c r="G11296" s="83">
        <v>42366</v>
      </c>
      <c r="I11296">
        <v>2015</v>
      </c>
    </row>
    <row r="11297" spans="1:9" x14ac:dyDescent="0.25">
      <c r="A11297" t="s">
        <v>972</v>
      </c>
      <c r="B11297" t="s">
        <v>96</v>
      </c>
      <c r="C11297" s="76" t="s">
        <v>842</v>
      </c>
      <c r="D11297" t="s">
        <v>980</v>
      </c>
      <c r="E11297" s="82">
        <v>7.6</v>
      </c>
      <c r="F11297" t="s">
        <v>973</v>
      </c>
      <c r="G11297" s="83">
        <v>42473</v>
      </c>
      <c r="I11297">
        <v>2016</v>
      </c>
    </row>
    <row r="11298" spans="1:9" x14ac:dyDescent="0.25">
      <c r="A11298" t="s">
        <v>972</v>
      </c>
      <c r="B11298" t="s">
        <v>127</v>
      </c>
      <c r="C11298" s="76" t="s">
        <v>842</v>
      </c>
      <c r="D11298" t="s">
        <v>980</v>
      </c>
      <c r="E11298" s="82">
        <v>5.8</v>
      </c>
      <c r="F11298" t="s">
        <v>973</v>
      </c>
      <c r="G11298" s="83">
        <v>42380</v>
      </c>
      <c r="I11298">
        <v>2016</v>
      </c>
    </row>
    <row r="11299" spans="1:9" x14ac:dyDescent="0.25">
      <c r="A11299" t="s">
        <v>972</v>
      </c>
      <c r="B11299" t="s">
        <v>173</v>
      </c>
      <c r="C11299" s="76" t="s">
        <v>842</v>
      </c>
      <c r="D11299" t="s">
        <v>980</v>
      </c>
      <c r="E11299" s="82">
        <v>10</v>
      </c>
      <c r="F11299" t="s">
        <v>973</v>
      </c>
      <c r="G11299" s="83">
        <v>42444</v>
      </c>
      <c r="I11299">
        <v>2016</v>
      </c>
    </row>
    <row r="11300" spans="1:9" x14ac:dyDescent="0.25">
      <c r="A11300" t="s">
        <v>972</v>
      </c>
      <c r="B11300" t="s">
        <v>126</v>
      </c>
      <c r="C11300" s="76" t="s">
        <v>842</v>
      </c>
      <c r="D11300" t="s">
        <v>980</v>
      </c>
      <c r="E11300" s="82">
        <v>10.98</v>
      </c>
      <c r="F11300" t="s">
        <v>973</v>
      </c>
      <c r="G11300" s="83">
        <v>42691</v>
      </c>
      <c r="I11300">
        <v>2016</v>
      </c>
    </row>
    <row r="11301" spans="1:9" x14ac:dyDescent="0.25">
      <c r="A11301" t="s">
        <v>972</v>
      </c>
      <c r="B11301" t="s">
        <v>189</v>
      </c>
      <c r="C11301" s="76" t="s">
        <v>842</v>
      </c>
      <c r="D11301" t="s">
        <v>980</v>
      </c>
      <c r="E11301" s="82">
        <v>15</v>
      </c>
      <c r="F11301" t="s">
        <v>973</v>
      </c>
      <c r="G11301" s="83">
        <v>42472</v>
      </c>
      <c r="I11301">
        <v>2016</v>
      </c>
    </row>
    <row r="11302" spans="1:9" x14ac:dyDescent="0.25">
      <c r="A11302" t="s">
        <v>972</v>
      </c>
      <c r="B11302" t="s">
        <v>247</v>
      </c>
      <c r="C11302" s="76" t="s">
        <v>842</v>
      </c>
      <c r="D11302" t="s">
        <v>980</v>
      </c>
      <c r="E11302" s="82">
        <v>5</v>
      </c>
      <c r="F11302" t="s">
        <v>973</v>
      </c>
      <c r="G11302" s="83">
        <v>42464</v>
      </c>
      <c r="I11302">
        <v>2016</v>
      </c>
    </row>
    <row r="11303" spans="1:9" x14ac:dyDescent="0.25">
      <c r="A11303" t="s">
        <v>972</v>
      </c>
      <c r="B11303" t="s">
        <v>241</v>
      </c>
      <c r="C11303" s="76" t="s">
        <v>842</v>
      </c>
      <c r="D11303" t="s">
        <v>980</v>
      </c>
      <c r="E11303" s="82">
        <v>3.6</v>
      </c>
      <c r="F11303" t="s">
        <v>973</v>
      </c>
      <c r="G11303" s="83">
        <v>42447</v>
      </c>
      <c r="I11303">
        <v>2016</v>
      </c>
    </row>
    <row r="11304" spans="1:9" x14ac:dyDescent="0.25">
      <c r="A11304" t="s">
        <v>972</v>
      </c>
      <c r="B11304" t="s">
        <v>147</v>
      </c>
      <c r="C11304" s="76" t="s">
        <v>842</v>
      </c>
      <c r="D11304" t="s">
        <v>980</v>
      </c>
      <c r="E11304" s="82">
        <v>2.85</v>
      </c>
      <c r="F11304" t="s">
        <v>973</v>
      </c>
      <c r="G11304" s="83">
        <v>41481</v>
      </c>
      <c r="I11304">
        <v>2013</v>
      </c>
    </row>
    <row r="11305" spans="1:9" x14ac:dyDescent="0.25">
      <c r="A11305" t="s">
        <v>972</v>
      </c>
      <c r="B11305" t="s">
        <v>239</v>
      </c>
      <c r="C11305" s="76" t="s">
        <v>842</v>
      </c>
      <c r="D11305" t="s">
        <v>980</v>
      </c>
      <c r="E11305" s="82">
        <v>5</v>
      </c>
      <c r="F11305" t="s">
        <v>973</v>
      </c>
      <c r="G11305" s="83">
        <v>42405</v>
      </c>
      <c r="I11305">
        <v>2016</v>
      </c>
    </row>
    <row r="11306" spans="1:9" x14ac:dyDescent="0.25">
      <c r="A11306" t="s">
        <v>972</v>
      </c>
      <c r="B11306" t="s">
        <v>0</v>
      </c>
      <c r="C11306" s="76" t="s">
        <v>842</v>
      </c>
      <c r="D11306" t="s">
        <v>980</v>
      </c>
      <c r="E11306" s="82">
        <v>7.6</v>
      </c>
      <c r="F11306" t="s">
        <v>973</v>
      </c>
      <c r="G11306" s="83">
        <v>42509</v>
      </c>
      <c r="I11306">
        <v>2016</v>
      </c>
    </row>
    <row r="11307" spans="1:9" x14ac:dyDescent="0.25">
      <c r="A11307" t="s">
        <v>972</v>
      </c>
      <c r="B11307" t="s">
        <v>125</v>
      </c>
      <c r="C11307" s="76" t="s">
        <v>842</v>
      </c>
      <c r="D11307" t="s">
        <v>980</v>
      </c>
      <c r="E11307" s="82">
        <v>5</v>
      </c>
      <c r="F11307" t="s">
        <v>973</v>
      </c>
      <c r="G11307" s="83">
        <v>42425</v>
      </c>
      <c r="I11307">
        <v>2016</v>
      </c>
    </row>
    <row r="11308" spans="1:9" x14ac:dyDescent="0.25">
      <c r="A11308" t="s">
        <v>972</v>
      </c>
      <c r="B11308" t="s">
        <v>123</v>
      </c>
      <c r="C11308" s="76" t="s">
        <v>842</v>
      </c>
      <c r="D11308" t="s">
        <v>980</v>
      </c>
      <c r="E11308" s="82">
        <v>5</v>
      </c>
      <c r="F11308" t="s">
        <v>973</v>
      </c>
      <c r="G11308" s="83">
        <v>42388</v>
      </c>
      <c r="I11308">
        <v>2016</v>
      </c>
    </row>
    <row r="11309" spans="1:9" x14ac:dyDescent="0.25">
      <c r="A11309" t="s">
        <v>972</v>
      </c>
      <c r="B11309" t="s">
        <v>172</v>
      </c>
      <c r="C11309" s="76" t="s">
        <v>842</v>
      </c>
      <c r="D11309" t="s">
        <v>980</v>
      </c>
      <c r="E11309" s="82">
        <v>6</v>
      </c>
      <c r="F11309" t="s">
        <v>973</v>
      </c>
      <c r="G11309" s="83">
        <v>42396</v>
      </c>
      <c r="I11309">
        <v>2016</v>
      </c>
    </row>
    <row r="11310" spans="1:9" x14ac:dyDescent="0.25">
      <c r="A11310" t="s">
        <v>972</v>
      </c>
      <c r="B11310" t="s">
        <v>93</v>
      </c>
      <c r="C11310" s="76" t="s">
        <v>842</v>
      </c>
      <c r="D11310" t="s">
        <v>980</v>
      </c>
      <c r="E11310" s="82">
        <v>5</v>
      </c>
      <c r="F11310" t="s">
        <v>973</v>
      </c>
      <c r="G11310" s="83">
        <v>42457</v>
      </c>
      <c r="I11310">
        <v>2016</v>
      </c>
    </row>
    <row r="11311" spans="1:9" x14ac:dyDescent="0.25">
      <c r="A11311" t="s">
        <v>972</v>
      </c>
      <c r="B11311" t="s">
        <v>246</v>
      </c>
      <c r="C11311" s="76" t="s">
        <v>842</v>
      </c>
      <c r="D11311" t="s">
        <v>980</v>
      </c>
      <c r="E11311" s="82">
        <v>3.6</v>
      </c>
      <c r="F11311" t="s">
        <v>973</v>
      </c>
      <c r="G11311" s="83">
        <v>42447</v>
      </c>
      <c r="I11311">
        <v>2016</v>
      </c>
    </row>
    <row r="11312" spans="1:9" x14ac:dyDescent="0.25">
      <c r="A11312" t="s">
        <v>972</v>
      </c>
      <c r="B11312" t="s">
        <v>245</v>
      </c>
      <c r="C11312" s="76" t="s">
        <v>842</v>
      </c>
      <c r="D11312" t="s">
        <v>980</v>
      </c>
      <c r="E11312" s="82">
        <v>7.6</v>
      </c>
      <c r="F11312" t="s">
        <v>973</v>
      </c>
      <c r="G11312" s="83">
        <v>42467</v>
      </c>
      <c r="I11312">
        <v>2016</v>
      </c>
    </row>
    <row r="11313" spans="1:9" x14ac:dyDescent="0.25">
      <c r="A11313" t="s">
        <v>972</v>
      </c>
      <c r="B11313" t="s">
        <v>240</v>
      </c>
      <c r="C11313" s="76" t="s">
        <v>842</v>
      </c>
      <c r="D11313" t="s">
        <v>980</v>
      </c>
      <c r="E11313" s="82">
        <v>3</v>
      </c>
      <c r="F11313" t="s">
        <v>973</v>
      </c>
      <c r="G11313" s="83">
        <v>42459</v>
      </c>
      <c r="I11313">
        <v>2016</v>
      </c>
    </row>
    <row r="11314" spans="1:9" x14ac:dyDescent="0.25">
      <c r="A11314" t="s">
        <v>972</v>
      </c>
      <c r="B11314" t="s">
        <v>143</v>
      </c>
      <c r="C11314" s="76" t="s">
        <v>842</v>
      </c>
      <c r="D11314" t="s">
        <v>980</v>
      </c>
      <c r="E11314" s="82">
        <v>3.8</v>
      </c>
      <c r="F11314" t="s">
        <v>973</v>
      </c>
      <c r="G11314" s="83">
        <v>42535</v>
      </c>
      <c r="I11314">
        <v>2016</v>
      </c>
    </row>
    <row r="11315" spans="1:9" x14ac:dyDescent="0.25">
      <c r="A11315" t="s">
        <v>972</v>
      </c>
      <c r="B11315" t="s">
        <v>188</v>
      </c>
      <c r="C11315" s="76" t="s">
        <v>842</v>
      </c>
      <c r="D11315" t="s">
        <v>980</v>
      </c>
      <c r="E11315" s="82">
        <v>7.5</v>
      </c>
      <c r="F11315" t="s">
        <v>973</v>
      </c>
      <c r="G11315" s="83">
        <v>42513</v>
      </c>
      <c r="I11315">
        <v>2016</v>
      </c>
    </row>
    <row r="11316" spans="1:9" x14ac:dyDescent="0.25">
      <c r="A11316" t="s">
        <v>972</v>
      </c>
      <c r="B11316" t="s">
        <v>223</v>
      </c>
      <c r="C11316" s="76" t="s">
        <v>842</v>
      </c>
      <c r="D11316" t="s">
        <v>980</v>
      </c>
      <c r="E11316" s="82">
        <v>10</v>
      </c>
      <c r="F11316" t="s">
        <v>973</v>
      </c>
      <c r="G11316" s="83">
        <v>42454</v>
      </c>
      <c r="I11316">
        <v>2016</v>
      </c>
    </row>
    <row r="11317" spans="1:9" x14ac:dyDescent="0.25">
      <c r="A11317" t="s">
        <v>972</v>
      </c>
      <c r="B11317" t="s">
        <v>155</v>
      </c>
      <c r="C11317" s="76" t="s">
        <v>842</v>
      </c>
      <c r="D11317" t="s">
        <v>980</v>
      </c>
      <c r="E11317" s="82">
        <v>7.5</v>
      </c>
      <c r="F11317" t="s">
        <v>973</v>
      </c>
      <c r="G11317" s="83">
        <v>42514</v>
      </c>
      <c r="I11317">
        <v>2016</v>
      </c>
    </row>
    <row r="11318" spans="1:9" x14ac:dyDescent="0.25">
      <c r="A11318" t="s">
        <v>972</v>
      </c>
      <c r="B11318" t="s">
        <v>170</v>
      </c>
      <c r="C11318" s="76" t="s">
        <v>842</v>
      </c>
      <c r="D11318" t="s">
        <v>980</v>
      </c>
      <c r="E11318" s="82">
        <v>10</v>
      </c>
      <c r="F11318" t="s">
        <v>973</v>
      </c>
      <c r="G11318" s="83">
        <v>42732</v>
      </c>
      <c r="I11318">
        <v>2016</v>
      </c>
    </row>
    <row r="11319" spans="1:9" x14ac:dyDescent="0.25">
      <c r="A11319" t="s">
        <v>972</v>
      </c>
      <c r="B11319" t="s">
        <v>245</v>
      </c>
      <c r="C11319" s="76" t="s">
        <v>842</v>
      </c>
      <c r="D11319" t="s">
        <v>980</v>
      </c>
      <c r="E11319" s="82">
        <v>5</v>
      </c>
      <c r="F11319" t="s">
        <v>973</v>
      </c>
      <c r="G11319" s="83">
        <v>42513</v>
      </c>
      <c r="I11319">
        <v>2016</v>
      </c>
    </row>
    <row r="11320" spans="1:9" x14ac:dyDescent="0.25">
      <c r="A11320" t="s">
        <v>972</v>
      </c>
      <c r="B11320" t="s">
        <v>246</v>
      </c>
      <c r="C11320" s="76" t="s">
        <v>842</v>
      </c>
      <c r="D11320" t="s">
        <v>980</v>
      </c>
      <c r="E11320" s="82">
        <v>6</v>
      </c>
      <c r="F11320" t="s">
        <v>973</v>
      </c>
      <c r="G11320" s="83">
        <v>42430</v>
      </c>
      <c r="I11320">
        <v>2016</v>
      </c>
    </row>
    <row r="11321" spans="1:9" x14ac:dyDescent="0.25">
      <c r="A11321" t="s">
        <v>972</v>
      </c>
      <c r="B11321" t="s">
        <v>247</v>
      </c>
      <c r="C11321" s="76" t="s">
        <v>842</v>
      </c>
      <c r="D11321" t="s">
        <v>980</v>
      </c>
      <c r="E11321" s="82">
        <v>3.6</v>
      </c>
      <c r="F11321" t="s">
        <v>973</v>
      </c>
      <c r="G11321" s="83">
        <v>42696</v>
      </c>
      <c r="I11321">
        <v>2016</v>
      </c>
    </row>
    <row r="11322" spans="1:9" x14ac:dyDescent="0.25">
      <c r="A11322" t="s">
        <v>972</v>
      </c>
      <c r="B11322" t="s">
        <v>249</v>
      </c>
      <c r="C11322" s="76" t="s">
        <v>842</v>
      </c>
      <c r="D11322" t="s">
        <v>980</v>
      </c>
      <c r="E11322" s="82">
        <v>1548</v>
      </c>
      <c r="F11322" t="s">
        <v>973</v>
      </c>
      <c r="G11322" s="83">
        <v>43013</v>
      </c>
      <c r="I11322">
        <v>2017</v>
      </c>
    </row>
    <row r="11323" spans="1:9" x14ac:dyDescent="0.25">
      <c r="A11323" t="s">
        <v>972</v>
      </c>
      <c r="B11323" t="s">
        <v>246</v>
      </c>
      <c r="C11323" s="76" t="s">
        <v>842</v>
      </c>
      <c r="D11323" t="s">
        <v>980</v>
      </c>
      <c r="E11323" s="82">
        <v>3.6</v>
      </c>
      <c r="F11323" t="s">
        <v>973</v>
      </c>
      <c r="G11323" s="83">
        <v>42459</v>
      </c>
      <c r="I11323">
        <v>2016</v>
      </c>
    </row>
    <row r="11324" spans="1:9" x14ac:dyDescent="0.25">
      <c r="A11324" t="s">
        <v>972</v>
      </c>
      <c r="B11324" t="s">
        <v>246</v>
      </c>
      <c r="C11324" s="76" t="s">
        <v>842</v>
      </c>
      <c r="D11324" t="s">
        <v>980</v>
      </c>
      <c r="E11324" s="82">
        <v>6</v>
      </c>
      <c r="F11324" t="s">
        <v>973</v>
      </c>
      <c r="G11324" s="83">
        <v>42459</v>
      </c>
      <c r="I11324">
        <v>2016</v>
      </c>
    </row>
    <row r="11325" spans="1:9" x14ac:dyDescent="0.25">
      <c r="A11325" t="s">
        <v>972</v>
      </c>
      <c r="B11325" t="s">
        <v>253</v>
      </c>
      <c r="C11325" s="76" t="s">
        <v>842</v>
      </c>
      <c r="D11325" t="s">
        <v>980</v>
      </c>
      <c r="E11325" s="82">
        <v>3</v>
      </c>
      <c r="F11325" t="s">
        <v>973</v>
      </c>
      <c r="G11325" s="83">
        <v>42457</v>
      </c>
      <c r="I11325">
        <v>2016</v>
      </c>
    </row>
    <row r="11326" spans="1:9" x14ac:dyDescent="0.25">
      <c r="A11326" t="s">
        <v>972</v>
      </c>
      <c r="B11326" t="s">
        <v>115</v>
      </c>
      <c r="C11326" s="76" t="s">
        <v>842</v>
      </c>
      <c r="D11326" t="s">
        <v>980</v>
      </c>
      <c r="E11326" s="82">
        <v>5.8</v>
      </c>
      <c r="F11326" t="s">
        <v>973</v>
      </c>
      <c r="G11326" s="83">
        <v>42404</v>
      </c>
      <c r="I11326">
        <v>2016</v>
      </c>
    </row>
    <row r="11327" spans="1:9" x14ac:dyDescent="0.25">
      <c r="A11327" t="s">
        <v>972</v>
      </c>
      <c r="B11327" s="74" t="s">
        <v>213</v>
      </c>
      <c r="C11327" s="76" t="s">
        <v>842</v>
      </c>
      <c r="D11327" t="s">
        <v>980</v>
      </c>
      <c r="E11327" s="82">
        <v>3</v>
      </c>
      <c r="F11327" t="s">
        <v>973</v>
      </c>
      <c r="G11327" s="83">
        <v>42430</v>
      </c>
      <c r="I11327">
        <v>2016</v>
      </c>
    </row>
    <row r="11328" spans="1:9" x14ac:dyDescent="0.25">
      <c r="A11328" t="s">
        <v>972</v>
      </c>
      <c r="B11328" t="s">
        <v>198</v>
      </c>
      <c r="C11328" s="76" t="s">
        <v>842</v>
      </c>
      <c r="D11328" t="s">
        <v>980</v>
      </c>
      <c r="E11328" s="82">
        <v>3</v>
      </c>
      <c r="F11328" t="s">
        <v>973</v>
      </c>
      <c r="G11328" s="83">
        <v>42430</v>
      </c>
      <c r="I11328">
        <v>2016</v>
      </c>
    </row>
    <row r="11329" spans="1:9" x14ac:dyDescent="0.25">
      <c r="A11329" t="s">
        <v>972</v>
      </c>
      <c r="B11329" t="s">
        <v>249</v>
      </c>
      <c r="C11329" s="76" t="s">
        <v>842</v>
      </c>
      <c r="D11329" t="s">
        <v>980</v>
      </c>
      <c r="E11329" s="82">
        <v>5</v>
      </c>
      <c r="F11329" t="s">
        <v>973</v>
      </c>
      <c r="G11329" s="83">
        <v>42500</v>
      </c>
      <c r="I11329">
        <v>2016</v>
      </c>
    </row>
    <row r="11330" spans="1:9" x14ac:dyDescent="0.25">
      <c r="A11330" t="s">
        <v>972</v>
      </c>
      <c r="B11330" t="s">
        <v>246</v>
      </c>
      <c r="C11330" s="76" t="s">
        <v>842</v>
      </c>
      <c r="D11330" t="s">
        <v>980</v>
      </c>
      <c r="E11330" s="82">
        <v>3.6</v>
      </c>
      <c r="F11330" t="s">
        <v>973</v>
      </c>
      <c r="G11330" s="83">
        <v>42447</v>
      </c>
      <c r="I11330">
        <v>2016</v>
      </c>
    </row>
    <row r="11331" spans="1:9" x14ac:dyDescent="0.25">
      <c r="A11331" t="s">
        <v>972</v>
      </c>
      <c r="B11331" t="s">
        <v>232</v>
      </c>
      <c r="C11331" s="76" t="s">
        <v>842</v>
      </c>
      <c r="D11331" t="s">
        <v>980</v>
      </c>
      <c r="E11331" s="82">
        <v>3.8</v>
      </c>
      <c r="F11331" t="s">
        <v>973</v>
      </c>
      <c r="G11331" s="83">
        <v>42387</v>
      </c>
      <c r="I11331">
        <v>2016</v>
      </c>
    </row>
    <row r="11332" spans="1:9" x14ac:dyDescent="0.25">
      <c r="A11332" t="s">
        <v>972</v>
      </c>
      <c r="B11332" t="s">
        <v>248</v>
      </c>
      <c r="C11332" s="76" t="s">
        <v>842</v>
      </c>
      <c r="D11332" t="s">
        <v>980</v>
      </c>
      <c r="E11332" s="82">
        <v>3.6</v>
      </c>
      <c r="F11332" t="s">
        <v>973</v>
      </c>
      <c r="G11332" s="83">
        <v>42458</v>
      </c>
      <c r="I11332">
        <v>2016</v>
      </c>
    </row>
    <row r="11333" spans="1:9" x14ac:dyDescent="0.25">
      <c r="A11333" t="s">
        <v>972</v>
      </c>
      <c r="B11333" t="s">
        <v>240</v>
      </c>
      <c r="C11333" s="76" t="s">
        <v>842</v>
      </c>
      <c r="D11333" t="s">
        <v>980</v>
      </c>
      <c r="E11333" s="82">
        <v>6</v>
      </c>
      <c r="F11333" t="s">
        <v>973</v>
      </c>
      <c r="G11333" s="83">
        <v>42541</v>
      </c>
      <c r="I11333">
        <v>2016</v>
      </c>
    </row>
    <row r="11334" spans="1:9" x14ac:dyDescent="0.25">
      <c r="A11334" t="s">
        <v>972</v>
      </c>
      <c r="B11334" s="74" t="s">
        <v>213</v>
      </c>
      <c r="C11334" s="76" t="s">
        <v>842</v>
      </c>
      <c r="D11334" t="s">
        <v>980</v>
      </c>
      <c r="E11334" s="82">
        <v>10</v>
      </c>
      <c r="F11334" t="s">
        <v>973</v>
      </c>
      <c r="G11334" s="83">
        <v>42459</v>
      </c>
      <c r="I11334">
        <v>2016</v>
      </c>
    </row>
    <row r="11335" spans="1:9" x14ac:dyDescent="0.25">
      <c r="A11335" t="s">
        <v>972</v>
      </c>
      <c r="B11335" t="s">
        <v>246</v>
      </c>
      <c r="C11335" s="76" t="s">
        <v>842</v>
      </c>
      <c r="D11335" t="s">
        <v>980</v>
      </c>
      <c r="E11335" s="82">
        <v>3</v>
      </c>
      <c r="F11335" t="s">
        <v>973</v>
      </c>
      <c r="G11335" s="83">
        <v>42542</v>
      </c>
      <c r="I11335">
        <v>2016</v>
      </c>
    </row>
    <row r="11336" spans="1:9" x14ac:dyDescent="0.25">
      <c r="A11336" t="s">
        <v>972</v>
      </c>
      <c r="B11336" t="s">
        <v>98</v>
      </c>
      <c r="C11336" s="76" t="s">
        <v>842</v>
      </c>
      <c r="D11336" t="s">
        <v>980</v>
      </c>
      <c r="E11336" s="82">
        <v>3</v>
      </c>
      <c r="F11336" t="s">
        <v>973</v>
      </c>
      <c r="G11336" s="83">
        <v>42430</v>
      </c>
      <c r="I11336">
        <v>2016</v>
      </c>
    </row>
    <row r="11337" spans="1:9" x14ac:dyDescent="0.25">
      <c r="A11337" t="s">
        <v>972</v>
      </c>
      <c r="B11337" t="s">
        <v>199</v>
      </c>
      <c r="C11337" s="76" t="s">
        <v>842</v>
      </c>
      <c r="D11337" t="s">
        <v>980</v>
      </c>
      <c r="E11337" s="82">
        <v>4.2</v>
      </c>
      <c r="F11337" t="s">
        <v>973</v>
      </c>
      <c r="G11337" s="83">
        <v>42430</v>
      </c>
      <c r="I11337">
        <v>2016</v>
      </c>
    </row>
    <row r="11338" spans="1:9" x14ac:dyDescent="0.25">
      <c r="A11338" t="s">
        <v>972</v>
      </c>
      <c r="B11338" t="s">
        <v>208</v>
      </c>
      <c r="C11338" s="76" t="s">
        <v>842</v>
      </c>
      <c r="D11338" t="s">
        <v>980</v>
      </c>
      <c r="E11338" s="82">
        <v>5</v>
      </c>
      <c r="F11338" t="s">
        <v>973</v>
      </c>
      <c r="G11338" s="83">
        <v>42404</v>
      </c>
      <c r="I11338">
        <v>2016</v>
      </c>
    </row>
    <row r="11339" spans="1:9" x14ac:dyDescent="0.25">
      <c r="A11339" t="s">
        <v>972</v>
      </c>
      <c r="B11339" t="s">
        <v>254</v>
      </c>
      <c r="C11339" s="76" t="s">
        <v>842</v>
      </c>
      <c r="D11339" t="s">
        <v>980</v>
      </c>
      <c r="E11339" s="82">
        <v>4.2</v>
      </c>
      <c r="F11339" t="s">
        <v>973</v>
      </c>
      <c r="G11339" s="83">
        <v>42459</v>
      </c>
      <c r="I11339">
        <v>2016</v>
      </c>
    </row>
    <row r="11340" spans="1:9" x14ac:dyDescent="0.25">
      <c r="A11340" t="s">
        <v>972</v>
      </c>
      <c r="B11340" t="s">
        <v>151</v>
      </c>
      <c r="C11340" s="76" t="s">
        <v>842</v>
      </c>
      <c r="D11340" t="s">
        <v>980</v>
      </c>
      <c r="E11340" s="82">
        <v>6</v>
      </c>
      <c r="F11340" t="s">
        <v>973</v>
      </c>
      <c r="G11340" s="83">
        <v>42480</v>
      </c>
      <c r="I11340">
        <v>2016</v>
      </c>
    </row>
    <row r="11341" spans="1:9" x14ac:dyDescent="0.25">
      <c r="A11341" t="s">
        <v>972</v>
      </c>
      <c r="B11341" t="s">
        <v>216</v>
      </c>
      <c r="C11341" s="76" t="s">
        <v>842</v>
      </c>
      <c r="D11341" t="s">
        <v>980</v>
      </c>
      <c r="E11341" s="82">
        <v>500</v>
      </c>
      <c r="F11341" t="s">
        <v>973</v>
      </c>
      <c r="G11341" s="83">
        <v>43385</v>
      </c>
      <c r="I11341">
        <v>2018</v>
      </c>
    </row>
    <row r="11342" spans="1:9" x14ac:dyDescent="0.25">
      <c r="A11342" t="s">
        <v>972</v>
      </c>
      <c r="B11342" t="s">
        <v>64</v>
      </c>
      <c r="C11342" s="76" t="s">
        <v>842</v>
      </c>
      <c r="D11342" t="s">
        <v>980</v>
      </c>
      <c r="E11342" s="82">
        <v>499.4</v>
      </c>
      <c r="F11342" t="s">
        <v>973</v>
      </c>
      <c r="G11342" s="83">
        <v>42936</v>
      </c>
      <c r="I11342">
        <v>2017</v>
      </c>
    </row>
    <row r="11343" spans="1:9" x14ac:dyDescent="0.25">
      <c r="A11343" t="s">
        <v>972</v>
      </c>
      <c r="B11343" t="s">
        <v>73</v>
      </c>
      <c r="C11343" s="76" t="s">
        <v>842</v>
      </c>
      <c r="D11343" t="s">
        <v>980</v>
      </c>
      <c r="E11343" s="82">
        <v>500</v>
      </c>
      <c r="F11343" t="s">
        <v>973</v>
      </c>
      <c r="G11343" s="83">
        <v>43066</v>
      </c>
      <c r="I11343">
        <v>2017</v>
      </c>
    </row>
    <row r="11344" spans="1:9" x14ac:dyDescent="0.25">
      <c r="A11344" t="s">
        <v>972</v>
      </c>
      <c r="B11344" t="s">
        <v>73</v>
      </c>
      <c r="C11344" s="76" t="s">
        <v>842</v>
      </c>
      <c r="D11344" t="s">
        <v>980</v>
      </c>
      <c r="E11344" s="82">
        <v>500</v>
      </c>
      <c r="F11344" t="s">
        <v>973</v>
      </c>
      <c r="G11344" s="83">
        <v>43095</v>
      </c>
      <c r="I11344">
        <v>2017</v>
      </c>
    </row>
    <row r="11345" spans="1:9" x14ac:dyDescent="0.25">
      <c r="A11345" t="s">
        <v>972</v>
      </c>
      <c r="B11345" t="s">
        <v>73</v>
      </c>
      <c r="C11345" s="76" t="s">
        <v>842</v>
      </c>
      <c r="D11345" t="s">
        <v>980</v>
      </c>
      <c r="E11345" s="82">
        <v>499.4</v>
      </c>
      <c r="F11345" t="s">
        <v>973</v>
      </c>
      <c r="G11345" s="83">
        <v>42724</v>
      </c>
      <c r="I11345">
        <v>2016</v>
      </c>
    </row>
    <row r="11346" spans="1:9" x14ac:dyDescent="0.25">
      <c r="A11346" t="s">
        <v>972</v>
      </c>
      <c r="B11346" t="s">
        <v>251</v>
      </c>
      <c r="C11346" s="76" t="s">
        <v>842</v>
      </c>
      <c r="D11346" t="s">
        <v>980</v>
      </c>
      <c r="E11346" s="82">
        <v>15</v>
      </c>
      <c r="F11346" t="s">
        <v>973</v>
      </c>
      <c r="G11346" s="83">
        <v>42481</v>
      </c>
      <c r="I11346">
        <v>2016</v>
      </c>
    </row>
    <row r="11347" spans="1:9" x14ac:dyDescent="0.25">
      <c r="A11347" t="s">
        <v>972</v>
      </c>
      <c r="B11347" t="s">
        <v>253</v>
      </c>
      <c r="C11347" s="76" t="s">
        <v>842</v>
      </c>
      <c r="D11347" t="s">
        <v>980</v>
      </c>
      <c r="E11347" s="82">
        <v>5</v>
      </c>
      <c r="F11347" t="s">
        <v>973</v>
      </c>
      <c r="G11347" s="83">
        <v>42391</v>
      </c>
      <c r="I11347">
        <v>2016</v>
      </c>
    </row>
    <row r="11348" spans="1:9" x14ac:dyDescent="0.25">
      <c r="A11348" t="s">
        <v>972</v>
      </c>
      <c r="B11348" t="s">
        <v>245</v>
      </c>
      <c r="C11348" s="76" t="s">
        <v>842</v>
      </c>
      <c r="D11348" t="s">
        <v>980</v>
      </c>
      <c r="E11348" s="82">
        <v>11</v>
      </c>
      <c r="F11348" t="s">
        <v>973</v>
      </c>
      <c r="G11348" s="83">
        <v>42500</v>
      </c>
      <c r="I11348">
        <v>2016</v>
      </c>
    </row>
    <row r="11349" spans="1:9" x14ac:dyDescent="0.25">
      <c r="A11349" t="s">
        <v>972</v>
      </c>
      <c r="B11349" t="s">
        <v>248</v>
      </c>
      <c r="C11349" s="76" t="s">
        <v>842</v>
      </c>
      <c r="D11349" t="s">
        <v>980</v>
      </c>
      <c r="E11349" s="82">
        <v>5</v>
      </c>
      <c r="F11349" t="s">
        <v>973</v>
      </c>
      <c r="G11349" s="83">
        <v>42401</v>
      </c>
      <c r="I11349">
        <v>2016</v>
      </c>
    </row>
    <row r="11350" spans="1:9" x14ac:dyDescent="0.25">
      <c r="A11350" t="s">
        <v>972</v>
      </c>
      <c r="B11350" t="s">
        <v>243</v>
      </c>
      <c r="C11350" s="76" t="s">
        <v>842</v>
      </c>
      <c r="D11350" t="s">
        <v>980</v>
      </c>
      <c r="E11350" s="82">
        <v>5</v>
      </c>
      <c r="F11350" t="s">
        <v>973</v>
      </c>
      <c r="G11350" s="83">
        <v>42467</v>
      </c>
      <c r="I11350">
        <v>2016</v>
      </c>
    </row>
    <row r="11351" spans="1:9" x14ac:dyDescent="0.25">
      <c r="A11351" t="s">
        <v>972</v>
      </c>
      <c r="B11351" t="s">
        <v>243</v>
      </c>
      <c r="C11351" s="76" t="s">
        <v>842</v>
      </c>
      <c r="D11351" t="s">
        <v>980</v>
      </c>
      <c r="E11351" s="82">
        <v>3</v>
      </c>
      <c r="F11351" t="s">
        <v>973</v>
      </c>
      <c r="G11351" s="83">
        <v>42438</v>
      </c>
      <c r="I11351">
        <v>2016</v>
      </c>
    </row>
    <row r="11352" spans="1:9" x14ac:dyDescent="0.25">
      <c r="A11352" t="s">
        <v>972</v>
      </c>
      <c r="B11352" t="s">
        <v>242</v>
      </c>
      <c r="C11352" s="76" t="s">
        <v>842</v>
      </c>
      <c r="D11352" t="s">
        <v>980</v>
      </c>
      <c r="E11352" s="82">
        <v>3</v>
      </c>
      <c r="F11352" t="s">
        <v>973</v>
      </c>
      <c r="G11352" s="83">
        <v>42457</v>
      </c>
      <c r="I11352">
        <v>2016</v>
      </c>
    </row>
    <row r="11353" spans="1:9" x14ac:dyDescent="0.25">
      <c r="A11353" t="s">
        <v>972</v>
      </c>
      <c r="B11353" t="s">
        <v>245</v>
      </c>
      <c r="C11353" s="76" t="s">
        <v>842</v>
      </c>
      <c r="D11353" t="s">
        <v>980</v>
      </c>
      <c r="E11353" s="82">
        <v>4.2</v>
      </c>
      <c r="F11353" t="s">
        <v>973</v>
      </c>
      <c r="G11353" s="83">
        <v>42467</v>
      </c>
      <c r="I11353">
        <v>2016</v>
      </c>
    </row>
    <row r="11354" spans="1:9" x14ac:dyDescent="0.25">
      <c r="A11354" t="s">
        <v>972</v>
      </c>
      <c r="B11354" t="s">
        <v>177</v>
      </c>
      <c r="C11354" s="76" t="s">
        <v>842</v>
      </c>
      <c r="D11354" t="s">
        <v>980</v>
      </c>
      <c r="E11354" s="82">
        <v>6</v>
      </c>
      <c r="F11354" t="s">
        <v>973</v>
      </c>
      <c r="G11354" s="83">
        <v>42388</v>
      </c>
      <c r="I11354">
        <v>2016</v>
      </c>
    </row>
    <row r="11355" spans="1:9" x14ac:dyDescent="0.25">
      <c r="A11355" t="s">
        <v>972</v>
      </c>
      <c r="B11355" t="s">
        <v>246</v>
      </c>
      <c r="C11355" s="76" t="s">
        <v>842</v>
      </c>
      <c r="D11355" t="s">
        <v>980</v>
      </c>
      <c r="E11355" s="82">
        <v>6</v>
      </c>
      <c r="F11355" t="s">
        <v>973</v>
      </c>
      <c r="G11355" s="83">
        <v>42544</v>
      </c>
      <c r="I11355">
        <v>2016</v>
      </c>
    </row>
    <row r="11356" spans="1:9" x14ac:dyDescent="0.25">
      <c r="A11356" t="s">
        <v>972</v>
      </c>
      <c r="B11356" t="s">
        <v>71</v>
      </c>
      <c r="C11356" s="76" t="s">
        <v>842</v>
      </c>
      <c r="D11356" t="s">
        <v>980</v>
      </c>
      <c r="E11356" s="82">
        <v>3.6</v>
      </c>
      <c r="F11356" t="s">
        <v>973</v>
      </c>
      <c r="G11356" s="83">
        <v>42577</v>
      </c>
      <c r="I11356">
        <v>2016</v>
      </c>
    </row>
    <row r="11357" spans="1:9" x14ac:dyDescent="0.25">
      <c r="A11357" t="s">
        <v>972</v>
      </c>
      <c r="B11357" t="s">
        <v>246</v>
      </c>
      <c r="C11357" s="76" t="s">
        <v>842</v>
      </c>
      <c r="D11357" t="s">
        <v>980</v>
      </c>
      <c r="E11357" s="82">
        <v>7.2</v>
      </c>
      <c r="F11357" t="s">
        <v>973</v>
      </c>
      <c r="G11357" s="83">
        <v>42459</v>
      </c>
      <c r="I11357">
        <v>2016</v>
      </c>
    </row>
    <row r="11358" spans="1:9" ht="14.45" customHeight="1" x14ac:dyDescent="0.25">
      <c r="A11358" t="s">
        <v>972</v>
      </c>
      <c r="B11358" t="s">
        <v>249</v>
      </c>
      <c r="C11358" s="76" t="s">
        <v>842</v>
      </c>
      <c r="D11358" t="s">
        <v>980</v>
      </c>
      <c r="E11358" s="82">
        <v>5</v>
      </c>
      <c r="F11358" t="s">
        <v>973</v>
      </c>
      <c r="G11358" s="83">
        <v>42459</v>
      </c>
      <c r="I11358">
        <v>2016</v>
      </c>
    </row>
    <row r="11359" spans="1:9" ht="14.45" customHeight="1" x14ac:dyDescent="0.25">
      <c r="A11359" t="s">
        <v>972</v>
      </c>
      <c r="B11359" t="s">
        <v>242</v>
      </c>
      <c r="C11359" s="76" t="s">
        <v>842</v>
      </c>
      <c r="D11359" t="s">
        <v>980</v>
      </c>
      <c r="E11359" s="82">
        <v>12</v>
      </c>
      <c r="F11359" t="s">
        <v>973</v>
      </c>
      <c r="G11359" s="83">
        <v>42611</v>
      </c>
      <c r="I11359">
        <v>2016</v>
      </c>
    </row>
    <row r="11360" spans="1:9" x14ac:dyDescent="0.25">
      <c r="A11360" t="s">
        <v>972</v>
      </c>
      <c r="B11360" t="s">
        <v>246</v>
      </c>
      <c r="C11360" s="76" t="s">
        <v>842</v>
      </c>
      <c r="D11360" t="s">
        <v>980</v>
      </c>
      <c r="E11360" s="82">
        <v>10</v>
      </c>
      <c r="F11360" t="s">
        <v>973</v>
      </c>
      <c r="G11360" s="83">
        <v>42459</v>
      </c>
      <c r="I11360">
        <v>2016</v>
      </c>
    </row>
    <row r="11361" spans="1:9" x14ac:dyDescent="0.25">
      <c r="A11361" t="s">
        <v>972</v>
      </c>
      <c r="B11361" t="s">
        <v>246</v>
      </c>
      <c r="C11361" s="76" t="s">
        <v>842</v>
      </c>
      <c r="D11361" t="s">
        <v>980</v>
      </c>
      <c r="E11361" s="82">
        <v>3</v>
      </c>
      <c r="F11361" t="s">
        <v>973</v>
      </c>
      <c r="G11361" s="83">
        <v>42431</v>
      </c>
      <c r="I11361">
        <v>2016</v>
      </c>
    </row>
    <row r="11362" spans="1:9" x14ac:dyDescent="0.25">
      <c r="A11362" t="s">
        <v>972</v>
      </c>
      <c r="B11362" t="s">
        <v>241</v>
      </c>
      <c r="C11362" s="76" t="s">
        <v>842</v>
      </c>
      <c r="D11362" t="s">
        <v>980</v>
      </c>
      <c r="E11362" s="82">
        <v>3</v>
      </c>
      <c r="F11362" t="s">
        <v>973</v>
      </c>
      <c r="G11362" s="83">
        <v>42459</v>
      </c>
      <c r="I11362">
        <v>2016</v>
      </c>
    </row>
    <row r="11363" spans="1:9" x14ac:dyDescent="0.25">
      <c r="A11363" t="s">
        <v>972</v>
      </c>
      <c r="B11363" t="s">
        <v>246</v>
      </c>
      <c r="C11363" s="76" t="s">
        <v>842</v>
      </c>
      <c r="D11363" t="s">
        <v>980</v>
      </c>
      <c r="E11363" s="82">
        <v>3.6</v>
      </c>
      <c r="F11363" t="s">
        <v>973</v>
      </c>
      <c r="G11363" s="83">
        <v>42459</v>
      </c>
      <c r="I11363">
        <v>2016</v>
      </c>
    </row>
    <row r="11364" spans="1:9" x14ac:dyDescent="0.25">
      <c r="A11364" t="s">
        <v>972</v>
      </c>
      <c r="B11364" t="s">
        <v>246</v>
      </c>
      <c r="C11364" s="76" t="s">
        <v>842</v>
      </c>
      <c r="D11364" t="s">
        <v>980</v>
      </c>
      <c r="E11364" s="82">
        <v>5</v>
      </c>
      <c r="F11364" t="s">
        <v>973</v>
      </c>
      <c r="G11364" s="83">
        <v>42459</v>
      </c>
      <c r="I11364">
        <v>2016</v>
      </c>
    </row>
    <row r="11365" spans="1:9" x14ac:dyDescent="0.25">
      <c r="A11365" t="s">
        <v>972</v>
      </c>
      <c r="B11365" t="s">
        <v>275</v>
      </c>
      <c r="C11365" s="76" t="s">
        <v>842</v>
      </c>
      <c r="D11365" t="s">
        <v>980</v>
      </c>
      <c r="E11365" s="82">
        <v>3.5</v>
      </c>
      <c r="F11365" t="s">
        <v>973</v>
      </c>
      <c r="G11365" s="83">
        <v>42485</v>
      </c>
      <c r="I11365">
        <v>2016</v>
      </c>
    </row>
    <row r="11366" spans="1:9" x14ac:dyDescent="0.25">
      <c r="A11366" t="s">
        <v>972</v>
      </c>
      <c r="B11366" t="s">
        <v>232</v>
      </c>
      <c r="C11366" s="76" t="s">
        <v>842</v>
      </c>
      <c r="D11366" t="s">
        <v>980</v>
      </c>
      <c r="E11366" s="82">
        <v>3</v>
      </c>
      <c r="F11366" t="s">
        <v>973</v>
      </c>
      <c r="G11366" s="83">
        <v>42430</v>
      </c>
      <c r="I11366">
        <v>2016</v>
      </c>
    </row>
    <row r="11367" spans="1:9" x14ac:dyDescent="0.25">
      <c r="A11367" t="s">
        <v>972</v>
      </c>
      <c r="B11367" t="s">
        <v>246</v>
      </c>
      <c r="C11367" s="76" t="s">
        <v>842</v>
      </c>
      <c r="D11367" t="s">
        <v>980</v>
      </c>
      <c r="E11367" s="82">
        <v>3.6</v>
      </c>
      <c r="F11367" t="s">
        <v>973</v>
      </c>
      <c r="G11367" s="83">
        <v>42459</v>
      </c>
      <c r="I11367">
        <v>2016</v>
      </c>
    </row>
    <row r="11368" spans="1:9" ht="14.45" customHeight="1" x14ac:dyDescent="0.25">
      <c r="A11368" t="s">
        <v>972</v>
      </c>
      <c r="B11368" t="s">
        <v>71</v>
      </c>
      <c r="C11368" s="76" t="s">
        <v>842</v>
      </c>
      <c r="D11368" t="s">
        <v>980</v>
      </c>
      <c r="E11368" s="82">
        <v>8.4</v>
      </c>
      <c r="F11368" t="s">
        <v>973</v>
      </c>
      <c r="G11368" s="83">
        <v>42464</v>
      </c>
      <c r="I11368">
        <v>2016</v>
      </c>
    </row>
    <row r="11369" spans="1:9" ht="14.45" customHeight="1" x14ac:dyDescent="0.25">
      <c r="A11369" t="s">
        <v>972</v>
      </c>
      <c r="B11369" t="s">
        <v>241</v>
      </c>
      <c r="C11369" s="76" t="s">
        <v>842</v>
      </c>
      <c r="D11369" t="s">
        <v>980</v>
      </c>
      <c r="E11369" s="82">
        <v>3</v>
      </c>
      <c r="F11369" t="s">
        <v>973</v>
      </c>
      <c r="G11369" s="83">
        <v>42459</v>
      </c>
      <c r="I11369">
        <v>2016</v>
      </c>
    </row>
    <row r="11370" spans="1:9" x14ac:dyDescent="0.25">
      <c r="A11370" t="s">
        <v>972</v>
      </c>
      <c r="B11370" t="s">
        <v>205</v>
      </c>
      <c r="C11370" s="76" t="s">
        <v>842</v>
      </c>
      <c r="D11370" t="s">
        <v>980</v>
      </c>
      <c r="E11370" s="82">
        <v>6</v>
      </c>
      <c r="F11370" t="s">
        <v>973</v>
      </c>
      <c r="G11370" s="83">
        <v>42451</v>
      </c>
      <c r="I11370">
        <v>2016</v>
      </c>
    </row>
    <row r="11371" spans="1:9" x14ac:dyDescent="0.25">
      <c r="A11371" t="s">
        <v>972</v>
      </c>
      <c r="B11371" t="s">
        <v>241</v>
      </c>
      <c r="C11371" s="76" t="s">
        <v>842</v>
      </c>
      <c r="D11371" t="s">
        <v>980</v>
      </c>
      <c r="E11371" s="82">
        <v>9</v>
      </c>
      <c r="F11371" t="s">
        <v>973</v>
      </c>
      <c r="G11371" s="83">
        <v>42459</v>
      </c>
      <c r="I11371">
        <v>2016</v>
      </c>
    </row>
    <row r="11372" spans="1:9" x14ac:dyDescent="0.25">
      <c r="A11372" t="s">
        <v>972</v>
      </c>
      <c r="B11372" t="s">
        <v>254</v>
      </c>
      <c r="C11372" s="76" t="s">
        <v>842</v>
      </c>
      <c r="D11372" t="s">
        <v>980</v>
      </c>
      <c r="E11372" s="82">
        <v>3.6</v>
      </c>
      <c r="F11372" t="s">
        <v>973</v>
      </c>
      <c r="G11372" s="83">
        <v>42614</v>
      </c>
      <c r="I11372">
        <v>2016</v>
      </c>
    </row>
    <row r="11373" spans="1:9" x14ac:dyDescent="0.25">
      <c r="A11373" t="s">
        <v>972</v>
      </c>
      <c r="B11373" t="s">
        <v>199</v>
      </c>
      <c r="C11373" s="76" t="s">
        <v>842</v>
      </c>
      <c r="D11373" t="s">
        <v>980</v>
      </c>
      <c r="E11373" s="82">
        <v>7.6</v>
      </c>
      <c r="F11373" t="s">
        <v>973</v>
      </c>
      <c r="G11373" s="83">
        <v>42501</v>
      </c>
      <c r="I11373">
        <v>2016</v>
      </c>
    </row>
    <row r="11374" spans="1:9" x14ac:dyDescent="0.25">
      <c r="A11374" t="s">
        <v>972</v>
      </c>
      <c r="B11374" t="s">
        <v>246</v>
      </c>
      <c r="C11374" s="76" t="s">
        <v>842</v>
      </c>
      <c r="D11374" t="s">
        <v>980</v>
      </c>
      <c r="E11374" s="82">
        <v>3</v>
      </c>
      <c r="F11374" t="s">
        <v>973</v>
      </c>
      <c r="G11374" s="83">
        <v>42459</v>
      </c>
      <c r="I11374">
        <v>2016</v>
      </c>
    </row>
    <row r="11375" spans="1:9" x14ac:dyDescent="0.25">
      <c r="A11375" t="s">
        <v>972</v>
      </c>
      <c r="B11375" t="s">
        <v>92</v>
      </c>
      <c r="C11375" s="76" t="s">
        <v>842</v>
      </c>
      <c r="D11375" t="s">
        <v>980</v>
      </c>
      <c r="E11375" s="82">
        <v>10</v>
      </c>
      <c r="F11375" t="s">
        <v>973</v>
      </c>
      <c r="G11375" s="83">
        <v>42430</v>
      </c>
      <c r="I11375">
        <v>2016</v>
      </c>
    </row>
    <row r="11376" spans="1:9" x14ac:dyDescent="0.25">
      <c r="A11376" t="s">
        <v>972</v>
      </c>
      <c r="B11376" t="s">
        <v>118</v>
      </c>
      <c r="C11376" s="76" t="s">
        <v>842</v>
      </c>
      <c r="D11376" t="s">
        <v>980</v>
      </c>
      <c r="E11376" s="82">
        <v>3.8</v>
      </c>
      <c r="F11376" t="s">
        <v>973</v>
      </c>
      <c r="G11376" s="83">
        <v>42543</v>
      </c>
      <c r="I11376">
        <v>2016</v>
      </c>
    </row>
    <row r="11377" spans="1:9" x14ac:dyDescent="0.25">
      <c r="A11377" t="s">
        <v>972</v>
      </c>
      <c r="B11377" t="s">
        <v>277</v>
      </c>
      <c r="C11377" s="76" t="s">
        <v>842</v>
      </c>
      <c r="D11377" t="s">
        <v>980</v>
      </c>
      <c r="E11377" s="82">
        <v>3.8</v>
      </c>
      <c r="F11377" t="s">
        <v>973</v>
      </c>
      <c r="G11377" s="83">
        <v>42565</v>
      </c>
      <c r="I11377">
        <v>2016</v>
      </c>
    </row>
    <row r="11378" spans="1:9" x14ac:dyDescent="0.25">
      <c r="A11378" t="s">
        <v>972</v>
      </c>
      <c r="B11378" t="s">
        <v>0</v>
      </c>
      <c r="C11378" s="76" t="s">
        <v>842</v>
      </c>
      <c r="D11378" t="s">
        <v>980</v>
      </c>
      <c r="E11378" s="82">
        <v>5</v>
      </c>
      <c r="F11378" t="s">
        <v>973</v>
      </c>
      <c r="G11378" s="83">
        <v>42506</v>
      </c>
      <c r="I11378">
        <v>2016</v>
      </c>
    </row>
    <row r="11379" spans="1:9" x14ac:dyDescent="0.25">
      <c r="A11379" t="s">
        <v>972</v>
      </c>
      <c r="B11379" t="s">
        <v>246</v>
      </c>
      <c r="C11379" s="76" t="s">
        <v>842</v>
      </c>
      <c r="D11379" t="s">
        <v>980</v>
      </c>
      <c r="E11379" s="82">
        <v>4.2</v>
      </c>
      <c r="F11379" t="s">
        <v>973</v>
      </c>
      <c r="G11379" s="83">
        <v>42459</v>
      </c>
      <c r="I11379">
        <v>2016</v>
      </c>
    </row>
    <row r="11380" spans="1:9" x14ac:dyDescent="0.25">
      <c r="A11380" t="s">
        <v>972</v>
      </c>
      <c r="B11380" t="s">
        <v>240</v>
      </c>
      <c r="C11380" s="76" t="s">
        <v>842</v>
      </c>
      <c r="D11380" t="s">
        <v>980</v>
      </c>
      <c r="E11380" s="82">
        <v>5</v>
      </c>
      <c r="F11380" t="s">
        <v>973</v>
      </c>
      <c r="G11380" s="83">
        <v>42430</v>
      </c>
      <c r="I11380">
        <v>2016</v>
      </c>
    </row>
    <row r="11381" spans="1:9" x14ac:dyDescent="0.25">
      <c r="A11381" t="s">
        <v>972</v>
      </c>
      <c r="B11381" t="s">
        <v>249</v>
      </c>
      <c r="C11381" s="76" t="s">
        <v>842</v>
      </c>
      <c r="D11381" t="s">
        <v>980</v>
      </c>
      <c r="E11381" s="82">
        <v>3.8</v>
      </c>
      <c r="F11381" t="s">
        <v>973</v>
      </c>
      <c r="G11381" s="83">
        <v>42459</v>
      </c>
      <c r="I11381">
        <v>2016</v>
      </c>
    </row>
    <row r="11382" spans="1:9" x14ac:dyDescent="0.25">
      <c r="A11382" t="s">
        <v>972</v>
      </c>
      <c r="B11382" t="s">
        <v>171</v>
      </c>
      <c r="C11382" s="76" t="s">
        <v>842</v>
      </c>
      <c r="D11382" t="s">
        <v>980</v>
      </c>
      <c r="E11382" s="82">
        <v>7.6</v>
      </c>
      <c r="F11382" t="s">
        <v>973</v>
      </c>
      <c r="G11382" s="83">
        <v>42425</v>
      </c>
      <c r="I11382">
        <v>2016</v>
      </c>
    </row>
    <row r="11383" spans="1:9" x14ac:dyDescent="0.25">
      <c r="A11383" t="s">
        <v>972</v>
      </c>
      <c r="B11383" t="s">
        <v>242</v>
      </c>
      <c r="C11383" s="76" t="s">
        <v>842</v>
      </c>
      <c r="D11383" t="s">
        <v>980</v>
      </c>
      <c r="E11383" s="82">
        <v>4.5</v>
      </c>
      <c r="F11383" t="s">
        <v>973</v>
      </c>
      <c r="G11383" s="83">
        <v>42401</v>
      </c>
      <c r="I11383">
        <v>2016</v>
      </c>
    </row>
    <row r="11384" spans="1:9" x14ac:dyDescent="0.25">
      <c r="A11384" t="s">
        <v>972</v>
      </c>
      <c r="B11384" t="s">
        <v>254</v>
      </c>
      <c r="C11384" s="76" t="s">
        <v>842</v>
      </c>
      <c r="D11384" t="s">
        <v>980</v>
      </c>
      <c r="E11384" s="82">
        <v>8.1999999999999993</v>
      </c>
      <c r="F11384" t="s">
        <v>973</v>
      </c>
      <c r="G11384" s="83">
        <v>42447</v>
      </c>
      <c r="I11384">
        <v>2016</v>
      </c>
    </row>
    <row r="11385" spans="1:9" x14ac:dyDescent="0.25">
      <c r="A11385" t="s">
        <v>972</v>
      </c>
      <c r="B11385" t="s">
        <v>246</v>
      </c>
      <c r="C11385" s="76" t="s">
        <v>842</v>
      </c>
      <c r="D11385" t="s">
        <v>980</v>
      </c>
      <c r="E11385" s="82">
        <v>3.6</v>
      </c>
      <c r="F11385" t="s">
        <v>973</v>
      </c>
      <c r="G11385" s="83">
        <v>42459</v>
      </c>
      <c r="I11385">
        <v>2016</v>
      </c>
    </row>
    <row r="11386" spans="1:9" x14ac:dyDescent="0.25">
      <c r="A11386" t="s">
        <v>972</v>
      </c>
      <c r="B11386" t="s">
        <v>177</v>
      </c>
      <c r="C11386" s="76" t="s">
        <v>842</v>
      </c>
      <c r="D11386" t="s">
        <v>980</v>
      </c>
      <c r="E11386" s="82">
        <v>6</v>
      </c>
      <c r="F11386" t="s">
        <v>973</v>
      </c>
      <c r="G11386" s="83">
        <v>42433</v>
      </c>
      <c r="I11386">
        <v>2016</v>
      </c>
    </row>
    <row r="11387" spans="1:9" x14ac:dyDescent="0.25">
      <c r="A11387" t="s">
        <v>972</v>
      </c>
      <c r="B11387" t="s">
        <v>244</v>
      </c>
      <c r="C11387" s="76" t="s">
        <v>842</v>
      </c>
      <c r="D11387" t="s">
        <v>980</v>
      </c>
      <c r="E11387" s="82">
        <v>3.8</v>
      </c>
      <c r="F11387" t="s">
        <v>973</v>
      </c>
      <c r="G11387" s="83">
        <v>42492</v>
      </c>
      <c r="I11387">
        <v>2016</v>
      </c>
    </row>
    <row r="11388" spans="1:9" x14ac:dyDescent="0.25">
      <c r="A11388" t="s">
        <v>972</v>
      </c>
      <c r="B11388" t="s">
        <v>276</v>
      </c>
      <c r="C11388" s="76" t="s">
        <v>842</v>
      </c>
      <c r="D11388" t="s">
        <v>980</v>
      </c>
      <c r="E11388" s="82">
        <v>6</v>
      </c>
      <c r="F11388" t="s">
        <v>973</v>
      </c>
      <c r="G11388" s="83">
        <v>42446</v>
      </c>
      <c r="I11388">
        <v>2016</v>
      </c>
    </row>
    <row r="11389" spans="1:9" x14ac:dyDescent="0.25">
      <c r="A11389" t="s">
        <v>972</v>
      </c>
      <c r="B11389" t="s">
        <v>253</v>
      </c>
      <c r="C11389" s="76" t="s">
        <v>842</v>
      </c>
      <c r="D11389" t="s">
        <v>980</v>
      </c>
      <c r="E11389" s="82">
        <v>4</v>
      </c>
      <c r="F11389" t="s">
        <v>973</v>
      </c>
      <c r="G11389" s="83">
        <v>42479</v>
      </c>
      <c r="I11389">
        <v>2016</v>
      </c>
    </row>
    <row r="11390" spans="1:9" x14ac:dyDescent="0.25">
      <c r="A11390" t="s">
        <v>972</v>
      </c>
      <c r="B11390" t="s">
        <v>146</v>
      </c>
      <c r="C11390" s="76" t="s">
        <v>842</v>
      </c>
      <c r="D11390" t="s">
        <v>980</v>
      </c>
      <c r="E11390" s="82">
        <v>12.6</v>
      </c>
      <c r="F11390" t="s">
        <v>973</v>
      </c>
      <c r="G11390" s="83">
        <v>42444</v>
      </c>
      <c r="I11390">
        <v>2016</v>
      </c>
    </row>
    <row r="11391" spans="1:9" x14ac:dyDescent="0.25">
      <c r="A11391" t="s">
        <v>972</v>
      </c>
      <c r="B11391" t="s">
        <v>280</v>
      </c>
      <c r="C11391" s="76" t="s">
        <v>842</v>
      </c>
      <c r="D11391" t="s">
        <v>980</v>
      </c>
      <c r="E11391" s="82">
        <v>480</v>
      </c>
      <c r="F11391" t="s">
        <v>973</v>
      </c>
      <c r="G11391" s="83">
        <v>42725</v>
      </c>
      <c r="I11391">
        <v>2016</v>
      </c>
    </row>
    <row r="11392" spans="1:9" x14ac:dyDescent="0.25">
      <c r="A11392" t="s">
        <v>972</v>
      </c>
      <c r="B11392" t="s">
        <v>187</v>
      </c>
      <c r="C11392" s="76" t="s">
        <v>842</v>
      </c>
      <c r="D11392" t="s">
        <v>980</v>
      </c>
      <c r="E11392" s="82">
        <v>5</v>
      </c>
      <c r="F11392" t="s">
        <v>973</v>
      </c>
      <c r="G11392" s="83">
        <v>42450</v>
      </c>
      <c r="I11392">
        <v>2016</v>
      </c>
    </row>
    <row r="11393" spans="1:9" x14ac:dyDescent="0.25">
      <c r="A11393" t="s">
        <v>972</v>
      </c>
      <c r="B11393" t="s">
        <v>249</v>
      </c>
      <c r="C11393" s="76" t="s">
        <v>842</v>
      </c>
      <c r="D11393" t="s">
        <v>980</v>
      </c>
      <c r="E11393" s="82">
        <v>3</v>
      </c>
      <c r="F11393" t="s">
        <v>973</v>
      </c>
      <c r="G11393" s="83">
        <v>42480</v>
      </c>
      <c r="I11393">
        <v>2016</v>
      </c>
    </row>
    <row r="11394" spans="1:9" x14ac:dyDescent="0.25">
      <c r="A11394" t="s">
        <v>972</v>
      </c>
      <c r="B11394" t="s">
        <v>249</v>
      </c>
      <c r="C11394" s="76" t="s">
        <v>842</v>
      </c>
      <c r="D11394" t="s">
        <v>980</v>
      </c>
      <c r="E11394" s="82">
        <v>10</v>
      </c>
      <c r="F11394" t="s">
        <v>973</v>
      </c>
      <c r="G11394" s="83">
        <v>42443</v>
      </c>
      <c r="I11394">
        <v>2016</v>
      </c>
    </row>
    <row r="11395" spans="1:9" x14ac:dyDescent="0.25">
      <c r="A11395" t="s">
        <v>972</v>
      </c>
      <c r="B11395" t="s">
        <v>242</v>
      </c>
      <c r="C11395" s="76" t="s">
        <v>842</v>
      </c>
      <c r="D11395" t="s">
        <v>980</v>
      </c>
      <c r="E11395" s="82">
        <v>6</v>
      </c>
      <c r="F11395" t="s">
        <v>973</v>
      </c>
      <c r="G11395" s="83">
        <v>42430</v>
      </c>
      <c r="I11395">
        <v>2016</v>
      </c>
    </row>
    <row r="11396" spans="1:9" x14ac:dyDescent="0.25">
      <c r="A11396" t="s">
        <v>972</v>
      </c>
      <c r="B11396" t="s">
        <v>170</v>
      </c>
      <c r="C11396" s="76" t="s">
        <v>842</v>
      </c>
      <c r="D11396" t="s">
        <v>980</v>
      </c>
      <c r="E11396" s="82">
        <v>4</v>
      </c>
      <c r="F11396" t="s">
        <v>973</v>
      </c>
      <c r="G11396" s="83">
        <v>42398</v>
      </c>
      <c r="I11396">
        <v>2016</v>
      </c>
    </row>
    <row r="11397" spans="1:9" x14ac:dyDescent="0.25">
      <c r="A11397" t="s">
        <v>972</v>
      </c>
      <c r="B11397" t="s">
        <v>141</v>
      </c>
      <c r="C11397" s="76" t="s">
        <v>842</v>
      </c>
      <c r="D11397" t="s">
        <v>980</v>
      </c>
      <c r="E11397" s="82">
        <v>3</v>
      </c>
      <c r="F11397" t="s">
        <v>973</v>
      </c>
      <c r="G11397" s="83">
        <v>42453</v>
      </c>
      <c r="I11397">
        <v>2016</v>
      </c>
    </row>
    <row r="11398" spans="1:9" x14ac:dyDescent="0.25">
      <c r="A11398" t="s">
        <v>972</v>
      </c>
      <c r="B11398" t="s">
        <v>242</v>
      </c>
      <c r="C11398" s="76" t="s">
        <v>842</v>
      </c>
      <c r="D11398" t="s">
        <v>980</v>
      </c>
      <c r="E11398" s="82">
        <v>3</v>
      </c>
      <c r="F11398" t="s">
        <v>973</v>
      </c>
      <c r="G11398" s="83">
        <v>42430</v>
      </c>
      <c r="I11398">
        <v>2016</v>
      </c>
    </row>
    <row r="11399" spans="1:9" x14ac:dyDescent="0.25">
      <c r="A11399" t="s">
        <v>972</v>
      </c>
      <c r="B11399" t="s">
        <v>128</v>
      </c>
      <c r="C11399" s="76" t="s">
        <v>842</v>
      </c>
      <c r="D11399" t="s">
        <v>980</v>
      </c>
      <c r="E11399" s="82">
        <v>3.8</v>
      </c>
      <c r="F11399" t="s">
        <v>973</v>
      </c>
      <c r="G11399" s="83">
        <v>42377</v>
      </c>
      <c r="I11399">
        <v>2016</v>
      </c>
    </row>
    <row r="11400" spans="1:9" x14ac:dyDescent="0.25">
      <c r="A11400" t="s">
        <v>972</v>
      </c>
      <c r="B11400" t="s">
        <v>215</v>
      </c>
      <c r="C11400" s="76" t="s">
        <v>842</v>
      </c>
      <c r="D11400" t="s">
        <v>980</v>
      </c>
      <c r="E11400" s="82">
        <v>6</v>
      </c>
      <c r="F11400" t="s">
        <v>973</v>
      </c>
      <c r="G11400" s="83">
        <v>42478</v>
      </c>
      <c r="I11400">
        <v>2016</v>
      </c>
    </row>
    <row r="11401" spans="1:9" x14ac:dyDescent="0.25">
      <c r="A11401" t="s">
        <v>972</v>
      </c>
      <c r="B11401" t="s">
        <v>63</v>
      </c>
      <c r="C11401" s="76" t="s">
        <v>842</v>
      </c>
      <c r="D11401" t="s">
        <v>980</v>
      </c>
      <c r="E11401" s="82">
        <v>5</v>
      </c>
      <c r="F11401" t="s">
        <v>973</v>
      </c>
      <c r="G11401" s="83">
        <v>42405</v>
      </c>
      <c r="I11401">
        <v>2016</v>
      </c>
    </row>
    <row r="11402" spans="1:9" x14ac:dyDescent="0.25">
      <c r="A11402" t="s">
        <v>972</v>
      </c>
      <c r="B11402" t="s">
        <v>251</v>
      </c>
      <c r="C11402" s="76" t="s">
        <v>842</v>
      </c>
      <c r="D11402" t="s">
        <v>980</v>
      </c>
      <c r="E11402" s="82">
        <v>5</v>
      </c>
      <c r="F11402" t="s">
        <v>973</v>
      </c>
      <c r="G11402" s="83">
        <v>42405</v>
      </c>
      <c r="I11402">
        <v>2016</v>
      </c>
    </row>
    <row r="11403" spans="1:9" x14ac:dyDescent="0.25">
      <c r="A11403" t="s">
        <v>972</v>
      </c>
      <c r="B11403" t="s">
        <v>251</v>
      </c>
      <c r="C11403" s="76" t="s">
        <v>842</v>
      </c>
      <c r="D11403" t="s">
        <v>980</v>
      </c>
      <c r="E11403" s="82">
        <v>5</v>
      </c>
      <c r="F11403" t="s">
        <v>973</v>
      </c>
      <c r="G11403" s="83">
        <v>42440</v>
      </c>
      <c r="I11403">
        <v>2016</v>
      </c>
    </row>
    <row r="11404" spans="1:9" x14ac:dyDescent="0.25">
      <c r="A11404" t="s">
        <v>972</v>
      </c>
      <c r="B11404" t="s">
        <v>241</v>
      </c>
      <c r="C11404" s="76" t="s">
        <v>842</v>
      </c>
      <c r="D11404" t="s">
        <v>980</v>
      </c>
      <c r="E11404" s="82">
        <v>496</v>
      </c>
      <c r="F11404" t="s">
        <v>973</v>
      </c>
      <c r="G11404" s="83">
        <v>42733</v>
      </c>
      <c r="I11404">
        <v>2016</v>
      </c>
    </row>
    <row r="11405" spans="1:9" x14ac:dyDescent="0.25">
      <c r="A11405" t="s">
        <v>972</v>
      </c>
      <c r="B11405" t="s">
        <v>81</v>
      </c>
      <c r="C11405" s="76" t="s">
        <v>842</v>
      </c>
      <c r="D11405" t="s">
        <v>980</v>
      </c>
      <c r="E11405" s="82">
        <v>499.5</v>
      </c>
      <c r="F11405" t="s">
        <v>973</v>
      </c>
      <c r="G11405" s="83">
        <v>42927</v>
      </c>
      <c r="I11405">
        <v>2017</v>
      </c>
    </row>
    <row r="11406" spans="1:9" ht="14.45" customHeight="1" x14ac:dyDescent="0.25">
      <c r="A11406" t="s">
        <v>972</v>
      </c>
      <c r="B11406" t="s">
        <v>81</v>
      </c>
      <c r="C11406" s="76" t="s">
        <v>842</v>
      </c>
      <c r="D11406" t="s">
        <v>980</v>
      </c>
      <c r="E11406" s="82">
        <v>499.5</v>
      </c>
      <c r="F11406" t="s">
        <v>973</v>
      </c>
      <c r="G11406" s="83">
        <v>42963</v>
      </c>
      <c r="I11406">
        <v>2017</v>
      </c>
    </row>
    <row r="11407" spans="1:9" ht="14.45" customHeight="1" x14ac:dyDescent="0.25">
      <c r="A11407" t="s">
        <v>972</v>
      </c>
      <c r="B11407" t="s">
        <v>246</v>
      </c>
      <c r="C11407" s="76" t="s">
        <v>842</v>
      </c>
      <c r="D11407" t="s">
        <v>980</v>
      </c>
      <c r="E11407" s="82">
        <v>6</v>
      </c>
      <c r="F11407" t="s">
        <v>973</v>
      </c>
      <c r="G11407" s="83">
        <v>42430</v>
      </c>
      <c r="I11407">
        <v>2016</v>
      </c>
    </row>
    <row r="11408" spans="1:9" ht="14.45" customHeight="1" x14ac:dyDescent="0.25">
      <c r="A11408" t="s">
        <v>972</v>
      </c>
      <c r="B11408" t="s">
        <v>71</v>
      </c>
      <c r="C11408" s="76" t="s">
        <v>842</v>
      </c>
      <c r="D11408" t="s">
        <v>980</v>
      </c>
      <c r="E11408" s="82">
        <v>3.6</v>
      </c>
      <c r="F11408" t="s">
        <v>973</v>
      </c>
      <c r="G11408" s="83">
        <v>42464</v>
      </c>
      <c r="I11408">
        <v>2016</v>
      </c>
    </row>
    <row r="11409" spans="1:9" ht="14.45" customHeight="1" x14ac:dyDescent="0.25">
      <c r="A11409" t="s">
        <v>972</v>
      </c>
      <c r="B11409" t="s">
        <v>2</v>
      </c>
      <c r="C11409" s="76" t="s">
        <v>842</v>
      </c>
      <c r="D11409" t="s">
        <v>980</v>
      </c>
      <c r="E11409" s="82">
        <v>5</v>
      </c>
      <c r="F11409" t="s">
        <v>973</v>
      </c>
      <c r="G11409" s="83">
        <v>42402</v>
      </c>
      <c r="I11409">
        <v>2016</v>
      </c>
    </row>
    <row r="11410" spans="1:9" ht="14.45" customHeight="1" x14ac:dyDescent="0.25">
      <c r="A11410" t="s">
        <v>972</v>
      </c>
      <c r="B11410" t="s">
        <v>244</v>
      </c>
      <c r="C11410" s="76" t="s">
        <v>842</v>
      </c>
      <c r="D11410" t="s">
        <v>980</v>
      </c>
      <c r="E11410" s="82">
        <v>7.6</v>
      </c>
      <c r="F11410" t="s">
        <v>973</v>
      </c>
      <c r="G11410" s="83">
        <v>42443</v>
      </c>
      <c r="I11410">
        <v>2016</v>
      </c>
    </row>
    <row r="11411" spans="1:9" ht="14.45" customHeight="1" x14ac:dyDescent="0.25">
      <c r="A11411" t="s">
        <v>972</v>
      </c>
      <c r="B11411" t="s">
        <v>144</v>
      </c>
      <c r="C11411" s="76" t="s">
        <v>842</v>
      </c>
      <c r="D11411" t="s">
        <v>980</v>
      </c>
      <c r="E11411" s="82">
        <v>336</v>
      </c>
      <c r="F11411" t="s">
        <v>973</v>
      </c>
      <c r="G11411" s="83">
        <v>42725</v>
      </c>
      <c r="I11411">
        <v>2016</v>
      </c>
    </row>
    <row r="11412" spans="1:9" ht="14.45" customHeight="1" x14ac:dyDescent="0.25">
      <c r="A11412" t="s">
        <v>972</v>
      </c>
      <c r="B11412" t="s">
        <v>241</v>
      </c>
      <c r="C11412" s="76" t="s">
        <v>842</v>
      </c>
      <c r="D11412" t="s">
        <v>980</v>
      </c>
      <c r="E11412" s="82">
        <v>6</v>
      </c>
      <c r="F11412" t="s">
        <v>973</v>
      </c>
      <c r="G11412" s="83">
        <v>42430</v>
      </c>
      <c r="I11412">
        <v>2016</v>
      </c>
    </row>
    <row r="11413" spans="1:9" ht="14.45" customHeight="1" x14ac:dyDescent="0.25">
      <c r="A11413" t="s">
        <v>972</v>
      </c>
      <c r="B11413" s="74" t="s">
        <v>213</v>
      </c>
      <c r="C11413" s="76" t="s">
        <v>842</v>
      </c>
      <c r="D11413" t="s">
        <v>980</v>
      </c>
      <c r="E11413" s="82">
        <v>499.5</v>
      </c>
      <c r="F11413" t="s">
        <v>973</v>
      </c>
      <c r="G11413" s="83">
        <v>42691</v>
      </c>
      <c r="I11413">
        <v>2016</v>
      </c>
    </row>
    <row r="11414" spans="1:9" ht="14.45" customHeight="1" x14ac:dyDescent="0.25">
      <c r="A11414" t="s">
        <v>972</v>
      </c>
      <c r="B11414" t="s">
        <v>146</v>
      </c>
      <c r="C11414" s="76" t="s">
        <v>842</v>
      </c>
      <c r="D11414" t="s">
        <v>980</v>
      </c>
      <c r="E11414" s="82">
        <v>3</v>
      </c>
      <c r="F11414" t="s">
        <v>973</v>
      </c>
      <c r="G11414" s="83">
        <v>42494</v>
      </c>
      <c r="I11414">
        <v>2016</v>
      </c>
    </row>
    <row r="11415" spans="1:9" ht="14.45" customHeight="1" x14ac:dyDescent="0.25">
      <c r="A11415" t="s">
        <v>972</v>
      </c>
      <c r="B11415" t="s">
        <v>246</v>
      </c>
      <c r="C11415" s="76" t="s">
        <v>842</v>
      </c>
      <c r="D11415" t="s">
        <v>980</v>
      </c>
      <c r="E11415" s="82">
        <v>3.6</v>
      </c>
      <c r="F11415" t="s">
        <v>973</v>
      </c>
      <c r="G11415" s="83">
        <v>42432</v>
      </c>
      <c r="I11415">
        <v>2016</v>
      </c>
    </row>
    <row r="11416" spans="1:9" ht="14.45" customHeight="1" x14ac:dyDescent="0.25">
      <c r="A11416" t="s">
        <v>972</v>
      </c>
      <c r="B11416" t="s">
        <v>246</v>
      </c>
      <c r="C11416" s="76" t="s">
        <v>842</v>
      </c>
      <c r="D11416" t="s">
        <v>980</v>
      </c>
      <c r="E11416" s="82">
        <v>3.6</v>
      </c>
      <c r="F11416" t="s">
        <v>973</v>
      </c>
      <c r="G11416" s="83">
        <v>42430</v>
      </c>
      <c r="I11416">
        <v>2016</v>
      </c>
    </row>
    <row r="11417" spans="1:9" x14ac:dyDescent="0.25">
      <c r="A11417" t="s">
        <v>972</v>
      </c>
      <c r="B11417" t="s">
        <v>95</v>
      </c>
      <c r="C11417" s="76" t="s">
        <v>842</v>
      </c>
      <c r="D11417" t="s">
        <v>980</v>
      </c>
      <c r="E11417" s="82">
        <v>4.2</v>
      </c>
      <c r="F11417" t="s">
        <v>973</v>
      </c>
      <c r="G11417" s="83">
        <v>42459</v>
      </c>
      <c r="I11417">
        <v>2016</v>
      </c>
    </row>
    <row r="11418" spans="1:9" x14ac:dyDescent="0.25">
      <c r="A11418" t="s">
        <v>972</v>
      </c>
      <c r="B11418" t="s">
        <v>177</v>
      </c>
      <c r="C11418" s="76" t="s">
        <v>842</v>
      </c>
      <c r="D11418" t="s">
        <v>980</v>
      </c>
      <c r="E11418" s="82">
        <v>3.8</v>
      </c>
      <c r="F11418" t="s">
        <v>973</v>
      </c>
      <c r="G11418" s="83">
        <v>42697</v>
      </c>
      <c r="I11418">
        <v>2016</v>
      </c>
    </row>
    <row r="11419" spans="1:9" x14ac:dyDescent="0.25">
      <c r="A11419" t="s">
        <v>972</v>
      </c>
      <c r="B11419" t="s">
        <v>184</v>
      </c>
      <c r="C11419" s="76" t="s">
        <v>842</v>
      </c>
      <c r="D11419" t="s">
        <v>980</v>
      </c>
      <c r="E11419" s="82">
        <v>419.6</v>
      </c>
      <c r="F11419" t="s">
        <v>973</v>
      </c>
      <c r="G11419" s="83">
        <v>42726</v>
      </c>
      <c r="I11419">
        <v>2016</v>
      </c>
    </row>
    <row r="11420" spans="1:9" x14ac:dyDescent="0.25">
      <c r="A11420" t="s">
        <v>972</v>
      </c>
      <c r="B11420" t="s">
        <v>199</v>
      </c>
      <c r="C11420" s="76" t="s">
        <v>842</v>
      </c>
      <c r="D11420" t="s">
        <v>980</v>
      </c>
      <c r="E11420" s="82">
        <v>500</v>
      </c>
      <c r="F11420" t="s">
        <v>973</v>
      </c>
      <c r="G11420" s="83">
        <v>42935</v>
      </c>
      <c r="I11420">
        <v>2017</v>
      </c>
    </row>
    <row r="11421" spans="1:9" x14ac:dyDescent="0.25">
      <c r="A11421" t="s">
        <v>972</v>
      </c>
      <c r="B11421" t="s">
        <v>199</v>
      </c>
      <c r="C11421" s="76" t="s">
        <v>842</v>
      </c>
      <c r="D11421" t="s">
        <v>980</v>
      </c>
      <c r="E11421" s="82">
        <v>5</v>
      </c>
      <c r="F11421" t="s">
        <v>973</v>
      </c>
      <c r="G11421" s="83">
        <v>42537</v>
      </c>
      <c r="I11421">
        <v>2016</v>
      </c>
    </row>
    <row r="11422" spans="1:9" x14ac:dyDescent="0.25">
      <c r="A11422" t="s">
        <v>972</v>
      </c>
      <c r="B11422" t="s">
        <v>177</v>
      </c>
      <c r="C11422" s="76" t="s">
        <v>842</v>
      </c>
      <c r="D11422" t="s">
        <v>980</v>
      </c>
      <c r="E11422" s="82">
        <v>500</v>
      </c>
      <c r="F11422" t="s">
        <v>973</v>
      </c>
      <c r="G11422" s="83">
        <v>43056</v>
      </c>
      <c r="I11422">
        <v>2017</v>
      </c>
    </row>
    <row r="11423" spans="1:9" x14ac:dyDescent="0.25">
      <c r="A11423" t="s">
        <v>972</v>
      </c>
      <c r="B11423" t="s">
        <v>199</v>
      </c>
      <c r="C11423" s="76" t="s">
        <v>842</v>
      </c>
      <c r="D11423" t="s">
        <v>980</v>
      </c>
      <c r="E11423" s="82">
        <v>500</v>
      </c>
      <c r="F11423" t="s">
        <v>973</v>
      </c>
      <c r="G11423" s="83">
        <v>42963</v>
      </c>
      <c r="I11423">
        <v>2017</v>
      </c>
    </row>
    <row r="11424" spans="1:9" x14ac:dyDescent="0.25">
      <c r="A11424" t="s">
        <v>972</v>
      </c>
      <c r="B11424" t="s">
        <v>71</v>
      </c>
      <c r="C11424" s="76" t="s">
        <v>842</v>
      </c>
      <c r="D11424" t="s">
        <v>980</v>
      </c>
      <c r="E11424" s="82">
        <v>500</v>
      </c>
      <c r="F11424" t="s">
        <v>973</v>
      </c>
      <c r="G11424" s="83">
        <v>42723</v>
      </c>
      <c r="I11424">
        <v>2016</v>
      </c>
    </row>
    <row r="11425" spans="1:9" x14ac:dyDescent="0.25">
      <c r="A11425" t="s">
        <v>972</v>
      </c>
      <c r="B11425" t="s">
        <v>106</v>
      </c>
      <c r="C11425" s="76" t="s">
        <v>842</v>
      </c>
      <c r="D11425" t="s">
        <v>980</v>
      </c>
      <c r="E11425" s="82">
        <v>496</v>
      </c>
      <c r="F11425" t="s">
        <v>973</v>
      </c>
      <c r="G11425" s="83">
        <v>42755</v>
      </c>
      <c r="I11425">
        <v>2017</v>
      </c>
    </row>
    <row r="11426" spans="1:9" x14ac:dyDescent="0.25">
      <c r="A11426" t="s">
        <v>972</v>
      </c>
      <c r="B11426" t="s">
        <v>248</v>
      </c>
      <c r="C11426" s="76" t="s">
        <v>842</v>
      </c>
      <c r="D11426" t="s">
        <v>980</v>
      </c>
      <c r="E11426" s="82">
        <v>5</v>
      </c>
      <c r="F11426" t="s">
        <v>973</v>
      </c>
      <c r="G11426" s="83">
        <v>42566</v>
      </c>
      <c r="I11426">
        <v>2016</v>
      </c>
    </row>
    <row r="11427" spans="1:9" x14ac:dyDescent="0.25">
      <c r="A11427" t="s">
        <v>972</v>
      </c>
      <c r="B11427" t="s">
        <v>172</v>
      </c>
      <c r="C11427" s="76" t="s">
        <v>842</v>
      </c>
      <c r="D11427" t="s">
        <v>980</v>
      </c>
      <c r="E11427" s="82">
        <v>9.8000000000000007</v>
      </c>
      <c r="F11427" t="s">
        <v>973</v>
      </c>
      <c r="G11427" s="83">
        <v>42446</v>
      </c>
      <c r="I11427">
        <v>2016</v>
      </c>
    </row>
    <row r="11428" spans="1:9" x14ac:dyDescent="0.25">
      <c r="A11428" t="s">
        <v>972</v>
      </c>
      <c r="B11428" t="s">
        <v>115</v>
      </c>
      <c r="C11428" s="76" t="s">
        <v>842</v>
      </c>
      <c r="D11428" t="s">
        <v>980</v>
      </c>
      <c r="E11428" s="82">
        <v>7.6</v>
      </c>
      <c r="F11428" t="s">
        <v>973</v>
      </c>
      <c r="G11428" s="83">
        <v>42529</v>
      </c>
      <c r="I11428">
        <v>2016</v>
      </c>
    </row>
    <row r="11429" spans="1:9" x14ac:dyDescent="0.25">
      <c r="A11429" t="s">
        <v>972</v>
      </c>
      <c r="B11429" t="s">
        <v>242</v>
      </c>
      <c r="C11429" s="76" t="s">
        <v>842</v>
      </c>
      <c r="D11429" t="s">
        <v>980</v>
      </c>
      <c r="E11429" s="82">
        <v>3.8</v>
      </c>
      <c r="F11429" t="s">
        <v>973</v>
      </c>
      <c r="G11429" s="83">
        <v>42405</v>
      </c>
      <c r="I11429">
        <v>2016</v>
      </c>
    </row>
    <row r="11430" spans="1:9" x14ac:dyDescent="0.25">
      <c r="A11430" t="s">
        <v>972</v>
      </c>
      <c r="B11430" t="s">
        <v>251</v>
      </c>
      <c r="C11430" s="76" t="s">
        <v>842</v>
      </c>
      <c r="D11430" t="s">
        <v>980</v>
      </c>
      <c r="E11430" s="82">
        <v>7</v>
      </c>
      <c r="F11430" t="s">
        <v>973</v>
      </c>
      <c r="G11430" s="83">
        <v>42415</v>
      </c>
      <c r="I11430">
        <v>2016</v>
      </c>
    </row>
    <row r="11431" spans="1:9" x14ac:dyDescent="0.25">
      <c r="A11431" t="s">
        <v>972</v>
      </c>
      <c r="B11431" t="s">
        <v>2</v>
      </c>
      <c r="C11431" s="76" t="s">
        <v>842</v>
      </c>
      <c r="D11431" t="s">
        <v>980</v>
      </c>
      <c r="E11431" s="82">
        <v>6</v>
      </c>
      <c r="F11431" t="s">
        <v>973</v>
      </c>
      <c r="G11431" s="83">
        <v>42417</v>
      </c>
      <c r="I11431">
        <v>2016</v>
      </c>
    </row>
    <row r="11432" spans="1:9" x14ac:dyDescent="0.25">
      <c r="A11432" t="s">
        <v>972</v>
      </c>
      <c r="B11432" t="s">
        <v>215</v>
      </c>
      <c r="C11432" s="76" t="s">
        <v>842</v>
      </c>
      <c r="D11432" t="s">
        <v>980</v>
      </c>
      <c r="E11432" s="82">
        <v>3.8</v>
      </c>
      <c r="F11432" t="s">
        <v>973</v>
      </c>
      <c r="G11432" s="83">
        <v>42405</v>
      </c>
      <c r="I11432">
        <v>2016</v>
      </c>
    </row>
    <row r="11433" spans="1:9" x14ac:dyDescent="0.25">
      <c r="A11433" t="s">
        <v>972</v>
      </c>
      <c r="B11433" t="s">
        <v>125</v>
      </c>
      <c r="C11433" s="76" t="s">
        <v>842</v>
      </c>
      <c r="D11433" t="s">
        <v>980</v>
      </c>
      <c r="E11433" s="82">
        <v>499.5</v>
      </c>
      <c r="F11433" t="s">
        <v>973</v>
      </c>
      <c r="G11433" s="83">
        <v>43096</v>
      </c>
      <c r="I11433">
        <v>2017</v>
      </c>
    </row>
    <row r="11434" spans="1:9" x14ac:dyDescent="0.25">
      <c r="A11434" t="s">
        <v>972</v>
      </c>
      <c r="B11434" t="s">
        <v>117</v>
      </c>
      <c r="C11434" s="76" t="s">
        <v>842</v>
      </c>
      <c r="D11434" t="s">
        <v>980</v>
      </c>
      <c r="E11434" s="82">
        <v>499.86</v>
      </c>
      <c r="F11434" t="s">
        <v>973</v>
      </c>
      <c r="G11434" s="83">
        <v>43399</v>
      </c>
      <c r="I11434">
        <v>2018</v>
      </c>
    </row>
    <row r="11435" spans="1:9" x14ac:dyDescent="0.25">
      <c r="A11435" t="s">
        <v>972</v>
      </c>
      <c r="B11435" t="s">
        <v>124</v>
      </c>
      <c r="C11435" s="76" t="s">
        <v>842</v>
      </c>
      <c r="D11435" t="s">
        <v>980</v>
      </c>
      <c r="E11435" s="82">
        <v>500</v>
      </c>
      <c r="F11435" t="s">
        <v>973</v>
      </c>
      <c r="G11435" s="83">
        <v>42682</v>
      </c>
      <c r="I11435">
        <v>2016</v>
      </c>
    </row>
    <row r="11436" spans="1:9" x14ac:dyDescent="0.25">
      <c r="A11436" t="s">
        <v>972</v>
      </c>
      <c r="B11436" t="s">
        <v>246</v>
      </c>
      <c r="C11436" s="76" t="s">
        <v>842</v>
      </c>
      <c r="D11436" t="s">
        <v>980</v>
      </c>
      <c r="E11436" s="82">
        <v>500</v>
      </c>
      <c r="F11436" t="s">
        <v>973</v>
      </c>
      <c r="G11436" s="83">
        <v>43122</v>
      </c>
      <c r="I11436">
        <v>2018</v>
      </c>
    </row>
    <row r="11437" spans="1:9" x14ac:dyDescent="0.25">
      <c r="A11437" t="s">
        <v>972</v>
      </c>
      <c r="B11437" t="s">
        <v>177</v>
      </c>
      <c r="C11437" s="76" t="s">
        <v>842</v>
      </c>
      <c r="D11437" t="s">
        <v>980</v>
      </c>
      <c r="E11437" s="82">
        <v>7.5</v>
      </c>
      <c r="F11437" t="s">
        <v>973</v>
      </c>
      <c r="G11437" s="83">
        <v>42408</v>
      </c>
      <c r="I11437">
        <v>2016</v>
      </c>
    </row>
    <row r="11438" spans="1:9" x14ac:dyDescent="0.25">
      <c r="A11438" t="s">
        <v>972</v>
      </c>
      <c r="B11438" t="s">
        <v>230</v>
      </c>
      <c r="C11438" s="76" t="s">
        <v>842</v>
      </c>
      <c r="D11438" t="s">
        <v>980</v>
      </c>
      <c r="E11438" s="82">
        <v>8.75</v>
      </c>
      <c r="F11438" t="s">
        <v>973</v>
      </c>
      <c r="G11438" s="83">
        <v>42415</v>
      </c>
      <c r="I11438">
        <v>2016</v>
      </c>
    </row>
    <row r="11439" spans="1:9" x14ac:dyDescent="0.25">
      <c r="A11439" t="s">
        <v>972</v>
      </c>
      <c r="B11439" t="s">
        <v>209</v>
      </c>
      <c r="C11439" s="76" t="s">
        <v>842</v>
      </c>
      <c r="D11439" t="s">
        <v>980</v>
      </c>
      <c r="E11439" s="82">
        <v>7.6</v>
      </c>
      <c r="F11439" t="s">
        <v>973</v>
      </c>
      <c r="G11439" s="83">
        <v>42466</v>
      </c>
      <c r="I11439">
        <v>2016</v>
      </c>
    </row>
    <row r="11440" spans="1:9" x14ac:dyDescent="0.25">
      <c r="A11440" t="s">
        <v>972</v>
      </c>
      <c r="B11440" t="s">
        <v>199</v>
      </c>
      <c r="C11440" s="76" t="s">
        <v>842</v>
      </c>
      <c r="D11440" t="s">
        <v>980</v>
      </c>
      <c r="E11440" s="82">
        <v>4.2</v>
      </c>
      <c r="F11440" t="s">
        <v>973</v>
      </c>
      <c r="G11440" s="83">
        <v>42570</v>
      </c>
      <c r="I11440">
        <v>2016</v>
      </c>
    </row>
    <row r="11441" spans="1:9" x14ac:dyDescent="0.25">
      <c r="A11441" t="s">
        <v>972</v>
      </c>
      <c r="B11441" s="74" t="s">
        <v>213</v>
      </c>
      <c r="C11441" s="76" t="s">
        <v>842</v>
      </c>
      <c r="D11441" t="s">
        <v>980</v>
      </c>
      <c r="E11441" s="82">
        <v>6</v>
      </c>
      <c r="F11441" t="s">
        <v>973</v>
      </c>
      <c r="G11441" s="83">
        <v>42430</v>
      </c>
      <c r="I11441">
        <v>2016</v>
      </c>
    </row>
    <row r="11442" spans="1:9" x14ac:dyDescent="0.25">
      <c r="A11442" t="s">
        <v>972</v>
      </c>
      <c r="B11442" t="s">
        <v>249</v>
      </c>
      <c r="C11442" s="76" t="s">
        <v>842</v>
      </c>
      <c r="D11442" t="s">
        <v>980</v>
      </c>
      <c r="E11442" s="82">
        <v>10</v>
      </c>
      <c r="F11442" t="s">
        <v>973</v>
      </c>
      <c r="G11442" s="83">
        <v>42467</v>
      </c>
      <c r="I11442">
        <v>2016</v>
      </c>
    </row>
    <row r="11443" spans="1:9" x14ac:dyDescent="0.25">
      <c r="A11443" t="s">
        <v>972</v>
      </c>
      <c r="B11443" t="s">
        <v>246</v>
      </c>
      <c r="C11443" s="76" t="s">
        <v>842</v>
      </c>
      <c r="D11443" t="s">
        <v>980</v>
      </c>
      <c r="E11443" s="82">
        <v>6</v>
      </c>
      <c r="F11443" t="s">
        <v>973</v>
      </c>
      <c r="G11443" s="83">
        <v>42458</v>
      </c>
      <c r="I11443">
        <v>2016</v>
      </c>
    </row>
    <row r="11444" spans="1:9" x14ac:dyDescent="0.25">
      <c r="A11444" t="s">
        <v>972</v>
      </c>
      <c r="B11444" t="s">
        <v>246</v>
      </c>
      <c r="C11444" s="76" t="s">
        <v>842</v>
      </c>
      <c r="D11444" t="s">
        <v>980</v>
      </c>
      <c r="E11444" s="82">
        <v>1.82</v>
      </c>
      <c r="F11444" t="s">
        <v>973</v>
      </c>
      <c r="G11444" s="83">
        <v>42458</v>
      </c>
      <c r="I11444">
        <v>2016</v>
      </c>
    </row>
    <row r="11445" spans="1:9" x14ac:dyDescent="0.25">
      <c r="A11445" t="s">
        <v>972</v>
      </c>
      <c r="B11445" t="s">
        <v>253</v>
      </c>
      <c r="C11445" s="76" t="s">
        <v>842</v>
      </c>
      <c r="D11445" t="s">
        <v>980</v>
      </c>
      <c r="E11445" s="82">
        <v>3.6</v>
      </c>
      <c r="F11445" t="s">
        <v>973</v>
      </c>
      <c r="G11445" s="83">
        <v>42443</v>
      </c>
      <c r="I11445">
        <v>2016</v>
      </c>
    </row>
    <row r="11446" spans="1:9" x14ac:dyDescent="0.25">
      <c r="A11446" t="s">
        <v>972</v>
      </c>
      <c r="B11446" t="s">
        <v>246</v>
      </c>
      <c r="C11446" s="76" t="s">
        <v>842</v>
      </c>
      <c r="D11446" t="s">
        <v>980</v>
      </c>
      <c r="E11446" s="82">
        <v>3.6</v>
      </c>
      <c r="F11446" t="s">
        <v>973</v>
      </c>
      <c r="G11446" s="83">
        <v>42430</v>
      </c>
      <c r="I11446">
        <v>2016</v>
      </c>
    </row>
    <row r="11447" spans="1:9" x14ac:dyDescent="0.25">
      <c r="A11447" t="s">
        <v>972</v>
      </c>
      <c r="B11447" t="s">
        <v>247</v>
      </c>
      <c r="C11447" s="76" t="s">
        <v>842</v>
      </c>
      <c r="D11447" t="s">
        <v>980</v>
      </c>
      <c r="E11447" s="82">
        <v>7.6</v>
      </c>
      <c r="F11447" t="s">
        <v>973</v>
      </c>
      <c r="G11447" s="83">
        <v>42466</v>
      </c>
      <c r="I11447">
        <v>2016</v>
      </c>
    </row>
    <row r="11448" spans="1:9" x14ac:dyDescent="0.25">
      <c r="A11448" t="s">
        <v>972</v>
      </c>
      <c r="B11448" t="s">
        <v>78</v>
      </c>
      <c r="C11448" s="76" t="s">
        <v>842</v>
      </c>
      <c r="D11448" t="s">
        <v>980</v>
      </c>
      <c r="E11448" s="82">
        <v>5</v>
      </c>
      <c r="F11448" t="s">
        <v>973</v>
      </c>
      <c r="G11448" s="83">
        <v>42492</v>
      </c>
      <c r="I11448">
        <v>2016</v>
      </c>
    </row>
    <row r="11449" spans="1:9" x14ac:dyDescent="0.25">
      <c r="A11449" t="s">
        <v>972</v>
      </c>
      <c r="B11449" t="s">
        <v>248</v>
      </c>
      <c r="C11449" s="76" t="s">
        <v>842</v>
      </c>
      <c r="D11449" t="s">
        <v>980</v>
      </c>
      <c r="E11449" s="82">
        <v>7.6</v>
      </c>
      <c r="F11449" t="s">
        <v>973</v>
      </c>
      <c r="G11449" s="83">
        <v>42412</v>
      </c>
      <c r="I11449">
        <v>2016</v>
      </c>
    </row>
    <row r="11450" spans="1:9" x14ac:dyDescent="0.25">
      <c r="A11450" t="s">
        <v>972</v>
      </c>
      <c r="B11450" t="s">
        <v>223</v>
      </c>
      <c r="C11450" s="76" t="s">
        <v>842</v>
      </c>
      <c r="D11450" t="s">
        <v>980</v>
      </c>
      <c r="E11450" s="82">
        <v>15</v>
      </c>
      <c r="F11450" t="s">
        <v>973</v>
      </c>
      <c r="G11450" s="83">
        <v>42451</v>
      </c>
      <c r="I11450">
        <v>2016</v>
      </c>
    </row>
    <row r="11451" spans="1:9" x14ac:dyDescent="0.25">
      <c r="A11451" t="s">
        <v>972</v>
      </c>
      <c r="B11451" t="s">
        <v>71</v>
      </c>
      <c r="C11451" s="76" t="s">
        <v>842</v>
      </c>
      <c r="D11451" t="s">
        <v>980</v>
      </c>
      <c r="E11451" s="82">
        <v>8.8000000000000007</v>
      </c>
      <c r="F11451" t="s">
        <v>973</v>
      </c>
      <c r="G11451" s="83">
        <v>42472</v>
      </c>
      <c r="I11451">
        <v>2016</v>
      </c>
    </row>
    <row r="11452" spans="1:9" x14ac:dyDescent="0.25">
      <c r="A11452" t="s">
        <v>972</v>
      </c>
      <c r="B11452" t="s">
        <v>177</v>
      </c>
      <c r="C11452" s="76" t="s">
        <v>842</v>
      </c>
      <c r="D11452" t="s">
        <v>980</v>
      </c>
      <c r="E11452" s="82">
        <v>6</v>
      </c>
      <c r="F11452" t="s">
        <v>973</v>
      </c>
      <c r="G11452" s="83">
        <v>42453</v>
      </c>
      <c r="I11452">
        <v>2016</v>
      </c>
    </row>
    <row r="11453" spans="1:9" x14ac:dyDescent="0.25">
      <c r="A11453" t="s">
        <v>972</v>
      </c>
      <c r="B11453" t="s">
        <v>246</v>
      </c>
      <c r="C11453" s="76" t="s">
        <v>842</v>
      </c>
      <c r="D11453" t="s">
        <v>980</v>
      </c>
      <c r="E11453" s="82">
        <v>4.2</v>
      </c>
      <c r="F11453" t="s">
        <v>973</v>
      </c>
      <c r="G11453" s="83">
        <v>42447</v>
      </c>
      <c r="I11453">
        <v>2016</v>
      </c>
    </row>
    <row r="11454" spans="1:9" x14ac:dyDescent="0.25">
      <c r="A11454" t="s">
        <v>972</v>
      </c>
      <c r="B11454" t="s">
        <v>79</v>
      </c>
      <c r="C11454" s="76" t="s">
        <v>842</v>
      </c>
      <c r="D11454" t="s">
        <v>980</v>
      </c>
      <c r="E11454" s="82">
        <v>6</v>
      </c>
      <c r="F11454" t="s">
        <v>973</v>
      </c>
      <c r="G11454" s="83">
        <v>42395</v>
      </c>
      <c r="I11454">
        <v>2016</v>
      </c>
    </row>
    <row r="11455" spans="1:9" x14ac:dyDescent="0.25">
      <c r="A11455" t="s">
        <v>972</v>
      </c>
      <c r="B11455" t="s">
        <v>239</v>
      </c>
      <c r="C11455" s="76" t="s">
        <v>842</v>
      </c>
      <c r="D11455" t="s">
        <v>980</v>
      </c>
      <c r="E11455" s="82">
        <v>4.25</v>
      </c>
      <c r="F11455" t="s">
        <v>973</v>
      </c>
      <c r="G11455" s="83">
        <v>42445</v>
      </c>
      <c r="I11455">
        <v>2016</v>
      </c>
    </row>
    <row r="11456" spans="1:9" x14ac:dyDescent="0.25">
      <c r="A11456" t="s">
        <v>972</v>
      </c>
      <c r="B11456" t="s">
        <v>246</v>
      </c>
      <c r="C11456" s="76" t="s">
        <v>842</v>
      </c>
      <c r="D11456" t="s">
        <v>980</v>
      </c>
      <c r="E11456" s="82">
        <v>4.72</v>
      </c>
      <c r="F11456" t="s">
        <v>973</v>
      </c>
      <c r="G11456" s="83">
        <v>42432</v>
      </c>
      <c r="I11456">
        <v>2016</v>
      </c>
    </row>
    <row r="11457" spans="1:9" x14ac:dyDescent="0.25">
      <c r="A11457" t="s">
        <v>972</v>
      </c>
      <c r="B11457" t="s">
        <v>187</v>
      </c>
      <c r="C11457" s="76" t="s">
        <v>842</v>
      </c>
      <c r="D11457" t="s">
        <v>980</v>
      </c>
      <c r="E11457" s="82">
        <v>9</v>
      </c>
      <c r="F11457" t="s">
        <v>973</v>
      </c>
      <c r="G11457" s="83">
        <v>42394</v>
      </c>
      <c r="I11457">
        <v>2016</v>
      </c>
    </row>
    <row r="11458" spans="1:9" x14ac:dyDescent="0.25">
      <c r="A11458" t="s">
        <v>972</v>
      </c>
      <c r="B11458" t="s">
        <v>176</v>
      </c>
      <c r="C11458" s="76" t="s">
        <v>842</v>
      </c>
      <c r="D11458" t="s">
        <v>980</v>
      </c>
      <c r="E11458" s="82">
        <v>3</v>
      </c>
      <c r="F11458" t="s">
        <v>973</v>
      </c>
      <c r="G11458" s="83">
        <v>42430</v>
      </c>
      <c r="I11458">
        <v>2016</v>
      </c>
    </row>
    <row r="11459" spans="1:9" x14ac:dyDescent="0.25">
      <c r="A11459" t="s">
        <v>972</v>
      </c>
      <c r="B11459" t="s">
        <v>213</v>
      </c>
      <c r="C11459" s="76" t="s">
        <v>842</v>
      </c>
      <c r="D11459" t="s">
        <v>980</v>
      </c>
      <c r="E11459" s="82">
        <v>3</v>
      </c>
      <c r="F11459" t="s">
        <v>973</v>
      </c>
      <c r="G11459" s="83">
        <v>42430</v>
      </c>
      <c r="I11459">
        <v>2016</v>
      </c>
    </row>
    <row r="11460" spans="1:9" x14ac:dyDescent="0.25">
      <c r="A11460" t="s">
        <v>972</v>
      </c>
      <c r="B11460" t="s">
        <v>199</v>
      </c>
      <c r="C11460" s="76" t="s">
        <v>842</v>
      </c>
      <c r="D11460" t="s">
        <v>980</v>
      </c>
      <c r="E11460" s="82">
        <v>6</v>
      </c>
      <c r="F11460" t="s">
        <v>973</v>
      </c>
      <c r="G11460" s="83">
        <v>42481</v>
      </c>
      <c r="I11460">
        <v>2016</v>
      </c>
    </row>
    <row r="11461" spans="1:9" x14ac:dyDescent="0.25">
      <c r="A11461" t="s">
        <v>972</v>
      </c>
      <c r="B11461" t="s">
        <v>246</v>
      </c>
      <c r="C11461" s="76" t="s">
        <v>842</v>
      </c>
      <c r="D11461" t="s">
        <v>980</v>
      </c>
      <c r="E11461" s="82">
        <v>3</v>
      </c>
      <c r="F11461" t="s">
        <v>973</v>
      </c>
      <c r="G11461" s="83">
        <v>42489</v>
      </c>
      <c r="I11461">
        <v>2016</v>
      </c>
    </row>
    <row r="11462" spans="1:9" x14ac:dyDescent="0.25">
      <c r="A11462" t="s">
        <v>972</v>
      </c>
      <c r="B11462" t="s">
        <v>208</v>
      </c>
      <c r="C11462" s="76" t="s">
        <v>842</v>
      </c>
      <c r="D11462" t="s">
        <v>980</v>
      </c>
      <c r="E11462" s="82">
        <v>7.6</v>
      </c>
      <c r="F11462" t="s">
        <v>973</v>
      </c>
      <c r="G11462" s="83">
        <v>42445</v>
      </c>
      <c r="I11462">
        <v>2016</v>
      </c>
    </row>
    <row r="11463" spans="1:9" x14ac:dyDescent="0.25">
      <c r="A11463" t="s">
        <v>972</v>
      </c>
      <c r="B11463" t="s">
        <v>204</v>
      </c>
      <c r="C11463" s="76" t="s">
        <v>842</v>
      </c>
      <c r="D11463" t="s">
        <v>980</v>
      </c>
      <c r="E11463" s="82">
        <v>10</v>
      </c>
      <c r="F11463" t="s">
        <v>973</v>
      </c>
      <c r="G11463" s="83">
        <v>42430</v>
      </c>
      <c r="I11463">
        <v>2016</v>
      </c>
    </row>
    <row r="11464" spans="1:9" x14ac:dyDescent="0.25">
      <c r="A11464" t="s">
        <v>972</v>
      </c>
      <c r="B11464" t="s">
        <v>66</v>
      </c>
      <c r="C11464" s="76" t="s">
        <v>842</v>
      </c>
      <c r="D11464" t="s">
        <v>980</v>
      </c>
      <c r="E11464" s="82">
        <v>4.41</v>
      </c>
      <c r="F11464" t="s">
        <v>973</v>
      </c>
      <c r="G11464" s="83">
        <v>42426</v>
      </c>
      <c r="I11464">
        <v>2016</v>
      </c>
    </row>
    <row r="11465" spans="1:9" x14ac:dyDescent="0.25">
      <c r="A11465" t="s">
        <v>972</v>
      </c>
      <c r="B11465" t="s">
        <v>189</v>
      </c>
      <c r="C11465" s="76" t="s">
        <v>842</v>
      </c>
      <c r="D11465" t="s">
        <v>980</v>
      </c>
      <c r="E11465" s="82">
        <v>7.6</v>
      </c>
      <c r="F11465" t="s">
        <v>973</v>
      </c>
      <c r="G11465" s="83">
        <v>42457</v>
      </c>
      <c r="I11465">
        <v>2016</v>
      </c>
    </row>
    <row r="11466" spans="1:9" x14ac:dyDescent="0.25">
      <c r="A11466" t="s">
        <v>972</v>
      </c>
      <c r="B11466" t="s">
        <v>239</v>
      </c>
      <c r="C11466" s="76" t="s">
        <v>842</v>
      </c>
      <c r="D11466" t="s">
        <v>980</v>
      </c>
      <c r="E11466" s="82">
        <v>6</v>
      </c>
      <c r="F11466" t="s">
        <v>973</v>
      </c>
      <c r="G11466" s="83">
        <v>42418</v>
      </c>
      <c r="I11466">
        <v>2016</v>
      </c>
    </row>
    <row r="11467" spans="1:9" ht="14.45" customHeight="1" x14ac:dyDescent="0.25">
      <c r="A11467" t="s">
        <v>972</v>
      </c>
      <c r="B11467" t="s">
        <v>230</v>
      </c>
      <c r="C11467" s="76" t="s">
        <v>842</v>
      </c>
      <c r="D11467" t="s">
        <v>980</v>
      </c>
      <c r="E11467" s="82">
        <v>6</v>
      </c>
      <c r="F11467" t="s">
        <v>973</v>
      </c>
      <c r="G11467" s="83">
        <v>42419</v>
      </c>
      <c r="I11467">
        <v>2016</v>
      </c>
    </row>
    <row r="11468" spans="1:9" ht="14.45" customHeight="1" x14ac:dyDescent="0.25">
      <c r="A11468" t="s">
        <v>972</v>
      </c>
      <c r="B11468" t="s">
        <v>246</v>
      </c>
      <c r="C11468" s="76" t="s">
        <v>842</v>
      </c>
      <c r="D11468" t="s">
        <v>980</v>
      </c>
      <c r="E11468" s="82">
        <v>6</v>
      </c>
      <c r="F11468" t="s">
        <v>973</v>
      </c>
      <c r="G11468" s="83">
        <v>42412</v>
      </c>
      <c r="I11468">
        <v>2016</v>
      </c>
    </row>
    <row r="11469" spans="1:9" ht="14.45" customHeight="1" x14ac:dyDescent="0.25">
      <c r="A11469" t="s">
        <v>972</v>
      </c>
      <c r="B11469" t="s">
        <v>230</v>
      </c>
      <c r="C11469" s="76" t="s">
        <v>842</v>
      </c>
      <c r="D11469" t="s">
        <v>980</v>
      </c>
      <c r="E11469" s="82">
        <v>6</v>
      </c>
      <c r="F11469" t="s">
        <v>973</v>
      </c>
      <c r="G11469" s="83">
        <v>42429</v>
      </c>
      <c r="I11469">
        <v>2016</v>
      </c>
    </row>
    <row r="11470" spans="1:9" ht="14.45" customHeight="1" x14ac:dyDescent="0.25">
      <c r="A11470" t="s">
        <v>972</v>
      </c>
      <c r="B11470" t="s">
        <v>188</v>
      </c>
      <c r="C11470" s="76" t="s">
        <v>842</v>
      </c>
      <c r="D11470" t="s">
        <v>980</v>
      </c>
      <c r="E11470" s="82">
        <v>5.5</v>
      </c>
      <c r="F11470" t="s">
        <v>973</v>
      </c>
      <c r="G11470" s="83">
        <v>42495</v>
      </c>
      <c r="I11470">
        <v>2016</v>
      </c>
    </row>
    <row r="11471" spans="1:9" ht="14.45" customHeight="1" x14ac:dyDescent="0.25">
      <c r="A11471" t="s">
        <v>972</v>
      </c>
      <c r="B11471" t="s">
        <v>241</v>
      </c>
      <c r="C11471" s="76" t="s">
        <v>842</v>
      </c>
      <c r="D11471" t="s">
        <v>980</v>
      </c>
      <c r="E11471" s="82">
        <v>6</v>
      </c>
      <c r="F11471" t="s">
        <v>973</v>
      </c>
      <c r="G11471" s="83">
        <v>42514</v>
      </c>
      <c r="I11471">
        <v>2016</v>
      </c>
    </row>
    <row r="11472" spans="1:9" ht="14.45" customHeight="1" x14ac:dyDescent="0.25">
      <c r="A11472" t="s">
        <v>972</v>
      </c>
      <c r="B11472" t="s">
        <v>95</v>
      </c>
      <c r="C11472" s="76" t="s">
        <v>842</v>
      </c>
      <c r="D11472" t="s">
        <v>980</v>
      </c>
      <c r="E11472" s="82">
        <v>9</v>
      </c>
      <c r="F11472" t="s">
        <v>973</v>
      </c>
      <c r="G11472" s="83">
        <v>42437</v>
      </c>
      <c r="I11472">
        <v>2016</v>
      </c>
    </row>
    <row r="11473" spans="1:9" ht="14.45" customHeight="1" x14ac:dyDescent="0.25">
      <c r="A11473" t="s">
        <v>972</v>
      </c>
      <c r="B11473" t="s">
        <v>208</v>
      </c>
      <c r="C11473" s="76" t="s">
        <v>842</v>
      </c>
      <c r="D11473" t="s">
        <v>980</v>
      </c>
      <c r="E11473" s="82">
        <v>5</v>
      </c>
      <c r="F11473" t="s">
        <v>973</v>
      </c>
      <c r="G11473" s="83">
        <v>42535</v>
      </c>
      <c r="I11473">
        <v>2016</v>
      </c>
    </row>
    <row r="11474" spans="1:9" ht="14.45" customHeight="1" x14ac:dyDescent="0.25">
      <c r="A11474" t="s">
        <v>972</v>
      </c>
      <c r="B11474" t="s">
        <v>249</v>
      </c>
      <c r="C11474" s="76" t="s">
        <v>842</v>
      </c>
      <c r="D11474" t="s">
        <v>980</v>
      </c>
      <c r="E11474" s="82">
        <v>6</v>
      </c>
      <c r="F11474" t="s">
        <v>973</v>
      </c>
      <c r="G11474" s="83">
        <v>42443</v>
      </c>
      <c r="I11474">
        <v>2016</v>
      </c>
    </row>
    <row r="11475" spans="1:9" ht="14.45" customHeight="1" x14ac:dyDescent="0.25">
      <c r="A11475" t="s">
        <v>972</v>
      </c>
      <c r="B11475" t="s">
        <v>188</v>
      </c>
      <c r="C11475" s="76" t="s">
        <v>842</v>
      </c>
      <c r="D11475" t="s">
        <v>980</v>
      </c>
      <c r="E11475" s="82">
        <v>11.4</v>
      </c>
      <c r="F11475" t="s">
        <v>973</v>
      </c>
      <c r="G11475" s="83">
        <v>42502</v>
      </c>
      <c r="I11475">
        <v>2016</v>
      </c>
    </row>
    <row r="11476" spans="1:9" ht="14.45" customHeight="1" x14ac:dyDescent="0.25">
      <c r="A11476" t="s">
        <v>972</v>
      </c>
      <c r="B11476" t="s">
        <v>246</v>
      </c>
      <c r="C11476" s="76" t="s">
        <v>842</v>
      </c>
      <c r="D11476" t="s">
        <v>980</v>
      </c>
      <c r="E11476" s="82">
        <v>3</v>
      </c>
      <c r="F11476" t="s">
        <v>973</v>
      </c>
      <c r="G11476" s="83">
        <v>42459</v>
      </c>
      <c r="I11476">
        <v>2016</v>
      </c>
    </row>
    <row r="11477" spans="1:9" ht="14.45" customHeight="1" x14ac:dyDescent="0.25">
      <c r="A11477" t="s">
        <v>972</v>
      </c>
      <c r="B11477" t="s">
        <v>200</v>
      </c>
      <c r="C11477" s="76" t="s">
        <v>842</v>
      </c>
      <c r="D11477" t="s">
        <v>980</v>
      </c>
      <c r="E11477" s="82">
        <v>5.44</v>
      </c>
      <c r="F11477" t="s">
        <v>973</v>
      </c>
      <c r="G11477" s="83">
        <v>42522</v>
      </c>
      <c r="I11477">
        <v>2016</v>
      </c>
    </row>
    <row r="11478" spans="1:9" ht="14.45" customHeight="1" x14ac:dyDescent="0.25">
      <c r="A11478" t="s">
        <v>972</v>
      </c>
      <c r="B11478" t="s">
        <v>203</v>
      </c>
      <c r="C11478" s="76" t="s">
        <v>842</v>
      </c>
      <c r="D11478" t="s">
        <v>980</v>
      </c>
      <c r="E11478" s="82">
        <v>5</v>
      </c>
      <c r="F11478" t="s">
        <v>973</v>
      </c>
      <c r="G11478" s="83">
        <v>42537</v>
      </c>
      <c r="I11478">
        <v>2016</v>
      </c>
    </row>
    <row r="11479" spans="1:9" ht="14.45" customHeight="1" x14ac:dyDescent="0.25">
      <c r="A11479" t="s">
        <v>972</v>
      </c>
      <c r="B11479" t="s">
        <v>246</v>
      </c>
      <c r="C11479" s="76" t="s">
        <v>842</v>
      </c>
      <c r="D11479" t="s">
        <v>980</v>
      </c>
      <c r="E11479" s="82">
        <v>7.6</v>
      </c>
      <c r="F11479" t="s">
        <v>973</v>
      </c>
      <c r="G11479" s="83">
        <v>42439</v>
      </c>
      <c r="I11479">
        <v>2016</v>
      </c>
    </row>
    <row r="11480" spans="1:9" ht="14.45" customHeight="1" x14ac:dyDescent="0.25">
      <c r="A11480" t="s">
        <v>972</v>
      </c>
      <c r="B11480" t="s">
        <v>169</v>
      </c>
      <c r="C11480" s="76" t="s">
        <v>842</v>
      </c>
      <c r="D11480" t="s">
        <v>980</v>
      </c>
      <c r="E11480" s="82">
        <v>13.6</v>
      </c>
      <c r="F11480" t="s">
        <v>973</v>
      </c>
      <c r="G11480" s="83">
        <v>42430</v>
      </c>
      <c r="I11480">
        <v>2016</v>
      </c>
    </row>
    <row r="11481" spans="1:9" ht="14.45" customHeight="1" x14ac:dyDescent="0.25">
      <c r="A11481" t="s">
        <v>972</v>
      </c>
      <c r="B11481" t="s">
        <v>247</v>
      </c>
      <c r="C11481" s="76" t="s">
        <v>842</v>
      </c>
      <c r="D11481" t="s">
        <v>980</v>
      </c>
      <c r="E11481" s="82">
        <v>3.8</v>
      </c>
      <c r="F11481" t="s">
        <v>973</v>
      </c>
      <c r="G11481" s="83">
        <v>42453</v>
      </c>
      <c r="I11481">
        <v>2016</v>
      </c>
    </row>
    <row r="11482" spans="1:9" ht="14.45" customHeight="1" x14ac:dyDescent="0.25">
      <c r="A11482" t="s">
        <v>972</v>
      </c>
      <c r="B11482" t="s">
        <v>71</v>
      </c>
      <c r="C11482" s="76" t="s">
        <v>842</v>
      </c>
      <c r="D11482" t="s">
        <v>980</v>
      </c>
      <c r="E11482" s="82">
        <v>14.4</v>
      </c>
      <c r="F11482" t="s">
        <v>973</v>
      </c>
      <c r="G11482" s="83">
        <v>42450</v>
      </c>
      <c r="I11482">
        <v>2016</v>
      </c>
    </row>
    <row r="11483" spans="1:9" x14ac:dyDescent="0.25">
      <c r="A11483" t="s">
        <v>972</v>
      </c>
      <c r="B11483" t="s">
        <v>246</v>
      </c>
      <c r="C11483" s="76" t="s">
        <v>842</v>
      </c>
      <c r="D11483" t="s">
        <v>980</v>
      </c>
      <c r="E11483" s="82">
        <v>3</v>
      </c>
      <c r="F11483" t="s">
        <v>973</v>
      </c>
      <c r="G11483" s="83">
        <v>42439</v>
      </c>
      <c r="I11483">
        <v>2016</v>
      </c>
    </row>
    <row r="11484" spans="1:9" x14ac:dyDescent="0.25">
      <c r="A11484" t="s">
        <v>972</v>
      </c>
      <c r="B11484" t="s">
        <v>246</v>
      </c>
      <c r="C11484" s="76" t="s">
        <v>842</v>
      </c>
      <c r="D11484" t="s">
        <v>980</v>
      </c>
      <c r="E11484" s="82">
        <v>3.6</v>
      </c>
      <c r="F11484" t="s">
        <v>973</v>
      </c>
      <c r="G11484" s="83">
        <v>42444</v>
      </c>
      <c r="I11484">
        <v>2016</v>
      </c>
    </row>
    <row r="11485" spans="1:9" x14ac:dyDescent="0.25">
      <c r="A11485" t="s">
        <v>972</v>
      </c>
      <c r="B11485" t="s">
        <v>23</v>
      </c>
      <c r="C11485" s="76" t="s">
        <v>842</v>
      </c>
      <c r="D11485" t="s">
        <v>980</v>
      </c>
      <c r="E11485" s="82">
        <v>3.5</v>
      </c>
      <c r="F11485" t="s">
        <v>973</v>
      </c>
      <c r="G11485" s="83">
        <v>42459</v>
      </c>
      <c r="I11485">
        <v>2016</v>
      </c>
    </row>
    <row r="11486" spans="1:9" x14ac:dyDescent="0.25">
      <c r="A11486" t="s">
        <v>972</v>
      </c>
      <c r="B11486" t="s">
        <v>253</v>
      </c>
      <c r="C11486" s="76" t="s">
        <v>842</v>
      </c>
      <c r="D11486" t="s">
        <v>980</v>
      </c>
      <c r="E11486" s="82">
        <v>3.6</v>
      </c>
      <c r="F11486" t="s">
        <v>973</v>
      </c>
      <c r="G11486" s="83">
        <v>42443</v>
      </c>
      <c r="I11486">
        <v>2016</v>
      </c>
    </row>
    <row r="11487" spans="1:9" x14ac:dyDescent="0.25">
      <c r="A11487" t="s">
        <v>972</v>
      </c>
      <c r="B11487" t="s">
        <v>78</v>
      </c>
      <c r="C11487" s="76" t="s">
        <v>842</v>
      </c>
      <c r="D11487" t="s">
        <v>980</v>
      </c>
      <c r="E11487" s="82">
        <v>19</v>
      </c>
      <c r="F11487" t="s">
        <v>973</v>
      </c>
      <c r="G11487" s="83">
        <v>42786</v>
      </c>
      <c r="I11487">
        <v>2017</v>
      </c>
    </row>
    <row r="11488" spans="1:9" x14ac:dyDescent="0.25">
      <c r="A11488" t="s">
        <v>972</v>
      </c>
      <c r="B11488" t="s">
        <v>253</v>
      </c>
      <c r="C11488" s="76" t="s">
        <v>842</v>
      </c>
      <c r="D11488" t="s">
        <v>980</v>
      </c>
      <c r="E11488" s="82">
        <v>10</v>
      </c>
      <c r="F11488" t="s">
        <v>973</v>
      </c>
      <c r="G11488" s="83">
        <v>42436</v>
      </c>
      <c r="I11488">
        <v>2016</v>
      </c>
    </row>
    <row r="11489" spans="1:9" x14ac:dyDescent="0.25">
      <c r="A11489" t="s">
        <v>972</v>
      </c>
      <c r="B11489" t="s">
        <v>257</v>
      </c>
      <c r="C11489" s="76" t="s">
        <v>842</v>
      </c>
      <c r="D11489" t="s">
        <v>980</v>
      </c>
      <c r="E11489" s="82">
        <v>7.6</v>
      </c>
      <c r="F11489" t="s">
        <v>973</v>
      </c>
      <c r="G11489" s="83">
        <v>42478</v>
      </c>
      <c r="I11489">
        <v>2016</v>
      </c>
    </row>
    <row r="11490" spans="1:9" x14ac:dyDescent="0.25">
      <c r="A11490" t="s">
        <v>972</v>
      </c>
      <c r="B11490" t="s">
        <v>223</v>
      </c>
      <c r="C11490" s="76" t="s">
        <v>842</v>
      </c>
      <c r="D11490" t="s">
        <v>980</v>
      </c>
      <c r="E11490" s="82">
        <v>5</v>
      </c>
      <c r="F11490" t="s">
        <v>973</v>
      </c>
      <c r="G11490" s="83">
        <v>42454</v>
      </c>
      <c r="I11490">
        <v>2016</v>
      </c>
    </row>
    <row r="11491" spans="1:9" x14ac:dyDescent="0.25">
      <c r="A11491" t="s">
        <v>972</v>
      </c>
      <c r="B11491" t="s">
        <v>95</v>
      </c>
      <c r="C11491" s="76" t="s">
        <v>842</v>
      </c>
      <c r="D11491" t="s">
        <v>980</v>
      </c>
      <c r="E11491" s="82">
        <v>6.6</v>
      </c>
      <c r="F11491" t="s">
        <v>973</v>
      </c>
      <c r="G11491" s="83">
        <v>42489</v>
      </c>
      <c r="I11491">
        <v>2016</v>
      </c>
    </row>
    <row r="11492" spans="1:9" x14ac:dyDescent="0.25">
      <c r="A11492" t="s">
        <v>972</v>
      </c>
      <c r="B11492" t="s">
        <v>172</v>
      </c>
      <c r="C11492" s="76" t="s">
        <v>842</v>
      </c>
      <c r="D11492" t="s">
        <v>980</v>
      </c>
      <c r="E11492" s="82">
        <v>6</v>
      </c>
      <c r="F11492" t="s">
        <v>973</v>
      </c>
      <c r="G11492" s="83">
        <v>42621</v>
      </c>
      <c r="I11492">
        <v>2016</v>
      </c>
    </row>
    <row r="11493" spans="1:9" x14ac:dyDescent="0.25">
      <c r="A11493" t="s">
        <v>972</v>
      </c>
      <c r="B11493" t="s">
        <v>241</v>
      </c>
      <c r="C11493" s="76" t="s">
        <v>842</v>
      </c>
      <c r="D11493" t="s">
        <v>980</v>
      </c>
      <c r="E11493" s="82">
        <v>6</v>
      </c>
      <c r="F11493" t="s">
        <v>973</v>
      </c>
      <c r="G11493" s="83">
        <v>42443</v>
      </c>
      <c r="I11493">
        <v>2016</v>
      </c>
    </row>
    <row r="11494" spans="1:9" x14ac:dyDescent="0.25">
      <c r="A11494" t="s">
        <v>972</v>
      </c>
      <c r="B11494" t="s">
        <v>103</v>
      </c>
      <c r="C11494" s="76" t="s">
        <v>842</v>
      </c>
      <c r="D11494" t="s">
        <v>980</v>
      </c>
      <c r="E11494" s="82">
        <v>5.2</v>
      </c>
      <c r="F11494" t="s">
        <v>973</v>
      </c>
      <c r="G11494" s="83">
        <v>42437</v>
      </c>
      <c r="I11494">
        <v>2016</v>
      </c>
    </row>
    <row r="11495" spans="1:9" x14ac:dyDescent="0.25">
      <c r="A11495" t="s">
        <v>972</v>
      </c>
      <c r="B11495" t="s">
        <v>63</v>
      </c>
      <c r="C11495" s="76" t="s">
        <v>842</v>
      </c>
      <c r="D11495" t="s">
        <v>980</v>
      </c>
      <c r="E11495" s="82">
        <v>7.6</v>
      </c>
      <c r="F11495" t="s">
        <v>973</v>
      </c>
      <c r="G11495" s="83">
        <v>42429</v>
      </c>
      <c r="I11495">
        <v>2016</v>
      </c>
    </row>
    <row r="11496" spans="1:9" x14ac:dyDescent="0.25">
      <c r="A11496" t="s">
        <v>972</v>
      </c>
      <c r="B11496" t="s">
        <v>242</v>
      </c>
      <c r="C11496" s="76" t="s">
        <v>842</v>
      </c>
      <c r="D11496" t="s">
        <v>980</v>
      </c>
      <c r="E11496" s="82">
        <v>7.6</v>
      </c>
      <c r="F11496" t="s">
        <v>973</v>
      </c>
      <c r="G11496" s="83">
        <v>42440</v>
      </c>
      <c r="I11496">
        <v>2016</v>
      </c>
    </row>
    <row r="11497" spans="1:9" x14ac:dyDescent="0.25">
      <c r="A11497" t="s">
        <v>972</v>
      </c>
      <c r="B11497" t="s">
        <v>240</v>
      </c>
      <c r="C11497" s="76" t="s">
        <v>842</v>
      </c>
      <c r="D11497" t="s">
        <v>980</v>
      </c>
      <c r="E11497" s="82">
        <v>6</v>
      </c>
      <c r="F11497" t="s">
        <v>973</v>
      </c>
      <c r="G11497" s="83">
        <v>42541</v>
      </c>
      <c r="I11497">
        <v>2016</v>
      </c>
    </row>
    <row r="11498" spans="1:9" x14ac:dyDescent="0.25">
      <c r="A11498" t="s">
        <v>972</v>
      </c>
      <c r="B11498" t="s">
        <v>240</v>
      </c>
      <c r="C11498" s="76" t="s">
        <v>842</v>
      </c>
      <c r="D11498" t="s">
        <v>980</v>
      </c>
      <c r="E11498" s="82">
        <v>6</v>
      </c>
      <c r="F11498" t="s">
        <v>973</v>
      </c>
      <c r="G11498" s="83">
        <v>42443</v>
      </c>
      <c r="I11498">
        <v>2016</v>
      </c>
    </row>
    <row r="11499" spans="1:9" x14ac:dyDescent="0.25">
      <c r="A11499" t="s">
        <v>972</v>
      </c>
      <c r="B11499" t="s">
        <v>248</v>
      </c>
      <c r="C11499" s="76" t="s">
        <v>842</v>
      </c>
      <c r="D11499" t="s">
        <v>980</v>
      </c>
      <c r="E11499" s="82">
        <v>6</v>
      </c>
      <c r="F11499" t="s">
        <v>973</v>
      </c>
      <c r="G11499" s="83">
        <v>42450</v>
      </c>
      <c r="I11499">
        <v>2016</v>
      </c>
    </row>
    <row r="11500" spans="1:9" x14ac:dyDescent="0.25">
      <c r="A11500" t="s">
        <v>972</v>
      </c>
      <c r="B11500" t="s">
        <v>249</v>
      </c>
      <c r="C11500" s="76" t="s">
        <v>842</v>
      </c>
      <c r="D11500" t="s">
        <v>980</v>
      </c>
      <c r="E11500" s="82">
        <v>5</v>
      </c>
      <c r="F11500" t="s">
        <v>973</v>
      </c>
      <c r="G11500" s="83">
        <v>42443</v>
      </c>
      <c r="I11500">
        <v>2016</v>
      </c>
    </row>
    <row r="11501" spans="1:9" x14ac:dyDescent="0.25">
      <c r="A11501" t="s">
        <v>972</v>
      </c>
      <c r="B11501" t="s">
        <v>246</v>
      </c>
      <c r="C11501" s="76" t="s">
        <v>842</v>
      </c>
      <c r="D11501" t="s">
        <v>980</v>
      </c>
      <c r="E11501" s="82">
        <v>3</v>
      </c>
      <c r="F11501" t="s">
        <v>973</v>
      </c>
      <c r="G11501" s="83">
        <v>42489</v>
      </c>
      <c r="I11501">
        <v>2016</v>
      </c>
    </row>
    <row r="11502" spans="1:9" x14ac:dyDescent="0.25">
      <c r="A11502" t="s">
        <v>972</v>
      </c>
      <c r="B11502" t="s">
        <v>233</v>
      </c>
      <c r="C11502" s="76" t="s">
        <v>842</v>
      </c>
      <c r="D11502" t="s">
        <v>980</v>
      </c>
      <c r="E11502" s="82">
        <v>4.7300000000000004</v>
      </c>
      <c r="F11502" t="s">
        <v>973</v>
      </c>
      <c r="G11502" s="83">
        <v>42450</v>
      </c>
      <c r="I11502">
        <v>2016</v>
      </c>
    </row>
    <row r="11503" spans="1:9" x14ac:dyDescent="0.25">
      <c r="A11503" t="s">
        <v>972</v>
      </c>
      <c r="B11503" t="s">
        <v>235</v>
      </c>
      <c r="C11503" s="76" t="s">
        <v>842</v>
      </c>
      <c r="D11503" t="s">
        <v>980</v>
      </c>
      <c r="E11503" s="82">
        <v>10</v>
      </c>
      <c r="F11503" t="s">
        <v>973</v>
      </c>
      <c r="G11503" s="83">
        <v>42453</v>
      </c>
      <c r="I11503">
        <v>2016</v>
      </c>
    </row>
    <row r="11504" spans="1:9" x14ac:dyDescent="0.25">
      <c r="A11504" t="s">
        <v>972</v>
      </c>
      <c r="B11504" t="s">
        <v>120</v>
      </c>
      <c r="C11504" s="76" t="s">
        <v>842</v>
      </c>
      <c r="D11504" t="s">
        <v>980</v>
      </c>
      <c r="E11504" s="82">
        <v>6</v>
      </c>
      <c r="F11504" t="s">
        <v>973</v>
      </c>
      <c r="G11504" s="83">
        <v>42443</v>
      </c>
      <c r="I11504">
        <v>2016</v>
      </c>
    </row>
    <row r="11505" spans="1:9" x14ac:dyDescent="0.25">
      <c r="A11505" t="s">
        <v>972</v>
      </c>
      <c r="B11505" s="74" t="s">
        <v>213</v>
      </c>
      <c r="C11505" s="76" t="s">
        <v>842</v>
      </c>
      <c r="D11505" t="s">
        <v>980</v>
      </c>
      <c r="E11505" s="82">
        <v>5</v>
      </c>
      <c r="F11505" t="s">
        <v>973</v>
      </c>
      <c r="G11505" s="83">
        <v>42459</v>
      </c>
      <c r="I11505">
        <v>2016</v>
      </c>
    </row>
    <row r="11506" spans="1:9" x14ac:dyDescent="0.25">
      <c r="A11506" t="s">
        <v>972</v>
      </c>
      <c r="B11506" t="s">
        <v>249</v>
      </c>
      <c r="C11506" s="76" t="s">
        <v>842</v>
      </c>
      <c r="D11506" t="s">
        <v>980</v>
      </c>
      <c r="E11506" s="82">
        <v>7.6</v>
      </c>
      <c r="F11506" t="s">
        <v>973</v>
      </c>
      <c r="G11506" s="83">
        <v>42492</v>
      </c>
      <c r="I11506">
        <v>2016</v>
      </c>
    </row>
    <row r="11507" spans="1:9" x14ac:dyDescent="0.25">
      <c r="A11507" t="s">
        <v>972</v>
      </c>
      <c r="B11507" t="s">
        <v>251</v>
      </c>
      <c r="C11507" s="76" t="s">
        <v>842</v>
      </c>
      <c r="D11507" t="s">
        <v>980</v>
      </c>
      <c r="E11507" s="82">
        <v>3</v>
      </c>
      <c r="F11507" t="s">
        <v>973</v>
      </c>
      <c r="G11507" s="83">
        <v>42493</v>
      </c>
      <c r="I11507">
        <v>2016</v>
      </c>
    </row>
    <row r="11508" spans="1:9" x14ac:dyDescent="0.25">
      <c r="A11508" t="s">
        <v>972</v>
      </c>
      <c r="B11508" t="s">
        <v>253</v>
      </c>
      <c r="C11508" s="76" t="s">
        <v>842</v>
      </c>
      <c r="D11508" t="s">
        <v>980</v>
      </c>
      <c r="E11508" s="82">
        <v>6</v>
      </c>
      <c r="F11508" t="s">
        <v>973</v>
      </c>
      <c r="G11508" s="83">
        <v>42492</v>
      </c>
      <c r="I11508">
        <v>2016</v>
      </c>
    </row>
    <row r="11509" spans="1:9" x14ac:dyDescent="0.25">
      <c r="A11509" t="s">
        <v>972</v>
      </c>
      <c r="B11509" t="s">
        <v>246</v>
      </c>
      <c r="C11509" s="76" t="s">
        <v>842</v>
      </c>
      <c r="D11509" t="s">
        <v>980</v>
      </c>
      <c r="E11509" s="82">
        <v>3</v>
      </c>
      <c r="F11509" t="s">
        <v>973</v>
      </c>
      <c r="G11509" s="83">
        <v>42493</v>
      </c>
      <c r="I11509">
        <v>2016</v>
      </c>
    </row>
    <row r="11510" spans="1:9" x14ac:dyDescent="0.25">
      <c r="A11510" t="s">
        <v>972</v>
      </c>
      <c r="B11510" t="s">
        <v>87</v>
      </c>
      <c r="C11510" s="76" t="s">
        <v>842</v>
      </c>
      <c r="D11510" t="s">
        <v>980</v>
      </c>
      <c r="E11510" s="82">
        <v>7.6</v>
      </c>
      <c r="F11510" t="s">
        <v>973</v>
      </c>
      <c r="G11510" s="83">
        <v>42521</v>
      </c>
      <c r="I11510">
        <v>2016</v>
      </c>
    </row>
    <row r="11511" spans="1:9" x14ac:dyDescent="0.25">
      <c r="A11511" t="s">
        <v>972</v>
      </c>
      <c r="B11511" t="s">
        <v>253</v>
      </c>
      <c r="C11511" s="76" t="s">
        <v>842</v>
      </c>
      <c r="D11511" t="s">
        <v>980</v>
      </c>
      <c r="E11511" s="82">
        <v>3</v>
      </c>
      <c r="F11511" t="s">
        <v>973</v>
      </c>
      <c r="G11511" s="83">
        <v>42492</v>
      </c>
      <c r="I11511">
        <v>2016</v>
      </c>
    </row>
    <row r="11512" spans="1:9" x14ac:dyDescent="0.25">
      <c r="A11512" t="s">
        <v>972</v>
      </c>
      <c r="B11512" t="s">
        <v>193</v>
      </c>
      <c r="C11512" s="76" t="s">
        <v>842</v>
      </c>
      <c r="D11512" t="s">
        <v>980</v>
      </c>
      <c r="E11512" s="82">
        <v>7.6</v>
      </c>
      <c r="F11512" t="s">
        <v>973</v>
      </c>
      <c r="G11512" s="83">
        <v>42454</v>
      </c>
      <c r="I11512">
        <v>2016</v>
      </c>
    </row>
    <row r="11513" spans="1:9" x14ac:dyDescent="0.25">
      <c r="A11513" t="s">
        <v>972</v>
      </c>
      <c r="B11513" t="s">
        <v>246</v>
      </c>
      <c r="C11513" s="76" t="s">
        <v>842</v>
      </c>
      <c r="D11513" t="s">
        <v>980</v>
      </c>
      <c r="E11513" s="82">
        <v>3</v>
      </c>
      <c r="F11513" t="s">
        <v>973</v>
      </c>
      <c r="G11513" s="83">
        <v>42489</v>
      </c>
      <c r="I11513">
        <v>2016</v>
      </c>
    </row>
    <row r="11514" spans="1:9" x14ac:dyDescent="0.25">
      <c r="A11514" t="s">
        <v>972</v>
      </c>
      <c r="B11514" t="s">
        <v>245</v>
      </c>
      <c r="C11514" s="76" t="s">
        <v>842</v>
      </c>
      <c r="D11514" t="s">
        <v>980</v>
      </c>
      <c r="E11514" s="82">
        <v>3.6</v>
      </c>
      <c r="F11514" t="s">
        <v>973</v>
      </c>
      <c r="G11514" s="83">
        <v>42464</v>
      </c>
      <c r="I11514">
        <v>2016</v>
      </c>
    </row>
    <row r="11515" spans="1:9" x14ac:dyDescent="0.25">
      <c r="A11515" t="s">
        <v>972</v>
      </c>
      <c r="B11515" t="s">
        <v>277</v>
      </c>
      <c r="C11515" s="76" t="s">
        <v>842</v>
      </c>
      <c r="D11515" t="s">
        <v>980</v>
      </c>
      <c r="E11515" s="82">
        <v>6</v>
      </c>
      <c r="F11515" t="s">
        <v>973</v>
      </c>
      <c r="G11515" s="83">
        <v>42502</v>
      </c>
      <c r="I11515">
        <v>2016</v>
      </c>
    </row>
    <row r="11516" spans="1:9" x14ac:dyDescent="0.25">
      <c r="A11516" t="s">
        <v>972</v>
      </c>
      <c r="B11516" t="s">
        <v>71</v>
      </c>
      <c r="C11516" s="76" t="s">
        <v>842</v>
      </c>
      <c r="D11516" t="s">
        <v>980</v>
      </c>
      <c r="E11516" s="82">
        <v>3</v>
      </c>
      <c r="F11516" t="s">
        <v>973</v>
      </c>
      <c r="G11516" s="83">
        <v>42489</v>
      </c>
      <c r="I11516">
        <v>2016</v>
      </c>
    </row>
    <row r="11517" spans="1:9" x14ac:dyDescent="0.25">
      <c r="A11517" t="s">
        <v>972</v>
      </c>
      <c r="B11517" t="s">
        <v>63</v>
      </c>
      <c r="C11517" s="76" t="s">
        <v>842</v>
      </c>
      <c r="D11517" t="s">
        <v>980</v>
      </c>
      <c r="E11517" s="82">
        <v>4.2</v>
      </c>
      <c r="F11517" t="s">
        <v>973</v>
      </c>
      <c r="G11517" s="83">
        <v>42489</v>
      </c>
      <c r="I11517">
        <v>2016</v>
      </c>
    </row>
    <row r="11518" spans="1:9" x14ac:dyDescent="0.25">
      <c r="A11518" t="s">
        <v>972</v>
      </c>
      <c r="B11518" t="s">
        <v>208</v>
      </c>
      <c r="C11518" s="76" t="s">
        <v>842</v>
      </c>
      <c r="D11518" t="s">
        <v>980</v>
      </c>
      <c r="E11518" s="82">
        <v>8.4</v>
      </c>
      <c r="F11518" t="s">
        <v>973</v>
      </c>
      <c r="G11518" s="83">
        <v>42493</v>
      </c>
      <c r="I11518">
        <v>2016</v>
      </c>
    </row>
    <row r="11519" spans="1:9" x14ac:dyDescent="0.25">
      <c r="A11519" t="s">
        <v>972</v>
      </c>
      <c r="B11519" t="s">
        <v>242</v>
      </c>
      <c r="C11519" s="76" t="s">
        <v>842</v>
      </c>
      <c r="D11519" t="s">
        <v>980</v>
      </c>
      <c r="E11519" s="82">
        <v>6.6</v>
      </c>
      <c r="F11519" t="s">
        <v>973</v>
      </c>
      <c r="G11519" s="83">
        <v>42492</v>
      </c>
      <c r="I11519">
        <v>2016</v>
      </c>
    </row>
    <row r="11520" spans="1:9" x14ac:dyDescent="0.25">
      <c r="A11520" t="s">
        <v>972</v>
      </c>
      <c r="B11520" t="s">
        <v>71</v>
      </c>
      <c r="C11520" s="76" t="s">
        <v>842</v>
      </c>
      <c r="D11520" t="s">
        <v>980</v>
      </c>
      <c r="E11520" s="82">
        <v>3.6</v>
      </c>
      <c r="F11520" t="s">
        <v>973</v>
      </c>
      <c r="G11520" s="83">
        <v>42489</v>
      </c>
      <c r="I11520">
        <v>2016</v>
      </c>
    </row>
    <row r="11521" spans="1:9" x14ac:dyDescent="0.25">
      <c r="A11521" t="s">
        <v>972</v>
      </c>
      <c r="B11521" t="s">
        <v>128</v>
      </c>
      <c r="C11521" s="76" t="s">
        <v>842</v>
      </c>
      <c r="D11521" t="s">
        <v>980</v>
      </c>
      <c r="E11521" s="82">
        <v>6</v>
      </c>
      <c r="F11521" t="s">
        <v>973</v>
      </c>
      <c r="G11521" s="83">
        <v>42465</v>
      </c>
      <c r="I11521">
        <v>2016</v>
      </c>
    </row>
    <row r="11522" spans="1:9" x14ac:dyDescent="0.25">
      <c r="A11522" t="s">
        <v>972</v>
      </c>
      <c r="B11522" t="s">
        <v>60</v>
      </c>
      <c r="C11522" s="76" t="s">
        <v>842</v>
      </c>
      <c r="D11522" t="s">
        <v>980</v>
      </c>
      <c r="E11522" s="82">
        <v>7.6</v>
      </c>
      <c r="F11522" t="s">
        <v>973</v>
      </c>
      <c r="G11522" s="83">
        <v>42433</v>
      </c>
      <c r="I11522">
        <v>2016</v>
      </c>
    </row>
    <row r="11523" spans="1:9" x14ac:dyDescent="0.25">
      <c r="A11523" s="74" t="s">
        <v>968</v>
      </c>
      <c r="B11523" s="75" t="s">
        <v>261</v>
      </c>
      <c r="C11523" s="76" t="s">
        <v>842</v>
      </c>
      <c r="D11523" t="s">
        <v>974</v>
      </c>
      <c r="E11523" s="84">
        <v>855</v>
      </c>
      <c r="F11523" s="74" t="s">
        <v>969</v>
      </c>
      <c r="G11523" s="85">
        <v>43606</v>
      </c>
      <c r="H11523" s="79"/>
      <c r="I11523">
        <f>IF(G11523&lt;&gt;"",YEAR(G11523),"")</f>
        <v>2019</v>
      </c>
    </row>
    <row r="11524" spans="1:9" x14ac:dyDescent="0.25">
      <c r="A11524" t="s">
        <v>972</v>
      </c>
      <c r="B11524" t="s">
        <v>275</v>
      </c>
      <c r="C11524" s="76" t="s">
        <v>842</v>
      </c>
      <c r="D11524" t="s">
        <v>980</v>
      </c>
      <c r="E11524" s="82">
        <v>15</v>
      </c>
      <c r="F11524" t="s">
        <v>973</v>
      </c>
      <c r="G11524" s="83">
        <v>42614</v>
      </c>
      <c r="I11524">
        <v>2016</v>
      </c>
    </row>
    <row r="11525" spans="1:9" x14ac:dyDescent="0.25">
      <c r="A11525" t="s">
        <v>972</v>
      </c>
      <c r="B11525" t="s">
        <v>229</v>
      </c>
      <c r="C11525" s="76" t="s">
        <v>842</v>
      </c>
      <c r="D11525" t="s">
        <v>980</v>
      </c>
      <c r="E11525" s="82">
        <v>5</v>
      </c>
      <c r="F11525" t="s">
        <v>973</v>
      </c>
      <c r="G11525" s="83">
        <v>42444</v>
      </c>
      <c r="I11525">
        <v>2016</v>
      </c>
    </row>
    <row r="11526" spans="1:9" x14ac:dyDescent="0.25">
      <c r="A11526" t="s">
        <v>972</v>
      </c>
      <c r="B11526" t="s">
        <v>205</v>
      </c>
      <c r="C11526" s="76" t="s">
        <v>946</v>
      </c>
      <c r="D11526" t="s">
        <v>980</v>
      </c>
      <c r="E11526" s="82">
        <v>484.5</v>
      </c>
      <c r="F11526" t="s">
        <v>973</v>
      </c>
      <c r="G11526" s="83">
        <v>42972</v>
      </c>
      <c r="I11526">
        <v>2017</v>
      </c>
    </row>
    <row r="11527" spans="1:9" x14ac:dyDescent="0.25">
      <c r="A11527" t="s">
        <v>972</v>
      </c>
      <c r="B11527" t="s">
        <v>249</v>
      </c>
      <c r="C11527" s="76" t="s">
        <v>842</v>
      </c>
      <c r="D11527" t="s">
        <v>980</v>
      </c>
      <c r="E11527" s="82">
        <v>3</v>
      </c>
      <c r="F11527" t="s">
        <v>973</v>
      </c>
      <c r="G11527" s="83">
        <v>42487</v>
      </c>
      <c r="I11527">
        <v>2016</v>
      </c>
    </row>
    <row r="11528" spans="1:9" x14ac:dyDescent="0.25">
      <c r="A11528" t="s">
        <v>972</v>
      </c>
      <c r="B11528" t="s">
        <v>246</v>
      </c>
      <c r="C11528" s="76" t="s">
        <v>842</v>
      </c>
      <c r="D11528" t="s">
        <v>980</v>
      </c>
      <c r="E11528" s="82">
        <v>3</v>
      </c>
      <c r="F11528" t="s">
        <v>973</v>
      </c>
      <c r="G11528" s="83">
        <v>42489</v>
      </c>
      <c r="I11528">
        <v>2016</v>
      </c>
    </row>
    <row r="11529" spans="1:9" x14ac:dyDescent="0.25">
      <c r="A11529" t="s">
        <v>972</v>
      </c>
      <c r="B11529" t="s">
        <v>257</v>
      </c>
      <c r="C11529" s="76" t="s">
        <v>842</v>
      </c>
      <c r="D11529" t="s">
        <v>980</v>
      </c>
      <c r="E11529" s="82">
        <v>5</v>
      </c>
      <c r="F11529" t="s">
        <v>973</v>
      </c>
      <c r="G11529" s="83">
        <v>42475</v>
      </c>
      <c r="I11529">
        <v>2016</v>
      </c>
    </row>
    <row r="11530" spans="1:9" x14ac:dyDescent="0.25">
      <c r="A11530" t="s">
        <v>972</v>
      </c>
      <c r="B11530" t="s">
        <v>245</v>
      </c>
      <c r="C11530" s="76" t="s">
        <v>842</v>
      </c>
      <c r="D11530" t="s">
        <v>980</v>
      </c>
      <c r="E11530" s="82">
        <v>15</v>
      </c>
      <c r="F11530" t="s">
        <v>973</v>
      </c>
      <c r="G11530" s="83">
        <v>42493</v>
      </c>
      <c r="I11530">
        <v>2016</v>
      </c>
    </row>
    <row r="11531" spans="1:9" x14ac:dyDescent="0.25">
      <c r="A11531" t="s">
        <v>972</v>
      </c>
      <c r="B11531" t="s">
        <v>216</v>
      </c>
      <c r="C11531" s="76" t="s">
        <v>842</v>
      </c>
      <c r="D11531" t="s">
        <v>980</v>
      </c>
      <c r="E11531" s="82">
        <v>5</v>
      </c>
      <c r="F11531" t="s">
        <v>973</v>
      </c>
      <c r="G11531" s="83">
        <v>42438</v>
      </c>
      <c r="I11531">
        <v>2016</v>
      </c>
    </row>
    <row r="11532" spans="1:9" x14ac:dyDescent="0.25">
      <c r="A11532" t="s">
        <v>972</v>
      </c>
      <c r="B11532" t="s">
        <v>11</v>
      </c>
      <c r="C11532" s="76" t="s">
        <v>842</v>
      </c>
      <c r="D11532" t="s">
        <v>980</v>
      </c>
      <c r="E11532" s="82">
        <v>7.6</v>
      </c>
      <c r="F11532" t="s">
        <v>973</v>
      </c>
      <c r="G11532" s="83">
        <v>42473</v>
      </c>
      <c r="I11532">
        <v>2016</v>
      </c>
    </row>
    <row r="11533" spans="1:9" x14ac:dyDescent="0.25">
      <c r="A11533" t="s">
        <v>972</v>
      </c>
      <c r="B11533" s="74" t="s">
        <v>213</v>
      </c>
      <c r="C11533" s="76" t="s">
        <v>842</v>
      </c>
      <c r="D11533" t="s">
        <v>980</v>
      </c>
      <c r="E11533" s="82">
        <v>9</v>
      </c>
      <c r="F11533" t="s">
        <v>973</v>
      </c>
      <c r="G11533" s="83">
        <v>42457</v>
      </c>
      <c r="I11533">
        <v>2016</v>
      </c>
    </row>
    <row r="11534" spans="1:9" x14ac:dyDescent="0.25">
      <c r="A11534" t="s">
        <v>972</v>
      </c>
      <c r="B11534" t="s">
        <v>246</v>
      </c>
      <c r="C11534" s="76" t="s">
        <v>842</v>
      </c>
      <c r="D11534" t="s">
        <v>980</v>
      </c>
      <c r="E11534" s="82">
        <v>3.8</v>
      </c>
      <c r="F11534" t="s">
        <v>973</v>
      </c>
      <c r="G11534" s="83">
        <v>42496</v>
      </c>
      <c r="I11534">
        <v>2016</v>
      </c>
    </row>
    <row r="11535" spans="1:9" x14ac:dyDescent="0.25">
      <c r="A11535" t="s">
        <v>972</v>
      </c>
      <c r="B11535" t="s">
        <v>71</v>
      </c>
      <c r="C11535" s="76" t="s">
        <v>842</v>
      </c>
      <c r="D11535" t="s">
        <v>980</v>
      </c>
      <c r="E11535" s="82">
        <v>3.8</v>
      </c>
      <c r="F11535" t="s">
        <v>973</v>
      </c>
      <c r="G11535" s="83">
        <v>42450</v>
      </c>
      <c r="I11535">
        <v>2016</v>
      </c>
    </row>
    <row r="11536" spans="1:9" x14ac:dyDescent="0.25">
      <c r="A11536" t="s">
        <v>972</v>
      </c>
      <c r="B11536" t="s">
        <v>133</v>
      </c>
      <c r="C11536" s="76" t="s">
        <v>842</v>
      </c>
      <c r="D11536" t="s">
        <v>980</v>
      </c>
      <c r="E11536" s="82">
        <v>5</v>
      </c>
      <c r="F11536" t="s">
        <v>973</v>
      </c>
      <c r="G11536" s="83">
        <v>42446</v>
      </c>
      <c r="I11536">
        <v>2016</v>
      </c>
    </row>
    <row r="11537" spans="1:9" x14ac:dyDescent="0.25">
      <c r="A11537" t="s">
        <v>972</v>
      </c>
      <c r="B11537" t="s">
        <v>223</v>
      </c>
      <c r="C11537" s="76" t="s">
        <v>842</v>
      </c>
      <c r="D11537" t="s">
        <v>980</v>
      </c>
      <c r="E11537" s="82">
        <v>3.8</v>
      </c>
      <c r="F11537" t="s">
        <v>973</v>
      </c>
      <c r="G11537" s="83">
        <v>42447</v>
      </c>
      <c r="I11537">
        <v>2016</v>
      </c>
    </row>
    <row r="11538" spans="1:9" x14ac:dyDescent="0.25">
      <c r="A11538" t="s">
        <v>972</v>
      </c>
      <c r="B11538" t="s">
        <v>78</v>
      </c>
      <c r="C11538" s="76" t="s">
        <v>842</v>
      </c>
      <c r="D11538" t="s">
        <v>980</v>
      </c>
      <c r="E11538" s="82">
        <v>5</v>
      </c>
      <c r="F11538" t="s">
        <v>973</v>
      </c>
      <c r="G11538" s="83">
        <v>42510</v>
      </c>
      <c r="I11538">
        <v>2016</v>
      </c>
    </row>
    <row r="11539" spans="1:9" x14ac:dyDescent="0.25">
      <c r="A11539" t="s">
        <v>972</v>
      </c>
      <c r="B11539" t="s">
        <v>89</v>
      </c>
      <c r="C11539" s="76" t="s">
        <v>842</v>
      </c>
      <c r="D11539" t="s">
        <v>980</v>
      </c>
      <c r="E11539" s="82">
        <v>6.5</v>
      </c>
      <c r="F11539" t="s">
        <v>973</v>
      </c>
      <c r="G11539" s="83">
        <v>42485</v>
      </c>
      <c r="I11539">
        <v>2016</v>
      </c>
    </row>
    <row r="11540" spans="1:9" x14ac:dyDescent="0.25">
      <c r="A11540" t="s">
        <v>972</v>
      </c>
      <c r="B11540" t="s">
        <v>95</v>
      </c>
      <c r="C11540" s="76" t="s">
        <v>842</v>
      </c>
      <c r="D11540" t="s">
        <v>980</v>
      </c>
      <c r="E11540" s="82">
        <v>3</v>
      </c>
      <c r="F11540" t="s">
        <v>973</v>
      </c>
      <c r="G11540" s="83">
        <v>42452</v>
      </c>
      <c r="I11540">
        <v>2016</v>
      </c>
    </row>
    <row r="11541" spans="1:9" x14ac:dyDescent="0.25">
      <c r="A11541" t="s">
        <v>972</v>
      </c>
      <c r="B11541" t="s">
        <v>241</v>
      </c>
      <c r="C11541" s="76" t="s">
        <v>842</v>
      </c>
      <c r="D11541" t="s">
        <v>980</v>
      </c>
      <c r="E11541" s="82">
        <v>7.6</v>
      </c>
      <c r="F11541" t="s">
        <v>973</v>
      </c>
      <c r="G11541" s="83">
        <v>43174</v>
      </c>
      <c r="I11541">
        <v>2018</v>
      </c>
    </row>
    <row r="11542" spans="1:9" x14ac:dyDescent="0.25">
      <c r="A11542" t="s">
        <v>972</v>
      </c>
      <c r="B11542" t="s">
        <v>95</v>
      </c>
      <c r="C11542" s="76" t="s">
        <v>842</v>
      </c>
      <c r="D11542" t="s">
        <v>980</v>
      </c>
      <c r="E11542" s="82">
        <v>4.2</v>
      </c>
      <c r="F11542" t="s">
        <v>973</v>
      </c>
      <c r="G11542" s="83">
        <v>42493</v>
      </c>
      <c r="I11542">
        <v>2016</v>
      </c>
    </row>
    <row r="11543" spans="1:9" x14ac:dyDescent="0.25">
      <c r="A11543" t="s">
        <v>972</v>
      </c>
      <c r="B11543" t="s">
        <v>199</v>
      </c>
      <c r="C11543" s="76" t="s">
        <v>842</v>
      </c>
      <c r="D11543" t="s">
        <v>980</v>
      </c>
      <c r="E11543" s="82">
        <v>6</v>
      </c>
      <c r="F11543" t="s">
        <v>973</v>
      </c>
      <c r="G11543" s="83">
        <v>42452</v>
      </c>
      <c r="I11543">
        <v>2016</v>
      </c>
    </row>
    <row r="11544" spans="1:9" x14ac:dyDescent="0.25">
      <c r="A11544" t="s">
        <v>972</v>
      </c>
      <c r="B11544" t="s">
        <v>246</v>
      </c>
      <c r="C11544" s="76" t="s">
        <v>842</v>
      </c>
      <c r="D11544" t="s">
        <v>980</v>
      </c>
      <c r="E11544" s="82">
        <v>6</v>
      </c>
      <c r="F11544" t="s">
        <v>973</v>
      </c>
      <c r="G11544" s="83">
        <v>42489</v>
      </c>
      <c r="I11544">
        <v>2016</v>
      </c>
    </row>
    <row r="11545" spans="1:9" x14ac:dyDescent="0.25">
      <c r="A11545" t="s">
        <v>972</v>
      </c>
      <c r="B11545" t="s">
        <v>208</v>
      </c>
      <c r="C11545" s="76" t="s">
        <v>842</v>
      </c>
      <c r="D11545" t="s">
        <v>980</v>
      </c>
      <c r="E11545" s="82">
        <v>4.2</v>
      </c>
      <c r="F11545" t="s">
        <v>973</v>
      </c>
      <c r="G11545" s="83">
        <v>42493</v>
      </c>
      <c r="I11545">
        <v>2016</v>
      </c>
    </row>
    <row r="11546" spans="1:9" x14ac:dyDescent="0.25">
      <c r="A11546" t="s">
        <v>972</v>
      </c>
      <c r="B11546" t="s">
        <v>206</v>
      </c>
      <c r="C11546" s="76" t="s">
        <v>842</v>
      </c>
      <c r="D11546" t="s">
        <v>980</v>
      </c>
      <c r="E11546" s="82">
        <v>7.6</v>
      </c>
      <c r="F11546" t="s">
        <v>973</v>
      </c>
      <c r="G11546" s="83">
        <v>42501</v>
      </c>
      <c r="I11546">
        <v>2016</v>
      </c>
    </row>
    <row r="11547" spans="1:9" x14ac:dyDescent="0.25">
      <c r="A11547" t="s">
        <v>972</v>
      </c>
      <c r="B11547" t="s">
        <v>95</v>
      </c>
      <c r="C11547" s="76" t="s">
        <v>842</v>
      </c>
      <c r="D11547" t="s">
        <v>980</v>
      </c>
      <c r="E11547" s="82">
        <v>7.6</v>
      </c>
      <c r="F11547" t="s">
        <v>973</v>
      </c>
      <c r="G11547" s="83">
        <v>42493</v>
      </c>
      <c r="I11547">
        <v>2016</v>
      </c>
    </row>
    <row r="11548" spans="1:9" x14ac:dyDescent="0.25">
      <c r="A11548" t="s">
        <v>972</v>
      </c>
      <c r="B11548" t="s">
        <v>55</v>
      </c>
      <c r="C11548" s="76" t="s">
        <v>842</v>
      </c>
      <c r="D11548" t="s">
        <v>980</v>
      </c>
      <c r="E11548" s="82">
        <v>3.8</v>
      </c>
      <c r="F11548" t="s">
        <v>973</v>
      </c>
      <c r="G11548" s="83">
        <v>42447</v>
      </c>
      <c r="I11548">
        <v>2016</v>
      </c>
    </row>
    <row r="11549" spans="1:9" x14ac:dyDescent="0.25">
      <c r="A11549" t="s">
        <v>972</v>
      </c>
      <c r="B11549" t="s">
        <v>64</v>
      </c>
      <c r="C11549" s="76" t="s">
        <v>842</v>
      </c>
      <c r="D11549" t="s">
        <v>980</v>
      </c>
      <c r="E11549" s="82">
        <v>7.6</v>
      </c>
      <c r="F11549" t="s">
        <v>973</v>
      </c>
      <c r="G11549" s="83">
        <v>42453</v>
      </c>
      <c r="I11549">
        <v>2016</v>
      </c>
    </row>
    <row r="11550" spans="1:9" x14ac:dyDescent="0.25">
      <c r="A11550" t="s">
        <v>972</v>
      </c>
      <c r="B11550" t="s">
        <v>240</v>
      </c>
      <c r="C11550" s="76" t="s">
        <v>842</v>
      </c>
      <c r="D11550" t="s">
        <v>980</v>
      </c>
      <c r="E11550" s="82">
        <v>4.2</v>
      </c>
      <c r="F11550" t="s">
        <v>973</v>
      </c>
      <c r="G11550" s="83">
        <v>42493</v>
      </c>
      <c r="I11550">
        <v>2016</v>
      </c>
    </row>
    <row r="11551" spans="1:9" x14ac:dyDescent="0.25">
      <c r="A11551" t="s">
        <v>972</v>
      </c>
      <c r="B11551" t="s">
        <v>5</v>
      </c>
      <c r="C11551" s="76" t="s">
        <v>842</v>
      </c>
      <c r="D11551" t="s">
        <v>980</v>
      </c>
      <c r="E11551" s="82">
        <v>5</v>
      </c>
      <c r="F11551" t="s">
        <v>973</v>
      </c>
      <c r="G11551" s="83">
        <v>42452</v>
      </c>
      <c r="I11551">
        <v>2016</v>
      </c>
    </row>
    <row r="11552" spans="1:9" x14ac:dyDescent="0.25">
      <c r="A11552" t="s">
        <v>972</v>
      </c>
      <c r="B11552" t="s">
        <v>254</v>
      </c>
      <c r="C11552" s="76" t="s">
        <v>842</v>
      </c>
      <c r="D11552" t="s">
        <v>980</v>
      </c>
      <c r="E11552" s="82">
        <v>10</v>
      </c>
      <c r="F11552" t="s">
        <v>973</v>
      </c>
      <c r="G11552" s="83">
        <v>42493</v>
      </c>
      <c r="I11552">
        <v>2016</v>
      </c>
    </row>
    <row r="11553" spans="1:9" x14ac:dyDescent="0.25">
      <c r="A11553" t="s">
        <v>972</v>
      </c>
      <c r="B11553" t="s">
        <v>242</v>
      </c>
      <c r="C11553" s="76" t="s">
        <v>842</v>
      </c>
      <c r="D11553" t="s">
        <v>980</v>
      </c>
      <c r="E11553" s="82">
        <v>3.6</v>
      </c>
      <c r="F11553" t="s">
        <v>973</v>
      </c>
      <c r="G11553" s="83">
        <v>42514</v>
      </c>
      <c r="I11553">
        <v>2016</v>
      </c>
    </row>
    <row r="11554" spans="1:9" x14ac:dyDescent="0.25">
      <c r="A11554" t="s">
        <v>972</v>
      </c>
      <c r="B11554" t="s">
        <v>254</v>
      </c>
      <c r="C11554" s="76" t="s">
        <v>842</v>
      </c>
      <c r="D11554" t="s">
        <v>980</v>
      </c>
      <c r="E11554" s="82">
        <v>7.6</v>
      </c>
      <c r="F11554" t="s">
        <v>973</v>
      </c>
      <c r="G11554" s="83">
        <v>42611</v>
      </c>
      <c r="I11554">
        <v>2016</v>
      </c>
    </row>
    <row r="11555" spans="1:9" x14ac:dyDescent="0.25">
      <c r="A11555" t="s">
        <v>972</v>
      </c>
      <c r="B11555" t="s">
        <v>242</v>
      </c>
      <c r="C11555" s="76" t="s">
        <v>842</v>
      </c>
      <c r="D11555" t="s">
        <v>980</v>
      </c>
      <c r="E11555" s="82">
        <v>6</v>
      </c>
      <c r="F11555" t="s">
        <v>973</v>
      </c>
      <c r="G11555" s="83">
        <v>42514</v>
      </c>
      <c r="I11555">
        <v>2016</v>
      </c>
    </row>
    <row r="11556" spans="1:9" x14ac:dyDescent="0.25">
      <c r="A11556" t="s">
        <v>972</v>
      </c>
      <c r="B11556" t="s">
        <v>249</v>
      </c>
      <c r="C11556" s="76" t="s">
        <v>842</v>
      </c>
      <c r="D11556" t="s">
        <v>980</v>
      </c>
      <c r="E11556" s="82">
        <v>3</v>
      </c>
      <c r="F11556" t="s">
        <v>973</v>
      </c>
      <c r="G11556" s="83">
        <v>42541</v>
      </c>
      <c r="I11556">
        <v>2016</v>
      </c>
    </row>
    <row r="11557" spans="1:9" ht="14.45" customHeight="1" x14ac:dyDescent="0.25">
      <c r="A11557" t="s">
        <v>972</v>
      </c>
      <c r="B11557" t="s">
        <v>71</v>
      </c>
      <c r="C11557" s="76" t="s">
        <v>842</v>
      </c>
      <c r="D11557" t="s">
        <v>980</v>
      </c>
      <c r="E11557" s="82">
        <v>3.6</v>
      </c>
      <c r="F11557" t="s">
        <v>973</v>
      </c>
      <c r="G11557" s="83">
        <v>42489</v>
      </c>
      <c r="I11557">
        <v>2016</v>
      </c>
    </row>
    <row r="11558" spans="1:9" ht="14.45" customHeight="1" x14ac:dyDescent="0.25">
      <c r="A11558" t="s">
        <v>972</v>
      </c>
      <c r="B11558" t="s">
        <v>240</v>
      </c>
      <c r="C11558" s="76" t="s">
        <v>842</v>
      </c>
      <c r="D11558" t="s">
        <v>980</v>
      </c>
      <c r="E11558" s="82">
        <v>7.6</v>
      </c>
      <c r="F11558" t="s">
        <v>973</v>
      </c>
      <c r="G11558" s="83">
        <v>42493</v>
      </c>
      <c r="I11558">
        <v>2016</v>
      </c>
    </row>
    <row r="11559" spans="1:9" x14ac:dyDescent="0.25">
      <c r="A11559" t="s">
        <v>972</v>
      </c>
      <c r="B11559" t="s">
        <v>122</v>
      </c>
      <c r="C11559" s="76" t="s">
        <v>842</v>
      </c>
      <c r="D11559" t="s">
        <v>980</v>
      </c>
      <c r="E11559" s="82">
        <v>7.6</v>
      </c>
      <c r="F11559" t="s">
        <v>973</v>
      </c>
      <c r="G11559" s="83">
        <v>42451</v>
      </c>
      <c r="I11559">
        <v>2016</v>
      </c>
    </row>
    <row r="11560" spans="1:9" x14ac:dyDescent="0.25">
      <c r="A11560" t="s">
        <v>972</v>
      </c>
      <c r="B11560" t="s">
        <v>246</v>
      </c>
      <c r="C11560" s="76" t="s">
        <v>842</v>
      </c>
      <c r="D11560" t="s">
        <v>980</v>
      </c>
      <c r="E11560" s="82">
        <v>6</v>
      </c>
      <c r="F11560" t="s">
        <v>973</v>
      </c>
      <c r="G11560" s="83">
        <v>42541</v>
      </c>
      <c r="I11560">
        <v>2016</v>
      </c>
    </row>
    <row r="11561" spans="1:9" x14ac:dyDescent="0.25">
      <c r="A11561" t="s">
        <v>972</v>
      </c>
      <c r="B11561" t="s">
        <v>248</v>
      </c>
      <c r="C11561" s="76" t="s">
        <v>842</v>
      </c>
      <c r="D11561" t="s">
        <v>980</v>
      </c>
      <c r="E11561" s="82">
        <v>6</v>
      </c>
      <c r="F11561" t="s">
        <v>973</v>
      </c>
      <c r="G11561" s="83">
        <v>42514</v>
      </c>
      <c r="I11561">
        <v>2016</v>
      </c>
    </row>
    <row r="11562" spans="1:9" x14ac:dyDescent="0.25">
      <c r="A11562" t="s">
        <v>972</v>
      </c>
      <c r="B11562" t="s">
        <v>128</v>
      </c>
      <c r="C11562" s="76" t="s">
        <v>842</v>
      </c>
      <c r="D11562" t="s">
        <v>980</v>
      </c>
      <c r="E11562" s="82">
        <v>3</v>
      </c>
      <c r="F11562" t="s">
        <v>973</v>
      </c>
      <c r="G11562" s="83">
        <v>42459</v>
      </c>
      <c r="I11562">
        <v>2016</v>
      </c>
    </row>
    <row r="11563" spans="1:9" x14ac:dyDescent="0.25">
      <c r="A11563" t="s">
        <v>972</v>
      </c>
      <c r="B11563" t="s">
        <v>249</v>
      </c>
      <c r="C11563" s="76" t="s">
        <v>842</v>
      </c>
      <c r="D11563" t="s">
        <v>980</v>
      </c>
      <c r="E11563" s="82">
        <v>3</v>
      </c>
      <c r="F11563" t="s">
        <v>973</v>
      </c>
      <c r="G11563" s="83">
        <v>42514</v>
      </c>
      <c r="I11563">
        <v>2016</v>
      </c>
    </row>
    <row r="11564" spans="1:9" x14ac:dyDescent="0.25">
      <c r="A11564" t="s">
        <v>972</v>
      </c>
      <c r="B11564" t="s">
        <v>118</v>
      </c>
      <c r="C11564" s="76" t="s">
        <v>842</v>
      </c>
      <c r="D11564" t="s">
        <v>980</v>
      </c>
      <c r="E11564" s="82">
        <v>7.6</v>
      </c>
      <c r="F11564" t="s">
        <v>973</v>
      </c>
      <c r="G11564" s="83">
        <v>42534</v>
      </c>
      <c r="I11564">
        <v>2016</v>
      </c>
    </row>
    <row r="11565" spans="1:9" x14ac:dyDescent="0.25">
      <c r="A11565" t="s">
        <v>972</v>
      </c>
      <c r="B11565" t="s">
        <v>11</v>
      </c>
      <c r="C11565" s="76" t="s">
        <v>842</v>
      </c>
      <c r="D11565" t="s">
        <v>980</v>
      </c>
      <c r="E11565" s="82">
        <v>3.75</v>
      </c>
      <c r="F11565" t="s">
        <v>973</v>
      </c>
      <c r="G11565" s="83">
        <v>42444</v>
      </c>
      <c r="I11565">
        <v>2016</v>
      </c>
    </row>
    <row r="11566" spans="1:9" x14ac:dyDescent="0.25">
      <c r="A11566" t="s">
        <v>972</v>
      </c>
      <c r="B11566" t="s">
        <v>208</v>
      </c>
      <c r="C11566" s="76" t="s">
        <v>842</v>
      </c>
      <c r="D11566" t="s">
        <v>980</v>
      </c>
      <c r="E11566" s="82">
        <v>3</v>
      </c>
      <c r="F11566" t="s">
        <v>973</v>
      </c>
      <c r="G11566" s="83">
        <v>42493</v>
      </c>
      <c r="I11566">
        <v>2016</v>
      </c>
    </row>
    <row r="11567" spans="1:9" x14ac:dyDescent="0.25">
      <c r="A11567" t="s">
        <v>972</v>
      </c>
      <c r="B11567" t="s">
        <v>248</v>
      </c>
      <c r="C11567" s="76" t="s">
        <v>842</v>
      </c>
      <c r="D11567" t="s">
        <v>980</v>
      </c>
      <c r="E11567" s="82">
        <v>7</v>
      </c>
      <c r="F11567" t="s">
        <v>973</v>
      </c>
      <c r="G11567" s="83">
        <v>42433</v>
      </c>
      <c r="I11567">
        <v>2016</v>
      </c>
    </row>
    <row r="11568" spans="1:9" x14ac:dyDescent="0.25">
      <c r="A11568" t="s">
        <v>972</v>
      </c>
      <c r="B11568" t="s">
        <v>95</v>
      </c>
      <c r="C11568" s="76" t="s">
        <v>842</v>
      </c>
      <c r="D11568" t="s">
        <v>980</v>
      </c>
      <c r="E11568" s="82">
        <v>3</v>
      </c>
      <c r="F11568" t="s">
        <v>973</v>
      </c>
      <c r="G11568" s="83">
        <v>42516</v>
      </c>
      <c r="I11568">
        <v>2016</v>
      </c>
    </row>
    <row r="11569" spans="1:9" x14ac:dyDescent="0.25">
      <c r="A11569" t="s">
        <v>972</v>
      </c>
      <c r="B11569" t="s">
        <v>177</v>
      </c>
      <c r="C11569" s="76" t="s">
        <v>842</v>
      </c>
      <c r="D11569" t="s">
        <v>980</v>
      </c>
      <c r="E11569" s="82">
        <v>9.8000000000000007</v>
      </c>
      <c r="F11569" t="s">
        <v>973</v>
      </c>
      <c r="G11569" s="83">
        <v>42559</v>
      </c>
      <c r="I11569">
        <v>2016</v>
      </c>
    </row>
    <row r="11570" spans="1:9" x14ac:dyDescent="0.25">
      <c r="A11570" t="s">
        <v>972</v>
      </c>
      <c r="B11570" t="s">
        <v>100</v>
      </c>
      <c r="C11570" s="76" t="s">
        <v>842</v>
      </c>
      <c r="D11570" t="s">
        <v>980</v>
      </c>
      <c r="E11570" s="82">
        <v>4.4800000000000004</v>
      </c>
      <c r="F11570" t="s">
        <v>973</v>
      </c>
      <c r="G11570" s="83">
        <v>42493</v>
      </c>
      <c r="I11570">
        <v>2016</v>
      </c>
    </row>
    <row r="11571" spans="1:9" x14ac:dyDescent="0.25">
      <c r="A11571" t="s">
        <v>972</v>
      </c>
      <c r="B11571" t="s">
        <v>71</v>
      </c>
      <c r="C11571" s="76" t="s">
        <v>842</v>
      </c>
      <c r="D11571" t="s">
        <v>980</v>
      </c>
      <c r="E11571" s="82">
        <v>3</v>
      </c>
      <c r="F11571" t="s">
        <v>973</v>
      </c>
      <c r="G11571" s="83">
        <v>42517</v>
      </c>
      <c r="I11571">
        <v>2016</v>
      </c>
    </row>
    <row r="11572" spans="1:9" x14ac:dyDescent="0.25">
      <c r="A11572" t="s">
        <v>972</v>
      </c>
      <c r="B11572" t="s">
        <v>249</v>
      </c>
      <c r="C11572" s="76" t="s">
        <v>842</v>
      </c>
      <c r="D11572" t="s">
        <v>980</v>
      </c>
      <c r="E11572" s="82">
        <v>3.8</v>
      </c>
      <c r="F11572" t="s">
        <v>973</v>
      </c>
      <c r="G11572" s="83">
        <v>42493</v>
      </c>
      <c r="I11572">
        <v>2016</v>
      </c>
    </row>
    <row r="11573" spans="1:9" x14ac:dyDescent="0.25">
      <c r="A11573" t="s">
        <v>972</v>
      </c>
      <c r="B11573" t="s">
        <v>241</v>
      </c>
      <c r="C11573" s="76" t="s">
        <v>842</v>
      </c>
      <c r="D11573" t="s">
        <v>980</v>
      </c>
      <c r="E11573" s="82">
        <v>6</v>
      </c>
      <c r="F11573" t="s">
        <v>973</v>
      </c>
      <c r="G11573" s="83">
        <v>42514</v>
      </c>
      <c r="I11573">
        <v>2016</v>
      </c>
    </row>
    <row r="11574" spans="1:9" x14ac:dyDescent="0.25">
      <c r="A11574" t="s">
        <v>972</v>
      </c>
      <c r="B11574" t="s">
        <v>253</v>
      </c>
      <c r="C11574" s="76" t="s">
        <v>842</v>
      </c>
      <c r="D11574" t="s">
        <v>980</v>
      </c>
      <c r="E11574" s="82">
        <v>5</v>
      </c>
      <c r="F11574" t="s">
        <v>973</v>
      </c>
      <c r="G11574" s="83">
        <v>42612</v>
      </c>
      <c r="I11574">
        <v>2016</v>
      </c>
    </row>
    <row r="11575" spans="1:9" x14ac:dyDescent="0.25">
      <c r="A11575" t="s">
        <v>972</v>
      </c>
      <c r="B11575" t="s">
        <v>272</v>
      </c>
      <c r="C11575" s="76" t="s">
        <v>842</v>
      </c>
      <c r="D11575" t="s">
        <v>980</v>
      </c>
      <c r="E11575" s="82">
        <v>7.6</v>
      </c>
      <c r="F11575" t="s">
        <v>973</v>
      </c>
      <c r="G11575" s="83">
        <v>42481</v>
      </c>
      <c r="I11575">
        <v>2016</v>
      </c>
    </row>
    <row r="11576" spans="1:9" x14ac:dyDescent="0.25">
      <c r="A11576" t="s">
        <v>972</v>
      </c>
      <c r="B11576" t="s">
        <v>224</v>
      </c>
      <c r="C11576" s="76" t="s">
        <v>842</v>
      </c>
      <c r="D11576" t="s">
        <v>980</v>
      </c>
      <c r="E11576" s="82">
        <v>7.56</v>
      </c>
      <c r="F11576" t="s">
        <v>973</v>
      </c>
      <c r="G11576" s="83">
        <v>42461</v>
      </c>
      <c r="I11576">
        <v>2016</v>
      </c>
    </row>
    <row r="11577" spans="1:9" x14ac:dyDescent="0.25">
      <c r="A11577" t="s">
        <v>972</v>
      </c>
      <c r="B11577" t="s">
        <v>173</v>
      </c>
      <c r="C11577" s="76" t="s">
        <v>842</v>
      </c>
      <c r="D11577" t="s">
        <v>980</v>
      </c>
      <c r="E11577" s="82">
        <v>7.6</v>
      </c>
      <c r="F11577" t="s">
        <v>973</v>
      </c>
      <c r="G11577" s="83">
        <v>42500</v>
      </c>
      <c r="I11577">
        <v>2016</v>
      </c>
    </row>
    <row r="11578" spans="1:9" x14ac:dyDescent="0.25">
      <c r="A11578" t="s">
        <v>972</v>
      </c>
      <c r="B11578" t="s">
        <v>241</v>
      </c>
      <c r="C11578" s="76" t="s">
        <v>842</v>
      </c>
      <c r="D11578" t="s">
        <v>980</v>
      </c>
      <c r="E11578" s="82">
        <v>4.2</v>
      </c>
      <c r="F11578" t="s">
        <v>973</v>
      </c>
      <c r="G11578" s="83">
        <v>42492</v>
      </c>
      <c r="I11578">
        <v>2016</v>
      </c>
    </row>
    <row r="11579" spans="1:9" x14ac:dyDescent="0.25">
      <c r="A11579" t="s">
        <v>972</v>
      </c>
      <c r="B11579" t="s">
        <v>117</v>
      </c>
      <c r="C11579" s="76" t="s">
        <v>842</v>
      </c>
      <c r="D11579" t="s">
        <v>980</v>
      </c>
      <c r="E11579" s="82">
        <v>7.6</v>
      </c>
      <c r="F11579" t="s">
        <v>973</v>
      </c>
      <c r="G11579" s="83">
        <v>42530</v>
      </c>
      <c r="I11579">
        <v>2016</v>
      </c>
    </row>
    <row r="11580" spans="1:9" x14ac:dyDescent="0.25">
      <c r="A11580" t="s">
        <v>972</v>
      </c>
      <c r="B11580" t="s">
        <v>208</v>
      </c>
      <c r="C11580" s="76" t="s">
        <v>842</v>
      </c>
      <c r="D11580" t="s">
        <v>980</v>
      </c>
      <c r="E11580" s="82">
        <v>7.2</v>
      </c>
      <c r="F11580" t="s">
        <v>973</v>
      </c>
      <c r="G11580" s="83">
        <v>42522</v>
      </c>
      <c r="I11580">
        <v>2016</v>
      </c>
    </row>
    <row r="11581" spans="1:9" x14ac:dyDescent="0.25">
      <c r="A11581" t="s">
        <v>972</v>
      </c>
      <c r="B11581" t="s">
        <v>248</v>
      </c>
      <c r="C11581" s="76" t="s">
        <v>842</v>
      </c>
      <c r="D11581" t="s">
        <v>980</v>
      </c>
      <c r="E11581" s="82">
        <v>7.6</v>
      </c>
      <c r="F11581" t="s">
        <v>973</v>
      </c>
      <c r="G11581" s="83">
        <v>42459</v>
      </c>
      <c r="I11581">
        <v>2016</v>
      </c>
    </row>
    <row r="11582" spans="1:9" x14ac:dyDescent="0.25">
      <c r="A11582" t="s">
        <v>972</v>
      </c>
      <c r="B11582" t="s">
        <v>125</v>
      </c>
      <c r="C11582" s="76" t="s">
        <v>842</v>
      </c>
      <c r="D11582" t="s">
        <v>980</v>
      </c>
      <c r="E11582" s="82">
        <v>6</v>
      </c>
      <c r="F11582" t="s">
        <v>973</v>
      </c>
      <c r="G11582" s="83">
        <v>42488</v>
      </c>
      <c r="I11582">
        <v>2016</v>
      </c>
    </row>
    <row r="11583" spans="1:9" x14ac:dyDescent="0.25">
      <c r="A11583" t="s">
        <v>972</v>
      </c>
      <c r="B11583" t="s">
        <v>79</v>
      </c>
      <c r="C11583" s="76" t="s">
        <v>842</v>
      </c>
      <c r="D11583" t="s">
        <v>980</v>
      </c>
      <c r="E11583" s="82">
        <v>3.8</v>
      </c>
      <c r="F11583" t="s">
        <v>973</v>
      </c>
      <c r="G11583" s="83">
        <v>42465</v>
      </c>
      <c r="I11583">
        <v>2016</v>
      </c>
    </row>
    <row r="11584" spans="1:9" x14ac:dyDescent="0.25">
      <c r="A11584" t="s">
        <v>972</v>
      </c>
      <c r="B11584" t="s">
        <v>63</v>
      </c>
      <c r="C11584" s="76" t="s">
        <v>842</v>
      </c>
      <c r="D11584" t="s">
        <v>980</v>
      </c>
      <c r="E11584" s="82">
        <v>5</v>
      </c>
      <c r="F11584" t="s">
        <v>973</v>
      </c>
      <c r="G11584" s="83">
        <v>42461</v>
      </c>
      <c r="I11584">
        <v>2016</v>
      </c>
    </row>
    <row r="11585" spans="1:9" x14ac:dyDescent="0.25">
      <c r="A11585" t="s">
        <v>972</v>
      </c>
      <c r="B11585" t="s">
        <v>239</v>
      </c>
      <c r="C11585" s="76" t="s">
        <v>842</v>
      </c>
      <c r="D11585" t="s">
        <v>980</v>
      </c>
      <c r="E11585" s="82">
        <v>5</v>
      </c>
      <c r="F11585" t="s">
        <v>973</v>
      </c>
      <c r="G11585" s="83">
        <v>42515</v>
      </c>
      <c r="I11585">
        <v>2016</v>
      </c>
    </row>
    <row r="11586" spans="1:9" x14ac:dyDescent="0.25">
      <c r="A11586" t="s">
        <v>972</v>
      </c>
      <c r="B11586" t="s">
        <v>153</v>
      </c>
      <c r="C11586" s="76" t="s">
        <v>842</v>
      </c>
      <c r="D11586" t="s">
        <v>980</v>
      </c>
      <c r="E11586" s="82">
        <v>14</v>
      </c>
      <c r="F11586" t="s">
        <v>973</v>
      </c>
      <c r="G11586" s="83">
        <v>42557</v>
      </c>
      <c r="I11586">
        <v>2016</v>
      </c>
    </row>
    <row r="11587" spans="1:9" ht="14.45" customHeight="1" x14ac:dyDescent="0.25">
      <c r="A11587" t="s">
        <v>972</v>
      </c>
      <c r="B11587" t="s">
        <v>249</v>
      </c>
      <c r="C11587" s="76" t="s">
        <v>842</v>
      </c>
      <c r="D11587" t="s">
        <v>980</v>
      </c>
      <c r="E11587" s="82">
        <v>6</v>
      </c>
      <c r="F11587" t="s">
        <v>973</v>
      </c>
      <c r="G11587" s="83">
        <v>42461</v>
      </c>
      <c r="I11587">
        <v>2016</v>
      </c>
    </row>
    <row r="11588" spans="1:9" ht="14.45" customHeight="1" x14ac:dyDescent="0.25">
      <c r="A11588" t="s">
        <v>972</v>
      </c>
      <c r="B11588" t="s">
        <v>112</v>
      </c>
      <c r="C11588" s="76" t="s">
        <v>842</v>
      </c>
      <c r="D11588" t="s">
        <v>980</v>
      </c>
      <c r="E11588" s="82">
        <v>11</v>
      </c>
      <c r="F11588" t="s">
        <v>973</v>
      </c>
      <c r="G11588" s="83">
        <v>42502</v>
      </c>
      <c r="I11588">
        <v>2016</v>
      </c>
    </row>
    <row r="11589" spans="1:9" ht="14.45" customHeight="1" x14ac:dyDescent="0.25">
      <c r="A11589" t="s">
        <v>972</v>
      </c>
      <c r="B11589" t="s">
        <v>66</v>
      </c>
      <c r="C11589" s="76" t="s">
        <v>842</v>
      </c>
      <c r="D11589" t="s">
        <v>980</v>
      </c>
      <c r="E11589" s="82">
        <v>7.6</v>
      </c>
      <c r="F11589" t="s">
        <v>973</v>
      </c>
      <c r="G11589" s="83">
        <v>42461</v>
      </c>
      <c r="I11589">
        <v>2016</v>
      </c>
    </row>
    <row r="11590" spans="1:9" ht="14.45" customHeight="1" x14ac:dyDescent="0.25">
      <c r="A11590" t="s">
        <v>972</v>
      </c>
      <c r="B11590" t="s">
        <v>254</v>
      </c>
      <c r="C11590" s="76" t="s">
        <v>842</v>
      </c>
      <c r="D11590" t="s">
        <v>980</v>
      </c>
      <c r="E11590" s="82">
        <v>5</v>
      </c>
      <c r="F11590" t="s">
        <v>973</v>
      </c>
      <c r="G11590" s="83">
        <v>42507</v>
      </c>
      <c r="I11590">
        <v>2016</v>
      </c>
    </row>
    <row r="11591" spans="1:9" ht="14.45" customHeight="1" x14ac:dyDescent="0.25">
      <c r="A11591" t="s">
        <v>972</v>
      </c>
      <c r="B11591" t="s">
        <v>241</v>
      </c>
      <c r="C11591" s="76" t="s">
        <v>842</v>
      </c>
      <c r="D11591" t="s">
        <v>980</v>
      </c>
      <c r="E11591" s="82">
        <v>6</v>
      </c>
      <c r="F11591" t="s">
        <v>973</v>
      </c>
      <c r="G11591" s="83">
        <v>42514</v>
      </c>
      <c r="I11591">
        <v>2016</v>
      </c>
    </row>
    <row r="11592" spans="1:9" ht="14.45" customHeight="1" x14ac:dyDescent="0.25">
      <c r="A11592" t="s">
        <v>972</v>
      </c>
      <c r="B11592" t="s">
        <v>251</v>
      </c>
      <c r="C11592" s="76" t="s">
        <v>842</v>
      </c>
      <c r="D11592" t="s">
        <v>980</v>
      </c>
      <c r="E11592" s="82">
        <v>5.8</v>
      </c>
      <c r="F11592" t="s">
        <v>973</v>
      </c>
      <c r="G11592" s="83">
        <v>42516</v>
      </c>
      <c r="I11592">
        <v>2016</v>
      </c>
    </row>
    <row r="11593" spans="1:9" ht="14.45" customHeight="1" x14ac:dyDescent="0.25">
      <c r="A11593" t="s">
        <v>972</v>
      </c>
      <c r="B11593" t="s">
        <v>66</v>
      </c>
      <c r="C11593" s="76" t="s">
        <v>842</v>
      </c>
      <c r="D11593" t="s">
        <v>980</v>
      </c>
      <c r="E11593" s="82">
        <v>4</v>
      </c>
      <c r="F11593" t="s">
        <v>973</v>
      </c>
      <c r="G11593" s="83">
        <v>42521</v>
      </c>
      <c r="I11593">
        <v>2016</v>
      </c>
    </row>
    <row r="11594" spans="1:9" ht="14.45" customHeight="1" x14ac:dyDescent="0.25">
      <c r="A11594" t="s">
        <v>972</v>
      </c>
      <c r="B11594" t="s">
        <v>138</v>
      </c>
      <c r="C11594" s="76" t="s">
        <v>842</v>
      </c>
      <c r="D11594" t="s">
        <v>980</v>
      </c>
      <c r="E11594" s="82">
        <v>6</v>
      </c>
      <c r="F11594" t="s">
        <v>973</v>
      </c>
      <c r="G11594" s="83">
        <v>42529</v>
      </c>
      <c r="I11594">
        <v>2016</v>
      </c>
    </row>
    <row r="11595" spans="1:9" ht="14.45" customHeight="1" x14ac:dyDescent="0.25">
      <c r="A11595" t="s">
        <v>972</v>
      </c>
      <c r="B11595" t="s">
        <v>63</v>
      </c>
      <c r="C11595" s="76" t="s">
        <v>842</v>
      </c>
      <c r="D11595" t="s">
        <v>980</v>
      </c>
      <c r="E11595" s="82">
        <v>5</v>
      </c>
      <c r="F11595" t="s">
        <v>973</v>
      </c>
      <c r="G11595" s="83">
        <v>42464</v>
      </c>
      <c r="I11595">
        <v>2016</v>
      </c>
    </row>
    <row r="11596" spans="1:9" ht="14.45" customHeight="1" x14ac:dyDescent="0.25">
      <c r="A11596" t="s">
        <v>972</v>
      </c>
      <c r="B11596" t="s">
        <v>118</v>
      </c>
      <c r="C11596" s="76" t="s">
        <v>842</v>
      </c>
      <c r="D11596" t="s">
        <v>980</v>
      </c>
      <c r="E11596" s="82">
        <v>6</v>
      </c>
      <c r="F11596" t="s">
        <v>973</v>
      </c>
      <c r="G11596" s="83">
        <v>42508</v>
      </c>
      <c r="I11596">
        <v>2016</v>
      </c>
    </row>
    <row r="11597" spans="1:9" ht="14.45" customHeight="1" x14ac:dyDescent="0.25">
      <c r="A11597" t="s">
        <v>972</v>
      </c>
      <c r="B11597" t="s">
        <v>2</v>
      </c>
      <c r="C11597" s="76" t="s">
        <v>842</v>
      </c>
      <c r="D11597" t="s">
        <v>980</v>
      </c>
      <c r="E11597" s="82">
        <v>8.52</v>
      </c>
      <c r="F11597" t="s">
        <v>973</v>
      </c>
      <c r="G11597" s="83">
        <v>42467</v>
      </c>
      <c r="I11597">
        <v>2016</v>
      </c>
    </row>
    <row r="11598" spans="1:9" ht="14.45" customHeight="1" x14ac:dyDescent="0.25">
      <c r="A11598" t="s">
        <v>972</v>
      </c>
      <c r="B11598" t="s">
        <v>88</v>
      </c>
      <c r="C11598" s="76" t="s">
        <v>842</v>
      </c>
      <c r="D11598" t="s">
        <v>980</v>
      </c>
      <c r="E11598" s="82">
        <v>7.6</v>
      </c>
      <c r="F11598" t="s">
        <v>973</v>
      </c>
      <c r="G11598" s="83">
        <v>42611</v>
      </c>
      <c r="I11598">
        <v>2016</v>
      </c>
    </row>
    <row r="11599" spans="1:9" ht="14.45" customHeight="1" x14ac:dyDescent="0.25">
      <c r="A11599" t="s">
        <v>972</v>
      </c>
      <c r="B11599" t="s">
        <v>245</v>
      </c>
      <c r="C11599" s="76" t="s">
        <v>842</v>
      </c>
      <c r="D11599" t="s">
        <v>980</v>
      </c>
      <c r="E11599" s="82">
        <v>7.6</v>
      </c>
      <c r="F11599" t="s">
        <v>973</v>
      </c>
      <c r="G11599" s="83">
        <v>42466</v>
      </c>
      <c r="I11599">
        <v>2016</v>
      </c>
    </row>
    <row r="11600" spans="1:9" ht="14.45" customHeight="1" x14ac:dyDescent="0.25">
      <c r="A11600" t="s">
        <v>972</v>
      </c>
      <c r="B11600" t="s">
        <v>97</v>
      </c>
      <c r="C11600" s="76" t="s">
        <v>842</v>
      </c>
      <c r="D11600" t="s">
        <v>980</v>
      </c>
      <c r="E11600" s="82">
        <v>7.6</v>
      </c>
      <c r="F11600" t="s">
        <v>973</v>
      </c>
      <c r="G11600" s="83">
        <v>42485</v>
      </c>
      <c r="I11600">
        <v>2016</v>
      </c>
    </row>
    <row r="11601" spans="1:9" ht="14.45" customHeight="1" x14ac:dyDescent="0.25">
      <c r="A11601" t="s">
        <v>972</v>
      </c>
      <c r="B11601" s="74" t="s">
        <v>213</v>
      </c>
      <c r="C11601" s="76" t="s">
        <v>842</v>
      </c>
      <c r="D11601" t="s">
        <v>980</v>
      </c>
      <c r="E11601" s="82">
        <v>7.6</v>
      </c>
      <c r="F11601" t="s">
        <v>973</v>
      </c>
      <c r="G11601" s="83">
        <v>42482</v>
      </c>
      <c r="I11601">
        <v>2016</v>
      </c>
    </row>
    <row r="11602" spans="1:9" ht="14.45" customHeight="1" x14ac:dyDescent="0.25">
      <c r="A11602" t="s">
        <v>972</v>
      </c>
      <c r="B11602" t="s">
        <v>175</v>
      </c>
      <c r="C11602" s="76" t="s">
        <v>842</v>
      </c>
      <c r="D11602" t="s">
        <v>980</v>
      </c>
      <c r="E11602" s="82">
        <v>6</v>
      </c>
      <c r="F11602" t="s">
        <v>973</v>
      </c>
      <c r="G11602" s="83">
        <v>42559</v>
      </c>
      <c r="I11602">
        <v>2016</v>
      </c>
    </row>
    <row r="11603" spans="1:9" ht="14.45" customHeight="1" x14ac:dyDescent="0.25">
      <c r="A11603" t="s">
        <v>972</v>
      </c>
      <c r="B11603" t="s">
        <v>105</v>
      </c>
      <c r="C11603" s="76" t="s">
        <v>842</v>
      </c>
      <c r="D11603" t="s">
        <v>980</v>
      </c>
      <c r="E11603" s="82">
        <v>5</v>
      </c>
      <c r="F11603" t="s">
        <v>973</v>
      </c>
      <c r="G11603" s="83">
        <v>42523</v>
      </c>
      <c r="I11603">
        <v>2016</v>
      </c>
    </row>
    <row r="11604" spans="1:9" ht="14.45" customHeight="1" x14ac:dyDescent="0.25">
      <c r="A11604" t="s">
        <v>972</v>
      </c>
      <c r="B11604" t="s">
        <v>78</v>
      </c>
      <c r="C11604" s="76" t="s">
        <v>842</v>
      </c>
      <c r="D11604" t="s">
        <v>980</v>
      </c>
      <c r="E11604" s="82">
        <v>7.6</v>
      </c>
      <c r="F11604" t="s">
        <v>973</v>
      </c>
      <c r="G11604" s="83">
        <v>42502</v>
      </c>
      <c r="I11604">
        <v>2016</v>
      </c>
    </row>
    <row r="11605" spans="1:9" ht="14.45" customHeight="1" x14ac:dyDescent="0.25">
      <c r="A11605" t="s">
        <v>972</v>
      </c>
      <c r="B11605" t="s">
        <v>148</v>
      </c>
      <c r="C11605" s="76" t="s">
        <v>842</v>
      </c>
      <c r="D11605" t="s">
        <v>980</v>
      </c>
      <c r="E11605" s="82">
        <v>1</v>
      </c>
      <c r="F11605" t="s">
        <v>973</v>
      </c>
      <c r="G11605" s="83">
        <v>42465</v>
      </c>
      <c r="I11605">
        <v>2016</v>
      </c>
    </row>
    <row r="11606" spans="1:9" ht="14.45" customHeight="1" x14ac:dyDescent="0.25">
      <c r="A11606" t="s">
        <v>972</v>
      </c>
      <c r="B11606" t="s">
        <v>249</v>
      </c>
      <c r="C11606" s="76" t="s">
        <v>842</v>
      </c>
      <c r="D11606" t="s">
        <v>980</v>
      </c>
      <c r="E11606" s="82">
        <v>11.4</v>
      </c>
      <c r="F11606" t="s">
        <v>973</v>
      </c>
      <c r="G11606" s="83">
        <v>42503</v>
      </c>
      <c r="I11606">
        <v>2016</v>
      </c>
    </row>
    <row r="11607" spans="1:9" ht="14.45" customHeight="1" x14ac:dyDescent="0.25">
      <c r="A11607" t="s">
        <v>972</v>
      </c>
      <c r="B11607" t="s">
        <v>71</v>
      </c>
      <c r="C11607" s="76" t="s">
        <v>842</v>
      </c>
      <c r="D11607" t="s">
        <v>980</v>
      </c>
      <c r="E11607" s="82">
        <v>3</v>
      </c>
      <c r="F11607" t="s">
        <v>973</v>
      </c>
      <c r="G11607" s="83">
        <v>42536</v>
      </c>
      <c r="I11607">
        <v>2016</v>
      </c>
    </row>
    <row r="11608" spans="1:9" ht="14.45" customHeight="1" x14ac:dyDescent="0.25">
      <c r="A11608" t="s">
        <v>972</v>
      </c>
      <c r="B11608" t="s">
        <v>199</v>
      </c>
      <c r="C11608" s="76" t="s">
        <v>842</v>
      </c>
      <c r="D11608" t="s">
        <v>980</v>
      </c>
      <c r="E11608" s="82">
        <v>3.6</v>
      </c>
      <c r="F11608" t="s">
        <v>973</v>
      </c>
      <c r="G11608" s="83">
        <v>42537</v>
      </c>
      <c r="I11608">
        <v>2016</v>
      </c>
    </row>
    <row r="11609" spans="1:9" ht="14.45" customHeight="1" x14ac:dyDescent="0.25">
      <c r="A11609" t="s">
        <v>972</v>
      </c>
      <c r="B11609" t="s">
        <v>95</v>
      </c>
      <c r="C11609" s="76" t="s">
        <v>842</v>
      </c>
      <c r="D11609" t="s">
        <v>980</v>
      </c>
      <c r="E11609" s="82">
        <v>3.6</v>
      </c>
      <c r="F11609" t="s">
        <v>973</v>
      </c>
      <c r="G11609" s="83">
        <v>42516</v>
      </c>
      <c r="I11609">
        <v>2016</v>
      </c>
    </row>
    <row r="11610" spans="1:9" ht="14.45" customHeight="1" x14ac:dyDescent="0.25">
      <c r="A11610" t="s">
        <v>972</v>
      </c>
      <c r="B11610" t="s">
        <v>71</v>
      </c>
      <c r="C11610" s="76" t="s">
        <v>842</v>
      </c>
      <c r="D11610" t="s">
        <v>980</v>
      </c>
      <c r="E11610" s="82">
        <v>3.6</v>
      </c>
      <c r="F11610" t="s">
        <v>973</v>
      </c>
      <c r="G11610" s="83">
        <v>42517</v>
      </c>
      <c r="I11610">
        <v>2016</v>
      </c>
    </row>
    <row r="11611" spans="1:9" ht="14.45" customHeight="1" x14ac:dyDescent="0.25">
      <c r="A11611" t="s">
        <v>972</v>
      </c>
      <c r="B11611" s="74" t="s">
        <v>213</v>
      </c>
      <c r="C11611" s="76" t="s">
        <v>842</v>
      </c>
      <c r="D11611" t="s">
        <v>980</v>
      </c>
      <c r="E11611" s="82">
        <v>6</v>
      </c>
      <c r="F11611" t="s">
        <v>973</v>
      </c>
      <c r="G11611" s="83">
        <v>42557</v>
      </c>
      <c r="I11611">
        <v>2016</v>
      </c>
    </row>
    <row r="11612" spans="1:9" ht="14.45" customHeight="1" x14ac:dyDescent="0.25">
      <c r="A11612" t="s">
        <v>972</v>
      </c>
      <c r="B11612" t="s">
        <v>215</v>
      </c>
      <c r="C11612" s="76" t="s">
        <v>842</v>
      </c>
      <c r="D11612" t="s">
        <v>980</v>
      </c>
      <c r="E11612" s="82">
        <v>11</v>
      </c>
      <c r="F11612" t="s">
        <v>973</v>
      </c>
      <c r="G11612" s="83">
        <v>42565</v>
      </c>
      <c r="I11612">
        <v>2016</v>
      </c>
    </row>
    <row r="11613" spans="1:9" ht="14.45" customHeight="1" x14ac:dyDescent="0.25">
      <c r="A11613" t="s">
        <v>972</v>
      </c>
      <c r="B11613" t="s">
        <v>63</v>
      </c>
      <c r="C11613" s="76" t="s">
        <v>842</v>
      </c>
      <c r="D11613" t="s">
        <v>980</v>
      </c>
      <c r="E11613" s="82">
        <v>5</v>
      </c>
      <c r="F11613" t="s">
        <v>973</v>
      </c>
      <c r="G11613" s="83">
        <v>42472</v>
      </c>
      <c r="I11613">
        <v>2016</v>
      </c>
    </row>
    <row r="11614" spans="1:9" ht="14.45" customHeight="1" x14ac:dyDescent="0.25">
      <c r="A11614" t="s">
        <v>972</v>
      </c>
      <c r="B11614" t="s">
        <v>71</v>
      </c>
      <c r="C11614" s="76" t="s">
        <v>842</v>
      </c>
      <c r="D11614" t="s">
        <v>980</v>
      </c>
      <c r="E11614" s="82">
        <v>6</v>
      </c>
      <c r="F11614" t="s">
        <v>973</v>
      </c>
      <c r="G11614" s="83">
        <v>42544</v>
      </c>
      <c r="I11614">
        <v>2016</v>
      </c>
    </row>
    <row r="11615" spans="1:9" ht="14.45" customHeight="1" x14ac:dyDescent="0.25">
      <c r="A11615" t="s">
        <v>972</v>
      </c>
      <c r="B11615" t="s">
        <v>249</v>
      </c>
      <c r="C11615" s="76" t="s">
        <v>842</v>
      </c>
      <c r="D11615" t="s">
        <v>980</v>
      </c>
      <c r="E11615" s="82">
        <v>7.6</v>
      </c>
      <c r="F11615" t="s">
        <v>973</v>
      </c>
      <c r="G11615" s="83">
        <v>42473</v>
      </c>
      <c r="I11615">
        <v>2016</v>
      </c>
    </row>
    <row r="11616" spans="1:9" ht="14.45" customHeight="1" x14ac:dyDescent="0.25">
      <c r="A11616" t="s">
        <v>972</v>
      </c>
      <c r="B11616" t="s">
        <v>249</v>
      </c>
      <c r="C11616" s="76" t="s">
        <v>842</v>
      </c>
      <c r="D11616" t="s">
        <v>980</v>
      </c>
      <c r="E11616" s="82">
        <v>5</v>
      </c>
      <c r="F11616" t="s">
        <v>973</v>
      </c>
      <c r="G11616" s="83">
        <v>42492</v>
      </c>
      <c r="I11616">
        <v>2016</v>
      </c>
    </row>
    <row r="11617" spans="1:9" ht="14.45" customHeight="1" x14ac:dyDescent="0.25">
      <c r="A11617" t="s">
        <v>972</v>
      </c>
      <c r="B11617" t="s">
        <v>242</v>
      </c>
      <c r="C11617" s="76" t="s">
        <v>842</v>
      </c>
      <c r="D11617" t="s">
        <v>980</v>
      </c>
      <c r="E11617" s="82">
        <v>5</v>
      </c>
      <c r="F11617" t="s">
        <v>973</v>
      </c>
      <c r="G11617" s="83">
        <v>42472</v>
      </c>
      <c r="I11617">
        <v>2016</v>
      </c>
    </row>
    <row r="11618" spans="1:9" ht="14.45" customHeight="1" x14ac:dyDescent="0.25">
      <c r="A11618" t="s">
        <v>972</v>
      </c>
      <c r="B11618" t="s">
        <v>245</v>
      </c>
      <c r="C11618" s="76" t="s">
        <v>842</v>
      </c>
      <c r="D11618" t="s">
        <v>980</v>
      </c>
      <c r="E11618" s="82">
        <v>5</v>
      </c>
      <c r="F11618" t="s">
        <v>973</v>
      </c>
      <c r="G11618" s="83">
        <v>42478</v>
      </c>
      <c r="I11618">
        <v>2016</v>
      </c>
    </row>
    <row r="11619" spans="1:9" ht="14.45" customHeight="1" x14ac:dyDescent="0.25">
      <c r="A11619" t="s">
        <v>972</v>
      </c>
      <c r="B11619" t="s">
        <v>248</v>
      </c>
      <c r="C11619" s="76" t="s">
        <v>842</v>
      </c>
      <c r="D11619" t="s">
        <v>980</v>
      </c>
      <c r="E11619" s="82">
        <v>7.6</v>
      </c>
      <c r="F11619" t="s">
        <v>973</v>
      </c>
      <c r="G11619" s="83">
        <v>42487</v>
      </c>
      <c r="I11619">
        <v>2016</v>
      </c>
    </row>
    <row r="11620" spans="1:9" ht="14.45" customHeight="1" x14ac:dyDescent="0.25">
      <c r="A11620" t="s">
        <v>972</v>
      </c>
      <c r="B11620" t="s">
        <v>240</v>
      </c>
      <c r="C11620" s="76" t="s">
        <v>842</v>
      </c>
      <c r="D11620" t="s">
        <v>980</v>
      </c>
      <c r="E11620" s="82">
        <v>5</v>
      </c>
      <c r="F11620" t="s">
        <v>973</v>
      </c>
      <c r="G11620" s="83">
        <v>42647</v>
      </c>
      <c r="I11620">
        <v>2016</v>
      </c>
    </row>
    <row r="11621" spans="1:9" ht="14.45" customHeight="1" x14ac:dyDescent="0.25">
      <c r="A11621" t="s">
        <v>972</v>
      </c>
      <c r="B11621" t="s">
        <v>292</v>
      </c>
      <c r="C11621" s="76" t="s">
        <v>842</v>
      </c>
      <c r="D11621" t="s">
        <v>980</v>
      </c>
      <c r="E11621" s="82">
        <v>3.8</v>
      </c>
      <c r="F11621" t="s">
        <v>973</v>
      </c>
      <c r="G11621" s="83">
        <v>42481</v>
      </c>
      <c r="I11621">
        <v>2016</v>
      </c>
    </row>
    <row r="11622" spans="1:9" ht="14.45" customHeight="1" x14ac:dyDescent="0.25">
      <c r="A11622" t="s">
        <v>972</v>
      </c>
      <c r="B11622" t="s">
        <v>242</v>
      </c>
      <c r="C11622" s="76" t="s">
        <v>842</v>
      </c>
      <c r="D11622" t="s">
        <v>980</v>
      </c>
      <c r="E11622" s="82">
        <v>5</v>
      </c>
      <c r="F11622" t="s">
        <v>973</v>
      </c>
      <c r="G11622" s="83">
        <v>42487</v>
      </c>
      <c r="I11622">
        <v>2016</v>
      </c>
    </row>
    <row r="11623" spans="1:9" ht="14.45" customHeight="1" x14ac:dyDescent="0.25">
      <c r="A11623" t="s">
        <v>972</v>
      </c>
      <c r="B11623" t="s">
        <v>88</v>
      </c>
      <c r="C11623" s="76" t="s">
        <v>842</v>
      </c>
      <c r="D11623" t="s">
        <v>980</v>
      </c>
      <c r="E11623" s="82">
        <v>6</v>
      </c>
      <c r="F11623" t="s">
        <v>973</v>
      </c>
      <c r="G11623" s="83">
        <v>42563</v>
      </c>
      <c r="I11623">
        <v>2016</v>
      </c>
    </row>
    <row r="11624" spans="1:9" ht="14.45" customHeight="1" x14ac:dyDescent="0.25">
      <c r="A11624" t="s">
        <v>972</v>
      </c>
      <c r="B11624" t="s">
        <v>208</v>
      </c>
      <c r="C11624" s="76" t="s">
        <v>842</v>
      </c>
      <c r="D11624" t="s">
        <v>980</v>
      </c>
      <c r="E11624" s="82">
        <v>6</v>
      </c>
      <c r="F11624" t="s">
        <v>973</v>
      </c>
      <c r="G11624" s="83">
        <v>42493</v>
      </c>
      <c r="I11624">
        <v>2016</v>
      </c>
    </row>
    <row r="11625" spans="1:9" ht="14.45" customHeight="1" x14ac:dyDescent="0.25">
      <c r="A11625" t="s">
        <v>972</v>
      </c>
      <c r="B11625" t="s">
        <v>246</v>
      </c>
      <c r="C11625" s="76" t="s">
        <v>842</v>
      </c>
      <c r="D11625" t="s">
        <v>980</v>
      </c>
      <c r="E11625" s="82">
        <v>3.6</v>
      </c>
      <c r="F11625" t="s">
        <v>973</v>
      </c>
      <c r="G11625" s="83">
        <v>42517</v>
      </c>
      <c r="I11625">
        <v>2016</v>
      </c>
    </row>
    <row r="11626" spans="1:9" ht="14.45" customHeight="1" x14ac:dyDescent="0.25">
      <c r="A11626" t="s">
        <v>972</v>
      </c>
      <c r="B11626" t="s">
        <v>240</v>
      </c>
      <c r="C11626" s="76" t="s">
        <v>842</v>
      </c>
      <c r="D11626" t="s">
        <v>980</v>
      </c>
      <c r="E11626" s="82">
        <v>7.6</v>
      </c>
      <c r="F11626" t="s">
        <v>973</v>
      </c>
      <c r="G11626" s="83">
        <v>42515</v>
      </c>
      <c r="I11626">
        <v>2016</v>
      </c>
    </row>
    <row r="11627" spans="1:9" ht="14.45" customHeight="1" x14ac:dyDescent="0.25">
      <c r="A11627" t="s">
        <v>972</v>
      </c>
      <c r="B11627" t="s">
        <v>246</v>
      </c>
      <c r="C11627" s="76" t="s">
        <v>842</v>
      </c>
      <c r="D11627" t="s">
        <v>980</v>
      </c>
      <c r="E11627" s="82">
        <v>5</v>
      </c>
      <c r="F11627" t="s">
        <v>973</v>
      </c>
      <c r="G11627" s="83">
        <v>42503</v>
      </c>
      <c r="I11627">
        <v>2016</v>
      </c>
    </row>
    <row r="11628" spans="1:9" ht="14.45" customHeight="1" x14ac:dyDescent="0.25">
      <c r="A11628" t="s">
        <v>972</v>
      </c>
      <c r="B11628" t="s">
        <v>148</v>
      </c>
      <c r="C11628" s="76" t="s">
        <v>842</v>
      </c>
      <c r="D11628" t="s">
        <v>980</v>
      </c>
      <c r="E11628" s="82">
        <v>7.6</v>
      </c>
      <c r="F11628" t="s">
        <v>973</v>
      </c>
      <c r="G11628" s="83">
        <v>42499</v>
      </c>
      <c r="I11628">
        <v>2016</v>
      </c>
    </row>
    <row r="11629" spans="1:9" ht="14.45" customHeight="1" x14ac:dyDescent="0.25">
      <c r="A11629" t="s">
        <v>972</v>
      </c>
      <c r="B11629" t="s">
        <v>173</v>
      </c>
      <c r="C11629" s="76" t="s">
        <v>842</v>
      </c>
      <c r="D11629" t="s">
        <v>980</v>
      </c>
      <c r="E11629" s="82">
        <v>4</v>
      </c>
      <c r="F11629" t="s">
        <v>973</v>
      </c>
      <c r="G11629" s="83">
        <v>42508</v>
      </c>
      <c r="I11629">
        <v>2016</v>
      </c>
    </row>
    <row r="11630" spans="1:9" ht="14.45" customHeight="1" x14ac:dyDescent="0.25">
      <c r="A11630" t="s">
        <v>972</v>
      </c>
      <c r="B11630" t="s">
        <v>241</v>
      </c>
      <c r="C11630" s="76" t="s">
        <v>842</v>
      </c>
      <c r="D11630" t="s">
        <v>980</v>
      </c>
      <c r="E11630" s="82">
        <v>7.6</v>
      </c>
      <c r="F11630" t="s">
        <v>973</v>
      </c>
      <c r="G11630" s="83">
        <v>42514</v>
      </c>
      <c r="I11630">
        <v>2016</v>
      </c>
    </row>
    <row r="11631" spans="1:9" ht="14.45" customHeight="1" x14ac:dyDescent="0.25">
      <c r="A11631" t="s">
        <v>972</v>
      </c>
      <c r="B11631" t="s">
        <v>249</v>
      </c>
      <c r="C11631" s="76" t="s">
        <v>842</v>
      </c>
      <c r="D11631" t="s">
        <v>980</v>
      </c>
      <c r="E11631" s="82">
        <v>3</v>
      </c>
      <c r="F11631" t="s">
        <v>973</v>
      </c>
      <c r="G11631" s="83">
        <v>42514</v>
      </c>
      <c r="I11631">
        <v>2016</v>
      </c>
    </row>
    <row r="11632" spans="1:9" ht="14.45" customHeight="1" x14ac:dyDescent="0.25">
      <c r="A11632" t="s">
        <v>972</v>
      </c>
      <c r="B11632" t="s">
        <v>66</v>
      </c>
      <c r="C11632" s="76" t="s">
        <v>842</v>
      </c>
      <c r="D11632" t="s">
        <v>980</v>
      </c>
      <c r="E11632" s="82">
        <v>7.6</v>
      </c>
      <c r="F11632" t="s">
        <v>973</v>
      </c>
      <c r="G11632" s="83">
        <v>42503</v>
      </c>
      <c r="I11632">
        <v>2016</v>
      </c>
    </row>
    <row r="11633" spans="1:9" ht="14.45" customHeight="1" x14ac:dyDescent="0.25">
      <c r="A11633" t="s">
        <v>972</v>
      </c>
      <c r="B11633" t="s">
        <v>95</v>
      </c>
      <c r="C11633" s="76" t="s">
        <v>842</v>
      </c>
      <c r="D11633" t="s">
        <v>980</v>
      </c>
      <c r="E11633" s="82">
        <v>3</v>
      </c>
      <c r="F11633" t="s">
        <v>973</v>
      </c>
      <c r="G11633" s="83">
        <v>42516</v>
      </c>
      <c r="I11633">
        <v>2016</v>
      </c>
    </row>
    <row r="11634" spans="1:9" ht="14.45" customHeight="1" x14ac:dyDescent="0.25">
      <c r="A11634" t="s">
        <v>972</v>
      </c>
      <c r="B11634" t="s">
        <v>63</v>
      </c>
      <c r="C11634" s="76" t="s">
        <v>842</v>
      </c>
      <c r="D11634" t="s">
        <v>980</v>
      </c>
      <c r="E11634" s="82">
        <v>5</v>
      </c>
      <c r="F11634" t="s">
        <v>973</v>
      </c>
      <c r="G11634" s="83">
        <v>42475</v>
      </c>
      <c r="I11634">
        <v>2016</v>
      </c>
    </row>
    <row r="11635" spans="1:9" ht="14.45" customHeight="1" x14ac:dyDescent="0.25">
      <c r="A11635" t="s">
        <v>972</v>
      </c>
      <c r="B11635" t="s">
        <v>223</v>
      </c>
      <c r="C11635" s="76" t="s">
        <v>842</v>
      </c>
      <c r="D11635" t="s">
        <v>980</v>
      </c>
      <c r="E11635" s="82">
        <v>3</v>
      </c>
      <c r="F11635" t="s">
        <v>973</v>
      </c>
      <c r="G11635" s="83">
        <v>42542</v>
      </c>
      <c r="I11635">
        <v>2016</v>
      </c>
    </row>
    <row r="11636" spans="1:9" ht="14.45" customHeight="1" x14ac:dyDescent="0.25">
      <c r="A11636" t="s">
        <v>972</v>
      </c>
      <c r="B11636" t="s">
        <v>246</v>
      </c>
      <c r="C11636" s="76" t="s">
        <v>842</v>
      </c>
      <c r="D11636" t="s">
        <v>980</v>
      </c>
      <c r="E11636" s="82">
        <v>3.8</v>
      </c>
      <c r="F11636" t="s">
        <v>973</v>
      </c>
      <c r="G11636" s="83">
        <v>42677</v>
      </c>
      <c r="I11636">
        <v>2016</v>
      </c>
    </row>
    <row r="11637" spans="1:9" ht="14.45" customHeight="1" x14ac:dyDescent="0.25">
      <c r="A11637" t="s">
        <v>972</v>
      </c>
      <c r="B11637" t="s">
        <v>171</v>
      </c>
      <c r="C11637" s="76" t="s">
        <v>842</v>
      </c>
      <c r="D11637" t="s">
        <v>980</v>
      </c>
      <c r="E11637" s="82">
        <v>3.8</v>
      </c>
      <c r="F11637" t="s">
        <v>973</v>
      </c>
      <c r="G11637" s="83">
        <v>42580</v>
      </c>
      <c r="I11637">
        <v>2016</v>
      </c>
    </row>
    <row r="11638" spans="1:9" ht="14.45" customHeight="1" x14ac:dyDescent="0.25">
      <c r="A11638" t="s">
        <v>972</v>
      </c>
      <c r="B11638" t="s">
        <v>182</v>
      </c>
      <c r="C11638" s="76" t="s">
        <v>842</v>
      </c>
      <c r="D11638" t="s">
        <v>980</v>
      </c>
      <c r="E11638" s="82">
        <v>3</v>
      </c>
      <c r="F11638" t="s">
        <v>973</v>
      </c>
      <c r="G11638" s="83">
        <v>42489</v>
      </c>
      <c r="I11638">
        <v>2016</v>
      </c>
    </row>
    <row r="11639" spans="1:9" ht="14.45" customHeight="1" x14ac:dyDescent="0.25">
      <c r="A11639" t="s">
        <v>972</v>
      </c>
      <c r="B11639" t="s">
        <v>232</v>
      </c>
      <c r="C11639" s="76" t="s">
        <v>842</v>
      </c>
      <c r="D11639" t="s">
        <v>980</v>
      </c>
      <c r="E11639" s="82">
        <v>20.2</v>
      </c>
      <c r="F11639" t="s">
        <v>973</v>
      </c>
      <c r="G11639" s="83">
        <v>42479</v>
      </c>
      <c r="I11639">
        <v>2016</v>
      </c>
    </row>
    <row r="11640" spans="1:9" ht="14.45" customHeight="1" x14ac:dyDescent="0.25">
      <c r="A11640" t="s">
        <v>972</v>
      </c>
      <c r="B11640" t="s">
        <v>208</v>
      </c>
      <c r="C11640" s="76" t="s">
        <v>842</v>
      </c>
      <c r="D11640" t="s">
        <v>980</v>
      </c>
      <c r="E11640" s="82">
        <v>8.1999999999999993</v>
      </c>
      <c r="F11640" t="s">
        <v>973</v>
      </c>
      <c r="G11640" s="83">
        <v>42513</v>
      </c>
      <c r="I11640">
        <v>2016</v>
      </c>
    </row>
    <row r="11641" spans="1:9" ht="14.45" customHeight="1" x14ac:dyDescent="0.25">
      <c r="A11641" t="s">
        <v>972</v>
      </c>
      <c r="B11641" t="s">
        <v>249</v>
      </c>
      <c r="C11641" s="76" t="s">
        <v>842</v>
      </c>
      <c r="D11641" t="s">
        <v>980</v>
      </c>
      <c r="E11641" s="82">
        <v>11.4</v>
      </c>
      <c r="F11641" t="s">
        <v>973</v>
      </c>
      <c r="G11641" s="83">
        <v>42541</v>
      </c>
      <c r="I11641">
        <v>2016</v>
      </c>
    </row>
    <row r="11642" spans="1:9" ht="14.45" customHeight="1" x14ac:dyDescent="0.25">
      <c r="A11642" t="s">
        <v>972</v>
      </c>
      <c r="B11642" t="s">
        <v>249</v>
      </c>
      <c r="C11642" s="76" t="s">
        <v>842</v>
      </c>
      <c r="D11642" t="s">
        <v>980</v>
      </c>
      <c r="E11642" s="82">
        <v>10</v>
      </c>
      <c r="F11642" t="s">
        <v>973</v>
      </c>
      <c r="G11642" s="83">
        <v>42541</v>
      </c>
      <c r="I11642">
        <v>2016</v>
      </c>
    </row>
    <row r="11643" spans="1:9" ht="14.45" customHeight="1" x14ac:dyDescent="0.25">
      <c r="A11643" t="s">
        <v>972</v>
      </c>
      <c r="B11643" t="s">
        <v>169</v>
      </c>
      <c r="C11643" s="76" t="s">
        <v>842</v>
      </c>
      <c r="D11643" t="s">
        <v>980</v>
      </c>
      <c r="E11643" s="82">
        <v>5</v>
      </c>
      <c r="F11643" t="s">
        <v>973</v>
      </c>
      <c r="G11643" s="83">
        <v>42535</v>
      </c>
      <c r="I11643">
        <v>2016</v>
      </c>
    </row>
    <row r="11644" spans="1:9" ht="14.45" customHeight="1" x14ac:dyDescent="0.25">
      <c r="A11644" t="s">
        <v>972</v>
      </c>
      <c r="B11644" t="s">
        <v>254</v>
      </c>
      <c r="C11644" s="76" t="s">
        <v>842</v>
      </c>
      <c r="D11644" t="s">
        <v>980</v>
      </c>
      <c r="E11644" s="82">
        <v>3</v>
      </c>
      <c r="F11644" t="s">
        <v>973</v>
      </c>
      <c r="G11644" s="83">
        <v>42542</v>
      </c>
      <c r="I11644">
        <v>2016</v>
      </c>
    </row>
    <row r="11645" spans="1:9" ht="14.45" customHeight="1" x14ac:dyDescent="0.25">
      <c r="A11645" t="s">
        <v>972</v>
      </c>
      <c r="B11645" t="s">
        <v>199</v>
      </c>
      <c r="C11645" s="76" t="s">
        <v>842</v>
      </c>
      <c r="D11645" t="s">
        <v>980</v>
      </c>
      <c r="E11645" s="82">
        <v>7.6</v>
      </c>
      <c r="F11645" t="s">
        <v>973</v>
      </c>
      <c r="G11645" s="83">
        <v>42691</v>
      </c>
      <c r="I11645">
        <v>2016</v>
      </c>
    </row>
    <row r="11646" spans="1:9" ht="14.45" customHeight="1" x14ac:dyDescent="0.25">
      <c r="A11646" t="s">
        <v>972</v>
      </c>
      <c r="B11646" t="s">
        <v>149</v>
      </c>
      <c r="C11646" s="76" t="s">
        <v>842</v>
      </c>
      <c r="D11646" t="s">
        <v>980</v>
      </c>
      <c r="E11646" s="82">
        <v>11.4</v>
      </c>
      <c r="F11646" t="s">
        <v>973</v>
      </c>
      <c r="G11646" s="83">
        <v>42473</v>
      </c>
      <c r="I11646">
        <v>2016</v>
      </c>
    </row>
    <row r="11647" spans="1:9" ht="14.45" customHeight="1" x14ac:dyDescent="0.25">
      <c r="A11647" t="s">
        <v>972</v>
      </c>
      <c r="B11647" t="s">
        <v>95</v>
      </c>
      <c r="C11647" s="76" t="s">
        <v>842</v>
      </c>
      <c r="D11647" t="s">
        <v>980</v>
      </c>
      <c r="E11647" s="82">
        <v>7.6</v>
      </c>
      <c r="F11647" t="s">
        <v>973</v>
      </c>
      <c r="G11647" s="83">
        <v>42516</v>
      </c>
      <c r="I11647">
        <v>2016</v>
      </c>
    </row>
    <row r="11648" spans="1:9" ht="14.45" customHeight="1" x14ac:dyDescent="0.25">
      <c r="A11648" t="s">
        <v>972</v>
      </c>
      <c r="B11648" t="s">
        <v>95</v>
      </c>
      <c r="C11648" s="76" t="s">
        <v>842</v>
      </c>
      <c r="D11648" t="s">
        <v>980</v>
      </c>
      <c r="E11648" s="82">
        <v>5</v>
      </c>
      <c r="F11648" t="s">
        <v>973</v>
      </c>
      <c r="G11648" s="83">
        <v>42580</v>
      </c>
      <c r="I11648">
        <v>2016</v>
      </c>
    </row>
    <row r="11649" spans="1:9" ht="14.45" customHeight="1" x14ac:dyDescent="0.25">
      <c r="A11649" t="s">
        <v>972</v>
      </c>
      <c r="B11649" t="s">
        <v>80</v>
      </c>
      <c r="C11649" s="76" t="s">
        <v>842</v>
      </c>
      <c r="D11649" t="s">
        <v>980</v>
      </c>
      <c r="E11649" s="82">
        <v>7.6</v>
      </c>
      <c r="F11649" t="s">
        <v>973</v>
      </c>
      <c r="G11649" s="83">
        <v>42460</v>
      </c>
      <c r="I11649">
        <v>2016</v>
      </c>
    </row>
    <row r="11650" spans="1:9" ht="14.45" customHeight="1" x14ac:dyDescent="0.25">
      <c r="A11650" t="s">
        <v>972</v>
      </c>
      <c r="B11650" t="s">
        <v>242</v>
      </c>
      <c r="C11650" s="76" t="s">
        <v>842</v>
      </c>
      <c r="D11650" t="s">
        <v>980</v>
      </c>
      <c r="E11650" s="82">
        <v>15</v>
      </c>
      <c r="F11650" t="s">
        <v>973</v>
      </c>
      <c r="G11650" s="83">
        <v>42527</v>
      </c>
      <c r="I11650">
        <v>2016</v>
      </c>
    </row>
    <row r="11651" spans="1:9" ht="14.45" customHeight="1" x14ac:dyDescent="0.25">
      <c r="A11651" t="s">
        <v>972</v>
      </c>
      <c r="B11651" t="s">
        <v>177</v>
      </c>
      <c r="C11651" s="76" t="s">
        <v>842</v>
      </c>
      <c r="D11651" t="s">
        <v>980</v>
      </c>
      <c r="E11651" s="82">
        <v>3</v>
      </c>
      <c r="F11651" t="s">
        <v>973</v>
      </c>
      <c r="G11651" s="83">
        <v>42495</v>
      </c>
      <c r="I11651">
        <v>2016</v>
      </c>
    </row>
    <row r="11652" spans="1:9" ht="14.45" customHeight="1" x14ac:dyDescent="0.25">
      <c r="A11652" t="s">
        <v>972</v>
      </c>
      <c r="B11652" t="s">
        <v>223</v>
      </c>
      <c r="C11652" s="76" t="s">
        <v>842</v>
      </c>
      <c r="D11652" t="s">
        <v>980</v>
      </c>
      <c r="E11652" s="82">
        <v>11.4</v>
      </c>
      <c r="F11652" t="s">
        <v>973</v>
      </c>
      <c r="G11652" s="83">
        <v>42537</v>
      </c>
      <c r="I11652">
        <v>2016</v>
      </c>
    </row>
    <row r="11653" spans="1:9" ht="14.45" customHeight="1" x14ac:dyDescent="0.25">
      <c r="A11653" t="s">
        <v>972</v>
      </c>
      <c r="B11653" t="s">
        <v>240</v>
      </c>
      <c r="C11653" s="76" t="s">
        <v>842</v>
      </c>
      <c r="D11653" t="s">
        <v>980</v>
      </c>
      <c r="E11653" s="82">
        <v>6</v>
      </c>
      <c r="F11653" t="s">
        <v>973</v>
      </c>
      <c r="G11653" s="83">
        <v>42584</v>
      </c>
      <c r="I11653">
        <v>2016</v>
      </c>
    </row>
    <row r="11654" spans="1:9" ht="14.45" customHeight="1" x14ac:dyDescent="0.25">
      <c r="A11654" t="s">
        <v>972</v>
      </c>
      <c r="B11654" s="74" t="s">
        <v>213</v>
      </c>
      <c r="C11654" s="76" t="s">
        <v>842</v>
      </c>
      <c r="D11654" t="s">
        <v>980</v>
      </c>
      <c r="E11654" s="82">
        <v>3.6</v>
      </c>
      <c r="F11654" t="s">
        <v>973</v>
      </c>
      <c r="G11654" s="83">
        <v>42597</v>
      </c>
      <c r="I11654">
        <v>2016</v>
      </c>
    </row>
    <row r="11655" spans="1:9" ht="14.45" customHeight="1" x14ac:dyDescent="0.25">
      <c r="A11655" t="s">
        <v>972</v>
      </c>
      <c r="B11655" t="s">
        <v>223</v>
      </c>
      <c r="C11655" s="76" t="s">
        <v>842</v>
      </c>
      <c r="D11655" t="s">
        <v>980</v>
      </c>
      <c r="E11655" s="82">
        <v>4.2</v>
      </c>
      <c r="F11655" t="s">
        <v>973</v>
      </c>
      <c r="G11655" s="83">
        <v>42587</v>
      </c>
      <c r="I11655">
        <v>2016</v>
      </c>
    </row>
    <row r="11656" spans="1:9" ht="14.45" customHeight="1" x14ac:dyDescent="0.25">
      <c r="A11656" t="s">
        <v>972</v>
      </c>
      <c r="B11656" t="s">
        <v>173</v>
      </c>
      <c r="C11656" s="76" t="s">
        <v>842</v>
      </c>
      <c r="D11656" t="s">
        <v>980</v>
      </c>
      <c r="E11656" s="82">
        <v>4.2</v>
      </c>
      <c r="F11656" t="s">
        <v>973</v>
      </c>
      <c r="G11656" s="83">
        <v>42493</v>
      </c>
      <c r="I11656">
        <v>2016</v>
      </c>
    </row>
    <row r="11657" spans="1:9" ht="14.45" customHeight="1" x14ac:dyDescent="0.25">
      <c r="A11657" t="s">
        <v>972</v>
      </c>
      <c r="B11657" t="s">
        <v>199</v>
      </c>
      <c r="C11657" s="76" t="s">
        <v>842</v>
      </c>
      <c r="D11657" t="s">
        <v>980</v>
      </c>
      <c r="E11657" s="82">
        <v>3.8</v>
      </c>
      <c r="F11657" t="s">
        <v>973</v>
      </c>
      <c r="G11657" s="83">
        <v>42475</v>
      </c>
      <c r="I11657">
        <v>2016</v>
      </c>
    </row>
    <row r="11658" spans="1:9" ht="14.45" customHeight="1" x14ac:dyDescent="0.25">
      <c r="A11658" t="s">
        <v>972</v>
      </c>
      <c r="B11658" t="s">
        <v>95</v>
      </c>
      <c r="C11658" s="76" t="s">
        <v>842</v>
      </c>
      <c r="D11658" t="s">
        <v>980</v>
      </c>
      <c r="E11658" s="82">
        <v>3</v>
      </c>
      <c r="F11658" t="s">
        <v>973</v>
      </c>
      <c r="G11658" s="83">
        <v>42537</v>
      </c>
      <c r="I11658">
        <v>2016</v>
      </c>
    </row>
    <row r="11659" spans="1:9" ht="14.45" customHeight="1" x14ac:dyDescent="0.25">
      <c r="A11659" t="s">
        <v>972</v>
      </c>
      <c r="B11659" t="s">
        <v>145</v>
      </c>
      <c r="C11659" s="76" t="s">
        <v>842</v>
      </c>
      <c r="D11659" t="s">
        <v>980</v>
      </c>
      <c r="E11659" s="82">
        <v>3</v>
      </c>
      <c r="F11659" t="s">
        <v>973</v>
      </c>
      <c r="G11659" s="83">
        <v>42494</v>
      </c>
      <c r="I11659">
        <v>2016</v>
      </c>
    </row>
    <row r="11660" spans="1:9" ht="14.45" customHeight="1" x14ac:dyDescent="0.25">
      <c r="A11660" t="s">
        <v>972</v>
      </c>
      <c r="B11660" t="s">
        <v>66</v>
      </c>
      <c r="C11660" s="76" t="s">
        <v>842</v>
      </c>
      <c r="D11660" t="s">
        <v>980</v>
      </c>
      <c r="E11660" s="82">
        <v>5</v>
      </c>
      <c r="F11660" t="s">
        <v>973</v>
      </c>
      <c r="G11660" s="83">
        <v>42542</v>
      </c>
      <c r="I11660">
        <v>2016</v>
      </c>
    </row>
    <row r="11661" spans="1:9" ht="14.45" customHeight="1" x14ac:dyDescent="0.25">
      <c r="A11661" t="s">
        <v>972</v>
      </c>
      <c r="B11661" t="s">
        <v>246</v>
      </c>
      <c r="C11661" s="76" t="s">
        <v>842</v>
      </c>
      <c r="D11661" t="s">
        <v>980</v>
      </c>
      <c r="E11661" s="82">
        <v>6</v>
      </c>
      <c r="F11661" t="s">
        <v>973</v>
      </c>
      <c r="G11661" s="83">
        <v>42517</v>
      </c>
      <c r="I11661">
        <v>2016</v>
      </c>
    </row>
    <row r="11662" spans="1:9" ht="14.45" customHeight="1" x14ac:dyDescent="0.25">
      <c r="A11662" t="s">
        <v>972</v>
      </c>
      <c r="B11662" s="74" t="s">
        <v>213</v>
      </c>
      <c r="C11662" s="76" t="s">
        <v>842</v>
      </c>
      <c r="D11662" t="s">
        <v>980</v>
      </c>
      <c r="E11662" s="82">
        <v>6</v>
      </c>
      <c r="F11662" t="s">
        <v>973</v>
      </c>
      <c r="G11662" s="83">
        <v>42489</v>
      </c>
      <c r="I11662">
        <v>2016</v>
      </c>
    </row>
    <row r="11663" spans="1:9" ht="14.45" customHeight="1" x14ac:dyDescent="0.25">
      <c r="A11663" t="s">
        <v>972</v>
      </c>
      <c r="B11663" t="s">
        <v>198</v>
      </c>
      <c r="C11663" s="76" t="s">
        <v>842</v>
      </c>
      <c r="D11663" t="s">
        <v>980</v>
      </c>
      <c r="E11663" s="82">
        <v>7.2</v>
      </c>
      <c r="F11663" t="s">
        <v>973</v>
      </c>
      <c r="G11663" s="83">
        <v>42493</v>
      </c>
      <c r="I11663">
        <v>2016</v>
      </c>
    </row>
    <row r="11664" spans="1:9" ht="14.45" customHeight="1" x14ac:dyDescent="0.25">
      <c r="A11664" t="s">
        <v>972</v>
      </c>
      <c r="B11664" t="s">
        <v>71</v>
      </c>
      <c r="C11664" s="76" t="s">
        <v>842</v>
      </c>
      <c r="D11664" t="s">
        <v>980</v>
      </c>
      <c r="E11664" s="82">
        <v>3.6</v>
      </c>
      <c r="F11664" t="s">
        <v>973</v>
      </c>
      <c r="G11664" s="83">
        <v>42536</v>
      </c>
      <c r="I11664">
        <v>2016</v>
      </c>
    </row>
    <row r="11665" spans="1:9" ht="14.45" customHeight="1" x14ac:dyDescent="0.25">
      <c r="A11665" t="s">
        <v>972</v>
      </c>
      <c r="B11665" t="s">
        <v>71</v>
      </c>
      <c r="C11665" s="76" t="s">
        <v>842</v>
      </c>
      <c r="D11665" t="s">
        <v>980</v>
      </c>
      <c r="E11665" s="82">
        <v>6</v>
      </c>
      <c r="F11665" t="s">
        <v>973</v>
      </c>
      <c r="G11665" s="83">
        <v>42542</v>
      </c>
      <c r="I11665">
        <v>2016</v>
      </c>
    </row>
    <row r="11666" spans="1:9" ht="14.45" customHeight="1" x14ac:dyDescent="0.25">
      <c r="A11666" t="s">
        <v>972</v>
      </c>
      <c r="B11666" t="s">
        <v>101</v>
      </c>
      <c r="C11666" s="76" t="s">
        <v>842</v>
      </c>
      <c r="D11666" t="s">
        <v>980</v>
      </c>
      <c r="E11666" s="82">
        <v>5</v>
      </c>
      <c r="F11666" t="s">
        <v>973</v>
      </c>
      <c r="G11666" s="83">
        <v>42510</v>
      </c>
      <c r="I11666">
        <v>2016</v>
      </c>
    </row>
    <row r="11667" spans="1:9" ht="14.45" customHeight="1" x14ac:dyDescent="0.25">
      <c r="A11667" t="s">
        <v>972</v>
      </c>
      <c r="B11667" t="s">
        <v>246</v>
      </c>
      <c r="C11667" s="76" t="s">
        <v>842</v>
      </c>
      <c r="D11667" t="s">
        <v>980</v>
      </c>
      <c r="E11667" s="82">
        <v>6</v>
      </c>
      <c r="F11667" t="s">
        <v>973</v>
      </c>
      <c r="G11667" s="83">
        <v>42573</v>
      </c>
      <c r="I11667">
        <v>2016</v>
      </c>
    </row>
    <row r="11668" spans="1:9" ht="14.45" customHeight="1" x14ac:dyDescent="0.25">
      <c r="A11668" t="s">
        <v>972</v>
      </c>
      <c r="B11668" t="s">
        <v>292</v>
      </c>
      <c r="C11668" s="76" t="s">
        <v>842</v>
      </c>
      <c r="D11668" t="s">
        <v>980</v>
      </c>
      <c r="E11668" s="82">
        <v>7.6</v>
      </c>
      <c r="F11668" t="s">
        <v>973</v>
      </c>
      <c r="G11668" s="83">
        <v>42494</v>
      </c>
      <c r="I11668">
        <v>2016</v>
      </c>
    </row>
    <row r="11669" spans="1:9" ht="14.45" customHeight="1" x14ac:dyDescent="0.25">
      <c r="A11669" t="s">
        <v>972</v>
      </c>
      <c r="B11669" t="s">
        <v>177</v>
      </c>
      <c r="C11669" s="76" t="s">
        <v>842</v>
      </c>
      <c r="D11669" t="s">
        <v>980</v>
      </c>
      <c r="E11669" s="82">
        <v>7.6</v>
      </c>
      <c r="F11669" t="s">
        <v>973</v>
      </c>
      <c r="G11669" s="83">
        <v>42480</v>
      </c>
      <c r="I11669">
        <v>2016</v>
      </c>
    </row>
    <row r="11670" spans="1:9" ht="14.45" customHeight="1" x14ac:dyDescent="0.25">
      <c r="A11670" t="s">
        <v>972</v>
      </c>
      <c r="B11670" t="s">
        <v>170</v>
      </c>
      <c r="C11670" s="76" t="s">
        <v>842</v>
      </c>
      <c r="D11670" t="s">
        <v>980</v>
      </c>
      <c r="E11670" s="82">
        <v>8</v>
      </c>
      <c r="F11670" t="s">
        <v>973</v>
      </c>
      <c r="G11670" s="83">
        <v>42487</v>
      </c>
      <c r="I11670">
        <v>2016</v>
      </c>
    </row>
    <row r="11671" spans="1:9" ht="14.45" customHeight="1" x14ac:dyDescent="0.25">
      <c r="A11671" t="s">
        <v>972</v>
      </c>
      <c r="B11671" t="s">
        <v>122</v>
      </c>
      <c r="C11671" s="76" t="s">
        <v>842</v>
      </c>
      <c r="D11671" t="s">
        <v>980</v>
      </c>
      <c r="E11671" s="82">
        <v>15</v>
      </c>
      <c r="F11671" t="s">
        <v>973</v>
      </c>
      <c r="G11671" s="83">
        <v>42556</v>
      </c>
      <c r="I11671">
        <v>2016</v>
      </c>
    </row>
    <row r="11672" spans="1:9" ht="14.45" customHeight="1" x14ac:dyDescent="0.25">
      <c r="A11672" t="s">
        <v>972</v>
      </c>
      <c r="B11672" t="s">
        <v>241</v>
      </c>
      <c r="C11672" s="76" t="s">
        <v>842</v>
      </c>
      <c r="D11672" t="s">
        <v>980</v>
      </c>
      <c r="E11672" s="82">
        <v>6</v>
      </c>
      <c r="F11672" t="s">
        <v>973</v>
      </c>
      <c r="G11672" s="83">
        <v>42536</v>
      </c>
      <c r="I11672">
        <v>2016</v>
      </c>
    </row>
    <row r="11673" spans="1:9" ht="14.45" customHeight="1" x14ac:dyDescent="0.25">
      <c r="A11673" t="s">
        <v>972</v>
      </c>
      <c r="B11673" t="s">
        <v>71</v>
      </c>
      <c r="C11673" s="76" t="s">
        <v>842</v>
      </c>
      <c r="D11673" t="s">
        <v>980</v>
      </c>
      <c r="E11673" s="82">
        <v>7.6</v>
      </c>
      <c r="F11673" t="s">
        <v>973</v>
      </c>
      <c r="G11673" s="83">
        <v>42489</v>
      </c>
      <c r="I11673">
        <v>2016</v>
      </c>
    </row>
    <row r="11674" spans="1:9" ht="14.45" customHeight="1" x14ac:dyDescent="0.25">
      <c r="A11674" t="s">
        <v>972</v>
      </c>
      <c r="B11674" t="s">
        <v>199</v>
      </c>
      <c r="C11674" s="76" t="s">
        <v>842</v>
      </c>
      <c r="D11674" t="s">
        <v>980</v>
      </c>
      <c r="E11674" s="82">
        <v>5</v>
      </c>
      <c r="F11674" t="s">
        <v>973</v>
      </c>
      <c r="G11674" s="83">
        <v>42503</v>
      </c>
      <c r="I11674">
        <v>2016</v>
      </c>
    </row>
    <row r="11675" spans="1:9" ht="14.45" customHeight="1" x14ac:dyDescent="0.25">
      <c r="A11675" t="s">
        <v>972</v>
      </c>
      <c r="B11675" t="s">
        <v>95</v>
      </c>
      <c r="C11675" s="76" t="s">
        <v>842</v>
      </c>
      <c r="D11675" t="s">
        <v>980</v>
      </c>
      <c r="E11675" s="82">
        <v>4.2</v>
      </c>
      <c r="F11675" t="s">
        <v>973</v>
      </c>
      <c r="G11675" s="83">
        <v>42597</v>
      </c>
      <c r="I11675">
        <v>2016</v>
      </c>
    </row>
    <row r="11676" spans="1:9" ht="14.45" customHeight="1" x14ac:dyDescent="0.25">
      <c r="A11676" t="s">
        <v>972</v>
      </c>
      <c r="B11676" t="s">
        <v>148</v>
      </c>
      <c r="C11676" s="76" t="s">
        <v>946</v>
      </c>
      <c r="D11676" t="s">
        <v>980</v>
      </c>
      <c r="E11676" s="82">
        <v>485</v>
      </c>
      <c r="F11676" t="s">
        <v>973</v>
      </c>
      <c r="G11676" s="83">
        <v>42471</v>
      </c>
      <c r="I11676">
        <v>2016</v>
      </c>
    </row>
    <row r="11677" spans="1:9" ht="14.45" customHeight="1" x14ac:dyDescent="0.25">
      <c r="A11677" t="s">
        <v>972</v>
      </c>
      <c r="B11677" t="s">
        <v>203</v>
      </c>
      <c r="C11677" s="76" t="s">
        <v>842</v>
      </c>
      <c r="D11677" t="s">
        <v>980</v>
      </c>
      <c r="E11677" s="82">
        <v>4.2</v>
      </c>
      <c r="F11677" t="s">
        <v>973</v>
      </c>
      <c r="G11677" s="83">
        <v>42586</v>
      </c>
      <c r="I11677">
        <v>2016</v>
      </c>
    </row>
    <row r="11678" spans="1:9" ht="14.45" customHeight="1" x14ac:dyDescent="0.25">
      <c r="A11678" t="s">
        <v>972</v>
      </c>
      <c r="B11678" t="s">
        <v>253</v>
      </c>
      <c r="C11678" s="76" t="s">
        <v>842</v>
      </c>
      <c r="D11678" t="s">
        <v>980</v>
      </c>
      <c r="E11678" s="82">
        <v>4.2</v>
      </c>
      <c r="F11678" t="s">
        <v>973</v>
      </c>
      <c r="G11678" s="83">
        <v>42542</v>
      </c>
      <c r="I11678">
        <v>2016</v>
      </c>
    </row>
    <row r="11679" spans="1:9" ht="14.45" customHeight="1" x14ac:dyDescent="0.25">
      <c r="A11679" t="s">
        <v>972</v>
      </c>
      <c r="B11679" t="s">
        <v>71</v>
      </c>
      <c r="C11679" s="76" t="s">
        <v>842</v>
      </c>
      <c r="D11679" t="s">
        <v>977</v>
      </c>
      <c r="E11679" s="82">
        <v>4860</v>
      </c>
      <c r="F11679" t="s">
        <v>973</v>
      </c>
      <c r="G11679" s="83">
        <v>43388</v>
      </c>
      <c r="I11679">
        <v>2018</v>
      </c>
    </row>
    <row r="11680" spans="1:9" ht="14.45" customHeight="1" x14ac:dyDescent="0.25">
      <c r="A11680" t="s">
        <v>972</v>
      </c>
      <c r="B11680" t="s">
        <v>249</v>
      </c>
      <c r="C11680" s="76" t="s">
        <v>842</v>
      </c>
      <c r="D11680" t="s">
        <v>980</v>
      </c>
      <c r="E11680" s="82">
        <v>3.8</v>
      </c>
      <c r="F11680" t="s">
        <v>973</v>
      </c>
      <c r="G11680" s="83">
        <v>42541</v>
      </c>
      <c r="I11680">
        <v>2016</v>
      </c>
    </row>
    <row r="11681" spans="1:9" ht="14.45" customHeight="1" x14ac:dyDescent="0.25">
      <c r="A11681" t="s">
        <v>972</v>
      </c>
      <c r="B11681" t="s">
        <v>241</v>
      </c>
      <c r="C11681" s="76" t="s">
        <v>842</v>
      </c>
      <c r="D11681" t="s">
        <v>980</v>
      </c>
      <c r="E11681" s="82">
        <v>4.2</v>
      </c>
      <c r="F11681" t="s">
        <v>973</v>
      </c>
      <c r="G11681" s="83">
        <v>42761</v>
      </c>
      <c r="I11681">
        <v>2017</v>
      </c>
    </row>
    <row r="11682" spans="1:9" ht="14.45" customHeight="1" x14ac:dyDescent="0.25">
      <c r="A11682" t="s">
        <v>972</v>
      </c>
      <c r="B11682" t="s">
        <v>241</v>
      </c>
      <c r="C11682" s="76" t="s">
        <v>842</v>
      </c>
      <c r="D11682" t="s">
        <v>980</v>
      </c>
      <c r="E11682" s="82">
        <v>6</v>
      </c>
      <c r="F11682" t="s">
        <v>973</v>
      </c>
      <c r="G11682" s="83">
        <v>42492</v>
      </c>
      <c r="I11682">
        <v>2016</v>
      </c>
    </row>
    <row r="11683" spans="1:9" ht="14.45" customHeight="1" x14ac:dyDescent="0.25">
      <c r="A11683" t="s">
        <v>972</v>
      </c>
      <c r="B11683" t="s">
        <v>128</v>
      </c>
      <c r="C11683" s="76" t="s">
        <v>842</v>
      </c>
      <c r="D11683" t="s">
        <v>980</v>
      </c>
      <c r="E11683" s="82">
        <v>12</v>
      </c>
      <c r="F11683" t="s">
        <v>973</v>
      </c>
      <c r="G11683" s="83">
        <v>42502</v>
      </c>
      <c r="I11683">
        <v>2016</v>
      </c>
    </row>
    <row r="11684" spans="1:9" ht="14.45" customHeight="1" x14ac:dyDescent="0.25">
      <c r="A11684" t="s">
        <v>972</v>
      </c>
      <c r="B11684" t="s">
        <v>95</v>
      </c>
      <c r="C11684" s="76" t="s">
        <v>842</v>
      </c>
      <c r="D11684" t="s">
        <v>980</v>
      </c>
      <c r="E11684" s="82">
        <v>8.1999999999999993</v>
      </c>
      <c r="F11684" t="s">
        <v>973</v>
      </c>
      <c r="G11684" s="83">
        <v>42587</v>
      </c>
      <c r="I11684">
        <v>2016</v>
      </c>
    </row>
    <row r="11685" spans="1:9" ht="14.45" customHeight="1" x14ac:dyDescent="0.25">
      <c r="A11685" t="s">
        <v>972</v>
      </c>
      <c r="B11685" t="s">
        <v>141</v>
      </c>
      <c r="C11685" s="76" t="s">
        <v>842</v>
      </c>
      <c r="D11685" t="s">
        <v>980</v>
      </c>
      <c r="E11685" s="82">
        <v>3</v>
      </c>
      <c r="F11685" t="s">
        <v>973</v>
      </c>
      <c r="G11685" s="83">
        <v>42541</v>
      </c>
      <c r="I11685">
        <v>2016</v>
      </c>
    </row>
    <row r="11686" spans="1:9" ht="14.45" customHeight="1" x14ac:dyDescent="0.25">
      <c r="A11686" t="s">
        <v>972</v>
      </c>
      <c r="B11686" t="s">
        <v>246</v>
      </c>
      <c r="C11686" s="76" t="s">
        <v>842</v>
      </c>
      <c r="D11686" t="s">
        <v>980</v>
      </c>
      <c r="E11686" s="82">
        <v>7.2</v>
      </c>
      <c r="F11686" t="s">
        <v>973</v>
      </c>
      <c r="G11686" s="83">
        <v>42569</v>
      </c>
      <c r="I11686">
        <v>2016</v>
      </c>
    </row>
    <row r="11687" spans="1:9" ht="14.45" customHeight="1" x14ac:dyDescent="0.25">
      <c r="A11687" t="s">
        <v>972</v>
      </c>
      <c r="B11687" t="s">
        <v>246</v>
      </c>
      <c r="C11687" s="76" t="s">
        <v>842</v>
      </c>
      <c r="D11687" t="s">
        <v>980</v>
      </c>
      <c r="E11687" s="82">
        <v>4.2</v>
      </c>
      <c r="F11687" t="s">
        <v>973</v>
      </c>
      <c r="G11687" s="83">
        <v>42684</v>
      </c>
      <c r="I11687">
        <v>2016</v>
      </c>
    </row>
    <row r="11688" spans="1:9" ht="14.45" customHeight="1" x14ac:dyDescent="0.25">
      <c r="A11688" t="s">
        <v>972</v>
      </c>
      <c r="B11688" t="s">
        <v>241</v>
      </c>
      <c r="C11688" s="76" t="s">
        <v>842</v>
      </c>
      <c r="D11688" t="s">
        <v>980</v>
      </c>
      <c r="E11688" s="82">
        <v>5</v>
      </c>
      <c r="F11688" t="s">
        <v>973</v>
      </c>
      <c r="G11688" s="83">
        <v>42565</v>
      </c>
      <c r="I11688">
        <v>2016</v>
      </c>
    </row>
    <row r="11689" spans="1:9" ht="14.45" customHeight="1" x14ac:dyDescent="0.25">
      <c r="A11689" t="s">
        <v>972</v>
      </c>
      <c r="B11689" t="s">
        <v>199</v>
      </c>
      <c r="C11689" s="76" t="s">
        <v>842</v>
      </c>
      <c r="D11689" t="s">
        <v>980</v>
      </c>
      <c r="E11689" s="82">
        <v>6</v>
      </c>
      <c r="F11689" t="s">
        <v>973</v>
      </c>
      <c r="G11689" s="83">
        <v>42514</v>
      </c>
      <c r="I11689">
        <v>2016</v>
      </c>
    </row>
    <row r="11690" spans="1:9" ht="14.45" customHeight="1" x14ac:dyDescent="0.25">
      <c r="A11690" t="s">
        <v>972</v>
      </c>
      <c r="B11690" t="s">
        <v>78</v>
      </c>
      <c r="C11690" s="76" t="s">
        <v>842</v>
      </c>
      <c r="D11690" t="s">
        <v>980</v>
      </c>
      <c r="E11690" s="82">
        <v>6</v>
      </c>
      <c r="F11690" t="s">
        <v>973</v>
      </c>
      <c r="G11690" s="83">
        <v>42544</v>
      </c>
      <c r="I11690">
        <v>2016</v>
      </c>
    </row>
    <row r="11691" spans="1:9" ht="14.45" customHeight="1" x14ac:dyDescent="0.25">
      <c r="A11691" t="s">
        <v>972</v>
      </c>
      <c r="B11691" t="s">
        <v>185</v>
      </c>
      <c r="C11691" s="76" t="s">
        <v>842</v>
      </c>
      <c r="D11691" t="s">
        <v>980</v>
      </c>
      <c r="E11691" s="82">
        <v>7.5</v>
      </c>
      <c r="F11691" t="s">
        <v>973</v>
      </c>
      <c r="G11691" s="83">
        <v>42499</v>
      </c>
      <c r="I11691">
        <v>2016</v>
      </c>
    </row>
    <row r="11692" spans="1:9" ht="14.45" customHeight="1" x14ac:dyDescent="0.25">
      <c r="A11692" t="s">
        <v>972</v>
      </c>
      <c r="B11692" t="s">
        <v>95</v>
      </c>
      <c r="C11692" s="76" t="s">
        <v>842</v>
      </c>
      <c r="D11692" t="s">
        <v>980</v>
      </c>
      <c r="E11692" s="82">
        <v>3</v>
      </c>
      <c r="F11692" t="s">
        <v>973</v>
      </c>
      <c r="G11692" s="83">
        <v>42537</v>
      </c>
      <c r="I11692">
        <v>2016</v>
      </c>
    </row>
    <row r="11693" spans="1:9" ht="14.45" customHeight="1" x14ac:dyDescent="0.25">
      <c r="A11693" t="s">
        <v>972</v>
      </c>
      <c r="B11693" t="s">
        <v>66</v>
      </c>
      <c r="C11693" s="76" t="s">
        <v>842</v>
      </c>
      <c r="D11693" t="s">
        <v>980</v>
      </c>
      <c r="E11693" s="82">
        <v>5</v>
      </c>
      <c r="F11693" t="s">
        <v>973</v>
      </c>
      <c r="G11693" s="83">
        <v>42569</v>
      </c>
      <c r="I11693">
        <v>2016</v>
      </c>
    </row>
    <row r="11694" spans="1:9" ht="14.45" customHeight="1" x14ac:dyDescent="0.25">
      <c r="A11694" t="s">
        <v>972</v>
      </c>
      <c r="B11694" t="s">
        <v>246</v>
      </c>
      <c r="C11694" s="76" t="s">
        <v>842</v>
      </c>
      <c r="D11694" t="s">
        <v>980</v>
      </c>
      <c r="E11694" s="82">
        <v>3</v>
      </c>
      <c r="F11694" t="s">
        <v>973</v>
      </c>
      <c r="G11694" s="83">
        <v>42569</v>
      </c>
      <c r="I11694">
        <v>2016</v>
      </c>
    </row>
    <row r="11695" spans="1:9" ht="14.45" customHeight="1" x14ac:dyDescent="0.25">
      <c r="A11695" t="s">
        <v>972</v>
      </c>
      <c r="B11695" t="s">
        <v>71</v>
      </c>
      <c r="C11695" s="76" t="s">
        <v>842</v>
      </c>
      <c r="D11695" t="s">
        <v>980</v>
      </c>
      <c r="E11695" s="82">
        <v>6</v>
      </c>
      <c r="F11695" t="s">
        <v>973</v>
      </c>
      <c r="G11695" s="83">
        <v>42489</v>
      </c>
      <c r="I11695">
        <v>2016</v>
      </c>
    </row>
    <row r="11696" spans="1:9" ht="14.45" customHeight="1" x14ac:dyDescent="0.25">
      <c r="A11696" t="s">
        <v>972</v>
      </c>
      <c r="B11696" t="s">
        <v>242</v>
      </c>
      <c r="C11696" s="76" t="s">
        <v>842</v>
      </c>
      <c r="D11696" t="s">
        <v>980</v>
      </c>
      <c r="E11696" s="82">
        <v>8.4</v>
      </c>
      <c r="F11696" t="s">
        <v>973</v>
      </c>
      <c r="G11696" s="83">
        <v>42565</v>
      </c>
      <c r="I11696">
        <v>2016</v>
      </c>
    </row>
    <row r="11697" spans="1:9" ht="14.45" customHeight="1" x14ac:dyDescent="0.25">
      <c r="A11697" t="s">
        <v>972</v>
      </c>
      <c r="B11697" t="s">
        <v>115</v>
      </c>
      <c r="C11697" s="76" t="s">
        <v>842</v>
      </c>
      <c r="D11697" t="s">
        <v>980</v>
      </c>
      <c r="E11697" s="82">
        <v>5</v>
      </c>
      <c r="F11697" t="s">
        <v>973</v>
      </c>
      <c r="G11697" s="83">
        <v>42492</v>
      </c>
      <c r="I11697">
        <v>2016</v>
      </c>
    </row>
    <row r="11698" spans="1:9" ht="14.45" customHeight="1" x14ac:dyDescent="0.25">
      <c r="A11698" t="s">
        <v>972</v>
      </c>
      <c r="B11698" t="s">
        <v>224</v>
      </c>
      <c r="C11698" s="76" t="s">
        <v>842</v>
      </c>
      <c r="D11698" t="s">
        <v>980</v>
      </c>
      <c r="E11698" s="82">
        <v>10</v>
      </c>
      <c r="F11698" t="s">
        <v>973</v>
      </c>
      <c r="G11698" s="83">
        <v>42529</v>
      </c>
      <c r="I11698">
        <v>2016</v>
      </c>
    </row>
    <row r="11699" spans="1:9" ht="14.45" customHeight="1" x14ac:dyDescent="0.25">
      <c r="A11699" t="s">
        <v>972</v>
      </c>
      <c r="B11699" t="s">
        <v>169</v>
      </c>
      <c r="C11699" s="76" t="s">
        <v>842</v>
      </c>
      <c r="D11699" t="s">
        <v>980</v>
      </c>
      <c r="E11699" s="82">
        <v>3.8</v>
      </c>
      <c r="F11699" t="s">
        <v>973</v>
      </c>
      <c r="G11699" s="83">
        <v>42521</v>
      </c>
      <c r="I11699">
        <v>2016</v>
      </c>
    </row>
    <row r="11700" spans="1:9" ht="14.45" customHeight="1" x14ac:dyDescent="0.25">
      <c r="A11700" t="s">
        <v>972</v>
      </c>
      <c r="B11700" t="s">
        <v>95</v>
      </c>
      <c r="C11700" s="76" t="s">
        <v>842</v>
      </c>
      <c r="D11700" t="s">
        <v>980</v>
      </c>
      <c r="E11700" s="82">
        <v>3.6</v>
      </c>
      <c r="F11700" t="s">
        <v>973</v>
      </c>
      <c r="G11700" s="83">
        <v>42572</v>
      </c>
      <c r="I11700">
        <v>2016</v>
      </c>
    </row>
    <row r="11701" spans="1:9" ht="14.45" customHeight="1" x14ac:dyDescent="0.25">
      <c r="A11701" t="s">
        <v>972</v>
      </c>
      <c r="B11701" t="s">
        <v>95</v>
      </c>
      <c r="C11701" s="76" t="s">
        <v>842</v>
      </c>
      <c r="D11701" t="s">
        <v>980</v>
      </c>
      <c r="E11701" s="82">
        <v>3</v>
      </c>
      <c r="F11701" t="s">
        <v>973</v>
      </c>
      <c r="G11701" s="83">
        <v>42521</v>
      </c>
      <c r="I11701">
        <v>2016</v>
      </c>
    </row>
    <row r="11702" spans="1:9" ht="14.45" customHeight="1" x14ac:dyDescent="0.25">
      <c r="A11702" t="s">
        <v>972</v>
      </c>
      <c r="B11702" t="s">
        <v>239</v>
      </c>
      <c r="C11702" s="76" t="s">
        <v>842</v>
      </c>
      <c r="D11702" t="s">
        <v>980</v>
      </c>
      <c r="E11702" s="82">
        <v>12</v>
      </c>
      <c r="F11702" t="s">
        <v>973</v>
      </c>
      <c r="G11702" s="83">
        <v>42566</v>
      </c>
      <c r="I11702">
        <v>2016</v>
      </c>
    </row>
    <row r="11703" spans="1:9" ht="14.45" customHeight="1" x14ac:dyDescent="0.25">
      <c r="A11703" t="s">
        <v>972</v>
      </c>
      <c r="B11703" t="s">
        <v>95</v>
      </c>
      <c r="C11703" s="76" t="s">
        <v>842</v>
      </c>
      <c r="D11703" t="s">
        <v>980</v>
      </c>
      <c r="E11703" s="82">
        <v>6</v>
      </c>
      <c r="F11703" t="s">
        <v>973</v>
      </c>
      <c r="G11703" s="83">
        <v>42597</v>
      </c>
      <c r="I11703">
        <v>2016</v>
      </c>
    </row>
    <row r="11704" spans="1:9" ht="14.45" customHeight="1" x14ac:dyDescent="0.25">
      <c r="A11704" t="s">
        <v>972</v>
      </c>
      <c r="B11704" t="s">
        <v>242</v>
      </c>
      <c r="C11704" s="76" t="s">
        <v>842</v>
      </c>
      <c r="D11704" t="s">
        <v>980</v>
      </c>
      <c r="E11704" s="82">
        <v>7.6</v>
      </c>
      <c r="F11704" t="s">
        <v>973</v>
      </c>
      <c r="G11704" s="83">
        <v>42565</v>
      </c>
      <c r="I11704">
        <v>2016</v>
      </c>
    </row>
    <row r="11705" spans="1:9" ht="14.45" customHeight="1" x14ac:dyDescent="0.25">
      <c r="A11705" t="s">
        <v>972</v>
      </c>
      <c r="B11705" t="s">
        <v>223</v>
      </c>
      <c r="C11705" s="76" t="s">
        <v>842</v>
      </c>
      <c r="D11705" t="s">
        <v>980</v>
      </c>
      <c r="E11705" s="82">
        <v>6</v>
      </c>
      <c r="F11705" t="s">
        <v>973</v>
      </c>
      <c r="G11705" s="83">
        <v>42565</v>
      </c>
      <c r="I11705">
        <v>2016</v>
      </c>
    </row>
    <row r="11706" spans="1:9" ht="14.45" customHeight="1" x14ac:dyDescent="0.25">
      <c r="A11706" t="s">
        <v>972</v>
      </c>
      <c r="B11706" t="s">
        <v>144</v>
      </c>
      <c r="C11706" s="76" t="s">
        <v>842</v>
      </c>
      <c r="D11706" t="s">
        <v>980</v>
      </c>
      <c r="E11706" s="82">
        <v>4.4800000000000004</v>
      </c>
      <c r="F11706" t="s">
        <v>973</v>
      </c>
      <c r="G11706" s="83">
        <v>42545</v>
      </c>
      <c r="I11706">
        <v>2016</v>
      </c>
    </row>
    <row r="11707" spans="1:9" ht="14.45" customHeight="1" x14ac:dyDescent="0.25">
      <c r="A11707" t="s">
        <v>972</v>
      </c>
      <c r="B11707" t="s">
        <v>205</v>
      </c>
      <c r="C11707" s="76" t="s">
        <v>842</v>
      </c>
      <c r="D11707" t="s">
        <v>980</v>
      </c>
      <c r="E11707" s="82">
        <v>3.6</v>
      </c>
      <c r="F11707" t="s">
        <v>973</v>
      </c>
      <c r="G11707" s="83">
        <v>42573</v>
      </c>
      <c r="I11707">
        <v>2016</v>
      </c>
    </row>
    <row r="11708" spans="1:9" x14ac:dyDescent="0.25">
      <c r="A11708" t="s">
        <v>972</v>
      </c>
      <c r="B11708" t="s">
        <v>249</v>
      </c>
      <c r="C11708" s="76" t="s">
        <v>842</v>
      </c>
      <c r="D11708" t="s">
        <v>980</v>
      </c>
      <c r="E11708" s="82">
        <v>7.6</v>
      </c>
      <c r="F11708" t="s">
        <v>973</v>
      </c>
      <c r="G11708" s="83">
        <v>42591</v>
      </c>
      <c r="I11708">
        <v>2016</v>
      </c>
    </row>
    <row r="11709" spans="1:9" x14ac:dyDescent="0.25">
      <c r="A11709" t="s">
        <v>972</v>
      </c>
      <c r="B11709" t="s">
        <v>71</v>
      </c>
      <c r="C11709" s="76" t="s">
        <v>842</v>
      </c>
      <c r="D11709" t="s">
        <v>980</v>
      </c>
      <c r="E11709" s="82">
        <v>6</v>
      </c>
      <c r="F11709" t="s">
        <v>973</v>
      </c>
      <c r="G11709" s="83">
        <v>42536</v>
      </c>
      <c r="I11709">
        <v>2016</v>
      </c>
    </row>
    <row r="11710" spans="1:9" x14ac:dyDescent="0.25">
      <c r="A11710" t="s">
        <v>972</v>
      </c>
      <c r="B11710" t="s">
        <v>96</v>
      </c>
      <c r="C11710" s="76" t="s">
        <v>842</v>
      </c>
      <c r="D11710" t="s">
        <v>980</v>
      </c>
      <c r="E11710" s="82">
        <v>5</v>
      </c>
      <c r="F11710" t="s">
        <v>973</v>
      </c>
      <c r="G11710" s="83">
        <v>42489</v>
      </c>
      <c r="I11710">
        <v>2016</v>
      </c>
    </row>
    <row r="11711" spans="1:9" x14ac:dyDescent="0.25">
      <c r="A11711" t="s">
        <v>972</v>
      </c>
      <c r="B11711" t="s">
        <v>92</v>
      </c>
      <c r="C11711" s="76" t="s">
        <v>842</v>
      </c>
      <c r="D11711" t="s">
        <v>980</v>
      </c>
      <c r="E11711" s="82">
        <v>7.6</v>
      </c>
      <c r="F11711" t="s">
        <v>973</v>
      </c>
      <c r="G11711" s="83">
        <v>42580</v>
      </c>
      <c r="I11711">
        <v>2016</v>
      </c>
    </row>
    <row r="11712" spans="1:9" x14ac:dyDescent="0.25">
      <c r="A11712" t="s">
        <v>972</v>
      </c>
      <c r="B11712" t="s">
        <v>210</v>
      </c>
      <c r="C11712" s="76" t="s">
        <v>842</v>
      </c>
      <c r="D11712" t="s">
        <v>980</v>
      </c>
      <c r="E11712" s="82">
        <v>12</v>
      </c>
      <c r="F11712" t="s">
        <v>973</v>
      </c>
      <c r="G11712" s="83">
        <v>42513</v>
      </c>
      <c r="I11712">
        <v>2016</v>
      </c>
    </row>
    <row r="11713" spans="1:9" x14ac:dyDescent="0.25">
      <c r="A11713" t="s">
        <v>972</v>
      </c>
      <c r="B11713" t="s">
        <v>95</v>
      </c>
      <c r="C11713" s="76" t="s">
        <v>842</v>
      </c>
      <c r="D11713" t="s">
        <v>980</v>
      </c>
      <c r="E11713" s="82">
        <v>3</v>
      </c>
      <c r="F11713" t="s">
        <v>973</v>
      </c>
      <c r="G11713" s="83">
        <v>42593</v>
      </c>
      <c r="I11713">
        <v>2016</v>
      </c>
    </row>
    <row r="11714" spans="1:9" x14ac:dyDescent="0.25">
      <c r="A11714" t="s">
        <v>972</v>
      </c>
      <c r="B11714" t="s">
        <v>249</v>
      </c>
      <c r="C11714" s="76" t="s">
        <v>842</v>
      </c>
      <c r="D11714" t="s">
        <v>980</v>
      </c>
      <c r="E11714" s="82">
        <v>5</v>
      </c>
      <c r="F11714" t="s">
        <v>973</v>
      </c>
      <c r="G11714" s="83">
        <v>42541</v>
      </c>
      <c r="I11714">
        <v>2016</v>
      </c>
    </row>
    <row r="11715" spans="1:9" x14ac:dyDescent="0.25">
      <c r="A11715" t="s">
        <v>972</v>
      </c>
      <c r="B11715" t="s">
        <v>141</v>
      </c>
      <c r="C11715" s="76" t="s">
        <v>842</v>
      </c>
      <c r="D11715" t="s">
        <v>980</v>
      </c>
      <c r="E11715" s="82">
        <v>13.6</v>
      </c>
      <c r="F11715" t="s">
        <v>973</v>
      </c>
      <c r="G11715" s="83">
        <v>42500</v>
      </c>
      <c r="I11715">
        <v>2016</v>
      </c>
    </row>
    <row r="11716" spans="1:9" x14ac:dyDescent="0.25">
      <c r="A11716" t="s">
        <v>972</v>
      </c>
      <c r="B11716" t="s">
        <v>187</v>
      </c>
      <c r="C11716" s="76" t="s">
        <v>842</v>
      </c>
      <c r="D11716" t="s">
        <v>980</v>
      </c>
      <c r="E11716" s="82">
        <v>6</v>
      </c>
      <c r="F11716" t="s">
        <v>973</v>
      </c>
      <c r="G11716" s="83">
        <v>42664</v>
      </c>
      <c r="I11716">
        <v>2016</v>
      </c>
    </row>
    <row r="11717" spans="1:9" x14ac:dyDescent="0.25">
      <c r="A11717" t="s">
        <v>972</v>
      </c>
      <c r="B11717" t="s">
        <v>187</v>
      </c>
      <c r="C11717" s="76" t="s">
        <v>842</v>
      </c>
      <c r="D11717" t="s">
        <v>980</v>
      </c>
      <c r="E11717" s="82">
        <v>6</v>
      </c>
      <c r="F11717" t="s">
        <v>973</v>
      </c>
      <c r="G11717" s="83">
        <v>42664</v>
      </c>
      <c r="I11717">
        <v>2016</v>
      </c>
    </row>
    <row r="11718" spans="1:9" x14ac:dyDescent="0.25">
      <c r="A11718" t="s">
        <v>972</v>
      </c>
      <c r="B11718" t="s">
        <v>187</v>
      </c>
      <c r="C11718" s="76" t="s">
        <v>842</v>
      </c>
      <c r="D11718" t="s">
        <v>980</v>
      </c>
      <c r="E11718" s="82">
        <v>6</v>
      </c>
      <c r="F11718" t="s">
        <v>973</v>
      </c>
      <c r="G11718" s="83">
        <v>42664</v>
      </c>
      <c r="I11718">
        <v>2016</v>
      </c>
    </row>
    <row r="11719" spans="1:9" x14ac:dyDescent="0.25">
      <c r="A11719" t="s">
        <v>972</v>
      </c>
      <c r="B11719" t="s">
        <v>187</v>
      </c>
      <c r="C11719" s="76" t="s">
        <v>842</v>
      </c>
      <c r="D11719" t="s">
        <v>980</v>
      </c>
      <c r="E11719" s="82">
        <v>6</v>
      </c>
      <c r="F11719" t="s">
        <v>973</v>
      </c>
      <c r="G11719" s="83">
        <v>42664</v>
      </c>
      <c r="I11719">
        <v>2016</v>
      </c>
    </row>
    <row r="11720" spans="1:9" x14ac:dyDescent="0.25">
      <c r="A11720" t="s">
        <v>972</v>
      </c>
      <c r="B11720" t="s">
        <v>187</v>
      </c>
      <c r="C11720" s="76" t="s">
        <v>842</v>
      </c>
      <c r="D11720" t="s">
        <v>980</v>
      </c>
      <c r="E11720" s="82">
        <v>6</v>
      </c>
      <c r="F11720" t="s">
        <v>973</v>
      </c>
      <c r="G11720" s="83">
        <v>42725</v>
      </c>
      <c r="I11720">
        <v>2016</v>
      </c>
    </row>
    <row r="11721" spans="1:9" x14ac:dyDescent="0.25">
      <c r="A11721" t="s">
        <v>972</v>
      </c>
      <c r="B11721" t="s">
        <v>187</v>
      </c>
      <c r="C11721" s="76" t="s">
        <v>842</v>
      </c>
      <c r="D11721" t="s">
        <v>980</v>
      </c>
      <c r="E11721" s="82">
        <v>6</v>
      </c>
      <c r="F11721" t="s">
        <v>973</v>
      </c>
      <c r="G11721" s="83">
        <v>42725</v>
      </c>
      <c r="I11721">
        <v>2016</v>
      </c>
    </row>
    <row r="11722" spans="1:9" x14ac:dyDescent="0.25">
      <c r="A11722" t="s">
        <v>972</v>
      </c>
      <c r="B11722" t="s">
        <v>187</v>
      </c>
      <c r="C11722" s="76" t="s">
        <v>842</v>
      </c>
      <c r="D11722" t="s">
        <v>980</v>
      </c>
      <c r="E11722" s="82">
        <v>6</v>
      </c>
      <c r="F11722" t="s">
        <v>973</v>
      </c>
      <c r="G11722" s="83">
        <v>42664</v>
      </c>
      <c r="I11722">
        <v>2016</v>
      </c>
    </row>
    <row r="11723" spans="1:9" x14ac:dyDescent="0.25">
      <c r="A11723" t="s">
        <v>972</v>
      </c>
      <c r="B11723" t="s">
        <v>187</v>
      </c>
      <c r="C11723" s="76" t="s">
        <v>842</v>
      </c>
      <c r="D11723" t="s">
        <v>980</v>
      </c>
      <c r="E11723" s="82">
        <v>6</v>
      </c>
      <c r="F11723" t="s">
        <v>973</v>
      </c>
      <c r="G11723" s="83">
        <v>42696</v>
      </c>
      <c r="I11723">
        <v>2016</v>
      </c>
    </row>
    <row r="11724" spans="1:9" x14ac:dyDescent="0.25">
      <c r="A11724" t="s">
        <v>972</v>
      </c>
      <c r="B11724" t="s">
        <v>187</v>
      </c>
      <c r="C11724" s="76" t="s">
        <v>842</v>
      </c>
      <c r="D11724" t="s">
        <v>980</v>
      </c>
      <c r="E11724" s="82">
        <v>6</v>
      </c>
      <c r="F11724" t="s">
        <v>973</v>
      </c>
      <c r="G11724" s="83">
        <v>42696</v>
      </c>
      <c r="I11724">
        <v>2016</v>
      </c>
    </row>
    <row r="11725" spans="1:9" x14ac:dyDescent="0.25">
      <c r="A11725" t="s">
        <v>972</v>
      </c>
      <c r="B11725" t="s">
        <v>187</v>
      </c>
      <c r="C11725" s="76" t="s">
        <v>842</v>
      </c>
      <c r="D11725" t="s">
        <v>980</v>
      </c>
      <c r="E11725" s="82">
        <v>6</v>
      </c>
      <c r="F11725" t="s">
        <v>973</v>
      </c>
      <c r="G11725" s="83">
        <v>42696</v>
      </c>
      <c r="I11725">
        <v>2016</v>
      </c>
    </row>
    <row r="11726" spans="1:9" x14ac:dyDescent="0.25">
      <c r="A11726" t="s">
        <v>972</v>
      </c>
      <c r="B11726" t="s">
        <v>187</v>
      </c>
      <c r="C11726" s="76" t="s">
        <v>842</v>
      </c>
      <c r="D11726" t="s">
        <v>980</v>
      </c>
      <c r="E11726" s="82">
        <v>6</v>
      </c>
      <c r="F11726" t="s">
        <v>973</v>
      </c>
      <c r="G11726" s="83">
        <v>42725</v>
      </c>
      <c r="I11726">
        <v>2016</v>
      </c>
    </row>
    <row r="11727" spans="1:9" x14ac:dyDescent="0.25">
      <c r="A11727" t="s">
        <v>972</v>
      </c>
      <c r="B11727" t="s">
        <v>187</v>
      </c>
      <c r="C11727" s="76" t="s">
        <v>842</v>
      </c>
      <c r="D11727" t="s">
        <v>980</v>
      </c>
      <c r="E11727" s="82">
        <v>6</v>
      </c>
      <c r="F11727" t="s">
        <v>973</v>
      </c>
      <c r="G11727" s="83">
        <v>42696</v>
      </c>
      <c r="I11727">
        <v>2016</v>
      </c>
    </row>
    <row r="11728" spans="1:9" x14ac:dyDescent="0.25">
      <c r="A11728" t="s">
        <v>972</v>
      </c>
      <c r="B11728" t="s">
        <v>187</v>
      </c>
      <c r="C11728" s="76" t="s">
        <v>842</v>
      </c>
      <c r="D11728" t="s">
        <v>980</v>
      </c>
      <c r="E11728" s="82">
        <v>6</v>
      </c>
      <c r="F11728" t="s">
        <v>973</v>
      </c>
      <c r="G11728" s="83">
        <v>42696</v>
      </c>
      <c r="I11728">
        <v>2016</v>
      </c>
    </row>
    <row r="11729" spans="1:9" x14ac:dyDescent="0.25">
      <c r="A11729" t="s">
        <v>972</v>
      </c>
      <c r="B11729" t="s">
        <v>96</v>
      </c>
      <c r="C11729" s="76" t="s">
        <v>842</v>
      </c>
      <c r="D11729" t="s">
        <v>980</v>
      </c>
      <c r="E11729" s="82">
        <v>7.6</v>
      </c>
      <c r="F11729" t="s">
        <v>973</v>
      </c>
      <c r="G11729" s="83">
        <v>42501</v>
      </c>
      <c r="I11729">
        <v>2016</v>
      </c>
    </row>
    <row r="11730" spans="1:9" x14ac:dyDescent="0.25">
      <c r="A11730" t="s">
        <v>972</v>
      </c>
      <c r="B11730" t="s">
        <v>278</v>
      </c>
      <c r="C11730" s="76" t="s">
        <v>842</v>
      </c>
      <c r="D11730" t="s">
        <v>980</v>
      </c>
      <c r="E11730" s="82">
        <v>6</v>
      </c>
      <c r="F11730" t="s">
        <v>973</v>
      </c>
      <c r="G11730" s="83">
        <v>42552</v>
      </c>
      <c r="I11730">
        <v>2016</v>
      </c>
    </row>
    <row r="11731" spans="1:9" x14ac:dyDescent="0.25">
      <c r="A11731" t="s">
        <v>972</v>
      </c>
      <c r="B11731" t="s">
        <v>119</v>
      </c>
      <c r="C11731" s="76" t="s">
        <v>842</v>
      </c>
      <c r="D11731" t="s">
        <v>980</v>
      </c>
      <c r="E11731" s="82">
        <v>11.4</v>
      </c>
      <c r="F11731" t="s">
        <v>973</v>
      </c>
      <c r="G11731" s="83">
        <v>42577</v>
      </c>
      <c r="I11731">
        <v>2016</v>
      </c>
    </row>
    <row r="11732" spans="1:9" x14ac:dyDescent="0.25">
      <c r="A11732" t="s">
        <v>972</v>
      </c>
      <c r="B11732" t="s">
        <v>118</v>
      </c>
      <c r="C11732" s="76" t="s">
        <v>842</v>
      </c>
      <c r="D11732" t="s">
        <v>980</v>
      </c>
      <c r="E11732" s="82">
        <v>5</v>
      </c>
      <c r="F11732" t="s">
        <v>973</v>
      </c>
      <c r="G11732" s="83">
        <v>41437</v>
      </c>
      <c r="I11732">
        <v>2013</v>
      </c>
    </row>
    <row r="11733" spans="1:9" x14ac:dyDescent="0.25">
      <c r="A11733" t="s">
        <v>972</v>
      </c>
      <c r="B11733" t="s">
        <v>205</v>
      </c>
      <c r="C11733" s="76" t="s">
        <v>842</v>
      </c>
      <c r="D11733" t="s">
        <v>980</v>
      </c>
      <c r="E11733" s="82">
        <v>3</v>
      </c>
      <c r="F11733" t="s">
        <v>973</v>
      </c>
      <c r="G11733" s="83">
        <v>42493</v>
      </c>
      <c r="I11733">
        <v>2016</v>
      </c>
    </row>
    <row r="11734" spans="1:9" x14ac:dyDescent="0.25">
      <c r="A11734" t="s">
        <v>972</v>
      </c>
      <c r="B11734" t="s">
        <v>277</v>
      </c>
      <c r="C11734" s="76" t="s">
        <v>842</v>
      </c>
      <c r="D11734" t="s">
        <v>980</v>
      </c>
      <c r="E11734" s="82">
        <v>5</v>
      </c>
      <c r="F11734" t="s">
        <v>973</v>
      </c>
      <c r="G11734" s="83">
        <v>42515</v>
      </c>
      <c r="I11734">
        <v>2016</v>
      </c>
    </row>
    <row r="11735" spans="1:9" x14ac:dyDescent="0.25">
      <c r="A11735" t="s">
        <v>972</v>
      </c>
      <c r="B11735" t="s">
        <v>95</v>
      </c>
      <c r="C11735" s="76" t="s">
        <v>842</v>
      </c>
      <c r="D11735" t="s">
        <v>980</v>
      </c>
      <c r="E11735" s="82">
        <v>3</v>
      </c>
      <c r="F11735" t="s">
        <v>973</v>
      </c>
      <c r="G11735" s="83">
        <v>42593</v>
      </c>
      <c r="I11735">
        <v>2016</v>
      </c>
    </row>
    <row r="11736" spans="1:9" x14ac:dyDescent="0.25">
      <c r="A11736" t="s">
        <v>972</v>
      </c>
      <c r="B11736" t="s">
        <v>246</v>
      </c>
      <c r="C11736" s="76" t="s">
        <v>842</v>
      </c>
      <c r="D11736" t="s">
        <v>980</v>
      </c>
      <c r="E11736" s="82">
        <v>3</v>
      </c>
      <c r="F11736" t="s">
        <v>973</v>
      </c>
      <c r="G11736" s="83">
        <v>42489</v>
      </c>
      <c r="I11736">
        <v>2016</v>
      </c>
    </row>
    <row r="11737" spans="1:9" x14ac:dyDescent="0.25">
      <c r="A11737" t="s">
        <v>972</v>
      </c>
      <c r="B11737" t="s">
        <v>245</v>
      </c>
      <c r="C11737" s="76" t="s">
        <v>842</v>
      </c>
      <c r="D11737" t="s">
        <v>980</v>
      </c>
      <c r="E11737" s="82">
        <v>3.6</v>
      </c>
      <c r="F11737" t="s">
        <v>973</v>
      </c>
      <c r="G11737" s="83">
        <v>42613</v>
      </c>
      <c r="I11737">
        <v>2016</v>
      </c>
    </row>
    <row r="11738" spans="1:9" x14ac:dyDescent="0.25">
      <c r="A11738" t="s">
        <v>972</v>
      </c>
      <c r="B11738" t="s">
        <v>230</v>
      </c>
      <c r="C11738" s="76" t="s">
        <v>842</v>
      </c>
      <c r="D11738" t="s">
        <v>980</v>
      </c>
      <c r="E11738" s="82">
        <v>3</v>
      </c>
      <c r="F11738" t="s">
        <v>973</v>
      </c>
      <c r="G11738" s="83">
        <v>42537</v>
      </c>
      <c r="I11738">
        <v>2016</v>
      </c>
    </row>
    <row r="11739" spans="1:9" x14ac:dyDescent="0.25">
      <c r="A11739" t="s">
        <v>972</v>
      </c>
      <c r="B11739" t="s">
        <v>279</v>
      </c>
      <c r="C11739" s="76" t="s">
        <v>842</v>
      </c>
      <c r="D11739" t="s">
        <v>980</v>
      </c>
      <c r="E11739" s="82">
        <v>2.75</v>
      </c>
      <c r="F11739" t="s">
        <v>973</v>
      </c>
      <c r="G11739" s="83">
        <v>42502</v>
      </c>
      <c r="I11739">
        <v>2016</v>
      </c>
    </row>
    <row r="11740" spans="1:9" ht="14.45" customHeight="1" x14ac:dyDescent="0.25">
      <c r="A11740" t="s">
        <v>972</v>
      </c>
      <c r="B11740" t="s">
        <v>66</v>
      </c>
      <c r="C11740" s="76" t="s">
        <v>842</v>
      </c>
      <c r="D11740" t="s">
        <v>980</v>
      </c>
      <c r="E11740" s="82">
        <v>7</v>
      </c>
      <c r="F11740" t="s">
        <v>973</v>
      </c>
      <c r="G11740" s="83">
        <v>42493</v>
      </c>
      <c r="I11740">
        <v>2016</v>
      </c>
    </row>
    <row r="11741" spans="1:9" ht="14.45" customHeight="1" x14ac:dyDescent="0.25">
      <c r="A11741" t="s">
        <v>972</v>
      </c>
      <c r="B11741" t="s">
        <v>241</v>
      </c>
      <c r="C11741" s="76" t="s">
        <v>842</v>
      </c>
      <c r="D11741" t="s">
        <v>980</v>
      </c>
      <c r="E11741" s="82">
        <v>6</v>
      </c>
      <c r="F11741" t="s">
        <v>973</v>
      </c>
      <c r="G11741" s="83">
        <v>42515</v>
      </c>
      <c r="I11741">
        <v>2016</v>
      </c>
    </row>
    <row r="11742" spans="1:9" ht="14.45" customHeight="1" x14ac:dyDescent="0.25">
      <c r="A11742" t="s">
        <v>972</v>
      </c>
      <c r="B11742" t="s">
        <v>71</v>
      </c>
      <c r="C11742" s="76" t="s">
        <v>842</v>
      </c>
      <c r="D11742" t="s">
        <v>980</v>
      </c>
      <c r="E11742" s="82">
        <v>5</v>
      </c>
      <c r="F11742" t="s">
        <v>973</v>
      </c>
      <c r="G11742" s="83">
        <v>42648</v>
      </c>
      <c r="I11742">
        <v>2016</v>
      </c>
    </row>
    <row r="11743" spans="1:9" ht="14.45" customHeight="1" x14ac:dyDescent="0.25">
      <c r="A11743" t="s">
        <v>972</v>
      </c>
      <c r="B11743" t="s">
        <v>241</v>
      </c>
      <c r="C11743" s="76" t="s">
        <v>842</v>
      </c>
      <c r="D11743" t="s">
        <v>980</v>
      </c>
      <c r="E11743" s="82">
        <v>3.6</v>
      </c>
      <c r="F11743" t="s">
        <v>973</v>
      </c>
      <c r="G11743" s="83">
        <v>42590</v>
      </c>
      <c r="I11743">
        <v>2016</v>
      </c>
    </row>
    <row r="11744" spans="1:9" ht="14.45" customHeight="1" x14ac:dyDescent="0.25">
      <c r="A11744" t="s">
        <v>972</v>
      </c>
      <c r="B11744" t="s">
        <v>254</v>
      </c>
      <c r="C11744" s="76" t="s">
        <v>842</v>
      </c>
      <c r="D11744" t="s">
        <v>980</v>
      </c>
      <c r="E11744" s="82">
        <v>8.1999999999999993</v>
      </c>
      <c r="F11744" t="s">
        <v>973</v>
      </c>
      <c r="G11744" s="83">
        <v>42569</v>
      </c>
      <c r="I11744">
        <v>2016</v>
      </c>
    </row>
    <row r="11745" spans="1:9" ht="14.45" customHeight="1" x14ac:dyDescent="0.25">
      <c r="A11745" t="s">
        <v>972</v>
      </c>
      <c r="B11745" t="s">
        <v>241</v>
      </c>
      <c r="C11745" s="76" t="s">
        <v>842</v>
      </c>
      <c r="D11745" t="s">
        <v>980</v>
      </c>
      <c r="E11745" s="82">
        <v>8.1999999999999993</v>
      </c>
      <c r="F11745" t="s">
        <v>973</v>
      </c>
      <c r="G11745" s="83">
        <v>42566</v>
      </c>
      <c r="I11745">
        <v>2016</v>
      </c>
    </row>
    <row r="11746" spans="1:9" ht="14.45" customHeight="1" x14ac:dyDescent="0.25">
      <c r="A11746" t="s">
        <v>972</v>
      </c>
      <c r="B11746" t="s">
        <v>95</v>
      </c>
      <c r="C11746" s="76" t="s">
        <v>842</v>
      </c>
      <c r="D11746" t="s">
        <v>980</v>
      </c>
      <c r="E11746" s="82">
        <v>3.6</v>
      </c>
      <c r="F11746" t="s">
        <v>973</v>
      </c>
      <c r="G11746" s="83">
        <v>42524</v>
      </c>
      <c r="I11746">
        <v>2016</v>
      </c>
    </row>
    <row r="11747" spans="1:9" ht="14.45" customHeight="1" x14ac:dyDescent="0.25">
      <c r="A11747" t="s">
        <v>972</v>
      </c>
      <c r="B11747" t="s">
        <v>248</v>
      </c>
      <c r="C11747" s="76" t="s">
        <v>842</v>
      </c>
      <c r="D11747" t="s">
        <v>980</v>
      </c>
      <c r="E11747" s="82">
        <v>5</v>
      </c>
      <c r="F11747" t="s">
        <v>973</v>
      </c>
      <c r="G11747" s="83">
        <v>42583</v>
      </c>
      <c r="I11747">
        <v>2016</v>
      </c>
    </row>
    <row r="11748" spans="1:9" ht="14.45" customHeight="1" x14ac:dyDescent="0.25">
      <c r="A11748" t="s">
        <v>972</v>
      </c>
      <c r="B11748" t="s">
        <v>219</v>
      </c>
      <c r="C11748" s="76" t="s">
        <v>842</v>
      </c>
      <c r="D11748" t="s">
        <v>980</v>
      </c>
      <c r="E11748" s="82">
        <v>5</v>
      </c>
      <c r="F11748" t="s">
        <v>973</v>
      </c>
      <c r="G11748" s="83">
        <v>42607</v>
      </c>
      <c r="I11748">
        <v>2016</v>
      </c>
    </row>
    <row r="11749" spans="1:9" ht="14.45" customHeight="1" x14ac:dyDescent="0.25">
      <c r="A11749" t="s">
        <v>972</v>
      </c>
      <c r="B11749" t="s">
        <v>177</v>
      </c>
      <c r="C11749" s="76" t="s">
        <v>842</v>
      </c>
      <c r="D11749" t="s">
        <v>980</v>
      </c>
      <c r="E11749" s="82">
        <v>12.6</v>
      </c>
      <c r="F11749" t="s">
        <v>973</v>
      </c>
      <c r="G11749" s="83">
        <v>42503</v>
      </c>
      <c r="I11749">
        <v>2016</v>
      </c>
    </row>
    <row r="11750" spans="1:9" ht="14.45" customHeight="1" x14ac:dyDescent="0.25">
      <c r="A11750" t="s">
        <v>972</v>
      </c>
      <c r="B11750" t="s">
        <v>186</v>
      </c>
      <c r="C11750" s="76" t="s">
        <v>842</v>
      </c>
      <c r="D11750" t="s">
        <v>980</v>
      </c>
      <c r="E11750" s="82">
        <v>7.6</v>
      </c>
      <c r="F11750" t="s">
        <v>973</v>
      </c>
      <c r="G11750" s="83">
        <v>42513</v>
      </c>
      <c r="I11750">
        <v>2016</v>
      </c>
    </row>
    <row r="11751" spans="1:9" ht="14.45" customHeight="1" x14ac:dyDescent="0.25">
      <c r="A11751" t="s">
        <v>972</v>
      </c>
      <c r="B11751" t="s">
        <v>71</v>
      </c>
      <c r="C11751" s="76" t="s">
        <v>842</v>
      </c>
      <c r="D11751" t="s">
        <v>980</v>
      </c>
      <c r="E11751" s="82">
        <v>6</v>
      </c>
      <c r="F11751" t="s">
        <v>973</v>
      </c>
      <c r="G11751" s="83">
        <v>42566</v>
      </c>
      <c r="I11751">
        <v>2016</v>
      </c>
    </row>
    <row r="11752" spans="1:9" ht="14.45" customHeight="1" x14ac:dyDescent="0.25">
      <c r="A11752" t="s">
        <v>972</v>
      </c>
      <c r="B11752" t="s">
        <v>242</v>
      </c>
      <c r="C11752" s="76" t="s">
        <v>842</v>
      </c>
      <c r="D11752" t="s">
        <v>980</v>
      </c>
      <c r="E11752" s="82">
        <v>3</v>
      </c>
      <c r="F11752" t="s">
        <v>973</v>
      </c>
      <c r="G11752" s="83">
        <v>42577</v>
      </c>
      <c r="I11752">
        <v>2016</v>
      </c>
    </row>
    <row r="11753" spans="1:9" ht="14.45" customHeight="1" x14ac:dyDescent="0.25">
      <c r="A11753" t="s">
        <v>972</v>
      </c>
      <c r="B11753" t="s">
        <v>246</v>
      </c>
      <c r="C11753" s="76" t="s">
        <v>842</v>
      </c>
      <c r="D11753" t="s">
        <v>980</v>
      </c>
      <c r="E11753" s="82">
        <v>6</v>
      </c>
      <c r="F11753" t="s">
        <v>973</v>
      </c>
      <c r="G11753" s="83">
        <v>42573</v>
      </c>
      <c r="I11753">
        <v>2016</v>
      </c>
    </row>
    <row r="11754" spans="1:9" ht="14.45" customHeight="1" x14ac:dyDescent="0.25">
      <c r="A11754" t="s">
        <v>972</v>
      </c>
      <c r="B11754" t="s">
        <v>60</v>
      </c>
      <c r="C11754" s="76" t="s">
        <v>842</v>
      </c>
      <c r="D11754" t="s">
        <v>980</v>
      </c>
      <c r="E11754" s="82">
        <v>3.6</v>
      </c>
      <c r="F11754" t="s">
        <v>973</v>
      </c>
      <c r="G11754" s="83">
        <v>42570</v>
      </c>
      <c r="I11754">
        <v>2016</v>
      </c>
    </row>
    <row r="11755" spans="1:9" ht="14.45" customHeight="1" x14ac:dyDescent="0.25">
      <c r="A11755" t="s">
        <v>972</v>
      </c>
      <c r="B11755" t="s">
        <v>246</v>
      </c>
      <c r="C11755" s="76" t="s">
        <v>842</v>
      </c>
      <c r="D11755" t="s">
        <v>980</v>
      </c>
      <c r="E11755" s="82">
        <v>4.2</v>
      </c>
      <c r="F11755" t="s">
        <v>973</v>
      </c>
      <c r="G11755" s="83">
        <v>42608</v>
      </c>
      <c r="I11755">
        <v>2016</v>
      </c>
    </row>
    <row r="11756" spans="1:9" ht="14.45" customHeight="1" x14ac:dyDescent="0.25">
      <c r="A11756" t="s">
        <v>972</v>
      </c>
      <c r="B11756" t="s">
        <v>92</v>
      </c>
      <c r="C11756" s="76" t="s">
        <v>842</v>
      </c>
      <c r="D11756" t="s">
        <v>980</v>
      </c>
      <c r="E11756" s="82">
        <v>8</v>
      </c>
      <c r="F11756" t="s">
        <v>973</v>
      </c>
      <c r="G11756" s="83">
        <v>42580</v>
      </c>
      <c r="I11756">
        <v>2016</v>
      </c>
    </row>
    <row r="11757" spans="1:9" ht="14.45" customHeight="1" x14ac:dyDescent="0.25">
      <c r="A11757" t="s">
        <v>972</v>
      </c>
      <c r="B11757" t="s">
        <v>172</v>
      </c>
      <c r="C11757" s="76" t="s">
        <v>842</v>
      </c>
      <c r="D11757" t="s">
        <v>980</v>
      </c>
      <c r="E11757" s="82">
        <v>4</v>
      </c>
      <c r="F11757" t="s">
        <v>973</v>
      </c>
      <c r="G11757" s="83">
        <v>42506</v>
      </c>
      <c r="I11757">
        <v>2016</v>
      </c>
    </row>
    <row r="11758" spans="1:9" ht="14.45" customHeight="1" x14ac:dyDescent="0.25">
      <c r="A11758" t="s">
        <v>972</v>
      </c>
      <c r="B11758" t="s">
        <v>148</v>
      </c>
      <c r="C11758" s="76" t="s">
        <v>842</v>
      </c>
      <c r="D11758" t="s">
        <v>980</v>
      </c>
      <c r="E11758" s="82">
        <v>6</v>
      </c>
      <c r="F11758" t="s">
        <v>973</v>
      </c>
      <c r="G11758" s="83">
        <v>42508</v>
      </c>
      <c r="I11758">
        <v>2016</v>
      </c>
    </row>
    <row r="11759" spans="1:9" ht="14.45" customHeight="1" x14ac:dyDescent="0.25">
      <c r="A11759" t="s">
        <v>972</v>
      </c>
      <c r="B11759" t="s">
        <v>11</v>
      </c>
      <c r="C11759" s="76" t="s">
        <v>842</v>
      </c>
      <c r="D11759" t="s">
        <v>980</v>
      </c>
      <c r="E11759" s="82">
        <v>10</v>
      </c>
      <c r="F11759" t="s">
        <v>973</v>
      </c>
      <c r="G11759" s="83">
        <v>42506</v>
      </c>
      <c r="I11759">
        <v>2016</v>
      </c>
    </row>
    <row r="11760" spans="1:9" ht="14.45" customHeight="1" x14ac:dyDescent="0.25">
      <c r="A11760" t="s">
        <v>972</v>
      </c>
      <c r="B11760" t="s">
        <v>128</v>
      </c>
      <c r="C11760" s="76" t="s">
        <v>842</v>
      </c>
      <c r="D11760" t="s">
        <v>980</v>
      </c>
      <c r="E11760" s="82">
        <v>7.6</v>
      </c>
      <c r="F11760" t="s">
        <v>973</v>
      </c>
      <c r="G11760" s="83">
        <v>42612</v>
      </c>
      <c r="I11760">
        <v>2016</v>
      </c>
    </row>
    <row r="11761" spans="1:9" ht="14.45" customHeight="1" x14ac:dyDescent="0.25">
      <c r="A11761" t="s">
        <v>972</v>
      </c>
      <c r="B11761" t="s">
        <v>242</v>
      </c>
      <c r="C11761" s="76" t="s">
        <v>842</v>
      </c>
      <c r="D11761" t="s">
        <v>980</v>
      </c>
      <c r="E11761" s="82">
        <v>5</v>
      </c>
      <c r="F11761" t="s">
        <v>973</v>
      </c>
      <c r="G11761" s="83">
        <v>42502</v>
      </c>
      <c r="I11761">
        <v>2016</v>
      </c>
    </row>
    <row r="11762" spans="1:9" ht="14.45" customHeight="1" x14ac:dyDescent="0.25">
      <c r="A11762" t="s">
        <v>972</v>
      </c>
      <c r="B11762" t="s">
        <v>63</v>
      </c>
      <c r="C11762" s="76" t="s">
        <v>842</v>
      </c>
      <c r="D11762" t="s">
        <v>980</v>
      </c>
      <c r="E11762" s="82">
        <v>5</v>
      </c>
      <c r="F11762" t="s">
        <v>973</v>
      </c>
      <c r="G11762" s="83">
        <v>42521</v>
      </c>
      <c r="I11762">
        <v>2016</v>
      </c>
    </row>
    <row r="11763" spans="1:9" ht="14.45" customHeight="1" x14ac:dyDescent="0.25">
      <c r="A11763" t="s">
        <v>972</v>
      </c>
      <c r="B11763" t="s">
        <v>244</v>
      </c>
      <c r="C11763" s="76" t="s">
        <v>842</v>
      </c>
      <c r="D11763" t="s">
        <v>980</v>
      </c>
      <c r="E11763" s="82">
        <v>10</v>
      </c>
      <c r="F11763" t="s">
        <v>973</v>
      </c>
      <c r="G11763" s="83">
        <v>42521</v>
      </c>
      <c r="I11763">
        <v>2016</v>
      </c>
    </row>
    <row r="11764" spans="1:9" ht="14.45" customHeight="1" x14ac:dyDescent="0.25">
      <c r="A11764" t="s">
        <v>972</v>
      </c>
      <c r="B11764" t="s">
        <v>141</v>
      </c>
      <c r="C11764" s="76" t="s">
        <v>842</v>
      </c>
      <c r="D11764" t="s">
        <v>980</v>
      </c>
      <c r="E11764" s="82">
        <v>150</v>
      </c>
      <c r="F11764" t="s">
        <v>973</v>
      </c>
      <c r="G11764" s="83">
        <v>43054</v>
      </c>
      <c r="I11764">
        <v>2017</v>
      </c>
    </row>
    <row r="11765" spans="1:9" ht="14.45" customHeight="1" x14ac:dyDescent="0.25">
      <c r="A11765" t="s">
        <v>972</v>
      </c>
      <c r="B11765" t="s">
        <v>253</v>
      </c>
      <c r="C11765" s="76" t="s">
        <v>842</v>
      </c>
      <c r="D11765" t="s">
        <v>980</v>
      </c>
      <c r="E11765" s="82">
        <v>4.2</v>
      </c>
      <c r="F11765" t="s">
        <v>973</v>
      </c>
      <c r="G11765" s="83">
        <v>42566</v>
      </c>
      <c r="I11765">
        <v>2016</v>
      </c>
    </row>
    <row r="11766" spans="1:9" ht="14.45" customHeight="1" x14ac:dyDescent="0.25">
      <c r="A11766" t="s">
        <v>972</v>
      </c>
      <c r="B11766" t="s">
        <v>240</v>
      </c>
      <c r="C11766" s="76" t="s">
        <v>842</v>
      </c>
      <c r="D11766" t="s">
        <v>980</v>
      </c>
      <c r="E11766" s="82">
        <v>3</v>
      </c>
      <c r="F11766" t="s">
        <v>973</v>
      </c>
      <c r="G11766" s="83">
        <v>42643</v>
      </c>
      <c r="I11766">
        <v>2016</v>
      </c>
    </row>
    <row r="11767" spans="1:9" ht="14.45" customHeight="1" x14ac:dyDescent="0.25">
      <c r="A11767" t="s">
        <v>972</v>
      </c>
      <c r="B11767" t="s">
        <v>246</v>
      </c>
      <c r="C11767" s="76" t="s">
        <v>842</v>
      </c>
      <c r="D11767" t="s">
        <v>980</v>
      </c>
      <c r="E11767" s="82">
        <v>3</v>
      </c>
      <c r="F11767" t="s">
        <v>973</v>
      </c>
      <c r="G11767" s="83">
        <v>42593</v>
      </c>
      <c r="I11767">
        <v>2016</v>
      </c>
    </row>
    <row r="11768" spans="1:9" ht="14.45" customHeight="1" x14ac:dyDescent="0.25">
      <c r="A11768" t="s">
        <v>972</v>
      </c>
      <c r="B11768" t="s">
        <v>241</v>
      </c>
      <c r="C11768" s="76" t="s">
        <v>842</v>
      </c>
      <c r="D11768" t="s">
        <v>980</v>
      </c>
      <c r="E11768" s="82">
        <v>3</v>
      </c>
      <c r="F11768" t="s">
        <v>973</v>
      </c>
      <c r="G11768" s="83">
        <v>42514</v>
      </c>
      <c r="I11768">
        <v>2016</v>
      </c>
    </row>
    <row r="11769" spans="1:9" ht="14.45" customHeight="1" x14ac:dyDescent="0.25">
      <c r="A11769" t="s">
        <v>972</v>
      </c>
      <c r="B11769" t="s">
        <v>223</v>
      </c>
      <c r="C11769" s="76" t="s">
        <v>842</v>
      </c>
      <c r="D11769" t="s">
        <v>980</v>
      </c>
      <c r="E11769" s="82">
        <v>6</v>
      </c>
      <c r="F11769" t="s">
        <v>973</v>
      </c>
      <c r="G11769" s="83">
        <v>42517</v>
      </c>
      <c r="I11769">
        <v>2016</v>
      </c>
    </row>
    <row r="11770" spans="1:9" ht="14.45" customHeight="1" x14ac:dyDescent="0.25">
      <c r="A11770" t="s">
        <v>972</v>
      </c>
      <c r="B11770" t="s">
        <v>223</v>
      </c>
      <c r="C11770" s="76" t="s">
        <v>842</v>
      </c>
      <c r="D11770" t="s">
        <v>980</v>
      </c>
      <c r="E11770" s="82">
        <v>10</v>
      </c>
      <c r="F11770" t="s">
        <v>973</v>
      </c>
      <c r="G11770" s="83">
        <v>42517</v>
      </c>
      <c r="I11770">
        <v>2016</v>
      </c>
    </row>
    <row r="11771" spans="1:9" ht="14.45" customHeight="1" x14ac:dyDescent="0.25">
      <c r="A11771" t="s">
        <v>972</v>
      </c>
      <c r="B11771" t="s">
        <v>118</v>
      </c>
      <c r="C11771" s="76" t="s">
        <v>842</v>
      </c>
      <c r="D11771" t="s">
        <v>980</v>
      </c>
      <c r="E11771" s="82">
        <v>5</v>
      </c>
      <c r="F11771" t="s">
        <v>973</v>
      </c>
      <c r="G11771" s="83">
        <v>42534</v>
      </c>
      <c r="I11771">
        <v>2016</v>
      </c>
    </row>
    <row r="11772" spans="1:9" ht="14.45" customHeight="1" x14ac:dyDescent="0.25">
      <c r="A11772" t="s">
        <v>972</v>
      </c>
      <c r="B11772" t="s">
        <v>254</v>
      </c>
      <c r="C11772" s="76" t="s">
        <v>842</v>
      </c>
      <c r="D11772" t="s">
        <v>980</v>
      </c>
      <c r="E11772" s="82">
        <v>3.6</v>
      </c>
      <c r="F11772" t="s">
        <v>973</v>
      </c>
      <c r="G11772" s="83">
        <v>42569</v>
      </c>
      <c r="I11772">
        <v>2016</v>
      </c>
    </row>
    <row r="11773" spans="1:9" ht="14.45" customHeight="1" x14ac:dyDescent="0.25">
      <c r="A11773" t="s">
        <v>972</v>
      </c>
      <c r="B11773" t="s">
        <v>241</v>
      </c>
      <c r="C11773" s="76" t="s">
        <v>842</v>
      </c>
      <c r="D11773" t="s">
        <v>980</v>
      </c>
      <c r="E11773" s="82">
        <v>12.2</v>
      </c>
      <c r="F11773" t="s">
        <v>973</v>
      </c>
      <c r="G11773" s="83">
        <v>42584</v>
      </c>
      <c r="I11773">
        <v>2016</v>
      </c>
    </row>
    <row r="11774" spans="1:9" ht="14.45" customHeight="1" x14ac:dyDescent="0.25">
      <c r="A11774" t="s">
        <v>972</v>
      </c>
      <c r="B11774" t="s">
        <v>95</v>
      </c>
      <c r="C11774" s="76" t="s">
        <v>842</v>
      </c>
      <c r="D11774" t="s">
        <v>980</v>
      </c>
      <c r="E11774" s="82">
        <v>3.8</v>
      </c>
      <c r="F11774" t="s">
        <v>973</v>
      </c>
      <c r="G11774" s="83">
        <v>42516</v>
      </c>
      <c r="I11774">
        <v>2016</v>
      </c>
    </row>
    <row r="11775" spans="1:9" ht="14.45" customHeight="1" x14ac:dyDescent="0.25">
      <c r="A11775" t="s">
        <v>972</v>
      </c>
      <c r="B11775" t="s">
        <v>95</v>
      </c>
      <c r="C11775" s="76" t="s">
        <v>842</v>
      </c>
      <c r="D11775" t="s">
        <v>980</v>
      </c>
      <c r="E11775" s="82">
        <v>3</v>
      </c>
      <c r="F11775" t="s">
        <v>973</v>
      </c>
      <c r="G11775" s="83">
        <v>42516</v>
      </c>
      <c r="I11775">
        <v>2016</v>
      </c>
    </row>
    <row r="11776" spans="1:9" ht="14.45" customHeight="1" x14ac:dyDescent="0.25">
      <c r="A11776" t="s">
        <v>972</v>
      </c>
      <c r="B11776" t="s">
        <v>242</v>
      </c>
      <c r="C11776" s="76" t="s">
        <v>842</v>
      </c>
      <c r="D11776" t="s">
        <v>980</v>
      </c>
      <c r="E11776" s="82">
        <v>7.6</v>
      </c>
      <c r="F11776" t="s">
        <v>973</v>
      </c>
      <c r="G11776" s="83">
        <v>42494</v>
      </c>
      <c r="I11776">
        <v>2016</v>
      </c>
    </row>
    <row r="11777" spans="1:9" ht="14.45" customHeight="1" x14ac:dyDescent="0.25">
      <c r="A11777" t="s">
        <v>972</v>
      </c>
      <c r="B11777" t="s">
        <v>138</v>
      </c>
      <c r="C11777" s="76" t="s">
        <v>842</v>
      </c>
      <c r="D11777" t="s">
        <v>980</v>
      </c>
      <c r="E11777" s="82">
        <v>7.6</v>
      </c>
      <c r="F11777" t="s">
        <v>973</v>
      </c>
      <c r="G11777" s="83">
        <v>42642</v>
      </c>
      <c r="I11777">
        <v>2016</v>
      </c>
    </row>
    <row r="11778" spans="1:9" ht="14.45" customHeight="1" x14ac:dyDescent="0.25">
      <c r="A11778" t="s">
        <v>972</v>
      </c>
      <c r="B11778" t="s">
        <v>241</v>
      </c>
      <c r="C11778" s="76" t="s">
        <v>842</v>
      </c>
      <c r="D11778" t="s">
        <v>980</v>
      </c>
      <c r="E11778" s="82">
        <v>4.2</v>
      </c>
      <c r="F11778" t="s">
        <v>973</v>
      </c>
      <c r="G11778" s="83">
        <v>42571</v>
      </c>
      <c r="I11778">
        <v>2016</v>
      </c>
    </row>
    <row r="11779" spans="1:9" ht="14.45" customHeight="1" x14ac:dyDescent="0.25">
      <c r="A11779" t="s">
        <v>972</v>
      </c>
      <c r="B11779" t="s">
        <v>240</v>
      </c>
      <c r="C11779" s="76" t="s">
        <v>842</v>
      </c>
      <c r="D11779" t="s">
        <v>980</v>
      </c>
      <c r="E11779" s="82">
        <v>6</v>
      </c>
      <c r="F11779" t="s">
        <v>973</v>
      </c>
      <c r="G11779" s="83">
        <v>42565</v>
      </c>
      <c r="I11779">
        <v>2016</v>
      </c>
    </row>
    <row r="11780" spans="1:9" ht="14.45" customHeight="1" x14ac:dyDescent="0.25">
      <c r="A11780" t="s">
        <v>972</v>
      </c>
      <c r="B11780" t="s">
        <v>242</v>
      </c>
      <c r="C11780" s="76" t="s">
        <v>842</v>
      </c>
      <c r="D11780" t="s">
        <v>980</v>
      </c>
      <c r="E11780" s="82">
        <v>6</v>
      </c>
      <c r="F11780" t="s">
        <v>973</v>
      </c>
      <c r="G11780" s="83">
        <v>42566</v>
      </c>
      <c r="I11780">
        <v>2016</v>
      </c>
    </row>
    <row r="11781" spans="1:9" ht="14.45" customHeight="1" x14ac:dyDescent="0.25">
      <c r="A11781" t="s">
        <v>972</v>
      </c>
      <c r="B11781" t="s">
        <v>249</v>
      </c>
      <c r="C11781" s="76" t="s">
        <v>842</v>
      </c>
      <c r="D11781" t="s">
        <v>980</v>
      </c>
      <c r="E11781" s="82">
        <v>6</v>
      </c>
      <c r="F11781" t="s">
        <v>973</v>
      </c>
      <c r="G11781" s="83">
        <v>42577</v>
      </c>
      <c r="I11781">
        <v>2016</v>
      </c>
    </row>
    <row r="11782" spans="1:9" ht="14.45" customHeight="1" x14ac:dyDescent="0.25">
      <c r="A11782" t="s">
        <v>972</v>
      </c>
      <c r="B11782" t="s">
        <v>253</v>
      </c>
      <c r="C11782" s="76" t="s">
        <v>842</v>
      </c>
      <c r="D11782" t="s">
        <v>980</v>
      </c>
      <c r="E11782" s="82">
        <v>6</v>
      </c>
      <c r="F11782" t="s">
        <v>973</v>
      </c>
      <c r="G11782" s="83">
        <v>42579</v>
      </c>
      <c r="I11782">
        <v>2016</v>
      </c>
    </row>
    <row r="11783" spans="1:9" ht="14.45" customHeight="1" x14ac:dyDescent="0.25">
      <c r="A11783" t="s">
        <v>972</v>
      </c>
      <c r="B11783" t="s">
        <v>173</v>
      </c>
      <c r="C11783" s="76" t="s">
        <v>842</v>
      </c>
      <c r="D11783" t="s">
        <v>980</v>
      </c>
      <c r="E11783" s="82">
        <v>3</v>
      </c>
      <c r="F11783" t="s">
        <v>973</v>
      </c>
      <c r="G11783" s="83">
        <v>42515</v>
      </c>
      <c r="I11783">
        <v>2016</v>
      </c>
    </row>
    <row r="11784" spans="1:9" ht="14.45" customHeight="1" x14ac:dyDescent="0.25">
      <c r="A11784" t="s">
        <v>972</v>
      </c>
      <c r="B11784" t="s">
        <v>246</v>
      </c>
      <c r="C11784" s="76" t="s">
        <v>842</v>
      </c>
      <c r="D11784" t="s">
        <v>980</v>
      </c>
      <c r="E11784" s="82">
        <v>3</v>
      </c>
      <c r="F11784" t="s">
        <v>973</v>
      </c>
      <c r="G11784" s="83">
        <v>42517</v>
      </c>
      <c r="I11784">
        <v>2016</v>
      </c>
    </row>
    <row r="11785" spans="1:9" ht="14.45" customHeight="1" x14ac:dyDescent="0.25">
      <c r="A11785" t="s">
        <v>972</v>
      </c>
      <c r="B11785" t="s">
        <v>95</v>
      </c>
      <c r="C11785" s="76" t="s">
        <v>842</v>
      </c>
      <c r="D11785" t="s">
        <v>980</v>
      </c>
      <c r="E11785" s="82">
        <v>6.6</v>
      </c>
      <c r="F11785" t="s">
        <v>973</v>
      </c>
      <c r="G11785" s="83">
        <v>42606</v>
      </c>
      <c r="I11785">
        <v>2016</v>
      </c>
    </row>
    <row r="11786" spans="1:9" ht="14.45" customHeight="1" x14ac:dyDescent="0.25">
      <c r="A11786" t="s">
        <v>972</v>
      </c>
      <c r="B11786" t="s">
        <v>253</v>
      </c>
      <c r="C11786" s="76" t="s">
        <v>842</v>
      </c>
      <c r="D11786" t="s">
        <v>980</v>
      </c>
      <c r="E11786" s="82">
        <v>10</v>
      </c>
      <c r="F11786" t="s">
        <v>973</v>
      </c>
      <c r="G11786" s="83">
        <v>42566</v>
      </c>
      <c r="I11786">
        <v>2016</v>
      </c>
    </row>
    <row r="11787" spans="1:9" ht="14.45" customHeight="1" x14ac:dyDescent="0.25">
      <c r="A11787" t="s">
        <v>972</v>
      </c>
      <c r="B11787" t="s">
        <v>177</v>
      </c>
      <c r="C11787" s="76" t="s">
        <v>842</v>
      </c>
      <c r="D11787" t="s">
        <v>980</v>
      </c>
      <c r="E11787" s="82">
        <v>3</v>
      </c>
      <c r="F11787" t="s">
        <v>973</v>
      </c>
      <c r="G11787" s="83">
        <v>42522</v>
      </c>
      <c r="I11787">
        <v>2016</v>
      </c>
    </row>
    <row r="11788" spans="1:9" ht="14.45" customHeight="1" x14ac:dyDescent="0.25">
      <c r="A11788" t="s">
        <v>972</v>
      </c>
      <c r="B11788" t="s">
        <v>249</v>
      </c>
      <c r="C11788" s="76" t="s">
        <v>842</v>
      </c>
      <c r="D11788" t="s">
        <v>980</v>
      </c>
      <c r="E11788" s="82">
        <v>5</v>
      </c>
      <c r="F11788" t="s">
        <v>973</v>
      </c>
      <c r="G11788" s="83">
        <v>42684</v>
      </c>
      <c r="I11788">
        <v>2016</v>
      </c>
    </row>
    <row r="11789" spans="1:9" ht="14.45" customHeight="1" x14ac:dyDescent="0.25">
      <c r="A11789" t="s">
        <v>972</v>
      </c>
      <c r="B11789" t="s">
        <v>253</v>
      </c>
      <c r="C11789" s="76" t="s">
        <v>842</v>
      </c>
      <c r="D11789" t="s">
        <v>980</v>
      </c>
      <c r="E11789" s="82">
        <v>2.5</v>
      </c>
      <c r="F11789" t="s">
        <v>973</v>
      </c>
      <c r="G11789" s="83">
        <v>42570</v>
      </c>
      <c r="I11789">
        <v>2016</v>
      </c>
    </row>
    <row r="11790" spans="1:9" ht="14.45" customHeight="1" x14ac:dyDescent="0.25">
      <c r="A11790" t="s">
        <v>972</v>
      </c>
      <c r="B11790" t="s">
        <v>193</v>
      </c>
      <c r="C11790" s="76" t="s">
        <v>842</v>
      </c>
      <c r="D11790" t="s">
        <v>980</v>
      </c>
      <c r="E11790" s="82">
        <v>15.2</v>
      </c>
      <c r="F11790" t="s">
        <v>973</v>
      </c>
      <c r="G11790" s="83">
        <v>42528</v>
      </c>
      <c r="I11790">
        <v>2016</v>
      </c>
    </row>
    <row r="11791" spans="1:9" ht="14.45" customHeight="1" x14ac:dyDescent="0.25">
      <c r="A11791" t="s">
        <v>972</v>
      </c>
      <c r="B11791" t="s">
        <v>104</v>
      </c>
      <c r="C11791" s="76" t="s">
        <v>842</v>
      </c>
      <c r="D11791" t="s">
        <v>980</v>
      </c>
      <c r="E11791" s="82">
        <v>7.6</v>
      </c>
      <c r="F11791" t="s">
        <v>973</v>
      </c>
      <c r="G11791" s="83">
        <v>42538</v>
      </c>
      <c r="I11791">
        <v>2016</v>
      </c>
    </row>
    <row r="11792" spans="1:9" ht="14.45" customHeight="1" x14ac:dyDescent="0.25">
      <c r="A11792" t="s">
        <v>972</v>
      </c>
      <c r="B11792" t="s">
        <v>108</v>
      </c>
      <c r="C11792" s="76" t="s">
        <v>842</v>
      </c>
      <c r="D11792" t="s">
        <v>980</v>
      </c>
      <c r="E11792" s="82">
        <v>7.6</v>
      </c>
      <c r="F11792" t="s">
        <v>973</v>
      </c>
      <c r="G11792" s="83">
        <v>42527</v>
      </c>
      <c r="I11792">
        <v>2016</v>
      </c>
    </row>
    <row r="11793" spans="1:9" ht="14.45" customHeight="1" x14ac:dyDescent="0.25">
      <c r="A11793" t="s">
        <v>972</v>
      </c>
      <c r="B11793" t="s">
        <v>170</v>
      </c>
      <c r="C11793" s="76" t="s">
        <v>842</v>
      </c>
      <c r="D11793" t="s">
        <v>980</v>
      </c>
      <c r="E11793" s="82">
        <v>5</v>
      </c>
      <c r="F11793" t="s">
        <v>973</v>
      </c>
      <c r="G11793" s="83">
        <v>42537</v>
      </c>
      <c r="I11793">
        <v>2016</v>
      </c>
    </row>
    <row r="11794" spans="1:9" ht="14.45" customHeight="1" x14ac:dyDescent="0.25">
      <c r="A11794" t="s">
        <v>972</v>
      </c>
      <c r="B11794" t="s">
        <v>103</v>
      </c>
      <c r="C11794" s="76" t="s">
        <v>842</v>
      </c>
      <c r="D11794" t="s">
        <v>980</v>
      </c>
      <c r="E11794" s="82">
        <v>5</v>
      </c>
      <c r="F11794" t="s">
        <v>973</v>
      </c>
      <c r="G11794" s="83">
        <v>42507</v>
      </c>
      <c r="I11794">
        <v>2016</v>
      </c>
    </row>
    <row r="11795" spans="1:9" ht="14.45" customHeight="1" x14ac:dyDescent="0.25">
      <c r="A11795" t="s">
        <v>972</v>
      </c>
      <c r="B11795" t="s">
        <v>115</v>
      </c>
      <c r="C11795" s="76" t="s">
        <v>842</v>
      </c>
      <c r="D11795" t="s">
        <v>980</v>
      </c>
      <c r="E11795" s="82">
        <v>7</v>
      </c>
      <c r="F11795" t="s">
        <v>973</v>
      </c>
      <c r="G11795" s="83">
        <v>43291</v>
      </c>
      <c r="I11795">
        <v>2018</v>
      </c>
    </row>
    <row r="11796" spans="1:9" x14ac:dyDescent="0.25">
      <c r="A11796" t="s">
        <v>972</v>
      </c>
      <c r="B11796" t="s">
        <v>115</v>
      </c>
      <c r="C11796" s="76" t="s">
        <v>842</v>
      </c>
      <c r="D11796" t="s">
        <v>980</v>
      </c>
      <c r="E11796" s="82">
        <v>6</v>
      </c>
      <c r="F11796" t="s">
        <v>973</v>
      </c>
      <c r="G11796" s="83">
        <v>42733</v>
      </c>
      <c r="I11796">
        <v>2016</v>
      </c>
    </row>
    <row r="11797" spans="1:9" x14ac:dyDescent="0.25">
      <c r="A11797" t="s">
        <v>972</v>
      </c>
      <c r="B11797" t="s">
        <v>115</v>
      </c>
      <c r="C11797" s="76" t="s">
        <v>842</v>
      </c>
      <c r="D11797" t="s">
        <v>980</v>
      </c>
      <c r="E11797" s="82">
        <v>6</v>
      </c>
      <c r="F11797" t="s">
        <v>973</v>
      </c>
      <c r="G11797" s="83">
        <v>42704</v>
      </c>
      <c r="I11797">
        <v>2016</v>
      </c>
    </row>
    <row r="11798" spans="1:9" x14ac:dyDescent="0.25">
      <c r="A11798" t="s">
        <v>972</v>
      </c>
      <c r="B11798" t="s">
        <v>115</v>
      </c>
      <c r="C11798" s="76" t="s">
        <v>842</v>
      </c>
      <c r="D11798" t="s">
        <v>980</v>
      </c>
      <c r="E11798" s="82">
        <v>7</v>
      </c>
      <c r="F11798" t="s">
        <v>973</v>
      </c>
      <c r="G11798" s="83">
        <v>43291</v>
      </c>
      <c r="I11798">
        <v>2018</v>
      </c>
    </row>
    <row r="11799" spans="1:9" x14ac:dyDescent="0.25">
      <c r="A11799" t="s">
        <v>972</v>
      </c>
      <c r="B11799" t="s">
        <v>116</v>
      </c>
      <c r="C11799" s="76" t="s">
        <v>842</v>
      </c>
      <c r="D11799" t="s">
        <v>980</v>
      </c>
      <c r="E11799" s="82">
        <v>3.8</v>
      </c>
      <c r="F11799" t="s">
        <v>973</v>
      </c>
      <c r="G11799" s="83">
        <v>42534</v>
      </c>
      <c r="I11799">
        <v>2016</v>
      </c>
    </row>
    <row r="11800" spans="1:9" x14ac:dyDescent="0.25">
      <c r="A11800" t="s">
        <v>972</v>
      </c>
      <c r="B11800" t="s">
        <v>71</v>
      </c>
      <c r="C11800" s="76" t="s">
        <v>842</v>
      </c>
      <c r="D11800" t="s">
        <v>980</v>
      </c>
      <c r="E11800" s="82">
        <v>6</v>
      </c>
      <c r="F11800" t="s">
        <v>973</v>
      </c>
      <c r="G11800" s="83">
        <v>42613</v>
      </c>
      <c r="I11800">
        <v>2016</v>
      </c>
    </row>
    <row r="11801" spans="1:9" x14ac:dyDescent="0.25">
      <c r="A11801" t="s">
        <v>972</v>
      </c>
      <c r="B11801" t="s">
        <v>128</v>
      </c>
      <c r="C11801" s="76" t="s">
        <v>842</v>
      </c>
      <c r="D11801" t="s">
        <v>980</v>
      </c>
      <c r="E11801" s="82">
        <v>5</v>
      </c>
      <c r="F11801" t="s">
        <v>973</v>
      </c>
      <c r="G11801" s="83">
        <v>42713</v>
      </c>
      <c r="I11801">
        <v>2016</v>
      </c>
    </row>
    <row r="11802" spans="1:9" x14ac:dyDescent="0.25">
      <c r="A11802" t="s">
        <v>972</v>
      </c>
      <c r="B11802" t="s">
        <v>105</v>
      </c>
      <c r="C11802" s="76" t="s">
        <v>842</v>
      </c>
      <c r="D11802" t="s">
        <v>980</v>
      </c>
      <c r="E11802" s="82">
        <v>6</v>
      </c>
      <c r="F11802" t="s">
        <v>973</v>
      </c>
      <c r="G11802" s="83">
        <v>42529</v>
      </c>
      <c r="I11802">
        <v>2016</v>
      </c>
    </row>
    <row r="11803" spans="1:9" x14ac:dyDescent="0.25">
      <c r="A11803" t="s">
        <v>972</v>
      </c>
      <c r="B11803" t="s">
        <v>136</v>
      </c>
      <c r="C11803" s="76" t="s">
        <v>842</v>
      </c>
      <c r="D11803" t="s">
        <v>980</v>
      </c>
      <c r="E11803" s="82">
        <v>5</v>
      </c>
      <c r="F11803" t="s">
        <v>973</v>
      </c>
      <c r="G11803" s="83">
        <v>42524</v>
      </c>
      <c r="I11803">
        <v>2016</v>
      </c>
    </row>
    <row r="11804" spans="1:9" x14ac:dyDescent="0.25">
      <c r="A11804" t="s">
        <v>972</v>
      </c>
      <c r="B11804" t="s">
        <v>245</v>
      </c>
      <c r="C11804" s="76" t="s">
        <v>842</v>
      </c>
      <c r="D11804" t="s">
        <v>980</v>
      </c>
      <c r="E11804" s="82">
        <v>7.2</v>
      </c>
      <c r="F11804" t="s">
        <v>973</v>
      </c>
      <c r="G11804" s="83">
        <v>42577</v>
      </c>
      <c r="I11804">
        <v>2016</v>
      </c>
    </row>
    <row r="11805" spans="1:9" x14ac:dyDescent="0.25">
      <c r="A11805" t="s">
        <v>972</v>
      </c>
      <c r="B11805" t="s">
        <v>200</v>
      </c>
      <c r="C11805" s="76" t="s">
        <v>842</v>
      </c>
      <c r="D11805" t="s">
        <v>980</v>
      </c>
      <c r="E11805" s="82">
        <v>10</v>
      </c>
      <c r="F11805" t="s">
        <v>973</v>
      </c>
      <c r="G11805" s="83">
        <v>42503</v>
      </c>
      <c r="I11805">
        <v>2016</v>
      </c>
    </row>
    <row r="11806" spans="1:9" x14ac:dyDescent="0.25">
      <c r="A11806" t="s">
        <v>972</v>
      </c>
      <c r="B11806" s="74" t="s">
        <v>213</v>
      </c>
      <c r="C11806" s="76" t="s">
        <v>842</v>
      </c>
      <c r="D11806" t="s">
        <v>980</v>
      </c>
      <c r="E11806" s="82">
        <v>4.2</v>
      </c>
      <c r="F11806" t="s">
        <v>973</v>
      </c>
      <c r="G11806" s="83">
        <v>42565</v>
      </c>
      <c r="I11806">
        <v>2016</v>
      </c>
    </row>
    <row r="11807" spans="1:9" x14ac:dyDescent="0.25">
      <c r="A11807" t="s">
        <v>972</v>
      </c>
      <c r="B11807" t="s">
        <v>95</v>
      </c>
      <c r="C11807" s="76" t="s">
        <v>842</v>
      </c>
      <c r="D11807" t="s">
        <v>980</v>
      </c>
      <c r="E11807" s="82">
        <v>5</v>
      </c>
      <c r="F11807" t="s">
        <v>973</v>
      </c>
      <c r="G11807" s="83">
        <v>42580</v>
      </c>
      <c r="I11807">
        <v>2016</v>
      </c>
    </row>
    <row r="11808" spans="1:9" x14ac:dyDescent="0.25">
      <c r="A11808" t="s">
        <v>972</v>
      </c>
      <c r="B11808" t="s">
        <v>112</v>
      </c>
      <c r="C11808" s="76" t="s">
        <v>842</v>
      </c>
      <c r="D11808" t="s">
        <v>980</v>
      </c>
      <c r="E11808" s="82">
        <v>5</v>
      </c>
      <c r="F11808" t="s">
        <v>973</v>
      </c>
      <c r="G11808" s="83">
        <v>42508</v>
      </c>
      <c r="I11808">
        <v>2016</v>
      </c>
    </row>
    <row r="11809" spans="1:9" x14ac:dyDescent="0.25">
      <c r="A11809" t="s">
        <v>972</v>
      </c>
      <c r="B11809" t="s">
        <v>96</v>
      </c>
      <c r="C11809" s="76" t="s">
        <v>842</v>
      </c>
      <c r="D11809" t="s">
        <v>980</v>
      </c>
      <c r="E11809" s="82">
        <v>12.6</v>
      </c>
      <c r="F11809" t="s">
        <v>973</v>
      </c>
      <c r="G11809" s="83">
        <v>42516</v>
      </c>
      <c r="I11809">
        <v>2016</v>
      </c>
    </row>
    <row r="11810" spans="1:9" x14ac:dyDescent="0.25">
      <c r="A11810" t="s">
        <v>972</v>
      </c>
      <c r="B11810" t="s">
        <v>105</v>
      </c>
      <c r="C11810" s="76" t="s">
        <v>842</v>
      </c>
      <c r="D11810" t="s">
        <v>980</v>
      </c>
      <c r="E11810" s="82">
        <v>5</v>
      </c>
      <c r="F11810" t="s">
        <v>973</v>
      </c>
      <c r="G11810" s="83">
        <v>42537</v>
      </c>
      <c r="I11810">
        <v>2016</v>
      </c>
    </row>
    <row r="11811" spans="1:9" x14ac:dyDescent="0.25">
      <c r="A11811" t="s">
        <v>972</v>
      </c>
      <c r="B11811" t="s">
        <v>249</v>
      </c>
      <c r="C11811" s="76" t="s">
        <v>842</v>
      </c>
      <c r="D11811" t="s">
        <v>980</v>
      </c>
      <c r="E11811" s="82">
        <v>5</v>
      </c>
      <c r="F11811" t="s">
        <v>973</v>
      </c>
      <c r="G11811" s="83">
        <v>42521</v>
      </c>
      <c r="I11811">
        <v>2016</v>
      </c>
    </row>
    <row r="11812" spans="1:9" x14ac:dyDescent="0.25">
      <c r="A11812" t="s">
        <v>972</v>
      </c>
      <c r="B11812" t="s">
        <v>246</v>
      </c>
      <c r="C11812" s="76" t="s">
        <v>842</v>
      </c>
      <c r="D11812" t="s">
        <v>980</v>
      </c>
      <c r="E11812" s="82">
        <v>6</v>
      </c>
      <c r="F11812" t="s">
        <v>973</v>
      </c>
      <c r="G11812" s="83">
        <v>42586</v>
      </c>
      <c r="I11812">
        <v>2016</v>
      </c>
    </row>
    <row r="11813" spans="1:9" x14ac:dyDescent="0.25">
      <c r="A11813" t="s">
        <v>972</v>
      </c>
      <c r="B11813" t="s">
        <v>71</v>
      </c>
      <c r="C11813" s="76" t="s">
        <v>842</v>
      </c>
      <c r="D11813" t="s">
        <v>980</v>
      </c>
      <c r="E11813" s="82">
        <v>3.6</v>
      </c>
      <c r="F11813" t="s">
        <v>973</v>
      </c>
      <c r="G11813" s="83">
        <v>42648</v>
      </c>
      <c r="I11813">
        <v>2016</v>
      </c>
    </row>
    <row r="11814" spans="1:9" x14ac:dyDescent="0.25">
      <c r="A11814" t="s">
        <v>972</v>
      </c>
      <c r="B11814" t="s">
        <v>118</v>
      </c>
      <c r="C11814" s="76" t="s">
        <v>842</v>
      </c>
      <c r="D11814" t="s">
        <v>980</v>
      </c>
      <c r="E11814" s="82">
        <v>10</v>
      </c>
      <c r="F11814" t="s">
        <v>973</v>
      </c>
      <c r="G11814" s="83">
        <v>42541</v>
      </c>
      <c r="I11814">
        <v>2016</v>
      </c>
    </row>
    <row r="11815" spans="1:9" x14ac:dyDescent="0.25">
      <c r="A11815" t="s">
        <v>972</v>
      </c>
      <c r="B11815" t="s">
        <v>205</v>
      </c>
      <c r="C11815" s="76" t="s">
        <v>842</v>
      </c>
      <c r="D11815" t="s">
        <v>980</v>
      </c>
      <c r="E11815" s="82">
        <v>3</v>
      </c>
      <c r="F11815" t="s">
        <v>973</v>
      </c>
      <c r="G11815" s="83">
        <v>42514</v>
      </c>
      <c r="I11815">
        <v>2016</v>
      </c>
    </row>
    <row r="11816" spans="1:9" x14ac:dyDescent="0.25">
      <c r="A11816" t="s">
        <v>972</v>
      </c>
      <c r="B11816" t="s">
        <v>281</v>
      </c>
      <c r="C11816" s="76" t="s">
        <v>842</v>
      </c>
      <c r="D11816" t="s">
        <v>980</v>
      </c>
      <c r="E11816" s="82">
        <v>5</v>
      </c>
      <c r="F11816" t="s">
        <v>973</v>
      </c>
      <c r="G11816" s="83">
        <v>42543</v>
      </c>
      <c r="I11816">
        <v>2016</v>
      </c>
    </row>
    <row r="11817" spans="1:9" x14ac:dyDescent="0.25">
      <c r="A11817" t="s">
        <v>972</v>
      </c>
      <c r="B11817" t="s">
        <v>205</v>
      </c>
      <c r="C11817" s="76" t="s">
        <v>842</v>
      </c>
      <c r="D11817" t="s">
        <v>980</v>
      </c>
      <c r="E11817" s="82">
        <v>6</v>
      </c>
      <c r="F11817" t="s">
        <v>973</v>
      </c>
      <c r="G11817" s="83">
        <v>42514</v>
      </c>
      <c r="I11817">
        <v>2016</v>
      </c>
    </row>
    <row r="11818" spans="1:9" x14ac:dyDescent="0.25">
      <c r="A11818" t="s">
        <v>972</v>
      </c>
      <c r="B11818" t="s">
        <v>249</v>
      </c>
      <c r="C11818" s="76" t="s">
        <v>842</v>
      </c>
      <c r="D11818" t="s">
        <v>980</v>
      </c>
      <c r="E11818" s="82">
        <v>3.8</v>
      </c>
      <c r="F11818" t="s">
        <v>973</v>
      </c>
      <c r="G11818" s="83">
        <v>42584</v>
      </c>
      <c r="I11818">
        <v>2016</v>
      </c>
    </row>
    <row r="11819" spans="1:9" x14ac:dyDescent="0.25">
      <c r="A11819" t="s">
        <v>972</v>
      </c>
      <c r="B11819" t="s">
        <v>241</v>
      </c>
      <c r="C11819" s="76" t="s">
        <v>842</v>
      </c>
      <c r="D11819" t="s">
        <v>980</v>
      </c>
      <c r="E11819" s="82">
        <v>3.6</v>
      </c>
      <c r="F11819" t="s">
        <v>973</v>
      </c>
      <c r="G11819" s="83">
        <v>42514</v>
      </c>
      <c r="I11819">
        <v>2016</v>
      </c>
    </row>
    <row r="11820" spans="1:9" x14ac:dyDescent="0.25">
      <c r="A11820" t="s">
        <v>972</v>
      </c>
      <c r="B11820" t="s">
        <v>246</v>
      </c>
      <c r="C11820" s="76" t="s">
        <v>842</v>
      </c>
      <c r="D11820" t="s">
        <v>980</v>
      </c>
      <c r="E11820" s="82">
        <v>3.6</v>
      </c>
      <c r="F11820" t="s">
        <v>973</v>
      </c>
      <c r="G11820" s="83">
        <v>42586</v>
      </c>
      <c r="I11820">
        <v>2016</v>
      </c>
    </row>
    <row r="11821" spans="1:9" x14ac:dyDescent="0.25">
      <c r="A11821" t="s">
        <v>972</v>
      </c>
      <c r="B11821" t="s">
        <v>246</v>
      </c>
      <c r="C11821" s="76" t="s">
        <v>842</v>
      </c>
      <c r="D11821" t="s">
        <v>980</v>
      </c>
      <c r="E11821" s="82">
        <v>5</v>
      </c>
      <c r="F11821" t="s">
        <v>973</v>
      </c>
      <c r="G11821" s="83">
        <v>42608</v>
      </c>
      <c r="I11821">
        <v>2016</v>
      </c>
    </row>
    <row r="11822" spans="1:9" x14ac:dyDescent="0.25">
      <c r="A11822" t="s">
        <v>972</v>
      </c>
      <c r="B11822" t="s">
        <v>95</v>
      </c>
      <c r="C11822" s="76" t="s">
        <v>842</v>
      </c>
      <c r="D11822" t="s">
        <v>980</v>
      </c>
      <c r="E11822" s="82">
        <v>9</v>
      </c>
      <c r="F11822" t="s">
        <v>973</v>
      </c>
      <c r="G11822" s="83">
        <v>42597</v>
      </c>
      <c r="I11822">
        <v>2016</v>
      </c>
    </row>
    <row r="11823" spans="1:9" x14ac:dyDescent="0.25">
      <c r="A11823" t="s">
        <v>972</v>
      </c>
      <c r="B11823" t="s">
        <v>205</v>
      </c>
      <c r="C11823" s="76" t="s">
        <v>842</v>
      </c>
      <c r="D11823" t="s">
        <v>980</v>
      </c>
      <c r="E11823" s="82">
        <v>6</v>
      </c>
      <c r="F11823" t="s">
        <v>973</v>
      </c>
      <c r="G11823" s="83">
        <v>42573</v>
      </c>
      <c r="I11823">
        <v>2016</v>
      </c>
    </row>
    <row r="11824" spans="1:9" x14ac:dyDescent="0.25">
      <c r="A11824" t="s">
        <v>972</v>
      </c>
      <c r="B11824" t="s">
        <v>257</v>
      </c>
      <c r="C11824" s="76" t="s">
        <v>842</v>
      </c>
      <c r="D11824" t="s">
        <v>980</v>
      </c>
      <c r="E11824" s="82">
        <v>8.1999999999999993</v>
      </c>
      <c r="F11824" t="s">
        <v>973</v>
      </c>
      <c r="G11824" s="83">
        <v>42541</v>
      </c>
      <c r="I11824">
        <v>2016</v>
      </c>
    </row>
    <row r="11825" spans="1:9" x14ac:dyDescent="0.25">
      <c r="A11825" t="s">
        <v>972</v>
      </c>
      <c r="B11825" t="s">
        <v>254</v>
      </c>
      <c r="C11825" s="76" t="s">
        <v>842</v>
      </c>
      <c r="D11825" t="s">
        <v>980</v>
      </c>
      <c r="E11825" s="82">
        <v>8.1999999999999993</v>
      </c>
      <c r="F11825" t="s">
        <v>973</v>
      </c>
      <c r="G11825" s="83">
        <v>42611</v>
      </c>
      <c r="I11825">
        <v>2016</v>
      </c>
    </row>
    <row r="11826" spans="1:9" x14ac:dyDescent="0.25">
      <c r="A11826" t="s">
        <v>972</v>
      </c>
      <c r="B11826" t="s">
        <v>71</v>
      </c>
      <c r="C11826" s="76" t="s">
        <v>842</v>
      </c>
      <c r="D11826" t="s">
        <v>980</v>
      </c>
      <c r="E11826" s="82">
        <v>5</v>
      </c>
      <c r="F11826" t="s">
        <v>973</v>
      </c>
      <c r="G11826" s="83">
        <v>42584</v>
      </c>
      <c r="I11826">
        <v>2016</v>
      </c>
    </row>
    <row r="11827" spans="1:9" x14ac:dyDescent="0.25">
      <c r="A11827" t="s">
        <v>972</v>
      </c>
      <c r="B11827" t="s">
        <v>253</v>
      </c>
      <c r="C11827" s="76" t="s">
        <v>842</v>
      </c>
      <c r="D11827" t="s">
        <v>980</v>
      </c>
      <c r="E11827" s="82">
        <v>3.8</v>
      </c>
      <c r="F11827" t="s">
        <v>973</v>
      </c>
      <c r="G11827" s="83">
        <v>42503</v>
      </c>
      <c r="I11827">
        <v>2016</v>
      </c>
    </row>
    <row r="11828" spans="1:9" x14ac:dyDescent="0.25">
      <c r="A11828" t="s">
        <v>972</v>
      </c>
      <c r="B11828" t="s">
        <v>122</v>
      </c>
      <c r="C11828" s="76" t="s">
        <v>842</v>
      </c>
      <c r="D11828" t="s">
        <v>980</v>
      </c>
      <c r="E11828" s="82">
        <v>7.6</v>
      </c>
      <c r="F11828" t="s">
        <v>973</v>
      </c>
      <c r="G11828" s="83">
        <v>42639</v>
      </c>
      <c r="I11828">
        <v>2016</v>
      </c>
    </row>
    <row r="11829" spans="1:9" x14ac:dyDescent="0.25">
      <c r="A11829" t="s">
        <v>972</v>
      </c>
      <c r="B11829" t="s">
        <v>253</v>
      </c>
      <c r="C11829" s="76" t="s">
        <v>842</v>
      </c>
      <c r="D11829" t="s">
        <v>980</v>
      </c>
      <c r="E11829" s="82">
        <v>5</v>
      </c>
      <c r="F11829" t="s">
        <v>973</v>
      </c>
      <c r="G11829" s="83">
        <v>42516</v>
      </c>
      <c r="I11829">
        <v>2016</v>
      </c>
    </row>
    <row r="11830" spans="1:9" x14ac:dyDescent="0.25">
      <c r="A11830" t="s">
        <v>972</v>
      </c>
      <c r="B11830" t="s">
        <v>66</v>
      </c>
      <c r="C11830" s="76" t="s">
        <v>842</v>
      </c>
      <c r="D11830" t="s">
        <v>980</v>
      </c>
      <c r="E11830" s="82">
        <v>10</v>
      </c>
      <c r="F11830" t="s">
        <v>973</v>
      </c>
      <c r="G11830" s="83">
        <v>42517</v>
      </c>
      <c r="I11830">
        <v>2016</v>
      </c>
    </row>
    <row r="11831" spans="1:9" x14ac:dyDescent="0.25">
      <c r="A11831" t="s">
        <v>972</v>
      </c>
      <c r="B11831" t="s">
        <v>177</v>
      </c>
      <c r="C11831" s="76" t="s">
        <v>842</v>
      </c>
      <c r="D11831" t="s">
        <v>980</v>
      </c>
      <c r="E11831" s="82">
        <v>5</v>
      </c>
      <c r="F11831" t="s">
        <v>973</v>
      </c>
      <c r="G11831" s="83">
        <v>42541</v>
      </c>
      <c r="I11831">
        <v>2016</v>
      </c>
    </row>
    <row r="11832" spans="1:9" x14ac:dyDescent="0.25">
      <c r="A11832" t="s">
        <v>972</v>
      </c>
      <c r="B11832" t="s">
        <v>280</v>
      </c>
      <c r="C11832" s="76" t="s">
        <v>842</v>
      </c>
      <c r="D11832" t="s">
        <v>980</v>
      </c>
      <c r="E11832" s="82">
        <v>5</v>
      </c>
      <c r="F11832" t="s">
        <v>973</v>
      </c>
      <c r="G11832" s="83">
        <v>42544</v>
      </c>
      <c r="I11832">
        <v>2016</v>
      </c>
    </row>
    <row r="11833" spans="1:9" x14ac:dyDescent="0.25">
      <c r="A11833" t="s">
        <v>972</v>
      </c>
      <c r="B11833" t="s">
        <v>223</v>
      </c>
      <c r="C11833" s="76" t="s">
        <v>842</v>
      </c>
      <c r="D11833" t="s">
        <v>980</v>
      </c>
      <c r="E11833" s="82">
        <v>5</v>
      </c>
      <c r="F11833" t="s">
        <v>973</v>
      </c>
      <c r="G11833" s="83">
        <v>42510</v>
      </c>
      <c r="I11833">
        <v>2016</v>
      </c>
    </row>
    <row r="11834" spans="1:9" x14ac:dyDescent="0.25">
      <c r="A11834" t="s">
        <v>972</v>
      </c>
      <c r="B11834" t="s">
        <v>73</v>
      </c>
      <c r="C11834" s="76" t="s">
        <v>842</v>
      </c>
      <c r="D11834" t="s">
        <v>980</v>
      </c>
      <c r="E11834" s="82">
        <v>6</v>
      </c>
      <c r="F11834" t="s">
        <v>973</v>
      </c>
      <c r="G11834" s="83">
        <v>42506</v>
      </c>
      <c r="I11834">
        <v>2016</v>
      </c>
    </row>
    <row r="11835" spans="1:9" x14ac:dyDescent="0.25">
      <c r="A11835" t="s">
        <v>972</v>
      </c>
      <c r="B11835" t="s">
        <v>254</v>
      </c>
      <c r="C11835" s="76" t="s">
        <v>842</v>
      </c>
      <c r="D11835" t="s">
        <v>980</v>
      </c>
      <c r="E11835" s="82">
        <v>7.6</v>
      </c>
      <c r="F11835" t="s">
        <v>973</v>
      </c>
      <c r="G11835" s="83">
        <v>42660</v>
      </c>
      <c r="I11835">
        <v>2016</v>
      </c>
    </row>
    <row r="11836" spans="1:9" x14ac:dyDescent="0.25">
      <c r="A11836" t="s">
        <v>972</v>
      </c>
      <c r="B11836" t="s">
        <v>246</v>
      </c>
      <c r="C11836" s="76" t="s">
        <v>842</v>
      </c>
      <c r="D11836" t="s">
        <v>980</v>
      </c>
      <c r="E11836" s="82">
        <v>3</v>
      </c>
      <c r="F11836" t="s">
        <v>973</v>
      </c>
      <c r="G11836" s="83">
        <v>42586</v>
      </c>
      <c r="I11836">
        <v>2016</v>
      </c>
    </row>
    <row r="11837" spans="1:9" x14ac:dyDescent="0.25">
      <c r="A11837" t="s">
        <v>972</v>
      </c>
      <c r="B11837" t="s">
        <v>71</v>
      </c>
      <c r="C11837" s="76" t="s">
        <v>842</v>
      </c>
      <c r="D11837" t="s">
        <v>980</v>
      </c>
      <c r="E11837" s="82">
        <v>7.6</v>
      </c>
      <c r="F11837" t="s">
        <v>973</v>
      </c>
      <c r="G11837" s="83">
        <v>42522</v>
      </c>
      <c r="I11837">
        <v>2016</v>
      </c>
    </row>
    <row r="11838" spans="1:9" x14ac:dyDescent="0.25">
      <c r="A11838" t="s">
        <v>972</v>
      </c>
      <c r="B11838" t="s">
        <v>128</v>
      </c>
      <c r="C11838" s="76" t="s">
        <v>842</v>
      </c>
      <c r="D11838" t="s">
        <v>980</v>
      </c>
      <c r="E11838" s="82">
        <v>6</v>
      </c>
      <c r="F11838" t="s">
        <v>973</v>
      </c>
      <c r="G11838" s="83">
        <v>42524</v>
      </c>
      <c r="I11838">
        <v>2016</v>
      </c>
    </row>
    <row r="11839" spans="1:9" x14ac:dyDescent="0.25">
      <c r="A11839" t="s">
        <v>972</v>
      </c>
      <c r="B11839" t="s">
        <v>242</v>
      </c>
      <c r="C11839" s="76" t="s">
        <v>842</v>
      </c>
      <c r="D11839" t="s">
        <v>980</v>
      </c>
      <c r="E11839" s="82">
        <v>5</v>
      </c>
      <c r="F11839" t="s">
        <v>973</v>
      </c>
      <c r="G11839" s="83">
        <v>42507</v>
      </c>
      <c r="I11839">
        <v>2016</v>
      </c>
    </row>
    <row r="11840" spans="1:9" x14ac:dyDescent="0.25">
      <c r="A11840" t="s">
        <v>972</v>
      </c>
      <c r="B11840" t="s">
        <v>208</v>
      </c>
      <c r="C11840" s="76" t="s">
        <v>842</v>
      </c>
      <c r="D11840" t="s">
        <v>980</v>
      </c>
      <c r="E11840" s="82">
        <v>15</v>
      </c>
      <c r="F11840" t="s">
        <v>973</v>
      </c>
      <c r="G11840" s="83">
        <v>42570</v>
      </c>
      <c r="I11840">
        <v>2016</v>
      </c>
    </row>
    <row r="11841" spans="1:9" x14ac:dyDescent="0.25">
      <c r="A11841" t="s">
        <v>972</v>
      </c>
      <c r="B11841" t="s">
        <v>199</v>
      </c>
      <c r="C11841" s="76" t="s">
        <v>842</v>
      </c>
      <c r="D11841" t="s">
        <v>980</v>
      </c>
      <c r="E11841" s="82">
        <v>7.6</v>
      </c>
      <c r="F11841" t="s">
        <v>973</v>
      </c>
      <c r="G11841" s="83">
        <v>42576</v>
      </c>
      <c r="I11841">
        <v>2016</v>
      </c>
    </row>
    <row r="11842" spans="1:9" x14ac:dyDescent="0.25">
      <c r="A11842" t="s">
        <v>972</v>
      </c>
      <c r="B11842" t="s">
        <v>253</v>
      </c>
      <c r="C11842" s="76" t="s">
        <v>842</v>
      </c>
      <c r="D11842" t="s">
        <v>980</v>
      </c>
      <c r="E11842" s="82">
        <v>3</v>
      </c>
      <c r="F11842" t="s">
        <v>973</v>
      </c>
      <c r="G11842" s="83">
        <v>42527</v>
      </c>
      <c r="I11842">
        <v>2016</v>
      </c>
    </row>
    <row r="11843" spans="1:9" x14ac:dyDescent="0.25">
      <c r="A11843" t="s">
        <v>972</v>
      </c>
      <c r="B11843" t="s">
        <v>126</v>
      </c>
      <c r="C11843" s="76" t="s">
        <v>842</v>
      </c>
      <c r="D11843" t="s">
        <v>980</v>
      </c>
      <c r="E11843" s="82">
        <v>11.4</v>
      </c>
      <c r="F11843" t="s">
        <v>973</v>
      </c>
      <c r="G11843" s="83">
        <v>42569</v>
      </c>
      <c r="I11843">
        <v>2016</v>
      </c>
    </row>
    <row r="11844" spans="1:9" x14ac:dyDescent="0.25">
      <c r="A11844" t="s">
        <v>972</v>
      </c>
      <c r="B11844" t="s">
        <v>207</v>
      </c>
      <c r="C11844" s="76" t="s">
        <v>842</v>
      </c>
      <c r="D11844" t="s">
        <v>980</v>
      </c>
      <c r="E11844" s="82">
        <v>10.24</v>
      </c>
      <c r="F11844" t="s">
        <v>973</v>
      </c>
      <c r="G11844" s="83">
        <v>42541</v>
      </c>
      <c r="I11844">
        <v>2016</v>
      </c>
    </row>
    <row r="11845" spans="1:9" x14ac:dyDescent="0.25">
      <c r="A11845" t="s">
        <v>972</v>
      </c>
      <c r="B11845" t="s">
        <v>208</v>
      </c>
      <c r="C11845" s="76" t="s">
        <v>842</v>
      </c>
      <c r="D11845" t="s">
        <v>980</v>
      </c>
      <c r="E11845" s="82">
        <v>6.75</v>
      </c>
      <c r="F11845" t="s">
        <v>973</v>
      </c>
      <c r="G11845" s="83">
        <v>42535</v>
      </c>
      <c r="I11845">
        <v>2016</v>
      </c>
    </row>
    <row r="11846" spans="1:9" x14ac:dyDescent="0.25">
      <c r="A11846" t="s">
        <v>972</v>
      </c>
      <c r="B11846" t="s">
        <v>204</v>
      </c>
      <c r="C11846" s="76" t="s">
        <v>842</v>
      </c>
      <c r="D11846" t="s">
        <v>980</v>
      </c>
      <c r="E11846" s="82">
        <v>6.5</v>
      </c>
      <c r="F11846" t="s">
        <v>973</v>
      </c>
      <c r="G11846" s="83">
        <v>42648</v>
      </c>
      <c r="I11846">
        <v>2016</v>
      </c>
    </row>
    <row r="11847" spans="1:9" x14ac:dyDescent="0.25">
      <c r="A11847" t="s">
        <v>972</v>
      </c>
      <c r="B11847" t="s">
        <v>172</v>
      </c>
      <c r="C11847" s="76" t="s">
        <v>842</v>
      </c>
      <c r="D11847" t="s">
        <v>980</v>
      </c>
      <c r="E11847" s="82">
        <v>6</v>
      </c>
      <c r="F11847" t="s">
        <v>973</v>
      </c>
      <c r="G11847" s="83">
        <v>42521</v>
      </c>
      <c r="I11847">
        <v>2016</v>
      </c>
    </row>
    <row r="11848" spans="1:9" x14ac:dyDescent="0.25">
      <c r="A11848" t="s">
        <v>972</v>
      </c>
      <c r="B11848" t="s">
        <v>244</v>
      </c>
      <c r="C11848" s="76" t="s">
        <v>842</v>
      </c>
      <c r="D11848" t="s">
        <v>980</v>
      </c>
      <c r="E11848" s="82">
        <v>7.6</v>
      </c>
      <c r="F11848" t="s">
        <v>973</v>
      </c>
      <c r="G11848" s="83">
        <v>42562</v>
      </c>
      <c r="I11848">
        <v>2016</v>
      </c>
    </row>
    <row r="11849" spans="1:9" x14ac:dyDescent="0.25">
      <c r="A11849" t="s">
        <v>972</v>
      </c>
      <c r="B11849" t="s">
        <v>128</v>
      </c>
      <c r="C11849" s="76" t="s">
        <v>842</v>
      </c>
      <c r="D11849" t="s">
        <v>980</v>
      </c>
      <c r="E11849" s="82">
        <v>3.8</v>
      </c>
      <c r="F11849" t="s">
        <v>973</v>
      </c>
      <c r="G11849" s="83">
        <v>42566</v>
      </c>
      <c r="I11849">
        <v>2016</v>
      </c>
    </row>
    <row r="11850" spans="1:9" x14ac:dyDescent="0.25">
      <c r="A11850" t="s">
        <v>972</v>
      </c>
      <c r="B11850" t="s">
        <v>229</v>
      </c>
      <c r="C11850" s="76" t="s">
        <v>842</v>
      </c>
      <c r="D11850" t="s">
        <v>980</v>
      </c>
      <c r="E11850" s="82">
        <v>10.62</v>
      </c>
      <c r="F11850" t="s">
        <v>973</v>
      </c>
      <c r="G11850" s="83">
        <v>43755</v>
      </c>
      <c r="I11850">
        <v>2019</v>
      </c>
    </row>
    <row r="11851" spans="1:9" x14ac:dyDescent="0.25">
      <c r="A11851" t="s">
        <v>972</v>
      </c>
      <c r="B11851" t="s">
        <v>101</v>
      </c>
      <c r="C11851" s="76" t="s">
        <v>842</v>
      </c>
      <c r="D11851" t="s">
        <v>980</v>
      </c>
      <c r="E11851" s="82">
        <v>5</v>
      </c>
      <c r="F11851" t="s">
        <v>973</v>
      </c>
      <c r="G11851" s="83">
        <v>42563</v>
      </c>
      <c r="I11851">
        <v>2016</v>
      </c>
    </row>
    <row r="11852" spans="1:9" x14ac:dyDescent="0.25">
      <c r="A11852" t="s">
        <v>972</v>
      </c>
      <c r="B11852" t="s">
        <v>221</v>
      </c>
      <c r="C11852" s="76" t="s">
        <v>842</v>
      </c>
      <c r="D11852" t="s">
        <v>980</v>
      </c>
      <c r="E11852" s="82">
        <v>6</v>
      </c>
      <c r="F11852" t="s">
        <v>973</v>
      </c>
      <c r="G11852" s="83">
        <v>42577</v>
      </c>
      <c r="I11852">
        <v>2016</v>
      </c>
    </row>
    <row r="11853" spans="1:9" x14ac:dyDescent="0.25">
      <c r="A11853" t="s">
        <v>972</v>
      </c>
      <c r="B11853" t="s">
        <v>242</v>
      </c>
      <c r="C11853" s="76" t="s">
        <v>842</v>
      </c>
      <c r="D11853" t="s">
        <v>980</v>
      </c>
      <c r="E11853" s="82">
        <v>3.8</v>
      </c>
      <c r="F11853" t="s">
        <v>973</v>
      </c>
      <c r="G11853" s="83">
        <v>42522</v>
      </c>
      <c r="I11853">
        <v>2016</v>
      </c>
    </row>
    <row r="11854" spans="1:9" x14ac:dyDescent="0.25">
      <c r="A11854" t="s">
        <v>972</v>
      </c>
      <c r="B11854" t="s">
        <v>246</v>
      </c>
      <c r="C11854" s="76" t="s">
        <v>842</v>
      </c>
      <c r="D11854" t="s">
        <v>980</v>
      </c>
      <c r="E11854" s="82">
        <v>5</v>
      </c>
      <c r="F11854" t="s">
        <v>973</v>
      </c>
      <c r="G11854" s="83">
        <v>42516</v>
      </c>
      <c r="I11854">
        <v>2016</v>
      </c>
    </row>
    <row r="11855" spans="1:9" x14ac:dyDescent="0.25">
      <c r="A11855" t="s">
        <v>972</v>
      </c>
      <c r="B11855" t="s">
        <v>251</v>
      </c>
      <c r="C11855" s="76" t="s">
        <v>842</v>
      </c>
      <c r="D11855" t="s">
        <v>980</v>
      </c>
      <c r="E11855" s="82">
        <v>7.6</v>
      </c>
      <c r="F11855" t="s">
        <v>973</v>
      </c>
      <c r="G11855" s="83">
        <v>42513</v>
      </c>
      <c r="I11855">
        <v>2016</v>
      </c>
    </row>
    <row r="11856" spans="1:9" x14ac:dyDescent="0.25">
      <c r="A11856" t="s">
        <v>972</v>
      </c>
      <c r="B11856" t="s">
        <v>257</v>
      </c>
      <c r="C11856" s="76" t="s">
        <v>842</v>
      </c>
      <c r="D11856" t="s">
        <v>980</v>
      </c>
      <c r="E11856" s="82">
        <v>10</v>
      </c>
      <c r="F11856" t="s">
        <v>973</v>
      </c>
      <c r="G11856" s="83">
        <v>42541</v>
      </c>
      <c r="I11856">
        <v>2016</v>
      </c>
    </row>
    <row r="11857" spans="1:9" x14ac:dyDescent="0.25">
      <c r="A11857" t="s">
        <v>972</v>
      </c>
      <c r="B11857" t="s">
        <v>243</v>
      </c>
      <c r="C11857" s="76" t="s">
        <v>842</v>
      </c>
      <c r="D11857" t="s">
        <v>980</v>
      </c>
      <c r="E11857" s="82">
        <v>3</v>
      </c>
      <c r="F11857" t="s">
        <v>973</v>
      </c>
      <c r="G11857" s="83">
        <v>42513</v>
      </c>
      <c r="I11857">
        <v>2016</v>
      </c>
    </row>
    <row r="11858" spans="1:9" x14ac:dyDescent="0.25">
      <c r="A11858" t="s">
        <v>972</v>
      </c>
      <c r="B11858" t="s">
        <v>199</v>
      </c>
      <c r="C11858" s="76" t="s">
        <v>842</v>
      </c>
      <c r="D11858" t="s">
        <v>980</v>
      </c>
      <c r="E11858" s="82">
        <v>12</v>
      </c>
      <c r="F11858" t="s">
        <v>973</v>
      </c>
      <c r="G11858" s="83">
        <v>42551</v>
      </c>
      <c r="I11858">
        <v>2016</v>
      </c>
    </row>
    <row r="11859" spans="1:9" x14ac:dyDescent="0.25">
      <c r="A11859" t="s">
        <v>972</v>
      </c>
      <c r="B11859" t="s">
        <v>95</v>
      </c>
      <c r="C11859" s="76" t="s">
        <v>842</v>
      </c>
      <c r="D11859" t="s">
        <v>980</v>
      </c>
      <c r="E11859" s="82">
        <v>6</v>
      </c>
      <c r="F11859" t="s">
        <v>973</v>
      </c>
      <c r="G11859" s="83">
        <v>42634</v>
      </c>
      <c r="I11859">
        <v>2016</v>
      </c>
    </row>
    <row r="11860" spans="1:9" x14ac:dyDescent="0.25">
      <c r="A11860" t="s">
        <v>972</v>
      </c>
      <c r="B11860" t="s">
        <v>253</v>
      </c>
      <c r="C11860" s="76" t="s">
        <v>842</v>
      </c>
      <c r="D11860" t="s">
        <v>980</v>
      </c>
      <c r="E11860" s="82">
        <v>6</v>
      </c>
      <c r="F11860" t="s">
        <v>973</v>
      </c>
      <c r="G11860" s="83">
        <v>42642</v>
      </c>
      <c r="I11860">
        <v>2016</v>
      </c>
    </row>
    <row r="11861" spans="1:9" x14ac:dyDescent="0.25">
      <c r="A11861" t="s">
        <v>972</v>
      </c>
      <c r="B11861" t="s">
        <v>205</v>
      </c>
      <c r="C11861" s="76" t="s">
        <v>842</v>
      </c>
      <c r="D11861" t="s">
        <v>980</v>
      </c>
      <c r="E11861" s="82">
        <v>3</v>
      </c>
      <c r="F11861" t="s">
        <v>973</v>
      </c>
      <c r="G11861" s="83">
        <v>42541</v>
      </c>
      <c r="I11861">
        <v>2016</v>
      </c>
    </row>
    <row r="11862" spans="1:9" x14ac:dyDescent="0.25">
      <c r="A11862" t="s">
        <v>972</v>
      </c>
      <c r="B11862" t="s">
        <v>199</v>
      </c>
      <c r="C11862" s="76" t="s">
        <v>842</v>
      </c>
      <c r="D11862" t="s">
        <v>980</v>
      </c>
      <c r="E11862" s="82">
        <v>3.6</v>
      </c>
      <c r="F11862" t="s">
        <v>973</v>
      </c>
      <c r="G11862" s="83">
        <v>42541</v>
      </c>
      <c r="I11862">
        <v>2016</v>
      </c>
    </row>
    <row r="11863" spans="1:9" x14ac:dyDescent="0.25">
      <c r="A11863" t="s">
        <v>972</v>
      </c>
      <c r="B11863" t="s">
        <v>152</v>
      </c>
      <c r="C11863" s="76" t="s">
        <v>842</v>
      </c>
      <c r="D11863" t="s">
        <v>980</v>
      </c>
      <c r="E11863" s="82">
        <v>5.16</v>
      </c>
      <c r="F11863" t="s">
        <v>973</v>
      </c>
      <c r="G11863" s="83">
        <v>42551</v>
      </c>
      <c r="I11863">
        <v>2016</v>
      </c>
    </row>
    <row r="11864" spans="1:9" x14ac:dyDescent="0.25">
      <c r="A11864" t="s">
        <v>972</v>
      </c>
      <c r="B11864" t="s">
        <v>60</v>
      </c>
      <c r="C11864" s="76" t="s">
        <v>842</v>
      </c>
      <c r="D11864" t="s">
        <v>980</v>
      </c>
      <c r="E11864" s="82">
        <v>5</v>
      </c>
      <c r="F11864" t="s">
        <v>973</v>
      </c>
      <c r="G11864" s="83">
        <v>42570</v>
      </c>
      <c r="I11864">
        <v>2016</v>
      </c>
    </row>
    <row r="11865" spans="1:9" x14ac:dyDescent="0.25">
      <c r="A11865" t="s">
        <v>972</v>
      </c>
      <c r="B11865" t="s">
        <v>247</v>
      </c>
      <c r="C11865" s="76" t="s">
        <v>842</v>
      </c>
      <c r="D11865" t="s">
        <v>980</v>
      </c>
      <c r="E11865" s="82">
        <v>6</v>
      </c>
      <c r="F11865" t="s">
        <v>973</v>
      </c>
      <c r="G11865" s="83">
        <v>42584</v>
      </c>
      <c r="I11865">
        <v>2016</v>
      </c>
    </row>
    <row r="11866" spans="1:9" x14ac:dyDescent="0.25">
      <c r="A11866" t="s">
        <v>972</v>
      </c>
      <c r="B11866" t="s">
        <v>240</v>
      </c>
      <c r="C11866" s="76" t="s">
        <v>842</v>
      </c>
      <c r="D11866" t="s">
        <v>980</v>
      </c>
      <c r="E11866" s="82">
        <v>4.2</v>
      </c>
      <c r="F11866" t="s">
        <v>973</v>
      </c>
      <c r="G11866" s="83">
        <v>42642</v>
      </c>
      <c r="I11866">
        <v>2016</v>
      </c>
    </row>
    <row r="11867" spans="1:9" x14ac:dyDescent="0.25">
      <c r="A11867" t="s">
        <v>972</v>
      </c>
      <c r="B11867" t="s">
        <v>240</v>
      </c>
      <c r="C11867" s="76" t="s">
        <v>842</v>
      </c>
      <c r="D11867" t="s">
        <v>980</v>
      </c>
      <c r="E11867" s="82">
        <v>3</v>
      </c>
      <c r="F11867" t="s">
        <v>973</v>
      </c>
      <c r="G11867" s="83">
        <v>42590</v>
      </c>
      <c r="I11867">
        <v>2016</v>
      </c>
    </row>
    <row r="11868" spans="1:9" x14ac:dyDescent="0.25">
      <c r="A11868" t="s">
        <v>972</v>
      </c>
      <c r="B11868" t="s">
        <v>66</v>
      </c>
      <c r="C11868" s="76" t="s">
        <v>842</v>
      </c>
      <c r="D11868" t="s">
        <v>980</v>
      </c>
      <c r="E11868" s="82">
        <v>6</v>
      </c>
      <c r="F11868" t="s">
        <v>973</v>
      </c>
      <c r="G11868" s="83">
        <v>42563</v>
      </c>
      <c r="I11868">
        <v>2016</v>
      </c>
    </row>
    <row r="11869" spans="1:9" x14ac:dyDescent="0.25">
      <c r="A11869" t="s">
        <v>972</v>
      </c>
      <c r="B11869" t="s">
        <v>254</v>
      </c>
      <c r="C11869" s="76" t="s">
        <v>842</v>
      </c>
      <c r="D11869" t="s">
        <v>980</v>
      </c>
      <c r="E11869" s="82">
        <v>3</v>
      </c>
      <c r="F11869" t="s">
        <v>973</v>
      </c>
      <c r="G11869" s="83">
        <v>42611</v>
      </c>
      <c r="I11869">
        <v>2016</v>
      </c>
    </row>
    <row r="11870" spans="1:9" x14ac:dyDescent="0.25">
      <c r="A11870" t="s">
        <v>972</v>
      </c>
      <c r="B11870" t="s">
        <v>213</v>
      </c>
      <c r="C11870" s="76" t="s">
        <v>842</v>
      </c>
      <c r="D11870" t="s">
        <v>980</v>
      </c>
      <c r="E11870" s="82">
        <v>4.2</v>
      </c>
      <c r="F11870" t="s">
        <v>973</v>
      </c>
      <c r="G11870" s="83">
        <v>42600</v>
      </c>
      <c r="I11870">
        <v>2016</v>
      </c>
    </row>
    <row r="11871" spans="1:9" x14ac:dyDescent="0.25">
      <c r="A11871" t="s">
        <v>972</v>
      </c>
      <c r="B11871" t="s">
        <v>246</v>
      </c>
      <c r="C11871" s="76" t="s">
        <v>842</v>
      </c>
      <c r="D11871" t="s">
        <v>980</v>
      </c>
      <c r="E11871" s="82">
        <v>3</v>
      </c>
      <c r="F11871" t="s">
        <v>973</v>
      </c>
      <c r="G11871" s="83">
        <v>42544</v>
      </c>
      <c r="I11871">
        <v>2016</v>
      </c>
    </row>
    <row r="11872" spans="1:9" x14ac:dyDescent="0.25">
      <c r="A11872" t="s">
        <v>972</v>
      </c>
      <c r="B11872" t="s">
        <v>245</v>
      </c>
      <c r="C11872" s="76" t="s">
        <v>842</v>
      </c>
      <c r="D11872" t="s">
        <v>980</v>
      </c>
      <c r="E11872" s="82">
        <v>3.6</v>
      </c>
      <c r="F11872" t="s">
        <v>973</v>
      </c>
      <c r="G11872" s="83">
        <v>42594</v>
      </c>
      <c r="I11872">
        <v>2016</v>
      </c>
    </row>
    <row r="11873" spans="1:9" x14ac:dyDescent="0.25">
      <c r="A11873" t="s">
        <v>972</v>
      </c>
      <c r="B11873" t="s">
        <v>246</v>
      </c>
      <c r="C11873" s="76" t="s">
        <v>842</v>
      </c>
      <c r="D11873" t="s">
        <v>980</v>
      </c>
      <c r="E11873" s="82">
        <v>3</v>
      </c>
      <c r="F11873" t="s">
        <v>973</v>
      </c>
      <c r="G11873" s="83">
        <v>42562</v>
      </c>
      <c r="I11873">
        <v>2016</v>
      </c>
    </row>
    <row r="11874" spans="1:9" x14ac:dyDescent="0.25">
      <c r="A11874" t="s">
        <v>972</v>
      </c>
      <c r="B11874" t="s">
        <v>171</v>
      </c>
      <c r="C11874" s="76" t="s">
        <v>842</v>
      </c>
      <c r="D11874" t="s">
        <v>980</v>
      </c>
      <c r="E11874" s="82">
        <v>3.8</v>
      </c>
      <c r="F11874" t="s">
        <v>973</v>
      </c>
      <c r="G11874" s="83">
        <v>42529</v>
      </c>
      <c r="I11874">
        <v>2016</v>
      </c>
    </row>
    <row r="11875" spans="1:9" x14ac:dyDescent="0.25">
      <c r="A11875" t="s">
        <v>972</v>
      </c>
      <c r="B11875" t="s">
        <v>242</v>
      </c>
      <c r="C11875" s="76" t="s">
        <v>842</v>
      </c>
      <c r="D11875" t="s">
        <v>980</v>
      </c>
      <c r="E11875" s="82">
        <v>10</v>
      </c>
      <c r="F11875" t="s">
        <v>973</v>
      </c>
      <c r="G11875" s="83">
        <v>42524</v>
      </c>
      <c r="I11875">
        <v>2016</v>
      </c>
    </row>
    <row r="11876" spans="1:9" x14ac:dyDescent="0.25">
      <c r="A11876" t="s">
        <v>972</v>
      </c>
      <c r="B11876" t="s">
        <v>124</v>
      </c>
      <c r="C11876" s="76" t="s">
        <v>842</v>
      </c>
      <c r="D11876" t="s">
        <v>980</v>
      </c>
      <c r="E11876" s="82">
        <v>5</v>
      </c>
      <c r="F11876" t="s">
        <v>973</v>
      </c>
      <c r="G11876" s="83">
        <v>42529</v>
      </c>
      <c r="I11876">
        <v>2016</v>
      </c>
    </row>
    <row r="11877" spans="1:9" x14ac:dyDescent="0.25">
      <c r="A11877" t="s">
        <v>972</v>
      </c>
      <c r="B11877" t="s">
        <v>208</v>
      </c>
      <c r="C11877" s="76" t="s">
        <v>842</v>
      </c>
      <c r="D11877" t="s">
        <v>980</v>
      </c>
      <c r="E11877" s="82">
        <v>6</v>
      </c>
      <c r="F11877" t="s">
        <v>973</v>
      </c>
      <c r="G11877" s="83">
        <v>42587</v>
      </c>
      <c r="I11877">
        <v>2016</v>
      </c>
    </row>
    <row r="11878" spans="1:9" x14ac:dyDescent="0.25">
      <c r="A11878" t="s">
        <v>972</v>
      </c>
      <c r="B11878" t="s">
        <v>242</v>
      </c>
      <c r="C11878" s="76" t="s">
        <v>842</v>
      </c>
      <c r="D11878" t="s">
        <v>980</v>
      </c>
      <c r="E11878" s="82">
        <v>5</v>
      </c>
      <c r="F11878" t="s">
        <v>973</v>
      </c>
      <c r="G11878" s="83">
        <v>42590</v>
      </c>
      <c r="I11878">
        <v>2016</v>
      </c>
    </row>
    <row r="11879" spans="1:9" x14ac:dyDescent="0.25">
      <c r="A11879" t="s">
        <v>972</v>
      </c>
      <c r="B11879" s="74" t="s">
        <v>213</v>
      </c>
      <c r="C11879" s="76" t="s">
        <v>842</v>
      </c>
      <c r="D11879" t="s">
        <v>980</v>
      </c>
      <c r="E11879" s="82">
        <v>6</v>
      </c>
      <c r="F11879" t="s">
        <v>973</v>
      </c>
      <c r="G11879" s="83">
        <v>42607</v>
      </c>
      <c r="I11879">
        <v>2016</v>
      </c>
    </row>
    <row r="11880" spans="1:9" x14ac:dyDescent="0.25">
      <c r="A11880" t="s">
        <v>972</v>
      </c>
      <c r="B11880" t="s">
        <v>242</v>
      </c>
      <c r="C11880" s="76" t="s">
        <v>842</v>
      </c>
      <c r="D11880" t="s">
        <v>980</v>
      </c>
      <c r="E11880" s="82">
        <v>4.2</v>
      </c>
      <c r="F11880" t="s">
        <v>973</v>
      </c>
      <c r="G11880" s="83">
        <v>42584</v>
      </c>
      <c r="I11880">
        <v>2016</v>
      </c>
    </row>
    <row r="11881" spans="1:9" ht="14.45" customHeight="1" x14ac:dyDescent="0.25">
      <c r="A11881" t="s">
        <v>972</v>
      </c>
      <c r="B11881" t="s">
        <v>247</v>
      </c>
      <c r="C11881" s="76" t="s">
        <v>842</v>
      </c>
      <c r="D11881" t="s">
        <v>980</v>
      </c>
      <c r="E11881" s="82">
        <v>7.6</v>
      </c>
      <c r="F11881" t="s">
        <v>973</v>
      </c>
      <c r="G11881" s="83">
        <v>42584</v>
      </c>
      <c r="I11881">
        <v>2016</v>
      </c>
    </row>
    <row r="11882" spans="1:9" ht="14.45" customHeight="1" x14ac:dyDescent="0.25">
      <c r="A11882" t="s">
        <v>972</v>
      </c>
      <c r="B11882" t="s">
        <v>71</v>
      </c>
      <c r="C11882" s="76" t="s">
        <v>842</v>
      </c>
      <c r="D11882" t="s">
        <v>980</v>
      </c>
      <c r="E11882" s="82">
        <v>3</v>
      </c>
      <c r="F11882" t="s">
        <v>973</v>
      </c>
      <c r="G11882" s="83">
        <v>42612</v>
      </c>
      <c r="I11882">
        <v>2016</v>
      </c>
    </row>
    <row r="11883" spans="1:9" ht="14.45" customHeight="1" x14ac:dyDescent="0.25">
      <c r="A11883" t="s">
        <v>972</v>
      </c>
      <c r="B11883" t="s">
        <v>240</v>
      </c>
      <c r="C11883" s="76" t="s">
        <v>842</v>
      </c>
      <c r="D11883" t="s">
        <v>980</v>
      </c>
      <c r="E11883" s="82">
        <v>3</v>
      </c>
      <c r="F11883" t="s">
        <v>973</v>
      </c>
      <c r="G11883" s="83">
        <v>42643</v>
      </c>
      <c r="I11883">
        <v>2016</v>
      </c>
    </row>
    <row r="11884" spans="1:9" x14ac:dyDescent="0.25">
      <c r="A11884" t="s">
        <v>972</v>
      </c>
      <c r="B11884" t="s">
        <v>242</v>
      </c>
      <c r="C11884" s="76" t="s">
        <v>842</v>
      </c>
      <c r="D11884" t="s">
        <v>980</v>
      </c>
      <c r="E11884" s="82">
        <v>10</v>
      </c>
      <c r="F11884" t="s">
        <v>973</v>
      </c>
      <c r="G11884" s="83">
        <v>42536</v>
      </c>
      <c r="I11884">
        <v>2016</v>
      </c>
    </row>
    <row r="11885" spans="1:9" ht="14.45" customHeight="1" x14ac:dyDescent="0.25">
      <c r="A11885" t="s">
        <v>972</v>
      </c>
      <c r="B11885" t="s">
        <v>133</v>
      </c>
      <c r="C11885" s="76" t="s">
        <v>842</v>
      </c>
      <c r="D11885" t="s">
        <v>980</v>
      </c>
      <c r="E11885" s="82">
        <v>6</v>
      </c>
      <c r="F11885" t="s">
        <v>973</v>
      </c>
      <c r="G11885" s="83">
        <v>42692</v>
      </c>
      <c r="I11885">
        <v>2016</v>
      </c>
    </row>
    <row r="11886" spans="1:9" ht="14.45" customHeight="1" x14ac:dyDescent="0.25">
      <c r="A11886" t="s">
        <v>972</v>
      </c>
      <c r="B11886" t="s">
        <v>194</v>
      </c>
      <c r="C11886" s="76" t="s">
        <v>842</v>
      </c>
      <c r="D11886" t="s">
        <v>980</v>
      </c>
      <c r="E11886" s="82">
        <v>10</v>
      </c>
      <c r="F11886" t="s">
        <v>973</v>
      </c>
      <c r="G11886" s="83">
        <v>42601</v>
      </c>
      <c r="I11886">
        <v>2016</v>
      </c>
    </row>
    <row r="11887" spans="1:9" ht="14.45" customHeight="1" x14ac:dyDescent="0.25">
      <c r="A11887" t="s">
        <v>972</v>
      </c>
      <c r="B11887" t="s">
        <v>194</v>
      </c>
      <c r="C11887" s="76" t="s">
        <v>842</v>
      </c>
      <c r="D11887" t="s">
        <v>980</v>
      </c>
      <c r="E11887" s="82">
        <v>10</v>
      </c>
      <c r="F11887" t="s">
        <v>973</v>
      </c>
      <c r="G11887" s="83">
        <v>42601</v>
      </c>
      <c r="I11887">
        <v>2016</v>
      </c>
    </row>
    <row r="11888" spans="1:9" ht="14.45" customHeight="1" x14ac:dyDescent="0.25">
      <c r="A11888" t="s">
        <v>972</v>
      </c>
      <c r="B11888" t="s">
        <v>71</v>
      </c>
      <c r="C11888" s="76" t="s">
        <v>842</v>
      </c>
      <c r="D11888" t="s">
        <v>980</v>
      </c>
      <c r="E11888" s="82">
        <v>14</v>
      </c>
      <c r="F11888" t="s">
        <v>973</v>
      </c>
      <c r="G11888" s="83">
        <v>42641</v>
      </c>
      <c r="I11888">
        <v>2016</v>
      </c>
    </row>
    <row r="11889" spans="1:9" x14ac:dyDescent="0.25">
      <c r="A11889" t="s">
        <v>972</v>
      </c>
      <c r="B11889" t="s">
        <v>208</v>
      </c>
      <c r="C11889" s="76" t="s">
        <v>842</v>
      </c>
      <c r="D11889" t="s">
        <v>980</v>
      </c>
      <c r="E11889" s="82">
        <v>7.6</v>
      </c>
      <c r="F11889" t="s">
        <v>973</v>
      </c>
      <c r="G11889" s="83">
        <v>42493</v>
      </c>
      <c r="I11889">
        <v>2016</v>
      </c>
    </row>
    <row r="11890" spans="1:9" x14ac:dyDescent="0.25">
      <c r="A11890" t="s">
        <v>972</v>
      </c>
      <c r="B11890" t="s">
        <v>240</v>
      </c>
      <c r="C11890" s="76" t="s">
        <v>842</v>
      </c>
      <c r="D11890" t="s">
        <v>980</v>
      </c>
      <c r="E11890" s="82">
        <v>7.6</v>
      </c>
      <c r="F11890" t="s">
        <v>973</v>
      </c>
      <c r="G11890" s="83">
        <v>42493</v>
      </c>
      <c r="I11890">
        <v>2016</v>
      </c>
    </row>
    <row r="11891" spans="1:9" x14ac:dyDescent="0.25">
      <c r="A11891" t="s">
        <v>972</v>
      </c>
      <c r="B11891" t="s">
        <v>116</v>
      </c>
      <c r="C11891" s="76" t="s">
        <v>842</v>
      </c>
      <c r="D11891" t="s">
        <v>980</v>
      </c>
      <c r="E11891" s="82">
        <v>3.8</v>
      </c>
      <c r="F11891" t="s">
        <v>973</v>
      </c>
      <c r="G11891" s="83">
        <v>42534</v>
      </c>
      <c r="I11891">
        <v>2016</v>
      </c>
    </row>
    <row r="11892" spans="1:9" x14ac:dyDescent="0.25">
      <c r="A11892" t="s">
        <v>972</v>
      </c>
      <c r="B11892" t="s">
        <v>246</v>
      </c>
      <c r="C11892" s="76" t="s">
        <v>842</v>
      </c>
      <c r="D11892" t="s">
        <v>980</v>
      </c>
      <c r="E11892" s="82">
        <v>6</v>
      </c>
      <c r="F11892" t="s">
        <v>973</v>
      </c>
      <c r="G11892" s="83">
        <v>42586</v>
      </c>
      <c r="I11892">
        <v>2016</v>
      </c>
    </row>
    <row r="11893" spans="1:9" x14ac:dyDescent="0.25">
      <c r="A11893" t="s">
        <v>972</v>
      </c>
      <c r="B11893" t="s">
        <v>146</v>
      </c>
      <c r="C11893" s="76" t="s">
        <v>842</v>
      </c>
      <c r="D11893" t="s">
        <v>980</v>
      </c>
      <c r="E11893" s="82">
        <v>6</v>
      </c>
      <c r="F11893" t="s">
        <v>973</v>
      </c>
      <c r="G11893" s="83">
        <v>42524</v>
      </c>
      <c r="I11893">
        <v>2016</v>
      </c>
    </row>
    <row r="11894" spans="1:9" x14ac:dyDescent="0.25">
      <c r="A11894" t="s">
        <v>972</v>
      </c>
      <c r="B11894" t="s">
        <v>246</v>
      </c>
      <c r="C11894" s="76" t="s">
        <v>842</v>
      </c>
      <c r="D11894" t="s">
        <v>980</v>
      </c>
      <c r="E11894" s="82">
        <v>17.600000000000001</v>
      </c>
      <c r="F11894" t="s">
        <v>973</v>
      </c>
      <c r="G11894" s="83">
        <v>42516</v>
      </c>
      <c r="I11894">
        <v>2016</v>
      </c>
    </row>
    <row r="11895" spans="1:9" x14ac:dyDescent="0.25">
      <c r="A11895" t="s">
        <v>972</v>
      </c>
      <c r="B11895" t="s">
        <v>249</v>
      </c>
      <c r="C11895" s="76" t="s">
        <v>842</v>
      </c>
      <c r="D11895" t="s">
        <v>980</v>
      </c>
      <c r="E11895" s="82">
        <v>3</v>
      </c>
      <c r="F11895" t="s">
        <v>973</v>
      </c>
      <c r="G11895" s="83">
        <v>42639</v>
      </c>
      <c r="I11895">
        <v>2016</v>
      </c>
    </row>
    <row r="11896" spans="1:9" x14ac:dyDescent="0.25">
      <c r="A11896" t="s">
        <v>972</v>
      </c>
      <c r="B11896" t="s">
        <v>188</v>
      </c>
      <c r="C11896" s="76" t="s">
        <v>842</v>
      </c>
      <c r="D11896" t="s">
        <v>980</v>
      </c>
      <c r="E11896" s="82">
        <v>3.8</v>
      </c>
      <c r="F11896" t="s">
        <v>973</v>
      </c>
      <c r="G11896" s="83">
        <v>42550</v>
      </c>
      <c r="I11896">
        <v>2016</v>
      </c>
    </row>
    <row r="11897" spans="1:9" x14ac:dyDescent="0.25">
      <c r="A11897" t="s">
        <v>972</v>
      </c>
      <c r="B11897" t="s">
        <v>123</v>
      </c>
      <c r="C11897" s="76" t="s">
        <v>842</v>
      </c>
      <c r="D11897" t="s">
        <v>980</v>
      </c>
      <c r="E11897" s="82">
        <v>3.8</v>
      </c>
      <c r="F11897" t="s">
        <v>973</v>
      </c>
      <c r="G11897" s="83">
        <v>42542</v>
      </c>
      <c r="I11897">
        <v>2016</v>
      </c>
    </row>
    <row r="11898" spans="1:9" x14ac:dyDescent="0.25">
      <c r="A11898" t="s">
        <v>972</v>
      </c>
      <c r="B11898" t="s">
        <v>97</v>
      </c>
      <c r="C11898" s="76" t="s">
        <v>842</v>
      </c>
      <c r="D11898" t="s">
        <v>980</v>
      </c>
      <c r="E11898" s="82">
        <v>11.4</v>
      </c>
      <c r="F11898" t="s">
        <v>973</v>
      </c>
      <c r="G11898" s="83">
        <v>42552</v>
      </c>
      <c r="I11898">
        <v>2016</v>
      </c>
    </row>
    <row r="11899" spans="1:9" x14ac:dyDescent="0.25">
      <c r="A11899" t="s">
        <v>972</v>
      </c>
      <c r="B11899" t="s">
        <v>79</v>
      </c>
      <c r="C11899" s="76" t="s">
        <v>842</v>
      </c>
      <c r="D11899" t="s">
        <v>980</v>
      </c>
      <c r="E11899" s="82">
        <v>10.3</v>
      </c>
      <c r="F11899" t="s">
        <v>973</v>
      </c>
      <c r="G11899" s="83">
        <v>42524</v>
      </c>
      <c r="I11899">
        <v>2016</v>
      </c>
    </row>
    <row r="11900" spans="1:9" x14ac:dyDescent="0.25">
      <c r="A11900" t="s">
        <v>972</v>
      </c>
      <c r="B11900" s="74" t="s">
        <v>213</v>
      </c>
      <c r="C11900" s="76" t="s">
        <v>842</v>
      </c>
      <c r="D11900" t="s">
        <v>980</v>
      </c>
      <c r="E11900" s="82">
        <v>3</v>
      </c>
      <c r="F11900" t="s">
        <v>973</v>
      </c>
      <c r="G11900" s="83">
        <v>42587</v>
      </c>
      <c r="I11900">
        <v>2016</v>
      </c>
    </row>
    <row r="11901" spans="1:9" x14ac:dyDescent="0.25">
      <c r="A11901" t="s">
        <v>972</v>
      </c>
      <c r="B11901" t="s">
        <v>245</v>
      </c>
      <c r="C11901" s="76" t="s">
        <v>842</v>
      </c>
      <c r="D11901" t="s">
        <v>980</v>
      </c>
      <c r="E11901" s="82">
        <v>4.2</v>
      </c>
      <c r="F11901" t="s">
        <v>973</v>
      </c>
      <c r="G11901" s="83">
        <v>42594</v>
      </c>
      <c r="I11901">
        <v>2016</v>
      </c>
    </row>
    <row r="11902" spans="1:9" x14ac:dyDescent="0.25">
      <c r="A11902" t="s">
        <v>972</v>
      </c>
      <c r="B11902" t="s">
        <v>249</v>
      </c>
      <c r="C11902" s="76" t="s">
        <v>842</v>
      </c>
      <c r="D11902" t="s">
        <v>980</v>
      </c>
      <c r="E11902" s="82">
        <v>3</v>
      </c>
      <c r="F11902" t="s">
        <v>973</v>
      </c>
      <c r="G11902" s="83">
        <v>42569</v>
      </c>
      <c r="I11902">
        <v>2016</v>
      </c>
    </row>
    <row r="11903" spans="1:9" x14ac:dyDescent="0.25">
      <c r="A11903" t="s">
        <v>972</v>
      </c>
      <c r="B11903" t="s">
        <v>116</v>
      </c>
      <c r="C11903" t="s">
        <v>842</v>
      </c>
      <c r="D11903" t="s">
        <v>980</v>
      </c>
      <c r="E11903" s="82">
        <v>3.78</v>
      </c>
      <c r="F11903" t="s">
        <v>973</v>
      </c>
      <c r="G11903" s="83">
        <v>42551</v>
      </c>
      <c r="I11903">
        <v>2016</v>
      </c>
    </row>
    <row r="11904" spans="1:9" x14ac:dyDescent="0.25">
      <c r="A11904" t="s">
        <v>972</v>
      </c>
      <c r="B11904" t="s">
        <v>239</v>
      </c>
      <c r="C11904" s="76" t="s">
        <v>842</v>
      </c>
      <c r="D11904" t="s">
        <v>980</v>
      </c>
      <c r="E11904" s="82">
        <v>7.56</v>
      </c>
      <c r="F11904" t="s">
        <v>973</v>
      </c>
      <c r="G11904" s="83">
        <v>42590</v>
      </c>
      <c r="I11904">
        <v>2016</v>
      </c>
    </row>
    <row r="11905" spans="1:9" x14ac:dyDescent="0.25">
      <c r="A11905" t="s">
        <v>972</v>
      </c>
      <c r="B11905" t="s">
        <v>185</v>
      </c>
      <c r="C11905" s="76" t="s">
        <v>842</v>
      </c>
      <c r="D11905" t="s">
        <v>980</v>
      </c>
      <c r="E11905" s="82">
        <v>5</v>
      </c>
      <c r="F11905" t="s">
        <v>973</v>
      </c>
      <c r="G11905" s="83">
        <v>42536</v>
      </c>
      <c r="I11905">
        <v>2016</v>
      </c>
    </row>
    <row r="11906" spans="1:9" x14ac:dyDescent="0.25">
      <c r="A11906" t="s">
        <v>972</v>
      </c>
      <c r="B11906" t="s">
        <v>94</v>
      </c>
      <c r="C11906" s="76" t="s">
        <v>842</v>
      </c>
      <c r="D11906" t="s">
        <v>980</v>
      </c>
      <c r="E11906" s="82">
        <v>3.6</v>
      </c>
      <c r="F11906" t="s">
        <v>973</v>
      </c>
      <c r="G11906" s="83">
        <v>42776</v>
      </c>
      <c r="I11906">
        <v>2017</v>
      </c>
    </row>
    <row r="11907" spans="1:9" x14ac:dyDescent="0.25">
      <c r="A11907" t="s">
        <v>972</v>
      </c>
      <c r="B11907" t="s">
        <v>241</v>
      </c>
      <c r="C11907" s="76" t="s">
        <v>842</v>
      </c>
      <c r="D11907" t="s">
        <v>980</v>
      </c>
      <c r="E11907" s="82">
        <v>4.2</v>
      </c>
      <c r="F11907" t="s">
        <v>973</v>
      </c>
      <c r="G11907" s="83">
        <v>42542</v>
      </c>
      <c r="I11907">
        <v>2016</v>
      </c>
    </row>
    <row r="11908" spans="1:9" x14ac:dyDescent="0.25">
      <c r="A11908" t="s">
        <v>972</v>
      </c>
      <c r="B11908" t="s">
        <v>71</v>
      </c>
      <c r="C11908" s="76" t="s">
        <v>842</v>
      </c>
      <c r="D11908" t="s">
        <v>980</v>
      </c>
      <c r="E11908" s="82">
        <v>4.2</v>
      </c>
      <c r="F11908" t="s">
        <v>973</v>
      </c>
      <c r="G11908" s="83">
        <v>42592</v>
      </c>
      <c r="I11908">
        <v>2016</v>
      </c>
    </row>
    <row r="11909" spans="1:9" x14ac:dyDescent="0.25">
      <c r="A11909" t="s">
        <v>972</v>
      </c>
      <c r="B11909" t="s">
        <v>120</v>
      </c>
      <c r="C11909" s="76" t="s">
        <v>842</v>
      </c>
      <c r="D11909" t="s">
        <v>980</v>
      </c>
      <c r="E11909" s="82">
        <v>15</v>
      </c>
      <c r="F11909" t="s">
        <v>973</v>
      </c>
      <c r="G11909" s="83">
        <v>42542</v>
      </c>
      <c r="I11909">
        <v>2016</v>
      </c>
    </row>
    <row r="11910" spans="1:9" x14ac:dyDescent="0.25">
      <c r="A11910" t="s">
        <v>972</v>
      </c>
      <c r="B11910" t="s">
        <v>128</v>
      </c>
      <c r="C11910" s="76" t="s">
        <v>842</v>
      </c>
      <c r="D11910" t="s">
        <v>980</v>
      </c>
      <c r="E11910" s="82">
        <v>3.8</v>
      </c>
      <c r="F11910" t="s">
        <v>973</v>
      </c>
      <c r="G11910" s="83">
        <v>42535</v>
      </c>
      <c r="I11910">
        <v>2016</v>
      </c>
    </row>
    <row r="11911" spans="1:9" x14ac:dyDescent="0.25">
      <c r="A11911" t="s">
        <v>972</v>
      </c>
      <c r="B11911" t="s">
        <v>136</v>
      </c>
      <c r="C11911" s="76" t="s">
        <v>842</v>
      </c>
      <c r="D11911" t="s">
        <v>980</v>
      </c>
      <c r="E11911" s="82">
        <v>7.6</v>
      </c>
      <c r="F11911" t="s">
        <v>973</v>
      </c>
      <c r="G11911" s="83">
        <v>42524</v>
      </c>
      <c r="I11911">
        <v>2016</v>
      </c>
    </row>
    <row r="11912" spans="1:9" x14ac:dyDescent="0.25">
      <c r="A11912" t="s">
        <v>972</v>
      </c>
      <c r="B11912" t="s">
        <v>199</v>
      </c>
      <c r="C11912" s="76" t="s">
        <v>842</v>
      </c>
      <c r="D11912" t="s">
        <v>980</v>
      </c>
      <c r="E11912" s="82">
        <v>7.5</v>
      </c>
      <c r="F11912" t="s">
        <v>973</v>
      </c>
      <c r="G11912" s="83">
        <v>42528</v>
      </c>
      <c r="I11912">
        <v>2016</v>
      </c>
    </row>
    <row r="11913" spans="1:9" x14ac:dyDescent="0.25">
      <c r="A11913" t="s">
        <v>972</v>
      </c>
      <c r="B11913" s="74" t="s">
        <v>213</v>
      </c>
      <c r="C11913" s="76" t="s">
        <v>842</v>
      </c>
      <c r="D11913" t="s">
        <v>980</v>
      </c>
      <c r="E11913" s="82">
        <v>6.6</v>
      </c>
      <c r="F11913" t="s">
        <v>973</v>
      </c>
      <c r="G11913" s="83">
        <v>42579</v>
      </c>
      <c r="I11913">
        <v>2016</v>
      </c>
    </row>
    <row r="11914" spans="1:9" x14ac:dyDescent="0.25">
      <c r="A11914" t="s">
        <v>972</v>
      </c>
      <c r="B11914" t="s">
        <v>203</v>
      </c>
      <c r="C11914" s="76" t="s">
        <v>842</v>
      </c>
      <c r="D11914" t="s">
        <v>980</v>
      </c>
      <c r="E11914" s="82">
        <v>3.6</v>
      </c>
      <c r="F11914" t="s">
        <v>973</v>
      </c>
      <c r="G11914" s="83">
        <v>42537</v>
      </c>
      <c r="I11914">
        <v>2016</v>
      </c>
    </row>
    <row r="11915" spans="1:9" x14ac:dyDescent="0.25">
      <c r="A11915" t="s">
        <v>972</v>
      </c>
      <c r="B11915" t="s">
        <v>247</v>
      </c>
      <c r="C11915" s="76" t="s">
        <v>842</v>
      </c>
      <c r="D11915" t="s">
        <v>980</v>
      </c>
      <c r="E11915" s="82">
        <v>4.2</v>
      </c>
      <c r="F11915" t="s">
        <v>973</v>
      </c>
      <c r="G11915" s="83">
        <v>42584</v>
      </c>
      <c r="I11915">
        <v>2016</v>
      </c>
    </row>
    <row r="11916" spans="1:9" x14ac:dyDescent="0.25">
      <c r="A11916" t="s">
        <v>972</v>
      </c>
      <c r="B11916" s="74" t="s">
        <v>213</v>
      </c>
      <c r="C11916" s="76" t="s">
        <v>842</v>
      </c>
      <c r="D11916" t="s">
        <v>980</v>
      </c>
      <c r="E11916" s="82">
        <v>3.6</v>
      </c>
      <c r="F11916" t="s">
        <v>973</v>
      </c>
      <c r="G11916" s="83">
        <v>42579</v>
      </c>
      <c r="I11916">
        <v>2016</v>
      </c>
    </row>
    <row r="11917" spans="1:9" x14ac:dyDescent="0.25">
      <c r="A11917" t="s">
        <v>972</v>
      </c>
      <c r="B11917" t="s">
        <v>241</v>
      </c>
      <c r="C11917" s="76" t="s">
        <v>842</v>
      </c>
      <c r="D11917" t="s">
        <v>980</v>
      </c>
      <c r="E11917" s="82">
        <v>8.1999999999999993</v>
      </c>
      <c r="F11917" t="s">
        <v>973</v>
      </c>
      <c r="G11917" s="83">
        <v>42611</v>
      </c>
      <c r="I11917">
        <v>2016</v>
      </c>
    </row>
    <row r="11918" spans="1:9" x14ac:dyDescent="0.25">
      <c r="A11918" t="s">
        <v>972</v>
      </c>
      <c r="B11918" t="s">
        <v>251</v>
      </c>
      <c r="C11918" s="76" t="s">
        <v>842</v>
      </c>
      <c r="D11918" t="s">
        <v>980</v>
      </c>
      <c r="E11918" s="82">
        <v>8.5</v>
      </c>
      <c r="F11918" t="s">
        <v>973</v>
      </c>
      <c r="G11918" s="83">
        <v>42656</v>
      </c>
      <c r="I11918">
        <v>2016</v>
      </c>
    </row>
    <row r="11919" spans="1:9" x14ac:dyDescent="0.25">
      <c r="A11919" t="s">
        <v>972</v>
      </c>
      <c r="B11919" t="s">
        <v>244</v>
      </c>
      <c r="C11919" s="76" t="s">
        <v>842</v>
      </c>
      <c r="D11919" t="s">
        <v>980</v>
      </c>
      <c r="E11919" s="82">
        <v>5</v>
      </c>
      <c r="F11919" t="s">
        <v>973</v>
      </c>
      <c r="G11919" s="83">
        <v>42548</v>
      </c>
      <c r="I11919">
        <v>2016</v>
      </c>
    </row>
    <row r="11920" spans="1:9" x14ac:dyDescent="0.25">
      <c r="A11920" t="s">
        <v>972</v>
      </c>
      <c r="B11920" t="s">
        <v>243</v>
      </c>
      <c r="C11920" s="76" t="s">
        <v>842</v>
      </c>
      <c r="D11920" t="s">
        <v>980</v>
      </c>
      <c r="E11920" s="82">
        <v>10</v>
      </c>
      <c r="F11920" t="s">
        <v>973</v>
      </c>
      <c r="G11920" s="83">
        <v>42556</v>
      </c>
      <c r="I11920">
        <v>2016</v>
      </c>
    </row>
    <row r="11921" spans="1:9" x14ac:dyDescent="0.25">
      <c r="A11921" t="s">
        <v>972</v>
      </c>
      <c r="B11921" t="s">
        <v>63</v>
      </c>
      <c r="C11921" s="76" t="s">
        <v>842</v>
      </c>
      <c r="D11921" t="s">
        <v>980</v>
      </c>
      <c r="E11921" s="82">
        <v>3.8</v>
      </c>
      <c r="F11921" t="s">
        <v>973</v>
      </c>
      <c r="G11921" s="83">
        <v>42529</v>
      </c>
      <c r="I11921">
        <v>2016</v>
      </c>
    </row>
    <row r="11922" spans="1:9" x14ac:dyDescent="0.25">
      <c r="A11922" t="s">
        <v>972</v>
      </c>
      <c r="B11922" t="s">
        <v>247</v>
      </c>
      <c r="C11922" s="76" t="s">
        <v>842</v>
      </c>
      <c r="D11922" t="s">
        <v>980</v>
      </c>
      <c r="E11922" s="82">
        <v>8.1999999999999993</v>
      </c>
      <c r="F11922" t="s">
        <v>973</v>
      </c>
      <c r="G11922" s="83">
        <v>42612</v>
      </c>
      <c r="I11922">
        <v>2016</v>
      </c>
    </row>
    <row r="11923" spans="1:9" x14ac:dyDescent="0.25">
      <c r="A11923" t="s">
        <v>972</v>
      </c>
      <c r="B11923" t="s">
        <v>245</v>
      </c>
      <c r="C11923" s="76" t="s">
        <v>842</v>
      </c>
      <c r="D11923" t="s">
        <v>980</v>
      </c>
      <c r="E11923" s="82">
        <v>11.4</v>
      </c>
      <c r="F11923" t="s">
        <v>973</v>
      </c>
      <c r="G11923" s="83">
        <v>42527</v>
      </c>
      <c r="I11923">
        <v>2016</v>
      </c>
    </row>
    <row r="11924" spans="1:9" x14ac:dyDescent="0.25">
      <c r="A11924" t="s">
        <v>972</v>
      </c>
      <c r="B11924" t="s">
        <v>240</v>
      </c>
      <c r="C11924" s="76" t="s">
        <v>842</v>
      </c>
      <c r="D11924" t="s">
        <v>980</v>
      </c>
      <c r="E11924" s="82">
        <v>7.6</v>
      </c>
      <c r="F11924" t="s">
        <v>973</v>
      </c>
      <c r="G11924" s="83">
        <v>42584</v>
      </c>
      <c r="I11924">
        <v>2016</v>
      </c>
    </row>
    <row r="11925" spans="1:9" x14ac:dyDescent="0.25">
      <c r="A11925" t="s">
        <v>972</v>
      </c>
      <c r="B11925" t="s">
        <v>208</v>
      </c>
      <c r="C11925" s="76" t="s">
        <v>842</v>
      </c>
      <c r="D11925" t="s">
        <v>980</v>
      </c>
      <c r="E11925" s="82">
        <v>6</v>
      </c>
      <c r="F11925" t="s">
        <v>973</v>
      </c>
      <c r="G11925" s="83">
        <v>42537</v>
      </c>
      <c r="I11925">
        <v>2016</v>
      </c>
    </row>
    <row r="11926" spans="1:9" x14ac:dyDescent="0.25">
      <c r="A11926" t="s">
        <v>972</v>
      </c>
      <c r="B11926" t="s">
        <v>242</v>
      </c>
      <c r="C11926" s="76" t="s">
        <v>842</v>
      </c>
      <c r="D11926" t="s">
        <v>980</v>
      </c>
      <c r="E11926" s="82">
        <v>3.6</v>
      </c>
      <c r="F11926" t="s">
        <v>973</v>
      </c>
      <c r="G11926" s="83">
        <v>42565</v>
      </c>
      <c r="I11926">
        <v>2016</v>
      </c>
    </row>
    <row r="11927" spans="1:9" x14ac:dyDescent="0.25">
      <c r="A11927" t="s">
        <v>972</v>
      </c>
      <c r="B11927" t="s">
        <v>118</v>
      </c>
      <c r="C11927" s="76" t="s">
        <v>842</v>
      </c>
      <c r="D11927" t="s">
        <v>980</v>
      </c>
      <c r="E11927" s="82">
        <v>15</v>
      </c>
      <c r="F11927" t="s">
        <v>973</v>
      </c>
      <c r="G11927" s="83">
        <v>42573</v>
      </c>
      <c r="I11927">
        <v>2016</v>
      </c>
    </row>
    <row r="11928" spans="1:9" x14ac:dyDescent="0.25">
      <c r="A11928" t="s">
        <v>972</v>
      </c>
      <c r="B11928" t="s">
        <v>118</v>
      </c>
      <c r="C11928" s="76" t="s">
        <v>842</v>
      </c>
      <c r="D11928" t="s">
        <v>980</v>
      </c>
      <c r="E11928" s="82">
        <v>15</v>
      </c>
      <c r="F11928" t="s">
        <v>973</v>
      </c>
      <c r="G11928" s="83">
        <v>42573</v>
      </c>
      <c r="I11928">
        <v>2016</v>
      </c>
    </row>
    <row r="11929" spans="1:9" x14ac:dyDescent="0.25">
      <c r="A11929" t="s">
        <v>972</v>
      </c>
      <c r="B11929" t="s">
        <v>112</v>
      </c>
      <c r="C11929" s="76" t="s">
        <v>842</v>
      </c>
      <c r="D11929" t="s">
        <v>980</v>
      </c>
      <c r="E11929" s="82">
        <v>11.4</v>
      </c>
      <c r="F11929" t="s">
        <v>973</v>
      </c>
      <c r="G11929" s="83">
        <v>42625</v>
      </c>
      <c r="I11929">
        <v>2016</v>
      </c>
    </row>
    <row r="11930" spans="1:9" x14ac:dyDescent="0.25">
      <c r="A11930" t="s">
        <v>972</v>
      </c>
      <c r="B11930" t="s">
        <v>95</v>
      </c>
      <c r="C11930" s="76" t="s">
        <v>842</v>
      </c>
      <c r="D11930" t="s">
        <v>980</v>
      </c>
      <c r="E11930" s="82">
        <v>4.2</v>
      </c>
      <c r="F11930" t="s">
        <v>973</v>
      </c>
      <c r="G11930" s="83">
        <v>42537</v>
      </c>
      <c r="I11930">
        <v>2016</v>
      </c>
    </row>
    <row r="11931" spans="1:9" x14ac:dyDescent="0.25">
      <c r="A11931" t="s">
        <v>972</v>
      </c>
      <c r="B11931" t="s">
        <v>246</v>
      </c>
      <c r="C11931" s="76" t="s">
        <v>842</v>
      </c>
      <c r="D11931" t="s">
        <v>980</v>
      </c>
      <c r="E11931" s="82">
        <v>3.6</v>
      </c>
      <c r="F11931" t="s">
        <v>973</v>
      </c>
      <c r="G11931" s="83">
        <v>42542</v>
      </c>
      <c r="I11931">
        <v>2016</v>
      </c>
    </row>
    <row r="11932" spans="1:9" x14ac:dyDescent="0.25">
      <c r="A11932" t="s">
        <v>972</v>
      </c>
      <c r="B11932" t="s">
        <v>63</v>
      </c>
      <c r="C11932" s="76" t="s">
        <v>842</v>
      </c>
      <c r="D11932" t="s">
        <v>980</v>
      </c>
      <c r="E11932" s="82">
        <v>4.2</v>
      </c>
      <c r="F11932" t="s">
        <v>973</v>
      </c>
      <c r="G11932" s="83">
        <v>42570</v>
      </c>
      <c r="I11932">
        <v>2016</v>
      </c>
    </row>
    <row r="11933" spans="1:9" x14ac:dyDescent="0.25">
      <c r="A11933" t="s">
        <v>972</v>
      </c>
      <c r="B11933" t="s">
        <v>147</v>
      </c>
      <c r="C11933" s="76" t="s">
        <v>842</v>
      </c>
      <c r="D11933" t="s">
        <v>980</v>
      </c>
      <c r="E11933" s="82">
        <v>8.1999999999999993</v>
      </c>
      <c r="F11933" t="s">
        <v>973</v>
      </c>
      <c r="G11933" s="83">
        <v>42605</v>
      </c>
      <c r="I11933">
        <v>2016</v>
      </c>
    </row>
    <row r="11934" spans="1:9" x14ac:dyDescent="0.25">
      <c r="A11934" t="s">
        <v>972</v>
      </c>
      <c r="B11934" t="s">
        <v>240</v>
      </c>
      <c r="C11934" s="76" t="s">
        <v>842</v>
      </c>
      <c r="D11934" t="s">
        <v>980</v>
      </c>
      <c r="E11934" s="82">
        <v>5</v>
      </c>
      <c r="F11934" t="s">
        <v>973</v>
      </c>
      <c r="G11934" s="83">
        <v>42607</v>
      </c>
      <c r="I11934">
        <v>2016</v>
      </c>
    </row>
    <row r="11935" spans="1:9" x14ac:dyDescent="0.25">
      <c r="A11935" t="s">
        <v>972</v>
      </c>
      <c r="B11935" t="s">
        <v>95</v>
      </c>
      <c r="C11935" s="76" t="s">
        <v>842</v>
      </c>
      <c r="D11935" t="s">
        <v>980</v>
      </c>
      <c r="E11935" s="82">
        <v>3</v>
      </c>
      <c r="F11935" t="s">
        <v>973</v>
      </c>
      <c r="G11935" s="83">
        <v>42606</v>
      </c>
      <c r="I11935">
        <v>2016</v>
      </c>
    </row>
    <row r="11936" spans="1:9" x14ac:dyDescent="0.25">
      <c r="A11936" t="s">
        <v>972</v>
      </c>
      <c r="B11936" t="s">
        <v>213</v>
      </c>
      <c r="C11936" s="76" t="s">
        <v>842</v>
      </c>
      <c r="D11936" t="s">
        <v>980</v>
      </c>
      <c r="E11936" s="82">
        <v>11</v>
      </c>
      <c r="F11936" t="s">
        <v>973</v>
      </c>
      <c r="G11936" s="83">
        <v>42579</v>
      </c>
      <c r="I11936">
        <v>2016</v>
      </c>
    </row>
    <row r="11937" spans="1:9" x14ac:dyDescent="0.25">
      <c r="A11937" t="s">
        <v>972</v>
      </c>
      <c r="B11937" t="s">
        <v>245</v>
      </c>
      <c r="C11937" s="76" t="s">
        <v>842</v>
      </c>
      <c r="D11937" t="s">
        <v>980</v>
      </c>
      <c r="E11937" s="82">
        <v>8.1999999999999993</v>
      </c>
      <c r="F11937" t="s">
        <v>973</v>
      </c>
      <c r="G11937" s="83">
        <v>42565</v>
      </c>
      <c r="I11937">
        <v>2016</v>
      </c>
    </row>
    <row r="11938" spans="1:9" x14ac:dyDescent="0.25">
      <c r="A11938" t="s">
        <v>972</v>
      </c>
      <c r="B11938" t="s">
        <v>213</v>
      </c>
      <c r="C11938" s="76" t="s">
        <v>842</v>
      </c>
      <c r="D11938" t="s">
        <v>980</v>
      </c>
      <c r="E11938" s="82">
        <v>4.2</v>
      </c>
      <c r="F11938" t="s">
        <v>973</v>
      </c>
      <c r="G11938" s="83">
        <v>42607</v>
      </c>
      <c r="I11938">
        <v>2016</v>
      </c>
    </row>
    <row r="11939" spans="1:9" x14ac:dyDescent="0.25">
      <c r="A11939" t="s">
        <v>972</v>
      </c>
      <c r="B11939" t="s">
        <v>239</v>
      </c>
      <c r="C11939" s="76" t="s">
        <v>842</v>
      </c>
      <c r="D11939" t="s">
        <v>980</v>
      </c>
      <c r="E11939" s="82">
        <v>10</v>
      </c>
      <c r="F11939" t="s">
        <v>973</v>
      </c>
      <c r="G11939" s="83">
        <v>42550</v>
      </c>
      <c r="I11939">
        <v>2016</v>
      </c>
    </row>
    <row r="11940" spans="1:9" x14ac:dyDescent="0.25">
      <c r="A11940" t="s">
        <v>972</v>
      </c>
      <c r="B11940" t="s">
        <v>118</v>
      </c>
      <c r="C11940" s="76" t="s">
        <v>842</v>
      </c>
      <c r="D11940" t="s">
        <v>980</v>
      </c>
      <c r="E11940" s="82">
        <v>3.8</v>
      </c>
      <c r="F11940" t="s">
        <v>973</v>
      </c>
      <c r="G11940" s="83">
        <v>42573</v>
      </c>
      <c r="I11940">
        <v>2016</v>
      </c>
    </row>
    <row r="11941" spans="1:9" x14ac:dyDescent="0.25">
      <c r="A11941" t="s">
        <v>972</v>
      </c>
      <c r="B11941" t="s">
        <v>11</v>
      </c>
      <c r="C11941" s="76" t="s">
        <v>842</v>
      </c>
      <c r="D11941" t="s">
        <v>980</v>
      </c>
      <c r="E11941" s="82">
        <v>11.4</v>
      </c>
      <c r="F11941" t="s">
        <v>973</v>
      </c>
      <c r="G11941" s="83">
        <v>42577</v>
      </c>
      <c r="I11941">
        <v>2016</v>
      </c>
    </row>
    <row r="11942" spans="1:9" x14ac:dyDescent="0.25">
      <c r="A11942" t="s">
        <v>972</v>
      </c>
      <c r="B11942" t="s">
        <v>118</v>
      </c>
      <c r="C11942" s="76" t="s">
        <v>842</v>
      </c>
      <c r="D11942" t="s">
        <v>980</v>
      </c>
      <c r="E11942" s="82">
        <v>7.6</v>
      </c>
      <c r="F11942" t="s">
        <v>973</v>
      </c>
      <c r="G11942" s="83">
        <v>42545</v>
      </c>
      <c r="I11942">
        <v>2016</v>
      </c>
    </row>
    <row r="11943" spans="1:9" x14ac:dyDescent="0.25">
      <c r="A11943" t="s">
        <v>972</v>
      </c>
      <c r="B11943" t="s">
        <v>230</v>
      </c>
      <c r="C11943" s="76" t="s">
        <v>842</v>
      </c>
      <c r="D11943" t="s">
        <v>980</v>
      </c>
      <c r="E11943" s="82">
        <v>7.6</v>
      </c>
      <c r="F11943" t="s">
        <v>973</v>
      </c>
      <c r="G11943" s="83">
        <v>43669</v>
      </c>
      <c r="I11943">
        <v>2019</v>
      </c>
    </row>
    <row r="11944" spans="1:9" x14ac:dyDescent="0.25">
      <c r="A11944" t="s">
        <v>972</v>
      </c>
      <c r="B11944" t="s">
        <v>213</v>
      </c>
      <c r="C11944" s="76" t="s">
        <v>842</v>
      </c>
      <c r="D11944" t="s">
        <v>980</v>
      </c>
      <c r="E11944" s="82">
        <v>6.8</v>
      </c>
      <c r="F11944" t="s">
        <v>973</v>
      </c>
      <c r="G11944" s="83">
        <v>42607</v>
      </c>
      <c r="I11944">
        <v>2016</v>
      </c>
    </row>
    <row r="11945" spans="1:9" x14ac:dyDescent="0.25">
      <c r="A11945" t="s">
        <v>972</v>
      </c>
      <c r="B11945" t="s">
        <v>173</v>
      </c>
      <c r="C11945" s="76" t="s">
        <v>842</v>
      </c>
      <c r="D11945" t="s">
        <v>980</v>
      </c>
      <c r="E11945" s="82">
        <v>7.6</v>
      </c>
      <c r="F11945" t="s">
        <v>973</v>
      </c>
      <c r="G11945" s="83">
        <v>42571</v>
      </c>
      <c r="I11945">
        <v>2016</v>
      </c>
    </row>
    <row r="11946" spans="1:9" x14ac:dyDescent="0.25">
      <c r="A11946" t="s">
        <v>972</v>
      </c>
      <c r="B11946" t="s">
        <v>242</v>
      </c>
      <c r="C11946" s="76" t="s">
        <v>842</v>
      </c>
      <c r="D11946" t="s">
        <v>980</v>
      </c>
      <c r="E11946" s="82">
        <v>6</v>
      </c>
      <c r="F11946" t="s">
        <v>973</v>
      </c>
      <c r="G11946" s="83">
        <v>42611</v>
      </c>
      <c r="I11946">
        <v>2016</v>
      </c>
    </row>
    <row r="11947" spans="1:9" x14ac:dyDescent="0.25">
      <c r="A11947" t="s">
        <v>972</v>
      </c>
      <c r="B11947" s="74" t="s">
        <v>213</v>
      </c>
      <c r="C11947" s="76" t="s">
        <v>842</v>
      </c>
      <c r="D11947" t="s">
        <v>980</v>
      </c>
      <c r="E11947" s="82">
        <v>10</v>
      </c>
      <c r="F11947" t="s">
        <v>973</v>
      </c>
      <c r="G11947" s="83">
        <v>42607</v>
      </c>
      <c r="I11947">
        <v>2016</v>
      </c>
    </row>
    <row r="11948" spans="1:9" x14ac:dyDescent="0.25">
      <c r="A11948" t="s">
        <v>972</v>
      </c>
      <c r="B11948" t="s">
        <v>199</v>
      </c>
      <c r="C11948" s="76" t="s">
        <v>842</v>
      </c>
      <c r="D11948" t="s">
        <v>980</v>
      </c>
      <c r="E11948" s="82">
        <v>5</v>
      </c>
      <c r="F11948" t="s">
        <v>973</v>
      </c>
      <c r="G11948" s="83">
        <v>42537</v>
      </c>
      <c r="I11948">
        <v>2016</v>
      </c>
    </row>
    <row r="11949" spans="1:9" x14ac:dyDescent="0.25">
      <c r="A11949" t="s">
        <v>972</v>
      </c>
      <c r="B11949" t="s">
        <v>241</v>
      </c>
      <c r="C11949" s="76" t="s">
        <v>842</v>
      </c>
      <c r="D11949" t="s">
        <v>980</v>
      </c>
      <c r="E11949" s="82">
        <v>5</v>
      </c>
      <c r="F11949" t="s">
        <v>973</v>
      </c>
      <c r="G11949" s="83">
        <v>42527</v>
      </c>
      <c r="I11949">
        <v>2016</v>
      </c>
    </row>
    <row r="11950" spans="1:9" x14ac:dyDescent="0.25">
      <c r="A11950" t="s">
        <v>972</v>
      </c>
      <c r="B11950" t="s">
        <v>112</v>
      </c>
      <c r="C11950" s="76" t="s">
        <v>842</v>
      </c>
      <c r="D11950" t="s">
        <v>980</v>
      </c>
      <c r="E11950" s="82">
        <v>10</v>
      </c>
      <c r="F11950" t="s">
        <v>973</v>
      </c>
      <c r="G11950" s="83">
        <v>42625</v>
      </c>
      <c r="I11950">
        <v>2016</v>
      </c>
    </row>
    <row r="11951" spans="1:9" x14ac:dyDescent="0.25">
      <c r="A11951" t="s">
        <v>972</v>
      </c>
      <c r="B11951" t="s">
        <v>141</v>
      </c>
      <c r="C11951" s="76" t="s">
        <v>842</v>
      </c>
      <c r="D11951" t="s">
        <v>980</v>
      </c>
      <c r="E11951" s="82">
        <v>6</v>
      </c>
      <c r="F11951" t="s">
        <v>973</v>
      </c>
      <c r="G11951" s="83">
        <v>42571</v>
      </c>
      <c r="I11951">
        <v>2016</v>
      </c>
    </row>
    <row r="11952" spans="1:9" x14ac:dyDescent="0.25">
      <c r="A11952" t="s">
        <v>972</v>
      </c>
      <c r="B11952" t="s">
        <v>151</v>
      </c>
      <c r="C11952" s="76" t="s">
        <v>842</v>
      </c>
      <c r="D11952" t="s">
        <v>980</v>
      </c>
      <c r="E11952" s="82">
        <v>5</v>
      </c>
      <c r="F11952" t="s">
        <v>973</v>
      </c>
      <c r="G11952" s="83">
        <v>42538</v>
      </c>
      <c r="I11952">
        <v>2016</v>
      </c>
    </row>
    <row r="11953" spans="1:9" x14ac:dyDescent="0.25">
      <c r="A11953" t="s">
        <v>972</v>
      </c>
      <c r="B11953" t="s">
        <v>249</v>
      </c>
      <c r="C11953" s="76" t="s">
        <v>842</v>
      </c>
      <c r="D11953" t="s">
        <v>980</v>
      </c>
      <c r="E11953" s="82">
        <v>3.8</v>
      </c>
      <c r="F11953" t="s">
        <v>973</v>
      </c>
      <c r="G11953" s="83">
        <v>42562</v>
      </c>
      <c r="I11953">
        <v>2016</v>
      </c>
    </row>
    <row r="11954" spans="1:9" x14ac:dyDescent="0.25">
      <c r="A11954" t="s">
        <v>972</v>
      </c>
      <c r="B11954" t="s">
        <v>242</v>
      </c>
      <c r="C11954" s="76" t="s">
        <v>842</v>
      </c>
      <c r="D11954" t="s">
        <v>980</v>
      </c>
      <c r="E11954" s="82">
        <v>8.1999999999999993</v>
      </c>
      <c r="F11954" t="s">
        <v>973</v>
      </c>
      <c r="G11954" s="83">
        <v>42564</v>
      </c>
      <c r="I11954">
        <v>2016</v>
      </c>
    </row>
    <row r="11955" spans="1:9" x14ac:dyDescent="0.25">
      <c r="A11955" t="s">
        <v>972</v>
      </c>
      <c r="B11955" t="s">
        <v>229</v>
      </c>
      <c r="C11955" s="76" t="s">
        <v>842</v>
      </c>
      <c r="D11955" t="s">
        <v>980</v>
      </c>
      <c r="E11955" s="82">
        <v>7.6</v>
      </c>
      <c r="F11955" t="s">
        <v>973</v>
      </c>
      <c r="G11955" s="83">
        <v>42607</v>
      </c>
      <c r="I11955">
        <v>2016</v>
      </c>
    </row>
    <row r="11956" spans="1:9" x14ac:dyDescent="0.25">
      <c r="A11956" t="s">
        <v>972</v>
      </c>
      <c r="B11956" t="s">
        <v>246</v>
      </c>
      <c r="C11956" s="76" t="s">
        <v>842</v>
      </c>
      <c r="D11956" t="s">
        <v>980</v>
      </c>
      <c r="E11956" s="82">
        <v>9.6</v>
      </c>
      <c r="F11956" t="s">
        <v>973</v>
      </c>
      <c r="G11956" s="83">
        <v>42608</v>
      </c>
      <c r="I11956">
        <v>2016</v>
      </c>
    </row>
    <row r="11957" spans="1:9" x14ac:dyDescent="0.25">
      <c r="A11957" t="s">
        <v>972</v>
      </c>
      <c r="B11957" t="s">
        <v>214</v>
      </c>
      <c r="C11957" s="76" t="s">
        <v>842</v>
      </c>
      <c r="D11957" t="s">
        <v>980</v>
      </c>
      <c r="E11957" s="82">
        <v>7.6</v>
      </c>
      <c r="F11957" t="s">
        <v>973</v>
      </c>
      <c r="G11957" s="83">
        <v>42565</v>
      </c>
      <c r="I11957">
        <v>2016</v>
      </c>
    </row>
    <row r="11958" spans="1:9" x14ac:dyDescent="0.25">
      <c r="A11958" t="s">
        <v>972</v>
      </c>
      <c r="B11958" t="s">
        <v>241</v>
      </c>
      <c r="C11958" s="76" t="s">
        <v>842</v>
      </c>
      <c r="D11958" t="s">
        <v>980</v>
      </c>
      <c r="E11958" s="82">
        <v>7.2</v>
      </c>
      <c r="F11958" t="s">
        <v>973</v>
      </c>
      <c r="G11958" s="83">
        <v>42551</v>
      </c>
      <c r="I11958">
        <v>2016</v>
      </c>
    </row>
    <row r="11959" spans="1:9" x14ac:dyDescent="0.25">
      <c r="A11959" t="s">
        <v>972</v>
      </c>
      <c r="B11959" t="s">
        <v>66</v>
      </c>
      <c r="C11959" s="76" t="s">
        <v>842</v>
      </c>
      <c r="D11959" t="s">
        <v>980</v>
      </c>
      <c r="E11959" s="82">
        <v>8.1999999999999993</v>
      </c>
      <c r="F11959" t="s">
        <v>973</v>
      </c>
      <c r="G11959" s="83">
        <v>42612</v>
      </c>
      <c r="I11959">
        <v>2016</v>
      </c>
    </row>
    <row r="11960" spans="1:9" x14ac:dyDescent="0.25">
      <c r="A11960" t="s">
        <v>972</v>
      </c>
      <c r="B11960" t="s">
        <v>96</v>
      </c>
      <c r="C11960" s="76" t="s">
        <v>842</v>
      </c>
      <c r="D11960" t="s">
        <v>980</v>
      </c>
      <c r="E11960" s="82">
        <v>7.6</v>
      </c>
      <c r="F11960" t="s">
        <v>973</v>
      </c>
      <c r="G11960" s="83">
        <v>42606</v>
      </c>
      <c r="I11960">
        <v>2016</v>
      </c>
    </row>
    <row r="11961" spans="1:9" x14ac:dyDescent="0.25">
      <c r="A11961" t="s">
        <v>972</v>
      </c>
      <c r="B11961" t="s">
        <v>95</v>
      </c>
      <c r="C11961" s="76" t="s">
        <v>842</v>
      </c>
      <c r="D11961" t="s">
        <v>980</v>
      </c>
      <c r="E11961" s="82">
        <v>3</v>
      </c>
      <c r="F11961" t="s">
        <v>973</v>
      </c>
      <c r="G11961" s="83">
        <v>42606</v>
      </c>
      <c r="I11961">
        <v>2016</v>
      </c>
    </row>
    <row r="11962" spans="1:9" x14ac:dyDescent="0.25">
      <c r="A11962" t="s">
        <v>972</v>
      </c>
      <c r="B11962" t="s">
        <v>253</v>
      </c>
      <c r="C11962" s="76" t="s">
        <v>842</v>
      </c>
      <c r="D11962" t="s">
        <v>980</v>
      </c>
      <c r="E11962" s="82">
        <v>5</v>
      </c>
      <c r="F11962" t="s">
        <v>973</v>
      </c>
      <c r="G11962" s="83">
        <v>42606</v>
      </c>
      <c r="I11962">
        <v>2016</v>
      </c>
    </row>
    <row r="11963" spans="1:9" x14ac:dyDescent="0.25">
      <c r="A11963" t="s">
        <v>972</v>
      </c>
      <c r="B11963" t="s">
        <v>246</v>
      </c>
      <c r="C11963" s="76" t="s">
        <v>842</v>
      </c>
      <c r="D11963" t="s">
        <v>980</v>
      </c>
      <c r="E11963" s="82">
        <v>5</v>
      </c>
      <c r="F11963" t="s">
        <v>973</v>
      </c>
      <c r="G11963" s="83">
        <v>42569</v>
      </c>
      <c r="I11963">
        <v>2016</v>
      </c>
    </row>
    <row r="11964" spans="1:9" x14ac:dyDescent="0.25">
      <c r="A11964" t="s">
        <v>972</v>
      </c>
      <c r="B11964" t="s">
        <v>241</v>
      </c>
      <c r="C11964" s="76" t="s">
        <v>842</v>
      </c>
      <c r="D11964" t="s">
        <v>980</v>
      </c>
      <c r="E11964" s="82">
        <v>6</v>
      </c>
      <c r="F11964" t="s">
        <v>973</v>
      </c>
      <c r="G11964" s="83">
        <v>42640</v>
      </c>
      <c r="I11964">
        <v>2016</v>
      </c>
    </row>
    <row r="11965" spans="1:9" x14ac:dyDescent="0.25">
      <c r="A11965" t="s">
        <v>972</v>
      </c>
      <c r="B11965" t="s">
        <v>208</v>
      </c>
      <c r="C11965" s="76" t="s">
        <v>842</v>
      </c>
      <c r="D11965" t="s">
        <v>980</v>
      </c>
      <c r="E11965" s="82">
        <v>6.6</v>
      </c>
      <c r="F11965" t="s">
        <v>973</v>
      </c>
      <c r="G11965" s="83">
        <v>42576</v>
      </c>
      <c r="I11965">
        <v>2016</v>
      </c>
    </row>
    <row r="11966" spans="1:9" x14ac:dyDescent="0.25">
      <c r="A11966" t="s">
        <v>972</v>
      </c>
      <c r="B11966" t="s">
        <v>253</v>
      </c>
      <c r="C11966" s="76" t="s">
        <v>842</v>
      </c>
      <c r="D11966" t="s">
        <v>980</v>
      </c>
      <c r="E11966" s="82">
        <v>7.6</v>
      </c>
      <c r="F11966" t="s">
        <v>973</v>
      </c>
      <c r="G11966" s="83">
        <v>42579</v>
      </c>
      <c r="I11966">
        <v>2016</v>
      </c>
    </row>
    <row r="11967" spans="1:9" x14ac:dyDescent="0.25">
      <c r="A11967" t="s">
        <v>972</v>
      </c>
      <c r="B11967" t="s">
        <v>205</v>
      </c>
      <c r="C11967" s="76" t="s">
        <v>842</v>
      </c>
      <c r="D11967" t="s">
        <v>980</v>
      </c>
      <c r="E11967" s="82">
        <v>3</v>
      </c>
      <c r="F11967" t="s">
        <v>973</v>
      </c>
      <c r="G11967" s="83">
        <v>42573</v>
      </c>
      <c r="I11967">
        <v>2016</v>
      </c>
    </row>
    <row r="11968" spans="1:9" x14ac:dyDescent="0.25">
      <c r="A11968" t="s">
        <v>972</v>
      </c>
      <c r="B11968" t="s">
        <v>89</v>
      </c>
      <c r="C11968" s="76" t="s">
        <v>842</v>
      </c>
      <c r="D11968" t="s">
        <v>980</v>
      </c>
      <c r="E11968" s="82">
        <v>2.86</v>
      </c>
      <c r="F11968" t="s">
        <v>973</v>
      </c>
      <c r="G11968" s="83">
        <v>42578</v>
      </c>
      <c r="I11968">
        <v>2016</v>
      </c>
    </row>
    <row r="11969" spans="1:9" x14ac:dyDescent="0.25">
      <c r="A11969" t="s">
        <v>972</v>
      </c>
      <c r="B11969" t="s">
        <v>117</v>
      </c>
      <c r="C11969" s="76" t="s">
        <v>842</v>
      </c>
      <c r="D11969" t="s">
        <v>980</v>
      </c>
      <c r="E11969" s="82">
        <v>6</v>
      </c>
      <c r="F11969" t="s">
        <v>973</v>
      </c>
      <c r="G11969" s="83">
        <v>42534</v>
      </c>
      <c r="I11969">
        <v>2016</v>
      </c>
    </row>
    <row r="11970" spans="1:9" x14ac:dyDescent="0.25">
      <c r="A11970" t="s">
        <v>972</v>
      </c>
      <c r="B11970" t="s">
        <v>95</v>
      </c>
      <c r="C11970" s="76" t="s">
        <v>842</v>
      </c>
      <c r="D11970" t="s">
        <v>980</v>
      </c>
      <c r="E11970" s="82">
        <v>4.2</v>
      </c>
      <c r="F11970" t="s">
        <v>973</v>
      </c>
      <c r="G11970" s="83">
        <v>42597</v>
      </c>
      <c r="I11970">
        <v>2016</v>
      </c>
    </row>
    <row r="11971" spans="1:9" x14ac:dyDescent="0.25">
      <c r="A11971" t="s">
        <v>972</v>
      </c>
      <c r="B11971" t="s">
        <v>241</v>
      </c>
      <c r="C11971" s="76" t="s">
        <v>842</v>
      </c>
      <c r="D11971" t="s">
        <v>980</v>
      </c>
      <c r="E11971" s="82">
        <v>5</v>
      </c>
      <c r="F11971" t="s">
        <v>973</v>
      </c>
      <c r="G11971" s="83">
        <v>42611</v>
      </c>
      <c r="I11971">
        <v>2016</v>
      </c>
    </row>
    <row r="11972" spans="1:9" x14ac:dyDescent="0.25">
      <c r="A11972" t="s">
        <v>972</v>
      </c>
      <c r="B11972" t="s">
        <v>73</v>
      </c>
      <c r="C11972" s="76" t="s">
        <v>842</v>
      </c>
      <c r="D11972" t="s">
        <v>980</v>
      </c>
      <c r="E11972" s="82">
        <v>3.5</v>
      </c>
      <c r="F11972" t="s">
        <v>973</v>
      </c>
      <c r="G11972" s="83">
        <v>42667</v>
      </c>
      <c r="I11972">
        <v>2016</v>
      </c>
    </row>
    <row r="11973" spans="1:9" x14ac:dyDescent="0.25">
      <c r="A11973" t="s">
        <v>972</v>
      </c>
      <c r="B11973" t="s">
        <v>241</v>
      </c>
      <c r="C11973" s="76" t="s">
        <v>842</v>
      </c>
      <c r="D11973" t="s">
        <v>980</v>
      </c>
      <c r="E11973" s="82">
        <v>9</v>
      </c>
      <c r="F11973" t="s">
        <v>973</v>
      </c>
      <c r="G11973" s="83">
        <v>42611</v>
      </c>
      <c r="I11973">
        <v>2016</v>
      </c>
    </row>
    <row r="11974" spans="1:9" x14ac:dyDescent="0.25">
      <c r="A11974" t="s">
        <v>972</v>
      </c>
      <c r="B11974" t="s">
        <v>253</v>
      </c>
      <c r="C11974" s="76" t="s">
        <v>842</v>
      </c>
      <c r="D11974" t="s">
        <v>980</v>
      </c>
      <c r="E11974" s="82">
        <v>8.1999999999999993</v>
      </c>
      <c r="F11974" t="s">
        <v>973</v>
      </c>
      <c r="G11974" s="83">
        <v>42615</v>
      </c>
      <c r="I11974">
        <v>2016</v>
      </c>
    </row>
    <row r="11975" spans="1:9" x14ac:dyDescent="0.25">
      <c r="A11975" t="s">
        <v>972</v>
      </c>
      <c r="B11975" t="s">
        <v>96</v>
      </c>
      <c r="C11975" s="76" t="s">
        <v>842</v>
      </c>
      <c r="D11975" t="s">
        <v>980</v>
      </c>
      <c r="E11975" s="82">
        <v>14.4</v>
      </c>
      <c r="F11975" t="s">
        <v>973</v>
      </c>
      <c r="G11975" s="83">
        <v>42562</v>
      </c>
      <c r="I11975">
        <v>2016</v>
      </c>
    </row>
    <row r="11976" spans="1:9" x14ac:dyDescent="0.25">
      <c r="A11976" t="s">
        <v>972</v>
      </c>
      <c r="B11976" t="s">
        <v>276</v>
      </c>
      <c r="C11976" s="76" t="s">
        <v>842</v>
      </c>
      <c r="D11976" t="s">
        <v>980</v>
      </c>
      <c r="E11976" s="82">
        <v>6</v>
      </c>
      <c r="F11976" t="s">
        <v>973</v>
      </c>
      <c r="G11976" s="83">
        <v>42579</v>
      </c>
      <c r="I11976">
        <v>2016</v>
      </c>
    </row>
    <row r="11977" spans="1:9" x14ac:dyDescent="0.25">
      <c r="A11977" t="s">
        <v>972</v>
      </c>
      <c r="B11977" t="s">
        <v>232</v>
      </c>
      <c r="C11977" s="76" t="s">
        <v>842</v>
      </c>
      <c r="D11977" t="s">
        <v>980</v>
      </c>
      <c r="E11977" s="82">
        <v>10</v>
      </c>
      <c r="F11977" t="s">
        <v>973</v>
      </c>
      <c r="G11977" s="83">
        <v>42649</v>
      </c>
      <c r="I11977">
        <v>2016</v>
      </c>
    </row>
    <row r="11978" spans="1:9" x14ac:dyDescent="0.25">
      <c r="A11978" t="s">
        <v>972</v>
      </c>
      <c r="B11978" t="s">
        <v>245</v>
      </c>
      <c r="C11978" s="76" t="s">
        <v>842</v>
      </c>
      <c r="D11978" t="s">
        <v>980</v>
      </c>
      <c r="E11978" s="82">
        <v>3</v>
      </c>
      <c r="F11978" t="s">
        <v>973</v>
      </c>
      <c r="G11978" s="83">
        <v>42613</v>
      </c>
      <c r="I11978">
        <v>2016</v>
      </c>
    </row>
    <row r="11979" spans="1:9" x14ac:dyDescent="0.25">
      <c r="A11979" t="s">
        <v>972</v>
      </c>
      <c r="B11979" s="74" t="s">
        <v>213</v>
      </c>
      <c r="C11979" s="76" t="s">
        <v>842</v>
      </c>
      <c r="D11979" t="s">
        <v>980</v>
      </c>
      <c r="E11979" s="82">
        <v>3</v>
      </c>
      <c r="F11979" t="s">
        <v>973</v>
      </c>
      <c r="G11979" s="83">
        <v>42635</v>
      </c>
      <c r="I11979">
        <v>2016</v>
      </c>
    </row>
    <row r="11980" spans="1:9" x14ac:dyDescent="0.25">
      <c r="A11980" t="s">
        <v>972</v>
      </c>
      <c r="B11980" t="s">
        <v>243</v>
      </c>
      <c r="C11980" s="76" t="s">
        <v>842</v>
      </c>
      <c r="D11980" t="s">
        <v>980</v>
      </c>
      <c r="E11980" s="82">
        <v>10.199999999999999</v>
      </c>
      <c r="F11980" t="s">
        <v>973</v>
      </c>
      <c r="G11980" s="83">
        <v>42566</v>
      </c>
      <c r="I11980">
        <v>2016</v>
      </c>
    </row>
    <row r="11981" spans="1:9" x14ac:dyDescent="0.25">
      <c r="A11981" t="s">
        <v>972</v>
      </c>
      <c r="B11981" t="s">
        <v>199</v>
      </c>
      <c r="C11981" s="76" t="s">
        <v>842</v>
      </c>
      <c r="D11981" t="s">
        <v>980</v>
      </c>
      <c r="E11981" s="82">
        <v>6</v>
      </c>
      <c r="F11981" t="s">
        <v>973</v>
      </c>
      <c r="G11981" s="83">
        <v>42614</v>
      </c>
      <c r="I11981">
        <v>2016</v>
      </c>
    </row>
    <row r="11982" spans="1:9" x14ac:dyDescent="0.25">
      <c r="A11982" t="s">
        <v>972</v>
      </c>
      <c r="B11982" t="s">
        <v>240</v>
      </c>
      <c r="C11982" s="76" t="s">
        <v>842</v>
      </c>
      <c r="D11982" t="s">
        <v>980</v>
      </c>
      <c r="E11982" s="82">
        <v>3.6</v>
      </c>
      <c r="F11982" t="s">
        <v>973</v>
      </c>
      <c r="G11982" s="83">
        <v>42607</v>
      </c>
      <c r="I11982">
        <v>2016</v>
      </c>
    </row>
    <row r="11983" spans="1:9" x14ac:dyDescent="0.25">
      <c r="A11983" t="s">
        <v>972</v>
      </c>
      <c r="B11983" s="74" t="s">
        <v>213</v>
      </c>
      <c r="C11983" s="76" t="s">
        <v>842</v>
      </c>
      <c r="D11983" t="s">
        <v>980</v>
      </c>
      <c r="E11983" s="82">
        <v>3</v>
      </c>
      <c r="F11983" t="s">
        <v>973</v>
      </c>
      <c r="G11983" s="83">
        <v>42563</v>
      </c>
      <c r="I11983">
        <v>2016</v>
      </c>
    </row>
    <row r="11984" spans="1:9" x14ac:dyDescent="0.25">
      <c r="A11984" t="s">
        <v>972</v>
      </c>
      <c r="B11984" t="s">
        <v>127</v>
      </c>
      <c r="C11984" s="76" t="s">
        <v>842</v>
      </c>
      <c r="D11984" t="s">
        <v>980</v>
      </c>
      <c r="E11984" s="82">
        <v>5</v>
      </c>
      <c r="F11984" t="s">
        <v>973</v>
      </c>
      <c r="G11984" s="83">
        <v>42508</v>
      </c>
      <c r="I11984">
        <v>2016</v>
      </c>
    </row>
    <row r="11985" spans="1:9" x14ac:dyDescent="0.25">
      <c r="A11985" t="s">
        <v>972</v>
      </c>
      <c r="B11985" t="s">
        <v>208</v>
      </c>
      <c r="C11985" s="76" t="s">
        <v>842</v>
      </c>
      <c r="D11985" t="s">
        <v>980</v>
      </c>
      <c r="E11985" s="82">
        <v>3.6</v>
      </c>
      <c r="F11985" t="s">
        <v>973</v>
      </c>
      <c r="G11985" s="83">
        <v>42576</v>
      </c>
      <c r="I11985">
        <v>2016</v>
      </c>
    </row>
    <row r="11986" spans="1:9" x14ac:dyDescent="0.25">
      <c r="A11986" t="s">
        <v>972</v>
      </c>
      <c r="B11986" t="s">
        <v>66</v>
      </c>
      <c r="C11986" s="76" t="s">
        <v>842</v>
      </c>
      <c r="D11986" t="s">
        <v>980</v>
      </c>
      <c r="E11986" s="82">
        <v>6</v>
      </c>
      <c r="F11986" t="s">
        <v>973</v>
      </c>
      <c r="G11986" s="83">
        <v>42612</v>
      </c>
      <c r="I11986">
        <v>2016</v>
      </c>
    </row>
    <row r="11987" spans="1:9" x14ac:dyDescent="0.25">
      <c r="A11987" t="s">
        <v>972</v>
      </c>
      <c r="B11987" t="s">
        <v>66</v>
      </c>
      <c r="C11987" s="76" t="s">
        <v>842</v>
      </c>
      <c r="D11987" t="s">
        <v>980</v>
      </c>
      <c r="E11987" s="82">
        <v>3</v>
      </c>
      <c r="F11987" t="s">
        <v>973</v>
      </c>
      <c r="G11987" s="83">
        <v>42611</v>
      </c>
      <c r="I11987">
        <v>2016</v>
      </c>
    </row>
    <row r="11988" spans="1:9" x14ac:dyDescent="0.25">
      <c r="A11988" t="s">
        <v>972</v>
      </c>
      <c r="B11988" t="s">
        <v>66</v>
      </c>
      <c r="C11988" s="76" t="s">
        <v>842</v>
      </c>
      <c r="D11988" t="s">
        <v>980</v>
      </c>
      <c r="E11988" s="82">
        <v>7.6</v>
      </c>
      <c r="F11988" t="s">
        <v>973</v>
      </c>
      <c r="G11988" s="83">
        <v>42612</v>
      </c>
      <c r="I11988">
        <v>2016</v>
      </c>
    </row>
    <row r="11989" spans="1:9" x14ac:dyDescent="0.25">
      <c r="A11989" t="s">
        <v>972</v>
      </c>
      <c r="B11989" t="s">
        <v>81</v>
      </c>
      <c r="C11989" s="76" t="s">
        <v>842</v>
      </c>
      <c r="D11989" t="s">
        <v>980</v>
      </c>
      <c r="E11989" s="82">
        <v>10</v>
      </c>
      <c r="F11989" t="s">
        <v>973</v>
      </c>
      <c r="G11989" s="83">
        <v>42537</v>
      </c>
      <c r="I11989">
        <v>2016</v>
      </c>
    </row>
    <row r="11990" spans="1:9" x14ac:dyDescent="0.25">
      <c r="A11990" t="s">
        <v>972</v>
      </c>
      <c r="B11990" t="s">
        <v>66</v>
      </c>
      <c r="C11990" s="76" t="s">
        <v>842</v>
      </c>
      <c r="D11990" t="s">
        <v>980</v>
      </c>
      <c r="E11990" s="82">
        <v>10</v>
      </c>
      <c r="F11990" t="s">
        <v>973</v>
      </c>
      <c r="G11990" s="83">
        <v>42612</v>
      </c>
      <c r="I11990">
        <v>2016</v>
      </c>
    </row>
    <row r="11991" spans="1:9" x14ac:dyDescent="0.25">
      <c r="A11991" t="s">
        <v>972</v>
      </c>
      <c r="B11991" t="s">
        <v>177</v>
      </c>
      <c r="C11991" s="76" t="s">
        <v>842</v>
      </c>
      <c r="D11991" t="s">
        <v>980</v>
      </c>
      <c r="E11991" s="82">
        <v>5</v>
      </c>
      <c r="F11991" t="s">
        <v>973</v>
      </c>
      <c r="G11991" s="83">
        <v>42565</v>
      </c>
      <c r="I11991">
        <v>2016</v>
      </c>
    </row>
    <row r="11992" spans="1:9" x14ac:dyDescent="0.25">
      <c r="A11992" t="s">
        <v>972</v>
      </c>
      <c r="B11992" t="s">
        <v>199</v>
      </c>
      <c r="C11992" s="76" t="s">
        <v>842</v>
      </c>
      <c r="D11992" t="s">
        <v>980</v>
      </c>
      <c r="E11992" s="82">
        <v>7.2</v>
      </c>
      <c r="F11992" t="s">
        <v>973</v>
      </c>
      <c r="G11992" s="83">
        <v>42661</v>
      </c>
      <c r="I11992">
        <v>2016</v>
      </c>
    </row>
    <row r="11993" spans="1:9" x14ac:dyDescent="0.25">
      <c r="A11993" t="s">
        <v>972</v>
      </c>
      <c r="B11993" t="s">
        <v>232</v>
      </c>
      <c r="C11993" s="76" t="s">
        <v>842</v>
      </c>
      <c r="D11993" t="s">
        <v>980</v>
      </c>
      <c r="E11993" s="82">
        <v>6.25</v>
      </c>
      <c r="F11993" t="s">
        <v>973</v>
      </c>
      <c r="G11993" s="83">
        <v>42541</v>
      </c>
      <c r="I11993">
        <v>2016</v>
      </c>
    </row>
    <row r="11994" spans="1:9" x14ac:dyDescent="0.25">
      <c r="A11994" t="s">
        <v>972</v>
      </c>
      <c r="B11994" t="s">
        <v>95</v>
      </c>
      <c r="C11994" s="76" t="s">
        <v>842</v>
      </c>
      <c r="D11994" t="s">
        <v>980</v>
      </c>
      <c r="E11994" s="82">
        <v>12</v>
      </c>
      <c r="F11994" t="s">
        <v>973</v>
      </c>
      <c r="G11994" s="83">
        <v>42600</v>
      </c>
      <c r="I11994">
        <v>2016</v>
      </c>
    </row>
    <row r="11995" spans="1:9" x14ac:dyDescent="0.25">
      <c r="A11995" t="s">
        <v>972</v>
      </c>
      <c r="B11995" t="s">
        <v>254</v>
      </c>
      <c r="C11995" s="76" t="s">
        <v>842</v>
      </c>
      <c r="D11995" t="s">
        <v>980</v>
      </c>
      <c r="E11995" s="82">
        <v>6</v>
      </c>
      <c r="F11995" t="s">
        <v>973</v>
      </c>
      <c r="G11995" s="83">
        <v>42611</v>
      </c>
      <c r="I11995">
        <v>2016</v>
      </c>
    </row>
    <row r="11996" spans="1:9" x14ac:dyDescent="0.25">
      <c r="A11996" t="s">
        <v>972</v>
      </c>
      <c r="B11996" s="74" t="s">
        <v>213</v>
      </c>
      <c r="C11996" s="76" t="s">
        <v>842</v>
      </c>
      <c r="D11996" t="s">
        <v>980</v>
      </c>
      <c r="E11996" s="82">
        <v>3</v>
      </c>
      <c r="F11996" t="s">
        <v>973</v>
      </c>
      <c r="G11996" s="83">
        <v>42643</v>
      </c>
      <c r="I11996">
        <v>2016</v>
      </c>
    </row>
    <row r="11997" spans="1:9" x14ac:dyDescent="0.25">
      <c r="A11997" t="s">
        <v>972</v>
      </c>
      <c r="B11997" t="s">
        <v>199</v>
      </c>
      <c r="C11997" s="76" t="s">
        <v>842</v>
      </c>
      <c r="D11997" t="s">
        <v>980</v>
      </c>
      <c r="E11997" s="82">
        <v>5</v>
      </c>
      <c r="F11997" t="s">
        <v>973</v>
      </c>
      <c r="G11997" s="83">
        <v>42570</v>
      </c>
      <c r="I11997">
        <v>2016</v>
      </c>
    </row>
    <row r="11998" spans="1:9" x14ac:dyDescent="0.25">
      <c r="A11998" t="s">
        <v>972</v>
      </c>
      <c r="B11998" t="s">
        <v>278</v>
      </c>
      <c r="C11998" s="76" t="s">
        <v>842</v>
      </c>
      <c r="D11998" t="s">
        <v>980</v>
      </c>
      <c r="E11998" s="82">
        <v>7.6</v>
      </c>
      <c r="F11998" t="s">
        <v>973</v>
      </c>
      <c r="G11998" s="83">
        <v>42545</v>
      </c>
      <c r="I11998">
        <v>2016</v>
      </c>
    </row>
    <row r="11999" spans="1:9" x14ac:dyDescent="0.25">
      <c r="A11999" t="s">
        <v>972</v>
      </c>
      <c r="B11999" t="s">
        <v>104</v>
      </c>
      <c r="C11999" s="76" t="s">
        <v>842</v>
      </c>
      <c r="D11999" t="s">
        <v>980</v>
      </c>
      <c r="E11999" s="82">
        <v>3.8</v>
      </c>
      <c r="F11999" t="s">
        <v>973</v>
      </c>
      <c r="G11999" s="83">
        <v>42545</v>
      </c>
      <c r="I11999">
        <v>2016</v>
      </c>
    </row>
    <row r="12000" spans="1:9" x14ac:dyDescent="0.25">
      <c r="A12000" t="s">
        <v>972</v>
      </c>
      <c r="B12000" t="s">
        <v>2</v>
      </c>
      <c r="C12000" s="76" t="s">
        <v>842</v>
      </c>
      <c r="D12000" t="s">
        <v>980</v>
      </c>
      <c r="E12000" s="82">
        <v>11.4</v>
      </c>
      <c r="F12000" t="s">
        <v>973</v>
      </c>
      <c r="G12000" s="83">
        <v>42545</v>
      </c>
      <c r="I12000">
        <v>2016</v>
      </c>
    </row>
    <row r="12001" spans="1:9" x14ac:dyDescent="0.25">
      <c r="A12001" t="s">
        <v>972</v>
      </c>
      <c r="B12001" t="s">
        <v>249</v>
      </c>
      <c r="C12001" s="76" t="s">
        <v>842</v>
      </c>
      <c r="D12001" t="s">
        <v>980</v>
      </c>
      <c r="E12001" s="82">
        <v>3.8</v>
      </c>
      <c r="F12001" t="s">
        <v>973</v>
      </c>
      <c r="G12001" s="83">
        <v>42530</v>
      </c>
      <c r="I12001">
        <v>2016</v>
      </c>
    </row>
    <row r="12002" spans="1:9" x14ac:dyDescent="0.25">
      <c r="A12002" t="s">
        <v>972</v>
      </c>
      <c r="B12002" t="s">
        <v>2</v>
      </c>
      <c r="C12002" s="76" t="s">
        <v>842</v>
      </c>
      <c r="D12002" t="s">
        <v>980</v>
      </c>
      <c r="E12002" s="82">
        <v>5</v>
      </c>
      <c r="F12002" t="s">
        <v>973</v>
      </c>
      <c r="G12002" s="83">
        <v>42536</v>
      </c>
      <c r="I12002">
        <v>2016</v>
      </c>
    </row>
    <row r="12003" spans="1:9" x14ac:dyDescent="0.25">
      <c r="A12003" t="s">
        <v>972</v>
      </c>
      <c r="B12003" t="s">
        <v>240</v>
      </c>
      <c r="C12003" s="76" t="s">
        <v>842</v>
      </c>
      <c r="D12003" t="s">
        <v>980</v>
      </c>
      <c r="E12003" s="82">
        <v>3.8</v>
      </c>
      <c r="F12003" t="s">
        <v>973</v>
      </c>
      <c r="G12003" s="83">
        <v>42544</v>
      </c>
      <c r="I12003">
        <v>2016</v>
      </c>
    </row>
    <row r="12004" spans="1:9" x14ac:dyDescent="0.25">
      <c r="A12004" t="s">
        <v>972</v>
      </c>
      <c r="B12004" t="s">
        <v>184</v>
      </c>
      <c r="C12004" s="76" t="s">
        <v>842</v>
      </c>
      <c r="D12004" t="s">
        <v>980</v>
      </c>
      <c r="E12004" s="82">
        <v>7.6</v>
      </c>
      <c r="F12004" t="s">
        <v>973</v>
      </c>
      <c r="G12004" s="83">
        <v>42584</v>
      </c>
      <c r="I12004">
        <v>2016</v>
      </c>
    </row>
    <row r="12005" spans="1:9" x14ac:dyDescent="0.25">
      <c r="A12005" t="s">
        <v>972</v>
      </c>
      <c r="B12005" t="s">
        <v>63</v>
      </c>
      <c r="C12005" s="76" t="s">
        <v>842</v>
      </c>
      <c r="D12005" t="s">
        <v>980</v>
      </c>
      <c r="E12005" s="82">
        <v>5</v>
      </c>
      <c r="F12005" t="s">
        <v>973</v>
      </c>
      <c r="G12005" s="83">
        <v>42556</v>
      </c>
      <c r="I12005">
        <v>2016</v>
      </c>
    </row>
    <row r="12006" spans="1:9" x14ac:dyDescent="0.25">
      <c r="A12006" t="s">
        <v>972</v>
      </c>
      <c r="B12006" t="s">
        <v>71</v>
      </c>
      <c r="C12006" s="76" t="s">
        <v>842</v>
      </c>
      <c r="D12006" t="s">
        <v>980</v>
      </c>
      <c r="E12006" s="82">
        <v>6</v>
      </c>
      <c r="F12006" t="s">
        <v>973</v>
      </c>
      <c r="G12006" s="83">
        <v>42592</v>
      </c>
      <c r="I12006">
        <v>2016</v>
      </c>
    </row>
    <row r="12007" spans="1:9" x14ac:dyDescent="0.25">
      <c r="A12007" t="s">
        <v>972</v>
      </c>
      <c r="B12007" t="s">
        <v>243</v>
      </c>
      <c r="C12007" s="76" t="s">
        <v>842</v>
      </c>
      <c r="D12007" t="s">
        <v>980</v>
      </c>
      <c r="E12007" s="82">
        <v>12</v>
      </c>
      <c r="F12007" t="s">
        <v>973</v>
      </c>
      <c r="G12007" s="83">
        <v>42534</v>
      </c>
      <c r="I12007">
        <v>2016</v>
      </c>
    </row>
    <row r="12008" spans="1:9" x14ac:dyDescent="0.25">
      <c r="A12008" t="s">
        <v>972</v>
      </c>
      <c r="B12008" t="s">
        <v>66</v>
      </c>
      <c r="C12008" s="76" t="s">
        <v>842</v>
      </c>
      <c r="D12008" t="s">
        <v>980</v>
      </c>
      <c r="E12008" s="82">
        <v>9.6</v>
      </c>
      <c r="F12008" t="s">
        <v>973</v>
      </c>
      <c r="G12008" s="83">
        <v>42648</v>
      </c>
      <c r="I12008">
        <v>2016</v>
      </c>
    </row>
    <row r="12009" spans="1:9" x14ac:dyDescent="0.25">
      <c r="A12009" t="s">
        <v>972</v>
      </c>
      <c r="B12009" t="s">
        <v>173</v>
      </c>
      <c r="C12009" s="76" t="s">
        <v>842</v>
      </c>
      <c r="D12009" t="s">
        <v>980</v>
      </c>
      <c r="E12009" s="82">
        <v>14.6</v>
      </c>
      <c r="F12009" t="s">
        <v>973</v>
      </c>
      <c r="G12009" s="83">
        <v>42591</v>
      </c>
      <c r="I12009">
        <v>2016</v>
      </c>
    </row>
    <row r="12010" spans="1:9" x14ac:dyDescent="0.25">
      <c r="A12010" t="s">
        <v>972</v>
      </c>
      <c r="B12010" t="s">
        <v>71</v>
      </c>
      <c r="C12010" s="76" t="s">
        <v>842</v>
      </c>
      <c r="D12010" t="s">
        <v>980</v>
      </c>
      <c r="E12010" s="82">
        <v>7.6</v>
      </c>
      <c r="F12010" t="s">
        <v>973</v>
      </c>
      <c r="G12010" s="83">
        <v>42542</v>
      </c>
      <c r="I12010">
        <v>2016</v>
      </c>
    </row>
    <row r="12011" spans="1:9" x14ac:dyDescent="0.25">
      <c r="A12011" t="s">
        <v>972</v>
      </c>
      <c r="B12011" t="s">
        <v>105</v>
      </c>
      <c r="C12011" s="76" t="s">
        <v>842</v>
      </c>
      <c r="D12011" t="s">
        <v>980</v>
      </c>
      <c r="E12011" s="82">
        <v>6</v>
      </c>
      <c r="F12011" t="s">
        <v>973</v>
      </c>
      <c r="G12011" s="83">
        <v>42551</v>
      </c>
      <c r="I12011">
        <v>2016</v>
      </c>
    </row>
    <row r="12012" spans="1:9" x14ac:dyDescent="0.25">
      <c r="A12012" t="s">
        <v>972</v>
      </c>
      <c r="B12012" t="s">
        <v>251</v>
      </c>
      <c r="C12012" s="76" t="s">
        <v>842</v>
      </c>
      <c r="D12012" t="s">
        <v>980</v>
      </c>
      <c r="E12012" s="82">
        <v>12.5</v>
      </c>
      <c r="F12012" t="s">
        <v>973</v>
      </c>
      <c r="G12012" s="83">
        <v>42564</v>
      </c>
      <c r="I12012">
        <v>2016</v>
      </c>
    </row>
    <row r="12013" spans="1:9" x14ac:dyDescent="0.25">
      <c r="A12013" t="s">
        <v>972</v>
      </c>
      <c r="B12013" t="s">
        <v>120</v>
      </c>
      <c r="C12013" s="76" t="s">
        <v>842</v>
      </c>
      <c r="D12013" t="s">
        <v>980</v>
      </c>
      <c r="E12013" s="82">
        <v>3.8</v>
      </c>
      <c r="F12013" t="s">
        <v>973</v>
      </c>
      <c r="G12013" s="83">
        <v>42552</v>
      </c>
      <c r="I12013">
        <v>2016</v>
      </c>
    </row>
    <row r="12014" spans="1:9" x14ac:dyDescent="0.25">
      <c r="A12014" t="s">
        <v>972</v>
      </c>
      <c r="B12014" t="s">
        <v>147</v>
      </c>
      <c r="C12014" s="76" t="s">
        <v>842</v>
      </c>
      <c r="D12014" t="s">
        <v>980</v>
      </c>
      <c r="E12014" s="82">
        <v>4.2</v>
      </c>
      <c r="F12014" t="s">
        <v>973</v>
      </c>
      <c r="G12014" s="83">
        <v>42612</v>
      </c>
      <c r="I12014">
        <v>2016</v>
      </c>
    </row>
    <row r="12015" spans="1:9" x14ac:dyDescent="0.25">
      <c r="A12015" t="s">
        <v>972</v>
      </c>
      <c r="B12015" t="s">
        <v>198</v>
      </c>
      <c r="C12015" s="76" t="s">
        <v>842</v>
      </c>
      <c r="D12015" t="s">
        <v>980</v>
      </c>
      <c r="E12015" s="82">
        <v>10.25</v>
      </c>
      <c r="F12015" t="s">
        <v>973</v>
      </c>
      <c r="G12015" s="83">
        <v>42856</v>
      </c>
      <c r="I12015">
        <v>2017</v>
      </c>
    </row>
    <row r="12016" spans="1:9" x14ac:dyDescent="0.25">
      <c r="A12016" t="s">
        <v>972</v>
      </c>
      <c r="B12016" t="s">
        <v>246</v>
      </c>
      <c r="C12016" s="76" t="s">
        <v>842</v>
      </c>
      <c r="D12016" t="s">
        <v>980</v>
      </c>
      <c r="E12016" s="82">
        <v>4.2</v>
      </c>
      <c r="F12016" t="s">
        <v>973</v>
      </c>
      <c r="G12016" s="83">
        <v>42586</v>
      </c>
      <c r="I12016">
        <v>2016</v>
      </c>
    </row>
    <row r="12017" spans="1:9" x14ac:dyDescent="0.25">
      <c r="A12017" t="s">
        <v>972</v>
      </c>
      <c r="B12017" t="s">
        <v>249</v>
      </c>
      <c r="C12017" s="76" t="s">
        <v>842</v>
      </c>
      <c r="D12017" t="s">
        <v>980</v>
      </c>
      <c r="E12017" s="82">
        <v>7.6</v>
      </c>
      <c r="F12017" t="s">
        <v>973</v>
      </c>
      <c r="G12017" s="83">
        <v>42514</v>
      </c>
      <c r="I12017">
        <v>2016</v>
      </c>
    </row>
    <row r="12018" spans="1:9" x14ac:dyDescent="0.25">
      <c r="A12018" t="s">
        <v>972</v>
      </c>
      <c r="B12018" t="s">
        <v>241</v>
      </c>
      <c r="C12018" s="76" t="s">
        <v>842</v>
      </c>
      <c r="D12018" t="s">
        <v>980</v>
      </c>
      <c r="E12018" s="82">
        <v>3</v>
      </c>
      <c r="F12018" t="s">
        <v>973</v>
      </c>
      <c r="G12018" s="83">
        <v>42611</v>
      </c>
      <c r="I12018">
        <v>2016</v>
      </c>
    </row>
    <row r="12019" spans="1:9" x14ac:dyDescent="0.25">
      <c r="A12019" t="s">
        <v>972</v>
      </c>
      <c r="B12019" t="s">
        <v>241</v>
      </c>
      <c r="C12019" s="76" t="s">
        <v>842</v>
      </c>
      <c r="D12019" t="s">
        <v>980</v>
      </c>
      <c r="E12019" s="82">
        <v>10</v>
      </c>
      <c r="F12019" t="s">
        <v>973</v>
      </c>
      <c r="G12019" s="83">
        <v>42566</v>
      </c>
      <c r="I12019">
        <v>2016</v>
      </c>
    </row>
    <row r="12020" spans="1:9" x14ac:dyDescent="0.25">
      <c r="A12020" t="s">
        <v>972</v>
      </c>
      <c r="B12020" t="s">
        <v>246</v>
      </c>
      <c r="C12020" s="76" t="s">
        <v>842</v>
      </c>
      <c r="D12020" t="s">
        <v>980</v>
      </c>
      <c r="E12020" s="82">
        <v>6</v>
      </c>
      <c r="F12020" t="s">
        <v>973</v>
      </c>
      <c r="G12020" s="83">
        <v>42639</v>
      </c>
      <c r="I12020">
        <v>2016</v>
      </c>
    </row>
    <row r="12021" spans="1:9" x14ac:dyDescent="0.25">
      <c r="A12021" t="s">
        <v>972</v>
      </c>
      <c r="B12021" t="s">
        <v>199</v>
      </c>
      <c r="C12021" s="76" t="s">
        <v>842</v>
      </c>
      <c r="D12021" t="s">
        <v>980</v>
      </c>
      <c r="E12021" s="82">
        <v>5</v>
      </c>
      <c r="F12021" t="s">
        <v>973</v>
      </c>
      <c r="G12021" s="83">
        <v>42541</v>
      </c>
      <c r="I12021">
        <v>2016</v>
      </c>
    </row>
    <row r="12022" spans="1:9" x14ac:dyDescent="0.25">
      <c r="A12022" t="s">
        <v>972</v>
      </c>
      <c r="B12022" t="s">
        <v>208</v>
      </c>
      <c r="C12022" s="76" t="s">
        <v>842</v>
      </c>
      <c r="D12022" t="s">
        <v>980</v>
      </c>
      <c r="E12022" s="82">
        <v>6</v>
      </c>
      <c r="F12022" t="s">
        <v>973</v>
      </c>
      <c r="G12022" s="83">
        <v>42576</v>
      </c>
      <c r="I12022">
        <v>2016</v>
      </c>
    </row>
    <row r="12023" spans="1:9" x14ac:dyDescent="0.25">
      <c r="A12023" t="s">
        <v>972</v>
      </c>
      <c r="B12023" t="s">
        <v>66</v>
      </c>
      <c r="C12023" s="76" t="s">
        <v>842</v>
      </c>
      <c r="D12023" t="s">
        <v>980</v>
      </c>
      <c r="E12023" s="82">
        <v>8.1999999999999993</v>
      </c>
      <c r="F12023" t="s">
        <v>973</v>
      </c>
      <c r="G12023" s="83">
        <v>42612</v>
      </c>
      <c r="I12023">
        <v>2016</v>
      </c>
    </row>
    <row r="12024" spans="1:9" x14ac:dyDescent="0.25">
      <c r="A12024" t="s">
        <v>972</v>
      </c>
      <c r="B12024" t="s">
        <v>95</v>
      </c>
      <c r="C12024" s="76" t="s">
        <v>842</v>
      </c>
      <c r="D12024" t="s">
        <v>980</v>
      </c>
      <c r="E12024" s="82">
        <v>3</v>
      </c>
      <c r="F12024" t="s">
        <v>973</v>
      </c>
      <c r="G12024" s="83">
        <v>42572</v>
      </c>
      <c r="I12024">
        <v>2016</v>
      </c>
    </row>
    <row r="12025" spans="1:9" x14ac:dyDescent="0.25">
      <c r="A12025" t="s">
        <v>972</v>
      </c>
      <c r="B12025" t="s">
        <v>133</v>
      </c>
      <c r="C12025" s="76" t="s">
        <v>842</v>
      </c>
      <c r="D12025" t="s">
        <v>980</v>
      </c>
      <c r="E12025" s="82">
        <v>3</v>
      </c>
      <c r="F12025" t="s">
        <v>973</v>
      </c>
      <c r="G12025" s="83">
        <v>42549</v>
      </c>
      <c r="I12025">
        <v>2016</v>
      </c>
    </row>
    <row r="12026" spans="1:9" x14ac:dyDescent="0.25">
      <c r="A12026" t="s">
        <v>972</v>
      </c>
      <c r="B12026" t="s">
        <v>208</v>
      </c>
      <c r="C12026" s="76" t="s">
        <v>842</v>
      </c>
      <c r="D12026" t="s">
        <v>980</v>
      </c>
      <c r="E12026" s="82">
        <v>3</v>
      </c>
      <c r="F12026" t="s">
        <v>973</v>
      </c>
      <c r="G12026" s="83">
        <v>42576</v>
      </c>
      <c r="I12026">
        <v>2016</v>
      </c>
    </row>
    <row r="12027" spans="1:9" x14ac:dyDescent="0.25">
      <c r="A12027" t="s">
        <v>972</v>
      </c>
      <c r="B12027" t="s">
        <v>246</v>
      </c>
      <c r="C12027" s="76" t="s">
        <v>842</v>
      </c>
      <c r="D12027" t="s">
        <v>980</v>
      </c>
      <c r="E12027" s="82">
        <v>5</v>
      </c>
      <c r="F12027" t="s">
        <v>973</v>
      </c>
      <c r="G12027" s="83">
        <v>42522</v>
      </c>
      <c r="I12027">
        <v>2016</v>
      </c>
    </row>
    <row r="12028" spans="1:9" x14ac:dyDescent="0.25">
      <c r="A12028" t="s">
        <v>972</v>
      </c>
      <c r="B12028" t="s">
        <v>292</v>
      </c>
      <c r="C12028" s="76" t="s">
        <v>842</v>
      </c>
      <c r="D12028" t="s">
        <v>980</v>
      </c>
      <c r="E12028" s="82">
        <v>6</v>
      </c>
      <c r="F12028" t="s">
        <v>973</v>
      </c>
      <c r="G12028" s="83">
        <v>42241</v>
      </c>
      <c r="I12028">
        <v>2015</v>
      </c>
    </row>
    <row r="12029" spans="1:9" x14ac:dyDescent="0.25">
      <c r="A12029" t="s">
        <v>972</v>
      </c>
      <c r="B12029" t="s">
        <v>205</v>
      </c>
      <c r="C12029" s="76" t="s">
        <v>842</v>
      </c>
      <c r="D12029" t="s">
        <v>980</v>
      </c>
      <c r="E12029" s="82">
        <v>9.6</v>
      </c>
      <c r="F12029" t="s">
        <v>973</v>
      </c>
      <c r="G12029" s="83">
        <v>42614</v>
      </c>
      <c r="I12029">
        <v>2016</v>
      </c>
    </row>
    <row r="12030" spans="1:9" x14ac:dyDescent="0.25">
      <c r="A12030" t="s">
        <v>972</v>
      </c>
      <c r="B12030" t="s">
        <v>133</v>
      </c>
      <c r="C12030" s="76" t="s">
        <v>842</v>
      </c>
      <c r="D12030" t="s">
        <v>980</v>
      </c>
      <c r="E12030" s="82">
        <v>7.6</v>
      </c>
      <c r="F12030" t="s">
        <v>973</v>
      </c>
      <c r="G12030" s="83">
        <v>42705</v>
      </c>
      <c r="I12030">
        <v>2016</v>
      </c>
    </row>
    <row r="12031" spans="1:9" x14ac:dyDescent="0.25">
      <c r="A12031" t="s">
        <v>972</v>
      </c>
      <c r="B12031" t="s">
        <v>132</v>
      </c>
      <c r="C12031" s="76" t="s">
        <v>842</v>
      </c>
      <c r="D12031" t="s">
        <v>980</v>
      </c>
      <c r="E12031" s="82">
        <v>6</v>
      </c>
      <c r="F12031" t="s">
        <v>973</v>
      </c>
      <c r="G12031" s="83">
        <v>42566</v>
      </c>
      <c r="I12031">
        <v>2016</v>
      </c>
    </row>
    <row r="12032" spans="1:9" x14ac:dyDescent="0.25">
      <c r="A12032" t="s">
        <v>972</v>
      </c>
      <c r="B12032" t="s">
        <v>249</v>
      </c>
      <c r="C12032" s="76" t="s">
        <v>842</v>
      </c>
      <c r="D12032" t="s">
        <v>980</v>
      </c>
      <c r="E12032" s="82">
        <v>6</v>
      </c>
      <c r="F12032" t="s">
        <v>973</v>
      </c>
      <c r="G12032" s="83">
        <v>42544</v>
      </c>
      <c r="I12032">
        <v>2016</v>
      </c>
    </row>
    <row r="12033" spans="1:9" x14ac:dyDescent="0.25">
      <c r="A12033" t="s">
        <v>972</v>
      </c>
      <c r="B12033" t="s">
        <v>229</v>
      </c>
      <c r="C12033" s="76" t="s">
        <v>842</v>
      </c>
      <c r="D12033" t="s">
        <v>980</v>
      </c>
      <c r="E12033" s="82">
        <v>15</v>
      </c>
      <c r="F12033" t="s">
        <v>973</v>
      </c>
      <c r="G12033" s="83">
        <v>42565</v>
      </c>
      <c r="I12033">
        <v>2016</v>
      </c>
    </row>
    <row r="12034" spans="1:9" x14ac:dyDescent="0.25">
      <c r="A12034" t="s">
        <v>972</v>
      </c>
      <c r="B12034" s="74" t="s">
        <v>213</v>
      </c>
      <c r="C12034" s="76" t="s">
        <v>842</v>
      </c>
      <c r="D12034" t="s">
        <v>980</v>
      </c>
      <c r="E12034" s="82">
        <v>13</v>
      </c>
      <c r="F12034" t="s">
        <v>973</v>
      </c>
      <c r="G12034" s="83">
        <v>42535</v>
      </c>
      <c r="I12034">
        <v>2016</v>
      </c>
    </row>
    <row r="12035" spans="1:9" x14ac:dyDescent="0.25">
      <c r="A12035" t="s">
        <v>972</v>
      </c>
      <c r="B12035" t="s">
        <v>94</v>
      </c>
      <c r="C12035" s="76" t="s">
        <v>842</v>
      </c>
      <c r="D12035" t="s">
        <v>980</v>
      </c>
      <c r="E12035" s="82">
        <v>6</v>
      </c>
      <c r="F12035" t="s">
        <v>973</v>
      </c>
      <c r="G12035" s="83">
        <v>42580</v>
      </c>
      <c r="I12035">
        <v>2016</v>
      </c>
    </row>
    <row r="12036" spans="1:9" x14ac:dyDescent="0.25">
      <c r="A12036" t="s">
        <v>972</v>
      </c>
      <c r="B12036" t="s">
        <v>223</v>
      </c>
      <c r="C12036" s="76" t="s">
        <v>842</v>
      </c>
      <c r="D12036" t="s">
        <v>980</v>
      </c>
      <c r="E12036" s="82">
        <v>3</v>
      </c>
      <c r="F12036" t="s">
        <v>973</v>
      </c>
      <c r="G12036" s="83">
        <v>42550</v>
      </c>
      <c r="I12036">
        <v>2016</v>
      </c>
    </row>
    <row r="12037" spans="1:9" x14ac:dyDescent="0.25">
      <c r="A12037" t="s">
        <v>972</v>
      </c>
      <c r="B12037" t="s">
        <v>240</v>
      </c>
      <c r="C12037" s="76" t="s">
        <v>842</v>
      </c>
      <c r="D12037" t="s">
        <v>980</v>
      </c>
      <c r="E12037" s="82">
        <v>5</v>
      </c>
      <c r="F12037" t="s">
        <v>973</v>
      </c>
      <c r="G12037" s="83">
        <v>42545</v>
      </c>
      <c r="I12037">
        <v>2016</v>
      </c>
    </row>
    <row r="12038" spans="1:9" x14ac:dyDescent="0.25">
      <c r="A12038" t="s">
        <v>972</v>
      </c>
      <c r="B12038" t="s">
        <v>275</v>
      </c>
      <c r="C12038" s="76" t="s">
        <v>842</v>
      </c>
      <c r="D12038" t="s">
        <v>980</v>
      </c>
      <c r="E12038" s="82">
        <v>6</v>
      </c>
      <c r="F12038" t="s">
        <v>973</v>
      </c>
      <c r="G12038" s="83">
        <v>42550</v>
      </c>
      <c r="I12038">
        <v>2016</v>
      </c>
    </row>
    <row r="12039" spans="1:9" x14ac:dyDescent="0.25">
      <c r="A12039" t="s">
        <v>972</v>
      </c>
      <c r="B12039" t="s">
        <v>246</v>
      </c>
      <c r="C12039" s="76" t="s">
        <v>842</v>
      </c>
      <c r="D12039" t="s">
        <v>980</v>
      </c>
      <c r="E12039" s="82">
        <v>7.6</v>
      </c>
      <c r="F12039" t="s">
        <v>973</v>
      </c>
      <c r="G12039" s="83">
        <v>42542</v>
      </c>
      <c r="I12039">
        <v>2016</v>
      </c>
    </row>
    <row r="12040" spans="1:9" x14ac:dyDescent="0.25">
      <c r="A12040" t="s">
        <v>972</v>
      </c>
      <c r="B12040" t="s">
        <v>232</v>
      </c>
      <c r="C12040" s="76" t="s">
        <v>842</v>
      </c>
      <c r="D12040" t="s">
        <v>980</v>
      </c>
      <c r="E12040" s="82">
        <v>7.6</v>
      </c>
      <c r="F12040" t="s">
        <v>973</v>
      </c>
      <c r="G12040" s="83">
        <v>42600</v>
      </c>
      <c r="I12040">
        <v>2016</v>
      </c>
    </row>
    <row r="12041" spans="1:9" x14ac:dyDescent="0.25">
      <c r="A12041" t="s">
        <v>972</v>
      </c>
      <c r="B12041" t="s">
        <v>242</v>
      </c>
      <c r="C12041" s="76" t="s">
        <v>842</v>
      </c>
      <c r="D12041" t="s">
        <v>980</v>
      </c>
      <c r="E12041" s="82">
        <v>6</v>
      </c>
      <c r="F12041" t="s">
        <v>973</v>
      </c>
      <c r="G12041" s="83">
        <v>42660</v>
      </c>
      <c r="I12041">
        <v>2016</v>
      </c>
    </row>
    <row r="12042" spans="1:9" x14ac:dyDescent="0.25">
      <c r="A12042" t="s">
        <v>972</v>
      </c>
      <c r="B12042" t="s">
        <v>55</v>
      </c>
      <c r="C12042" s="76" t="s">
        <v>842</v>
      </c>
      <c r="D12042" t="s">
        <v>980</v>
      </c>
      <c r="E12042" s="82">
        <v>9.6</v>
      </c>
      <c r="F12042" t="s">
        <v>973</v>
      </c>
      <c r="G12042" s="83">
        <v>42614</v>
      </c>
      <c r="I12042">
        <v>2016</v>
      </c>
    </row>
    <row r="12043" spans="1:9" x14ac:dyDescent="0.25">
      <c r="A12043" t="s">
        <v>972</v>
      </c>
      <c r="B12043" t="s">
        <v>246</v>
      </c>
      <c r="C12043" s="76" t="s">
        <v>842</v>
      </c>
      <c r="D12043" t="s">
        <v>980</v>
      </c>
      <c r="E12043" s="82">
        <v>5</v>
      </c>
      <c r="F12043" t="s">
        <v>973</v>
      </c>
      <c r="G12043" s="83">
        <v>42608</v>
      </c>
      <c r="I12043">
        <v>2016</v>
      </c>
    </row>
    <row r="12044" spans="1:9" x14ac:dyDescent="0.25">
      <c r="A12044" t="s">
        <v>972</v>
      </c>
      <c r="B12044" t="s">
        <v>96</v>
      </c>
      <c r="C12044" s="76" t="s">
        <v>842</v>
      </c>
      <c r="D12044" t="s">
        <v>980</v>
      </c>
      <c r="E12044" s="82">
        <v>3</v>
      </c>
      <c r="F12044" t="s">
        <v>973</v>
      </c>
      <c r="G12044" s="83">
        <v>42593</v>
      </c>
      <c r="I12044">
        <v>2016</v>
      </c>
    </row>
    <row r="12045" spans="1:9" x14ac:dyDescent="0.25">
      <c r="A12045" t="s">
        <v>972</v>
      </c>
      <c r="B12045" t="s">
        <v>144</v>
      </c>
      <c r="C12045" s="76" t="s">
        <v>842</v>
      </c>
      <c r="D12045" t="s">
        <v>980</v>
      </c>
      <c r="E12045" s="82">
        <v>12</v>
      </c>
      <c r="F12045" t="s">
        <v>973</v>
      </c>
      <c r="G12045" s="83">
        <v>42619</v>
      </c>
      <c r="I12045">
        <v>2016</v>
      </c>
    </row>
    <row r="12046" spans="1:9" x14ac:dyDescent="0.25">
      <c r="A12046" t="s">
        <v>972</v>
      </c>
      <c r="B12046" t="s">
        <v>127</v>
      </c>
      <c r="C12046" s="76" t="s">
        <v>842</v>
      </c>
      <c r="D12046" t="s">
        <v>980</v>
      </c>
      <c r="E12046" s="82">
        <v>11.4</v>
      </c>
      <c r="F12046" t="s">
        <v>973</v>
      </c>
      <c r="G12046" s="83">
        <v>42569</v>
      </c>
      <c r="I12046">
        <v>2016</v>
      </c>
    </row>
    <row r="12047" spans="1:9" x14ac:dyDescent="0.25">
      <c r="A12047" t="s">
        <v>972</v>
      </c>
      <c r="B12047" t="s">
        <v>96</v>
      </c>
      <c r="C12047" s="76" t="s">
        <v>842</v>
      </c>
      <c r="D12047" t="s">
        <v>980</v>
      </c>
      <c r="E12047" s="82">
        <v>7.6</v>
      </c>
      <c r="F12047" t="s">
        <v>973</v>
      </c>
      <c r="G12047" s="83">
        <v>42626</v>
      </c>
      <c r="I12047">
        <v>2016</v>
      </c>
    </row>
    <row r="12048" spans="1:9" x14ac:dyDescent="0.25">
      <c r="A12048" t="s">
        <v>972</v>
      </c>
      <c r="B12048" t="s">
        <v>239</v>
      </c>
      <c r="C12048" s="76" t="s">
        <v>842</v>
      </c>
      <c r="D12048" t="s">
        <v>980</v>
      </c>
      <c r="E12048" s="82">
        <v>6</v>
      </c>
      <c r="F12048" t="s">
        <v>973</v>
      </c>
      <c r="G12048" s="83">
        <v>42606</v>
      </c>
      <c r="I12048">
        <v>2016</v>
      </c>
    </row>
    <row r="12049" spans="1:9" x14ac:dyDescent="0.25">
      <c r="A12049" t="s">
        <v>972</v>
      </c>
      <c r="B12049" t="s">
        <v>95</v>
      </c>
      <c r="C12049" s="76" t="s">
        <v>842</v>
      </c>
      <c r="D12049" t="s">
        <v>980</v>
      </c>
      <c r="E12049" s="82">
        <v>3.6</v>
      </c>
      <c r="F12049" t="s">
        <v>973</v>
      </c>
      <c r="G12049" s="83">
        <v>42572</v>
      </c>
      <c r="I12049">
        <v>2016</v>
      </c>
    </row>
    <row r="12050" spans="1:9" x14ac:dyDescent="0.25">
      <c r="A12050" t="s">
        <v>972</v>
      </c>
      <c r="B12050" t="s">
        <v>205</v>
      </c>
      <c r="C12050" s="76" t="s">
        <v>842</v>
      </c>
      <c r="D12050" t="s">
        <v>980</v>
      </c>
      <c r="E12050" s="82">
        <v>13</v>
      </c>
      <c r="F12050" t="s">
        <v>973</v>
      </c>
      <c r="G12050" s="83">
        <v>42573</v>
      </c>
      <c r="I12050">
        <v>2016</v>
      </c>
    </row>
    <row r="12051" spans="1:9" x14ac:dyDescent="0.25">
      <c r="A12051" t="s">
        <v>972</v>
      </c>
      <c r="B12051" t="s">
        <v>66</v>
      </c>
      <c r="C12051" s="76" t="s">
        <v>842</v>
      </c>
      <c r="D12051" t="s">
        <v>980</v>
      </c>
      <c r="E12051" s="82">
        <v>3.6</v>
      </c>
      <c r="F12051" t="s">
        <v>973</v>
      </c>
      <c r="G12051" s="83">
        <v>42643</v>
      </c>
      <c r="I12051">
        <v>2016</v>
      </c>
    </row>
    <row r="12052" spans="1:9" x14ac:dyDescent="0.25">
      <c r="A12052" t="s">
        <v>972</v>
      </c>
      <c r="B12052" t="s">
        <v>173</v>
      </c>
      <c r="C12052" s="76" t="s">
        <v>947</v>
      </c>
      <c r="D12052" t="s">
        <v>980</v>
      </c>
      <c r="E12052" s="82">
        <v>15</v>
      </c>
      <c r="F12052" t="s">
        <v>973</v>
      </c>
      <c r="G12052" s="83">
        <v>42745</v>
      </c>
      <c r="I12052">
        <v>2017</v>
      </c>
    </row>
    <row r="12053" spans="1:9" x14ac:dyDescent="0.25">
      <c r="A12053" t="s">
        <v>972</v>
      </c>
      <c r="B12053" t="s">
        <v>95</v>
      </c>
      <c r="C12053" s="76" t="s">
        <v>842</v>
      </c>
      <c r="D12053" t="s">
        <v>980</v>
      </c>
      <c r="E12053" s="82">
        <v>3</v>
      </c>
      <c r="F12053" t="s">
        <v>973</v>
      </c>
      <c r="G12053" s="83">
        <v>42635</v>
      </c>
      <c r="I12053">
        <v>2016</v>
      </c>
    </row>
    <row r="12054" spans="1:9" x14ac:dyDescent="0.25">
      <c r="A12054" t="s">
        <v>972</v>
      </c>
      <c r="B12054" t="s">
        <v>292</v>
      </c>
      <c r="C12054" s="76" t="s">
        <v>842</v>
      </c>
      <c r="D12054" t="s">
        <v>980</v>
      </c>
      <c r="E12054" s="82">
        <v>3.6</v>
      </c>
      <c r="F12054" t="s">
        <v>973</v>
      </c>
      <c r="G12054" s="83">
        <v>42577</v>
      </c>
      <c r="I12054">
        <v>2016</v>
      </c>
    </row>
    <row r="12055" spans="1:9" x14ac:dyDescent="0.25">
      <c r="A12055" t="s">
        <v>972</v>
      </c>
      <c r="B12055" t="s">
        <v>246</v>
      </c>
      <c r="C12055" s="76" t="s">
        <v>842</v>
      </c>
      <c r="D12055" t="s">
        <v>980</v>
      </c>
      <c r="E12055" s="82">
        <v>7.6</v>
      </c>
      <c r="F12055" t="s">
        <v>973</v>
      </c>
      <c r="G12055" s="83">
        <v>42593</v>
      </c>
      <c r="I12055">
        <v>2016</v>
      </c>
    </row>
    <row r="12056" spans="1:9" x14ac:dyDescent="0.25">
      <c r="A12056" t="s">
        <v>972</v>
      </c>
      <c r="B12056" t="s">
        <v>246</v>
      </c>
      <c r="C12056" s="76" t="s">
        <v>842</v>
      </c>
      <c r="D12056" t="s">
        <v>980</v>
      </c>
      <c r="E12056" s="82">
        <v>5</v>
      </c>
      <c r="F12056" t="s">
        <v>973</v>
      </c>
      <c r="G12056" s="83">
        <v>42608</v>
      </c>
      <c r="I12056">
        <v>2016</v>
      </c>
    </row>
    <row r="12057" spans="1:9" x14ac:dyDescent="0.25">
      <c r="A12057" t="s">
        <v>972</v>
      </c>
      <c r="B12057" t="s">
        <v>95</v>
      </c>
      <c r="C12057" s="76" t="s">
        <v>842</v>
      </c>
      <c r="D12057" t="s">
        <v>980</v>
      </c>
      <c r="E12057" s="82">
        <v>3</v>
      </c>
      <c r="F12057" t="s">
        <v>973</v>
      </c>
      <c r="G12057" s="83">
        <v>42703</v>
      </c>
      <c r="I12057">
        <v>2016</v>
      </c>
    </row>
    <row r="12058" spans="1:9" x14ac:dyDescent="0.25">
      <c r="A12058" t="s">
        <v>972</v>
      </c>
      <c r="B12058" t="s">
        <v>95</v>
      </c>
      <c r="C12058" s="76" t="s">
        <v>842</v>
      </c>
      <c r="D12058" t="s">
        <v>980</v>
      </c>
      <c r="E12058" s="82">
        <v>3.6</v>
      </c>
      <c r="F12058" t="s">
        <v>973</v>
      </c>
      <c r="G12058" s="83">
        <v>42702</v>
      </c>
      <c r="I12058">
        <v>2016</v>
      </c>
    </row>
    <row r="12059" spans="1:9" x14ac:dyDescent="0.25">
      <c r="A12059" t="s">
        <v>972</v>
      </c>
      <c r="B12059" t="s">
        <v>95</v>
      </c>
      <c r="C12059" s="76" t="s">
        <v>842</v>
      </c>
      <c r="D12059" t="s">
        <v>980</v>
      </c>
      <c r="E12059" s="82">
        <v>3</v>
      </c>
      <c r="F12059" t="s">
        <v>973</v>
      </c>
      <c r="G12059" s="83">
        <v>42572</v>
      </c>
      <c r="I12059">
        <v>2016</v>
      </c>
    </row>
    <row r="12060" spans="1:9" x14ac:dyDescent="0.25">
      <c r="A12060" t="s">
        <v>972</v>
      </c>
      <c r="B12060" t="s">
        <v>179</v>
      </c>
      <c r="C12060" s="76" t="s">
        <v>842</v>
      </c>
      <c r="D12060" t="s">
        <v>980</v>
      </c>
      <c r="E12060" s="82">
        <v>5</v>
      </c>
      <c r="F12060" t="s">
        <v>973</v>
      </c>
      <c r="G12060" s="83">
        <v>42565</v>
      </c>
      <c r="I12060">
        <v>2016</v>
      </c>
    </row>
    <row r="12061" spans="1:9" x14ac:dyDescent="0.25">
      <c r="A12061" t="s">
        <v>972</v>
      </c>
      <c r="B12061" s="74" t="s">
        <v>213</v>
      </c>
      <c r="C12061" s="76" t="s">
        <v>842</v>
      </c>
      <c r="D12061" t="s">
        <v>980</v>
      </c>
      <c r="E12061" s="82">
        <v>8.1999999999999993</v>
      </c>
      <c r="F12061" t="s">
        <v>973</v>
      </c>
      <c r="G12061" s="83">
        <v>42565</v>
      </c>
      <c r="I12061">
        <v>2016</v>
      </c>
    </row>
    <row r="12062" spans="1:9" x14ac:dyDescent="0.25">
      <c r="A12062" t="s">
        <v>972</v>
      </c>
      <c r="B12062" t="s">
        <v>248</v>
      </c>
      <c r="C12062" s="76" t="s">
        <v>842</v>
      </c>
      <c r="D12062" t="s">
        <v>980</v>
      </c>
      <c r="E12062" s="82">
        <v>6.6</v>
      </c>
      <c r="F12062" t="s">
        <v>973</v>
      </c>
      <c r="G12062" s="83">
        <v>42572</v>
      </c>
      <c r="I12062">
        <v>2016</v>
      </c>
    </row>
    <row r="12063" spans="1:9" x14ac:dyDescent="0.25">
      <c r="A12063" t="s">
        <v>972</v>
      </c>
      <c r="B12063" t="s">
        <v>205</v>
      </c>
      <c r="C12063" s="76" t="s">
        <v>842</v>
      </c>
      <c r="D12063" t="s">
        <v>980</v>
      </c>
      <c r="E12063" s="82">
        <v>10</v>
      </c>
      <c r="F12063" t="s">
        <v>973</v>
      </c>
      <c r="G12063" s="83">
        <v>42614</v>
      </c>
      <c r="I12063">
        <v>2016</v>
      </c>
    </row>
    <row r="12064" spans="1:9" x14ac:dyDescent="0.25">
      <c r="A12064" t="s">
        <v>972</v>
      </c>
      <c r="B12064" t="s">
        <v>136</v>
      </c>
      <c r="C12064" s="76" t="s">
        <v>842</v>
      </c>
      <c r="D12064" t="s">
        <v>980</v>
      </c>
      <c r="E12064" s="82">
        <v>6</v>
      </c>
      <c r="F12064" t="s">
        <v>973</v>
      </c>
      <c r="G12064" s="83">
        <v>42598</v>
      </c>
      <c r="I12064">
        <v>2016</v>
      </c>
    </row>
    <row r="12065" spans="1:9" x14ac:dyDescent="0.25">
      <c r="A12065" t="s">
        <v>972</v>
      </c>
      <c r="B12065" t="s">
        <v>230</v>
      </c>
      <c r="C12065" s="76" t="s">
        <v>842</v>
      </c>
      <c r="D12065" t="s">
        <v>980</v>
      </c>
      <c r="E12065" s="82">
        <v>5</v>
      </c>
      <c r="F12065" t="s">
        <v>973</v>
      </c>
      <c r="G12065" s="83">
        <v>42607</v>
      </c>
      <c r="I12065">
        <v>2016</v>
      </c>
    </row>
    <row r="12066" spans="1:9" x14ac:dyDescent="0.25">
      <c r="A12066" t="s">
        <v>972</v>
      </c>
      <c r="B12066" t="s">
        <v>208</v>
      </c>
      <c r="C12066" s="76" t="s">
        <v>842</v>
      </c>
      <c r="D12066" t="s">
        <v>980</v>
      </c>
      <c r="E12066" s="82">
        <v>6</v>
      </c>
      <c r="F12066" t="s">
        <v>973</v>
      </c>
      <c r="G12066" s="83">
        <v>42576</v>
      </c>
      <c r="I12066">
        <v>2016</v>
      </c>
    </row>
    <row r="12067" spans="1:9" x14ac:dyDescent="0.25">
      <c r="A12067" t="s">
        <v>972</v>
      </c>
      <c r="B12067" t="s">
        <v>66</v>
      </c>
      <c r="C12067" s="76" t="s">
        <v>842</v>
      </c>
      <c r="D12067" t="s">
        <v>980</v>
      </c>
      <c r="E12067" s="82">
        <v>6</v>
      </c>
      <c r="F12067" t="s">
        <v>973</v>
      </c>
      <c r="G12067" s="83">
        <v>42593</v>
      </c>
      <c r="I12067">
        <v>2016</v>
      </c>
    </row>
    <row r="12068" spans="1:9" x14ac:dyDescent="0.25">
      <c r="A12068" t="s">
        <v>972</v>
      </c>
      <c r="B12068" t="s">
        <v>247</v>
      </c>
      <c r="C12068" s="76" t="s">
        <v>842</v>
      </c>
      <c r="D12068" t="s">
        <v>980</v>
      </c>
      <c r="E12068" s="82">
        <v>3</v>
      </c>
      <c r="F12068" t="s">
        <v>973</v>
      </c>
      <c r="G12068" s="83">
        <v>42544</v>
      </c>
      <c r="I12068">
        <v>2016</v>
      </c>
    </row>
    <row r="12069" spans="1:9" x14ac:dyDescent="0.25">
      <c r="A12069" t="s">
        <v>972</v>
      </c>
      <c r="B12069" t="s">
        <v>249</v>
      </c>
      <c r="C12069" s="76" t="s">
        <v>842</v>
      </c>
      <c r="D12069" t="s">
        <v>980</v>
      </c>
      <c r="E12069" s="82">
        <v>6</v>
      </c>
      <c r="F12069" t="s">
        <v>973</v>
      </c>
      <c r="G12069" s="83">
        <v>42641</v>
      </c>
      <c r="I12069">
        <v>2016</v>
      </c>
    </row>
    <row r="12070" spans="1:9" x14ac:dyDescent="0.25">
      <c r="A12070" t="s">
        <v>972</v>
      </c>
      <c r="B12070" t="s">
        <v>214</v>
      </c>
      <c r="C12070" s="76" t="s">
        <v>842</v>
      </c>
      <c r="D12070" t="s">
        <v>980</v>
      </c>
      <c r="E12070" s="82">
        <v>5</v>
      </c>
      <c r="F12070" t="s">
        <v>973</v>
      </c>
      <c r="G12070" s="83">
        <v>42537</v>
      </c>
      <c r="I12070">
        <v>2016</v>
      </c>
    </row>
    <row r="12071" spans="1:9" x14ac:dyDescent="0.25">
      <c r="A12071" t="s">
        <v>972</v>
      </c>
      <c r="B12071" s="74" t="s">
        <v>213</v>
      </c>
      <c r="C12071" s="76" t="s">
        <v>842</v>
      </c>
      <c r="D12071" t="s">
        <v>980</v>
      </c>
      <c r="E12071" s="82">
        <v>6</v>
      </c>
      <c r="F12071" t="s">
        <v>973</v>
      </c>
      <c r="G12071" s="83">
        <v>42657</v>
      </c>
      <c r="I12071">
        <v>2016</v>
      </c>
    </row>
    <row r="12072" spans="1:9" x14ac:dyDescent="0.25">
      <c r="A12072" t="s">
        <v>972</v>
      </c>
      <c r="B12072" t="s">
        <v>262</v>
      </c>
      <c r="C12072" s="76" t="s">
        <v>842</v>
      </c>
      <c r="D12072" t="s">
        <v>980</v>
      </c>
      <c r="E12072" s="82">
        <v>6</v>
      </c>
      <c r="F12072" t="s">
        <v>973</v>
      </c>
      <c r="G12072" s="83">
        <v>42572</v>
      </c>
      <c r="I12072">
        <v>2016</v>
      </c>
    </row>
    <row r="12073" spans="1:9" x14ac:dyDescent="0.25">
      <c r="A12073" t="s">
        <v>972</v>
      </c>
      <c r="B12073" t="s">
        <v>96</v>
      </c>
      <c r="C12073" s="76" t="s">
        <v>842</v>
      </c>
      <c r="D12073" t="s">
        <v>980</v>
      </c>
      <c r="E12073" s="82">
        <v>6</v>
      </c>
      <c r="F12073" t="s">
        <v>973</v>
      </c>
      <c r="G12073" s="83">
        <v>42657</v>
      </c>
      <c r="I12073">
        <v>2016</v>
      </c>
    </row>
    <row r="12074" spans="1:9" x14ac:dyDescent="0.25">
      <c r="A12074" t="s">
        <v>972</v>
      </c>
      <c r="B12074" t="s">
        <v>247</v>
      </c>
      <c r="C12074" s="76" t="s">
        <v>842</v>
      </c>
      <c r="D12074" t="s">
        <v>980</v>
      </c>
      <c r="E12074" s="82">
        <v>8</v>
      </c>
      <c r="F12074" t="s">
        <v>973</v>
      </c>
      <c r="G12074" s="83">
        <v>42579</v>
      </c>
      <c r="I12074">
        <v>2016</v>
      </c>
    </row>
    <row r="12075" spans="1:9" x14ac:dyDescent="0.25">
      <c r="A12075" t="s">
        <v>972</v>
      </c>
      <c r="B12075" t="s">
        <v>78</v>
      </c>
      <c r="C12075" s="76" t="s">
        <v>842</v>
      </c>
      <c r="D12075" t="s">
        <v>980</v>
      </c>
      <c r="E12075" s="82">
        <v>8.1999999999999993</v>
      </c>
      <c r="F12075" t="s">
        <v>973</v>
      </c>
      <c r="G12075" s="83">
        <v>42580</v>
      </c>
      <c r="I12075">
        <v>2016</v>
      </c>
    </row>
    <row r="12076" spans="1:9" x14ac:dyDescent="0.25">
      <c r="A12076" t="s">
        <v>972</v>
      </c>
      <c r="B12076" t="s">
        <v>213</v>
      </c>
      <c r="C12076" s="76" t="s">
        <v>842</v>
      </c>
      <c r="D12076" t="s">
        <v>980</v>
      </c>
      <c r="E12076" s="82">
        <v>6.6</v>
      </c>
      <c r="F12076" t="s">
        <v>973</v>
      </c>
      <c r="G12076" s="83">
        <v>42635</v>
      </c>
      <c r="I12076">
        <v>2016</v>
      </c>
    </row>
    <row r="12077" spans="1:9" x14ac:dyDescent="0.25">
      <c r="A12077" t="s">
        <v>972</v>
      </c>
      <c r="B12077" t="s">
        <v>242</v>
      </c>
      <c r="C12077" s="76" t="s">
        <v>842</v>
      </c>
      <c r="D12077" t="s">
        <v>980</v>
      </c>
      <c r="E12077" s="82">
        <v>5</v>
      </c>
      <c r="F12077" t="s">
        <v>973</v>
      </c>
      <c r="G12077" s="83">
        <v>42542</v>
      </c>
      <c r="I12077">
        <v>2016</v>
      </c>
    </row>
    <row r="12078" spans="1:9" x14ac:dyDescent="0.25">
      <c r="A12078" t="s">
        <v>972</v>
      </c>
      <c r="B12078" t="s">
        <v>106</v>
      </c>
      <c r="C12078" s="76" t="s">
        <v>842</v>
      </c>
      <c r="D12078" t="s">
        <v>980</v>
      </c>
      <c r="E12078" s="82">
        <v>5</v>
      </c>
      <c r="F12078" t="s">
        <v>973</v>
      </c>
      <c r="G12078" s="83">
        <v>42572</v>
      </c>
      <c r="I12078">
        <v>2016</v>
      </c>
    </row>
    <row r="12079" spans="1:9" x14ac:dyDescent="0.25">
      <c r="A12079" t="s">
        <v>972</v>
      </c>
      <c r="B12079" t="s">
        <v>66</v>
      </c>
      <c r="C12079" s="76" t="s">
        <v>842</v>
      </c>
      <c r="D12079" t="s">
        <v>980</v>
      </c>
      <c r="E12079" s="82">
        <v>11</v>
      </c>
      <c r="F12079" t="s">
        <v>973</v>
      </c>
      <c r="G12079" s="83">
        <v>42556</v>
      </c>
      <c r="I12079">
        <v>2016</v>
      </c>
    </row>
    <row r="12080" spans="1:9" x14ac:dyDescent="0.25">
      <c r="A12080" t="s">
        <v>972</v>
      </c>
      <c r="B12080" t="s">
        <v>171</v>
      </c>
      <c r="C12080" s="76" t="s">
        <v>842</v>
      </c>
      <c r="D12080" t="s">
        <v>980</v>
      </c>
      <c r="E12080" s="82">
        <v>3</v>
      </c>
      <c r="F12080" t="s">
        <v>973</v>
      </c>
      <c r="G12080" s="83">
        <v>42572</v>
      </c>
      <c r="I12080">
        <v>2016</v>
      </c>
    </row>
    <row r="12081" spans="1:9" x14ac:dyDescent="0.25">
      <c r="A12081" t="s">
        <v>972</v>
      </c>
      <c r="B12081" t="s">
        <v>171</v>
      </c>
      <c r="C12081" s="76" t="s">
        <v>842</v>
      </c>
      <c r="D12081" t="s">
        <v>980</v>
      </c>
      <c r="E12081" s="82">
        <v>3</v>
      </c>
      <c r="F12081" t="s">
        <v>973</v>
      </c>
      <c r="G12081" s="83">
        <v>42572</v>
      </c>
      <c r="I12081">
        <v>2016</v>
      </c>
    </row>
    <row r="12082" spans="1:9" x14ac:dyDescent="0.25">
      <c r="A12082" t="s">
        <v>972</v>
      </c>
      <c r="B12082" t="s">
        <v>128</v>
      </c>
      <c r="C12082" s="76" t="s">
        <v>842</v>
      </c>
      <c r="D12082" t="s">
        <v>980</v>
      </c>
      <c r="E12082" s="82">
        <v>7.6</v>
      </c>
      <c r="F12082" t="s">
        <v>973</v>
      </c>
      <c r="G12082" s="83">
        <v>42566</v>
      </c>
      <c r="I12082">
        <v>2016</v>
      </c>
    </row>
    <row r="12083" spans="1:9" x14ac:dyDescent="0.25">
      <c r="A12083" t="s">
        <v>972</v>
      </c>
      <c r="B12083" t="s">
        <v>224</v>
      </c>
      <c r="C12083" s="76" t="s">
        <v>842</v>
      </c>
      <c r="D12083" t="s">
        <v>980</v>
      </c>
      <c r="E12083" s="82">
        <v>5</v>
      </c>
      <c r="F12083" t="s">
        <v>973</v>
      </c>
      <c r="G12083" s="83">
        <v>42597</v>
      </c>
      <c r="I12083">
        <v>2016</v>
      </c>
    </row>
    <row r="12084" spans="1:9" x14ac:dyDescent="0.25">
      <c r="A12084" t="s">
        <v>972</v>
      </c>
      <c r="B12084" t="s">
        <v>95</v>
      </c>
      <c r="C12084" s="76" t="s">
        <v>842</v>
      </c>
      <c r="D12084" t="s">
        <v>980</v>
      </c>
      <c r="E12084" s="82">
        <v>3</v>
      </c>
      <c r="F12084" t="s">
        <v>973</v>
      </c>
      <c r="G12084" s="83">
        <v>42580</v>
      </c>
      <c r="I12084">
        <v>2016</v>
      </c>
    </row>
    <row r="12085" spans="1:9" x14ac:dyDescent="0.25">
      <c r="A12085" t="s">
        <v>972</v>
      </c>
      <c r="B12085" t="s">
        <v>246</v>
      </c>
      <c r="C12085" s="76" t="s">
        <v>842</v>
      </c>
      <c r="D12085" t="s">
        <v>980</v>
      </c>
      <c r="E12085" s="82">
        <v>4.2</v>
      </c>
      <c r="F12085" t="s">
        <v>973</v>
      </c>
      <c r="G12085" s="83">
        <v>42577</v>
      </c>
      <c r="I12085">
        <v>2016</v>
      </c>
    </row>
    <row r="12086" spans="1:9" x14ac:dyDescent="0.25">
      <c r="A12086" t="s">
        <v>972</v>
      </c>
      <c r="B12086" t="s">
        <v>227</v>
      </c>
      <c r="C12086" s="76" t="s">
        <v>842</v>
      </c>
      <c r="D12086" t="s">
        <v>980</v>
      </c>
      <c r="E12086" s="82">
        <v>7.2</v>
      </c>
      <c r="F12086" t="s">
        <v>973</v>
      </c>
      <c r="G12086" s="83">
        <v>42760</v>
      </c>
      <c r="I12086">
        <v>2017</v>
      </c>
    </row>
    <row r="12087" spans="1:9" x14ac:dyDescent="0.25">
      <c r="A12087" t="s">
        <v>972</v>
      </c>
      <c r="B12087" t="s">
        <v>240</v>
      </c>
      <c r="C12087" s="76" t="s">
        <v>842</v>
      </c>
      <c r="D12087" t="s">
        <v>980</v>
      </c>
      <c r="E12087" s="82">
        <v>7.6</v>
      </c>
      <c r="F12087" t="s">
        <v>973</v>
      </c>
      <c r="G12087" s="83">
        <v>42625</v>
      </c>
      <c r="I12087">
        <v>2016</v>
      </c>
    </row>
    <row r="12088" spans="1:9" x14ac:dyDescent="0.25">
      <c r="A12088" t="s">
        <v>972</v>
      </c>
      <c r="B12088" t="s">
        <v>181</v>
      </c>
      <c r="C12088" s="76" t="s">
        <v>842</v>
      </c>
      <c r="D12088" t="s">
        <v>980</v>
      </c>
      <c r="E12088" s="82">
        <v>8.1999999999999993</v>
      </c>
      <c r="F12088" t="s">
        <v>973</v>
      </c>
      <c r="G12088" s="83">
        <v>42583</v>
      </c>
      <c r="I12088">
        <v>2016</v>
      </c>
    </row>
    <row r="12089" spans="1:9" x14ac:dyDescent="0.25">
      <c r="A12089" t="s">
        <v>972</v>
      </c>
      <c r="B12089" t="s">
        <v>95</v>
      </c>
      <c r="C12089" s="76" t="s">
        <v>842</v>
      </c>
      <c r="D12089" t="s">
        <v>980</v>
      </c>
      <c r="E12089" s="82">
        <v>6</v>
      </c>
      <c r="F12089" t="s">
        <v>973</v>
      </c>
      <c r="G12089" s="83">
        <v>42593</v>
      </c>
      <c r="I12089">
        <v>2016</v>
      </c>
    </row>
    <row r="12090" spans="1:9" x14ac:dyDescent="0.25">
      <c r="A12090" t="s">
        <v>972</v>
      </c>
      <c r="B12090" t="s">
        <v>95</v>
      </c>
      <c r="C12090" s="76" t="s">
        <v>842</v>
      </c>
      <c r="D12090" t="s">
        <v>980</v>
      </c>
      <c r="E12090" s="82">
        <v>3.6</v>
      </c>
      <c r="F12090" t="s">
        <v>973</v>
      </c>
      <c r="G12090" s="83">
        <v>42606</v>
      </c>
      <c r="I12090">
        <v>2016</v>
      </c>
    </row>
    <row r="12091" spans="1:9" x14ac:dyDescent="0.25">
      <c r="A12091" t="s">
        <v>972</v>
      </c>
      <c r="B12091" t="s">
        <v>239</v>
      </c>
      <c r="C12091" s="76" t="s">
        <v>842</v>
      </c>
      <c r="D12091" t="s">
        <v>980</v>
      </c>
      <c r="E12091" s="82">
        <v>4.8</v>
      </c>
      <c r="F12091" t="s">
        <v>973</v>
      </c>
      <c r="G12091" s="83">
        <v>42584</v>
      </c>
      <c r="I12091">
        <v>2016</v>
      </c>
    </row>
    <row r="12092" spans="1:9" x14ac:dyDescent="0.25">
      <c r="A12092" t="s">
        <v>972</v>
      </c>
      <c r="B12092" t="s">
        <v>81</v>
      </c>
      <c r="C12092" s="76" t="s">
        <v>842</v>
      </c>
      <c r="D12092" t="s">
        <v>980</v>
      </c>
      <c r="E12092" s="82">
        <v>5</v>
      </c>
      <c r="F12092" t="s">
        <v>973</v>
      </c>
      <c r="G12092" s="83">
        <v>42537</v>
      </c>
      <c r="I12092">
        <v>2016</v>
      </c>
    </row>
    <row r="12093" spans="1:9" x14ac:dyDescent="0.25">
      <c r="A12093" t="s">
        <v>972</v>
      </c>
      <c r="B12093" t="s">
        <v>120</v>
      </c>
      <c r="C12093" s="76" t="s">
        <v>842</v>
      </c>
      <c r="D12093" t="s">
        <v>980</v>
      </c>
      <c r="E12093" s="82">
        <v>6</v>
      </c>
      <c r="F12093" t="s">
        <v>973</v>
      </c>
      <c r="G12093" s="83">
        <v>42550</v>
      </c>
      <c r="I12093">
        <v>2016</v>
      </c>
    </row>
    <row r="12094" spans="1:9" x14ac:dyDescent="0.25">
      <c r="A12094" t="s">
        <v>972</v>
      </c>
      <c r="B12094" t="s">
        <v>172</v>
      </c>
      <c r="C12094" s="76" t="s">
        <v>947</v>
      </c>
      <c r="D12094" t="s">
        <v>980</v>
      </c>
      <c r="E12094" s="82">
        <v>10</v>
      </c>
      <c r="F12094" t="s">
        <v>973</v>
      </c>
      <c r="G12094" s="83">
        <v>42899</v>
      </c>
      <c r="I12094">
        <v>2017</v>
      </c>
    </row>
    <row r="12095" spans="1:9" x14ac:dyDescent="0.25">
      <c r="A12095" t="s">
        <v>972</v>
      </c>
      <c r="B12095" t="s">
        <v>279</v>
      </c>
      <c r="C12095" s="76" t="s">
        <v>842</v>
      </c>
      <c r="D12095" t="s">
        <v>980</v>
      </c>
      <c r="E12095" s="82">
        <v>6</v>
      </c>
      <c r="F12095" t="s">
        <v>973</v>
      </c>
      <c r="G12095" s="83">
        <v>42550</v>
      </c>
      <c r="I12095">
        <v>2016</v>
      </c>
    </row>
    <row r="12096" spans="1:9" x14ac:dyDescent="0.25">
      <c r="A12096" t="s">
        <v>972</v>
      </c>
      <c r="B12096" t="s">
        <v>115</v>
      </c>
      <c r="C12096" s="76" t="s">
        <v>842</v>
      </c>
      <c r="D12096" t="s">
        <v>980</v>
      </c>
      <c r="E12096" s="82">
        <v>5</v>
      </c>
      <c r="F12096" t="s">
        <v>973</v>
      </c>
      <c r="G12096" s="83">
        <v>42592</v>
      </c>
      <c r="I12096">
        <v>2016</v>
      </c>
    </row>
    <row r="12097" spans="1:9" x14ac:dyDescent="0.25">
      <c r="A12097" t="s">
        <v>972</v>
      </c>
      <c r="B12097" t="s">
        <v>199</v>
      </c>
      <c r="C12097" s="76" t="s">
        <v>842</v>
      </c>
      <c r="D12097" t="s">
        <v>980</v>
      </c>
      <c r="E12097" s="82">
        <v>8.1999999999999993</v>
      </c>
      <c r="F12097" t="s">
        <v>973</v>
      </c>
      <c r="G12097" s="83">
        <v>42576</v>
      </c>
      <c r="I12097">
        <v>2016</v>
      </c>
    </row>
    <row r="12098" spans="1:9" x14ac:dyDescent="0.25">
      <c r="A12098" t="s">
        <v>972</v>
      </c>
      <c r="B12098" t="s">
        <v>254</v>
      </c>
      <c r="C12098" s="76" t="s">
        <v>842</v>
      </c>
      <c r="D12098" t="s">
        <v>980</v>
      </c>
      <c r="E12098" s="82">
        <v>6</v>
      </c>
      <c r="F12098" t="s">
        <v>973</v>
      </c>
      <c r="G12098" s="83">
        <v>42577</v>
      </c>
      <c r="I12098">
        <v>2016</v>
      </c>
    </row>
    <row r="12099" spans="1:9" x14ac:dyDescent="0.25">
      <c r="A12099" t="s">
        <v>972</v>
      </c>
      <c r="B12099" t="s">
        <v>247</v>
      </c>
      <c r="C12099" s="76" t="s">
        <v>842</v>
      </c>
      <c r="D12099" t="s">
        <v>980</v>
      </c>
      <c r="E12099" s="82">
        <v>6</v>
      </c>
      <c r="F12099" t="s">
        <v>973</v>
      </c>
      <c r="G12099" s="83">
        <v>42579</v>
      </c>
      <c r="I12099">
        <v>2016</v>
      </c>
    </row>
    <row r="12100" spans="1:9" x14ac:dyDescent="0.25">
      <c r="A12100" t="s">
        <v>972</v>
      </c>
      <c r="B12100" t="s">
        <v>199</v>
      </c>
      <c r="C12100" s="76" t="s">
        <v>842</v>
      </c>
      <c r="D12100" t="s">
        <v>980</v>
      </c>
      <c r="E12100" s="82">
        <v>5</v>
      </c>
      <c r="F12100" t="s">
        <v>973</v>
      </c>
      <c r="G12100" s="83">
        <v>42576</v>
      </c>
      <c r="I12100">
        <v>2016</v>
      </c>
    </row>
    <row r="12101" spans="1:9" x14ac:dyDescent="0.25">
      <c r="A12101" t="s">
        <v>972</v>
      </c>
      <c r="B12101" t="s">
        <v>122</v>
      </c>
      <c r="C12101" s="76" t="s">
        <v>842</v>
      </c>
      <c r="D12101" t="s">
        <v>980</v>
      </c>
      <c r="E12101" s="82">
        <v>7.6</v>
      </c>
      <c r="F12101" t="s">
        <v>973</v>
      </c>
      <c r="G12101" s="83">
        <v>42597</v>
      </c>
      <c r="I12101">
        <v>2016</v>
      </c>
    </row>
    <row r="12102" spans="1:9" x14ac:dyDescent="0.25">
      <c r="A12102" t="s">
        <v>972</v>
      </c>
      <c r="B12102" t="s">
        <v>186</v>
      </c>
      <c r="C12102" s="76" t="s">
        <v>842</v>
      </c>
      <c r="D12102" t="s">
        <v>980</v>
      </c>
      <c r="E12102" s="82">
        <v>7.6</v>
      </c>
      <c r="F12102" t="s">
        <v>973</v>
      </c>
      <c r="G12102" s="83">
        <v>42550</v>
      </c>
      <c r="I12102">
        <v>2016</v>
      </c>
    </row>
    <row r="12103" spans="1:9" x14ac:dyDescent="0.25">
      <c r="A12103" t="s">
        <v>972</v>
      </c>
      <c r="B12103" t="s">
        <v>208</v>
      </c>
      <c r="C12103" s="76" t="s">
        <v>842</v>
      </c>
      <c r="D12103" t="s">
        <v>980</v>
      </c>
      <c r="E12103" s="82">
        <v>3</v>
      </c>
      <c r="F12103" t="s">
        <v>973</v>
      </c>
      <c r="G12103" s="83">
        <v>42613</v>
      </c>
      <c r="I12103">
        <v>2016</v>
      </c>
    </row>
    <row r="12104" spans="1:9" x14ac:dyDescent="0.25">
      <c r="A12104" t="s">
        <v>972</v>
      </c>
      <c r="B12104" t="s">
        <v>213</v>
      </c>
      <c r="C12104" s="76" t="s">
        <v>842</v>
      </c>
      <c r="D12104" t="s">
        <v>980</v>
      </c>
      <c r="E12104" s="82">
        <v>5</v>
      </c>
      <c r="F12104" t="s">
        <v>973</v>
      </c>
      <c r="G12104" s="83">
        <v>42576</v>
      </c>
      <c r="I12104">
        <v>2016</v>
      </c>
    </row>
    <row r="12105" spans="1:9" x14ac:dyDescent="0.25">
      <c r="A12105" t="s">
        <v>972</v>
      </c>
      <c r="B12105" t="s">
        <v>123</v>
      </c>
      <c r="C12105" s="76" t="s">
        <v>842</v>
      </c>
      <c r="D12105" t="s">
        <v>980</v>
      </c>
      <c r="E12105" s="82">
        <v>6</v>
      </c>
      <c r="F12105" t="s">
        <v>973</v>
      </c>
      <c r="G12105" s="83">
        <v>42549</v>
      </c>
      <c r="I12105">
        <v>2016</v>
      </c>
    </row>
    <row r="12106" spans="1:9" x14ac:dyDescent="0.25">
      <c r="A12106" t="s">
        <v>972</v>
      </c>
      <c r="B12106" t="s">
        <v>63</v>
      </c>
      <c r="C12106" s="76" t="s">
        <v>842</v>
      </c>
      <c r="D12106" t="s">
        <v>980</v>
      </c>
      <c r="E12106" s="82">
        <v>3.6</v>
      </c>
      <c r="F12106" t="s">
        <v>973</v>
      </c>
      <c r="G12106" s="83">
        <v>42570</v>
      </c>
      <c r="I12106">
        <v>2016</v>
      </c>
    </row>
    <row r="12107" spans="1:9" x14ac:dyDescent="0.25">
      <c r="A12107" t="s">
        <v>972</v>
      </c>
      <c r="B12107" t="s">
        <v>199</v>
      </c>
      <c r="C12107" s="76" t="s">
        <v>842</v>
      </c>
      <c r="D12107" t="s">
        <v>980</v>
      </c>
      <c r="E12107" s="82">
        <v>8.1999999999999993</v>
      </c>
      <c r="F12107" t="s">
        <v>973</v>
      </c>
      <c r="G12107" s="83">
        <v>42587</v>
      </c>
      <c r="I12107">
        <v>2016</v>
      </c>
    </row>
    <row r="12108" spans="1:9" x14ac:dyDescent="0.25">
      <c r="A12108" t="s">
        <v>972</v>
      </c>
      <c r="B12108" t="s">
        <v>199</v>
      </c>
      <c r="C12108" s="76" t="s">
        <v>842</v>
      </c>
      <c r="D12108" t="s">
        <v>980</v>
      </c>
      <c r="E12108" s="82">
        <v>6.6</v>
      </c>
      <c r="F12108" t="s">
        <v>973</v>
      </c>
      <c r="G12108" s="83">
        <v>42587</v>
      </c>
      <c r="I12108">
        <v>2016</v>
      </c>
    </row>
    <row r="12109" spans="1:9" x14ac:dyDescent="0.25">
      <c r="A12109" t="s">
        <v>972</v>
      </c>
      <c r="B12109" t="s">
        <v>63</v>
      </c>
      <c r="C12109" s="76" t="s">
        <v>842</v>
      </c>
      <c r="D12109" t="s">
        <v>980</v>
      </c>
      <c r="E12109" s="82">
        <v>3.6</v>
      </c>
      <c r="F12109" t="s">
        <v>973</v>
      </c>
      <c r="G12109" s="83">
        <v>42587</v>
      </c>
      <c r="I12109">
        <v>2016</v>
      </c>
    </row>
    <row r="12110" spans="1:9" x14ac:dyDescent="0.25">
      <c r="A12110" t="s">
        <v>972</v>
      </c>
      <c r="B12110" t="s">
        <v>200</v>
      </c>
      <c r="C12110" s="76" t="s">
        <v>842</v>
      </c>
      <c r="D12110" t="s">
        <v>980</v>
      </c>
      <c r="E12110" s="82">
        <v>27.2</v>
      </c>
      <c r="F12110" t="s">
        <v>973</v>
      </c>
      <c r="G12110" s="83">
        <v>42726</v>
      </c>
      <c r="I12110">
        <v>2016</v>
      </c>
    </row>
    <row r="12111" spans="1:9" x14ac:dyDescent="0.25">
      <c r="A12111" t="s">
        <v>972</v>
      </c>
      <c r="B12111" t="s">
        <v>89</v>
      </c>
      <c r="C12111" s="76" t="s">
        <v>842</v>
      </c>
      <c r="D12111" t="s">
        <v>980</v>
      </c>
      <c r="E12111" s="82">
        <v>4</v>
      </c>
      <c r="F12111" t="s">
        <v>973</v>
      </c>
      <c r="G12111" s="83">
        <v>42579</v>
      </c>
      <c r="I12111">
        <v>2016</v>
      </c>
    </row>
    <row r="12112" spans="1:9" x14ac:dyDescent="0.25">
      <c r="A12112" t="s">
        <v>972</v>
      </c>
      <c r="B12112" t="s">
        <v>178</v>
      </c>
      <c r="C12112" s="76" t="s">
        <v>842</v>
      </c>
      <c r="D12112" t="s">
        <v>980</v>
      </c>
      <c r="E12112" s="82">
        <v>5</v>
      </c>
      <c r="F12112" t="s">
        <v>973</v>
      </c>
      <c r="G12112" s="83">
        <v>42558</v>
      </c>
      <c r="I12112">
        <v>2016</v>
      </c>
    </row>
    <row r="12113" spans="1:9" x14ac:dyDescent="0.25">
      <c r="A12113" t="s">
        <v>972</v>
      </c>
      <c r="B12113" t="s">
        <v>81</v>
      </c>
      <c r="C12113" s="76" t="s">
        <v>842</v>
      </c>
      <c r="D12113" t="s">
        <v>980</v>
      </c>
      <c r="E12113" s="82">
        <v>5</v>
      </c>
      <c r="F12113" t="s">
        <v>973</v>
      </c>
      <c r="G12113" s="83">
        <v>42579</v>
      </c>
      <c r="I12113">
        <v>2016</v>
      </c>
    </row>
    <row r="12114" spans="1:9" x14ac:dyDescent="0.25">
      <c r="A12114" t="s">
        <v>972</v>
      </c>
      <c r="B12114" t="s">
        <v>245</v>
      </c>
      <c r="C12114" s="76" t="s">
        <v>842</v>
      </c>
      <c r="D12114" t="s">
        <v>980</v>
      </c>
      <c r="E12114" s="82">
        <v>5</v>
      </c>
      <c r="F12114" t="s">
        <v>973</v>
      </c>
      <c r="G12114" s="83">
        <v>42549</v>
      </c>
      <c r="I12114">
        <v>2016</v>
      </c>
    </row>
    <row r="12115" spans="1:9" x14ac:dyDescent="0.25">
      <c r="A12115" t="s">
        <v>972</v>
      </c>
      <c r="B12115" t="s">
        <v>182</v>
      </c>
      <c r="C12115" s="76" t="s">
        <v>842</v>
      </c>
      <c r="D12115" t="s">
        <v>980</v>
      </c>
      <c r="E12115" s="82">
        <v>7.6</v>
      </c>
      <c r="F12115" t="s">
        <v>973</v>
      </c>
      <c r="G12115" s="83">
        <v>42608</v>
      </c>
      <c r="I12115">
        <v>2016</v>
      </c>
    </row>
    <row r="12116" spans="1:9" x14ac:dyDescent="0.25">
      <c r="A12116" t="s">
        <v>972</v>
      </c>
      <c r="B12116" t="s">
        <v>240</v>
      </c>
      <c r="C12116" s="76" t="s">
        <v>842</v>
      </c>
      <c r="D12116" t="s">
        <v>980</v>
      </c>
      <c r="E12116" s="82">
        <v>10.6</v>
      </c>
      <c r="F12116" t="s">
        <v>973</v>
      </c>
      <c r="G12116" s="83">
        <v>42551</v>
      </c>
      <c r="I12116">
        <v>2016</v>
      </c>
    </row>
    <row r="12117" spans="1:9" x14ac:dyDescent="0.25">
      <c r="A12117" t="s">
        <v>972</v>
      </c>
      <c r="B12117" t="s">
        <v>292</v>
      </c>
      <c r="C12117" s="76" t="s">
        <v>842</v>
      </c>
      <c r="D12117" t="s">
        <v>980</v>
      </c>
      <c r="E12117" s="82">
        <v>12.5</v>
      </c>
      <c r="F12117" t="s">
        <v>973</v>
      </c>
      <c r="G12117" s="83">
        <v>42590</v>
      </c>
      <c r="I12117">
        <v>2016</v>
      </c>
    </row>
    <row r="12118" spans="1:9" x14ac:dyDescent="0.25">
      <c r="A12118" t="s">
        <v>972</v>
      </c>
      <c r="B12118" t="s">
        <v>240</v>
      </c>
      <c r="C12118" s="76" t="s">
        <v>842</v>
      </c>
      <c r="D12118" t="s">
        <v>980</v>
      </c>
      <c r="E12118" s="82">
        <v>6</v>
      </c>
      <c r="F12118" t="s">
        <v>973</v>
      </c>
      <c r="G12118" s="83">
        <v>42692</v>
      </c>
      <c r="I12118">
        <v>2016</v>
      </c>
    </row>
    <row r="12119" spans="1:9" x14ac:dyDescent="0.25">
      <c r="A12119" t="s">
        <v>972</v>
      </c>
      <c r="B12119" t="s">
        <v>253</v>
      </c>
      <c r="C12119" s="76" t="s">
        <v>842</v>
      </c>
      <c r="D12119" t="s">
        <v>980</v>
      </c>
      <c r="E12119" s="82">
        <v>6</v>
      </c>
      <c r="F12119" t="s">
        <v>973</v>
      </c>
      <c r="G12119" s="83">
        <v>42642</v>
      </c>
      <c r="I12119">
        <v>2016</v>
      </c>
    </row>
    <row r="12120" spans="1:9" x14ac:dyDescent="0.25">
      <c r="A12120" t="s">
        <v>972</v>
      </c>
      <c r="B12120" t="s">
        <v>95</v>
      </c>
      <c r="C12120" s="76" t="s">
        <v>842</v>
      </c>
      <c r="D12120" t="s">
        <v>980</v>
      </c>
      <c r="E12120" s="82">
        <v>6</v>
      </c>
      <c r="F12120" t="s">
        <v>973</v>
      </c>
      <c r="G12120" s="83">
        <v>42597</v>
      </c>
      <c r="I12120">
        <v>2016</v>
      </c>
    </row>
    <row r="12121" spans="1:9" x14ac:dyDescent="0.25">
      <c r="A12121" t="s">
        <v>972</v>
      </c>
      <c r="B12121" t="s">
        <v>249</v>
      </c>
      <c r="C12121" s="76" t="s">
        <v>842</v>
      </c>
      <c r="D12121" t="s">
        <v>980</v>
      </c>
      <c r="E12121" s="82">
        <v>6</v>
      </c>
      <c r="F12121" t="s">
        <v>973</v>
      </c>
      <c r="G12121" s="83">
        <v>42641</v>
      </c>
      <c r="I12121">
        <v>2016</v>
      </c>
    </row>
    <row r="12122" spans="1:9" x14ac:dyDescent="0.25">
      <c r="A12122" t="s">
        <v>972</v>
      </c>
      <c r="B12122" t="s">
        <v>95</v>
      </c>
      <c r="C12122" s="76" t="s">
        <v>842</v>
      </c>
      <c r="D12122" t="s">
        <v>980</v>
      </c>
      <c r="E12122" s="82">
        <v>5</v>
      </c>
      <c r="F12122" t="s">
        <v>973</v>
      </c>
      <c r="G12122" s="83">
        <v>42635</v>
      </c>
      <c r="I12122">
        <v>2016</v>
      </c>
    </row>
    <row r="12123" spans="1:9" x14ac:dyDescent="0.25">
      <c r="A12123" t="s">
        <v>972</v>
      </c>
      <c r="B12123" t="s">
        <v>252</v>
      </c>
      <c r="C12123" s="76" t="s">
        <v>842</v>
      </c>
      <c r="D12123" t="s">
        <v>980</v>
      </c>
      <c r="E12123" s="82">
        <v>3</v>
      </c>
      <c r="F12123" t="s">
        <v>973</v>
      </c>
      <c r="G12123" s="83">
        <v>42613</v>
      </c>
      <c r="I12123">
        <v>2016</v>
      </c>
    </row>
    <row r="12124" spans="1:9" x14ac:dyDescent="0.25">
      <c r="A12124" t="s">
        <v>972</v>
      </c>
      <c r="B12124" t="s">
        <v>199</v>
      </c>
      <c r="C12124" s="76" t="s">
        <v>842</v>
      </c>
      <c r="D12124" t="s">
        <v>980</v>
      </c>
      <c r="E12124" s="82">
        <v>6</v>
      </c>
      <c r="F12124" t="s">
        <v>973</v>
      </c>
      <c r="G12124" s="83">
        <v>42570</v>
      </c>
      <c r="I12124">
        <v>2016</v>
      </c>
    </row>
    <row r="12125" spans="1:9" x14ac:dyDescent="0.25">
      <c r="A12125" t="s">
        <v>972</v>
      </c>
      <c r="B12125" t="s">
        <v>249</v>
      </c>
      <c r="C12125" s="76" t="s">
        <v>842</v>
      </c>
      <c r="D12125" t="s">
        <v>980</v>
      </c>
      <c r="E12125" s="82">
        <v>10</v>
      </c>
      <c r="F12125" t="s">
        <v>973</v>
      </c>
      <c r="G12125" s="83">
        <v>42564</v>
      </c>
      <c r="I12125">
        <v>2016</v>
      </c>
    </row>
    <row r="12126" spans="1:9" x14ac:dyDescent="0.25">
      <c r="A12126" t="s">
        <v>972</v>
      </c>
      <c r="B12126" t="s">
        <v>253</v>
      </c>
      <c r="C12126" s="76" t="s">
        <v>842</v>
      </c>
      <c r="D12126" t="s">
        <v>980</v>
      </c>
      <c r="E12126" s="82">
        <v>7.6</v>
      </c>
      <c r="F12126" t="s">
        <v>973</v>
      </c>
      <c r="G12126" s="83">
        <v>42682</v>
      </c>
      <c r="I12126">
        <v>2016</v>
      </c>
    </row>
    <row r="12127" spans="1:9" x14ac:dyDescent="0.25">
      <c r="A12127" t="s">
        <v>972</v>
      </c>
      <c r="B12127" t="s">
        <v>246</v>
      </c>
      <c r="C12127" s="76" t="s">
        <v>842</v>
      </c>
      <c r="D12127" t="s">
        <v>980</v>
      </c>
      <c r="E12127" s="82">
        <v>3.8</v>
      </c>
      <c r="F12127" t="s">
        <v>973</v>
      </c>
      <c r="G12127" s="83">
        <v>42556</v>
      </c>
      <c r="I12127">
        <v>2016</v>
      </c>
    </row>
    <row r="12128" spans="1:9" x14ac:dyDescent="0.25">
      <c r="A12128" t="s">
        <v>972</v>
      </c>
      <c r="B12128" t="s">
        <v>120</v>
      </c>
      <c r="C12128" s="76" t="s">
        <v>842</v>
      </c>
      <c r="D12128" t="s">
        <v>980</v>
      </c>
      <c r="E12128" s="82">
        <v>10</v>
      </c>
      <c r="F12128" t="s">
        <v>973</v>
      </c>
      <c r="G12128" s="83">
        <v>42558</v>
      </c>
      <c r="I12128">
        <v>2016</v>
      </c>
    </row>
    <row r="12129" spans="1:9" x14ac:dyDescent="0.25">
      <c r="A12129" t="s">
        <v>972</v>
      </c>
      <c r="B12129" t="s">
        <v>73</v>
      </c>
      <c r="C12129" s="76" t="s">
        <v>842</v>
      </c>
      <c r="D12129" t="s">
        <v>980</v>
      </c>
      <c r="E12129" s="82">
        <v>7.6</v>
      </c>
      <c r="F12129" t="s">
        <v>973</v>
      </c>
      <c r="G12129" s="83">
        <v>42612</v>
      </c>
      <c r="I12129">
        <v>2016</v>
      </c>
    </row>
    <row r="12130" spans="1:9" x14ac:dyDescent="0.25">
      <c r="A12130" t="s">
        <v>972</v>
      </c>
      <c r="B12130" t="s">
        <v>230</v>
      </c>
      <c r="C12130" s="76" t="s">
        <v>842</v>
      </c>
      <c r="D12130" t="s">
        <v>980</v>
      </c>
      <c r="E12130" s="82">
        <v>4.2</v>
      </c>
      <c r="F12130" t="s">
        <v>973</v>
      </c>
      <c r="G12130" s="83">
        <v>42566</v>
      </c>
      <c r="I12130">
        <v>2016</v>
      </c>
    </row>
    <row r="12131" spans="1:9" x14ac:dyDescent="0.25">
      <c r="A12131" t="s">
        <v>972</v>
      </c>
      <c r="B12131" t="s">
        <v>199</v>
      </c>
      <c r="C12131" s="76" t="s">
        <v>842</v>
      </c>
      <c r="D12131" t="s">
        <v>980</v>
      </c>
      <c r="E12131" s="82">
        <v>6</v>
      </c>
      <c r="F12131" t="s">
        <v>973</v>
      </c>
      <c r="G12131" s="83">
        <v>42587</v>
      </c>
      <c r="I12131">
        <v>2016</v>
      </c>
    </row>
    <row r="12132" spans="1:9" x14ac:dyDescent="0.25">
      <c r="A12132" t="s">
        <v>972</v>
      </c>
      <c r="B12132" t="s">
        <v>199</v>
      </c>
      <c r="C12132" s="76" t="s">
        <v>842</v>
      </c>
      <c r="D12132" t="s">
        <v>980</v>
      </c>
      <c r="E12132" s="82">
        <v>6</v>
      </c>
      <c r="F12132" t="s">
        <v>973</v>
      </c>
      <c r="G12132" s="83">
        <v>42576</v>
      </c>
      <c r="I12132">
        <v>2016</v>
      </c>
    </row>
    <row r="12133" spans="1:9" x14ac:dyDescent="0.25">
      <c r="A12133" t="s">
        <v>972</v>
      </c>
      <c r="B12133" t="s">
        <v>81</v>
      </c>
      <c r="C12133" s="76" t="s">
        <v>842</v>
      </c>
      <c r="D12133" t="s">
        <v>980</v>
      </c>
      <c r="E12133" s="82">
        <v>7.6</v>
      </c>
      <c r="F12133" t="s">
        <v>973</v>
      </c>
      <c r="G12133" s="83">
        <v>42545</v>
      </c>
      <c r="I12133">
        <v>2016</v>
      </c>
    </row>
    <row r="12134" spans="1:9" x14ac:dyDescent="0.25">
      <c r="A12134" t="s">
        <v>972</v>
      </c>
      <c r="B12134" t="s">
        <v>245</v>
      </c>
      <c r="C12134" s="76" t="s">
        <v>842</v>
      </c>
      <c r="D12134" t="s">
        <v>980</v>
      </c>
      <c r="E12134" s="82">
        <v>5</v>
      </c>
      <c r="F12134" t="s">
        <v>973</v>
      </c>
      <c r="G12134" s="83">
        <v>42583</v>
      </c>
      <c r="I12134">
        <v>2016</v>
      </c>
    </row>
    <row r="12135" spans="1:9" x14ac:dyDescent="0.25">
      <c r="A12135" t="s">
        <v>972</v>
      </c>
      <c r="B12135" t="s">
        <v>199</v>
      </c>
      <c r="C12135" s="76" t="s">
        <v>842</v>
      </c>
      <c r="D12135" t="s">
        <v>980</v>
      </c>
      <c r="E12135" s="82">
        <v>3</v>
      </c>
      <c r="F12135" t="s">
        <v>973</v>
      </c>
      <c r="G12135" s="83">
        <v>42587</v>
      </c>
      <c r="I12135">
        <v>2016</v>
      </c>
    </row>
    <row r="12136" spans="1:9" x14ac:dyDescent="0.25">
      <c r="A12136" t="s">
        <v>972</v>
      </c>
      <c r="B12136" t="s">
        <v>199</v>
      </c>
      <c r="C12136" s="76" t="s">
        <v>842</v>
      </c>
      <c r="D12136" t="s">
        <v>980</v>
      </c>
      <c r="E12136" s="82">
        <v>3.6</v>
      </c>
      <c r="F12136" t="s">
        <v>973</v>
      </c>
      <c r="G12136" s="83">
        <v>42570</v>
      </c>
      <c r="I12136">
        <v>2016</v>
      </c>
    </row>
    <row r="12137" spans="1:9" x14ac:dyDescent="0.25">
      <c r="A12137" t="s">
        <v>972</v>
      </c>
      <c r="B12137" t="s">
        <v>249</v>
      </c>
      <c r="C12137" s="76" t="s">
        <v>842</v>
      </c>
      <c r="D12137" t="s">
        <v>980</v>
      </c>
      <c r="E12137" s="82">
        <v>3.8</v>
      </c>
      <c r="F12137" t="s">
        <v>973</v>
      </c>
      <c r="G12137" s="83">
        <v>42657</v>
      </c>
      <c r="I12137">
        <v>2016</v>
      </c>
    </row>
    <row r="12138" spans="1:9" x14ac:dyDescent="0.25">
      <c r="A12138" t="s">
        <v>972</v>
      </c>
      <c r="B12138" t="s">
        <v>92</v>
      </c>
      <c r="C12138" s="76" t="s">
        <v>842</v>
      </c>
      <c r="D12138" t="s">
        <v>980</v>
      </c>
      <c r="E12138" s="82">
        <v>10</v>
      </c>
      <c r="F12138" t="s">
        <v>973</v>
      </c>
      <c r="G12138" s="83">
        <v>42580</v>
      </c>
      <c r="I12138">
        <v>2016</v>
      </c>
    </row>
    <row r="12139" spans="1:9" x14ac:dyDescent="0.25">
      <c r="A12139" t="s">
        <v>972</v>
      </c>
      <c r="B12139" t="s">
        <v>229</v>
      </c>
      <c r="C12139" s="76" t="s">
        <v>842</v>
      </c>
      <c r="D12139" t="s">
        <v>980</v>
      </c>
      <c r="E12139" s="82">
        <v>3.8</v>
      </c>
      <c r="F12139" t="s">
        <v>973</v>
      </c>
      <c r="G12139" s="83">
        <v>42558</v>
      </c>
      <c r="I12139">
        <v>2016</v>
      </c>
    </row>
    <row r="12140" spans="1:9" x14ac:dyDescent="0.25">
      <c r="A12140" t="s">
        <v>972</v>
      </c>
      <c r="B12140" t="s">
        <v>177</v>
      </c>
      <c r="C12140" s="76" t="s">
        <v>842</v>
      </c>
      <c r="D12140" t="s">
        <v>980</v>
      </c>
      <c r="E12140" s="82">
        <v>7.6</v>
      </c>
      <c r="F12140" t="s">
        <v>973</v>
      </c>
      <c r="G12140" s="83">
        <v>42562</v>
      </c>
      <c r="I12140">
        <v>2016</v>
      </c>
    </row>
    <row r="12141" spans="1:9" x14ac:dyDescent="0.25">
      <c r="A12141" t="s">
        <v>972</v>
      </c>
      <c r="B12141" t="s">
        <v>232</v>
      </c>
      <c r="C12141" s="76" t="s">
        <v>842</v>
      </c>
      <c r="D12141" t="s">
        <v>980</v>
      </c>
      <c r="E12141" s="82">
        <v>7.6</v>
      </c>
      <c r="F12141" t="s">
        <v>973</v>
      </c>
      <c r="G12141" s="83">
        <v>42566</v>
      </c>
      <c r="I12141">
        <v>2016</v>
      </c>
    </row>
    <row r="12142" spans="1:9" x14ac:dyDescent="0.25">
      <c r="A12142" t="s">
        <v>972</v>
      </c>
      <c r="B12142" t="s">
        <v>242</v>
      </c>
      <c r="C12142" s="76" t="s">
        <v>842</v>
      </c>
      <c r="D12142" t="s">
        <v>980</v>
      </c>
      <c r="E12142" s="82">
        <v>7.6</v>
      </c>
      <c r="F12142" t="s">
        <v>973</v>
      </c>
      <c r="G12142" s="83">
        <v>42565</v>
      </c>
      <c r="I12142">
        <v>2016</v>
      </c>
    </row>
    <row r="12143" spans="1:9" x14ac:dyDescent="0.25">
      <c r="A12143" t="s">
        <v>972</v>
      </c>
      <c r="B12143" t="s">
        <v>100</v>
      </c>
      <c r="C12143" s="76" t="s">
        <v>842</v>
      </c>
      <c r="D12143" t="s">
        <v>980</v>
      </c>
      <c r="E12143" s="82">
        <v>5</v>
      </c>
      <c r="F12143" t="s">
        <v>973</v>
      </c>
      <c r="G12143" s="83">
        <v>42580</v>
      </c>
      <c r="I12143">
        <v>2016</v>
      </c>
    </row>
    <row r="12144" spans="1:9" x14ac:dyDescent="0.25">
      <c r="A12144" t="s">
        <v>972</v>
      </c>
      <c r="B12144" t="s">
        <v>214</v>
      </c>
      <c r="C12144" s="76" t="s">
        <v>842</v>
      </c>
      <c r="D12144" t="s">
        <v>980</v>
      </c>
      <c r="E12144" s="82">
        <v>7.6</v>
      </c>
      <c r="F12144" t="s">
        <v>973</v>
      </c>
      <c r="G12144" s="83">
        <v>42587</v>
      </c>
      <c r="I12144">
        <v>2016</v>
      </c>
    </row>
    <row r="12145" spans="1:9" x14ac:dyDescent="0.25">
      <c r="A12145" t="s">
        <v>972</v>
      </c>
      <c r="B12145" t="s">
        <v>242</v>
      </c>
      <c r="C12145" s="76" t="s">
        <v>842</v>
      </c>
      <c r="D12145" t="s">
        <v>980</v>
      </c>
      <c r="E12145" s="82">
        <v>7.6</v>
      </c>
      <c r="F12145" t="s">
        <v>973</v>
      </c>
      <c r="G12145" s="83">
        <v>42559</v>
      </c>
      <c r="I12145">
        <v>2016</v>
      </c>
    </row>
    <row r="12146" spans="1:9" x14ac:dyDescent="0.25">
      <c r="A12146" t="s">
        <v>972</v>
      </c>
      <c r="B12146" t="s">
        <v>177</v>
      </c>
      <c r="C12146" s="76" t="s">
        <v>842</v>
      </c>
      <c r="D12146" t="s">
        <v>980</v>
      </c>
      <c r="E12146" s="82">
        <v>5</v>
      </c>
      <c r="F12146" t="s">
        <v>973</v>
      </c>
      <c r="G12146" s="83">
        <v>42552</v>
      </c>
      <c r="I12146">
        <v>2016</v>
      </c>
    </row>
    <row r="12147" spans="1:9" x14ac:dyDescent="0.25">
      <c r="A12147" t="s">
        <v>972</v>
      </c>
      <c r="B12147" t="s">
        <v>169</v>
      </c>
      <c r="C12147" s="76" t="s">
        <v>842</v>
      </c>
      <c r="D12147" t="s">
        <v>980</v>
      </c>
      <c r="E12147" s="82">
        <v>7.6</v>
      </c>
      <c r="F12147" t="s">
        <v>973</v>
      </c>
      <c r="G12147" s="83">
        <v>42542</v>
      </c>
      <c r="I12147">
        <v>2016</v>
      </c>
    </row>
    <row r="12148" spans="1:9" x14ac:dyDescent="0.25">
      <c r="A12148" t="s">
        <v>972</v>
      </c>
      <c r="B12148" t="s">
        <v>240</v>
      </c>
      <c r="C12148" s="76" t="s">
        <v>842</v>
      </c>
      <c r="D12148" t="s">
        <v>980</v>
      </c>
      <c r="E12148" s="82">
        <v>5</v>
      </c>
      <c r="F12148" t="s">
        <v>973</v>
      </c>
      <c r="G12148" s="83">
        <v>42564</v>
      </c>
      <c r="I12148">
        <v>2016</v>
      </c>
    </row>
    <row r="12149" spans="1:9" x14ac:dyDescent="0.25">
      <c r="A12149" t="s">
        <v>972</v>
      </c>
      <c r="B12149" t="s">
        <v>253</v>
      </c>
      <c r="C12149" s="76" t="s">
        <v>842</v>
      </c>
      <c r="D12149" t="s">
        <v>980</v>
      </c>
      <c r="E12149" s="82">
        <v>5</v>
      </c>
      <c r="F12149" t="s">
        <v>973</v>
      </c>
      <c r="G12149" s="83">
        <v>42584</v>
      </c>
      <c r="I12149">
        <v>2016</v>
      </c>
    </row>
    <row r="12150" spans="1:9" x14ac:dyDescent="0.25">
      <c r="A12150" t="s">
        <v>972</v>
      </c>
      <c r="B12150" t="s">
        <v>95</v>
      </c>
      <c r="C12150" s="76" t="s">
        <v>842</v>
      </c>
      <c r="D12150" t="s">
        <v>980</v>
      </c>
      <c r="E12150" s="82">
        <v>5</v>
      </c>
      <c r="F12150" t="s">
        <v>973</v>
      </c>
      <c r="G12150" s="83">
        <v>42703</v>
      </c>
      <c r="I12150">
        <v>2016</v>
      </c>
    </row>
    <row r="12151" spans="1:9" x14ac:dyDescent="0.25">
      <c r="A12151" t="s">
        <v>972</v>
      </c>
      <c r="B12151" t="s">
        <v>249</v>
      </c>
      <c r="C12151" s="76" t="s">
        <v>842</v>
      </c>
      <c r="D12151" t="s">
        <v>980</v>
      </c>
      <c r="E12151" s="82">
        <v>7.6</v>
      </c>
      <c r="F12151" t="s">
        <v>973</v>
      </c>
      <c r="G12151" s="83">
        <v>42639</v>
      </c>
      <c r="I12151">
        <v>2016</v>
      </c>
    </row>
    <row r="12152" spans="1:9" x14ac:dyDescent="0.25">
      <c r="A12152" t="s">
        <v>972</v>
      </c>
      <c r="B12152" t="s">
        <v>249</v>
      </c>
      <c r="C12152" s="76" t="s">
        <v>842</v>
      </c>
      <c r="D12152" t="s">
        <v>980</v>
      </c>
      <c r="E12152" s="82">
        <v>5</v>
      </c>
      <c r="F12152" t="s">
        <v>973</v>
      </c>
      <c r="G12152" s="83">
        <v>42641</v>
      </c>
      <c r="I12152">
        <v>2016</v>
      </c>
    </row>
    <row r="12153" spans="1:9" x14ac:dyDescent="0.25">
      <c r="A12153" t="s">
        <v>972</v>
      </c>
      <c r="B12153" t="s">
        <v>71</v>
      </c>
      <c r="C12153" s="76" t="s">
        <v>842</v>
      </c>
      <c r="D12153" t="s">
        <v>980</v>
      </c>
      <c r="E12153" s="82">
        <v>5</v>
      </c>
      <c r="F12153" t="s">
        <v>973</v>
      </c>
      <c r="G12153" s="83">
        <v>42566</v>
      </c>
      <c r="I12153">
        <v>2016</v>
      </c>
    </row>
    <row r="12154" spans="1:9" x14ac:dyDescent="0.25">
      <c r="A12154" t="s">
        <v>972</v>
      </c>
      <c r="B12154" t="s">
        <v>170</v>
      </c>
      <c r="C12154" s="76" t="s">
        <v>842</v>
      </c>
      <c r="D12154" t="s">
        <v>980</v>
      </c>
      <c r="E12154" s="82">
        <v>2</v>
      </c>
      <c r="F12154" t="s">
        <v>973</v>
      </c>
      <c r="G12154" s="83">
        <v>42643</v>
      </c>
      <c r="I12154">
        <v>2016</v>
      </c>
    </row>
    <row r="12155" spans="1:9" x14ac:dyDescent="0.25">
      <c r="A12155" t="s">
        <v>972</v>
      </c>
      <c r="B12155" t="s">
        <v>247</v>
      </c>
      <c r="C12155" s="76" t="s">
        <v>842</v>
      </c>
      <c r="D12155" t="s">
        <v>980</v>
      </c>
      <c r="E12155" s="82">
        <v>5</v>
      </c>
      <c r="F12155" t="s">
        <v>973</v>
      </c>
      <c r="G12155" s="83">
        <v>42564</v>
      </c>
      <c r="I12155">
        <v>2016</v>
      </c>
    </row>
    <row r="12156" spans="1:9" x14ac:dyDescent="0.25">
      <c r="A12156" t="s">
        <v>972</v>
      </c>
      <c r="B12156" t="s">
        <v>246</v>
      </c>
      <c r="C12156" s="76" t="s">
        <v>842</v>
      </c>
      <c r="D12156" t="s">
        <v>980</v>
      </c>
      <c r="E12156" s="82">
        <v>7.6</v>
      </c>
      <c r="F12156" t="s">
        <v>973</v>
      </c>
      <c r="G12156" s="83">
        <v>42639</v>
      </c>
      <c r="I12156">
        <v>2016</v>
      </c>
    </row>
    <row r="12157" spans="1:9" x14ac:dyDescent="0.25">
      <c r="A12157" t="s">
        <v>972</v>
      </c>
      <c r="B12157" t="s">
        <v>115</v>
      </c>
      <c r="C12157" s="76" t="s">
        <v>842</v>
      </c>
      <c r="D12157" t="s">
        <v>980</v>
      </c>
      <c r="E12157" s="82">
        <v>6</v>
      </c>
      <c r="F12157" t="s">
        <v>973</v>
      </c>
      <c r="G12157" s="83">
        <v>42573</v>
      </c>
      <c r="I12157">
        <v>2016</v>
      </c>
    </row>
    <row r="12158" spans="1:9" x14ac:dyDescent="0.25">
      <c r="A12158" t="s">
        <v>972</v>
      </c>
      <c r="B12158" t="s">
        <v>241</v>
      </c>
      <c r="C12158" s="76" t="s">
        <v>842</v>
      </c>
      <c r="D12158" t="s">
        <v>980</v>
      </c>
      <c r="E12158" s="82">
        <v>7.6</v>
      </c>
      <c r="F12158" t="s">
        <v>973</v>
      </c>
      <c r="G12158" s="83">
        <v>42543</v>
      </c>
      <c r="I12158">
        <v>2016</v>
      </c>
    </row>
    <row r="12159" spans="1:9" x14ac:dyDescent="0.25">
      <c r="A12159" t="s">
        <v>972</v>
      </c>
      <c r="B12159" t="s">
        <v>237</v>
      </c>
      <c r="C12159" s="76" t="s">
        <v>842</v>
      </c>
      <c r="D12159" t="s">
        <v>980</v>
      </c>
      <c r="E12159" s="82">
        <v>5</v>
      </c>
      <c r="F12159" t="s">
        <v>973</v>
      </c>
      <c r="G12159" s="83">
        <v>42657</v>
      </c>
      <c r="I12159">
        <v>2016</v>
      </c>
    </row>
    <row r="12160" spans="1:9" x14ac:dyDescent="0.25">
      <c r="A12160" t="s">
        <v>972</v>
      </c>
      <c r="B12160" t="s">
        <v>66</v>
      </c>
      <c r="C12160" s="76" t="s">
        <v>842</v>
      </c>
      <c r="D12160" t="s">
        <v>980</v>
      </c>
      <c r="E12160" s="82">
        <v>3</v>
      </c>
      <c r="F12160" t="s">
        <v>973</v>
      </c>
      <c r="G12160" s="83">
        <v>42643</v>
      </c>
      <c r="I12160">
        <v>2016</v>
      </c>
    </row>
    <row r="12161" spans="1:9" x14ac:dyDescent="0.25">
      <c r="A12161" t="s">
        <v>972</v>
      </c>
      <c r="B12161" t="s">
        <v>95</v>
      </c>
      <c r="C12161" s="76" t="s">
        <v>842</v>
      </c>
      <c r="D12161" t="s">
        <v>980</v>
      </c>
      <c r="E12161" s="82">
        <v>3</v>
      </c>
      <c r="F12161" t="s">
        <v>973</v>
      </c>
      <c r="G12161" s="83">
        <v>42593</v>
      </c>
      <c r="I12161">
        <v>2016</v>
      </c>
    </row>
    <row r="12162" spans="1:9" x14ac:dyDescent="0.25">
      <c r="A12162" t="s">
        <v>972</v>
      </c>
      <c r="B12162" t="s">
        <v>249</v>
      </c>
      <c r="C12162" s="76" t="s">
        <v>842</v>
      </c>
      <c r="D12162" t="s">
        <v>980</v>
      </c>
      <c r="E12162" s="82">
        <v>10</v>
      </c>
      <c r="F12162" t="s">
        <v>973</v>
      </c>
      <c r="G12162" s="83">
        <v>42639</v>
      </c>
      <c r="I12162">
        <v>2016</v>
      </c>
    </row>
    <row r="12163" spans="1:9" x14ac:dyDescent="0.25">
      <c r="A12163" t="s">
        <v>972</v>
      </c>
      <c r="B12163" t="s">
        <v>248</v>
      </c>
      <c r="C12163" s="76" t="s">
        <v>842</v>
      </c>
      <c r="D12163" t="s">
        <v>980</v>
      </c>
      <c r="E12163" s="82">
        <v>7.6</v>
      </c>
      <c r="F12163" t="s">
        <v>973</v>
      </c>
      <c r="G12163" s="83">
        <v>42639</v>
      </c>
      <c r="I12163">
        <v>2016</v>
      </c>
    </row>
    <row r="12164" spans="1:9" x14ac:dyDescent="0.25">
      <c r="A12164" t="s">
        <v>972</v>
      </c>
      <c r="B12164" t="s">
        <v>95</v>
      </c>
      <c r="C12164" s="76" t="s">
        <v>842</v>
      </c>
      <c r="D12164" t="s">
        <v>980</v>
      </c>
      <c r="E12164" s="82">
        <v>4.2</v>
      </c>
      <c r="F12164" t="s">
        <v>973</v>
      </c>
      <c r="G12164" s="83">
        <v>42636</v>
      </c>
      <c r="I12164">
        <v>2016</v>
      </c>
    </row>
    <row r="12165" spans="1:9" x14ac:dyDescent="0.25">
      <c r="A12165" t="s">
        <v>972</v>
      </c>
      <c r="B12165" t="s">
        <v>115</v>
      </c>
      <c r="C12165" s="76" t="s">
        <v>842</v>
      </c>
      <c r="D12165" t="s">
        <v>980</v>
      </c>
      <c r="E12165" s="82">
        <v>10</v>
      </c>
      <c r="F12165" t="s">
        <v>973</v>
      </c>
      <c r="G12165" s="83">
        <v>42573</v>
      </c>
      <c r="I12165">
        <v>2016</v>
      </c>
    </row>
    <row r="12166" spans="1:9" x14ac:dyDescent="0.25">
      <c r="A12166" t="s">
        <v>972</v>
      </c>
      <c r="B12166" t="s">
        <v>95</v>
      </c>
      <c r="C12166" s="76" t="s">
        <v>842</v>
      </c>
      <c r="D12166" t="s">
        <v>980</v>
      </c>
      <c r="E12166" s="82">
        <v>3</v>
      </c>
      <c r="F12166" t="s">
        <v>973</v>
      </c>
      <c r="G12166" s="83">
        <v>42597</v>
      </c>
      <c r="I12166">
        <v>2016</v>
      </c>
    </row>
    <row r="12167" spans="1:9" x14ac:dyDescent="0.25">
      <c r="A12167" t="s">
        <v>972</v>
      </c>
      <c r="B12167" t="s">
        <v>127</v>
      </c>
      <c r="C12167" s="76" t="s">
        <v>842</v>
      </c>
      <c r="D12167" t="s">
        <v>980</v>
      </c>
      <c r="E12167" s="82">
        <v>6</v>
      </c>
      <c r="F12167" t="s">
        <v>973</v>
      </c>
      <c r="G12167" s="83">
        <v>42559</v>
      </c>
      <c r="I12167">
        <v>2016</v>
      </c>
    </row>
    <row r="12168" spans="1:9" x14ac:dyDescent="0.25">
      <c r="A12168" t="s">
        <v>972</v>
      </c>
      <c r="B12168" t="s">
        <v>280</v>
      </c>
      <c r="C12168" s="76" t="s">
        <v>842</v>
      </c>
      <c r="D12168" t="s">
        <v>980</v>
      </c>
      <c r="E12168" s="82">
        <v>7.6</v>
      </c>
      <c r="F12168" t="s">
        <v>973</v>
      </c>
      <c r="G12168" s="83">
        <v>42594</v>
      </c>
      <c r="I12168">
        <v>2016</v>
      </c>
    </row>
    <row r="12169" spans="1:9" x14ac:dyDescent="0.25">
      <c r="A12169" t="s">
        <v>972</v>
      </c>
      <c r="B12169" t="s">
        <v>253</v>
      </c>
      <c r="C12169" s="76" t="s">
        <v>842</v>
      </c>
      <c r="D12169" t="s">
        <v>980</v>
      </c>
      <c r="E12169" s="82">
        <v>3</v>
      </c>
      <c r="F12169" t="s">
        <v>973</v>
      </c>
      <c r="G12169" s="83">
        <v>42564</v>
      </c>
      <c r="I12169">
        <v>2016</v>
      </c>
    </row>
    <row r="12170" spans="1:9" x14ac:dyDescent="0.25">
      <c r="A12170" t="s">
        <v>972</v>
      </c>
      <c r="B12170" t="s">
        <v>177</v>
      </c>
      <c r="C12170" s="76" t="s">
        <v>842</v>
      </c>
      <c r="D12170" t="s">
        <v>980</v>
      </c>
      <c r="E12170" s="82">
        <v>3</v>
      </c>
      <c r="F12170" t="s">
        <v>973</v>
      </c>
      <c r="G12170" s="83">
        <v>42579</v>
      </c>
      <c r="I12170">
        <v>2016</v>
      </c>
    </row>
    <row r="12171" spans="1:9" x14ac:dyDescent="0.25">
      <c r="A12171" t="s">
        <v>972</v>
      </c>
      <c r="B12171" t="s">
        <v>63</v>
      </c>
      <c r="C12171" s="76" t="s">
        <v>842</v>
      </c>
      <c r="D12171" t="s">
        <v>980</v>
      </c>
      <c r="E12171" s="82">
        <v>15.08</v>
      </c>
      <c r="F12171" t="s">
        <v>973</v>
      </c>
      <c r="G12171" s="83">
        <v>42570</v>
      </c>
      <c r="I12171">
        <v>2016</v>
      </c>
    </row>
    <row r="12172" spans="1:9" x14ac:dyDescent="0.25">
      <c r="A12172" t="s">
        <v>972</v>
      </c>
      <c r="B12172" t="s">
        <v>71</v>
      </c>
      <c r="C12172" s="76" t="s">
        <v>842</v>
      </c>
      <c r="D12172" t="s">
        <v>980</v>
      </c>
      <c r="E12172" s="82">
        <v>13.2</v>
      </c>
      <c r="F12172" t="s">
        <v>973</v>
      </c>
      <c r="G12172" s="83">
        <v>42549</v>
      </c>
      <c r="I12172">
        <v>2016</v>
      </c>
    </row>
    <row r="12173" spans="1:9" x14ac:dyDescent="0.25">
      <c r="A12173" t="s">
        <v>972</v>
      </c>
      <c r="B12173" s="74" t="s">
        <v>213</v>
      </c>
      <c r="C12173" s="76" t="s">
        <v>842</v>
      </c>
      <c r="D12173" t="s">
        <v>980</v>
      </c>
      <c r="E12173" s="82">
        <v>3.8</v>
      </c>
      <c r="F12173" t="s">
        <v>973</v>
      </c>
      <c r="G12173" s="83">
        <v>42562</v>
      </c>
      <c r="I12173">
        <v>2016</v>
      </c>
    </row>
    <row r="12174" spans="1:9" x14ac:dyDescent="0.25">
      <c r="A12174" t="s">
        <v>972</v>
      </c>
      <c r="B12174" t="s">
        <v>246</v>
      </c>
      <c r="C12174" s="76" t="s">
        <v>842</v>
      </c>
      <c r="D12174" t="s">
        <v>980</v>
      </c>
      <c r="E12174" s="82">
        <v>7.6</v>
      </c>
      <c r="F12174" t="s">
        <v>973</v>
      </c>
      <c r="G12174" s="83">
        <v>42545</v>
      </c>
      <c r="I12174">
        <v>2016</v>
      </c>
    </row>
    <row r="12175" spans="1:9" x14ac:dyDescent="0.25">
      <c r="A12175" t="s">
        <v>972</v>
      </c>
      <c r="B12175" t="s">
        <v>96</v>
      </c>
      <c r="C12175" s="76" t="s">
        <v>842</v>
      </c>
      <c r="D12175" t="s">
        <v>980</v>
      </c>
      <c r="E12175" s="82">
        <v>15</v>
      </c>
      <c r="F12175" t="s">
        <v>973</v>
      </c>
      <c r="G12175" s="83">
        <v>42657</v>
      </c>
      <c r="I12175">
        <v>2016</v>
      </c>
    </row>
    <row r="12176" spans="1:9" x14ac:dyDescent="0.25">
      <c r="A12176" t="s">
        <v>972</v>
      </c>
      <c r="B12176" t="s">
        <v>81</v>
      </c>
      <c r="C12176" s="76" t="s">
        <v>842</v>
      </c>
      <c r="D12176" t="s">
        <v>980</v>
      </c>
      <c r="E12176" s="82">
        <v>10</v>
      </c>
      <c r="F12176" t="s">
        <v>973</v>
      </c>
      <c r="G12176" s="83">
        <v>42615</v>
      </c>
      <c r="I12176">
        <v>2016</v>
      </c>
    </row>
    <row r="12177" spans="1:9" x14ac:dyDescent="0.25">
      <c r="A12177" t="s">
        <v>972</v>
      </c>
      <c r="B12177" s="74" t="s">
        <v>213</v>
      </c>
      <c r="C12177" s="76" t="s">
        <v>842</v>
      </c>
      <c r="D12177" t="s">
        <v>980</v>
      </c>
      <c r="E12177" s="82">
        <v>6</v>
      </c>
      <c r="F12177" t="s">
        <v>973</v>
      </c>
      <c r="G12177" s="83">
        <v>42584</v>
      </c>
      <c r="I12177">
        <v>2016</v>
      </c>
    </row>
    <row r="12178" spans="1:9" x14ac:dyDescent="0.25">
      <c r="A12178" t="s">
        <v>972</v>
      </c>
      <c r="B12178" t="s">
        <v>247</v>
      </c>
      <c r="C12178" s="76" t="s">
        <v>842</v>
      </c>
      <c r="D12178" t="s">
        <v>980</v>
      </c>
      <c r="E12178" s="82">
        <v>3.8</v>
      </c>
      <c r="F12178" t="s">
        <v>973</v>
      </c>
      <c r="G12178" s="83">
        <v>42562</v>
      </c>
      <c r="I12178">
        <v>2016</v>
      </c>
    </row>
    <row r="12179" spans="1:9" x14ac:dyDescent="0.25">
      <c r="A12179" t="s">
        <v>972</v>
      </c>
      <c r="B12179" t="s">
        <v>243</v>
      </c>
      <c r="C12179" s="76" t="s">
        <v>842</v>
      </c>
      <c r="D12179" t="s">
        <v>980</v>
      </c>
      <c r="E12179" s="82">
        <v>5</v>
      </c>
      <c r="F12179" t="s">
        <v>973</v>
      </c>
      <c r="G12179" s="83">
        <v>42594</v>
      </c>
      <c r="I12179">
        <v>2016</v>
      </c>
    </row>
    <row r="12180" spans="1:9" x14ac:dyDescent="0.25">
      <c r="A12180" t="s">
        <v>972</v>
      </c>
      <c r="B12180" t="s">
        <v>115</v>
      </c>
      <c r="C12180" s="76" t="s">
        <v>842</v>
      </c>
      <c r="D12180" t="s">
        <v>980</v>
      </c>
      <c r="E12180" s="82">
        <v>3</v>
      </c>
      <c r="F12180" t="s">
        <v>973</v>
      </c>
      <c r="G12180" s="83">
        <v>42562</v>
      </c>
      <c r="I12180">
        <v>2016</v>
      </c>
    </row>
    <row r="12181" spans="1:9" x14ac:dyDescent="0.25">
      <c r="A12181" t="s">
        <v>972</v>
      </c>
      <c r="B12181" t="s">
        <v>171</v>
      </c>
      <c r="C12181" s="76" t="s">
        <v>842</v>
      </c>
      <c r="D12181" t="s">
        <v>980</v>
      </c>
      <c r="E12181" s="82">
        <v>12</v>
      </c>
      <c r="F12181" t="s">
        <v>973</v>
      </c>
      <c r="G12181" s="83">
        <v>42608</v>
      </c>
      <c r="I12181">
        <v>2016</v>
      </c>
    </row>
    <row r="12182" spans="1:9" x14ac:dyDescent="0.25">
      <c r="A12182" t="s">
        <v>972</v>
      </c>
      <c r="B12182" t="s">
        <v>240</v>
      </c>
      <c r="C12182" s="76" t="s">
        <v>842</v>
      </c>
      <c r="D12182" t="s">
        <v>980</v>
      </c>
      <c r="E12182" s="82">
        <v>4.2</v>
      </c>
      <c r="F12182" t="s">
        <v>973</v>
      </c>
      <c r="G12182" s="83">
        <v>42643</v>
      </c>
      <c r="I12182">
        <v>2016</v>
      </c>
    </row>
    <row r="12183" spans="1:9" x14ac:dyDescent="0.25">
      <c r="A12183" t="s">
        <v>972</v>
      </c>
      <c r="B12183" t="s">
        <v>186</v>
      </c>
      <c r="C12183" s="76" t="s">
        <v>842</v>
      </c>
      <c r="D12183" t="s">
        <v>980</v>
      </c>
      <c r="E12183" s="82">
        <v>3.6</v>
      </c>
      <c r="F12183" t="s">
        <v>973</v>
      </c>
      <c r="G12183" s="83">
        <v>42657</v>
      </c>
      <c r="I12183">
        <v>2016</v>
      </c>
    </row>
    <row r="12184" spans="1:9" x14ac:dyDescent="0.25">
      <c r="A12184" t="s">
        <v>972</v>
      </c>
      <c r="B12184" t="s">
        <v>147</v>
      </c>
      <c r="C12184" s="76" t="s">
        <v>842</v>
      </c>
      <c r="D12184" t="s">
        <v>980</v>
      </c>
      <c r="E12184" s="82">
        <v>7</v>
      </c>
      <c r="F12184" t="s">
        <v>973</v>
      </c>
      <c r="G12184" s="83">
        <v>42585</v>
      </c>
      <c r="I12184">
        <v>2016</v>
      </c>
    </row>
    <row r="12185" spans="1:9" x14ac:dyDescent="0.25">
      <c r="A12185" t="s">
        <v>972</v>
      </c>
      <c r="B12185" t="s">
        <v>241</v>
      </c>
      <c r="C12185" s="76" t="s">
        <v>842</v>
      </c>
      <c r="D12185" t="s">
        <v>980</v>
      </c>
      <c r="E12185" s="82">
        <v>7.6</v>
      </c>
      <c r="F12185" t="s">
        <v>973</v>
      </c>
      <c r="G12185" s="83">
        <v>42640</v>
      </c>
      <c r="I12185">
        <v>2016</v>
      </c>
    </row>
    <row r="12186" spans="1:9" x14ac:dyDescent="0.25">
      <c r="A12186" t="s">
        <v>972</v>
      </c>
      <c r="B12186" t="s">
        <v>223</v>
      </c>
      <c r="C12186" s="76" t="s">
        <v>842</v>
      </c>
      <c r="D12186" t="s">
        <v>980</v>
      </c>
      <c r="E12186" s="82">
        <v>5</v>
      </c>
      <c r="F12186" t="s">
        <v>973</v>
      </c>
      <c r="G12186" s="83">
        <v>42590</v>
      </c>
      <c r="I12186">
        <v>2016</v>
      </c>
    </row>
    <row r="12187" spans="1:9" x14ac:dyDescent="0.25">
      <c r="A12187" t="s">
        <v>972</v>
      </c>
      <c r="B12187" t="s">
        <v>245</v>
      </c>
      <c r="C12187" s="76" t="s">
        <v>842</v>
      </c>
      <c r="D12187" t="s">
        <v>980</v>
      </c>
      <c r="E12187" s="82">
        <v>8.1999999999999993</v>
      </c>
      <c r="F12187" t="s">
        <v>973</v>
      </c>
      <c r="G12187" s="83">
        <v>42594</v>
      </c>
      <c r="I12187">
        <v>2016</v>
      </c>
    </row>
    <row r="12188" spans="1:9" x14ac:dyDescent="0.25">
      <c r="A12188" t="s">
        <v>972</v>
      </c>
      <c r="B12188" t="s">
        <v>210</v>
      </c>
      <c r="C12188" s="76" t="s">
        <v>842</v>
      </c>
      <c r="D12188" t="s">
        <v>980</v>
      </c>
      <c r="E12188" s="82">
        <v>7.6</v>
      </c>
      <c r="F12188" t="s">
        <v>973</v>
      </c>
      <c r="G12188" s="83">
        <v>42639</v>
      </c>
      <c r="I12188">
        <v>2016</v>
      </c>
    </row>
    <row r="12189" spans="1:9" x14ac:dyDescent="0.25">
      <c r="A12189" t="s">
        <v>972</v>
      </c>
      <c r="B12189" t="s">
        <v>185</v>
      </c>
      <c r="C12189" s="76" t="s">
        <v>842</v>
      </c>
      <c r="D12189" t="s">
        <v>980</v>
      </c>
      <c r="E12189" s="82">
        <v>11.4</v>
      </c>
      <c r="F12189" t="s">
        <v>973</v>
      </c>
      <c r="G12189" s="83">
        <v>42579</v>
      </c>
      <c r="I12189">
        <v>2016</v>
      </c>
    </row>
    <row r="12190" spans="1:9" x14ac:dyDescent="0.25">
      <c r="A12190" t="s">
        <v>972</v>
      </c>
      <c r="B12190" t="s">
        <v>230</v>
      </c>
      <c r="C12190" s="76" t="s">
        <v>842</v>
      </c>
      <c r="D12190" t="s">
        <v>980</v>
      </c>
      <c r="E12190" s="82">
        <v>6</v>
      </c>
      <c r="F12190" t="s">
        <v>973</v>
      </c>
      <c r="G12190" s="83">
        <v>42586</v>
      </c>
      <c r="I12190">
        <v>2016</v>
      </c>
    </row>
    <row r="12191" spans="1:9" x14ac:dyDescent="0.25">
      <c r="A12191" t="s">
        <v>972</v>
      </c>
      <c r="B12191" t="s">
        <v>242</v>
      </c>
      <c r="C12191" s="76" t="s">
        <v>842</v>
      </c>
      <c r="D12191" t="s">
        <v>980</v>
      </c>
      <c r="E12191" s="82">
        <v>3.8</v>
      </c>
      <c r="F12191" t="s">
        <v>973</v>
      </c>
      <c r="G12191" s="83">
        <v>42564</v>
      </c>
      <c r="I12191">
        <v>2016</v>
      </c>
    </row>
    <row r="12192" spans="1:9" x14ac:dyDescent="0.25">
      <c r="A12192" t="s">
        <v>972</v>
      </c>
      <c r="B12192" t="s">
        <v>55</v>
      </c>
      <c r="C12192" s="76" t="s">
        <v>842</v>
      </c>
      <c r="D12192" t="s">
        <v>980</v>
      </c>
      <c r="E12192" s="82">
        <v>6</v>
      </c>
      <c r="F12192" t="s">
        <v>973</v>
      </c>
      <c r="G12192" s="83">
        <v>42570</v>
      </c>
      <c r="I12192">
        <v>2016</v>
      </c>
    </row>
    <row r="12193" spans="1:9" x14ac:dyDescent="0.25">
      <c r="A12193" t="s">
        <v>972</v>
      </c>
      <c r="B12193" t="s">
        <v>242</v>
      </c>
      <c r="C12193" s="76" t="s">
        <v>842</v>
      </c>
      <c r="D12193" t="s">
        <v>980</v>
      </c>
      <c r="E12193" s="82">
        <v>3.8</v>
      </c>
      <c r="F12193" t="s">
        <v>973</v>
      </c>
      <c r="G12193" s="83">
        <v>42594</v>
      </c>
      <c r="I12193">
        <v>2016</v>
      </c>
    </row>
    <row r="12194" spans="1:9" x14ac:dyDescent="0.25">
      <c r="A12194" t="s">
        <v>972</v>
      </c>
      <c r="B12194" t="s">
        <v>241</v>
      </c>
      <c r="C12194" s="76" t="s">
        <v>842</v>
      </c>
      <c r="D12194" t="s">
        <v>980</v>
      </c>
      <c r="E12194" s="82">
        <v>3</v>
      </c>
      <c r="F12194" t="s">
        <v>973</v>
      </c>
      <c r="G12194" s="83">
        <v>42640</v>
      </c>
      <c r="I12194">
        <v>2016</v>
      </c>
    </row>
    <row r="12195" spans="1:9" x14ac:dyDescent="0.25">
      <c r="A12195" t="s">
        <v>972</v>
      </c>
      <c r="B12195" t="s">
        <v>80</v>
      </c>
      <c r="C12195" s="76" t="s">
        <v>842</v>
      </c>
      <c r="D12195" t="s">
        <v>980</v>
      </c>
      <c r="E12195" s="82">
        <v>8.1999999999999993</v>
      </c>
      <c r="F12195" t="s">
        <v>973</v>
      </c>
      <c r="G12195" s="83">
        <v>42552</v>
      </c>
      <c r="I12195">
        <v>2016</v>
      </c>
    </row>
    <row r="12196" spans="1:9" x14ac:dyDescent="0.25">
      <c r="A12196" t="s">
        <v>972</v>
      </c>
      <c r="B12196" t="s">
        <v>245</v>
      </c>
      <c r="C12196" s="76" t="s">
        <v>842</v>
      </c>
      <c r="D12196" t="s">
        <v>980</v>
      </c>
      <c r="E12196" s="82">
        <v>3.6</v>
      </c>
      <c r="F12196" t="s">
        <v>973</v>
      </c>
      <c r="G12196" s="83">
        <v>42565</v>
      </c>
      <c r="I12196">
        <v>2016</v>
      </c>
    </row>
    <row r="12197" spans="1:9" x14ac:dyDescent="0.25">
      <c r="A12197" t="s">
        <v>972</v>
      </c>
      <c r="B12197" t="s">
        <v>203</v>
      </c>
      <c r="C12197" s="76" t="s">
        <v>842</v>
      </c>
      <c r="D12197" t="s">
        <v>980</v>
      </c>
      <c r="E12197" s="82">
        <v>7.68</v>
      </c>
      <c r="F12197" t="s">
        <v>973</v>
      </c>
      <c r="G12197" s="83">
        <v>42586</v>
      </c>
      <c r="I12197">
        <v>2016</v>
      </c>
    </row>
    <row r="12198" spans="1:9" x14ac:dyDescent="0.25">
      <c r="A12198" t="s">
        <v>972</v>
      </c>
      <c r="B12198" t="s">
        <v>91</v>
      </c>
      <c r="C12198" s="76" t="s">
        <v>842</v>
      </c>
      <c r="D12198" t="s">
        <v>980</v>
      </c>
      <c r="E12198" s="82">
        <v>4.4800000000000004</v>
      </c>
      <c r="F12198" t="s">
        <v>973</v>
      </c>
      <c r="G12198" s="83">
        <v>42586</v>
      </c>
      <c r="I12198">
        <v>2016</v>
      </c>
    </row>
    <row r="12199" spans="1:9" x14ac:dyDescent="0.25">
      <c r="A12199" t="s">
        <v>972</v>
      </c>
      <c r="B12199" t="s">
        <v>60</v>
      </c>
      <c r="C12199" s="76" t="s">
        <v>842</v>
      </c>
      <c r="D12199" t="s">
        <v>980</v>
      </c>
      <c r="E12199" s="82">
        <v>7.6</v>
      </c>
      <c r="F12199" t="s">
        <v>973</v>
      </c>
      <c r="G12199" s="83">
        <v>42590</v>
      </c>
      <c r="I12199">
        <v>2016</v>
      </c>
    </row>
    <row r="12200" spans="1:9" x14ac:dyDescent="0.25">
      <c r="A12200" t="s">
        <v>972</v>
      </c>
      <c r="B12200" t="s">
        <v>205</v>
      </c>
      <c r="C12200" s="76" t="s">
        <v>842</v>
      </c>
      <c r="D12200" t="s">
        <v>980</v>
      </c>
      <c r="E12200" s="82">
        <v>10</v>
      </c>
      <c r="F12200" t="s">
        <v>973</v>
      </c>
      <c r="G12200" s="83">
        <v>42593</v>
      </c>
      <c r="I12200">
        <v>2016</v>
      </c>
    </row>
    <row r="12201" spans="1:9" x14ac:dyDescent="0.25">
      <c r="A12201" t="s">
        <v>972</v>
      </c>
      <c r="B12201" t="s">
        <v>96</v>
      </c>
      <c r="C12201" s="76" t="s">
        <v>842</v>
      </c>
      <c r="D12201" t="s">
        <v>980</v>
      </c>
      <c r="E12201" s="82">
        <v>3</v>
      </c>
      <c r="F12201" t="s">
        <v>973</v>
      </c>
      <c r="G12201" s="83">
        <v>42635</v>
      </c>
      <c r="I12201">
        <v>2016</v>
      </c>
    </row>
    <row r="12202" spans="1:9" x14ac:dyDescent="0.25">
      <c r="A12202" t="s">
        <v>972</v>
      </c>
      <c r="B12202" t="s">
        <v>151</v>
      </c>
      <c r="C12202" s="76" t="s">
        <v>842</v>
      </c>
      <c r="D12202" t="s">
        <v>980</v>
      </c>
      <c r="E12202" s="82">
        <v>4.2</v>
      </c>
      <c r="F12202" t="s">
        <v>973</v>
      </c>
      <c r="G12202" s="83">
        <v>42748</v>
      </c>
      <c r="I12202">
        <v>2017</v>
      </c>
    </row>
    <row r="12203" spans="1:9" x14ac:dyDescent="0.25">
      <c r="A12203" t="s">
        <v>972</v>
      </c>
      <c r="B12203" t="s">
        <v>125</v>
      </c>
      <c r="C12203" s="76" t="s">
        <v>842</v>
      </c>
      <c r="D12203" t="s">
        <v>980</v>
      </c>
      <c r="E12203" s="82">
        <v>5</v>
      </c>
      <c r="F12203" t="s">
        <v>973</v>
      </c>
      <c r="G12203" s="83">
        <v>42621</v>
      </c>
      <c r="I12203">
        <v>2016</v>
      </c>
    </row>
    <row r="12204" spans="1:9" x14ac:dyDescent="0.25">
      <c r="A12204" t="s">
        <v>972</v>
      </c>
      <c r="B12204" t="s">
        <v>242</v>
      </c>
      <c r="C12204" s="76" t="s">
        <v>842</v>
      </c>
      <c r="D12204" t="s">
        <v>980</v>
      </c>
      <c r="E12204" s="82">
        <v>3</v>
      </c>
      <c r="F12204" t="s">
        <v>973</v>
      </c>
      <c r="G12204" s="83">
        <v>42566</v>
      </c>
      <c r="I12204">
        <v>2016</v>
      </c>
    </row>
    <row r="12205" spans="1:9" x14ac:dyDescent="0.25">
      <c r="A12205" t="s">
        <v>972</v>
      </c>
      <c r="B12205" t="s">
        <v>242</v>
      </c>
      <c r="C12205" s="76" t="s">
        <v>842</v>
      </c>
      <c r="D12205" t="s">
        <v>980</v>
      </c>
      <c r="E12205" s="82">
        <v>6</v>
      </c>
      <c r="F12205" t="s">
        <v>973</v>
      </c>
      <c r="G12205" s="83">
        <v>42566</v>
      </c>
      <c r="I12205">
        <v>2016</v>
      </c>
    </row>
    <row r="12206" spans="1:9" x14ac:dyDescent="0.25">
      <c r="A12206" t="s">
        <v>972</v>
      </c>
      <c r="B12206" t="s">
        <v>242</v>
      </c>
      <c r="C12206" s="76" t="s">
        <v>842</v>
      </c>
      <c r="D12206" t="s">
        <v>980</v>
      </c>
      <c r="E12206" s="82">
        <v>3.8</v>
      </c>
      <c r="F12206" t="s">
        <v>973</v>
      </c>
      <c r="G12206" s="83">
        <v>42571</v>
      </c>
      <c r="I12206">
        <v>2016</v>
      </c>
    </row>
    <row r="12207" spans="1:9" x14ac:dyDescent="0.25">
      <c r="A12207" t="s">
        <v>972</v>
      </c>
      <c r="B12207" t="s">
        <v>78</v>
      </c>
      <c r="C12207" s="76" t="s">
        <v>842</v>
      </c>
      <c r="D12207" t="s">
        <v>980</v>
      </c>
      <c r="E12207" s="82">
        <v>11.4</v>
      </c>
      <c r="F12207" t="s">
        <v>973</v>
      </c>
      <c r="G12207" s="83">
        <v>42600</v>
      </c>
      <c r="I12207">
        <v>2016</v>
      </c>
    </row>
    <row r="12208" spans="1:9" x14ac:dyDescent="0.25">
      <c r="A12208" t="s">
        <v>972</v>
      </c>
      <c r="B12208" t="s">
        <v>78</v>
      </c>
      <c r="C12208" s="76" t="s">
        <v>842</v>
      </c>
      <c r="D12208" t="s">
        <v>980</v>
      </c>
      <c r="E12208" s="82">
        <v>5</v>
      </c>
      <c r="F12208" t="s">
        <v>973</v>
      </c>
      <c r="G12208" s="83">
        <v>42626</v>
      </c>
      <c r="I12208">
        <v>2016</v>
      </c>
    </row>
    <row r="12209" spans="1:9" x14ac:dyDescent="0.25">
      <c r="A12209" t="s">
        <v>972</v>
      </c>
      <c r="B12209" t="s">
        <v>173</v>
      </c>
      <c r="C12209" s="76" t="s">
        <v>842</v>
      </c>
      <c r="D12209" t="s">
        <v>980</v>
      </c>
      <c r="E12209" s="82">
        <v>5</v>
      </c>
      <c r="F12209" t="s">
        <v>973</v>
      </c>
      <c r="G12209" s="83">
        <v>42586</v>
      </c>
      <c r="I12209">
        <v>2016</v>
      </c>
    </row>
    <row r="12210" spans="1:9" x14ac:dyDescent="0.25">
      <c r="A12210" t="s">
        <v>972</v>
      </c>
      <c r="B12210" t="s">
        <v>239</v>
      </c>
      <c r="C12210" s="76" t="s">
        <v>842</v>
      </c>
      <c r="D12210" t="s">
        <v>980</v>
      </c>
      <c r="E12210" s="82">
        <v>6</v>
      </c>
      <c r="F12210" t="s">
        <v>973</v>
      </c>
      <c r="G12210" s="83">
        <v>42572</v>
      </c>
      <c r="I12210">
        <v>2016</v>
      </c>
    </row>
    <row r="12211" spans="1:9" x14ac:dyDescent="0.25">
      <c r="A12211" t="s">
        <v>972</v>
      </c>
      <c r="B12211" t="s">
        <v>242</v>
      </c>
      <c r="C12211" s="76" t="s">
        <v>842</v>
      </c>
      <c r="D12211" t="s">
        <v>980</v>
      </c>
      <c r="E12211" s="82">
        <v>7.6</v>
      </c>
      <c r="F12211" t="s">
        <v>973</v>
      </c>
      <c r="G12211" s="83">
        <v>42579</v>
      </c>
      <c r="I12211">
        <v>2016</v>
      </c>
    </row>
    <row r="12212" spans="1:9" x14ac:dyDescent="0.25">
      <c r="A12212" t="s">
        <v>972</v>
      </c>
      <c r="B12212" t="s">
        <v>227</v>
      </c>
      <c r="C12212" s="76" t="s">
        <v>842</v>
      </c>
      <c r="D12212" t="s">
        <v>980</v>
      </c>
      <c r="E12212" s="82">
        <v>12.5</v>
      </c>
      <c r="F12212" t="s">
        <v>973</v>
      </c>
      <c r="G12212" s="83">
        <v>42646</v>
      </c>
      <c r="I12212">
        <v>2016</v>
      </c>
    </row>
    <row r="12213" spans="1:9" x14ac:dyDescent="0.25">
      <c r="A12213" t="s">
        <v>972</v>
      </c>
      <c r="B12213" t="s">
        <v>253</v>
      </c>
      <c r="C12213" s="76" t="s">
        <v>842</v>
      </c>
      <c r="D12213" t="s">
        <v>980</v>
      </c>
      <c r="E12213" s="82">
        <v>5</v>
      </c>
      <c r="F12213" t="s">
        <v>973</v>
      </c>
      <c r="G12213" s="83">
        <v>42571</v>
      </c>
      <c r="I12213">
        <v>2016</v>
      </c>
    </row>
    <row r="12214" spans="1:9" x14ac:dyDescent="0.25">
      <c r="A12214" t="s">
        <v>972</v>
      </c>
      <c r="B12214" t="s">
        <v>115</v>
      </c>
      <c r="C12214" s="76" t="s">
        <v>842</v>
      </c>
      <c r="D12214" t="s">
        <v>980</v>
      </c>
      <c r="E12214" s="82">
        <v>5</v>
      </c>
      <c r="F12214" t="s">
        <v>973</v>
      </c>
      <c r="G12214" s="83">
        <v>42669</v>
      </c>
      <c r="I12214">
        <v>2016</v>
      </c>
    </row>
    <row r="12215" spans="1:9" x14ac:dyDescent="0.25">
      <c r="A12215" t="s">
        <v>972</v>
      </c>
      <c r="B12215" t="s">
        <v>96</v>
      </c>
      <c r="C12215" s="76" t="s">
        <v>842</v>
      </c>
      <c r="D12215" t="s">
        <v>980</v>
      </c>
      <c r="E12215" s="82">
        <v>3.6</v>
      </c>
      <c r="F12215" t="s">
        <v>973</v>
      </c>
      <c r="G12215" s="83">
        <v>42640</v>
      </c>
      <c r="I12215">
        <v>2016</v>
      </c>
    </row>
    <row r="12216" spans="1:9" x14ac:dyDescent="0.25">
      <c r="A12216" t="s">
        <v>972</v>
      </c>
      <c r="B12216" t="s">
        <v>128</v>
      </c>
      <c r="C12216" s="76" t="s">
        <v>842</v>
      </c>
      <c r="D12216" t="s">
        <v>980</v>
      </c>
      <c r="E12216" s="82">
        <v>3</v>
      </c>
      <c r="F12216" t="s">
        <v>973</v>
      </c>
      <c r="G12216" s="83">
        <v>42572</v>
      </c>
      <c r="I12216">
        <v>2016</v>
      </c>
    </row>
    <row r="12217" spans="1:9" x14ac:dyDescent="0.25">
      <c r="A12217" t="s">
        <v>972</v>
      </c>
      <c r="B12217" t="s">
        <v>92</v>
      </c>
      <c r="C12217" s="76" t="s">
        <v>842</v>
      </c>
      <c r="D12217" t="s">
        <v>980</v>
      </c>
      <c r="E12217" s="82">
        <v>4.2</v>
      </c>
      <c r="F12217" t="s">
        <v>973</v>
      </c>
      <c r="G12217" s="83">
        <v>42593</v>
      </c>
      <c r="I12217">
        <v>2016</v>
      </c>
    </row>
    <row r="12218" spans="1:9" x14ac:dyDescent="0.25">
      <c r="A12218" t="s">
        <v>972</v>
      </c>
      <c r="B12218" s="74" t="s">
        <v>213</v>
      </c>
      <c r="C12218" s="76" t="s">
        <v>842</v>
      </c>
      <c r="D12218" t="s">
        <v>980</v>
      </c>
      <c r="E12218" s="82">
        <v>6</v>
      </c>
      <c r="F12218" t="s">
        <v>973</v>
      </c>
      <c r="G12218" s="83">
        <v>42635</v>
      </c>
      <c r="I12218">
        <v>2016</v>
      </c>
    </row>
    <row r="12219" spans="1:9" x14ac:dyDescent="0.25">
      <c r="A12219" t="s">
        <v>972</v>
      </c>
      <c r="B12219" t="s">
        <v>199</v>
      </c>
      <c r="C12219" s="76" t="s">
        <v>842</v>
      </c>
      <c r="D12219" t="s">
        <v>980</v>
      </c>
      <c r="E12219" s="82">
        <v>3.6</v>
      </c>
      <c r="F12219" t="s">
        <v>973</v>
      </c>
      <c r="G12219" s="83">
        <v>42627</v>
      </c>
      <c r="I12219">
        <v>2016</v>
      </c>
    </row>
    <row r="12220" spans="1:9" x14ac:dyDescent="0.25">
      <c r="A12220" t="s">
        <v>972</v>
      </c>
      <c r="B12220" t="s">
        <v>128</v>
      </c>
      <c r="C12220" s="76" t="s">
        <v>842</v>
      </c>
      <c r="D12220" t="s">
        <v>980</v>
      </c>
      <c r="E12220" s="82">
        <v>7.6</v>
      </c>
      <c r="F12220" t="s">
        <v>973</v>
      </c>
      <c r="G12220" s="83">
        <v>42579</v>
      </c>
      <c r="I12220">
        <v>2016</v>
      </c>
    </row>
    <row r="12221" spans="1:9" x14ac:dyDescent="0.25">
      <c r="A12221" t="s">
        <v>972</v>
      </c>
      <c r="B12221" t="s">
        <v>171</v>
      </c>
      <c r="C12221" s="76" t="s">
        <v>842</v>
      </c>
      <c r="D12221" t="s">
        <v>980</v>
      </c>
      <c r="E12221" s="82">
        <v>5</v>
      </c>
      <c r="F12221" t="s">
        <v>973</v>
      </c>
      <c r="G12221" s="83">
        <v>42635</v>
      </c>
      <c r="I12221">
        <v>2016</v>
      </c>
    </row>
    <row r="12222" spans="1:9" x14ac:dyDescent="0.25">
      <c r="A12222" t="s">
        <v>972</v>
      </c>
      <c r="B12222" t="s">
        <v>118</v>
      </c>
      <c r="C12222" s="76" t="s">
        <v>842</v>
      </c>
      <c r="D12222" t="s">
        <v>980</v>
      </c>
      <c r="E12222" s="82">
        <v>7.6</v>
      </c>
      <c r="F12222" t="s">
        <v>973</v>
      </c>
      <c r="G12222" s="83">
        <v>42684</v>
      </c>
      <c r="I12222">
        <v>2016</v>
      </c>
    </row>
    <row r="12223" spans="1:9" x14ac:dyDescent="0.25">
      <c r="A12223" t="s">
        <v>972</v>
      </c>
      <c r="B12223" t="s">
        <v>121</v>
      </c>
      <c r="C12223" s="76" t="s">
        <v>842</v>
      </c>
      <c r="D12223" t="s">
        <v>980</v>
      </c>
      <c r="E12223" s="82">
        <v>15</v>
      </c>
      <c r="F12223" t="s">
        <v>973</v>
      </c>
      <c r="G12223" s="83">
        <v>42585</v>
      </c>
      <c r="I12223">
        <v>2016</v>
      </c>
    </row>
    <row r="12224" spans="1:9" x14ac:dyDescent="0.25">
      <c r="A12224" t="s">
        <v>972</v>
      </c>
      <c r="B12224" t="s">
        <v>73</v>
      </c>
      <c r="C12224" s="76" t="s">
        <v>842</v>
      </c>
      <c r="D12224" t="s">
        <v>980</v>
      </c>
      <c r="E12224" s="82">
        <v>6</v>
      </c>
      <c r="F12224" t="s">
        <v>973</v>
      </c>
      <c r="G12224" s="83">
        <v>42667</v>
      </c>
      <c r="I12224">
        <v>2016</v>
      </c>
    </row>
    <row r="12225" spans="1:9" x14ac:dyDescent="0.25">
      <c r="A12225" t="s">
        <v>972</v>
      </c>
      <c r="B12225" t="s">
        <v>177</v>
      </c>
      <c r="C12225" s="76" t="s">
        <v>842</v>
      </c>
      <c r="D12225" t="s">
        <v>980</v>
      </c>
      <c r="E12225" s="82">
        <v>10.199999999999999</v>
      </c>
      <c r="F12225" t="s">
        <v>973</v>
      </c>
      <c r="G12225" s="83">
        <v>42639</v>
      </c>
      <c r="I12225">
        <v>2016</v>
      </c>
    </row>
    <row r="12226" spans="1:9" x14ac:dyDescent="0.25">
      <c r="A12226" t="s">
        <v>972</v>
      </c>
      <c r="B12226" t="s">
        <v>248</v>
      </c>
      <c r="C12226" s="76" t="s">
        <v>842</v>
      </c>
      <c r="D12226" t="s">
        <v>980</v>
      </c>
      <c r="E12226" s="82">
        <v>6</v>
      </c>
      <c r="F12226" t="s">
        <v>973</v>
      </c>
      <c r="G12226" s="83">
        <v>42639</v>
      </c>
      <c r="I12226">
        <v>2016</v>
      </c>
    </row>
    <row r="12227" spans="1:9" x14ac:dyDescent="0.25">
      <c r="A12227" t="s">
        <v>972</v>
      </c>
      <c r="B12227" t="s">
        <v>92</v>
      </c>
      <c r="C12227" s="76" t="s">
        <v>842</v>
      </c>
      <c r="D12227" t="s">
        <v>980</v>
      </c>
      <c r="E12227" s="82">
        <v>6</v>
      </c>
      <c r="F12227" t="s">
        <v>973</v>
      </c>
      <c r="G12227" s="83">
        <v>42667</v>
      </c>
      <c r="I12227">
        <v>2016</v>
      </c>
    </row>
    <row r="12228" spans="1:9" x14ac:dyDescent="0.25">
      <c r="A12228" t="s">
        <v>972</v>
      </c>
      <c r="B12228" t="s">
        <v>96</v>
      </c>
      <c r="C12228" s="76" t="s">
        <v>842</v>
      </c>
      <c r="D12228" t="s">
        <v>980</v>
      </c>
      <c r="E12228" s="82">
        <v>9.1999999999999993</v>
      </c>
      <c r="F12228" t="s">
        <v>973</v>
      </c>
      <c r="G12228" s="83">
        <v>42599</v>
      </c>
      <c r="I12228">
        <v>2016</v>
      </c>
    </row>
    <row r="12229" spans="1:9" x14ac:dyDescent="0.25">
      <c r="A12229" t="s">
        <v>972</v>
      </c>
      <c r="B12229" t="s">
        <v>199</v>
      </c>
      <c r="C12229" s="76" t="s">
        <v>842</v>
      </c>
      <c r="D12229" t="s">
        <v>980</v>
      </c>
      <c r="E12229" s="82">
        <v>5</v>
      </c>
      <c r="F12229" t="s">
        <v>973</v>
      </c>
      <c r="G12229" s="83">
        <v>42613</v>
      </c>
      <c r="I12229">
        <v>2016</v>
      </c>
    </row>
    <row r="12230" spans="1:9" x14ac:dyDescent="0.25">
      <c r="A12230" t="s">
        <v>972</v>
      </c>
      <c r="B12230" t="s">
        <v>242</v>
      </c>
      <c r="C12230" s="76" t="s">
        <v>842</v>
      </c>
      <c r="D12230" t="s">
        <v>980</v>
      </c>
      <c r="E12230" s="82">
        <v>7.6</v>
      </c>
      <c r="F12230" t="s">
        <v>973</v>
      </c>
      <c r="G12230" s="83">
        <v>42569</v>
      </c>
      <c r="I12230">
        <v>2016</v>
      </c>
    </row>
    <row r="12231" spans="1:9" x14ac:dyDescent="0.25">
      <c r="A12231" t="s">
        <v>972</v>
      </c>
      <c r="B12231" t="s">
        <v>199</v>
      </c>
      <c r="C12231" s="76" t="s">
        <v>842</v>
      </c>
      <c r="D12231" t="s">
        <v>980</v>
      </c>
      <c r="E12231" s="82">
        <v>8.1999999999999993</v>
      </c>
      <c r="F12231" t="s">
        <v>973</v>
      </c>
      <c r="G12231" s="83">
        <v>42587</v>
      </c>
      <c r="I12231">
        <v>2016</v>
      </c>
    </row>
    <row r="12232" spans="1:9" x14ac:dyDescent="0.25">
      <c r="A12232" t="s">
        <v>972</v>
      </c>
      <c r="B12232" t="s">
        <v>246</v>
      </c>
      <c r="C12232" s="76" t="s">
        <v>842</v>
      </c>
      <c r="D12232" t="s">
        <v>980</v>
      </c>
      <c r="E12232" s="82">
        <v>4.2</v>
      </c>
      <c r="F12232" t="s">
        <v>973</v>
      </c>
      <c r="G12232" s="83">
        <v>42639</v>
      </c>
      <c r="I12232">
        <v>2016</v>
      </c>
    </row>
    <row r="12233" spans="1:9" x14ac:dyDescent="0.25">
      <c r="A12233" t="s">
        <v>972</v>
      </c>
      <c r="B12233" t="s">
        <v>248</v>
      </c>
      <c r="C12233" s="76" t="s">
        <v>842</v>
      </c>
      <c r="D12233" t="s">
        <v>980</v>
      </c>
      <c r="E12233" s="82">
        <v>5</v>
      </c>
      <c r="F12233" t="s">
        <v>973</v>
      </c>
      <c r="G12233" s="83">
        <v>42662</v>
      </c>
      <c r="I12233">
        <v>2016</v>
      </c>
    </row>
    <row r="12234" spans="1:9" x14ac:dyDescent="0.25">
      <c r="A12234" t="s">
        <v>972</v>
      </c>
      <c r="B12234" t="s">
        <v>16</v>
      </c>
      <c r="C12234" s="76" t="s">
        <v>842</v>
      </c>
      <c r="D12234" t="s">
        <v>980</v>
      </c>
      <c r="E12234" s="82">
        <v>3.25</v>
      </c>
      <c r="F12234" t="s">
        <v>973</v>
      </c>
      <c r="G12234" s="83">
        <v>42604</v>
      </c>
      <c r="I12234">
        <v>2016</v>
      </c>
    </row>
    <row r="12235" spans="1:9" x14ac:dyDescent="0.25">
      <c r="A12235" t="s">
        <v>972</v>
      </c>
      <c r="B12235" t="s">
        <v>149</v>
      </c>
      <c r="C12235" s="76" t="s">
        <v>842</v>
      </c>
      <c r="D12235" t="s">
        <v>980</v>
      </c>
      <c r="E12235" s="82">
        <v>9</v>
      </c>
      <c r="F12235" t="s">
        <v>973</v>
      </c>
      <c r="G12235" s="83">
        <v>42615</v>
      </c>
      <c r="I12235">
        <v>2016</v>
      </c>
    </row>
    <row r="12236" spans="1:9" x14ac:dyDescent="0.25">
      <c r="A12236" t="s">
        <v>972</v>
      </c>
      <c r="B12236" t="s">
        <v>11</v>
      </c>
      <c r="C12236" s="76" t="s">
        <v>842</v>
      </c>
      <c r="D12236" t="s">
        <v>980</v>
      </c>
      <c r="E12236" s="82">
        <v>8.4</v>
      </c>
      <c r="F12236" t="s">
        <v>973</v>
      </c>
      <c r="G12236" s="83">
        <v>42579</v>
      </c>
      <c r="I12236">
        <v>2016</v>
      </c>
    </row>
    <row r="12237" spans="1:9" x14ac:dyDescent="0.25">
      <c r="A12237" t="s">
        <v>972</v>
      </c>
      <c r="B12237" t="s">
        <v>205</v>
      </c>
      <c r="C12237" s="76" t="s">
        <v>842</v>
      </c>
      <c r="D12237" t="s">
        <v>980</v>
      </c>
      <c r="E12237" s="82">
        <v>5</v>
      </c>
      <c r="F12237" t="s">
        <v>973</v>
      </c>
      <c r="G12237" s="83">
        <v>42639</v>
      </c>
      <c r="I12237">
        <v>2016</v>
      </c>
    </row>
    <row r="12238" spans="1:9" x14ac:dyDescent="0.25">
      <c r="A12238" t="s">
        <v>972</v>
      </c>
      <c r="B12238" t="s">
        <v>71</v>
      </c>
      <c r="C12238" s="76" t="s">
        <v>842</v>
      </c>
      <c r="D12238" t="s">
        <v>980</v>
      </c>
      <c r="E12238" s="82">
        <v>7.6</v>
      </c>
      <c r="F12238" t="s">
        <v>973</v>
      </c>
      <c r="G12238" s="83">
        <v>42643</v>
      </c>
      <c r="I12238">
        <v>2016</v>
      </c>
    </row>
    <row r="12239" spans="1:9" x14ac:dyDescent="0.25">
      <c r="A12239" t="s">
        <v>972</v>
      </c>
      <c r="B12239" t="s">
        <v>249</v>
      </c>
      <c r="C12239" s="76" t="s">
        <v>842</v>
      </c>
      <c r="D12239" t="s">
        <v>980</v>
      </c>
      <c r="E12239" s="82">
        <v>3.8</v>
      </c>
      <c r="F12239" t="s">
        <v>973</v>
      </c>
      <c r="G12239" s="83">
        <v>42590</v>
      </c>
      <c r="I12239">
        <v>2016</v>
      </c>
    </row>
    <row r="12240" spans="1:9" ht="14.45" customHeight="1" x14ac:dyDescent="0.25">
      <c r="A12240" t="s">
        <v>972</v>
      </c>
      <c r="B12240" t="s">
        <v>241</v>
      </c>
      <c r="C12240" s="76" t="s">
        <v>842</v>
      </c>
      <c r="D12240" t="s">
        <v>980</v>
      </c>
      <c r="E12240" s="82">
        <v>4.2</v>
      </c>
      <c r="F12240" t="s">
        <v>973</v>
      </c>
      <c r="G12240" s="83">
        <v>42640</v>
      </c>
      <c r="I12240">
        <v>2016</v>
      </c>
    </row>
    <row r="12241" spans="1:9" ht="14.45" customHeight="1" x14ac:dyDescent="0.25">
      <c r="A12241" t="s">
        <v>972</v>
      </c>
      <c r="B12241" t="s">
        <v>244</v>
      </c>
      <c r="C12241" s="76" t="s">
        <v>842</v>
      </c>
      <c r="D12241" t="s">
        <v>980</v>
      </c>
      <c r="E12241" s="82">
        <v>7.6</v>
      </c>
      <c r="F12241" t="s">
        <v>973</v>
      </c>
      <c r="G12241" s="83">
        <v>42704</v>
      </c>
      <c r="I12241">
        <v>2016</v>
      </c>
    </row>
    <row r="12242" spans="1:9" x14ac:dyDescent="0.25">
      <c r="A12242" t="s">
        <v>972</v>
      </c>
      <c r="B12242" t="s">
        <v>205</v>
      </c>
      <c r="C12242" s="76" t="s">
        <v>842</v>
      </c>
      <c r="D12242" t="s">
        <v>980</v>
      </c>
      <c r="E12242" s="82">
        <v>6</v>
      </c>
      <c r="F12242" t="s">
        <v>973</v>
      </c>
      <c r="G12242" s="83">
        <v>42587</v>
      </c>
      <c r="I12242">
        <v>2016</v>
      </c>
    </row>
    <row r="12243" spans="1:9" x14ac:dyDescent="0.25">
      <c r="A12243" t="s">
        <v>972</v>
      </c>
      <c r="B12243" t="s">
        <v>246</v>
      </c>
      <c r="C12243" s="76" t="s">
        <v>842</v>
      </c>
      <c r="D12243" t="s">
        <v>980</v>
      </c>
      <c r="E12243" s="82">
        <v>3.8</v>
      </c>
      <c r="F12243" t="s">
        <v>973</v>
      </c>
      <c r="G12243" s="83">
        <v>42577</v>
      </c>
      <c r="I12243">
        <v>2016</v>
      </c>
    </row>
    <row r="12244" spans="1:9" x14ac:dyDescent="0.25">
      <c r="A12244" t="s">
        <v>972</v>
      </c>
      <c r="B12244" t="s">
        <v>230</v>
      </c>
      <c r="C12244" s="76" t="s">
        <v>842</v>
      </c>
      <c r="D12244" t="s">
        <v>980</v>
      </c>
      <c r="E12244" s="82">
        <v>12.6</v>
      </c>
      <c r="F12244" t="s">
        <v>973</v>
      </c>
      <c r="G12244" s="83">
        <v>42958</v>
      </c>
      <c r="I12244">
        <v>2017</v>
      </c>
    </row>
    <row r="12245" spans="1:9" x14ac:dyDescent="0.25">
      <c r="A12245" t="s">
        <v>972</v>
      </c>
      <c r="B12245" t="s">
        <v>179</v>
      </c>
      <c r="C12245" s="76" t="s">
        <v>842</v>
      </c>
      <c r="D12245" t="s">
        <v>980</v>
      </c>
      <c r="E12245" s="82">
        <v>7.6</v>
      </c>
      <c r="F12245" t="s">
        <v>973</v>
      </c>
      <c r="G12245" s="83">
        <v>42579</v>
      </c>
      <c r="I12245">
        <v>2016</v>
      </c>
    </row>
    <row r="12246" spans="1:9" x14ac:dyDescent="0.25">
      <c r="A12246" t="s">
        <v>972</v>
      </c>
      <c r="B12246" t="s">
        <v>96</v>
      </c>
      <c r="C12246" s="76" t="s">
        <v>842</v>
      </c>
      <c r="D12246" t="s">
        <v>980</v>
      </c>
      <c r="E12246" s="82">
        <v>4.2</v>
      </c>
      <c r="F12246" t="s">
        <v>973</v>
      </c>
      <c r="G12246" s="83">
        <v>42635</v>
      </c>
      <c r="I12246">
        <v>2016</v>
      </c>
    </row>
    <row r="12247" spans="1:9" x14ac:dyDescent="0.25">
      <c r="A12247" t="s">
        <v>972</v>
      </c>
      <c r="B12247" t="s">
        <v>95</v>
      </c>
      <c r="C12247" s="76" t="s">
        <v>842</v>
      </c>
      <c r="D12247" t="s">
        <v>980</v>
      </c>
      <c r="E12247" s="82">
        <v>6</v>
      </c>
      <c r="F12247" t="s">
        <v>973</v>
      </c>
      <c r="G12247" s="83">
        <v>42635</v>
      </c>
      <c r="I12247">
        <v>2016</v>
      </c>
    </row>
    <row r="12248" spans="1:9" x14ac:dyDescent="0.25">
      <c r="A12248" t="s">
        <v>972</v>
      </c>
      <c r="B12248" t="s">
        <v>81</v>
      </c>
      <c r="C12248" s="76" t="s">
        <v>842</v>
      </c>
      <c r="D12248" t="s">
        <v>980</v>
      </c>
      <c r="E12248" s="82">
        <v>7.6</v>
      </c>
      <c r="F12248" t="s">
        <v>973</v>
      </c>
      <c r="G12248" s="83">
        <v>42605</v>
      </c>
      <c r="I12248">
        <v>2016</v>
      </c>
    </row>
    <row r="12249" spans="1:9" x14ac:dyDescent="0.25">
      <c r="A12249" t="s">
        <v>972</v>
      </c>
      <c r="B12249" t="s">
        <v>63</v>
      </c>
      <c r="C12249" s="76" t="s">
        <v>842</v>
      </c>
      <c r="D12249" t="s">
        <v>980</v>
      </c>
      <c r="E12249" s="82">
        <v>3.6</v>
      </c>
      <c r="F12249" t="s">
        <v>973</v>
      </c>
      <c r="G12249" s="83">
        <v>42641</v>
      </c>
      <c r="I12249">
        <v>2016</v>
      </c>
    </row>
    <row r="12250" spans="1:9" x14ac:dyDescent="0.25">
      <c r="A12250" t="s">
        <v>972</v>
      </c>
      <c r="B12250" t="s">
        <v>93</v>
      </c>
      <c r="C12250" s="76" t="s">
        <v>842</v>
      </c>
      <c r="D12250" t="s">
        <v>980</v>
      </c>
      <c r="E12250" s="82">
        <v>11.4</v>
      </c>
      <c r="F12250" t="s">
        <v>973</v>
      </c>
      <c r="G12250" s="83">
        <v>42587</v>
      </c>
      <c r="I12250">
        <v>2016</v>
      </c>
    </row>
    <row r="12251" spans="1:9" x14ac:dyDescent="0.25">
      <c r="A12251" t="s">
        <v>972</v>
      </c>
      <c r="B12251" t="s">
        <v>198</v>
      </c>
      <c r="C12251" s="76" t="s">
        <v>842</v>
      </c>
      <c r="D12251" t="s">
        <v>980</v>
      </c>
      <c r="E12251" s="82">
        <v>7.5</v>
      </c>
      <c r="F12251" t="s">
        <v>973</v>
      </c>
      <c r="G12251" s="83">
        <v>42639</v>
      </c>
      <c r="I12251">
        <v>2016</v>
      </c>
    </row>
    <row r="12252" spans="1:9" x14ac:dyDescent="0.25">
      <c r="A12252" t="s">
        <v>972</v>
      </c>
      <c r="B12252" t="s">
        <v>199</v>
      </c>
      <c r="C12252" s="76" t="s">
        <v>842</v>
      </c>
      <c r="D12252" t="s">
        <v>980</v>
      </c>
      <c r="E12252" s="82">
        <v>3.6</v>
      </c>
      <c r="F12252" t="s">
        <v>973</v>
      </c>
      <c r="G12252" s="83">
        <v>42642</v>
      </c>
      <c r="I12252">
        <v>2016</v>
      </c>
    </row>
    <row r="12253" spans="1:9" x14ac:dyDescent="0.25">
      <c r="A12253" t="s">
        <v>972</v>
      </c>
      <c r="B12253" t="s">
        <v>208</v>
      </c>
      <c r="C12253" s="76" t="s">
        <v>842</v>
      </c>
      <c r="D12253" t="s">
        <v>980</v>
      </c>
      <c r="E12253" s="82">
        <v>4</v>
      </c>
      <c r="F12253" t="s">
        <v>973</v>
      </c>
      <c r="G12253" s="83">
        <v>42627</v>
      </c>
      <c r="I12253">
        <v>2016</v>
      </c>
    </row>
    <row r="12254" spans="1:9" x14ac:dyDescent="0.25">
      <c r="A12254" t="s">
        <v>972</v>
      </c>
      <c r="B12254" t="s">
        <v>240</v>
      </c>
      <c r="C12254" s="76" t="s">
        <v>842</v>
      </c>
      <c r="D12254" t="s">
        <v>980</v>
      </c>
      <c r="E12254" s="82">
        <v>6</v>
      </c>
      <c r="F12254" t="s">
        <v>973</v>
      </c>
      <c r="G12254" s="83">
        <v>42643</v>
      </c>
      <c r="I12254">
        <v>2016</v>
      </c>
    </row>
    <row r="12255" spans="1:9" x14ac:dyDescent="0.25">
      <c r="A12255" t="s">
        <v>972</v>
      </c>
      <c r="B12255" t="s">
        <v>229</v>
      </c>
      <c r="C12255" s="76" t="s">
        <v>842</v>
      </c>
      <c r="D12255" t="s">
        <v>980</v>
      </c>
      <c r="E12255" s="82">
        <v>7.6</v>
      </c>
      <c r="F12255" t="s">
        <v>973</v>
      </c>
      <c r="G12255" s="83">
        <v>42580</v>
      </c>
      <c r="I12255">
        <v>2016</v>
      </c>
    </row>
    <row r="12256" spans="1:9" x14ac:dyDescent="0.25">
      <c r="A12256" t="s">
        <v>972</v>
      </c>
      <c r="B12256" t="s">
        <v>246</v>
      </c>
      <c r="C12256" s="76" t="s">
        <v>842</v>
      </c>
      <c r="D12256" t="s">
        <v>980</v>
      </c>
      <c r="E12256" s="82">
        <v>6</v>
      </c>
      <c r="F12256" t="s">
        <v>973</v>
      </c>
      <c r="G12256" s="83">
        <v>42586</v>
      </c>
      <c r="I12256">
        <v>2016</v>
      </c>
    </row>
    <row r="12257" spans="1:9" ht="14.45" customHeight="1" x14ac:dyDescent="0.25">
      <c r="A12257" t="s">
        <v>972</v>
      </c>
      <c r="B12257" t="s">
        <v>171</v>
      </c>
      <c r="C12257" s="76" t="s">
        <v>842</v>
      </c>
      <c r="D12257" t="s">
        <v>980</v>
      </c>
      <c r="E12257" s="82">
        <v>7.5</v>
      </c>
      <c r="F12257" t="s">
        <v>973</v>
      </c>
      <c r="G12257" s="83">
        <v>42650</v>
      </c>
      <c r="I12257">
        <v>2016</v>
      </c>
    </row>
    <row r="12258" spans="1:9" ht="14.45" customHeight="1" x14ac:dyDescent="0.25">
      <c r="A12258" t="s">
        <v>972</v>
      </c>
      <c r="B12258" t="s">
        <v>229</v>
      </c>
      <c r="C12258" s="76" t="s">
        <v>842</v>
      </c>
      <c r="D12258" t="s">
        <v>980</v>
      </c>
      <c r="E12258" s="82">
        <v>7.6</v>
      </c>
      <c r="F12258" t="s">
        <v>973</v>
      </c>
      <c r="G12258" s="83">
        <v>42593</v>
      </c>
      <c r="I12258">
        <v>2016</v>
      </c>
    </row>
    <row r="12259" spans="1:9" ht="14.45" customHeight="1" x14ac:dyDescent="0.25">
      <c r="A12259" t="s">
        <v>972</v>
      </c>
      <c r="B12259" t="s">
        <v>128</v>
      </c>
      <c r="C12259" s="76" t="s">
        <v>842</v>
      </c>
      <c r="D12259" t="s">
        <v>980</v>
      </c>
      <c r="E12259" s="82">
        <v>3.8</v>
      </c>
      <c r="F12259" t="s">
        <v>973</v>
      </c>
      <c r="G12259" s="83">
        <v>42594</v>
      </c>
      <c r="I12259">
        <v>2016</v>
      </c>
    </row>
    <row r="12260" spans="1:9" ht="14.45" customHeight="1" x14ac:dyDescent="0.25">
      <c r="A12260" t="s">
        <v>972</v>
      </c>
      <c r="B12260" t="s">
        <v>128</v>
      </c>
      <c r="C12260" s="76" t="s">
        <v>842</v>
      </c>
      <c r="D12260" t="s">
        <v>980</v>
      </c>
      <c r="E12260" s="82">
        <v>5</v>
      </c>
      <c r="F12260" t="s">
        <v>973</v>
      </c>
      <c r="G12260" s="83">
        <v>42579</v>
      </c>
      <c r="I12260">
        <v>2016</v>
      </c>
    </row>
    <row r="12261" spans="1:9" ht="14.45" customHeight="1" x14ac:dyDescent="0.25">
      <c r="A12261" t="s">
        <v>972</v>
      </c>
      <c r="B12261" t="s">
        <v>173</v>
      </c>
      <c r="C12261" s="76" t="s">
        <v>842</v>
      </c>
      <c r="D12261" t="s">
        <v>980</v>
      </c>
      <c r="E12261" s="82">
        <v>6</v>
      </c>
      <c r="F12261" t="s">
        <v>973</v>
      </c>
      <c r="G12261" s="83">
        <v>42629</v>
      </c>
      <c r="I12261">
        <v>2016</v>
      </c>
    </row>
    <row r="12262" spans="1:9" ht="14.45" customHeight="1" x14ac:dyDescent="0.25">
      <c r="A12262" t="s">
        <v>972</v>
      </c>
      <c r="B12262" t="s">
        <v>117</v>
      </c>
      <c r="C12262" s="76" t="s">
        <v>842</v>
      </c>
      <c r="D12262" t="s">
        <v>980</v>
      </c>
      <c r="E12262" s="82">
        <v>3</v>
      </c>
      <c r="F12262" t="s">
        <v>973</v>
      </c>
      <c r="G12262" s="83">
        <v>42572</v>
      </c>
      <c r="I12262">
        <v>2016</v>
      </c>
    </row>
    <row r="12263" spans="1:9" ht="14.45" customHeight="1" x14ac:dyDescent="0.25">
      <c r="A12263" t="s">
        <v>972</v>
      </c>
      <c r="B12263" t="s">
        <v>115</v>
      </c>
      <c r="C12263" s="76" t="s">
        <v>842</v>
      </c>
      <c r="D12263" t="s">
        <v>980</v>
      </c>
      <c r="E12263" s="82">
        <v>5</v>
      </c>
      <c r="F12263" t="s">
        <v>973</v>
      </c>
      <c r="G12263" s="83">
        <v>42594</v>
      </c>
      <c r="I12263">
        <v>2016</v>
      </c>
    </row>
    <row r="12264" spans="1:9" x14ac:dyDescent="0.25">
      <c r="A12264" t="s">
        <v>972</v>
      </c>
      <c r="B12264" t="s">
        <v>253</v>
      </c>
      <c r="C12264" s="76" t="s">
        <v>842</v>
      </c>
      <c r="D12264" t="s">
        <v>980</v>
      </c>
      <c r="E12264" s="82">
        <v>12</v>
      </c>
      <c r="F12264" t="s">
        <v>973</v>
      </c>
      <c r="G12264" s="83">
        <v>42642</v>
      </c>
      <c r="I12264">
        <v>2016</v>
      </c>
    </row>
    <row r="12265" spans="1:9" x14ac:dyDescent="0.25">
      <c r="A12265" t="s">
        <v>972</v>
      </c>
      <c r="B12265" t="s">
        <v>246</v>
      </c>
      <c r="C12265" s="76" t="s">
        <v>842</v>
      </c>
      <c r="D12265" t="s">
        <v>980</v>
      </c>
      <c r="E12265" s="82">
        <v>4.2</v>
      </c>
      <c r="F12265" t="s">
        <v>973</v>
      </c>
      <c r="G12265" s="83">
        <v>42586</v>
      </c>
      <c r="I12265">
        <v>2016</v>
      </c>
    </row>
    <row r="12266" spans="1:9" x14ac:dyDescent="0.25">
      <c r="A12266" t="s">
        <v>972</v>
      </c>
      <c r="B12266" t="s">
        <v>235</v>
      </c>
      <c r="C12266" s="76" t="s">
        <v>842</v>
      </c>
      <c r="D12266" t="s">
        <v>980</v>
      </c>
      <c r="E12266" s="82">
        <v>5</v>
      </c>
      <c r="F12266" t="s">
        <v>973</v>
      </c>
      <c r="G12266" s="83">
        <v>42636</v>
      </c>
      <c r="I12266">
        <v>2016</v>
      </c>
    </row>
    <row r="12267" spans="1:9" x14ac:dyDescent="0.25">
      <c r="A12267" t="s">
        <v>972</v>
      </c>
      <c r="B12267" t="s">
        <v>95</v>
      </c>
      <c r="C12267" s="76" t="s">
        <v>842</v>
      </c>
      <c r="D12267" t="s">
        <v>980</v>
      </c>
      <c r="E12267" s="82">
        <v>11</v>
      </c>
      <c r="F12267" t="s">
        <v>973</v>
      </c>
      <c r="G12267" s="83">
        <v>42702</v>
      </c>
      <c r="I12267">
        <v>2016</v>
      </c>
    </row>
    <row r="12268" spans="1:9" x14ac:dyDescent="0.25">
      <c r="A12268" t="s">
        <v>972</v>
      </c>
      <c r="B12268" t="s">
        <v>116</v>
      </c>
      <c r="C12268" s="76" t="s">
        <v>842</v>
      </c>
      <c r="D12268" t="s">
        <v>980</v>
      </c>
      <c r="E12268" s="82">
        <v>13.6</v>
      </c>
      <c r="F12268" t="s">
        <v>973</v>
      </c>
      <c r="G12268" s="83">
        <v>42600</v>
      </c>
      <c r="I12268">
        <v>2016</v>
      </c>
    </row>
    <row r="12269" spans="1:9" x14ac:dyDescent="0.25">
      <c r="A12269" t="s">
        <v>972</v>
      </c>
      <c r="B12269" t="s">
        <v>179</v>
      </c>
      <c r="C12269" s="76" t="s">
        <v>842</v>
      </c>
      <c r="D12269" t="s">
        <v>980</v>
      </c>
      <c r="E12269" s="82">
        <v>7.6</v>
      </c>
      <c r="F12269" t="s">
        <v>973</v>
      </c>
      <c r="G12269" s="83">
        <v>42605</v>
      </c>
      <c r="I12269">
        <v>2016</v>
      </c>
    </row>
    <row r="12270" spans="1:9" x14ac:dyDescent="0.25">
      <c r="A12270" t="s">
        <v>972</v>
      </c>
      <c r="B12270" t="s">
        <v>179</v>
      </c>
      <c r="C12270" s="76" t="s">
        <v>842</v>
      </c>
      <c r="D12270" t="s">
        <v>980</v>
      </c>
      <c r="E12270" s="82">
        <v>7.56</v>
      </c>
      <c r="F12270" t="s">
        <v>973</v>
      </c>
      <c r="G12270" s="83">
        <v>42598</v>
      </c>
      <c r="I12270">
        <v>2016</v>
      </c>
    </row>
    <row r="12271" spans="1:9" x14ac:dyDescent="0.25">
      <c r="A12271" t="s">
        <v>972</v>
      </c>
      <c r="B12271" t="s">
        <v>108</v>
      </c>
      <c r="C12271" s="76" t="s">
        <v>842</v>
      </c>
      <c r="D12271" t="s">
        <v>980</v>
      </c>
      <c r="E12271" s="82">
        <v>10</v>
      </c>
      <c r="F12271" t="s">
        <v>973</v>
      </c>
      <c r="G12271" s="83">
        <v>42608</v>
      </c>
      <c r="I12271">
        <v>2016</v>
      </c>
    </row>
    <row r="12272" spans="1:9" x14ac:dyDescent="0.25">
      <c r="A12272" t="s">
        <v>972</v>
      </c>
      <c r="B12272" t="s">
        <v>230</v>
      </c>
      <c r="C12272" s="76" t="s">
        <v>842</v>
      </c>
      <c r="D12272" t="s">
        <v>980</v>
      </c>
      <c r="E12272" s="82">
        <v>5</v>
      </c>
      <c r="F12272" t="s">
        <v>973</v>
      </c>
      <c r="G12272" s="83">
        <v>42636</v>
      </c>
      <c r="I12272">
        <v>2016</v>
      </c>
    </row>
    <row r="12273" spans="1:9" x14ac:dyDescent="0.25">
      <c r="A12273" t="s">
        <v>972</v>
      </c>
      <c r="B12273" t="s">
        <v>198</v>
      </c>
      <c r="C12273" s="76" t="s">
        <v>842</v>
      </c>
      <c r="D12273" t="s">
        <v>980</v>
      </c>
      <c r="E12273" s="82">
        <v>11.4</v>
      </c>
      <c r="F12273" t="s">
        <v>973</v>
      </c>
      <c r="G12273" s="83">
        <v>42587</v>
      </c>
      <c r="I12273">
        <v>2016</v>
      </c>
    </row>
    <row r="12274" spans="1:9" x14ac:dyDescent="0.25">
      <c r="A12274" t="s">
        <v>972</v>
      </c>
      <c r="B12274" t="s">
        <v>116</v>
      </c>
      <c r="C12274" s="76" t="s">
        <v>842</v>
      </c>
      <c r="D12274" t="s">
        <v>980</v>
      </c>
      <c r="E12274" s="82">
        <v>5</v>
      </c>
      <c r="F12274" t="s">
        <v>973</v>
      </c>
      <c r="G12274" s="83">
        <v>42579</v>
      </c>
      <c r="I12274">
        <v>2016</v>
      </c>
    </row>
    <row r="12275" spans="1:9" x14ac:dyDescent="0.25">
      <c r="A12275" t="s">
        <v>972</v>
      </c>
      <c r="B12275" t="s">
        <v>96</v>
      </c>
      <c r="C12275" s="76" t="s">
        <v>842</v>
      </c>
      <c r="D12275" t="s">
        <v>980</v>
      </c>
      <c r="E12275" s="82">
        <v>6</v>
      </c>
      <c r="F12275" t="s">
        <v>973</v>
      </c>
      <c r="G12275" s="83">
        <v>42678</v>
      </c>
      <c r="I12275">
        <v>2016</v>
      </c>
    </row>
    <row r="12276" spans="1:9" x14ac:dyDescent="0.25">
      <c r="A12276" t="s">
        <v>972</v>
      </c>
      <c r="B12276" t="s">
        <v>240</v>
      </c>
      <c r="C12276" s="76" t="s">
        <v>842</v>
      </c>
      <c r="D12276" t="s">
        <v>980</v>
      </c>
      <c r="E12276" s="82">
        <v>6</v>
      </c>
      <c r="F12276" t="s">
        <v>973</v>
      </c>
      <c r="G12276" s="83">
        <v>42607</v>
      </c>
      <c r="I12276">
        <v>2016</v>
      </c>
    </row>
    <row r="12277" spans="1:9" x14ac:dyDescent="0.25">
      <c r="A12277" t="s">
        <v>972</v>
      </c>
      <c r="B12277" t="s">
        <v>223</v>
      </c>
      <c r="C12277" s="76" t="s">
        <v>842</v>
      </c>
      <c r="D12277" t="s">
        <v>980</v>
      </c>
      <c r="E12277" s="82">
        <v>3</v>
      </c>
      <c r="F12277" t="s">
        <v>973</v>
      </c>
      <c r="G12277" s="83">
        <v>42636</v>
      </c>
      <c r="I12277">
        <v>2016</v>
      </c>
    </row>
    <row r="12278" spans="1:9" x14ac:dyDescent="0.25">
      <c r="A12278" t="s">
        <v>972</v>
      </c>
      <c r="B12278" t="s">
        <v>198</v>
      </c>
      <c r="C12278" s="76" t="s">
        <v>842</v>
      </c>
      <c r="D12278" t="s">
        <v>980</v>
      </c>
      <c r="E12278" s="82">
        <v>4.2</v>
      </c>
      <c r="F12278" t="s">
        <v>973</v>
      </c>
      <c r="G12278" s="83">
        <v>42639</v>
      </c>
      <c r="I12278">
        <v>2016</v>
      </c>
    </row>
    <row r="12279" spans="1:9" x14ac:dyDescent="0.25">
      <c r="A12279" t="s">
        <v>972</v>
      </c>
      <c r="B12279" t="s">
        <v>245</v>
      </c>
      <c r="C12279" s="76" t="s">
        <v>842</v>
      </c>
      <c r="D12279" t="s">
        <v>980</v>
      </c>
      <c r="E12279" s="82">
        <v>5</v>
      </c>
      <c r="F12279" t="s">
        <v>973</v>
      </c>
      <c r="G12279" s="83">
        <v>42800</v>
      </c>
      <c r="I12279">
        <v>2017</v>
      </c>
    </row>
    <row r="12280" spans="1:9" x14ac:dyDescent="0.25">
      <c r="A12280" t="s">
        <v>972</v>
      </c>
      <c r="B12280" t="s">
        <v>242</v>
      </c>
      <c r="C12280" s="76" t="s">
        <v>842</v>
      </c>
      <c r="D12280" t="s">
        <v>980</v>
      </c>
      <c r="E12280" s="82">
        <v>7.6</v>
      </c>
      <c r="F12280" t="s">
        <v>973</v>
      </c>
      <c r="G12280" s="83">
        <v>42662</v>
      </c>
      <c r="I12280">
        <v>2016</v>
      </c>
    </row>
    <row r="12281" spans="1:9" x14ac:dyDescent="0.25">
      <c r="A12281" t="s">
        <v>972</v>
      </c>
      <c r="B12281" t="s">
        <v>66</v>
      </c>
      <c r="C12281" s="76" t="s">
        <v>842</v>
      </c>
      <c r="D12281" t="s">
        <v>980</v>
      </c>
      <c r="E12281" s="82">
        <v>6</v>
      </c>
      <c r="F12281" t="s">
        <v>973</v>
      </c>
      <c r="G12281" s="83">
        <v>42702</v>
      </c>
      <c r="I12281">
        <v>2016</v>
      </c>
    </row>
    <row r="12282" spans="1:9" x14ac:dyDescent="0.25">
      <c r="A12282" t="s">
        <v>972</v>
      </c>
      <c r="B12282" t="s">
        <v>185</v>
      </c>
      <c r="C12282" s="76" t="s">
        <v>842</v>
      </c>
      <c r="D12282" t="s">
        <v>980</v>
      </c>
      <c r="E12282" s="82">
        <v>5</v>
      </c>
      <c r="F12282" t="s">
        <v>973</v>
      </c>
      <c r="G12282" s="83">
        <v>42641</v>
      </c>
      <c r="I12282">
        <v>2016</v>
      </c>
    </row>
    <row r="12283" spans="1:9" x14ac:dyDescent="0.25">
      <c r="A12283" t="s">
        <v>972</v>
      </c>
      <c r="B12283" t="s">
        <v>133</v>
      </c>
      <c r="C12283" s="76" t="s">
        <v>842</v>
      </c>
      <c r="D12283" t="s">
        <v>980</v>
      </c>
      <c r="E12283" s="82">
        <v>5</v>
      </c>
      <c r="F12283" t="s">
        <v>973</v>
      </c>
      <c r="G12283" s="83">
        <v>42692</v>
      </c>
      <c r="I12283">
        <v>2016</v>
      </c>
    </row>
    <row r="12284" spans="1:9" x14ac:dyDescent="0.25">
      <c r="A12284" t="s">
        <v>972</v>
      </c>
      <c r="B12284" t="s">
        <v>104</v>
      </c>
      <c r="C12284" s="76" t="s">
        <v>842</v>
      </c>
      <c r="D12284" t="s">
        <v>980</v>
      </c>
      <c r="E12284" s="82">
        <v>3.8</v>
      </c>
      <c r="F12284" t="s">
        <v>973</v>
      </c>
      <c r="G12284" s="83">
        <v>42642</v>
      </c>
      <c r="I12284">
        <v>2016</v>
      </c>
    </row>
    <row r="12285" spans="1:9" x14ac:dyDescent="0.25">
      <c r="A12285" t="s">
        <v>972</v>
      </c>
      <c r="B12285" t="s">
        <v>104</v>
      </c>
      <c r="C12285" s="76" t="s">
        <v>842</v>
      </c>
      <c r="D12285" t="s">
        <v>980</v>
      </c>
      <c r="E12285" s="82">
        <v>7.6</v>
      </c>
      <c r="F12285" t="s">
        <v>973</v>
      </c>
      <c r="G12285" s="83">
        <v>42725</v>
      </c>
      <c r="I12285">
        <v>2016</v>
      </c>
    </row>
    <row r="12286" spans="1:9" x14ac:dyDescent="0.25">
      <c r="A12286" t="s">
        <v>972</v>
      </c>
      <c r="B12286" t="s">
        <v>95</v>
      </c>
      <c r="C12286" s="76" t="s">
        <v>842</v>
      </c>
      <c r="D12286" t="s">
        <v>980</v>
      </c>
      <c r="E12286" s="82">
        <v>3</v>
      </c>
      <c r="F12286" t="s">
        <v>973</v>
      </c>
      <c r="G12286" s="83">
        <v>42614</v>
      </c>
      <c r="I12286">
        <v>2016</v>
      </c>
    </row>
    <row r="12287" spans="1:9" x14ac:dyDescent="0.25">
      <c r="A12287" t="s">
        <v>972</v>
      </c>
      <c r="B12287" t="s">
        <v>292</v>
      </c>
      <c r="C12287" s="76" t="s">
        <v>842</v>
      </c>
      <c r="D12287" t="s">
        <v>980</v>
      </c>
      <c r="E12287" s="82">
        <v>3</v>
      </c>
      <c r="F12287" t="s">
        <v>973</v>
      </c>
      <c r="G12287" s="83">
        <v>42643</v>
      </c>
      <c r="I12287">
        <v>2016</v>
      </c>
    </row>
    <row r="12288" spans="1:9" x14ac:dyDescent="0.25">
      <c r="A12288" t="s">
        <v>972</v>
      </c>
      <c r="B12288" s="74" t="s">
        <v>213</v>
      </c>
      <c r="C12288" s="76" t="s">
        <v>842</v>
      </c>
      <c r="D12288" t="s">
        <v>980</v>
      </c>
      <c r="E12288" s="82">
        <v>6</v>
      </c>
      <c r="F12288" t="s">
        <v>973</v>
      </c>
      <c r="G12288" s="83">
        <v>42636</v>
      </c>
      <c r="I12288">
        <v>2016</v>
      </c>
    </row>
    <row r="12289" spans="1:9" x14ac:dyDescent="0.25">
      <c r="A12289" t="s">
        <v>972</v>
      </c>
      <c r="B12289" t="s">
        <v>71</v>
      </c>
      <c r="C12289" s="76" t="s">
        <v>842</v>
      </c>
      <c r="D12289" t="s">
        <v>980</v>
      </c>
      <c r="E12289" s="82">
        <v>6</v>
      </c>
      <c r="F12289" t="s">
        <v>973</v>
      </c>
      <c r="G12289" s="83">
        <v>42614</v>
      </c>
      <c r="I12289">
        <v>2016</v>
      </c>
    </row>
    <row r="12290" spans="1:9" x14ac:dyDescent="0.25">
      <c r="A12290" t="s">
        <v>972</v>
      </c>
      <c r="B12290" t="s">
        <v>199</v>
      </c>
      <c r="C12290" s="76" t="s">
        <v>842</v>
      </c>
      <c r="D12290" t="s">
        <v>980</v>
      </c>
      <c r="E12290" s="82">
        <v>7.6</v>
      </c>
      <c r="F12290" t="s">
        <v>973</v>
      </c>
      <c r="G12290" s="83">
        <v>42639</v>
      </c>
      <c r="I12290">
        <v>2016</v>
      </c>
    </row>
    <row r="12291" spans="1:9" x14ac:dyDescent="0.25">
      <c r="A12291" t="s">
        <v>972</v>
      </c>
      <c r="B12291" t="s">
        <v>241</v>
      </c>
      <c r="C12291" s="76" t="s">
        <v>842</v>
      </c>
      <c r="D12291" t="s">
        <v>980</v>
      </c>
      <c r="E12291" s="82">
        <v>3</v>
      </c>
      <c r="F12291" t="s">
        <v>973</v>
      </c>
      <c r="G12291" s="83">
        <v>42640</v>
      </c>
      <c r="I12291">
        <v>2016</v>
      </c>
    </row>
    <row r="12292" spans="1:9" x14ac:dyDescent="0.25">
      <c r="A12292" t="s">
        <v>972</v>
      </c>
      <c r="B12292" t="s">
        <v>93</v>
      </c>
      <c r="C12292" s="76" t="s">
        <v>842</v>
      </c>
      <c r="D12292" t="s">
        <v>980</v>
      </c>
      <c r="E12292" s="82">
        <v>7.6</v>
      </c>
      <c r="F12292" t="s">
        <v>973</v>
      </c>
      <c r="G12292" s="83">
        <v>42611</v>
      </c>
      <c r="I12292">
        <v>2016</v>
      </c>
    </row>
    <row r="12293" spans="1:9" x14ac:dyDescent="0.25">
      <c r="A12293" t="s">
        <v>972</v>
      </c>
      <c r="B12293" t="s">
        <v>245</v>
      </c>
      <c r="C12293" s="76" t="s">
        <v>842</v>
      </c>
      <c r="D12293" t="s">
        <v>980</v>
      </c>
      <c r="E12293" s="82">
        <v>6</v>
      </c>
      <c r="F12293" t="s">
        <v>973</v>
      </c>
      <c r="G12293" s="83">
        <v>42663</v>
      </c>
      <c r="I12293">
        <v>2016</v>
      </c>
    </row>
    <row r="12294" spans="1:9" x14ac:dyDescent="0.25">
      <c r="A12294" t="s">
        <v>972</v>
      </c>
      <c r="B12294" t="s">
        <v>96</v>
      </c>
      <c r="C12294" s="76" t="s">
        <v>842</v>
      </c>
      <c r="D12294" t="s">
        <v>980</v>
      </c>
      <c r="E12294" s="82">
        <v>7.6</v>
      </c>
      <c r="F12294" t="s">
        <v>973</v>
      </c>
      <c r="G12294" s="83">
        <v>42593</v>
      </c>
      <c r="I12294">
        <v>2016</v>
      </c>
    </row>
    <row r="12295" spans="1:9" x14ac:dyDescent="0.25">
      <c r="A12295" t="s">
        <v>972</v>
      </c>
      <c r="B12295" t="s">
        <v>88</v>
      </c>
      <c r="C12295" s="76" t="s">
        <v>842</v>
      </c>
      <c r="D12295" t="s">
        <v>980</v>
      </c>
      <c r="E12295" s="82">
        <v>12.6</v>
      </c>
      <c r="F12295" t="s">
        <v>973</v>
      </c>
      <c r="G12295" s="83">
        <v>42601</v>
      </c>
      <c r="I12295">
        <v>2016</v>
      </c>
    </row>
    <row r="12296" spans="1:9" x14ac:dyDescent="0.25">
      <c r="A12296" t="s">
        <v>972</v>
      </c>
      <c r="B12296" t="s">
        <v>246</v>
      </c>
      <c r="C12296" s="76" t="s">
        <v>842</v>
      </c>
      <c r="D12296" t="s">
        <v>980</v>
      </c>
      <c r="E12296" s="82">
        <v>3</v>
      </c>
      <c r="F12296" t="s">
        <v>973</v>
      </c>
      <c r="G12296" s="83">
        <v>42649</v>
      </c>
      <c r="I12296">
        <v>2016</v>
      </c>
    </row>
    <row r="12297" spans="1:9" x14ac:dyDescent="0.25">
      <c r="A12297" t="s">
        <v>972</v>
      </c>
      <c r="B12297" t="s">
        <v>199</v>
      </c>
      <c r="C12297" s="76" t="s">
        <v>842</v>
      </c>
      <c r="D12297" t="s">
        <v>980</v>
      </c>
      <c r="E12297" s="82">
        <v>12</v>
      </c>
      <c r="F12297" t="s">
        <v>973</v>
      </c>
      <c r="G12297" s="83">
        <v>42677</v>
      </c>
      <c r="I12297">
        <v>2016</v>
      </c>
    </row>
    <row r="12298" spans="1:9" x14ac:dyDescent="0.25">
      <c r="A12298" t="s">
        <v>972</v>
      </c>
      <c r="B12298" t="s">
        <v>246</v>
      </c>
      <c r="C12298" s="76" t="s">
        <v>842</v>
      </c>
      <c r="D12298" t="s">
        <v>980</v>
      </c>
      <c r="E12298" s="82">
        <v>6</v>
      </c>
      <c r="F12298" t="s">
        <v>973</v>
      </c>
      <c r="G12298" s="83">
        <v>42586</v>
      </c>
      <c r="I12298">
        <v>2016</v>
      </c>
    </row>
    <row r="12299" spans="1:9" x14ac:dyDescent="0.25">
      <c r="A12299" t="s">
        <v>972</v>
      </c>
      <c r="B12299" t="s">
        <v>240</v>
      </c>
      <c r="C12299" s="76" t="s">
        <v>842</v>
      </c>
      <c r="D12299" t="s">
        <v>980</v>
      </c>
      <c r="E12299" s="82">
        <v>6</v>
      </c>
      <c r="F12299" t="s">
        <v>973</v>
      </c>
      <c r="G12299" s="83">
        <v>42584</v>
      </c>
      <c r="I12299">
        <v>2016</v>
      </c>
    </row>
    <row r="12300" spans="1:9" x14ac:dyDescent="0.25">
      <c r="A12300" t="s">
        <v>972</v>
      </c>
      <c r="B12300" t="s">
        <v>246</v>
      </c>
      <c r="C12300" s="76" t="s">
        <v>842</v>
      </c>
      <c r="D12300" t="s">
        <v>980</v>
      </c>
      <c r="E12300" s="82">
        <v>3</v>
      </c>
      <c r="F12300" t="s">
        <v>973</v>
      </c>
      <c r="G12300" s="83">
        <v>42586</v>
      </c>
      <c r="I12300">
        <v>2016</v>
      </c>
    </row>
    <row r="12301" spans="1:9" x14ac:dyDescent="0.25">
      <c r="A12301" t="s">
        <v>972</v>
      </c>
      <c r="B12301" t="s">
        <v>172</v>
      </c>
      <c r="C12301" s="76" t="s">
        <v>842</v>
      </c>
      <c r="D12301" t="s">
        <v>980</v>
      </c>
      <c r="E12301" s="82">
        <v>4</v>
      </c>
      <c r="F12301" t="s">
        <v>973</v>
      </c>
      <c r="G12301" s="83">
        <v>42697</v>
      </c>
      <c r="I12301">
        <v>2016</v>
      </c>
    </row>
    <row r="12302" spans="1:9" ht="14.45" customHeight="1" x14ac:dyDescent="0.25">
      <c r="A12302" t="s">
        <v>972</v>
      </c>
      <c r="B12302" t="s">
        <v>15</v>
      </c>
      <c r="C12302" s="76" t="s">
        <v>842</v>
      </c>
      <c r="D12302" t="s">
        <v>980</v>
      </c>
      <c r="E12302" s="82">
        <v>7.6</v>
      </c>
      <c r="F12302" t="s">
        <v>973</v>
      </c>
      <c r="G12302" s="83">
        <v>42583</v>
      </c>
      <c r="I12302">
        <v>2016</v>
      </c>
    </row>
    <row r="12303" spans="1:9" ht="14.45" customHeight="1" x14ac:dyDescent="0.25">
      <c r="A12303" t="s">
        <v>972</v>
      </c>
      <c r="B12303" t="s">
        <v>78</v>
      </c>
      <c r="C12303" s="76" t="s">
        <v>842</v>
      </c>
      <c r="D12303" t="s">
        <v>980</v>
      </c>
      <c r="E12303" s="82">
        <v>7.6</v>
      </c>
      <c r="F12303" t="s">
        <v>973</v>
      </c>
      <c r="G12303" s="83">
        <v>42608</v>
      </c>
      <c r="I12303">
        <v>2016</v>
      </c>
    </row>
    <row r="12304" spans="1:9" x14ac:dyDescent="0.25">
      <c r="A12304" t="s">
        <v>972</v>
      </c>
      <c r="B12304" t="s">
        <v>95</v>
      </c>
      <c r="C12304" s="76" t="s">
        <v>842</v>
      </c>
      <c r="D12304" t="s">
        <v>980</v>
      </c>
      <c r="E12304" s="82">
        <v>3.8</v>
      </c>
      <c r="F12304" t="s">
        <v>973</v>
      </c>
      <c r="G12304" s="83">
        <v>42597</v>
      </c>
      <c r="I12304">
        <v>2016</v>
      </c>
    </row>
    <row r="12305" spans="1:9" x14ac:dyDescent="0.25">
      <c r="A12305" t="s">
        <v>972</v>
      </c>
      <c r="B12305" t="s">
        <v>63</v>
      </c>
      <c r="C12305" s="76" t="s">
        <v>842</v>
      </c>
      <c r="D12305" t="s">
        <v>980</v>
      </c>
      <c r="E12305" s="82">
        <v>5</v>
      </c>
      <c r="F12305" t="s">
        <v>973</v>
      </c>
      <c r="G12305" s="83">
        <v>42641</v>
      </c>
      <c r="I12305">
        <v>2016</v>
      </c>
    </row>
    <row r="12306" spans="1:9" x14ac:dyDescent="0.25">
      <c r="A12306" t="s">
        <v>972</v>
      </c>
      <c r="B12306" t="s">
        <v>247</v>
      </c>
      <c r="C12306" s="76" t="s">
        <v>842</v>
      </c>
      <c r="D12306" t="s">
        <v>980</v>
      </c>
      <c r="E12306" s="82">
        <v>9.6</v>
      </c>
      <c r="F12306" t="s">
        <v>973</v>
      </c>
      <c r="G12306" s="83">
        <v>42608</v>
      </c>
      <c r="I12306">
        <v>2016</v>
      </c>
    </row>
    <row r="12307" spans="1:9" x14ac:dyDescent="0.25">
      <c r="A12307" t="s">
        <v>972</v>
      </c>
      <c r="B12307" t="s">
        <v>241</v>
      </c>
      <c r="C12307" s="76" t="s">
        <v>842</v>
      </c>
      <c r="D12307" t="s">
        <v>980</v>
      </c>
      <c r="E12307" s="82">
        <v>3.6</v>
      </c>
      <c r="F12307" t="s">
        <v>973</v>
      </c>
      <c r="G12307" s="83">
        <v>42640</v>
      </c>
      <c r="I12307">
        <v>2016</v>
      </c>
    </row>
    <row r="12308" spans="1:9" x14ac:dyDescent="0.25">
      <c r="A12308" t="s">
        <v>972</v>
      </c>
      <c r="B12308" t="s">
        <v>247</v>
      </c>
      <c r="C12308" s="76" t="s">
        <v>842</v>
      </c>
      <c r="D12308" t="s">
        <v>980</v>
      </c>
      <c r="E12308" s="82">
        <v>6</v>
      </c>
      <c r="F12308" t="s">
        <v>973</v>
      </c>
      <c r="G12308" s="83">
        <v>42643</v>
      </c>
      <c r="I12308">
        <v>2016</v>
      </c>
    </row>
    <row r="12309" spans="1:9" x14ac:dyDescent="0.25">
      <c r="A12309" t="s">
        <v>972</v>
      </c>
      <c r="B12309" t="s">
        <v>213</v>
      </c>
      <c r="C12309" s="76" t="s">
        <v>842</v>
      </c>
      <c r="D12309" t="s">
        <v>980</v>
      </c>
      <c r="E12309" s="82">
        <v>3</v>
      </c>
      <c r="F12309" t="s">
        <v>973</v>
      </c>
      <c r="G12309" s="83">
        <v>42635</v>
      </c>
      <c r="I12309">
        <v>2016</v>
      </c>
    </row>
    <row r="12310" spans="1:9" x14ac:dyDescent="0.25">
      <c r="A12310" t="s">
        <v>972</v>
      </c>
      <c r="B12310" t="s">
        <v>95</v>
      </c>
      <c r="C12310" s="76" t="s">
        <v>842</v>
      </c>
      <c r="D12310" t="s">
        <v>980</v>
      </c>
      <c r="E12310" s="82">
        <v>6</v>
      </c>
      <c r="F12310" t="s">
        <v>973</v>
      </c>
      <c r="G12310" s="83">
        <v>42670</v>
      </c>
      <c r="I12310">
        <v>2016</v>
      </c>
    </row>
    <row r="12311" spans="1:9" x14ac:dyDescent="0.25">
      <c r="A12311" t="s">
        <v>972</v>
      </c>
      <c r="B12311" t="s">
        <v>246</v>
      </c>
      <c r="C12311" s="76" t="s">
        <v>842</v>
      </c>
      <c r="D12311" t="s">
        <v>980</v>
      </c>
      <c r="E12311" s="82">
        <v>3</v>
      </c>
      <c r="F12311" t="s">
        <v>973</v>
      </c>
      <c r="G12311" s="83">
        <v>42608</v>
      </c>
      <c r="I12311">
        <v>2016</v>
      </c>
    </row>
    <row r="12312" spans="1:9" x14ac:dyDescent="0.25">
      <c r="A12312" t="s">
        <v>972</v>
      </c>
      <c r="B12312" t="s">
        <v>118</v>
      </c>
      <c r="C12312" s="76" t="s">
        <v>842</v>
      </c>
      <c r="D12312" t="s">
        <v>980</v>
      </c>
      <c r="E12312" s="82">
        <v>10</v>
      </c>
      <c r="F12312" t="s">
        <v>973</v>
      </c>
      <c r="G12312" s="83">
        <v>42733</v>
      </c>
      <c r="I12312">
        <v>2016</v>
      </c>
    </row>
    <row r="12313" spans="1:9" x14ac:dyDescent="0.25">
      <c r="A12313" t="s">
        <v>972</v>
      </c>
      <c r="B12313" t="s">
        <v>78</v>
      </c>
      <c r="C12313" s="76" t="s">
        <v>842</v>
      </c>
      <c r="D12313" t="s">
        <v>980</v>
      </c>
      <c r="E12313" s="82">
        <v>15</v>
      </c>
      <c r="F12313" t="s">
        <v>973</v>
      </c>
      <c r="G12313" s="83">
        <v>42674</v>
      </c>
      <c r="I12313">
        <v>2016</v>
      </c>
    </row>
    <row r="12314" spans="1:9" x14ac:dyDescent="0.25">
      <c r="A12314" t="s">
        <v>972</v>
      </c>
      <c r="B12314" t="s">
        <v>87</v>
      </c>
      <c r="C12314" s="76" t="s">
        <v>842</v>
      </c>
      <c r="D12314" t="s">
        <v>980</v>
      </c>
      <c r="E12314" s="82">
        <v>15</v>
      </c>
      <c r="F12314" t="s">
        <v>973</v>
      </c>
      <c r="G12314" s="83">
        <v>42615</v>
      </c>
      <c r="I12314">
        <v>2016</v>
      </c>
    </row>
    <row r="12315" spans="1:9" x14ac:dyDescent="0.25">
      <c r="A12315" t="s">
        <v>972</v>
      </c>
      <c r="B12315" t="s">
        <v>79</v>
      </c>
      <c r="C12315" s="76" t="s">
        <v>842</v>
      </c>
      <c r="D12315" t="s">
        <v>980</v>
      </c>
      <c r="E12315" s="82">
        <v>15</v>
      </c>
      <c r="F12315" t="s">
        <v>973</v>
      </c>
      <c r="G12315" s="83">
        <v>42606</v>
      </c>
      <c r="I12315">
        <v>2016</v>
      </c>
    </row>
    <row r="12316" spans="1:9" x14ac:dyDescent="0.25">
      <c r="A12316" t="s">
        <v>972</v>
      </c>
      <c r="B12316" t="s">
        <v>130</v>
      </c>
      <c r="C12316" s="76" t="s">
        <v>842</v>
      </c>
      <c r="D12316" t="s">
        <v>980</v>
      </c>
      <c r="E12316" s="82">
        <v>15</v>
      </c>
      <c r="F12316" t="s">
        <v>973</v>
      </c>
      <c r="G12316" s="83">
        <v>42674</v>
      </c>
      <c r="I12316">
        <v>2016</v>
      </c>
    </row>
    <row r="12317" spans="1:9" x14ac:dyDescent="0.25">
      <c r="A12317" t="s">
        <v>972</v>
      </c>
      <c r="B12317" t="s">
        <v>171</v>
      </c>
      <c r="C12317" s="76" t="s">
        <v>842</v>
      </c>
      <c r="D12317" t="s">
        <v>980</v>
      </c>
      <c r="E12317" s="82">
        <v>8.1199999999999992</v>
      </c>
      <c r="F12317" t="s">
        <v>973</v>
      </c>
      <c r="G12317" s="83">
        <v>42621</v>
      </c>
      <c r="I12317">
        <v>2016</v>
      </c>
    </row>
    <row r="12318" spans="1:9" x14ac:dyDescent="0.25">
      <c r="A12318" t="s">
        <v>972</v>
      </c>
      <c r="B12318" t="s">
        <v>233</v>
      </c>
      <c r="C12318" s="76" t="s">
        <v>842</v>
      </c>
      <c r="D12318" t="s">
        <v>980</v>
      </c>
      <c r="E12318" s="82">
        <v>3.8</v>
      </c>
      <c r="F12318" t="s">
        <v>973</v>
      </c>
      <c r="G12318" s="83">
        <v>42622</v>
      </c>
      <c r="I12318">
        <v>2016</v>
      </c>
    </row>
    <row r="12319" spans="1:9" x14ac:dyDescent="0.25">
      <c r="A12319" t="s">
        <v>972</v>
      </c>
      <c r="B12319" t="s">
        <v>242</v>
      </c>
      <c r="C12319" s="76" t="s">
        <v>842</v>
      </c>
      <c r="D12319" t="s">
        <v>980</v>
      </c>
      <c r="E12319" s="82">
        <v>7.6</v>
      </c>
      <c r="F12319" t="s">
        <v>973</v>
      </c>
      <c r="G12319" s="83">
        <v>42601</v>
      </c>
      <c r="I12319">
        <v>2016</v>
      </c>
    </row>
    <row r="12320" spans="1:9" x14ac:dyDescent="0.25">
      <c r="A12320" t="s">
        <v>972</v>
      </c>
      <c r="B12320" t="s">
        <v>279</v>
      </c>
      <c r="C12320" s="76" t="s">
        <v>842</v>
      </c>
      <c r="D12320" t="s">
        <v>980</v>
      </c>
      <c r="E12320" s="82">
        <v>11.4</v>
      </c>
      <c r="F12320" t="s">
        <v>973</v>
      </c>
      <c r="G12320" s="83">
        <v>42594</v>
      </c>
      <c r="I12320">
        <v>2016</v>
      </c>
    </row>
    <row r="12321" spans="1:9" x14ac:dyDescent="0.25">
      <c r="A12321" t="s">
        <v>972</v>
      </c>
      <c r="B12321" t="s">
        <v>177</v>
      </c>
      <c r="C12321" s="76" t="s">
        <v>842</v>
      </c>
      <c r="D12321" t="s">
        <v>980</v>
      </c>
      <c r="E12321" s="82">
        <v>7.6</v>
      </c>
      <c r="F12321" t="s">
        <v>973</v>
      </c>
      <c r="G12321" s="83">
        <v>42649</v>
      </c>
      <c r="I12321">
        <v>2016</v>
      </c>
    </row>
    <row r="12322" spans="1:9" x14ac:dyDescent="0.25">
      <c r="A12322" t="s">
        <v>972</v>
      </c>
      <c r="B12322" t="s">
        <v>246</v>
      </c>
      <c r="C12322" s="76" t="s">
        <v>842</v>
      </c>
      <c r="D12322" t="s">
        <v>980</v>
      </c>
      <c r="E12322" s="82">
        <v>6</v>
      </c>
      <c r="F12322" t="s">
        <v>973</v>
      </c>
      <c r="G12322" s="83">
        <v>42586</v>
      </c>
      <c r="I12322">
        <v>2016</v>
      </c>
    </row>
    <row r="12323" spans="1:9" x14ac:dyDescent="0.25">
      <c r="A12323" t="s">
        <v>972</v>
      </c>
      <c r="B12323" t="s">
        <v>133</v>
      </c>
      <c r="C12323" s="76" t="s">
        <v>842</v>
      </c>
      <c r="D12323" t="s">
        <v>980</v>
      </c>
      <c r="E12323" s="82">
        <v>15</v>
      </c>
      <c r="F12323" t="s">
        <v>973</v>
      </c>
      <c r="G12323" s="83">
        <v>42697</v>
      </c>
      <c r="I12323">
        <v>2016</v>
      </c>
    </row>
    <row r="12324" spans="1:9" x14ac:dyDescent="0.25">
      <c r="A12324" t="s">
        <v>972</v>
      </c>
      <c r="B12324" t="s">
        <v>66</v>
      </c>
      <c r="C12324" s="76" t="s">
        <v>842</v>
      </c>
      <c r="D12324" t="s">
        <v>980</v>
      </c>
      <c r="E12324" s="82">
        <v>6</v>
      </c>
      <c r="F12324" t="s">
        <v>973</v>
      </c>
      <c r="G12324" s="83">
        <v>42569</v>
      </c>
      <c r="I12324">
        <v>2016</v>
      </c>
    </row>
    <row r="12325" spans="1:9" x14ac:dyDescent="0.25">
      <c r="A12325" t="s">
        <v>972</v>
      </c>
      <c r="B12325" t="s">
        <v>243</v>
      </c>
      <c r="C12325" s="76" t="s">
        <v>842</v>
      </c>
      <c r="D12325" t="s">
        <v>980</v>
      </c>
      <c r="E12325" s="82">
        <v>6</v>
      </c>
      <c r="F12325" t="s">
        <v>973</v>
      </c>
      <c r="G12325" s="83">
        <v>42597</v>
      </c>
      <c r="I12325">
        <v>2016</v>
      </c>
    </row>
    <row r="12326" spans="1:9" x14ac:dyDescent="0.25">
      <c r="A12326" t="s">
        <v>972</v>
      </c>
      <c r="B12326" t="s">
        <v>66</v>
      </c>
      <c r="C12326" s="76" t="s">
        <v>842</v>
      </c>
      <c r="D12326" t="s">
        <v>980</v>
      </c>
      <c r="E12326" s="82">
        <v>7.6</v>
      </c>
      <c r="F12326" t="s">
        <v>973</v>
      </c>
      <c r="G12326" s="83">
        <v>42593</v>
      </c>
      <c r="I12326">
        <v>2016</v>
      </c>
    </row>
    <row r="12327" spans="1:9" x14ac:dyDescent="0.25">
      <c r="A12327" t="s">
        <v>972</v>
      </c>
      <c r="B12327" t="s">
        <v>63</v>
      </c>
      <c r="C12327" s="76" t="s">
        <v>842</v>
      </c>
      <c r="D12327" t="s">
        <v>980</v>
      </c>
      <c r="E12327" s="82">
        <v>6</v>
      </c>
      <c r="F12327" t="s">
        <v>973</v>
      </c>
      <c r="G12327" s="83">
        <v>42587</v>
      </c>
      <c r="I12327">
        <v>2016</v>
      </c>
    </row>
    <row r="12328" spans="1:9" x14ac:dyDescent="0.25">
      <c r="A12328" t="s">
        <v>972</v>
      </c>
      <c r="B12328" t="s">
        <v>172</v>
      </c>
      <c r="C12328" s="76" t="s">
        <v>842</v>
      </c>
      <c r="D12328" t="s">
        <v>980</v>
      </c>
      <c r="E12328" s="82">
        <v>5</v>
      </c>
      <c r="F12328" t="s">
        <v>973</v>
      </c>
      <c r="G12328" s="83">
        <v>42720</v>
      </c>
      <c r="I12328">
        <v>2016</v>
      </c>
    </row>
    <row r="12329" spans="1:9" x14ac:dyDescent="0.25">
      <c r="A12329" t="s">
        <v>972</v>
      </c>
      <c r="B12329" t="s">
        <v>245</v>
      </c>
      <c r="C12329" s="76" t="s">
        <v>842</v>
      </c>
      <c r="D12329" t="s">
        <v>980</v>
      </c>
      <c r="E12329" s="82">
        <v>7.6</v>
      </c>
      <c r="F12329" t="s">
        <v>973</v>
      </c>
      <c r="G12329" s="83">
        <v>42613</v>
      </c>
      <c r="I12329">
        <v>2016</v>
      </c>
    </row>
    <row r="12330" spans="1:9" x14ac:dyDescent="0.25">
      <c r="A12330" t="s">
        <v>972</v>
      </c>
      <c r="B12330" t="s">
        <v>246</v>
      </c>
      <c r="C12330" s="76" t="s">
        <v>842</v>
      </c>
      <c r="D12330" t="s">
        <v>980</v>
      </c>
      <c r="E12330" s="82">
        <v>6</v>
      </c>
      <c r="F12330" t="s">
        <v>973</v>
      </c>
      <c r="G12330" s="83">
        <v>42593</v>
      </c>
      <c r="I12330">
        <v>2016</v>
      </c>
    </row>
    <row r="12331" spans="1:9" x14ac:dyDescent="0.25">
      <c r="A12331" t="s">
        <v>972</v>
      </c>
      <c r="B12331" s="74" t="s">
        <v>213</v>
      </c>
      <c r="C12331" s="76" t="s">
        <v>842</v>
      </c>
      <c r="D12331" t="s">
        <v>980</v>
      </c>
      <c r="E12331" s="82">
        <v>7.6</v>
      </c>
      <c r="F12331" t="s">
        <v>973</v>
      </c>
      <c r="G12331" s="83">
        <v>42599</v>
      </c>
      <c r="I12331">
        <v>2016</v>
      </c>
    </row>
    <row r="12332" spans="1:9" x14ac:dyDescent="0.25">
      <c r="A12332" t="s">
        <v>972</v>
      </c>
      <c r="B12332" t="s">
        <v>173</v>
      </c>
      <c r="C12332" s="76" t="s">
        <v>842</v>
      </c>
      <c r="D12332" t="s">
        <v>980</v>
      </c>
      <c r="E12332" s="82">
        <v>5</v>
      </c>
      <c r="F12332" t="s">
        <v>973</v>
      </c>
      <c r="G12332" s="83">
        <v>42626</v>
      </c>
      <c r="I12332">
        <v>2016</v>
      </c>
    </row>
    <row r="12333" spans="1:9" x14ac:dyDescent="0.25">
      <c r="A12333" t="s">
        <v>972</v>
      </c>
      <c r="B12333" t="s">
        <v>71</v>
      </c>
      <c r="C12333" s="76" t="s">
        <v>842</v>
      </c>
      <c r="D12333" t="s">
        <v>980</v>
      </c>
      <c r="E12333" s="82">
        <v>3.8</v>
      </c>
      <c r="F12333" t="s">
        <v>973</v>
      </c>
      <c r="G12333" s="83">
        <v>42598</v>
      </c>
      <c r="I12333">
        <v>2016</v>
      </c>
    </row>
    <row r="12334" spans="1:9" ht="14.45" customHeight="1" x14ac:dyDescent="0.25">
      <c r="A12334" t="s">
        <v>972</v>
      </c>
      <c r="B12334" t="s">
        <v>103</v>
      </c>
      <c r="C12334" s="76" t="s">
        <v>842</v>
      </c>
      <c r="D12334" t="s">
        <v>980</v>
      </c>
      <c r="E12334" s="82">
        <v>7.6</v>
      </c>
      <c r="F12334" t="s">
        <v>973</v>
      </c>
      <c r="G12334" s="83">
        <v>42649</v>
      </c>
      <c r="I12334">
        <v>2016</v>
      </c>
    </row>
    <row r="12335" spans="1:9" ht="14.45" customHeight="1" x14ac:dyDescent="0.25">
      <c r="A12335" t="s">
        <v>972</v>
      </c>
      <c r="B12335" t="s">
        <v>177</v>
      </c>
      <c r="C12335" s="76" t="s">
        <v>842</v>
      </c>
      <c r="D12335" t="s">
        <v>980</v>
      </c>
      <c r="E12335" s="82">
        <v>10</v>
      </c>
      <c r="F12335" t="s">
        <v>973</v>
      </c>
      <c r="G12335" s="83">
        <v>42620</v>
      </c>
      <c r="I12335">
        <v>2016</v>
      </c>
    </row>
    <row r="12336" spans="1:9" ht="14.45" customHeight="1" x14ac:dyDescent="0.25">
      <c r="A12336" t="s">
        <v>972</v>
      </c>
      <c r="B12336" t="s">
        <v>73</v>
      </c>
      <c r="C12336" s="76" t="s">
        <v>842</v>
      </c>
      <c r="D12336" t="s">
        <v>980</v>
      </c>
      <c r="E12336" s="82">
        <v>5</v>
      </c>
      <c r="F12336" t="s">
        <v>973</v>
      </c>
      <c r="G12336" s="83">
        <v>42620</v>
      </c>
      <c r="I12336">
        <v>2016</v>
      </c>
    </row>
    <row r="12337" spans="1:9" x14ac:dyDescent="0.25">
      <c r="A12337" t="s">
        <v>972</v>
      </c>
      <c r="B12337" t="s">
        <v>173</v>
      </c>
      <c r="C12337" s="76" t="s">
        <v>842</v>
      </c>
      <c r="D12337" t="s">
        <v>980</v>
      </c>
      <c r="E12337" s="82">
        <v>3.8</v>
      </c>
      <c r="F12337" t="s">
        <v>973</v>
      </c>
      <c r="G12337" s="83">
        <v>42636</v>
      </c>
      <c r="I12337">
        <v>2016</v>
      </c>
    </row>
    <row r="12338" spans="1:9" x14ac:dyDescent="0.25">
      <c r="A12338" t="s">
        <v>972</v>
      </c>
      <c r="B12338" t="s">
        <v>173</v>
      </c>
      <c r="C12338" s="76" t="s">
        <v>842</v>
      </c>
      <c r="D12338" t="s">
        <v>980</v>
      </c>
      <c r="E12338" s="82">
        <v>7.6</v>
      </c>
      <c r="F12338" t="s">
        <v>973</v>
      </c>
      <c r="G12338" s="83">
        <v>42675</v>
      </c>
      <c r="I12338">
        <v>2016</v>
      </c>
    </row>
    <row r="12339" spans="1:9" x14ac:dyDescent="0.25">
      <c r="A12339" t="s">
        <v>972</v>
      </c>
      <c r="B12339" t="s">
        <v>193</v>
      </c>
      <c r="C12339" s="76" t="s">
        <v>842</v>
      </c>
      <c r="D12339" t="s">
        <v>980</v>
      </c>
      <c r="E12339" s="82">
        <v>6</v>
      </c>
      <c r="F12339" t="s">
        <v>973</v>
      </c>
      <c r="G12339" s="83">
        <v>42689</v>
      </c>
      <c r="I12339">
        <v>2016</v>
      </c>
    </row>
    <row r="12340" spans="1:9" x14ac:dyDescent="0.25">
      <c r="A12340" t="s">
        <v>972</v>
      </c>
      <c r="B12340" t="s">
        <v>223</v>
      </c>
      <c r="C12340" s="76" t="s">
        <v>842</v>
      </c>
      <c r="D12340" t="s">
        <v>980</v>
      </c>
      <c r="E12340" s="82">
        <v>5</v>
      </c>
      <c r="F12340" t="s">
        <v>973</v>
      </c>
      <c r="G12340" s="83">
        <v>42670</v>
      </c>
      <c r="I12340">
        <v>2016</v>
      </c>
    </row>
    <row r="12341" spans="1:9" x14ac:dyDescent="0.25">
      <c r="A12341" t="s">
        <v>972</v>
      </c>
      <c r="B12341" t="s">
        <v>81</v>
      </c>
      <c r="C12341" s="76" t="s">
        <v>842</v>
      </c>
      <c r="D12341" t="s">
        <v>980</v>
      </c>
      <c r="E12341" s="82">
        <v>7.6</v>
      </c>
      <c r="F12341" t="s">
        <v>973</v>
      </c>
      <c r="G12341" s="83">
        <v>42649</v>
      </c>
      <c r="I12341">
        <v>2016</v>
      </c>
    </row>
    <row r="12342" spans="1:9" x14ac:dyDescent="0.25">
      <c r="A12342" t="s">
        <v>972</v>
      </c>
      <c r="B12342" t="s">
        <v>242</v>
      </c>
      <c r="C12342" s="76" t="s">
        <v>842</v>
      </c>
      <c r="D12342" t="s">
        <v>980</v>
      </c>
      <c r="E12342" s="82">
        <v>3.8</v>
      </c>
      <c r="F12342" t="s">
        <v>973</v>
      </c>
      <c r="G12342" s="83">
        <v>42586</v>
      </c>
      <c r="I12342">
        <v>2016</v>
      </c>
    </row>
    <row r="12343" spans="1:9" x14ac:dyDescent="0.25">
      <c r="A12343" t="s">
        <v>972</v>
      </c>
      <c r="B12343" t="s">
        <v>253</v>
      </c>
      <c r="C12343" s="76" t="s">
        <v>842</v>
      </c>
      <c r="D12343" t="s">
        <v>980</v>
      </c>
      <c r="E12343" s="82">
        <v>6</v>
      </c>
      <c r="F12343" t="s">
        <v>973</v>
      </c>
      <c r="G12343" s="83">
        <v>42625</v>
      </c>
      <c r="I12343">
        <v>2016</v>
      </c>
    </row>
    <row r="12344" spans="1:9" x14ac:dyDescent="0.25">
      <c r="A12344" t="s">
        <v>972</v>
      </c>
      <c r="B12344" t="s">
        <v>246</v>
      </c>
      <c r="C12344" s="76" t="s">
        <v>842</v>
      </c>
      <c r="D12344" t="s">
        <v>980</v>
      </c>
      <c r="E12344" s="82">
        <v>3</v>
      </c>
      <c r="F12344" t="s">
        <v>973</v>
      </c>
      <c r="G12344" s="83">
        <v>42643</v>
      </c>
      <c r="I12344">
        <v>2016</v>
      </c>
    </row>
    <row r="12345" spans="1:9" x14ac:dyDescent="0.25">
      <c r="A12345" t="s">
        <v>972</v>
      </c>
      <c r="B12345" t="s">
        <v>199</v>
      </c>
      <c r="C12345" s="76" t="s">
        <v>842</v>
      </c>
      <c r="D12345" t="s">
        <v>980</v>
      </c>
      <c r="E12345" s="82">
        <v>5</v>
      </c>
      <c r="F12345" t="s">
        <v>973</v>
      </c>
      <c r="G12345" s="83">
        <v>42639</v>
      </c>
      <c r="I12345">
        <v>2016</v>
      </c>
    </row>
    <row r="12346" spans="1:9" x14ac:dyDescent="0.25">
      <c r="A12346" t="s">
        <v>972</v>
      </c>
      <c r="B12346" t="s">
        <v>249</v>
      </c>
      <c r="C12346" s="76" t="s">
        <v>842</v>
      </c>
      <c r="D12346" t="s">
        <v>980</v>
      </c>
      <c r="E12346" s="82">
        <v>3</v>
      </c>
      <c r="F12346" t="s">
        <v>973</v>
      </c>
      <c r="G12346" s="83">
        <v>42639</v>
      </c>
      <c r="I12346">
        <v>2016</v>
      </c>
    </row>
    <row r="12347" spans="1:9" x14ac:dyDescent="0.25">
      <c r="A12347" t="s">
        <v>972</v>
      </c>
      <c r="B12347" t="s">
        <v>185</v>
      </c>
      <c r="C12347" s="76" t="s">
        <v>842</v>
      </c>
      <c r="D12347" t="s">
        <v>980</v>
      </c>
      <c r="E12347" s="82">
        <v>2.75</v>
      </c>
      <c r="F12347" t="s">
        <v>973</v>
      </c>
      <c r="G12347" s="83">
        <v>42606</v>
      </c>
      <c r="I12347">
        <v>2016</v>
      </c>
    </row>
    <row r="12348" spans="1:9" x14ac:dyDescent="0.25">
      <c r="A12348" t="s">
        <v>972</v>
      </c>
      <c r="B12348" t="s">
        <v>208</v>
      </c>
      <c r="C12348" s="76" t="s">
        <v>842</v>
      </c>
      <c r="D12348" t="s">
        <v>980</v>
      </c>
      <c r="E12348" s="82">
        <v>6</v>
      </c>
      <c r="F12348" t="s">
        <v>973</v>
      </c>
      <c r="G12348" s="83">
        <v>42607</v>
      </c>
      <c r="I12348">
        <v>2016</v>
      </c>
    </row>
    <row r="12349" spans="1:9" x14ac:dyDescent="0.25">
      <c r="A12349" t="s">
        <v>972</v>
      </c>
      <c r="B12349" t="s">
        <v>156</v>
      </c>
      <c r="C12349" s="76" t="s">
        <v>842</v>
      </c>
      <c r="D12349" t="s">
        <v>980</v>
      </c>
      <c r="E12349" s="82">
        <v>3.8</v>
      </c>
      <c r="F12349" t="s">
        <v>973</v>
      </c>
      <c r="G12349" s="83">
        <v>42619</v>
      </c>
      <c r="I12349">
        <v>2016</v>
      </c>
    </row>
    <row r="12350" spans="1:9" x14ac:dyDescent="0.25">
      <c r="A12350" t="s">
        <v>972</v>
      </c>
      <c r="B12350" t="s">
        <v>246</v>
      </c>
      <c r="C12350" s="76" t="s">
        <v>842</v>
      </c>
      <c r="D12350" t="s">
        <v>980</v>
      </c>
      <c r="E12350" s="82">
        <v>7.6</v>
      </c>
      <c r="F12350" t="s">
        <v>973</v>
      </c>
      <c r="G12350" s="83">
        <v>42620</v>
      </c>
      <c r="I12350">
        <v>2016</v>
      </c>
    </row>
    <row r="12351" spans="1:9" x14ac:dyDescent="0.25">
      <c r="A12351" t="s">
        <v>972</v>
      </c>
      <c r="B12351" t="s">
        <v>281</v>
      </c>
      <c r="C12351" s="76" t="s">
        <v>842</v>
      </c>
      <c r="D12351" t="s">
        <v>980</v>
      </c>
      <c r="E12351" s="82">
        <v>3.8</v>
      </c>
      <c r="F12351" t="s">
        <v>973</v>
      </c>
      <c r="G12351" s="83">
        <v>42628</v>
      </c>
      <c r="I12351">
        <v>2016</v>
      </c>
    </row>
    <row r="12352" spans="1:9" x14ac:dyDescent="0.25">
      <c r="A12352" t="s">
        <v>972</v>
      </c>
      <c r="B12352" t="s">
        <v>188</v>
      </c>
      <c r="C12352" s="76" t="s">
        <v>842</v>
      </c>
      <c r="D12352" t="s">
        <v>980</v>
      </c>
      <c r="E12352" s="82">
        <v>5</v>
      </c>
      <c r="F12352" t="s">
        <v>973</v>
      </c>
      <c r="G12352" s="83">
        <v>42632</v>
      </c>
      <c r="I12352">
        <v>2016</v>
      </c>
    </row>
    <row r="12353" spans="1:9" x14ac:dyDescent="0.25">
      <c r="A12353" t="s">
        <v>972</v>
      </c>
      <c r="B12353" t="s">
        <v>245</v>
      </c>
      <c r="C12353" s="76" t="s">
        <v>842</v>
      </c>
      <c r="D12353" t="s">
        <v>980</v>
      </c>
      <c r="E12353" s="82">
        <v>6</v>
      </c>
      <c r="F12353" t="s">
        <v>973</v>
      </c>
      <c r="G12353" s="83">
        <v>42640</v>
      </c>
      <c r="I12353">
        <v>2016</v>
      </c>
    </row>
    <row r="12354" spans="1:9" x14ac:dyDescent="0.25">
      <c r="A12354" t="s">
        <v>972</v>
      </c>
      <c r="B12354" t="s">
        <v>213</v>
      </c>
      <c r="C12354" s="76" t="s">
        <v>842</v>
      </c>
      <c r="D12354" t="s">
        <v>980</v>
      </c>
      <c r="E12354" s="82">
        <v>6</v>
      </c>
      <c r="F12354" t="s">
        <v>973</v>
      </c>
      <c r="G12354" s="83">
        <v>42678</v>
      </c>
      <c r="I12354">
        <v>2016</v>
      </c>
    </row>
    <row r="12355" spans="1:9" x14ac:dyDescent="0.25">
      <c r="A12355" t="s">
        <v>972</v>
      </c>
      <c r="B12355" t="s">
        <v>198</v>
      </c>
      <c r="C12355" s="76" t="s">
        <v>842</v>
      </c>
      <c r="D12355" t="s">
        <v>980</v>
      </c>
      <c r="E12355" s="82">
        <v>3</v>
      </c>
      <c r="F12355" t="s">
        <v>973</v>
      </c>
      <c r="G12355" s="83">
        <v>42607</v>
      </c>
      <c r="I12355">
        <v>2016</v>
      </c>
    </row>
    <row r="12356" spans="1:9" x14ac:dyDescent="0.25">
      <c r="A12356" t="s">
        <v>972</v>
      </c>
      <c r="B12356" t="s">
        <v>292</v>
      </c>
      <c r="C12356" s="76" t="s">
        <v>842</v>
      </c>
      <c r="D12356" t="s">
        <v>980</v>
      </c>
      <c r="E12356" s="82">
        <v>6.6</v>
      </c>
      <c r="F12356" t="s">
        <v>973</v>
      </c>
      <c r="G12356" s="83">
        <v>42643</v>
      </c>
      <c r="I12356">
        <v>2016</v>
      </c>
    </row>
    <row r="12357" spans="1:9" x14ac:dyDescent="0.25">
      <c r="A12357" t="s">
        <v>972</v>
      </c>
      <c r="B12357" t="s">
        <v>242</v>
      </c>
      <c r="C12357" s="76" t="s">
        <v>842</v>
      </c>
      <c r="D12357" t="s">
        <v>980</v>
      </c>
      <c r="E12357" s="82">
        <v>6</v>
      </c>
      <c r="F12357" t="s">
        <v>973</v>
      </c>
      <c r="G12357" s="83">
        <v>42640</v>
      </c>
      <c r="I12357">
        <v>2016</v>
      </c>
    </row>
    <row r="12358" spans="1:9" x14ac:dyDescent="0.25">
      <c r="A12358" t="s">
        <v>972</v>
      </c>
      <c r="B12358" t="s">
        <v>253</v>
      </c>
      <c r="C12358" s="76" t="s">
        <v>842</v>
      </c>
      <c r="D12358" t="s">
        <v>980</v>
      </c>
      <c r="E12358" s="82">
        <v>4.2</v>
      </c>
      <c r="F12358" t="s">
        <v>973</v>
      </c>
      <c r="G12358" s="83">
        <v>42642</v>
      </c>
      <c r="I12358">
        <v>2016</v>
      </c>
    </row>
    <row r="12359" spans="1:9" x14ac:dyDescent="0.25">
      <c r="A12359" t="s">
        <v>972</v>
      </c>
      <c r="B12359" t="s">
        <v>96</v>
      </c>
      <c r="C12359" s="76" t="s">
        <v>842</v>
      </c>
      <c r="D12359" t="s">
        <v>980</v>
      </c>
      <c r="E12359" s="82">
        <v>12</v>
      </c>
      <c r="F12359" t="s">
        <v>973</v>
      </c>
      <c r="G12359" s="83">
        <v>42635</v>
      </c>
      <c r="I12359">
        <v>2016</v>
      </c>
    </row>
    <row r="12360" spans="1:9" x14ac:dyDescent="0.25">
      <c r="A12360" t="s">
        <v>972</v>
      </c>
      <c r="B12360" t="s">
        <v>241</v>
      </c>
      <c r="C12360" s="76" t="s">
        <v>842</v>
      </c>
      <c r="D12360" t="s">
        <v>980</v>
      </c>
      <c r="E12360" s="82">
        <v>8.1999999999999993</v>
      </c>
      <c r="F12360" t="s">
        <v>973</v>
      </c>
      <c r="G12360" s="83">
        <v>42640</v>
      </c>
      <c r="I12360">
        <v>2016</v>
      </c>
    </row>
    <row r="12361" spans="1:9" x14ac:dyDescent="0.25">
      <c r="A12361" t="s">
        <v>972</v>
      </c>
      <c r="B12361" t="s">
        <v>248</v>
      </c>
      <c r="C12361" s="76" t="s">
        <v>842</v>
      </c>
      <c r="D12361" t="s">
        <v>980</v>
      </c>
      <c r="E12361" s="82">
        <v>4.2</v>
      </c>
      <c r="F12361" t="s">
        <v>973</v>
      </c>
      <c r="G12361" s="83">
        <v>42639</v>
      </c>
      <c r="I12361">
        <v>2016</v>
      </c>
    </row>
    <row r="12362" spans="1:9" x14ac:dyDescent="0.25">
      <c r="A12362" t="s">
        <v>972</v>
      </c>
      <c r="B12362" t="s">
        <v>246</v>
      </c>
      <c r="C12362" s="76" t="s">
        <v>842</v>
      </c>
      <c r="D12362" t="s">
        <v>980</v>
      </c>
      <c r="E12362" s="82">
        <v>3</v>
      </c>
      <c r="F12362" t="s">
        <v>973</v>
      </c>
      <c r="G12362" s="83">
        <v>42570</v>
      </c>
      <c r="I12362">
        <v>2016</v>
      </c>
    </row>
    <row r="12363" spans="1:9" x14ac:dyDescent="0.25">
      <c r="A12363" t="s">
        <v>972</v>
      </c>
      <c r="B12363" t="s">
        <v>95</v>
      </c>
      <c r="C12363" s="76" t="s">
        <v>842</v>
      </c>
      <c r="D12363" t="s">
        <v>980</v>
      </c>
      <c r="E12363" s="82">
        <v>7.6</v>
      </c>
      <c r="F12363" t="s">
        <v>973</v>
      </c>
      <c r="G12363" s="83">
        <v>42593</v>
      </c>
      <c r="I12363">
        <v>2016</v>
      </c>
    </row>
    <row r="12364" spans="1:9" x14ac:dyDescent="0.25">
      <c r="A12364" t="s">
        <v>972</v>
      </c>
      <c r="B12364" t="s">
        <v>66</v>
      </c>
      <c r="C12364" s="76" t="s">
        <v>842</v>
      </c>
      <c r="D12364" t="s">
        <v>980</v>
      </c>
      <c r="E12364" s="82">
        <v>3</v>
      </c>
      <c r="F12364" t="s">
        <v>973</v>
      </c>
      <c r="G12364" s="83">
        <v>42643</v>
      </c>
      <c r="I12364">
        <v>2016</v>
      </c>
    </row>
    <row r="12365" spans="1:9" x14ac:dyDescent="0.25">
      <c r="A12365" t="s">
        <v>972</v>
      </c>
      <c r="B12365" t="s">
        <v>241</v>
      </c>
      <c r="C12365" s="76" t="s">
        <v>842</v>
      </c>
      <c r="D12365" t="s">
        <v>980</v>
      </c>
      <c r="E12365" s="82">
        <v>12</v>
      </c>
      <c r="F12365" t="s">
        <v>973</v>
      </c>
      <c r="G12365" s="83">
        <v>42628</v>
      </c>
      <c r="I12365">
        <v>2016</v>
      </c>
    </row>
    <row r="12366" spans="1:9" x14ac:dyDescent="0.25">
      <c r="A12366" t="s">
        <v>972</v>
      </c>
      <c r="B12366" t="s">
        <v>243</v>
      </c>
      <c r="C12366" s="76" t="s">
        <v>842</v>
      </c>
      <c r="D12366" t="s">
        <v>980</v>
      </c>
      <c r="E12366" s="82">
        <v>8</v>
      </c>
      <c r="F12366" t="s">
        <v>973</v>
      </c>
      <c r="G12366" s="83">
        <v>42606</v>
      </c>
      <c r="I12366">
        <v>2016</v>
      </c>
    </row>
    <row r="12367" spans="1:9" x14ac:dyDescent="0.25">
      <c r="A12367" t="s">
        <v>972</v>
      </c>
      <c r="B12367" t="s">
        <v>240</v>
      </c>
      <c r="C12367" s="76" t="s">
        <v>842</v>
      </c>
      <c r="D12367" t="s">
        <v>980</v>
      </c>
      <c r="E12367" s="82">
        <v>8.4</v>
      </c>
      <c r="F12367" t="s">
        <v>973</v>
      </c>
      <c r="G12367" s="83">
        <v>42607</v>
      </c>
      <c r="I12367">
        <v>2016</v>
      </c>
    </row>
    <row r="12368" spans="1:9" x14ac:dyDescent="0.25">
      <c r="A12368" t="s">
        <v>972</v>
      </c>
      <c r="B12368" t="s">
        <v>241</v>
      </c>
      <c r="C12368" s="76" t="s">
        <v>842</v>
      </c>
      <c r="D12368" t="s">
        <v>980</v>
      </c>
      <c r="E12368" s="82">
        <v>4.2</v>
      </c>
      <c r="F12368" t="s">
        <v>973</v>
      </c>
      <c r="G12368" s="83">
        <v>42590</v>
      </c>
      <c r="I12368">
        <v>2016</v>
      </c>
    </row>
    <row r="12369" spans="1:9" x14ac:dyDescent="0.25">
      <c r="A12369" t="s">
        <v>972</v>
      </c>
      <c r="B12369" t="s">
        <v>257</v>
      </c>
      <c r="C12369" s="76" t="s">
        <v>842</v>
      </c>
      <c r="D12369" t="s">
        <v>980</v>
      </c>
      <c r="E12369" s="82">
        <v>3.6</v>
      </c>
      <c r="F12369" t="s">
        <v>973</v>
      </c>
      <c r="G12369" s="83">
        <v>42640</v>
      </c>
      <c r="I12369">
        <v>2016</v>
      </c>
    </row>
    <row r="12370" spans="1:9" x14ac:dyDescent="0.25">
      <c r="A12370" t="s">
        <v>972</v>
      </c>
      <c r="B12370" t="s">
        <v>186</v>
      </c>
      <c r="C12370" s="76" t="s">
        <v>842</v>
      </c>
      <c r="D12370" t="s">
        <v>980</v>
      </c>
      <c r="E12370" s="82">
        <v>6</v>
      </c>
      <c r="F12370" t="s">
        <v>973</v>
      </c>
      <c r="G12370" s="83">
        <v>42636</v>
      </c>
      <c r="I12370">
        <v>2016</v>
      </c>
    </row>
    <row r="12371" spans="1:9" x14ac:dyDescent="0.25">
      <c r="A12371" t="s">
        <v>972</v>
      </c>
      <c r="B12371" t="s">
        <v>249</v>
      </c>
      <c r="C12371" s="76" t="s">
        <v>842</v>
      </c>
      <c r="D12371" t="s">
        <v>980</v>
      </c>
      <c r="E12371" s="82">
        <v>5</v>
      </c>
      <c r="F12371" t="s">
        <v>973</v>
      </c>
      <c r="G12371" s="83">
        <v>42641</v>
      </c>
      <c r="I12371">
        <v>2016</v>
      </c>
    </row>
    <row r="12372" spans="1:9" x14ac:dyDescent="0.25">
      <c r="A12372" t="s">
        <v>972</v>
      </c>
      <c r="B12372" t="s">
        <v>96</v>
      </c>
      <c r="C12372" s="76" t="s">
        <v>842</v>
      </c>
      <c r="D12372" t="s">
        <v>980</v>
      </c>
      <c r="E12372" s="82">
        <v>3.6</v>
      </c>
      <c r="F12372" t="s">
        <v>973</v>
      </c>
      <c r="G12372" s="83">
        <v>42706</v>
      </c>
      <c r="I12372">
        <v>2016</v>
      </c>
    </row>
    <row r="12373" spans="1:9" ht="14.45" customHeight="1" x14ac:dyDescent="0.25">
      <c r="A12373" t="s">
        <v>972</v>
      </c>
      <c r="B12373" t="s">
        <v>239</v>
      </c>
      <c r="C12373" s="76" t="s">
        <v>842</v>
      </c>
      <c r="D12373" t="s">
        <v>980</v>
      </c>
      <c r="E12373" s="82">
        <v>3.6</v>
      </c>
      <c r="F12373" t="s">
        <v>973</v>
      </c>
      <c r="G12373" s="83">
        <v>42660</v>
      </c>
      <c r="I12373">
        <v>2016</v>
      </c>
    </row>
    <row r="12374" spans="1:9" ht="14.45" customHeight="1" x14ac:dyDescent="0.25">
      <c r="A12374" t="s">
        <v>972</v>
      </c>
      <c r="B12374" t="s">
        <v>245</v>
      </c>
      <c r="C12374" s="76" t="s">
        <v>842</v>
      </c>
      <c r="D12374" t="s">
        <v>980</v>
      </c>
      <c r="E12374" s="82">
        <v>3.6</v>
      </c>
      <c r="F12374" t="s">
        <v>973</v>
      </c>
      <c r="G12374" s="83">
        <v>42642</v>
      </c>
      <c r="I12374">
        <v>2016</v>
      </c>
    </row>
    <row r="12375" spans="1:9" x14ac:dyDescent="0.25">
      <c r="A12375" t="s">
        <v>972</v>
      </c>
      <c r="B12375" t="s">
        <v>95</v>
      </c>
      <c r="C12375" s="76" t="s">
        <v>842</v>
      </c>
      <c r="D12375" t="s">
        <v>980</v>
      </c>
      <c r="E12375" s="82">
        <v>7.6</v>
      </c>
      <c r="F12375" t="s">
        <v>973</v>
      </c>
      <c r="G12375" s="83">
        <v>42635</v>
      </c>
      <c r="I12375">
        <v>2016</v>
      </c>
    </row>
    <row r="12376" spans="1:9" x14ac:dyDescent="0.25">
      <c r="A12376" t="s">
        <v>972</v>
      </c>
      <c r="B12376" t="s">
        <v>254</v>
      </c>
      <c r="C12376" s="76" t="s">
        <v>842</v>
      </c>
      <c r="D12376" t="s">
        <v>980</v>
      </c>
      <c r="E12376" s="82">
        <v>7.6</v>
      </c>
      <c r="F12376" t="s">
        <v>973</v>
      </c>
      <c r="G12376" s="83">
        <v>42660</v>
      </c>
      <c r="I12376">
        <v>2016</v>
      </c>
    </row>
    <row r="12377" spans="1:9" x14ac:dyDescent="0.25">
      <c r="A12377" t="s">
        <v>972</v>
      </c>
      <c r="B12377" t="s">
        <v>237</v>
      </c>
      <c r="C12377" s="76" t="s">
        <v>842</v>
      </c>
      <c r="D12377" t="s">
        <v>980</v>
      </c>
      <c r="E12377" s="82">
        <v>3.6</v>
      </c>
      <c r="F12377" t="s">
        <v>973</v>
      </c>
      <c r="G12377" s="83">
        <v>42625</v>
      </c>
      <c r="I12377">
        <v>2016</v>
      </c>
    </row>
    <row r="12378" spans="1:9" x14ac:dyDescent="0.25">
      <c r="A12378" t="s">
        <v>972</v>
      </c>
      <c r="B12378" s="74" t="s">
        <v>213</v>
      </c>
      <c r="C12378" s="76" t="s">
        <v>842</v>
      </c>
      <c r="D12378" t="s">
        <v>980</v>
      </c>
      <c r="E12378" s="82">
        <v>3.6</v>
      </c>
      <c r="F12378" t="s">
        <v>973</v>
      </c>
      <c r="G12378" s="83">
        <v>42636</v>
      </c>
      <c r="I12378">
        <v>2016</v>
      </c>
    </row>
    <row r="12379" spans="1:9" x14ac:dyDescent="0.25">
      <c r="A12379" t="s">
        <v>972</v>
      </c>
      <c r="B12379" t="s">
        <v>252</v>
      </c>
      <c r="C12379" s="76" t="s">
        <v>842</v>
      </c>
      <c r="D12379" t="s">
        <v>980</v>
      </c>
      <c r="E12379" s="82">
        <v>37.799999999999997</v>
      </c>
      <c r="F12379" t="s">
        <v>973</v>
      </c>
      <c r="G12379" s="83">
        <v>42639</v>
      </c>
      <c r="I12379">
        <v>2016</v>
      </c>
    </row>
    <row r="12380" spans="1:9" x14ac:dyDescent="0.25">
      <c r="A12380" t="s">
        <v>972</v>
      </c>
      <c r="B12380" t="s">
        <v>247</v>
      </c>
      <c r="C12380" s="76" t="s">
        <v>842</v>
      </c>
      <c r="D12380" t="s">
        <v>980</v>
      </c>
      <c r="E12380" s="82">
        <v>10.25</v>
      </c>
      <c r="F12380" t="s">
        <v>973</v>
      </c>
      <c r="G12380" s="83">
        <v>42608</v>
      </c>
      <c r="I12380">
        <v>2016</v>
      </c>
    </row>
    <row r="12381" spans="1:9" x14ac:dyDescent="0.25">
      <c r="A12381" t="s">
        <v>972</v>
      </c>
      <c r="B12381" t="s">
        <v>78</v>
      </c>
      <c r="C12381" s="76" t="s">
        <v>842</v>
      </c>
      <c r="D12381" t="s">
        <v>980</v>
      </c>
      <c r="E12381" s="82">
        <v>14.7</v>
      </c>
      <c r="F12381" t="s">
        <v>973</v>
      </c>
      <c r="G12381" s="83">
        <v>42611</v>
      </c>
      <c r="I12381">
        <v>2016</v>
      </c>
    </row>
    <row r="12382" spans="1:9" x14ac:dyDescent="0.25">
      <c r="A12382" t="s">
        <v>972</v>
      </c>
      <c r="B12382" t="s">
        <v>144</v>
      </c>
      <c r="C12382" s="76" t="s">
        <v>842</v>
      </c>
      <c r="D12382" t="s">
        <v>980</v>
      </c>
      <c r="E12382" s="82">
        <v>12</v>
      </c>
      <c r="F12382" t="s">
        <v>973</v>
      </c>
      <c r="G12382" s="83">
        <v>42634</v>
      </c>
      <c r="I12382">
        <v>2016</v>
      </c>
    </row>
    <row r="12383" spans="1:9" x14ac:dyDescent="0.25">
      <c r="A12383" t="s">
        <v>972</v>
      </c>
      <c r="B12383" t="s">
        <v>104</v>
      </c>
      <c r="C12383" s="76" t="s">
        <v>842</v>
      </c>
      <c r="D12383" t="s">
        <v>980</v>
      </c>
      <c r="E12383" s="82">
        <v>5</v>
      </c>
      <c r="F12383" t="s">
        <v>973</v>
      </c>
      <c r="G12383" s="83">
        <v>42601</v>
      </c>
      <c r="I12383">
        <v>2016</v>
      </c>
    </row>
    <row r="12384" spans="1:9" x14ac:dyDescent="0.25">
      <c r="A12384" t="s">
        <v>972</v>
      </c>
      <c r="B12384" t="s">
        <v>103</v>
      </c>
      <c r="C12384" s="76" t="s">
        <v>842</v>
      </c>
      <c r="D12384" t="s">
        <v>980</v>
      </c>
      <c r="E12384" s="82">
        <v>7.6</v>
      </c>
      <c r="F12384" t="s">
        <v>973</v>
      </c>
      <c r="G12384" s="83">
        <v>42597</v>
      </c>
      <c r="I12384">
        <v>2016</v>
      </c>
    </row>
    <row r="12385" spans="1:9" x14ac:dyDescent="0.25">
      <c r="A12385" t="s">
        <v>972</v>
      </c>
      <c r="B12385" t="s">
        <v>71</v>
      </c>
      <c r="C12385" s="76" t="s">
        <v>842</v>
      </c>
      <c r="D12385" t="s">
        <v>980</v>
      </c>
      <c r="E12385" s="82">
        <v>5</v>
      </c>
      <c r="F12385" t="s">
        <v>973</v>
      </c>
      <c r="G12385" s="83">
        <v>42633</v>
      </c>
      <c r="I12385">
        <v>2016</v>
      </c>
    </row>
    <row r="12386" spans="1:9" x14ac:dyDescent="0.25">
      <c r="A12386" t="s">
        <v>972</v>
      </c>
      <c r="B12386" t="s">
        <v>249</v>
      </c>
      <c r="C12386" s="76" t="s">
        <v>842</v>
      </c>
      <c r="D12386" t="s">
        <v>980</v>
      </c>
      <c r="E12386" s="82">
        <v>5</v>
      </c>
      <c r="F12386" t="s">
        <v>973</v>
      </c>
      <c r="G12386" s="83">
        <v>42626</v>
      </c>
      <c r="I12386">
        <v>2016</v>
      </c>
    </row>
    <row r="12387" spans="1:9" x14ac:dyDescent="0.25">
      <c r="A12387" t="s">
        <v>972</v>
      </c>
      <c r="B12387" t="s">
        <v>116</v>
      </c>
      <c r="C12387" s="76" t="s">
        <v>842</v>
      </c>
      <c r="D12387" t="s">
        <v>980</v>
      </c>
      <c r="E12387" s="82">
        <v>5</v>
      </c>
      <c r="F12387" t="s">
        <v>973</v>
      </c>
      <c r="G12387" s="83">
        <v>42628</v>
      </c>
      <c r="I12387">
        <v>2016</v>
      </c>
    </row>
    <row r="12388" spans="1:9" x14ac:dyDescent="0.25">
      <c r="A12388" t="s">
        <v>972</v>
      </c>
      <c r="B12388" t="s">
        <v>239</v>
      </c>
      <c r="C12388" s="76" t="s">
        <v>842</v>
      </c>
      <c r="D12388" t="s">
        <v>980</v>
      </c>
      <c r="E12388" s="82">
        <v>5</v>
      </c>
      <c r="F12388" t="s">
        <v>973</v>
      </c>
      <c r="G12388" s="83">
        <v>42642</v>
      </c>
      <c r="I12388">
        <v>2016</v>
      </c>
    </row>
    <row r="12389" spans="1:9" x14ac:dyDescent="0.25">
      <c r="A12389" t="s">
        <v>972</v>
      </c>
      <c r="B12389" t="s">
        <v>173</v>
      </c>
      <c r="C12389" s="76" t="s">
        <v>842</v>
      </c>
      <c r="D12389" t="s">
        <v>980</v>
      </c>
      <c r="E12389" s="82">
        <v>10</v>
      </c>
      <c r="F12389" t="s">
        <v>973</v>
      </c>
      <c r="G12389" s="83">
        <v>42614</v>
      </c>
      <c r="I12389">
        <v>2016</v>
      </c>
    </row>
    <row r="12390" spans="1:9" x14ac:dyDescent="0.25">
      <c r="A12390" t="s">
        <v>972</v>
      </c>
      <c r="B12390" t="s">
        <v>242</v>
      </c>
      <c r="C12390" s="76" t="s">
        <v>842</v>
      </c>
      <c r="D12390" t="s">
        <v>980</v>
      </c>
      <c r="E12390" s="82">
        <v>6</v>
      </c>
      <c r="F12390" t="s">
        <v>973</v>
      </c>
      <c r="G12390" s="83">
        <v>42611</v>
      </c>
      <c r="I12390">
        <v>2016</v>
      </c>
    </row>
    <row r="12391" spans="1:9" x14ac:dyDescent="0.25">
      <c r="A12391" t="s">
        <v>972</v>
      </c>
      <c r="B12391" t="s">
        <v>247</v>
      </c>
      <c r="C12391" s="76" t="s">
        <v>842</v>
      </c>
      <c r="D12391" t="s">
        <v>980</v>
      </c>
      <c r="E12391" s="82">
        <v>5</v>
      </c>
      <c r="F12391" t="s">
        <v>973</v>
      </c>
      <c r="G12391" s="83">
        <v>42608</v>
      </c>
      <c r="I12391">
        <v>2016</v>
      </c>
    </row>
    <row r="12392" spans="1:9" x14ac:dyDescent="0.25">
      <c r="A12392" t="s">
        <v>972</v>
      </c>
      <c r="B12392" t="s">
        <v>8</v>
      </c>
      <c r="C12392" s="76" t="s">
        <v>842</v>
      </c>
      <c r="D12392" t="s">
        <v>980</v>
      </c>
      <c r="E12392" s="82">
        <v>7.6</v>
      </c>
      <c r="F12392" t="s">
        <v>973</v>
      </c>
      <c r="G12392" s="83">
        <v>42614</v>
      </c>
      <c r="I12392">
        <v>2016</v>
      </c>
    </row>
    <row r="12393" spans="1:9" x14ac:dyDescent="0.25">
      <c r="A12393" t="s">
        <v>972</v>
      </c>
      <c r="B12393" t="s">
        <v>71</v>
      </c>
      <c r="C12393" s="76" t="s">
        <v>842</v>
      </c>
      <c r="D12393" t="s">
        <v>980</v>
      </c>
      <c r="E12393" s="82">
        <v>3</v>
      </c>
      <c r="F12393" t="s">
        <v>973</v>
      </c>
      <c r="G12393" s="83">
        <v>42612</v>
      </c>
      <c r="I12393">
        <v>2016</v>
      </c>
    </row>
    <row r="12394" spans="1:9" x14ac:dyDescent="0.25">
      <c r="A12394" t="s">
        <v>972</v>
      </c>
      <c r="B12394" t="s">
        <v>248</v>
      </c>
      <c r="C12394" s="76" t="s">
        <v>842</v>
      </c>
      <c r="D12394" t="s">
        <v>980</v>
      </c>
      <c r="E12394" s="82">
        <v>5</v>
      </c>
      <c r="F12394" t="s">
        <v>973</v>
      </c>
      <c r="G12394" s="83">
        <v>42615</v>
      </c>
      <c r="I12394">
        <v>2016</v>
      </c>
    </row>
    <row r="12395" spans="1:9" x14ac:dyDescent="0.25">
      <c r="A12395" t="s">
        <v>972</v>
      </c>
      <c r="B12395" t="s">
        <v>276</v>
      </c>
      <c r="C12395" s="76" t="s">
        <v>842</v>
      </c>
      <c r="D12395" t="s">
        <v>980</v>
      </c>
      <c r="E12395" s="82">
        <v>5</v>
      </c>
      <c r="F12395" t="s">
        <v>973</v>
      </c>
      <c r="G12395" s="83">
        <v>42607</v>
      </c>
      <c r="I12395">
        <v>2016</v>
      </c>
    </row>
    <row r="12396" spans="1:9" x14ac:dyDescent="0.25">
      <c r="A12396" t="s">
        <v>972</v>
      </c>
      <c r="B12396" t="s">
        <v>232</v>
      </c>
      <c r="C12396" s="76" t="s">
        <v>842</v>
      </c>
      <c r="D12396" t="s">
        <v>980</v>
      </c>
      <c r="E12396" s="82">
        <v>6</v>
      </c>
      <c r="F12396" t="s">
        <v>973</v>
      </c>
      <c r="G12396" s="83">
        <v>42654</v>
      </c>
      <c r="I12396">
        <v>2016</v>
      </c>
    </row>
    <row r="12397" spans="1:9" x14ac:dyDescent="0.25">
      <c r="A12397" t="s">
        <v>972</v>
      </c>
      <c r="B12397" t="s">
        <v>99</v>
      </c>
      <c r="C12397" s="76" t="s">
        <v>842</v>
      </c>
      <c r="D12397" t="s">
        <v>980</v>
      </c>
      <c r="E12397" s="82">
        <v>1.5</v>
      </c>
      <c r="F12397" t="s">
        <v>973</v>
      </c>
      <c r="G12397" s="83">
        <v>42640</v>
      </c>
      <c r="I12397">
        <v>2016</v>
      </c>
    </row>
    <row r="12398" spans="1:9" x14ac:dyDescent="0.25">
      <c r="A12398" t="s">
        <v>972</v>
      </c>
      <c r="B12398" t="s">
        <v>142</v>
      </c>
      <c r="C12398" s="76" t="s">
        <v>842</v>
      </c>
      <c r="D12398" t="s">
        <v>980</v>
      </c>
      <c r="E12398" s="82">
        <v>5</v>
      </c>
      <c r="F12398" t="s">
        <v>973</v>
      </c>
      <c r="G12398" s="83">
        <v>42614</v>
      </c>
      <c r="I12398">
        <v>2016</v>
      </c>
    </row>
    <row r="12399" spans="1:9" x14ac:dyDescent="0.25">
      <c r="A12399" t="s">
        <v>972</v>
      </c>
      <c r="B12399" t="s">
        <v>71</v>
      </c>
      <c r="C12399" s="76" t="s">
        <v>842</v>
      </c>
      <c r="D12399" t="s">
        <v>980</v>
      </c>
      <c r="E12399" s="82">
        <v>3.6</v>
      </c>
      <c r="F12399" t="s">
        <v>973</v>
      </c>
      <c r="G12399" s="83">
        <v>42662</v>
      </c>
      <c r="I12399">
        <v>2016</v>
      </c>
    </row>
    <row r="12400" spans="1:9" x14ac:dyDescent="0.25">
      <c r="A12400" t="s">
        <v>972</v>
      </c>
      <c r="B12400" t="s">
        <v>118</v>
      </c>
      <c r="C12400" s="76" t="s">
        <v>842</v>
      </c>
      <c r="D12400" t="s">
        <v>980</v>
      </c>
      <c r="E12400" s="82">
        <v>5</v>
      </c>
      <c r="F12400" t="s">
        <v>973</v>
      </c>
      <c r="G12400" s="83">
        <v>42635</v>
      </c>
      <c r="I12400">
        <v>2016</v>
      </c>
    </row>
    <row r="12401" spans="1:9" x14ac:dyDescent="0.25">
      <c r="A12401" t="s">
        <v>972</v>
      </c>
      <c r="B12401" t="s">
        <v>248</v>
      </c>
      <c r="C12401" s="76" t="s">
        <v>842</v>
      </c>
      <c r="D12401" t="s">
        <v>980</v>
      </c>
      <c r="E12401" s="82">
        <v>8.1999999999999993</v>
      </c>
      <c r="F12401" t="s">
        <v>973</v>
      </c>
      <c r="G12401" s="83">
        <v>42639</v>
      </c>
      <c r="I12401">
        <v>2016</v>
      </c>
    </row>
    <row r="12402" spans="1:9" x14ac:dyDescent="0.25">
      <c r="A12402" t="s">
        <v>972</v>
      </c>
      <c r="B12402" t="s">
        <v>96</v>
      </c>
      <c r="C12402" s="76" t="s">
        <v>842</v>
      </c>
      <c r="D12402" t="s">
        <v>980</v>
      </c>
      <c r="E12402" s="82">
        <v>9.6</v>
      </c>
      <c r="F12402" t="s">
        <v>973</v>
      </c>
      <c r="G12402" s="83">
        <v>42606</v>
      </c>
      <c r="I12402">
        <v>2016</v>
      </c>
    </row>
    <row r="12403" spans="1:9" x14ac:dyDescent="0.25">
      <c r="A12403" t="s">
        <v>972</v>
      </c>
      <c r="B12403" t="s">
        <v>245</v>
      </c>
      <c r="C12403" s="76" t="s">
        <v>842</v>
      </c>
      <c r="D12403" t="s">
        <v>980</v>
      </c>
      <c r="E12403" s="82">
        <v>6</v>
      </c>
      <c r="F12403" t="s">
        <v>973</v>
      </c>
      <c r="G12403" s="83">
        <v>42613</v>
      </c>
      <c r="I12403">
        <v>2016</v>
      </c>
    </row>
    <row r="12404" spans="1:9" x14ac:dyDescent="0.25">
      <c r="A12404" t="s">
        <v>972</v>
      </c>
      <c r="B12404" t="s">
        <v>246</v>
      </c>
      <c r="C12404" s="76" t="s">
        <v>842</v>
      </c>
      <c r="D12404" t="s">
        <v>980</v>
      </c>
      <c r="E12404" s="82">
        <v>3</v>
      </c>
      <c r="F12404" t="s">
        <v>973</v>
      </c>
      <c r="G12404" s="83">
        <v>42626</v>
      </c>
      <c r="I12404">
        <v>2016</v>
      </c>
    </row>
    <row r="12405" spans="1:9" x14ac:dyDescent="0.25">
      <c r="A12405" t="s">
        <v>972</v>
      </c>
      <c r="B12405" t="s">
        <v>183</v>
      </c>
      <c r="C12405" s="76" t="s">
        <v>842</v>
      </c>
      <c r="D12405" t="s">
        <v>980</v>
      </c>
      <c r="E12405" s="82">
        <v>11.4</v>
      </c>
      <c r="F12405" t="s">
        <v>973</v>
      </c>
      <c r="G12405" s="83">
        <v>42681</v>
      </c>
      <c r="I12405">
        <v>2016</v>
      </c>
    </row>
    <row r="12406" spans="1:9" x14ac:dyDescent="0.25">
      <c r="A12406" t="s">
        <v>972</v>
      </c>
      <c r="B12406" t="s">
        <v>71</v>
      </c>
      <c r="C12406" s="76" t="s">
        <v>842</v>
      </c>
      <c r="D12406" t="s">
        <v>980</v>
      </c>
      <c r="E12406" s="82">
        <v>10</v>
      </c>
      <c r="F12406" t="s">
        <v>973</v>
      </c>
      <c r="G12406" s="83">
        <v>42648</v>
      </c>
      <c r="I12406">
        <v>2016</v>
      </c>
    </row>
    <row r="12407" spans="1:9" x14ac:dyDescent="0.25">
      <c r="A12407" t="s">
        <v>972</v>
      </c>
      <c r="B12407" t="s">
        <v>176</v>
      </c>
      <c r="C12407" s="76" t="s">
        <v>842</v>
      </c>
      <c r="D12407" t="s">
        <v>980</v>
      </c>
      <c r="E12407" s="82">
        <v>6</v>
      </c>
      <c r="F12407" t="s">
        <v>973</v>
      </c>
      <c r="G12407" s="83">
        <v>42720</v>
      </c>
      <c r="I12407">
        <v>2016</v>
      </c>
    </row>
    <row r="12408" spans="1:9" x14ac:dyDescent="0.25">
      <c r="A12408" t="s">
        <v>972</v>
      </c>
      <c r="B12408" t="s">
        <v>122</v>
      </c>
      <c r="C12408" s="76" t="s">
        <v>842</v>
      </c>
      <c r="D12408" t="s">
        <v>980</v>
      </c>
      <c r="E12408" s="82">
        <v>10</v>
      </c>
      <c r="F12408" t="s">
        <v>973</v>
      </c>
      <c r="G12408" s="83">
        <v>42633</v>
      </c>
      <c r="I12408">
        <v>2016</v>
      </c>
    </row>
    <row r="12409" spans="1:9" x14ac:dyDescent="0.25">
      <c r="A12409" t="s">
        <v>972</v>
      </c>
      <c r="B12409" t="s">
        <v>177</v>
      </c>
      <c r="C12409" s="76" t="s">
        <v>842</v>
      </c>
      <c r="D12409" t="s">
        <v>980</v>
      </c>
      <c r="E12409" s="82">
        <v>7.6</v>
      </c>
      <c r="F12409" t="s">
        <v>973</v>
      </c>
      <c r="G12409" s="83">
        <v>42661</v>
      </c>
      <c r="I12409">
        <v>2016</v>
      </c>
    </row>
    <row r="12410" spans="1:9" x14ac:dyDescent="0.25">
      <c r="A12410" t="s">
        <v>972</v>
      </c>
      <c r="B12410" t="s">
        <v>246</v>
      </c>
      <c r="C12410" s="76" t="s">
        <v>842</v>
      </c>
      <c r="D12410" t="s">
        <v>980</v>
      </c>
      <c r="E12410" s="82">
        <v>6</v>
      </c>
      <c r="F12410" t="s">
        <v>973</v>
      </c>
      <c r="G12410" s="83">
        <v>42620</v>
      </c>
      <c r="I12410">
        <v>2016</v>
      </c>
    </row>
    <row r="12411" spans="1:9" x14ac:dyDescent="0.25">
      <c r="A12411" t="s">
        <v>972</v>
      </c>
      <c r="B12411" t="s">
        <v>208</v>
      </c>
      <c r="C12411" s="76" t="s">
        <v>842</v>
      </c>
      <c r="D12411" t="s">
        <v>980</v>
      </c>
      <c r="E12411" s="82">
        <v>5</v>
      </c>
      <c r="F12411" t="s">
        <v>973</v>
      </c>
      <c r="G12411" s="83">
        <v>42607</v>
      </c>
      <c r="I12411">
        <v>2016</v>
      </c>
    </row>
    <row r="12412" spans="1:9" x14ac:dyDescent="0.25">
      <c r="A12412" t="s">
        <v>972</v>
      </c>
      <c r="B12412" t="s">
        <v>93</v>
      </c>
      <c r="C12412" s="76" t="s">
        <v>842</v>
      </c>
      <c r="D12412" t="s">
        <v>980</v>
      </c>
      <c r="E12412" s="82">
        <v>3.8</v>
      </c>
      <c r="F12412" t="s">
        <v>973</v>
      </c>
      <c r="G12412" s="83">
        <v>42611</v>
      </c>
      <c r="I12412">
        <v>2016</v>
      </c>
    </row>
    <row r="12413" spans="1:9" x14ac:dyDescent="0.25">
      <c r="A12413" t="s">
        <v>972</v>
      </c>
      <c r="B12413" t="s">
        <v>128</v>
      </c>
      <c r="C12413" s="76" t="s">
        <v>842</v>
      </c>
      <c r="D12413" t="s">
        <v>980</v>
      </c>
      <c r="E12413" s="82">
        <v>3.8</v>
      </c>
      <c r="F12413" t="s">
        <v>973</v>
      </c>
      <c r="G12413" s="83">
        <v>42594</v>
      </c>
      <c r="I12413">
        <v>2016</v>
      </c>
    </row>
    <row r="12414" spans="1:9" x14ac:dyDescent="0.25">
      <c r="A12414" t="s">
        <v>972</v>
      </c>
      <c r="B12414" t="s">
        <v>95</v>
      </c>
      <c r="C12414" s="76" t="s">
        <v>842</v>
      </c>
      <c r="D12414" t="s">
        <v>980</v>
      </c>
      <c r="E12414" s="82">
        <v>7.6</v>
      </c>
      <c r="F12414" t="s">
        <v>973</v>
      </c>
      <c r="G12414" s="83">
        <v>42668</v>
      </c>
      <c r="I12414">
        <v>2016</v>
      </c>
    </row>
    <row r="12415" spans="1:9" x14ac:dyDescent="0.25">
      <c r="A12415" t="s">
        <v>972</v>
      </c>
      <c r="B12415" t="s">
        <v>118</v>
      </c>
      <c r="C12415" s="76" t="s">
        <v>842</v>
      </c>
      <c r="D12415" t="s">
        <v>980</v>
      </c>
      <c r="E12415" s="82">
        <v>2.2400000000000002</v>
      </c>
      <c r="F12415" t="s">
        <v>973</v>
      </c>
      <c r="G12415" s="83">
        <v>42732</v>
      </c>
      <c r="I12415">
        <v>2016</v>
      </c>
    </row>
    <row r="12416" spans="1:9" x14ac:dyDescent="0.25">
      <c r="A12416" t="s">
        <v>972</v>
      </c>
      <c r="B12416" t="s">
        <v>205</v>
      </c>
      <c r="C12416" s="76" t="s">
        <v>842</v>
      </c>
      <c r="D12416" t="s">
        <v>980</v>
      </c>
      <c r="E12416" s="82">
        <v>3</v>
      </c>
      <c r="F12416" t="s">
        <v>973</v>
      </c>
      <c r="G12416" s="83">
        <v>42646</v>
      </c>
      <c r="I12416">
        <v>2016</v>
      </c>
    </row>
    <row r="12417" spans="1:9" x14ac:dyDescent="0.25">
      <c r="A12417" t="s">
        <v>972</v>
      </c>
      <c r="B12417" t="s">
        <v>244</v>
      </c>
      <c r="C12417" s="76" t="s">
        <v>842</v>
      </c>
      <c r="D12417" t="s">
        <v>980</v>
      </c>
      <c r="E12417" s="82">
        <v>8.1999999999999993</v>
      </c>
      <c r="F12417" t="s">
        <v>973</v>
      </c>
      <c r="G12417" s="83">
        <v>42612</v>
      </c>
      <c r="I12417">
        <v>2016</v>
      </c>
    </row>
    <row r="12418" spans="1:9" x14ac:dyDescent="0.25">
      <c r="A12418" t="s">
        <v>972</v>
      </c>
      <c r="B12418" s="74" t="s">
        <v>213</v>
      </c>
      <c r="C12418" s="76" t="s">
        <v>842</v>
      </c>
      <c r="D12418" t="s">
        <v>980</v>
      </c>
      <c r="E12418" s="82">
        <v>6</v>
      </c>
      <c r="F12418" t="s">
        <v>973</v>
      </c>
      <c r="G12418" s="83">
        <v>42656</v>
      </c>
      <c r="I12418">
        <v>2016</v>
      </c>
    </row>
    <row r="12419" spans="1:9" x14ac:dyDescent="0.25">
      <c r="A12419" t="s">
        <v>972</v>
      </c>
      <c r="B12419" t="s">
        <v>187</v>
      </c>
      <c r="C12419" s="76" t="s">
        <v>842</v>
      </c>
      <c r="D12419" t="s">
        <v>980</v>
      </c>
      <c r="E12419" s="82">
        <v>12</v>
      </c>
      <c r="F12419" t="s">
        <v>973</v>
      </c>
      <c r="G12419" s="83">
        <v>42684</v>
      </c>
      <c r="I12419">
        <v>2016</v>
      </c>
    </row>
    <row r="12420" spans="1:9" x14ac:dyDescent="0.25">
      <c r="A12420" t="s">
        <v>972</v>
      </c>
      <c r="B12420" s="74" t="s">
        <v>213</v>
      </c>
      <c r="C12420" s="76" t="s">
        <v>842</v>
      </c>
      <c r="D12420" t="s">
        <v>980</v>
      </c>
      <c r="E12420" s="82">
        <v>5</v>
      </c>
      <c r="F12420" t="s">
        <v>973</v>
      </c>
      <c r="G12420" s="83">
        <v>42607</v>
      </c>
      <c r="I12420">
        <v>2016</v>
      </c>
    </row>
    <row r="12421" spans="1:9" x14ac:dyDescent="0.25">
      <c r="A12421" t="s">
        <v>972</v>
      </c>
      <c r="B12421" t="s">
        <v>213</v>
      </c>
      <c r="C12421" s="76" t="s">
        <v>842</v>
      </c>
      <c r="D12421" t="s">
        <v>980</v>
      </c>
      <c r="E12421" s="82">
        <v>3</v>
      </c>
      <c r="F12421" t="s">
        <v>973</v>
      </c>
      <c r="G12421" s="83">
        <v>42635</v>
      </c>
      <c r="I12421">
        <v>2016</v>
      </c>
    </row>
    <row r="12422" spans="1:9" x14ac:dyDescent="0.25">
      <c r="A12422" t="s">
        <v>972</v>
      </c>
      <c r="B12422" t="s">
        <v>71</v>
      </c>
      <c r="C12422" s="76" t="s">
        <v>842</v>
      </c>
      <c r="D12422" t="s">
        <v>980</v>
      </c>
      <c r="E12422" s="82">
        <v>3</v>
      </c>
      <c r="F12422" t="s">
        <v>973</v>
      </c>
      <c r="G12422" s="83">
        <v>42636</v>
      </c>
      <c r="I12422">
        <v>2016</v>
      </c>
    </row>
    <row r="12423" spans="1:9" x14ac:dyDescent="0.25">
      <c r="A12423" t="s">
        <v>972</v>
      </c>
      <c r="B12423" t="s">
        <v>95</v>
      </c>
      <c r="C12423" s="76" t="s">
        <v>842</v>
      </c>
      <c r="D12423" t="s">
        <v>980</v>
      </c>
      <c r="E12423" s="82">
        <v>53</v>
      </c>
      <c r="F12423" t="s">
        <v>973</v>
      </c>
      <c r="G12423" s="83">
        <v>43006</v>
      </c>
      <c r="I12423">
        <v>2017</v>
      </c>
    </row>
    <row r="12424" spans="1:9" x14ac:dyDescent="0.25">
      <c r="A12424" t="s">
        <v>972</v>
      </c>
      <c r="B12424" t="s">
        <v>176</v>
      </c>
      <c r="C12424" s="76" t="s">
        <v>842</v>
      </c>
      <c r="D12424" t="s">
        <v>980</v>
      </c>
      <c r="E12424" s="82">
        <v>5</v>
      </c>
      <c r="F12424" t="s">
        <v>973</v>
      </c>
      <c r="G12424" s="83">
        <v>42620</v>
      </c>
      <c r="I12424">
        <v>2016</v>
      </c>
    </row>
    <row r="12425" spans="1:9" x14ac:dyDescent="0.25">
      <c r="A12425" t="s">
        <v>972</v>
      </c>
      <c r="B12425" t="s">
        <v>240</v>
      </c>
      <c r="C12425" s="76" t="s">
        <v>842</v>
      </c>
      <c r="D12425" t="s">
        <v>980</v>
      </c>
      <c r="E12425" s="82">
        <v>6</v>
      </c>
      <c r="F12425" t="s">
        <v>973</v>
      </c>
      <c r="G12425" s="83">
        <v>42660</v>
      </c>
      <c r="I12425">
        <v>2016</v>
      </c>
    </row>
    <row r="12426" spans="1:9" x14ac:dyDescent="0.25">
      <c r="A12426" t="s">
        <v>972</v>
      </c>
      <c r="B12426" t="s">
        <v>147</v>
      </c>
      <c r="C12426" s="76" t="s">
        <v>842</v>
      </c>
      <c r="D12426" t="s">
        <v>980</v>
      </c>
      <c r="E12426" s="82">
        <v>2.85</v>
      </c>
      <c r="F12426" t="s">
        <v>973</v>
      </c>
      <c r="G12426" s="83">
        <v>41116</v>
      </c>
      <c r="I12426">
        <v>2012</v>
      </c>
    </row>
    <row r="12427" spans="1:9" x14ac:dyDescent="0.25">
      <c r="A12427" t="s">
        <v>972</v>
      </c>
      <c r="B12427" t="s">
        <v>71</v>
      </c>
      <c r="C12427" s="76" t="s">
        <v>842</v>
      </c>
      <c r="D12427" t="s">
        <v>980</v>
      </c>
      <c r="E12427" s="82">
        <v>7.6</v>
      </c>
      <c r="F12427" t="s">
        <v>973</v>
      </c>
      <c r="G12427" s="83">
        <v>42643</v>
      </c>
      <c r="I12427">
        <v>2016</v>
      </c>
    </row>
    <row r="12428" spans="1:9" x14ac:dyDescent="0.25">
      <c r="A12428" t="s">
        <v>972</v>
      </c>
      <c r="B12428" t="s">
        <v>215</v>
      </c>
      <c r="C12428" s="76" t="s">
        <v>842</v>
      </c>
      <c r="D12428" t="s">
        <v>980</v>
      </c>
      <c r="E12428" s="82">
        <v>7.8</v>
      </c>
      <c r="F12428" t="s">
        <v>973</v>
      </c>
      <c r="G12428" s="83">
        <v>42622</v>
      </c>
      <c r="I12428">
        <v>2016</v>
      </c>
    </row>
    <row r="12429" spans="1:9" x14ac:dyDescent="0.25">
      <c r="A12429" t="s">
        <v>972</v>
      </c>
      <c r="B12429" t="s">
        <v>278</v>
      </c>
      <c r="C12429" s="76" t="s">
        <v>842</v>
      </c>
      <c r="D12429" t="s">
        <v>980</v>
      </c>
      <c r="E12429" s="82">
        <v>5</v>
      </c>
      <c r="F12429" t="s">
        <v>973</v>
      </c>
      <c r="G12429" s="83">
        <v>42655</v>
      </c>
      <c r="I12429">
        <v>2016</v>
      </c>
    </row>
    <row r="12430" spans="1:9" x14ac:dyDescent="0.25">
      <c r="A12430" t="s">
        <v>972</v>
      </c>
      <c r="B12430" t="s">
        <v>280</v>
      </c>
      <c r="C12430" s="76" t="s">
        <v>842</v>
      </c>
      <c r="D12430" t="s">
        <v>980</v>
      </c>
      <c r="E12430" s="82">
        <v>10</v>
      </c>
      <c r="F12430" t="s">
        <v>973</v>
      </c>
      <c r="G12430" s="83">
        <v>42663</v>
      </c>
      <c r="I12430">
        <v>2016</v>
      </c>
    </row>
    <row r="12431" spans="1:9" x14ac:dyDescent="0.25">
      <c r="A12431" t="s">
        <v>972</v>
      </c>
      <c r="B12431" t="s">
        <v>248</v>
      </c>
      <c r="C12431" s="76" t="s">
        <v>842</v>
      </c>
      <c r="D12431" t="s">
        <v>980</v>
      </c>
      <c r="E12431" s="82">
        <v>5</v>
      </c>
      <c r="F12431" t="s">
        <v>973</v>
      </c>
      <c r="G12431" s="83">
        <v>42740</v>
      </c>
      <c r="I12431">
        <v>2017</v>
      </c>
    </row>
    <row r="12432" spans="1:9" ht="14.45" customHeight="1" x14ac:dyDescent="0.25">
      <c r="A12432" t="s">
        <v>972</v>
      </c>
      <c r="B12432" t="s">
        <v>249</v>
      </c>
      <c r="C12432" s="76" t="s">
        <v>842</v>
      </c>
      <c r="D12432" t="s">
        <v>980</v>
      </c>
      <c r="E12432" s="82">
        <v>14.2</v>
      </c>
      <c r="F12432" t="s">
        <v>973</v>
      </c>
      <c r="G12432" s="83">
        <v>42716</v>
      </c>
      <c r="I12432">
        <v>2016</v>
      </c>
    </row>
    <row r="12433" spans="1:9" ht="14.45" customHeight="1" x14ac:dyDescent="0.25">
      <c r="A12433" t="s">
        <v>972</v>
      </c>
      <c r="B12433" t="s">
        <v>177</v>
      </c>
      <c r="C12433" s="76" t="s">
        <v>842</v>
      </c>
      <c r="D12433" t="s">
        <v>980</v>
      </c>
      <c r="E12433" s="82">
        <v>5</v>
      </c>
      <c r="F12433" t="s">
        <v>973</v>
      </c>
      <c r="G12433" s="83">
        <v>42674</v>
      </c>
      <c r="I12433">
        <v>2016</v>
      </c>
    </row>
    <row r="12434" spans="1:9" ht="14.45" customHeight="1" x14ac:dyDescent="0.25">
      <c r="A12434" t="s">
        <v>972</v>
      </c>
      <c r="B12434" t="s">
        <v>219</v>
      </c>
      <c r="C12434" s="76" t="s">
        <v>842</v>
      </c>
      <c r="D12434" t="s">
        <v>980</v>
      </c>
      <c r="E12434" s="82">
        <v>3.8</v>
      </c>
      <c r="F12434" t="s">
        <v>973</v>
      </c>
      <c r="G12434" s="83">
        <v>42607</v>
      </c>
      <c r="I12434">
        <v>2016</v>
      </c>
    </row>
    <row r="12435" spans="1:9" ht="14.45" customHeight="1" x14ac:dyDescent="0.25">
      <c r="A12435" t="s">
        <v>972</v>
      </c>
      <c r="B12435" t="s">
        <v>246</v>
      </c>
      <c r="C12435" s="76" t="s">
        <v>842</v>
      </c>
      <c r="D12435" t="s">
        <v>980</v>
      </c>
      <c r="E12435" s="82">
        <v>3</v>
      </c>
      <c r="F12435" t="s">
        <v>973</v>
      </c>
      <c r="G12435" s="83">
        <v>42643</v>
      </c>
      <c r="I12435">
        <v>2016</v>
      </c>
    </row>
    <row r="12436" spans="1:9" ht="14.45" customHeight="1" x14ac:dyDescent="0.25">
      <c r="A12436" t="s">
        <v>972</v>
      </c>
      <c r="B12436" t="s">
        <v>66</v>
      </c>
      <c r="C12436" s="76" t="s">
        <v>842</v>
      </c>
      <c r="D12436" t="s">
        <v>980</v>
      </c>
      <c r="E12436" s="82">
        <v>10.199999999999999</v>
      </c>
      <c r="F12436" t="s">
        <v>973</v>
      </c>
      <c r="G12436" s="83">
        <v>42656</v>
      </c>
      <c r="I12436">
        <v>2016</v>
      </c>
    </row>
    <row r="12437" spans="1:9" ht="14.45" customHeight="1" x14ac:dyDescent="0.25">
      <c r="A12437" t="s">
        <v>972</v>
      </c>
      <c r="B12437" t="s">
        <v>71</v>
      </c>
      <c r="C12437" s="76" t="s">
        <v>842</v>
      </c>
      <c r="D12437" t="s">
        <v>980</v>
      </c>
      <c r="E12437" s="82">
        <v>5</v>
      </c>
      <c r="F12437" t="s">
        <v>973</v>
      </c>
      <c r="G12437" s="83">
        <v>42612</v>
      </c>
      <c r="I12437">
        <v>2016</v>
      </c>
    </row>
    <row r="12438" spans="1:9" ht="14.45" customHeight="1" x14ac:dyDescent="0.25">
      <c r="A12438" t="s">
        <v>972</v>
      </c>
      <c r="B12438" t="s">
        <v>96</v>
      </c>
      <c r="C12438" s="76" t="s">
        <v>842</v>
      </c>
      <c r="D12438" t="s">
        <v>980</v>
      </c>
      <c r="E12438" s="82">
        <v>7.6</v>
      </c>
      <c r="F12438" t="s">
        <v>973</v>
      </c>
      <c r="G12438" s="83">
        <v>42572</v>
      </c>
      <c r="I12438">
        <v>2016</v>
      </c>
    </row>
    <row r="12439" spans="1:9" ht="14.45" customHeight="1" x14ac:dyDescent="0.25">
      <c r="A12439" t="s">
        <v>972</v>
      </c>
      <c r="B12439" s="74" t="s">
        <v>213</v>
      </c>
      <c r="C12439" s="76" t="s">
        <v>842</v>
      </c>
      <c r="D12439" t="s">
        <v>980</v>
      </c>
      <c r="E12439" s="82">
        <v>11.4</v>
      </c>
      <c r="F12439" t="s">
        <v>973</v>
      </c>
      <c r="G12439" s="83">
        <v>42608</v>
      </c>
      <c r="I12439">
        <v>2016</v>
      </c>
    </row>
    <row r="12440" spans="1:9" ht="14.45" customHeight="1" x14ac:dyDescent="0.25">
      <c r="A12440" t="s">
        <v>972</v>
      </c>
      <c r="B12440" t="s">
        <v>249</v>
      </c>
      <c r="C12440" s="76" t="s">
        <v>842</v>
      </c>
      <c r="D12440" t="s">
        <v>980</v>
      </c>
      <c r="E12440" s="82">
        <v>3.8</v>
      </c>
      <c r="F12440" t="s">
        <v>973</v>
      </c>
      <c r="G12440" s="83">
        <v>42641</v>
      </c>
      <c r="I12440">
        <v>2016</v>
      </c>
    </row>
    <row r="12441" spans="1:9" ht="14.45" customHeight="1" x14ac:dyDescent="0.25">
      <c r="A12441" t="s">
        <v>972</v>
      </c>
      <c r="B12441" t="s">
        <v>95</v>
      </c>
      <c r="C12441" s="76" t="s">
        <v>842</v>
      </c>
      <c r="D12441" t="s">
        <v>980</v>
      </c>
      <c r="E12441" s="82">
        <v>4.2</v>
      </c>
      <c r="F12441" t="s">
        <v>973</v>
      </c>
      <c r="G12441" s="83">
        <v>42635</v>
      </c>
      <c r="I12441">
        <v>2016</v>
      </c>
    </row>
    <row r="12442" spans="1:9" ht="14.45" customHeight="1" x14ac:dyDescent="0.25">
      <c r="A12442" t="s">
        <v>972</v>
      </c>
      <c r="B12442" s="74" t="s">
        <v>213</v>
      </c>
      <c r="C12442" s="76" t="s">
        <v>842</v>
      </c>
      <c r="D12442" t="s">
        <v>980</v>
      </c>
      <c r="E12442" s="82">
        <v>7.5</v>
      </c>
      <c r="F12442" t="s">
        <v>973</v>
      </c>
      <c r="G12442" s="83">
        <v>42678</v>
      </c>
      <c r="I12442">
        <v>2016</v>
      </c>
    </row>
    <row r="12443" spans="1:9" ht="14.45" customHeight="1" x14ac:dyDescent="0.25">
      <c r="A12443" t="s">
        <v>972</v>
      </c>
      <c r="B12443" t="s">
        <v>241</v>
      </c>
      <c r="C12443" s="76" t="s">
        <v>842</v>
      </c>
      <c r="D12443" t="s">
        <v>980</v>
      </c>
      <c r="E12443" s="82">
        <v>5</v>
      </c>
      <c r="F12443" t="s">
        <v>973</v>
      </c>
      <c r="G12443" s="83">
        <v>42640</v>
      </c>
      <c r="I12443">
        <v>2016</v>
      </c>
    </row>
    <row r="12444" spans="1:9" ht="14.45" customHeight="1" x14ac:dyDescent="0.25">
      <c r="A12444" t="s">
        <v>972</v>
      </c>
      <c r="B12444" t="s">
        <v>199</v>
      </c>
      <c r="C12444" s="76" t="s">
        <v>842</v>
      </c>
      <c r="D12444" t="s">
        <v>980</v>
      </c>
      <c r="E12444" s="82">
        <v>3</v>
      </c>
      <c r="F12444" t="s">
        <v>973</v>
      </c>
      <c r="G12444" s="83">
        <v>42613</v>
      </c>
      <c r="I12444">
        <v>2016</v>
      </c>
    </row>
    <row r="12445" spans="1:9" ht="14.45" customHeight="1" x14ac:dyDescent="0.25">
      <c r="A12445" t="s">
        <v>972</v>
      </c>
      <c r="B12445" s="74" t="s">
        <v>213</v>
      </c>
      <c r="C12445" s="76" t="s">
        <v>842</v>
      </c>
      <c r="D12445" t="s">
        <v>980</v>
      </c>
      <c r="E12445" s="82">
        <v>7.5</v>
      </c>
      <c r="F12445" t="s">
        <v>973</v>
      </c>
      <c r="G12445" s="83">
        <v>42635</v>
      </c>
      <c r="I12445">
        <v>2016</v>
      </c>
    </row>
    <row r="12446" spans="1:9" ht="14.45" customHeight="1" x14ac:dyDescent="0.25">
      <c r="A12446" t="s">
        <v>972</v>
      </c>
      <c r="B12446" t="s">
        <v>249</v>
      </c>
      <c r="C12446" s="76" t="s">
        <v>842</v>
      </c>
      <c r="D12446" t="s">
        <v>980</v>
      </c>
      <c r="E12446" s="82">
        <v>7.6</v>
      </c>
      <c r="F12446" t="s">
        <v>973</v>
      </c>
      <c r="G12446" s="83">
        <v>42613</v>
      </c>
      <c r="I12446">
        <v>2016</v>
      </c>
    </row>
    <row r="12447" spans="1:9" ht="14.45" customHeight="1" x14ac:dyDescent="0.25">
      <c r="A12447" t="s">
        <v>972</v>
      </c>
      <c r="B12447" t="s">
        <v>136</v>
      </c>
      <c r="C12447" s="76" t="s">
        <v>842</v>
      </c>
      <c r="D12447" t="s">
        <v>980</v>
      </c>
      <c r="E12447" s="82">
        <v>34.200000000000003</v>
      </c>
      <c r="F12447" t="s">
        <v>973</v>
      </c>
      <c r="G12447" s="83">
        <v>42731</v>
      </c>
      <c r="I12447">
        <v>2016</v>
      </c>
    </row>
    <row r="12448" spans="1:9" ht="14.45" customHeight="1" x14ac:dyDescent="0.25">
      <c r="A12448" t="s">
        <v>972</v>
      </c>
      <c r="B12448" t="s">
        <v>136</v>
      </c>
      <c r="C12448" s="76" t="s">
        <v>842</v>
      </c>
      <c r="D12448" t="s">
        <v>980</v>
      </c>
      <c r="E12448" s="82">
        <v>8.1999999999999993</v>
      </c>
      <c r="F12448" t="s">
        <v>973</v>
      </c>
      <c r="G12448" s="83">
        <v>42648</v>
      </c>
      <c r="I12448">
        <v>2016</v>
      </c>
    </row>
    <row r="12449" spans="1:9" ht="14.45" customHeight="1" x14ac:dyDescent="0.25">
      <c r="A12449" t="s">
        <v>972</v>
      </c>
      <c r="B12449" t="s">
        <v>199</v>
      </c>
      <c r="C12449" s="76" t="s">
        <v>842</v>
      </c>
      <c r="D12449" t="s">
        <v>980</v>
      </c>
      <c r="E12449" s="82">
        <v>7.5</v>
      </c>
      <c r="F12449" t="s">
        <v>973</v>
      </c>
      <c r="G12449" s="83">
        <v>42647</v>
      </c>
      <c r="I12449">
        <v>2016</v>
      </c>
    </row>
    <row r="12450" spans="1:9" ht="14.45" customHeight="1" x14ac:dyDescent="0.25">
      <c r="A12450" t="s">
        <v>972</v>
      </c>
      <c r="B12450" t="s">
        <v>248</v>
      </c>
      <c r="C12450" s="76" t="s">
        <v>842</v>
      </c>
      <c r="D12450" t="s">
        <v>980</v>
      </c>
      <c r="E12450" s="82">
        <v>12</v>
      </c>
      <c r="F12450" t="s">
        <v>973</v>
      </c>
      <c r="G12450" s="83">
        <v>42740</v>
      </c>
      <c r="I12450">
        <v>2017</v>
      </c>
    </row>
    <row r="12451" spans="1:9" ht="14.45" customHeight="1" x14ac:dyDescent="0.25">
      <c r="A12451" t="s">
        <v>972</v>
      </c>
      <c r="B12451" t="s">
        <v>95</v>
      </c>
      <c r="C12451" s="76" t="s">
        <v>842</v>
      </c>
      <c r="D12451" t="s">
        <v>980</v>
      </c>
      <c r="E12451" s="82">
        <v>7.6</v>
      </c>
      <c r="F12451" t="s">
        <v>973</v>
      </c>
      <c r="G12451" s="83">
        <v>42611</v>
      </c>
      <c r="I12451">
        <v>2016</v>
      </c>
    </row>
    <row r="12452" spans="1:9" ht="14.45" customHeight="1" x14ac:dyDescent="0.25">
      <c r="A12452" t="s">
        <v>972</v>
      </c>
      <c r="B12452" t="s">
        <v>71</v>
      </c>
      <c r="C12452" s="76" t="s">
        <v>842</v>
      </c>
      <c r="D12452" t="s">
        <v>980</v>
      </c>
      <c r="E12452" s="82">
        <v>5</v>
      </c>
      <c r="F12452" t="s">
        <v>973</v>
      </c>
      <c r="G12452" s="83">
        <v>42643</v>
      </c>
      <c r="I12452">
        <v>2016</v>
      </c>
    </row>
    <row r="12453" spans="1:9" ht="14.45" customHeight="1" x14ac:dyDescent="0.25">
      <c r="A12453" t="s">
        <v>972</v>
      </c>
      <c r="B12453" t="s">
        <v>240</v>
      </c>
      <c r="C12453" s="76" t="s">
        <v>842</v>
      </c>
      <c r="D12453" t="s">
        <v>980</v>
      </c>
      <c r="E12453" s="82">
        <v>3</v>
      </c>
      <c r="F12453" t="s">
        <v>973</v>
      </c>
      <c r="G12453" s="83">
        <v>42661</v>
      </c>
      <c r="I12453">
        <v>2016</v>
      </c>
    </row>
    <row r="12454" spans="1:9" ht="14.45" customHeight="1" x14ac:dyDescent="0.25">
      <c r="A12454" t="s">
        <v>972</v>
      </c>
      <c r="B12454" t="s">
        <v>66</v>
      </c>
      <c r="C12454" s="76" t="s">
        <v>842</v>
      </c>
      <c r="D12454" t="s">
        <v>980</v>
      </c>
      <c r="E12454" s="82">
        <v>5</v>
      </c>
      <c r="F12454" t="s">
        <v>973</v>
      </c>
      <c r="G12454" s="83">
        <v>42643</v>
      </c>
      <c r="I12454">
        <v>2016</v>
      </c>
    </row>
    <row r="12455" spans="1:9" ht="14.45" customHeight="1" x14ac:dyDescent="0.25">
      <c r="A12455" t="s">
        <v>972</v>
      </c>
      <c r="B12455" t="s">
        <v>63</v>
      </c>
      <c r="C12455" s="76" t="s">
        <v>842</v>
      </c>
      <c r="D12455" t="s">
        <v>980</v>
      </c>
      <c r="E12455" s="82">
        <v>6</v>
      </c>
      <c r="F12455" t="s">
        <v>973</v>
      </c>
      <c r="G12455" s="83">
        <v>42641</v>
      </c>
      <c r="I12455">
        <v>2016</v>
      </c>
    </row>
    <row r="12456" spans="1:9" ht="14.45" customHeight="1" x14ac:dyDescent="0.25">
      <c r="A12456" t="s">
        <v>972</v>
      </c>
      <c r="B12456" t="s">
        <v>82</v>
      </c>
      <c r="C12456" s="76" t="s">
        <v>842</v>
      </c>
      <c r="D12456" t="s">
        <v>980</v>
      </c>
      <c r="E12456" s="82">
        <v>7.6</v>
      </c>
      <c r="F12456" t="s">
        <v>973</v>
      </c>
      <c r="G12456" s="83">
        <v>42558</v>
      </c>
      <c r="I12456">
        <v>2016</v>
      </c>
    </row>
    <row r="12457" spans="1:9" ht="14.45" customHeight="1" x14ac:dyDescent="0.25">
      <c r="A12457" t="s">
        <v>972</v>
      </c>
      <c r="B12457" t="s">
        <v>104</v>
      </c>
      <c r="C12457" s="76" t="s">
        <v>842</v>
      </c>
      <c r="D12457" t="s">
        <v>980</v>
      </c>
      <c r="E12457" s="82">
        <v>5</v>
      </c>
      <c r="F12457" t="s">
        <v>973</v>
      </c>
      <c r="G12457" s="83">
        <v>42600</v>
      </c>
      <c r="I12457">
        <v>2016</v>
      </c>
    </row>
    <row r="12458" spans="1:9" ht="14.45" customHeight="1" x14ac:dyDescent="0.25">
      <c r="A12458" t="s">
        <v>972</v>
      </c>
      <c r="B12458" t="s">
        <v>71</v>
      </c>
      <c r="C12458" s="76" t="s">
        <v>842</v>
      </c>
      <c r="D12458" t="s">
        <v>980</v>
      </c>
      <c r="E12458" s="82">
        <v>3.6</v>
      </c>
      <c r="F12458" t="s">
        <v>973</v>
      </c>
      <c r="G12458" s="83">
        <v>42697</v>
      </c>
      <c r="I12458">
        <v>2016</v>
      </c>
    </row>
    <row r="12459" spans="1:9" ht="14.45" customHeight="1" x14ac:dyDescent="0.25">
      <c r="A12459" t="s">
        <v>972</v>
      </c>
      <c r="B12459" t="s">
        <v>240</v>
      </c>
      <c r="C12459" s="76" t="s">
        <v>842</v>
      </c>
      <c r="D12459" t="s">
        <v>980</v>
      </c>
      <c r="E12459" s="82">
        <v>3</v>
      </c>
      <c r="F12459" t="s">
        <v>973</v>
      </c>
      <c r="G12459" s="83">
        <v>42639</v>
      </c>
      <c r="I12459">
        <v>2016</v>
      </c>
    </row>
    <row r="12460" spans="1:9" ht="14.45" customHeight="1" x14ac:dyDescent="0.25">
      <c r="A12460" t="s">
        <v>972</v>
      </c>
      <c r="B12460" t="s">
        <v>247</v>
      </c>
      <c r="C12460" s="76" t="s">
        <v>842</v>
      </c>
      <c r="D12460" t="s">
        <v>980</v>
      </c>
      <c r="E12460" s="82">
        <v>3.6</v>
      </c>
      <c r="F12460" t="s">
        <v>973</v>
      </c>
      <c r="G12460" s="83">
        <v>42643</v>
      </c>
      <c r="I12460">
        <v>2016</v>
      </c>
    </row>
    <row r="12461" spans="1:9" ht="14.45" customHeight="1" x14ac:dyDescent="0.25">
      <c r="A12461" t="s">
        <v>972</v>
      </c>
      <c r="B12461" s="74" t="s">
        <v>213</v>
      </c>
      <c r="C12461" s="76" t="s">
        <v>842</v>
      </c>
      <c r="D12461" t="s">
        <v>980</v>
      </c>
      <c r="E12461" s="82">
        <v>9</v>
      </c>
      <c r="F12461" t="s">
        <v>973</v>
      </c>
      <c r="G12461" s="83">
        <v>42678</v>
      </c>
      <c r="I12461">
        <v>2016</v>
      </c>
    </row>
    <row r="12462" spans="1:9" ht="14.45" customHeight="1" x14ac:dyDescent="0.25">
      <c r="A12462" t="s">
        <v>972</v>
      </c>
      <c r="B12462" t="s">
        <v>199</v>
      </c>
      <c r="C12462" s="76" t="s">
        <v>842</v>
      </c>
      <c r="D12462" t="s">
        <v>980</v>
      </c>
      <c r="E12462" s="82">
        <v>4.2</v>
      </c>
      <c r="F12462" t="s">
        <v>973</v>
      </c>
      <c r="G12462" s="83">
        <v>42613</v>
      </c>
      <c r="I12462">
        <v>2016</v>
      </c>
    </row>
    <row r="12463" spans="1:9" ht="14.45" customHeight="1" x14ac:dyDescent="0.25">
      <c r="A12463" t="s">
        <v>972</v>
      </c>
      <c r="B12463" t="s">
        <v>245</v>
      </c>
      <c r="C12463" s="76" t="s">
        <v>842</v>
      </c>
      <c r="D12463" t="s">
        <v>980</v>
      </c>
      <c r="E12463" s="82">
        <v>5</v>
      </c>
      <c r="F12463" t="s">
        <v>973</v>
      </c>
      <c r="G12463" s="83">
        <v>42642</v>
      </c>
      <c r="I12463">
        <v>2016</v>
      </c>
    </row>
    <row r="12464" spans="1:9" ht="14.45" customHeight="1" x14ac:dyDescent="0.25">
      <c r="A12464" t="s">
        <v>972</v>
      </c>
      <c r="B12464" t="s">
        <v>71</v>
      </c>
      <c r="C12464" s="76" t="s">
        <v>842</v>
      </c>
      <c r="D12464" t="s">
        <v>980</v>
      </c>
      <c r="E12464" s="82">
        <v>3</v>
      </c>
      <c r="F12464" t="s">
        <v>973</v>
      </c>
      <c r="G12464" s="83">
        <v>42662</v>
      </c>
      <c r="I12464">
        <v>2016</v>
      </c>
    </row>
    <row r="12465" spans="1:9" ht="14.45" customHeight="1" x14ac:dyDescent="0.25">
      <c r="A12465" t="s">
        <v>972</v>
      </c>
      <c r="B12465" s="74" t="s">
        <v>213</v>
      </c>
      <c r="C12465" s="76" t="s">
        <v>842</v>
      </c>
      <c r="D12465" t="s">
        <v>980</v>
      </c>
      <c r="E12465" s="82">
        <v>6</v>
      </c>
      <c r="F12465" t="s">
        <v>973</v>
      </c>
      <c r="G12465" s="83">
        <v>42620</v>
      </c>
      <c r="I12465">
        <v>2016</v>
      </c>
    </row>
    <row r="12466" spans="1:9" x14ac:dyDescent="0.25">
      <c r="A12466" t="s">
        <v>972</v>
      </c>
      <c r="B12466" t="s">
        <v>95</v>
      </c>
      <c r="C12466" s="76" t="s">
        <v>842</v>
      </c>
      <c r="D12466" t="s">
        <v>980</v>
      </c>
      <c r="E12466" s="82">
        <v>10</v>
      </c>
      <c r="F12466" t="s">
        <v>973</v>
      </c>
      <c r="G12466" s="83">
        <v>42732</v>
      </c>
      <c r="I12466">
        <v>2016</v>
      </c>
    </row>
    <row r="12467" spans="1:9" x14ac:dyDescent="0.25">
      <c r="A12467" t="s">
        <v>972</v>
      </c>
      <c r="B12467" t="s">
        <v>253</v>
      </c>
      <c r="C12467" s="76" t="s">
        <v>842</v>
      </c>
      <c r="D12467" t="s">
        <v>980</v>
      </c>
      <c r="E12467" s="82">
        <v>4.2</v>
      </c>
      <c r="F12467" t="s">
        <v>973</v>
      </c>
      <c r="G12467" s="83">
        <v>42663</v>
      </c>
      <c r="I12467">
        <v>2016</v>
      </c>
    </row>
    <row r="12468" spans="1:9" x14ac:dyDescent="0.25">
      <c r="A12468" t="s">
        <v>972</v>
      </c>
      <c r="B12468" t="s">
        <v>95</v>
      </c>
      <c r="C12468" s="76" t="s">
        <v>842</v>
      </c>
      <c r="D12468" t="s">
        <v>980</v>
      </c>
      <c r="E12468" s="82">
        <v>7.6</v>
      </c>
      <c r="F12468" t="s">
        <v>973</v>
      </c>
      <c r="G12468" s="83">
        <v>42726</v>
      </c>
      <c r="I12468">
        <v>2016</v>
      </c>
    </row>
    <row r="12469" spans="1:9" x14ac:dyDescent="0.25">
      <c r="A12469" t="s">
        <v>972</v>
      </c>
      <c r="B12469" t="s">
        <v>215</v>
      </c>
      <c r="C12469" s="76" t="s">
        <v>842</v>
      </c>
      <c r="D12469" t="s">
        <v>980</v>
      </c>
      <c r="E12469" s="82">
        <v>6</v>
      </c>
      <c r="F12469" t="s">
        <v>973</v>
      </c>
      <c r="G12469" s="83">
        <v>42682</v>
      </c>
      <c r="I12469">
        <v>2016</v>
      </c>
    </row>
    <row r="12470" spans="1:9" x14ac:dyDescent="0.25">
      <c r="A12470" t="s">
        <v>972</v>
      </c>
      <c r="B12470" t="s">
        <v>71</v>
      </c>
      <c r="C12470" s="76" t="s">
        <v>842</v>
      </c>
      <c r="D12470" t="s">
        <v>980</v>
      </c>
      <c r="E12470" s="82">
        <v>3.6</v>
      </c>
      <c r="F12470" t="s">
        <v>973</v>
      </c>
      <c r="G12470" s="83">
        <v>42649</v>
      </c>
      <c r="I12470">
        <v>2016</v>
      </c>
    </row>
    <row r="12471" spans="1:9" x14ac:dyDescent="0.25">
      <c r="A12471" t="s">
        <v>972</v>
      </c>
      <c r="B12471" t="s">
        <v>241</v>
      </c>
      <c r="C12471" s="76" t="s">
        <v>842</v>
      </c>
      <c r="D12471" t="s">
        <v>980</v>
      </c>
      <c r="E12471" s="82">
        <v>7.6</v>
      </c>
      <c r="F12471" t="s">
        <v>973</v>
      </c>
      <c r="G12471" s="83">
        <v>42640</v>
      </c>
      <c r="I12471">
        <v>2016</v>
      </c>
    </row>
    <row r="12472" spans="1:9" x14ac:dyDescent="0.25">
      <c r="A12472" t="s">
        <v>972</v>
      </c>
      <c r="B12472" t="s">
        <v>171</v>
      </c>
      <c r="C12472" s="76" t="s">
        <v>842</v>
      </c>
      <c r="D12472" t="s">
        <v>980</v>
      </c>
      <c r="E12472" s="82">
        <v>5</v>
      </c>
      <c r="F12472" t="s">
        <v>973</v>
      </c>
      <c r="G12472" s="83">
        <v>42669</v>
      </c>
      <c r="I12472">
        <v>2016</v>
      </c>
    </row>
    <row r="12473" spans="1:9" x14ac:dyDescent="0.25">
      <c r="A12473" t="s">
        <v>972</v>
      </c>
      <c r="B12473" t="s">
        <v>172</v>
      </c>
      <c r="C12473" s="76" t="s">
        <v>842</v>
      </c>
      <c r="D12473" t="s">
        <v>980</v>
      </c>
      <c r="E12473" s="82">
        <v>6</v>
      </c>
      <c r="F12473" t="s">
        <v>973</v>
      </c>
      <c r="G12473" s="83">
        <v>42663</v>
      </c>
      <c r="I12473">
        <v>2016</v>
      </c>
    </row>
    <row r="12474" spans="1:9" x14ac:dyDescent="0.25">
      <c r="A12474" t="s">
        <v>972</v>
      </c>
      <c r="B12474" t="s">
        <v>215</v>
      </c>
      <c r="C12474" s="76" t="s">
        <v>842</v>
      </c>
      <c r="D12474" t="s">
        <v>980</v>
      </c>
      <c r="E12474" s="82">
        <v>4.2</v>
      </c>
      <c r="F12474" t="s">
        <v>973</v>
      </c>
      <c r="G12474" s="83">
        <v>42657</v>
      </c>
      <c r="I12474">
        <v>2016</v>
      </c>
    </row>
    <row r="12475" spans="1:9" x14ac:dyDescent="0.25">
      <c r="A12475" t="s">
        <v>972</v>
      </c>
      <c r="B12475" t="s">
        <v>245</v>
      </c>
      <c r="C12475" s="76" t="s">
        <v>842</v>
      </c>
      <c r="D12475" t="s">
        <v>980</v>
      </c>
      <c r="E12475" s="82">
        <v>3.6</v>
      </c>
      <c r="F12475" t="s">
        <v>973</v>
      </c>
      <c r="G12475" s="83">
        <v>42647</v>
      </c>
      <c r="I12475">
        <v>2016</v>
      </c>
    </row>
    <row r="12476" spans="1:9" x14ac:dyDescent="0.25">
      <c r="A12476" t="s">
        <v>972</v>
      </c>
      <c r="B12476" t="s">
        <v>55</v>
      </c>
      <c r="C12476" s="76" t="s">
        <v>842</v>
      </c>
      <c r="D12476" t="s">
        <v>980</v>
      </c>
      <c r="E12476" s="82">
        <v>5</v>
      </c>
      <c r="F12476" t="s">
        <v>973</v>
      </c>
      <c r="G12476" s="83">
        <v>42760</v>
      </c>
      <c r="I12476">
        <v>2017</v>
      </c>
    </row>
    <row r="12477" spans="1:9" x14ac:dyDescent="0.25">
      <c r="A12477" t="s">
        <v>972</v>
      </c>
      <c r="B12477" t="s">
        <v>108</v>
      </c>
      <c r="C12477" s="76" t="s">
        <v>842</v>
      </c>
      <c r="D12477" t="s">
        <v>980</v>
      </c>
      <c r="E12477" s="82">
        <v>10</v>
      </c>
      <c r="F12477" t="s">
        <v>973</v>
      </c>
      <c r="G12477" s="83">
        <v>42639</v>
      </c>
      <c r="I12477">
        <v>2016</v>
      </c>
    </row>
    <row r="12478" spans="1:9" x14ac:dyDescent="0.25">
      <c r="A12478" t="s">
        <v>972</v>
      </c>
      <c r="B12478" t="s">
        <v>249</v>
      </c>
      <c r="C12478" s="76" t="s">
        <v>842</v>
      </c>
      <c r="D12478" t="s">
        <v>980</v>
      </c>
      <c r="E12478" s="82">
        <v>5</v>
      </c>
      <c r="F12478" t="s">
        <v>973</v>
      </c>
      <c r="G12478" s="83">
        <v>42657</v>
      </c>
      <c r="I12478">
        <v>2016</v>
      </c>
    </row>
    <row r="12479" spans="1:9" x14ac:dyDescent="0.25">
      <c r="A12479" t="s">
        <v>972</v>
      </c>
      <c r="B12479" t="s">
        <v>208</v>
      </c>
      <c r="C12479" s="76" t="s">
        <v>842</v>
      </c>
      <c r="D12479" t="s">
        <v>980</v>
      </c>
      <c r="E12479" s="82">
        <v>6</v>
      </c>
      <c r="F12479" t="s">
        <v>973</v>
      </c>
      <c r="G12479" s="83">
        <v>42649</v>
      </c>
      <c r="I12479">
        <v>2016</v>
      </c>
    </row>
    <row r="12480" spans="1:9" x14ac:dyDescent="0.25">
      <c r="A12480" t="s">
        <v>972</v>
      </c>
      <c r="B12480" t="s">
        <v>96</v>
      </c>
      <c r="C12480" s="76" t="s">
        <v>842</v>
      </c>
      <c r="D12480" t="s">
        <v>980</v>
      </c>
      <c r="E12480" s="82">
        <v>3</v>
      </c>
      <c r="F12480" t="s">
        <v>973</v>
      </c>
      <c r="G12480" s="83">
        <v>42640</v>
      </c>
      <c r="I12480">
        <v>2016</v>
      </c>
    </row>
    <row r="12481" spans="1:9" x14ac:dyDescent="0.25">
      <c r="A12481" t="s">
        <v>972</v>
      </c>
      <c r="B12481" t="s">
        <v>210</v>
      </c>
      <c r="C12481" s="76" t="s">
        <v>842</v>
      </c>
      <c r="D12481" t="s">
        <v>980</v>
      </c>
      <c r="E12481" s="82">
        <v>50</v>
      </c>
      <c r="F12481" t="s">
        <v>973</v>
      </c>
      <c r="G12481" s="83">
        <v>42732</v>
      </c>
      <c r="I12481">
        <v>2016</v>
      </c>
    </row>
    <row r="12482" spans="1:9" x14ac:dyDescent="0.25">
      <c r="A12482" t="s">
        <v>972</v>
      </c>
      <c r="B12482" t="s">
        <v>147</v>
      </c>
      <c r="C12482" s="76" t="s">
        <v>842</v>
      </c>
      <c r="D12482" t="s">
        <v>980</v>
      </c>
      <c r="E12482" s="82">
        <v>7.6</v>
      </c>
      <c r="F12482" t="s">
        <v>973</v>
      </c>
      <c r="G12482" s="83">
        <v>42634</v>
      </c>
      <c r="I12482">
        <v>2016</v>
      </c>
    </row>
    <row r="12483" spans="1:9" x14ac:dyDescent="0.25">
      <c r="A12483" t="s">
        <v>972</v>
      </c>
      <c r="B12483" t="s">
        <v>245</v>
      </c>
      <c r="C12483" s="76" t="s">
        <v>842</v>
      </c>
      <c r="D12483" t="s">
        <v>980</v>
      </c>
      <c r="E12483" s="82">
        <v>4.2</v>
      </c>
      <c r="F12483" t="s">
        <v>973</v>
      </c>
      <c r="G12483" s="83">
        <v>42697</v>
      </c>
      <c r="I12483">
        <v>2016</v>
      </c>
    </row>
    <row r="12484" spans="1:9" x14ac:dyDescent="0.25">
      <c r="A12484" t="s">
        <v>972</v>
      </c>
      <c r="B12484" t="s">
        <v>1033</v>
      </c>
      <c r="C12484" s="76" t="s">
        <v>842</v>
      </c>
      <c r="D12484" t="s">
        <v>980</v>
      </c>
      <c r="E12484" s="82">
        <v>15.14</v>
      </c>
      <c r="F12484" t="s">
        <v>973</v>
      </c>
      <c r="G12484" s="83">
        <v>42711</v>
      </c>
      <c r="I12484">
        <v>2016</v>
      </c>
    </row>
    <row r="12485" spans="1:9" x14ac:dyDescent="0.25">
      <c r="A12485" t="s">
        <v>972</v>
      </c>
      <c r="B12485" t="s">
        <v>242</v>
      </c>
      <c r="C12485" s="76" t="s">
        <v>842</v>
      </c>
      <c r="D12485" t="s">
        <v>980</v>
      </c>
      <c r="E12485" s="82">
        <v>6.6</v>
      </c>
      <c r="F12485" t="s">
        <v>973</v>
      </c>
      <c r="G12485" s="83">
        <v>42640</v>
      </c>
      <c r="I12485">
        <v>2016</v>
      </c>
    </row>
    <row r="12486" spans="1:9" x14ac:dyDescent="0.25">
      <c r="A12486" t="s">
        <v>972</v>
      </c>
      <c r="B12486" s="74" t="s">
        <v>213</v>
      </c>
      <c r="C12486" s="76" t="s">
        <v>842</v>
      </c>
      <c r="D12486" t="s">
        <v>980</v>
      </c>
      <c r="E12486" s="82">
        <v>6</v>
      </c>
      <c r="F12486" t="s">
        <v>973</v>
      </c>
      <c r="G12486" s="83">
        <v>42613</v>
      </c>
      <c r="I12486">
        <v>2016</v>
      </c>
    </row>
    <row r="12487" spans="1:9" x14ac:dyDescent="0.25">
      <c r="A12487" t="s">
        <v>972</v>
      </c>
      <c r="B12487" t="s">
        <v>186</v>
      </c>
      <c r="C12487" s="76" t="s">
        <v>842</v>
      </c>
      <c r="D12487" t="s">
        <v>980</v>
      </c>
      <c r="E12487" s="82">
        <v>6</v>
      </c>
      <c r="F12487" t="s">
        <v>973</v>
      </c>
      <c r="G12487" s="83">
        <v>42702</v>
      </c>
      <c r="I12487">
        <v>2016</v>
      </c>
    </row>
    <row r="12488" spans="1:9" x14ac:dyDescent="0.25">
      <c r="A12488" t="s">
        <v>972</v>
      </c>
      <c r="B12488" t="s">
        <v>94</v>
      </c>
      <c r="C12488" s="76" t="s">
        <v>842</v>
      </c>
      <c r="D12488" t="s">
        <v>980</v>
      </c>
      <c r="E12488" s="82">
        <v>6</v>
      </c>
      <c r="F12488" t="s">
        <v>973</v>
      </c>
      <c r="G12488" s="83">
        <v>42615</v>
      </c>
      <c r="I12488">
        <v>2016</v>
      </c>
    </row>
    <row r="12489" spans="1:9" ht="14.45" customHeight="1" x14ac:dyDescent="0.25">
      <c r="A12489" t="s">
        <v>972</v>
      </c>
      <c r="B12489" t="s">
        <v>243</v>
      </c>
      <c r="C12489" s="76" t="s">
        <v>842</v>
      </c>
      <c r="D12489" t="s">
        <v>980</v>
      </c>
      <c r="E12489" s="82">
        <v>3</v>
      </c>
      <c r="F12489" t="s">
        <v>973</v>
      </c>
      <c r="G12489" s="83">
        <v>42641</v>
      </c>
      <c r="I12489">
        <v>2016</v>
      </c>
    </row>
    <row r="12490" spans="1:9" ht="14.45" customHeight="1" x14ac:dyDescent="0.25">
      <c r="A12490" t="s">
        <v>972</v>
      </c>
      <c r="B12490" t="s">
        <v>71</v>
      </c>
      <c r="C12490" s="76" t="s">
        <v>842</v>
      </c>
      <c r="D12490" t="s">
        <v>980</v>
      </c>
      <c r="E12490" s="82">
        <v>3</v>
      </c>
      <c r="F12490" t="s">
        <v>973</v>
      </c>
      <c r="G12490" s="83">
        <v>42649</v>
      </c>
      <c r="I12490">
        <v>2016</v>
      </c>
    </row>
    <row r="12491" spans="1:9" x14ac:dyDescent="0.25">
      <c r="A12491" t="s">
        <v>972</v>
      </c>
      <c r="B12491" t="s">
        <v>71</v>
      </c>
      <c r="C12491" s="76" t="s">
        <v>842</v>
      </c>
      <c r="D12491" t="s">
        <v>980</v>
      </c>
      <c r="E12491" s="82">
        <v>6</v>
      </c>
      <c r="F12491" t="s">
        <v>973</v>
      </c>
      <c r="G12491" s="83">
        <v>42643</v>
      </c>
      <c r="I12491">
        <v>2016</v>
      </c>
    </row>
    <row r="12492" spans="1:9" x14ac:dyDescent="0.25">
      <c r="A12492" t="s">
        <v>972</v>
      </c>
      <c r="B12492" t="s">
        <v>130</v>
      </c>
      <c r="C12492" s="76" t="s">
        <v>842</v>
      </c>
      <c r="D12492" t="s">
        <v>980</v>
      </c>
      <c r="E12492" s="82">
        <v>3.8</v>
      </c>
      <c r="F12492" t="s">
        <v>973</v>
      </c>
      <c r="G12492" s="83">
        <v>42612</v>
      </c>
      <c r="I12492">
        <v>2016</v>
      </c>
    </row>
    <row r="12493" spans="1:9" x14ac:dyDescent="0.25">
      <c r="A12493" t="s">
        <v>972</v>
      </c>
      <c r="B12493" t="s">
        <v>118</v>
      </c>
      <c r="C12493" s="76" t="s">
        <v>842</v>
      </c>
      <c r="D12493" t="s">
        <v>980</v>
      </c>
      <c r="E12493" s="82">
        <v>15</v>
      </c>
      <c r="F12493" t="s">
        <v>973</v>
      </c>
      <c r="G12493" s="83">
        <v>42579</v>
      </c>
      <c r="I12493">
        <v>2016</v>
      </c>
    </row>
    <row r="12494" spans="1:9" x14ac:dyDescent="0.25">
      <c r="A12494" t="s">
        <v>972</v>
      </c>
      <c r="B12494" t="s">
        <v>113</v>
      </c>
      <c r="C12494" s="76" t="s">
        <v>842</v>
      </c>
      <c r="D12494" t="s">
        <v>980</v>
      </c>
      <c r="E12494" s="82">
        <v>7.6</v>
      </c>
      <c r="F12494" t="s">
        <v>973</v>
      </c>
      <c r="G12494" s="83">
        <v>42656</v>
      </c>
      <c r="I12494">
        <v>2016</v>
      </c>
    </row>
    <row r="12495" spans="1:9" x14ac:dyDescent="0.25">
      <c r="A12495" t="s">
        <v>972</v>
      </c>
      <c r="B12495" t="s">
        <v>173</v>
      </c>
      <c r="C12495" s="76" t="s">
        <v>842</v>
      </c>
      <c r="D12495" t="s">
        <v>980</v>
      </c>
      <c r="E12495" s="82">
        <v>6</v>
      </c>
      <c r="F12495" t="s">
        <v>973</v>
      </c>
      <c r="G12495" s="83">
        <v>42626</v>
      </c>
      <c r="I12495">
        <v>2016</v>
      </c>
    </row>
    <row r="12496" spans="1:9" x14ac:dyDescent="0.25">
      <c r="A12496" t="s">
        <v>972</v>
      </c>
      <c r="B12496" t="s">
        <v>246</v>
      </c>
      <c r="C12496" s="76" t="s">
        <v>842</v>
      </c>
      <c r="D12496" t="s">
        <v>980</v>
      </c>
      <c r="E12496" s="82">
        <v>7.6</v>
      </c>
      <c r="F12496" t="s">
        <v>973</v>
      </c>
      <c r="G12496" s="83">
        <v>42633</v>
      </c>
      <c r="I12496">
        <v>2016</v>
      </c>
    </row>
    <row r="12497" spans="1:9" x14ac:dyDescent="0.25">
      <c r="A12497" t="s">
        <v>972</v>
      </c>
      <c r="B12497" t="s">
        <v>241</v>
      </c>
      <c r="C12497" s="76" t="s">
        <v>842</v>
      </c>
      <c r="D12497" t="s">
        <v>980</v>
      </c>
      <c r="E12497" s="82">
        <v>28.4</v>
      </c>
      <c r="F12497" t="s">
        <v>973</v>
      </c>
      <c r="G12497" s="83">
        <v>43003</v>
      </c>
      <c r="I12497">
        <v>2017</v>
      </c>
    </row>
    <row r="12498" spans="1:9" x14ac:dyDescent="0.25">
      <c r="A12498" t="s">
        <v>972</v>
      </c>
      <c r="B12498" t="s">
        <v>248</v>
      </c>
      <c r="C12498" s="76" t="s">
        <v>842</v>
      </c>
      <c r="D12498" t="s">
        <v>980</v>
      </c>
      <c r="E12498" s="82">
        <v>3</v>
      </c>
      <c r="F12498" t="s">
        <v>973</v>
      </c>
      <c r="G12498" s="83">
        <v>42626</v>
      </c>
      <c r="I12498">
        <v>2016</v>
      </c>
    </row>
    <row r="12499" spans="1:9" x14ac:dyDescent="0.25">
      <c r="A12499" t="s">
        <v>972</v>
      </c>
      <c r="B12499" t="s">
        <v>173</v>
      </c>
      <c r="C12499" s="76" t="s">
        <v>842</v>
      </c>
      <c r="D12499" t="s">
        <v>980</v>
      </c>
      <c r="E12499" s="82">
        <v>3.8</v>
      </c>
      <c r="F12499" t="s">
        <v>973</v>
      </c>
      <c r="G12499" s="83">
        <v>42675</v>
      </c>
      <c r="I12499">
        <v>2016</v>
      </c>
    </row>
    <row r="12500" spans="1:9" x14ac:dyDescent="0.25">
      <c r="A12500" t="s">
        <v>972</v>
      </c>
      <c r="B12500" t="s">
        <v>243</v>
      </c>
      <c r="C12500" s="76" t="s">
        <v>842</v>
      </c>
      <c r="D12500" t="s">
        <v>980</v>
      </c>
      <c r="E12500" s="82">
        <v>6</v>
      </c>
      <c r="F12500" t="s">
        <v>973</v>
      </c>
      <c r="G12500" s="83">
        <v>42597</v>
      </c>
      <c r="I12500">
        <v>2016</v>
      </c>
    </row>
    <row r="12501" spans="1:9" x14ac:dyDescent="0.25">
      <c r="A12501" t="s">
        <v>972</v>
      </c>
      <c r="B12501" t="s">
        <v>253</v>
      </c>
      <c r="C12501" s="76" t="s">
        <v>842</v>
      </c>
      <c r="D12501" t="s">
        <v>980</v>
      </c>
      <c r="E12501" s="82">
        <v>99.9</v>
      </c>
      <c r="F12501" t="s">
        <v>973</v>
      </c>
      <c r="G12501" s="83">
        <v>42710</v>
      </c>
      <c r="I12501">
        <v>2016</v>
      </c>
    </row>
    <row r="12502" spans="1:9" x14ac:dyDescent="0.25">
      <c r="A12502" t="s">
        <v>972</v>
      </c>
      <c r="B12502" t="s">
        <v>254</v>
      </c>
      <c r="C12502" s="76" t="s">
        <v>842</v>
      </c>
      <c r="D12502" t="s">
        <v>980</v>
      </c>
      <c r="E12502" s="82">
        <v>144</v>
      </c>
      <c r="F12502" t="s">
        <v>973</v>
      </c>
      <c r="G12502" s="83">
        <v>43005</v>
      </c>
      <c r="I12502">
        <v>2017</v>
      </c>
    </row>
    <row r="12503" spans="1:9" x14ac:dyDescent="0.25">
      <c r="A12503" t="s">
        <v>972</v>
      </c>
      <c r="B12503" t="s">
        <v>243</v>
      </c>
      <c r="C12503" s="76" t="s">
        <v>842</v>
      </c>
      <c r="D12503" t="s">
        <v>980</v>
      </c>
      <c r="E12503" s="82">
        <v>3</v>
      </c>
      <c r="F12503" t="s">
        <v>973</v>
      </c>
      <c r="G12503" s="83">
        <v>42650</v>
      </c>
      <c r="I12503">
        <v>2016</v>
      </c>
    </row>
    <row r="12504" spans="1:9" x14ac:dyDescent="0.25">
      <c r="A12504" t="s">
        <v>972</v>
      </c>
      <c r="B12504" t="s">
        <v>246</v>
      </c>
      <c r="C12504" s="76" t="s">
        <v>842</v>
      </c>
      <c r="D12504" t="s">
        <v>980</v>
      </c>
      <c r="E12504" s="82">
        <v>5</v>
      </c>
      <c r="F12504" t="s">
        <v>973</v>
      </c>
      <c r="G12504" s="83">
        <v>42723</v>
      </c>
      <c r="I12504">
        <v>2016</v>
      </c>
    </row>
    <row r="12505" spans="1:9" x14ac:dyDescent="0.25">
      <c r="A12505" t="s">
        <v>972</v>
      </c>
      <c r="B12505" t="s">
        <v>118</v>
      </c>
      <c r="C12505" s="76" t="s">
        <v>842</v>
      </c>
      <c r="D12505" t="s">
        <v>980</v>
      </c>
      <c r="E12505" s="82">
        <v>3.8</v>
      </c>
      <c r="F12505" t="s">
        <v>973</v>
      </c>
      <c r="G12505" s="83">
        <v>42649</v>
      </c>
      <c r="I12505">
        <v>2016</v>
      </c>
    </row>
    <row r="12506" spans="1:9" x14ac:dyDescent="0.25">
      <c r="A12506" t="s">
        <v>972</v>
      </c>
      <c r="B12506" t="s">
        <v>240</v>
      </c>
      <c r="C12506" s="76" t="s">
        <v>842</v>
      </c>
      <c r="D12506" t="s">
        <v>980</v>
      </c>
      <c r="E12506" s="82">
        <v>5</v>
      </c>
      <c r="F12506" t="s">
        <v>973</v>
      </c>
      <c r="G12506" s="83">
        <v>42643</v>
      </c>
      <c r="I12506">
        <v>2016</v>
      </c>
    </row>
    <row r="12507" spans="1:9" x14ac:dyDescent="0.25">
      <c r="A12507" t="s">
        <v>972</v>
      </c>
      <c r="B12507" t="s">
        <v>177</v>
      </c>
      <c r="C12507" s="76" t="s">
        <v>842</v>
      </c>
      <c r="D12507" t="s">
        <v>980</v>
      </c>
      <c r="E12507" s="82">
        <v>3</v>
      </c>
      <c r="F12507" t="s">
        <v>973</v>
      </c>
      <c r="G12507" s="83">
        <v>42664</v>
      </c>
      <c r="I12507">
        <v>2016</v>
      </c>
    </row>
    <row r="12508" spans="1:9" x14ac:dyDescent="0.25">
      <c r="A12508" t="s">
        <v>972</v>
      </c>
      <c r="B12508" t="s">
        <v>87</v>
      </c>
      <c r="C12508" s="76" t="s">
        <v>842</v>
      </c>
      <c r="D12508" t="s">
        <v>980</v>
      </c>
      <c r="E12508" s="82">
        <v>6</v>
      </c>
      <c r="F12508" t="s">
        <v>973</v>
      </c>
      <c r="G12508" s="83">
        <v>42703</v>
      </c>
      <c r="I12508">
        <v>2016</v>
      </c>
    </row>
    <row r="12509" spans="1:9" ht="14.45" customHeight="1" x14ac:dyDescent="0.25">
      <c r="A12509" t="s">
        <v>972</v>
      </c>
      <c r="B12509" t="s">
        <v>242</v>
      </c>
      <c r="C12509" s="76" t="s">
        <v>842</v>
      </c>
      <c r="D12509" t="s">
        <v>980</v>
      </c>
      <c r="E12509" s="82">
        <v>6</v>
      </c>
      <c r="F12509" t="s">
        <v>973</v>
      </c>
      <c r="G12509" s="83">
        <v>42629</v>
      </c>
      <c r="I12509">
        <v>2016</v>
      </c>
    </row>
    <row r="12510" spans="1:9" ht="14.45" customHeight="1" x14ac:dyDescent="0.25">
      <c r="A12510" t="s">
        <v>972</v>
      </c>
      <c r="B12510" t="s">
        <v>232</v>
      </c>
      <c r="C12510" s="76" t="s">
        <v>842</v>
      </c>
      <c r="D12510" t="s">
        <v>980</v>
      </c>
      <c r="E12510" s="82">
        <v>135</v>
      </c>
      <c r="F12510" t="s">
        <v>973</v>
      </c>
      <c r="G12510" s="83">
        <v>42817</v>
      </c>
      <c r="I12510">
        <v>2017</v>
      </c>
    </row>
    <row r="12511" spans="1:9" x14ac:dyDescent="0.25">
      <c r="A12511" t="s">
        <v>972</v>
      </c>
      <c r="B12511" t="s">
        <v>115</v>
      </c>
      <c r="C12511" s="76" t="s">
        <v>842</v>
      </c>
      <c r="D12511" t="s">
        <v>980</v>
      </c>
      <c r="E12511" s="82">
        <v>42</v>
      </c>
      <c r="F12511" t="s">
        <v>973</v>
      </c>
      <c r="G12511" s="83">
        <v>42916</v>
      </c>
      <c r="I12511">
        <v>2017</v>
      </c>
    </row>
    <row r="12512" spans="1:9" x14ac:dyDescent="0.25">
      <c r="A12512" t="s">
        <v>972</v>
      </c>
      <c r="B12512" t="s">
        <v>253</v>
      </c>
      <c r="C12512" s="76" t="s">
        <v>842</v>
      </c>
      <c r="D12512" t="s">
        <v>980</v>
      </c>
      <c r="E12512" s="82">
        <v>150</v>
      </c>
      <c r="F12512" t="s">
        <v>973</v>
      </c>
      <c r="G12512" s="83">
        <v>42851</v>
      </c>
      <c r="I12512">
        <v>2017</v>
      </c>
    </row>
    <row r="12513" spans="1:9" x14ac:dyDescent="0.25">
      <c r="A12513" t="s">
        <v>972</v>
      </c>
      <c r="B12513" t="s">
        <v>71</v>
      </c>
      <c r="C12513" s="76" t="s">
        <v>842</v>
      </c>
      <c r="D12513" t="s">
        <v>980</v>
      </c>
      <c r="E12513" s="82">
        <v>132.30000000000001</v>
      </c>
      <c r="F12513" t="s">
        <v>973</v>
      </c>
      <c r="G12513" s="83">
        <v>43011</v>
      </c>
      <c r="I12513">
        <v>2017</v>
      </c>
    </row>
    <row r="12514" spans="1:9" x14ac:dyDescent="0.25">
      <c r="A12514" t="s">
        <v>972</v>
      </c>
      <c r="B12514" t="s">
        <v>240</v>
      </c>
      <c r="C12514" s="76" t="s">
        <v>842</v>
      </c>
      <c r="D12514" t="s">
        <v>980</v>
      </c>
      <c r="E12514" s="82">
        <v>88.3</v>
      </c>
      <c r="F12514" t="s">
        <v>973</v>
      </c>
      <c r="G12514" s="83">
        <v>42895</v>
      </c>
      <c r="I12514">
        <v>2017</v>
      </c>
    </row>
    <row r="12515" spans="1:9" x14ac:dyDescent="0.25">
      <c r="A12515" t="s">
        <v>972</v>
      </c>
      <c r="B12515" t="s">
        <v>92</v>
      </c>
      <c r="C12515" s="76" t="s">
        <v>842</v>
      </c>
      <c r="D12515" t="s">
        <v>980</v>
      </c>
      <c r="E12515" s="82">
        <v>10</v>
      </c>
      <c r="F12515" t="s">
        <v>973</v>
      </c>
      <c r="G12515" s="83">
        <v>42667</v>
      </c>
      <c r="I12515">
        <v>2016</v>
      </c>
    </row>
    <row r="12516" spans="1:9" x14ac:dyDescent="0.25">
      <c r="A12516" t="s">
        <v>972</v>
      </c>
      <c r="B12516" t="s">
        <v>11</v>
      </c>
      <c r="C12516" s="76" t="s">
        <v>842</v>
      </c>
      <c r="D12516" t="s">
        <v>980</v>
      </c>
      <c r="E12516" s="82">
        <v>11.4</v>
      </c>
      <c r="F12516" t="s">
        <v>973</v>
      </c>
      <c r="G12516" s="83">
        <v>42625</v>
      </c>
      <c r="I12516">
        <v>2016</v>
      </c>
    </row>
    <row r="12517" spans="1:9" x14ac:dyDescent="0.25">
      <c r="A12517" t="s">
        <v>972</v>
      </c>
      <c r="B12517" t="s">
        <v>120</v>
      </c>
      <c r="C12517" s="76" t="s">
        <v>842</v>
      </c>
      <c r="D12517" t="s">
        <v>980</v>
      </c>
      <c r="E12517" s="82">
        <v>60</v>
      </c>
      <c r="F12517" t="s">
        <v>973</v>
      </c>
      <c r="G12517" s="83">
        <v>42969</v>
      </c>
      <c r="I12517">
        <v>2017</v>
      </c>
    </row>
    <row r="12518" spans="1:9" x14ac:dyDescent="0.25">
      <c r="A12518" t="s">
        <v>972</v>
      </c>
      <c r="B12518" t="s">
        <v>60</v>
      </c>
      <c r="C12518" s="76" t="s">
        <v>842</v>
      </c>
      <c r="D12518" t="s">
        <v>980</v>
      </c>
      <c r="E12518" s="82">
        <v>15</v>
      </c>
      <c r="F12518" t="s">
        <v>973</v>
      </c>
      <c r="G12518" s="83">
        <v>42627</v>
      </c>
      <c r="I12518">
        <v>2016</v>
      </c>
    </row>
    <row r="12519" spans="1:9" x14ac:dyDescent="0.25">
      <c r="A12519" t="s">
        <v>972</v>
      </c>
      <c r="B12519" t="s">
        <v>112</v>
      </c>
      <c r="C12519" s="76" t="s">
        <v>842</v>
      </c>
      <c r="D12519" t="s">
        <v>980</v>
      </c>
      <c r="E12519" s="82">
        <v>13.6</v>
      </c>
      <c r="F12519" t="s">
        <v>973</v>
      </c>
      <c r="G12519" s="83">
        <v>42674</v>
      </c>
      <c r="I12519">
        <v>2016</v>
      </c>
    </row>
    <row r="12520" spans="1:9" x14ac:dyDescent="0.25">
      <c r="A12520" t="s">
        <v>972</v>
      </c>
      <c r="B12520" t="s">
        <v>239</v>
      </c>
      <c r="C12520" s="76" t="s">
        <v>842</v>
      </c>
      <c r="D12520" t="s">
        <v>980</v>
      </c>
      <c r="E12520" s="82">
        <v>5</v>
      </c>
      <c r="F12520" t="s">
        <v>973</v>
      </c>
      <c r="G12520" s="83">
        <v>42646</v>
      </c>
      <c r="I12520">
        <v>2016</v>
      </c>
    </row>
    <row r="12521" spans="1:9" x14ac:dyDescent="0.25">
      <c r="A12521" t="s">
        <v>972</v>
      </c>
      <c r="B12521" t="s">
        <v>253</v>
      </c>
      <c r="C12521" s="76" t="s">
        <v>842</v>
      </c>
      <c r="D12521" t="s">
        <v>980</v>
      </c>
      <c r="E12521" s="82">
        <v>3</v>
      </c>
      <c r="F12521" t="s">
        <v>973</v>
      </c>
      <c r="G12521" s="83">
        <v>42663</v>
      </c>
      <c r="I12521">
        <v>2016</v>
      </c>
    </row>
    <row r="12522" spans="1:9" x14ac:dyDescent="0.25">
      <c r="A12522" t="s">
        <v>972</v>
      </c>
      <c r="B12522" t="s">
        <v>229</v>
      </c>
      <c r="C12522" t="s">
        <v>842</v>
      </c>
      <c r="D12522" t="s">
        <v>980</v>
      </c>
      <c r="E12522" s="82">
        <v>3</v>
      </c>
      <c r="F12522" t="s">
        <v>973</v>
      </c>
      <c r="G12522" s="83">
        <v>42628</v>
      </c>
      <c r="I12522">
        <v>2016</v>
      </c>
    </row>
    <row r="12523" spans="1:9" x14ac:dyDescent="0.25">
      <c r="A12523" t="s">
        <v>972</v>
      </c>
      <c r="B12523" t="s">
        <v>71</v>
      </c>
      <c r="C12523" s="76" t="s">
        <v>842</v>
      </c>
      <c r="D12523" t="s">
        <v>980</v>
      </c>
      <c r="E12523" s="82">
        <v>4.2</v>
      </c>
      <c r="F12523" t="s">
        <v>973</v>
      </c>
      <c r="G12523" s="83">
        <v>42614</v>
      </c>
      <c r="I12523">
        <v>2016</v>
      </c>
    </row>
    <row r="12524" spans="1:9" x14ac:dyDescent="0.25">
      <c r="A12524" t="s">
        <v>972</v>
      </c>
      <c r="B12524" t="s">
        <v>91</v>
      </c>
      <c r="C12524" s="76" t="s">
        <v>842</v>
      </c>
      <c r="D12524" t="s">
        <v>980</v>
      </c>
      <c r="E12524" s="82">
        <v>5.12</v>
      </c>
      <c r="F12524" t="s">
        <v>973</v>
      </c>
      <c r="G12524" s="83">
        <v>42703</v>
      </c>
      <c r="I12524">
        <v>2016</v>
      </c>
    </row>
    <row r="12525" spans="1:9" x14ac:dyDescent="0.25">
      <c r="A12525" t="s">
        <v>972</v>
      </c>
      <c r="B12525" t="s">
        <v>292</v>
      </c>
      <c r="C12525" s="76" t="s">
        <v>842</v>
      </c>
      <c r="D12525" t="s">
        <v>980</v>
      </c>
      <c r="E12525" s="82">
        <v>6</v>
      </c>
      <c r="F12525" t="s">
        <v>973</v>
      </c>
      <c r="G12525" s="83">
        <v>42643</v>
      </c>
      <c r="I12525">
        <v>2016</v>
      </c>
    </row>
    <row r="12526" spans="1:9" x14ac:dyDescent="0.25">
      <c r="A12526" t="s">
        <v>972</v>
      </c>
      <c r="B12526" t="s">
        <v>194</v>
      </c>
      <c r="C12526" s="76" t="s">
        <v>842</v>
      </c>
      <c r="D12526" t="s">
        <v>980</v>
      </c>
      <c r="E12526" s="82">
        <v>6</v>
      </c>
      <c r="F12526" t="s">
        <v>973</v>
      </c>
      <c r="G12526" s="83">
        <v>42753</v>
      </c>
      <c r="I12526">
        <v>2017</v>
      </c>
    </row>
    <row r="12527" spans="1:9" x14ac:dyDescent="0.25">
      <c r="A12527" t="s">
        <v>972</v>
      </c>
      <c r="B12527" s="74" t="s">
        <v>213</v>
      </c>
      <c r="C12527" s="76" t="s">
        <v>842</v>
      </c>
      <c r="D12527" t="s">
        <v>980</v>
      </c>
      <c r="E12527" s="82">
        <v>3</v>
      </c>
      <c r="F12527" t="s">
        <v>973</v>
      </c>
      <c r="G12527" s="83">
        <v>42636</v>
      </c>
      <c r="I12527">
        <v>2016</v>
      </c>
    </row>
    <row r="12528" spans="1:9" x14ac:dyDescent="0.25">
      <c r="A12528" t="s">
        <v>972</v>
      </c>
      <c r="B12528" t="s">
        <v>144</v>
      </c>
      <c r="C12528" s="76" t="s">
        <v>842</v>
      </c>
      <c r="D12528" t="s">
        <v>980</v>
      </c>
      <c r="E12528" s="82">
        <v>8</v>
      </c>
      <c r="F12528" t="s">
        <v>973</v>
      </c>
      <c r="G12528" s="83">
        <v>42608</v>
      </c>
      <c r="I12528">
        <v>2016</v>
      </c>
    </row>
    <row r="12529" spans="1:9" x14ac:dyDescent="0.25">
      <c r="A12529" t="s">
        <v>972</v>
      </c>
      <c r="B12529" t="s">
        <v>95</v>
      </c>
      <c r="C12529" s="76" t="s">
        <v>842</v>
      </c>
      <c r="D12529" t="s">
        <v>980</v>
      </c>
      <c r="E12529" s="82">
        <v>6</v>
      </c>
      <c r="F12529" t="s">
        <v>973</v>
      </c>
      <c r="G12529" s="83">
        <v>42692</v>
      </c>
      <c r="I12529">
        <v>2016</v>
      </c>
    </row>
    <row r="12530" spans="1:9" x14ac:dyDescent="0.25">
      <c r="A12530" t="s">
        <v>972</v>
      </c>
      <c r="B12530" t="s">
        <v>245</v>
      </c>
      <c r="C12530" s="76" t="s">
        <v>842</v>
      </c>
      <c r="D12530" t="s">
        <v>980</v>
      </c>
      <c r="E12530" s="82">
        <v>11.4</v>
      </c>
      <c r="F12530" t="s">
        <v>973</v>
      </c>
      <c r="G12530" s="83">
        <v>42642</v>
      </c>
      <c r="I12530">
        <v>2016</v>
      </c>
    </row>
    <row r="12531" spans="1:9" x14ac:dyDescent="0.25">
      <c r="A12531" t="s">
        <v>972</v>
      </c>
      <c r="B12531" t="s">
        <v>240</v>
      </c>
      <c r="C12531" s="76" t="s">
        <v>842</v>
      </c>
      <c r="D12531" t="s">
        <v>980</v>
      </c>
      <c r="E12531" s="82">
        <v>133.19999999999999</v>
      </c>
      <c r="F12531" t="s">
        <v>973</v>
      </c>
      <c r="G12531" s="83">
        <v>42720</v>
      </c>
      <c r="I12531">
        <v>2016</v>
      </c>
    </row>
    <row r="12532" spans="1:9" x14ac:dyDescent="0.25">
      <c r="A12532" t="s">
        <v>972</v>
      </c>
      <c r="B12532" t="s">
        <v>240</v>
      </c>
      <c r="C12532" s="76" t="s">
        <v>842</v>
      </c>
      <c r="D12532" t="s">
        <v>980</v>
      </c>
      <c r="E12532" s="82">
        <v>66.599999999999994</v>
      </c>
      <c r="F12532" t="s">
        <v>973</v>
      </c>
      <c r="G12532" s="83">
        <v>42720</v>
      </c>
      <c r="I12532">
        <v>2016</v>
      </c>
    </row>
    <row r="12533" spans="1:9" x14ac:dyDescent="0.25">
      <c r="A12533" t="s">
        <v>972</v>
      </c>
      <c r="B12533" t="s">
        <v>278</v>
      </c>
      <c r="C12533" s="76" t="s">
        <v>842</v>
      </c>
      <c r="D12533" t="s">
        <v>980</v>
      </c>
      <c r="E12533" s="82">
        <v>100</v>
      </c>
      <c r="F12533" t="s">
        <v>973</v>
      </c>
      <c r="G12533" s="83">
        <v>42725</v>
      </c>
      <c r="I12533">
        <v>2016</v>
      </c>
    </row>
    <row r="12534" spans="1:9" x14ac:dyDescent="0.25">
      <c r="A12534" t="s">
        <v>972</v>
      </c>
      <c r="B12534" t="s">
        <v>227</v>
      </c>
      <c r="C12534" s="76" t="s">
        <v>842</v>
      </c>
      <c r="D12534" t="s">
        <v>980</v>
      </c>
      <c r="E12534" s="82">
        <v>16.399999999999999</v>
      </c>
      <c r="F12534" t="s">
        <v>973</v>
      </c>
      <c r="G12534" s="83">
        <v>42731</v>
      </c>
      <c r="I12534">
        <v>2016</v>
      </c>
    </row>
    <row r="12535" spans="1:9" x14ac:dyDescent="0.25">
      <c r="A12535" t="s">
        <v>972</v>
      </c>
      <c r="B12535" t="s">
        <v>240</v>
      </c>
      <c r="C12535" s="76" t="s">
        <v>842</v>
      </c>
      <c r="D12535" t="s">
        <v>980</v>
      </c>
      <c r="E12535" s="82">
        <v>7.6</v>
      </c>
      <c r="F12535" t="s">
        <v>973</v>
      </c>
      <c r="G12535" s="83">
        <v>42625</v>
      </c>
      <c r="I12535">
        <v>2016</v>
      </c>
    </row>
    <row r="12536" spans="1:9" x14ac:dyDescent="0.25">
      <c r="A12536" t="s">
        <v>972</v>
      </c>
      <c r="B12536" t="s">
        <v>239</v>
      </c>
      <c r="C12536" s="76" t="s">
        <v>842</v>
      </c>
      <c r="D12536" t="s">
        <v>980</v>
      </c>
      <c r="E12536" s="82">
        <v>4</v>
      </c>
      <c r="F12536" t="s">
        <v>973</v>
      </c>
      <c r="G12536" s="83">
        <v>42629</v>
      </c>
      <c r="I12536">
        <v>2016</v>
      </c>
    </row>
    <row r="12537" spans="1:9" x14ac:dyDescent="0.25">
      <c r="A12537" t="s">
        <v>972</v>
      </c>
      <c r="B12537" t="s">
        <v>142</v>
      </c>
      <c r="C12537" s="76" t="s">
        <v>842</v>
      </c>
      <c r="D12537" t="s">
        <v>980</v>
      </c>
      <c r="E12537" s="82">
        <v>7.5</v>
      </c>
      <c r="F12537" t="s">
        <v>973</v>
      </c>
      <c r="G12537" s="83">
        <v>42689</v>
      </c>
      <c r="I12537">
        <v>2016</v>
      </c>
    </row>
    <row r="12538" spans="1:9" x14ac:dyDescent="0.25">
      <c r="A12538" t="s">
        <v>972</v>
      </c>
      <c r="B12538" t="s">
        <v>172</v>
      </c>
      <c r="C12538" s="76" t="s">
        <v>842</v>
      </c>
      <c r="D12538" t="s">
        <v>980</v>
      </c>
      <c r="E12538" s="82">
        <v>3</v>
      </c>
      <c r="F12538" t="s">
        <v>973</v>
      </c>
      <c r="G12538" s="83">
        <v>42663</v>
      </c>
      <c r="I12538">
        <v>2016</v>
      </c>
    </row>
    <row r="12539" spans="1:9" x14ac:dyDescent="0.25">
      <c r="A12539" t="s">
        <v>972</v>
      </c>
      <c r="B12539" t="s">
        <v>122</v>
      </c>
      <c r="C12539" s="76" t="s">
        <v>842</v>
      </c>
      <c r="D12539" t="s">
        <v>980</v>
      </c>
      <c r="E12539" s="82">
        <v>10</v>
      </c>
      <c r="F12539" t="s">
        <v>973</v>
      </c>
      <c r="G12539" s="83">
        <v>42622</v>
      </c>
      <c r="I12539">
        <v>2016</v>
      </c>
    </row>
    <row r="12540" spans="1:9" x14ac:dyDescent="0.25">
      <c r="A12540" t="s">
        <v>972</v>
      </c>
      <c r="B12540" t="s">
        <v>205</v>
      </c>
      <c r="C12540" s="76" t="s">
        <v>842</v>
      </c>
      <c r="D12540" t="s">
        <v>980</v>
      </c>
      <c r="E12540" s="82">
        <v>3.84</v>
      </c>
      <c r="F12540" t="s">
        <v>973</v>
      </c>
      <c r="G12540" s="83">
        <v>42639</v>
      </c>
      <c r="I12540">
        <v>2016</v>
      </c>
    </row>
    <row r="12541" spans="1:9" x14ac:dyDescent="0.25">
      <c r="A12541" t="s">
        <v>972</v>
      </c>
      <c r="B12541" t="s">
        <v>128</v>
      </c>
      <c r="C12541" s="76" t="s">
        <v>842</v>
      </c>
      <c r="D12541" t="s">
        <v>980</v>
      </c>
      <c r="E12541" s="82">
        <v>7.6</v>
      </c>
      <c r="F12541" t="s">
        <v>973</v>
      </c>
      <c r="G12541" s="83">
        <v>42647</v>
      </c>
      <c r="I12541">
        <v>2016</v>
      </c>
    </row>
    <row r="12542" spans="1:9" x14ac:dyDescent="0.25">
      <c r="A12542" t="s">
        <v>972</v>
      </c>
      <c r="B12542" t="s">
        <v>246</v>
      </c>
      <c r="C12542" s="76" t="s">
        <v>842</v>
      </c>
      <c r="D12542" t="s">
        <v>980</v>
      </c>
      <c r="E12542" s="82">
        <v>7.6</v>
      </c>
      <c r="F12542" t="s">
        <v>973</v>
      </c>
      <c r="G12542" s="83">
        <v>42633</v>
      </c>
      <c r="I12542">
        <v>2016</v>
      </c>
    </row>
    <row r="12543" spans="1:9" x14ac:dyDescent="0.25">
      <c r="A12543" t="s">
        <v>972</v>
      </c>
      <c r="B12543" t="s">
        <v>237</v>
      </c>
      <c r="C12543" s="76" t="s">
        <v>842</v>
      </c>
      <c r="D12543" t="s">
        <v>980</v>
      </c>
      <c r="E12543" s="82">
        <v>3.8</v>
      </c>
      <c r="F12543" t="s">
        <v>973</v>
      </c>
      <c r="G12543" s="83">
        <v>42643</v>
      </c>
      <c r="I12543">
        <v>2016</v>
      </c>
    </row>
    <row r="12544" spans="1:9" x14ac:dyDescent="0.25">
      <c r="A12544" t="s">
        <v>972</v>
      </c>
      <c r="B12544" t="s">
        <v>249</v>
      </c>
      <c r="C12544" s="76" t="s">
        <v>842</v>
      </c>
      <c r="D12544" t="s">
        <v>980</v>
      </c>
      <c r="E12544" s="82">
        <v>5</v>
      </c>
      <c r="F12544" t="s">
        <v>973</v>
      </c>
      <c r="G12544" s="83">
        <v>42639</v>
      </c>
      <c r="I12544">
        <v>2016</v>
      </c>
    </row>
    <row r="12545" spans="1:9" x14ac:dyDescent="0.25">
      <c r="A12545" t="s">
        <v>972</v>
      </c>
      <c r="B12545" t="s">
        <v>242</v>
      </c>
      <c r="C12545" s="76" t="s">
        <v>842</v>
      </c>
      <c r="D12545" t="s">
        <v>980</v>
      </c>
      <c r="E12545" s="82">
        <v>5</v>
      </c>
      <c r="F12545" t="s">
        <v>973</v>
      </c>
      <c r="G12545" s="83">
        <v>42611</v>
      </c>
      <c r="I12545">
        <v>2016</v>
      </c>
    </row>
    <row r="12546" spans="1:9" x14ac:dyDescent="0.25">
      <c r="A12546" t="s">
        <v>972</v>
      </c>
      <c r="B12546" t="s">
        <v>123</v>
      </c>
      <c r="C12546" s="76" t="s">
        <v>842</v>
      </c>
      <c r="D12546" t="s">
        <v>980</v>
      </c>
      <c r="E12546" s="82">
        <v>5</v>
      </c>
      <c r="F12546" t="s">
        <v>973</v>
      </c>
      <c r="G12546" s="83">
        <v>42640</v>
      </c>
      <c r="I12546">
        <v>2016</v>
      </c>
    </row>
    <row r="12547" spans="1:9" x14ac:dyDescent="0.25">
      <c r="A12547" t="s">
        <v>972</v>
      </c>
      <c r="B12547" t="s">
        <v>78</v>
      </c>
      <c r="C12547" s="76" t="s">
        <v>842</v>
      </c>
      <c r="D12547" t="s">
        <v>980</v>
      </c>
      <c r="E12547" s="82">
        <v>7.6</v>
      </c>
      <c r="F12547" t="s">
        <v>973</v>
      </c>
      <c r="G12547" s="83">
        <v>42642</v>
      </c>
      <c r="I12547">
        <v>2016</v>
      </c>
    </row>
    <row r="12548" spans="1:9" x14ac:dyDescent="0.25">
      <c r="A12548" t="s">
        <v>972</v>
      </c>
      <c r="B12548" t="s">
        <v>249</v>
      </c>
      <c r="C12548" s="76" t="s">
        <v>842</v>
      </c>
      <c r="D12548" t="s">
        <v>980</v>
      </c>
      <c r="E12548" s="82">
        <v>6</v>
      </c>
      <c r="F12548" t="s">
        <v>973</v>
      </c>
      <c r="G12548" s="83">
        <v>42660</v>
      </c>
      <c r="I12548">
        <v>2016</v>
      </c>
    </row>
    <row r="12549" spans="1:9" x14ac:dyDescent="0.25">
      <c r="A12549" t="s">
        <v>972</v>
      </c>
      <c r="B12549" t="s">
        <v>177</v>
      </c>
      <c r="C12549" s="76" t="s">
        <v>842</v>
      </c>
      <c r="D12549" t="s">
        <v>980</v>
      </c>
      <c r="E12549" s="82">
        <v>7.5</v>
      </c>
      <c r="F12549" t="s">
        <v>973</v>
      </c>
      <c r="G12549" s="83">
        <v>42723</v>
      </c>
      <c r="I12549">
        <v>2016</v>
      </c>
    </row>
    <row r="12550" spans="1:9" x14ac:dyDescent="0.25">
      <c r="A12550" t="s">
        <v>972</v>
      </c>
      <c r="B12550" t="s">
        <v>199</v>
      </c>
      <c r="C12550" s="76" t="s">
        <v>842</v>
      </c>
      <c r="D12550" t="s">
        <v>980</v>
      </c>
      <c r="E12550" s="82">
        <v>4.2</v>
      </c>
      <c r="F12550" t="s">
        <v>973</v>
      </c>
      <c r="G12550" s="83">
        <v>42647</v>
      </c>
      <c r="I12550">
        <v>2016</v>
      </c>
    </row>
    <row r="12551" spans="1:9" x14ac:dyDescent="0.25">
      <c r="A12551" t="s">
        <v>972</v>
      </c>
      <c r="B12551" t="s">
        <v>95</v>
      </c>
      <c r="C12551" s="76" t="s">
        <v>842</v>
      </c>
      <c r="D12551" t="s">
        <v>980</v>
      </c>
      <c r="E12551" s="82">
        <v>7.6</v>
      </c>
      <c r="F12551" t="s">
        <v>973</v>
      </c>
      <c r="G12551" s="83">
        <v>42640</v>
      </c>
      <c r="I12551">
        <v>2016</v>
      </c>
    </row>
    <row r="12552" spans="1:9" x14ac:dyDescent="0.25">
      <c r="A12552" t="s">
        <v>972</v>
      </c>
      <c r="B12552" t="s">
        <v>243</v>
      </c>
      <c r="C12552" s="76" t="s">
        <v>842</v>
      </c>
      <c r="D12552" t="s">
        <v>980</v>
      </c>
      <c r="E12552" s="82">
        <v>7.6</v>
      </c>
      <c r="F12552" t="s">
        <v>973</v>
      </c>
      <c r="G12552" s="83">
        <v>42641</v>
      </c>
      <c r="I12552">
        <v>2016</v>
      </c>
    </row>
    <row r="12553" spans="1:9" x14ac:dyDescent="0.25">
      <c r="A12553" t="s">
        <v>972</v>
      </c>
      <c r="B12553" s="74" t="s">
        <v>213</v>
      </c>
      <c r="C12553" s="76" t="s">
        <v>842</v>
      </c>
      <c r="D12553" t="s">
        <v>980</v>
      </c>
      <c r="E12553" s="82">
        <v>4.2</v>
      </c>
      <c r="F12553" t="s">
        <v>973</v>
      </c>
      <c r="G12553" s="83">
        <v>42635</v>
      </c>
      <c r="I12553">
        <v>2016</v>
      </c>
    </row>
    <row r="12554" spans="1:9" x14ac:dyDescent="0.25">
      <c r="A12554" t="s">
        <v>972</v>
      </c>
      <c r="B12554" t="s">
        <v>246</v>
      </c>
      <c r="C12554" s="76" t="s">
        <v>842</v>
      </c>
      <c r="D12554" t="s">
        <v>980</v>
      </c>
      <c r="E12554" s="82">
        <v>3.6</v>
      </c>
      <c r="F12554" t="s">
        <v>973</v>
      </c>
      <c r="G12554" s="83">
        <v>42639</v>
      </c>
      <c r="I12554">
        <v>2016</v>
      </c>
    </row>
    <row r="12555" spans="1:9" x14ac:dyDescent="0.25">
      <c r="A12555" t="s">
        <v>972</v>
      </c>
      <c r="B12555" t="s">
        <v>249</v>
      </c>
      <c r="C12555" s="76" t="s">
        <v>842</v>
      </c>
      <c r="D12555" t="s">
        <v>980</v>
      </c>
      <c r="E12555" s="82">
        <v>5</v>
      </c>
      <c r="F12555" t="s">
        <v>973</v>
      </c>
      <c r="G12555" s="83">
        <v>42660</v>
      </c>
      <c r="I12555">
        <v>2016</v>
      </c>
    </row>
    <row r="12556" spans="1:9" x14ac:dyDescent="0.25">
      <c r="A12556" t="s">
        <v>972</v>
      </c>
      <c r="B12556" t="s">
        <v>219</v>
      </c>
      <c r="C12556" s="76" t="s">
        <v>842</v>
      </c>
      <c r="D12556" t="s">
        <v>980</v>
      </c>
      <c r="E12556" s="82">
        <v>3</v>
      </c>
      <c r="F12556" t="s">
        <v>973</v>
      </c>
      <c r="G12556" s="83">
        <v>42657</v>
      </c>
      <c r="I12556">
        <v>2016</v>
      </c>
    </row>
    <row r="12557" spans="1:9" x14ac:dyDescent="0.25">
      <c r="A12557" t="s">
        <v>972</v>
      </c>
      <c r="B12557" t="s">
        <v>247</v>
      </c>
      <c r="C12557" s="76" t="s">
        <v>842</v>
      </c>
      <c r="D12557" t="s">
        <v>980</v>
      </c>
      <c r="E12557" s="82">
        <v>3.6</v>
      </c>
      <c r="F12557" t="s">
        <v>973</v>
      </c>
      <c r="G12557" s="83">
        <v>42644</v>
      </c>
      <c r="I12557">
        <v>2016</v>
      </c>
    </row>
    <row r="12558" spans="1:9" x14ac:dyDescent="0.25">
      <c r="A12558" t="s">
        <v>972</v>
      </c>
      <c r="B12558" s="74" t="s">
        <v>213</v>
      </c>
      <c r="C12558" s="76" t="s">
        <v>842</v>
      </c>
      <c r="D12558" t="s">
        <v>980</v>
      </c>
      <c r="E12558" s="82">
        <v>3</v>
      </c>
      <c r="F12558" t="s">
        <v>973</v>
      </c>
      <c r="G12558" s="83">
        <v>42636</v>
      </c>
      <c r="I12558">
        <v>2016</v>
      </c>
    </row>
    <row r="12559" spans="1:9" x14ac:dyDescent="0.25">
      <c r="A12559" t="s">
        <v>972</v>
      </c>
      <c r="B12559" t="s">
        <v>96</v>
      </c>
      <c r="C12559" s="76" t="s">
        <v>842</v>
      </c>
      <c r="D12559" t="s">
        <v>980</v>
      </c>
      <c r="E12559" s="82">
        <v>4.2</v>
      </c>
      <c r="F12559" t="s">
        <v>973</v>
      </c>
      <c r="G12559" s="83">
        <v>42640</v>
      </c>
      <c r="I12559">
        <v>2016</v>
      </c>
    </row>
    <row r="12560" spans="1:9" x14ac:dyDescent="0.25">
      <c r="A12560" t="s">
        <v>972</v>
      </c>
      <c r="B12560" t="s">
        <v>242</v>
      </c>
      <c r="C12560" s="76" t="s">
        <v>842</v>
      </c>
      <c r="D12560" t="s">
        <v>980</v>
      </c>
      <c r="E12560" s="82">
        <v>6</v>
      </c>
      <c r="F12560" t="s">
        <v>973</v>
      </c>
      <c r="G12560" s="83">
        <v>42611</v>
      </c>
      <c r="I12560">
        <v>2016</v>
      </c>
    </row>
    <row r="12561" spans="1:9" x14ac:dyDescent="0.25">
      <c r="A12561" t="s">
        <v>972</v>
      </c>
      <c r="B12561" t="s">
        <v>253</v>
      </c>
      <c r="C12561" s="76" t="s">
        <v>842</v>
      </c>
      <c r="D12561" t="s">
        <v>980</v>
      </c>
      <c r="E12561" s="82">
        <v>7.5</v>
      </c>
      <c r="F12561" t="s">
        <v>973</v>
      </c>
      <c r="G12561" s="83">
        <v>42719</v>
      </c>
      <c r="I12561">
        <v>2016</v>
      </c>
    </row>
    <row r="12562" spans="1:9" x14ac:dyDescent="0.25">
      <c r="A12562" t="s">
        <v>972</v>
      </c>
      <c r="B12562" t="s">
        <v>95</v>
      </c>
      <c r="C12562" s="76" t="s">
        <v>842</v>
      </c>
      <c r="D12562" t="s">
        <v>980</v>
      </c>
      <c r="E12562" s="82">
        <v>7.6</v>
      </c>
      <c r="F12562" t="s">
        <v>973</v>
      </c>
      <c r="G12562" s="83">
        <v>42642</v>
      </c>
      <c r="I12562">
        <v>2016</v>
      </c>
    </row>
    <row r="12563" spans="1:9" x14ac:dyDescent="0.25">
      <c r="A12563" t="s">
        <v>972</v>
      </c>
      <c r="B12563" s="74" t="s">
        <v>213</v>
      </c>
      <c r="C12563" s="76" t="s">
        <v>842</v>
      </c>
      <c r="D12563" t="s">
        <v>980</v>
      </c>
      <c r="E12563" s="82">
        <v>7.5</v>
      </c>
      <c r="F12563" t="s">
        <v>973</v>
      </c>
      <c r="G12563" s="83">
        <v>42656</v>
      </c>
      <c r="I12563">
        <v>2016</v>
      </c>
    </row>
    <row r="12564" spans="1:9" x14ac:dyDescent="0.25">
      <c r="A12564" t="s">
        <v>972</v>
      </c>
      <c r="B12564" t="s">
        <v>199</v>
      </c>
      <c r="C12564" s="76" t="s">
        <v>842</v>
      </c>
      <c r="D12564" t="s">
        <v>980</v>
      </c>
      <c r="E12564" s="82">
        <v>7.6</v>
      </c>
      <c r="F12564" t="s">
        <v>973</v>
      </c>
      <c r="G12564" s="83">
        <v>42762</v>
      </c>
      <c r="I12564">
        <v>2017</v>
      </c>
    </row>
    <row r="12565" spans="1:9" x14ac:dyDescent="0.25">
      <c r="A12565" t="s">
        <v>972</v>
      </c>
      <c r="B12565" t="s">
        <v>232</v>
      </c>
      <c r="C12565" s="76" t="s">
        <v>842</v>
      </c>
      <c r="D12565" t="s">
        <v>980</v>
      </c>
      <c r="E12565" s="82">
        <v>50</v>
      </c>
      <c r="F12565" t="s">
        <v>973</v>
      </c>
      <c r="G12565" s="83">
        <v>42712</v>
      </c>
      <c r="I12565">
        <v>2016</v>
      </c>
    </row>
    <row r="12566" spans="1:9" x14ac:dyDescent="0.25">
      <c r="A12566" t="s">
        <v>972</v>
      </c>
      <c r="B12566" t="s">
        <v>242</v>
      </c>
      <c r="C12566" s="76" t="s">
        <v>842</v>
      </c>
      <c r="D12566" t="s">
        <v>980</v>
      </c>
      <c r="E12566" s="82">
        <v>51</v>
      </c>
      <c r="F12566" t="s">
        <v>973</v>
      </c>
      <c r="G12566" s="83">
        <v>42725</v>
      </c>
      <c r="I12566">
        <v>2016</v>
      </c>
    </row>
    <row r="12567" spans="1:9" x14ac:dyDescent="0.25">
      <c r="A12567" t="s">
        <v>972</v>
      </c>
      <c r="B12567" t="s">
        <v>254</v>
      </c>
      <c r="C12567" s="76" t="s">
        <v>842</v>
      </c>
      <c r="D12567" t="s">
        <v>980</v>
      </c>
      <c r="E12567" s="82">
        <v>42</v>
      </c>
      <c r="F12567" t="s">
        <v>973</v>
      </c>
      <c r="G12567" s="83">
        <v>42733</v>
      </c>
      <c r="I12567">
        <v>2016</v>
      </c>
    </row>
    <row r="12568" spans="1:9" x14ac:dyDescent="0.25">
      <c r="A12568" t="s">
        <v>972</v>
      </c>
      <c r="B12568" t="s">
        <v>242</v>
      </c>
      <c r="C12568" s="76" t="s">
        <v>842</v>
      </c>
      <c r="D12568" t="s">
        <v>980</v>
      </c>
      <c r="E12568" s="82">
        <v>29</v>
      </c>
      <c r="F12568" t="s">
        <v>973</v>
      </c>
      <c r="G12568" s="83">
        <v>43007</v>
      </c>
      <c r="I12568">
        <v>2017</v>
      </c>
    </row>
    <row r="12569" spans="1:9" x14ac:dyDescent="0.25">
      <c r="A12569" t="s">
        <v>972</v>
      </c>
      <c r="B12569" t="s">
        <v>257</v>
      </c>
      <c r="C12569" s="76" t="s">
        <v>842</v>
      </c>
      <c r="D12569" t="s">
        <v>980</v>
      </c>
      <c r="E12569" s="82">
        <v>7.6</v>
      </c>
      <c r="F12569" t="s">
        <v>973</v>
      </c>
      <c r="G12569" s="83">
        <v>42656</v>
      </c>
      <c r="I12569">
        <v>2016</v>
      </c>
    </row>
    <row r="12570" spans="1:9" x14ac:dyDescent="0.25">
      <c r="A12570" t="s">
        <v>972</v>
      </c>
      <c r="B12570" t="s">
        <v>253</v>
      </c>
      <c r="C12570" s="76" t="s">
        <v>842</v>
      </c>
      <c r="D12570" t="s">
        <v>980</v>
      </c>
      <c r="E12570" s="82">
        <v>10.6</v>
      </c>
      <c r="F12570" t="s">
        <v>973</v>
      </c>
      <c r="G12570" s="83">
        <v>42663</v>
      </c>
      <c r="I12570">
        <v>2016</v>
      </c>
    </row>
    <row r="12571" spans="1:9" x14ac:dyDescent="0.25">
      <c r="A12571" t="s">
        <v>972</v>
      </c>
      <c r="B12571" t="s">
        <v>122</v>
      </c>
      <c r="C12571" s="76" t="s">
        <v>842</v>
      </c>
      <c r="D12571" t="s">
        <v>980</v>
      </c>
      <c r="E12571" s="82">
        <v>14.6</v>
      </c>
      <c r="F12571" t="s">
        <v>973</v>
      </c>
      <c r="G12571" s="83">
        <v>42656</v>
      </c>
      <c r="I12571">
        <v>2016</v>
      </c>
    </row>
    <row r="12572" spans="1:9" x14ac:dyDescent="0.25">
      <c r="A12572" t="s">
        <v>972</v>
      </c>
      <c r="B12572" t="s">
        <v>177</v>
      </c>
      <c r="C12572" s="76" t="s">
        <v>842</v>
      </c>
      <c r="D12572" t="s">
        <v>980</v>
      </c>
      <c r="E12572" s="82">
        <v>3</v>
      </c>
      <c r="F12572" t="s">
        <v>973</v>
      </c>
      <c r="G12572" s="83">
        <v>42690</v>
      </c>
      <c r="I12572">
        <v>2016</v>
      </c>
    </row>
    <row r="12573" spans="1:9" x14ac:dyDescent="0.25">
      <c r="A12573" t="s">
        <v>972</v>
      </c>
      <c r="B12573" t="s">
        <v>240</v>
      </c>
      <c r="C12573" s="76" t="s">
        <v>842</v>
      </c>
      <c r="D12573" t="s">
        <v>980</v>
      </c>
      <c r="E12573" s="82">
        <v>11</v>
      </c>
      <c r="F12573" t="s">
        <v>973</v>
      </c>
      <c r="G12573" s="83">
        <v>42692</v>
      </c>
      <c r="I12573">
        <v>2016</v>
      </c>
    </row>
    <row r="12574" spans="1:9" x14ac:dyDescent="0.25">
      <c r="A12574" t="s">
        <v>972</v>
      </c>
      <c r="B12574" t="s">
        <v>246</v>
      </c>
      <c r="C12574" s="76" t="s">
        <v>842</v>
      </c>
      <c r="D12574" t="s">
        <v>980</v>
      </c>
      <c r="E12574" s="82">
        <v>3</v>
      </c>
      <c r="F12574" t="s">
        <v>973</v>
      </c>
      <c r="G12574" s="83">
        <v>42657</v>
      </c>
      <c r="I12574">
        <v>2016</v>
      </c>
    </row>
    <row r="12575" spans="1:9" x14ac:dyDescent="0.25">
      <c r="A12575" t="s">
        <v>972</v>
      </c>
      <c r="B12575" t="s">
        <v>246</v>
      </c>
      <c r="C12575" s="76" t="s">
        <v>842</v>
      </c>
      <c r="D12575" t="s">
        <v>980</v>
      </c>
      <c r="E12575" s="82">
        <v>3</v>
      </c>
      <c r="F12575" t="s">
        <v>973</v>
      </c>
      <c r="G12575" s="83">
        <v>42643</v>
      </c>
      <c r="I12575">
        <v>2016</v>
      </c>
    </row>
    <row r="12576" spans="1:9" x14ac:dyDescent="0.25">
      <c r="A12576" t="s">
        <v>972</v>
      </c>
      <c r="B12576" t="s">
        <v>199</v>
      </c>
      <c r="C12576" s="76" t="s">
        <v>842</v>
      </c>
      <c r="D12576" t="s">
        <v>980</v>
      </c>
      <c r="E12576" s="82">
        <v>4.2</v>
      </c>
      <c r="F12576" t="s">
        <v>973</v>
      </c>
      <c r="G12576" s="83">
        <v>42613</v>
      </c>
      <c r="I12576">
        <v>2016</v>
      </c>
    </row>
    <row r="12577" spans="1:9" x14ac:dyDescent="0.25">
      <c r="A12577" t="s">
        <v>972</v>
      </c>
      <c r="B12577" t="s">
        <v>177</v>
      </c>
      <c r="C12577" s="76" t="s">
        <v>842</v>
      </c>
      <c r="D12577" t="s">
        <v>980</v>
      </c>
      <c r="E12577" s="82">
        <v>4.2</v>
      </c>
      <c r="F12577" t="s">
        <v>973</v>
      </c>
      <c r="G12577" s="83">
        <v>42667</v>
      </c>
      <c r="I12577">
        <v>2016</v>
      </c>
    </row>
    <row r="12578" spans="1:9" x14ac:dyDescent="0.25">
      <c r="A12578" t="s">
        <v>972</v>
      </c>
      <c r="B12578" t="s">
        <v>99</v>
      </c>
      <c r="C12578" s="76" t="s">
        <v>842</v>
      </c>
      <c r="D12578" t="s">
        <v>980</v>
      </c>
      <c r="E12578" s="82">
        <v>7.6</v>
      </c>
      <c r="F12578" t="s">
        <v>973</v>
      </c>
      <c r="G12578" s="83">
        <v>42681</v>
      </c>
      <c r="I12578">
        <v>2016</v>
      </c>
    </row>
    <row r="12579" spans="1:9" x14ac:dyDescent="0.25">
      <c r="A12579" t="s">
        <v>972</v>
      </c>
      <c r="B12579" t="s">
        <v>117</v>
      </c>
      <c r="C12579" s="76" t="s">
        <v>842</v>
      </c>
      <c r="D12579" t="s">
        <v>980</v>
      </c>
      <c r="E12579" s="82">
        <v>11.4</v>
      </c>
      <c r="F12579" t="s">
        <v>973</v>
      </c>
      <c r="G12579" s="83">
        <v>42660</v>
      </c>
      <c r="I12579">
        <v>2016</v>
      </c>
    </row>
    <row r="12580" spans="1:9" x14ac:dyDescent="0.25">
      <c r="A12580" t="s">
        <v>972</v>
      </c>
      <c r="B12580" t="s">
        <v>178</v>
      </c>
      <c r="C12580" s="76" t="s">
        <v>842</v>
      </c>
      <c r="D12580" t="s">
        <v>980</v>
      </c>
      <c r="E12580" s="82">
        <v>15</v>
      </c>
      <c r="F12580" t="s">
        <v>973</v>
      </c>
      <c r="G12580" s="83">
        <v>42713</v>
      </c>
      <c r="I12580">
        <v>2016</v>
      </c>
    </row>
    <row r="12581" spans="1:9" x14ac:dyDescent="0.25">
      <c r="A12581" t="s">
        <v>972</v>
      </c>
      <c r="B12581" t="s">
        <v>96</v>
      </c>
      <c r="C12581" s="76" t="s">
        <v>842</v>
      </c>
      <c r="D12581" t="s">
        <v>980</v>
      </c>
      <c r="E12581" s="82">
        <v>10</v>
      </c>
      <c r="F12581" t="s">
        <v>973</v>
      </c>
      <c r="G12581" s="83">
        <v>42703</v>
      </c>
      <c r="I12581">
        <v>2016</v>
      </c>
    </row>
    <row r="12582" spans="1:9" x14ac:dyDescent="0.25">
      <c r="A12582" t="s">
        <v>972</v>
      </c>
      <c r="B12582" t="s">
        <v>229</v>
      </c>
      <c r="C12582" s="76" t="s">
        <v>842</v>
      </c>
      <c r="D12582" t="s">
        <v>980</v>
      </c>
      <c r="E12582" s="82">
        <v>15</v>
      </c>
      <c r="F12582" t="s">
        <v>973</v>
      </c>
      <c r="G12582" s="83">
        <v>42674</v>
      </c>
      <c r="I12582">
        <v>2016</v>
      </c>
    </row>
    <row r="12583" spans="1:9" x14ac:dyDescent="0.25">
      <c r="A12583" t="s">
        <v>972</v>
      </c>
      <c r="B12583" t="s">
        <v>78</v>
      </c>
      <c r="C12583" s="76" t="s">
        <v>842</v>
      </c>
      <c r="D12583" t="s">
        <v>980</v>
      </c>
      <c r="E12583" s="82">
        <v>6</v>
      </c>
      <c r="F12583" t="s">
        <v>973</v>
      </c>
      <c r="G12583" s="83">
        <v>42723</v>
      </c>
      <c r="I12583">
        <v>2016</v>
      </c>
    </row>
    <row r="12584" spans="1:9" x14ac:dyDescent="0.25">
      <c r="A12584" t="s">
        <v>972</v>
      </c>
      <c r="B12584" t="s">
        <v>248</v>
      </c>
      <c r="C12584" s="76" t="s">
        <v>842</v>
      </c>
      <c r="D12584" t="s">
        <v>980</v>
      </c>
      <c r="E12584" s="82">
        <v>7.6</v>
      </c>
      <c r="F12584" t="s">
        <v>973</v>
      </c>
      <c r="G12584" s="83">
        <v>42647</v>
      </c>
      <c r="I12584">
        <v>2016</v>
      </c>
    </row>
    <row r="12585" spans="1:9" x14ac:dyDescent="0.25">
      <c r="A12585" t="s">
        <v>972</v>
      </c>
      <c r="B12585" t="s">
        <v>98</v>
      </c>
      <c r="C12585" s="76" t="s">
        <v>842</v>
      </c>
      <c r="D12585" t="s">
        <v>980</v>
      </c>
      <c r="E12585" s="82">
        <v>5</v>
      </c>
      <c r="F12585" t="s">
        <v>973</v>
      </c>
      <c r="G12585" s="83">
        <v>42755</v>
      </c>
      <c r="I12585">
        <v>2017</v>
      </c>
    </row>
    <row r="12586" spans="1:9" x14ac:dyDescent="0.25">
      <c r="A12586" t="s">
        <v>972</v>
      </c>
      <c r="B12586" t="s">
        <v>171</v>
      </c>
      <c r="C12586" s="76" t="s">
        <v>842</v>
      </c>
      <c r="D12586" t="s">
        <v>980</v>
      </c>
      <c r="E12586" s="82">
        <v>7.6</v>
      </c>
      <c r="F12586" t="s">
        <v>973</v>
      </c>
      <c r="G12586" s="83">
        <v>42661</v>
      </c>
      <c r="I12586">
        <v>2016</v>
      </c>
    </row>
    <row r="12587" spans="1:9" x14ac:dyDescent="0.25">
      <c r="A12587" t="s">
        <v>972</v>
      </c>
      <c r="B12587" t="s">
        <v>249</v>
      </c>
      <c r="C12587" s="76" t="s">
        <v>842</v>
      </c>
      <c r="D12587" t="s">
        <v>980</v>
      </c>
      <c r="E12587" s="82">
        <v>4.5</v>
      </c>
      <c r="F12587" t="s">
        <v>973</v>
      </c>
      <c r="G12587" s="83">
        <v>42627</v>
      </c>
      <c r="I12587">
        <v>2016</v>
      </c>
    </row>
    <row r="12588" spans="1:9" x14ac:dyDescent="0.25">
      <c r="A12588" t="s">
        <v>972</v>
      </c>
      <c r="B12588" t="s">
        <v>96</v>
      </c>
      <c r="C12588" s="76" t="s">
        <v>842</v>
      </c>
      <c r="D12588" t="s">
        <v>980</v>
      </c>
      <c r="E12588" s="82">
        <v>7.6</v>
      </c>
      <c r="F12588" t="s">
        <v>973</v>
      </c>
      <c r="G12588" s="83">
        <v>42734</v>
      </c>
      <c r="I12588">
        <v>2016</v>
      </c>
    </row>
    <row r="12589" spans="1:9" x14ac:dyDescent="0.25">
      <c r="A12589" t="s">
        <v>972</v>
      </c>
      <c r="B12589" t="s">
        <v>71</v>
      </c>
      <c r="C12589" s="76" t="s">
        <v>842</v>
      </c>
      <c r="D12589" t="s">
        <v>980</v>
      </c>
      <c r="E12589" s="82">
        <v>5.5</v>
      </c>
      <c r="F12589" t="s">
        <v>973</v>
      </c>
      <c r="G12589" s="83">
        <v>42633</v>
      </c>
      <c r="I12589">
        <v>2016</v>
      </c>
    </row>
    <row r="12590" spans="1:9" x14ac:dyDescent="0.25">
      <c r="A12590" t="s">
        <v>972</v>
      </c>
      <c r="B12590" t="s">
        <v>246</v>
      </c>
      <c r="C12590" s="76" t="s">
        <v>842</v>
      </c>
      <c r="D12590" t="s">
        <v>980</v>
      </c>
      <c r="E12590" s="82">
        <v>15</v>
      </c>
      <c r="F12590" t="s">
        <v>973</v>
      </c>
      <c r="G12590" s="83">
        <v>42657</v>
      </c>
      <c r="I12590">
        <v>2016</v>
      </c>
    </row>
    <row r="12591" spans="1:9" x14ac:dyDescent="0.25">
      <c r="A12591" t="s">
        <v>972</v>
      </c>
      <c r="B12591" t="s">
        <v>171</v>
      </c>
      <c r="C12591" s="76" t="s">
        <v>842</v>
      </c>
      <c r="D12591" t="s">
        <v>980</v>
      </c>
      <c r="E12591" s="82">
        <v>3</v>
      </c>
      <c r="F12591" t="s">
        <v>973</v>
      </c>
      <c r="G12591" s="83">
        <v>42639</v>
      </c>
      <c r="I12591">
        <v>2016</v>
      </c>
    </row>
    <row r="12592" spans="1:9" x14ac:dyDescent="0.25">
      <c r="A12592" t="s">
        <v>972</v>
      </c>
      <c r="B12592" t="s">
        <v>245</v>
      </c>
      <c r="C12592" s="76" t="s">
        <v>842</v>
      </c>
      <c r="D12592" t="s">
        <v>980</v>
      </c>
      <c r="E12592" s="82">
        <v>4.2</v>
      </c>
      <c r="F12592" t="s">
        <v>973</v>
      </c>
      <c r="G12592" s="83">
        <v>42663</v>
      </c>
      <c r="I12592">
        <v>2016</v>
      </c>
    </row>
    <row r="12593" spans="1:9" x14ac:dyDescent="0.25">
      <c r="A12593" t="s">
        <v>972</v>
      </c>
      <c r="B12593" s="74" t="s">
        <v>213</v>
      </c>
      <c r="C12593" s="76" t="s">
        <v>842</v>
      </c>
      <c r="D12593" t="s">
        <v>980</v>
      </c>
      <c r="E12593" s="82">
        <v>8</v>
      </c>
      <c r="F12593" t="s">
        <v>973</v>
      </c>
      <c r="G12593" s="83">
        <v>42656</v>
      </c>
      <c r="I12593">
        <v>2016</v>
      </c>
    </row>
    <row r="12594" spans="1:9" x14ac:dyDescent="0.25">
      <c r="A12594" t="s">
        <v>972</v>
      </c>
      <c r="B12594" t="s">
        <v>245</v>
      </c>
      <c r="C12594" s="76" t="s">
        <v>842</v>
      </c>
      <c r="D12594" t="s">
        <v>980</v>
      </c>
      <c r="E12594" s="82">
        <v>7.6</v>
      </c>
      <c r="F12594" t="s">
        <v>973</v>
      </c>
      <c r="G12594" s="83">
        <v>42663</v>
      </c>
      <c r="I12594">
        <v>2016</v>
      </c>
    </row>
    <row r="12595" spans="1:9" x14ac:dyDescent="0.25">
      <c r="A12595" t="s">
        <v>972</v>
      </c>
      <c r="B12595" t="s">
        <v>136</v>
      </c>
      <c r="C12595" s="76" t="s">
        <v>842</v>
      </c>
      <c r="D12595" t="s">
        <v>980</v>
      </c>
      <c r="E12595" s="82">
        <v>7.6</v>
      </c>
      <c r="F12595" t="s">
        <v>973</v>
      </c>
      <c r="G12595" s="83">
        <v>42674</v>
      </c>
      <c r="I12595">
        <v>2016</v>
      </c>
    </row>
    <row r="12596" spans="1:9" x14ac:dyDescent="0.25">
      <c r="A12596" t="s">
        <v>972</v>
      </c>
      <c r="B12596" t="s">
        <v>177</v>
      </c>
      <c r="C12596" s="76" t="s">
        <v>842</v>
      </c>
      <c r="D12596" t="s">
        <v>980</v>
      </c>
      <c r="E12596" s="82">
        <v>3</v>
      </c>
      <c r="F12596" t="s">
        <v>973</v>
      </c>
      <c r="G12596" s="83">
        <v>42668</v>
      </c>
      <c r="I12596">
        <v>2016</v>
      </c>
    </row>
    <row r="12597" spans="1:9" x14ac:dyDescent="0.25">
      <c r="A12597" t="s">
        <v>972</v>
      </c>
      <c r="B12597" t="s">
        <v>246</v>
      </c>
      <c r="C12597" s="76" t="s">
        <v>842</v>
      </c>
      <c r="D12597" t="s">
        <v>980</v>
      </c>
      <c r="E12597" s="82">
        <v>7.6</v>
      </c>
      <c r="F12597" t="s">
        <v>973</v>
      </c>
      <c r="G12597" s="83">
        <v>42692</v>
      </c>
      <c r="I12597">
        <v>2016</v>
      </c>
    </row>
    <row r="12598" spans="1:9" x14ac:dyDescent="0.25">
      <c r="A12598" t="s">
        <v>972</v>
      </c>
      <c r="B12598" t="s">
        <v>205</v>
      </c>
      <c r="C12598" s="76" t="s">
        <v>842</v>
      </c>
      <c r="D12598" t="s">
        <v>980</v>
      </c>
      <c r="E12598" s="82">
        <v>5</v>
      </c>
      <c r="F12598" t="s">
        <v>973</v>
      </c>
      <c r="G12598" s="83">
        <v>42661</v>
      </c>
      <c r="I12598">
        <v>2016</v>
      </c>
    </row>
    <row r="12599" spans="1:9" x14ac:dyDescent="0.25">
      <c r="A12599" t="s">
        <v>972</v>
      </c>
      <c r="B12599" t="s">
        <v>177</v>
      </c>
      <c r="C12599" s="76" t="s">
        <v>842</v>
      </c>
      <c r="D12599" t="s">
        <v>980</v>
      </c>
      <c r="E12599" s="82">
        <v>3</v>
      </c>
      <c r="F12599" t="s">
        <v>973</v>
      </c>
      <c r="G12599" s="83">
        <v>42661</v>
      </c>
      <c r="I12599">
        <v>2016</v>
      </c>
    </row>
    <row r="12600" spans="1:9" x14ac:dyDescent="0.25">
      <c r="A12600" t="s">
        <v>972</v>
      </c>
      <c r="B12600" t="s">
        <v>246</v>
      </c>
      <c r="C12600" s="76" t="s">
        <v>842</v>
      </c>
      <c r="D12600" t="s">
        <v>980</v>
      </c>
      <c r="E12600" s="82">
        <v>7.6</v>
      </c>
      <c r="F12600" t="s">
        <v>973</v>
      </c>
      <c r="G12600" s="83">
        <v>42760</v>
      </c>
      <c r="I12600">
        <v>2017</v>
      </c>
    </row>
    <row r="12601" spans="1:9" x14ac:dyDescent="0.25">
      <c r="A12601" t="s">
        <v>972</v>
      </c>
      <c r="B12601" t="s">
        <v>170</v>
      </c>
      <c r="C12601" s="76" t="s">
        <v>842</v>
      </c>
      <c r="D12601" t="s">
        <v>980</v>
      </c>
      <c r="E12601" s="82">
        <v>6</v>
      </c>
      <c r="F12601" t="s">
        <v>973</v>
      </c>
      <c r="G12601" s="83">
        <v>42663</v>
      </c>
      <c r="I12601">
        <v>2016</v>
      </c>
    </row>
    <row r="12602" spans="1:9" x14ac:dyDescent="0.25">
      <c r="A12602" t="s">
        <v>972</v>
      </c>
      <c r="B12602" t="s">
        <v>71</v>
      </c>
      <c r="C12602" s="76" t="s">
        <v>842</v>
      </c>
      <c r="D12602" t="s">
        <v>980</v>
      </c>
      <c r="E12602" s="82">
        <v>3</v>
      </c>
      <c r="F12602" t="s">
        <v>973</v>
      </c>
      <c r="G12602" s="83">
        <v>42664</v>
      </c>
      <c r="I12602">
        <v>2016</v>
      </c>
    </row>
    <row r="12603" spans="1:9" x14ac:dyDescent="0.25">
      <c r="A12603" t="s">
        <v>972</v>
      </c>
      <c r="B12603" t="s">
        <v>96</v>
      </c>
      <c r="C12603" s="76" t="s">
        <v>842</v>
      </c>
      <c r="D12603" t="s">
        <v>980</v>
      </c>
      <c r="E12603" s="82">
        <v>12</v>
      </c>
      <c r="F12603" t="s">
        <v>973</v>
      </c>
      <c r="G12603" s="83">
        <v>42671</v>
      </c>
      <c r="I12603">
        <v>2016</v>
      </c>
    </row>
    <row r="12604" spans="1:9" x14ac:dyDescent="0.25">
      <c r="A12604" t="s">
        <v>972</v>
      </c>
      <c r="B12604" t="s">
        <v>128</v>
      </c>
      <c r="C12604" s="76" t="s">
        <v>842</v>
      </c>
      <c r="D12604" t="s">
        <v>980</v>
      </c>
      <c r="E12604" s="82">
        <v>5</v>
      </c>
      <c r="F12604" t="s">
        <v>973</v>
      </c>
      <c r="G12604" s="83">
        <v>42689</v>
      </c>
      <c r="I12604">
        <v>2016</v>
      </c>
    </row>
    <row r="12605" spans="1:9" x14ac:dyDescent="0.25">
      <c r="A12605" t="s">
        <v>972</v>
      </c>
      <c r="B12605" t="s">
        <v>246</v>
      </c>
      <c r="C12605" s="76" t="s">
        <v>842</v>
      </c>
      <c r="D12605" t="s">
        <v>980</v>
      </c>
      <c r="E12605" s="82">
        <v>88</v>
      </c>
      <c r="F12605" t="s">
        <v>973</v>
      </c>
      <c r="G12605" s="83">
        <v>42830</v>
      </c>
      <c r="I12605">
        <v>2017</v>
      </c>
    </row>
    <row r="12606" spans="1:9" x14ac:dyDescent="0.25">
      <c r="A12606" t="s">
        <v>972</v>
      </c>
      <c r="B12606" t="s">
        <v>95</v>
      </c>
      <c r="C12606" s="76" t="s">
        <v>842</v>
      </c>
      <c r="D12606" t="s">
        <v>980</v>
      </c>
      <c r="E12606" s="82">
        <v>7.6</v>
      </c>
      <c r="F12606" t="s">
        <v>973</v>
      </c>
      <c r="G12606" s="83">
        <v>42615</v>
      </c>
      <c r="I12606">
        <v>2016</v>
      </c>
    </row>
    <row r="12607" spans="1:9" x14ac:dyDescent="0.25">
      <c r="A12607" t="s">
        <v>972</v>
      </c>
      <c r="B12607" t="s">
        <v>105</v>
      </c>
      <c r="C12607" s="76" t="s">
        <v>842</v>
      </c>
      <c r="D12607" t="s">
        <v>980</v>
      </c>
      <c r="E12607" s="82">
        <v>10</v>
      </c>
      <c r="F12607" t="s">
        <v>973</v>
      </c>
      <c r="G12607" s="83">
        <v>42632</v>
      </c>
      <c r="I12607">
        <v>2016</v>
      </c>
    </row>
    <row r="12608" spans="1:9" x14ac:dyDescent="0.25">
      <c r="A12608" t="s">
        <v>972</v>
      </c>
      <c r="B12608" t="s">
        <v>223</v>
      </c>
      <c r="C12608" s="76" t="s">
        <v>842</v>
      </c>
      <c r="D12608" t="s">
        <v>980</v>
      </c>
      <c r="E12608" s="82">
        <v>3</v>
      </c>
      <c r="F12608" t="s">
        <v>973</v>
      </c>
      <c r="G12608" s="83">
        <v>42660</v>
      </c>
      <c r="I12608">
        <v>2016</v>
      </c>
    </row>
    <row r="12609" spans="1:9" x14ac:dyDescent="0.25">
      <c r="A12609" t="s">
        <v>972</v>
      </c>
      <c r="B12609" s="74" t="s">
        <v>213</v>
      </c>
      <c r="C12609" s="76" t="s">
        <v>842</v>
      </c>
      <c r="D12609" t="s">
        <v>980</v>
      </c>
      <c r="E12609" s="82">
        <v>12</v>
      </c>
      <c r="F12609" t="s">
        <v>973</v>
      </c>
      <c r="G12609" s="83">
        <v>42697</v>
      </c>
      <c r="I12609">
        <v>2016</v>
      </c>
    </row>
    <row r="12610" spans="1:9" x14ac:dyDescent="0.25">
      <c r="A12610" t="s">
        <v>972</v>
      </c>
      <c r="B12610" t="s">
        <v>97</v>
      </c>
      <c r="C12610" s="76" t="s">
        <v>842</v>
      </c>
      <c r="D12610" t="s">
        <v>980</v>
      </c>
      <c r="E12610" s="82">
        <v>10</v>
      </c>
      <c r="F12610" t="s">
        <v>973</v>
      </c>
      <c r="G12610" s="83">
        <v>42642</v>
      </c>
      <c r="I12610">
        <v>2016</v>
      </c>
    </row>
    <row r="12611" spans="1:9" x14ac:dyDescent="0.25">
      <c r="A12611" t="s">
        <v>972</v>
      </c>
      <c r="B12611" t="s">
        <v>243</v>
      </c>
      <c r="C12611" s="76" t="s">
        <v>842</v>
      </c>
      <c r="D12611" t="s">
        <v>980</v>
      </c>
      <c r="E12611" s="82">
        <v>3</v>
      </c>
      <c r="F12611" t="s">
        <v>973</v>
      </c>
      <c r="G12611" s="83">
        <v>42663</v>
      </c>
      <c r="I12611">
        <v>2016</v>
      </c>
    </row>
    <row r="12612" spans="1:9" ht="14.45" customHeight="1" x14ac:dyDescent="0.25">
      <c r="A12612" t="s">
        <v>972</v>
      </c>
      <c r="B12612" t="s">
        <v>257</v>
      </c>
      <c r="C12612" s="76" t="s">
        <v>842</v>
      </c>
      <c r="D12612" t="s">
        <v>980</v>
      </c>
      <c r="E12612" s="82">
        <v>3</v>
      </c>
      <c r="F12612" t="s">
        <v>973</v>
      </c>
      <c r="G12612" s="83">
        <v>42677</v>
      </c>
      <c r="I12612">
        <v>2016</v>
      </c>
    </row>
    <row r="12613" spans="1:9" ht="14.45" customHeight="1" x14ac:dyDescent="0.25">
      <c r="A12613" t="s">
        <v>972</v>
      </c>
      <c r="B12613" t="s">
        <v>246</v>
      </c>
      <c r="C12613" s="76" t="s">
        <v>842</v>
      </c>
      <c r="D12613" t="s">
        <v>980</v>
      </c>
      <c r="E12613" s="82">
        <v>7.5</v>
      </c>
      <c r="F12613" t="s">
        <v>973</v>
      </c>
      <c r="G12613" s="83">
        <v>42661</v>
      </c>
      <c r="I12613">
        <v>2016</v>
      </c>
    </row>
    <row r="12614" spans="1:9" x14ac:dyDescent="0.25">
      <c r="A12614" t="s">
        <v>972</v>
      </c>
      <c r="B12614" t="s">
        <v>246</v>
      </c>
      <c r="C12614" s="76" t="s">
        <v>842</v>
      </c>
      <c r="D12614" t="s">
        <v>980</v>
      </c>
      <c r="E12614" s="82">
        <v>11</v>
      </c>
      <c r="F12614" t="s">
        <v>973</v>
      </c>
      <c r="G12614" s="83">
        <v>42657</v>
      </c>
      <c r="I12614">
        <v>2016</v>
      </c>
    </row>
    <row r="12615" spans="1:9" x14ac:dyDescent="0.25">
      <c r="A12615" t="s">
        <v>972</v>
      </c>
      <c r="B12615" t="s">
        <v>71</v>
      </c>
      <c r="C12615" s="76" t="s">
        <v>842</v>
      </c>
      <c r="D12615" t="s">
        <v>980</v>
      </c>
      <c r="E12615" s="82">
        <v>15</v>
      </c>
      <c r="F12615" t="s">
        <v>973</v>
      </c>
      <c r="G12615" s="83">
        <v>42870</v>
      </c>
      <c r="I12615">
        <v>2017</v>
      </c>
    </row>
    <row r="12616" spans="1:9" x14ac:dyDescent="0.25">
      <c r="A12616" t="s">
        <v>972</v>
      </c>
      <c r="B12616" t="s">
        <v>179</v>
      </c>
      <c r="C12616" s="76" t="s">
        <v>842</v>
      </c>
      <c r="D12616" t="s">
        <v>980</v>
      </c>
      <c r="E12616" s="82">
        <v>15</v>
      </c>
      <c r="F12616" t="s">
        <v>973</v>
      </c>
      <c r="G12616" s="83">
        <v>42713</v>
      </c>
      <c r="I12616">
        <v>2016</v>
      </c>
    </row>
    <row r="12617" spans="1:9" x14ac:dyDescent="0.25">
      <c r="A12617" t="s">
        <v>972</v>
      </c>
      <c r="B12617" t="s">
        <v>108</v>
      </c>
      <c r="C12617" s="76" t="s">
        <v>842</v>
      </c>
      <c r="D12617" t="s">
        <v>980</v>
      </c>
      <c r="E12617" s="82">
        <v>7.6</v>
      </c>
      <c r="F12617" t="s">
        <v>973</v>
      </c>
      <c r="G12617" s="83">
        <v>42663</v>
      </c>
      <c r="I12617">
        <v>2016</v>
      </c>
    </row>
    <row r="12618" spans="1:9" x14ac:dyDescent="0.25">
      <c r="A12618" t="s">
        <v>972</v>
      </c>
      <c r="B12618" t="s">
        <v>172</v>
      </c>
      <c r="C12618" s="76" t="s">
        <v>842</v>
      </c>
      <c r="D12618" t="s">
        <v>980</v>
      </c>
      <c r="E12618" s="82">
        <v>10</v>
      </c>
      <c r="F12618" t="s">
        <v>973</v>
      </c>
      <c r="G12618" s="83">
        <v>42668</v>
      </c>
      <c r="I12618">
        <v>2016</v>
      </c>
    </row>
    <row r="12619" spans="1:9" x14ac:dyDescent="0.25">
      <c r="A12619" t="s">
        <v>972</v>
      </c>
      <c r="B12619" t="s">
        <v>243</v>
      </c>
      <c r="C12619" s="76" t="s">
        <v>842</v>
      </c>
      <c r="D12619" t="s">
        <v>980</v>
      </c>
      <c r="E12619" s="82">
        <v>3</v>
      </c>
      <c r="F12619" t="s">
        <v>973</v>
      </c>
      <c r="G12619" s="83">
        <v>42663</v>
      </c>
      <c r="I12619">
        <v>2016</v>
      </c>
    </row>
    <row r="12620" spans="1:9" x14ac:dyDescent="0.25">
      <c r="A12620" t="s">
        <v>972</v>
      </c>
      <c r="B12620" t="s">
        <v>66</v>
      </c>
      <c r="C12620" s="76" t="s">
        <v>842</v>
      </c>
      <c r="D12620" t="s">
        <v>980</v>
      </c>
      <c r="E12620" s="82">
        <v>3.6</v>
      </c>
      <c r="F12620" t="s">
        <v>973</v>
      </c>
      <c r="G12620" s="83">
        <v>42662</v>
      </c>
      <c r="I12620">
        <v>2016</v>
      </c>
    </row>
    <row r="12621" spans="1:9" x14ac:dyDescent="0.25">
      <c r="A12621" t="s">
        <v>972</v>
      </c>
      <c r="B12621" t="s">
        <v>246</v>
      </c>
      <c r="C12621" s="76" t="s">
        <v>842</v>
      </c>
      <c r="D12621" t="s">
        <v>980</v>
      </c>
      <c r="E12621" s="82">
        <v>3.6</v>
      </c>
      <c r="F12621" t="s">
        <v>973</v>
      </c>
      <c r="G12621" s="83">
        <v>42669</v>
      </c>
      <c r="I12621">
        <v>2016</v>
      </c>
    </row>
    <row r="12622" spans="1:9" x14ac:dyDescent="0.25">
      <c r="A12622" t="s">
        <v>972</v>
      </c>
      <c r="B12622" t="s">
        <v>71</v>
      </c>
      <c r="C12622" s="76" t="s">
        <v>842</v>
      </c>
      <c r="D12622" t="s">
        <v>980</v>
      </c>
      <c r="E12622" s="82">
        <v>7.5</v>
      </c>
      <c r="F12622" t="s">
        <v>973</v>
      </c>
      <c r="G12622" s="83">
        <v>42667</v>
      </c>
      <c r="I12622">
        <v>2016</v>
      </c>
    </row>
    <row r="12623" spans="1:9" x14ac:dyDescent="0.25">
      <c r="A12623" t="s">
        <v>972</v>
      </c>
      <c r="B12623" t="s">
        <v>253</v>
      </c>
      <c r="C12623" s="76" t="s">
        <v>842</v>
      </c>
      <c r="D12623" t="s">
        <v>980</v>
      </c>
      <c r="E12623" s="82">
        <v>6</v>
      </c>
      <c r="F12623" t="s">
        <v>973</v>
      </c>
      <c r="G12623" s="83">
        <v>42654</v>
      </c>
      <c r="I12623">
        <v>2016</v>
      </c>
    </row>
    <row r="12624" spans="1:9" x14ac:dyDescent="0.25">
      <c r="A12624" t="s">
        <v>972</v>
      </c>
      <c r="B12624" t="s">
        <v>245</v>
      </c>
      <c r="C12624" s="76" t="s">
        <v>842</v>
      </c>
      <c r="D12624" t="s">
        <v>980</v>
      </c>
      <c r="E12624" s="82">
        <v>7.6</v>
      </c>
      <c r="F12624" t="s">
        <v>973</v>
      </c>
      <c r="G12624" s="83">
        <v>42669</v>
      </c>
      <c r="I12624">
        <v>2016</v>
      </c>
    </row>
    <row r="12625" spans="1:9" x14ac:dyDescent="0.25">
      <c r="A12625" t="s">
        <v>972</v>
      </c>
      <c r="B12625" t="s">
        <v>146</v>
      </c>
      <c r="C12625" s="76" t="s">
        <v>842</v>
      </c>
      <c r="D12625" t="s">
        <v>980</v>
      </c>
      <c r="E12625" s="82">
        <v>13.6</v>
      </c>
      <c r="F12625" t="s">
        <v>973</v>
      </c>
      <c r="G12625" s="83">
        <v>42660</v>
      </c>
      <c r="I12625">
        <v>2016</v>
      </c>
    </row>
    <row r="12626" spans="1:9" x14ac:dyDescent="0.25">
      <c r="A12626" t="s">
        <v>972</v>
      </c>
      <c r="B12626" t="s">
        <v>63</v>
      </c>
      <c r="C12626" s="76" t="s">
        <v>842</v>
      </c>
      <c r="D12626" t="s">
        <v>980</v>
      </c>
      <c r="E12626" s="82">
        <v>8.4</v>
      </c>
      <c r="F12626" t="s">
        <v>973</v>
      </c>
      <c r="G12626" s="83">
        <v>42668</v>
      </c>
      <c r="I12626">
        <v>2016</v>
      </c>
    </row>
    <row r="12627" spans="1:9" x14ac:dyDescent="0.25">
      <c r="A12627" t="s">
        <v>972</v>
      </c>
      <c r="B12627" s="74" t="s">
        <v>213</v>
      </c>
      <c r="C12627" s="76" t="s">
        <v>842</v>
      </c>
      <c r="D12627" t="s">
        <v>980</v>
      </c>
      <c r="E12627" s="82">
        <v>6</v>
      </c>
      <c r="F12627" t="s">
        <v>973</v>
      </c>
      <c r="G12627" s="83">
        <v>42657</v>
      </c>
      <c r="I12627">
        <v>2016</v>
      </c>
    </row>
    <row r="12628" spans="1:9" x14ac:dyDescent="0.25">
      <c r="A12628" t="s">
        <v>972</v>
      </c>
      <c r="B12628" t="s">
        <v>92</v>
      </c>
      <c r="C12628" s="76" t="s">
        <v>842</v>
      </c>
      <c r="D12628" t="s">
        <v>980</v>
      </c>
      <c r="E12628" s="82">
        <v>7.6</v>
      </c>
      <c r="F12628" t="s">
        <v>973</v>
      </c>
      <c r="G12628" s="83">
        <v>42625</v>
      </c>
      <c r="I12628">
        <v>2016</v>
      </c>
    </row>
    <row r="12629" spans="1:9" x14ac:dyDescent="0.25">
      <c r="A12629" t="s">
        <v>972</v>
      </c>
      <c r="B12629" t="s">
        <v>94</v>
      </c>
      <c r="C12629" s="76" t="s">
        <v>842</v>
      </c>
      <c r="D12629" t="s">
        <v>980</v>
      </c>
      <c r="E12629" s="82">
        <v>14.6</v>
      </c>
      <c r="F12629" t="s">
        <v>973</v>
      </c>
      <c r="G12629" s="83">
        <v>42667</v>
      </c>
      <c r="I12629">
        <v>2016</v>
      </c>
    </row>
    <row r="12630" spans="1:9" x14ac:dyDescent="0.25">
      <c r="A12630" t="s">
        <v>972</v>
      </c>
      <c r="B12630" t="s">
        <v>245</v>
      </c>
      <c r="C12630" s="76" t="s">
        <v>842</v>
      </c>
      <c r="D12630" t="s">
        <v>980</v>
      </c>
      <c r="E12630" s="82">
        <v>3</v>
      </c>
      <c r="F12630" t="s">
        <v>973</v>
      </c>
      <c r="G12630" s="83">
        <v>42663</v>
      </c>
      <c r="I12630">
        <v>2016</v>
      </c>
    </row>
    <row r="12631" spans="1:9" x14ac:dyDescent="0.25">
      <c r="A12631" t="s">
        <v>972</v>
      </c>
      <c r="B12631" t="s">
        <v>82</v>
      </c>
      <c r="C12631" s="76" t="s">
        <v>842</v>
      </c>
      <c r="D12631" t="s">
        <v>980</v>
      </c>
      <c r="E12631" s="82">
        <v>9.6</v>
      </c>
      <c r="F12631" t="s">
        <v>973</v>
      </c>
      <c r="G12631" s="83">
        <v>42648</v>
      </c>
      <c r="I12631">
        <v>2016</v>
      </c>
    </row>
    <row r="12632" spans="1:9" x14ac:dyDescent="0.25">
      <c r="A12632" t="s">
        <v>972</v>
      </c>
      <c r="B12632" t="s">
        <v>247</v>
      </c>
      <c r="C12632" s="76" t="s">
        <v>842</v>
      </c>
      <c r="D12632" t="s">
        <v>980</v>
      </c>
      <c r="E12632" s="82">
        <v>7.6</v>
      </c>
      <c r="F12632" t="s">
        <v>973</v>
      </c>
      <c r="G12632" s="83">
        <v>42662</v>
      </c>
      <c r="I12632">
        <v>2016</v>
      </c>
    </row>
    <row r="12633" spans="1:9" x14ac:dyDescent="0.25">
      <c r="A12633" t="s">
        <v>972</v>
      </c>
      <c r="B12633" t="s">
        <v>177</v>
      </c>
      <c r="C12633" s="76" t="s">
        <v>842</v>
      </c>
      <c r="D12633" t="s">
        <v>980</v>
      </c>
      <c r="E12633" s="82">
        <v>3.6</v>
      </c>
      <c r="F12633" t="s">
        <v>973</v>
      </c>
      <c r="G12633" s="83">
        <v>42643</v>
      </c>
      <c r="I12633">
        <v>2016</v>
      </c>
    </row>
    <row r="12634" spans="1:9" x14ac:dyDescent="0.25">
      <c r="A12634" t="s">
        <v>972</v>
      </c>
      <c r="B12634" t="s">
        <v>96</v>
      </c>
      <c r="C12634" s="76" t="s">
        <v>842</v>
      </c>
      <c r="D12634" t="s">
        <v>980</v>
      </c>
      <c r="E12634" s="82">
        <v>4.2</v>
      </c>
      <c r="F12634" t="s">
        <v>973</v>
      </c>
      <c r="G12634" s="83">
        <v>42670</v>
      </c>
      <c r="I12634">
        <v>2016</v>
      </c>
    </row>
    <row r="12635" spans="1:9" x14ac:dyDescent="0.25">
      <c r="A12635" t="s">
        <v>972</v>
      </c>
      <c r="B12635" t="s">
        <v>241</v>
      </c>
      <c r="C12635" s="76" t="s">
        <v>842</v>
      </c>
      <c r="D12635" t="s">
        <v>980</v>
      </c>
      <c r="E12635" s="82">
        <v>3</v>
      </c>
      <c r="F12635" t="s">
        <v>973</v>
      </c>
      <c r="G12635" s="83">
        <v>42662</v>
      </c>
      <c r="I12635">
        <v>2016</v>
      </c>
    </row>
    <row r="12636" spans="1:9" x14ac:dyDescent="0.25">
      <c r="A12636" t="s">
        <v>972</v>
      </c>
      <c r="B12636" t="s">
        <v>241</v>
      </c>
      <c r="C12636" s="76" t="s">
        <v>842</v>
      </c>
      <c r="D12636" t="s">
        <v>980</v>
      </c>
      <c r="E12636" s="82">
        <v>10.199999999999999</v>
      </c>
      <c r="F12636" t="s">
        <v>973</v>
      </c>
      <c r="G12636" s="83">
        <v>42640</v>
      </c>
      <c r="I12636">
        <v>2016</v>
      </c>
    </row>
    <row r="12637" spans="1:9" x14ac:dyDescent="0.25">
      <c r="A12637" t="s">
        <v>972</v>
      </c>
      <c r="B12637" t="s">
        <v>245</v>
      </c>
      <c r="C12637" s="76" t="s">
        <v>842</v>
      </c>
      <c r="D12637" t="s">
        <v>980</v>
      </c>
      <c r="E12637" s="82">
        <v>11.4</v>
      </c>
      <c r="F12637" t="s">
        <v>973</v>
      </c>
      <c r="G12637" s="83">
        <v>42668</v>
      </c>
      <c r="I12637">
        <v>2016</v>
      </c>
    </row>
    <row r="12638" spans="1:9" x14ac:dyDescent="0.25">
      <c r="A12638" t="s">
        <v>972</v>
      </c>
      <c r="B12638" t="s">
        <v>179</v>
      </c>
      <c r="C12638" s="76" t="s">
        <v>842</v>
      </c>
      <c r="D12638" t="s">
        <v>980</v>
      </c>
      <c r="E12638" s="82">
        <v>7.6</v>
      </c>
      <c r="F12638" t="s">
        <v>973</v>
      </c>
      <c r="G12638" s="83">
        <v>42690</v>
      </c>
      <c r="I12638">
        <v>2016</v>
      </c>
    </row>
    <row r="12639" spans="1:9" x14ac:dyDescent="0.25">
      <c r="A12639" t="s">
        <v>972</v>
      </c>
      <c r="B12639" t="s">
        <v>132</v>
      </c>
      <c r="C12639" s="76" t="s">
        <v>842</v>
      </c>
      <c r="D12639" t="s">
        <v>980</v>
      </c>
      <c r="E12639" s="82">
        <v>3</v>
      </c>
      <c r="F12639" t="s">
        <v>973</v>
      </c>
      <c r="G12639" s="83">
        <v>42653</v>
      </c>
      <c r="I12639">
        <v>2016</v>
      </c>
    </row>
    <row r="12640" spans="1:9" x14ac:dyDescent="0.25">
      <c r="A12640" t="s">
        <v>972</v>
      </c>
      <c r="B12640" t="s">
        <v>245</v>
      </c>
      <c r="C12640" s="76" t="s">
        <v>842</v>
      </c>
      <c r="D12640" t="s">
        <v>980</v>
      </c>
      <c r="E12640" s="82">
        <v>6</v>
      </c>
      <c r="F12640" t="s">
        <v>973</v>
      </c>
      <c r="G12640" s="83">
        <v>42663</v>
      </c>
      <c r="I12640">
        <v>2016</v>
      </c>
    </row>
    <row r="12641" spans="1:9" x14ac:dyDescent="0.25">
      <c r="A12641" t="s">
        <v>972</v>
      </c>
      <c r="B12641" t="s">
        <v>241</v>
      </c>
      <c r="C12641" s="76" t="s">
        <v>842</v>
      </c>
      <c r="D12641" t="s">
        <v>980</v>
      </c>
      <c r="E12641" s="82">
        <v>10</v>
      </c>
      <c r="F12641" t="s">
        <v>973</v>
      </c>
      <c r="G12641" s="83">
        <v>42726</v>
      </c>
      <c r="I12641">
        <v>2016</v>
      </c>
    </row>
    <row r="12642" spans="1:9" x14ac:dyDescent="0.25">
      <c r="A12642" t="s">
        <v>972</v>
      </c>
      <c r="B12642" t="s">
        <v>188</v>
      </c>
      <c r="C12642" s="76" t="s">
        <v>842</v>
      </c>
      <c r="D12642" t="s">
        <v>980</v>
      </c>
      <c r="E12642" s="82">
        <v>7.6</v>
      </c>
      <c r="F12642" t="s">
        <v>973</v>
      </c>
      <c r="G12642" s="83">
        <v>42660</v>
      </c>
      <c r="I12642">
        <v>2016</v>
      </c>
    </row>
    <row r="12643" spans="1:9" x14ac:dyDescent="0.25">
      <c r="A12643" t="s">
        <v>972</v>
      </c>
      <c r="B12643" t="s">
        <v>229</v>
      </c>
      <c r="C12643" s="76" t="s">
        <v>842</v>
      </c>
      <c r="D12643" t="s">
        <v>980</v>
      </c>
      <c r="E12643" s="82">
        <v>5</v>
      </c>
      <c r="F12643" t="s">
        <v>973</v>
      </c>
      <c r="G12643" s="83">
        <v>42675</v>
      </c>
      <c r="I12643">
        <v>2016</v>
      </c>
    </row>
    <row r="12644" spans="1:9" x14ac:dyDescent="0.25">
      <c r="A12644" t="s">
        <v>972</v>
      </c>
      <c r="B12644" t="s">
        <v>215</v>
      </c>
      <c r="C12644" s="76" t="s">
        <v>842</v>
      </c>
      <c r="D12644" t="s">
        <v>980</v>
      </c>
      <c r="E12644" s="82">
        <v>6</v>
      </c>
      <c r="F12644" t="s">
        <v>973</v>
      </c>
      <c r="G12644" s="83">
        <v>42657</v>
      </c>
      <c r="I12644">
        <v>2016</v>
      </c>
    </row>
    <row r="12645" spans="1:9" x14ac:dyDescent="0.25">
      <c r="A12645" t="s">
        <v>972</v>
      </c>
      <c r="B12645" t="s">
        <v>246</v>
      </c>
      <c r="C12645" s="76" t="s">
        <v>842</v>
      </c>
      <c r="D12645" t="s">
        <v>980</v>
      </c>
      <c r="E12645" s="82">
        <v>3</v>
      </c>
      <c r="F12645" t="s">
        <v>973</v>
      </c>
      <c r="G12645" s="83">
        <v>42643</v>
      </c>
      <c r="I12645">
        <v>2016</v>
      </c>
    </row>
    <row r="12646" spans="1:9" x14ac:dyDescent="0.25">
      <c r="A12646" t="s">
        <v>972</v>
      </c>
      <c r="B12646" t="s">
        <v>218</v>
      </c>
      <c r="C12646" s="76" t="s">
        <v>842</v>
      </c>
      <c r="D12646" t="s">
        <v>980</v>
      </c>
      <c r="E12646" s="82">
        <v>5</v>
      </c>
      <c r="F12646" t="s">
        <v>973</v>
      </c>
      <c r="G12646" s="83">
        <v>42648</v>
      </c>
      <c r="I12646">
        <v>2016</v>
      </c>
    </row>
    <row r="12647" spans="1:9" x14ac:dyDescent="0.25">
      <c r="A12647" t="s">
        <v>972</v>
      </c>
      <c r="B12647" t="s">
        <v>230</v>
      </c>
      <c r="C12647" s="76" t="s">
        <v>842</v>
      </c>
      <c r="D12647" t="s">
        <v>980</v>
      </c>
      <c r="E12647" s="82">
        <v>7.6</v>
      </c>
      <c r="F12647" t="s">
        <v>973</v>
      </c>
      <c r="G12647" s="83">
        <v>42663</v>
      </c>
      <c r="I12647">
        <v>2016</v>
      </c>
    </row>
    <row r="12648" spans="1:9" x14ac:dyDescent="0.25">
      <c r="A12648" t="s">
        <v>972</v>
      </c>
      <c r="B12648" t="s">
        <v>242</v>
      </c>
      <c r="C12648" s="76" t="s">
        <v>842</v>
      </c>
      <c r="D12648" t="s">
        <v>980</v>
      </c>
      <c r="E12648" s="82">
        <v>7.6</v>
      </c>
      <c r="F12648" t="s">
        <v>973</v>
      </c>
      <c r="G12648" s="83">
        <v>42675</v>
      </c>
      <c r="I12648">
        <v>2016</v>
      </c>
    </row>
    <row r="12649" spans="1:9" x14ac:dyDescent="0.25">
      <c r="A12649" t="s">
        <v>972</v>
      </c>
      <c r="B12649" t="s">
        <v>125</v>
      </c>
      <c r="C12649" s="76" t="s">
        <v>842</v>
      </c>
      <c r="D12649" t="s">
        <v>980</v>
      </c>
      <c r="E12649" s="82">
        <v>10</v>
      </c>
      <c r="F12649" t="s">
        <v>973</v>
      </c>
      <c r="G12649" s="83">
        <v>42643</v>
      </c>
      <c r="I12649">
        <v>2016</v>
      </c>
    </row>
    <row r="12650" spans="1:9" x14ac:dyDescent="0.25">
      <c r="A12650" t="s">
        <v>972</v>
      </c>
      <c r="B12650" t="s">
        <v>230</v>
      </c>
      <c r="C12650" s="76" t="s">
        <v>842</v>
      </c>
      <c r="D12650" t="s">
        <v>980</v>
      </c>
      <c r="E12650" s="82">
        <v>3.8</v>
      </c>
      <c r="F12650" t="s">
        <v>973</v>
      </c>
      <c r="G12650" s="83">
        <v>42711</v>
      </c>
      <c r="I12650">
        <v>2016</v>
      </c>
    </row>
    <row r="12651" spans="1:9" x14ac:dyDescent="0.25">
      <c r="A12651" t="s">
        <v>972</v>
      </c>
      <c r="B12651" t="s">
        <v>237</v>
      </c>
      <c r="C12651" s="76" t="s">
        <v>842</v>
      </c>
      <c r="D12651" t="s">
        <v>980</v>
      </c>
      <c r="E12651" s="82">
        <v>10</v>
      </c>
      <c r="F12651" t="s">
        <v>973</v>
      </c>
      <c r="G12651" s="83">
        <v>42662</v>
      </c>
      <c r="I12651">
        <v>2016</v>
      </c>
    </row>
    <row r="12652" spans="1:9" x14ac:dyDescent="0.25">
      <c r="A12652" t="s">
        <v>972</v>
      </c>
      <c r="B12652" t="s">
        <v>278</v>
      </c>
      <c r="C12652" s="76" t="s">
        <v>842</v>
      </c>
      <c r="D12652" t="s">
        <v>980</v>
      </c>
      <c r="E12652" s="82">
        <v>10</v>
      </c>
      <c r="F12652" t="s">
        <v>973</v>
      </c>
      <c r="G12652" s="83">
        <v>42634</v>
      </c>
      <c r="I12652">
        <v>2016</v>
      </c>
    </row>
    <row r="12653" spans="1:9" x14ac:dyDescent="0.25">
      <c r="A12653" t="s">
        <v>972</v>
      </c>
      <c r="B12653" t="s">
        <v>241</v>
      </c>
      <c r="C12653" s="76" t="s">
        <v>842</v>
      </c>
      <c r="D12653" t="s">
        <v>980</v>
      </c>
      <c r="E12653" s="82">
        <v>3</v>
      </c>
      <c r="F12653" t="s">
        <v>973</v>
      </c>
      <c r="G12653" s="83">
        <v>42662</v>
      </c>
      <c r="I12653">
        <v>2016</v>
      </c>
    </row>
    <row r="12654" spans="1:9" x14ac:dyDescent="0.25">
      <c r="A12654" t="s">
        <v>972</v>
      </c>
      <c r="B12654" t="s">
        <v>207</v>
      </c>
      <c r="C12654" s="76" t="s">
        <v>842</v>
      </c>
      <c r="D12654" t="s">
        <v>980</v>
      </c>
      <c r="E12654" s="82">
        <v>6</v>
      </c>
      <c r="F12654" t="s">
        <v>973</v>
      </c>
      <c r="G12654" s="83">
        <v>42661</v>
      </c>
      <c r="I12654">
        <v>2016</v>
      </c>
    </row>
    <row r="12655" spans="1:9" x14ac:dyDescent="0.25">
      <c r="A12655" t="s">
        <v>972</v>
      </c>
      <c r="B12655" t="s">
        <v>224</v>
      </c>
      <c r="C12655" s="76" t="s">
        <v>842</v>
      </c>
      <c r="D12655" t="s">
        <v>980</v>
      </c>
      <c r="E12655" s="82">
        <v>7.75</v>
      </c>
      <c r="F12655" t="s">
        <v>973</v>
      </c>
      <c r="G12655" s="83">
        <v>42636</v>
      </c>
      <c r="I12655">
        <v>2016</v>
      </c>
    </row>
    <row r="12656" spans="1:9" x14ac:dyDescent="0.25">
      <c r="A12656" t="s">
        <v>972</v>
      </c>
      <c r="B12656" t="s">
        <v>66</v>
      </c>
      <c r="C12656" s="76" t="s">
        <v>842</v>
      </c>
      <c r="D12656" t="s">
        <v>980</v>
      </c>
      <c r="E12656" s="82">
        <v>6</v>
      </c>
      <c r="F12656" t="s">
        <v>973</v>
      </c>
      <c r="G12656" s="83">
        <v>42684</v>
      </c>
      <c r="I12656">
        <v>2016</v>
      </c>
    </row>
    <row r="12657" spans="1:9" x14ac:dyDescent="0.25">
      <c r="A12657" t="s">
        <v>972</v>
      </c>
      <c r="B12657" t="s">
        <v>209</v>
      </c>
      <c r="C12657" s="76" t="s">
        <v>842</v>
      </c>
      <c r="D12657" t="s">
        <v>980</v>
      </c>
      <c r="E12657" s="82">
        <v>3</v>
      </c>
      <c r="F12657" t="s">
        <v>973</v>
      </c>
      <c r="G12657" s="83">
        <v>42661</v>
      </c>
      <c r="I12657">
        <v>2016</v>
      </c>
    </row>
    <row r="12658" spans="1:9" x14ac:dyDescent="0.25">
      <c r="A12658" t="s">
        <v>972</v>
      </c>
      <c r="B12658" t="s">
        <v>95</v>
      </c>
      <c r="C12658" s="76" t="s">
        <v>842</v>
      </c>
      <c r="D12658" t="s">
        <v>980</v>
      </c>
      <c r="E12658" s="82">
        <v>3</v>
      </c>
      <c r="F12658" t="s">
        <v>973</v>
      </c>
      <c r="G12658" s="83">
        <v>42668</v>
      </c>
      <c r="I12658">
        <v>2016</v>
      </c>
    </row>
    <row r="12659" spans="1:9" x14ac:dyDescent="0.25">
      <c r="A12659" t="s">
        <v>972</v>
      </c>
      <c r="B12659" t="s">
        <v>199</v>
      </c>
      <c r="C12659" s="76" t="s">
        <v>842</v>
      </c>
      <c r="D12659" t="s">
        <v>980</v>
      </c>
      <c r="E12659" s="82">
        <v>7.5</v>
      </c>
      <c r="F12659" t="s">
        <v>973</v>
      </c>
      <c r="G12659" s="83">
        <v>42712</v>
      </c>
      <c r="I12659">
        <v>2016</v>
      </c>
    </row>
    <row r="12660" spans="1:9" x14ac:dyDescent="0.25">
      <c r="A12660" t="s">
        <v>972</v>
      </c>
      <c r="B12660" t="s">
        <v>245</v>
      </c>
      <c r="C12660" s="76" t="s">
        <v>842</v>
      </c>
      <c r="D12660" t="s">
        <v>980</v>
      </c>
      <c r="E12660" s="82">
        <v>5</v>
      </c>
      <c r="F12660" t="s">
        <v>973</v>
      </c>
      <c r="G12660" s="83">
        <v>42647</v>
      </c>
      <c r="I12660">
        <v>2016</v>
      </c>
    </row>
    <row r="12661" spans="1:9" x14ac:dyDescent="0.25">
      <c r="A12661" t="s">
        <v>972</v>
      </c>
      <c r="B12661" t="s">
        <v>173</v>
      </c>
      <c r="C12661" s="76" t="s">
        <v>842</v>
      </c>
      <c r="D12661" t="s">
        <v>980</v>
      </c>
      <c r="E12661" s="82">
        <v>3</v>
      </c>
      <c r="F12661" t="s">
        <v>973</v>
      </c>
      <c r="G12661" s="83">
        <v>42802</v>
      </c>
      <c r="I12661">
        <v>2017</v>
      </c>
    </row>
    <row r="12662" spans="1:9" x14ac:dyDescent="0.25">
      <c r="A12662" t="s">
        <v>972</v>
      </c>
      <c r="B12662" t="s">
        <v>87</v>
      </c>
      <c r="C12662" s="76" t="s">
        <v>842</v>
      </c>
      <c r="D12662" t="s">
        <v>980</v>
      </c>
      <c r="E12662" s="82">
        <v>7.6</v>
      </c>
      <c r="F12662" t="s">
        <v>973</v>
      </c>
      <c r="G12662" s="83">
        <v>42628</v>
      </c>
      <c r="I12662">
        <v>2016</v>
      </c>
    </row>
    <row r="12663" spans="1:9" x14ac:dyDescent="0.25">
      <c r="A12663" t="s">
        <v>972</v>
      </c>
      <c r="B12663" t="s">
        <v>208</v>
      </c>
      <c r="C12663" s="76" t="s">
        <v>842</v>
      </c>
      <c r="D12663" t="s">
        <v>980</v>
      </c>
      <c r="E12663" s="82">
        <v>4.2</v>
      </c>
      <c r="F12663" t="s">
        <v>973</v>
      </c>
      <c r="G12663" s="83">
        <v>42662</v>
      </c>
      <c r="I12663">
        <v>2016</v>
      </c>
    </row>
    <row r="12664" spans="1:9" x14ac:dyDescent="0.25">
      <c r="A12664" t="s">
        <v>972</v>
      </c>
      <c r="B12664" t="s">
        <v>242</v>
      </c>
      <c r="C12664" s="76" t="s">
        <v>842</v>
      </c>
      <c r="D12664" t="s">
        <v>980</v>
      </c>
      <c r="E12664" s="82">
        <v>5</v>
      </c>
      <c r="F12664" t="s">
        <v>973</v>
      </c>
      <c r="G12664" s="83">
        <v>42662</v>
      </c>
      <c r="I12664">
        <v>2016</v>
      </c>
    </row>
    <row r="12665" spans="1:9" x14ac:dyDescent="0.25">
      <c r="A12665" t="s">
        <v>972</v>
      </c>
      <c r="B12665" t="s">
        <v>243</v>
      </c>
      <c r="C12665" s="76" t="s">
        <v>842</v>
      </c>
      <c r="D12665" t="s">
        <v>980</v>
      </c>
      <c r="E12665" s="82">
        <v>7.6</v>
      </c>
      <c r="F12665" t="s">
        <v>973</v>
      </c>
      <c r="G12665" s="83">
        <v>42703</v>
      </c>
      <c r="I12665">
        <v>2016</v>
      </c>
    </row>
    <row r="12666" spans="1:9" x14ac:dyDescent="0.25">
      <c r="A12666" t="s">
        <v>972</v>
      </c>
      <c r="B12666" t="s">
        <v>241</v>
      </c>
      <c r="C12666" s="76" t="s">
        <v>842</v>
      </c>
      <c r="D12666" t="s">
        <v>980</v>
      </c>
      <c r="E12666" s="82">
        <v>5</v>
      </c>
      <c r="F12666" t="s">
        <v>973</v>
      </c>
      <c r="G12666" s="83">
        <v>42657</v>
      </c>
      <c r="I12666">
        <v>2016</v>
      </c>
    </row>
    <row r="12667" spans="1:9" x14ac:dyDescent="0.25">
      <c r="A12667" t="s">
        <v>972</v>
      </c>
      <c r="B12667" t="s">
        <v>133</v>
      </c>
      <c r="C12667" s="76" t="s">
        <v>842</v>
      </c>
      <c r="D12667" t="s">
        <v>980</v>
      </c>
      <c r="E12667" s="82">
        <v>6</v>
      </c>
      <c r="F12667" t="s">
        <v>973</v>
      </c>
      <c r="G12667" s="83">
        <v>42647</v>
      </c>
      <c r="I12667">
        <v>2016</v>
      </c>
    </row>
    <row r="12668" spans="1:9" x14ac:dyDescent="0.25">
      <c r="A12668" t="s">
        <v>972</v>
      </c>
      <c r="B12668" t="s">
        <v>249</v>
      </c>
      <c r="C12668" s="76" t="s">
        <v>842</v>
      </c>
      <c r="D12668" t="s">
        <v>980</v>
      </c>
      <c r="E12668" s="82">
        <v>5</v>
      </c>
      <c r="F12668" t="s">
        <v>973</v>
      </c>
      <c r="G12668" s="83">
        <v>42649</v>
      </c>
      <c r="I12668">
        <v>2016</v>
      </c>
    </row>
    <row r="12669" spans="1:9" x14ac:dyDescent="0.25">
      <c r="A12669" t="s">
        <v>972</v>
      </c>
      <c r="B12669" t="s">
        <v>199</v>
      </c>
      <c r="C12669" s="76" t="s">
        <v>842</v>
      </c>
      <c r="D12669" t="s">
        <v>980</v>
      </c>
      <c r="E12669" s="82">
        <v>7.6</v>
      </c>
      <c r="F12669" t="s">
        <v>973</v>
      </c>
      <c r="G12669" s="83">
        <v>42627</v>
      </c>
      <c r="I12669">
        <v>2016</v>
      </c>
    </row>
    <row r="12670" spans="1:9" x14ac:dyDescent="0.25">
      <c r="A12670" t="s">
        <v>972</v>
      </c>
      <c r="B12670" t="s">
        <v>243</v>
      </c>
      <c r="C12670" s="76" t="s">
        <v>842</v>
      </c>
      <c r="D12670" t="s">
        <v>980</v>
      </c>
      <c r="E12670" s="82">
        <v>4.2</v>
      </c>
      <c r="F12670" t="s">
        <v>973</v>
      </c>
      <c r="G12670" s="83">
        <v>42692</v>
      </c>
      <c r="I12670">
        <v>2016</v>
      </c>
    </row>
    <row r="12671" spans="1:9" x14ac:dyDescent="0.25">
      <c r="A12671" t="s">
        <v>972</v>
      </c>
      <c r="B12671" t="s">
        <v>232</v>
      </c>
      <c r="C12671" s="76" t="s">
        <v>842</v>
      </c>
      <c r="D12671" t="s">
        <v>980</v>
      </c>
      <c r="E12671" s="82">
        <v>3</v>
      </c>
      <c r="F12671" t="s">
        <v>973</v>
      </c>
      <c r="G12671" s="83">
        <v>42697</v>
      </c>
      <c r="I12671">
        <v>2016</v>
      </c>
    </row>
    <row r="12672" spans="1:9" x14ac:dyDescent="0.25">
      <c r="A12672" t="s">
        <v>972</v>
      </c>
      <c r="B12672" t="s">
        <v>241</v>
      </c>
      <c r="C12672" s="76" t="s">
        <v>842</v>
      </c>
      <c r="D12672" t="s">
        <v>980</v>
      </c>
      <c r="E12672" s="82">
        <v>8.4</v>
      </c>
      <c r="F12672" t="s">
        <v>973</v>
      </c>
      <c r="G12672" s="83">
        <v>42723</v>
      </c>
      <c r="I12672">
        <v>2016</v>
      </c>
    </row>
    <row r="12673" spans="1:9" x14ac:dyDescent="0.25">
      <c r="A12673" t="s">
        <v>972</v>
      </c>
      <c r="B12673" t="s">
        <v>241</v>
      </c>
      <c r="C12673" s="76" t="s">
        <v>842</v>
      </c>
      <c r="D12673" t="s">
        <v>980</v>
      </c>
      <c r="E12673" s="82">
        <v>7.8</v>
      </c>
      <c r="F12673" t="s">
        <v>973</v>
      </c>
      <c r="G12673" s="83">
        <v>42662</v>
      </c>
      <c r="I12673">
        <v>2016</v>
      </c>
    </row>
    <row r="12674" spans="1:9" x14ac:dyDescent="0.25">
      <c r="A12674" t="s">
        <v>972</v>
      </c>
      <c r="B12674" t="s">
        <v>63</v>
      </c>
      <c r="C12674" s="76" t="s">
        <v>842</v>
      </c>
      <c r="D12674" t="s">
        <v>980</v>
      </c>
      <c r="E12674" s="82">
        <v>3.6</v>
      </c>
      <c r="F12674" t="s">
        <v>973</v>
      </c>
      <c r="G12674" s="83">
        <v>42689</v>
      </c>
      <c r="I12674">
        <v>2016</v>
      </c>
    </row>
    <row r="12675" spans="1:9" x14ac:dyDescent="0.25">
      <c r="A12675" t="s">
        <v>972</v>
      </c>
      <c r="B12675" t="s">
        <v>151</v>
      </c>
      <c r="C12675" s="76" t="s">
        <v>842</v>
      </c>
      <c r="D12675" t="s">
        <v>980</v>
      </c>
      <c r="E12675" s="82">
        <v>3</v>
      </c>
      <c r="F12675" t="s">
        <v>973</v>
      </c>
      <c r="G12675" s="83">
        <v>42660</v>
      </c>
      <c r="I12675">
        <v>2016</v>
      </c>
    </row>
    <row r="12676" spans="1:9" x14ac:dyDescent="0.25">
      <c r="A12676" t="s">
        <v>972</v>
      </c>
      <c r="B12676" t="s">
        <v>55</v>
      </c>
      <c r="C12676" s="76" t="s">
        <v>842</v>
      </c>
      <c r="D12676" t="s">
        <v>980</v>
      </c>
      <c r="E12676" s="82">
        <v>3</v>
      </c>
      <c r="F12676" t="s">
        <v>973</v>
      </c>
      <c r="G12676" s="83">
        <v>42668</v>
      </c>
      <c r="I12676">
        <v>2016</v>
      </c>
    </row>
    <row r="12677" spans="1:9" x14ac:dyDescent="0.25">
      <c r="A12677" t="s">
        <v>972</v>
      </c>
      <c r="B12677" t="s">
        <v>141</v>
      </c>
      <c r="C12677" s="76" t="s">
        <v>842</v>
      </c>
      <c r="D12677" t="s">
        <v>980</v>
      </c>
      <c r="E12677" s="82">
        <v>3</v>
      </c>
      <c r="F12677" t="s">
        <v>973</v>
      </c>
      <c r="G12677" s="83">
        <v>42662</v>
      </c>
      <c r="I12677">
        <v>2016</v>
      </c>
    </row>
    <row r="12678" spans="1:9" x14ac:dyDescent="0.25">
      <c r="A12678" t="s">
        <v>972</v>
      </c>
      <c r="B12678" t="s">
        <v>177</v>
      </c>
      <c r="C12678" s="76" t="s">
        <v>842</v>
      </c>
      <c r="D12678" t="s">
        <v>980</v>
      </c>
      <c r="E12678" s="82">
        <v>3</v>
      </c>
      <c r="F12678" t="s">
        <v>973</v>
      </c>
      <c r="G12678" s="83">
        <v>42719</v>
      </c>
      <c r="I12678">
        <v>2016</v>
      </c>
    </row>
    <row r="12679" spans="1:9" x14ac:dyDescent="0.25">
      <c r="A12679" t="s">
        <v>972</v>
      </c>
      <c r="B12679" t="s">
        <v>63</v>
      </c>
      <c r="C12679" s="76" t="s">
        <v>842</v>
      </c>
      <c r="D12679" t="s">
        <v>980</v>
      </c>
      <c r="E12679" s="82">
        <v>5</v>
      </c>
      <c r="F12679" t="s">
        <v>973</v>
      </c>
      <c r="G12679" s="83">
        <v>42668</v>
      </c>
      <c r="I12679">
        <v>2016</v>
      </c>
    </row>
    <row r="12680" spans="1:9" x14ac:dyDescent="0.25">
      <c r="A12680" t="s">
        <v>972</v>
      </c>
      <c r="B12680" s="74" t="s">
        <v>213</v>
      </c>
      <c r="C12680" s="76" t="s">
        <v>842</v>
      </c>
      <c r="D12680" t="s">
        <v>980</v>
      </c>
      <c r="E12680" s="82">
        <v>12</v>
      </c>
      <c r="F12680" t="s">
        <v>973</v>
      </c>
      <c r="G12680" s="83">
        <v>42657</v>
      </c>
      <c r="I12680">
        <v>2016</v>
      </c>
    </row>
    <row r="12681" spans="1:9" x14ac:dyDescent="0.25">
      <c r="A12681" t="s">
        <v>972</v>
      </c>
      <c r="B12681" t="s">
        <v>63</v>
      </c>
      <c r="C12681" s="76" t="s">
        <v>842</v>
      </c>
      <c r="D12681" t="s">
        <v>980</v>
      </c>
      <c r="E12681" s="82">
        <v>3</v>
      </c>
      <c r="F12681" t="s">
        <v>973</v>
      </c>
      <c r="G12681" s="83">
        <v>42678</v>
      </c>
      <c r="I12681">
        <v>2016</v>
      </c>
    </row>
    <row r="12682" spans="1:9" x14ac:dyDescent="0.25">
      <c r="A12682" t="s">
        <v>972</v>
      </c>
      <c r="B12682" t="s">
        <v>254</v>
      </c>
      <c r="C12682" s="76" t="s">
        <v>842</v>
      </c>
      <c r="D12682" t="s">
        <v>980</v>
      </c>
      <c r="E12682" s="82">
        <v>3</v>
      </c>
      <c r="F12682" t="s">
        <v>973</v>
      </c>
      <c r="G12682" s="83">
        <v>42692</v>
      </c>
      <c r="I12682">
        <v>2016</v>
      </c>
    </row>
    <row r="12683" spans="1:9" x14ac:dyDescent="0.25">
      <c r="A12683" t="s">
        <v>972</v>
      </c>
      <c r="B12683" t="s">
        <v>118</v>
      </c>
      <c r="C12683" s="76" t="s">
        <v>842</v>
      </c>
      <c r="D12683" t="s">
        <v>980</v>
      </c>
      <c r="E12683" s="82">
        <v>12</v>
      </c>
      <c r="F12683" t="s">
        <v>973</v>
      </c>
      <c r="G12683" s="83">
        <v>42676</v>
      </c>
      <c r="I12683">
        <v>2016</v>
      </c>
    </row>
    <row r="12684" spans="1:9" x14ac:dyDescent="0.25">
      <c r="A12684" t="s">
        <v>972</v>
      </c>
      <c r="B12684" t="s">
        <v>184</v>
      </c>
      <c r="C12684" s="76" t="s">
        <v>842</v>
      </c>
      <c r="D12684" t="s">
        <v>980</v>
      </c>
      <c r="E12684" s="82">
        <v>6</v>
      </c>
      <c r="F12684" t="s">
        <v>973</v>
      </c>
      <c r="G12684" s="83">
        <v>42703</v>
      </c>
      <c r="I12684">
        <v>2016</v>
      </c>
    </row>
    <row r="12685" spans="1:9" x14ac:dyDescent="0.25">
      <c r="A12685" t="s">
        <v>972</v>
      </c>
      <c r="B12685" t="s">
        <v>93</v>
      </c>
      <c r="C12685" s="76" t="s">
        <v>842</v>
      </c>
      <c r="D12685" t="s">
        <v>980</v>
      </c>
      <c r="E12685" s="82">
        <v>3.8</v>
      </c>
      <c r="F12685" t="s">
        <v>973</v>
      </c>
      <c r="G12685" s="83">
        <v>42716</v>
      </c>
      <c r="I12685">
        <v>2016</v>
      </c>
    </row>
    <row r="12686" spans="1:9" x14ac:dyDescent="0.25">
      <c r="A12686" t="s">
        <v>972</v>
      </c>
      <c r="B12686" t="s">
        <v>232</v>
      </c>
      <c r="C12686" s="76" t="s">
        <v>842</v>
      </c>
      <c r="D12686" t="s">
        <v>980</v>
      </c>
      <c r="E12686" s="82">
        <v>14</v>
      </c>
      <c r="F12686" t="s">
        <v>973</v>
      </c>
      <c r="G12686" s="83">
        <v>42817</v>
      </c>
      <c r="I12686">
        <v>2017</v>
      </c>
    </row>
    <row r="12687" spans="1:9" x14ac:dyDescent="0.25">
      <c r="A12687" t="s">
        <v>972</v>
      </c>
      <c r="B12687" t="s">
        <v>116</v>
      </c>
      <c r="C12687" s="76" t="s">
        <v>842</v>
      </c>
      <c r="D12687" t="s">
        <v>980</v>
      </c>
      <c r="E12687" s="82">
        <v>15</v>
      </c>
      <c r="F12687" t="s">
        <v>973</v>
      </c>
      <c r="G12687" s="83">
        <v>42758</v>
      </c>
      <c r="I12687">
        <v>2017</v>
      </c>
    </row>
    <row r="12688" spans="1:9" x14ac:dyDescent="0.25">
      <c r="A12688" t="s">
        <v>972</v>
      </c>
      <c r="B12688" t="s">
        <v>240</v>
      </c>
      <c r="C12688" s="76" t="s">
        <v>842</v>
      </c>
      <c r="D12688" t="s">
        <v>980</v>
      </c>
      <c r="E12688" s="82">
        <v>6</v>
      </c>
      <c r="F12688" t="s">
        <v>973</v>
      </c>
      <c r="G12688" s="83">
        <v>42690</v>
      </c>
      <c r="I12688">
        <v>2016</v>
      </c>
    </row>
    <row r="12689" spans="1:9" x14ac:dyDescent="0.25">
      <c r="A12689" t="s">
        <v>972</v>
      </c>
      <c r="B12689" t="s">
        <v>104</v>
      </c>
      <c r="C12689" s="76" t="s">
        <v>842</v>
      </c>
      <c r="D12689" t="s">
        <v>980</v>
      </c>
      <c r="E12689" s="82">
        <v>3.8</v>
      </c>
      <c r="F12689" t="s">
        <v>973</v>
      </c>
      <c r="G12689" s="83">
        <v>42655</v>
      </c>
      <c r="I12689">
        <v>2016</v>
      </c>
    </row>
    <row r="12690" spans="1:9" x14ac:dyDescent="0.25">
      <c r="A12690" t="s">
        <v>972</v>
      </c>
      <c r="B12690" t="s">
        <v>115</v>
      </c>
      <c r="C12690" s="76" t="s">
        <v>842</v>
      </c>
      <c r="D12690" t="s">
        <v>980</v>
      </c>
      <c r="E12690" s="82">
        <v>5</v>
      </c>
      <c r="F12690" t="s">
        <v>973</v>
      </c>
      <c r="G12690" s="83">
        <v>42649</v>
      </c>
      <c r="I12690">
        <v>2016</v>
      </c>
    </row>
    <row r="12691" spans="1:9" x14ac:dyDescent="0.25">
      <c r="A12691" t="s">
        <v>972</v>
      </c>
      <c r="B12691" t="s">
        <v>133</v>
      </c>
      <c r="C12691" s="76" t="s">
        <v>842</v>
      </c>
      <c r="D12691" t="s">
        <v>980</v>
      </c>
      <c r="E12691" s="82">
        <v>10</v>
      </c>
      <c r="F12691" t="s">
        <v>973</v>
      </c>
      <c r="G12691" s="83">
        <v>42655</v>
      </c>
      <c r="I12691">
        <v>2016</v>
      </c>
    </row>
    <row r="12692" spans="1:9" x14ac:dyDescent="0.25">
      <c r="A12692" t="s">
        <v>972</v>
      </c>
      <c r="B12692" t="s">
        <v>253</v>
      </c>
      <c r="C12692" s="76" t="s">
        <v>842</v>
      </c>
      <c r="D12692" t="s">
        <v>980</v>
      </c>
      <c r="E12692" s="82">
        <v>5</v>
      </c>
      <c r="F12692" t="s">
        <v>973</v>
      </c>
      <c r="G12692" s="83">
        <v>42663</v>
      </c>
      <c r="I12692">
        <v>2016</v>
      </c>
    </row>
    <row r="12693" spans="1:9" x14ac:dyDescent="0.25">
      <c r="A12693" t="s">
        <v>972</v>
      </c>
      <c r="B12693" t="s">
        <v>245</v>
      </c>
      <c r="C12693" s="76" t="s">
        <v>842</v>
      </c>
      <c r="D12693" t="s">
        <v>980</v>
      </c>
      <c r="E12693" s="82">
        <v>5</v>
      </c>
      <c r="F12693" t="s">
        <v>973</v>
      </c>
      <c r="G12693" s="83">
        <v>42647</v>
      </c>
      <c r="I12693">
        <v>2016</v>
      </c>
    </row>
    <row r="12694" spans="1:9" x14ac:dyDescent="0.25">
      <c r="A12694" t="s">
        <v>972</v>
      </c>
      <c r="B12694" s="74" t="s">
        <v>213</v>
      </c>
      <c r="C12694" s="76" t="s">
        <v>842</v>
      </c>
      <c r="D12694" t="s">
        <v>980</v>
      </c>
      <c r="E12694" s="82">
        <v>3</v>
      </c>
      <c r="F12694" t="s">
        <v>973</v>
      </c>
      <c r="G12694" s="83">
        <v>42667</v>
      </c>
      <c r="I12694">
        <v>2016</v>
      </c>
    </row>
    <row r="12695" spans="1:9" x14ac:dyDescent="0.25">
      <c r="A12695" t="s">
        <v>972</v>
      </c>
      <c r="B12695" t="s">
        <v>240</v>
      </c>
      <c r="C12695" s="76" t="s">
        <v>842</v>
      </c>
      <c r="D12695" t="s">
        <v>980</v>
      </c>
      <c r="E12695" s="82">
        <v>3.6</v>
      </c>
      <c r="F12695" t="s">
        <v>973</v>
      </c>
      <c r="G12695" s="83">
        <v>42684</v>
      </c>
      <c r="I12695">
        <v>2016</v>
      </c>
    </row>
    <row r="12696" spans="1:9" x14ac:dyDescent="0.25">
      <c r="A12696" t="s">
        <v>972</v>
      </c>
      <c r="B12696" t="s">
        <v>66</v>
      </c>
      <c r="C12696" s="76" t="s">
        <v>842</v>
      </c>
      <c r="D12696" t="s">
        <v>980</v>
      </c>
      <c r="E12696" s="82">
        <v>3.6</v>
      </c>
      <c r="F12696" t="s">
        <v>973</v>
      </c>
      <c r="G12696" s="83">
        <v>42662</v>
      </c>
      <c r="I12696">
        <v>2016</v>
      </c>
    </row>
    <row r="12697" spans="1:9" x14ac:dyDescent="0.25">
      <c r="A12697" t="s">
        <v>972</v>
      </c>
      <c r="B12697" t="s">
        <v>249</v>
      </c>
      <c r="C12697" s="76" t="s">
        <v>842</v>
      </c>
      <c r="D12697" t="s">
        <v>980</v>
      </c>
      <c r="E12697" s="82">
        <v>10.6</v>
      </c>
      <c r="F12697" t="s">
        <v>973</v>
      </c>
      <c r="G12697" s="83">
        <v>42634</v>
      </c>
      <c r="I12697">
        <v>2016</v>
      </c>
    </row>
    <row r="12698" spans="1:9" x14ac:dyDescent="0.25">
      <c r="A12698" t="s">
        <v>972</v>
      </c>
      <c r="B12698" t="s">
        <v>198</v>
      </c>
      <c r="C12698" s="76" t="s">
        <v>842</v>
      </c>
      <c r="D12698" t="s">
        <v>980</v>
      </c>
      <c r="E12698" s="82">
        <v>5</v>
      </c>
      <c r="F12698" t="s">
        <v>973</v>
      </c>
      <c r="G12698" s="83">
        <v>42661</v>
      </c>
      <c r="I12698">
        <v>2016</v>
      </c>
    </row>
    <row r="12699" spans="1:9" x14ac:dyDescent="0.25">
      <c r="A12699" t="s">
        <v>972</v>
      </c>
      <c r="B12699" t="s">
        <v>177</v>
      </c>
      <c r="C12699" s="76" t="s">
        <v>842</v>
      </c>
      <c r="D12699" t="s">
        <v>980</v>
      </c>
      <c r="E12699" s="82">
        <v>5</v>
      </c>
      <c r="F12699" t="s">
        <v>973</v>
      </c>
      <c r="G12699" s="83">
        <v>42662</v>
      </c>
      <c r="I12699">
        <v>2016</v>
      </c>
    </row>
    <row r="12700" spans="1:9" x14ac:dyDescent="0.25">
      <c r="A12700" t="s">
        <v>972</v>
      </c>
      <c r="B12700" t="s">
        <v>241</v>
      </c>
      <c r="C12700" s="76" t="s">
        <v>842</v>
      </c>
      <c r="D12700" t="s">
        <v>980</v>
      </c>
      <c r="E12700" s="82">
        <v>7.2</v>
      </c>
      <c r="F12700" t="s">
        <v>973</v>
      </c>
      <c r="G12700" s="83">
        <v>42683</v>
      </c>
      <c r="I12700">
        <v>2016</v>
      </c>
    </row>
    <row r="12701" spans="1:9" ht="14.45" customHeight="1" x14ac:dyDescent="0.25">
      <c r="A12701" t="s">
        <v>972</v>
      </c>
      <c r="B12701" s="74" t="s">
        <v>213</v>
      </c>
      <c r="C12701" s="76" t="s">
        <v>842</v>
      </c>
      <c r="D12701" t="s">
        <v>980</v>
      </c>
      <c r="E12701" s="82">
        <v>7.6</v>
      </c>
      <c r="F12701" t="s">
        <v>973</v>
      </c>
      <c r="G12701" s="83">
        <v>42682</v>
      </c>
      <c r="I12701">
        <v>2016</v>
      </c>
    </row>
    <row r="12702" spans="1:9" ht="14.45" customHeight="1" x14ac:dyDescent="0.25">
      <c r="A12702" t="s">
        <v>972</v>
      </c>
      <c r="B12702" t="s">
        <v>247</v>
      </c>
      <c r="C12702" s="76" t="s">
        <v>842</v>
      </c>
      <c r="D12702" t="s">
        <v>980</v>
      </c>
      <c r="E12702" s="82">
        <v>5</v>
      </c>
      <c r="F12702" t="s">
        <v>973</v>
      </c>
      <c r="G12702" s="83">
        <v>42632</v>
      </c>
      <c r="I12702">
        <v>2016</v>
      </c>
    </row>
    <row r="12703" spans="1:9" x14ac:dyDescent="0.25">
      <c r="A12703" t="s">
        <v>972</v>
      </c>
      <c r="B12703" t="s">
        <v>96</v>
      </c>
      <c r="C12703" s="76" t="s">
        <v>842</v>
      </c>
      <c r="D12703" t="s">
        <v>980</v>
      </c>
      <c r="E12703" s="82">
        <v>7.6</v>
      </c>
      <c r="F12703" t="s">
        <v>973</v>
      </c>
      <c r="G12703" s="83">
        <v>42634</v>
      </c>
      <c r="I12703">
        <v>2016</v>
      </c>
    </row>
    <row r="12704" spans="1:9" x14ac:dyDescent="0.25">
      <c r="A12704" t="s">
        <v>972</v>
      </c>
      <c r="B12704" t="s">
        <v>215</v>
      </c>
      <c r="C12704" s="76" t="s">
        <v>842</v>
      </c>
      <c r="D12704" t="s">
        <v>980</v>
      </c>
      <c r="E12704" s="82">
        <v>7.5</v>
      </c>
      <c r="F12704" t="s">
        <v>973</v>
      </c>
      <c r="G12704" s="83">
        <v>42725</v>
      </c>
      <c r="I12704">
        <v>2016</v>
      </c>
    </row>
    <row r="12705" spans="1:9" x14ac:dyDescent="0.25">
      <c r="A12705" t="s">
        <v>972</v>
      </c>
      <c r="B12705" t="s">
        <v>281</v>
      </c>
      <c r="C12705" s="76" t="s">
        <v>842</v>
      </c>
      <c r="D12705" t="s">
        <v>980</v>
      </c>
      <c r="E12705" s="82">
        <v>7.6</v>
      </c>
      <c r="F12705" t="s">
        <v>973</v>
      </c>
      <c r="G12705" s="83">
        <v>42731</v>
      </c>
      <c r="I12705">
        <v>2016</v>
      </c>
    </row>
    <row r="12706" spans="1:9" x14ac:dyDescent="0.25">
      <c r="A12706" t="s">
        <v>972</v>
      </c>
      <c r="B12706" t="s">
        <v>88</v>
      </c>
      <c r="C12706" s="76" t="s">
        <v>842</v>
      </c>
      <c r="D12706" t="s">
        <v>980</v>
      </c>
      <c r="E12706" s="82">
        <v>6.4</v>
      </c>
      <c r="F12706" t="s">
        <v>973</v>
      </c>
      <c r="G12706" s="83">
        <v>42703</v>
      </c>
      <c r="I12706">
        <v>2016</v>
      </c>
    </row>
    <row r="12707" spans="1:9" x14ac:dyDescent="0.25">
      <c r="A12707" t="s">
        <v>972</v>
      </c>
      <c r="B12707" t="s">
        <v>96</v>
      </c>
      <c r="C12707" s="76" t="s">
        <v>842</v>
      </c>
      <c r="D12707" t="s">
        <v>980</v>
      </c>
      <c r="E12707" s="82">
        <v>4</v>
      </c>
      <c r="F12707" t="s">
        <v>973</v>
      </c>
      <c r="G12707" s="83">
        <v>42640</v>
      </c>
      <c r="I12707">
        <v>2016</v>
      </c>
    </row>
    <row r="12708" spans="1:9" x14ac:dyDescent="0.25">
      <c r="A12708" t="s">
        <v>972</v>
      </c>
      <c r="B12708" t="s">
        <v>95</v>
      </c>
      <c r="C12708" s="76" t="s">
        <v>842</v>
      </c>
      <c r="D12708" t="s">
        <v>980</v>
      </c>
      <c r="E12708" s="82">
        <v>5.2</v>
      </c>
      <c r="F12708" t="s">
        <v>973</v>
      </c>
      <c r="G12708" s="83">
        <v>42703</v>
      </c>
      <c r="I12708">
        <v>2016</v>
      </c>
    </row>
    <row r="12709" spans="1:9" x14ac:dyDescent="0.25">
      <c r="A12709" t="s">
        <v>972</v>
      </c>
      <c r="B12709" t="s">
        <v>177</v>
      </c>
      <c r="C12709" s="76" t="s">
        <v>842</v>
      </c>
      <c r="D12709" t="s">
        <v>980</v>
      </c>
      <c r="E12709" s="82">
        <v>3</v>
      </c>
      <c r="F12709" t="s">
        <v>973</v>
      </c>
      <c r="G12709" s="83">
        <v>42681</v>
      </c>
      <c r="I12709">
        <v>2016</v>
      </c>
    </row>
    <row r="12710" spans="1:9" x14ac:dyDescent="0.25">
      <c r="A12710" t="s">
        <v>972</v>
      </c>
      <c r="B12710" t="s">
        <v>71</v>
      </c>
      <c r="C12710" s="76" t="s">
        <v>842</v>
      </c>
      <c r="D12710" t="s">
        <v>980</v>
      </c>
      <c r="E12710" s="82">
        <v>7.5</v>
      </c>
      <c r="F12710" t="s">
        <v>973</v>
      </c>
      <c r="G12710" s="83">
        <v>42664</v>
      </c>
      <c r="I12710">
        <v>2016</v>
      </c>
    </row>
    <row r="12711" spans="1:9" x14ac:dyDescent="0.25">
      <c r="A12711" t="s">
        <v>972</v>
      </c>
      <c r="B12711" t="s">
        <v>11</v>
      </c>
      <c r="C12711" s="76" t="s">
        <v>842</v>
      </c>
      <c r="D12711" t="s">
        <v>980</v>
      </c>
      <c r="E12711" s="82">
        <v>11.4</v>
      </c>
      <c r="F12711" t="s">
        <v>973</v>
      </c>
      <c r="G12711" s="83">
        <v>42670</v>
      </c>
      <c r="I12711">
        <v>2016</v>
      </c>
    </row>
    <row r="12712" spans="1:9" x14ac:dyDescent="0.25">
      <c r="A12712" t="s">
        <v>972</v>
      </c>
      <c r="B12712" t="s">
        <v>244</v>
      </c>
      <c r="C12712" s="76" t="s">
        <v>842</v>
      </c>
      <c r="D12712" t="s">
        <v>980</v>
      </c>
      <c r="E12712" s="82">
        <v>5</v>
      </c>
      <c r="F12712" t="s">
        <v>973</v>
      </c>
      <c r="G12712" s="83">
        <v>42684</v>
      </c>
      <c r="I12712">
        <v>2016</v>
      </c>
    </row>
    <row r="12713" spans="1:9" x14ac:dyDescent="0.25">
      <c r="A12713" t="s">
        <v>972</v>
      </c>
      <c r="B12713" t="s">
        <v>78</v>
      </c>
      <c r="C12713" s="76" t="s">
        <v>842</v>
      </c>
      <c r="D12713" t="s">
        <v>980</v>
      </c>
      <c r="E12713" s="82">
        <v>3.6</v>
      </c>
      <c r="F12713" t="s">
        <v>973</v>
      </c>
      <c r="G12713" s="83">
        <v>42681</v>
      </c>
      <c r="I12713">
        <v>2016</v>
      </c>
    </row>
    <row r="12714" spans="1:9" x14ac:dyDescent="0.25">
      <c r="A12714" t="s">
        <v>972</v>
      </c>
      <c r="B12714" t="s">
        <v>242</v>
      </c>
      <c r="C12714" s="76" t="s">
        <v>842</v>
      </c>
      <c r="D12714" t="s">
        <v>980</v>
      </c>
      <c r="E12714" s="82">
        <v>6</v>
      </c>
      <c r="F12714" t="s">
        <v>973</v>
      </c>
      <c r="G12714" s="83">
        <v>42683</v>
      </c>
      <c r="I12714">
        <v>2016</v>
      </c>
    </row>
    <row r="12715" spans="1:9" x14ac:dyDescent="0.25">
      <c r="A12715" t="s">
        <v>972</v>
      </c>
      <c r="B12715" t="s">
        <v>245</v>
      </c>
      <c r="C12715" s="76" t="s">
        <v>842</v>
      </c>
      <c r="D12715" t="s">
        <v>980</v>
      </c>
      <c r="E12715" s="82">
        <v>6</v>
      </c>
      <c r="F12715" t="s">
        <v>973</v>
      </c>
      <c r="G12715" s="83">
        <v>42697</v>
      </c>
      <c r="I12715">
        <v>2016</v>
      </c>
    </row>
    <row r="12716" spans="1:9" x14ac:dyDescent="0.25">
      <c r="A12716" t="s">
        <v>972</v>
      </c>
      <c r="B12716" t="s">
        <v>71</v>
      </c>
      <c r="C12716" s="76" t="s">
        <v>842</v>
      </c>
      <c r="D12716" t="s">
        <v>980</v>
      </c>
      <c r="E12716" s="82">
        <v>3.8</v>
      </c>
      <c r="F12716" t="s">
        <v>973</v>
      </c>
      <c r="G12716" s="83">
        <v>42662</v>
      </c>
      <c r="I12716">
        <v>2016</v>
      </c>
    </row>
    <row r="12717" spans="1:9" x14ac:dyDescent="0.25">
      <c r="A12717" t="s">
        <v>972</v>
      </c>
      <c r="B12717" t="s">
        <v>249</v>
      </c>
      <c r="C12717" s="76" t="s">
        <v>842</v>
      </c>
      <c r="D12717" t="s">
        <v>980</v>
      </c>
      <c r="E12717" s="82">
        <v>7.6</v>
      </c>
      <c r="F12717" t="s">
        <v>973</v>
      </c>
      <c r="G12717" s="83">
        <v>42675</v>
      </c>
      <c r="I12717">
        <v>2016</v>
      </c>
    </row>
    <row r="12718" spans="1:9" x14ac:dyDescent="0.25">
      <c r="A12718" t="s">
        <v>972</v>
      </c>
      <c r="B12718" t="s">
        <v>133</v>
      </c>
      <c r="C12718" s="76" t="s">
        <v>842</v>
      </c>
      <c r="D12718" t="s">
        <v>980</v>
      </c>
      <c r="E12718" s="82">
        <v>5</v>
      </c>
      <c r="F12718" t="s">
        <v>973</v>
      </c>
      <c r="G12718" s="83">
        <v>42669</v>
      </c>
      <c r="I12718">
        <v>2016</v>
      </c>
    </row>
    <row r="12719" spans="1:9" x14ac:dyDescent="0.25">
      <c r="A12719" t="s">
        <v>972</v>
      </c>
      <c r="B12719" t="s">
        <v>199</v>
      </c>
      <c r="C12719" s="76" t="s">
        <v>842</v>
      </c>
      <c r="D12719" t="s">
        <v>980</v>
      </c>
      <c r="E12719" s="82">
        <v>7.6</v>
      </c>
      <c r="F12719" t="s">
        <v>973</v>
      </c>
      <c r="G12719" s="83">
        <v>42662</v>
      </c>
      <c r="I12719">
        <v>2016</v>
      </c>
    </row>
    <row r="12720" spans="1:9" x14ac:dyDescent="0.25">
      <c r="A12720" t="s">
        <v>972</v>
      </c>
      <c r="B12720" t="s">
        <v>108</v>
      </c>
      <c r="C12720" s="76" t="s">
        <v>842</v>
      </c>
      <c r="D12720" t="s">
        <v>980</v>
      </c>
      <c r="E12720" s="82">
        <v>3.8</v>
      </c>
      <c r="F12720" t="s">
        <v>973</v>
      </c>
      <c r="G12720" s="83">
        <v>42649</v>
      </c>
      <c r="I12720">
        <v>2016</v>
      </c>
    </row>
    <row r="12721" spans="1:9" x14ac:dyDescent="0.25">
      <c r="A12721" t="s">
        <v>972</v>
      </c>
      <c r="B12721" t="s">
        <v>224</v>
      </c>
      <c r="C12721" s="76" t="s">
        <v>842</v>
      </c>
      <c r="D12721" t="s">
        <v>980</v>
      </c>
      <c r="E12721" s="82">
        <v>7.6</v>
      </c>
      <c r="F12721" t="s">
        <v>973</v>
      </c>
      <c r="G12721" s="83">
        <v>42656</v>
      </c>
      <c r="I12721">
        <v>2016</v>
      </c>
    </row>
    <row r="12722" spans="1:9" x14ac:dyDescent="0.25">
      <c r="A12722" t="s">
        <v>972</v>
      </c>
      <c r="B12722" t="s">
        <v>186</v>
      </c>
      <c r="C12722" s="76" t="s">
        <v>842</v>
      </c>
      <c r="D12722" t="s">
        <v>980</v>
      </c>
      <c r="E12722" s="82">
        <v>13.25</v>
      </c>
      <c r="F12722" t="s">
        <v>973</v>
      </c>
      <c r="G12722" s="83">
        <v>42766</v>
      </c>
      <c r="I12722">
        <v>2017</v>
      </c>
    </row>
    <row r="12723" spans="1:9" x14ac:dyDescent="0.25">
      <c r="A12723" t="s">
        <v>972</v>
      </c>
      <c r="B12723" t="s">
        <v>186</v>
      </c>
      <c r="C12723" s="76" t="s">
        <v>842</v>
      </c>
      <c r="D12723" t="s">
        <v>980</v>
      </c>
      <c r="E12723" s="82">
        <v>8.5</v>
      </c>
      <c r="F12723" t="s">
        <v>973</v>
      </c>
      <c r="G12723" s="83">
        <v>42740</v>
      </c>
      <c r="I12723">
        <v>2017</v>
      </c>
    </row>
    <row r="12724" spans="1:9" x14ac:dyDescent="0.25">
      <c r="A12724" t="s">
        <v>972</v>
      </c>
      <c r="B12724" t="s">
        <v>222</v>
      </c>
      <c r="C12724" s="76" t="s">
        <v>842</v>
      </c>
      <c r="D12724" t="s">
        <v>980</v>
      </c>
      <c r="E12724" s="82">
        <v>8.1999999999999993</v>
      </c>
      <c r="F12724" t="s">
        <v>973</v>
      </c>
      <c r="G12724" s="83">
        <v>42684</v>
      </c>
      <c r="I12724">
        <v>2016</v>
      </c>
    </row>
    <row r="12725" spans="1:9" x14ac:dyDescent="0.25">
      <c r="A12725" t="s">
        <v>972</v>
      </c>
      <c r="B12725" t="s">
        <v>171</v>
      </c>
      <c r="C12725" s="76" t="s">
        <v>842</v>
      </c>
      <c r="D12725" t="s">
        <v>980</v>
      </c>
      <c r="E12725" s="82">
        <v>5</v>
      </c>
      <c r="F12725" t="s">
        <v>973</v>
      </c>
      <c r="G12725" s="83">
        <v>42674</v>
      </c>
      <c r="I12725">
        <v>2016</v>
      </c>
    </row>
    <row r="12726" spans="1:9" x14ac:dyDescent="0.25">
      <c r="A12726" t="s">
        <v>972</v>
      </c>
      <c r="B12726" t="s">
        <v>257</v>
      </c>
      <c r="C12726" s="76" t="s">
        <v>842</v>
      </c>
      <c r="D12726" t="s">
        <v>980</v>
      </c>
      <c r="E12726" s="82">
        <v>3.64</v>
      </c>
      <c r="F12726" t="s">
        <v>973</v>
      </c>
      <c r="G12726" s="83">
        <v>42689</v>
      </c>
      <c r="I12726">
        <v>2016</v>
      </c>
    </row>
    <row r="12727" spans="1:9" x14ac:dyDescent="0.25">
      <c r="A12727" t="s">
        <v>972</v>
      </c>
      <c r="B12727" t="s">
        <v>235</v>
      </c>
      <c r="C12727" s="76" t="s">
        <v>842</v>
      </c>
      <c r="D12727" t="s">
        <v>980</v>
      </c>
      <c r="E12727" s="82">
        <v>5</v>
      </c>
      <c r="F12727" t="s">
        <v>973</v>
      </c>
      <c r="G12727" s="83">
        <v>42667</v>
      </c>
      <c r="I12727">
        <v>2016</v>
      </c>
    </row>
    <row r="12728" spans="1:9" x14ac:dyDescent="0.25">
      <c r="A12728" t="s">
        <v>972</v>
      </c>
      <c r="B12728" t="s">
        <v>95</v>
      </c>
      <c r="C12728" s="76" t="s">
        <v>842</v>
      </c>
      <c r="D12728" t="s">
        <v>980</v>
      </c>
      <c r="E12728" s="82">
        <v>11.4</v>
      </c>
      <c r="F12728" t="s">
        <v>973</v>
      </c>
      <c r="G12728" s="83">
        <v>42649</v>
      </c>
      <c r="I12728">
        <v>2016</v>
      </c>
    </row>
    <row r="12729" spans="1:9" x14ac:dyDescent="0.25">
      <c r="A12729" t="s">
        <v>972</v>
      </c>
      <c r="B12729" t="s">
        <v>213</v>
      </c>
      <c r="C12729" s="76" t="s">
        <v>842</v>
      </c>
      <c r="D12729" t="s">
        <v>980</v>
      </c>
      <c r="E12729" s="82">
        <v>5</v>
      </c>
      <c r="F12729" t="s">
        <v>973</v>
      </c>
      <c r="G12729" s="83">
        <v>42682</v>
      </c>
      <c r="I12729">
        <v>2016</v>
      </c>
    </row>
    <row r="12730" spans="1:9" x14ac:dyDescent="0.25">
      <c r="A12730" t="s">
        <v>972</v>
      </c>
      <c r="B12730" t="s">
        <v>73</v>
      </c>
      <c r="C12730" s="76" t="s">
        <v>842</v>
      </c>
      <c r="D12730" t="s">
        <v>980</v>
      </c>
      <c r="E12730" s="82">
        <v>8.1999999999999993</v>
      </c>
      <c r="F12730" t="s">
        <v>973</v>
      </c>
      <c r="G12730" s="83">
        <v>42667</v>
      </c>
      <c r="I12730">
        <v>2016</v>
      </c>
    </row>
    <row r="12731" spans="1:9" x14ac:dyDescent="0.25">
      <c r="A12731" t="s">
        <v>972</v>
      </c>
      <c r="B12731" t="s">
        <v>232</v>
      </c>
      <c r="C12731" s="76" t="s">
        <v>842</v>
      </c>
      <c r="D12731" t="s">
        <v>980</v>
      </c>
      <c r="E12731" s="82">
        <v>7.5</v>
      </c>
      <c r="F12731" t="s">
        <v>973</v>
      </c>
      <c r="G12731" s="83">
        <v>42642</v>
      </c>
      <c r="I12731">
        <v>2016</v>
      </c>
    </row>
    <row r="12732" spans="1:9" x14ac:dyDescent="0.25">
      <c r="A12732" t="s">
        <v>972</v>
      </c>
      <c r="B12732" t="s">
        <v>95</v>
      </c>
      <c r="C12732" s="76" t="s">
        <v>842</v>
      </c>
      <c r="D12732" t="s">
        <v>980</v>
      </c>
      <c r="E12732" s="82">
        <v>99.9</v>
      </c>
      <c r="F12732" t="s">
        <v>973</v>
      </c>
      <c r="G12732" s="83">
        <v>43077</v>
      </c>
      <c r="I12732">
        <v>2017</v>
      </c>
    </row>
    <row r="12733" spans="1:9" x14ac:dyDescent="0.25">
      <c r="A12733" t="s">
        <v>972</v>
      </c>
      <c r="B12733" t="s">
        <v>210</v>
      </c>
      <c r="C12733" s="76" t="s">
        <v>842</v>
      </c>
      <c r="D12733" t="s">
        <v>980</v>
      </c>
      <c r="E12733" s="82">
        <v>4.2</v>
      </c>
      <c r="F12733" t="s">
        <v>973</v>
      </c>
      <c r="G12733" s="83">
        <v>42678</v>
      </c>
      <c r="I12733">
        <v>2016</v>
      </c>
    </row>
    <row r="12734" spans="1:9" x14ac:dyDescent="0.25">
      <c r="A12734" t="s">
        <v>972</v>
      </c>
      <c r="B12734" t="s">
        <v>106</v>
      </c>
      <c r="C12734" s="76" t="s">
        <v>842</v>
      </c>
      <c r="D12734" t="s">
        <v>980</v>
      </c>
      <c r="E12734" s="82">
        <v>5</v>
      </c>
      <c r="F12734" t="s">
        <v>973</v>
      </c>
      <c r="G12734" s="83">
        <v>42692</v>
      </c>
      <c r="I12734">
        <v>2016</v>
      </c>
    </row>
    <row r="12735" spans="1:9" x14ac:dyDescent="0.25">
      <c r="A12735" t="s">
        <v>972</v>
      </c>
      <c r="B12735" t="s">
        <v>248</v>
      </c>
      <c r="C12735" s="76" t="s">
        <v>842</v>
      </c>
      <c r="D12735" t="s">
        <v>980</v>
      </c>
      <c r="E12735" s="82">
        <v>7.5</v>
      </c>
      <c r="F12735" t="s">
        <v>973</v>
      </c>
      <c r="G12735" s="83">
        <v>42639</v>
      </c>
      <c r="I12735">
        <v>2016</v>
      </c>
    </row>
    <row r="12736" spans="1:9" x14ac:dyDescent="0.25">
      <c r="A12736" t="s">
        <v>972</v>
      </c>
      <c r="B12736" t="s">
        <v>247</v>
      </c>
      <c r="C12736" s="76" t="s">
        <v>842</v>
      </c>
      <c r="D12736" t="s">
        <v>980</v>
      </c>
      <c r="E12736" s="82">
        <v>3</v>
      </c>
      <c r="F12736" t="s">
        <v>973</v>
      </c>
      <c r="G12736" s="83">
        <v>42662</v>
      </c>
      <c r="I12736">
        <v>2016</v>
      </c>
    </row>
    <row r="12737" spans="1:9" x14ac:dyDescent="0.25">
      <c r="A12737" t="s">
        <v>972</v>
      </c>
      <c r="B12737" t="s">
        <v>242</v>
      </c>
      <c r="C12737" s="76" t="s">
        <v>842</v>
      </c>
      <c r="D12737" t="s">
        <v>980</v>
      </c>
      <c r="E12737" s="82">
        <v>6</v>
      </c>
      <c r="F12737" t="s">
        <v>973</v>
      </c>
      <c r="G12737" s="83">
        <v>42688</v>
      </c>
      <c r="I12737">
        <v>2016</v>
      </c>
    </row>
    <row r="12738" spans="1:9" x14ac:dyDescent="0.25">
      <c r="A12738" t="s">
        <v>972</v>
      </c>
      <c r="B12738" t="s">
        <v>223</v>
      </c>
      <c r="C12738" s="76" t="s">
        <v>842</v>
      </c>
      <c r="D12738" t="s">
        <v>980</v>
      </c>
      <c r="E12738" s="82">
        <v>15</v>
      </c>
      <c r="F12738" t="s">
        <v>973</v>
      </c>
      <c r="G12738" s="83">
        <v>42704</v>
      </c>
      <c r="I12738">
        <v>2016</v>
      </c>
    </row>
    <row r="12739" spans="1:9" x14ac:dyDescent="0.25">
      <c r="A12739" t="s">
        <v>972</v>
      </c>
      <c r="B12739" t="s">
        <v>127</v>
      </c>
      <c r="C12739" s="76" t="s">
        <v>842</v>
      </c>
      <c r="D12739" t="s">
        <v>980</v>
      </c>
      <c r="E12739" s="82">
        <v>3</v>
      </c>
      <c r="F12739" t="s">
        <v>973</v>
      </c>
      <c r="G12739" s="83">
        <v>42662</v>
      </c>
      <c r="I12739">
        <v>2016</v>
      </c>
    </row>
    <row r="12740" spans="1:9" x14ac:dyDescent="0.25">
      <c r="A12740" t="s">
        <v>972</v>
      </c>
      <c r="B12740" t="s">
        <v>242</v>
      </c>
      <c r="C12740" s="76" t="s">
        <v>842</v>
      </c>
      <c r="D12740" t="s">
        <v>980</v>
      </c>
      <c r="E12740" s="82">
        <v>6</v>
      </c>
      <c r="F12740" t="s">
        <v>973</v>
      </c>
      <c r="G12740" s="83">
        <v>42684</v>
      </c>
      <c r="I12740">
        <v>2016</v>
      </c>
    </row>
    <row r="12741" spans="1:9" x14ac:dyDescent="0.25">
      <c r="A12741" t="s">
        <v>972</v>
      </c>
      <c r="B12741" t="s">
        <v>208</v>
      </c>
      <c r="C12741" s="76" t="s">
        <v>842</v>
      </c>
      <c r="D12741" t="s">
        <v>980</v>
      </c>
      <c r="E12741" s="82">
        <v>3</v>
      </c>
      <c r="F12741" t="s">
        <v>973</v>
      </c>
      <c r="G12741" s="83">
        <v>42676</v>
      </c>
      <c r="I12741">
        <v>2016</v>
      </c>
    </row>
    <row r="12742" spans="1:9" x14ac:dyDescent="0.25">
      <c r="A12742" t="s">
        <v>972</v>
      </c>
      <c r="B12742" t="s">
        <v>199</v>
      </c>
      <c r="C12742" s="76" t="s">
        <v>842</v>
      </c>
      <c r="D12742" t="s">
        <v>980</v>
      </c>
      <c r="E12742" s="82">
        <v>4.2</v>
      </c>
      <c r="F12742" t="s">
        <v>973</v>
      </c>
      <c r="G12742" s="83">
        <v>42661</v>
      </c>
      <c r="I12742">
        <v>2016</v>
      </c>
    </row>
    <row r="12743" spans="1:9" x14ac:dyDescent="0.25">
      <c r="A12743" t="s">
        <v>972</v>
      </c>
      <c r="B12743" t="s">
        <v>242</v>
      </c>
      <c r="C12743" s="76" t="s">
        <v>842</v>
      </c>
      <c r="D12743" t="s">
        <v>980</v>
      </c>
      <c r="E12743" s="82">
        <v>3.8</v>
      </c>
      <c r="F12743" t="s">
        <v>973</v>
      </c>
      <c r="G12743" s="83">
        <v>42719</v>
      </c>
      <c r="I12743">
        <v>2016</v>
      </c>
    </row>
    <row r="12744" spans="1:9" x14ac:dyDescent="0.25">
      <c r="A12744" t="s">
        <v>972</v>
      </c>
      <c r="B12744" t="s">
        <v>118</v>
      </c>
      <c r="C12744" s="76" t="s">
        <v>842</v>
      </c>
      <c r="D12744" t="s">
        <v>980</v>
      </c>
      <c r="E12744" s="82">
        <v>10</v>
      </c>
      <c r="F12744" t="s">
        <v>973</v>
      </c>
      <c r="G12744" s="83">
        <v>42696</v>
      </c>
      <c r="I12744">
        <v>2016</v>
      </c>
    </row>
    <row r="12745" spans="1:9" x14ac:dyDescent="0.25">
      <c r="A12745" t="s">
        <v>972</v>
      </c>
      <c r="B12745" t="s">
        <v>95</v>
      </c>
      <c r="C12745" s="76" t="s">
        <v>842</v>
      </c>
      <c r="D12745" t="s">
        <v>980</v>
      </c>
      <c r="E12745" s="82">
        <v>4.2</v>
      </c>
      <c r="F12745" t="s">
        <v>973</v>
      </c>
      <c r="G12745" s="83">
        <v>42695</v>
      </c>
      <c r="I12745">
        <v>2016</v>
      </c>
    </row>
    <row r="12746" spans="1:9" x14ac:dyDescent="0.25">
      <c r="A12746" t="s">
        <v>972</v>
      </c>
      <c r="B12746" t="s">
        <v>241</v>
      </c>
      <c r="C12746" s="76" t="s">
        <v>842</v>
      </c>
      <c r="D12746" t="s">
        <v>980</v>
      </c>
      <c r="E12746" s="82">
        <v>6</v>
      </c>
      <c r="F12746" t="s">
        <v>973</v>
      </c>
      <c r="G12746" s="83">
        <v>42683</v>
      </c>
      <c r="I12746">
        <v>2016</v>
      </c>
    </row>
    <row r="12747" spans="1:9" x14ac:dyDescent="0.25">
      <c r="A12747" t="s">
        <v>972</v>
      </c>
      <c r="B12747" t="s">
        <v>205</v>
      </c>
      <c r="C12747" s="76" t="s">
        <v>842</v>
      </c>
      <c r="D12747" t="s">
        <v>980</v>
      </c>
      <c r="E12747" s="82">
        <v>3.6</v>
      </c>
      <c r="F12747" t="s">
        <v>973</v>
      </c>
      <c r="G12747" s="83">
        <v>42683</v>
      </c>
      <c r="I12747">
        <v>2016</v>
      </c>
    </row>
    <row r="12748" spans="1:9" x14ac:dyDescent="0.25">
      <c r="A12748" t="s">
        <v>972</v>
      </c>
      <c r="B12748" t="s">
        <v>239</v>
      </c>
      <c r="C12748" s="76" t="s">
        <v>842</v>
      </c>
      <c r="D12748" t="s">
        <v>980</v>
      </c>
      <c r="E12748" s="82">
        <v>4.2</v>
      </c>
      <c r="F12748" t="s">
        <v>973</v>
      </c>
      <c r="G12748" s="83">
        <v>42691</v>
      </c>
      <c r="I12748">
        <v>2016</v>
      </c>
    </row>
    <row r="12749" spans="1:9" x14ac:dyDescent="0.25">
      <c r="A12749" t="s">
        <v>972</v>
      </c>
      <c r="B12749" t="s">
        <v>66</v>
      </c>
      <c r="C12749" s="76" t="s">
        <v>842</v>
      </c>
      <c r="D12749" t="s">
        <v>980</v>
      </c>
      <c r="E12749" s="82">
        <v>8.1999999999999993</v>
      </c>
      <c r="F12749" t="s">
        <v>973</v>
      </c>
      <c r="G12749" s="83">
        <v>42691</v>
      </c>
      <c r="I12749">
        <v>2016</v>
      </c>
    </row>
    <row r="12750" spans="1:9" x14ac:dyDescent="0.25">
      <c r="A12750" t="s">
        <v>972</v>
      </c>
      <c r="B12750" t="s">
        <v>208</v>
      </c>
      <c r="C12750" s="76" t="s">
        <v>842</v>
      </c>
      <c r="D12750" t="s">
        <v>980</v>
      </c>
      <c r="E12750" s="82">
        <v>6</v>
      </c>
      <c r="F12750" t="s">
        <v>973</v>
      </c>
      <c r="G12750" s="83">
        <v>42703</v>
      </c>
      <c r="I12750">
        <v>2016</v>
      </c>
    </row>
    <row r="12751" spans="1:9" x14ac:dyDescent="0.25">
      <c r="A12751" t="s">
        <v>972</v>
      </c>
      <c r="B12751" t="s">
        <v>71</v>
      </c>
      <c r="C12751" s="76" t="s">
        <v>842</v>
      </c>
      <c r="D12751" t="s">
        <v>980</v>
      </c>
      <c r="E12751" s="82">
        <v>5</v>
      </c>
      <c r="F12751" t="s">
        <v>973</v>
      </c>
      <c r="G12751" s="83">
        <v>42684</v>
      </c>
      <c r="I12751">
        <v>2016</v>
      </c>
    </row>
    <row r="12752" spans="1:9" x14ac:dyDescent="0.25">
      <c r="A12752" t="s">
        <v>972</v>
      </c>
      <c r="B12752" s="74" t="s">
        <v>213</v>
      </c>
      <c r="C12752" s="76" t="s">
        <v>842</v>
      </c>
      <c r="D12752" t="s">
        <v>980</v>
      </c>
      <c r="E12752" s="82">
        <v>6</v>
      </c>
      <c r="F12752" t="s">
        <v>973</v>
      </c>
      <c r="G12752" s="83">
        <v>42667</v>
      </c>
      <c r="I12752">
        <v>2016</v>
      </c>
    </row>
    <row r="12753" spans="1:9" x14ac:dyDescent="0.25">
      <c r="A12753" t="s">
        <v>972</v>
      </c>
      <c r="B12753" t="s">
        <v>202</v>
      </c>
      <c r="C12753" s="76" t="s">
        <v>842</v>
      </c>
      <c r="D12753" t="s">
        <v>980</v>
      </c>
      <c r="E12753" s="82">
        <v>11.4</v>
      </c>
      <c r="F12753" t="s">
        <v>973</v>
      </c>
      <c r="G12753" s="83">
        <v>42705</v>
      </c>
      <c r="I12753">
        <v>2016</v>
      </c>
    </row>
    <row r="12754" spans="1:9" x14ac:dyDescent="0.25">
      <c r="A12754" t="s">
        <v>972</v>
      </c>
      <c r="B12754" s="74" t="s">
        <v>213</v>
      </c>
      <c r="C12754" s="76" t="s">
        <v>842</v>
      </c>
      <c r="D12754" t="s">
        <v>980</v>
      </c>
      <c r="E12754" s="82">
        <v>10</v>
      </c>
      <c r="F12754" t="s">
        <v>973</v>
      </c>
      <c r="G12754" s="83">
        <v>42664</v>
      </c>
      <c r="I12754">
        <v>2016</v>
      </c>
    </row>
    <row r="12755" spans="1:9" x14ac:dyDescent="0.25">
      <c r="A12755" t="s">
        <v>972</v>
      </c>
      <c r="B12755" t="s">
        <v>262</v>
      </c>
      <c r="C12755" s="76" t="s">
        <v>842</v>
      </c>
      <c r="D12755" t="s">
        <v>980</v>
      </c>
      <c r="E12755" s="82">
        <v>10</v>
      </c>
      <c r="F12755" t="s">
        <v>973</v>
      </c>
      <c r="G12755" s="83">
        <v>42725</v>
      </c>
      <c r="I12755">
        <v>2016</v>
      </c>
    </row>
    <row r="12756" spans="1:9" x14ac:dyDescent="0.25">
      <c r="A12756" t="s">
        <v>972</v>
      </c>
      <c r="B12756" t="s">
        <v>93</v>
      </c>
      <c r="C12756" s="76" t="s">
        <v>842</v>
      </c>
      <c r="D12756" t="s">
        <v>980</v>
      </c>
      <c r="E12756" s="82">
        <v>6</v>
      </c>
      <c r="F12756" t="s">
        <v>973</v>
      </c>
      <c r="G12756" s="83">
        <v>42668</v>
      </c>
      <c r="I12756">
        <v>2016</v>
      </c>
    </row>
    <row r="12757" spans="1:9" x14ac:dyDescent="0.25">
      <c r="A12757" t="s">
        <v>972</v>
      </c>
      <c r="B12757" s="74" t="s">
        <v>213</v>
      </c>
      <c r="C12757" s="76" t="s">
        <v>842</v>
      </c>
      <c r="D12757" t="s">
        <v>980</v>
      </c>
      <c r="E12757" s="82">
        <v>6</v>
      </c>
      <c r="F12757" t="s">
        <v>973</v>
      </c>
      <c r="G12757" s="83">
        <v>42671</v>
      </c>
      <c r="I12757">
        <v>2016</v>
      </c>
    </row>
    <row r="12758" spans="1:9" x14ac:dyDescent="0.25">
      <c r="A12758" t="s">
        <v>972</v>
      </c>
      <c r="B12758" t="s">
        <v>241</v>
      </c>
      <c r="C12758" s="76" t="s">
        <v>842</v>
      </c>
      <c r="D12758" t="s">
        <v>980</v>
      </c>
      <c r="E12758" s="82">
        <v>10</v>
      </c>
      <c r="F12758" t="s">
        <v>973</v>
      </c>
      <c r="G12758" s="83">
        <v>42684</v>
      </c>
      <c r="I12758">
        <v>2016</v>
      </c>
    </row>
    <row r="12759" spans="1:9" x14ac:dyDescent="0.25">
      <c r="A12759" t="s">
        <v>972</v>
      </c>
      <c r="B12759" t="s">
        <v>253</v>
      </c>
      <c r="C12759" s="76" t="s">
        <v>842</v>
      </c>
      <c r="D12759" t="s">
        <v>980</v>
      </c>
      <c r="E12759" s="82">
        <v>6</v>
      </c>
      <c r="F12759" t="s">
        <v>973</v>
      </c>
      <c r="G12759" s="83">
        <v>42900</v>
      </c>
      <c r="I12759">
        <v>2017</v>
      </c>
    </row>
    <row r="12760" spans="1:9" x14ac:dyDescent="0.25">
      <c r="A12760" t="s">
        <v>972</v>
      </c>
      <c r="B12760" t="s">
        <v>208</v>
      </c>
      <c r="C12760" s="76" t="s">
        <v>842</v>
      </c>
      <c r="D12760" t="s">
        <v>980</v>
      </c>
      <c r="E12760" s="82">
        <v>5</v>
      </c>
      <c r="F12760" t="s">
        <v>973</v>
      </c>
      <c r="G12760" s="83">
        <v>42671</v>
      </c>
      <c r="I12760">
        <v>2016</v>
      </c>
    </row>
    <row r="12761" spans="1:9" x14ac:dyDescent="0.25">
      <c r="A12761" t="s">
        <v>972</v>
      </c>
      <c r="B12761" t="s">
        <v>246</v>
      </c>
      <c r="C12761" s="76" t="s">
        <v>842</v>
      </c>
      <c r="D12761" t="s">
        <v>980</v>
      </c>
      <c r="E12761" s="82">
        <v>3.6</v>
      </c>
      <c r="F12761" t="s">
        <v>973</v>
      </c>
      <c r="G12761" s="83">
        <v>42657</v>
      </c>
      <c r="I12761">
        <v>2016</v>
      </c>
    </row>
    <row r="12762" spans="1:9" x14ac:dyDescent="0.25">
      <c r="A12762" t="s">
        <v>972</v>
      </c>
      <c r="B12762" t="s">
        <v>240</v>
      </c>
      <c r="C12762" s="76" t="s">
        <v>842</v>
      </c>
      <c r="D12762" t="s">
        <v>980</v>
      </c>
      <c r="E12762" s="82">
        <v>6</v>
      </c>
      <c r="F12762" t="s">
        <v>973</v>
      </c>
      <c r="G12762" s="83">
        <v>42689</v>
      </c>
      <c r="I12762">
        <v>2016</v>
      </c>
    </row>
    <row r="12763" spans="1:9" x14ac:dyDescent="0.25">
      <c r="A12763" t="s">
        <v>972</v>
      </c>
      <c r="B12763" t="s">
        <v>241</v>
      </c>
      <c r="C12763" s="76" t="s">
        <v>842</v>
      </c>
      <c r="D12763" t="s">
        <v>980</v>
      </c>
      <c r="E12763" s="82">
        <v>3</v>
      </c>
      <c r="F12763" t="s">
        <v>973</v>
      </c>
      <c r="G12763" s="83">
        <v>42662</v>
      </c>
      <c r="I12763">
        <v>2016</v>
      </c>
    </row>
    <row r="12764" spans="1:9" x14ac:dyDescent="0.25">
      <c r="A12764" t="s">
        <v>972</v>
      </c>
      <c r="B12764" t="s">
        <v>190</v>
      </c>
      <c r="C12764" s="76" t="s">
        <v>842</v>
      </c>
      <c r="D12764" t="s">
        <v>980</v>
      </c>
      <c r="E12764" s="82">
        <v>3</v>
      </c>
      <c r="F12764" t="s">
        <v>973</v>
      </c>
      <c r="G12764" s="83">
        <v>42649</v>
      </c>
      <c r="I12764">
        <v>2016</v>
      </c>
    </row>
    <row r="12765" spans="1:9" x14ac:dyDescent="0.25">
      <c r="A12765" t="s">
        <v>972</v>
      </c>
      <c r="B12765" t="s">
        <v>249</v>
      </c>
      <c r="C12765" s="76" t="s">
        <v>842</v>
      </c>
      <c r="D12765" t="s">
        <v>980</v>
      </c>
      <c r="E12765" s="82">
        <v>5.2</v>
      </c>
      <c r="F12765" t="s">
        <v>973</v>
      </c>
      <c r="G12765" s="83">
        <v>42692</v>
      </c>
      <c r="I12765">
        <v>2016</v>
      </c>
    </row>
    <row r="12766" spans="1:9" x14ac:dyDescent="0.25">
      <c r="A12766" t="s">
        <v>972</v>
      </c>
      <c r="B12766" t="s">
        <v>205</v>
      </c>
      <c r="C12766" s="76" t="s">
        <v>842</v>
      </c>
      <c r="D12766" t="s">
        <v>980</v>
      </c>
      <c r="E12766" s="82">
        <v>6</v>
      </c>
      <c r="F12766" t="s">
        <v>973</v>
      </c>
      <c r="G12766" s="83">
        <v>42655</v>
      </c>
      <c r="I12766">
        <v>2016</v>
      </c>
    </row>
    <row r="12767" spans="1:9" ht="14.45" customHeight="1" x14ac:dyDescent="0.25">
      <c r="A12767" t="s">
        <v>972</v>
      </c>
      <c r="B12767" t="s">
        <v>248</v>
      </c>
      <c r="C12767" s="76" t="s">
        <v>842</v>
      </c>
      <c r="D12767" t="s">
        <v>980</v>
      </c>
      <c r="E12767" s="82">
        <v>4.2</v>
      </c>
      <c r="F12767" t="s">
        <v>973</v>
      </c>
      <c r="G12767" s="83">
        <v>42689</v>
      </c>
      <c r="I12767">
        <v>2016</v>
      </c>
    </row>
    <row r="12768" spans="1:9" ht="14.45" customHeight="1" x14ac:dyDescent="0.25">
      <c r="A12768" t="s">
        <v>972</v>
      </c>
      <c r="B12768" t="s">
        <v>198</v>
      </c>
      <c r="C12768" s="76" t="s">
        <v>842</v>
      </c>
      <c r="D12768" t="s">
        <v>980</v>
      </c>
      <c r="E12768" s="82">
        <v>7.8</v>
      </c>
      <c r="F12768" t="s">
        <v>973</v>
      </c>
      <c r="G12768" s="83">
        <v>42703</v>
      </c>
      <c r="I12768">
        <v>2016</v>
      </c>
    </row>
    <row r="12769" spans="1:9" x14ac:dyDescent="0.25">
      <c r="A12769" t="s">
        <v>972</v>
      </c>
      <c r="B12769" t="s">
        <v>245</v>
      </c>
      <c r="C12769" s="76" t="s">
        <v>842</v>
      </c>
      <c r="D12769" t="s">
        <v>980</v>
      </c>
      <c r="E12769" s="82">
        <v>7.6</v>
      </c>
      <c r="F12769" t="s">
        <v>973</v>
      </c>
      <c r="G12769" s="83">
        <v>42697</v>
      </c>
      <c r="I12769">
        <v>2016</v>
      </c>
    </row>
    <row r="12770" spans="1:9" x14ac:dyDescent="0.25">
      <c r="A12770" t="s">
        <v>972</v>
      </c>
      <c r="B12770" t="s">
        <v>97</v>
      </c>
      <c r="C12770" s="76" t="s">
        <v>842</v>
      </c>
      <c r="D12770" t="s">
        <v>980</v>
      </c>
      <c r="E12770" s="82">
        <v>5</v>
      </c>
      <c r="F12770" t="s">
        <v>973</v>
      </c>
      <c r="G12770" s="83">
        <v>42662</v>
      </c>
      <c r="I12770">
        <v>2016</v>
      </c>
    </row>
    <row r="12771" spans="1:9" x14ac:dyDescent="0.25">
      <c r="A12771" t="s">
        <v>972</v>
      </c>
      <c r="B12771" t="s">
        <v>100</v>
      </c>
      <c r="C12771" s="76" t="s">
        <v>842</v>
      </c>
      <c r="D12771" t="s">
        <v>980</v>
      </c>
      <c r="E12771" s="82">
        <v>5</v>
      </c>
      <c r="F12771" t="s">
        <v>973</v>
      </c>
      <c r="G12771" s="83">
        <v>42712</v>
      </c>
      <c r="I12771">
        <v>2016</v>
      </c>
    </row>
    <row r="12772" spans="1:9" x14ac:dyDescent="0.25">
      <c r="A12772" t="s">
        <v>972</v>
      </c>
      <c r="B12772" t="s">
        <v>63</v>
      </c>
      <c r="C12772" s="76" t="s">
        <v>842</v>
      </c>
      <c r="D12772" t="s">
        <v>980</v>
      </c>
      <c r="E12772" s="82">
        <v>3.6</v>
      </c>
      <c r="F12772" t="s">
        <v>973</v>
      </c>
      <c r="G12772" s="83">
        <v>42705</v>
      </c>
      <c r="I12772">
        <v>2016</v>
      </c>
    </row>
    <row r="12773" spans="1:9" x14ac:dyDescent="0.25">
      <c r="A12773" t="s">
        <v>972</v>
      </c>
      <c r="B12773" t="s">
        <v>115</v>
      </c>
      <c r="C12773" s="76" t="s">
        <v>842</v>
      </c>
      <c r="D12773" t="s">
        <v>980</v>
      </c>
      <c r="E12773" s="82">
        <v>15</v>
      </c>
      <c r="F12773" t="s">
        <v>973</v>
      </c>
      <c r="G12773" s="83">
        <v>42691</v>
      </c>
      <c r="I12773">
        <v>2016</v>
      </c>
    </row>
    <row r="12774" spans="1:9" x14ac:dyDescent="0.25">
      <c r="A12774" t="s">
        <v>972</v>
      </c>
      <c r="B12774" t="s">
        <v>244</v>
      </c>
      <c r="C12774" s="76" t="s">
        <v>842</v>
      </c>
      <c r="D12774" t="s">
        <v>980</v>
      </c>
      <c r="E12774" s="82">
        <v>10</v>
      </c>
      <c r="F12774" t="s">
        <v>973</v>
      </c>
      <c r="G12774" s="83">
        <v>42664</v>
      </c>
      <c r="I12774">
        <v>2016</v>
      </c>
    </row>
    <row r="12775" spans="1:9" x14ac:dyDescent="0.25">
      <c r="A12775" t="s">
        <v>972</v>
      </c>
      <c r="B12775" t="s">
        <v>92</v>
      </c>
      <c r="C12775" s="76" t="s">
        <v>842</v>
      </c>
      <c r="D12775" t="s">
        <v>980</v>
      </c>
      <c r="E12775" s="82">
        <v>14.6</v>
      </c>
      <c r="F12775" t="s">
        <v>973</v>
      </c>
      <c r="G12775" s="83">
        <v>42712</v>
      </c>
      <c r="I12775">
        <v>2016</v>
      </c>
    </row>
    <row r="12776" spans="1:9" x14ac:dyDescent="0.25">
      <c r="A12776" t="s">
        <v>972</v>
      </c>
      <c r="B12776" t="s">
        <v>205</v>
      </c>
      <c r="C12776" s="76" t="s">
        <v>842</v>
      </c>
      <c r="D12776" t="s">
        <v>980</v>
      </c>
      <c r="E12776" s="82">
        <v>3</v>
      </c>
      <c r="F12776" t="s">
        <v>973</v>
      </c>
      <c r="G12776" s="83">
        <v>42702</v>
      </c>
      <c r="I12776">
        <v>2016</v>
      </c>
    </row>
    <row r="12777" spans="1:9" x14ac:dyDescent="0.25">
      <c r="A12777" t="s">
        <v>972</v>
      </c>
      <c r="B12777" t="s">
        <v>208</v>
      </c>
      <c r="C12777" s="76" t="s">
        <v>842</v>
      </c>
      <c r="D12777" t="s">
        <v>980</v>
      </c>
      <c r="E12777" s="82">
        <v>8.1999999999999993</v>
      </c>
      <c r="F12777" t="s">
        <v>973</v>
      </c>
      <c r="G12777" s="83">
        <v>42688</v>
      </c>
      <c r="I12777">
        <v>2016</v>
      </c>
    </row>
    <row r="12778" spans="1:9" x14ac:dyDescent="0.25">
      <c r="A12778" t="s">
        <v>972</v>
      </c>
      <c r="B12778" t="s">
        <v>253</v>
      </c>
      <c r="C12778" s="76" t="s">
        <v>842</v>
      </c>
      <c r="D12778" t="s">
        <v>980</v>
      </c>
      <c r="E12778" s="82">
        <v>10</v>
      </c>
      <c r="F12778" t="s">
        <v>973</v>
      </c>
      <c r="G12778" s="83">
        <v>42682</v>
      </c>
      <c r="I12778">
        <v>2016</v>
      </c>
    </row>
    <row r="12779" spans="1:9" x14ac:dyDescent="0.25">
      <c r="A12779" t="s">
        <v>972</v>
      </c>
      <c r="B12779" t="s">
        <v>240</v>
      </c>
      <c r="C12779" s="76" t="s">
        <v>842</v>
      </c>
      <c r="D12779" t="s">
        <v>980</v>
      </c>
      <c r="E12779" s="82">
        <v>8.1999999999999993</v>
      </c>
      <c r="F12779" t="s">
        <v>973</v>
      </c>
      <c r="G12779" s="83">
        <v>42719</v>
      </c>
      <c r="I12779">
        <v>2016</v>
      </c>
    </row>
    <row r="12780" spans="1:9" x14ac:dyDescent="0.25">
      <c r="A12780" t="s">
        <v>972</v>
      </c>
      <c r="B12780" t="s">
        <v>96</v>
      </c>
      <c r="C12780" s="76" t="s">
        <v>842</v>
      </c>
      <c r="D12780" t="s">
        <v>980</v>
      </c>
      <c r="E12780" s="82">
        <v>3.6</v>
      </c>
      <c r="F12780" t="s">
        <v>973</v>
      </c>
      <c r="G12780" s="83">
        <v>42703</v>
      </c>
      <c r="I12780">
        <v>2016</v>
      </c>
    </row>
    <row r="12781" spans="1:9" x14ac:dyDescent="0.25">
      <c r="A12781" t="s">
        <v>972</v>
      </c>
      <c r="B12781" t="s">
        <v>243</v>
      </c>
      <c r="C12781" s="76" t="s">
        <v>842</v>
      </c>
      <c r="D12781" t="s">
        <v>980</v>
      </c>
      <c r="E12781" s="82">
        <v>14.2</v>
      </c>
      <c r="F12781" t="s">
        <v>973</v>
      </c>
      <c r="G12781" s="83">
        <v>42691</v>
      </c>
      <c r="I12781">
        <v>2016</v>
      </c>
    </row>
    <row r="12782" spans="1:9" x14ac:dyDescent="0.25">
      <c r="A12782" t="s">
        <v>972</v>
      </c>
      <c r="B12782" t="s">
        <v>241</v>
      </c>
      <c r="C12782" s="76" t="s">
        <v>842</v>
      </c>
      <c r="D12782" t="s">
        <v>980</v>
      </c>
      <c r="E12782" s="82">
        <v>8</v>
      </c>
      <c r="F12782" t="s">
        <v>973</v>
      </c>
      <c r="G12782" s="83">
        <v>42691</v>
      </c>
      <c r="I12782">
        <v>2016</v>
      </c>
    </row>
    <row r="12783" spans="1:9" x14ac:dyDescent="0.25">
      <c r="A12783" t="s">
        <v>972</v>
      </c>
      <c r="B12783" t="s">
        <v>246</v>
      </c>
      <c r="C12783" s="76" t="s">
        <v>842</v>
      </c>
      <c r="D12783" t="s">
        <v>980</v>
      </c>
      <c r="E12783" s="82">
        <v>7.6</v>
      </c>
      <c r="F12783" t="s">
        <v>973</v>
      </c>
      <c r="G12783" s="83">
        <v>42696</v>
      </c>
      <c r="I12783">
        <v>2016</v>
      </c>
    </row>
    <row r="12784" spans="1:9" x14ac:dyDescent="0.25">
      <c r="A12784" t="s">
        <v>972</v>
      </c>
      <c r="B12784" t="s">
        <v>141</v>
      </c>
      <c r="C12784" s="76" t="s">
        <v>842</v>
      </c>
      <c r="D12784" t="s">
        <v>980</v>
      </c>
      <c r="E12784" s="82">
        <v>7.6</v>
      </c>
      <c r="F12784" t="s">
        <v>973</v>
      </c>
      <c r="G12784" s="83">
        <v>42683</v>
      </c>
      <c r="I12784">
        <v>2016</v>
      </c>
    </row>
    <row r="12785" spans="1:9" x14ac:dyDescent="0.25">
      <c r="A12785" t="s">
        <v>972</v>
      </c>
      <c r="B12785" t="s">
        <v>246</v>
      </c>
      <c r="C12785" s="76" t="s">
        <v>842</v>
      </c>
      <c r="D12785" t="s">
        <v>980</v>
      </c>
      <c r="E12785" s="82">
        <v>12</v>
      </c>
      <c r="F12785" t="s">
        <v>973</v>
      </c>
      <c r="G12785" s="83">
        <v>42669</v>
      </c>
      <c r="I12785">
        <v>2016</v>
      </c>
    </row>
    <row r="12786" spans="1:9" x14ac:dyDescent="0.25">
      <c r="A12786" t="s">
        <v>972</v>
      </c>
      <c r="B12786" t="s">
        <v>118</v>
      </c>
      <c r="C12786" s="76" t="s">
        <v>842</v>
      </c>
      <c r="D12786" t="s">
        <v>980</v>
      </c>
      <c r="E12786" s="82">
        <v>5</v>
      </c>
      <c r="F12786" t="s">
        <v>973</v>
      </c>
      <c r="G12786" s="83">
        <v>42681</v>
      </c>
      <c r="I12786">
        <v>2016</v>
      </c>
    </row>
    <row r="12787" spans="1:9" x14ac:dyDescent="0.25">
      <c r="A12787" t="s">
        <v>972</v>
      </c>
      <c r="B12787" t="s">
        <v>97</v>
      </c>
      <c r="C12787" s="76" t="s">
        <v>842</v>
      </c>
      <c r="D12787" t="s">
        <v>980</v>
      </c>
      <c r="E12787" s="82">
        <v>5</v>
      </c>
      <c r="F12787" t="s">
        <v>973</v>
      </c>
      <c r="G12787" s="83">
        <v>42642</v>
      </c>
      <c r="I12787">
        <v>2016</v>
      </c>
    </row>
    <row r="12788" spans="1:9" x14ac:dyDescent="0.25">
      <c r="A12788" t="s">
        <v>972</v>
      </c>
      <c r="B12788" t="s">
        <v>199</v>
      </c>
      <c r="C12788" s="76" t="s">
        <v>842</v>
      </c>
      <c r="D12788" t="s">
        <v>980</v>
      </c>
      <c r="E12788" s="82">
        <v>7.6</v>
      </c>
      <c r="F12788" t="s">
        <v>973</v>
      </c>
      <c r="G12788" s="83">
        <v>42681</v>
      </c>
      <c r="I12788">
        <v>2016</v>
      </c>
    </row>
    <row r="12789" spans="1:9" x14ac:dyDescent="0.25">
      <c r="A12789" t="s">
        <v>972</v>
      </c>
      <c r="B12789" s="74" t="s">
        <v>213</v>
      </c>
      <c r="C12789" s="76" t="s">
        <v>842</v>
      </c>
      <c r="D12789" t="s">
        <v>980</v>
      </c>
      <c r="E12789" s="82">
        <v>10</v>
      </c>
      <c r="F12789" t="s">
        <v>973</v>
      </c>
      <c r="G12789" s="83">
        <v>42690</v>
      </c>
      <c r="I12789">
        <v>2016</v>
      </c>
    </row>
    <row r="12790" spans="1:9" x14ac:dyDescent="0.25">
      <c r="A12790" t="s">
        <v>972</v>
      </c>
      <c r="B12790" t="s">
        <v>220</v>
      </c>
      <c r="C12790" s="76" t="s">
        <v>842</v>
      </c>
      <c r="D12790" t="s">
        <v>980</v>
      </c>
      <c r="E12790" s="82">
        <v>6</v>
      </c>
      <c r="F12790" t="s">
        <v>973</v>
      </c>
      <c r="G12790" s="83">
        <v>42733</v>
      </c>
      <c r="I12790">
        <v>2016</v>
      </c>
    </row>
    <row r="12791" spans="1:9" x14ac:dyDescent="0.25">
      <c r="A12791" t="s">
        <v>972</v>
      </c>
      <c r="B12791" t="s">
        <v>131</v>
      </c>
      <c r="C12791" s="76" t="s">
        <v>842</v>
      </c>
      <c r="D12791" t="s">
        <v>980</v>
      </c>
      <c r="E12791" s="82">
        <v>5</v>
      </c>
      <c r="F12791" t="s">
        <v>973</v>
      </c>
      <c r="G12791" s="83">
        <v>42964</v>
      </c>
      <c r="I12791">
        <v>2017</v>
      </c>
    </row>
    <row r="12792" spans="1:9" x14ac:dyDescent="0.25">
      <c r="A12792" t="s">
        <v>972</v>
      </c>
      <c r="B12792" t="s">
        <v>292</v>
      </c>
      <c r="C12792" s="76" t="s">
        <v>842</v>
      </c>
      <c r="D12792" t="s">
        <v>980</v>
      </c>
      <c r="E12792" s="82">
        <v>6</v>
      </c>
      <c r="F12792" t="s">
        <v>973</v>
      </c>
      <c r="G12792" s="83">
        <v>42657</v>
      </c>
      <c r="I12792">
        <v>2016</v>
      </c>
    </row>
    <row r="12793" spans="1:9" x14ac:dyDescent="0.25">
      <c r="A12793" t="s">
        <v>972</v>
      </c>
      <c r="B12793" t="s">
        <v>199</v>
      </c>
      <c r="C12793" s="76" t="s">
        <v>842</v>
      </c>
      <c r="D12793" t="s">
        <v>980</v>
      </c>
      <c r="E12793" s="82">
        <v>3</v>
      </c>
      <c r="F12793" t="s">
        <v>973</v>
      </c>
      <c r="G12793" s="83">
        <v>42688</v>
      </c>
      <c r="I12793">
        <v>2016</v>
      </c>
    </row>
    <row r="12794" spans="1:9" x14ac:dyDescent="0.25">
      <c r="A12794" t="s">
        <v>972</v>
      </c>
      <c r="B12794" t="s">
        <v>246</v>
      </c>
      <c r="C12794" s="76" t="s">
        <v>842</v>
      </c>
      <c r="D12794" t="s">
        <v>980</v>
      </c>
      <c r="E12794" s="82">
        <v>7.2</v>
      </c>
      <c r="F12794" t="s">
        <v>973</v>
      </c>
      <c r="G12794" s="83">
        <v>42717</v>
      </c>
      <c r="I12794">
        <v>2016</v>
      </c>
    </row>
    <row r="12795" spans="1:9" x14ac:dyDescent="0.25">
      <c r="A12795" t="s">
        <v>972</v>
      </c>
      <c r="B12795" t="s">
        <v>245</v>
      </c>
      <c r="C12795" s="76" t="s">
        <v>842</v>
      </c>
      <c r="D12795" t="s">
        <v>980</v>
      </c>
      <c r="E12795" s="82">
        <v>5</v>
      </c>
      <c r="F12795" t="s">
        <v>973</v>
      </c>
      <c r="G12795" s="83">
        <v>42697</v>
      </c>
      <c r="I12795">
        <v>2016</v>
      </c>
    </row>
    <row r="12796" spans="1:9" x14ac:dyDescent="0.25">
      <c r="A12796" t="s">
        <v>972</v>
      </c>
      <c r="B12796" t="s">
        <v>96</v>
      </c>
      <c r="C12796" s="76" t="s">
        <v>842</v>
      </c>
      <c r="D12796" t="s">
        <v>980</v>
      </c>
      <c r="E12796" s="82">
        <v>3</v>
      </c>
      <c r="F12796" t="s">
        <v>973</v>
      </c>
      <c r="G12796" s="83">
        <v>42706</v>
      </c>
      <c r="I12796">
        <v>2016</v>
      </c>
    </row>
    <row r="12797" spans="1:9" x14ac:dyDescent="0.25">
      <c r="A12797" t="s">
        <v>972</v>
      </c>
      <c r="B12797" t="s">
        <v>96</v>
      </c>
      <c r="C12797" s="76" t="s">
        <v>842</v>
      </c>
      <c r="D12797" t="s">
        <v>980</v>
      </c>
      <c r="E12797" s="82">
        <v>4.2</v>
      </c>
      <c r="F12797" t="s">
        <v>973</v>
      </c>
      <c r="G12797" s="83">
        <v>42706</v>
      </c>
      <c r="I12797">
        <v>2016</v>
      </c>
    </row>
    <row r="12798" spans="1:9" x14ac:dyDescent="0.25">
      <c r="A12798" t="s">
        <v>972</v>
      </c>
      <c r="B12798" t="s">
        <v>222</v>
      </c>
      <c r="C12798" s="76" t="s">
        <v>842</v>
      </c>
      <c r="D12798" t="s">
        <v>980</v>
      </c>
      <c r="E12798" s="82">
        <v>3</v>
      </c>
      <c r="F12798" t="s">
        <v>973</v>
      </c>
      <c r="G12798" s="83">
        <v>42691</v>
      </c>
      <c r="I12798">
        <v>2016</v>
      </c>
    </row>
    <row r="12799" spans="1:9" x14ac:dyDescent="0.25">
      <c r="A12799" t="s">
        <v>972</v>
      </c>
      <c r="B12799" t="s">
        <v>146</v>
      </c>
      <c r="C12799" s="76" t="s">
        <v>842</v>
      </c>
      <c r="D12799" t="s">
        <v>980</v>
      </c>
      <c r="E12799" s="82">
        <v>3.8</v>
      </c>
      <c r="F12799" t="s">
        <v>973</v>
      </c>
      <c r="G12799" s="83">
        <v>42669</v>
      </c>
      <c r="I12799">
        <v>2016</v>
      </c>
    </row>
    <row r="12800" spans="1:9" x14ac:dyDescent="0.25">
      <c r="A12800" t="s">
        <v>972</v>
      </c>
      <c r="B12800" t="s">
        <v>140</v>
      </c>
      <c r="C12800" s="76" t="s">
        <v>842</v>
      </c>
      <c r="D12800" t="s">
        <v>980</v>
      </c>
      <c r="E12800" s="82">
        <v>6</v>
      </c>
      <c r="F12800" t="s">
        <v>973</v>
      </c>
      <c r="G12800" s="83">
        <v>42702</v>
      </c>
      <c r="I12800">
        <v>2016</v>
      </c>
    </row>
    <row r="12801" spans="1:9" x14ac:dyDescent="0.25">
      <c r="A12801" t="s">
        <v>972</v>
      </c>
      <c r="B12801" t="s">
        <v>243</v>
      </c>
      <c r="C12801" s="76" t="s">
        <v>842</v>
      </c>
      <c r="D12801" t="s">
        <v>980</v>
      </c>
      <c r="E12801" s="82">
        <v>6</v>
      </c>
      <c r="F12801" t="s">
        <v>973</v>
      </c>
      <c r="G12801" s="83">
        <v>42663</v>
      </c>
      <c r="I12801">
        <v>2016</v>
      </c>
    </row>
    <row r="12802" spans="1:9" x14ac:dyDescent="0.25">
      <c r="A12802" t="s">
        <v>972</v>
      </c>
      <c r="B12802" t="s">
        <v>66</v>
      </c>
      <c r="C12802" s="76" t="s">
        <v>842</v>
      </c>
      <c r="D12802" t="s">
        <v>980</v>
      </c>
      <c r="E12802" s="82">
        <v>7.5</v>
      </c>
      <c r="F12802" t="s">
        <v>973</v>
      </c>
      <c r="G12802" s="83">
        <v>42716</v>
      </c>
      <c r="I12802">
        <v>2016</v>
      </c>
    </row>
    <row r="12803" spans="1:9" x14ac:dyDescent="0.25">
      <c r="A12803" t="s">
        <v>972</v>
      </c>
      <c r="B12803" t="s">
        <v>71</v>
      </c>
      <c r="C12803" s="76" t="s">
        <v>842</v>
      </c>
      <c r="D12803" t="s">
        <v>980</v>
      </c>
      <c r="E12803" s="82">
        <v>3.6</v>
      </c>
      <c r="F12803" t="s">
        <v>973</v>
      </c>
      <c r="G12803" s="83">
        <v>42690</v>
      </c>
      <c r="I12803">
        <v>2016</v>
      </c>
    </row>
    <row r="12804" spans="1:9" x14ac:dyDescent="0.25">
      <c r="A12804" t="s">
        <v>972</v>
      </c>
      <c r="B12804" t="s">
        <v>136</v>
      </c>
      <c r="C12804" s="76" t="s">
        <v>842</v>
      </c>
      <c r="D12804" t="s">
        <v>980</v>
      </c>
      <c r="E12804" s="82">
        <v>6</v>
      </c>
      <c r="F12804" t="s">
        <v>973</v>
      </c>
      <c r="G12804" s="83">
        <v>42703</v>
      </c>
      <c r="I12804">
        <v>2016</v>
      </c>
    </row>
    <row r="12805" spans="1:9" x14ac:dyDescent="0.25">
      <c r="A12805" t="s">
        <v>972</v>
      </c>
      <c r="B12805" t="s">
        <v>245</v>
      </c>
      <c r="C12805" s="76" t="s">
        <v>842</v>
      </c>
      <c r="D12805" t="s">
        <v>980</v>
      </c>
      <c r="E12805" s="82">
        <v>4.2</v>
      </c>
      <c r="F12805" t="s">
        <v>973</v>
      </c>
      <c r="G12805" s="83">
        <v>42697</v>
      </c>
      <c r="I12805">
        <v>2016</v>
      </c>
    </row>
    <row r="12806" spans="1:9" x14ac:dyDescent="0.25">
      <c r="A12806" t="s">
        <v>972</v>
      </c>
      <c r="B12806" t="s">
        <v>240</v>
      </c>
      <c r="C12806" s="76" t="s">
        <v>842</v>
      </c>
      <c r="D12806" t="s">
        <v>980</v>
      </c>
      <c r="E12806" s="82">
        <v>7.6</v>
      </c>
      <c r="F12806" t="s">
        <v>973</v>
      </c>
      <c r="G12806" s="83">
        <v>42706</v>
      </c>
      <c r="I12806">
        <v>2016</v>
      </c>
    </row>
    <row r="12807" spans="1:9" x14ac:dyDescent="0.25">
      <c r="A12807" t="s">
        <v>972</v>
      </c>
      <c r="B12807" t="s">
        <v>248</v>
      </c>
      <c r="C12807" s="76" t="s">
        <v>842</v>
      </c>
      <c r="D12807" t="s">
        <v>980</v>
      </c>
      <c r="E12807" s="82">
        <v>4.2</v>
      </c>
      <c r="F12807" t="s">
        <v>973</v>
      </c>
      <c r="G12807" s="83">
        <v>42689</v>
      </c>
      <c r="I12807">
        <v>2016</v>
      </c>
    </row>
    <row r="12808" spans="1:9" x14ac:dyDescent="0.25">
      <c r="A12808" t="s">
        <v>972</v>
      </c>
      <c r="B12808" t="s">
        <v>169</v>
      </c>
      <c r="C12808" s="76" t="s">
        <v>842</v>
      </c>
      <c r="D12808" t="s">
        <v>980</v>
      </c>
      <c r="E12808" s="82">
        <v>4.2</v>
      </c>
      <c r="F12808" t="s">
        <v>973</v>
      </c>
      <c r="G12808" s="83">
        <v>42692</v>
      </c>
      <c r="I12808">
        <v>2016</v>
      </c>
    </row>
    <row r="12809" spans="1:9" x14ac:dyDescent="0.25">
      <c r="A12809" t="s">
        <v>972</v>
      </c>
      <c r="B12809" t="s">
        <v>246</v>
      </c>
      <c r="C12809" s="76" t="s">
        <v>842</v>
      </c>
      <c r="D12809" t="s">
        <v>980</v>
      </c>
      <c r="E12809" s="82">
        <v>10</v>
      </c>
      <c r="F12809" t="s">
        <v>973</v>
      </c>
      <c r="G12809" s="83">
        <v>42696</v>
      </c>
      <c r="I12809">
        <v>2016</v>
      </c>
    </row>
    <row r="12810" spans="1:9" x14ac:dyDescent="0.25">
      <c r="A12810" t="s">
        <v>972</v>
      </c>
      <c r="B12810" t="s">
        <v>171</v>
      </c>
      <c r="C12810" s="76" t="s">
        <v>842</v>
      </c>
      <c r="D12810" t="s">
        <v>980</v>
      </c>
      <c r="E12810" s="82">
        <v>7.6</v>
      </c>
      <c r="F12810" t="s">
        <v>973</v>
      </c>
      <c r="G12810" s="83">
        <v>42683</v>
      </c>
      <c r="I12810">
        <v>2016</v>
      </c>
    </row>
    <row r="12811" spans="1:9" x14ac:dyDescent="0.25">
      <c r="A12811" t="s">
        <v>972</v>
      </c>
      <c r="B12811" t="s">
        <v>223</v>
      </c>
      <c r="C12811" s="76" t="s">
        <v>842</v>
      </c>
      <c r="D12811" t="s">
        <v>980</v>
      </c>
      <c r="E12811" s="82">
        <v>11.4</v>
      </c>
      <c r="F12811" t="s">
        <v>973</v>
      </c>
      <c r="G12811" s="83">
        <v>42719</v>
      </c>
      <c r="I12811">
        <v>2016</v>
      </c>
    </row>
    <row r="12812" spans="1:9" x14ac:dyDescent="0.25">
      <c r="A12812" t="s">
        <v>972</v>
      </c>
      <c r="B12812" t="s">
        <v>223</v>
      </c>
      <c r="C12812" s="76" t="s">
        <v>842</v>
      </c>
      <c r="D12812" t="s">
        <v>980</v>
      </c>
      <c r="E12812" s="82">
        <v>11.4</v>
      </c>
      <c r="F12812" t="s">
        <v>973</v>
      </c>
      <c r="G12812" s="83">
        <v>42702</v>
      </c>
      <c r="I12812">
        <v>2016</v>
      </c>
    </row>
    <row r="12813" spans="1:9" x14ac:dyDescent="0.25">
      <c r="A12813" t="s">
        <v>972</v>
      </c>
      <c r="B12813" t="s">
        <v>242</v>
      </c>
      <c r="C12813" s="76" t="s">
        <v>842</v>
      </c>
      <c r="D12813" t="s">
        <v>980</v>
      </c>
      <c r="E12813" s="82">
        <v>5</v>
      </c>
      <c r="F12813" t="s">
        <v>973</v>
      </c>
      <c r="G12813" s="83">
        <v>42692</v>
      </c>
      <c r="I12813">
        <v>2016</v>
      </c>
    </row>
    <row r="12814" spans="1:9" x14ac:dyDescent="0.25">
      <c r="A12814" t="s">
        <v>972</v>
      </c>
      <c r="B12814" t="s">
        <v>246</v>
      </c>
      <c r="C12814" s="76" t="s">
        <v>842</v>
      </c>
      <c r="D12814" t="s">
        <v>980</v>
      </c>
      <c r="E12814" s="82">
        <v>3.8</v>
      </c>
      <c r="F12814" t="s">
        <v>973</v>
      </c>
      <c r="G12814" s="83">
        <v>42684</v>
      </c>
      <c r="I12814">
        <v>2016</v>
      </c>
    </row>
    <row r="12815" spans="1:9" x14ac:dyDescent="0.25">
      <c r="A12815" t="s">
        <v>972</v>
      </c>
      <c r="B12815" t="s">
        <v>253</v>
      </c>
      <c r="C12815" s="76" t="s">
        <v>842</v>
      </c>
      <c r="D12815" t="s">
        <v>980</v>
      </c>
      <c r="E12815" s="82">
        <v>5</v>
      </c>
      <c r="F12815" t="s">
        <v>973</v>
      </c>
      <c r="G12815" s="83">
        <v>42642</v>
      </c>
      <c r="I12815">
        <v>2016</v>
      </c>
    </row>
    <row r="12816" spans="1:9" x14ac:dyDescent="0.25">
      <c r="A12816" t="s">
        <v>972</v>
      </c>
      <c r="B12816" t="s">
        <v>278</v>
      </c>
      <c r="C12816" s="76" t="s">
        <v>842</v>
      </c>
      <c r="D12816" t="s">
        <v>980</v>
      </c>
      <c r="E12816" s="82">
        <v>7.6</v>
      </c>
      <c r="F12816" t="s">
        <v>973</v>
      </c>
      <c r="G12816" s="83">
        <v>42661</v>
      </c>
      <c r="I12816">
        <v>2016</v>
      </c>
    </row>
    <row r="12817" spans="1:9" x14ac:dyDescent="0.25">
      <c r="A12817" t="s">
        <v>972</v>
      </c>
      <c r="B12817" t="s">
        <v>2</v>
      </c>
      <c r="C12817" s="76" t="s">
        <v>842</v>
      </c>
      <c r="D12817" t="s">
        <v>980</v>
      </c>
      <c r="E12817" s="82">
        <v>6</v>
      </c>
      <c r="F12817" t="s">
        <v>973</v>
      </c>
      <c r="G12817" s="83">
        <v>42661</v>
      </c>
      <c r="I12817">
        <v>2016</v>
      </c>
    </row>
    <row r="12818" spans="1:9" x14ac:dyDescent="0.25">
      <c r="A12818" t="s">
        <v>972</v>
      </c>
      <c r="B12818" t="s">
        <v>178</v>
      </c>
      <c r="C12818" s="76" t="s">
        <v>842</v>
      </c>
      <c r="D12818" t="s">
        <v>980</v>
      </c>
      <c r="E12818" s="82">
        <v>6</v>
      </c>
      <c r="F12818" t="s">
        <v>973</v>
      </c>
      <c r="G12818" s="83">
        <v>42663</v>
      </c>
      <c r="I12818">
        <v>2016</v>
      </c>
    </row>
    <row r="12819" spans="1:9" x14ac:dyDescent="0.25">
      <c r="A12819" t="s">
        <v>972</v>
      </c>
      <c r="B12819" t="s">
        <v>170</v>
      </c>
      <c r="C12819" s="76" t="s">
        <v>842</v>
      </c>
      <c r="D12819" t="s">
        <v>980</v>
      </c>
      <c r="E12819" s="82">
        <v>11.4</v>
      </c>
      <c r="F12819" t="s">
        <v>973</v>
      </c>
      <c r="G12819" s="83">
        <v>42676</v>
      </c>
      <c r="I12819">
        <v>2016</v>
      </c>
    </row>
    <row r="12820" spans="1:9" x14ac:dyDescent="0.25">
      <c r="A12820" t="s">
        <v>972</v>
      </c>
      <c r="B12820" t="s">
        <v>177</v>
      </c>
      <c r="C12820" s="76" t="s">
        <v>842</v>
      </c>
      <c r="D12820" t="s">
        <v>980</v>
      </c>
      <c r="E12820" s="82">
        <v>3.6</v>
      </c>
      <c r="F12820" t="s">
        <v>973</v>
      </c>
      <c r="G12820" s="83">
        <v>42668</v>
      </c>
      <c r="I12820">
        <v>2016</v>
      </c>
    </row>
    <row r="12821" spans="1:9" x14ac:dyDescent="0.25">
      <c r="A12821" t="s">
        <v>972</v>
      </c>
      <c r="B12821" t="s">
        <v>225</v>
      </c>
      <c r="C12821" s="76" t="s">
        <v>842</v>
      </c>
      <c r="D12821" t="s">
        <v>980</v>
      </c>
      <c r="E12821" s="82">
        <v>6</v>
      </c>
      <c r="F12821" t="s">
        <v>973</v>
      </c>
      <c r="G12821" s="83">
        <v>42669</v>
      </c>
      <c r="I12821">
        <v>2016</v>
      </c>
    </row>
    <row r="12822" spans="1:9" x14ac:dyDescent="0.25">
      <c r="A12822" t="s">
        <v>972</v>
      </c>
      <c r="B12822" t="s">
        <v>246</v>
      </c>
      <c r="C12822" s="76" t="s">
        <v>842</v>
      </c>
      <c r="D12822" t="s">
        <v>980</v>
      </c>
      <c r="E12822" s="82">
        <v>7.6</v>
      </c>
      <c r="F12822" t="s">
        <v>973</v>
      </c>
      <c r="G12822" s="83">
        <v>42692</v>
      </c>
      <c r="I12822">
        <v>2016</v>
      </c>
    </row>
    <row r="12823" spans="1:9" x14ac:dyDescent="0.25">
      <c r="A12823" t="s">
        <v>972</v>
      </c>
      <c r="B12823" t="s">
        <v>242</v>
      </c>
      <c r="C12823" s="76" t="s">
        <v>842</v>
      </c>
      <c r="D12823" t="s">
        <v>980</v>
      </c>
      <c r="E12823" s="82">
        <v>74.599999999999994</v>
      </c>
      <c r="F12823" t="s">
        <v>973</v>
      </c>
      <c r="G12823" s="83">
        <v>42852</v>
      </c>
      <c r="I12823">
        <v>2017</v>
      </c>
    </row>
    <row r="12824" spans="1:9" x14ac:dyDescent="0.25">
      <c r="A12824" t="s">
        <v>972</v>
      </c>
      <c r="B12824" t="s">
        <v>239</v>
      </c>
      <c r="C12824" s="76" t="s">
        <v>842</v>
      </c>
      <c r="D12824" t="s">
        <v>980</v>
      </c>
      <c r="E12824" s="82">
        <v>80</v>
      </c>
      <c r="F12824" t="s">
        <v>973</v>
      </c>
      <c r="G12824" s="83">
        <v>42732</v>
      </c>
      <c r="I12824">
        <v>2016</v>
      </c>
    </row>
    <row r="12825" spans="1:9" x14ac:dyDescent="0.25">
      <c r="A12825" t="s">
        <v>972</v>
      </c>
      <c r="B12825" s="74" t="s">
        <v>213</v>
      </c>
      <c r="C12825" s="76" t="s">
        <v>842</v>
      </c>
      <c r="D12825" t="s">
        <v>980</v>
      </c>
      <c r="E12825" s="82">
        <v>140</v>
      </c>
      <c r="F12825" t="s">
        <v>973</v>
      </c>
      <c r="G12825" s="83">
        <v>42971</v>
      </c>
      <c r="I12825">
        <v>2017</v>
      </c>
    </row>
    <row r="12826" spans="1:9" ht="14.45" customHeight="1" x14ac:dyDescent="0.25">
      <c r="A12826" t="s">
        <v>972</v>
      </c>
      <c r="B12826" t="s">
        <v>253</v>
      </c>
      <c r="C12826" s="76" t="s">
        <v>842</v>
      </c>
      <c r="D12826" t="s">
        <v>980</v>
      </c>
      <c r="E12826" s="82">
        <v>150</v>
      </c>
      <c r="F12826" t="s">
        <v>973</v>
      </c>
      <c r="G12826" s="83">
        <v>42840</v>
      </c>
      <c r="I12826">
        <v>2017</v>
      </c>
    </row>
    <row r="12827" spans="1:9" ht="14.45" customHeight="1" x14ac:dyDescent="0.25">
      <c r="A12827" t="s">
        <v>972</v>
      </c>
      <c r="B12827" t="s">
        <v>233</v>
      </c>
      <c r="C12827" s="76" t="s">
        <v>842</v>
      </c>
      <c r="D12827" t="s">
        <v>980</v>
      </c>
      <c r="E12827" s="82">
        <v>50</v>
      </c>
      <c r="F12827" t="s">
        <v>973</v>
      </c>
      <c r="G12827" s="83">
        <v>42710</v>
      </c>
      <c r="I12827">
        <v>2016</v>
      </c>
    </row>
    <row r="12828" spans="1:9" ht="14.45" customHeight="1" x14ac:dyDescent="0.25">
      <c r="A12828" t="s">
        <v>972</v>
      </c>
      <c r="B12828" t="s">
        <v>71</v>
      </c>
      <c r="C12828" s="76" t="s">
        <v>842</v>
      </c>
      <c r="D12828" t="s">
        <v>980</v>
      </c>
      <c r="E12828" s="82">
        <v>148.4</v>
      </c>
      <c r="F12828" t="s">
        <v>973</v>
      </c>
      <c r="G12828" s="83">
        <v>42972</v>
      </c>
      <c r="I12828">
        <v>2017</v>
      </c>
    </row>
    <row r="12829" spans="1:9" ht="14.45" customHeight="1" x14ac:dyDescent="0.25">
      <c r="A12829" t="s">
        <v>972</v>
      </c>
      <c r="B12829" t="s">
        <v>229</v>
      </c>
      <c r="C12829" s="76" t="s">
        <v>842</v>
      </c>
      <c r="D12829" t="s">
        <v>980</v>
      </c>
      <c r="E12829" s="82">
        <v>112.5</v>
      </c>
      <c r="F12829" t="s">
        <v>973</v>
      </c>
      <c r="G12829" s="83">
        <v>42733</v>
      </c>
      <c r="I12829">
        <v>2016</v>
      </c>
    </row>
    <row r="12830" spans="1:9" ht="14.45" customHeight="1" x14ac:dyDescent="0.25">
      <c r="A12830" t="s">
        <v>972</v>
      </c>
      <c r="B12830" t="s">
        <v>78</v>
      </c>
      <c r="C12830" s="76" t="s">
        <v>842</v>
      </c>
      <c r="D12830" t="s">
        <v>980</v>
      </c>
      <c r="E12830" s="82">
        <v>149.9</v>
      </c>
      <c r="F12830" t="s">
        <v>973</v>
      </c>
      <c r="G12830" s="83">
        <v>42681</v>
      </c>
      <c r="I12830">
        <v>2016</v>
      </c>
    </row>
    <row r="12831" spans="1:9" ht="14.45" customHeight="1" x14ac:dyDescent="0.25">
      <c r="A12831" t="s">
        <v>972</v>
      </c>
      <c r="B12831" t="s">
        <v>78</v>
      </c>
      <c r="C12831" s="76" t="s">
        <v>842</v>
      </c>
      <c r="D12831" t="s">
        <v>980</v>
      </c>
      <c r="E12831" s="82">
        <v>56</v>
      </c>
      <c r="F12831" t="s">
        <v>973</v>
      </c>
      <c r="G12831" s="83">
        <v>42712</v>
      </c>
      <c r="I12831">
        <v>2016</v>
      </c>
    </row>
    <row r="12832" spans="1:9" ht="14.45" customHeight="1" x14ac:dyDescent="0.25">
      <c r="A12832" t="s">
        <v>972</v>
      </c>
      <c r="B12832" t="s">
        <v>96</v>
      </c>
      <c r="C12832" s="76" t="s">
        <v>842</v>
      </c>
      <c r="D12832" t="s">
        <v>980</v>
      </c>
      <c r="E12832" s="82">
        <v>31.4</v>
      </c>
      <c r="F12832" t="s">
        <v>973</v>
      </c>
      <c r="G12832" s="83">
        <v>42745</v>
      </c>
      <c r="I12832">
        <v>2017</v>
      </c>
    </row>
    <row r="12833" spans="1:9" ht="14.45" customHeight="1" x14ac:dyDescent="0.25">
      <c r="A12833" t="s">
        <v>972</v>
      </c>
      <c r="B12833" t="s">
        <v>249</v>
      </c>
      <c r="C12833" s="76" t="s">
        <v>842</v>
      </c>
      <c r="D12833" t="s">
        <v>980</v>
      </c>
      <c r="E12833" s="82">
        <v>85</v>
      </c>
      <c r="F12833" t="s">
        <v>973</v>
      </c>
      <c r="G12833" s="83">
        <v>42745</v>
      </c>
      <c r="I12833">
        <v>2017</v>
      </c>
    </row>
    <row r="12834" spans="1:9" ht="14.45" customHeight="1" x14ac:dyDescent="0.25">
      <c r="A12834" t="s">
        <v>972</v>
      </c>
      <c r="B12834" t="s">
        <v>229</v>
      </c>
      <c r="C12834" s="76" t="s">
        <v>842</v>
      </c>
      <c r="D12834" t="s">
        <v>980</v>
      </c>
      <c r="E12834" s="82">
        <v>100</v>
      </c>
      <c r="F12834" t="s">
        <v>973</v>
      </c>
      <c r="G12834" s="83">
        <v>43069</v>
      </c>
      <c r="I12834">
        <v>2017</v>
      </c>
    </row>
    <row r="12835" spans="1:9" ht="14.45" customHeight="1" x14ac:dyDescent="0.25">
      <c r="A12835" t="s">
        <v>972</v>
      </c>
      <c r="B12835" t="s">
        <v>78</v>
      </c>
      <c r="C12835" s="76" t="s">
        <v>842</v>
      </c>
      <c r="D12835" t="s">
        <v>980</v>
      </c>
      <c r="E12835" s="82">
        <v>60</v>
      </c>
      <c r="F12835" t="s">
        <v>973</v>
      </c>
      <c r="G12835" s="83">
        <v>42934</v>
      </c>
      <c r="I12835">
        <v>2017</v>
      </c>
    </row>
    <row r="12836" spans="1:9" ht="14.45" customHeight="1" x14ac:dyDescent="0.25">
      <c r="A12836" t="s">
        <v>972</v>
      </c>
      <c r="B12836" t="s">
        <v>95</v>
      </c>
      <c r="C12836" s="76" t="s">
        <v>842</v>
      </c>
      <c r="D12836" t="s">
        <v>980</v>
      </c>
      <c r="E12836" s="82">
        <v>20</v>
      </c>
      <c r="F12836" t="s">
        <v>973</v>
      </c>
      <c r="G12836" s="83">
        <v>43075</v>
      </c>
      <c r="I12836">
        <v>2017</v>
      </c>
    </row>
    <row r="12837" spans="1:9" ht="14.45" customHeight="1" x14ac:dyDescent="0.25">
      <c r="A12837" t="s">
        <v>972</v>
      </c>
      <c r="B12837" t="s">
        <v>95</v>
      </c>
      <c r="C12837" s="76" t="s">
        <v>842</v>
      </c>
      <c r="D12837" t="s">
        <v>980</v>
      </c>
      <c r="E12837" s="82">
        <v>133.19999999999999</v>
      </c>
      <c r="F12837" t="s">
        <v>973</v>
      </c>
      <c r="G12837" s="83">
        <v>43635</v>
      </c>
      <c r="I12837">
        <v>2019</v>
      </c>
    </row>
    <row r="12838" spans="1:9" x14ac:dyDescent="0.25">
      <c r="A12838" t="s">
        <v>972</v>
      </c>
      <c r="B12838" t="s">
        <v>215</v>
      </c>
      <c r="C12838" s="76" t="s">
        <v>842</v>
      </c>
      <c r="D12838" t="s">
        <v>980</v>
      </c>
      <c r="E12838" s="82">
        <v>150</v>
      </c>
      <c r="F12838" t="s">
        <v>973</v>
      </c>
      <c r="G12838" s="83">
        <v>42721</v>
      </c>
      <c r="I12838">
        <v>2016</v>
      </c>
    </row>
    <row r="12839" spans="1:9" x14ac:dyDescent="0.25">
      <c r="A12839" t="s">
        <v>972</v>
      </c>
      <c r="B12839" t="s">
        <v>172</v>
      </c>
      <c r="C12839" s="76" t="s">
        <v>842</v>
      </c>
      <c r="D12839" t="s">
        <v>980</v>
      </c>
      <c r="E12839" s="82">
        <v>100</v>
      </c>
      <c r="F12839" t="s">
        <v>973</v>
      </c>
      <c r="G12839" s="83">
        <v>43083</v>
      </c>
      <c r="I12839">
        <v>2017</v>
      </c>
    </row>
    <row r="12840" spans="1:9" x14ac:dyDescent="0.25">
      <c r="A12840" t="s">
        <v>972</v>
      </c>
      <c r="B12840" t="s">
        <v>173</v>
      </c>
      <c r="C12840" s="76" t="s">
        <v>842</v>
      </c>
      <c r="D12840" t="s">
        <v>980</v>
      </c>
      <c r="E12840" s="82">
        <v>5</v>
      </c>
      <c r="F12840" t="s">
        <v>973</v>
      </c>
      <c r="G12840" s="83">
        <v>42872</v>
      </c>
      <c r="I12840">
        <v>2017</v>
      </c>
    </row>
    <row r="12841" spans="1:9" x14ac:dyDescent="0.25">
      <c r="A12841" t="s">
        <v>972</v>
      </c>
      <c r="B12841" t="s">
        <v>121</v>
      </c>
      <c r="C12841" s="76" t="s">
        <v>842</v>
      </c>
      <c r="D12841" t="s">
        <v>980</v>
      </c>
      <c r="E12841" s="82">
        <v>2.5</v>
      </c>
      <c r="F12841" t="s">
        <v>973</v>
      </c>
      <c r="G12841" s="83">
        <v>42660</v>
      </c>
      <c r="I12841">
        <v>2016</v>
      </c>
    </row>
    <row r="12842" spans="1:9" x14ac:dyDescent="0.25">
      <c r="A12842" t="s">
        <v>972</v>
      </c>
      <c r="B12842" t="s">
        <v>92</v>
      </c>
      <c r="C12842" s="76" t="s">
        <v>842</v>
      </c>
      <c r="D12842" t="s">
        <v>980</v>
      </c>
      <c r="E12842" s="82">
        <v>15</v>
      </c>
      <c r="F12842" t="s">
        <v>973</v>
      </c>
      <c r="G12842" s="83">
        <v>42702</v>
      </c>
      <c r="I12842">
        <v>2016</v>
      </c>
    </row>
    <row r="12843" spans="1:9" x14ac:dyDescent="0.25">
      <c r="A12843" t="s">
        <v>972</v>
      </c>
      <c r="B12843" t="s">
        <v>215</v>
      </c>
      <c r="C12843" s="76" t="s">
        <v>842</v>
      </c>
      <c r="D12843" t="s">
        <v>980</v>
      </c>
      <c r="E12843" s="82">
        <v>144</v>
      </c>
      <c r="F12843" t="s">
        <v>973</v>
      </c>
      <c r="G12843" s="83">
        <v>42732</v>
      </c>
      <c r="I12843">
        <v>2016</v>
      </c>
    </row>
    <row r="12844" spans="1:9" x14ac:dyDescent="0.25">
      <c r="A12844" t="s">
        <v>972</v>
      </c>
      <c r="B12844" t="s">
        <v>248</v>
      </c>
      <c r="C12844" s="76" t="s">
        <v>842</v>
      </c>
      <c r="D12844" t="s">
        <v>980</v>
      </c>
      <c r="E12844" s="82">
        <v>50.4</v>
      </c>
      <c r="F12844" t="s">
        <v>973</v>
      </c>
      <c r="G12844" s="83">
        <v>42867</v>
      </c>
      <c r="I12844">
        <v>2017</v>
      </c>
    </row>
    <row r="12845" spans="1:9" x14ac:dyDescent="0.25">
      <c r="A12845" t="s">
        <v>972</v>
      </c>
      <c r="B12845" t="s">
        <v>123</v>
      </c>
      <c r="C12845" s="76" t="s">
        <v>842</v>
      </c>
      <c r="D12845" t="s">
        <v>980</v>
      </c>
      <c r="E12845" s="82">
        <v>3</v>
      </c>
      <c r="F12845" t="s">
        <v>973</v>
      </c>
      <c r="G12845" s="83">
        <v>42913</v>
      </c>
      <c r="I12845">
        <v>2017</v>
      </c>
    </row>
    <row r="12846" spans="1:9" x14ac:dyDescent="0.25">
      <c r="A12846" t="s">
        <v>972</v>
      </c>
      <c r="B12846" t="s">
        <v>81</v>
      </c>
      <c r="C12846" s="76" t="s">
        <v>842</v>
      </c>
      <c r="D12846" t="s">
        <v>980</v>
      </c>
      <c r="E12846" s="82">
        <v>10</v>
      </c>
      <c r="F12846" t="s">
        <v>973</v>
      </c>
      <c r="G12846" s="83">
        <v>42940</v>
      </c>
      <c r="I12846">
        <v>2017</v>
      </c>
    </row>
    <row r="12847" spans="1:9" x14ac:dyDescent="0.25">
      <c r="A12847" t="s">
        <v>972</v>
      </c>
      <c r="B12847" t="s">
        <v>107</v>
      </c>
      <c r="C12847" s="76" t="s">
        <v>842</v>
      </c>
      <c r="D12847" t="s">
        <v>980</v>
      </c>
      <c r="E12847" s="82">
        <v>6</v>
      </c>
      <c r="F12847" t="s">
        <v>973</v>
      </c>
      <c r="G12847" s="83">
        <v>42692</v>
      </c>
      <c r="I12847">
        <v>2016</v>
      </c>
    </row>
    <row r="12848" spans="1:9" x14ac:dyDescent="0.25">
      <c r="A12848" t="s">
        <v>972</v>
      </c>
      <c r="B12848" t="s">
        <v>278</v>
      </c>
      <c r="C12848" s="76" t="s">
        <v>842</v>
      </c>
      <c r="D12848" t="s">
        <v>980</v>
      </c>
      <c r="E12848" s="82">
        <v>3.8</v>
      </c>
      <c r="F12848" t="s">
        <v>973</v>
      </c>
      <c r="G12848" s="83">
        <v>42675</v>
      </c>
      <c r="I12848">
        <v>2016</v>
      </c>
    </row>
    <row r="12849" spans="1:9" x14ac:dyDescent="0.25">
      <c r="A12849" t="s">
        <v>972</v>
      </c>
      <c r="B12849" t="s">
        <v>232</v>
      </c>
      <c r="C12849" s="76" t="s">
        <v>842</v>
      </c>
      <c r="D12849" t="s">
        <v>980</v>
      </c>
      <c r="E12849" s="82">
        <v>10.9</v>
      </c>
      <c r="F12849" t="s">
        <v>973</v>
      </c>
      <c r="G12849" s="83">
        <v>42661</v>
      </c>
      <c r="I12849">
        <v>2016</v>
      </c>
    </row>
    <row r="12850" spans="1:9" x14ac:dyDescent="0.25">
      <c r="A12850" t="s">
        <v>972</v>
      </c>
      <c r="B12850" t="s">
        <v>275</v>
      </c>
      <c r="C12850" s="76" t="s">
        <v>842</v>
      </c>
      <c r="D12850" t="s">
        <v>980</v>
      </c>
      <c r="E12850" s="82">
        <v>6</v>
      </c>
      <c r="F12850" t="s">
        <v>973</v>
      </c>
      <c r="G12850" s="83">
        <v>42733</v>
      </c>
      <c r="I12850">
        <v>2016</v>
      </c>
    </row>
    <row r="12851" spans="1:9" x14ac:dyDescent="0.25">
      <c r="A12851" t="s">
        <v>972</v>
      </c>
      <c r="B12851" t="s">
        <v>232</v>
      </c>
      <c r="C12851" s="76" t="s">
        <v>842</v>
      </c>
      <c r="D12851" t="s">
        <v>980</v>
      </c>
      <c r="E12851" s="82">
        <v>37.799999999999997</v>
      </c>
      <c r="F12851" t="s">
        <v>973</v>
      </c>
      <c r="G12851" s="83">
        <v>42811</v>
      </c>
      <c r="I12851">
        <v>2017</v>
      </c>
    </row>
    <row r="12852" spans="1:9" x14ac:dyDescent="0.25">
      <c r="A12852" t="s">
        <v>972</v>
      </c>
      <c r="B12852" s="74" t="s">
        <v>213</v>
      </c>
      <c r="C12852" s="76" t="s">
        <v>842</v>
      </c>
      <c r="D12852" t="s">
        <v>980</v>
      </c>
      <c r="E12852" s="82">
        <v>6</v>
      </c>
      <c r="F12852" t="s">
        <v>973</v>
      </c>
      <c r="G12852" s="83">
        <v>42664</v>
      </c>
      <c r="I12852">
        <v>2016</v>
      </c>
    </row>
    <row r="12853" spans="1:9" x14ac:dyDescent="0.25">
      <c r="A12853" t="s">
        <v>972</v>
      </c>
      <c r="B12853" t="s">
        <v>242</v>
      </c>
      <c r="C12853" s="76" t="s">
        <v>842</v>
      </c>
      <c r="D12853" t="s">
        <v>980</v>
      </c>
      <c r="E12853" s="82">
        <v>6</v>
      </c>
      <c r="F12853" t="s">
        <v>973</v>
      </c>
      <c r="G12853" s="83">
        <v>42677</v>
      </c>
      <c r="I12853">
        <v>2016</v>
      </c>
    </row>
    <row r="12854" spans="1:9" x14ac:dyDescent="0.25">
      <c r="A12854" t="s">
        <v>972</v>
      </c>
      <c r="B12854" t="s">
        <v>0</v>
      </c>
      <c r="C12854" s="76" t="s">
        <v>842</v>
      </c>
      <c r="D12854" t="s">
        <v>980</v>
      </c>
      <c r="E12854" s="82">
        <v>3.8</v>
      </c>
      <c r="F12854" t="s">
        <v>973</v>
      </c>
      <c r="G12854" s="83">
        <v>42660</v>
      </c>
      <c r="I12854">
        <v>2016</v>
      </c>
    </row>
    <row r="12855" spans="1:9" x14ac:dyDescent="0.25">
      <c r="A12855" t="s">
        <v>972</v>
      </c>
      <c r="B12855" t="s">
        <v>177</v>
      </c>
      <c r="C12855" s="76" t="s">
        <v>842</v>
      </c>
      <c r="D12855" t="s">
        <v>980</v>
      </c>
      <c r="E12855" s="82">
        <v>7.6</v>
      </c>
      <c r="F12855" t="s">
        <v>973</v>
      </c>
      <c r="G12855" s="83">
        <v>42720</v>
      </c>
      <c r="I12855">
        <v>2016</v>
      </c>
    </row>
    <row r="12856" spans="1:9" x14ac:dyDescent="0.25">
      <c r="A12856" t="s">
        <v>972</v>
      </c>
      <c r="B12856" t="s">
        <v>199</v>
      </c>
      <c r="C12856" s="76" t="s">
        <v>842</v>
      </c>
      <c r="D12856" t="s">
        <v>980</v>
      </c>
      <c r="E12856" s="82">
        <v>8.25</v>
      </c>
      <c r="F12856" t="s">
        <v>973</v>
      </c>
      <c r="G12856" s="83">
        <v>42681</v>
      </c>
      <c r="I12856">
        <v>2016</v>
      </c>
    </row>
    <row r="12857" spans="1:9" x14ac:dyDescent="0.25">
      <c r="A12857" t="s">
        <v>972</v>
      </c>
      <c r="B12857" t="s">
        <v>71</v>
      </c>
      <c r="C12857" s="76" t="s">
        <v>842</v>
      </c>
      <c r="D12857" t="s">
        <v>980</v>
      </c>
      <c r="E12857" s="82">
        <v>5.2</v>
      </c>
      <c r="F12857" t="s">
        <v>973</v>
      </c>
      <c r="G12857" s="83">
        <v>42690</v>
      </c>
      <c r="I12857">
        <v>2016</v>
      </c>
    </row>
    <row r="12858" spans="1:9" x14ac:dyDescent="0.25">
      <c r="A12858" t="s">
        <v>972</v>
      </c>
      <c r="B12858" t="s">
        <v>95</v>
      </c>
      <c r="C12858" s="76" t="s">
        <v>842</v>
      </c>
      <c r="D12858" t="s">
        <v>980</v>
      </c>
      <c r="E12858" s="82">
        <v>3</v>
      </c>
      <c r="F12858" t="s">
        <v>973</v>
      </c>
      <c r="G12858" s="83">
        <v>42754</v>
      </c>
      <c r="I12858">
        <v>2017</v>
      </c>
    </row>
    <row r="12859" spans="1:9" x14ac:dyDescent="0.25">
      <c r="A12859" t="s">
        <v>972</v>
      </c>
      <c r="B12859" s="74" t="s">
        <v>213</v>
      </c>
      <c r="C12859" s="76" t="s">
        <v>842</v>
      </c>
      <c r="D12859" t="s">
        <v>980</v>
      </c>
      <c r="E12859" s="82">
        <v>4.2</v>
      </c>
      <c r="F12859" t="s">
        <v>973</v>
      </c>
      <c r="G12859" s="83">
        <v>42760</v>
      </c>
      <c r="I12859">
        <v>2017</v>
      </c>
    </row>
    <row r="12860" spans="1:9" x14ac:dyDescent="0.25">
      <c r="A12860" t="s">
        <v>972</v>
      </c>
      <c r="B12860" t="s">
        <v>241</v>
      </c>
      <c r="C12860" s="76" t="s">
        <v>842</v>
      </c>
      <c r="D12860" t="s">
        <v>980</v>
      </c>
      <c r="E12860" s="82">
        <v>3.6</v>
      </c>
      <c r="F12860" t="s">
        <v>973</v>
      </c>
      <c r="G12860" s="83">
        <v>42697</v>
      </c>
      <c r="I12860">
        <v>2016</v>
      </c>
    </row>
    <row r="12861" spans="1:9" x14ac:dyDescent="0.25">
      <c r="A12861" t="s">
        <v>972</v>
      </c>
      <c r="B12861" t="s">
        <v>208</v>
      </c>
      <c r="C12861" s="76" t="s">
        <v>842</v>
      </c>
      <c r="D12861" t="s">
        <v>980</v>
      </c>
      <c r="E12861" s="82">
        <v>8.1999999999999993</v>
      </c>
      <c r="F12861" t="s">
        <v>973</v>
      </c>
      <c r="G12861" s="83">
        <v>42688</v>
      </c>
      <c r="I12861">
        <v>2016</v>
      </c>
    </row>
    <row r="12862" spans="1:9" x14ac:dyDescent="0.25">
      <c r="A12862" t="s">
        <v>972</v>
      </c>
      <c r="B12862" t="s">
        <v>66</v>
      </c>
      <c r="C12862" s="76" t="s">
        <v>842</v>
      </c>
      <c r="D12862" t="s">
        <v>980</v>
      </c>
      <c r="E12862" s="82">
        <v>13.8</v>
      </c>
      <c r="F12862" t="s">
        <v>973</v>
      </c>
      <c r="G12862" s="83">
        <v>42696</v>
      </c>
      <c r="I12862">
        <v>2016</v>
      </c>
    </row>
    <row r="12863" spans="1:9" x14ac:dyDescent="0.25">
      <c r="A12863" t="s">
        <v>972</v>
      </c>
      <c r="B12863" t="s">
        <v>246</v>
      </c>
      <c r="C12863" s="76" t="s">
        <v>842</v>
      </c>
      <c r="D12863" t="s">
        <v>980</v>
      </c>
      <c r="E12863" s="82">
        <v>6</v>
      </c>
      <c r="F12863" t="s">
        <v>973</v>
      </c>
      <c r="G12863" s="83">
        <v>42677</v>
      </c>
      <c r="I12863">
        <v>2016</v>
      </c>
    </row>
    <row r="12864" spans="1:9" x14ac:dyDescent="0.25">
      <c r="A12864" t="s">
        <v>972</v>
      </c>
      <c r="B12864" t="s">
        <v>245</v>
      </c>
      <c r="C12864" s="76" t="s">
        <v>842</v>
      </c>
      <c r="D12864" t="s">
        <v>980</v>
      </c>
      <c r="E12864" s="82">
        <v>10</v>
      </c>
      <c r="F12864" t="s">
        <v>973</v>
      </c>
      <c r="G12864" s="83">
        <v>42677</v>
      </c>
      <c r="I12864">
        <v>2016</v>
      </c>
    </row>
    <row r="12865" spans="1:9" x14ac:dyDescent="0.25">
      <c r="A12865" t="s">
        <v>972</v>
      </c>
      <c r="B12865" t="s">
        <v>183</v>
      </c>
      <c r="C12865" s="76" t="s">
        <v>842</v>
      </c>
      <c r="D12865" t="s">
        <v>980</v>
      </c>
      <c r="E12865" s="82">
        <v>68.400000000000006</v>
      </c>
      <c r="F12865" t="s">
        <v>973</v>
      </c>
      <c r="G12865" s="83">
        <v>43066</v>
      </c>
      <c r="I12865">
        <v>2017</v>
      </c>
    </row>
    <row r="12866" spans="1:9" x14ac:dyDescent="0.25">
      <c r="A12866" t="s">
        <v>972</v>
      </c>
      <c r="B12866" t="s">
        <v>118</v>
      </c>
      <c r="C12866" s="76" t="s">
        <v>842</v>
      </c>
      <c r="D12866" t="s">
        <v>980</v>
      </c>
      <c r="E12866" s="82">
        <v>5</v>
      </c>
      <c r="F12866" t="s">
        <v>973</v>
      </c>
      <c r="G12866" s="83">
        <v>42678</v>
      </c>
      <c r="I12866">
        <v>2016</v>
      </c>
    </row>
    <row r="12867" spans="1:9" x14ac:dyDescent="0.25">
      <c r="A12867" t="s">
        <v>972</v>
      </c>
      <c r="B12867" t="s">
        <v>205</v>
      </c>
      <c r="C12867" s="76" t="s">
        <v>842</v>
      </c>
      <c r="D12867" t="s">
        <v>980</v>
      </c>
      <c r="E12867" s="82">
        <v>3</v>
      </c>
      <c r="F12867" t="s">
        <v>973</v>
      </c>
      <c r="G12867" s="83">
        <v>42649</v>
      </c>
      <c r="I12867">
        <v>2016</v>
      </c>
    </row>
    <row r="12868" spans="1:9" x14ac:dyDescent="0.25">
      <c r="A12868" t="s">
        <v>972</v>
      </c>
      <c r="B12868" t="s">
        <v>92</v>
      </c>
      <c r="C12868" s="76" t="s">
        <v>842</v>
      </c>
      <c r="D12868" t="s">
        <v>980</v>
      </c>
      <c r="E12868" s="82">
        <v>10</v>
      </c>
      <c r="F12868" t="s">
        <v>973</v>
      </c>
      <c r="G12868" s="83">
        <v>42702</v>
      </c>
      <c r="I12868">
        <v>2016</v>
      </c>
    </row>
    <row r="12869" spans="1:9" x14ac:dyDescent="0.25">
      <c r="A12869" t="s">
        <v>972</v>
      </c>
      <c r="B12869" t="s">
        <v>241</v>
      </c>
      <c r="C12869" s="76" t="s">
        <v>842</v>
      </c>
      <c r="D12869" t="s">
        <v>980</v>
      </c>
      <c r="E12869" s="82">
        <v>8.1999999999999993</v>
      </c>
      <c r="F12869" t="s">
        <v>973</v>
      </c>
      <c r="G12869" s="83">
        <v>42713</v>
      </c>
      <c r="I12869">
        <v>2016</v>
      </c>
    </row>
    <row r="12870" spans="1:9" x14ac:dyDescent="0.25">
      <c r="A12870" t="s">
        <v>972</v>
      </c>
      <c r="B12870" t="s">
        <v>80</v>
      </c>
      <c r="C12870" s="76" t="s">
        <v>842</v>
      </c>
      <c r="D12870" t="s">
        <v>980</v>
      </c>
      <c r="E12870" s="82">
        <v>7.6</v>
      </c>
      <c r="F12870" t="s">
        <v>973</v>
      </c>
      <c r="G12870" s="83">
        <v>42712</v>
      </c>
      <c r="I12870">
        <v>2016</v>
      </c>
    </row>
    <row r="12871" spans="1:9" x14ac:dyDescent="0.25">
      <c r="A12871" t="s">
        <v>972</v>
      </c>
      <c r="B12871" t="s">
        <v>243</v>
      </c>
      <c r="C12871" s="76" t="s">
        <v>842</v>
      </c>
      <c r="D12871" t="s">
        <v>980</v>
      </c>
      <c r="E12871" s="82">
        <v>6</v>
      </c>
      <c r="F12871" t="s">
        <v>973</v>
      </c>
      <c r="G12871" s="83">
        <v>42692</v>
      </c>
      <c r="I12871">
        <v>2016</v>
      </c>
    </row>
    <row r="12872" spans="1:9" x14ac:dyDescent="0.25">
      <c r="A12872" t="s">
        <v>972</v>
      </c>
      <c r="B12872" t="s">
        <v>239</v>
      </c>
      <c r="C12872" s="76" t="s">
        <v>842</v>
      </c>
      <c r="D12872" t="s">
        <v>980</v>
      </c>
      <c r="E12872" s="82">
        <v>10</v>
      </c>
      <c r="F12872" t="s">
        <v>973</v>
      </c>
      <c r="G12872" s="83">
        <v>42755</v>
      </c>
      <c r="I12872">
        <v>2017</v>
      </c>
    </row>
    <row r="12873" spans="1:9" x14ac:dyDescent="0.25">
      <c r="A12873" t="s">
        <v>972</v>
      </c>
      <c r="B12873" s="74" t="s">
        <v>213</v>
      </c>
      <c r="C12873" s="76" t="s">
        <v>842</v>
      </c>
      <c r="D12873" t="s">
        <v>980</v>
      </c>
      <c r="E12873" s="82">
        <v>3</v>
      </c>
      <c r="F12873" t="s">
        <v>973</v>
      </c>
      <c r="G12873" s="83">
        <v>42683</v>
      </c>
      <c r="I12873">
        <v>2016</v>
      </c>
    </row>
    <row r="12874" spans="1:9" x14ac:dyDescent="0.25">
      <c r="A12874" t="s">
        <v>972</v>
      </c>
      <c r="B12874" t="s">
        <v>241</v>
      </c>
      <c r="C12874" s="76" t="s">
        <v>842</v>
      </c>
      <c r="D12874" t="s">
        <v>980</v>
      </c>
      <c r="E12874" s="82">
        <v>11.4</v>
      </c>
      <c r="F12874" t="s">
        <v>973</v>
      </c>
      <c r="G12874" s="83">
        <v>42697</v>
      </c>
      <c r="I12874">
        <v>2016</v>
      </c>
    </row>
    <row r="12875" spans="1:9" x14ac:dyDescent="0.25">
      <c r="A12875" t="s">
        <v>972</v>
      </c>
      <c r="B12875" t="s">
        <v>60</v>
      </c>
      <c r="C12875" s="76" t="s">
        <v>842</v>
      </c>
      <c r="D12875" t="s">
        <v>980</v>
      </c>
      <c r="E12875" s="82">
        <v>9.1999999999999993</v>
      </c>
      <c r="F12875" t="s">
        <v>973</v>
      </c>
      <c r="G12875" s="83">
        <v>42690</v>
      </c>
      <c r="I12875">
        <v>2016</v>
      </c>
    </row>
    <row r="12876" spans="1:9" x14ac:dyDescent="0.25">
      <c r="A12876" t="s">
        <v>972</v>
      </c>
      <c r="B12876" t="s">
        <v>208</v>
      </c>
      <c r="C12876" s="76" t="s">
        <v>842</v>
      </c>
      <c r="D12876" t="s">
        <v>980</v>
      </c>
      <c r="E12876" s="82">
        <v>15</v>
      </c>
      <c r="F12876" t="s">
        <v>973</v>
      </c>
      <c r="G12876" s="83">
        <v>42739</v>
      </c>
      <c r="I12876">
        <v>2017</v>
      </c>
    </row>
    <row r="12877" spans="1:9" x14ac:dyDescent="0.25">
      <c r="A12877" t="s">
        <v>972</v>
      </c>
      <c r="B12877" t="s">
        <v>71</v>
      </c>
      <c r="C12877" s="76" t="s">
        <v>842</v>
      </c>
      <c r="D12877" t="s">
        <v>980</v>
      </c>
      <c r="E12877" s="82">
        <v>5</v>
      </c>
      <c r="F12877" t="s">
        <v>973</v>
      </c>
      <c r="G12877" s="83">
        <v>42718</v>
      </c>
      <c r="I12877">
        <v>2016</v>
      </c>
    </row>
    <row r="12878" spans="1:9" x14ac:dyDescent="0.25">
      <c r="A12878" t="s">
        <v>972</v>
      </c>
      <c r="B12878" t="s">
        <v>213</v>
      </c>
      <c r="C12878" s="76" t="s">
        <v>842</v>
      </c>
      <c r="D12878" t="s">
        <v>980</v>
      </c>
      <c r="E12878" s="82">
        <v>3</v>
      </c>
      <c r="F12878" t="s">
        <v>973</v>
      </c>
      <c r="G12878" s="83">
        <v>42683</v>
      </c>
      <c r="I12878">
        <v>2016</v>
      </c>
    </row>
    <row r="12879" spans="1:9" x14ac:dyDescent="0.25">
      <c r="A12879" t="s">
        <v>972</v>
      </c>
      <c r="B12879" t="s">
        <v>240</v>
      </c>
      <c r="C12879" s="76" t="s">
        <v>842</v>
      </c>
      <c r="D12879" t="s">
        <v>980</v>
      </c>
      <c r="E12879" s="82">
        <v>3</v>
      </c>
      <c r="F12879" t="s">
        <v>973</v>
      </c>
      <c r="G12879" s="83">
        <v>42689</v>
      </c>
      <c r="I12879">
        <v>2016</v>
      </c>
    </row>
    <row r="12880" spans="1:9" x14ac:dyDescent="0.25">
      <c r="A12880" t="s">
        <v>972</v>
      </c>
      <c r="B12880" t="s">
        <v>136</v>
      </c>
      <c r="C12880" s="76" t="s">
        <v>842</v>
      </c>
      <c r="D12880" t="s">
        <v>980</v>
      </c>
      <c r="E12880" s="82">
        <v>7.5</v>
      </c>
      <c r="F12880" t="s">
        <v>973</v>
      </c>
      <c r="G12880" s="83">
        <v>42683</v>
      </c>
      <c r="I12880">
        <v>2016</v>
      </c>
    </row>
    <row r="12881" spans="1:9" x14ac:dyDescent="0.25">
      <c r="A12881" t="s">
        <v>972</v>
      </c>
      <c r="B12881" t="s">
        <v>199</v>
      </c>
      <c r="C12881" s="76" t="s">
        <v>842</v>
      </c>
      <c r="D12881" t="s">
        <v>980</v>
      </c>
      <c r="E12881" s="82">
        <v>10</v>
      </c>
      <c r="F12881" t="s">
        <v>973</v>
      </c>
      <c r="G12881" s="83">
        <v>42717</v>
      </c>
      <c r="I12881">
        <v>2016</v>
      </c>
    </row>
    <row r="12882" spans="1:9" x14ac:dyDescent="0.25">
      <c r="A12882" t="s">
        <v>972</v>
      </c>
      <c r="B12882" t="s">
        <v>200</v>
      </c>
      <c r="C12882" s="76" t="s">
        <v>842</v>
      </c>
      <c r="D12882" t="s">
        <v>980</v>
      </c>
      <c r="E12882" s="82">
        <v>4.4800000000000004</v>
      </c>
      <c r="F12882" t="s">
        <v>973</v>
      </c>
      <c r="G12882" s="83">
        <v>42671</v>
      </c>
      <c r="I12882">
        <v>2016</v>
      </c>
    </row>
    <row r="12883" spans="1:9" x14ac:dyDescent="0.25">
      <c r="A12883" t="s">
        <v>972</v>
      </c>
      <c r="B12883" t="s">
        <v>101</v>
      </c>
      <c r="C12883" s="76" t="s">
        <v>842</v>
      </c>
      <c r="D12883" t="s">
        <v>980</v>
      </c>
      <c r="E12883" s="82">
        <v>7.68</v>
      </c>
      <c r="F12883" t="s">
        <v>973</v>
      </c>
      <c r="G12883" s="83">
        <v>42668</v>
      </c>
      <c r="I12883">
        <v>2016</v>
      </c>
    </row>
    <row r="12884" spans="1:9" x14ac:dyDescent="0.25">
      <c r="A12884" t="s">
        <v>972</v>
      </c>
      <c r="B12884" t="s">
        <v>179</v>
      </c>
      <c r="C12884" s="76" t="s">
        <v>842</v>
      </c>
      <c r="D12884" t="s">
        <v>980</v>
      </c>
      <c r="E12884" s="82">
        <v>8.75</v>
      </c>
      <c r="F12884" t="s">
        <v>973</v>
      </c>
      <c r="G12884" s="83">
        <v>42697</v>
      </c>
      <c r="I12884">
        <v>2016</v>
      </c>
    </row>
    <row r="12885" spans="1:9" x14ac:dyDescent="0.25">
      <c r="A12885" t="s">
        <v>972</v>
      </c>
      <c r="B12885" t="s">
        <v>92</v>
      </c>
      <c r="C12885" s="76" t="s">
        <v>842</v>
      </c>
      <c r="D12885" t="s">
        <v>980</v>
      </c>
      <c r="E12885" s="82">
        <v>3.6</v>
      </c>
      <c r="F12885" t="s">
        <v>973</v>
      </c>
      <c r="G12885" s="83">
        <v>42706</v>
      </c>
      <c r="I12885">
        <v>2016</v>
      </c>
    </row>
    <row r="12886" spans="1:9" x14ac:dyDescent="0.25">
      <c r="A12886" t="s">
        <v>972</v>
      </c>
      <c r="B12886" t="s">
        <v>242</v>
      </c>
      <c r="C12886" s="76" t="s">
        <v>842</v>
      </c>
      <c r="D12886" t="s">
        <v>980</v>
      </c>
      <c r="E12886" s="82">
        <v>3</v>
      </c>
      <c r="F12886" t="s">
        <v>973</v>
      </c>
      <c r="G12886" s="83">
        <v>42649</v>
      </c>
      <c r="I12886">
        <v>2016</v>
      </c>
    </row>
    <row r="12887" spans="1:9" x14ac:dyDescent="0.25">
      <c r="A12887" t="s">
        <v>972</v>
      </c>
      <c r="B12887" t="s">
        <v>246</v>
      </c>
      <c r="C12887" s="76" t="s">
        <v>842</v>
      </c>
      <c r="D12887" t="s">
        <v>980</v>
      </c>
      <c r="E12887" s="82">
        <v>4.2</v>
      </c>
      <c r="F12887" t="s">
        <v>973</v>
      </c>
      <c r="G12887" s="83">
        <v>42765</v>
      </c>
      <c r="I12887">
        <v>2017</v>
      </c>
    </row>
    <row r="12888" spans="1:9" x14ac:dyDescent="0.25">
      <c r="A12888" t="s">
        <v>972</v>
      </c>
      <c r="B12888" t="s">
        <v>116</v>
      </c>
      <c r="C12888" s="76" t="s">
        <v>842</v>
      </c>
      <c r="D12888" t="s">
        <v>980</v>
      </c>
      <c r="E12888" s="82">
        <v>5</v>
      </c>
      <c r="F12888" t="s">
        <v>973</v>
      </c>
      <c r="G12888" s="83">
        <v>43080</v>
      </c>
      <c r="I12888">
        <v>2017</v>
      </c>
    </row>
    <row r="12889" spans="1:9" x14ac:dyDescent="0.25">
      <c r="A12889" t="s">
        <v>972</v>
      </c>
      <c r="B12889" t="s">
        <v>150</v>
      </c>
      <c r="C12889" s="76" t="s">
        <v>842</v>
      </c>
      <c r="D12889" t="s">
        <v>980</v>
      </c>
      <c r="E12889" s="82">
        <v>6</v>
      </c>
      <c r="F12889" t="s">
        <v>973</v>
      </c>
      <c r="G12889" s="83">
        <v>42711</v>
      </c>
      <c r="I12889">
        <v>2016</v>
      </c>
    </row>
    <row r="12890" spans="1:9" x14ac:dyDescent="0.25">
      <c r="A12890" t="s">
        <v>972</v>
      </c>
      <c r="B12890" t="s">
        <v>136</v>
      </c>
      <c r="C12890" s="76" t="s">
        <v>842</v>
      </c>
      <c r="D12890" t="s">
        <v>980</v>
      </c>
      <c r="E12890" s="82">
        <v>7.6</v>
      </c>
      <c r="F12890" t="s">
        <v>973</v>
      </c>
      <c r="G12890" s="83">
        <v>42674</v>
      </c>
      <c r="I12890">
        <v>2016</v>
      </c>
    </row>
    <row r="12891" spans="1:9" x14ac:dyDescent="0.25">
      <c r="A12891" t="s">
        <v>972</v>
      </c>
      <c r="B12891" t="s">
        <v>241</v>
      </c>
      <c r="C12891" s="76" t="s">
        <v>842</v>
      </c>
      <c r="D12891" t="s">
        <v>980</v>
      </c>
      <c r="E12891" s="82">
        <v>6</v>
      </c>
      <c r="F12891" t="s">
        <v>973</v>
      </c>
      <c r="G12891" s="83">
        <v>42712</v>
      </c>
      <c r="I12891">
        <v>2016</v>
      </c>
    </row>
    <row r="12892" spans="1:9" x14ac:dyDescent="0.25">
      <c r="A12892" t="s">
        <v>972</v>
      </c>
      <c r="B12892" t="s">
        <v>214</v>
      </c>
      <c r="C12892" s="76" t="s">
        <v>842</v>
      </c>
      <c r="D12892" t="s">
        <v>980</v>
      </c>
      <c r="E12892" s="82">
        <v>3.6</v>
      </c>
      <c r="F12892" t="s">
        <v>973</v>
      </c>
      <c r="G12892" s="83">
        <v>42697</v>
      </c>
      <c r="I12892">
        <v>2016</v>
      </c>
    </row>
    <row r="12893" spans="1:9" x14ac:dyDescent="0.25">
      <c r="A12893" t="s">
        <v>972</v>
      </c>
      <c r="B12893" t="s">
        <v>185</v>
      </c>
      <c r="C12893" s="76" t="s">
        <v>842</v>
      </c>
      <c r="D12893" t="s">
        <v>980</v>
      </c>
      <c r="E12893" s="82">
        <v>3.75</v>
      </c>
      <c r="F12893" t="s">
        <v>973</v>
      </c>
      <c r="G12893" s="83">
        <v>42738</v>
      </c>
      <c r="I12893">
        <v>2017</v>
      </c>
    </row>
    <row r="12894" spans="1:9" x14ac:dyDescent="0.25">
      <c r="A12894" t="s">
        <v>972</v>
      </c>
      <c r="B12894" t="s">
        <v>247</v>
      </c>
      <c r="C12894" s="76" t="s">
        <v>842</v>
      </c>
      <c r="D12894" t="s">
        <v>980</v>
      </c>
      <c r="E12894" s="82">
        <v>3</v>
      </c>
      <c r="F12894" t="s">
        <v>973</v>
      </c>
      <c r="G12894" s="83">
        <v>42691</v>
      </c>
      <c r="I12894">
        <v>2016</v>
      </c>
    </row>
    <row r="12895" spans="1:9" x14ac:dyDescent="0.25">
      <c r="A12895" t="s">
        <v>972</v>
      </c>
      <c r="B12895" t="s">
        <v>243</v>
      </c>
      <c r="C12895" s="76" t="s">
        <v>842</v>
      </c>
      <c r="D12895" t="s">
        <v>980</v>
      </c>
      <c r="E12895" s="82">
        <v>15</v>
      </c>
      <c r="F12895" t="s">
        <v>973</v>
      </c>
      <c r="G12895" s="83">
        <v>42692</v>
      </c>
      <c r="I12895">
        <v>2016</v>
      </c>
    </row>
    <row r="12896" spans="1:9" x14ac:dyDescent="0.25">
      <c r="A12896" t="s">
        <v>972</v>
      </c>
      <c r="B12896" t="s">
        <v>257</v>
      </c>
      <c r="C12896" s="76" t="s">
        <v>842</v>
      </c>
      <c r="D12896" t="s">
        <v>980</v>
      </c>
      <c r="E12896" s="82">
        <v>5</v>
      </c>
      <c r="F12896" t="s">
        <v>973</v>
      </c>
      <c r="G12896" s="83">
        <v>42689</v>
      </c>
      <c r="I12896">
        <v>2016</v>
      </c>
    </row>
    <row r="12897" spans="1:9" x14ac:dyDescent="0.25">
      <c r="A12897" t="s">
        <v>972</v>
      </c>
      <c r="B12897" t="s">
        <v>95</v>
      </c>
      <c r="C12897" s="76" t="s">
        <v>842</v>
      </c>
      <c r="D12897" t="s">
        <v>980</v>
      </c>
      <c r="E12897" s="82">
        <v>3</v>
      </c>
      <c r="F12897" t="s">
        <v>973</v>
      </c>
      <c r="G12897" s="83">
        <v>42706</v>
      </c>
      <c r="I12897">
        <v>2016</v>
      </c>
    </row>
    <row r="12898" spans="1:9" x14ac:dyDescent="0.25">
      <c r="A12898" t="s">
        <v>972</v>
      </c>
      <c r="B12898" t="s">
        <v>136</v>
      </c>
      <c r="C12898" s="76" t="s">
        <v>842</v>
      </c>
      <c r="D12898" t="s">
        <v>980</v>
      </c>
      <c r="E12898" s="82">
        <v>150</v>
      </c>
      <c r="F12898" t="s">
        <v>973</v>
      </c>
      <c r="G12898" s="83">
        <v>43047</v>
      </c>
      <c r="I12898">
        <v>2017</v>
      </c>
    </row>
    <row r="12899" spans="1:9" x14ac:dyDescent="0.25">
      <c r="A12899" t="s">
        <v>972</v>
      </c>
      <c r="B12899" t="s">
        <v>239</v>
      </c>
      <c r="C12899" s="76" t="s">
        <v>842</v>
      </c>
      <c r="D12899" t="s">
        <v>980</v>
      </c>
      <c r="E12899" s="82">
        <v>4.5</v>
      </c>
      <c r="F12899" t="s">
        <v>973</v>
      </c>
      <c r="G12899" s="83">
        <v>42676</v>
      </c>
      <c r="I12899">
        <v>2016</v>
      </c>
    </row>
    <row r="12900" spans="1:9" x14ac:dyDescent="0.25">
      <c r="A12900" t="s">
        <v>972</v>
      </c>
      <c r="B12900" t="s">
        <v>177</v>
      </c>
      <c r="C12900" s="76" t="s">
        <v>842</v>
      </c>
      <c r="D12900" t="s">
        <v>980</v>
      </c>
      <c r="E12900" s="82">
        <v>3</v>
      </c>
      <c r="F12900" t="s">
        <v>973</v>
      </c>
      <c r="G12900" s="83">
        <v>42677</v>
      </c>
      <c r="I12900">
        <v>2016</v>
      </c>
    </row>
    <row r="12901" spans="1:9" x14ac:dyDescent="0.25">
      <c r="A12901" t="s">
        <v>972</v>
      </c>
      <c r="B12901" t="s">
        <v>122</v>
      </c>
      <c r="C12901" s="76" t="s">
        <v>842</v>
      </c>
      <c r="D12901" t="s">
        <v>980</v>
      </c>
      <c r="E12901" s="82">
        <v>57</v>
      </c>
      <c r="F12901" t="s">
        <v>973</v>
      </c>
      <c r="G12901" s="83">
        <v>42713</v>
      </c>
      <c r="I12901">
        <v>2016</v>
      </c>
    </row>
    <row r="12902" spans="1:9" x14ac:dyDescent="0.25">
      <c r="A12902" t="s">
        <v>972</v>
      </c>
      <c r="B12902" t="s">
        <v>242</v>
      </c>
      <c r="C12902" s="76" t="s">
        <v>842</v>
      </c>
      <c r="D12902" t="s">
        <v>980</v>
      </c>
      <c r="E12902" s="82">
        <v>7.6</v>
      </c>
      <c r="F12902" t="s">
        <v>973</v>
      </c>
      <c r="G12902" s="83">
        <v>42684</v>
      </c>
      <c r="I12902">
        <v>2016</v>
      </c>
    </row>
    <row r="12903" spans="1:9" x14ac:dyDescent="0.25">
      <c r="A12903" t="s">
        <v>972</v>
      </c>
      <c r="B12903" t="s">
        <v>230</v>
      </c>
      <c r="C12903" s="76" t="s">
        <v>842</v>
      </c>
      <c r="D12903" t="s">
        <v>980</v>
      </c>
      <c r="E12903" s="82">
        <v>15</v>
      </c>
      <c r="F12903" t="s">
        <v>973</v>
      </c>
      <c r="G12903" s="83">
        <v>42811</v>
      </c>
      <c r="I12903">
        <v>2017</v>
      </c>
    </row>
    <row r="12904" spans="1:9" ht="14.45" customHeight="1" x14ac:dyDescent="0.25">
      <c r="A12904" t="s">
        <v>972</v>
      </c>
      <c r="B12904" t="s">
        <v>248</v>
      </c>
      <c r="C12904" s="76" t="s">
        <v>842</v>
      </c>
      <c r="D12904" t="s">
        <v>980</v>
      </c>
      <c r="E12904" s="82">
        <v>7.56</v>
      </c>
      <c r="F12904" t="s">
        <v>973</v>
      </c>
      <c r="G12904" s="83">
        <v>42726</v>
      </c>
      <c r="I12904">
        <v>2016</v>
      </c>
    </row>
    <row r="12905" spans="1:9" ht="14.45" customHeight="1" x14ac:dyDescent="0.25">
      <c r="A12905" t="s">
        <v>972</v>
      </c>
      <c r="B12905" t="s">
        <v>248</v>
      </c>
      <c r="C12905" s="76" t="s">
        <v>842</v>
      </c>
      <c r="D12905" t="s">
        <v>980</v>
      </c>
      <c r="E12905" s="82">
        <v>6</v>
      </c>
      <c r="F12905" t="s">
        <v>973</v>
      </c>
      <c r="G12905" s="83">
        <v>42762</v>
      </c>
      <c r="I12905">
        <v>2017</v>
      </c>
    </row>
    <row r="12906" spans="1:9" ht="14.45" customHeight="1" x14ac:dyDescent="0.25">
      <c r="A12906" t="s">
        <v>972</v>
      </c>
      <c r="B12906" s="74" t="s">
        <v>213</v>
      </c>
      <c r="C12906" s="76" t="s">
        <v>842</v>
      </c>
      <c r="D12906" t="s">
        <v>980</v>
      </c>
      <c r="E12906" s="82">
        <v>6</v>
      </c>
      <c r="F12906" t="s">
        <v>973</v>
      </c>
      <c r="G12906" s="83">
        <v>42683</v>
      </c>
      <c r="I12906">
        <v>2016</v>
      </c>
    </row>
    <row r="12907" spans="1:9" ht="14.45" customHeight="1" x14ac:dyDescent="0.25">
      <c r="A12907" t="s">
        <v>972</v>
      </c>
      <c r="B12907" t="s">
        <v>253</v>
      </c>
      <c r="C12907" s="76" t="s">
        <v>842</v>
      </c>
      <c r="D12907" t="s">
        <v>980</v>
      </c>
      <c r="E12907" s="82">
        <v>6</v>
      </c>
      <c r="F12907" t="s">
        <v>973</v>
      </c>
      <c r="G12907" s="83">
        <v>42786</v>
      </c>
      <c r="I12907">
        <v>2017</v>
      </c>
    </row>
    <row r="12908" spans="1:9" ht="14.45" customHeight="1" x14ac:dyDescent="0.25">
      <c r="A12908" t="s">
        <v>972</v>
      </c>
      <c r="B12908" t="s">
        <v>246</v>
      </c>
      <c r="C12908" s="76" t="s">
        <v>842</v>
      </c>
      <c r="D12908" t="s">
        <v>980</v>
      </c>
      <c r="E12908" s="82">
        <v>5</v>
      </c>
      <c r="F12908" t="s">
        <v>973</v>
      </c>
      <c r="G12908" s="83">
        <v>42717</v>
      </c>
      <c r="I12908">
        <v>2016</v>
      </c>
    </row>
    <row r="12909" spans="1:9" ht="14.45" customHeight="1" x14ac:dyDescent="0.25">
      <c r="A12909" t="s">
        <v>972</v>
      </c>
      <c r="B12909" t="s">
        <v>199</v>
      </c>
      <c r="C12909" s="76" t="s">
        <v>842</v>
      </c>
      <c r="D12909" t="s">
        <v>980</v>
      </c>
      <c r="E12909" s="82">
        <v>10</v>
      </c>
      <c r="F12909" t="s">
        <v>973</v>
      </c>
      <c r="G12909" s="83">
        <v>42683</v>
      </c>
      <c r="I12909">
        <v>2016</v>
      </c>
    </row>
    <row r="12910" spans="1:9" ht="14.45" customHeight="1" x14ac:dyDescent="0.25">
      <c r="A12910" t="s">
        <v>972</v>
      </c>
      <c r="B12910" t="s">
        <v>173</v>
      </c>
      <c r="C12910" s="76" t="s">
        <v>842</v>
      </c>
      <c r="D12910" t="s">
        <v>980</v>
      </c>
      <c r="E12910" s="82">
        <v>9.8000000000000007</v>
      </c>
      <c r="F12910" t="s">
        <v>973</v>
      </c>
      <c r="G12910" s="83">
        <v>42704</v>
      </c>
      <c r="I12910">
        <v>2016</v>
      </c>
    </row>
    <row r="12911" spans="1:9" x14ac:dyDescent="0.25">
      <c r="A12911" t="s">
        <v>972</v>
      </c>
      <c r="B12911" t="s">
        <v>243</v>
      </c>
      <c r="C12911" s="76" t="s">
        <v>842</v>
      </c>
      <c r="D12911" t="s">
        <v>980</v>
      </c>
      <c r="E12911" s="82">
        <v>50</v>
      </c>
      <c r="F12911" t="s">
        <v>973</v>
      </c>
      <c r="G12911" s="83">
        <v>42758</v>
      </c>
      <c r="I12911">
        <v>2017</v>
      </c>
    </row>
    <row r="12912" spans="1:9" x14ac:dyDescent="0.25">
      <c r="A12912" t="s">
        <v>972</v>
      </c>
      <c r="B12912" t="s">
        <v>92</v>
      </c>
      <c r="C12912" s="76" t="s">
        <v>842</v>
      </c>
      <c r="D12912" t="s">
        <v>980</v>
      </c>
      <c r="E12912" s="82">
        <v>28.8</v>
      </c>
      <c r="F12912" t="s">
        <v>973</v>
      </c>
      <c r="G12912" s="83">
        <v>42731</v>
      </c>
      <c r="I12912">
        <v>2016</v>
      </c>
    </row>
    <row r="12913" spans="1:9" x14ac:dyDescent="0.25">
      <c r="A12913" t="s">
        <v>972</v>
      </c>
      <c r="B12913" t="s">
        <v>94</v>
      </c>
      <c r="C12913" s="76" t="s">
        <v>842</v>
      </c>
      <c r="D12913" t="s">
        <v>980</v>
      </c>
      <c r="E12913" s="82">
        <v>5.2</v>
      </c>
      <c r="F12913" t="s">
        <v>973</v>
      </c>
      <c r="G12913" s="83">
        <v>42697</v>
      </c>
      <c r="I12913">
        <v>2016</v>
      </c>
    </row>
    <row r="12914" spans="1:9" x14ac:dyDescent="0.25">
      <c r="A12914" t="s">
        <v>972</v>
      </c>
      <c r="B12914" t="s">
        <v>95</v>
      </c>
      <c r="C12914" s="76" t="s">
        <v>842</v>
      </c>
      <c r="D12914" t="s">
        <v>980</v>
      </c>
      <c r="E12914" s="82">
        <v>6</v>
      </c>
      <c r="F12914" t="s">
        <v>973</v>
      </c>
      <c r="G12914" s="83">
        <v>42703</v>
      </c>
      <c r="I12914">
        <v>2016</v>
      </c>
    </row>
    <row r="12915" spans="1:9" x14ac:dyDescent="0.25">
      <c r="A12915" t="s">
        <v>972</v>
      </c>
      <c r="B12915" t="s">
        <v>139</v>
      </c>
      <c r="C12915" s="76" t="s">
        <v>1272</v>
      </c>
      <c r="D12915" t="s">
        <v>980</v>
      </c>
      <c r="E12915" s="82">
        <v>142</v>
      </c>
      <c r="F12915" t="s">
        <v>973</v>
      </c>
      <c r="G12915" s="83">
        <v>43822</v>
      </c>
      <c r="I12915">
        <v>2019</v>
      </c>
    </row>
    <row r="12916" spans="1:9" x14ac:dyDescent="0.25">
      <c r="A12916" t="s">
        <v>972</v>
      </c>
      <c r="B12916" t="s">
        <v>243</v>
      </c>
      <c r="C12916" s="76" t="s">
        <v>842</v>
      </c>
      <c r="D12916" t="s">
        <v>980</v>
      </c>
      <c r="E12916" s="82">
        <v>5.5</v>
      </c>
      <c r="F12916" t="s">
        <v>973</v>
      </c>
      <c r="G12916" s="83">
        <v>42676</v>
      </c>
      <c r="I12916">
        <v>2016</v>
      </c>
    </row>
    <row r="12917" spans="1:9" x14ac:dyDescent="0.25">
      <c r="A12917" t="s">
        <v>972</v>
      </c>
      <c r="B12917" t="s">
        <v>177</v>
      </c>
      <c r="C12917" s="76" t="s">
        <v>842</v>
      </c>
      <c r="D12917" t="s">
        <v>980</v>
      </c>
      <c r="E12917" s="82">
        <v>11</v>
      </c>
      <c r="F12917" t="s">
        <v>973</v>
      </c>
      <c r="G12917" s="83">
        <v>42670</v>
      </c>
      <c r="I12917">
        <v>2016</v>
      </c>
    </row>
    <row r="12918" spans="1:9" x14ac:dyDescent="0.25">
      <c r="A12918" t="s">
        <v>972</v>
      </c>
      <c r="B12918" t="s">
        <v>248</v>
      </c>
      <c r="C12918" s="76" t="s">
        <v>842</v>
      </c>
      <c r="D12918" t="s">
        <v>980</v>
      </c>
      <c r="E12918" s="82">
        <v>5</v>
      </c>
      <c r="F12918" t="s">
        <v>973</v>
      </c>
      <c r="G12918" s="83">
        <v>42723</v>
      </c>
      <c r="I12918">
        <v>2016</v>
      </c>
    </row>
    <row r="12919" spans="1:9" x14ac:dyDescent="0.25">
      <c r="A12919" t="s">
        <v>972</v>
      </c>
      <c r="B12919" t="s">
        <v>243</v>
      </c>
      <c r="C12919" s="76" t="s">
        <v>842</v>
      </c>
      <c r="D12919" t="s">
        <v>980</v>
      </c>
      <c r="E12919" s="82">
        <v>9.1999999999999993</v>
      </c>
      <c r="F12919" t="s">
        <v>973</v>
      </c>
      <c r="G12919" s="83">
        <v>42691</v>
      </c>
      <c r="I12919">
        <v>2016</v>
      </c>
    </row>
    <row r="12920" spans="1:9" x14ac:dyDescent="0.25">
      <c r="A12920" t="s">
        <v>972</v>
      </c>
      <c r="B12920" t="s">
        <v>118</v>
      </c>
      <c r="C12920" s="76" t="s">
        <v>842</v>
      </c>
      <c r="D12920" t="s">
        <v>980</v>
      </c>
      <c r="E12920" s="82">
        <v>6</v>
      </c>
      <c r="F12920" t="s">
        <v>973</v>
      </c>
      <c r="G12920" s="83">
        <v>42964</v>
      </c>
      <c r="I12920">
        <v>2017</v>
      </c>
    </row>
    <row r="12921" spans="1:9" x14ac:dyDescent="0.25">
      <c r="A12921" t="s">
        <v>972</v>
      </c>
      <c r="B12921" t="s">
        <v>66</v>
      </c>
      <c r="C12921" s="76" t="s">
        <v>842</v>
      </c>
      <c r="D12921" t="s">
        <v>980</v>
      </c>
      <c r="E12921" s="82">
        <v>8.1999999999999993</v>
      </c>
      <c r="F12921" t="s">
        <v>973</v>
      </c>
      <c r="G12921" s="83">
        <v>42724</v>
      </c>
      <c r="I12921">
        <v>2016</v>
      </c>
    </row>
    <row r="12922" spans="1:9" x14ac:dyDescent="0.25">
      <c r="A12922" t="s">
        <v>972</v>
      </c>
      <c r="B12922" t="s">
        <v>96</v>
      </c>
      <c r="C12922" s="76" t="s">
        <v>842</v>
      </c>
      <c r="D12922" t="s">
        <v>980</v>
      </c>
      <c r="E12922" s="82">
        <v>6</v>
      </c>
      <c r="F12922" t="s">
        <v>973</v>
      </c>
      <c r="G12922" s="83">
        <v>42704</v>
      </c>
      <c r="I12922">
        <v>2016</v>
      </c>
    </row>
    <row r="12923" spans="1:9" x14ac:dyDescent="0.25">
      <c r="A12923" t="s">
        <v>972</v>
      </c>
      <c r="B12923" t="s">
        <v>186</v>
      </c>
      <c r="C12923" s="76" t="s">
        <v>842</v>
      </c>
      <c r="D12923" t="s">
        <v>980</v>
      </c>
      <c r="E12923" s="82">
        <v>5</v>
      </c>
      <c r="F12923" t="s">
        <v>973</v>
      </c>
      <c r="G12923" s="83">
        <v>42853</v>
      </c>
      <c r="I12923">
        <v>2017</v>
      </c>
    </row>
    <row r="12924" spans="1:9" x14ac:dyDescent="0.25">
      <c r="A12924" t="s">
        <v>972</v>
      </c>
      <c r="B12924" t="s">
        <v>240</v>
      </c>
      <c r="C12924" s="76" t="s">
        <v>842</v>
      </c>
      <c r="D12924" t="s">
        <v>980</v>
      </c>
      <c r="E12924" s="82">
        <v>3</v>
      </c>
      <c r="F12924" t="s">
        <v>973</v>
      </c>
      <c r="G12924" s="83">
        <v>42691</v>
      </c>
      <c r="I12924">
        <v>2016</v>
      </c>
    </row>
    <row r="12925" spans="1:9" x14ac:dyDescent="0.25">
      <c r="A12925" t="s">
        <v>972</v>
      </c>
      <c r="B12925" t="s">
        <v>253</v>
      </c>
      <c r="C12925" s="76" t="s">
        <v>842</v>
      </c>
      <c r="D12925" t="s">
        <v>980</v>
      </c>
      <c r="E12925" s="82">
        <v>7.6</v>
      </c>
      <c r="F12925" t="s">
        <v>973</v>
      </c>
      <c r="G12925" s="83">
        <v>42690</v>
      </c>
      <c r="I12925">
        <v>2016</v>
      </c>
    </row>
    <row r="12926" spans="1:9" x14ac:dyDescent="0.25">
      <c r="A12926" t="s">
        <v>972</v>
      </c>
      <c r="B12926" t="s">
        <v>71</v>
      </c>
      <c r="C12926" s="76" t="s">
        <v>842</v>
      </c>
      <c r="D12926" t="s">
        <v>980</v>
      </c>
      <c r="E12926" s="82">
        <v>4.2</v>
      </c>
      <c r="F12926" t="s">
        <v>973</v>
      </c>
      <c r="G12926" s="83">
        <v>42697</v>
      </c>
      <c r="I12926">
        <v>2016</v>
      </c>
    </row>
    <row r="12927" spans="1:9" x14ac:dyDescent="0.25">
      <c r="A12927" t="s">
        <v>972</v>
      </c>
      <c r="B12927" t="s">
        <v>246</v>
      </c>
      <c r="C12927" s="76" t="s">
        <v>842</v>
      </c>
      <c r="D12927" t="s">
        <v>980</v>
      </c>
      <c r="E12927" s="82">
        <v>9</v>
      </c>
      <c r="F12927" t="s">
        <v>973</v>
      </c>
      <c r="G12927" s="83">
        <v>42696</v>
      </c>
      <c r="I12927">
        <v>2016</v>
      </c>
    </row>
    <row r="12928" spans="1:9" x14ac:dyDescent="0.25">
      <c r="A12928" t="s">
        <v>972</v>
      </c>
      <c r="B12928" t="s">
        <v>82</v>
      </c>
      <c r="C12928" s="76" t="s">
        <v>842</v>
      </c>
      <c r="D12928" t="s">
        <v>980</v>
      </c>
      <c r="E12928" s="82">
        <v>8.32</v>
      </c>
      <c r="F12928" t="s">
        <v>973</v>
      </c>
      <c r="G12928" s="83">
        <v>42878</v>
      </c>
      <c r="I12928">
        <v>2017</v>
      </c>
    </row>
    <row r="12929" spans="1:9" x14ac:dyDescent="0.25">
      <c r="A12929" t="s">
        <v>972</v>
      </c>
      <c r="B12929" t="s">
        <v>205</v>
      </c>
      <c r="C12929" s="76" t="s">
        <v>842</v>
      </c>
      <c r="D12929" t="s">
        <v>980</v>
      </c>
      <c r="E12929" s="82">
        <v>6</v>
      </c>
      <c r="F12929" t="s">
        <v>973</v>
      </c>
      <c r="G12929" s="83">
        <v>42702</v>
      </c>
      <c r="I12929">
        <v>2016</v>
      </c>
    </row>
    <row r="12930" spans="1:9" x14ac:dyDescent="0.25">
      <c r="A12930" t="s">
        <v>972</v>
      </c>
      <c r="B12930" t="s">
        <v>249</v>
      </c>
      <c r="C12930" s="76" t="s">
        <v>842</v>
      </c>
      <c r="D12930" t="s">
        <v>980</v>
      </c>
      <c r="E12930" s="82">
        <v>6.6</v>
      </c>
      <c r="F12930" t="s">
        <v>973</v>
      </c>
      <c r="G12930" s="83">
        <v>42692</v>
      </c>
      <c r="I12930">
        <v>2016</v>
      </c>
    </row>
    <row r="12931" spans="1:9" x14ac:dyDescent="0.25">
      <c r="A12931" t="s">
        <v>972</v>
      </c>
      <c r="B12931" t="s">
        <v>169</v>
      </c>
      <c r="C12931" s="76" t="s">
        <v>842</v>
      </c>
      <c r="D12931" t="s">
        <v>980</v>
      </c>
      <c r="E12931" s="82">
        <v>6.5</v>
      </c>
      <c r="F12931" t="s">
        <v>973</v>
      </c>
      <c r="G12931" s="83">
        <v>42710</v>
      </c>
      <c r="I12931">
        <v>2016</v>
      </c>
    </row>
    <row r="12932" spans="1:9" x14ac:dyDescent="0.25">
      <c r="A12932" t="s">
        <v>972</v>
      </c>
      <c r="B12932" t="s">
        <v>244</v>
      </c>
      <c r="C12932" s="76" t="s">
        <v>842</v>
      </c>
      <c r="D12932" t="s">
        <v>980</v>
      </c>
      <c r="E12932" s="82">
        <v>9</v>
      </c>
      <c r="F12932" t="s">
        <v>973</v>
      </c>
      <c r="G12932" s="83">
        <v>42690</v>
      </c>
      <c r="I12932">
        <v>2016</v>
      </c>
    </row>
    <row r="12933" spans="1:9" x14ac:dyDescent="0.25">
      <c r="A12933" t="s">
        <v>972</v>
      </c>
      <c r="B12933" t="s">
        <v>241</v>
      </c>
      <c r="C12933" s="76" t="s">
        <v>842</v>
      </c>
      <c r="D12933" t="s">
        <v>980</v>
      </c>
      <c r="E12933" s="82">
        <v>9</v>
      </c>
      <c r="F12933" t="s">
        <v>973</v>
      </c>
      <c r="G12933" s="83">
        <v>42683</v>
      </c>
      <c r="I12933">
        <v>2016</v>
      </c>
    </row>
    <row r="12934" spans="1:9" x14ac:dyDescent="0.25">
      <c r="A12934" t="s">
        <v>972</v>
      </c>
      <c r="B12934" t="s">
        <v>247</v>
      </c>
      <c r="C12934" s="76" t="s">
        <v>842</v>
      </c>
      <c r="D12934" t="s">
        <v>980</v>
      </c>
      <c r="E12934" s="82">
        <v>5</v>
      </c>
      <c r="F12934" t="s">
        <v>973</v>
      </c>
      <c r="G12934" s="83">
        <v>42690</v>
      </c>
      <c r="I12934">
        <v>2016</v>
      </c>
    </row>
    <row r="12935" spans="1:9" x14ac:dyDescent="0.25">
      <c r="A12935" t="s">
        <v>972</v>
      </c>
      <c r="B12935" t="s">
        <v>240</v>
      </c>
      <c r="C12935" s="76" t="s">
        <v>842</v>
      </c>
      <c r="D12935" t="s">
        <v>980</v>
      </c>
      <c r="E12935" s="82">
        <v>3.8</v>
      </c>
      <c r="F12935" t="s">
        <v>973</v>
      </c>
      <c r="G12935" s="83">
        <v>42719</v>
      </c>
      <c r="I12935">
        <v>2016</v>
      </c>
    </row>
    <row r="12936" spans="1:9" x14ac:dyDescent="0.25">
      <c r="A12936" t="s">
        <v>972</v>
      </c>
      <c r="B12936" t="s">
        <v>241</v>
      </c>
      <c r="C12936" s="76" t="s">
        <v>842</v>
      </c>
      <c r="D12936" t="s">
        <v>980</v>
      </c>
      <c r="E12936" s="82">
        <v>3.6</v>
      </c>
      <c r="F12936" t="s">
        <v>973</v>
      </c>
      <c r="G12936" s="83">
        <v>42691</v>
      </c>
      <c r="I12936">
        <v>2016</v>
      </c>
    </row>
    <row r="12937" spans="1:9" x14ac:dyDescent="0.25">
      <c r="A12937" t="s">
        <v>972</v>
      </c>
      <c r="B12937" t="s">
        <v>124</v>
      </c>
      <c r="C12937" s="76" t="s">
        <v>842</v>
      </c>
      <c r="D12937" t="s">
        <v>980</v>
      </c>
      <c r="E12937" s="82">
        <v>7.6</v>
      </c>
      <c r="F12937" t="s">
        <v>973</v>
      </c>
      <c r="G12937" s="83">
        <v>42696</v>
      </c>
      <c r="I12937">
        <v>2016</v>
      </c>
    </row>
    <row r="12938" spans="1:9" x14ac:dyDescent="0.25">
      <c r="A12938" t="s">
        <v>972</v>
      </c>
      <c r="B12938" t="s">
        <v>223</v>
      </c>
      <c r="C12938" s="76" t="s">
        <v>842</v>
      </c>
      <c r="D12938" t="s">
        <v>980</v>
      </c>
      <c r="E12938" s="82">
        <v>3</v>
      </c>
      <c r="F12938" t="s">
        <v>973</v>
      </c>
      <c r="G12938" s="83">
        <v>42731</v>
      </c>
      <c r="I12938">
        <v>2016</v>
      </c>
    </row>
    <row r="12939" spans="1:9" x14ac:dyDescent="0.25">
      <c r="A12939" t="s">
        <v>972</v>
      </c>
      <c r="B12939" t="s">
        <v>118</v>
      </c>
      <c r="C12939" s="76" t="s">
        <v>842</v>
      </c>
      <c r="D12939" t="s">
        <v>980</v>
      </c>
      <c r="E12939" s="82">
        <v>5</v>
      </c>
      <c r="F12939" t="s">
        <v>973</v>
      </c>
      <c r="G12939" s="83">
        <v>42745</v>
      </c>
      <c r="I12939">
        <v>2017</v>
      </c>
    </row>
    <row r="12940" spans="1:9" x14ac:dyDescent="0.25">
      <c r="A12940" t="s">
        <v>972</v>
      </c>
      <c r="B12940" t="s">
        <v>241</v>
      </c>
      <c r="C12940" s="76" t="s">
        <v>842</v>
      </c>
      <c r="D12940" t="s">
        <v>980</v>
      </c>
      <c r="E12940" s="82">
        <v>6</v>
      </c>
      <c r="F12940" t="s">
        <v>973</v>
      </c>
      <c r="G12940" s="83">
        <v>42748</v>
      </c>
      <c r="I12940">
        <v>2017</v>
      </c>
    </row>
    <row r="12941" spans="1:9" x14ac:dyDescent="0.25">
      <c r="A12941" t="s">
        <v>972</v>
      </c>
      <c r="B12941" t="s">
        <v>199</v>
      </c>
      <c r="C12941" s="76" t="s">
        <v>842</v>
      </c>
      <c r="D12941" t="s">
        <v>980</v>
      </c>
      <c r="E12941" s="82">
        <v>15</v>
      </c>
      <c r="F12941" t="s">
        <v>973</v>
      </c>
      <c r="G12941" s="83">
        <v>42762</v>
      </c>
      <c r="I12941">
        <v>2017</v>
      </c>
    </row>
    <row r="12942" spans="1:9" x14ac:dyDescent="0.25">
      <c r="A12942" t="s">
        <v>972</v>
      </c>
      <c r="B12942" t="s">
        <v>252</v>
      </c>
      <c r="C12942" s="76" t="s">
        <v>842</v>
      </c>
      <c r="D12942" t="s">
        <v>980</v>
      </c>
      <c r="E12942" s="82">
        <v>6</v>
      </c>
      <c r="F12942" t="s">
        <v>973</v>
      </c>
      <c r="G12942" s="83">
        <v>42741</v>
      </c>
      <c r="I12942">
        <v>2017</v>
      </c>
    </row>
    <row r="12943" spans="1:9" x14ac:dyDescent="0.25">
      <c r="A12943" t="s">
        <v>972</v>
      </c>
      <c r="B12943" t="s">
        <v>246</v>
      </c>
      <c r="C12943" s="76" t="s">
        <v>842</v>
      </c>
      <c r="D12943" t="s">
        <v>980</v>
      </c>
      <c r="E12943" s="82">
        <v>14.8</v>
      </c>
      <c r="F12943" t="s">
        <v>973</v>
      </c>
      <c r="G12943" s="83">
        <v>42717</v>
      </c>
      <c r="I12943">
        <v>2016</v>
      </c>
    </row>
    <row r="12944" spans="1:9" x14ac:dyDescent="0.25">
      <c r="A12944" t="s">
        <v>972</v>
      </c>
      <c r="B12944" t="s">
        <v>245</v>
      </c>
      <c r="C12944" s="76" t="s">
        <v>842</v>
      </c>
      <c r="D12944" t="s">
        <v>980</v>
      </c>
      <c r="E12944" s="82">
        <v>5</v>
      </c>
      <c r="F12944" t="s">
        <v>973</v>
      </c>
      <c r="G12944" s="83">
        <v>42697</v>
      </c>
      <c r="I12944">
        <v>2016</v>
      </c>
    </row>
    <row r="12945" spans="1:9" x14ac:dyDescent="0.25">
      <c r="A12945" t="s">
        <v>972</v>
      </c>
      <c r="B12945" t="s">
        <v>199</v>
      </c>
      <c r="C12945" s="76" t="s">
        <v>842</v>
      </c>
      <c r="D12945" t="s">
        <v>980</v>
      </c>
      <c r="E12945" s="82">
        <v>7.6</v>
      </c>
      <c r="F12945" t="s">
        <v>973</v>
      </c>
      <c r="G12945" s="83">
        <v>42703</v>
      </c>
      <c r="I12945">
        <v>2016</v>
      </c>
    </row>
    <row r="12946" spans="1:9" x14ac:dyDescent="0.25">
      <c r="A12946" t="s">
        <v>972</v>
      </c>
      <c r="B12946" t="s">
        <v>243</v>
      </c>
      <c r="C12946" s="76" t="s">
        <v>842</v>
      </c>
      <c r="D12946" t="s">
        <v>980</v>
      </c>
      <c r="E12946" s="82">
        <v>3</v>
      </c>
      <c r="F12946" t="s">
        <v>973</v>
      </c>
      <c r="G12946" s="83">
        <v>42676</v>
      </c>
      <c r="I12946">
        <v>2016</v>
      </c>
    </row>
    <row r="12947" spans="1:9" x14ac:dyDescent="0.25">
      <c r="A12947" t="s">
        <v>972</v>
      </c>
      <c r="B12947" t="s">
        <v>246</v>
      </c>
      <c r="C12947" s="76" t="s">
        <v>842</v>
      </c>
      <c r="D12947" t="s">
        <v>980</v>
      </c>
      <c r="E12947" s="82">
        <v>5</v>
      </c>
      <c r="F12947" t="s">
        <v>973</v>
      </c>
      <c r="G12947" s="83">
        <v>42696</v>
      </c>
      <c r="I12947">
        <v>2016</v>
      </c>
    </row>
    <row r="12948" spans="1:9" x14ac:dyDescent="0.25">
      <c r="A12948" t="s">
        <v>972</v>
      </c>
      <c r="B12948" s="74" t="s">
        <v>213</v>
      </c>
      <c r="C12948" s="76" t="s">
        <v>842</v>
      </c>
      <c r="D12948" t="s">
        <v>980</v>
      </c>
      <c r="E12948" s="82">
        <v>15</v>
      </c>
      <c r="F12948" t="s">
        <v>973</v>
      </c>
      <c r="G12948" s="83">
        <v>42727</v>
      </c>
      <c r="I12948">
        <v>2016</v>
      </c>
    </row>
    <row r="12949" spans="1:9" x14ac:dyDescent="0.25">
      <c r="A12949" t="s">
        <v>972</v>
      </c>
      <c r="B12949" t="s">
        <v>198</v>
      </c>
      <c r="C12949" s="76" t="s">
        <v>842</v>
      </c>
      <c r="D12949" t="s">
        <v>980</v>
      </c>
      <c r="E12949" s="82">
        <v>5</v>
      </c>
      <c r="F12949" t="s">
        <v>973</v>
      </c>
      <c r="G12949" s="83">
        <v>42724</v>
      </c>
      <c r="I12949">
        <v>2016</v>
      </c>
    </row>
    <row r="12950" spans="1:9" x14ac:dyDescent="0.25">
      <c r="A12950" t="s">
        <v>972</v>
      </c>
      <c r="B12950" t="s">
        <v>171</v>
      </c>
      <c r="C12950" s="76" t="s">
        <v>842</v>
      </c>
      <c r="D12950" t="s">
        <v>980</v>
      </c>
      <c r="E12950" s="82">
        <v>3</v>
      </c>
      <c r="F12950" t="s">
        <v>973</v>
      </c>
      <c r="G12950" s="83">
        <v>42720</v>
      </c>
      <c r="I12950">
        <v>2016</v>
      </c>
    </row>
    <row r="12951" spans="1:9" x14ac:dyDescent="0.25">
      <c r="A12951" t="s">
        <v>972</v>
      </c>
      <c r="B12951" t="s">
        <v>245</v>
      </c>
      <c r="C12951" s="76" t="s">
        <v>842</v>
      </c>
      <c r="D12951" t="s">
        <v>980</v>
      </c>
      <c r="E12951" s="82">
        <v>6.6</v>
      </c>
      <c r="F12951" t="s">
        <v>973</v>
      </c>
      <c r="G12951" s="83">
        <v>42853</v>
      </c>
      <c r="I12951">
        <v>2017</v>
      </c>
    </row>
    <row r="12952" spans="1:9" x14ac:dyDescent="0.25">
      <c r="A12952" t="s">
        <v>972</v>
      </c>
      <c r="B12952" t="s">
        <v>198</v>
      </c>
      <c r="C12952" s="76" t="s">
        <v>842</v>
      </c>
      <c r="D12952" t="s">
        <v>980</v>
      </c>
      <c r="E12952" s="82">
        <v>6.75</v>
      </c>
      <c r="F12952" t="s">
        <v>973</v>
      </c>
      <c r="G12952" s="83">
        <v>42689</v>
      </c>
      <c r="I12952">
        <v>2016</v>
      </c>
    </row>
    <row r="12953" spans="1:9" x14ac:dyDescent="0.25">
      <c r="A12953" t="s">
        <v>972</v>
      </c>
      <c r="B12953" t="s">
        <v>199</v>
      </c>
      <c r="C12953" s="76" t="s">
        <v>842</v>
      </c>
      <c r="D12953" t="s">
        <v>980</v>
      </c>
      <c r="E12953" s="82">
        <v>6</v>
      </c>
      <c r="F12953" t="s">
        <v>973</v>
      </c>
      <c r="G12953" s="83">
        <v>42677</v>
      </c>
      <c r="I12953">
        <v>2016</v>
      </c>
    </row>
    <row r="12954" spans="1:9" x14ac:dyDescent="0.25">
      <c r="A12954" t="s">
        <v>972</v>
      </c>
      <c r="B12954" t="s">
        <v>253</v>
      </c>
      <c r="C12954" s="76" t="s">
        <v>842</v>
      </c>
      <c r="D12954" t="s">
        <v>980</v>
      </c>
      <c r="E12954" s="82">
        <v>5</v>
      </c>
      <c r="F12954" t="s">
        <v>973</v>
      </c>
      <c r="G12954" s="83">
        <v>42765</v>
      </c>
      <c r="I12954">
        <v>2017</v>
      </c>
    </row>
    <row r="12955" spans="1:9" x14ac:dyDescent="0.25">
      <c r="A12955" t="s">
        <v>972</v>
      </c>
      <c r="B12955" t="s">
        <v>277</v>
      </c>
      <c r="C12955" s="76" t="s">
        <v>842</v>
      </c>
      <c r="D12955" t="s">
        <v>980</v>
      </c>
      <c r="E12955" s="82">
        <v>3.8</v>
      </c>
      <c r="F12955" t="s">
        <v>973</v>
      </c>
      <c r="G12955" s="83">
        <v>42675</v>
      </c>
      <c r="I12955">
        <v>2016</v>
      </c>
    </row>
    <row r="12956" spans="1:9" x14ac:dyDescent="0.25">
      <c r="A12956" t="s">
        <v>972</v>
      </c>
      <c r="B12956" t="s">
        <v>281</v>
      </c>
      <c r="C12956" s="76" t="s">
        <v>842</v>
      </c>
      <c r="D12956" t="s">
        <v>980</v>
      </c>
      <c r="E12956" s="82">
        <v>7.6</v>
      </c>
      <c r="F12956" t="s">
        <v>973</v>
      </c>
      <c r="G12956" s="83">
        <v>42761</v>
      </c>
      <c r="I12956">
        <v>2017</v>
      </c>
    </row>
    <row r="12957" spans="1:9" x14ac:dyDescent="0.25">
      <c r="A12957" t="s">
        <v>972</v>
      </c>
      <c r="B12957" t="s">
        <v>128</v>
      </c>
      <c r="C12957" s="76" t="s">
        <v>842</v>
      </c>
      <c r="D12957" t="s">
        <v>980</v>
      </c>
      <c r="E12957" s="82">
        <v>7.6</v>
      </c>
      <c r="F12957" t="s">
        <v>973</v>
      </c>
      <c r="G12957" s="83">
        <v>42691</v>
      </c>
      <c r="I12957">
        <v>2016</v>
      </c>
    </row>
    <row r="12958" spans="1:9" x14ac:dyDescent="0.25">
      <c r="A12958" t="s">
        <v>972</v>
      </c>
      <c r="B12958" t="s">
        <v>278</v>
      </c>
      <c r="C12958" s="76" t="s">
        <v>842</v>
      </c>
      <c r="D12958" t="s">
        <v>980</v>
      </c>
      <c r="E12958" s="82">
        <v>6</v>
      </c>
      <c r="F12958" t="s">
        <v>973</v>
      </c>
      <c r="G12958" s="83">
        <v>42863</v>
      </c>
      <c r="I12958">
        <v>2017</v>
      </c>
    </row>
    <row r="12959" spans="1:9" x14ac:dyDescent="0.25">
      <c r="A12959" t="s">
        <v>972</v>
      </c>
      <c r="B12959" t="s">
        <v>275</v>
      </c>
      <c r="C12959" s="76" t="s">
        <v>842</v>
      </c>
      <c r="D12959" t="s">
        <v>980</v>
      </c>
      <c r="E12959" s="82">
        <v>7.6</v>
      </c>
      <c r="F12959" t="s">
        <v>973</v>
      </c>
      <c r="G12959" s="83">
        <v>42689</v>
      </c>
      <c r="I12959">
        <v>2016</v>
      </c>
    </row>
    <row r="12960" spans="1:9" x14ac:dyDescent="0.25">
      <c r="A12960" t="s">
        <v>972</v>
      </c>
      <c r="B12960" t="s">
        <v>66</v>
      </c>
      <c r="C12960" s="76" t="s">
        <v>842</v>
      </c>
      <c r="D12960" t="s">
        <v>980</v>
      </c>
      <c r="E12960" s="82">
        <v>7.6</v>
      </c>
      <c r="F12960" t="s">
        <v>973</v>
      </c>
      <c r="G12960" s="83">
        <v>42719</v>
      </c>
      <c r="I12960">
        <v>2016</v>
      </c>
    </row>
    <row r="12961" spans="1:9" x14ac:dyDescent="0.25">
      <c r="A12961" t="s">
        <v>972</v>
      </c>
      <c r="B12961" t="s">
        <v>71</v>
      </c>
      <c r="C12961" s="76" t="s">
        <v>842</v>
      </c>
      <c r="D12961" t="s">
        <v>980</v>
      </c>
      <c r="E12961" s="82">
        <v>6</v>
      </c>
      <c r="F12961" t="s">
        <v>973</v>
      </c>
      <c r="G12961" s="83">
        <v>42718</v>
      </c>
      <c r="I12961">
        <v>2016</v>
      </c>
    </row>
    <row r="12962" spans="1:9" x14ac:dyDescent="0.25">
      <c r="A12962" t="s">
        <v>972</v>
      </c>
      <c r="B12962" t="s">
        <v>245</v>
      </c>
      <c r="C12962" s="76" t="s">
        <v>842</v>
      </c>
      <c r="D12962" t="s">
        <v>980</v>
      </c>
      <c r="E12962" s="82">
        <v>4.2</v>
      </c>
      <c r="F12962" t="s">
        <v>973</v>
      </c>
      <c r="G12962" s="83">
        <v>42717</v>
      </c>
      <c r="I12962">
        <v>2016</v>
      </c>
    </row>
    <row r="12963" spans="1:9" x14ac:dyDescent="0.25">
      <c r="A12963" t="s">
        <v>972</v>
      </c>
      <c r="B12963" t="s">
        <v>172</v>
      </c>
      <c r="C12963" s="76" t="s">
        <v>842</v>
      </c>
      <c r="D12963" t="s">
        <v>980</v>
      </c>
      <c r="E12963" s="82">
        <v>6</v>
      </c>
      <c r="F12963" t="s">
        <v>973</v>
      </c>
      <c r="G12963" s="83">
        <v>42703</v>
      </c>
      <c r="I12963">
        <v>2016</v>
      </c>
    </row>
    <row r="12964" spans="1:9" x14ac:dyDescent="0.25">
      <c r="A12964" t="s">
        <v>972</v>
      </c>
      <c r="B12964" t="s">
        <v>123</v>
      </c>
      <c r="C12964" s="76" t="s">
        <v>842</v>
      </c>
      <c r="D12964" t="s">
        <v>980</v>
      </c>
      <c r="E12964" s="82">
        <v>15</v>
      </c>
      <c r="F12964" t="s">
        <v>973</v>
      </c>
      <c r="G12964" s="83">
        <v>42689</v>
      </c>
      <c r="I12964">
        <v>2016</v>
      </c>
    </row>
    <row r="12965" spans="1:9" x14ac:dyDescent="0.25">
      <c r="A12965" t="s">
        <v>972</v>
      </c>
      <c r="B12965" t="s">
        <v>11</v>
      </c>
      <c r="C12965" s="76" t="s">
        <v>842</v>
      </c>
      <c r="D12965" t="s">
        <v>980</v>
      </c>
      <c r="E12965" s="82">
        <v>7</v>
      </c>
      <c r="F12965" t="s">
        <v>973</v>
      </c>
      <c r="G12965" s="83">
        <v>42692</v>
      </c>
      <c r="I12965">
        <v>2016</v>
      </c>
    </row>
    <row r="12966" spans="1:9" x14ac:dyDescent="0.25">
      <c r="A12966" t="s">
        <v>972</v>
      </c>
      <c r="B12966" t="s">
        <v>246</v>
      </c>
      <c r="C12966" s="76" t="s">
        <v>842</v>
      </c>
      <c r="D12966" t="s">
        <v>980</v>
      </c>
      <c r="E12966" s="82">
        <v>3</v>
      </c>
      <c r="F12966" t="s">
        <v>973</v>
      </c>
      <c r="G12966" s="83">
        <v>42717</v>
      </c>
      <c r="I12966">
        <v>2016</v>
      </c>
    </row>
    <row r="12967" spans="1:9" x14ac:dyDescent="0.25">
      <c r="A12967" t="s">
        <v>972</v>
      </c>
      <c r="B12967" t="s">
        <v>121</v>
      </c>
      <c r="C12967" s="76" t="s">
        <v>842</v>
      </c>
      <c r="D12967" t="s">
        <v>980</v>
      </c>
      <c r="E12967" s="82">
        <v>11.4</v>
      </c>
      <c r="F12967" t="s">
        <v>973</v>
      </c>
      <c r="G12967" s="83">
        <v>42696</v>
      </c>
      <c r="I12967">
        <v>2016</v>
      </c>
    </row>
    <row r="12968" spans="1:9" x14ac:dyDescent="0.25">
      <c r="A12968" t="s">
        <v>972</v>
      </c>
      <c r="B12968" t="s">
        <v>241</v>
      </c>
      <c r="C12968" s="76" t="s">
        <v>842</v>
      </c>
      <c r="D12968" t="s">
        <v>980</v>
      </c>
      <c r="E12968" s="82">
        <v>3</v>
      </c>
      <c r="F12968" t="s">
        <v>973</v>
      </c>
      <c r="G12968" s="83">
        <v>42786</v>
      </c>
      <c r="I12968">
        <v>2017</v>
      </c>
    </row>
    <row r="12969" spans="1:9" x14ac:dyDescent="0.25">
      <c r="A12969" t="s">
        <v>972</v>
      </c>
      <c r="B12969" t="s">
        <v>241</v>
      </c>
      <c r="C12969" s="76" t="s">
        <v>842</v>
      </c>
      <c r="D12969" t="s">
        <v>980</v>
      </c>
      <c r="E12969" s="82">
        <v>5</v>
      </c>
      <c r="F12969" t="s">
        <v>973</v>
      </c>
      <c r="G12969" s="83">
        <v>42706</v>
      </c>
      <c r="I12969">
        <v>2016</v>
      </c>
    </row>
    <row r="12970" spans="1:9" x14ac:dyDescent="0.25">
      <c r="A12970" t="s">
        <v>972</v>
      </c>
      <c r="B12970" t="s">
        <v>1280</v>
      </c>
      <c r="C12970" s="76" t="s">
        <v>842</v>
      </c>
      <c r="D12970" t="s">
        <v>980</v>
      </c>
      <c r="E12970" s="82">
        <v>10</v>
      </c>
      <c r="F12970" t="s">
        <v>973</v>
      </c>
      <c r="G12970" s="83">
        <v>42865</v>
      </c>
      <c r="I12970">
        <v>2017</v>
      </c>
    </row>
    <row r="12971" spans="1:9" x14ac:dyDescent="0.25">
      <c r="A12971" t="s">
        <v>972</v>
      </c>
      <c r="B12971" t="s">
        <v>71</v>
      </c>
      <c r="C12971" s="76" t="s">
        <v>842</v>
      </c>
      <c r="D12971" t="s">
        <v>980</v>
      </c>
      <c r="E12971" s="82">
        <v>3</v>
      </c>
      <c r="F12971" t="s">
        <v>973</v>
      </c>
      <c r="G12971" s="83">
        <v>42710</v>
      </c>
      <c r="I12971">
        <v>2016</v>
      </c>
    </row>
    <row r="12972" spans="1:9" x14ac:dyDescent="0.25">
      <c r="A12972" t="s">
        <v>972</v>
      </c>
      <c r="B12972" t="s">
        <v>71</v>
      </c>
      <c r="C12972" s="76" t="s">
        <v>842</v>
      </c>
      <c r="D12972" t="s">
        <v>980</v>
      </c>
      <c r="E12972" s="82">
        <v>3</v>
      </c>
      <c r="F12972" t="s">
        <v>973</v>
      </c>
      <c r="G12972" s="83">
        <v>42710</v>
      </c>
      <c r="I12972">
        <v>2016</v>
      </c>
    </row>
    <row r="12973" spans="1:9" x14ac:dyDescent="0.25">
      <c r="A12973" t="s">
        <v>972</v>
      </c>
      <c r="B12973" t="s">
        <v>177</v>
      </c>
      <c r="C12973" s="76" t="s">
        <v>842</v>
      </c>
      <c r="D12973" t="s">
        <v>980</v>
      </c>
      <c r="E12973" s="82">
        <v>7.5</v>
      </c>
      <c r="F12973" t="s">
        <v>973</v>
      </c>
      <c r="G12973" s="83">
        <v>42723</v>
      </c>
      <c r="I12973">
        <v>2016</v>
      </c>
    </row>
    <row r="12974" spans="1:9" x14ac:dyDescent="0.25">
      <c r="A12974" t="s">
        <v>972</v>
      </c>
      <c r="B12974" t="s">
        <v>179</v>
      </c>
      <c r="C12974" s="76" t="s">
        <v>842</v>
      </c>
      <c r="D12974" t="s">
        <v>980</v>
      </c>
      <c r="E12974" s="82">
        <v>3</v>
      </c>
      <c r="F12974" t="s">
        <v>973</v>
      </c>
      <c r="G12974" s="83">
        <v>42755</v>
      </c>
      <c r="I12974">
        <v>2017</v>
      </c>
    </row>
    <row r="12975" spans="1:9" x14ac:dyDescent="0.25">
      <c r="A12975" t="s">
        <v>972</v>
      </c>
      <c r="B12975" t="s">
        <v>247</v>
      </c>
      <c r="C12975" s="76" t="s">
        <v>842</v>
      </c>
      <c r="D12975" t="s">
        <v>980</v>
      </c>
      <c r="E12975" s="82">
        <v>11.4</v>
      </c>
      <c r="F12975" t="s">
        <v>973</v>
      </c>
      <c r="G12975" s="83">
        <v>42696</v>
      </c>
      <c r="I12975">
        <v>2016</v>
      </c>
    </row>
    <row r="12976" spans="1:9" x14ac:dyDescent="0.25">
      <c r="A12976" t="s">
        <v>972</v>
      </c>
      <c r="B12976" t="s">
        <v>280</v>
      </c>
      <c r="C12976" s="76" t="s">
        <v>842</v>
      </c>
      <c r="D12976" t="s">
        <v>980</v>
      </c>
      <c r="E12976" s="82">
        <v>6</v>
      </c>
      <c r="F12976" t="s">
        <v>973</v>
      </c>
      <c r="G12976" s="83">
        <v>42886</v>
      </c>
      <c r="I12976">
        <v>2017</v>
      </c>
    </row>
    <row r="12977" spans="1:9" x14ac:dyDescent="0.25">
      <c r="A12977" t="s">
        <v>972</v>
      </c>
      <c r="B12977" t="s">
        <v>224</v>
      </c>
      <c r="C12977" s="76" t="s">
        <v>842</v>
      </c>
      <c r="D12977" t="s">
        <v>980</v>
      </c>
      <c r="E12977" s="82">
        <v>5</v>
      </c>
      <c r="F12977" t="s">
        <v>973</v>
      </c>
      <c r="G12977" s="83">
        <v>42691</v>
      </c>
      <c r="I12977">
        <v>2016</v>
      </c>
    </row>
    <row r="12978" spans="1:9" x14ac:dyDescent="0.25">
      <c r="A12978" t="s">
        <v>972</v>
      </c>
      <c r="B12978" t="s">
        <v>280</v>
      </c>
      <c r="C12978" s="76" t="s">
        <v>842</v>
      </c>
      <c r="D12978" t="s">
        <v>980</v>
      </c>
      <c r="E12978" s="82">
        <v>5</v>
      </c>
      <c r="F12978" t="s">
        <v>973</v>
      </c>
      <c r="G12978" s="83">
        <v>42710</v>
      </c>
      <c r="I12978">
        <v>2016</v>
      </c>
    </row>
    <row r="12979" spans="1:9" x14ac:dyDescent="0.25">
      <c r="A12979" t="s">
        <v>972</v>
      </c>
      <c r="B12979" t="s">
        <v>243</v>
      </c>
      <c r="C12979" s="76" t="s">
        <v>842</v>
      </c>
      <c r="D12979" t="s">
        <v>980</v>
      </c>
      <c r="E12979" s="82">
        <v>7.6</v>
      </c>
      <c r="F12979" t="s">
        <v>973</v>
      </c>
      <c r="G12979" s="83">
        <v>42723</v>
      </c>
      <c r="I12979">
        <v>2016</v>
      </c>
    </row>
    <row r="12980" spans="1:9" x14ac:dyDescent="0.25">
      <c r="A12980" t="s">
        <v>972</v>
      </c>
      <c r="B12980" t="s">
        <v>178</v>
      </c>
      <c r="C12980" s="76" t="s">
        <v>842</v>
      </c>
      <c r="D12980" t="s">
        <v>980</v>
      </c>
      <c r="E12980" s="82">
        <v>6</v>
      </c>
      <c r="F12980" t="s">
        <v>973</v>
      </c>
      <c r="G12980" s="83">
        <v>42691</v>
      </c>
      <c r="I12980">
        <v>2016</v>
      </c>
    </row>
    <row r="12981" spans="1:9" x14ac:dyDescent="0.25">
      <c r="A12981" t="s">
        <v>972</v>
      </c>
      <c r="B12981" s="74" t="s">
        <v>213</v>
      </c>
      <c r="C12981" s="76" t="s">
        <v>842</v>
      </c>
      <c r="D12981" t="s">
        <v>980</v>
      </c>
      <c r="E12981" s="82">
        <v>5</v>
      </c>
      <c r="F12981" t="s">
        <v>973</v>
      </c>
      <c r="G12981" s="83">
        <v>42697</v>
      </c>
      <c r="I12981">
        <v>2016</v>
      </c>
    </row>
    <row r="12982" spans="1:9" x14ac:dyDescent="0.25">
      <c r="A12982" t="s">
        <v>972</v>
      </c>
      <c r="B12982" t="s">
        <v>128</v>
      </c>
      <c r="C12982" s="76" t="s">
        <v>842</v>
      </c>
      <c r="D12982" t="s">
        <v>980</v>
      </c>
      <c r="E12982" s="82">
        <v>7.6</v>
      </c>
      <c r="F12982" t="s">
        <v>973</v>
      </c>
      <c r="G12982" s="83">
        <v>42745</v>
      </c>
      <c r="I12982">
        <v>2017</v>
      </c>
    </row>
    <row r="12983" spans="1:9" x14ac:dyDescent="0.25">
      <c r="A12983" t="s">
        <v>972</v>
      </c>
      <c r="B12983" t="s">
        <v>245</v>
      </c>
      <c r="C12983" s="76" t="s">
        <v>842</v>
      </c>
      <c r="D12983" t="s">
        <v>980</v>
      </c>
      <c r="E12983" s="82">
        <v>6</v>
      </c>
      <c r="F12983" t="s">
        <v>973</v>
      </c>
      <c r="G12983" s="83">
        <v>42760</v>
      </c>
      <c r="I12983">
        <v>2017</v>
      </c>
    </row>
    <row r="12984" spans="1:9" x14ac:dyDescent="0.25">
      <c r="A12984" t="s">
        <v>972</v>
      </c>
      <c r="B12984" t="s">
        <v>115</v>
      </c>
      <c r="C12984" s="76" t="s">
        <v>842</v>
      </c>
      <c r="D12984" t="s">
        <v>980</v>
      </c>
      <c r="E12984" s="82">
        <v>7.6</v>
      </c>
      <c r="F12984" t="s">
        <v>973</v>
      </c>
      <c r="G12984" s="83">
        <v>42717</v>
      </c>
      <c r="I12984">
        <v>2016</v>
      </c>
    </row>
    <row r="12985" spans="1:9" x14ac:dyDescent="0.25">
      <c r="A12985" t="s">
        <v>972</v>
      </c>
      <c r="B12985" s="74" t="s">
        <v>213</v>
      </c>
      <c r="C12985" s="76" t="s">
        <v>842</v>
      </c>
      <c r="D12985" t="s">
        <v>980</v>
      </c>
      <c r="E12985" s="82">
        <v>10.4</v>
      </c>
      <c r="F12985" t="s">
        <v>973</v>
      </c>
      <c r="G12985" s="83">
        <v>43003</v>
      </c>
      <c r="I12985">
        <v>2017</v>
      </c>
    </row>
    <row r="12986" spans="1:9" x14ac:dyDescent="0.25">
      <c r="A12986" t="s">
        <v>972</v>
      </c>
      <c r="B12986" t="s">
        <v>208</v>
      </c>
      <c r="C12986" s="76" t="s">
        <v>842</v>
      </c>
      <c r="D12986" t="s">
        <v>980</v>
      </c>
      <c r="E12986" s="82">
        <v>9.6</v>
      </c>
      <c r="F12986" t="s">
        <v>973</v>
      </c>
      <c r="G12986" s="83">
        <v>42739</v>
      </c>
      <c r="I12986">
        <v>2017</v>
      </c>
    </row>
    <row r="12987" spans="1:9" x14ac:dyDescent="0.25">
      <c r="A12987" t="s">
        <v>972</v>
      </c>
      <c r="B12987" t="s">
        <v>242</v>
      </c>
      <c r="C12987" s="76" t="s">
        <v>842</v>
      </c>
      <c r="D12987" t="s">
        <v>980</v>
      </c>
      <c r="E12987" s="82">
        <v>6</v>
      </c>
      <c r="F12987" t="s">
        <v>973</v>
      </c>
      <c r="G12987" s="83">
        <v>42696</v>
      </c>
      <c r="I12987">
        <v>2016</v>
      </c>
    </row>
    <row r="12988" spans="1:9" x14ac:dyDescent="0.25">
      <c r="A12988" t="s">
        <v>972</v>
      </c>
      <c r="B12988" t="s">
        <v>245</v>
      </c>
      <c r="C12988" s="76" t="s">
        <v>842</v>
      </c>
      <c r="D12988" t="s">
        <v>980</v>
      </c>
      <c r="E12988" s="82">
        <v>3.8</v>
      </c>
      <c r="F12988" t="s">
        <v>973</v>
      </c>
      <c r="G12988" s="83">
        <v>42765</v>
      </c>
      <c r="I12988">
        <v>2017</v>
      </c>
    </row>
    <row r="12989" spans="1:9" x14ac:dyDescent="0.25">
      <c r="A12989" t="s">
        <v>972</v>
      </c>
      <c r="B12989" t="s">
        <v>118</v>
      </c>
      <c r="C12989" s="76" t="s">
        <v>842</v>
      </c>
      <c r="D12989" t="s">
        <v>980</v>
      </c>
      <c r="E12989" s="82">
        <v>7.6</v>
      </c>
      <c r="F12989" t="s">
        <v>973</v>
      </c>
      <c r="G12989" s="83">
        <v>42929</v>
      </c>
      <c r="I12989">
        <v>2017</v>
      </c>
    </row>
    <row r="12990" spans="1:9" ht="14.45" customHeight="1" x14ac:dyDescent="0.25">
      <c r="A12990" t="s">
        <v>972</v>
      </c>
      <c r="B12990" t="s">
        <v>11</v>
      </c>
      <c r="C12990" s="76" t="s">
        <v>842</v>
      </c>
      <c r="D12990" t="s">
        <v>980</v>
      </c>
      <c r="E12990" s="82">
        <v>7.6</v>
      </c>
      <c r="F12990" t="s">
        <v>973</v>
      </c>
      <c r="G12990" s="83">
        <v>42733</v>
      </c>
      <c r="I12990">
        <v>2016</v>
      </c>
    </row>
    <row r="12991" spans="1:9" ht="14.45" customHeight="1" x14ac:dyDescent="0.25">
      <c r="A12991" t="s">
        <v>972</v>
      </c>
      <c r="B12991" t="s">
        <v>136</v>
      </c>
      <c r="C12991" s="76" t="s">
        <v>842</v>
      </c>
      <c r="D12991" t="s">
        <v>980</v>
      </c>
      <c r="E12991" s="82">
        <v>3</v>
      </c>
      <c r="F12991" t="s">
        <v>973</v>
      </c>
      <c r="G12991" s="83">
        <v>42710</v>
      </c>
      <c r="I12991">
        <v>2016</v>
      </c>
    </row>
    <row r="12992" spans="1:9" x14ac:dyDescent="0.25">
      <c r="A12992" t="s">
        <v>972</v>
      </c>
      <c r="B12992" t="s">
        <v>104</v>
      </c>
      <c r="C12992" s="76" t="s">
        <v>842</v>
      </c>
      <c r="D12992" t="s">
        <v>980</v>
      </c>
      <c r="E12992" s="82">
        <v>15</v>
      </c>
      <c r="F12992" t="s">
        <v>973</v>
      </c>
      <c r="G12992" s="83">
        <v>42717</v>
      </c>
      <c r="I12992">
        <v>2016</v>
      </c>
    </row>
    <row r="12993" spans="1:9" x14ac:dyDescent="0.25">
      <c r="A12993" t="s">
        <v>972</v>
      </c>
      <c r="B12993" t="s">
        <v>118</v>
      </c>
      <c r="C12993" s="76" t="s">
        <v>842</v>
      </c>
      <c r="D12993" t="s">
        <v>980</v>
      </c>
      <c r="E12993" s="82">
        <v>6</v>
      </c>
      <c r="F12993" t="s">
        <v>973</v>
      </c>
      <c r="G12993" s="83">
        <v>42705</v>
      </c>
      <c r="I12993">
        <v>2016</v>
      </c>
    </row>
    <row r="12994" spans="1:9" x14ac:dyDescent="0.25">
      <c r="A12994" t="s">
        <v>972</v>
      </c>
      <c r="B12994" t="s">
        <v>228</v>
      </c>
      <c r="C12994" s="76" t="s">
        <v>842</v>
      </c>
      <c r="D12994" t="s">
        <v>980</v>
      </c>
      <c r="E12994" s="82">
        <v>15</v>
      </c>
      <c r="F12994" t="s">
        <v>973</v>
      </c>
      <c r="G12994" s="83">
        <v>42731</v>
      </c>
      <c r="I12994">
        <v>2016</v>
      </c>
    </row>
    <row r="12995" spans="1:9" x14ac:dyDescent="0.25">
      <c r="A12995" t="s">
        <v>972</v>
      </c>
      <c r="B12995" t="s">
        <v>179</v>
      </c>
      <c r="C12995" s="76" t="s">
        <v>842</v>
      </c>
      <c r="D12995" t="s">
        <v>980</v>
      </c>
      <c r="E12995" s="82">
        <v>10</v>
      </c>
      <c r="F12995" t="s">
        <v>973</v>
      </c>
      <c r="G12995" s="83">
        <v>42723</v>
      </c>
      <c r="I12995">
        <v>2016</v>
      </c>
    </row>
    <row r="12996" spans="1:9" x14ac:dyDescent="0.25">
      <c r="A12996" t="s">
        <v>972</v>
      </c>
      <c r="B12996" t="s">
        <v>251</v>
      </c>
      <c r="C12996" s="76" t="s">
        <v>842</v>
      </c>
      <c r="D12996" t="s">
        <v>980</v>
      </c>
      <c r="E12996" s="82">
        <v>3.8</v>
      </c>
      <c r="F12996" t="s">
        <v>973</v>
      </c>
      <c r="G12996" s="83">
        <v>42892</v>
      </c>
      <c r="I12996">
        <v>2017</v>
      </c>
    </row>
    <row r="12997" spans="1:9" x14ac:dyDescent="0.25">
      <c r="A12997" t="s">
        <v>972</v>
      </c>
      <c r="B12997" t="s">
        <v>177</v>
      </c>
      <c r="C12997" s="76" t="s">
        <v>842</v>
      </c>
      <c r="D12997" t="s">
        <v>980</v>
      </c>
      <c r="E12997" s="82">
        <v>6</v>
      </c>
      <c r="F12997" t="s">
        <v>973</v>
      </c>
      <c r="G12997" s="83">
        <v>42739</v>
      </c>
      <c r="I12997">
        <v>2017</v>
      </c>
    </row>
    <row r="12998" spans="1:9" x14ac:dyDescent="0.25">
      <c r="A12998" t="s">
        <v>972</v>
      </c>
      <c r="B12998" t="s">
        <v>223</v>
      </c>
      <c r="C12998" s="76" t="s">
        <v>842</v>
      </c>
      <c r="D12998" t="s">
        <v>980</v>
      </c>
      <c r="E12998" s="82">
        <v>5</v>
      </c>
      <c r="F12998" t="s">
        <v>973</v>
      </c>
      <c r="G12998" s="83">
        <v>42923</v>
      </c>
      <c r="I12998">
        <v>2017</v>
      </c>
    </row>
    <row r="12999" spans="1:9" x14ac:dyDescent="0.25">
      <c r="A12999" t="s">
        <v>972</v>
      </c>
      <c r="B12999" t="s">
        <v>2</v>
      </c>
      <c r="C12999" s="76" t="s">
        <v>842</v>
      </c>
      <c r="D12999" t="s">
        <v>980</v>
      </c>
      <c r="E12999" s="82">
        <v>7.6</v>
      </c>
      <c r="F12999" t="s">
        <v>973</v>
      </c>
      <c r="G12999" s="83">
        <v>42879</v>
      </c>
      <c r="I12999">
        <v>2017</v>
      </c>
    </row>
    <row r="13000" spans="1:9" x14ac:dyDescent="0.25">
      <c r="A13000" t="s">
        <v>972</v>
      </c>
      <c r="B13000" t="s">
        <v>78</v>
      </c>
      <c r="C13000" s="76" t="s">
        <v>842</v>
      </c>
      <c r="D13000" t="s">
        <v>980</v>
      </c>
      <c r="E13000" s="82">
        <v>5</v>
      </c>
      <c r="F13000" t="s">
        <v>973</v>
      </c>
      <c r="G13000" s="83">
        <v>42745</v>
      </c>
      <c r="I13000">
        <v>2017</v>
      </c>
    </row>
    <row r="13001" spans="1:9" x14ac:dyDescent="0.25">
      <c r="A13001" t="s">
        <v>972</v>
      </c>
      <c r="B13001" t="s">
        <v>232</v>
      </c>
      <c r="C13001" s="76" t="s">
        <v>842</v>
      </c>
      <c r="D13001" t="s">
        <v>980</v>
      </c>
      <c r="E13001" s="82">
        <v>5</v>
      </c>
      <c r="F13001" t="s">
        <v>973</v>
      </c>
      <c r="G13001" s="83">
        <v>42852</v>
      </c>
      <c r="I13001">
        <v>2017</v>
      </c>
    </row>
    <row r="13002" spans="1:9" x14ac:dyDescent="0.25">
      <c r="A13002" t="s">
        <v>972</v>
      </c>
      <c r="B13002" s="74" t="s">
        <v>213</v>
      </c>
      <c r="C13002" s="76" t="s">
        <v>842</v>
      </c>
      <c r="D13002" t="s">
        <v>980</v>
      </c>
      <c r="E13002" s="82">
        <v>7.6</v>
      </c>
      <c r="F13002" t="s">
        <v>973</v>
      </c>
      <c r="G13002" s="83">
        <v>42712</v>
      </c>
      <c r="I13002">
        <v>2016</v>
      </c>
    </row>
    <row r="13003" spans="1:9" x14ac:dyDescent="0.25">
      <c r="A13003" t="s">
        <v>972</v>
      </c>
      <c r="B13003" t="s">
        <v>274</v>
      </c>
      <c r="C13003" s="76" t="s">
        <v>842</v>
      </c>
      <c r="D13003" t="s">
        <v>980</v>
      </c>
      <c r="E13003" s="82">
        <v>5</v>
      </c>
      <c r="F13003" t="s">
        <v>973</v>
      </c>
      <c r="G13003" s="83">
        <v>43012</v>
      </c>
      <c r="I13003">
        <v>2017</v>
      </c>
    </row>
    <row r="13004" spans="1:9" x14ac:dyDescent="0.25">
      <c r="A13004" t="s">
        <v>972</v>
      </c>
      <c r="B13004" t="s">
        <v>241</v>
      </c>
      <c r="C13004" s="76" t="s">
        <v>842</v>
      </c>
      <c r="D13004" t="s">
        <v>980</v>
      </c>
      <c r="E13004" s="82">
        <v>3.8</v>
      </c>
      <c r="F13004" t="s">
        <v>973</v>
      </c>
      <c r="G13004" s="83">
        <v>42712</v>
      </c>
      <c r="I13004">
        <v>2016</v>
      </c>
    </row>
    <row r="13005" spans="1:9" x14ac:dyDescent="0.25">
      <c r="A13005" t="s">
        <v>972</v>
      </c>
      <c r="B13005" t="s">
        <v>281</v>
      </c>
      <c r="C13005" s="76" t="s">
        <v>842</v>
      </c>
      <c r="D13005" t="s">
        <v>980</v>
      </c>
      <c r="E13005" s="82">
        <v>12.6</v>
      </c>
      <c r="F13005" t="s">
        <v>973</v>
      </c>
      <c r="G13005" s="83">
        <v>42905</v>
      </c>
      <c r="I13005">
        <v>2017</v>
      </c>
    </row>
    <row r="13006" spans="1:9" x14ac:dyDescent="0.25">
      <c r="A13006" t="s">
        <v>972</v>
      </c>
      <c r="B13006" t="s">
        <v>246</v>
      </c>
      <c r="C13006" s="76" t="s">
        <v>842</v>
      </c>
      <c r="D13006" t="s">
        <v>980</v>
      </c>
      <c r="E13006" s="82">
        <v>3.8</v>
      </c>
      <c r="F13006" t="s">
        <v>973</v>
      </c>
      <c r="G13006" s="83">
        <v>42696</v>
      </c>
      <c r="I13006">
        <v>2016</v>
      </c>
    </row>
    <row r="13007" spans="1:9" x14ac:dyDescent="0.25">
      <c r="A13007" t="s">
        <v>972</v>
      </c>
      <c r="B13007" t="s">
        <v>179</v>
      </c>
      <c r="C13007" s="76" t="s">
        <v>842</v>
      </c>
      <c r="D13007" t="s">
        <v>980</v>
      </c>
      <c r="E13007" s="82">
        <v>10</v>
      </c>
      <c r="F13007" t="s">
        <v>973</v>
      </c>
      <c r="G13007" s="83">
        <v>42851</v>
      </c>
      <c r="I13007">
        <v>2017</v>
      </c>
    </row>
    <row r="13008" spans="1:9" x14ac:dyDescent="0.25">
      <c r="A13008" t="s">
        <v>972</v>
      </c>
      <c r="B13008" t="s">
        <v>95</v>
      </c>
      <c r="C13008" s="76" t="s">
        <v>842</v>
      </c>
      <c r="D13008" t="s">
        <v>980</v>
      </c>
      <c r="E13008" s="82">
        <v>11.4</v>
      </c>
      <c r="F13008" t="s">
        <v>973</v>
      </c>
      <c r="G13008" s="83">
        <v>42734</v>
      </c>
      <c r="I13008">
        <v>2016</v>
      </c>
    </row>
    <row r="13009" spans="1:9" x14ac:dyDescent="0.25">
      <c r="A13009" t="s">
        <v>972</v>
      </c>
      <c r="B13009" t="s">
        <v>108</v>
      </c>
      <c r="C13009" s="76" t="s">
        <v>842</v>
      </c>
      <c r="D13009" t="s">
        <v>980</v>
      </c>
      <c r="E13009" s="82">
        <v>10</v>
      </c>
      <c r="F13009" t="s">
        <v>973</v>
      </c>
      <c r="G13009" s="83">
        <v>42691</v>
      </c>
      <c r="I13009">
        <v>2016</v>
      </c>
    </row>
    <row r="13010" spans="1:9" x14ac:dyDescent="0.25">
      <c r="A13010" t="s">
        <v>972</v>
      </c>
      <c r="B13010" t="s">
        <v>82</v>
      </c>
      <c r="C13010" s="76" t="s">
        <v>842</v>
      </c>
      <c r="D13010" t="s">
        <v>980</v>
      </c>
      <c r="E13010" s="82">
        <v>15</v>
      </c>
      <c r="F13010" t="s">
        <v>973</v>
      </c>
      <c r="G13010" s="83">
        <v>42738</v>
      </c>
      <c r="I13010">
        <v>2017</v>
      </c>
    </row>
    <row r="13011" spans="1:9" x14ac:dyDescent="0.25">
      <c r="A13011" t="s">
        <v>972</v>
      </c>
      <c r="B13011" t="s">
        <v>172</v>
      </c>
      <c r="C13011" s="76" t="s">
        <v>842</v>
      </c>
      <c r="D13011" t="s">
        <v>980</v>
      </c>
      <c r="E13011" s="82">
        <v>7.6</v>
      </c>
      <c r="F13011" t="s">
        <v>973</v>
      </c>
      <c r="G13011" s="83">
        <v>42741</v>
      </c>
      <c r="I13011">
        <v>2017</v>
      </c>
    </row>
    <row r="13012" spans="1:9" x14ac:dyDescent="0.25">
      <c r="A13012" t="s">
        <v>972</v>
      </c>
      <c r="B13012" t="s">
        <v>66</v>
      </c>
      <c r="C13012" s="76" t="s">
        <v>842</v>
      </c>
      <c r="D13012" t="s">
        <v>980</v>
      </c>
      <c r="E13012" s="82">
        <v>13.4</v>
      </c>
      <c r="F13012" t="s">
        <v>973</v>
      </c>
      <c r="G13012" s="83">
        <v>42702</v>
      </c>
      <c r="I13012">
        <v>2016</v>
      </c>
    </row>
    <row r="13013" spans="1:9" x14ac:dyDescent="0.25">
      <c r="A13013" t="s">
        <v>972</v>
      </c>
      <c r="B13013" t="s">
        <v>95</v>
      </c>
      <c r="C13013" s="76" t="s">
        <v>842</v>
      </c>
      <c r="D13013" t="s">
        <v>980</v>
      </c>
      <c r="E13013" s="82">
        <v>7.6</v>
      </c>
      <c r="F13013" t="s">
        <v>973</v>
      </c>
      <c r="G13013" s="83">
        <v>42706</v>
      </c>
      <c r="I13013">
        <v>2016</v>
      </c>
    </row>
    <row r="13014" spans="1:9" x14ac:dyDescent="0.25">
      <c r="A13014" t="s">
        <v>972</v>
      </c>
      <c r="B13014" t="s">
        <v>208</v>
      </c>
      <c r="C13014" s="76" t="s">
        <v>842</v>
      </c>
      <c r="D13014" t="s">
        <v>980</v>
      </c>
      <c r="E13014" s="82">
        <v>8.1300000000000008</v>
      </c>
      <c r="F13014" t="s">
        <v>973</v>
      </c>
      <c r="G13014" s="83">
        <v>42674</v>
      </c>
      <c r="I13014">
        <v>2016</v>
      </c>
    </row>
    <row r="13015" spans="1:9" ht="14.45" customHeight="1" x14ac:dyDescent="0.25">
      <c r="A13015" t="s">
        <v>972</v>
      </c>
      <c r="B13015" t="s">
        <v>121</v>
      </c>
      <c r="C13015" s="76" t="s">
        <v>842</v>
      </c>
      <c r="D13015" t="s">
        <v>980</v>
      </c>
      <c r="E13015" s="82">
        <v>3.8</v>
      </c>
      <c r="F13015" t="s">
        <v>973</v>
      </c>
      <c r="G13015" s="83">
        <v>42969</v>
      </c>
      <c r="I13015">
        <v>2017</v>
      </c>
    </row>
    <row r="13016" spans="1:9" ht="14.45" customHeight="1" x14ac:dyDescent="0.25">
      <c r="A13016" t="s">
        <v>972</v>
      </c>
      <c r="B13016" t="s">
        <v>252</v>
      </c>
      <c r="C13016" s="76" t="s">
        <v>842</v>
      </c>
      <c r="D13016" t="s">
        <v>980</v>
      </c>
      <c r="E13016" s="82">
        <v>3.8</v>
      </c>
      <c r="F13016" t="s">
        <v>973</v>
      </c>
      <c r="G13016" s="83">
        <v>42732</v>
      </c>
      <c r="I13016">
        <v>2016</v>
      </c>
    </row>
    <row r="13017" spans="1:9" ht="14.45" customHeight="1" x14ac:dyDescent="0.25">
      <c r="A13017" t="s">
        <v>972</v>
      </c>
      <c r="B13017" t="s">
        <v>239</v>
      </c>
      <c r="C13017" s="76" t="s">
        <v>842</v>
      </c>
      <c r="D13017" t="s">
        <v>980</v>
      </c>
      <c r="E13017" s="82">
        <v>17.600000000000001</v>
      </c>
      <c r="F13017" t="s">
        <v>973</v>
      </c>
      <c r="G13017" s="83">
        <v>42713</v>
      </c>
      <c r="I13017">
        <v>2016</v>
      </c>
    </row>
    <row r="13018" spans="1:9" ht="14.45" customHeight="1" x14ac:dyDescent="0.25">
      <c r="A13018" t="s">
        <v>972</v>
      </c>
      <c r="B13018" t="s">
        <v>177</v>
      </c>
      <c r="C13018" s="76" t="s">
        <v>842</v>
      </c>
      <c r="D13018" t="s">
        <v>980</v>
      </c>
      <c r="E13018" s="82">
        <v>7.6</v>
      </c>
      <c r="F13018" t="s">
        <v>973</v>
      </c>
      <c r="G13018" s="83">
        <v>42719</v>
      </c>
      <c r="I13018">
        <v>2016</v>
      </c>
    </row>
    <row r="13019" spans="1:9" ht="14.45" customHeight="1" x14ac:dyDescent="0.25">
      <c r="A13019" t="s">
        <v>972</v>
      </c>
      <c r="B13019" t="s">
        <v>96</v>
      </c>
      <c r="C13019" s="76" t="s">
        <v>842</v>
      </c>
      <c r="D13019" t="s">
        <v>980</v>
      </c>
      <c r="E13019" s="82">
        <v>3.6</v>
      </c>
      <c r="F13019" t="s">
        <v>973</v>
      </c>
      <c r="G13019" s="83">
        <v>42726</v>
      </c>
      <c r="I13019">
        <v>2016</v>
      </c>
    </row>
    <row r="13020" spans="1:9" ht="14.45" customHeight="1" x14ac:dyDescent="0.25">
      <c r="A13020" t="s">
        <v>972</v>
      </c>
      <c r="B13020" t="s">
        <v>228</v>
      </c>
      <c r="C13020" s="76" t="s">
        <v>842</v>
      </c>
      <c r="D13020" t="s">
        <v>980</v>
      </c>
      <c r="E13020" s="82">
        <v>15</v>
      </c>
      <c r="F13020" t="s">
        <v>973</v>
      </c>
      <c r="G13020" s="83">
        <v>42725</v>
      </c>
      <c r="I13020">
        <v>2016</v>
      </c>
    </row>
    <row r="13021" spans="1:9" ht="14.45" customHeight="1" x14ac:dyDescent="0.25">
      <c r="A13021" t="s">
        <v>972</v>
      </c>
      <c r="B13021" t="s">
        <v>228</v>
      </c>
      <c r="C13021" s="76" t="s">
        <v>842</v>
      </c>
      <c r="D13021" t="s">
        <v>980</v>
      </c>
      <c r="E13021" s="82">
        <v>7.6</v>
      </c>
      <c r="F13021" t="s">
        <v>973</v>
      </c>
      <c r="G13021" s="83">
        <v>42725</v>
      </c>
      <c r="I13021">
        <v>2016</v>
      </c>
    </row>
    <row r="13022" spans="1:9" ht="14.45" customHeight="1" x14ac:dyDescent="0.25">
      <c r="A13022" t="s">
        <v>972</v>
      </c>
      <c r="B13022" t="s">
        <v>178</v>
      </c>
      <c r="C13022" s="76" t="s">
        <v>842</v>
      </c>
      <c r="D13022" t="s">
        <v>980</v>
      </c>
      <c r="E13022" s="82">
        <v>4.2</v>
      </c>
      <c r="F13022" t="s">
        <v>973</v>
      </c>
      <c r="G13022" s="83">
        <v>42895</v>
      </c>
      <c r="I13022">
        <v>2017</v>
      </c>
    </row>
    <row r="13023" spans="1:9" ht="14.45" customHeight="1" x14ac:dyDescent="0.25">
      <c r="A13023" t="s">
        <v>972</v>
      </c>
      <c r="B13023" t="s">
        <v>178</v>
      </c>
      <c r="C13023" s="76" t="s">
        <v>842</v>
      </c>
      <c r="D13023" t="s">
        <v>980</v>
      </c>
      <c r="E13023" s="82">
        <v>3.8</v>
      </c>
      <c r="F13023" t="s">
        <v>973</v>
      </c>
      <c r="G13023" s="83">
        <v>42690</v>
      </c>
      <c r="I13023">
        <v>2016</v>
      </c>
    </row>
    <row r="13024" spans="1:9" x14ac:dyDescent="0.25">
      <c r="A13024" t="s">
        <v>972</v>
      </c>
      <c r="B13024" t="s">
        <v>202</v>
      </c>
      <c r="C13024" s="76" t="s">
        <v>842</v>
      </c>
      <c r="D13024" t="s">
        <v>980</v>
      </c>
      <c r="E13024" s="82">
        <v>5.5</v>
      </c>
      <c r="F13024" t="s">
        <v>973</v>
      </c>
      <c r="G13024" s="83">
        <v>42670</v>
      </c>
      <c r="I13024">
        <v>2016</v>
      </c>
    </row>
    <row r="13025" spans="1:9" x14ac:dyDescent="0.25">
      <c r="A13025" t="s">
        <v>972</v>
      </c>
      <c r="B13025" t="s">
        <v>96</v>
      </c>
      <c r="C13025" s="76" t="s">
        <v>842</v>
      </c>
      <c r="D13025" t="s">
        <v>980</v>
      </c>
      <c r="E13025" s="82">
        <v>10</v>
      </c>
      <c r="F13025" t="s">
        <v>973</v>
      </c>
      <c r="G13025" s="83">
        <v>42849</v>
      </c>
      <c r="I13025">
        <v>2017</v>
      </c>
    </row>
    <row r="13026" spans="1:9" x14ac:dyDescent="0.25">
      <c r="A13026" t="s">
        <v>972</v>
      </c>
      <c r="B13026" t="s">
        <v>105</v>
      </c>
      <c r="C13026" s="76" t="s">
        <v>842</v>
      </c>
      <c r="D13026" t="s">
        <v>980</v>
      </c>
      <c r="E13026" s="82">
        <v>6</v>
      </c>
      <c r="F13026" t="s">
        <v>973</v>
      </c>
      <c r="G13026" s="83">
        <v>42674</v>
      </c>
      <c r="I13026">
        <v>2016</v>
      </c>
    </row>
    <row r="13027" spans="1:9" x14ac:dyDescent="0.25">
      <c r="A13027" t="s">
        <v>972</v>
      </c>
      <c r="B13027" t="s">
        <v>252</v>
      </c>
      <c r="C13027" s="76" t="s">
        <v>842</v>
      </c>
      <c r="D13027" t="s">
        <v>980</v>
      </c>
      <c r="E13027" s="82">
        <v>9.1999999999999993</v>
      </c>
      <c r="F13027" t="s">
        <v>973</v>
      </c>
      <c r="G13027" s="83">
        <v>42690</v>
      </c>
      <c r="I13027">
        <v>2016</v>
      </c>
    </row>
    <row r="13028" spans="1:9" x14ac:dyDescent="0.25">
      <c r="A13028" t="s">
        <v>972</v>
      </c>
      <c r="B13028" t="s">
        <v>241</v>
      </c>
      <c r="C13028" s="76" t="s">
        <v>842</v>
      </c>
      <c r="D13028" t="s">
        <v>980</v>
      </c>
      <c r="E13028" s="82">
        <v>7.6</v>
      </c>
      <c r="F13028" t="s">
        <v>973</v>
      </c>
      <c r="G13028" s="83">
        <v>42748</v>
      </c>
      <c r="I13028">
        <v>2017</v>
      </c>
    </row>
    <row r="13029" spans="1:9" x14ac:dyDescent="0.25">
      <c r="A13029" t="s">
        <v>972</v>
      </c>
      <c r="B13029" t="s">
        <v>71</v>
      </c>
      <c r="C13029" s="76" t="s">
        <v>842</v>
      </c>
      <c r="D13029" t="s">
        <v>980</v>
      </c>
      <c r="E13029" s="82">
        <v>7.6</v>
      </c>
      <c r="F13029" t="s">
        <v>973</v>
      </c>
      <c r="G13029" s="83">
        <v>42710</v>
      </c>
      <c r="I13029">
        <v>2016</v>
      </c>
    </row>
    <row r="13030" spans="1:9" x14ac:dyDescent="0.25">
      <c r="A13030" t="s">
        <v>972</v>
      </c>
      <c r="B13030" t="s">
        <v>242</v>
      </c>
      <c r="C13030" s="76" t="s">
        <v>842</v>
      </c>
      <c r="D13030" t="s">
        <v>980</v>
      </c>
      <c r="E13030" s="82">
        <v>5</v>
      </c>
      <c r="F13030" t="s">
        <v>973</v>
      </c>
      <c r="G13030" s="83">
        <v>42705</v>
      </c>
      <c r="I13030">
        <v>2016</v>
      </c>
    </row>
    <row r="13031" spans="1:9" x14ac:dyDescent="0.25">
      <c r="A13031" t="s">
        <v>972</v>
      </c>
      <c r="B13031" t="s">
        <v>227</v>
      </c>
      <c r="C13031" s="76" t="s">
        <v>842</v>
      </c>
      <c r="D13031" t="s">
        <v>980</v>
      </c>
      <c r="E13031" s="82">
        <v>7.6</v>
      </c>
      <c r="F13031" t="s">
        <v>973</v>
      </c>
      <c r="G13031" s="83">
        <v>42697</v>
      </c>
      <c r="I13031">
        <v>2016</v>
      </c>
    </row>
    <row r="13032" spans="1:9" x14ac:dyDescent="0.25">
      <c r="A13032" t="s">
        <v>972</v>
      </c>
      <c r="B13032" t="s">
        <v>63</v>
      </c>
      <c r="C13032" s="76" t="s">
        <v>842</v>
      </c>
      <c r="D13032" t="s">
        <v>980</v>
      </c>
      <c r="E13032" s="82">
        <v>10</v>
      </c>
      <c r="F13032" t="s">
        <v>973</v>
      </c>
      <c r="G13032" s="83">
        <v>42716</v>
      </c>
      <c r="I13032">
        <v>2016</v>
      </c>
    </row>
    <row r="13033" spans="1:9" x14ac:dyDescent="0.25">
      <c r="A13033" t="s">
        <v>972</v>
      </c>
      <c r="B13033" t="s">
        <v>103</v>
      </c>
      <c r="C13033" s="76" t="s">
        <v>842</v>
      </c>
      <c r="D13033" t="s">
        <v>980</v>
      </c>
      <c r="E13033" s="82">
        <v>3</v>
      </c>
      <c r="F13033" t="s">
        <v>973</v>
      </c>
      <c r="G13033" s="83">
        <v>42734</v>
      </c>
      <c r="I13033">
        <v>2016</v>
      </c>
    </row>
    <row r="13034" spans="1:9" x14ac:dyDescent="0.25">
      <c r="A13034" t="s">
        <v>972</v>
      </c>
      <c r="B13034" t="s">
        <v>193</v>
      </c>
      <c r="C13034" s="76" t="s">
        <v>842</v>
      </c>
      <c r="D13034" t="s">
        <v>980</v>
      </c>
      <c r="E13034" s="82">
        <v>3.6</v>
      </c>
      <c r="F13034" t="s">
        <v>973</v>
      </c>
      <c r="G13034" s="83">
        <v>42674</v>
      </c>
      <c r="I13034">
        <v>2016</v>
      </c>
    </row>
    <row r="13035" spans="1:9" x14ac:dyDescent="0.25">
      <c r="A13035" t="s">
        <v>972</v>
      </c>
      <c r="B13035" t="s">
        <v>71</v>
      </c>
      <c r="C13035" s="76" t="s">
        <v>842</v>
      </c>
      <c r="D13035" t="s">
        <v>980</v>
      </c>
      <c r="E13035" s="82">
        <v>11.4</v>
      </c>
      <c r="F13035" t="s">
        <v>973</v>
      </c>
      <c r="G13035" s="83">
        <v>42690</v>
      </c>
      <c r="I13035">
        <v>2016</v>
      </c>
    </row>
    <row r="13036" spans="1:9" x14ac:dyDescent="0.25">
      <c r="A13036" t="s">
        <v>972</v>
      </c>
      <c r="B13036" t="s">
        <v>248</v>
      </c>
      <c r="C13036" s="76" t="s">
        <v>842</v>
      </c>
      <c r="D13036" t="s">
        <v>980</v>
      </c>
      <c r="E13036" s="82">
        <v>7.6</v>
      </c>
      <c r="F13036" t="s">
        <v>973</v>
      </c>
      <c r="G13036" s="83">
        <v>42726</v>
      </c>
      <c r="I13036">
        <v>2016</v>
      </c>
    </row>
    <row r="13037" spans="1:9" x14ac:dyDescent="0.25">
      <c r="A13037" t="s">
        <v>972</v>
      </c>
      <c r="B13037" t="s">
        <v>177</v>
      </c>
      <c r="C13037" s="76" t="s">
        <v>842</v>
      </c>
      <c r="D13037" t="s">
        <v>980</v>
      </c>
      <c r="E13037" s="82">
        <v>7.5</v>
      </c>
      <c r="F13037" t="s">
        <v>973</v>
      </c>
      <c r="G13037" s="83">
        <v>42741</v>
      </c>
      <c r="I13037">
        <v>2017</v>
      </c>
    </row>
    <row r="13038" spans="1:9" x14ac:dyDescent="0.25">
      <c r="A13038" t="s">
        <v>972</v>
      </c>
      <c r="B13038" t="s">
        <v>63</v>
      </c>
      <c r="C13038" s="76" t="s">
        <v>842</v>
      </c>
      <c r="D13038" t="s">
        <v>980</v>
      </c>
      <c r="E13038" s="82">
        <v>5</v>
      </c>
      <c r="F13038" t="s">
        <v>973</v>
      </c>
      <c r="G13038" s="83">
        <v>42713</v>
      </c>
      <c r="I13038">
        <v>2016</v>
      </c>
    </row>
    <row r="13039" spans="1:9" x14ac:dyDescent="0.25">
      <c r="A13039" t="s">
        <v>972</v>
      </c>
      <c r="B13039" t="s">
        <v>249</v>
      </c>
      <c r="C13039" s="76" t="s">
        <v>842</v>
      </c>
      <c r="D13039" t="s">
        <v>980</v>
      </c>
      <c r="E13039" s="82">
        <v>6</v>
      </c>
      <c r="F13039" t="s">
        <v>973</v>
      </c>
      <c r="G13039" s="83">
        <v>42705</v>
      </c>
      <c r="I13039">
        <v>2016</v>
      </c>
    </row>
    <row r="13040" spans="1:9" x14ac:dyDescent="0.25">
      <c r="A13040" t="s">
        <v>972</v>
      </c>
      <c r="B13040" t="s">
        <v>153</v>
      </c>
      <c r="C13040" s="76" t="s">
        <v>842</v>
      </c>
      <c r="D13040" t="s">
        <v>980</v>
      </c>
      <c r="E13040" s="82">
        <v>7.6</v>
      </c>
      <c r="F13040" t="s">
        <v>973</v>
      </c>
      <c r="G13040" s="83">
        <v>42717</v>
      </c>
      <c r="I13040">
        <v>2016</v>
      </c>
    </row>
    <row r="13041" spans="1:9" x14ac:dyDescent="0.25">
      <c r="A13041" t="s">
        <v>972</v>
      </c>
      <c r="B13041" t="s">
        <v>223</v>
      </c>
      <c r="C13041" s="76" t="s">
        <v>842</v>
      </c>
      <c r="D13041" t="s">
        <v>980</v>
      </c>
      <c r="E13041" s="82">
        <v>3</v>
      </c>
      <c r="F13041" t="s">
        <v>973</v>
      </c>
      <c r="G13041" s="83">
        <v>42712</v>
      </c>
      <c r="I13041">
        <v>2016</v>
      </c>
    </row>
    <row r="13042" spans="1:9" x14ac:dyDescent="0.25">
      <c r="A13042" t="s">
        <v>972</v>
      </c>
      <c r="B13042" t="s">
        <v>246</v>
      </c>
      <c r="C13042" s="76" t="s">
        <v>842</v>
      </c>
      <c r="D13042" t="s">
        <v>980</v>
      </c>
      <c r="E13042" s="82">
        <v>3</v>
      </c>
      <c r="F13042" t="s">
        <v>973</v>
      </c>
      <c r="G13042" s="83">
        <v>42692</v>
      </c>
      <c r="I13042">
        <v>2016</v>
      </c>
    </row>
    <row r="13043" spans="1:9" x14ac:dyDescent="0.25">
      <c r="A13043" t="s">
        <v>972</v>
      </c>
      <c r="B13043" t="s">
        <v>251</v>
      </c>
      <c r="C13043" s="76" t="s">
        <v>842</v>
      </c>
      <c r="D13043" t="s">
        <v>980</v>
      </c>
      <c r="E13043" s="82">
        <v>3.6</v>
      </c>
      <c r="F13043" t="s">
        <v>973</v>
      </c>
      <c r="G13043" s="83">
        <v>42746</v>
      </c>
      <c r="I13043">
        <v>2017</v>
      </c>
    </row>
    <row r="13044" spans="1:9" x14ac:dyDescent="0.25">
      <c r="A13044" t="s">
        <v>972</v>
      </c>
      <c r="B13044" t="s">
        <v>95</v>
      </c>
      <c r="C13044" s="76" t="s">
        <v>842</v>
      </c>
      <c r="D13044" t="s">
        <v>980</v>
      </c>
      <c r="E13044" s="82">
        <v>3.6</v>
      </c>
      <c r="F13044" t="s">
        <v>973</v>
      </c>
      <c r="G13044" s="83">
        <v>42713</v>
      </c>
      <c r="I13044">
        <v>2016</v>
      </c>
    </row>
    <row r="13045" spans="1:9" x14ac:dyDescent="0.25">
      <c r="A13045" t="s">
        <v>972</v>
      </c>
      <c r="B13045" t="s">
        <v>253</v>
      </c>
      <c r="C13045" s="76" t="s">
        <v>842</v>
      </c>
      <c r="D13045" t="s">
        <v>980</v>
      </c>
      <c r="E13045" s="82">
        <v>6</v>
      </c>
      <c r="F13045" t="s">
        <v>973</v>
      </c>
      <c r="G13045" s="83">
        <v>42744</v>
      </c>
      <c r="I13045">
        <v>2017</v>
      </c>
    </row>
    <row r="13046" spans="1:9" x14ac:dyDescent="0.25">
      <c r="A13046" t="s">
        <v>972</v>
      </c>
      <c r="B13046" t="s">
        <v>275</v>
      </c>
      <c r="C13046" s="76" t="s">
        <v>842</v>
      </c>
      <c r="D13046" t="s">
        <v>980</v>
      </c>
      <c r="E13046" s="82">
        <v>10</v>
      </c>
      <c r="F13046" t="s">
        <v>973</v>
      </c>
      <c r="G13046" s="83">
        <v>42899</v>
      </c>
      <c r="I13046">
        <v>2017</v>
      </c>
    </row>
    <row r="13047" spans="1:9" x14ac:dyDescent="0.25">
      <c r="A13047" t="s">
        <v>972</v>
      </c>
      <c r="B13047" t="s">
        <v>223</v>
      </c>
      <c r="C13047" s="76" t="s">
        <v>842</v>
      </c>
      <c r="D13047" t="s">
        <v>980</v>
      </c>
      <c r="E13047" s="82">
        <v>5</v>
      </c>
      <c r="F13047" t="s">
        <v>973</v>
      </c>
      <c r="G13047" s="83">
        <v>42725</v>
      </c>
      <c r="I13047">
        <v>2016</v>
      </c>
    </row>
    <row r="13048" spans="1:9" x14ac:dyDescent="0.25">
      <c r="A13048" t="s">
        <v>972</v>
      </c>
      <c r="B13048" t="s">
        <v>244</v>
      </c>
      <c r="C13048" s="76" t="s">
        <v>842</v>
      </c>
      <c r="D13048" t="s">
        <v>980</v>
      </c>
      <c r="E13048" s="82">
        <v>7.6</v>
      </c>
      <c r="F13048" t="s">
        <v>973</v>
      </c>
      <c r="G13048" s="83">
        <v>42864</v>
      </c>
      <c r="I13048">
        <v>2017</v>
      </c>
    </row>
    <row r="13049" spans="1:9" x14ac:dyDescent="0.25">
      <c r="A13049" t="s">
        <v>972</v>
      </c>
      <c r="B13049" t="s">
        <v>245</v>
      </c>
      <c r="C13049" s="76" t="s">
        <v>842</v>
      </c>
      <c r="D13049" t="s">
        <v>980</v>
      </c>
      <c r="E13049" s="82">
        <v>3.8</v>
      </c>
      <c r="F13049" t="s">
        <v>973</v>
      </c>
      <c r="G13049" s="83">
        <v>42856</v>
      </c>
      <c r="I13049">
        <v>2017</v>
      </c>
    </row>
    <row r="13050" spans="1:9" x14ac:dyDescent="0.25">
      <c r="A13050" t="s">
        <v>972</v>
      </c>
      <c r="B13050" t="s">
        <v>239</v>
      </c>
      <c r="C13050" s="76" t="s">
        <v>842</v>
      </c>
      <c r="D13050" t="s">
        <v>980</v>
      </c>
      <c r="E13050" s="82">
        <v>10</v>
      </c>
      <c r="F13050" t="s">
        <v>973</v>
      </c>
      <c r="G13050" s="83">
        <v>42949</v>
      </c>
      <c r="I13050">
        <v>2017</v>
      </c>
    </row>
    <row r="13051" spans="1:9" x14ac:dyDescent="0.25">
      <c r="A13051" t="s">
        <v>972</v>
      </c>
      <c r="B13051" t="s">
        <v>248</v>
      </c>
      <c r="C13051" s="76" t="s">
        <v>842</v>
      </c>
      <c r="D13051" t="s">
        <v>980</v>
      </c>
      <c r="E13051" s="82">
        <v>11.4</v>
      </c>
      <c r="F13051" t="s">
        <v>973</v>
      </c>
      <c r="G13051" s="83">
        <v>42858</v>
      </c>
      <c r="I13051">
        <v>2017</v>
      </c>
    </row>
    <row r="13052" spans="1:9" x14ac:dyDescent="0.25">
      <c r="A13052" t="s">
        <v>972</v>
      </c>
      <c r="B13052" t="s">
        <v>153</v>
      </c>
      <c r="C13052" s="76" t="s">
        <v>842</v>
      </c>
      <c r="D13052" t="s">
        <v>980</v>
      </c>
      <c r="E13052" s="82">
        <v>5</v>
      </c>
      <c r="F13052" t="s">
        <v>973</v>
      </c>
      <c r="G13052" s="83">
        <v>42766</v>
      </c>
      <c r="I13052">
        <v>2017</v>
      </c>
    </row>
    <row r="13053" spans="1:9" x14ac:dyDescent="0.25">
      <c r="A13053" t="s">
        <v>972</v>
      </c>
      <c r="B13053" t="s">
        <v>136</v>
      </c>
      <c r="C13053" s="76" t="s">
        <v>842</v>
      </c>
      <c r="D13053" t="s">
        <v>980</v>
      </c>
      <c r="E13053" s="82">
        <v>5</v>
      </c>
      <c r="F13053" t="s">
        <v>973</v>
      </c>
      <c r="G13053" s="83">
        <v>42837</v>
      </c>
      <c r="I13053">
        <v>2017</v>
      </c>
    </row>
    <row r="13054" spans="1:9" x14ac:dyDescent="0.25">
      <c r="A13054" t="s">
        <v>972</v>
      </c>
      <c r="B13054" t="s">
        <v>148</v>
      </c>
      <c r="C13054" s="76" t="s">
        <v>842</v>
      </c>
      <c r="D13054" t="s">
        <v>980</v>
      </c>
      <c r="E13054" s="82">
        <v>7.6</v>
      </c>
      <c r="F13054" t="s">
        <v>973</v>
      </c>
      <c r="G13054" s="83">
        <v>42801</v>
      </c>
      <c r="I13054">
        <v>2017</v>
      </c>
    </row>
    <row r="13055" spans="1:9" x14ac:dyDescent="0.25">
      <c r="A13055" t="s">
        <v>972</v>
      </c>
      <c r="B13055" t="s">
        <v>172</v>
      </c>
      <c r="C13055" s="76" t="s">
        <v>842</v>
      </c>
      <c r="D13055" t="s">
        <v>980</v>
      </c>
      <c r="E13055" s="82">
        <v>5</v>
      </c>
      <c r="F13055" t="s">
        <v>973</v>
      </c>
      <c r="G13055" s="83">
        <v>42755</v>
      </c>
      <c r="I13055">
        <v>2017</v>
      </c>
    </row>
    <row r="13056" spans="1:9" x14ac:dyDescent="0.25">
      <c r="A13056" t="s">
        <v>972</v>
      </c>
      <c r="B13056" t="s">
        <v>95</v>
      </c>
      <c r="C13056" s="76" t="s">
        <v>842</v>
      </c>
      <c r="D13056" t="s">
        <v>980</v>
      </c>
      <c r="E13056" s="82">
        <v>3</v>
      </c>
      <c r="F13056" t="s">
        <v>973</v>
      </c>
      <c r="G13056" s="83">
        <v>42726</v>
      </c>
      <c r="I13056">
        <v>2016</v>
      </c>
    </row>
    <row r="13057" spans="1:9" x14ac:dyDescent="0.25">
      <c r="A13057" t="s">
        <v>972</v>
      </c>
      <c r="B13057" t="s">
        <v>249</v>
      </c>
      <c r="C13057" s="76" t="s">
        <v>842</v>
      </c>
      <c r="D13057" t="s">
        <v>980</v>
      </c>
      <c r="E13057" s="82">
        <v>3.8</v>
      </c>
      <c r="F13057" t="s">
        <v>973</v>
      </c>
      <c r="G13057" s="83">
        <v>42689</v>
      </c>
      <c r="I13057">
        <v>2016</v>
      </c>
    </row>
    <row r="13058" spans="1:9" x14ac:dyDescent="0.25">
      <c r="A13058" t="s">
        <v>972</v>
      </c>
      <c r="B13058" t="s">
        <v>253</v>
      </c>
      <c r="C13058" s="76" t="s">
        <v>842</v>
      </c>
      <c r="D13058" t="s">
        <v>980</v>
      </c>
      <c r="E13058" s="82">
        <v>6</v>
      </c>
      <c r="F13058" t="s">
        <v>973</v>
      </c>
      <c r="G13058" s="83">
        <v>42703</v>
      </c>
      <c r="I13058">
        <v>2016</v>
      </c>
    </row>
    <row r="13059" spans="1:9" x14ac:dyDescent="0.25">
      <c r="A13059" t="s">
        <v>972</v>
      </c>
      <c r="B13059" t="s">
        <v>249</v>
      </c>
      <c r="C13059" s="76" t="s">
        <v>842</v>
      </c>
      <c r="D13059" t="s">
        <v>980</v>
      </c>
      <c r="E13059" s="82">
        <v>3</v>
      </c>
      <c r="F13059" t="s">
        <v>973</v>
      </c>
      <c r="G13059" s="83">
        <v>42711</v>
      </c>
      <c r="I13059">
        <v>2016</v>
      </c>
    </row>
    <row r="13060" spans="1:9" x14ac:dyDescent="0.25">
      <c r="A13060" t="s">
        <v>972</v>
      </c>
      <c r="B13060" t="s">
        <v>178</v>
      </c>
      <c r="C13060" s="76" t="s">
        <v>842</v>
      </c>
      <c r="D13060" t="s">
        <v>980</v>
      </c>
      <c r="E13060" s="82">
        <v>3.25</v>
      </c>
      <c r="F13060" t="s">
        <v>973</v>
      </c>
      <c r="G13060" s="83">
        <v>42773</v>
      </c>
      <c r="I13060">
        <v>2017</v>
      </c>
    </row>
    <row r="13061" spans="1:9" x14ac:dyDescent="0.25">
      <c r="A13061" t="s">
        <v>972</v>
      </c>
      <c r="B13061" t="s">
        <v>66</v>
      </c>
      <c r="C13061" s="76" t="s">
        <v>842</v>
      </c>
      <c r="D13061" t="s">
        <v>980</v>
      </c>
      <c r="E13061" s="82">
        <v>11.4</v>
      </c>
      <c r="F13061" t="s">
        <v>973</v>
      </c>
      <c r="G13061" s="83">
        <v>42724</v>
      </c>
      <c r="I13061">
        <v>2016</v>
      </c>
    </row>
    <row r="13062" spans="1:9" x14ac:dyDescent="0.25">
      <c r="A13062" t="s">
        <v>972</v>
      </c>
      <c r="B13062" t="s">
        <v>95</v>
      </c>
      <c r="C13062" s="76" t="s">
        <v>842</v>
      </c>
      <c r="D13062" t="s">
        <v>980</v>
      </c>
      <c r="E13062" s="82">
        <v>7.6</v>
      </c>
      <c r="F13062" t="s">
        <v>973</v>
      </c>
      <c r="G13062" s="83">
        <v>42807</v>
      </c>
      <c r="I13062">
        <v>2017</v>
      </c>
    </row>
    <row r="13063" spans="1:9" x14ac:dyDescent="0.25">
      <c r="A13063" t="s">
        <v>972</v>
      </c>
      <c r="B13063" t="s">
        <v>239</v>
      </c>
      <c r="C13063" s="76" t="s">
        <v>842</v>
      </c>
      <c r="D13063" t="s">
        <v>980</v>
      </c>
      <c r="E13063" s="82">
        <v>7.6</v>
      </c>
      <c r="F13063" t="s">
        <v>973</v>
      </c>
      <c r="G13063" s="83">
        <v>42850</v>
      </c>
      <c r="I13063">
        <v>2017</v>
      </c>
    </row>
    <row r="13064" spans="1:9" x14ac:dyDescent="0.25">
      <c r="A13064" t="s">
        <v>972</v>
      </c>
      <c r="B13064" t="s">
        <v>173</v>
      </c>
      <c r="C13064" s="76" t="s">
        <v>842</v>
      </c>
      <c r="D13064" t="s">
        <v>980</v>
      </c>
      <c r="E13064" s="82">
        <v>7.6</v>
      </c>
      <c r="F13064" t="s">
        <v>973</v>
      </c>
      <c r="G13064" s="83">
        <v>42755</v>
      </c>
      <c r="I13064">
        <v>2017</v>
      </c>
    </row>
    <row r="13065" spans="1:9" x14ac:dyDescent="0.25">
      <c r="A13065" t="s">
        <v>972</v>
      </c>
      <c r="B13065" t="s">
        <v>249</v>
      </c>
      <c r="C13065" s="76" t="s">
        <v>842</v>
      </c>
      <c r="D13065" t="s">
        <v>980</v>
      </c>
      <c r="E13065" s="82">
        <v>7.6</v>
      </c>
      <c r="F13065" t="s">
        <v>973</v>
      </c>
      <c r="G13065" s="83">
        <v>42717</v>
      </c>
      <c r="I13065">
        <v>2016</v>
      </c>
    </row>
    <row r="13066" spans="1:9" x14ac:dyDescent="0.25">
      <c r="A13066" t="s">
        <v>972</v>
      </c>
      <c r="B13066" t="s">
        <v>245</v>
      </c>
      <c r="C13066" s="76" t="s">
        <v>842</v>
      </c>
      <c r="D13066" t="s">
        <v>980</v>
      </c>
      <c r="E13066" s="82">
        <v>10</v>
      </c>
      <c r="F13066" t="s">
        <v>973</v>
      </c>
      <c r="G13066" s="83">
        <v>42717</v>
      </c>
      <c r="I13066">
        <v>2016</v>
      </c>
    </row>
    <row r="13067" spans="1:9" x14ac:dyDescent="0.25">
      <c r="A13067" t="s">
        <v>972</v>
      </c>
      <c r="B13067" t="s">
        <v>247</v>
      </c>
      <c r="C13067" s="76" t="s">
        <v>842</v>
      </c>
      <c r="D13067" t="s">
        <v>980</v>
      </c>
      <c r="E13067" s="82">
        <v>5</v>
      </c>
      <c r="F13067" t="s">
        <v>973</v>
      </c>
      <c r="G13067" s="83">
        <v>42738</v>
      </c>
      <c r="I13067">
        <v>2017</v>
      </c>
    </row>
    <row r="13068" spans="1:9" x14ac:dyDescent="0.25">
      <c r="A13068" t="s">
        <v>972</v>
      </c>
      <c r="B13068" t="s">
        <v>240</v>
      </c>
      <c r="C13068" s="76" t="s">
        <v>842</v>
      </c>
      <c r="D13068" t="s">
        <v>980</v>
      </c>
      <c r="E13068" s="82">
        <v>5</v>
      </c>
      <c r="F13068" t="s">
        <v>973</v>
      </c>
      <c r="G13068" s="83">
        <v>42754</v>
      </c>
      <c r="I13068">
        <v>2017</v>
      </c>
    </row>
    <row r="13069" spans="1:9" x14ac:dyDescent="0.25">
      <c r="A13069" t="s">
        <v>972</v>
      </c>
      <c r="B13069" t="s">
        <v>245</v>
      </c>
      <c r="C13069" s="76" t="s">
        <v>842</v>
      </c>
      <c r="D13069" t="s">
        <v>980</v>
      </c>
      <c r="E13069" s="82">
        <v>5</v>
      </c>
      <c r="F13069" t="s">
        <v>973</v>
      </c>
      <c r="G13069" s="83">
        <v>42725</v>
      </c>
      <c r="I13069">
        <v>2016</v>
      </c>
    </row>
    <row r="13070" spans="1:9" x14ac:dyDescent="0.25">
      <c r="A13070" t="s">
        <v>972</v>
      </c>
      <c r="B13070" t="s">
        <v>239</v>
      </c>
      <c r="C13070" s="76" t="s">
        <v>842</v>
      </c>
      <c r="D13070" t="s">
        <v>980</v>
      </c>
      <c r="E13070" s="82">
        <v>6</v>
      </c>
      <c r="F13070" t="s">
        <v>973</v>
      </c>
      <c r="G13070" s="83">
        <v>42937</v>
      </c>
      <c r="I13070">
        <v>2017</v>
      </c>
    </row>
    <row r="13071" spans="1:9" x14ac:dyDescent="0.25">
      <c r="A13071" t="s">
        <v>972</v>
      </c>
      <c r="B13071" t="s">
        <v>245</v>
      </c>
      <c r="C13071" s="76" t="s">
        <v>842</v>
      </c>
      <c r="D13071" t="s">
        <v>980</v>
      </c>
      <c r="E13071" s="82">
        <v>6</v>
      </c>
      <c r="F13071" t="s">
        <v>973</v>
      </c>
      <c r="G13071" s="83">
        <v>42725</v>
      </c>
      <c r="I13071">
        <v>2016</v>
      </c>
    </row>
    <row r="13072" spans="1:9" x14ac:dyDescent="0.25">
      <c r="A13072" t="s">
        <v>972</v>
      </c>
      <c r="B13072" t="s">
        <v>179</v>
      </c>
      <c r="C13072" s="76" t="s">
        <v>842</v>
      </c>
      <c r="D13072" t="s">
        <v>980</v>
      </c>
      <c r="E13072" s="82">
        <v>10</v>
      </c>
      <c r="F13072" t="s">
        <v>973</v>
      </c>
      <c r="G13072" s="83">
        <v>42740</v>
      </c>
      <c r="I13072">
        <v>2017</v>
      </c>
    </row>
    <row r="13073" spans="1:9" x14ac:dyDescent="0.25">
      <c r="A13073" t="s">
        <v>972</v>
      </c>
      <c r="B13073" t="s">
        <v>219</v>
      </c>
      <c r="C13073" s="76" t="s">
        <v>842</v>
      </c>
      <c r="D13073" t="s">
        <v>980</v>
      </c>
      <c r="E13073" s="82">
        <v>5</v>
      </c>
      <c r="F13073" t="s">
        <v>973</v>
      </c>
      <c r="G13073" s="83">
        <v>42717</v>
      </c>
      <c r="I13073">
        <v>2016</v>
      </c>
    </row>
    <row r="13074" spans="1:9" x14ac:dyDescent="0.25">
      <c r="A13074" t="s">
        <v>972</v>
      </c>
      <c r="B13074" t="s">
        <v>276</v>
      </c>
      <c r="C13074" s="76" t="s">
        <v>842</v>
      </c>
      <c r="D13074" t="s">
        <v>980</v>
      </c>
      <c r="E13074" s="82">
        <v>6</v>
      </c>
      <c r="F13074" t="s">
        <v>973</v>
      </c>
      <c r="G13074" s="83">
        <v>42717</v>
      </c>
      <c r="I13074">
        <v>2016</v>
      </c>
    </row>
    <row r="13075" spans="1:9" x14ac:dyDescent="0.25">
      <c r="A13075" t="s">
        <v>972</v>
      </c>
      <c r="B13075" t="s">
        <v>186</v>
      </c>
      <c r="C13075" s="76" t="s">
        <v>842</v>
      </c>
      <c r="D13075" t="s">
        <v>980</v>
      </c>
      <c r="E13075" s="82">
        <v>5</v>
      </c>
      <c r="F13075" t="s">
        <v>973</v>
      </c>
      <c r="G13075" s="83">
        <v>42731</v>
      </c>
      <c r="I13075">
        <v>2016</v>
      </c>
    </row>
    <row r="13076" spans="1:9" x14ac:dyDescent="0.25">
      <c r="A13076" t="s">
        <v>972</v>
      </c>
      <c r="B13076" t="s">
        <v>88</v>
      </c>
      <c r="C13076" s="76" t="s">
        <v>842</v>
      </c>
      <c r="D13076" t="s">
        <v>980</v>
      </c>
      <c r="E13076" s="82">
        <v>6</v>
      </c>
      <c r="F13076" t="s">
        <v>973</v>
      </c>
      <c r="G13076" s="83">
        <v>42838</v>
      </c>
      <c r="I13076">
        <v>2017</v>
      </c>
    </row>
    <row r="13077" spans="1:9" x14ac:dyDescent="0.25">
      <c r="A13077" t="s">
        <v>972</v>
      </c>
      <c r="B13077" s="74" t="s">
        <v>213</v>
      </c>
      <c r="C13077" s="76" t="s">
        <v>842</v>
      </c>
      <c r="D13077" t="s">
        <v>980</v>
      </c>
      <c r="E13077" s="82">
        <v>7.6</v>
      </c>
      <c r="F13077" t="s">
        <v>973</v>
      </c>
      <c r="G13077" s="83">
        <v>42733</v>
      </c>
      <c r="I13077">
        <v>2016</v>
      </c>
    </row>
    <row r="13078" spans="1:9" x14ac:dyDescent="0.25">
      <c r="A13078" t="s">
        <v>972</v>
      </c>
      <c r="B13078" t="s">
        <v>240</v>
      </c>
      <c r="C13078" s="76" t="s">
        <v>842</v>
      </c>
      <c r="D13078" t="s">
        <v>980</v>
      </c>
      <c r="E13078" s="82">
        <v>5</v>
      </c>
      <c r="F13078" t="s">
        <v>973</v>
      </c>
      <c r="G13078" s="83">
        <v>42725</v>
      </c>
      <c r="I13078">
        <v>2016</v>
      </c>
    </row>
    <row r="13079" spans="1:9" x14ac:dyDescent="0.25">
      <c r="A13079" t="s">
        <v>972</v>
      </c>
      <c r="B13079" t="s">
        <v>242</v>
      </c>
      <c r="C13079" s="76" t="s">
        <v>842</v>
      </c>
      <c r="D13079" t="s">
        <v>980</v>
      </c>
      <c r="E13079" s="82">
        <v>10</v>
      </c>
      <c r="F13079" t="s">
        <v>973</v>
      </c>
      <c r="G13079" s="83">
        <v>42705</v>
      </c>
      <c r="I13079">
        <v>2016</v>
      </c>
    </row>
    <row r="13080" spans="1:9" x14ac:dyDescent="0.25">
      <c r="A13080" t="s">
        <v>972</v>
      </c>
      <c r="B13080" t="s">
        <v>232</v>
      </c>
      <c r="C13080" s="76" t="s">
        <v>842</v>
      </c>
      <c r="D13080" t="s">
        <v>980</v>
      </c>
      <c r="E13080" s="82">
        <v>6</v>
      </c>
      <c r="F13080" t="s">
        <v>973</v>
      </c>
      <c r="G13080" s="83">
        <v>42740</v>
      </c>
      <c r="I13080">
        <v>2017</v>
      </c>
    </row>
    <row r="13081" spans="1:9" x14ac:dyDescent="0.25">
      <c r="A13081" t="s">
        <v>972</v>
      </c>
      <c r="B13081" t="s">
        <v>176</v>
      </c>
      <c r="C13081" s="76" t="s">
        <v>842</v>
      </c>
      <c r="D13081" t="s">
        <v>980</v>
      </c>
      <c r="E13081" s="82">
        <v>7.6</v>
      </c>
      <c r="F13081" t="s">
        <v>973</v>
      </c>
      <c r="G13081" s="83">
        <v>42871</v>
      </c>
      <c r="I13081">
        <v>2017</v>
      </c>
    </row>
    <row r="13082" spans="1:9" x14ac:dyDescent="0.25">
      <c r="A13082" t="s">
        <v>972</v>
      </c>
      <c r="B13082" t="s">
        <v>281</v>
      </c>
      <c r="C13082" s="76" t="s">
        <v>842</v>
      </c>
      <c r="D13082" t="s">
        <v>980</v>
      </c>
      <c r="E13082" s="82">
        <v>10</v>
      </c>
      <c r="F13082" t="s">
        <v>973</v>
      </c>
      <c r="G13082" s="83">
        <v>42710</v>
      </c>
      <c r="I13082">
        <v>2016</v>
      </c>
    </row>
    <row r="13083" spans="1:9" x14ac:dyDescent="0.25">
      <c r="A13083" t="s">
        <v>972</v>
      </c>
      <c r="B13083" t="s">
        <v>251</v>
      </c>
      <c r="C13083" s="76" t="s">
        <v>842</v>
      </c>
      <c r="D13083" t="s">
        <v>980</v>
      </c>
      <c r="E13083" s="82">
        <v>7.6</v>
      </c>
      <c r="F13083" t="s">
        <v>973</v>
      </c>
      <c r="G13083" s="83">
        <v>42761</v>
      </c>
      <c r="I13083">
        <v>2017</v>
      </c>
    </row>
    <row r="13084" spans="1:9" x14ac:dyDescent="0.25">
      <c r="A13084" t="s">
        <v>972</v>
      </c>
      <c r="B13084" t="s">
        <v>9</v>
      </c>
      <c r="C13084" s="76" t="s">
        <v>842</v>
      </c>
      <c r="D13084" t="s">
        <v>980</v>
      </c>
      <c r="E13084" s="82">
        <v>3.8</v>
      </c>
      <c r="F13084" t="s">
        <v>973</v>
      </c>
      <c r="G13084" s="83">
        <v>42740</v>
      </c>
      <c r="I13084">
        <v>2017</v>
      </c>
    </row>
    <row r="13085" spans="1:9" x14ac:dyDescent="0.25">
      <c r="A13085" t="s">
        <v>972</v>
      </c>
      <c r="B13085" t="s">
        <v>240</v>
      </c>
      <c r="C13085" s="76" t="s">
        <v>842</v>
      </c>
      <c r="D13085" t="s">
        <v>980</v>
      </c>
      <c r="E13085" s="82">
        <v>10</v>
      </c>
      <c r="F13085" t="s">
        <v>973</v>
      </c>
      <c r="G13085" s="83">
        <v>42754</v>
      </c>
      <c r="I13085">
        <v>2017</v>
      </c>
    </row>
    <row r="13086" spans="1:9" x14ac:dyDescent="0.25">
      <c r="A13086" t="s">
        <v>972</v>
      </c>
      <c r="B13086" t="s">
        <v>241</v>
      </c>
      <c r="C13086" s="76" t="s">
        <v>842</v>
      </c>
      <c r="D13086" t="s">
        <v>980</v>
      </c>
      <c r="E13086" s="82">
        <v>6</v>
      </c>
      <c r="F13086" t="s">
        <v>973</v>
      </c>
      <c r="G13086" s="83">
        <v>42696</v>
      </c>
      <c r="I13086">
        <v>2016</v>
      </c>
    </row>
    <row r="13087" spans="1:9" x14ac:dyDescent="0.25">
      <c r="A13087" t="s">
        <v>972</v>
      </c>
      <c r="B13087" s="74" t="s">
        <v>213</v>
      </c>
      <c r="C13087" s="76" t="s">
        <v>842</v>
      </c>
      <c r="D13087" t="s">
        <v>980</v>
      </c>
      <c r="E13087" s="82">
        <v>7.36</v>
      </c>
      <c r="F13087" t="s">
        <v>973</v>
      </c>
      <c r="G13087" s="83">
        <v>42738</v>
      </c>
      <c r="I13087">
        <v>2017</v>
      </c>
    </row>
    <row r="13088" spans="1:9" x14ac:dyDescent="0.25">
      <c r="A13088" t="s">
        <v>972</v>
      </c>
      <c r="B13088" t="s">
        <v>95</v>
      </c>
      <c r="C13088" s="76" t="s">
        <v>842</v>
      </c>
      <c r="D13088" t="s">
        <v>980</v>
      </c>
      <c r="E13088" s="82">
        <v>5</v>
      </c>
      <c r="F13088" t="s">
        <v>973</v>
      </c>
      <c r="G13088" s="83">
        <v>42734</v>
      </c>
      <c r="I13088">
        <v>2016</v>
      </c>
    </row>
    <row r="13089" spans="1:9" x14ac:dyDescent="0.25">
      <c r="A13089" t="s">
        <v>972</v>
      </c>
      <c r="B13089" t="s">
        <v>71</v>
      </c>
      <c r="C13089" s="76" t="s">
        <v>842</v>
      </c>
      <c r="D13089" t="s">
        <v>980</v>
      </c>
      <c r="E13089" s="82">
        <v>6.6</v>
      </c>
      <c r="F13089" t="s">
        <v>973</v>
      </c>
      <c r="G13089" s="83">
        <v>42723</v>
      </c>
      <c r="I13089">
        <v>2016</v>
      </c>
    </row>
    <row r="13090" spans="1:9" x14ac:dyDescent="0.25">
      <c r="A13090" t="s">
        <v>972</v>
      </c>
      <c r="B13090" t="s">
        <v>115</v>
      </c>
      <c r="C13090" s="76" t="s">
        <v>842</v>
      </c>
      <c r="D13090" t="s">
        <v>980</v>
      </c>
      <c r="E13090" s="82">
        <v>3</v>
      </c>
      <c r="F13090" t="s">
        <v>973</v>
      </c>
      <c r="G13090" s="83">
        <v>42828</v>
      </c>
      <c r="I13090">
        <v>2017</v>
      </c>
    </row>
    <row r="13091" spans="1:9" x14ac:dyDescent="0.25">
      <c r="A13091" t="s">
        <v>972</v>
      </c>
      <c r="B13091" t="s">
        <v>249</v>
      </c>
      <c r="C13091" s="76" t="s">
        <v>842</v>
      </c>
      <c r="D13091" t="s">
        <v>980</v>
      </c>
      <c r="E13091" s="82">
        <v>10</v>
      </c>
      <c r="F13091" t="s">
        <v>973</v>
      </c>
      <c r="G13091" s="83">
        <v>42772</v>
      </c>
      <c r="I13091">
        <v>2017</v>
      </c>
    </row>
    <row r="13092" spans="1:9" x14ac:dyDescent="0.25">
      <c r="A13092" t="s">
        <v>972</v>
      </c>
      <c r="B13092" t="s">
        <v>71</v>
      </c>
      <c r="C13092" s="76" t="s">
        <v>842</v>
      </c>
      <c r="D13092" t="s">
        <v>980</v>
      </c>
      <c r="E13092" s="82">
        <v>7.6</v>
      </c>
      <c r="F13092" t="s">
        <v>973</v>
      </c>
      <c r="G13092" s="83">
        <v>42718</v>
      </c>
      <c r="I13092">
        <v>2016</v>
      </c>
    </row>
    <row r="13093" spans="1:9" x14ac:dyDescent="0.25">
      <c r="A13093" t="s">
        <v>972</v>
      </c>
      <c r="B13093" t="s">
        <v>179</v>
      </c>
      <c r="C13093" s="76" t="s">
        <v>842</v>
      </c>
      <c r="D13093" t="s">
        <v>980</v>
      </c>
      <c r="E13093" s="82">
        <v>7</v>
      </c>
      <c r="F13093" t="s">
        <v>973</v>
      </c>
      <c r="G13093" s="83">
        <v>42776</v>
      </c>
      <c r="I13093">
        <v>2017</v>
      </c>
    </row>
    <row r="13094" spans="1:9" x14ac:dyDescent="0.25">
      <c r="A13094" t="s">
        <v>972</v>
      </c>
      <c r="B13094" t="s">
        <v>133</v>
      </c>
      <c r="C13094" s="76" t="s">
        <v>842</v>
      </c>
      <c r="D13094" t="s">
        <v>980</v>
      </c>
      <c r="E13094" s="82">
        <v>7.6</v>
      </c>
      <c r="F13094" t="s">
        <v>973</v>
      </c>
      <c r="G13094" s="83">
        <v>42689</v>
      </c>
      <c r="I13094">
        <v>2016</v>
      </c>
    </row>
    <row r="13095" spans="1:9" x14ac:dyDescent="0.25">
      <c r="A13095" t="s">
        <v>972</v>
      </c>
      <c r="B13095" t="s">
        <v>208</v>
      </c>
      <c r="C13095" s="76" t="s">
        <v>842</v>
      </c>
      <c r="D13095" t="s">
        <v>980</v>
      </c>
      <c r="E13095" s="82">
        <v>15</v>
      </c>
      <c r="F13095" t="s">
        <v>973</v>
      </c>
      <c r="G13095" s="83">
        <v>42790</v>
      </c>
      <c r="I13095">
        <v>2017</v>
      </c>
    </row>
    <row r="13096" spans="1:9" x14ac:dyDescent="0.25">
      <c r="A13096" t="s">
        <v>972</v>
      </c>
      <c r="B13096" t="s">
        <v>118</v>
      </c>
      <c r="C13096" s="76" t="s">
        <v>842</v>
      </c>
      <c r="D13096" t="s">
        <v>980</v>
      </c>
      <c r="E13096" s="82">
        <v>5</v>
      </c>
      <c r="F13096" t="s">
        <v>973</v>
      </c>
      <c r="G13096" s="83">
        <v>42678</v>
      </c>
      <c r="I13096">
        <v>2016</v>
      </c>
    </row>
    <row r="13097" spans="1:9" x14ac:dyDescent="0.25">
      <c r="A13097" t="s">
        <v>972</v>
      </c>
      <c r="B13097" t="s">
        <v>172</v>
      </c>
      <c r="C13097" s="76" t="s">
        <v>842</v>
      </c>
      <c r="D13097" t="s">
        <v>980</v>
      </c>
      <c r="E13097" s="82">
        <v>5</v>
      </c>
      <c r="F13097" t="s">
        <v>973</v>
      </c>
      <c r="G13097" s="83">
        <v>42857</v>
      </c>
      <c r="I13097">
        <v>2017</v>
      </c>
    </row>
    <row r="13098" spans="1:9" x14ac:dyDescent="0.25">
      <c r="A13098" t="s">
        <v>972</v>
      </c>
      <c r="B13098" t="s">
        <v>173</v>
      </c>
      <c r="C13098" s="76" t="s">
        <v>842</v>
      </c>
      <c r="D13098" t="s">
        <v>980</v>
      </c>
      <c r="E13098" s="82">
        <v>10</v>
      </c>
      <c r="F13098" t="s">
        <v>973</v>
      </c>
      <c r="G13098" s="83">
        <v>42734</v>
      </c>
      <c r="I13098">
        <v>2016</v>
      </c>
    </row>
    <row r="13099" spans="1:9" x14ac:dyDescent="0.25">
      <c r="A13099" t="s">
        <v>972</v>
      </c>
      <c r="B13099" t="s">
        <v>219</v>
      </c>
      <c r="C13099" s="76" t="s">
        <v>842</v>
      </c>
      <c r="D13099" t="s">
        <v>980</v>
      </c>
      <c r="E13099" s="82">
        <v>6</v>
      </c>
      <c r="F13099" t="s">
        <v>973</v>
      </c>
      <c r="G13099" s="83">
        <v>42865</v>
      </c>
      <c r="I13099">
        <v>2017</v>
      </c>
    </row>
    <row r="13100" spans="1:9" x14ac:dyDescent="0.25">
      <c r="A13100" t="s">
        <v>972</v>
      </c>
      <c r="B13100" t="s">
        <v>173</v>
      </c>
      <c r="C13100" s="76" t="s">
        <v>842</v>
      </c>
      <c r="D13100" t="s">
        <v>980</v>
      </c>
      <c r="E13100" s="82">
        <v>3.8</v>
      </c>
      <c r="F13100" t="s">
        <v>973</v>
      </c>
      <c r="G13100" s="83">
        <v>42899</v>
      </c>
      <c r="I13100">
        <v>2017</v>
      </c>
    </row>
    <row r="13101" spans="1:9" x14ac:dyDescent="0.25">
      <c r="A13101" t="s">
        <v>972</v>
      </c>
      <c r="B13101" t="s">
        <v>239</v>
      </c>
      <c r="C13101" s="76" t="s">
        <v>842</v>
      </c>
      <c r="D13101" t="s">
        <v>980</v>
      </c>
      <c r="E13101" s="82">
        <v>6</v>
      </c>
      <c r="F13101" t="s">
        <v>973</v>
      </c>
      <c r="G13101" s="83">
        <v>42929</v>
      </c>
      <c r="I13101">
        <v>2017</v>
      </c>
    </row>
    <row r="13102" spans="1:9" x14ac:dyDescent="0.25">
      <c r="A13102" t="s">
        <v>972</v>
      </c>
      <c r="B13102" t="s">
        <v>225</v>
      </c>
      <c r="C13102" s="76" t="s">
        <v>842</v>
      </c>
      <c r="D13102" t="s">
        <v>980</v>
      </c>
      <c r="E13102" s="82">
        <v>7.6</v>
      </c>
      <c r="F13102" t="s">
        <v>973</v>
      </c>
      <c r="G13102" s="83">
        <v>43024</v>
      </c>
      <c r="I13102">
        <v>2017</v>
      </c>
    </row>
    <row r="13103" spans="1:9" x14ac:dyDescent="0.25">
      <c r="A13103" t="s">
        <v>972</v>
      </c>
      <c r="B13103" t="s">
        <v>122</v>
      </c>
      <c r="C13103" s="76" t="s">
        <v>842</v>
      </c>
      <c r="D13103" t="s">
        <v>980</v>
      </c>
      <c r="E13103" s="82">
        <v>3</v>
      </c>
      <c r="F13103" t="s">
        <v>973</v>
      </c>
      <c r="G13103" s="83">
        <v>42704</v>
      </c>
      <c r="I13103">
        <v>2016</v>
      </c>
    </row>
    <row r="13104" spans="1:9" x14ac:dyDescent="0.25">
      <c r="A13104" t="s">
        <v>972</v>
      </c>
      <c r="B13104" t="s">
        <v>78</v>
      </c>
      <c r="C13104" s="76" t="s">
        <v>842</v>
      </c>
      <c r="D13104" t="s">
        <v>980</v>
      </c>
      <c r="E13104" s="82">
        <v>5</v>
      </c>
      <c r="F13104" t="s">
        <v>973</v>
      </c>
      <c r="G13104" s="83">
        <v>42779</v>
      </c>
      <c r="I13104">
        <v>2017</v>
      </c>
    </row>
    <row r="13105" spans="1:9" x14ac:dyDescent="0.25">
      <c r="A13105" t="s">
        <v>972</v>
      </c>
      <c r="B13105" t="s">
        <v>23</v>
      </c>
      <c r="C13105" s="76" t="s">
        <v>842</v>
      </c>
      <c r="D13105" t="s">
        <v>980</v>
      </c>
      <c r="E13105" s="82">
        <v>6</v>
      </c>
      <c r="F13105" t="s">
        <v>973</v>
      </c>
      <c r="G13105" s="83">
        <v>42788</v>
      </c>
      <c r="I13105">
        <v>2017</v>
      </c>
    </row>
    <row r="13106" spans="1:9" x14ac:dyDescent="0.25">
      <c r="A13106" t="s">
        <v>972</v>
      </c>
      <c r="B13106" t="s">
        <v>106</v>
      </c>
      <c r="C13106" s="76" t="s">
        <v>842</v>
      </c>
      <c r="D13106" t="s">
        <v>980</v>
      </c>
      <c r="E13106" s="82">
        <v>11.4</v>
      </c>
      <c r="F13106" t="s">
        <v>973</v>
      </c>
      <c r="G13106" s="83">
        <v>42856</v>
      </c>
      <c r="I13106">
        <v>2017</v>
      </c>
    </row>
    <row r="13107" spans="1:9" x14ac:dyDescent="0.25">
      <c r="A13107" t="s">
        <v>972</v>
      </c>
      <c r="B13107" t="s">
        <v>232</v>
      </c>
      <c r="C13107" s="76" t="s">
        <v>842</v>
      </c>
      <c r="D13107" t="s">
        <v>980</v>
      </c>
      <c r="E13107" s="82">
        <v>7.6</v>
      </c>
      <c r="F13107" t="s">
        <v>973</v>
      </c>
      <c r="G13107" s="83">
        <v>42731</v>
      </c>
      <c r="I13107">
        <v>2016</v>
      </c>
    </row>
    <row r="13108" spans="1:9" x14ac:dyDescent="0.25">
      <c r="A13108" t="s">
        <v>972</v>
      </c>
      <c r="B13108" t="s">
        <v>0</v>
      </c>
      <c r="C13108" s="76" t="s">
        <v>842</v>
      </c>
      <c r="D13108" t="s">
        <v>980</v>
      </c>
      <c r="E13108" s="82">
        <v>5</v>
      </c>
      <c r="F13108" t="s">
        <v>973</v>
      </c>
      <c r="G13108" s="83">
        <v>42933</v>
      </c>
      <c r="I13108">
        <v>2017</v>
      </c>
    </row>
    <row r="13109" spans="1:9" x14ac:dyDescent="0.25">
      <c r="A13109" t="s">
        <v>972</v>
      </c>
      <c r="B13109" s="76" t="s">
        <v>274</v>
      </c>
      <c r="C13109" s="76" t="s">
        <v>842</v>
      </c>
      <c r="D13109" t="s">
        <v>980</v>
      </c>
      <c r="E13109" s="82">
        <v>10</v>
      </c>
      <c r="F13109" t="s">
        <v>973</v>
      </c>
      <c r="G13109" s="83">
        <v>43018</v>
      </c>
      <c r="I13109">
        <v>2017</v>
      </c>
    </row>
    <row r="13110" spans="1:9" x14ac:dyDescent="0.25">
      <c r="A13110" t="s">
        <v>972</v>
      </c>
      <c r="B13110" t="s">
        <v>229</v>
      </c>
      <c r="C13110" s="76" t="s">
        <v>842</v>
      </c>
      <c r="D13110" t="s">
        <v>980</v>
      </c>
      <c r="E13110" s="82">
        <v>5</v>
      </c>
      <c r="F13110" t="s">
        <v>973</v>
      </c>
      <c r="G13110" s="83">
        <v>42760</v>
      </c>
      <c r="I13110">
        <v>2017</v>
      </c>
    </row>
    <row r="13111" spans="1:9" x14ac:dyDescent="0.25">
      <c r="A13111" t="s">
        <v>972</v>
      </c>
      <c r="B13111" t="s">
        <v>281</v>
      </c>
      <c r="C13111" s="76" t="s">
        <v>842</v>
      </c>
      <c r="D13111" t="s">
        <v>980</v>
      </c>
      <c r="E13111" s="82">
        <v>5</v>
      </c>
      <c r="F13111" t="s">
        <v>973</v>
      </c>
      <c r="G13111" s="83">
        <v>42758</v>
      </c>
      <c r="I13111">
        <v>2017</v>
      </c>
    </row>
    <row r="13112" spans="1:9" x14ac:dyDescent="0.25">
      <c r="A13112" t="s">
        <v>972</v>
      </c>
      <c r="B13112" t="s">
        <v>278</v>
      </c>
      <c r="C13112" s="76" t="s">
        <v>842</v>
      </c>
      <c r="D13112" t="s">
        <v>980</v>
      </c>
      <c r="E13112" s="82">
        <v>6</v>
      </c>
      <c r="F13112" t="s">
        <v>973</v>
      </c>
      <c r="G13112" s="83">
        <v>42948</v>
      </c>
      <c r="I13112">
        <v>2017</v>
      </c>
    </row>
    <row r="13113" spans="1:9" x14ac:dyDescent="0.25">
      <c r="A13113" t="s">
        <v>972</v>
      </c>
      <c r="B13113" t="s">
        <v>246</v>
      </c>
      <c r="C13113" s="76" t="s">
        <v>842</v>
      </c>
      <c r="D13113" t="s">
        <v>980</v>
      </c>
      <c r="E13113" s="82">
        <v>6</v>
      </c>
      <c r="F13113" t="s">
        <v>973</v>
      </c>
      <c r="G13113" s="83">
        <v>42723</v>
      </c>
      <c r="I13113">
        <v>2016</v>
      </c>
    </row>
    <row r="13114" spans="1:9" x14ac:dyDescent="0.25">
      <c r="A13114" t="s">
        <v>972</v>
      </c>
      <c r="B13114" t="s">
        <v>278</v>
      </c>
      <c r="C13114" s="76" t="s">
        <v>842</v>
      </c>
      <c r="D13114" t="s">
        <v>980</v>
      </c>
      <c r="E13114" s="82">
        <v>6</v>
      </c>
      <c r="F13114" t="s">
        <v>973</v>
      </c>
      <c r="G13114" s="83">
        <v>42758</v>
      </c>
      <c r="I13114">
        <v>2017</v>
      </c>
    </row>
    <row r="13115" spans="1:9" x14ac:dyDescent="0.25">
      <c r="A13115" t="s">
        <v>972</v>
      </c>
      <c r="B13115" t="s">
        <v>177</v>
      </c>
      <c r="C13115" s="76" t="s">
        <v>842</v>
      </c>
      <c r="D13115" t="s">
        <v>980</v>
      </c>
      <c r="E13115" s="82">
        <v>11.4</v>
      </c>
      <c r="F13115" t="s">
        <v>973</v>
      </c>
      <c r="G13115" s="83">
        <v>42881</v>
      </c>
      <c r="I13115">
        <v>2017</v>
      </c>
    </row>
    <row r="13116" spans="1:9" x14ac:dyDescent="0.25">
      <c r="A13116" t="s">
        <v>972</v>
      </c>
      <c r="B13116" t="s">
        <v>153</v>
      </c>
      <c r="C13116" s="76" t="s">
        <v>842</v>
      </c>
      <c r="D13116" t="s">
        <v>980</v>
      </c>
      <c r="E13116" s="82">
        <v>5</v>
      </c>
      <c r="F13116" t="s">
        <v>973</v>
      </c>
      <c r="G13116" s="83">
        <v>42741</v>
      </c>
      <c r="I13116">
        <v>2017</v>
      </c>
    </row>
    <row r="13117" spans="1:9" x14ac:dyDescent="0.25">
      <c r="A13117" t="s">
        <v>972</v>
      </c>
      <c r="B13117" t="s">
        <v>148</v>
      </c>
      <c r="C13117" s="76" t="s">
        <v>842</v>
      </c>
      <c r="D13117" t="s">
        <v>980</v>
      </c>
      <c r="E13117" s="82">
        <v>2</v>
      </c>
      <c r="F13117" t="s">
        <v>973</v>
      </c>
      <c r="G13117" s="83">
        <v>42824</v>
      </c>
      <c r="I13117">
        <v>2017</v>
      </c>
    </row>
    <row r="13118" spans="1:9" x14ac:dyDescent="0.25">
      <c r="A13118" t="s">
        <v>972</v>
      </c>
      <c r="B13118" t="s">
        <v>292</v>
      </c>
      <c r="C13118" s="76" t="s">
        <v>842</v>
      </c>
      <c r="D13118" t="s">
        <v>980</v>
      </c>
      <c r="E13118" s="82">
        <v>6</v>
      </c>
      <c r="F13118" t="s">
        <v>973</v>
      </c>
      <c r="G13118" s="83">
        <v>42723</v>
      </c>
      <c r="I13118">
        <v>2016</v>
      </c>
    </row>
    <row r="13119" spans="1:9" x14ac:dyDescent="0.25">
      <c r="A13119" t="s">
        <v>972</v>
      </c>
      <c r="B13119" t="s">
        <v>100</v>
      </c>
      <c r="C13119" s="76" t="s">
        <v>842</v>
      </c>
      <c r="D13119" t="s">
        <v>980</v>
      </c>
      <c r="E13119" s="82">
        <v>6</v>
      </c>
      <c r="F13119" t="s">
        <v>973</v>
      </c>
      <c r="G13119" s="83">
        <v>42899</v>
      </c>
      <c r="I13119">
        <v>2017</v>
      </c>
    </row>
    <row r="13120" spans="1:9" x14ac:dyDescent="0.25">
      <c r="A13120" t="s">
        <v>972</v>
      </c>
      <c r="B13120" t="s">
        <v>63</v>
      </c>
      <c r="C13120" s="76" t="s">
        <v>842</v>
      </c>
      <c r="D13120" t="s">
        <v>980</v>
      </c>
      <c r="E13120" s="82">
        <v>3</v>
      </c>
      <c r="F13120" t="s">
        <v>973</v>
      </c>
      <c r="G13120" s="83">
        <v>42684</v>
      </c>
      <c r="I13120">
        <v>2016</v>
      </c>
    </row>
    <row r="13121" spans="1:9" x14ac:dyDescent="0.25">
      <c r="A13121" t="s">
        <v>972</v>
      </c>
      <c r="B13121" t="s">
        <v>128</v>
      </c>
      <c r="C13121" s="76" t="s">
        <v>842</v>
      </c>
      <c r="D13121" t="s">
        <v>980</v>
      </c>
      <c r="E13121" s="82">
        <v>11</v>
      </c>
      <c r="F13121" t="s">
        <v>973</v>
      </c>
      <c r="G13121" s="83">
        <v>42724</v>
      </c>
      <c r="I13121">
        <v>2016</v>
      </c>
    </row>
    <row r="13122" spans="1:9" x14ac:dyDescent="0.25">
      <c r="A13122" t="s">
        <v>972</v>
      </c>
      <c r="B13122" t="s">
        <v>95</v>
      </c>
      <c r="C13122" s="76" t="s">
        <v>842</v>
      </c>
      <c r="D13122" t="s">
        <v>980</v>
      </c>
      <c r="E13122" s="82">
        <v>3.6</v>
      </c>
      <c r="F13122" t="s">
        <v>973</v>
      </c>
      <c r="G13122" s="83">
        <v>42711</v>
      </c>
      <c r="I13122">
        <v>2016</v>
      </c>
    </row>
    <row r="13123" spans="1:9" x14ac:dyDescent="0.25">
      <c r="A13123" t="s">
        <v>972</v>
      </c>
      <c r="B13123" t="s">
        <v>253</v>
      </c>
      <c r="C13123" s="76" t="s">
        <v>842</v>
      </c>
      <c r="D13123" t="s">
        <v>980</v>
      </c>
      <c r="E13123" s="82">
        <v>3</v>
      </c>
      <c r="F13123" t="s">
        <v>973</v>
      </c>
      <c r="G13123" s="83">
        <v>42705</v>
      </c>
      <c r="I13123">
        <v>2016</v>
      </c>
    </row>
    <row r="13124" spans="1:9" x14ac:dyDescent="0.25">
      <c r="A13124" t="s">
        <v>972</v>
      </c>
      <c r="B13124" t="s">
        <v>124</v>
      </c>
      <c r="C13124" s="76" t="s">
        <v>842</v>
      </c>
      <c r="D13124" t="s">
        <v>980</v>
      </c>
      <c r="E13124" s="82">
        <v>11.4</v>
      </c>
      <c r="F13124" t="s">
        <v>973</v>
      </c>
      <c r="G13124" s="83">
        <v>42720</v>
      </c>
      <c r="I13124">
        <v>2016</v>
      </c>
    </row>
    <row r="13125" spans="1:9" x14ac:dyDescent="0.25">
      <c r="A13125" t="s">
        <v>972</v>
      </c>
      <c r="B13125" t="s">
        <v>278</v>
      </c>
      <c r="C13125" s="76" t="s">
        <v>842</v>
      </c>
      <c r="D13125" t="s">
        <v>980</v>
      </c>
      <c r="E13125" s="82">
        <v>10</v>
      </c>
      <c r="F13125" t="s">
        <v>973</v>
      </c>
      <c r="G13125" s="83">
        <v>42717</v>
      </c>
      <c r="I13125">
        <v>2016</v>
      </c>
    </row>
    <row r="13126" spans="1:9" x14ac:dyDescent="0.25">
      <c r="A13126" t="s">
        <v>972</v>
      </c>
      <c r="B13126" t="s">
        <v>179</v>
      </c>
      <c r="C13126" s="76" t="s">
        <v>842</v>
      </c>
      <c r="D13126" t="s">
        <v>980</v>
      </c>
      <c r="E13126" s="82">
        <v>5</v>
      </c>
      <c r="F13126" t="s">
        <v>973</v>
      </c>
      <c r="G13126" s="83">
        <v>42702</v>
      </c>
      <c r="I13126">
        <v>2016</v>
      </c>
    </row>
    <row r="13127" spans="1:9" x14ac:dyDescent="0.25">
      <c r="A13127" t="s">
        <v>972</v>
      </c>
      <c r="B13127" t="s">
        <v>136</v>
      </c>
      <c r="C13127" s="76" t="s">
        <v>842</v>
      </c>
      <c r="D13127" t="s">
        <v>980</v>
      </c>
      <c r="E13127" s="82">
        <v>7.5</v>
      </c>
      <c r="F13127" t="s">
        <v>973</v>
      </c>
      <c r="G13127" s="83">
        <v>42705</v>
      </c>
      <c r="I13127">
        <v>2016</v>
      </c>
    </row>
    <row r="13128" spans="1:9" x14ac:dyDescent="0.25">
      <c r="A13128" t="s">
        <v>972</v>
      </c>
      <c r="B13128" t="s">
        <v>246</v>
      </c>
      <c r="C13128" s="76" t="s">
        <v>842</v>
      </c>
      <c r="D13128" t="s">
        <v>980</v>
      </c>
      <c r="E13128" s="82">
        <v>4.2</v>
      </c>
      <c r="F13128" t="s">
        <v>973</v>
      </c>
      <c r="G13128" s="83">
        <v>42765</v>
      </c>
      <c r="I13128">
        <v>2017</v>
      </c>
    </row>
    <row r="13129" spans="1:9" x14ac:dyDescent="0.25">
      <c r="A13129" t="s">
        <v>972</v>
      </c>
      <c r="B13129" t="s">
        <v>240</v>
      </c>
      <c r="C13129" s="76" t="s">
        <v>842</v>
      </c>
      <c r="D13129" t="s">
        <v>980</v>
      </c>
      <c r="E13129" s="82">
        <v>7.6</v>
      </c>
      <c r="F13129" t="s">
        <v>973</v>
      </c>
      <c r="G13129" s="83">
        <v>42713</v>
      </c>
      <c r="I13129">
        <v>2016</v>
      </c>
    </row>
    <row r="13130" spans="1:9" x14ac:dyDescent="0.25">
      <c r="A13130" t="s">
        <v>972</v>
      </c>
      <c r="B13130" t="s">
        <v>63</v>
      </c>
      <c r="C13130" s="76" t="s">
        <v>842</v>
      </c>
      <c r="D13130" t="s">
        <v>980</v>
      </c>
      <c r="E13130" s="82">
        <v>6</v>
      </c>
      <c r="F13130" t="s">
        <v>973</v>
      </c>
      <c r="G13130" s="83">
        <v>42741</v>
      </c>
      <c r="I13130">
        <v>2017</v>
      </c>
    </row>
    <row r="13131" spans="1:9" x14ac:dyDescent="0.25">
      <c r="A13131" t="s">
        <v>972</v>
      </c>
      <c r="B13131" t="s">
        <v>253</v>
      </c>
      <c r="C13131" s="76" t="s">
        <v>842</v>
      </c>
      <c r="D13131" t="s">
        <v>980</v>
      </c>
      <c r="E13131" s="82">
        <v>7.6</v>
      </c>
      <c r="F13131" t="s">
        <v>973</v>
      </c>
      <c r="G13131" s="83">
        <v>42744</v>
      </c>
      <c r="I13131">
        <v>2017</v>
      </c>
    </row>
    <row r="13132" spans="1:9" x14ac:dyDescent="0.25">
      <c r="A13132" t="s">
        <v>972</v>
      </c>
      <c r="B13132" t="s">
        <v>73</v>
      </c>
      <c r="C13132" s="76" t="s">
        <v>842</v>
      </c>
      <c r="D13132" t="s">
        <v>980</v>
      </c>
      <c r="E13132" s="82">
        <v>6</v>
      </c>
      <c r="F13132" t="s">
        <v>973</v>
      </c>
      <c r="G13132" s="83">
        <v>42734</v>
      </c>
      <c r="I13132">
        <v>2016</v>
      </c>
    </row>
    <row r="13133" spans="1:9" x14ac:dyDescent="0.25">
      <c r="A13133" t="s">
        <v>972</v>
      </c>
      <c r="B13133" t="s">
        <v>208</v>
      </c>
      <c r="C13133" s="76" t="s">
        <v>842</v>
      </c>
      <c r="D13133" t="s">
        <v>980</v>
      </c>
      <c r="E13133" s="82">
        <v>9</v>
      </c>
      <c r="F13133" t="s">
        <v>973</v>
      </c>
      <c r="G13133" s="83">
        <v>42712</v>
      </c>
      <c r="I13133">
        <v>2016</v>
      </c>
    </row>
    <row r="13134" spans="1:9" x14ac:dyDescent="0.25">
      <c r="A13134" t="s">
        <v>972</v>
      </c>
      <c r="B13134" t="s">
        <v>171</v>
      </c>
      <c r="C13134" s="76" t="s">
        <v>842</v>
      </c>
      <c r="D13134" t="s">
        <v>980</v>
      </c>
      <c r="E13134" s="82">
        <v>6.75</v>
      </c>
      <c r="F13134" t="s">
        <v>973</v>
      </c>
      <c r="G13134" s="83">
        <v>42942</v>
      </c>
      <c r="I13134">
        <v>2017</v>
      </c>
    </row>
    <row r="13135" spans="1:9" x14ac:dyDescent="0.25">
      <c r="A13135" t="s">
        <v>972</v>
      </c>
      <c r="B13135" t="s">
        <v>177</v>
      </c>
      <c r="C13135" s="76" t="s">
        <v>842</v>
      </c>
      <c r="D13135" t="s">
        <v>980</v>
      </c>
      <c r="E13135" s="82">
        <v>15</v>
      </c>
      <c r="F13135" t="s">
        <v>973</v>
      </c>
      <c r="G13135" s="83">
        <v>42773</v>
      </c>
      <c r="I13135">
        <v>2017</v>
      </c>
    </row>
    <row r="13136" spans="1:9" x14ac:dyDescent="0.25">
      <c r="A13136" t="s">
        <v>972</v>
      </c>
      <c r="B13136" t="s">
        <v>246</v>
      </c>
      <c r="C13136" s="76" t="s">
        <v>842</v>
      </c>
      <c r="D13136" t="s">
        <v>980</v>
      </c>
      <c r="E13136" s="82">
        <v>3</v>
      </c>
      <c r="F13136" t="s">
        <v>973</v>
      </c>
      <c r="G13136" s="83">
        <v>42684</v>
      </c>
      <c r="I13136">
        <v>2016</v>
      </c>
    </row>
    <row r="13137" spans="1:9" x14ac:dyDescent="0.25">
      <c r="A13137" t="s">
        <v>972</v>
      </c>
      <c r="B13137" t="s">
        <v>275</v>
      </c>
      <c r="C13137" s="76" t="s">
        <v>842</v>
      </c>
      <c r="D13137" t="s">
        <v>980</v>
      </c>
      <c r="E13137" s="82">
        <v>5</v>
      </c>
      <c r="F13137" t="s">
        <v>973</v>
      </c>
      <c r="G13137" s="83">
        <v>42717</v>
      </c>
      <c r="I13137">
        <v>2016</v>
      </c>
    </row>
    <row r="13138" spans="1:9" x14ac:dyDescent="0.25">
      <c r="A13138" t="s">
        <v>972</v>
      </c>
      <c r="B13138" t="s">
        <v>239</v>
      </c>
      <c r="C13138" s="76" t="s">
        <v>842</v>
      </c>
      <c r="D13138" t="s">
        <v>980</v>
      </c>
      <c r="E13138" s="82">
        <v>7.6</v>
      </c>
      <c r="F13138" t="s">
        <v>973</v>
      </c>
      <c r="G13138" s="83">
        <v>42718</v>
      </c>
      <c r="I13138">
        <v>2016</v>
      </c>
    </row>
    <row r="13139" spans="1:9" x14ac:dyDescent="0.25">
      <c r="A13139" t="s">
        <v>972</v>
      </c>
      <c r="B13139" t="s">
        <v>214</v>
      </c>
      <c r="C13139" s="76" t="s">
        <v>842</v>
      </c>
      <c r="D13139" t="s">
        <v>980</v>
      </c>
      <c r="E13139" s="82">
        <v>8.1999999999999993</v>
      </c>
      <c r="F13139" t="s">
        <v>973</v>
      </c>
      <c r="G13139" s="83">
        <v>42706</v>
      </c>
      <c r="I13139">
        <v>2016</v>
      </c>
    </row>
    <row r="13140" spans="1:9" x14ac:dyDescent="0.25">
      <c r="A13140" t="s">
        <v>972</v>
      </c>
      <c r="B13140" t="s">
        <v>253</v>
      </c>
      <c r="C13140" s="76" t="s">
        <v>842</v>
      </c>
      <c r="D13140" t="s">
        <v>980</v>
      </c>
      <c r="E13140" s="82">
        <v>7.6</v>
      </c>
      <c r="F13140" t="s">
        <v>973</v>
      </c>
      <c r="G13140" s="83">
        <v>42713</v>
      </c>
      <c r="I13140">
        <v>2016</v>
      </c>
    </row>
    <row r="13141" spans="1:9" x14ac:dyDescent="0.25">
      <c r="A13141" t="s">
        <v>972</v>
      </c>
      <c r="B13141" t="s">
        <v>246</v>
      </c>
      <c r="C13141" s="76" t="s">
        <v>842</v>
      </c>
      <c r="D13141" t="s">
        <v>980</v>
      </c>
      <c r="E13141" s="82">
        <v>7.2</v>
      </c>
      <c r="F13141" t="s">
        <v>973</v>
      </c>
      <c r="G13141" s="83">
        <v>42692</v>
      </c>
      <c r="I13141">
        <v>2016</v>
      </c>
    </row>
    <row r="13142" spans="1:9" x14ac:dyDescent="0.25">
      <c r="A13142" t="s">
        <v>972</v>
      </c>
      <c r="B13142" t="s">
        <v>122</v>
      </c>
      <c r="C13142" s="76" t="s">
        <v>842</v>
      </c>
      <c r="D13142" t="s">
        <v>980</v>
      </c>
      <c r="E13142" s="82">
        <v>11.4</v>
      </c>
      <c r="F13142" t="s">
        <v>973</v>
      </c>
      <c r="G13142" s="83">
        <v>42731</v>
      </c>
      <c r="I13142">
        <v>2016</v>
      </c>
    </row>
    <row r="13143" spans="1:9" x14ac:dyDescent="0.25">
      <c r="A13143" t="s">
        <v>972</v>
      </c>
      <c r="B13143" t="s">
        <v>199</v>
      </c>
      <c r="C13143" s="76" t="s">
        <v>842</v>
      </c>
      <c r="D13143" t="s">
        <v>980</v>
      </c>
      <c r="E13143" s="82">
        <v>8</v>
      </c>
      <c r="F13143" t="s">
        <v>973</v>
      </c>
      <c r="G13143" s="83">
        <v>42712</v>
      </c>
      <c r="I13143">
        <v>2016</v>
      </c>
    </row>
    <row r="13144" spans="1:9" x14ac:dyDescent="0.25">
      <c r="A13144" t="s">
        <v>972</v>
      </c>
      <c r="B13144" t="s">
        <v>92</v>
      </c>
      <c r="C13144" s="76" t="s">
        <v>842</v>
      </c>
      <c r="D13144" t="s">
        <v>980</v>
      </c>
      <c r="E13144" s="82">
        <v>11.4</v>
      </c>
      <c r="F13144" t="s">
        <v>973</v>
      </c>
      <c r="G13144" s="83">
        <v>42832</v>
      </c>
      <c r="I13144">
        <v>2017</v>
      </c>
    </row>
    <row r="13145" spans="1:9" x14ac:dyDescent="0.25">
      <c r="A13145" t="s">
        <v>972</v>
      </c>
      <c r="B13145" t="s">
        <v>96</v>
      </c>
      <c r="C13145" s="76" t="s">
        <v>842</v>
      </c>
      <c r="D13145" t="s">
        <v>980</v>
      </c>
      <c r="E13145" s="82">
        <v>3.6</v>
      </c>
      <c r="F13145" t="s">
        <v>973</v>
      </c>
      <c r="G13145" s="83">
        <v>42711</v>
      </c>
      <c r="I13145">
        <v>2016</v>
      </c>
    </row>
    <row r="13146" spans="1:9" x14ac:dyDescent="0.25">
      <c r="A13146" t="s">
        <v>972</v>
      </c>
      <c r="B13146" t="s">
        <v>95</v>
      </c>
      <c r="C13146" s="76" t="s">
        <v>842</v>
      </c>
      <c r="D13146" t="s">
        <v>980</v>
      </c>
      <c r="E13146" s="82">
        <v>3</v>
      </c>
      <c r="F13146" t="s">
        <v>973</v>
      </c>
      <c r="G13146" s="83">
        <v>42726</v>
      </c>
      <c r="I13146">
        <v>2016</v>
      </c>
    </row>
    <row r="13147" spans="1:9" x14ac:dyDescent="0.25">
      <c r="A13147" t="s">
        <v>972</v>
      </c>
      <c r="B13147" t="s">
        <v>155</v>
      </c>
      <c r="C13147" s="76" t="s">
        <v>842</v>
      </c>
      <c r="D13147" t="s">
        <v>980</v>
      </c>
      <c r="E13147" s="82">
        <v>3.8</v>
      </c>
      <c r="F13147" t="s">
        <v>973</v>
      </c>
      <c r="G13147" s="83">
        <v>42719</v>
      </c>
      <c r="I13147">
        <v>2016</v>
      </c>
    </row>
    <row r="13148" spans="1:9" x14ac:dyDescent="0.25">
      <c r="A13148" t="s">
        <v>972</v>
      </c>
      <c r="B13148" t="s">
        <v>136</v>
      </c>
      <c r="C13148" s="76" t="s">
        <v>842</v>
      </c>
      <c r="D13148" t="s">
        <v>980</v>
      </c>
      <c r="E13148" s="82">
        <v>7.6</v>
      </c>
      <c r="F13148" t="s">
        <v>973</v>
      </c>
      <c r="G13148" s="83">
        <v>42719</v>
      </c>
      <c r="I13148">
        <v>2016</v>
      </c>
    </row>
    <row r="13149" spans="1:9" x14ac:dyDescent="0.25">
      <c r="A13149" t="s">
        <v>972</v>
      </c>
      <c r="B13149" s="74" t="s">
        <v>213</v>
      </c>
      <c r="C13149" s="76" t="s">
        <v>842</v>
      </c>
      <c r="D13149" t="s">
        <v>980</v>
      </c>
      <c r="E13149" s="82">
        <v>15</v>
      </c>
      <c r="F13149" t="s">
        <v>973</v>
      </c>
      <c r="G13149" s="83">
        <v>43059</v>
      </c>
      <c r="I13149">
        <v>2017</v>
      </c>
    </row>
    <row r="13150" spans="1:9" x14ac:dyDescent="0.25">
      <c r="A13150" t="s">
        <v>972</v>
      </c>
      <c r="B13150" t="s">
        <v>178</v>
      </c>
      <c r="C13150" s="76" t="s">
        <v>842</v>
      </c>
      <c r="D13150" t="s">
        <v>980</v>
      </c>
      <c r="E13150" s="82">
        <v>6</v>
      </c>
      <c r="F13150" t="s">
        <v>973</v>
      </c>
      <c r="G13150" s="83">
        <v>42696</v>
      </c>
      <c r="I13150">
        <v>2016</v>
      </c>
    </row>
    <row r="13151" spans="1:9" x14ac:dyDescent="0.25">
      <c r="A13151" t="s">
        <v>972</v>
      </c>
      <c r="B13151" t="s">
        <v>11</v>
      </c>
      <c r="C13151" s="76" t="s">
        <v>842</v>
      </c>
      <c r="D13151" t="s">
        <v>980</v>
      </c>
      <c r="E13151" s="82">
        <v>7.6</v>
      </c>
      <c r="F13151" t="s">
        <v>973</v>
      </c>
      <c r="G13151" s="83">
        <v>42688</v>
      </c>
      <c r="I13151">
        <v>2016</v>
      </c>
    </row>
    <row r="13152" spans="1:9" x14ac:dyDescent="0.25">
      <c r="A13152" t="s">
        <v>972</v>
      </c>
      <c r="B13152" t="s">
        <v>66</v>
      </c>
      <c r="C13152" s="76" t="s">
        <v>842</v>
      </c>
      <c r="D13152" t="s">
        <v>980</v>
      </c>
      <c r="E13152" s="82">
        <v>5</v>
      </c>
      <c r="F13152" t="s">
        <v>973</v>
      </c>
      <c r="G13152" s="83">
        <v>42716</v>
      </c>
      <c r="I13152">
        <v>2016</v>
      </c>
    </row>
    <row r="13153" spans="1:9" x14ac:dyDescent="0.25">
      <c r="A13153" t="s">
        <v>972</v>
      </c>
      <c r="B13153" t="s">
        <v>247</v>
      </c>
      <c r="C13153" s="76" t="s">
        <v>842</v>
      </c>
      <c r="D13153" t="s">
        <v>980</v>
      </c>
      <c r="E13153" s="82">
        <v>6.25</v>
      </c>
      <c r="F13153" t="s">
        <v>973</v>
      </c>
      <c r="G13153" s="83">
        <v>42795</v>
      </c>
      <c r="I13153">
        <v>2017</v>
      </c>
    </row>
    <row r="13154" spans="1:9" x14ac:dyDescent="0.25">
      <c r="A13154" t="s">
        <v>972</v>
      </c>
      <c r="B13154" t="s">
        <v>172</v>
      </c>
      <c r="C13154" s="76" t="s">
        <v>842</v>
      </c>
      <c r="D13154" t="s">
        <v>980</v>
      </c>
      <c r="E13154" s="82">
        <v>4</v>
      </c>
      <c r="F13154" t="s">
        <v>973</v>
      </c>
      <c r="G13154" s="83">
        <v>42732</v>
      </c>
      <c r="I13154">
        <v>2016</v>
      </c>
    </row>
    <row r="13155" spans="1:9" x14ac:dyDescent="0.25">
      <c r="A13155" t="s">
        <v>972</v>
      </c>
      <c r="B13155" t="s">
        <v>240</v>
      </c>
      <c r="C13155" s="76" t="s">
        <v>842</v>
      </c>
      <c r="D13155" t="s">
        <v>980</v>
      </c>
      <c r="E13155" s="82">
        <v>10</v>
      </c>
      <c r="F13155" t="s">
        <v>973</v>
      </c>
      <c r="G13155" s="83">
        <v>43034</v>
      </c>
      <c r="I13155">
        <v>2017</v>
      </c>
    </row>
    <row r="13156" spans="1:9" x14ac:dyDescent="0.25">
      <c r="A13156" t="s">
        <v>972</v>
      </c>
      <c r="B13156" t="s">
        <v>232</v>
      </c>
      <c r="C13156" s="76" t="s">
        <v>842</v>
      </c>
      <c r="D13156" t="s">
        <v>980</v>
      </c>
      <c r="E13156" s="82">
        <v>3</v>
      </c>
      <c r="F13156" t="s">
        <v>973</v>
      </c>
      <c r="G13156" s="83">
        <v>42691</v>
      </c>
      <c r="I13156">
        <v>2016</v>
      </c>
    </row>
    <row r="13157" spans="1:9" x14ac:dyDescent="0.25">
      <c r="A13157" t="s">
        <v>972</v>
      </c>
      <c r="B13157" t="s">
        <v>128</v>
      </c>
      <c r="C13157" s="76" t="s">
        <v>842</v>
      </c>
      <c r="D13157" t="s">
        <v>980</v>
      </c>
      <c r="E13157" s="82">
        <v>11.4</v>
      </c>
      <c r="F13157" t="s">
        <v>973</v>
      </c>
      <c r="G13157" s="83">
        <v>42817</v>
      </c>
      <c r="I13157">
        <v>2017</v>
      </c>
    </row>
    <row r="13158" spans="1:9" x14ac:dyDescent="0.25">
      <c r="A13158" t="s">
        <v>972</v>
      </c>
      <c r="B13158" t="s">
        <v>241</v>
      </c>
      <c r="C13158" s="76" t="s">
        <v>842</v>
      </c>
      <c r="D13158" t="s">
        <v>980</v>
      </c>
      <c r="E13158" s="82">
        <v>4.2</v>
      </c>
      <c r="F13158" t="s">
        <v>973</v>
      </c>
      <c r="G13158" s="83">
        <v>42712</v>
      </c>
      <c r="I13158">
        <v>2016</v>
      </c>
    </row>
    <row r="13159" spans="1:9" x14ac:dyDescent="0.25">
      <c r="A13159" t="s">
        <v>972</v>
      </c>
      <c r="B13159" t="s">
        <v>145</v>
      </c>
      <c r="C13159" s="76" t="s">
        <v>842</v>
      </c>
      <c r="D13159" t="s">
        <v>980</v>
      </c>
      <c r="E13159" s="82">
        <v>7.6</v>
      </c>
      <c r="F13159" t="s">
        <v>973</v>
      </c>
      <c r="G13159" s="83">
        <v>42767</v>
      </c>
      <c r="I13159">
        <v>2017</v>
      </c>
    </row>
    <row r="13160" spans="1:9" x14ac:dyDescent="0.25">
      <c r="A13160" t="s">
        <v>972</v>
      </c>
      <c r="B13160" t="s">
        <v>246</v>
      </c>
      <c r="C13160" s="76" t="s">
        <v>842</v>
      </c>
      <c r="D13160" t="s">
        <v>980</v>
      </c>
      <c r="E13160" s="82">
        <v>3</v>
      </c>
      <c r="F13160" t="s">
        <v>973</v>
      </c>
      <c r="G13160" s="83">
        <v>42720</v>
      </c>
      <c r="I13160">
        <v>2016</v>
      </c>
    </row>
    <row r="13161" spans="1:9" x14ac:dyDescent="0.25">
      <c r="A13161" t="s">
        <v>972</v>
      </c>
      <c r="B13161" t="s">
        <v>240</v>
      </c>
      <c r="C13161" s="76" t="s">
        <v>842</v>
      </c>
      <c r="D13161" t="s">
        <v>980</v>
      </c>
      <c r="E13161" s="82">
        <v>4.2</v>
      </c>
      <c r="F13161" t="s">
        <v>973</v>
      </c>
      <c r="G13161" s="83">
        <v>42718</v>
      </c>
      <c r="I13161">
        <v>2016</v>
      </c>
    </row>
    <row r="13162" spans="1:9" x14ac:dyDescent="0.25">
      <c r="A13162" t="s">
        <v>972</v>
      </c>
      <c r="B13162" t="s">
        <v>96</v>
      </c>
      <c r="C13162" s="76" t="s">
        <v>842</v>
      </c>
      <c r="D13162" t="s">
        <v>980</v>
      </c>
      <c r="E13162" s="82">
        <v>7.6</v>
      </c>
      <c r="F13162" t="s">
        <v>973</v>
      </c>
      <c r="G13162" s="83">
        <v>42706</v>
      </c>
      <c r="I13162">
        <v>2016</v>
      </c>
    </row>
    <row r="13163" spans="1:9" x14ac:dyDescent="0.25">
      <c r="A13163" t="s">
        <v>972</v>
      </c>
      <c r="B13163" t="s">
        <v>245</v>
      </c>
      <c r="C13163" s="76" t="s">
        <v>842</v>
      </c>
      <c r="D13163" t="s">
        <v>980</v>
      </c>
      <c r="E13163" s="82">
        <v>3.6</v>
      </c>
      <c r="F13163" t="s">
        <v>973</v>
      </c>
      <c r="G13163" s="83">
        <v>42697</v>
      </c>
      <c r="I13163">
        <v>2016</v>
      </c>
    </row>
    <row r="13164" spans="1:9" x14ac:dyDescent="0.25">
      <c r="A13164" t="s">
        <v>972</v>
      </c>
      <c r="B13164" t="s">
        <v>214</v>
      </c>
      <c r="C13164" s="76" t="s">
        <v>842</v>
      </c>
      <c r="D13164" t="s">
        <v>980</v>
      </c>
      <c r="E13164" s="82">
        <v>7.6</v>
      </c>
      <c r="F13164" t="s">
        <v>973</v>
      </c>
      <c r="G13164" s="83">
        <v>42712</v>
      </c>
      <c r="I13164">
        <v>2016</v>
      </c>
    </row>
    <row r="13165" spans="1:9" x14ac:dyDescent="0.25">
      <c r="A13165" t="s">
        <v>972</v>
      </c>
      <c r="B13165" t="s">
        <v>253</v>
      </c>
      <c r="C13165" s="76" t="s">
        <v>842</v>
      </c>
      <c r="D13165" t="s">
        <v>980</v>
      </c>
      <c r="E13165" s="82">
        <v>3</v>
      </c>
      <c r="F13165" t="s">
        <v>973</v>
      </c>
      <c r="G13165" s="83">
        <v>42719</v>
      </c>
      <c r="I13165">
        <v>2016</v>
      </c>
    </row>
    <row r="13166" spans="1:9" x14ac:dyDescent="0.25">
      <c r="A13166" t="s">
        <v>972</v>
      </c>
      <c r="B13166" t="s">
        <v>235</v>
      </c>
      <c r="C13166" s="76" t="s">
        <v>842</v>
      </c>
      <c r="D13166" t="s">
        <v>980</v>
      </c>
      <c r="E13166" s="82">
        <v>3.6</v>
      </c>
      <c r="F13166" t="s">
        <v>973</v>
      </c>
      <c r="G13166" s="83">
        <v>42761</v>
      </c>
      <c r="I13166">
        <v>2017</v>
      </c>
    </row>
    <row r="13167" spans="1:9" x14ac:dyDescent="0.25">
      <c r="A13167" t="s">
        <v>972</v>
      </c>
      <c r="B13167" t="s">
        <v>280</v>
      </c>
      <c r="C13167" s="76" t="s">
        <v>842</v>
      </c>
      <c r="D13167" t="s">
        <v>980</v>
      </c>
      <c r="E13167" s="82">
        <v>7.6</v>
      </c>
      <c r="F13167" t="s">
        <v>973</v>
      </c>
      <c r="G13167" s="83">
        <v>42740</v>
      </c>
      <c r="I13167">
        <v>2017</v>
      </c>
    </row>
    <row r="13168" spans="1:9" x14ac:dyDescent="0.25">
      <c r="A13168" t="s">
        <v>972</v>
      </c>
      <c r="B13168" t="s">
        <v>117</v>
      </c>
      <c r="C13168" s="76" t="s">
        <v>842</v>
      </c>
      <c r="D13168" t="s">
        <v>980</v>
      </c>
      <c r="E13168" s="82">
        <v>3</v>
      </c>
      <c r="F13168" t="s">
        <v>973</v>
      </c>
      <c r="G13168" s="83">
        <v>42804</v>
      </c>
      <c r="I13168">
        <v>2017</v>
      </c>
    </row>
    <row r="13169" spans="1:9" x14ac:dyDescent="0.25">
      <c r="A13169" t="s">
        <v>972</v>
      </c>
      <c r="B13169" t="s">
        <v>180</v>
      </c>
      <c r="C13169" s="76" t="s">
        <v>842</v>
      </c>
      <c r="D13169" t="s">
        <v>980</v>
      </c>
      <c r="E13169" s="82">
        <v>9</v>
      </c>
      <c r="F13169" t="s">
        <v>973</v>
      </c>
      <c r="G13169" s="83">
        <v>42815</v>
      </c>
      <c r="I13169">
        <v>2017</v>
      </c>
    </row>
    <row r="13170" spans="1:9" x14ac:dyDescent="0.25">
      <c r="A13170" t="s">
        <v>972</v>
      </c>
      <c r="B13170" t="s">
        <v>137</v>
      </c>
      <c r="C13170" s="76" t="s">
        <v>842</v>
      </c>
      <c r="D13170" t="s">
        <v>980</v>
      </c>
      <c r="E13170" s="82">
        <v>7.6</v>
      </c>
      <c r="F13170" t="s">
        <v>973</v>
      </c>
      <c r="G13170" s="83">
        <v>42733</v>
      </c>
      <c r="I13170">
        <v>2016</v>
      </c>
    </row>
    <row r="13171" spans="1:9" x14ac:dyDescent="0.25">
      <c r="A13171" t="s">
        <v>972</v>
      </c>
      <c r="B13171" t="s">
        <v>138</v>
      </c>
      <c r="C13171" s="76" t="s">
        <v>842</v>
      </c>
      <c r="D13171" t="s">
        <v>980</v>
      </c>
      <c r="E13171" s="82">
        <v>3</v>
      </c>
      <c r="F13171" t="s">
        <v>973</v>
      </c>
      <c r="G13171" s="83">
        <v>42702</v>
      </c>
      <c r="I13171">
        <v>2016</v>
      </c>
    </row>
    <row r="13172" spans="1:9" x14ac:dyDescent="0.25">
      <c r="A13172" t="s">
        <v>972</v>
      </c>
      <c r="B13172" t="s">
        <v>244</v>
      </c>
      <c r="C13172" s="76" t="s">
        <v>842</v>
      </c>
      <c r="D13172" t="s">
        <v>980</v>
      </c>
      <c r="E13172" s="82">
        <v>12</v>
      </c>
      <c r="F13172" t="s">
        <v>973</v>
      </c>
      <c r="G13172" s="83">
        <v>42768</v>
      </c>
      <c r="I13172">
        <v>2017</v>
      </c>
    </row>
    <row r="13173" spans="1:9" x14ac:dyDescent="0.25">
      <c r="A13173" t="s">
        <v>972</v>
      </c>
      <c r="B13173" t="s">
        <v>245</v>
      </c>
      <c r="C13173" s="76" t="s">
        <v>842</v>
      </c>
      <c r="D13173" t="s">
        <v>980</v>
      </c>
      <c r="E13173" s="82">
        <v>6</v>
      </c>
      <c r="F13173" t="s">
        <v>973</v>
      </c>
      <c r="G13173" s="83">
        <v>42746</v>
      </c>
      <c r="I13173">
        <v>2017</v>
      </c>
    </row>
    <row r="13174" spans="1:9" x14ac:dyDescent="0.25">
      <c r="A13174" t="s">
        <v>972</v>
      </c>
      <c r="B13174" t="s">
        <v>257</v>
      </c>
      <c r="C13174" s="76" t="s">
        <v>842</v>
      </c>
      <c r="D13174" t="s">
        <v>980</v>
      </c>
      <c r="E13174" s="82">
        <v>3</v>
      </c>
      <c r="F13174" t="s">
        <v>973</v>
      </c>
      <c r="G13174" s="83">
        <v>43070</v>
      </c>
      <c r="I13174">
        <v>2017</v>
      </c>
    </row>
    <row r="13175" spans="1:9" x14ac:dyDescent="0.25">
      <c r="A13175" t="s">
        <v>972</v>
      </c>
      <c r="B13175" t="s">
        <v>199</v>
      </c>
      <c r="C13175" s="76" t="s">
        <v>842</v>
      </c>
      <c r="D13175" t="s">
        <v>980</v>
      </c>
      <c r="E13175" s="82">
        <v>4.2</v>
      </c>
      <c r="F13175" t="s">
        <v>973</v>
      </c>
      <c r="G13175" s="83">
        <v>42717</v>
      </c>
      <c r="I13175">
        <v>2016</v>
      </c>
    </row>
    <row r="13176" spans="1:9" x14ac:dyDescent="0.25">
      <c r="A13176" t="s">
        <v>972</v>
      </c>
      <c r="B13176" t="s">
        <v>96</v>
      </c>
      <c r="C13176" s="76" t="s">
        <v>842</v>
      </c>
      <c r="D13176" t="s">
        <v>980</v>
      </c>
      <c r="E13176" s="82">
        <v>15</v>
      </c>
      <c r="F13176" t="s">
        <v>973</v>
      </c>
      <c r="G13176" s="83">
        <v>42977</v>
      </c>
      <c r="I13176">
        <v>2017</v>
      </c>
    </row>
    <row r="13177" spans="1:9" x14ac:dyDescent="0.25">
      <c r="A13177" t="s">
        <v>972</v>
      </c>
      <c r="B13177" t="s">
        <v>171</v>
      </c>
      <c r="C13177" s="76" t="s">
        <v>842</v>
      </c>
      <c r="D13177" t="s">
        <v>980</v>
      </c>
      <c r="E13177" s="82">
        <v>7.6</v>
      </c>
      <c r="F13177" t="s">
        <v>973</v>
      </c>
      <c r="G13177" s="83">
        <v>42850</v>
      </c>
      <c r="I13177">
        <v>2017</v>
      </c>
    </row>
    <row r="13178" spans="1:9" x14ac:dyDescent="0.25">
      <c r="A13178" t="s">
        <v>972</v>
      </c>
      <c r="B13178" t="s">
        <v>221</v>
      </c>
      <c r="C13178" s="76" t="s">
        <v>842</v>
      </c>
      <c r="D13178" t="s">
        <v>980</v>
      </c>
      <c r="E13178" s="82">
        <v>5</v>
      </c>
      <c r="F13178" t="s">
        <v>973</v>
      </c>
      <c r="G13178" s="83">
        <v>42740</v>
      </c>
      <c r="I13178">
        <v>2017</v>
      </c>
    </row>
    <row r="13179" spans="1:9" x14ac:dyDescent="0.25">
      <c r="A13179" t="s">
        <v>972</v>
      </c>
      <c r="B13179" t="s">
        <v>11</v>
      </c>
      <c r="C13179" s="76" t="s">
        <v>842</v>
      </c>
      <c r="D13179" t="s">
        <v>980</v>
      </c>
      <c r="E13179" s="82">
        <v>6</v>
      </c>
      <c r="F13179" t="s">
        <v>973</v>
      </c>
      <c r="G13179" s="83">
        <v>42863</v>
      </c>
      <c r="I13179">
        <v>2017</v>
      </c>
    </row>
    <row r="13180" spans="1:9" x14ac:dyDescent="0.25">
      <c r="A13180" t="s">
        <v>972</v>
      </c>
      <c r="B13180" t="s">
        <v>278</v>
      </c>
      <c r="C13180" s="76" t="s">
        <v>842</v>
      </c>
      <c r="D13180" t="s">
        <v>980</v>
      </c>
      <c r="E13180" s="82">
        <v>7.6</v>
      </c>
      <c r="F13180" t="s">
        <v>973</v>
      </c>
      <c r="G13180" s="83">
        <v>42878</v>
      </c>
      <c r="I13180">
        <v>2017</v>
      </c>
    </row>
    <row r="13181" spans="1:9" x14ac:dyDescent="0.25">
      <c r="A13181" t="s">
        <v>972</v>
      </c>
      <c r="B13181" t="s">
        <v>244</v>
      </c>
      <c r="C13181" s="76" t="s">
        <v>842</v>
      </c>
      <c r="D13181" t="s">
        <v>980</v>
      </c>
      <c r="E13181" s="82">
        <v>6</v>
      </c>
      <c r="F13181" t="s">
        <v>973</v>
      </c>
      <c r="G13181" s="83">
        <v>42738</v>
      </c>
      <c r="I13181">
        <v>2017</v>
      </c>
    </row>
    <row r="13182" spans="1:9" x14ac:dyDescent="0.25">
      <c r="A13182" t="s">
        <v>972</v>
      </c>
      <c r="B13182" t="s">
        <v>215</v>
      </c>
      <c r="C13182" s="76" t="s">
        <v>842</v>
      </c>
      <c r="D13182" t="s">
        <v>980</v>
      </c>
      <c r="E13182" s="82">
        <v>5</v>
      </c>
      <c r="F13182" t="s">
        <v>973</v>
      </c>
      <c r="G13182" s="83">
        <v>42738</v>
      </c>
      <c r="I13182">
        <v>2017</v>
      </c>
    </row>
    <row r="13183" spans="1:9" x14ac:dyDescent="0.25">
      <c r="A13183" t="s">
        <v>972</v>
      </c>
      <c r="B13183" t="s">
        <v>248</v>
      </c>
      <c r="C13183" s="76" t="s">
        <v>842</v>
      </c>
      <c r="D13183" t="s">
        <v>980</v>
      </c>
      <c r="E13183" s="82">
        <v>10</v>
      </c>
      <c r="F13183" t="s">
        <v>973</v>
      </c>
      <c r="G13183" s="83">
        <v>42726</v>
      </c>
      <c r="I13183">
        <v>2016</v>
      </c>
    </row>
    <row r="13184" spans="1:9" x14ac:dyDescent="0.25">
      <c r="A13184" t="s">
        <v>972</v>
      </c>
      <c r="B13184" t="s">
        <v>278</v>
      </c>
      <c r="C13184" s="76" t="s">
        <v>842</v>
      </c>
      <c r="D13184" t="s">
        <v>980</v>
      </c>
      <c r="E13184" s="82">
        <v>5</v>
      </c>
      <c r="F13184" t="s">
        <v>973</v>
      </c>
      <c r="G13184" s="83">
        <v>42961</v>
      </c>
      <c r="I13184">
        <v>2017</v>
      </c>
    </row>
    <row r="13185" spans="1:9" x14ac:dyDescent="0.25">
      <c r="A13185" t="s">
        <v>972</v>
      </c>
      <c r="B13185" t="s">
        <v>115</v>
      </c>
      <c r="C13185" s="76" t="s">
        <v>842</v>
      </c>
      <c r="D13185" t="s">
        <v>980</v>
      </c>
      <c r="E13185" s="82">
        <v>3</v>
      </c>
      <c r="F13185" t="s">
        <v>973</v>
      </c>
      <c r="G13185" s="83">
        <v>42773</v>
      </c>
      <c r="I13185">
        <v>2017</v>
      </c>
    </row>
    <row r="13186" spans="1:9" x14ac:dyDescent="0.25">
      <c r="A13186" t="s">
        <v>972</v>
      </c>
      <c r="B13186" t="s">
        <v>229</v>
      </c>
      <c r="C13186" s="76" t="s">
        <v>842</v>
      </c>
      <c r="D13186" t="s">
        <v>980</v>
      </c>
      <c r="E13186" s="82">
        <v>15</v>
      </c>
      <c r="F13186" t="s">
        <v>973</v>
      </c>
      <c r="G13186" s="83">
        <v>42949</v>
      </c>
      <c r="I13186">
        <v>2017</v>
      </c>
    </row>
    <row r="13187" spans="1:9" x14ac:dyDescent="0.25">
      <c r="A13187" t="s">
        <v>972</v>
      </c>
      <c r="B13187" t="s">
        <v>82</v>
      </c>
      <c r="C13187" s="76" t="s">
        <v>842</v>
      </c>
      <c r="D13187" t="s">
        <v>980</v>
      </c>
      <c r="E13187" s="82">
        <v>7.6</v>
      </c>
      <c r="F13187" t="s">
        <v>973</v>
      </c>
      <c r="G13187" s="83">
        <v>42766</v>
      </c>
      <c r="I13187">
        <v>2017</v>
      </c>
    </row>
    <row r="13188" spans="1:9" x14ac:dyDescent="0.25">
      <c r="A13188" t="s">
        <v>972</v>
      </c>
      <c r="B13188" t="s">
        <v>132</v>
      </c>
      <c r="C13188" s="76" t="s">
        <v>842</v>
      </c>
      <c r="D13188" t="s">
        <v>980</v>
      </c>
      <c r="E13188" s="82">
        <v>5</v>
      </c>
      <c r="F13188" t="s">
        <v>973</v>
      </c>
      <c r="G13188" s="83">
        <v>42781</v>
      </c>
      <c r="I13188">
        <v>2017</v>
      </c>
    </row>
    <row r="13189" spans="1:9" x14ac:dyDescent="0.25">
      <c r="A13189" t="s">
        <v>972</v>
      </c>
      <c r="B13189" t="s">
        <v>133</v>
      </c>
      <c r="C13189" s="76" t="s">
        <v>842</v>
      </c>
      <c r="D13189" t="s">
        <v>980</v>
      </c>
      <c r="E13189" s="82">
        <v>15</v>
      </c>
      <c r="F13189" t="s">
        <v>973</v>
      </c>
      <c r="G13189" s="83">
        <v>42761</v>
      </c>
      <c r="I13189">
        <v>2017</v>
      </c>
    </row>
    <row r="13190" spans="1:9" x14ac:dyDescent="0.25">
      <c r="A13190" t="s">
        <v>972</v>
      </c>
      <c r="B13190" t="s">
        <v>30</v>
      </c>
      <c r="C13190" s="76" t="s">
        <v>842</v>
      </c>
      <c r="D13190" t="s">
        <v>980</v>
      </c>
      <c r="E13190" s="82">
        <v>3.8</v>
      </c>
      <c r="F13190" t="s">
        <v>973</v>
      </c>
      <c r="G13190" s="83">
        <v>42746</v>
      </c>
      <c r="I13190">
        <v>2017</v>
      </c>
    </row>
    <row r="13191" spans="1:9" x14ac:dyDescent="0.25">
      <c r="A13191" t="s">
        <v>972</v>
      </c>
      <c r="B13191" t="s">
        <v>231</v>
      </c>
      <c r="C13191" s="76" t="s">
        <v>842</v>
      </c>
      <c r="D13191" t="s">
        <v>980</v>
      </c>
      <c r="E13191" s="82">
        <v>7.6</v>
      </c>
      <c r="F13191" t="s">
        <v>973</v>
      </c>
      <c r="G13191" s="83">
        <v>42822</v>
      </c>
      <c r="I13191">
        <v>2017</v>
      </c>
    </row>
    <row r="13192" spans="1:9" x14ac:dyDescent="0.25">
      <c r="A13192" t="s">
        <v>972</v>
      </c>
      <c r="B13192" t="s">
        <v>63</v>
      </c>
      <c r="C13192" s="76" t="s">
        <v>842</v>
      </c>
      <c r="D13192" t="s">
        <v>980</v>
      </c>
      <c r="E13192" s="82">
        <v>7.6</v>
      </c>
      <c r="F13192" t="s">
        <v>973</v>
      </c>
      <c r="G13192" s="83">
        <v>42751</v>
      </c>
      <c r="I13192">
        <v>2017</v>
      </c>
    </row>
    <row r="13193" spans="1:9" x14ac:dyDescent="0.25">
      <c r="A13193" t="s">
        <v>972</v>
      </c>
      <c r="B13193" t="s">
        <v>133</v>
      </c>
      <c r="C13193" s="76" t="s">
        <v>842</v>
      </c>
      <c r="D13193" t="s">
        <v>980</v>
      </c>
      <c r="E13193" s="82">
        <v>10</v>
      </c>
      <c r="F13193" t="s">
        <v>973</v>
      </c>
      <c r="G13193" s="83">
        <v>42865</v>
      </c>
      <c r="I13193">
        <v>2017</v>
      </c>
    </row>
    <row r="13194" spans="1:9" x14ac:dyDescent="0.25">
      <c r="A13194" t="s">
        <v>972</v>
      </c>
      <c r="B13194" t="s">
        <v>223</v>
      </c>
      <c r="C13194" s="76" t="s">
        <v>842</v>
      </c>
      <c r="D13194" t="s">
        <v>980</v>
      </c>
      <c r="E13194" s="82">
        <v>3</v>
      </c>
      <c r="F13194" t="s">
        <v>973</v>
      </c>
      <c r="G13194" s="83">
        <v>42761</v>
      </c>
      <c r="I13194">
        <v>2017</v>
      </c>
    </row>
    <row r="13195" spans="1:9" x14ac:dyDescent="0.25">
      <c r="A13195" t="s">
        <v>972</v>
      </c>
      <c r="B13195" t="s">
        <v>253</v>
      </c>
      <c r="C13195" s="76" t="s">
        <v>842</v>
      </c>
      <c r="D13195" t="s">
        <v>980</v>
      </c>
      <c r="E13195" s="82">
        <v>4.2</v>
      </c>
      <c r="F13195" t="s">
        <v>973</v>
      </c>
      <c r="G13195" s="83">
        <v>42713</v>
      </c>
      <c r="I13195">
        <v>2016</v>
      </c>
    </row>
    <row r="13196" spans="1:9" x14ac:dyDescent="0.25">
      <c r="A13196" t="s">
        <v>972</v>
      </c>
      <c r="B13196" t="s">
        <v>115</v>
      </c>
      <c r="C13196" s="76" t="s">
        <v>842</v>
      </c>
      <c r="D13196" t="s">
        <v>980</v>
      </c>
      <c r="E13196" s="82">
        <v>5</v>
      </c>
      <c r="F13196" t="s">
        <v>973</v>
      </c>
      <c r="G13196" s="83">
        <v>42726</v>
      </c>
      <c r="I13196">
        <v>2016</v>
      </c>
    </row>
    <row r="13197" spans="1:9" x14ac:dyDescent="0.25">
      <c r="A13197" t="s">
        <v>972</v>
      </c>
      <c r="B13197" t="s">
        <v>133</v>
      </c>
      <c r="C13197" s="76" t="s">
        <v>842</v>
      </c>
      <c r="D13197" t="s">
        <v>980</v>
      </c>
      <c r="E13197" s="82">
        <v>9.8000000000000007</v>
      </c>
      <c r="F13197" t="s">
        <v>973</v>
      </c>
      <c r="G13197" s="83">
        <v>43103</v>
      </c>
      <c r="I13197">
        <v>2018</v>
      </c>
    </row>
    <row r="13198" spans="1:9" x14ac:dyDescent="0.25">
      <c r="A13198" t="s">
        <v>972</v>
      </c>
      <c r="B13198" t="s">
        <v>241</v>
      </c>
      <c r="C13198" s="76" t="s">
        <v>842</v>
      </c>
      <c r="D13198" t="s">
        <v>980</v>
      </c>
      <c r="E13198" s="82">
        <v>3</v>
      </c>
      <c r="F13198" t="s">
        <v>973</v>
      </c>
      <c r="G13198" s="83">
        <v>42712</v>
      </c>
      <c r="I13198">
        <v>2016</v>
      </c>
    </row>
    <row r="13199" spans="1:9" x14ac:dyDescent="0.25">
      <c r="A13199" t="s">
        <v>972</v>
      </c>
      <c r="B13199" t="s">
        <v>170</v>
      </c>
      <c r="C13199" s="76" t="s">
        <v>842</v>
      </c>
      <c r="D13199" t="s">
        <v>980</v>
      </c>
      <c r="E13199" s="82">
        <v>11.4</v>
      </c>
      <c r="F13199" t="s">
        <v>973</v>
      </c>
      <c r="G13199" s="83">
        <v>42720</v>
      </c>
      <c r="I13199">
        <v>2016</v>
      </c>
    </row>
    <row r="13200" spans="1:9" x14ac:dyDescent="0.25">
      <c r="A13200" t="s">
        <v>972</v>
      </c>
      <c r="B13200" t="s">
        <v>199</v>
      </c>
      <c r="C13200" s="76" t="s">
        <v>842</v>
      </c>
      <c r="D13200" t="s">
        <v>980</v>
      </c>
      <c r="E13200" s="82">
        <v>3</v>
      </c>
      <c r="F13200" t="s">
        <v>973</v>
      </c>
      <c r="G13200" s="83">
        <v>42712</v>
      </c>
      <c r="I13200">
        <v>2016</v>
      </c>
    </row>
    <row r="13201" spans="1:9" x14ac:dyDescent="0.25">
      <c r="A13201" t="s">
        <v>972</v>
      </c>
      <c r="B13201" t="s">
        <v>207</v>
      </c>
      <c r="C13201" s="76" t="s">
        <v>842</v>
      </c>
      <c r="D13201" t="s">
        <v>980</v>
      </c>
      <c r="E13201" s="82">
        <v>5</v>
      </c>
      <c r="F13201" t="s">
        <v>973</v>
      </c>
      <c r="G13201" s="83">
        <v>42739</v>
      </c>
      <c r="I13201">
        <v>2017</v>
      </c>
    </row>
    <row r="13202" spans="1:9" x14ac:dyDescent="0.25">
      <c r="A13202" t="s">
        <v>972</v>
      </c>
      <c r="B13202" t="s">
        <v>176</v>
      </c>
      <c r="C13202" s="76" t="s">
        <v>842</v>
      </c>
      <c r="D13202" t="s">
        <v>980</v>
      </c>
      <c r="E13202" s="82">
        <v>5.25</v>
      </c>
      <c r="F13202" t="s">
        <v>973</v>
      </c>
      <c r="G13202" s="83">
        <v>42893</v>
      </c>
      <c r="I13202">
        <v>2017</v>
      </c>
    </row>
    <row r="13203" spans="1:9" x14ac:dyDescent="0.25">
      <c r="A13203" t="s">
        <v>972</v>
      </c>
      <c r="B13203" t="s">
        <v>239</v>
      </c>
      <c r="C13203" s="76" t="s">
        <v>842</v>
      </c>
      <c r="D13203" t="s">
        <v>980</v>
      </c>
      <c r="E13203" s="82">
        <v>15</v>
      </c>
      <c r="F13203" t="s">
        <v>973</v>
      </c>
      <c r="G13203" s="83">
        <v>42726</v>
      </c>
      <c r="I13203">
        <v>2016</v>
      </c>
    </row>
    <row r="13204" spans="1:9" x14ac:dyDescent="0.25">
      <c r="A13204" t="s">
        <v>972</v>
      </c>
      <c r="B13204" t="s">
        <v>223</v>
      </c>
      <c r="C13204" s="76" t="s">
        <v>842</v>
      </c>
      <c r="D13204" t="s">
        <v>980</v>
      </c>
      <c r="E13204" s="82">
        <v>14.4</v>
      </c>
      <c r="F13204" t="s">
        <v>973</v>
      </c>
      <c r="G13204" s="83">
        <v>42800</v>
      </c>
      <c r="I13204">
        <v>2017</v>
      </c>
    </row>
    <row r="13205" spans="1:9" x14ac:dyDescent="0.25">
      <c r="A13205" t="s">
        <v>972</v>
      </c>
      <c r="B13205" t="s">
        <v>223</v>
      </c>
      <c r="C13205" s="76" t="s">
        <v>946</v>
      </c>
      <c r="D13205" t="s">
        <v>980</v>
      </c>
      <c r="E13205" s="82">
        <v>500</v>
      </c>
      <c r="F13205" t="s">
        <v>973</v>
      </c>
      <c r="G13205" s="83">
        <v>31257</v>
      </c>
      <c r="I13205">
        <v>1985</v>
      </c>
    </row>
    <row r="13206" spans="1:9" x14ac:dyDescent="0.25">
      <c r="A13206" t="s">
        <v>972</v>
      </c>
      <c r="B13206" t="s">
        <v>241</v>
      </c>
      <c r="C13206" s="76" t="s">
        <v>842</v>
      </c>
      <c r="D13206" t="s">
        <v>980</v>
      </c>
      <c r="E13206" s="82">
        <v>6</v>
      </c>
      <c r="F13206" t="s">
        <v>973</v>
      </c>
      <c r="G13206" s="83">
        <v>42712</v>
      </c>
      <c r="I13206">
        <v>2016</v>
      </c>
    </row>
    <row r="13207" spans="1:9" x14ac:dyDescent="0.25">
      <c r="A13207" t="s">
        <v>972</v>
      </c>
      <c r="B13207" t="s">
        <v>240</v>
      </c>
      <c r="C13207" s="76" t="s">
        <v>842</v>
      </c>
      <c r="D13207" t="s">
        <v>980</v>
      </c>
      <c r="E13207" s="82">
        <v>4.2</v>
      </c>
      <c r="F13207" t="s">
        <v>973</v>
      </c>
      <c r="G13207" s="83">
        <v>42809</v>
      </c>
      <c r="I13207">
        <v>2017</v>
      </c>
    </row>
    <row r="13208" spans="1:9" x14ac:dyDescent="0.25">
      <c r="A13208" t="s">
        <v>972</v>
      </c>
      <c r="B13208" t="s">
        <v>242</v>
      </c>
      <c r="C13208" s="76" t="s">
        <v>842</v>
      </c>
      <c r="D13208" t="s">
        <v>980</v>
      </c>
      <c r="E13208" s="82">
        <v>7.6</v>
      </c>
      <c r="F13208" t="s">
        <v>973</v>
      </c>
      <c r="G13208" s="83">
        <v>42719</v>
      </c>
      <c r="I13208">
        <v>2016</v>
      </c>
    </row>
    <row r="13209" spans="1:9" x14ac:dyDescent="0.25">
      <c r="A13209" t="s">
        <v>972</v>
      </c>
      <c r="B13209" t="s">
        <v>172</v>
      </c>
      <c r="C13209" s="76" t="s">
        <v>842</v>
      </c>
      <c r="D13209" t="s">
        <v>980</v>
      </c>
      <c r="E13209" s="82">
        <v>5</v>
      </c>
      <c r="F13209" t="s">
        <v>973</v>
      </c>
      <c r="G13209" s="83">
        <v>42732</v>
      </c>
      <c r="I13209">
        <v>2016</v>
      </c>
    </row>
    <row r="13210" spans="1:9" x14ac:dyDescent="0.25">
      <c r="A13210" t="s">
        <v>972</v>
      </c>
      <c r="B13210" s="74" t="s">
        <v>213</v>
      </c>
      <c r="C13210" s="76" t="s">
        <v>842</v>
      </c>
      <c r="D13210" t="s">
        <v>980</v>
      </c>
      <c r="E13210" s="82">
        <v>3.6</v>
      </c>
      <c r="F13210" t="s">
        <v>973</v>
      </c>
      <c r="G13210" s="83">
        <v>42713</v>
      </c>
      <c r="I13210">
        <v>2016</v>
      </c>
    </row>
    <row r="13211" spans="1:9" x14ac:dyDescent="0.25">
      <c r="A13211" t="s">
        <v>972</v>
      </c>
      <c r="B13211" t="s">
        <v>182</v>
      </c>
      <c r="C13211" s="76" t="s">
        <v>842</v>
      </c>
      <c r="D13211" t="s">
        <v>980</v>
      </c>
      <c r="E13211" s="82">
        <v>4</v>
      </c>
      <c r="F13211" t="s">
        <v>973</v>
      </c>
      <c r="G13211" s="83">
        <v>42732</v>
      </c>
      <c r="I13211">
        <v>2016</v>
      </c>
    </row>
    <row r="13212" spans="1:9" x14ac:dyDescent="0.25">
      <c r="A13212" t="s">
        <v>972</v>
      </c>
      <c r="B13212" t="s">
        <v>248</v>
      </c>
      <c r="C13212" s="76" t="s">
        <v>842</v>
      </c>
      <c r="D13212" t="s">
        <v>980</v>
      </c>
      <c r="E13212" s="82">
        <v>5</v>
      </c>
      <c r="F13212" t="s">
        <v>973</v>
      </c>
      <c r="G13212" s="83">
        <v>42724</v>
      </c>
      <c r="I13212">
        <v>2016</v>
      </c>
    </row>
    <row r="13213" spans="1:9" ht="14.45" customHeight="1" x14ac:dyDescent="0.25">
      <c r="A13213" t="s">
        <v>972</v>
      </c>
      <c r="B13213" t="s">
        <v>128</v>
      </c>
      <c r="C13213" s="76" t="s">
        <v>842</v>
      </c>
      <c r="D13213" t="s">
        <v>980</v>
      </c>
      <c r="E13213" s="82">
        <v>5</v>
      </c>
      <c r="F13213" t="s">
        <v>973</v>
      </c>
      <c r="G13213" s="83">
        <v>42724</v>
      </c>
      <c r="I13213">
        <v>2016</v>
      </c>
    </row>
    <row r="13214" spans="1:9" ht="14.45" customHeight="1" x14ac:dyDescent="0.25">
      <c r="A13214" t="s">
        <v>972</v>
      </c>
      <c r="B13214" t="s">
        <v>112</v>
      </c>
      <c r="C13214" s="76" t="s">
        <v>842</v>
      </c>
      <c r="D13214" t="s">
        <v>980</v>
      </c>
      <c r="E13214" s="82">
        <v>3.8</v>
      </c>
      <c r="F13214" t="s">
        <v>973</v>
      </c>
      <c r="G13214" s="83">
        <v>42772</v>
      </c>
      <c r="I13214">
        <v>2017</v>
      </c>
    </row>
    <row r="13215" spans="1:9" ht="14.45" customHeight="1" x14ac:dyDescent="0.25">
      <c r="A13215" t="s">
        <v>972</v>
      </c>
      <c r="B13215" t="s">
        <v>179</v>
      </c>
      <c r="C13215" s="76" t="s">
        <v>842</v>
      </c>
      <c r="D13215" t="s">
        <v>980</v>
      </c>
      <c r="E13215" s="82">
        <v>6</v>
      </c>
      <c r="F13215" t="s">
        <v>973</v>
      </c>
      <c r="G13215" s="83">
        <v>42776</v>
      </c>
      <c r="I13215">
        <v>2017</v>
      </c>
    </row>
    <row r="13216" spans="1:9" ht="14.45" customHeight="1" x14ac:dyDescent="0.25">
      <c r="A13216" t="s">
        <v>972</v>
      </c>
      <c r="B13216" t="s">
        <v>243</v>
      </c>
      <c r="C13216" s="76" t="s">
        <v>842</v>
      </c>
      <c r="D13216" t="s">
        <v>980</v>
      </c>
      <c r="E13216" s="82">
        <v>6</v>
      </c>
      <c r="F13216" t="s">
        <v>973</v>
      </c>
      <c r="G13216" s="83">
        <v>42751</v>
      </c>
      <c r="I13216">
        <v>2017</v>
      </c>
    </row>
    <row r="13217" spans="1:9" ht="14.45" customHeight="1" x14ac:dyDescent="0.25">
      <c r="A13217" t="s">
        <v>972</v>
      </c>
      <c r="B13217" t="s">
        <v>280</v>
      </c>
      <c r="C13217" s="76" t="s">
        <v>842</v>
      </c>
      <c r="D13217" t="s">
        <v>980</v>
      </c>
      <c r="E13217" s="82">
        <v>7.6</v>
      </c>
      <c r="F13217" t="s">
        <v>973</v>
      </c>
      <c r="G13217" s="83">
        <v>42761</v>
      </c>
      <c r="I13217">
        <v>2017</v>
      </c>
    </row>
    <row r="13218" spans="1:9" ht="14.45" customHeight="1" x14ac:dyDescent="0.25">
      <c r="A13218" t="s">
        <v>972</v>
      </c>
      <c r="B13218" t="s">
        <v>95</v>
      </c>
      <c r="C13218" s="76" t="s">
        <v>842</v>
      </c>
      <c r="D13218" t="s">
        <v>980</v>
      </c>
      <c r="E13218" s="82">
        <v>5</v>
      </c>
      <c r="F13218" t="s">
        <v>973</v>
      </c>
      <c r="G13218" s="83">
        <v>42954</v>
      </c>
      <c r="I13218">
        <v>2017</v>
      </c>
    </row>
    <row r="13219" spans="1:9" ht="14.45" customHeight="1" x14ac:dyDescent="0.25">
      <c r="A13219" t="s">
        <v>972</v>
      </c>
      <c r="B13219" s="74" t="s">
        <v>214</v>
      </c>
      <c r="C13219" s="76" t="s">
        <v>842</v>
      </c>
      <c r="D13219" t="s">
        <v>980</v>
      </c>
      <c r="E13219" s="82">
        <v>5</v>
      </c>
      <c r="F13219" t="s">
        <v>973</v>
      </c>
      <c r="G13219" s="83">
        <v>42712</v>
      </c>
      <c r="I13219">
        <v>2016</v>
      </c>
    </row>
    <row r="13220" spans="1:9" ht="14.45" customHeight="1" x14ac:dyDescent="0.25">
      <c r="A13220" t="s">
        <v>972</v>
      </c>
      <c r="B13220" t="s">
        <v>142</v>
      </c>
      <c r="C13220" s="76" t="s">
        <v>842</v>
      </c>
      <c r="D13220" t="s">
        <v>980</v>
      </c>
      <c r="E13220" s="82">
        <v>6</v>
      </c>
      <c r="F13220" t="s">
        <v>973</v>
      </c>
      <c r="G13220" s="83">
        <v>42717</v>
      </c>
      <c r="I13220">
        <v>2016</v>
      </c>
    </row>
    <row r="13221" spans="1:9" ht="14.45" customHeight="1" x14ac:dyDescent="0.25">
      <c r="A13221" t="s">
        <v>972</v>
      </c>
      <c r="B13221" t="s">
        <v>96</v>
      </c>
      <c r="C13221" s="76" t="s">
        <v>842</v>
      </c>
      <c r="D13221" t="s">
        <v>980</v>
      </c>
      <c r="E13221" s="82">
        <v>7.6</v>
      </c>
      <c r="F13221" t="s">
        <v>973</v>
      </c>
      <c r="G13221" s="83">
        <v>42821</v>
      </c>
      <c r="I13221">
        <v>2017</v>
      </c>
    </row>
    <row r="13222" spans="1:9" ht="14.45" customHeight="1" x14ac:dyDescent="0.25">
      <c r="A13222" t="s">
        <v>972</v>
      </c>
      <c r="B13222" t="s">
        <v>247</v>
      </c>
      <c r="C13222" s="76" t="s">
        <v>842</v>
      </c>
      <c r="D13222" t="s">
        <v>980</v>
      </c>
      <c r="E13222" s="82">
        <v>4.2</v>
      </c>
      <c r="F13222" t="s">
        <v>973</v>
      </c>
      <c r="G13222" s="83">
        <v>42713</v>
      </c>
      <c r="I13222">
        <v>2016</v>
      </c>
    </row>
    <row r="13223" spans="1:9" ht="14.45" customHeight="1" x14ac:dyDescent="0.25">
      <c r="A13223" t="s">
        <v>972</v>
      </c>
      <c r="B13223" t="s">
        <v>100</v>
      </c>
      <c r="C13223" s="76" t="s">
        <v>842</v>
      </c>
      <c r="D13223" t="s">
        <v>980</v>
      </c>
      <c r="E13223" s="82">
        <v>11</v>
      </c>
      <c r="F13223" t="s">
        <v>973</v>
      </c>
      <c r="G13223" s="83">
        <v>42814</v>
      </c>
      <c r="I13223">
        <v>2017</v>
      </c>
    </row>
    <row r="13224" spans="1:9" ht="14.45" customHeight="1" x14ac:dyDescent="0.25">
      <c r="A13224" t="s">
        <v>972</v>
      </c>
      <c r="B13224" t="s">
        <v>223</v>
      </c>
      <c r="C13224" s="76" t="s">
        <v>842</v>
      </c>
      <c r="D13224" t="s">
        <v>980</v>
      </c>
      <c r="E13224" s="82">
        <v>3.6</v>
      </c>
      <c r="F13224" t="s">
        <v>973</v>
      </c>
      <c r="G13224" s="83">
        <v>42761</v>
      </c>
      <c r="I13224">
        <v>2017</v>
      </c>
    </row>
    <row r="13225" spans="1:9" ht="14.45" customHeight="1" x14ac:dyDescent="0.25">
      <c r="A13225" t="s">
        <v>972</v>
      </c>
      <c r="B13225" t="s">
        <v>95</v>
      </c>
      <c r="C13225" s="76" t="s">
        <v>842</v>
      </c>
      <c r="D13225" t="s">
        <v>980</v>
      </c>
      <c r="E13225" s="82">
        <v>8.6</v>
      </c>
      <c r="F13225" t="s">
        <v>973</v>
      </c>
      <c r="G13225" s="83">
        <v>42734</v>
      </c>
      <c r="I13225">
        <v>2016</v>
      </c>
    </row>
    <row r="13226" spans="1:9" ht="14.45" customHeight="1" x14ac:dyDescent="0.25">
      <c r="A13226" t="s">
        <v>972</v>
      </c>
      <c r="B13226" t="s">
        <v>140</v>
      </c>
      <c r="C13226" s="76" t="s">
        <v>842</v>
      </c>
      <c r="D13226" t="s">
        <v>980</v>
      </c>
      <c r="E13226" s="82">
        <v>5</v>
      </c>
      <c r="F13226" t="s">
        <v>973</v>
      </c>
      <c r="G13226" s="83">
        <v>43027</v>
      </c>
      <c r="I13226">
        <v>2017</v>
      </c>
    </row>
    <row r="13227" spans="1:9" ht="14.45" customHeight="1" x14ac:dyDescent="0.25">
      <c r="A13227" t="s">
        <v>972</v>
      </c>
      <c r="B13227" s="74" t="s">
        <v>213</v>
      </c>
      <c r="C13227" s="76" t="s">
        <v>842</v>
      </c>
      <c r="D13227" t="s">
        <v>980</v>
      </c>
      <c r="E13227" s="82">
        <v>3.6</v>
      </c>
      <c r="F13227" t="s">
        <v>973</v>
      </c>
      <c r="G13227" s="83">
        <v>42880</v>
      </c>
      <c r="I13227">
        <v>2017</v>
      </c>
    </row>
    <row r="13228" spans="1:9" ht="14.45" customHeight="1" x14ac:dyDescent="0.25">
      <c r="A13228" t="s">
        <v>972</v>
      </c>
      <c r="B13228" t="s">
        <v>246</v>
      </c>
      <c r="C13228" s="76" t="s">
        <v>842</v>
      </c>
      <c r="D13228" t="s">
        <v>980</v>
      </c>
      <c r="E13228" s="82">
        <v>3.6</v>
      </c>
      <c r="F13228" t="s">
        <v>973</v>
      </c>
      <c r="G13228" s="83">
        <v>42720</v>
      </c>
      <c r="I13228">
        <v>2016</v>
      </c>
    </row>
    <row r="13229" spans="1:9" ht="14.45" customHeight="1" x14ac:dyDescent="0.25">
      <c r="A13229" t="s">
        <v>972</v>
      </c>
      <c r="B13229" t="s">
        <v>274</v>
      </c>
      <c r="C13229" s="76" t="s">
        <v>842</v>
      </c>
      <c r="D13229" t="s">
        <v>980</v>
      </c>
      <c r="E13229" s="82">
        <v>6</v>
      </c>
      <c r="F13229" t="s">
        <v>973</v>
      </c>
      <c r="G13229" s="83">
        <v>42948</v>
      </c>
      <c r="I13229">
        <v>2017</v>
      </c>
    </row>
    <row r="13230" spans="1:9" ht="14.45" customHeight="1" x14ac:dyDescent="0.25">
      <c r="A13230" t="s">
        <v>972</v>
      </c>
      <c r="B13230" t="s">
        <v>279</v>
      </c>
      <c r="C13230" s="76" t="s">
        <v>842</v>
      </c>
      <c r="D13230" t="s">
        <v>980</v>
      </c>
      <c r="E13230" s="82">
        <v>7.6</v>
      </c>
      <c r="F13230" t="s">
        <v>973</v>
      </c>
      <c r="G13230" s="83">
        <v>42787</v>
      </c>
      <c r="I13230">
        <v>2017</v>
      </c>
    </row>
    <row r="13231" spans="1:9" ht="14.45" customHeight="1" x14ac:dyDescent="0.25">
      <c r="A13231" t="s">
        <v>972</v>
      </c>
      <c r="B13231" t="s">
        <v>223</v>
      </c>
      <c r="C13231" s="76" t="s">
        <v>842</v>
      </c>
      <c r="D13231" t="s">
        <v>980</v>
      </c>
      <c r="E13231" s="82">
        <v>3</v>
      </c>
      <c r="F13231" t="s">
        <v>973</v>
      </c>
      <c r="G13231" s="83">
        <v>42697</v>
      </c>
      <c r="I13231">
        <v>2016</v>
      </c>
    </row>
    <row r="13232" spans="1:9" ht="14.45" customHeight="1" x14ac:dyDescent="0.25">
      <c r="A13232" t="s">
        <v>972</v>
      </c>
      <c r="B13232" t="s">
        <v>171</v>
      </c>
      <c r="C13232" s="76" t="s">
        <v>842</v>
      </c>
      <c r="D13232" t="s">
        <v>980</v>
      </c>
      <c r="E13232" s="82">
        <v>10.199999999999999</v>
      </c>
      <c r="F13232" t="s">
        <v>973</v>
      </c>
      <c r="G13232" s="83">
        <v>42741</v>
      </c>
      <c r="I13232">
        <v>2017</v>
      </c>
    </row>
    <row r="13233" spans="1:9" ht="14.45" customHeight="1" x14ac:dyDescent="0.25">
      <c r="A13233" t="s">
        <v>972</v>
      </c>
      <c r="B13233" t="s">
        <v>279</v>
      </c>
      <c r="C13233" s="76" t="s">
        <v>842</v>
      </c>
      <c r="D13233" t="s">
        <v>980</v>
      </c>
      <c r="E13233" s="82">
        <v>10</v>
      </c>
      <c r="F13233" t="s">
        <v>973</v>
      </c>
      <c r="G13233" s="83">
        <v>42740</v>
      </c>
      <c r="I13233">
        <v>2017</v>
      </c>
    </row>
    <row r="13234" spans="1:9" ht="14.45" customHeight="1" x14ac:dyDescent="0.25">
      <c r="A13234" t="s">
        <v>972</v>
      </c>
      <c r="B13234" t="s">
        <v>275</v>
      </c>
      <c r="C13234" s="76" t="s">
        <v>842</v>
      </c>
      <c r="D13234" t="s">
        <v>980</v>
      </c>
      <c r="E13234" s="82">
        <v>7.6</v>
      </c>
      <c r="F13234" t="s">
        <v>973</v>
      </c>
      <c r="G13234" s="83">
        <v>42872</v>
      </c>
      <c r="I13234">
        <v>2017</v>
      </c>
    </row>
    <row r="13235" spans="1:9" ht="14.45" customHeight="1" x14ac:dyDescent="0.25">
      <c r="A13235" t="s">
        <v>972</v>
      </c>
      <c r="B13235" t="s">
        <v>253</v>
      </c>
      <c r="C13235" s="76" t="s">
        <v>842</v>
      </c>
      <c r="D13235" t="s">
        <v>980</v>
      </c>
      <c r="E13235" s="82">
        <v>6</v>
      </c>
      <c r="F13235" t="s">
        <v>973</v>
      </c>
      <c r="G13235" s="83">
        <v>42765</v>
      </c>
      <c r="I13235">
        <v>2017</v>
      </c>
    </row>
    <row r="13236" spans="1:9" ht="14.45" customHeight="1" x14ac:dyDescent="0.25">
      <c r="A13236" t="s">
        <v>972</v>
      </c>
      <c r="B13236" t="s">
        <v>249</v>
      </c>
      <c r="C13236" s="76" t="s">
        <v>842</v>
      </c>
      <c r="D13236" t="s">
        <v>980</v>
      </c>
      <c r="E13236" s="82">
        <v>3.8</v>
      </c>
      <c r="F13236" t="s">
        <v>973</v>
      </c>
      <c r="G13236" s="83">
        <v>42744</v>
      </c>
      <c r="I13236">
        <v>2017</v>
      </c>
    </row>
    <row r="13237" spans="1:9" ht="14.45" customHeight="1" x14ac:dyDescent="0.25">
      <c r="A13237" t="s">
        <v>972</v>
      </c>
      <c r="B13237" t="s">
        <v>246</v>
      </c>
      <c r="C13237" s="76" t="s">
        <v>842</v>
      </c>
      <c r="D13237" t="s">
        <v>980</v>
      </c>
      <c r="E13237" s="82">
        <v>6</v>
      </c>
      <c r="F13237" t="s">
        <v>973</v>
      </c>
      <c r="G13237" s="83">
        <v>42720</v>
      </c>
      <c r="I13237">
        <v>2016</v>
      </c>
    </row>
    <row r="13238" spans="1:9" ht="14.45" customHeight="1" x14ac:dyDescent="0.25">
      <c r="A13238" t="s">
        <v>972</v>
      </c>
      <c r="B13238" t="s">
        <v>246</v>
      </c>
      <c r="C13238" s="76" t="s">
        <v>842</v>
      </c>
      <c r="D13238" t="s">
        <v>980</v>
      </c>
      <c r="E13238" s="82">
        <v>10.199999999999999</v>
      </c>
      <c r="F13238" t="s">
        <v>973</v>
      </c>
      <c r="G13238" s="83">
        <v>42760</v>
      </c>
      <c r="I13238">
        <v>2017</v>
      </c>
    </row>
    <row r="13239" spans="1:9" ht="14.45" customHeight="1" x14ac:dyDescent="0.25">
      <c r="A13239" t="s">
        <v>972</v>
      </c>
      <c r="B13239" t="s">
        <v>177</v>
      </c>
      <c r="C13239" s="76" t="s">
        <v>842</v>
      </c>
      <c r="D13239" t="s">
        <v>980</v>
      </c>
      <c r="E13239" s="82">
        <v>9.5399999999999991</v>
      </c>
      <c r="F13239" t="s">
        <v>973</v>
      </c>
      <c r="G13239" s="83">
        <v>42786</v>
      </c>
      <c r="I13239">
        <v>2017</v>
      </c>
    </row>
    <row r="13240" spans="1:9" ht="14.45" customHeight="1" x14ac:dyDescent="0.25">
      <c r="A13240" t="s">
        <v>972</v>
      </c>
      <c r="B13240" t="s">
        <v>172</v>
      </c>
      <c r="C13240" s="76" t="s">
        <v>842</v>
      </c>
      <c r="D13240" t="s">
        <v>980</v>
      </c>
      <c r="E13240" s="82">
        <v>6</v>
      </c>
      <c r="F13240" t="s">
        <v>973</v>
      </c>
      <c r="G13240" s="83">
        <v>42880</v>
      </c>
      <c r="I13240">
        <v>2017</v>
      </c>
    </row>
    <row r="13241" spans="1:9" ht="14.45" customHeight="1" x14ac:dyDescent="0.25">
      <c r="A13241" t="s">
        <v>972</v>
      </c>
      <c r="B13241" t="s">
        <v>63</v>
      </c>
      <c r="C13241" s="76" t="s">
        <v>842</v>
      </c>
      <c r="D13241" t="s">
        <v>980</v>
      </c>
      <c r="E13241" s="82">
        <v>5</v>
      </c>
      <c r="F13241" t="s">
        <v>973</v>
      </c>
      <c r="G13241" s="83">
        <v>42716</v>
      </c>
      <c r="I13241">
        <v>2016</v>
      </c>
    </row>
    <row r="13242" spans="1:9" ht="14.45" customHeight="1" x14ac:dyDescent="0.25">
      <c r="A13242" t="s">
        <v>972</v>
      </c>
      <c r="B13242" t="s">
        <v>66</v>
      </c>
      <c r="C13242" s="76" t="s">
        <v>842</v>
      </c>
      <c r="D13242" t="s">
        <v>980</v>
      </c>
      <c r="E13242" s="82">
        <v>3</v>
      </c>
      <c r="F13242" t="s">
        <v>973</v>
      </c>
      <c r="G13242" s="83">
        <v>42755</v>
      </c>
      <c r="I13242">
        <v>2017</v>
      </c>
    </row>
    <row r="13243" spans="1:9" ht="14.45" customHeight="1" x14ac:dyDescent="0.25">
      <c r="A13243" t="s">
        <v>972</v>
      </c>
      <c r="B13243" t="s">
        <v>281</v>
      </c>
      <c r="C13243" s="76" t="s">
        <v>842</v>
      </c>
      <c r="D13243" t="s">
        <v>980</v>
      </c>
      <c r="E13243" s="82">
        <v>7.6</v>
      </c>
      <c r="F13243" t="s">
        <v>973</v>
      </c>
      <c r="G13243" s="83">
        <v>43084</v>
      </c>
      <c r="I13243">
        <v>2017</v>
      </c>
    </row>
    <row r="13244" spans="1:9" ht="14.45" customHeight="1" x14ac:dyDescent="0.25">
      <c r="A13244" t="s">
        <v>972</v>
      </c>
      <c r="B13244" t="s">
        <v>184</v>
      </c>
      <c r="C13244" s="76" t="s">
        <v>842</v>
      </c>
      <c r="D13244" t="s">
        <v>980</v>
      </c>
      <c r="E13244" s="82">
        <v>6</v>
      </c>
      <c r="F13244" t="s">
        <v>973</v>
      </c>
      <c r="G13244" s="83">
        <v>42928</v>
      </c>
      <c r="I13244">
        <v>2017</v>
      </c>
    </row>
    <row r="13245" spans="1:9" ht="14.45" customHeight="1" x14ac:dyDescent="0.25">
      <c r="A13245" t="s">
        <v>972</v>
      </c>
      <c r="B13245" t="s">
        <v>240</v>
      </c>
      <c r="C13245" s="76" t="s">
        <v>842</v>
      </c>
      <c r="D13245" t="s">
        <v>980</v>
      </c>
      <c r="E13245" s="82">
        <v>3.92</v>
      </c>
      <c r="F13245" t="s">
        <v>973</v>
      </c>
      <c r="G13245" s="83">
        <v>42838</v>
      </c>
      <c r="I13245">
        <v>2017</v>
      </c>
    </row>
    <row r="13246" spans="1:9" ht="14.45" customHeight="1" x14ac:dyDescent="0.25">
      <c r="A13246" t="s">
        <v>972</v>
      </c>
      <c r="B13246" t="s">
        <v>178</v>
      </c>
      <c r="C13246" s="76" t="s">
        <v>842</v>
      </c>
      <c r="D13246" t="s">
        <v>980</v>
      </c>
      <c r="E13246" s="82">
        <v>15</v>
      </c>
      <c r="F13246" t="s">
        <v>973</v>
      </c>
      <c r="G13246" s="83">
        <v>43096</v>
      </c>
      <c r="I13246">
        <v>2017</v>
      </c>
    </row>
    <row r="13247" spans="1:9" ht="14.45" customHeight="1" x14ac:dyDescent="0.25">
      <c r="A13247" t="s">
        <v>972</v>
      </c>
      <c r="B13247" t="s">
        <v>239</v>
      </c>
      <c r="C13247" s="76" t="s">
        <v>842</v>
      </c>
      <c r="D13247" t="s">
        <v>980</v>
      </c>
      <c r="E13247" s="82">
        <v>15</v>
      </c>
      <c r="F13247" t="s">
        <v>973</v>
      </c>
      <c r="G13247" s="83">
        <v>43061</v>
      </c>
      <c r="I13247">
        <v>2017</v>
      </c>
    </row>
    <row r="13248" spans="1:9" ht="14.45" customHeight="1" x14ac:dyDescent="0.25">
      <c r="A13248" t="s">
        <v>972</v>
      </c>
      <c r="B13248" t="s">
        <v>239</v>
      </c>
      <c r="C13248" s="76" t="s">
        <v>842</v>
      </c>
      <c r="D13248" t="s">
        <v>980</v>
      </c>
      <c r="E13248" s="82">
        <v>15</v>
      </c>
      <c r="F13248" t="s">
        <v>973</v>
      </c>
      <c r="G13248" s="83">
        <v>43059</v>
      </c>
      <c r="I13248">
        <v>2017</v>
      </c>
    </row>
    <row r="13249" spans="1:9" ht="14.45" customHeight="1" x14ac:dyDescent="0.25">
      <c r="A13249" t="s">
        <v>972</v>
      </c>
      <c r="B13249" t="s">
        <v>178</v>
      </c>
      <c r="C13249" s="76" t="s">
        <v>842</v>
      </c>
      <c r="D13249" t="s">
        <v>980</v>
      </c>
      <c r="E13249" s="82">
        <v>15</v>
      </c>
      <c r="F13249" t="s">
        <v>973</v>
      </c>
      <c r="G13249" s="83">
        <v>42902</v>
      </c>
      <c r="I13249">
        <v>2017</v>
      </c>
    </row>
    <row r="13250" spans="1:9" ht="14.45" customHeight="1" x14ac:dyDescent="0.25">
      <c r="A13250" t="s">
        <v>972</v>
      </c>
      <c r="B13250" t="s">
        <v>176</v>
      </c>
      <c r="C13250" s="76" t="s">
        <v>842</v>
      </c>
      <c r="D13250" t="s">
        <v>980</v>
      </c>
      <c r="E13250" s="82">
        <v>6</v>
      </c>
      <c r="F13250" t="s">
        <v>973</v>
      </c>
      <c r="G13250" s="83">
        <v>42732</v>
      </c>
      <c r="I13250">
        <v>2016</v>
      </c>
    </row>
    <row r="13251" spans="1:9" ht="14.45" customHeight="1" x14ac:dyDescent="0.25">
      <c r="A13251" t="s">
        <v>972</v>
      </c>
      <c r="B13251" t="s">
        <v>177</v>
      </c>
      <c r="C13251" s="76" t="s">
        <v>842</v>
      </c>
      <c r="D13251" t="s">
        <v>980</v>
      </c>
      <c r="E13251" s="82">
        <v>5</v>
      </c>
      <c r="F13251" t="s">
        <v>973</v>
      </c>
      <c r="G13251" s="83">
        <v>43034</v>
      </c>
      <c r="I13251">
        <v>2017</v>
      </c>
    </row>
    <row r="13252" spans="1:9" ht="14.45" customHeight="1" x14ac:dyDescent="0.25">
      <c r="A13252" t="s">
        <v>972</v>
      </c>
      <c r="B13252" t="s">
        <v>93</v>
      </c>
      <c r="C13252" s="76" t="s">
        <v>842</v>
      </c>
      <c r="D13252" t="s">
        <v>980</v>
      </c>
      <c r="E13252" s="82">
        <v>4</v>
      </c>
      <c r="F13252" t="s">
        <v>973</v>
      </c>
      <c r="G13252" s="83">
        <v>42762</v>
      </c>
      <c r="I13252">
        <v>2017</v>
      </c>
    </row>
    <row r="13253" spans="1:9" ht="14.45" customHeight="1" x14ac:dyDescent="0.25">
      <c r="A13253" t="s">
        <v>972</v>
      </c>
      <c r="B13253" t="s">
        <v>187</v>
      </c>
      <c r="C13253" s="76" t="s">
        <v>842</v>
      </c>
      <c r="D13253" t="s">
        <v>980</v>
      </c>
      <c r="E13253" s="82">
        <v>3.5</v>
      </c>
      <c r="F13253" t="s">
        <v>973</v>
      </c>
      <c r="G13253" s="83">
        <v>42745</v>
      </c>
      <c r="I13253">
        <v>2017</v>
      </c>
    </row>
    <row r="13254" spans="1:9" ht="14.45" customHeight="1" x14ac:dyDescent="0.25">
      <c r="A13254" t="s">
        <v>972</v>
      </c>
      <c r="B13254" t="s">
        <v>63</v>
      </c>
      <c r="C13254" s="76" t="s">
        <v>842</v>
      </c>
      <c r="D13254" t="s">
        <v>980</v>
      </c>
      <c r="E13254" s="82">
        <v>3</v>
      </c>
      <c r="F13254" t="s">
        <v>973</v>
      </c>
      <c r="G13254" s="83">
        <v>42705</v>
      </c>
      <c r="I13254">
        <v>2016</v>
      </c>
    </row>
    <row r="13255" spans="1:9" ht="14.45" customHeight="1" x14ac:dyDescent="0.25">
      <c r="A13255" t="s">
        <v>972</v>
      </c>
      <c r="B13255" t="s">
        <v>95</v>
      </c>
      <c r="C13255" s="76" t="s">
        <v>842</v>
      </c>
      <c r="D13255" t="s">
        <v>980</v>
      </c>
      <c r="E13255" s="82">
        <v>8.6</v>
      </c>
      <c r="F13255" t="s">
        <v>973</v>
      </c>
      <c r="G13255" s="83">
        <v>42734</v>
      </c>
      <c r="I13255">
        <v>2016</v>
      </c>
    </row>
    <row r="13256" spans="1:9" ht="14.45" customHeight="1" x14ac:dyDescent="0.25">
      <c r="A13256" t="s">
        <v>972</v>
      </c>
      <c r="B13256" t="s">
        <v>232</v>
      </c>
      <c r="C13256" s="76" t="s">
        <v>842</v>
      </c>
      <c r="D13256" t="s">
        <v>980</v>
      </c>
      <c r="E13256" s="82">
        <v>3.6</v>
      </c>
      <c r="F13256" t="s">
        <v>973</v>
      </c>
      <c r="G13256" s="83">
        <v>42760</v>
      </c>
      <c r="I13256">
        <v>2017</v>
      </c>
    </row>
    <row r="13257" spans="1:9" ht="14.45" customHeight="1" x14ac:dyDescent="0.25">
      <c r="A13257" t="s">
        <v>972</v>
      </c>
      <c r="B13257" t="s">
        <v>241</v>
      </c>
      <c r="C13257" s="76" t="s">
        <v>842</v>
      </c>
      <c r="D13257" t="s">
        <v>980</v>
      </c>
      <c r="E13257" s="82">
        <v>3</v>
      </c>
      <c r="F13257" t="s">
        <v>973</v>
      </c>
      <c r="G13257" s="83">
        <v>42723</v>
      </c>
      <c r="I13257">
        <v>2016</v>
      </c>
    </row>
    <row r="13258" spans="1:9" ht="14.45" customHeight="1" x14ac:dyDescent="0.25">
      <c r="A13258" t="s">
        <v>972</v>
      </c>
      <c r="B13258" t="s">
        <v>246</v>
      </c>
      <c r="C13258" s="76" t="s">
        <v>842</v>
      </c>
      <c r="D13258" t="s">
        <v>980</v>
      </c>
      <c r="E13258" s="82">
        <v>6</v>
      </c>
      <c r="F13258" t="s">
        <v>973</v>
      </c>
      <c r="G13258" s="83">
        <v>42765</v>
      </c>
      <c r="I13258">
        <v>2017</v>
      </c>
    </row>
    <row r="13259" spans="1:9" ht="14.45" customHeight="1" x14ac:dyDescent="0.25">
      <c r="A13259" t="s">
        <v>972</v>
      </c>
      <c r="B13259" t="s">
        <v>153</v>
      </c>
      <c r="C13259" s="76" t="s">
        <v>842</v>
      </c>
      <c r="D13259" t="s">
        <v>980</v>
      </c>
      <c r="E13259" s="82">
        <v>6</v>
      </c>
      <c r="F13259" t="s">
        <v>973</v>
      </c>
      <c r="G13259" s="83">
        <v>42768</v>
      </c>
      <c r="I13259">
        <v>2017</v>
      </c>
    </row>
    <row r="13260" spans="1:9" ht="14.45" customHeight="1" x14ac:dyDescent="0.25">
      <c r="A13260" t="s">
        <v>972</v>
      </c>
      <c r="B13260" t="s">
        <v>248</v>
      </c>
      <c r="C13260" s="76" t="s">
        <v>842</v>
      </c>
      <c r="D13260" t="s">
        <v>980</v>
      </c>
      <c r="E13260" s="82">
        <v>5</v>
      </c>
      <c r="F13260" t="s">
        <v>973</v>
      </c>
      <c r="G13260" s="83">
        <v>42796</v>
      </c>
      <c r="I13260">
        <v>2017</v>
      </c>
    </row>
    <row r="13261" spans="1:9" ht="14.45" customHeight="1" x14ac:dyDescent="0.25">
      <c r="A13261" t="s">
        <v>972</v>
      </c>
      <c r="B13261" t="s">
        <v>88</v>
      </c>
      <c r="C13261" s="76" t="s">
        <v>842</v>
      </c>
      <c r="D13261" t="s">
        <v>980</v>
      </c>
      <c r="E13261" s="82">
        <v>3.8</v>
      </c>
      <c r="F13261" t="s">
        <v>973</v>
      </c>
      <c r="G13261" s="83">
        <v>42851</v>
      </c>
      <c r="I13261">
        <v>2017</v>
      </c>
    </row>
    <row r="13262" spans="1:9" ht="14.45" customHeight="1" x14ac:dyDescent="0.25">
      <c r="A13262" t="s">
        <v>972</v>
      </c>
      <c r="B13262" s="74" t="s">
        <v>214</v>
      </c>
      <c r="C13262" s="76" t="s">
        <v>842</v>
      </c>
      <c r="D13262" t="s">
        <v>980</v>
      </c>
      <c r="E13262" s="82">
        <v>4.2</v>
      </c>
      <c r="F13262" t="s">
        <v>973</v>
      </c>
      <c r="G13262" s="83">
        <v>42706</v>
      </c>
      <c r="I13262">
        <v>2016</v>
      </c>
    </row>
    <row r="13263" spans="1:9" ht="14.45" customHeight="1" x14ac:dyDescent="0.25">
      <c r="A13263" t="s">
        <v>972</v>
      </c>
      <c r="B13263" t="s">
        <v>148</v>
      </c>
      <c r="C13263" s="76" t="s">
        <v>842</v>
      </c>
      <c r="D13263" t="s">
        <v>980</v>
      </c>
      <c r="E13263" s="82">
        <v>4</v>
      </c>
      <c r="F13263" t="s">
        <v>973</v>
      </c>
      <c r="G13263" s="83">
        <v>42929</v>
      </c>
      <c r="I13263">
        <v>2017</v>
      </c>
    </row>
    <row r="13264" spans="1:9" ht="14.45" customHeight="1" x14ac:dyDescent="0.25">
      <c r="A13264" t="s">
        <v>972</v>
      </c>
      <c r="B13264" t="s">
        <v>207</v>
      </c>
      <c r="C13264" s="76" t="s">
        <v>842</v>
      </c>
      <c r="D13264" t="s">
        <v>980</v>
      </c>
      <c r="E13264" s="82">
        <v>3.8</v>
      </c>
      <c r="F13264" t="s">
        <v>973</v>
      </c>
      <c r="G13264" s="83">
        <v>42832</v>
      </c>
      <c r="I13264">
        <v>2017</v>
      </c>
    </row>
    <row r="13265" spans="1:9" ht="14.45" customHeight="1" x14ac:dyDescent="0.25">
      <c r="A13265" t="s">
        <v>972</v>
      </c>
      <c r="B13265" t="s">
        <v>251</v>
      </c>
      <c r="C13265" s="76" t="s">
        <v>842</v>
      </c>
      <c r="D13265" t="s">
        <v>980</v>
      </c>
      <c r="E13265" s="82">
        <v>5</v>
      </c>
      <c r="F13265" t="s">
        <v>973</v>
      </c>
      <c r="G13265" s="83">
        <v>42725</v>
      </c>
      <c r="I13265">
        <v>2016</v>
      </c>
    </row>
    <row r="13266" spans="1:9" ht="14.45" customHeight="1" x14ac:dyDescent="0.25">
      <c r="A13266" t="s">
        <v>972</v>
      </c>
      <c r="B13266" t="s">
        <v>71</v>
      </c>
      <c r="C13266" s="76" t="s">
        <v>842</v>
      </c>
      <c r="D13266" t="s">
        <v>980</v>
      </c>
      <c r="E13266" s="82">
        <v>6</v>
      </c>
      <c r="F13266" t="s">
        <v>973</v>
      </c>
      <c r="G13266" s="83">
        <v>42773</v>
      </c>
      <c r="I13266">
        <v>2017</v>
      </c>
    </row>
    <row r="13267" spans="1:9" ht="14.45" customHeight="1" x14ac:dyDescent="0.25">
      <c r="A13267" t="s">
        <v>972</v>
      </c>
      <c r="B13267" t="s">
        <v>247</v>
      </c>
      <c r="C13267" s="76" t="s">
        <v>842</v>
      </c>
      <c r="D13267" t="s">
        <v>980</v>
      </c>
      <c r="E13267" s="82">
        <v>7.2</v>
      </c>
      <c r="F13267" t="s">
        <v>973</v>
      </c>
      <c r="G13267" s="83">
        <v>42719</v>
      </c>
      <c r="I13267">
        <v>2016</v>
      </c>
    </row>
    <row r="13268" spans="1:9" ht="14.45" customHeight="1" x14ac:dyDescent="0.25">
      <c r="A13268" t="s">
        <v>972</v>
      </c>
      <c r="B13268" t="s">
        <v>241</v>
      </c>
      <c r="C13268" s="76" t="s">
        <v>842</v>
      </c>
      <c r="D13268" t="s">
        <v>980</v>
      </c>
      <c r="E13268" s="82">
        <v>6</v>
      </c>
      <c r="F13268" t="s">
        <v>973</v>
      </c>
      <c r="G13268" s="83">
        <v>42748</v>
      </c>
      <c r="I13268">
        <v>2017</v>
      </c>
    </row>
    <row r="13269" spans="1:9" ht="14.45" customHeight="1" x14ac:dyDescent="0.25">
      <c r="A13269" t="s">
        <v>972</v>
      </c>
      <c r="B13269" t="s">
        <v>253</v>
      </c>
      <c r="C13269" s="76" t="s">
        <v>842</v>
      </c>
      <c r="D13269" t="s">
        <v>980</v>
      </c>
      <c r="E13269" s="82">
        <v>7.6</v>
      </c>
      <c r="F13269" t="s">
        <v>973</v>
      </c>
      <c r="G13269" s="83">
        <v>42717</v>
      </c>
      <c r="I13269">
        <v>2016</v>
      </c>
    </row>
    <row r="13270" spans="1:9" ht="14.45" customHeight="1" x14ac:dyDescent="0.25">
      <c r="A13270" t="s">
        <v>972</v>
      </c>
      <c r="B13270" t="s">
        <v>128</v>
      </c>
      <c r="C13270" s="76" t="s">
        <v>842</v>
      </c>
      <c r="D13270" t="s">
        <v>980</v>
      </c>
      <c r="E13270" s="82">
        <v>15</v>
      </c>
      <c r="F13270" t="s">
        <v>973</v>
      </c>
      <c r="G13270" s="83">
        <v>42983</v>
      </c>
      <c r="I13270">
        <v>2017</v>
      </c>
    </row>
    <row r="13271" spans="1:9" ht="14.45" customHeight="1" x14ac:dyDescent="0.25">
      <c r="A13271" t="s">
        <v>972</v>
      </c>
      <c r="B13271" t="s">
        <v>292</v>
      </c>
      <c r="C13271" s="76" t="s">
        <v>842</v>
      </c>
      <c r="D13271" t="s">
        <v>980</v>
      </c>
      <c r="E13271" s="82">
        <v>3</v>
      </c>
      <c r="F13271" t="s">
        <v>973</v>
      </c>
      <c r="G13271" s="83">
        <v>42751</v>
      </c>
      <c r="I13271">
        <v>2017</v>
      </c>
    </row>
    <row r="13272" spans="1:9" ht="14.45" customHeight="1" x14ac:dyDescent="0.25">
      <c r="A13272" t="s">
        <v>972</v>
      </c>
      <c r="B13272" t="s">
        <v>254</v>
      </c>
      <c r="C13272" s="76" t="s">
        <v>842</v>
      </c>
      <c r="D13272" t="s">
        <v>980</v>
      </c>
      <c r="E13272" s="82">
        <v>3</v>
      </c>
      <c r="F13272" t="s">
        <v>973</v>
      </c>
      <c r="G13272" s="83">
        <v>42745</v>
      </c>
      <c r="I13272">
        <v>2017</v>
      </c>
    </row>
    <row r="13273" spans="1:9" ht="14.45" customHeight="1" x14ac:dyDescent="0.25">
      <c r="A13273" t="s">
        <v>972</v>
      </c>
      <c r="B13273" t="s">
        <v>66</v>
      </c>
      <c r="C13273" s="76" t="s">
        <v>842</v>
      </c>
      <c r="D13273" t="s">
        <v>980</v>
      </c>
      <c r="E13273" s="82">
        <v>6</v>
      </c>
      <c r="F13273" t="s">
        <v>973</v>
      </c>
      <c r="G13273" s="83">
        <v>42716</v>
      </c>
      <c r="I13273">
        <v>2016</v>
      </c>
    </row>
    <row r="13274" spans="1:9" ht="14.45" customHeight="1" x14ac:dyDescent="0.25">
      <c r="A13274" t="s">
        <v>972</v>
      </c>
      <c r="B13274" t="s">
        <v>185</v>
      </c>
      <c r="C13274" s="76" t="s">
        <v>842</v>
      </c>
      <c r="D13274" t="s">
        <v>980</v>
      </c>
      <c r="E13274" s="82">
        <v>6</v>
      </c>
      <c r="F13274" t="s">
        <v>973</v>
      </c>
      <c r="G13274" s="83">
        <v>42800</v>
      </c>
      <c r="I13274">
        <v>2017</v>
      </c>
    </row>
    <row r="13275" spans="1:9" ht="14.45" customHeight="1" x14ac:dyDescent="0.25">
      <c r="A13275" t="s">
        <v>972</v>
      </c>
      <c r="B13275" t="s">
        <v>213</v>
      </c>
      <c r="C13275" s="76" t="s">
        <v>842</v>
      </c>
      <c r="D13275" t="s">
        <v>980</v>
      </c>
      <c r="E13275" s="82">
        <v>3</v>
      </c>
      <c r="F13275" t="s">
        <v>973</v>
      </c>
      <c r="G13275" s="83">
        <v>43069</v>
      </c>
      <c r="I13275">
        <v>2017</v>
      </c>
    </row>
    <row r="13276" spans="1:9" ht="14.45" customHeight="1" x14ac:dyDescent="0.25">
      <c r="A13276" t="s">
        <v>972</v>
      </c>
      <c r="B13276" t="s">
        <v>240</v>
      </c>
      <c r="C13276" s="76" t="s">
        <v>842</v>
      </c>
      <c r="D13276" t="s">
        <v>980</v>
      </c>
      <c r="E13276" s="82">
        <v>15</v>
      </c>
      <c r="F13276" t="s">
        <v>973</v>
      </c>
      <c r="G13276" s="83">
        <v>42845</v>
      </c>
      <c r="I13276">
        <v>2017</v>
      </c>
    </row>
    <row r="13277" spans="1:9" x14ac:dyDescent="0.25">
      <c r="A13277" t="s">
        <v>972</v>
      </c>
      <c r="B13277" t="s">
        <v>240</v>
      </c>
      <c r="C13277" s="76" t="s">
        <v>842</v>
      </c>
      <c r="D13277" t="s">
        <v>980</v>
      </c>
      <c r="E13277" s="82">
        <v>10</v>
      </c>
      <c r="F13277" t="s">
        <v>973</v>
      </c>
      <c r="G13277" s="83">
        <v>42768</v>
      </c>
      <c r="I13277">
        <v>2017</v>
      </c>
    </row>
    <row r="13278" spans="1:9" x14ac:dyDescent="0.25">
      <c r="A13278" t="s">
        <v>972</v>
      </c>
      <c r="B13278" t="s">
        <v>115</v>
      </c>
      <c r="C13278" s="76" t="s">
        <v>842</v>
      </c>
      <c r="D13278" t="s">
        <v>980</v>
      </c>
      <c r="E13278" s="82">
        <v>3.8</v>
      </c>
      <c r="F13278" t="s">
        <v>973</v>
      </c>
      <c r="G13278" s="83">
        <v>42873</v>
      </c>
      <c r="I13278">
        <v>2017</v>
      </c>
    </row>
    <row r="13279" spans="1:9" x14ac:dyDescent="0.25">
      <c r="A13279" t="s">
        <v>972</v>
      </c>
      <c r="B13279" t="s">
        <v>243</v>
      </c>
      <c r="C13279" s="76" t="s">
        <v>842</v>
      </c>
      <c r="D13279" t="s">
        <v>980</v>
      </c>
      <c r="E13279" s="82">
        <v>3.8</v>
      </c>
      <c r="F13279" t="s">
        <v>973</v>
      </c>
      <c r="G13279" s="83">
        <v>42755</v>
      </c>
      <c r="I13279">
        <v>2017</v>
      </c>
    </row>
    <row r="13280" spans="1:9" x14ac:dyDescent="0.25">
      <c r="A13280" t="s">
        <v>972</v>
      </c>
      <c r="B13280" t="s">
        <v>232</v>
      </c>
      <c r="C13280" s="76" t="s">
        <v>842</v>
      </c>
      <c r="D13280" t="s">
        <v>980</v>
      </c>
      <c r="E13280" s="82">
        <v>7.6</v>
      </c>
      <c r="F13280" t="s">
        <v>973</v>
      </c>
      <c r="G13280" s="83">
        <v>42733</v>
      </c>
      <c r="I13280">
        <v>2016</v>
      </c>
    </row>
    <row r="13281" spans="1:9" x14ac:dyDescent="0.25">
      <c r="A13281" t="s">
        <v>972</v>
      </c>
      <c r="B13281" t="s">
        <v>175</v>
      </c>
      <c r="C13281" s="76" t="s">
        <v>842</v>
      </c>
      <c r="D13281" t="s">
        <v>980</v>
      </c>
      <c r="E13281" s="82">
        <v>7.6</v>
      </c>
      <c r="F13281" t="s">
        <v>973</v>
      </c>
      <c r="G13281" s="83">
        <v>42830</v>
      </c>
      <c r="I13281">
        <v>2017</v>
      </c>
    </row>
    <row r="13282" spans="1:9" x14ac:dyDescent="0.25">
      <c r="A13282" t="s">
        <v>972</v>
      </c>
      <c r="B13282" t="s">
        <v>92</v>
      </c>
      <c r="C13282" s="76" t="s">
        <v>842</v>
      </c>
      <c r="D13282" t="s">
        <v>980</v>
      </c>
      <c r="E13282" s="82">
        <v>11.7</v>
      </c>
      <c r="F13282" t="s">
        <v>973</v>
      </c>
      <c r="G13282" s="83">
        <v>42839</v>
      </c>
      <c r="I13282">
        <v>2017</v>
      </c>
    </row>
    <row r="13283" spans="1:9" x14ac:dyDescent="0.25">
      <c r="A13283" t="s">
        <v>972</v>
      </c>
      <c r="B13283" t="s">
        <v>173</v>
      </c>
      <c r="C13283" s="76" t="s">
        <v>842</v>
      </c>
      <c r="D13283" t="s">
        <v>980</v>
      </c>
      <c r="E13283" s="82">
        <v>5</v>
      </c>
      <c r="F13283" t="s">
        <v>973</v>
      </c>
      <c r="G13283" s="83">
        <v>43048</v>
      </c>
      <c r="I13283">
        <v>2017</v>
      </c>
    </row>
    <row r="13284" spans="1:9" x14ac:dyDescent="0.25">
      <c r="A13284" t="s">
        <v>972</v>
      </c>
      <c r="B13284" t="s">
        <v>30</v>
      </c>
      <c r="C13284" s="76" t="s">
        <v>842</v>
      </c>
      <c r="D13284" t="s">
        <v>980</v>
      </c>
      <c r="E13284" s="82">
        <v>10</v>
      </c>
      <c r="F13284" t="s">
        <v>973</v>
      </c>
      <c r="G13284" s="83">
        <v>42950</v>
      </c>
      <c r="I13284">
        <v>2017</v>
      </c>
    </row>
    <row r="13285" spans="1:9" x14ac:dyDescent="0.25">
      <c r="A13285" t="s">
        <v>972</v>
      </c>
      <c r="B13285" t="s">
        <v>11</v>
      </c>
      <c r="C13285" s="76" t="s">
        <v>842</v>
      </c>
      <c r="D13285" t="s">
        <v>980</v>
      </c>
      <c r="E13285" s="82">
        <v>4.5</v>
      </c>
      <c r="F13285" t="s">
        <v>973</v>
      </c>
      <c r="G13285" s="83">
        <v>42759</v>
      </c>
      <c r="I13285">
        <v>2017</v>
      </c>
    </row>
    <row r="13286" spans="1:9" x14ac:dyDescent="0.25">
      <c r="A13286" t="s">
        <v>972</v>
      </c>
      <c r="B13286" t="s">
        <v>279</v>
      </c>
      <c r="C13286" s="76" t="s">
        <v>842</v>
      </c>
      <c r="D13286" t="s">
        <v>980</v>
      </c>
      <c r="E13286" s="82">
        <v>10</v>
      </c>
      <c r="F13286" t="s">
        <v>973</v>
      </c>
      <c r="G13286" s="83">
        <v>43020</v>
      </c>
      <c r="I13286">
        <v>2017</v>
      </c>
    </row>
    <row r="13287" spans="1:9" x14ac:dyDescent="0.25">
      <c r="A13287" t="s">
        <v>972</v>
      </c>
      <c r="B13287" t="s">
        <v>239</v>
      </c>
      <c r="C13287" s="76" t="s">
        <v>842</v>
      </c>
      <c r="D13287" t="s">
        <v>980</v>
      </c>
      <c r="E13287" s="82">
        <v>7.6</v>
      </c>
      <c r="F13287" t="s">
        <v>973</v>
      </c>
      <c r="G13287" s="83">
        <v>42726</v>
      </c>
      <c r="I13287">
        <v>2016</v>
      </c>
    </row>
    <row r="13288" spans="1:9" x14ac:dyDescent="0.25">
      <c r="A13288" t="s">
        <v>972</v>
      </c>
      <c r="B13288" t="s">
        <v>178</v>
      </c>
      <c r="C13288" s="76" t="s">
        <v>842</v>
      </c>
      <c r="D13288" t="s">
        <v>980</v>
      </c>
      <c r="E13288" s="82">
        <v>4</v>
      </c>
      <c r="F13288" t="s">
        <v>973</v>
      </c>
      <c r="G13288" s="83">
        <v>42881</v>
      </c>
      <c r="I13288">
        <v>2017</v>
      </c>
    </row>
    <row r="13289" spans="1:9" x14ac:dyDescent="0.25">
      <c r="A13289" t="s">
        <v>972</v>
      </c>
      <c r="B13289" t="s">
        <v>63</v>
      </c>
      <c r="C13289" s="76" t="s">
        <v>842</v>
      </c>
      <c r="D13289" t="s">
        <v>980</v>
      </c>
      <c r="E13289" s="82">
        <v>6</v>
      </c>
      <c r="F13289" t="s">
        <v>973</v>
      </c>
      <c r="G13289" s="83">
        <v>42747</v>
      </c>
      <c r="I13289">
        <v>2017</v>
      </c>
    </row>
    <row r="13290" spans="1:9" x14ac:dyDescent="0.25">
      <c r="A13290" t="s">
        <v>972</v>
      </c>
      <c r="B13290" t="s">
        <v>205</v>
      </c>
      <c r="C13290" s="76" t="s">
        <v>842</v>
      </c>
      <c r="D13290" t="s">
        <v>980</v>
      </c>
      <c r="E13290" s="82">
        <v>6</v>
      </c>
      <c r="F13290" t="s">
        <v>973</v>
      </c>
      <c r="G13290" s="83">
        <v>42762</v>
      </c>
      <c r="I13290">
        <v>2017</v>
      </c>
    </row>
    <row r="13291" spans="1:9" x14ac:dyDescent="0.25">
      <c r="A13291" t="s">
        <v>972</v>
      </c>
      <c r="B13291" t="s">
        <v>178</v>
      </c>
      <c r="C13291" s="76" t="s">
        <v>842</v>
      </c>
      <c r="D13291" t="s">
        <v>980</v>
      </c>
      <c r="E13291" s="82">
        <v>7.6</v>
      </c>
      <c r="F13291" t="s">
        <v>973</v>
      </c>
      <c r="G13291" s="83">
        <v>42766</v>
      </c>
      <c r="I13291">
        <v>2017</v>
      </c>
    </row>
    <row r="13292" spans="1:9" x14ac:dyDescent="0.25">
      <c r="A13292" t="s">
        <v>972</v>
      </c>
      <c r="B13292" t="s">
        <v>253</v>
      </c>
      <c r="C13292" s="76" t="s">
        <v>842</v>
      </c>
      <c r="D13292" t="s">
        <v>980</v>
      </c>
      <c r="E13292" s="82">
        <v>8</v>
      </c>
      <c r="F13292" t="s">
        <v>973</v>
      </c>
      <c r="G13292" s="83">
        <v>42936</v>
      </c>
      <c r="I13292">
        <v>2017</v>
      </c>
    </row>
    <row r="13293" spans="1:9" x14ac:dyDescent="0.25">
      <c r="A13293" t="s">
        <v>972</v>
      </c>
      <c r="B13293" t="s">
        <v>94</v>
      </c>
      <c r="C13293" s="76" t="s">
        <v>842</v>
      </c>
      <c r="D13293" t="s">
        <v>980</v>
      </c>
      <c r="E13293" s="82">
        <v>7.6</v>
      </c>
      <c r="F13293" t="s">
        <v>973</v>
      </c>
      <c r="G13293" s="83">
        <v>42898</v>
      </c>
      <c r="I13293">
        <v>2017</v>
      </c>
    </row>
    <row r="13294" spans="1:9" x14ac:dyDescent="0.25">
      <c r="A13294" t="s">
        <v>972</v>
      </c>
      <c r="B13294" t="s">
        <v>230</v>
      </c>
      <c r="C13294" s="76" t="s">
        <v>842</v>
      </c>
      <c r="D13294" t="s">
        <v>980</v>
      </c>
      <c r="E13294" s="82">
        <v>7.6</v>
      </c>
      <c r="F13294" t="s">
        <v>973</v>
      </c>
      <c r="G13294" s="83">
        <v>42870</v>
      </c>
      <c r="I13294">
        <v>2017</v>
      </c>
    </row>
    <row r="13295" spans="1:9" x14ac:dyDescent="0.25">
      <c r="A13295" t="s">
        <v>972</v>
      </c>
      <c r="B13295" t="s">
        <v>133</v>
      </c>
      <c r="C13295" s="76" t="s">
        <v>842</v>
      </c>
      <c r="D13295" t="s">
        <v>980</v>
      </c>
      <c r="E13295" s="82">
        <v>15</v>
      </c>
      <c r="F13295" t="s">
        <v>973</v>
      </c>
      <c r="G13295" s="83">
        <v>43032</v>
      </c>
      <c r="I13295">
        <v>2017</v>
      </c>
    </row>
    <row r="13296" spans="1:9" x14ac:dyDescent="0.25">
      <c r="A13296" t="s">
        <v>972</v>
      </c>
      <c r="B13296" t="s">
        <v>243</v>
      </c>
      <c r="C13296" s="76" t="s">
        <v>842</v>
      </c>
      <c r="D13296" t="s">
        <v>980</v>
      </c>
      <c r="E13296" s="82">
        <v>5</v>
      </c>
      <c r="F13296" t="s">
        <v>973</v>
      </c>
      <c r="G13296" s="83">
        <v>42856</v>
      </c>
      <c r="I13296">
        <v>2017</v>
      </c>
    </row>
    <row r="13297" spans="1:9" x14ac:dyDescent="0.25">
      <c r="A13297" t="s">
        <v>972</v>
      </c>
      <c r="B13297" t="s">
        <v>278</v>
      </c>
      <c r="C13297" s="76" t="s">
        <v>842</v>
      </c>
      <c r="D13297" t="s">
        <v>980</v>
      </c>
      <c r="E13297" s="82">
        <v>13.6</v>
      </c>
      <c r="F13297" t="s">
        <v>973</v>
      </c>
      <c r="G13297" s="83">
        <v>42863</v>
      </c>
      <c r="I13297">
        <v>2017</v>
      </c>
    </row>
    <row r="13298" spans="1:9" x14ac:dyDescent="0.25">
      <c r="A13298" t="s">
        <v>972</v>
      </c>
      <c r="B13298" t="s">
        <v>173</v>
      </c>
      <c r="C13298" s="76" t="s">
        <v>842</v>
      </c>
      <c r="D13298" t="s">
        <v>980</v>
      </c>
      <c r="E13298" s="82">
        <v>5</v>
      </c>
      <c r="F13298" t="s">
        <v>973</v>
      </c>
      <c r="G13298" s="83">
        <v>42845</v>
      </c>
      <c r="I13298">
        <v>2017</v>
      </c>
    </row>
    <row r="13299" spans="1:9" x14ac:dyDescent="0.25">
      <c r="A13299" t="s">
        <v>972</v>
      </c>
      <c r="B13299" t="s">
        <v>247</v>
      </c>
      <c r="C13299" s="76" t="s">
        <v>842</v>
      </c>
      <c r="D13299" t="s">
        <v>980</v>
      </c>
      <c r="E13299" s="82">
        <v>5</v>
      </c>
      <c r="F13299" t="s">
        <v>973</v>
      </c>
      <c r="G13299" s="83">
        <v>42759</v>
      </c>
      <c r="I13299">
        <v>2017</v>
      </c>
    </row>
    <row r="13300" spans="1:9" x14ac:dyDescent="0.25">
      <c r="A13300" t="s">
        <v>972</v>
      </c>
      <c r="B13300" t="s">
        <v>249</v>
      </c>
      <c r="C13300" s="76" t="s">
        <v>842</v>
      </c>
      <c r="D13300" t="s">
        <v>980</v>
      </c>
      <c r="E13300" s="82">
        <v>5</v>
      </c>
      <c r="F13300" t="s">
        <v>973</v>
      </c>
      <c r="G13300" s="83">
        <v>42881</v>
      </c>
      <c r="I13300">
        <v>2017</v>
      </c>
    </row>
    <row r="13301" spans="1:9" x14ac:dyDescent="0.25">
      <c r="A13301" t="s">
        <v>972</v>
      </c>
      <c r="B13301" t="s">
        <v>244</v>
      </c>
      <c r="C13301" s="76" t="s">
        <v>842</v>
      </c>
      <c r="D13301" t="s">
        <v>980</v>
      </c>
      <c r="E13301" s="82">
        <v>12.5</v>
      </c>
      <c r="F13301" t="s">
        <v>973</v>
      </c>
      <c r="G13301" s="83">
        <v>42786</v>
      </c>
      <c r="I13301">
        <v>2017</v>
      </c>
    </row>
    <row r="13302" spans="1:9" x14ac:dyDescent="0.25">
      <c r="A13302" t="s">
        <v>972</v>
      </c>
      <c r="B13302" t="s">
        <v>177</v>
      </c>
      <c r="C13302" s="76" t="s">
        <v>842</v>
      </c>
      <c r="D13302" t="s">
        <v>980</v>
      </c>
      <c r="E13302" s="82">
        <v>5</v>
      </c>
      <c r="F13302" t="s">
        <v>973</v>
      </c>
      <c r="G13302" s="83">
        <v>42809</v>
      </c>
      <c r="I13302">
        <v>2017</v>
      </c>
    </row>
    <row r="13303" spans="1:9" x14ac:dyDescent="0.25">
      <c r="A13303" t="s">
        <v>972</v>
      </c>
      <c r="B13303" t="s">
        <v>232</v>
      </c>
      <c r="C13303" s="76" t="s">
        <v>842</v>
      </c>
      <c r="D13303" t="s">
        <v>980</v>
      </c>
      <c r="E13303" s="82">
        <v>5</v>
      </c>
      <c r="F13303" t="s">
        <v>973</v>
      </c>
      <c r="G13303" s="83">
        <v>42804</v>
      </c>
      <c r="I13303">
        <v>2017</v>
      </c>
    </row>
    <row r="13304" spans="1:9" x14ac:dyDescent="0.25">
      <c r="A13304" t="s">
        <v>972</v>
      </c>
      <c r="B13304" t="s">
        <v>240</v>
      </c>
      <c r="C13304" s="76" t="s">
        <v>842</v>
      </c>
      <c r="D13304" t="s">
        <v>980</v>
      </c>
      <c r="E13304" s="82">
        <v>7.6</v>
      </c>
      <c r="F13304" t="s">
        <v>973</v>
      </c>
      <c r="G13304" s="83">
        <v>42726</v>
      </c>
      <c r="I13304">
        <v>2016</v>
      </c>
    </row>
    <row r="13305" spans="1:9" x14ac:dyDescent="0.25">
      <c r="A13305" t="s">
        <v>972</v>
      </c>
      <c r="B13305" t="s">
        <v>241</v>
      </c>
      <c r="C13305" s="76" t="s">
        <v>842</v>
      </c>
      <c r="D13305" t="s">
        <v>980</v>
      </c>
      <c r="E13305" s="82">
        <v>6</v>
      </c>
      <c r="F13305" t="s">
        <v>973</v>
      </c>
      <c r="G13305" s="83">
        <v>42748</v>
      </c>
      <c r="I13305">
        <v>2017</v>
      </c>
    </row>
    <row r="13306" spans="1:9" x14ac:dyDescent="0.25">
      <c r="A13306" t="s">
        <v>972</v>
      </c>
      <c r="B13306" t="s">
        <v>214</v>
      </c>
      <c r="C13306" s="76" t="s">
        <v>842</v>
      </c>
      <c r="D13306" t="s">
        <v>980</v>
      </c>
      <c r="E13306" s="82">
        <v>6.6</v>
      </c>
      <c r="F13306" t="s">
        <v>973</v>
      </c>
      <c r="G13306" s="83">
        <v>42739</v>
      </c>
      <c r="I13306">
        <v>2017</v>
      </c>
    </row>
    <row r="13307" spans="1:9" x14ac:dyDescent="0.25">
      <c r="A13307" t="s">
        <v>972</v>
      </c>
      <c r="B13307" t="s">
        <v>251</v>
      </c>
      <c r="C13307" s="76" t="s">
        <v>842</v>
      </c>
      <c r="D13307" t="s">
        <v>980</v>
      </c>
      <c r="E13307" s="82">
        <v>6</v>
      </c>
      <c r="F13307" t="s">
        <v>973</v>
      </c>
      <c r="G13307" s="83">
        <v>42725</v>
      </c>
      <c r="I13307">
        <v>2016</v>
      </c>
    </row>
    <row r="13308" spans="1:9" x14ac:dyDescent="0.25">
      <c r="A13308" t="s">
        <v>972</v>
      </c>
      <c r="B13308" t="s">
        <v>199</v>
      </c>
      <c r="C13308" s="76" t="s">
        <v>842</v>
      </c>
      <c r="D13308" t="s">
        <v>980</v>
      </c>
      <c r="E13308" s="82">
        <v>12</v>
      </c>
      <c r="F13308" t="s">
        <v>973</v>
      </c>
      <c r="G13308" s="83">
        <v>42762</v>
      </c>
      <c r="I13308">
        <v>2017</v>
      </c>
    </row>
    <row r="13309" spans="1:9" x14ac:dyDescent="0.25">
      <c r="A13309" t="s">
        <v>972</v>
      </c>
      <c r="B13309" t="s">
        <v>249</v>
      </c>
      <c r="C13309" s="76" t="s">
        <v>842</v>
      </c>
      <c r="D13309" t="s">
        <v>980</v>
      </c>
      <c r="E13309" s="82">
        <v>7.6</v>
      </c>
      <c r="F13309" t="s">
        <v>973</v>
      </c>
      <c r="G13309" s="83">
        <v>42965</v>
      </c>
      <c r="I13309">
        <v>2017</v>
      </c>
    </row>
    <row r="13310" spans="1:9" x14ac:dyDescent="0.25">
      <c r="A13310" t="s">
        <v>972</v>
      </c>
      <c r="B13310" t="s">
        <v>100</v>
      </c>
      <c r="C13310" s="76" t="s">
        <v>842</v>
      </c>
      <c r="D13310" t="s">
        <v>980</v>
      </c>
      <c r="E13310" s="82">
        <v>15</v>
      </c>
      <c r="F13310" t="s">
        <v>973</v>
      </c>
      <c r="G13310" s="83">
        <v>42744</v>
      </c>
      <c r="I13310">
        <v>2017</v>
      </c>
    </row>
    <row r="13311" spans="1:9" x14ac:dyDescent="0.25">
      <c r="A13311" t="s">
        <v>972</v>
      </c>
      <c r="B13311" t="s">
        <v>198</v>
      </c>
      <c r="C13311" s="76" t="s">
        <v>842</v>
      </c>
      <c r="D13311" t="s">
        <v>980</v>
      </c>
      <c r="E13311" s="82">
        <v>8.9600000000000009</v>
      </c>
      <c r="F13311" t="s">
        <v>973</v>
      </c>
      <c r="G13311" s="83">
        <v>42899</v>
      </c>
      <c r="I13311">
        <v>2017</v>
      </c>
    </row>
    <row r="13312" spans="1:9" x14ac:dyDescent="0.25">
      <c r="A13312" t="s">
        <v>972</v>
      </c>
      <c r="B13312" t="s">
        <v>96</v>
      </c>
      <c r="C13312" s="76" t="s">
        <v>842</v>
      </c>
      <c r="D13312" t="s">
        <v>980</v>
      </c>
      <c r="E13312" s="82">
        <v>3</v>
      </c>
      <c r="F13312" t="s">
        <v>973</v>
      </c>
      <c r="G13312" s="83">
        <v>42766</v>
      </c>
      <c r="I13312">
        <v>2017</v>
      </c>
    </row>
    <row r="13313" spans="1:9" x14ac:dyDescent="0.25">
      <c r="A13313" t="s">
        <v>972</v>
      </c>
      <c r="B13313" t="s">
        <v>245</v>
      </c>
      <c r="C13313" s="76" t="s">
        <v>842</v>
      </c>
      <c r="D13313" t="s">
        <v>980</v>
      </c>
      <c r="E13313" s="82">
        <v>7.6</v>
      </c>
      <c r="F13313" t="s">
        <v>973</v>
      </c>
      <c r="G13313" s="83">
        <v>42725</v>
      </c>
      <c r="I13313">
        <v>2016</v>
      </c>
    </row>
    <row r="13314" spans="1:9" x14ac:dyDescent="0.25">
      <c r="A13314" t="s">
        <v>972</v>
      </c>
      <c r="B13314" t="s">
        <v>66</v>
      </c>
      <c r="C13314" s="76" t="s">
        <v>842</v>
      </c>
      <c r="D13314" t="s">
        <v>980</v>
      </c>
      <c r="E13314" s="82">
        <v>3.6</v>
      </c>
      <c r="F13314" t="s">
        <v>973</v>
      </c>
      <c r="G13314" s="83">
        <v>42754</v>
      </c>
      <c r="I13314">
        <v>2017</v>
      </c>
    </row>
    <row r="13315" spans="1:9" x14ac:dyDescent="0.25">
      <c r="A13315" t="s">
        <v>972</v>
      </c>
      <c r="B13315" t="s">
        <v>147</v>
      </c>
      <c r="C13315" s="76" t="s">
        <v>842</v>
      </c>
      <c r="D13315" t="s">
        <v>980</v>
      </c>
      <c r="E13315" s="82">
        <v>7</v>
      </c>
      <c r="F13315" t="s">
        <v>973</v>
      </c>
      <c r="G13315" s="83">
        <v>43175</v>
      </c>
      <c r="I13315">
        <v>2018</v>
      </c>
    </row>
    <row r="13316" spans="1:9" x14ac:dyDescent="0.25">
      <c r="A13316" t="s">
        <v>972</v>
      </c>
      <c r="B13316" t="s">
        <v>253</v>
      </c>
      <c r="C13316" s="76" t="s">
        <v>842</v>
      </c>
      <c r="D13316" t="s">
        <v>980</v>
      </c>
      <c r="E13316" s="82">
        <v>6</v>
      </c>
      <c r="F13316" t="s">
        <v>973</v>
      </c>
      <c r="G13316" s="83">
        <v>42744</v>
      </c>
      <c r="I13316">
        <v>2017</v>
      </c>
    </row>
    <row r="13317" spans="1:9" x14ac:dyDescent="0.25">
      <c r="A13317" t="s">
        <v>972</v>
      </c>
      <c r="B13317" t="s">
        <v>253</v>
      </c>
      <c r="C13317" s="76" t="s">
        <v>842</v>
      </c>
      <c r="D13317" t="s">
        <v>980</v>
      </c>
      <c r="E13317" s="82">
        <v>12</v>
      </c>
      <c r="F13317" t="s">
        <v>973</v>
      </c>
      <c r="G13317" s="83">
        <v>42762</v>
      </c>
      <c r="I13317">
        <v>2017</v>
      </c>
    </row>
    <row r="13318" spans="1:9" x14ac:dyDescent="0.25">
      <c r="A13318" t="s">
        <v>972</v>
      </c>
      <c r="B13318" t="s">
        <v>240</v>
      </c>
      <c r="C13318" s="76" t="s">
        <v>842</v>
      </c>
      <c r="D13318" t="s">
        <v>980</v>
      </c>
      <c r="E13318" s="82">
        <v>6</v>
      </c>
      <c r="F13318" t="s">
        <v>973</v>
      </c>
      <c r="G13318" s="83">
        <v>42767</v>
      </c>
      <c r="I13318">
        <v>2017</v>
      </c>
    </row>
    <row r="13319" spans="1:9" x14ac:dyDescent="0.25">
      <c r="A13319" t="s">
        <v>972</v>
      </c>
      <c r="B13319" t="s">
        <v>248</v>
      </c>
      <c r="C13319" s="76" t="s">
        <v>842</v>
      </c>
      <c r="D13319" t="s">
        <v>980</v>
      </c>
      <c r="E13319" s="82">
        <v>5</v>
      </c>
      <c r="F13319" t="s">
        <v>973</v>
      </c>
      <c r="G13319" s="83">
        <v>42814</v>
      </c>
      <c r="I13319">
        <v>2017</v>
      </c>
    </row>
    <row r="13320" spans="1:9" x14ac:dyDescent="0.25">
      <c r="A13320" t="s">
        <v>972</v>
      </c>
      <c r="B13320" t="s">
        <v>249</v>
      </c>
      <c r="C13320" s="76" t="s">
        <v>842</v>
      </c>
      <c r="D13320" t="s">
        <v>980</v>
      </c>
      <c r="E13320" s="82">
        <v>11.4</v>
      </c>
      <c r="F13320" t="s">
        <v>973</v>
      </c>
      <c r="G13320" s="83">
        <v>42744</v>
      </c>
      <c r="I13320">
        <v>2017</v>
      </c>
    </row>
    <row r="13321" spans="1:9" x14ac:dyDescent="0.25">
      <c r="A13321" t="s">
        <v>972</v>
      </c>
      <c r="B13321" t="s">
        <v>253</v>
      </c>
      <c r="C13321" s="76" t="s">
        <v>842</v>
      </c>
      <c r="D13321" t="s">
        <v>980</v>
      </c>
      <c r="E13321" s="82">
        <v>6</v>
      </c>
      <c r="F13321" t="s">
        <v>973</v>
      </c>
      <c r="G13321" s="83">
        <v>42744</v>
      </c>
      <c r="I13321">
        <v>2017</v>
      </c>
    </row>
    <row r="13322" spans="1:9" x14ac:dyDescent="0.25">
      <c r="A13322" t="s">
        <v>972</v>
      </c>
      <c r="B13322" t="s">
        <v>229</v>
      </c>
      <c r="C13322" s="76" t="s">
        <v>842</v>
      </c>
      <c r="D13322" t="s">
        <v>980</v>
      </c>
      <c r="E13322" s="82">
        <v>3.6</v>
      </c>
      <c r="F13322" t="s">
        <v>973</v>
      </c>
      <c r="G13322" s="83">
        <v>42755</v>
      </c>
      <c r="I13322">
        <v>2017</v>
      </c>
    </row>
    <row r="13323" spans="1:9" x14ac:dyDescent="0.25">
      <c r="A13323" t="s">
        <v>972</v>
      </c>
      <c r="B13323" t="s">
        <v>71</v>
      </c>
      <c r="C13323" s="76" t="s">
        <v>842</v>
      </c>
      <c r="D13323" t="s">
        <v>980</v>
      </c>
      <c r="E13323" s="82">
        <v>3</v>
      </c>
      <c r="F13323" t="s">
        <v>973</v>
      </c>
      <c r="G13323" s="83">
        <v>42984</v>
      </c>
      <c r="I13323">
        <v>2017</v>
      </c>
    </row>
    <row r="13324" spans="1:9" x14ac:dyDescent="0.25">
      <c r="A13324" t="s">
        <v>972</v>
      </c>
      <c r="B13324" t="s">
        <v>137</v>
      </c>
      <c r="C13324" s="76" t="s">
        <v>842</v>
      </c>
      <c r="D13324" t="s">
        <v>980</v>
      </c>
      <c r="E13324" s="82">
        <v>4.2</v>
      </c>
      <c r="F13324" t="s">
        <v>973</v>
      </c>
      <c r="G13324" s="83">
        <v>42746</v>
      </c>
      <c r="I13324">
        <v>2017</v>
      </c>
    </row>
    <row r="13325" spans="1:9" x14ac:dyDescent="0.25">
      <c r="A13325" t="s">
        <v>972</v>
      </c>
      <c r="B13325" t="s">
        <v>151</v>
      </c>
      <c r="C13325" s="76" t="s">
        <v>842</v>
      </c>
      <c r="D13325" t="s">
        <v>980</v>
      </c>
      <c r="E13325" s="82">
        <v>4.2</v>
      </c>
      <c r="F13325" t="s">
        <v>973</v>
      </c>
      <c r="G13325" s="83">
        <v>42762</v>
      </c>
      <c r="I13325">
        <v>2017</v>
      </c>
    </row>
    <row r="13326" spans="1:9" x14ac:dyDescent="0.25">
      <c r="A13326" t="s">
        <v>972</v>
      </c>
      <c r="B13326" t="s">
        <v>239</v>
      </c>
      <c r="C13326" s="76" t="s">
        <v>842</v>
      </c>
      <c r="D13326" t="s">
        <v>980</v>
      </c>
      <c r="E13326" s="82">
        <v>3.8</v>
      </c>
      <c r="F13326" t="s">
        <v>973</v>
      </c>
      <c r="G13326" s="83">
        <v>42843</v>
      </c>
      <c r="I13326">
        <v>2017</v>
      </c>
    </row>
    <row r="13327" spans="1:9" x14ac:dyDescent="0.25">
      <c r="A13327" t="s">
        <v>972</v>
      </c>
      <c r="B13327" t="s">
        <v>227</v>
      </c>
      <c r="C13327" s="76" t="s">
        <v>842</v>
      </c>
      <c r="D13327" t="s">
        <v>980</v>
      </c>
      <c r="E13327" s="82">
        <v>5</v>
      </c>
      <c r="F13327" t="s">
        <v>973</v>
      </c>
      <c r="G13327" s="83">
        <v>42985</v>
      </c>
      <c r="I13327">
        <v>2017</v>
      </c>
    </row>
    <row r="13328" spans="1:9" x14ac:dyDescent="0.25">
      <c r="A13328" t="s">
        <v>972</v>
      </c>
      <c r="B13328" t="s">
        <v>71</v>
      </c>
      <c r="C13328" s="76" t="s">
        <v>842</v>
      </c>
      <c r="D13328" t="s">
        <v>980</v>
      </c>
      <c r="E13328" s="82">
        <v>7.6</v>
      </c>
      <c r="F13328" t="s">
        <v>973</v>
      </c>
      <c r="G13328" s="83">
        <v>42874</v>
      </c>
      <c r="I13328">
        <v>2017</v>
      </c>
    </row>
    <row r="13329" spans="1:9" x14ac:dyDescent="0.25">
      <c r="A13329" t="s">
        <v>972</v>
      </c>
      <c r="B13329" t="s">
        <v>66</v>
      </c>
      <c r="C13329" s="76" t="s">
        <v>842</v>
      </c>
      <c r="D13329" t="s">
        <v>980</v>
      </c>
      <c r="E13329" s="82">
        <v>6.6</v>
      </c>
      <c r="F13329" t="s">
        <v>973</v>
      </c>
      <c r="G13329" s="83">
        <v>42893</v>
      </c>
      <c r="I13329">
        <v>2017</v>
      </c>
    </row>
    <row r="13330" spans="1:9" x14ac:dyDescent="0.25">
      <c r="A13330" t="s">
        <v>972</v>
      </c>
      <c r="B13330" t="s">
        <v>245</v>
      </c>
      <c r="C13330" s="76" t="s">
        <v>842</v>
      </c>
      <c r="D13330" t="s">
        <v>980</v>
      </c>
      <c r="E13330" s="82">
        <v>6</v>
      </c>
      <c r="F13330" t="s">
        <v>973</v>
      </c>
      <c r="G13330" s="83">
        <v>42725</v>
      </c>
      <c r="I13330">
        <v>2016</v>
      </c>
    </row>
    <row r="13331" spans="1:9" x14ac:dyDescent="0.25">
      <c r="A13331" t="s">
        <v>972</v>
      </c>
      <c r="B13331" t="s">
        <v>232</v>
      </c>
      <c r="C13331" s="76" t="s">
        <v>842</v>
      </c>
      <c r="D13331" t="s">
        <v>980</v>
      </c>
      <c r="E13331" s="82">
        <v>5</v>
      </c>
      <c r="F13331" t="s">
        <v>973</v>
      </c>
      <c r="G13331" s="83">
        <v>42832</v>
      </c>
      <c r="I13331">
        <v>2017</v>
      </c>
    </row>
    <row r="13332" spans="1:9" x14ac:dyDescent="0.25">
      <c r="A13332" t="s">
        <v>972</v>
      </c>
      <c r="B13332" t="s">
        <v>128</v>
      </c>
      <c r="C13332" s="76" t="s">
        <v>842</v>
      </c>
      <c r="D13332" t="s">
        <v>980</v>
      </c>
      <c r="E13332" s="82">
        <v>5</v>
      </c>
      <c r="F13332" t="s">
        <v>973</v>
      </c>
      <c r="G13332" s="83">
        <v>42745</v>
      </c>
      <c r="I13332">
        <v>2017</v>
      </c>
    </row>
    <row r="13333" spans="1:9" x14ac:dyDescent="0.25">
      <c r="A13333" t="s">
        <v>972</v>
      </c>
      <c r="B13333" t="s">
        <v>223</v>
      </c>
      <c r="C13333" s="76" t="s">
        <v>842</v>
      </c>
      <c r="D13333" t="s">
        <v>980</v>
      </c>
      <c r="E13333" s="82">
        <v>5</v>
      </c>
      <c r="F13333" t="s">
        <v>973</v>
      </c>
      <c r="G13333" s="83">
        <v>42871</v>
      </c>
      <c r="I13333">
        <v>2017</v>
      </c>
    </row>
    <row r="13334" spans="1:9" x14ac:dyDescent="0.25">
      <c r="A13334" t="s">
        <v>972</v>
      </c>
      <c r="B13334" t="s">
        <v>280</v>
      </c>
      <c r="C13334" s="76" t="s">
        <v>842</v>
      </c>
      <c r="D13334" t="s">
        <v>980</v>
      </c>
      <c r="E13334" s="82">
        <v>5</v>
      </c>
      <c r="F13334" t="s">
        <v>973</v>
      </c>
      <c r="G13334" s="83">
        <v>43075</v>
      </c>
      <c r="I13334">
        <v>2017</v>
      </c>
    </row>
    <row r="13335" spans="1:9" x14ac:dyDescent="0.25">
      <c r="A13335" t="s">
        <v>972</v>
      </c>
      <c r="B13335" t="s">
        <v>248</v>
      </c>
      <c r="C13335" s="76" t="s">
        <v>842</v>
      </c>
      <c r="D13335" t="s">
        <v>980</v>
      </c>
      <c r="E13335" s="82">
        <v>7.6</v>
      </c>
      <c r="F13335" t="s">
        <v>973</v>
      </c>
      <c r="G13335" s="83">
        <v>42755</v>
      </c>
      <c r="I13335">
        <v>2017</v>
      </c>
    </row>
    <row r="13336" spans="1:9" x14ac:dyDescent="0.25">
      <c r="A13336" t="s">
        <v>972</v>
      </c>
      <c r="B13336" t="s">
        <v>103</v>
      </c>
      <c r="C13336" s="76" t="s">
        <v>842</v>
      </c>
      <c r="D13336" t="s">
        <v>980</v>
      </c>
      <c r="E13336" s="82">
        <v>10.08</v>
      </c>
      <c r="F13336" t="s">
        <v>973</v>
      </c>
      <c r="G13336" s="83">
        <v>42735</v>
      </c>
      <c r="I13336">
        <v>2016</v>
      </c>
    </row>
    <row r="13337" spans="1:9" x14ac:dyDescent="0.25">
      <c r="A13337" t="s">
        <v>972</v>
      </c>
      <c r="B13337" t="s">
        <v>63</v>
      </c>
      <c r="C13337" s="76" t="s">
        <v>842</v>
      </c>
      <c r="D13337" t="s">
        <v>980</v>
      </c>
      <c r="E13337" s="82">
        <v>5</v>
      </c>
      <c r="F13337" t="s">
        <v>973</v>
      </c>
      <c r="G13337" s="83">
        <v>42851</v>
      </c>
      <c r="I13337">
        <v>2017</v>
      </c>
    </row>
    <row r="13338" spans="1:9" x14ac:dyDescent="0.25">
      <c r="A13338" t="s">
        <v>972</v>
      </c>
      <c r="B13338" t="s">
        <v>117</v>
      </c>
      <c r="C13338" s="76" t="s">
        <v>842</v>
      </c>
      <c r="D13338" t="s">
        <v>980</v>
      </c>
      <c r="E13338" s="82">
        <v>15</v>
      </c>
      <c r="F13338" t="s">
        <v>973</v>
      </c>
      <c r="G13338" s="83">
        <v>42893</v>
      </c>
      <c r="I13338">
        <v>2017</v>
      </c>
    </row>
    <row r="13339" spans="1:9" x14ac:dyDescent="0.25">
      <c r="A13339" t="s">
        <v>972</v>
      </c>
      <c r="B13339" t="s">
        <v>203</v>
      </c>
      <c r="C13339" s="76" t="s">
        <v>842</v>
      </c>
      <c r="D13339" t="s">
        <v>980</v>
      </c>
      <c r="E13339" s="82">
        <v>7.6</v>
      </c>
      <c r="F13339" t="s">
        <v>973</v>
      </c>
      <c r="G13339" s="83">
        <v>42839</v>
      </c>
      <c r="I13339">
        <v>2017</v>
      </c>
    </row>
    <row r="13340" spans="1:9" x14ac:dyDescent="0.25">
      <c r="A13340" t="s">
        <v>972</v>
      </c>
      <c r="B13340" t="s">
        <v>179</v>
      </c>
      <c r="C13340" s="76" t="s">
        <v>842</v>
      </c>
      <c r="D13340" t="s">
        <v>980</v>
      </c>
      <c r="E13340" s="82">
        <v>6</v>
      </c>
      <c r="F13340" t="s">
        <v>973</v>
      </c>
      <c r="G13340" s="83">
        <v>42741</v>
      </c>
      <c r="I13340">
        <v>2017</v>
      </c>
    </row>
    <row r="13341" spans="1:9" x14ac:dyDescent="0.25">
      <c r="A13341" t="s">
        <v>972</v>
      </c>
      <c r="B13341" t="s">
        <v>275</v>
      </c>
      <c r="C13341" s="76" t="s">
        <v>842</v>
      </c>
      <c r="D13341" t="s">
        <v>980</v>
      </c>
      <c r="E13341" s="82">
        <v>6</v>
      </c>
      <c r="F13341" t="s">
        <v>973</v>
      </c>
      <c r="G13341" s="83">
        <v>42844</v>
      </c>
      <c r="I13341">
        <v>2017</v>
      </c>
    </row>
    <row r="13342" spans="1:9" x14ac:dyDescent="0.25">
      <c r="A13342" t="s">
        <v>972</v>
      </c>
      <c r="B13342" t="s">
        <v>242</v>
      </c>
      <c r="C13342" s="76" t="s">
        <v>842</v>
      </c>
      <c r="D13342" t="s">
        <v>980</v>
      </c>
      <c r="E13342" s="82">
        <v>7.6</v>
      </c>
      <c r="F13342" t="s">
        <v>973</v>
      </c>
      <c r="G13342" s="83">
        <v>42748</v>
      </c>
      <c r="I13342">
        <v>2017</v>
      </c>
    </row>
    <row r="13343" spans="1:9" x14ac:dyDescent="0.25">
      <c r="A13343" t="s">
        <v>972</v>
      </c>
      <c r="B13343" t="s">
        <v>241</v>
      </c>
      <c r="C13343" s="76" t="s">
        <v>842</v>
      </c>
      <c r="D13343" t="s">
        <v>980</v>
      </c>
      <c r="E13343" s="82">
        <v>6</v>
      </c>
      <c r="F13343" t="s">
        <v>973</v>
      </c>
      <c r="G13343" s="83">
        <v>42695</v>
      </c>
      <c r="I13343">
        <v>2016</v>
      </c>
    </row>
    <row r="13344" spans="1:9" x14ac:dyDescent="0.25">
      <c r="A13344" t="s">
        <v>972</v>
      </c>
      <c r="B13344" t="s">
        <v>82</v>
      </c>
      <c r="C13344" s="76" t="s">
        <v>842</v>
      </c>
      <c r="D13344" t="s">
        <v>980</v>
      </c>
      <c r="E13344" s="82">
        <v>6.72</v>
      </c>
      <c r="F13344" t="s">
        <v>973</v>
      </c>
      <c r="G13344" s="83">
        <v>42901</v>
      </c>
      <c r="I13344">
        <v>2017</v>
      </c>
    </row>
    <row r="13345" spans="1:9" x14ac:dyDescent="0.25">
      <c r="A13345" t="s">
        <v>972</v>
      </c>
      <c r="B13345" t="s">
        <v>141</v>
      </c>
      <c r="C13345" s="76" t="s">
        <v>842</v>
      </c>
      <c r="D13345" t="s">
        <v>980</v>
      </c>
      <c r="E13345" s="82">
        <v>3</v>
      </c>
      <c r="F13345" t="s">
        <v>973</v>
      </c>
      <c r="G13345" s="83">
        <v>42713</v>
      </c>
      <c r="I13345">
        <v>2016</v>
      </c>
    </row>
    <row r="13346" spans="1:9" x14ac:dyDescent="0.25">
      <c r="A13346" t="s">
        <v>972</v>
      </c>
      <c r="B13346" t="s">
        <v>96</v>
      </c>
      <c r="C13346" s="76" t="s">
        <v>842</v>
      </c>
      <c r="D13346" t="s">
        <v>980</v>
      </c>
      <c r="E13346" s="82">
        <v>3.6</v>
      </c>
      <c r="F13346" t="s">
        <v>973</v>
      </c>
      <c r="G13346" s="83">
        <v>42746</v>
      </c>
      <c r="I13346">
        <v>2017</v>
      </c>
    </row>
    <row r="13347" spans="1:9" x14ac:dyDescent="0.25">
      <c r="A13347" t="s">
        <v>972</v>
      </c>
      <c r="B13347" t="s">
        <v>153</v>
      </c>
      <c r="C13347" s="76" t="s">
        <v>842</v>
      </c>
      <c r="D13347" t="s">
        <v>980</v>
      </c>
      <c r="E13347" s="82">
        <v>15</v>
      </c>
      <c r="F13347" t="s">
        <v>973</v>
      </c>
      <c r="G13347" s="83">
        <v>43098</v>
      </c>
      <c r="I13347">
        <v>2017</v>
      </c>
    </row>
    <row r="13348" spans="1:9" x14ac:dyDescent="0.25">
      <c r="A13348" t="s">
        <v>972</v>
      </c>
      <c r="B13348" t="s">
        <v>99</v>
      </c>
      <c r="C13348" s="76" t="s">
        <v>842</v>
      </c>
      <c r="D13348" t="s">
        <v>980</v>
      </c>
      <c r="E13348" s="82">
        <v>6</v>
      </c>
      <c r="F13348" t="s">
        <v>973</v>
      </c>
      <c r="G13348" s="83">
        <v>42817</v>
      </c>
      <c r="I13348">
        <v>2017</v>
      </c>
    </row>
    <row r="13349" spans="1:9" x14ac:dyDescent="0.25">
      <c r="A13349" t="s">
        <v>972</v>
      </c>
      <c r="B13349" t="s">
        <v>200</v>
      </c>
      <c r="C13349" s="76" t="s">
        <v>842</v>
      </c>
      <c r="D13349" t="s">
        <v>980</v>
      </c>
      <c r="E13349" s="82">
        <v>4.75</v>
      </c>
      <c r="F13349" t="s">
        <v>973</v>
      </c>
      <c r="G13349" s="83">
        <v>42914</v>
      </c>
      <c r="I13349">
        <v>2017</v>
      </c>
    </row>
    <row r="13350" spans="1:9" x14ac:dyDescent="0.25">
      <c r="A13350" t="s">
        <v>972</v>
      </c>
      <c r="B13350" t="s">
        <v>148</v>
      </c>
      <c r="C13350" s="76" t="s">
        <v>842</v>
      </c>
      <c r="D13350" t="s">
        <v>980</v>
      </c>
      <c r="E13350" s="82">
        <v>7.6</v>
      </c>
      <c r="F13350" t="s">
        <v>973</v>
      </c>
      <c r="G13350" s="83">
        <v>42765</v>
      </c>
      <c r="I13350">
        <v>2017</v>
      </c>
    </row>
    <row r="13351" spans="1:9" x14ac:dyDescent="0.25">
      <c r="A13351" t="s">
        <v>972</v>
      </c>
      <c r="B13351" t="s">
        <v>205</v>
      </c>
      <c r="C13351" s="76" t="s">
        <v>842</v>
      </c>
      <c r="D13351" t="s">
        <v>980</v>
      </c>
      <c r="E13351" s="82">
        <v>15</v>
      </c>
      <c r="F13351" t="s">
        <v>973</v>
      </c>
      <c r="G13351" s="83">
        <v>43068</v>
      </c>
      <c r="I13351">
        <v>2017</v>
      </c>
    </row>
    <row r="13352" spans="1:9" x14ac:dyDescent="0.25">
      <c r="A13352" t="s">
        <v>972</v>
      </c>
      <c r="B13352" t="s">
        <v>219</v>
      </c>
      <c r="C13352" s="76" t="s">
        <v>842</v>
      </c>
      <c r="D13352" t="s">
        <v>980</v>
      </c>
      <c r="E13352" s="82">
        <v>5</v>
      </c>
      <c r="F13352" t="s">
        <v>973</v>
      </c>
      <c r="G13352" s="83">
        <v>43017</v>
      </c>
      <c r="I13352">
        <v>2017</v>
      </c>
    </row>
    <row r="13353" spans="1:9" x14ac:dyDescent="0.25">
      <c r="A13353" t="s">
        <v>972</v>
      </c>
      <c r="B13353" t="s">
        <v>232</v>
      </c>
      <c r="C13353" s="76" t="s">
        <v>842</v>
      </c>
      <c r="D13353" t="s">
        <v>980</v>
      </c>
      <c r="E13353" s="82">
        <v>13.2</v>
      </c>
      <c r="F13353" t="s">
        <v>973</v>
      </c>
      <c r="G13353" s="83">
        <v>42837</v>
      </c>
      <c r="I13353">
        <v>2017</v>
      </c>
    </row>
    <row r="13354" spans="1:9" x14ac:dyDescent="0.25">
      <c r="A13354" t="s">
        <v>972</v>
      </c>
      <c r="B13354" t="s">
        <v>66</v>
      </c>
      <c r="C13354" s="76" t="s">
        <v>842</v>
      </c>
      <c r="D13354" t="s">
        <v>980</v>
      </c>
      <c r="E13354" s="82">
        <v>9.1999999999999993</v>
      </c>
      <c r="F13354" t="s">
        <v>973</v>
      </c>
      <c r="G13354" s="83">
        <v>42765</v>
      </c>
      <c r="I13354">
        <v>2017</v>
      </c>
    </row>
    <row r="13355" spans="1:9" x14ac:dyDescent="0.25">
      <c r="A13355" t="s">
        <v>972</v>
      </c>
      <c r="B13355" t="s">
        <v>63</v>
      </c>
      <c r="C13355" s="76" t="s">
        <v>842</v>
      </c>
      <c r="D13355" t="s">
        <v>980</v>
      </c>
      <c r="E13355" s="82">
        <v>3</v>
      </c>
      <c r="F13355" t="s">
        <v>973</v>
      </c>
      <c r="G13355" s="83">
        <v>42765</v>
      </c>
      <c r="I13355">
        <v>2017</v>
      </c>
    </row>
    <row r="13356" spans="1:9" x14ac:dyDescent="0.25">
      <c r="A13356" t="s">
        <v>972</v>
      </c>
      <c r="B13356" t="s">
        <v>251</v>
      </c>
      <c r="C13356" s="76" t="s">
        <v>842</v>
      </c>
      <c r="D13356" t="s">
        <v>980</v>
      </c>
      <c r="E13356" s="82">
        <v>7.6</v>
      </c>
      <c r="F13356" t="s">
        <v>973</v>
      </c>
      <c r="G13356" s="83">
        <v>43108</v>
      </c>
      <c r="I13356">
        <v>2018</v>
      </c>
    </row>
    <row r="13357" spans="1:9" x14ac:dyDescent="0.25">
      <c r="A13357" t="s">
        <v>972</v>
      </c>
      <c r="B13357" t="s">
        <v>223</v>
      </c>
      <c r="C13357" s="76" t="s">
        <v>842</v>
      </c>
      <c r="D13357" t="s">
        <v>980</v>
      </c>
      <c r="E13357" s="82">
        <v>5</v>
      </c>
      <c r="F13357" t="s">
        <v>973</v>
      </c>
      <c r="G13357" s="83">
        <v>42803</v>
      </c>
      <c r="I13357">
        <v>2017</v>
      </c>
    </row>
    <row r="13358" spans="1:9" x14ac:dyDescent="0.25">
      <c r="A13358" t="s">
        <v>972</v>
      </c>
      <c r="B13358" t="s">
        <v>244</v>
      </c>
      <c r="C13358" s="76" t="s">
        <v>842</v>
      </c>
      <c r="D13358" t="s">
        <v>980</v>
      </c>
      <c r="E13358" s="82">
        <v>5</v>
      </c>
      <c r="F13358" t="s">
        <v>973</v>
      </c>
      <c r="G13358" s="83">
        <v>42768</v>
      </c>
      <c r="I13358">
        <v>2017</v>
      </c>
    </row>
    <row r="13359" spans="1:9" x14ac:dyDescent="0.25">
      <c r="A13359" t="s">
        <v>972</v>
      </c>
      <c r="B13359" t="s">
        <v>229</v>
      </c>
      <c r="C13359" s="76" t="s">
        <v>842</v>
      </c>
      <c r="D13359" t="s">
        <v>980</v>
      </c>
      <c r="E13359" s="82">
        <v>7.6</v>
      </c>
      <c r="F13359" t="s">
        <v>973</v>
      </c>
      <c r="G13359" s="83">
        <v>43014</v>
      </c>
      <c r="I13359">
        <v>2017</v>
      </c>
    </row>
    <row r="13360" spans="1:9" x14ac:dyDescent="0.25">
      <c r="A13360" t="s">
        <v>972</v>
      </c>
      <c r="B13360" t="s">
        <v>240</v>
      </c>
      <c r="C13360" s="76" t="s">
        <v>842</v>
      </c>
      <c r="D13360" t="s">
        <v>980</v>
      </c>
      <c r="E13360" s="82">
        <v>5</v>
      </c>
      <c r="F13360" t="s">
        <v>973</v>
      </c>
      <c r="G13360" s="83">
        <v>42793</v>
      </c>
      <c r="I13360">
        <v>2017</v>
      </c>
    </row>
    <row r="13361" spans="1:9" x14ac:dyDescent="0.25">
      <c r="A13361" t="s">
        <v>972</v>
      </c>
      <c r="B13361" t="s">
        <v>242</v>
      </c>
      <c r="C13361" s="76" t="s">
        <v>842</v>
      </c>
      <c r="D13361" t="s">
        <v>980</v>
      </c>
      <c r="E13361" s="82">
        <v>3.8</v>
      </c>
      <c r="F13361" t="s">
        <v>973</v>
      </c>
      <c r="G13361" s="83">
        <v>42814</v>
      </c>
      <c r="I13361">
        <v>2017</v>
      </c>
    </row>
    <row r="13362" spans="1:9" x14ac:dyDescent="0.25">
      <c r="A13362" t="s">
        <v>972</v>
      </c>
      <c r="B13362" t="s">
        <v>115</v>
      </c>
      <c r="C13362" s="76" t="s">
        <v>842</v>
      </c>
      <c r="D13362" t="s">
        <v>980</v>
      </c>
      <c r="E13362" s="82">
        <v>3.8</v>
      </c>
      <c r="F13362" t="s">
        <v>973</v>
      </c>
      <c r="G13362" s="83">
        <v>42774</v>
      </c>
      <c r="I13362">
        <v>2017</v>
      </c>
    </row>
    <row r="13363" spans="1:9" x14ac:dyDescent="0.25">
      <c r="A13363" t="s">
        <v>972</v>
      </c>
      <c r="B13363" t="s">
        <v>186</v>
      </c>
      <c r="C13363" s="76" t="s">
        <v>842</v>
      </c>
      <c r="D13363" t="s">
        <v>980</v>
      </c>
      <c r="E13363" s="82">
        <v>6</v>
      </c>
      <c r="F13363" t="s">
        <v>973</v>
      </c>
      <c r="G13363" s="83">
        <v>42849</v>
      </c>
      <c r="I13363">
        <v>2017</v>
      </c>
    </row>
    <row r="13364" spans="1:9" x14ac:dyDescent="0.25">
      <c r="A13364" t="s">
        <v>972</v>
      </c>
      <c r="B13364" t="s">
        <v>120</v>
      </c>
      <c r="C13364" s="76" t="s">
        <v>842</v>
      </c>
      <c r="D13364" t="s">
        <v>980</v>
      </c>
      <c r="E13364" s="82">
        <v>7.6</v>
      </c>
      <c r="F13364" t="s">
        <v>973</v>
      </c>
      <c r="G13364" s="83">
        <v>42788</v>
      </c>
      <c r="I13364">
        <v>2017</v>
      </c>
    </row>
    <row r="13365" spans="1:9" x14ac:dyDescent="0.25">
      <c r="A13365" t="s">
        <v>972</v>
      </c>
      <c r="B13365" t="s">
        <v>246</v>
      </c>
      <c r="C13365" s="76" t="s">
        <v>842</v>
      </c>
      <c r="D13365" t="s">
        <v>980</v>
      </c>
      <c r="E13365" s="82">
        <v>3.8</v>
      </c>
      <c r="F13365" t="s">
        <v>973</v>
      </c>
      <c r="G13365" s="83">
        <v>42755</v>
      </c>
      <c r="I13365">
        <v>2017</v>
      </c>
    </row>
    <row r="13366" spans="1:9" x14ac:dyDescent="0.25">
      <c r="A13366" t="s">
        <v>972</v>
      </c>
      <c r="B13366" t="s">
        <v>241</v>
      </c>
      <c r="C13366" s="76" t="s">
        <v>842</v>
      </c>
      <c r="D13366" t="s">
        <v>980</v>
      </c>
      <c r="E13366" s="82">
        <v>7.6</v>
      </c>
      <c r="F13366" t="s">
        <v>973</v>
      </c>
      <c r="G13366" s="83">
        <v>42825</v>
      </c>
      <c r="I13366">
        <v>2017</v>
      </c>
    </row>
    <row r="13367" spans="1:9" x14ac:dyDescent="0.25">
      <c r="A13367" t="s">
        <v>972</v>
      </c>
      <c r="B13367" t="s">
        <v>193</v>
      </c>
      <c r="C13367" s="76" t="s">
        <v>842</v>
      </c>
      <c r="D13367" t="s">
        <v>980</v>
      </c>
      <c r="E13367" s="82">
        <v>5</v>
      </c>
      <c r="F13367" t="s">
        <v>973</v>
      </c>
      <c r="G13367" s="83">
        <v>42941</v>
      </c>
      <c r="I13367">
        <v>2017</v>
      </c>
    </row>
    <row r="13368" spans="1:9" x14ac:dyDescent="0.25">
      <c r="A13368" t="s">
        <v>972</v>
      </c>
      <c r="B13368" t="s">
        <v>151</v>
      </c>
      <c r="C13368" s="76" t="s">
        <v>842</v>
      </c>
      <c r="D13368" t="s">
        <v>980</v>
      </c>
      <c r="E13368" s="82">
        <v>6</v>
      </c>
      <c r="F13368" t="s">
        <v>973</v>
      </c>
      <c r="G13368" s="83">
        <v>42905</v>
      </c>
      <c r="I13368">
        <v>2017</v>
      </c>
    </row>
    <row r="13369" spans="1:9" x14ac:dyDescent="0.25">
      <c r="A13369" t="s">
        <v>972</v>
      </c>
      <c r="B13369" t="s">
        <v>276</v>
      </c>
      <c r="C13369" s="76" t="s">
        <v>842</v>
      </c>
      <c r="D13369" t="s">
        <v>980</v>
      </c>
      <c r="E13369" s="82">
        <v>13.6</v>
      </c>
      <c r="F13369" t="s">
        <v>973</v>
      </c>
      <c r="G13369" s="83">
        <v>43035</v>
      </c>
      <c r="I13369">
        <v>2017</v>
      </c>
    </row>
    <row r="13370" spans="1:9" x14ac:dyDescent="0.25">
      <c r="A13370" t="s">
        <v>972</v>
      </c>
      <c r="B13370" t="s">
        <v>249</v>
      </c>
      <c r="C13370" s="76" t="s">
        <v>842</v>
      </c>
      <c r="D13370" t="s">
        <v>980</v>
      </c>
      <c r="E13370" s="82">
        <v>7.6</v>
      </c>
      <c r="F13370" t="s">
        <v>973</v>
      </c>
      <c r="G13370" s="83">
        <v>42793</v>
      </c>
      <c r="I13370">
        <v>2017</v>
      </c>
    </row>
    <row r="13371" spans="1:9" x14ac:dyDescent="0.25">
      <c r="A13371" t="s">
        <v>972</v>
      </c>
      <c r="B13371" t="s">
        <v>254</v>
      </c>
      <c r="C13371" s="76" t="s">
        <v>842</v>
      </c>
      <c r="D13371" t="s">
        <v>980</v>
      </c>
      <c r="E13371" s="82">
        <v>5</v>
      </c>
      <c r="F13371" t="s">
        <v>973</v>
      </c>
      <c r="G13371" s="83">
        <v>42745</v>
      </c>
      <c r="I13371">
        <v>2017</v>
      </c>
    </row>
    <row r="13372" spans="1:9" x14ac:dyDescent="0.25">
      <c r="A13372" t="s">
        <v>972</v>
      </c>
      <c r="B13372" t="s">
        <v>241</v>
      </c>
      <c r="C13372" s="76" t="s">
        <v>842</v>
      </c>
      <c r="D13372" t="s">
        <v>980</v>
      </c>
      <c r="E13372" s="82">
        <v>6</v>
      </c>
      <c r="F13372" t="s">
        <v>973</v>
      </c>
      <c r="G13372" s="83">
        <v>42751</v>
      </c>
      <c r="I13372">
        <v>2017</v>
      </c>
    </row>
    <row r="13373" spans="1:9" x14ac:dyDescent="0.25">
      <c r="A13373" t="s">
        <v>972</v>
      </c>
      <c r="B13373" s="74" t="s">
        <v>213</v>
      </c>
      <c r="C13373" s="76" t="s">
        <v>842</v>
      </c>
      <c r="D13373" t="s">
        <v>980</v>
      </c>
      <c r="E13373" s="82">
        <v>7.6</v>
      </c>
      <c r="F13373" t="s">
        <v>973</v>
      </c>
      <c r="G13373" s="83">
        <v>42762</v>
      </c>
      <c r="I13373">
        <v>2017</v>
      </c>
    </row>
    <row r="13374" spans="1:9" x14ac:dyDescent="0.25">
      <c r="A13374" t="s">
        <v>972</v>
      </c>
      <c r="B13374" t="s">
        <v>215</v>
      </c>
      <c r="C13374" s="76" t="s">
        <v>842</v>
      </c>
      <c r="D13374" t="s">
        <v>980</v>
      </c>
      <c r="E13374" s="82">
        <v>3.8</v>
      </c>
      <c r="F13374" t="s">
        <v>973</v>
      </c>
      <c r="G13374" s="83">
        <v>42774</v>
      </c>
      <c r="I13374">
        <v>2017</v>
      </c>
    </row>
    <row r="13375" spans="1:9" x14ac:dyDescent="0.25">
      <c r="A13375" t="s">
        <v>972</v>
      </c>
      <c r="B13375" t="s">
        <v>171</v>
      </c>
      <c r="C13375" s="76" t="s">
        <v>842</v>
      </c>
      <c r="D13375" t="s">
        <v>980</v>
      </c>
      <c r="E13375" s="82">
        <v>5</v>
      </c>
      <c r="F13375" t="s">
        <v>973</v>
      </c>
      <c r="G13375" s="83">
        <v>43075</v>
      </c>
      <c r="I13375">
        <v>2017</v>
      </c>
    </row>
    <row r="13376" spans="1:9" x14ac:dyDescent="0.25">
      <c r="A13376" t="s">
        <v>972</v>
      </c>
      <c r="B13376" t="s">
        <v>173</v>
      </c>
      <c r="C13376" s="76" t="s">
        <v>842</v>
      </c>
      <c r="D13376" t="s">
        <v>980</v>
      </c>
      <c r="E13376" s="82">
        <v>3.8</v>
      </c>
      <c r="F13376" t="s">
        <v>973</v>
      </c>
      <c r="G13376" s="83">
        <v>42872</v>
      </c>
      <c r="I13376">
        <v>2017</v>
      </c>
    </row>
    <row r="13377" spans="1:9" x14ac:dyDescent="0.25">
      <c r="A13377" t="s">
        <v>972</v>
      </c>
      <c r="B13377" t="s">
        <v>112</v>
      </c>
      <c r="C13377" s="76" t="s">
        <v>842</v>
      </c>
      <c r="D13377" t="s">
        <v>980</v>
      </c>
      <c r="E13377" s="82">
        <v>7.6</v>
      </c>
      <c r="F13377" t="s">
        <v>973</v>
      </c>
      <c r="G13377" s="83">
        <v>43017</v>
      </c>
      <c r="I13377">
        <v>2017</v>
      </c>
    </row>
    <row r="13378" spans="1:9" x14ac:dyDescent="0.25">
      <c r="A13378" t="s">
        <v>972</v>
      </c>
      <c r="B13378" t="s">
        <v>241</v>
      </c>
      <c r="C13378" s="76" t="s">
        <v>842</v>
      </c>
      <c r="D13378" t="s">
        <v>980</v>
      </c>
      <c r="E13378" s="82">
        <v>8.1999999999999993</v>
      </c>
      <c r="F13378" t="s">
        <v>973</v>
      </c>
      <c r="G13378" s="83">
        <v>42723</v>
      </c>
      <c r="I13378">
        <v>2016</v>
      </c>
    </row>
    <row r="13379" spans="1:9" x14ac:dyDescent="0.25">
      <c r="A13379" t="s">
        <v>972</v>
      </c>
      <c r="B13379" t="s">
        <v>215</v>
      </c>
      <c r="C13379" s="76" t="s">
        <v>842</v>
      </c>
      <c r="D13379" t="s">
        <v>980</v>
      </c>
      <c r="E13379" s="82">
        <v>7.6</v>
      </c>
      <c r="F13379" t="s">
        <v>973</v>
      </c>
      <c r="G13379" s="83">
        <v>42879</v>
      </c>
      <c r="I13379">
        <v>2017</v>
      </c>
    </row>
    <row r="13380" spans="1:9" x14ac:dyDescent="0.25">
      <c r="A13380" t="s">
        <v>972</v>
      </c>
      <c r="B13380" t="s">
        <v>281</v>
      </c>
      <c r="C13380" s="76" t="s">
        <v>842</v>
      </c>
      <c r="D13380" t="s">
        <v>980</v>
      </c>
      <c r="E13380" s="82">
        <v>11.4</v>
      </c>
      <c r="F13380" t="s">
        <v>973</v>
      </c>
      <c r="G13380" s="83">
        <v>42942</v>
      </c>
      <c r="I13380">
        <v>2017</v>
      </c>
    </row>
    <row r="13381" spans="1:9" x14ac:dyDescent="0.25">
      <c r="A13381" t="s">
        <v>972</v>
      </c>
      <c r="B13381" t="s">
        <v>247</v>
      </c>
      <c r="C13381" s="76" t="s">
        <v>842</v>
      </c>
      <c r="D13381" t="s">
        <v>980</v>
      </c>
      <c r="E13381" s="82">
        <v>3</v>
      </c>
      <c r="F13381" t="s">
        <v>973</v>
      </c>
      <c r="G13381" s="83">
        <v>42751</v>
      </c>
      <c r="I13381">
        <v>2017</v>
      </c>
    </row>
    <row r="13382" spans="1:9" x14ac:dyDescent="0.25">
      <c r="A13382" t="s">
        <v>972</v>
      </c>
      <c r="B13382" t="s">
        <v>109</v>
      </c>
      <c r="C13382" s="76" t="s">
        <v>842</v>
      </c>
      <c r="D13382" t="s">
        <v>980</v>
      </c>
      <c r="E13382" s="82">
        <v>3.8</v>
      </c>
      <c r="F13382" t="s">
        <v>973</v>
      </c>
      <c r="G13382" s="83">
        <v>42937</v>
      </c>
      <c r="I13382">
        <v>2017</v>
      </c>
    </row>
    <row r="13383" spans="1:9" x14ac:dyDescent="0.25">
      <c r="A13383" t="s">
        <v>972</v>
      </c>
      <c r="B13383" t="s">
        <v>60</v>
      </c>
      <c r="C13383" s="76" t="s">
        <v>842</v>
      </c>
      <c r="D13383" t="s">
        <v>980</v>
      </c>
      <c r="E13383" s="82">
        <v>11.4</v>
      </c>
      <c r="F13383" t="s">
        <v>973</v>
      </c>
      <c r="G13383" s="83">
        <v>43018</v>
      </c>
      <c r="I13383">
        <v>2017</v>
      </c>
    </row>
    <row r="13384" spans="1:9" x14ac:dyDescent="0.25">
      <c r="A13384" t="s">
        <v>972</v>
      </c>
      <c r="B13384" t="s">
        <v>92</v>
      </c>
      <c r="C13384" s="76" t="s">
        <v>842</v>
      </c>
      <c r="D13384" t="s">
        <v>980</v>
      </c>
      <c r="E13384" s="82">
        <v>3.6</v>
      </c>
      <c r="F13384" t="s">
        <v>973</v>
      </c>
      <c r="G13384" s="83">
        <v>42863</v>
      </c>
      <c r="I13384">
        <v>2017</v>
      </c>
    </row>
    <row r="13385" spans="1:9" x14ac:dyDescent="0.25">
      <c r="A13385" t="s">
        <v>972</v>
      </c>
      <c r="B13385" t="s">
        <v>246</v>
      </c>
      <c r="C13385" s="76" t="s">
        <v>842</v>
      </c>
      <c r="D13385" t="s">
        <v>980</v>
      </c>
      <c r="E13385" s="82">
        <v>149.80000000000001</v>
      </c>
      <c r="F13385" t="s">
        <v>973</v>
      </c>
      <c r="G13385" s="83">
        <v>43238</v>
      </c>
      <c r="I13385">
        <v>2018</v>
      </c>
    </row>
    <row r="13386" spans="1:9" x14ac:dyDescent="0.25">
      <c r="A13386" t="s">
        <v>972</v>
      </c>
      <c r="B13386" t="s">
        <v>253</v>
      </c>
      <c r="C13386" s="76" t="s">
        <v>842</v>
      </c>
      <c r="D13386" t="s">
        <v>980</v>
      </c>
      <c r="E13386" s="82">
        <v>7.6</v>
      </c>
      <c r="F13386" t="s">
        <v>973</v>
      </c>
      <c r="G13386" s="83">
        <v>42781</v>
      </c>
      <c r="I13386">
        <v>2017</v>
      </c>
    </row>
    <row r="13387" spans="1:9" x14ac:dyDescent="0.25">
      <c r="A13387" t="s">
        <v>972</v>
      </c>
      <c r="B13387" t="s">
        <v>79</v>
      </c>
      <c r="C13387" s="76" t="s">
        <v>842</v>
      </c>
      <c r="D13387" t="s">
        <v>980</v>
      </c>
      <c r="E13387" s="82">
        <v>7.6</v>
      </c>
      <c r="F13387" t="s">
        <v>973</v>
      </c>
      <c r="G13387" s="83">
        <v>42716</v>
      </c>
      <c r="I13387">
        <v>2016</v>
      </c>
    </row>
    <row r="13388" spans="1:9" x14ac:dyDescent="0.25">
      <c r="A13388" t="s">
        <v>972</v>
      </c>
      <c r="B13388" t="s">
        <v>136</v>
      </c>
      <c r="C13388" s="76" t="s">
        <v>842</v>
      </c>
      <c r="D13388" t="s">
        <v>980</v>
      </c>
      <c r="E13388" s="82">
        <v>10.85</v>
      </c>
      <c r="F13388" t="s">
        <v>973</v>
      </c>
      <c r="G13388" s="83">
        <v>42713</v>
      </c>
      <c r="I13388">
        <v>2016</v>
      </c>
    </row>
    <row r="13389" spans="1:9" x14ac:dyDescent="0.25">
      <c r="A13389" t="s">
        <v>972</v>
      </c>
      <c r="B13389" t="s">
        <v>223</v>
      </c>
      <c r="C13389" s="76" t="s">
        <v>842</v>
      </c>
      <c r="D13389" t="s">
        <v>980</v>
      </c>
      <c r="E13389" s="82">
        <v>15</v>
      </c>
      <c r="F13389" t="s">
        <v>973</v>
      </c>
      <c r="G13389" s="83">
        <v>43013</v>
      </c>
      <c r="I13389">
        <v>2017</v>
      </c>
    </row>
    <row r="13390" spans="1:9" x14ac:dyDescent="0.25">
      <c r="A13390" t="s">
        <v>972</v>
      </c>
      <c r="B13390" t="s">
        <v>245</v>
      </c>
      <c r="C13390" s="76" t="s">
        <v>842</v>
      </c>
      <c r="D13390" t="s">
        <v>980</v>
      </c>
      <c r="E13390" s="82">
        <v>8.1999999999999993</v>
      </c>
      <c r="F13390" t="s">
        <v>973</v>
      </c>
      <c r="G13390" s="83">
        <v>42725</v>
      </c>
      <c r="I13390">
        <v>2016</v>
      </c>
    </row>
    <row r="13391" spans="1:9" x14ac:dyDescent="0.25">
      <c r="A13391" t="s">
        <v>972</v>
      </c>
      <c r="B13391" t="s">
        <v>248</v>
      </c>
      <c r="C13391" s="76" t="s">
        <v>842</v>
      </c>
      <c r="D13391" t="s">
        <v>980</v>
      </c>
      <c r="E13391" s="82">
        <v>7.6</v>
      </c>
      <c r="F13391" t="s">
        <v>973</v>
      </c>
      <c r="G13391" s="83">
        <v>42718</v>
      </c>
      <c r="I13391">
        <v>2016</v>
      </c>
    </row>
    <row r="13392" spans="1:9" x14ac:dyDescent="0.25">
      <c r="A13392" t="s">
        <v>972</v>
      </c>
      <c r="B13392" t="s">
        <v>80</v>
      </c>
      <c r="C13392" s="76" t="s">
        <v>842</v>
      </c>
      <c r="D13392" t="s">
        <v>980</v>
      </c>
      <c r="E13392" s="82">
        <v>10</v>
      </c>
      <c r="F13392" t="s">
        <v>973</v>
      </c>
      <c r="G13392" s="83">
        <v>43321</v>
      </c>
      <c r="I13392">
        <v>2018</v>
      </c>
    </row>
    <row r="13393" spans="1:9" x14ac:dyDescent="0.25">
      <c r="A13393" t="s">
        <v>972</v>
      </c>
      <c r="B13393" t="s">
        <v>86</v>
      </c>
      <c r="C13393" s="76" t="s">
        <v>842</v>
      </c>
      <c r="D13393" t="s">
        <v>980</v>
      </c>
      <c r="E13393" s="82">
        <v>10</v>
      </c>
      <c r="F13393" t="s">
        <v>973</v>
      </c>
      <c r="G13393" s="83">
        <v>43325</v>
      </c>
      <c r="I13393">
        <v>2018</v>
      </c>
    </row>
    <row r="13394" spans="1:9" x14ac:dyDescent="0.25">
      <c r="A13394" t="s">
        <v>972</v>
      </c>
      <c r="B13394" t="s">
        <v>177</v>
      </c>
      <c r="C13394" s="76" t="s">
        <v>842</v>
      </c>
      <c r="D13394" t="s">
        <v>980</v>
      </c>
      <c r="E13394" s="82">
        <v>7.5</v>
      </c>
      <c r="F13394" t="s">
        <v>973</v>
      </c>
      <c r="G13394" s="83">
        <v>42732</v>
      </c>
      <c r="I13394">
        <v>2016</v>
      </c>
    </row>
    <row r="13395" spans="1:9" x14ac:dyDescent="0.25">
      <c r="A13395" t="s">
        <v>972</v>
      </c>
      <c r="B13395" t="s">
        <v>92</v>
      </c>
      <c r="C13395" s="76" t="s">
        <v>842</v>
      </c>
      <c r="D13395" t="s">
        <v>980</v>
      </c>
      <c r="E13395" s="82">
        <v>15</v>
      </c>
      <c r="F13395" t="s">
        <v>973</v>
      </c>
      <c r="G13395" s="83">
        <v>43077</v>
      </c>
      <c r="I13395">
        <v>2017</v>
      </c>
    </row>
    <row r="13396" spans="1:9" x14ac:dyDescent="0.25">
      <c r="A13396" t="s">
        <v>972</v>
      </c>
      <c r="B13396" t="s">
        <v>251</v>
      </c>
      <c r="C13396" s="76" t="s">
        <v>842</v>
      </c>
      <c r="D13396" t="s">
        <v>980</v>
      </c>
      <c r="E13396" s="82">
        <v>6</v>
      </c>
      <c r="F13396" t="s">
        <v>973</v>
      </c>
      <c r="G13396" s="83">
        <v>42916</v>
      </c>
      <c r="I13396">
        <v>2017</v>
      </c>
    </row>
    <row r="13397" spans="1:9" x14ac:dyDescent="0.25">
      <c r="A13397" t="s">
        <v>972</v>
      </c>
      <c r="B13397" t="s">
        <v>242</v>
      </c>
      <c r="C13397" s="76" t="s">
        <v>842</v>
      </c>
      <c r="D13397" t="s">
        <v>980</v>
      </c>
      <c r="E13397" s="82">
        <v>5</v>
      </c>
      <c r="F13397" t="s">
        <v>973</v>
      </c>
      <c r="G13397" s="83">
        <v>43028</v>
      </c>
      <c r="I13397">
        <v>2017</v>
      </c>
    </row>
    <row r="13398" spans="1:9" x14ac:dyDescent="0.25">
      <c r="A13398" t="s">
        <v>972</v>
      </c>
      <c r="B13398" t="s">
        <v>140</v>
      </c>
      <c r="C13398" s="76" t="s">
        <v>842</v>
      </c>
      <c r="D13398" t="s">
        <v>980</v>
      </c>
      <c r="E13398" s="82">
        <v>6</v>
      </c>
      <c r="F13398" t="s">
        <v>973</v>
      </c>
      <c r="G13398" s="83">
        <v>42731</v>
      </c>
      <c r="I13398">
        <v>2016</v>
      </c>
    </row>
    <row r="13399" spans="1:9" x14ac:dyDescent="0.25">
      <c r="A13399" t="s">
        <v>972</v>
      </c>
      <c r="B13399" t="s">
        <v>97</v>
      </c>
      <c r="C13399" s="76" t="s">
        <v>842</v>
      </c>
      <c r="D13399" t="s">
        <v>980</v>
      </c>
      <c r="E13399" s="82">
        <v>5</v>
      </c>
      <c r="F13399" t="s">
        <v>973</v>
      </c>
      <c r="G13399" s="83">
        <v>43088</v>
      </c>
      <c r="I13399">
        <v>2017</v>
      </c>
    </row>
    <row r="13400" spans="1:9" x14ac:dyDescent="0.25">
      <c r="A13400" t="s">
        <v>972</v>
      </c>
      <c r="B13400" t="s">
        <v>78</v>
      </c>
      <c r="C13400" s="76" t="s">
        <v>842</v>
      </c>
      <c r="D13400" t="s">
        <v>980</v>
      </c>
      <c r="E13400" s="82">
        <v>150</v>
      </c>
      <c r="F13400" t="s">
        <v>973</v>
      </c>
      <c r="G13400" s="83">
        <v>42950</v>
      </c>
      <c r="I13400">
        <v>2017</v>
      </c>
    </row>
    <row r="13401" spans="1:9" x14ac:dyDescent="0.25">
      <c r="A13401" t="s">
        <v>972</v>
      </c>
      <c r="B13401" t="s">
        <v>91</v>
      </c>
      <c r="C13401" s="76" t="s">
        <v>842</v>
      </c>
      <c r="D13401" t="s">
        <v>980</v>
      </c>
      <c r="E13401" s="82">
        <v>15</v>
      </c>
      <c r="F13401" t="s">
        <v>973</v>
      </c>
      <c r="G13401" s="83">
        <v>43083</v>
      </c>
      <c r="I13401">
        <v>2017</v>
      </c>
    </row>
    <row r="13402" spans="1:9" x14ac:dyDescent="0.25">
      <c r="A13402" t="s">
        <v>972</v>
      </c>
      <c r="B13402" t="s">
        <v>116</v>
      </c>
      <c r="C13402" s="76" t="s">
        <v>842</v>
      </c>
      <c r="D13402" t="s">
        <v>980</v>
      </c>
      <c r="E13402" s="82">
        <v>15</v>
      </c>
      <c r="F13402" t="s">
        <v>973</v>
      </c>
      <c r="G13402" s="83">
        <v>42998</v>
      </c>
      <c r="I13402">
        <v>2017</v>
      </c>
    </row>
    <row r="13403" spans="1:9" x14ac:dyDescent="0.25">
      <c r="A13403" t="s">
        <v>972</v>
      </c>
      <c r="B13403" t="s">
        <v>66</v>
      </c>
      <c r="C13403" s="76" t="s">
        <v>842</v>
      </c>
      <c r="D13403" t="s">
        <v>980</v>
      </c>
      <c r="E13403" s="82">
        <v>7.6</v>
      </c>
      <c r="F13403" t="s">
        <v>973</v>
      </c>
      <c r="G13403" s="83">
        <v>42782</v>
      </c>
      <c r="I13403">
        <v>2017</v>
      </c>
    </row>
    <row r="13404" spans="1:9" x14ac:dyDescent="0.25">
      <c r="A13404" t="s">
        <v>972</v>
      </c>
      <c r="B13404" t="s">
        <v>280</v>
      </c>
      <c r="C13404" s="76" t="s">
        <v>842</v>
      </c>
      <c r="D13404" t="s">
        <v>980</v>
      </c>
      <c r="E13404" s="82">
        <v>15</v>
      </c>
      <c r="F13404" t="s">
        <v>973</v>
      </c>
      <c r="G13404" s="83">
        <v>43080</v>
      </c>
      <c r="I13404">
        <v>2017</v>
      </c>
    </row>
    <row r="13405" spans="1:9" x14ac:dyDescent="0.25">
      <c r="A13405" t="s">
        <v>972</v>
      </c>
      <c r="B13405" t="s">
        <v>92</v>
      </c>
      <c r="C13405" s="76" t="s">
        <v>842</v>
      </c>
      <c r="D13405" t="s">
        <v>980</v>
      </c>
      <c r="E13405" s="82">
        <v>15</v>
      </c>
      <c r="F13405" t="s">
        <v>973</v>
      </c>
      <c r="G13405" s="83">
        <v>42789</v>
      </c>
      <c r="I13405">
        <v>2017</v>
      </c>
    </row>
    <row r="13406" spans="1:9" x14ac:dyDescent="0.25">
      <c r="A13406" t="s">
        <v>972</v>
      </c>
      <c r="B13406" t="s">
        <v>185</v>
      </c>
      <c r="C13406" s="76" t="s">
        <v>842</v>
      </c>
      <c r="D13406" t="s">
        <v>980</v>
      </c>
      <c r="E13406" s="82">
        <v>6</v>
      </c>
      <c r="F13406" t="s">
        <v>973</v>
      </c>
      <c r="G13406" s="83">
        <v>43075</v>
      </c>
      <c r="I13406">
        <v>2017</v>
      </c>
    </row>
    <row r="13407" spans="1:9" x14ac:dyDescent="0.25">
      <c r="A13407" t="s">
        <v>972</v>
      </c>
      <c r="B13407" t="s">
        <v>116</v>
      </c>
      <c r="C13407" s="76" t="s">
        <v>946</v>
      </c>
      <c r="D13407" t="s">
        <v>958</v>
      </c>
      <c r="E13407" s="82">
        <v>1850</v>
      </c>
      <c r="F13407" t="s">
        <v>973</v>
      </c>
      <c r="G13407" s="83">
        <v>31533</v>
      </c>
      <c r="I13407">
        <v>1986</v>
      </c>
    </row>
    <row r="13408" spans="1:9" x14ac:dyDescent="0.25">
      <c r="A13408" t="s">
        <v>972</v>
      </c>
      <c r="B13408" t="s">
        <v>248</v>
      </c>
      <c r="C13408" s="76" t="s">
        <v>842</v>
      </c>
      <c r="D13408" t="s">
        <v>980</v>
      </c>
      <c r="E13408" s="82">
        <v>7.6</v>
      </c>
      <c r="F13408" t="s">
        <v>973</v>
      </c>
      <c r="G13408" s="83">
        <v>42916</v>
      </c>
      <c r="I13408">
        <v>2017</v>
      </c>
    </row>
    <row r="13409" spans="1:9" x14ac:dyDescent="0.25">
      <c r="A13409" t="s">
        <v>972</v>
      </c>
      <c r="B13409" t="s">
        <v>177</v>
      </c>
      <c r="C13409" s="76" t="s">
        <v>842</v>
      </c>
      <c r="D13409" t="s">
        <v>980</v>
      </c>
      <c r="E13409" s="82">
        <v>11.4</v>
      </c>
      <c r="F13409" t="s">
        <v>973</v>
      </c>
      <c r="G13409" s="83">
        <v>43017</v>
      </c>
      <c r="I13409">
        <v>2017</v>
      </c>
    </row>
    <row r="13410" spans="1:9" x14ac:dyDescent="0.25">
      <c r="A13410" t="s">
        <v>972</v>
      </c>
      <c r="B13410" t="s">
        <v>246</v>
      </c>
      <c r="C13410" s="76" t="s">
        <v>842</v>
      </c>
      <c r="D13410" t="s">
        <v>980</v>
      </c>
      <c r="E13410" s="82">
        <v>7.6</v>
      </c>
      <c r="F13410" t="s">
        <v>973</v>
      </c>
      <c r="G13410" s="83">
        <v>42765</v>
      </c>
      <c r="I13410">
        <v>2017</v>
      </c>
    </row>
    <row r="13411" spans="1:9" x14ac:dyDescent="0.25">
      <c r="A13411" t="s">
        <v>972</v>
      </c>
      <c r="B13411" t="s">
        <v>248</v>
      </c>
      <c r="C13411" s="76" t="s">
        <v>842</v>
      </c>
      <c r="D13411" t="s">
        <v>980</v>
      </c>
      <c r="E13411" s="82">
        <v>3.6</v>
      </c>
      <c r="F13411" t="s">
        <v>973</v>
      </c>
      <c r="G13411" s="83">
        <v>42740</v>
      </c>
      <c r="I13411">
        <v>2017</v>
      </c>
    </row>
    <row r="13412" spans="1:9" x14ac:dyDescent="0.25">
      <c r="A13412" t="s">
        <v>972</v>
      </c>
      <c r="B13412" t="s">
        <v>181</v>
      </c>
      <c r="C13412" s="76" t="s">
        <v>842</v>
      </c>
      <c r="D13412" t="s">
        <v>980</v>
      </c>
      <c r="E13412" s="82">
        <v>6</v>
      </c>
      <c r="F13412" t="s">
        <v>973</v>
      </c>
      <c r="G13412" s="83">
        <v>43007</v>
      </c>
      <c r="I13412">
        <v>2017</v>
      </c>
    </row>
    <row r="13413" spans="1:9" x14ac:dyDescent="0.25">
      <c r="A13413" t="s">
        <v>972</v>
      </c>
      <c r="B13413" t="s">
        <v>253</v>
      </c>
      <c r="C13413" s="76" t="s">
        <v>842</v>
      </c>
      <c r="D13413" t="s">
        <v>980</v>
      </c>
      <c r="E13413" s="82">
        <v>7.6</v>
      </c>
      <c r="F13413" t="s">
        <v>973</v>
      </c>
      <c r="G13413" s="83">
        <v>42765</v>
      </c>
      <c r="I13413">
        <v>2017</v>
      </c>
    </row>
    <row r="13414" spans="1:9" x14ac:dyDescent="0.25">
      <c r="A13414" t="s">
        <v>972</v>
      </c>
      <c r="B13414" t="s">
        <v>240</v>
      </c>
      <c r="C13414" s="76" t="s">
        <v>842</v>
      </c>
      <c r="D13414" t="s">
        <v>980</v>
      </c>
      <c r="E13414" s="82">
        <v>4.2</v>
      </c>
      <c r="F13414" t="s">
        <v>973</v>
      </c>
      <c r="G13414" s="83">
        <v>42754</v>
      </c>
      <c r="I13414">
        <v>2017</v>
      </c>
    </row>
    <row r="13415" spans="1:9" x14ac:dyDescent="0.25">
      <c r="A13415" t="s">
        <v>972</v>
      </c>
      <c r="B13415" t="s">
        <v>96</v>
      </c>
      <c r="C13415" s="76" t="s">
        <v>842</v>
      </c>
      <c r="D13415" t="s">
        <v>980</v>
      </c>
      <c r="E13415" s="82">
        <v>8.4</v>
      </c>
      <c r="F13415" t="s">
        <v>973</v>
      </c>
      <c r="G13415" s="83">
        <v>42745</v>
      </c>
      <c r="I13415">
        <v>2017</v>
      </c>
    </row>
    <row r="13416" spans="1:9" x14ac:dyDescent="0.25">
      <c r="A13416" t="s">
        <v>972</v>
      </c>
      <c r="B13416" t="s">
        <v>279</v>
      </c>
      <c r="C13416" s="76" t="s">
        <v>842</v>
      </c>
      <c r="D13416" t="s">
        <v>980</v>
      </c>
      <c r="E13416" s="82">
        <v>7.6</v>
      </c>
      <c r="F13416" t="s">
        <v>973</v>
      </c>
      <c r="G13416" s="83">
        <v>42797</v>
      </c>
      <c r="I13416">
        <v>2017</v>
      </c>
    </row>
    <row r="13417" spans="1:9" x14ac:dyDescent="0.25">
      <c r="A13417" t="s">
        <v>972</v>
      </c>
      <c r="B13417" t="s">
        <v>241</v>
      </c>
      <c r="C13417" s="76" t="s">
        <v>842</v>
      </c>
      <c r="D13417" t="s">
        <v>980</v>
      </c>
      <c r="E13417" s="82">
        <v>7.8</v>
      </c>
      <c r="F13417" t="s">
        <v>973</v>
      </c>
      <c r="G13417" s="83">
        <v>42748</v>
      </c>
      <c r="I13417">
        <v>2017</v>
      </c>
    </row>
    <row r="13418" spans="1:9" x14ac:dyDescent="0.25">
      <c r="A13418" t="s">
        <v>972</v>
      </c>
      <c r="B13418" t="s">
        <v>239</v>
      </c>
      <c r="C13418" s="76" t="s">
        <v>842</v>
      </c>
      <c r="D13418" t="s">
        <v>980</v>
      </c>
      <c r="E13418" s="82">
        <v>7.6</v>
      </c>
      <c r="F13418" t="s">
        <v>973</v>
      </c>
      <c r="G13418" s="83">
        <v>42881</v>
      </c>
      <c r="I13418">
        <v>2017</v>
      </c>
    </row>
    <row r="13419" spans="1:9" x14ac:dyDescent="0.25">
      <c r="A13419" t="s">
        <v>972</v>
      </c>
      <c r="B13419" t="s">
        <v>171</v>
      </c>
      <c r="C13419" s="76" t="s">
        <v>842</v>
      </c>
      <c r="D13419" t="s">
        <v>980</v>
      </c>
      <c r="E13419" s="82">
        <v>5</v>
      </c>
      <c r="F13419" t="s">
        <v>973</v>
      </c>
      <c r="G13419" s="83">
        <v>42793</v>
      </c>
      <c r="I13419">
        <v>2017</v>
      </c>
    </row>
    <row r="13420" spans="1:9" x14ac:dyDescent="0.25">
      <c r="A13420" t="s">
        <v>972</v>
      </c>
      <c r="B13420" t="s">
        <v>240</v>
      </c>
      <c r="C13420" s="76" t="s">
        <v>842</v>
      </c>
      <c r="D13420" t="s">
        <v>980</v>
      </c>
      <c r="E13420" s="82">
        <v>3</v>
      </c>
      <c r="F13420" t="s">
        <v>973</v>
      </c>
      <c r="G13420" s="83">
        <v>42774</v>
      </c>
      <c r="I13420">
        <v>2017</v>
      </c>
    </row>
    <row r="13421" spans="1:9" x14ac:dyDescent="0.25">
      <c r="A13421" t="s">
        <v>972</v>
      </c>
      <c r="B13421" t="s">
        <v>203</v>
      </c>
      <c r="C13421" s="76" t="s">
        <v>842</v>
      </c>
      <c r="D13421" t="s">
        <v>980</v>
      </c>
      <c r="E13421" s="82">
        <v>7.6</v>
      </c>
      <c r="F13421" t="s">
        <v>973</v>
      </c>
      <c r="G13421" s="83">
        <v>42839</v>
      </c>
      <c r="I13421">
        <v>2017</v>
      </c>
    </row>
    <row r="13422" spans="1:9" x14ac:dyDescent="0.25">
      <c r="A13422" t="s">
        <v>972</v>
      </c>
      <c r="B13422" t="s">
        <v>242</v>
      </c>
      <c r="C13422" s="76" t="s">
        <v>842</v>
      </c>
      <c r="D13422" t="s">
        <v>980</v>
      </c>
      <c r="E13422" s="82">
        <v>3.8</v>
      </c>
      <c r="F13422" t="s">
        <v>973</v>
      </c>
      <c r="G13422" s="83">
        <v>42937</v>
      </c>
      <c r="I13422">
        <v>2017</v>
      </c>
    </row>
    <row r="13423" spans="1:9" x14ac:dyDescent="0.25">
      <c r="A13423" t="s">
        <v>972</v>
      </c>
      <c r="B13423" t="s">
        <v>252</v>
      </c>
      <c r="C13423" s="76" t="s">
        <v>842</v>
      </c>
      <c r="D13423" t="s">
        <v>980</v>
      </c>
      <c r="E13423" s="82">
        <v>5</v>
      </c>
      <c r="F13423" t="s">
        <v>973</v>
      </c>
      <c r="G13423" s="83">
        <v>43032</v>
      </c>
      <c r="I13423">
        <v>2017</v>
      </c>
    </row>
    <row r="13424" spans="1:9" x14ac:dyDescent="0.25">
      <c r="A13424" t="s">
        <v>972</v>
      </c>
      <c r="B13424" t="s">
        <v>245</v>
      </c>
      <c r="C13424" s="76" t="s">
        <v>842</v>
      </c>
      <c r="D13424" t="s">
        <v>980</v>
      </c>
      <c r="E13424" s="82">
        <v>7.6</v>
      </c>
      <c r="F13424" t="s">
        <v>973</v>
      </c>
      <c r="G13424" s="83">
        <v>43081</v>
      </c>
      <c r="I13424">
        <v>2017</v>
      </c>
    </row>
    <row r="13425" spans="1:9" x14ac:dyDescent="0.25">
      <c r="A13425" t="s">
        <v>972</v>
      </c>
      <c r="B13425" t="s">
        <v>178</v>
      </c>
      <c r="C13425" s="76" t="s">
        <v>842</v>
      </c>
      <c r="D13425" t="s">
        <v>980</v>
      </c>
      <c r="E13425" s="82">
        <v>5</v>
      </c>
      <c r="F13425" t="s">
        <v>973</v>
      </c>
      <c r="G13425" s="83">
        <v>42831</v>
      </c>
      <c r="I13425">
        <v>2017</v>
      </c>
    </row>
    <row r="13426" spans="1:9" x14ac:dyDescent="0.25">
      <c r="A13426" t="s">
        <v>972</v>
      </c>
      <c r="B13426" t="s">
        <v>105</v>
      </c>
      <c r="C13426" s="76" t="s">
        <v>842</v>
      </c>
      <c r="D13426" t="s">
        <v>980</v>
      </c>
      <c r="E13426" s="82">
        <v>6</v>
      </c>
      <c r="F13426" t="s">
        <v>973</v>
      </c>
      <c r="G13426" s="83">
        <v>42804</v>
      </c>
      <c r="I13426">
        <v>2017</v>
      </c>
    </row>
    <row r="13427" spans="1:9" x14ac:dyDescent="0.25">
      <c r="A13427" t="s">
        <v>972</v>
      </c>
      <c r="B13427" t="s">
        <v>79</v>
      </c>
      <c r="C13427" s="76" t="s">
        <v>842</v>
      </c>
      <c r="D13427" t="s">
        <v>980</v>
      </c>
      <c r="E13427" s="82">
        <v>12.5</v>
      </c>
      <c r="F13427" t="s">
        <v>973</v>
      </c>
      <c r="G13427" s="83">
        <v>42942</v>
      </c>
      <c r="I13427">
        <v>2017</v>
      </c>
    </row>
    <row r="13428" spans="1:9" x14ac:dyDescent="0.25">
      <c r="A13428" t="s">
        <v>972</v>
      </c>
      <c r="B13428" t="s">
        <v>23</v>
      </c>
      <c r="C13428" s="76" t="s">
        <v>842</v>
      </c>
      <c r="D13428" t="s">
        <v>980</v>
      </c>
      <c r="E13428" s="82">
        <v>5</v>
      </c>
      <c r="F13428" t="s">
        <v>973</v>
      </c>
      <c r="G13428" s="83">
        <v>42992</v>
      </c>
      <c r="I13428">
        <v>2017</v>
      </c>
    </row>
    <row r="13429" spans="1:9" x14ac:dyDescent="0.25">
      <c r="A13429" t="s">
        <v>972</v>
      </c>
      <c r="B13429" t="s">
        <v>247</v>
      </c>
      <c r="C13429" s="76" t="s">
        <v>842</v>
      </c>
      <c r="D13429" t="s">
        <v>980</v>
      </c>
      <c r="E13429" s="82">
        <v>7.6</v>
      </c>
      <c r="F13429" t="s">
        <v>973</v>
      </c>
      <c r="G13429" s="83">
        <v>42772</v>
      </c>
      <c r="I13429">
        <v>2017</v>
      </c>
    </row>
    <row r="13430" spans="1:9" x14ac:dyDescent="0.25">
      <c r="A13430" t="s">
        <v>972</v>
      </c>
      <c r="B13430" t="s">
        <v>251</v>
      </c>
      <c r="C13430" s="76" t="s">
        <v>842</v>
      </c>
      <c r="D13430" t="s">
        <v>980</v>
      </c>
      <c r="E13430" s="82">
        <v>5</v>
      </c>
      <c r="F13430" t="s">
        <v>973</v>
      </c>
      <c r="G13430" s="83">
        <v>42814</v>
      </c>
      <c r="I13430">
        <v>2017</v>
      </c>
    </row>
    <row r="13431" spans="1:9" x14ac:dyDescent="0.25">
      <c r="A13431" t="s">
        <v>972</v>
      </c>
      <c r="B13431" t="s">
        <v>186</v>
      </c>
      <c r="C13431" s="76" t="s">
        <v>842</v>
      </c>
      <c r="D13431" t="s">
        <v>980</v>
      </c>
      <c r="E13431" s="82">
        <v>10</v>
      </c>
      <c r="F13431" t="s">
        <v>973</v>
      </c>
      <c r="G13431" s="83">
        <v>42780</v>
      </c>
      <c r="I13431">
        <v>2017</v>
      </c>
    </row>
    <row r="13432" spans="1:9" x14ac:dyDescent="0.25">
      <c r="A13432" t="s">
        <v>972</v>
      </c>
      <c r="B13432" t="s">
        <v>124</v>
      </c>
      <c r="C13432" s="76" t="s">
        <v>842</v>
      </c>
      <c r="D13432" t="s">
        <v>980</v>
      </c>
      <c r="E13432" s="82">
        <v>10</v>
      </c>
      <c r="F13432" t="s">
        <v>973</v>
      </c>
      <c r="G13432" s="83">
        <v>42851</v>
      </c>
      <c r="I13432">
        <v>2017</v>
      </c>
    </row>
    <row r="13433" spans="1:9" x14ac:dyDescent="0.25">
      <c r="A13433" t="s">
        <v>972</v>
      </c>
      <c r="B13433" t="s">
        <v>278</v>
      </c>
      <c r="C13433" s="76" t="s">
        <v>842</v>
      </c>
      <c r="D13433" t="s">
        <v>980</v>
      </c>
      <c r="E13433" s="82">
        <v>6</v>
      </c>
      <c r="F13433" t="s">
        <v>973</v>
      </c>
      <c r="G13433" s="83">
        <v>42958</v>
      </c>
      <c r="I13433">
        <v>2017</v>
      </c>
    </row>
    <row r="13434" spans="1:9" x14ac:dyDescent="0.25">
      <c r="A13434" t="s">
        <v>972</v>
      </c>
      <c r="B13434" s="74" t="s">
        <v>213</v>
      </c>
      <c r="C13434" s="76" t="s">
        <v>842</v>
      </c>
      <c r="D13434" t="s">
        <v>980</v>
      </c>
      <c r="E13434" s="82">
        <v>5</v>
      </c>
      <c r="F13434" t="s">
        <v>973</v>
      </c>
      <c r="G13434" s="83">
        <v>42829</v>
      </c>
      <c r="I13434">
        <v>2017</v>
      </c>
    </row>
    <row r="13435" spans="1:9" x14ac:dyDescent="0.25">
      <c r="A13435" t="s">
        <v>972</v>
      </c>
      <c r="B13435" t="s">
        <v>243</v>
      </c>
      <c r="C13435" s="76" t="s">
        <v>842</v>
      </c>
      <c r="D13435" t="s">
        <v>980</v>
      </c>
      <c r="E13435" s="82">
        <v>10</v>
      </c>
      <c r="F13435" t="s">
        <v>973</v>
      </c>
      <c r="G13435" s="83">
        <v>42962</v>
      </c>
      <c r="I13435">
        <v>2017</v>
      </c>
    </row>
    <row r="13436" spans="1:9" x14ac:dyDescent="0.25">
      <c r="A13436" t="s">
        <v>972</v>
      </c>
      <c r="B13436" t="s">
        <v>215</v>
      </c>
      <c r="C13436" s="76" t="s">
        <v>842</v>
      </c>
      <c r="D13436" t="s">
        <v>980</v>
      </c>
      <c r="E13436" s="82">
        <v>7.6</v>
      </c>
      <c r="F13436" t="s">
        <v>973</v>
      </c>
      <c r="G13436" s="83">
        <v>42880</v>
      </c>
      <c r="I13436">
        <v>2017</v>
      </c>
    </row>
    <row r="13437" spans="1:9" x14ac:dyDescent="0.25">
      <c r="A13437" t="s">
        <v>972</v>
      </c>
      <c r="B13437" t="s">
        <v>242</v>
      </c>
      <c r="C13437" s="76" t="s">
        <v>842</v>
      </c>
      <c r="D13437" t="s">
        <v>980</v>
      </c>
      <c r="E13437" s="82">
        <v>7.6</v>
      </c>
      <c r="F13437" t="s">
        <v>973</v>
      </c>
      <c r="G13437" s="83">
        <v>42900</v>
      </c>
      <c r="I13437">
        <v>2017</v>
      </c>
    </row>
    <row r="13438" spans="1:9" x14ac:dyDescent="0.25">
      <c r="A13438" t="s">
        <v>972</v>
      </c>
      <c r="B13438" t="s">
        <v>92</v>
      </c>
      <c r="C13438" s="76" t="s">
        <v>842</v>
      </c>
      <c r="D13438" t="s">
        <v>980</v>
      </c>
      <c r="E13438" s="82">
        <v>7.6</v>
      </c>
      <c r="F13438" t="s">
        <v>973</v>
      </c>
      <c r="G13438" s="83">
        <v>42877</v>
      </c>
      <c r="I13438">
        <v>2017</v>
      </c>
    </row>
    <row r="13439" spans="1:9" x14ac:dyDescent="0.25">
      <c r="A13439" t="s">
        <v>972</v>
      </c>
      <c r="B13439" t="s">
        <v>241</v>
      </c>
      <c r="C13439" s="76" t="s">
        <v>842</v>
      </c>
      <c r="D13439" t="s">
        <v>980</v>
      </c>
      <c r="E13439" s="82">
        <v>7.6</v>
      </c>
      <c r="F13439" t="s">
        <v>973</v>
      </c>
      <c r="G13439" s="83">
        <v>42839</v>
      </c>
      <c r="I13439">
        <v>2017</v>
      </c>
    </row>
    <row r="13440" spans="1:9" x14ac:dyDescent="0.25">
      <c r="A13440" t="s">
        <v>972</v>
      </c>
      <c r="B13440" t="s">
        <v>279</v>
      </c>
      <c r="C13440" s="76" t="s">
        <v>842</v>
      </c>
      <c r="D13440" t="s">
        <v>980</v>
      </c>
      <c r="E13440" s="82">
        <v>7.6</v>
      </c>
      <c r="F13440" t="s">
        <v>973</v>
      </c>
      <c r="G13440" s="83">
        <v>42838</v>
      </c>
      <c r="I13440">
        <v>2017</v>
      </c>
    </row>
    <row r="13441" spans="1:9" x14ac:dyDescent="0.25">
      <c r="A13441" t="s">
        <v>972</v>
      </c>
      <c r="B13441" t="s">
        <v>92</v>
      </c>
      <c r="C13441" s="76" t="s">
        <v>842</v>
      </c>
      <c r="D13441" t="s">
        <v>980</v>
      </c>
      <c r="E13441" s="82">
        <v>3.8</v>
      </c>
      <c r="F13441" t="s">
        <v>973</v>
      </c>
      <c r="G13441" s="83">
        <v>42905</v>
      </c>
      <c r="I13441">
        <v>2017</v>
      </c>
    </row>
    <row r="13442" spans="1:9" x14ac:dyDescent="0.25">
      <c r="A13442" t="s">
        <v>972</v>
      </c>
      <c r="B13442" t="s">
        <v>232</v>
      </c>
      <c r="C13442" s="76" t="s">
        <v>842</v>
      </c>
      <c r="D13442" t="s">
        <v>980</v>
      </c>
      <c r="E13442" s="82">
        <v>3.8</v>
      </c>
      <c r="F13442" t="s">
        <v>973</v>
      </c>
      <c r="G13442" s="83">
        <v>42831</v>
      </c>
      <c r="I13442">
        <v>2017</v>
      </c>
    </row>
    <row r="13443" spans="1:9" x14ac:dyDescent="0.25">
      <c r="A13443" t="s">
        <v>972</v>
      </c>
      <c r="B13443" t="s">
        <v>109</v>
      </c>
      <c r="C13443" s="76" t="s">
        <v>842</v>
      </c>
      <c r="D13443" t="s">
        <v>980</v>
      </c>
      <c r="E13443" s="82">
        <v>6</v>
      </c>
      <c r="F13443" t="s">
        <v>973</v>
      </c>
      <c r="G13443" s="83">
        <v>43102</v>
      </c>
      <c r="I13443">
        <v>2018</v>
      </c>
    </row>
    <row r="13444" spans="1:9" x14ac:dyDescent="0.25">
      <c r="A13444" t="s">
        <v>972</v>
      </c>
      <c r="B13444" t="s">
        <v>0</v>
      </c>
      <c r="C13444" s="76" t="s">
        <v>842</v>
      </c>
      <c r="D13444" t="s">
        <v>980</v>
      </c>
      <c r="E13444" s="82">
        <v>6</v>
      </c>
      <c r="F13444" t="s">
        <v>973</v>
      </c>
      <c r="G13444" s="83">
        <v>42807</v>
      </c>
      <c r="I13444">
        <v>2017</v>
      </c>
    </row>
    <row r="13445" spans="1:9" x14ac:dyDescent="0.25">
      <c r="A13445" t="s">
        <v>972</v>
      </c>
      <c r="B13445" t="s">
        <v>279</v>
      </c>
      <c r="C13445" s="76" t="s">
        <v>842</v>
      </c>
      <c r="D13445" t="s">
        <v>980</v>
      </c>
      <c r="E13445" s="82">
        <v>5</v>
      </c>
      <c r="F13445" t="s">
        <v>973</v>
      </c>
      <c r="G13445" s="83">
        <v>42872</v>
      </c>
      <c r="I13445">
        <v>2017</v>
      </c>
    </row>
    <row r="13446" spans="1:9" x14ac:dyDescent="0.25">
      <c r="A13446" t="s">
        <v>972</v>
      </c>
      <c r="B13446" t="s">
        <v>222</v>
      </c>
      <c r="C13446" s="76" t="s">
        <v>842</v>
      </c>
      <c r="D13446" t="s">
        <v>980</v>
      </c>
      <c r="E13446" s="82">
        <v>7.6</v>
      </c>
      <c r="F13446" t="s">
        <v>973</v>
      </c>
      <c r="G13446" s="83">
        <v>42821</v>
      </c>
      <c r="I13446">
        <v>2017</v>
      </c>
    </row>
    <row r="13447" spans="1:9" x14ac:dyDescent="0.25">
      <c r="A13447" t="s">
        <v>972</v>
      </c>
      <c r="B13447" t="s">
        <v>240</v>
      </c>
      <c r="C13447" s="76" t="s">
        <v>842</v>
      </c>
      <c r="D13447" t="s">
        <v>980</v>
      </c>
      <c r="E13447" s="82">
        <v>10</v>
      </c>
      <c r="F13447" t="s">
        <v>973</v>
      </c>
      <c r="G13447" s="83">
        <v>42760</v>
      </c>
      <c r="I13447">
        <v>2017</v>
      </c>
    </row>
    <row r="13448" spans="1:9" x14ac:dyDescent="0.25">
      <c r="A13448" t="s">
        <v>972</v>
      </c>
      <c r="B13448" t="s">
        <v>203</v>
      </c>
      <c r="C13448" s="76" t="s">
        <v>842</v>
      </c>
      <c r="D13448" t="s">
        <v>980</v>
      </c>
      <c r="E13448" s="82">
        <v>4.4800000000000004</v>
      </c>
      <c r="F13448" t="s">
        <v>973</v>
      </c>
      <c r="G13448" s="83">
        <v>42999</v>
      </c>
      <c r="I13448">
        <v>2017</v>
      </c>
    </row>
    <row r="13449" spans="1:9" x14ac:dyDescent="0.25">
      <c r="A13449" t="s">
        <v>972</v>
      </c>
      <c r="B13449" t="s">
        <v>96</v>
      </c>
      <c r="C13449" s="76" t="s">
        <v>842</v>
      </c>
      <c r="D13449" t="s">
        <v>980</v>
      </c>
      <c r="E13449" s="82">
        <v>11.4</v>
      </c>
      <c r="F13449" t="s">
        <v>973</v>
      </c>
      <c r="G13449" s="83">
        <v>42880</v>
      </c>
      <c r="I13449">
        <v>2017</v>
      </c>
    </row>
    <row r="13450" spans="1:9" x14ac:dyDescent="0.25">
      <c r="A13450" t="s">
        <v>972</v>
      </c>
      <c r="B13450" t="s">
        <v>138</v>
      </c>
      <c r="C13450" s="76" t="s">
        <v>842</v>
      </c>
      <c r="D13450" t="s">
        <v>980</v>
      </c>
      <c r="E13450" s="82">
        <v>3.8</v>
      </c>
      <c r="F13450" t="s">
        <v>973</v>
      </c>
      <c r="G13450" s="83">
        <v>43026</v>
      </c>
      <c r="I13450">
        <v>2017</v>
      </c>
    </row>
    <row r="13451" spans="1:9" x14ac:dyDescent="0.25">
      <c r="A13451" t="s">
        <v>972</v>
      </c>
      <c r="B13451" t="s">
        <v>179</v>
      </c>
      <c r="C13451" s="76" t="s">
        <v>842</v>
      </c>
      <c r="D13451" t="s">
        <v>980</v>
      </c>
      <c r="E13451" s="82">
        <v>7.6</v>
      </c>
      <c r="F13451" t="s">
        <v>973</v>
      </c>
      <c r="G13451" s="83">
        <v>42956</v>
      </c>
      <c r="I13451">
        <v>2017</v>
      </c>
    </row>
    <row r="13452" spans="1:9" x14ac:dyDescent="0.25">
      <c r="A13452" t="s">
        <v>972</v>
      </c>
      <c r="B13452" t="s">
        <v>246</v>
      </c>
      <c r="C13452" s="76" t="s">
        <v>842</v>
      </c>
      <c r="D13452" t="s">
        <v>980</v>
      </c>
      <c r="E13452" s="82">
        <v>3</v>
      </c>
      <c r="F13452" t="s">
        <v>973</v>
      </c>
      <c r="G13452" s="83">
        <v>42754</v>
      </c>
      <c r="I13452">
        <v>2017</v>
      </c>
    </row>
    <row r="13453" spans="1:9" x14ac:dyDescent="0.25">
      <c r="A13453" t="s">
        <v>972</v>
      </c>
      <c r="B13453" t="s">
        <v>98</v>
      </c>
      <c r="C13453" s="76" t="s">
        <v>842</v>
      </c>
      <c r="D13453" t="s">
        <v>980</v>
      </c>
      <c r="E13453" s="82">
        <v>8</v>
      </c>
      <c r="F13453" t="s">
        <v>973</v>
      </c>
      <c r="G13453" s="83">
        <v>42814</v>
      </c>
      <c r="I13453">
        <v>2017</v>
      </c>
    </row>
    <row r="13454" spans="1:9" x14ac:dyDescent="0.25">
      <c r="A13454" t="s">
        <v>972</v>
      </c>
      <c r="B13454" t="s">
        <v>241</v>
      </c>
      <c r="C13454" s="76" t="s">
        <v>842</v>
      </c>
      <c r="D13454" t="s">
        <v>980</v>
      </c>
      <c r="E13454" s="82">
        <v>3</v>
      </c>
      <c r="F13454" t="s">
        <v>973</v>
      </c>
      <c r="G13454" s="83">
        <v>42773</v>
      </c>
      <c r="I13454">
        <v>2017</v>
      </c>
    </row>
    <row r="13455" spans="1:9" x14ac:dyDescent="0.25">
      <c r="A13455" t="s">
        <v>972</v>
      </c>
      <c r="B13455" t="s">
        <v>249</v>
      </c>
      <c r="C13455" s="76" t="s">
        <v>842</v>
      </c>
      <c r="D13455" t="s">
        <v>980</v>
      </c>
      <c r="E13455" s="82">
        <v>6.6</v>
      </c>
      <c r="F13455" t="s">
        <v>973</v>
      </c>
      <c r="G13455" s="83">
        <v>42767</v>
      </c>
      <c r="I13455">
        <v>2017</v>
      </c>
    </row>
    <row r="13456" spans="1:9" x14ac:dyDescent="0.25">
      <c r="A13456" t="s">
        <v>972</v>
      </c>
      <c r="B13456" t="s">
        <v>246</v>
      </c>
      <c r="C13456" s="76" t="s">
        <v>842</v>
      </c>
      <c r="D13456" t="s">
        <v>980</v>
      </c>
      <c r="E13456" s="82">
        <v>3</v>
      </c>
      <c r="F13456" t="s">
        <v>973</v>
      </c>
      <c r="G13456" s="83">
        <v>42779</v>
      </c>
      <c r="I13456">
        <v>2017</v>
      </c>
    </row>
    <row r="13457" spans="1:9" ht="14.45" customHeight="1" x14ac:dyDescent="0.25">
      <c r="A13457" t="s">
        <v>972</v>
      </c>
      <c r="B13457" t="s">
        <v>66</v>
      </c>
      <c r="C13457" s="76" t="s">
        <v>842</v>
      </c>
      <c r="D13457" t="s">
        <v>980</v>
      </c>
      <c r="E13457" s="82">
        <v>5</v>
      </c>
      <c r="F13457" t="s">
        <v>973</v>
      </c>
      <c r="G13457" s="83">
        <v>42765</v>
      </c>
      <c r="I13457">
        <v>2017</v>
      </c>
    </row>
    <row r="13458" spans="1:9" ht="14.45" customHeight="1" x14ac:dyDescent="0.25">
      <c r="A13458" t="s">
        <v>972</v>
      </c>
      <c r="B13458" t="s">
        <v>171</v>
      </c>
      <c r="C13458" s="76" t="s">
        <v>842</v>
      </c>
      <c r="D13458" t="s">
        <v>980</v>
      </c>
      <c r="E13458" s="82">
        <v>7.6</v>
      </c>
      <c r="F13458" t="s">
        <v>973</v>
      </c>
      <c r="G13458" s="83">
        <v>42944</v>
      </c>
      <c r="I13458">
        <v>2017</v>
      </c>
    </row>
    <row r="13459" spans="1:9" ht="14.45" customHeight="1" x14ac:dyDescent="0.25">
      <c r="A13459" t="s">
        <v>972</v>
      </c>
      <c r="B13459" t="s">
        <v>254</v>
      </c>
      <c r="C13459" s="76" t="s">
        <v>842</v>
      </c>
      <c r="D13459" t="s">
        <v>980</v>
      </c>
      <c r="E13459" s="82">
        <v>3.6</v>
      </c>
      <c r="F13459" t="s">
        <v>973</v>
      </c>
      <c r="G13459" s="83">
        <v>42767</v>
      </c>
      <c r="I13459">
        <v>2017</v>
      </c>
    </row>
    <row r="13460" spans="1:9" ht="14.45" customHeight="1" x14ac:dyDescent="0.25">
      <c r="A13460" t="s">
        <v>972</v>
      </c>
      <c r="B13460" t="s">
        <v>66</v>
      </c>
      <c r="C13460" s="76" t="s">
        <v>842</v>
      </c>
      <c r="D13460" t="s">
        <v>980</v>
      </c>
      <c r="E13460" s="82">
        <v>7.6</v>
      </c>
      <c r="F13460" t="s">
        <v>973</v>
      </c>
      <c r="G13460" s="83">
        <v>42782</v>
      </c>
      <c r="I13460">
        <v>2017</v>
      </c>
    </row>
    <row r="13461" spans="1:9" ht="14.45" customHeight="1" x14ac:dyDescent="0.25">
      <c r="A13461" t="s">
        <v>972</v>
      </c>
      <c r="B13461" t="s">
        <v>232</v>
      </c>
      <c r="C13461" s="76" t="s">
        <v>842</v>
      </c>
      <c r="D13461" t="s">
        <v>980</v>
      </c>
      <c r="E13461" s="82">
        <v>7.6</v>
      </c>
      <c r="F13461" t="s">
        <v>973</v>
      </c>
      <c r="G13461" s="83">
        <v>42762</v>
      </c>
      <c r="I13461">
        <v>2017</v>
      </c>
    </row>
    <row r="13462" spans="1:9" ht="14.45" customHeight="1" x14ac:dyDescent="0.25">
      <c r="A13462" t="s">
        <v>972</v>
      </c>
      <c r="B13462" t="s">
        <v>224</v>
      </c>
      <c r="C13462" s="76" t="s">
        <v>842</v>
      </c>
      <c r="D13462" t="s">
        <v>980</v>
      </c>
      <c r="E13462" s="82">
        <v>5</v>
      </c>
      <c r="F13462" t="s">
        <v>973</v>
      </c>
      <c r="G13462" s="83">
        <v>42814</v>
      </c>
      <c r="I13462">
        <v>2017</v>
      </c>
    </row>
    <row r="13463" spans="1:9" ht="14.45" customHeight="1" x14ac:dyDescent="0.25">
      <c r="A13463" t="s">
        <v>972</v>
      </c>
      <c r="B13463" t="s">
        <v>249</v>
      </c>
      <c r="C13463" s="76" t="s">
        <v>842</v>
      </c>
      <c r="D13463" t="s">
        <v>980</v>
      </c>
      <c r="E13463" s="82">
        <v>11.4</v>
      </c>
      <c r="F13463" t="s">
        <v>973</v>
      </c>
      <c r="G13463" s="83">
        <v>42836</v>
      </c>
      <c r="I13463">
        <v>2017</v>
      </c>
    </row>
    <row r="13464" spans="1:9" ht="14.45" customHeight="1" x14ac:dyDescent="0.25">
      <c r="A13464" t="s">
        <v>972</v>
      </c>
      <c r="B13464" t="s">
        <v>275</v>
      </c>
      <c r="C13464" s="76" t="s">
        <v>842</v>
      </c>
      <c r="D13464" t="s">
        <v>980</v>
      </c>
      <c r="E13464" s="82">
        <v>3.8</v>
      </c>
      <c r="F13464" t="s">
        <v>973</v>
      </c>
      <c r="G13464" s="83">
        <v>42796</v>
      </c>
      <c r="I13464">
        <v>2017</v>
      </c>
    </row>
    <row r="13465" spans="1:9" ht="14.45" customHeight="1" x14ac:dyDescent="0.25">
      <c r="A13465" t="s">
        <v>972</v>
      </c>
      <c r="B13465" t="s">
        <v>249</v>
      </c>
      <c r="C13465" s="76" t="s">
        <v>842</v>
      </c>
      <c r="D13465" t="s">
        <v>980</v>
      </c>
      <c r="E13465" s="82">
        <v>5</v>
      </c>
      <c r="F13465" t="s">
        <v>973</v>
      </c>
      <c r="G13465" s="83">
        <v>43056</v>
      </c>
      <c r="I13465">
        <v>2017</v>
      </c>
    </row>
    <row r="13466" spans="1:9" ht="14.45" customHeight="1" x14ac:dyDescent="0.25">
      <c r="A13466" t="s">
        <v>972</v>
      </c>
      <c r="B13466" s="74" t="s">
        <v>213</v>
      </c>
      <c r="C13466" s="76" t="s">
        <v>842</v>
      </c>
      <c r="D13466" t="s">
        <v>980</v>
      </c>
      <c r="E13466" s="82">
        <v>10</v>
      </c>
      <c r="F13466" t="s">
        <v>973</v>
      </c>
      <c r="G13466" s="83">
        <v>42916</v>
      </c>
      <c r="I13466">
        <v>2017</v>
      </c>
    </row>
    <row r="13467" spans="1:9" ht="14.45" customHeight="1" x14ac:dyDescent="0.25">
      <c r="A13467" t="s">
        <v>972</v>
      </c>
      <c r="B13467" t="s">
        <v>115</v>
      </c>
      <c r="C13467" s="76" t="s">
        <v>842</v>
      </c>
      <c r="D13467" t="s">
        <v>980</v>
      </c>
      <c r="E13467" s="82">
        <v>7.6</v>
      </c>
      <c r="F13467" t="s">
        <v>973</v>
      </c>
      <c r="G13467" s="83">
        <v>42794</v>
      </c>
      <c r="I13467">
        <v>2017</v>
      </c>
    </row>
    <row r="13468" spans="1:9" ht="14.45" customHeight="1" x14ac:dyDescent="0.25">
      <c r="A13468" t="s">
        <v>972</v>
      </c>
      <c r="B13468" t="s">
        <v>177</v>
      </c>
      <c r="C13468" s="76" t="s">
        <v>842</v>
      </c>
      <c r="D13468" t="s">
        <v>980</v>
      </c>
      <c r="E13468" s="82">
        <v>7.6</v>
      </c>
      <c r="F13468" t="s">
        <v>973</v>
      </c>
      <c r="G13468" s="83">
        <v>42867</v>
      </c>
      <c r="I13468">
        <v>2017</v>
      </c>
    </row>
    <row r="13469" spans="1:9" ht="14.45" customHeight="1" x14ac:dyDescent="0.25">
      <c r="A13469" t="s">
        <v>972</v>
      </c>
      <c r="B13469" t="s">
        <v>77</v>
      </c>
      <c r="C13469" s="76" t="s">
        <v>842</v>
      </c>
      <c r="D13469" t="s">
        <v>980</v>
      </c>
      <c r="E13469" s="82">
        <v>3.8</v>
      </c>
      <c r="F13469" t="s">
        <v>973</v>
      </c>
      <c r="G13469" s="83">
        <v>43070</v>
      </c>
      <c r="I13469">
        <v>2017</v>
      </c>
    </row>
    <row r="13470" spans="1:9" ht="14.45" customHeight="1" x14ac:dyDescent="0.25">
      <c r="A13470" t="s">
        <v>972</v>
      </c>
      <c r="B13470" t="s">
        <v>148</v>
      </c>
      <c r="C13470" s="76" t="s">
        <v>842</v>
      </c>
      <c r="D13470" t="s">
        <v>980</v>
      </c>
      <c r="E13470" s="82">
        <v>5</v>
      </c>
      <c r="F13470" t="s">
        <v>973</v>
      </c>
      <c r="G13470" s="83">
        <v>43087</v>
      </c>
      <c r="I13470">
        <v>2017</v>
      </c>
    </row>
    <row r="13471" spans="1:9" ht="14.45" customHeight="1" x14ac:dyDescent="0.25">
      <c r="A13471" t="s">
        <v>972</v>
      </c>
      <c r="B13471" t="s">
        <v>148</v>
      </c>
      <c r="C13471" s="76" t="s">
        <v>842</v>
      </c>
      <c r="D13471" t="s">
        <v>980</v>
      </c>
      <c r="E13471" s="82">
        <v>8.6</v>
      </c>
      <c r="F13471" t="s">
        <v>973</v>
      </c>
      <c r="G13471" s="83">
        <v>42927</v>
      </c>
      <c r="I13471">
        <v>2017</v>
      </c>
    </row>
    <row r="13472" spans="1:9" ht="14.45" customHeight="1" x14ac:dyDescent="0.25">
      <c r="A13472" t="s">
        <v>972</v>
      </c>
      <c r="B13472" t="s">
        <v>179</v>
      </c>
      <c r="C13472" s="76" t="s">
        <v>842</v>
      </c>
      <c r="D13472" t="s">
        <v>980</v>
      </c>
      <c r="E13472" s="82">
        <v>10</v>
      </c>
      <c r="F13472" t="s">
        <v>973</v>
      </c>
      <c r="G13472" s="83">
        <v>42863</v>
      </c>
      <c r="I13472">
        <v>2017</v>
      </c>
    </row>
    <row r="13473" spans="1:9" ht="14.45" customHeight="1" x14ac:dyDescent="0.25">
      <c r="A13473" t="s">
        <v>972</v>
      </c>
      <c r="B13473" t="s">
        <v>179</v>
      </c>
      <c r="C13473" s="76" t="s">
        <v>842</v>
      </c>
      <c r="D13473" t="s">
        <v>980</v>
      </c>
      <c r="E13473" s="82">
        <v>15</v>
      </c>
      <c r="F13473" t="s">
        <v>973</v>
      </c>
      <c r="G13473" s="83">
        <v>43083</v>
      </c>
      <c r="I13473">
        <v>2017</v>
      </c>
    </row>
    <row r="13474" spans="1:9" ht="14.45" customHeight="1" x14ac:dyDescent="0.25">
      <c r="A13474" t="s">
        <v>972</v>
      </c>
      <c r="B13474" t="s">
        <v>179</v>
      </c>
      <c r="C13474" s="76" t="s">
        <v>842</v>
      </c>
      <c r="D13474" t="s">
        <v>980</v>
      </c>
      <c r="E13474" s="82">
        <v>15</v>
      </c>
      <c r="F13474" t="s">
        <v>973</v>
      </c>
      <c r="G13474" s="83">
        <v>43088</v>
      </c>
      <c r="I13474">
        <v>2017</v>
      </c>
    </row>
    <row r="13475" spans="1:9" ht="14.45" customHeight="1" x14ac:dyDescent="0.25">
      <c r="A13475" t="s">
        <v>972</v>
      </c>
      <c r="B13475" t="s">
        <v>215</v>
      </c>
      <c r="C13475" s="76" t="s">
        <v>842</v>
      </c>
      <c r="D13475" t="s">
        <v>980</v>
      </c>
      <c r="E13475" s="82">
        <v>3.8</v>
      </c>
      <c r="F13475" t="s">
        <v>973</v>
      </c>
      <c r="G13475" s="83">
        <v>42894</v>
      </c>
      <c r="I13475">
        <v>2017</v>
      </c>
    </row>
    <row r="13476" spans="1:9" ht="14.45" customHeight="1" x14ac:dyDescent="0.25">
      <c r="A13476" t="s">
        <v>972</v>
      </c>
      <c r="B13476" t="s">
        <v>79</v>
      </c>
      <c r="C13476" s="76" t="s">
        <v>842</v>
      </c>
      <c r="D13476" t="s">
        <v>980</v>
      </c>
      <c r="E13476" s="82">
        <v>7.6</v>
      </c>
      <c r="F13476" t="s">
        <v>973</v>
      </c>
      <c r="G13476" s="83">
        <v>43070</v>
      </c>
      <c r="I13476">
        <v>2017</v>
      </c>
    </row>
    <row r="13477" spans="1:9" ht="14.45" customHeight="1" x14ac:dyDescent="0.25">
      <c r="A13477" t="s">
        <v>972</v>
      </c>
      <c r="B13477" t="s">
        <v>92</v>
      </c>
      <c r="C13477" s="76" t="s">
        <v>842</v>
      </c>
      <c r="D13477" t="s">
        <v>980</v>
      </c>
      <c r="E13477" s="82">
        <v>15</v>
      </c>
      <c r="F13477" t="s">
        <v>973</v>
      </c>
      <c r="G13477" s="83">
        <v>42760</v>
      </c>
      <c r="I13477">
        <v>2017</v>
      </c>
    </row>
    <row r="13478" spans="1:9" ht="14.45" customHeight="1" x14ac:dyDescent="0.25">
      <c r="A13478" t="s">
        <v>972</v>
      </c>
      <c r="B13478" t="s">
        <v>246</v>
      </c>
      <c r="C13478" s="76" t="s">
        <v>842</v>
      </c>
      <c r="D13478" t="s">
        <v>980</v>
      </c>
      <c r="E13478" s="82">
        <v>10</v>
      </c>
      <c r="F13478" t="s">
        <v>973</v>
      </c>
      <c r="G13478" s="83">
        <v>42816</v>
      </c>
      <c r="I13478">
        <v>2017</v>
      </c>
    </row>
    <row r="13479" spans="1:9" ht="14.45" customHeight="1" x14ac:dyDescent="0.25">
      <c r="A13479" t="s">
        <v>972</v>
      </c>
      <c r="B13479" t="s">
        <v>177</v>
      </c>
      <c r="C13479" s="76" t="s">
        <v>842</v>
      </c>
      <c r="D13479" t="s">
        <v>980</v>
      </c>
      <c r="E13479" s="82">
        <v>6</v>
      </c>
      <c r="F13479" t="s">
        <v>973</v>
      </c>
      <c r="G13479" s="83">
        <v>42866</v>
      </c>
      <c r="I13479">
        <v>2017</v>
      </c>
    </row>
    <row r="13480" spans="1:9" ht="14.45" customHeight="1" x14ac:dyDescent="0.25">
      <c r="A13480" t="s">
        <v>972</v>
      </c>
      <c r="B13480" t="s">
        <v>77</v>
      </c>
      <c r="C13480" s="76" t="s">
        <v>842</v>
      </c>
      <c r="D13480" t="s">
        <v>980</v>
      </c>
      <c r="E13480" s="82">
        <v>15</v>
      </c>
      <c r="F13480" t="s">
        <v>973</v>
      </c>
      <c r="G13480" s="83">
        <v>43103</v>
      </c>
      <c r="I13480">
        <v>2018</v>
      </c>
    </row>
    <row r="13481" spans="1:9" ht="14.45" customHeight="1" x14ac:dyDescent="0.25">
      <c r="A13481" t="s">
        <v>972</v>
      </c>
      <c r="B13481" t="s">
        <v>240</v>
      </c>
      <c r="C13481" s="76" t="s">
        <v>842</v>
      </c>
      <c r="D13481" t="s">
        <v>980</v>
      </c>
      <c r="E13481" s="82">
        <v>3.8</v>
      </c>
      <c r="F13481" t="s">
        <v>973</v>
      </c>
      <c r="G13481" s="83">
        <v>42921</v>
      </c>
      <c r="I13481">
        <v>2017</v>
      </c>
    </row>
    <row r="13482" spans="1:9" ht="14.45" customHeight="1" x14ac:dyDescent="0.25">
      <c r="A13482" t="s">
        <v>972</v>
      </c>
      <c r="B13482" t="s">
        <v>185</v>
      </c>
      <c r="C13482" s="76" t="s">
        <v>842</v>
      </c>
      <c r="D13482" t="s">
        <v>980</v>
      </c>
      <c r="E13482" s="82">
        <v>7.6</v>
      </c>
      <c r="F13482" t="s">
        <v>973</v>
      </c>
      <c r="G13482" s="83">
        <v>42964</v>
      </c>
      <c r="I13482">
        <v>2017</v>
      </c>
    </row>
    <row r="13483" spans="1:9" ht="14.45" customHeight="1" x14ac:dyDescent="0.25">
      <c r="A13483" t="s">
        <v>972</v>
      </c>
      <c r="B13483" t="s">
        <v>248</v>
      </c>
      <c r="C13483" s="76" t="s">
        <v>842</v>
      </c>
      <c r="D13483" t="s">
        <v>980</v>
      </c>
      <c r="E13483" s="82">
        <v>6</v>
      </c>
      <c r="F13483" t="s">
        <v>973</v>
      </c>
      <c r="G13483" s="83">
        <v>42898</v>
      </c>
      <c r="I13483">
        <v>2017</v>
      </c>
    </row>
    <row r="13484" spans="1:9" ht="14.45" customHeight="1" x14ac:dyDescent="0.25">
      <c r="A13484" t="s">
        <v>972</v>
      </c>
      <c r="B13484" s="74" t="s">
        <v>213</v>
      </c>
      <c r="C13484" s="76" t="s">
        <v>842</v>
      </c>
      <c r="D13484" t="s">
        <v>980</v>
      </c>
      <c r="E13484" s="82">
        <v>6</v>
      </c>
      <c r="F13484" t="s">
        <v>973</v>
      </c>
      <c r="G13484" s="83">
        <v>42787</v>
      </c>
      <c r="I13484">
        <v>2017</v>
      </c>
    </row>
    <row r="13485" spans="1:9" ht="14.45" customHeight="1" x14ac:dyDescent="0.25">
      <c r="A13485" t="s">
        <v>972</v>
      </c>
      <c r="B13485" t="s">
        <v>176</v>
      </c>
      <c r="C13485" s="76" t="s">
        <v>842</v>
      </c>
      <c r="D13485" t="s">
        <v>980</v>
      </c>
      <c r="E13485" s="82">
        <v>13</v>
      </c>
      <c r="F13485" t="s">
        <v>973</v>
      </c>
      <c r="G13485" s="83">
        <v>43273</v>
      </c>
      <c r="I13485">
        <v>2018</v>
      </c>
    </row>
    <row r="13486" spans="1:9" ht="14.45" customHeight="1" x14ac:dyDescent="0.25">
      <c r="A13486" t="s">
        <v>972</v>
      </c>
      <c r="B13486" t="s">
        <v>11</v>
      </c>
      <c r="C13486" s="76" t="s">
        <v>842</v>
      </c>
      <c r="D13486" t="s">
        <v>980</v>
      </c>
      <c r="E13486" s="82">
        <v>10</v>
      </c>
      <c r="F13486" t="s">
        <v>973</v>
      </c>
      <c r="G13486" s="83">
        <v>42807</v>
      </c>
      <c r="I13486">
        <v>2017</v>
      </c>
    </row>
    <row r="13487" spans="1:9" ht="14.45" customHeight="1" x14ac:dyDescent="0.25">
      <c r="A13487" t="s">
        <v>972</v>
      </c>
      <c r="B13487" t="s">
        <v>251</v>
      </c>
      <c r="C13487" s="76" t="s">
        <v>842</v>
      </c>
      <c r="D13487" t="s">
        <v>980</v>
      </c>
      <c r="E13487" s="82">
        <v>6</v>
      </c>
      <c r="F13487" t="s">
        <v>973</v>
      </c>
      <c r="G13487" s="83">
        <v>42789</v>
      </c>
      <c r="I13487">
        <v>2017</v>
      </c>
    </row>
    <row r="13488" spans="1:9" x14ac:dyDescent="0.25">
      <c r="A13488" t="s">
        <v>972</v>
      </c>
      <c r="B13488" t="s">
        <v>216</v>
      </c>
      <c r="C13488" s="76" t="s">
        <v>842</v>
      </c>
      <c r="D13488" t="s">
        <v>980</v>
      </c>
      <c r="E13488" s="82">
        <v>3.8</v>
      </c>
      <c r="F13488" t="s">
        <v>973</v>
      </c>
      <c r="G13488" s="83">
        <v>42780</v>
      </c>
      <c r="I13488">
        <v>2017</v>
      </c>
    </row>
    <row r="13489" spans="1:9" x14ac:dyDescent="0.25">
      <c r="A13489" t="s">
        <v>972</v>
      </c>
      <c r="B13489" t="s">
        <v>243</v>
      </c>
      <c r="C13489" s="76" t="s">
        <v>842</v>
      </c>
      <c r="D13489" t="s">
        <v>980</v>
      </c>
      <c r="E13489" s="82">
        <v>5</v>
      </c>
      <c r="F13489" t="s">
        <v>973</v>
      </c>
      <c r="G13489" s="83">
        <v>42850</v>
      </c>
      <c r="I13489">
        <v>2017</v>
      </c>
    </row>
    <row r="13490" spans="1:9" x14ac:dyDescent="0.25">
      <c r="A13490" t="s">
        <v>972</v>
      </c>
      <c r="B13490" t="s">
        <v>176</v>
      </c>
      <c r="C13490" s="76" t="s">
        <v>842</v>
      </c>
      <c r="D13490" t="s">
        <v>980</v>
      </c>
      <c r="E13490" s="82">
        <v>7.6</v>
      </c>
      <c r="F13490" t="s">
        <v>973</v>
      </c>
      <c r="G13490" s="83">
        <v>42873</v>
      </c>
      <c r="I13490">
        <v>2017</v>
      </c>
    </row>
    <row r="13491" spans="1:9" x14ac:dyDescent="0.25">
      <c r="A13491" t="s">
        <v>972</v>
      </c>
      <c r="B13491" t="s">
        <v>92</v>
      </c>
      <c r="C13491" s="76" t="s">
        <v>842</v>
      </c>
      <c r="D13491" t="s">
        <v>980</v>
      </c>
      <c r="E13491" s="82">
        <v>10</v>
      </c>
      <c r="F13491" t="s">
        <v>973</v>
      </c>
      <c r="G13491" s="83">
        <v>42992</v>
      </c>
      <c r="I13491">
        <v>2017</v>
      </c>
    </row>
    <row r="13492" spans="1:9" x14ac:dyDescent="0.25">
      <c r="A13492" t="s">
        <v>972</v>
      </c>
      <c r="B13492" t="s">
        <v>177</v>
      </c>
      <c r="C13492" s="76" t="s">
        <v>842</v>
      </c>
      <c r="D13492" t="s">
        <v>980</v>
      </c>
      <c r="E13492" s="82">
        <v>11.4</v>
      </c>
      <c r="F13492" t="s">
        <v>973</v>
      </c>
      <c r="G13492" s="83">
        <v>42823</v>
      </c>
      <c r="I13492">
        <v>2017</v>
      </c>
    </row>
    <row r="13493" spans="1:9" x14ac:dyDescent="0.25">
      <c r="A13493" t="s">
        <v>972</v>
      </c>
      <c r="B13493" t="s">
        <v>66</v>
      </c>
      <c r="C13493" s="76" t="s">
        <v>842</v>
      </c>
      <c r="D13493" t="s">
        <v>980</v>
      </c>
      <c r="E13493" s="82">
        <v>5</v>
      </c>
      <c r="F13493" t="s">
        <v>973</v>
      </c>
      <c r="G13493" s="83">
        <v>42774</v>
      </c>
      <c r="I13493">
        <v>2017</v>
      </c>
    </row>
    <row r="13494" spans="1:9" x14ac:dyDescent="0.25">
      <c r="A13494" t="s">
        <v>972</v>
      </c>
      <c r="B13494" t="s">
        <v>280</v>
      </c>
      <c r="C13494" s="76" t="s">
        <v>842</v>
      </c>
      <c r="D13494" t="s">
        <v>980</v>
      </c>
      <c r="E13494" s="82">
        <v>7.6</v>
      </c>
      <c r="F13494" t="s">
        <v>973</v>
      </c>
      <c r="G13494" s="83">
        <v>42844</v>
      </c>
      <c r="I13494">
        <v>2017</v>
      </c>
    </row>
    <row r="13495" spans="1:9" x14ac:dyDescent="0.25">
      <c r="A13495" t="s">
        <v>972</v>
      </c>
      <c r="B13495" t="s">
        <v>128</v>
      </c>
      <c r="C13495" s="76" t="s">
        <v>842</v>
      </c>
      <c r="D13495" t="s">
        <v>980</v>
      </c>
      <c r="E13495" s="82">
        <v>6</v>
      </c>
      <c r="F13495" t="s">
        <v>973</v>
      </c>
      <c r="G13495" s="83">
        <v>42803</v>
      </c>
      <c r="I13495">
        <v>2017</v>
      </c>
    </row>
    <row r="13496" spans="1:9" x14ac:dyDescent="0.25">
      <c r="A13496" t="s">
        <v>972</v>
      </c>
      <c r="B13496" t="s">
        <v>240</v>
      </c>
      <c r="C13496" s="76" t="s">
        <v>842</v>
      </c>
      <c r="D13496" t="s">
        <v>980</v>
      </c>
      <c r="E13496" s="82">
        <v>7.6</v>
      </c>
      <c r="F13496" t="s">
        <v>973</v>
      </c>
      <c r="G13496" s="83">
        <v>42879</v>
      </c>
      <c r="I13496">
        <v>2017</v>
      </c>
    </row>
    <row r="13497" spans="1:9" x14ac:dyDescent="0.25">
      <c r="A13497" t="s">
        <v>972</v>
      </c>
      <c r="B13497" t="s">
        <v>240</v>
      </c>
      <c r="C13497" s="76" t="s">
        <v>842</v>
      </c>
      <c r="D13497" t="s">
        <v>980</v>
      </c>
      <c r="E13497" s="82">
        <v>15</v>
      </c>
      <c r="F13497" t="s">
        <v>973</v>
      </c>
      <c r="G13497" s="83">
        <v>42873</v>
      </c>
      <c r="I13497">
        <v>2017</v>
      </c>
    </row>
    <row r="13498" spans="1:9" x14ac:dyDescent="0.25">
      <c r="A13498" t="s">
        <v>972</v>
      </c>
      <c r="B13498" t="s">
        <v>253</v>
      </c>
      <c r="C13498" s="76" t="s">
        <v>842</v>
      </c>
      <c r="D13498" t="s">
        <v>980</v>
      </c>
      <c r="E13498" s="82">
        <v>5</v>
      </c>
      <c r="F13498" t="s">
        <v>973</v>
      </c>
      <c r="G13498" s="83">
        <v>42810</v>
      </c>
      <c r="I13498">
        <v>2017</v>
      </c>
    </row>
    <row r="13499" spans="1:9" x14ac:dyDescent="0.25">
      <c r="A13499" t="s">
        <v>972</v>
      </c>
      <c r="B13499" t="s">
        <v>275</v>
      </c>
      <c r="C13499" s="76" t="s">
        <v>842</v>
      </c>
      <c r="D13499" t="s">
        <v>980</v>
      </c>
      <c r="E13499" s="82">
        <v>10</v>
      </c>
      <c r="F13499" t="s">
        <v>973</v>
      </c>
      <c r="G13499" s="83">
        <v>43069</v>
      </c>
      <c r="I13499">
        <v>2017</v>
      </c>
    </row>
    <row r="13500" spans="1:9" x14ac:dyDescent="0.25">
      <c r="A13500" t="s">
        <v>972</v>
      </c>
      <c r="B13500" t="s">
        <v>96</v>
      </c>
      <c r="C13500" s="76" t="s">
        <v>842</v>
      </c>
      <c r="D13500" t="s">
        <v>980</v>
      </c>
      <c r="E13500" s="82">
        <v>3.8</v>
      </c>
      <c r="F13500" t="s">
        <v>973</v>
      </c>
      <c r="G13500" s="83">
        <v>42901</v>
      </c>
      <c r="I13500">
        <v>2017</v>
      </c>
    </row>
    <row r="13501" spans="1:9" x14ac:dyDescent="0.25">
      <c r="A13501" t="s">
        <v>972</v>
      </c>
      <c r="B13501" t="s">
        <v>239</v>
      </c>
      <c r="C13501" s="76" t="s">
        <v>842</v>
      </c>
      <c r="D13501" t="s">
        <v>980</v>
      </c>
      <c r="E13501" s="82">
        <v>5</v>
      </c>
      <c r="F13501" t="s">
        <v>973</v>
      </c>
      <c r="G13501" s="83">
        <v>42846</v>
      </c>
      <c r="I13501">
        <v>2017</v>
      </c>
    </row>
    <row r="13502" spans="1:9" x14ac:dyDescent="0.25">
      <c r="A13502" t="s">
        <v>972</v>
      </c>
      <c r="B13502" t="s">
        <v>179</v>
      </c>
      <c r="C13502" s="76" t="s">
        <v>842</v>
      </c>
      <c r="D13502" t="s">
        <v>980</v>
      </c>
      <c r="E13502" s="82">
        <v>5</v>
      </c>
      <c r="F13502" t="s">
        <v>973</v>
      </c>
      <c r="G13502" s="83">
        <v>42844</v>
      </c>
      <c r="I13502">
        <v>2017</v>
      </c>
    </row>
    <row r="13503" spans="1:9" x14ac:dyDescent="0.25">
      <c r="A13503" t="s">
        <v>972</v>
      </c>
      <c r="B13503" t="s">
        <v>241</v>
      </c>
      <c r="C13503" s="76" t="s">
        <v>842</v>
      </c>
      <c r="D13503" t="s">
        <v>980</v>
      </c>
      <c r="E13503" s="82">
        <v>10</v>
      </c>
      <c r="F13503" t="s">
        <v>973</v>
      </c>
      <c r="G13503" s="83">
        <v>42758</v>
      </c>
      <c r="I13503">
        <v>2017</v>
      </c>
    </row>
    <row r="13504" spans="1:9" x14ac:dyDescent="0.25">
      <c r="A13504" t="s">
        <v>972</v>
      </c>
      <c r="B13504" t="s">
        <v>247</v>
      </c>
      <c r="C13504" s="76" t="s">
        <v>842</v>
      </c>
      <c r="D13504" t="s">
        <v>980</v>
      </c>
      <c r="E13504" s="82">
        <v>7.6</v>
      </c>
      <c r="F13504" t="s">
        <v>973</v>
      </c>
      <c r="G13504" s="83">
        <v>42878</v>
      </c>
      <c r="I13504">
        <v>2017</v>
      </c>
    </row>
    <row r="13505" spans="1:9" x14ac:dyDescent="0.25">
      <c r="A13505" t="s">
        <v>972</v>
      </c>
      <c r="B13505" t="s">
        <v>240</v>
      </c>
      <c r="C13505" s="76" t="s">
        <v>842</v>
      </c>
      <c r="D13505" t="s">
        <v>980</v>
      </c>
      <c r="E13505" s="82">
        <v>5</v>
      </c>
      <c r="F13505" t="s">
        <v>973</v>
      </c>
      <c r="G13505" s="83">
        <v>42797</v>
      </c>
      <c r="I13505">
        <v>2017</v>
      </c>
    </row>
    <row r="13506" spans="1:9" x14ac:dyDescent="0.25">
      <c r="A13506" t="s">
        <v>972</v>
      </c>
      <c r="B13506" t="s">
        <v>77</v>
      </c>
      <c r="C13506" s="76" t="s">
        <v>842</v>
      </c>
      <c r="D13506" t="s">
        <v>980</v>
      </c>
      <c r="E13506" s="82">
        <v>7.6</v>
      </c>
      <c r="F13506" t="s">
        <v>973</v>
      </c>
      <c r="G13506" s="83">
        <v>43053</v>
      </c>
      <c r="I13506">
        <v>2017</v>
      </c>
    </row>
    <row r="13507" spans="1:9" x14ac:dyDescent="0.25">
      <c r="A13507" t="s">
        <v>972</v>
      </c>
      <c r="B13507" t="s">
        <v>122</v>
      </c>
      <c r="C13507" s="76" t="s">
        <v>842</v>
      </c>
      <c r="D13507" t="s">
        <v>980</v>
      </c>
      <c r="E13507" s="82">
        <v>15</v>
      </c>
      <c r="F13507" t="s">
        <v>973</v>
      </c>
      <c r="G13507" s="83">
        <v>43052</v>
      </c>
      <c r="I13507">
        <v>2017</v>
      </c>
    </row>
    <row r="13508" spans="1:9" x14ac:dyDescent="0.25">
      <c r="A13508" t="s">
        <v>972</v>
      </c>
      <c r="B13508" t="s">
        <v>120</v>
      </c>
      <c r="C13508" s="76" t="s">
        <v>842</v>
      </c>
      <c r="D13508" t="s">
        <v>980</v>
      </c>
      <c r="E13508" s="82">
        <v>15</v>
      </c>
      <c r="F13508" t="s">
        <v>973</v>
      </c>
      <c r="G13508" s="83">
        <v>42887</v>
      </c>
      <c r="I13508">
        <v>2017</v>
      </c>
    </row>
    <row r="13509" spans="1:9" x14ac:dyDescent="0.25">
      <c r="A13509" t="s">
        <v>972</v>
      </c>
      <c r="B13509" t="s">
        <v>177</v>
      </c>
      <c r="C13509" s="76" t="s">
        <v>842</v>
      </c>
      <c r="D13509" t="s">
        <v>980</v>
      </c>
      <c r="E13509" s="82">
        <v>5</v>
      </c>
      <c r="F13509" t="s">
        <v>973</v>
      </c>
      <c r="G13509" s="83">
        <v>42794</v>
      </c>
      <c r="I13509">
        <v>2017</v>
      </c>
    </row>
    <row r="13510" spans="1:9" x14ac:dyDescent="0.25">
      <c r="A13510" t="s">
        <v>972</v>
      </c>
      <c r="B13510" t="s">
        <v>144</v>
      </c>
      <c r="C13510" s="76" t="s">
        <v>842</v>
      </c>
      <c r="D13510" t="s">
        <v>980</v>
      </c>
      <c r="E13510" s="82">
        <v>7.04</v>
      </c>
      <c r="F13510" t="s">
        <v>973</v>
      </c>
      <c r="G13510" s="83">
        <v>42725</v>
      </c>
      <c r="I13510">
        <v>2016</v>
      </c>
    </row>
    <row r="13511" spans="1:9" ht="14.45" customHeight="1" x14ac:dyDescent="0.25">
      <c r="A13511" t="s">
        <v>972</v>
      </c>
      <c r="B13511" t="s">
        <v>141</v>
      </c>
      <c r="C13511" s="76" t="s">
        <v>842</v>
      </c>
      <c r="D13511" t="s">
        <v>980</v>
      </c>
      <c r="E13511" s="82">
        <v>5</v>
      </c>
      <c r="F13511" t="s">
        <v>973</v>
      </c>
      <c r="G13511" s="83">
        <v>43105</v>
      </c>
      <c r="I13511">
        <v>2018</v>
      </c>
    </row>
    <row r="13512" spans="1:9" ht="14.45" customHeight="1" x14ac:dyDescent="0.25">
      <c r="A13512" t="s">
        <v>972</v>
      </c>
      <c r="B13512" t="s">
        <v>78</v>
      </c>
      <c r="C13512" s="76" t="s">
        <v>842</v>
      </c>
      <c r="D13512" t="s">
        <v>980</v>
      </c>
      <c r="E13512" s="82">
        <v>10</v>
      </c>
      <c r="F13512" t="s">
        <v>973</v>
      </c>
      <c r="G13512" s="83">
        <v>42958</v>
      </c>
      <c r="I13512">
        <v>2017</v>
      </c>
    </row>
    <row r="13513" spans="1:9" x14ac:dyDescent="0.25">
      <c r="A13513" t="s">
        <v>972</v>
      </c>
      <c r="B13513" t="s">
        <v>171</v>
      </c>
      <c r="C13513" s="76" t="s">
        <v>842</v>
      </c>
      <c r="D13513" t="s">
        <v>980</v>
      </c>
      <c r="E13513" s="82">
        <v>10</v>
      </c>
      <c r="F13513" t="s">
        <v>973</v>
      </c>
      <c r="G13513" s="83">
        <v>42858</v>
      </c>
      <c r="I13513">
        <v>2017</v>
      </c>
    </row>
    <row r="13514" spans="1:9" x14ac:dyDescent="0.25">
      <c r="A13514" t="s">
        <v>972</v>
      </c>
      <c r="B13514" t="s">
        <v>171</v>
      </c>
      <c r="C13514" s="76" t="s">
        <v>842</v>
      </c>
      <c r="D13514" t="s">
        <v>980</v>
      </c>
      <c r="E13514" s="82">
        <v>15</v>
      </c>
      <c r="F13514" t="s">
        <v>973</v>
      </c>
      <c r="G13514" s="83">
        <v>42858</v>
      </c>
      <c r="I13514">
        <v>2017</v>
      </c>
    </row>
    <row r="13515" spans="1:9" x14ac:dyDescent="0.25">
      <c r="A13515" t="s">
        <v>972</v>
      </c>
      <c r="B13515" t="s">
        <v>179</v>
      </c>
      <c r="C13515" s="76" t="s">
        <v>842</v>
      </c>
      <c r="D13515" t="s">
        <v>980</v>
      </c>
      <c r="E13515" s="82">
        <v>15</v>
      </c>
      <c r="F13515" t="s">
        <v>973</v>
      </c>
      <c r="G13515" s="83">
        <v>43083</v>
      </c>
      <c r="I13515">
        <v>2017</v>
      </c>
    </row>
    <row r="13516" spans="1:9" x14ac:dyDescent="0.25">
      <c r="A13516" t="s">
        <v>972</v>
      </c>
      <c r="B13516" t="s">
        <v>169</v>
      </c>
      <c r="C13516" s="76" t="s">
        <v>842</v>
      </c>
      <c r="D13516" t="s">
        <v>980</v>
      </c>
      <c r="E13516" s="82">
        <v>12</v>
      </c>
      <c r="F13516" t="s">
        <v>973</v>
      </c>
      <c r="G13516" s="83">
        <v>42809</v>
      </c>
      <c r="I13516">
        <v>2017</v>
      </c>
    </row>
    <row r="13517" spans="1:9" x14ac:dyDescent="0.25">
      <c r="A13517" t="s">
        <v>972</v>
      </c>
      <c r="B13517" t="s">
        <v>239</v>
      </c>
      <c r="C13517" s="76" t="s">
        <v>842</v>
      </c>
      <c r="D13517" t="s">
        <v>980</v>
      </c>
      <c r="E13517" s="82">
        <v>32.5</v>
      </c>
      <c r="F13517" t="s">
        <v>973</v>
      </c>
      <c r="G13517" s="83">
        <v>43005</v>
      </c>
      <c r="I13517">
        <v>2017</v>
      </c>
    </row>
    <row r="13518" spans="1:9" x14ac:dyDescent="0.25">
      <c r="A13518" t="s">
        <v>972</v>
      </c>
      <c r="B13518" t="s">
        <v>245</v>
      </c>
      <c r="C13518" s="76" t="s">
        <v>842</v>
      </c>
      <c r="D13518" t="s">
        <v>980</v>
      </c>
      <c r="E13518" s="82">
        <v>6</v>
      </c>
      <c r="F13518" t="s">
        <v>973</v>
      </c>
      <c r="G13518" s="83">
        <v>42817</v>
      </c>
      <c r="I13518">
        <v>2017</v>
      </c>
    </row>
    <row r="13519" spans="1:9" x14ac:dyDescent="0.25">
      <c r="A13519" t="s">
        <v>972</v>
      </c>
      <c r="B13519" t="s">
        <v>248</v>
      </c>
      <c r="C13519" s="76" t="s">
        <v>842</v>
      </c>
      <c r="D13519" t="s">
        <v>980</v>
      </c>
      <c r="E13519" s="82">
        <v>15</v>
      </c>
      <c r="F13519" t="s">
        <v>973</v>
      </c>
      <c r="G13519" s="83">
        <v>42999</v>
      </c>
      <c r="I13519">
        <v>2017</v>
      </c>
    </row>
    <row r="13520" spans="1:9" x14ac:dyDescent="0.25">
      <c r="A13520" t="s">
        <v>972</v>
      </c>
      <c r="B13520" t="s">
        <v>241</v>
      </c>
      <c r="C13520" s="76" t="s">
        <v>842</v>
      </c>
      <c r="D13520" t="s">
        <v>980</v>
      </c>
      <c r="E13520" s="82">
        <v>6</v>
      </c>
      <c r="F13520" t="s">
        <v>973</v>
      </c>
      <c r="G13520" s="83">
        <v>42846</v>
      </c>
      <c r="I13520">
        <v>2017</v>
      </c>
    </row>
    <row r="13521" spans="1:9" x14ac:dyDescent="0.25">
      <c r="A13521" t="s">
        <v>972</v>
      </c>
      <c r="B13521" t="s">
        <v>252</v>
      </c>
      <c r="C13521" s="76" t="s">
        <v>842</v>
      </c>
      <c r="D13521" t="s">
        <v>980</v>
      </c>
      <c r="E13521" s="82">
        <v>15</v>
      </c>
      <c r="F13521" t="s">
        <v>973</v>
      </c>
      <c r="G13521" s="83">
        <v>42844</v>
      </c>
      <c r="I13521">
        <v>2017</v>
      </c>
    </row>
    <row r="13522" spans="1:9" x14ac:dyDescent="0.25">
      <c r="A13522" t="s">
        <v>972</v>
      </c>
      <c r="B13522" t="s">
        <v>223</v>
      </c>
      <c r="C13522" s="76" t="s">
        <v>842</v>
      </c>
      <c r="D13522" t="s">
        <v>980</v>
      </c>
      <c r="E13522" s="82">
        <v>5</v>
      </c>
      <c r="F13522" t="s">
        <v>973</v>
      </c>
      <c r="G13522" s="83">
        <v>42814</v>
      </c>
      <c r="I13522">
        <v>2017</v>
      </c>
    </row>
    <row r="13523" spans="1:9" x14ac:dyDescent="0.25">
      <c r="A13523" t="s">
        <v>972</v>
      </c>
      <c r="B13523" t="s">
        <v>223</v>
      </c>
      <c r="C13523" s="76" t="s">
        <v>842</v>
      </c>
      <c r="D13523" t="s">
        <v>980</v>
      </c>
      <c r="E13523" s="82">
        <v>6</v>
      </c>
      <c r="F13523" t="s">
        <v>973</v>
      </c>
      <c r="G13523" s="83">
        <v>42808</v>
      </c>
      <c r="I13523">
        <v>2017</v>
      </c>
    </row>
    <row r="13524" spans="1:9" x14ac:dyDescent="0.25">
      <c r="A13524" t="s">
        <v>972</v>
      </c>
      <c r="B13524" t="s">
        <v>71</v>
      </c>
      <c r="C13524" s="76" t="s">
        <v>842</v>
      </c>
      <c r="D13524" t="s">
        <v>980</v>
      </c>
      <c r="E13524" s="82">
        <v>5</v>
      </c>
      <c r="F13524" t="s">
        <v>973</v>
      </c>
      <c r="G13524" s="83">
        <v>42794</v>
      </c>
      <c r="I13524">
        <v>2017</v>
      </c>
    </row>
    <row r="13525" spans="1:9" x14ac:dyDescent="0.25">
      <c r="A13525" t="s">
        <v>972</v>
      </c>
      <c r="B13525" t="s">
        <v>251</v>
      </c>
      <c r="C13525" s="76" t="s">
        <v>842</v>
      </c>
      <c r="D13525" t="s">
        <v>980</v>
      </c>
      <c r="E13525" s="82">
        <v>3.8</v>
      </c>
      <c r="F13525" t="s">
        <v>973</v>
      </c>
      <c r="G13525" s="83">
        <v>42800</v>
      </c>
      <c r="I13525">
        <v>2017</v>
      </c>
    </row>
    <row r="13526" spans="1:9" x14ac:dyDescent="0.25">
      <c r="A13526" t="s">
        <v>972</v>
      </c>
      <c r="B13526" t="s">
        <v>252</v>
      </c>
      <c r="C13526" s="76" t="s">
        <v>842</v>
      </c>
      <c r="D13526" t="s">
        <v>980</v>
      </c>
      <c r="E13526" s="82">
        <v>3.8</v>
      </c>
      <c r="F13526" t="s">
        <v>973</v>
      </c>
      <c r="G13526" s="83">
        <v>42760</v>
      </c>
      <c r="I13526">
        <v>2017</v>
      </c>
    </row>
    <row r="13527" spans="1:9" x14ac:dyDescent="0.25">
      <c r="A13527" t="s">
        <v>972</v>
      </c>
      <c r="B13527" t="s">
        <v>233</v>
      </c>
      <c r="C13527" s="76" t="s">
        <v>842</v>
      </c>
      <c r="D13527" t="s">
        <v>980</v>
      </c>
      <c r="E13527" s="82">
        <v>6</v>
      </c>
      <c r="F13527" t="s">
        <v>973</v>
      </c>
      <c r="G13527" s="83">
        <v>42776</v>
      </c>
      <c r="I13527">
        <v>2017</v>
      </c>
    </row>
    <row r="13528" spans="1:9" ht="14.45" customHeight="1" x14ac:dyDescent="0.25">
      <c r="A13528" t="s">
        <v>972</v>
      </c>
      <c r="B13528" t="s">
        <v>220</v>
      </c>
      <c r="C13528" s="76" t="s">
        <v>842</v>
      </c>
      <c r="D13528" t="s">
        <v>980</v>
      </c>
      <c r="E13528" s="82">
        <v>11.48</v>
      </c>
      <c r="F13528" t="s">
        <v>973</v>
      </c>
      <c r="G13528" s="83">
        <v>42719</v>
      </c>
      <c r="I13528">
        <v>2016</v>
      </c>
    </row>
    <row r="13529" spans="1:9" ht="14.45" customHeight="1" x14ac:dyDescent="0.25">
      <c r="A13529" t="s">
        <v>972</v>
      </c>
      <c r="B13529" t="s">
        <v>171</v>
      </c>
      <c r="C13529" s="76" t="s">
        <v>842</v>
      </c>
      <c r="D13529" t="s">
        <v>980</v>
      </c>
      <c r="E13529" s="82">
        <v>10</v>
      </c>
      <c r="F13529" t="s">
        <v>973</v>
      </c>
      <c r="G13529" s="83">
        <v>42720</v>
      </c>
      <c r="I13529">
        <v>2016</v>
      </c>
    </row>
    <row r="13530" spans="1:9" x14ac:dyDescent="0.25">
      <c r="A13530" t="s">
        <v>972</v>
      </c>
      <c r="B13530" t="s">
        <v>254</v>
      </c>
      <c r="C13530" s="76" t="s">
        <v>842</v>
      </c>
      <c r="D13530" t="s">
        <v>980</v>
      </c>
      <c r="E13530" s="82">
        <v>7.6</v>
      </c>
      <c r="F13530" t="s">
        <v>973</v>
      </c>
      <c r="G13530" s="83">
        <v>42762</v>
      </c>
      <c r="I13530">
        <v>2017</v>
      </c>
    </row>
    <row r="13531" spans="1:9" x14ac:dyDescent="0.25">
      <c r="A13531" t="s">
        <v>972</v>
      </c>
      <c r="B13531" t="s">
        <v>247</v>
      </c>
      <c r="C13531" s="76" t="s">
        <v>842</v>
      </c>
      <c r="D13531" t="s">
        <v>980</v>
      </c>
      <c r="E13531" s="82">
        <v>6</v>
      </c>
      <c r="F13531" t="s">
        <v>973</v>
      </c>
      <c r="G13531" s="83">
        <v>42738</v>
      </c>
      <c r="I13531">
        <v>2017</v>
      </c>
    </row>
    <row r="13532" spans="1:9" x14ac:dyDescent="0.25">
      <c r="A13532" t="s">
        <v>972</v>
      </c>
      <c r="B13532" t="s">
        <v>115</v>
      </c>
      <c r="C13532" s="76" t="s">
        <v>842</v>
      </c>
      <c r="D13532" t="s">
        <v>980</v>
      </c>
      <c r="E13532" s="82">
        <v>15</v>
      </c>
      <c r="F13532" t="s">
        <v>973</v>
      </c>
      <c r="G13532" s="83">
        <v>42789</v>
      </c>
      <c r="I13532">
        <v>2017</v>
      </c>
    </row>
    <row r="13533" spans="1:9" x14ac:dyDescent="0.25">
      <c r="A13533" t="s">
        <v>972</v>
      </c>
      <c r="B13533" t="s">
        <v>249</v>
      </c>
      <c r="C13533" s="76" t="s">
        <v>842</v>
      </c>
      <c r="D13533" t="s">
        <v>980</v>
      </c>
      <c r="E13533" s="82">
        <v>4.9000000000000004</v>
      </c>
      <c r="F13533" t="s">
        <v>973</v>
      </c>
      <c r="G13533" s="83">
        <v>43020</v>
      </c>
      <c r="I13533">
        <v>2017</v>
      </c>
    </row>
    <row r="13534" spans="1:9" x14ac:dyDescent="0.25">
      <c r="A13534" t="s">
        <v>972</v>
      </c>
      <c r="B13534" t="s">
        <v>230</v>
      </c>
      <c r="C13534" s="76" t="s">
        <v>842</v>
      </c>
      <c r="D13534" t="s">
        <v>980</v>
      </c>
      <c r="E13534" s="82">
        <v>11.4</v>
      </c>
      <c r="F13534" t="s">
        <v>973</v>
      </c>
      <c r="G13534" s="83">
        <v>42937</v>
      </c>
      <c r="I13534">
        <v>2017</v>
      </c>
    </row>
    <row r="13535" spans="1:9" x14ac:dyDescent="0.25">
      <c r="A13535" t="s">
        <v>972</v>
      </c>
      <c r="B13535" t="s">
        <v>281</v>
      </c>
      <c r="C13535" s="76" t="s">
        <v>842</v>
      </c>
      <c r="D13535" t="s">
        <v>980</v>
      </c>
      <c r="E13535" s="82">
        <v>15</v>
      </c>
      <c r="F13535" t="s">
        <v>973</v>
      </c>
      <c r="G13535" s="83">
        <v>43068</v>
      </c>
      <c r="I13535">
        <v>2017</v>
      </c>
    </row>
    <row r="13536" spans="1:9" x14ac:dyDescent="0.25">
      <c r="A13536" t="s">
        <v>972</v>
      </c>
      <c r="B13536" t="s">
        <v>245</v>
      </c>
      <c r="C13536" s="76" t="s">
        <v>842</v>
      </c>
      <c r="D13536" t="s">
        <v>980</v>
      </c>
      <c r="E13536" s="82">
        <v>3</v>
      </c>
      <c r="F13536" t="s">
        <v>973</v>
      </c>
      <c r="G13536" s="83">
        <v>42753</v>
      </c>
      <c r="I13536">
        <v>2017</v>
      </c>
    </row>
    <row r="13537" spans="1:9" x14ac:dyDescent="0.25">
      <c r="A13537" t="s">
        <v>972</v>
      </c>
      <c r="B13537" t="s">
        <v>241</v>
      </c>
      <c r="C13537" s="76" t="s">
        <v>842</v>
      </c>
      <c r="D13537" t="s">
        <v>980</v>
      </c>
      <c r="E13537" s="82">
        <v>6</v>
      </c>
      <c r="F13537" t="s">
        <v>973</v>
      </c>
      <c r="G13537" s="83">
        <v>42769</v>
      </c>
      <c r="I13537">
        <v>2017</v>
      </c>
    </row>
    <row r="13538" spans="1:9" x14ac:dyDescent="0.25">
      <c r="A13538" t="s">
        <v>972</v>
      </c>
      <c r="B13538" t="s">
        <v>248</v>
      </c>
      <c r="C13538" s="76" t="s">
        <v>842</v>
      </c>
      <c r="D13538" t="s">
        <v>980</v>
      </c>
      <c r="E13538" s="82">
        <v>11.4</v>
      </c>
      <c r="F13538" t="s">
        <v>973</v>
      </c>
      <c r="G13538" s="83">
        <v>42781</v>
      </c>
      <c r="I13538">
        <v>2017</v>
      </c>
    </row>
    <row r="13539" spans="1:9" x14ac:dyDescent="0.25">
      <c r="A13539" t="s">
        <v>972</v>
      </c>
      <c r="B13539" t="s">
        <v>232</v>
      </c>
      <c r="C13539" s="76" t="s">
        <v>842</v>
      </c>
      <c r="D13539" t="s">
        <v>980</v>
      </c>
      <c r="E13539" s="82">
        <v>6</v>
      </c>
      <c r="F13539" t="s">
        <v>973</v>
      </c>
      <c r="G13539" s="83">
        <v>42768</v>
      </c>
      <c r="I13539">
        <v>2017</v>
      </c>
    </row>
    <row r="13540" spans="1:9" x14ac:dyDescent="0.25">
      <c r="A13540" t="s">
        <v>972</v>
      </c>
      <c r="B13540" t="s">
        <v>242</v>
      </c>
      <c r="C13540" s="76" t="s">
        <v>842</v>
      </c>
      <c r="D13540" t="s">
        <v>980</v>
      </c>
      <c r="E13540" s="82">
        <v>7.6</v>
      </c>
      <c r="F13540" t="s">
        <v>973</v>
      </c>
      <c r="G13540" s="83">
        <v>42797</v>
      </c>
      <c r="I13540">
        <v>2017</v>
      </c>
    </row>
    <row r="13541" spans="1:9" x14ac:dyDescent="0.25">
      <c r="A13541" t="s">
        <v>972</v>
      </c>
      <c r="B13541" t="s">
        <v>248</v>
      </c>
      <c r="C13541" s="76" t="s">
        <v>842</v>
      </c>
      <c r="D13541" t="s">
        <v>980</v>
      </c>
      <c r="E13541" s="82">
        <v>6</v>
      </c>
      <c r="F13541" t="s">
        <v>973</v>
      </c>
      <c r="G13541" s="83">
        <v>42800</v>
      </c>
      <c r="I13541">
        <v>2017</v>
      </c>
    </row>
    <row r="13542" spans="1:9" x14ac:dyDescent="0.25">
      <c r="A13542" t="s">
        <v>972</v>
      </c>
      <c r="B13542" t="s">
        <v>230</v>
      </c>
      <c r="C13542" s="76" t="s">
        <v>842</v>
      </c>
      <c r="D13542" t="s">
        <v>980</v>
      </c>
      <c r="E13542" s="82">
        <v>5</v>
      </c>
      <c r="F13542" t="s">
        <v>973</v>
      </c>
      <c r="G13542" s="83">
        <v>42844</v>
      </c>
      <c r="I13542">
        <v>2017</v>
      </c>
    </row>
    <row r="13543" spans="1:9" x14ac:dyDescent="0.25">
      <c r="A13543" t="s">
        <v>972</v>
      </c>
      <c r="B13543" t="s">
        <v>242</v>
      </c>
      <c r="C13543" s="76" t="s">
        <v>842</v>
      </c>
      <c r="D13543" t="s">
        <v>980</v>
      </c>
      <c r="E13543" s="82">
        <v>5.89</v>
      </c>
      <c r="F13543" t="s">
        <v>973</v>
      </c>
      <c r="G13543" s="83">
        <v>42786</v>
      </c>
      <c r="I13543">
        <v>2017</v>
      </c>
    </row>
    <row r="13544" spans="1:9" x14ac:dyDescent="0.25">
      <c r="A13544" t="s">
        <v>972</v>
      </c>
      <c r="B13544" t="s">
        <v>254</v>
      </c>
      <c r="C13544" s="76" t="s">
        <v>842</v>
      </c>
      <c r="D13544" t="s">
        <v>980</v>
      </c>
      <c r="E13544" s="82">
        <v>6</v>
      </c>
      <c r="F13544" t="s">
        <v>973</v>
      </c>
      <c r="G13544" s="83">
        <v>42856</v>
      </c>
      <c r="I13544">
        <v>2017</v>
      </c>
    </row>
    <row r="13545" spans="1:9" x14ac:dyDescent="0.25">
      <c r="A13545" t="s">
        <v>972</v>
      </c>
      <c r="B13545" t="s">
        <v>242</v>
      </c>
      <c r="C13545" s="76" t="s">
        <v>842</v>
      </c>
      <c r="D13545" t="s">
        <v>980</v>
      </c>
      <c r="E13545" s="82">
        <v>7.6</v>
      </c>
      <c r="F13545" t="s">
        <v>973</v>
      </c>
      <c r="G13545" s="83">
        <v>42768</v>
      </c>
      <c r="I13545">
        <v>2017</v>
      </c>
    </row>
    <row r="13546" spans="1:9" x14ac:dyDescent="0.25">
      <c r="A13546" t="s">
        <v>972</v>
      </c>
      <c r="B13546" t="s">
        <v>241</v>
      </c>
      <c r="C13546" s="76" t="s">
        <v>842</v>
      </c>
      <c r="D13546" t="s">
        <v>980</v>
      </c>
      <c r="E13546" s="82">
        <v>11.4</v>
      </c>
      <c r="F13546" t="s">
        <v>973</v>
      </c>
      <c r="G13546" s="83">
        <v>42844</v>
      </c>
      <c r="I13546">
        <v>2017</v>
      </c>
    </row>
    <row r="13547" spans="1:9" x14ac:dyDescent="0.25">
      <c r="A13547" t="s">
        <v>972</v>
      </c>
      <c r="B13547" t="s">
        <v>281</v>
      </c>
      <c r="C13547" s="76" t="s">
        <v>842</v>
      </c>
      <c r="D13547" t="s">
        <v>980</v>
      </c>
      <c r="E13547" s="82">
        <v>3.8</v>
      </c>
      <c r="F13547" t="s">
        <v>973</v>
      </c>
      <c r="G13547" s="83">
        <v>42856</v>
      </c>
      <c r="I13547">
        <v>2017</v>
      </c>
    </row>
    <row r="13548" spans="1:9" x14ac:dyDescent="0.25">
      <c r="A13548" t="s">
        <v>972</v>
      </c>
      <c r="B13548" t="s">
        <v>240</v>
      </c>
      <c r="C13548" s="76" t="s">
        <v>842</v>
      </c>
      <c r="D13548" t="s">
        <v>980</v>
      </c>
      <c r="E13548" s="82">
        <v>7.6</v>
      </c>
      <c r="F13548" t="s">
        <v>973</v>
      </c>
      <c r="G13548" s="83">
        <v>42936</v>
      </c>
      <c r="I13548">
        <v>2017</v>
      </c>
    </row>
    <row r="13549" spans="1:9" x14ac:dyDescent="0.25">
      <c r="A13549" t="s">
        <v>972</v>
      </c>
      <c r="B13549" t="s">
        <v>175</v>
      </c>
      <c r="C13549" s="76" t="s">
        <v>842</v>
      </c>
      <c r="D13549" t="s">
        <v>980</v>
      </c>
      <c r="E13549" s="82">
        <v>15</v>
      </c>
      <c r="F13549" t="s">
        <v>973</v>
      </c>
      <c r="G13549" s="83">
        <v>43109</v>
      </c>
      <c r="I13549">
        <v>2018</v>
      </c>
    </row>
    <row r="13550" spans="1:9" x14ac:dyDescent="0.25">
      <c r="A13550" t="s">
        <v>972</v>
      </c>
      <c r="B13550" t="s">
        <v>176</v>
      </c>
      <c r="C13550" s="76" t="s">
        <v>842</v>
      </c>
      <c r="D13550" t="s">
        <v>980</v>
      </c>
      <c r="E13550" s="82">
        <v>7.6</v>
      </c>
      <c r="F13550" t="s">
        <v>973</v>
      </c>
      <c r="G13550" s="83">
        <v>43292</v>
      </c>
      <c r="I13550">
        <v>2018</v>
      </c>
    </row>
    <row r="13551" spans="1:9" x14ac:dyDescent="0.25">
      <c r="A13551" t="s">
        <v>972</v>
      </c>
      <c r="B13551" t="s">
        <v>252</v>
      </c>
      <c r="C13551" s="76" t="s">
        <v>842</v>
      </c>
      <c r="D13551" t="s">
        <v>980</v>
      </c>
      <c r="E13551" s="82">
        <v>5</v>
      </c>
      <c r="F13551" t="s">
        <v>973</v>
      </c>
      <c r="G13551" s="83">
        <v>42800</v>
      </c>
      <c r="I13551">
        <v>2017</v>
      </c>
    </row>
    <row r="13552" spans="1:9" x14ac:dyDescent="0.25">
      <c r="A13552" t="s">
        <v>972</v>
      </c>
      <c r="B13552" t="s">
        <v>252</v>
      </c>
      <c r="C13552" s="76" t="s">
        <v>842</v>
      </c>
      <c r="D13552" t="s">
        <v>980</v>
      </c>
      <c r="E13552" s="82">
        <v>3</v>
      </c>
      <c r="F13552" t="s">
        <v>973</v>
      </c>
      <c r="G13552" s="83">
        <v>42851</v>
      </c>
      <c r="I13552">
        <v>2017</v>
      </c>
    </row>
    <row r="13553" spans="1:9" x14ac:dyDescent="0.25">
      <c r="A13553" t="s">
        <v>972</v>
      </c>
      <c r="B13553" s="74" t="s">
        <v>213</v>
      </c>
      <c r="C13553" s="76" t="s">
        <v>842</v>
      </c>
      <c r="D13553" t="s">
        <v>980</v>
      </c>
      <c r="E13553" s="82">
        <v>6</v>
      </c>
      <c r="F13553" t="s">
        <v>973</v>
      </c>
      <c r="G13553" s="83">
        <v>42823</v>
      </c>
      <c r="I13553">
        <v>2017</v>
      </c>
    </row>
    <row r="13554" spans="1:9" x14ac:dyDescent="0.25">
      <c r="A13554" t="s">
        <v>972</v>
      </c>
      <c r="B13554" t="s">
        <v>242</v>
      </c>
      <c r="C13554" s="76" t="s">
        <v>842</v>
      </c>
      <c r="D13554" t="s">
        <v>980</v>
      </c>
      <c r="E13554" s="82">
        <v>6</v>
      </c>
      <c r="F13554" t="s">
        <v>973</v>
      </c>
      <c r="G13554" s="83">
        <v>42944</v>
      </c>
      <c r="I13554">
        <v>2017</v>
      </c>
    </row>
    <row r="13555" spans="1:9" x14ac:dyDescent="0.25">
      <c r="A13555" t="s">
        <v>972</v>
      </c>
      <c r="B13555" t="s">
        <v>232</v>
      </c>
      <c r="C13555" s="76" t="s">
        <v>842</v>
      </c>
      <c r="D13555" t="s">
        <v>980</v>
      </c>
      <c r="E13555" s="82">
        <v>3.8</v>
      </c>
      <c r="F13555" t="s">
        <v>973</v>
      </c>
      <c r="G13555" s="83">
        <v>42790</v>
      </c>
      <c r="I13555">
        <v>2017</v>
      </c>
    </row>
    <row r="13556" spans="1:9" x14ac:dyDescent="0.25">
      <c r="A13556" t="s">
        <v>972</v>
      </c>
      <c r="B13556" t="s">
        <v>71</v>
      </c>
      <c r="C13556" s="76" t="s">
        <v>842</v>
      </c>
      <c r="D13556" t="s">
        <v>980</v>
      </c>
      <c r="E13556" s="82">
        <v>5</v>
      </c>
      <c r="F13556" t="s">
        <v>973</v>
      </c>
      <c r="G13556" s="83">
        <v>42817</v>
      </c>
      <c r="I13556">
        <v>2017</v>
      </c>
    </row>
    <row r="13557" spans="1:9" x14ac:dyDescent="0.25">
      <c r="A13557" t="s">
        <v>972</v>
      </c>
      <c r="B13557" t="s">
        <v>241</v>
      </c>
      <c r="C13557" s="76" t="s">
        <v>842</v>
      </c>
      <c r="D13557" t="s">
        <v>980</v>
      </c>
      <c r="E13557" s="82">
        <v>9</v>
      </c>
      <c r="F13557" t="s">
        <v>973</v>
      </c>
      <c r="G13557" s="83">
        <v>42811</v>
      </c>
      <c r="I13557">
        <v>2017</v>
      </c>
    </row>
    <row r="13558" spans="1:9" x14ac:dyDescent="0.25">
      <c r="A13558" t="s">
        <v>972</v>
      </c>
      <c r="B13558" t="s">
        <v>95</v>
      </c>
      <c r="C13558" s="76" t="s">
        <v>842</v>
      </c>
      <c r="D13558" t="s">
        <v>980</v>
      </c>
      <c r="E13558" s="82">
        <v>5</v>
      </c>
      <c r="F13558" t="s">
        <v>973</v>
      </c>
      <c r="G13558" s="83">
        <v>42915</v>
      </c>
      <c r="I13558">
        <v>2017</v>
      </c>
    </row>
    <row r="13559" spans="1:9" x14ac:dyDescent="0.25">
      <c r="A13559" t="s">
        <v>972</v>
      </c>
      <c r="B13559" t="s">
        <v>199</v>
      </c>
      <c r="C13559" s="76" t="s">
        <v>842</v>
      </c>
      <c r="D13559" t="s">
        <v>980</v>
      </c>
      <c r="E13559" s="82">
        <v>5.2</v>
      </c>
      <c r="F13559" t="s">
        <v>973</v>
      </c>
      <c r="G13559" s="83">
        <v>42795</v>
      </c>
      <c r="I13559">
        <v>2017</v>
      </c>
    </row>
    <row r="13560" spans="1:9" ht="14.45" customHeight="1" x14ac:dyDescent="0.25">
      <c r="A13560" t="s">
        <v>972</v>
      </c>
      <c r="B13560" t="s">
        <v>124</v>
      </c>
      <c r="C13560" s="76" t="s">
        <v>842</v>
      </c>
      <c r="D13560" t="s">
        <v>980</v>
      </c>
      <c r="E13560" s="82">
        <v>5</v>
      </c>
      <c r="F13560" t="s">
        <v>973</v>
      </c>
      <c r="G13560" s="83">
        <v>42761</v>
      </c>
      <c r="I13560">
        <v>2017</v>
      </c>
    </row>
    <row r="13561" spans="1:9" ht="14.45" customHeight="1" x14ac:dyDescent="0.25">
      <c r="A13561" t="s">
        <v>972</v>
      </c>
      <c r="B13561" t="s">
        <v>280</v>
      </c>
      <c r="C13561" s="76" t="s">
        <v>842</v>
      </c>
      <c r="D13561" t="s">
        <v>980</v>
      </c>
      <c r="E13561" s="82">
        <v>3.8</v>
      </c>
      <c r="F13561" t="s">
        <v>973</v>
      </c>
      <c r="G13561" s="83">
        <v>42761</v>
      </c>
      <c r="I13561">
        <v>2017</v>
      </c>
    </row>
    <row r="13562" spans="1:9" x14ac:dyDescent="0.25">
      <c r="A13562" t="s">
        <v>972</v>
      </c>
      <c r="B13562" t="s">
        <v>239</v>
      </c>
      <c r="C13562" s="76" t="s">
        <v>842</v>
      </c>
      <c r="D13562" t="s">
        <v>980</v>
      </c>
      <c r="E13562" s="82">
        <v>11.4</v>
      </c>
      <c r="F13562" t="s">
        <v>973</v>
      </c>
      <c r="G13562" s="83">
        <v>42825</v>
      </c>
      <c r="I13562">
        <v>2017</v>
      </c>
    </row>
    <row r="13563" spans="1:9" x14ac:dyDescent="0.25">
      <c r="A13563" t="s">
        <v>972</v>
      </c>
      <c r="B13563" t="s">
        <v>118</v>
      </c>
      <c r="C13563" s="76" t="s">
        <v>842</v>
      </c>
      <c r="D13563" t="s">
        <v>980</v>
      </c>
      <c r="E13563" s="82">
        <v>13.6</v>
      </c>
      <c r="F13563" t="s">
        <v>973</v>
      </c>
      <c r="G13563" s="83">
        <v>42941</v>
      </c>
      <c r="I13563">
        <v>2017</v>
      </c>
    </row>
    <row r="13564" spans="1:9" x14ac:dyDescent="0.25">
      <c r="A13564" t="s">
        <v>972</v>
      </c>
      <c r="B13564" t="s">
        <v>245</v>
      </c>
      <c r="C13564" s="76" t="s">
        <v>842</v>
      </c>
      <c r="D13564" t="s">
        <v>980</v>
      </c>
      <c r="E13564" s="82">
        <v>5</v>
      </c>
      <c r="F13564" t="s">
        <v>973</v>
      </c>
      <c r="G13564" s="83">
        <v>42817</v>
      </c>
      <c r="I13564">
        <v>2017</v>
      </c>
    </row>
    <row r="13565" spans="1:9" x14ac:dyDescent="0.25">
      <c r="A13565" t="s">
        <v>972</v>
      </c>
      <c r="B13565" t="s">
        <v>118</v>
      </c>
      <c r="C13565" s="76" t="s">
        <v>842</v>
      </c>
      <c r="D13565" t="s">
        <v>980</v>
      </c>
      <c r="E13565" s="82">
        <v>11.4</v>
      </c>
      <c r="F13565" t="s">
        <v>973</v>
      </c>
      <c r="G13565" s="83">
        <v>43090</v>
      </c>
      <c r="I13565">
        <v>2017</v>
      </c>
    </row>
    <row r="13566" spans="1:9" x14ac:dyDescent="0.25">
      <c r="A13566" t="s">
        <v>972</v>
      </c>
      <c r="B13566" t="s">
        <v>232</v>
      </c>
      <c r="C13566" s="76" t="s">
        <v>842</v>
      </c>
      <c r="D13566" t="s">
        <v>980</v>
      </c>
      <c r="E13566" s="82">
        <v>5</v>
      </c>
      <c r="F13566" t="s">
        <v>973</v>
      </c>
      <c r="G13566" s="83">
        <v>43018</v>
      </c>
      <c r="I13566">
        <v>2017</v>
      </c>
    </row>
    <row r="13567" spans="1:9" x14ac:dyDescent="0.25">
      <c r="A13567" t="s">
        <v>972</v>
      </c>
      <c r="B13567" t="s">
        <v>89</v>
      </c>
      <c r="C13567" s="76" t="s">
        <v>842</v>
      </c>
      <c r="D13567" t="s">
        <v>980</v>
      </c>
      <c r="E13567" s="82">
        <v>3</v>
      </c>
      <c r="F13567" t="s">
        <v>973</v>
      </c>
      <c r="G13567" s="83">
        <v>42909</v>
      </c>
      <c r="I13567">
        <v>2017</v>
      </c>
    </row>
    <row r="13568" spans="1:9" x14ac:dyDescent="0.25">
      <c r="A13568" t="s">
        <v>972</v>
      </c>
      <c r="B13568" t="s">
        <v>179</v>
      </c>
      <c r="C13568" s="76" t="s">
        <v>842</v>
      </c>
      <c r="D13568" t="s">
        <v>980</v>
      </c>
      <c r="E13568" s="82">
        <v>15</v>
      </c>
      <c r="F13568" t="s">
        <v>973</v>
      </c>
      <c r="G13568" s="83">
        <v>43088</v>
      </c>
      <c r="I13568">
        <v>2017</v>
      </c>
    </row>
    <row r="13569" spans="1:9" x14ac:dyDescent="0.25">
      <c r="A13569" t="s">
        <v>972</v>
      </c>
      <c r="B13569" t="s">
        <v>198</v>
      </c>
      <c r="C13569" s="76" t="s">
        <v>842</v>
      </c>
      <c r="D13569" t="s">
        <v>980</v>
      </c>
      <c r="E13569" s="82">
        <v>45.97</v>
      </c>
      <c r="F13569" t="s">
        <v>973</v>
      </c>
      <c r="G13569" s="83">
        <v>42898</v>
      </c>
      <c r="I13569">
        <v>2017</v>
      </c>
    </row>
    <row r="13570" spans="1:9" x14ac:dyDescent="0.25">
      <c r="A13570" t="s">
        <v>972</v>
      </c>
      <c r="B13570" t="s">
        <v>85</v>
      </c>
      <c r="C13570" s="76" t="s">
        <v>842</v>
      </c>
      <c r="D13570" t="s">
        <v>980</v>
      </c>
      <c r="E13570" s="82">
        <v>5</v>
      </c>
      <c r="F13570" t="s">
        <v>973</v>
      </c>
      <c r="G13570" s="83">
        <v>42919</v>
      </c>
      <c r="I13570">
        <v>2017</v>
      </c>
    </row>
    <row r="13571" spans="1:9" x14ac:dyDescent="0.25">
      <c r="A13571" t="s">
        <v>972</v>
      </c>
      <c r="B13571" t="s">
        <v>221</v>
      </c>
      <c r="C13571" s="76" t="s">
        <v>842</v>
      </c>
      <c r="D13571" t="s">
        <v>980</v>
      </c>
      <c r="E13571" s="82">
        <v>3.8</v>
      </c>
      <c r="F13571" t="s">
        <v>973</v>
      </c>
      <c r="G13571" s="83">
        <v>42905</v>
      </c>
      <c r="I13571">
        <v>2017</v>
      </c>
    </row>
    <row r="13572" spans="1:9" x14ac:dyDescent="0.25">
      <c r="A13572" t="s">
        <v>972</v>
      </c>
      <c r="B13572" t="s">
        <v>251</v>
      </c>
      <c r="C13572" s="76" t="s">
        <v>842</v>
      </c>
      <c r="D13572" t="s">
        <v>980</v>
      </c>
      <c r="E13572" s="82">
        <v>3.8</v>
      </c>
      <c r="F13572" t="s">
        <v>973</v>
      </c>
      <c r="G13572" s="83">
        <v>42881</v>
      </c>
      <c r="I13572">
        <v>2017</v>
      </c>
    </row>
    <row r="13573" spans="1:9" x14ac:dyDescent="0.25">
      <c r="A13573" t="s">
        <v>972</v>
      </c>
      <c r="B13573" t="s">
        <v>278</v>
      </c>
      <c r="C13573" s="76" t="s">
        <v>842</v>
      </c>
      <c r="D13573" t="s">
        <v>980</v>
      </c>
      <c r="E13573" s="82">
        <v>3.8</v>
      </c>
      <c r="F13573" t="s">
        <v>973</v>
      </c>
      <c r="G13573" s="83">
        <v>42796</v>
      </c>
      <c r="I13573">
        <v>2017</v>
      </c>
    </row>
    <row r="13574" spans="1:9" x14ac:dyDescent="0.25">
      <c r="A13574" t="s">
        <v>972</v>
      </c>
      <c r="B13574" t="s">
        <v>248</v>
      </c>
      <c r="C13574" s="76" t="s">
        <v>842</v>
      </c>
      <c r="D13574" t="s">
        <v>980</v>
      </c>
      <c r="E13574" s="82">
        <v>5</v>
      </c>
      <c r="F13574" t="s">
        <v>973</v>
      </c>
      <c r="G13574" s="83">
        <v>42914</v>
      </c>
      <c r="I13574">
        <v>2017</v>
      </c>
    </row>
    <row r="13575" spans="1:9" x14ac:dyDescent="0.25">
      <c r="A13575" t="s">
        <v>972</v>
      </c>
      <c r="B13575" t="s">
        <v>104</v>
      </c>
      <c r="C13575" s="76" t="s">
        <v>842</v>
      </c>
      <c r="D13575" t="s">
        <v>980</v>
      </c>
      <c r="E13575" s="82">
        <v>3</v>
      </c>
      <c r="F13575" t="s">
        <v>973</v>
      </c>
      <c r="G13575" s="83">
        <v>42801</v>
      </c>
      <c r="I13575">
        <v>2017</v>
      </c>
    </row>
    <row r="13576" spans="1:9" x14ac:dyDescent="0.25">
      <c r="A13576" t="s">
        <v>972</v>
      </c>
      <c r="B13576" t="s">
        <v>243</v>
      </c>
      <c r="C13576" s="76" t="s">
        <v>842</v>
      </c>
      <c r="D13576" t="s">
        <v>980</v>
      </c>
      <c r="E13576" s="82">
        <v>6</v>
      </c>
      <c r="F13576" t="s">
        <v>973</v>
      </c>
      <c r="G13576" s="83">
        <v>42790</v>
      </c>
      <c r="I13576">
        <v>2017</v>
      </c>
    </row>
    <row r="13577" spans="1:9" x14ac:dyDescent="0.25">
      <c r="A13577" t="s">
        <v>972</v>
      </c>
      <c r="B13577" t="s">
        <v>186</v>
      </c>
      <c r="C13577" s="76" t="s">
        <v>842</v>
      </c>
      <c r="D13577" t="s">
        <v>980</v>
      </c>
      <c r="E13577" s="82">
        <v>3.8</v>
      </c>
      <c r="F13577" t="s">
        <v>973</v>
      </c>
      <c r="G13577" s="83">
        <v>42927</v>
      </c>
      <c r="I13577">
        <v>2017</v>
      </c>
    </row>
    <row r="13578" spans="1:9" x14ac:dyDescent="0.25">
      <c r="A13578" t="s">
        <v>972</v>
      </c>
      <c r="B13578" t="s">
        <v>71</v>
      </c>
      <c r="C13578" s="76" t="s">
        <v>842</v>
      </c>
      <c r="D13578" t="s">
        <v>980</v>
      </c>
      <c r="E13578" s="82">
        <v>15</v>
      </c>
      <c r="F13578" t="s">
        <v>973</v>
      </c>
      <c r="G13578" s="83">
        <v>42850</v>
      </c>
      <c r="I13578">
        <v>2017</v>
      </c>
    </row>
    <row r="13579" spans="1:9" x14ac:dyDescent="0.25">
      <c r="A13579" t="s">
        <v>972</v>
      </c>
      <c r="B13579" t="s">
        <v>176</v>
      </c>
      <c r="C13579" s="76" t="s">
        <v>842</v>
      </c>
      <c r="D13579" t="s">
        <v>980</v>
      </c>
      <c r="E13579" s="82">
        <v>6</v>
      </c>
      <c r="F13579" t="s">
        <v>973</v>
      </c>
      <c r="G13579" s="83">
        <v>43110</v>
      </c>
      <c r="I13579">
        <v>2018</v>
      </c>
    </row>
    <row r="13580" spans="1:9" x14ac:dyDescent="0.25">
      <c r="A13580" t="s">
        <v>972</v>
      </c>
      <c r="B13580" t="s">
        <v>126</v>
      </c>
      <c r="C13580" s="76" t="s">
        <v>842</v>
      </c>
      <c r="D13580" t="s">
        <v>980</v>
      </c>
      <c r="E13580" s="82">
        <v>6</v>
      </c>
      <c r="F13580" t="s">
        <v>973</v>
      </c>
      <c r="G13580" s="83">
        <v>42843</v>
      </c>
      <c r="I13580">
        <v>2017</v>
      </c>
    </row>
    <row r="13581" spans="1:9" x14ac:dyDescent="0.25">
      <c r="A13581" t="s">
        <v>972</v>
      </c>
      <c r="B13581" t="s">
        <v>64</v>
      </c>
      <c r="C13581" s="76" t="s">
        <v>842</v>
      </c>
      <c r="D13581" t="s">
        <v>980</v>
      </c>
      <c r="E13581" s="82">
        <v>3</v>
      </c>
      <c r="F13581" t="s">
        <v>973</v>
      </c>
      <c r="G13581" s="83">
        <v>42789</v>
      </c>
      <c r="I13581">
        <v>2017</v>
      </c>
    </row>
    <row r="13582" spans="1:9" x14ac:dyDescent="0.25">
      <c r="A13582" t="s">
        <v>972</v>
      </c>
      <c r="B13582" t="s">
        <v>247</v>
      </c>
      <c r="C13582" s="76" t="s">
        <v>842</v>
      </c>
      <c r="D13582" t="s">
        <v>980</v>
      </c>
      <c r="E13582" s="82">
        <v>7.6</v>
      </c>
      <c r="F13582" t="s">
        <v>973</v>
      </c>
      <c r="G13582" s="83">
        <v>42817</v>
      </c>
      <c r="I13582">
        <v>2017</v>
      </c>
    </row>
    <row r="13583" spans="1:9" x14ac:dyDescent="0.25">
      <c r="A13583" t="s">
        <v>972</v>
      </c>
      <c r="B13583" t="s">
        <v>223</v>
      </c>
      <c r="C13583" s="76" t="s">
        <v>842</v>
      </c>
      <c r="D13583" t="s">
        <v>980</v>
      </c>
      <c r="E13583" s="82">
        <v>5.2</v>
      </c>
      <c r="F13583" t="s">
        <v>973</v>
      </c>
      <c r="G13583" s="83">
        <v>42901</v>
      </c>
      <c r="I13583">
        <v>2017</v>
      </c>
    </row>
    <row r="13584" spans="1:9" x14ac:dyDescent="0.25">
      <c r="A13584" t="s">
        <v>972</v>
      </c>
      <c r="B13584" t="s">
        <v>249</v>
      </c>
      <c r="C13584" s="76" t="s">
        <v>842</v>
      </c>
      <c r="D13584" t="s">
        <v>980</v>
      </c>
      <c r="E13584" s="82">
        <v>5.2</v>
      </c>
      <c r="F13584" t="s">
        <v>973</v>
      </c>
      <c r="G13584" s="83">
        <v>42782</v>
      </c>
      <c r="I13584">
        <v>2017</v>
      </c>
    </row>
    <row r="13585" spans="1:9" x14ac:dyDescent="0.25">
      <c r="A13585" t="s">
        <v>972</v>
      </c>
      <c r="B13585" t="s">
        <v>138</v>
      </c>
      <c r="C13585" s="76" t="s">
        <v>842</v>
      </c>
      <c r="D13585" t="s">
        <v>980</v>
      </c>
      <c r="E13585" s="82">
        <v>8.6</v>
      </c>
      <c r="F13585" t="s">
        <v>973</v>
      </c>
      <c r="G13585" s="83">
        <v>42762</v>
      </c>
      <c r="I13585">
        <v>2017</v>
      </c>
    </row>
    <row r="13586" spans="1:9" x14ac:dyDescent="0.25">
      <c r="A13586" t="s">
        <v>972</v>
      </c>
      <c r="B13586" t="s">
        <v>239</v>
      </c>
      <c r="C13586" s="76" t="s">
        <v>842</v>
      </c>
      <c r="D13586" t="s">
        <v>980</v>
      </c>
      <c r="E13586" s="82">
        <v>6</v>
      </c>
      <c r="F13586" t="s">
        <v>973</v>
      </c>
      <c r="G13586" s="83">
        <v>42856</v>
      </c>
      <c r="I13586">
        <v>2017</v>
      </c>
    </row>
    <row r="13587" spans="1:9" x14ac:dyDescent="0.25">
      <c r="A13587" t="s">
        <v>972</v>
      </c>
      <c r="B13587" t="s">
        <v>80</v>
      </c>
      <c r="C13587" s="76" t="s">
        <v>842</v>
      </c>
      <c r="D13587" t="s">
        <v>980</v>
      </c>
      <c r="E13587" s="82">
        <v>90</v>
      </c>
      <c r="F13587" t="s">
        <v>973</v>
      </c>
      <c r="G13587" s="83">
        <v>42926</v>
      </c>
      <c r="I13587">
        <v>2017</v>
      </c>
    </row>
    <row r="13588" spans="1:9" x14ac:dyDescent="0.25">
      <c r="A13588" t="s">
        <v>972</v>
      </c>
      <c r="B13588" t="s">
        <v>115</v>
      </c>
      <c r="C13588" s="76" t="s">
        <v>842</v>
      </c>
      <c r="D13588" t="s">
        <v>980</v>
      </c>
      <c r="E13588" s="82">
        <v>120</v>
      </c>
      <c r="F13588" t="s">
        <v>973</v>
      </c>
      <c r="G13588" s="83">
        <v>43465</v>
      </c>
      <c r="I13588">
        <v>2018</v>
      </c>
    </row>
    <row r="13589" spans="1:9" x14ac:dyDescent="0.25">
      <c r="A13589" t="s">
        <v>972</v>
      </c>
      <c r="B13589" t="s">
        <v>115</v>
      </c>
      <c r="C13589" s="76" t="s">
        <v>842</v>
      </c>
      <c r="D13589" t="s">
        <v>980</v>
      </c>
      <c r="E13589" s="82">
        <v>30</v>
      </c>
      <c r="F13589" t="s">
        <v>973</v>
      </c>
      <c r="G13589" s="83">
        <v>43143</v>
      </c>
      <c r="I13589">
        <v>2018</v>
      </c>
    </row>
    <row r="13590" spans="1:9" x14ac:dyDescent="0.25">
      <c r="A13590" t="s">
        <v>972</v>
      </c>
      <c r="B13590" t="s">
        <v>115</v>
      </c>
      <c r="C13590" s="76" t="s">
        <v>842</v>
      </c>
      <c r="D13590" t="s">
        <v>980</v>
      </c>
      <c r="E13590" s="82">
        <v>75</v>
      </c>
      <c r="F13590" t="s">
        <v>973</v>
      </c>
      <c r="G13590" s="83">
        <v>43119</v>
      </c>
      <c r="I13590">
        <v>2018</v>
      </c>
    </row>
    <row r="13591" spans="1:9" x14ac:dyDescent="0.25">
      <c r="A13591" t="s">
        <v>972</v>
      </c>
      <c r="B13591" t="s">
        <v>203</v>
      </c>
      <c r="C13591" s="76" t="s">
        <v>842</v>
      </c>
      <c r="D13591" t="s">
        <v>980</v>
      </c>
      <c r="E13591" s="82">
        <v>150</v>
      </c>
      <c r="F13591" t="s">
        <v>973</v>
      </c>
      <c r="G13591" s="83">
        <v>43056</v>
      </c>
      <c r="I13591">
        <v>2017</v>
      </c>
    </row>
    <row r="13592" spans="1:9" x14ac:dyDescent="0.25">
      <c r="A13592" t="s">
        <v>972</v>
      </c>
      <c r="B13592" t="s">
        <v>136</v>
      </c>
      <c r="C13592" s="76" t="s">
        <v>842</v>
      </c>
      <c r="D13592" t="s">
        <v>980</v>
      </c>
      <c r="E13592" s="82">
        <v>10</v>
      </c>
      <c r="F13592" t="s">
        <v>973</v>
      </c>
      <c r="G13592" s="83">
        <v>42844</v>
      </c>
      <c r="I13592">
        <v>2017</v>
      </c>
    </row>
    <row r="13593" spans="1:9" x14ac:dyDescent="0.25">
      <c r="A13593" t="s">
        <v>972</v>
      </c>
      <c r="B13593" t="s">
        <v>179</v>
      </c>
      <c r="C13593" s="76" t="s">
        <v>842</v>
      </c>
      <c r="D13593" t="s">
        <v>980</v>
      </c>
      <c r="E13593" s="82">
        <v>5</v>
      </c>
      <c r="F13593" t="s">
        <v>973</v>
      </c>
      <c r="G13593" s="83">
        <v>42816</v>
      </c>
      <c r="I13593">
        <v>2017</v>
      </c>
    </row>
    <row r="13594" spans="1:9" x14ac:dyDescent="0.25">
      <c r="A13594" t="s">
        <v>972</v>
      </c>
      <c r="B13594" t="s">
        <v>232</v>
      </c>
      <c r="C13594" s="76" t="s">
        <v>842</v>
      </c>
      <c r="D13594" t="s">
        <v>980</v>
      </c>
      <c r="E13594" s="82">
        <v>7.6</v>
      </c>
      <c r="F13594" t="s">
        <v>973</v>
      </c>
      <c r="G13594" s="83">
        <v>42993</v>
      </c>
      <c r="I13594">
        <v>2017</v>
      </c>
    </row>
    <row r="13595" spans="1:9" x14ac:dyDescent="0.25">
      <c r="A13595" t="s">
        <v>972</v>
      </c>
      <c r="B13595" t="s">
        <v>2</v>
      </c>
      <c r="C13595" s="76" t="s">
        <v>842</v>
      </c>
      <c r="D13595" t="s">
        <v>980</v>
      </c>
      <c r="E13595" s="82">
        <v>7.6</v>
      </c>
      <c r="F13595" t="s">
        <v>973</v>
      </c>
      <c r="G13595" s="83">
        <v>42936</v>
      </c>
      <c r="I13595">
        <v>2017</v>
      </c>
    </row>
    <row r="13596" spans="1:9" x14ac:dyDescent="0.25">
      <c r="A13596" t="s">
        <v>972</v>
      </c>
      <c r="B13596" s="74" t="s">
        <v>214</v>
      </c>
      <c r="C13596" s="76" t="s">
        <v>842</v>
      </c>
      <c r="D13596" t="s">
        <v>980</v>
      </c>
      <c r="E13596" s="82">
        <v>7.6</v>
      </c>
      <c r="F13596" t="s">
        <v>973</v>
      </c>
      <c r="G13596" s="83">
        <v>42772</v>
      </c>
      <c r="I13596">
        <v>2017</v>
      </c>
    </row>
    <row r="13597" spans="1:9" x14ac:dyDescent="0.25">
      <c r="A13597" t="s">
        <v>972</v>
      </c>
      <c r="B13597" t="s">
        <v>276</v>
      </c>
      <c r="C13597" s="76" t="s">
        <v>842</v>
      </c>
      <c r="D13597" t="s">
        <v>980</v>
      </c>
      <c r="E13597" s="82">
        <v>5</v>
      </c>
      <c r="F13597" t="s">
        <v>973</v>
      </c>
      <c r="G13597" s="83">
        <v>42852</v>
      </c>
      <c r="I13597">
        <v>2017</v>
      </c>
    </row>
    <row r="13598" spans="1:9" x14ac:dyDescent="0.25">
      <c r="A13598" t="s">
        <v>972</v>
      </c>
      <c r="B13598" t="s">
        <v>223</v>
      </c>
      <c r="C13598" s="76" t="s">
        <v>842</v>
      </c>
      <c r="D13598" t="s">
        <v>980</v>
      </c>
      <c r="E13598" s="82">
        <v>6</v>
      </c>
      <c r="F13598" t="s">
        <v>973</v>
      </c>
      <c r="G13598" s="83">
        <v>42843</v>
      </c>
      <c r="I13598">
        <v>2017</v>
      </c>
    </row>
    <row r="13599" spans="1:9" x14ac:dyDescent="0.25">
      <c r="A13599" t="s">
        <v>972</v>
      </c>
      <c r="B13599" t="s">
        <v>242</v>
      </c>
      <c r="C13599" s="76" t="s">
        <v>842</v>
      </c>
      <c r="D13599" t="s">
        <v>980</v>
      </c>
      <c r="E13599" s="82">
        <v>6</v>
      </c>
      <c r="F13599" t="s">
        <v>973</v>
      </c>
      <c r="G13599" s="83">
        <v>42797</v>
      </c>
      <c r="I13599">
        <v>2017</v>
      </c>
    </row>
    <row r="13600" spans="1:9" x14ac:dyDescent="0.25">
      <c r="A13600" t="s">
        <v>972</v>
      </c>
      <c r="B13600" t="s">
        <v>133</v>
      </c>
      <c r="C13600" s="76" t="s">
        <v>842</v>
      </c>
      <c r="D13600" t="s">
        <v>980</v>
      </c>
      <c r="E13600" s="82">
        <v>7.6</v>
      </c>
      <c r="F13600" t="s">
        <v>973</v>
      </c>
      <c r="G13600" s="83">
        <v>42857</v>
      </c>
      <c r="I13600">
        <v>2017</v>
      </c>
    </row>
    <row r="13601" spans="1:9" x14ac:dyDescent="0.25">
      <c r="A13601" t="s">
        <v>972</v>
      </c>
      <c r="B13601" t="s">
        <v>242</v>
      </c>
      <c r="C13601" s="76" t="s">
        <v>842</v>
      </c>
      <c r="D13601" t="s">
        <v>980</v>
      </c>
      <c r="E13601" s="82">
        <v>3.8</v>
      </c>
      <c r="F13601" t="s">
        <v>973</v>
      </c>
      <c r="G13601" s="83">
        <v>42821</v>
      </c>
      <c r="I13601">
        <v>2017</v>
      </c>
    </row>
    <row r="13602" spans="1:9" x14ac:dyDescent="0.25">
      <c r="A13602" t="s">
        <v>972</v>
      </c>
      <c r="B13602" t="s">
        <v>216</v>
      </c>
      <c r="C13602" s="76" t="s">
        <v>842</v>
      </c>
      <c r="D13602" t="s">
        <v>980</v>
      </c>
      <c r="E13602" s="82">
        <v>8.8000000000000007</v>
      </c>
      <c r="F13602" t="s">
        <v>973</v>
      </c>
      <c r="G13602" s="83">
        <v>43012</v>
      </c>
      <c r="I13602">
        <v>2017</v>
      </c>
    </row>
    <row r="13603" spans="1:9" x14ac:dyDescent="0.25">
      <c r="A13603" t="s">
        <v>972</v>
      </c>
      <c r="B13603" t="s">
        <v>176</v>
      </c>
      <c r="C13603" s="76" t="s">
        <v>842</v>
      </c>
      <c r="D13603" t="s">
        <v>980</v>
      </c>
      <c r="E13603" s="82">
        <v>6</v>
      </c>
      <c r="F13603" t="s">
        <v>973</v>
      </c>
      <c r="G13603" s="83">
        <v>42913</v>
      </c>
      <c r="I13603">
        <v>2017</v>
      </c>
    </row>
    <row r="13604" spans="1:9" x14ac:dyDescent="0.25">
      <c r="A13604" t="s">
        <v>972</v>
      </c>
      <c r="B13604" t="s">
        <v>55</v>
      </c>
      <c r="C13604" s="76" t="s">
        <v>842</v>
      </c>
      <c r="D13604" t="s">
        <v>980</v>
      </c>
      <c r="E13604" s="82">
        <v>7.6</v>
      </c>
      <c r="F13604" t="s">
        <v>973</v>
      </c>
      <c r="G13604" s="83">
        <v>42930</v>
      </c>
      <c r="I13604">
        <v>2017</v>
      </c>
    </row>
    <row r="13605" spans="1:9" x14ac:dyDescent="0.25">
      <c r="A13605" t="s">
        <v>972</v>
      </c>
      <c r="B13605" t="s">
        <v>173</v>
      </c>
      <c r="C13605" s="76" t="s">
        <v>842</v>
      </c>
      <c r="D13605" t="s">
        <v>980</v>
      </c>
      <c r="E13605" s="82">
        <v>6</v>
      </c>
      <c r="F13605" t="s">
        <v>973</v>
      </c>
      <c r="G13605" s="83">
        <v>42881</v>
      </c>
      <c r="I13605">
        <v>2017</v>
      </c>
    </row>
    <row r="13606" spans="1:9" x14ac:dyDescent="0.25">
      <c r="A13606" t="s">
        <v>972</v>
      </c>
      <c r="B13606" t="s">
        <v>242</v>
      </c>
      <c r="C13606" s="76" t="s">
        <v>842</v>
      </c>
      <c r="D13606" t="s">
        <v>980</v>
      </c>
      <c r="E13606" s="82">
        <v>15</v>
      </c>
      <c r="F13606" t="s">
        <v>973</v>
      </c>
      <c r="G13606" s="83">
        <v>42853</v>
      </c>
      <c r="I13606">
        <v>2017</v>
      </c>
    </row>
    <row r="13607" spans="1:9" x14ac:dyDescent="0.25">
      <c r="A13607" t="s">
        <v>972</v>
      </c>
      <c r="B13607" t="s">
        <v>281</v>
      </c>
      <c r="C13607" s="76" t="s">
        <v>842</v>
      </c>
      <c r="D13607" t="s">
        <v>980</v>
      </c>
      <c r="E13607" s="82">
        <v>5</v>
      </c>
      <c r="F13607" t="s">
        <v>973</v>
      </c>
      <c r="G13607" s="83">
        <v>42850</v>
      </c>
      <c r="I13607">
        <v>2017</v>
      </c>
    </row>
    <row r="13608" spans="1:9" x14ac:dyDescent="0.25">
      <c r="A13608" t="s">
        <v>972</v>
      </c>
      <c r="B13608" t="s">
        <v>223</v>
      </c>
      <c r="C13608" s="76" t="s">
        <v>842</v>
      </c>
      <c r="D13608" t="s">
        <v>980</v>
      </c>
      <c r="E13608" s="82">
        <v>6</v>
      </c>
      <c r="F13608" t="s">
        <v>973</v>
      </c>
      <c r="G13608" s="83">
        <v>42902</v>
      </c>
      <c r="I13608">
        <v>2017</v>
      </c>
    </row>
    <row r="13609" spans="1:9" x14ac:dyDescent="0.25">
      <c r="A13609" t="s">
        <v>972</v>
      </c>
      <c r="B13609" t="s">
        <v>96</v>
      </c>
      <c r="C13609" s="76" t="s">
        <v>842</v>
      </c>
      <c r="D13609" t="s">
        <v>980</v>
      </c>
      <c r="E13609" s="82">
        <v>6</v>
      </c>
      <c r="F13609" t="s">
        <v>973</v>
      </c>
      <c r="G13609" s="83">
        <v>42776</v>
      </c>
      <c r="I13609">
        <v>2017</v>
      </c>
    </row>
    <row r="13610" spans="1:9" x14ac:dyDescent="0.25">
      <c r="A13610" t="s">
        <v>972</v>
      </c>
      <c r="B13610" t="s">
        <v>179</v>
      </c>
      <c r="C13610" s="76" t="s">
        <v>842</v>
      </c>
      <c r="D13610" t="s">
        <v>980</v>
      </c>
      <c r="E13610" s="82">
        <v>4</v>
      </c>
      <c r="F13610" t="s">
        <v>973</v>
      </c>
      <c r="G13610" s="83">
        <v>42921</v>
      </c>
      <c r="I13610">
        <v>2017</v>
      </c>
    </row>
    <row r="13611" spans="1:9" x14ac:dyDescent="0.25">
      <c r="A13611" t="s">
        <v>972</v>
      </c>
      <c r="B13611" t="s">
        <v>177</v>
      </c>
      <c r="C13611" s="76" t="s">
        <v>842</v>
      </c>
      <c r="D13611" t="s">
        <v>980</v>
      </c>
      <c r="E13611" s="82">
        <v>3.75</v>
      </c>
      <c r="F13611" t="s">
        <v>973</v>
      </c>
      <c r="G13611" s="83">
        <v>42972</v>
      </c>
      <c r="I13611">
        <v>2017</v>
      </c>
    </row>
    <row r="13612" spans="1:9" x14ac:dyDescent="0.25">
      <c r="A13612" t="s">
        <v>972</v>
      </c>
      <c r="B13612" t="s">
        <v>177</v>
      </c>
      <c r="C13612" s="76" t="s">
        <v>842</v>
      </c>
      <c r="D13612" t="s">
        <v>980</v>
      </c>
      <c r="E13612" s="82">
        <v>15</v>
      </c>
      <c r="F13612" t="s">
        <v>973</v>
      </c>
      <c r="G13612" s="83">
        <v>42972</v>
      </c>
      <c r="I13612">
        <v>2017</v>
      </c>
    </row>
    <row r="13613" spans="1:9" x14ac:dyDescent="0.25">
      <c r="A13613" t="s">
        <v>972</v>
      </c>
      <c r="B13613" t="s">
        <v>172</v>
      </c>
      <c r="C13613" s="76" t="s">
        <v>842</v>
      </c>
      <c r="D13613" t="s">
        <v>980</v>
      </c>
      <c r="E13613" s="82">
        <v>10.5</v>
      </c>
      <c r="F13613" t="s">
        <v>973</v>
      </c>
      <c r="G13613" s="83">
        <v>42901</v>
      </c>
      <c r="I13613">
        <v>2017</v>
      </c>
    </row>
    <row r="13614" spans="1:9" x14ac:dyDescent="0.25">
      <c r="A13614" t="s">
        <v>972</v>
      </c>
      <c r="B13614" t="s">
        <v>180</v>
      </c>
      <c r="C13614" s="76" t="s">
        <v>842</v>
      </c>
      <c r="D13614" t="s">
        <v>980</v>
      </c>
      <c r="E13614" s="82">
        <v>11</v>
      </c>
      <c r="F13614" t="s">
        <v>973</v>
      </c>
      <c r="G13614" s="83">
        <v>43081</v>
      </c>
      <c r="I13614">
        <v>2017</v>
      </c>
    </row>
    <row r="13615" spans="1:9" x14ac:dyDescent="0.25">
      <c r="A13615" t="s">
        <v>972</v>
      </c>
      <c r="B13615" t="s">
        <v>200</v>
      </c>
      <c r="C13615" s="76" t="s">
        <v>842</v>
      </c>
      <c r="D13615" t="s">
        <v>980</v>
      </c>
      <c r="E13615" s="82">
        <v>4.4800000000000004</v>
      </c>
      <c r="F13615" t="s">
        <v>973</v>
      </c>
      <c r="G13615" s="83">
        <v>42916</v>
      </c>
      <c r="I13615">
        <v>2017</v>
      </c>
    </row>
    <row r="13616" spans="1:9" x14ac:dyDescent="0.25">
      <c r="A13616" t="s">
        <v>972</v>
      </c>
      <c r="B13616" t="s">
        <v>136</v>
      </c>
      <c r="C13616" s="76" t="s">
        <v>842</v>
      </c>
      <c r="D13616" t="s">
        <v>980</v>
      </c>
      <c r="E13616" s="82">
        <v>6</v>
      </c>
      <c r="F13616" t="s">
        <v>973</v>
      </c>
      <c r="G13616" s="83">
        <v>42739</v>
      </c>
      <c r="I13616">
        <v>2017</v>
      </c>
    </row>
    <row r="13617" spans="1:9" x14ac:dyDescent="0.25">
      <c r="A13617" t="s">
        <v>972</v>
      </c>
      <c r="B13617" t="s">
        <v>63</v>
      </c>
      <c r="C13617" s="76" t="s">
        <v>842</v>
      </c>
      <c r="D13617" t="s">
        <v>980</v>
      </c>
      <c r="E13617" s="82">
        <v>5</v>
      </c>
      <c r="F13617" t="s">
        <v>973</v>
      </c>
      <c r="G13617" s="83">
        <v>43083</v>
      </c>
      <c r="I13617">
        <v>2017</v>
      </c>
    </row>
    <row r="13618" spans="1:9" x14ac:dyDescent="0.25">
      <c r="A13618" t="s">
        <v>972</v>
      </c>
      <c r="B13618" t="s">
        <v>241</v>
      </c>
      <c r="C13618" s="76" t="s">
        <v>842</v>
      </c>
      <c r="D13618" t="s">
        <v>980</v>
      </c>
      <c r="E13618" s="82">
        <v>8</v>
      </c>
      <c r="F13618" t="s">
        <v>973</v>
      </c>
      <c r="G13618" s="83">
        <v>42754</v>
      </c>
      <c r="I13618">
        <v>2017</v>
      </c>
    </row>
    <row r="13619" spans="1:9" x14ac:dyDescent="0.25">
      <c r="A13619" t="s">
        <v>972</v>
      </c>
      <c r="B13619" t="s">
        <v>78</v>
      </c>
      <c r="C13619" s="76" t="s">
        <v>842</v>
      </c>
      <c r="D13619" t="s">
        <v>980</v>
      </c>
      <c r="E13619" s="82">
        <v>5</v>
      </c>
      <c r="F13619" t="s">
        <v>973</v>
      </c>
      <c r="G13619" s="83">
        <v>42779</v>
      </c>
      <c r="I13619">
        <v>2017</v>
      </c>
    </row>
    <row r="13620" spans="1:9" x14ac:dyDescent="0.25">
      <c r="A13620" t="s">
        <v>972</v>
      </c>
      <c r="B13620" t="s">
        <v>205</v>
      </c>
      <c r="C13620" s="76" t="s">
        <v>842</v>
      </c>
      <c r="D13620" t="s">
        <v>980</v>
      </c>
      <c r="E13620" s="82">
        <v>3.2</v>
      </c>
      <c r="F13620" t="s">
        <v>973</v>
      </c>
      <c r="G13620" s="83">
        <v>43105</v>
      </c>
      <c r="I13620">
        <v>2018</v>
      </c>
    </row>
    <row r="13621" spans="1:9" x14ac:dyDescent="0.25">
      <c r="A13621" t="s">
        <v>972</v>
      </c>
      <c r="B13621" t="s">
        <v>223</v>
      </c>
      <c r="C13621" s="76" t="s">
        <v>842</v>
      </c>
      <c r="D13621" t="s">
        <v>980</v>
      </c>
      <c r="E13621" s="82">
        <v>5</v>
      </c>
      <c r="F13621" t="s">
        <v>973</v>
      </c>
      <c r="G13621" s="83">
        <v>42803</v>
      </c>
      <c r="I13621">
        <v>2017</v>
      </c>
    </row>
    <row r="13622" spans="1:9" x14ac:dyDescent="0.25">
      <c r="A13622" t="s">
        <v>972</v>
      </c>
      <c r="B13622" t="s">
        <v>242</v>
      </c>
      <c r="C13622" s="76" t="s">
        <v>842</v>
      </c>
      <c r="D13622" t="s">
        <v>980</v>
      </c>
      <c r="E13622" s="82">
        <v>7.6</v>
      </c>
      <c r="F13622" t="s">
        <v>973</v>
      </c>
      <c r="G13622" s="83">
        <v>42853</v>
      </c>
      <c r="I13622">
        <v>2017</v>
      </c>
    </row>
    <row r="13623" spans="1:9" x14ac:dyDescent="0.25">
      <c r="A13623" t="s">
        <v>972</v>
      </c>
      <c r="B13623" t="s">
        <v>240</v>
      </c>
      <c r="C13623" s="76" t="s">
        <v>842</v>
      </c>
      <c r="D13623" t="s">
        <v>980</v>
      </c>
      <c r="E13623" s="82">
        <v>3.8</v>
      </c>
      <c r="F13623" t="s">
        <v>973</v>
      </c>
      <c r="G13623" s="83">
        <v>42909</v>
      </c>
      <c r="I13623">
        <v>2017</v>
      </c>
    </row>
    <row r="13624" spans="1:9" x14ac:dyDescent="0.25">
      <c r="A13624" t="s">
        <v>972</v>
      </c>
      <c r="B13624" t="s">
        <v>222</v>
      </c>
      <c r="C13624" s="76" t="s">
        <v>842</v>
      </c>
      <c r="D13624" t="s">
        <v>980</v>
      </c>
      <c r="E13624" s="82">
        <v>6.6</v>
      </c>
      <c r="F13624" t="s">
        <v>973</v>
      </c>
      <c r="G13624" s="83">
        <v>42901</v>
      </c>
      <c r="I13624">
        <v>2017</v>
      </c>
    </row>
    <row r="13625" spans="1:9" x14ac:dyDescent="0.25">
      <c r="A13625" t="s">
        <v>972</v>
      </c>
      <c r="B13625" t="s">
        <v>173</v>
      </c>
      <c r="C13625" s="76" t="s">
        <v>842</v>
      </c>
      <c r="D13625" t="s">
        <v>980</v>
      </c>
      <c r="E13625" s="82">
        <v>8.75</v>
      </c>
      <c r="F13625" t="s">
        <v>973</v>
      </c>
      <c r="G13625" s="83">
        <v>42734</v>
      </c>
      <c r="I13625">
        <v>2016</v>
      </c>
    </row>
    <row r="13626" spans="1:9" x14ac:dyDescent="0.25">
      <c r="A13626" t="s">
        <v>972</v>
      </c>
      <c r="B13626" s="74" t="s">
        <v>213</v>
      </c>
      <c r="C13626" s="76" t="s">
        <v>842</v>
      </c>
      <c r="D13626" t="s">
        <v>980</v>
      </c>
      <c r="E13626" s="82">
        <v>5</v>
      </c>
      <c r="F13626" t="s">
        <v>973</v>
      </c>
      <c r="G13626" s="83">
        <v>42751</v>
      </c>
      <c r="I13626">
        <v>2017</v>
      </c>
    </row>
    <row r="13627" spans="1:9" x14ac:dyDescent="0.25">
      <c r="A13627" t="s">
        <v>972</v>
      </c>
      <c r="B13627" t="s">
        <v>94</v>
      </c>
      <c r="C13627" s="76" t="s">
        <v>842</v>
      </c>
      <c r="D13627" t="s">
        <v>980</v>
      </c>
      <c r="E13627" s="82">
        <v>7.6</v>
      </c>
      <c r="F13627" t="s">
        <v>973</v>
      </c>
      <c r="G13627" s="83">
        <v>42794</v>
      </c>
      <c r="I13627">
        <v>2017</v>
      </c>
    </row>
    <row r="13628" spans="1:9" x14ac:dyDescent="0.25">
      <c r="A13628" t="s">
        <v>972</v>
      </c>
      <c r="B13628" t="s">
        <v>246</v>
      </c>
      <c r="C13628" s="76" t="s">
        <v>842</v>
      </c>
      <c r="D13628" t="s">
        <v>980</v>
      </c>
      <c r="E13628" s="82">
        <v>6.6</v>
      </c>
      <c r="F13628" t="s">
        <v>973</v>
      </c>
      <c r="G13628" s="83">
        <v>42765</v>
      </c>
      <c r="I13628">
        <v>2017</v>
      </c>
    </row>
    <row r="13629" spans="1:9" x14ac:dyDescent="0.25">
      <c r="A13629" t="s">
        <v>972</v>
      </c>
      <c r="B13629" t="s">
        <v>232</v>
      </c>
      <c r="C13629" s="76" t="s">
        <v>842</v>
      </c>
      <c r="D13629" t="s">
        <v>980</v>
      </c>
      <c r="E13629" s="82">
        <v>3.6</v>
      </c>
      <c r="F13629" t="s">
        <v>973</v>
      </c>
      <c r="G13629" s="83">
        <v>42898</v>
      </c>
      <c r="I13629">
        <v>2017</v>
      </c>
    </row>
    <row r="13630" spans="1:9" x14ac:dyDescent="0.25">
      <c r="A13630" t="s">
        <v>972</v>
      </c>
      <c r="B13630" t="s">
        <v>92</v>
      </c>
      <c r="C13630" s="76" t="s">
        <v>842</v>
      </c>
      <c r="D13630" t="s">
        <v>980</v>
      </c>
      <c r="E13630" s="82">
        <v>3.8</v>
      </c>
      <c r="F13630" t="s">
        <v>973</v>
      </c>
      <c r="G13630" s="83">
        <v>42783</v>
      </c>
      <c r="I13630">
        <v>2017</v>
      </c>
    </row>
    <row r="13631" spans="1:9" x14ac:dyDescent="0.25">
      <c r="A13631" t="s">
        <v>972</v>
      </c>
      <c r="B13631" t="s">
        <v>116</v>
      </c>
      <c r="C13631" s="76" t="s">
        <v>842</v>
      </c>
      <c r="D13631" t="s">
        <v>980</v>
      </c>
      <c r="E13631" s="82">
        <v>12</v>
      </c>
      <c r="F13631" t="s">
        <v>973</v>
      </c>
      <c r="G13631" s="83">
        <v>43168</v>
      </c>
      <c r="I13631">
        <v>2018</v>
      </c>
    </row>
    <row r="13632" spans="1:9" x14ac:dyDescent="0.25">
      <c r="A13632" t="s">
        <v>972</v>
      </c>
      <c r="B13632" t="s">
        <v>183</v>
      </c>
      <c r="C13632" s="76" t="s">
        <v>842</v>
      </c>
      <c r="D13632" t="s">
        <v>980</v>
      </c>
      <c r="E13632" s="82">
        <v>10.199999999999999</v>
      </c>
      <c r="F13632" t="s">
        <v>973</v>
      </c>
      <c r="G13632" s="83">
        <v>42794</v>
      </c>
      <c r="I13632">
        <v>2017</v>
      </c>
    </row>
    <row r="13633" spans="1:9" x14ac:dyDescent="0.25">
      <c r="A13633" t="s">
        <v>972</v>
      </c>
      <c r="B13633" t="s">
        <v>246</v>
      </c>
      <c r="C13633" s="76" t="s">
        <v>842</v>
      </c>
      <c r="D13633" t="s">
        <v>980</v>
      </c>
      <c r="E13633" s="82">
        <v>7.6</v>
      </c>
      <c r="F13633" t="s">
        <v>973</v>
      </c>
      <c r="G13633" s="83">
        <v>42779</v>
      </c>
      <c r="I13633">
        <v>2017</v>
      </c>
    </row>
    <row r="13634" spans="1:9" x14ac:dyDescent="0.25">
      <c r="A13634" t="s">
        <v>972</v>
      </c>
      <c r="B13634" t="s">
        <v>240</v>
      </c>
      <c r="C13634" s="76" t="s">
        <v>842</v>
      </c>
      <c r="D13634" t="s">
        <v>980</v>
      </c>
      <c r="E13634" s="82">
        <v>6</v>
      </c>
      <c r="F13634" t="s">
        <v>973</v>
      </c>
      <c r="G13634" s="83">
        <v>42774</v>
      </c>
      <c r="I13634">
        <v>2017</v>
      </c>
    </row>
    <row r="13635" spans="1:9" x14ac:dyDescent="0.25">
      <c r="A13635" t="s">
        <v>972</v>
      </c>
      <c r="B13635" t="s">
        <v>115</v>
      </c>
      <c r="C13635" s="76" t="s">
        <v>842</v>
      </c>
      <c r="D13635" t="s">
        <v>980</v>
      </c>
      <c r="E13635" s="82">
        <v>20</v>
      </c>
      <c r="F13635" t="s">
        <v>973</v>
      </c>
      <c r="G13635" s="83">
        <v>42908</v>
      </c>
      <c r="I13635">
        <v>2017</v>
      </c>
    </row>
    <row r="13636" spans="1:9" x14ac:dyDescent="0.25">
      <c r="A13636" t="s">
        <v>972</v>
      </c>
      <c r="B13636" t="s">
        <v>227</v>
      </c>
      <c r="C13636" s="76" t="s">
        <v>842</v>
      </c>
      <c r="D13636" t="s">
        <v>980</v>
      </c>
      <c r="E13636" s="82">
        <v>7.6</v>
      </c>
      <c r="F13636" t="s">
        <v>973</v>
      </c>
      <c r="G13636" s="83">
        <v>43133</v>
      </c>
      <c r="I13636">
        <v>2018</v>
      </c>
    </row>
    <row r="13637" spans="1:9" x14ac:dyDescent="0.25">
      <c r="A13637" t="s">
        <v>972</v>
      </c>
      <c r="B13637" t="s">
        <v>177</v>
      </c>
      <c r="C13637" s="76" t="s">
        <v>842</v>
      </c>
      <c r="D13637" t="s">
        <v>980</v>
      </c>
      <c r="E13637" s="82">
        <v>3.6</v>
      </c>
      <c r="F13637" t="s">
        <v>973</v>
      </c>
      <c r="G13637" s="83">
        <v>42779</v>
      </c>
      <c r="I13637">
        <v>2017</v>
      </c>
    </row>
    <row r="13638" spans="1:9" x14ac:dyDescent="0.25">
      <c r="A13638" t="s">
        <v>972</v>
      </c>
      <c r="B13638" t="s">
        <v>169</v>
      </c>
      <c r="C13638" s="76" t="s">
        <v>842</v>
      </c>
      <c r="D13638" t="s">
        <v>980</v>
      </c>
      <c r="E13638" s="82">
        <v>10</v>
      </c>
      <c r="F13638" t="s">
        <v>973</v>
      </c>
      <c r="G13638" s="83">
        <v>42996</v>
      </c>
      <c r="I13638">
        <v>2017</v>
      </c>
    </row>
    <row r="13639" spans="1:9" x14ac:dyDescent="0.25">
      <c r="A13639" t="s">
        <v>972</v>
      </c>
      <c r="B13639" t="s">
        <v>91</v>
      </c>
      <c r="C13639" s="76" t="s">
        <v>842</v>
      </c>
      <c r="D13639" t="s">
        <v>980</v>
      </c>
      <c r="E13639" s="82">
        <v>9.92</v>
      </c>
      <c r="F13639" t="s">
        <v>973</v>
      </c>
      <c r="G13639" s="83">
        <v>42956</v>
      </c>
      <c r="I13639">
        <v>2017</v>
      </c>
    </row>
    <row r="13640" spans="1:9" x14ac:dyDescent="0.25">
      <c r="A13640" t="s">
        <v>972</v>
      </c>
      <c r="B13640" t="s">
        <v>245</v>
      </c>
      <c r="C13640" s="76" t="s">
        <v>842</v>
      </c>
      <c r="D13640" t="s">
        <v>980</v>
      </c>
      <c r="E13640" s="82">
        <v>3</v>
      </c>
      <c r="F13640" t="s">
        <v>973</v>
      </c>
      <c r="G13640" s="83">
        <v>42746</v>
      </c>
      <c r="I13640">
        <v>2017</v>
      </c>
    </row>
    <row r="13641" spans="1:9" x14ac:dyDescent="0.25">
      <c r="A13641" t="s">
        <v>972</v>
      </c>
      <c r="B13641" t="s">
        <v>216</v>
      </c>
      <c r="C13641" s="76" t="s">
        <v>842</v>
      </c>
      <c r="D13641" t="s">
        <v>980</v>
      </c>
      <c r="E13641" s="82">
        <v>5</v>
      </c>
      <c r="F13641" t="s">
        <v>973</v>
      </c>
      <c r="G13641" s="83">
        <v>42768</v>
      </c>
      <c r="I13641">
        <v>2017</v>
      </c>
    </row>
    <row r="13642" spans="1:9" x14ac:dyDescent="0.25">
      <c r="A13642" t="s">
        <v>972</v>
      </c>
      <c r="B13642" t="s">
        <v>223</v>
      </c>
      <c r="C13642" s="76" t="s">
        <v>842</v>
      </c>
      <c r="D13642" t="s">
        <v>980</v>
      </c>
      <c r="E13642" s="82">
        <v>6</v>
      </c>
      <c r="F13642" t="s">
        <v>973</v>
      </c>
      <c r="G13642" s="83">
        <v>42768</v>
      </c>
      <c r="I13642">
        <v>2017</v>
      </c>
    </row>
    <row r="13643" spans="1:9" x14ac:dyDescent="0.25">
      <c r="A13643" t="s">
        <v>972</v>
      </c>
      <c r="B13643" t="s">
        <v>242</v>
      </c>
      <c r="C13643" s="76" t="s">
        <v>842</v>
      </c>
      <c r="D13643" t="s">
        <v>980</v>
      </c>
      <c r="E13643" s="82">
        <v>6.6</v>
      </c>
      <c r="F13643" t="s">
        <v>973</v>
      </c>
      <c r="G13643" s="83">
        <v>42786</v>
      </c>
      <c r="I13643">
        <v>2017</v>
      </c>
    </row>
    <row r="13644" spans="1:9" x14ac:dyDescent="0.25">
      <c r="A13644" t="s">
        <v>972</v>
      </c>
      <c r="B13644" t="s">
        <v>239</v>
      </c>
      <c r="C13644" s="76" t="s">
        <v>842</v>
      </c>
      <c r="D13644" t="s">
        <v>980</v>
      </c>
      <c r="E13644" s="82">
        <v>3.8</v>
      </c>
      <c r="F13644" t="s">
        <v>973</v>
      </c>
      <c r="G13644" s="83">
        <v>42790</v>
      </c>
      <c r="I13644">
        <v>2017</v>
      </c>
    </row>
    <row r="13645" spans="1:9" x14ac:dyDescent="0.25">
      <c r="A13645" t="s">
        <v>972</v>
      </c>
      <c r="B13645" t="s">
        <v>241</v>
      </c>
      <c r="C13645" s="76" t="s">
        <v>842</v>
      </c>
      <c r="D13645" t="s">
        <v>980</v>
      </c>
      <c r="E13645" s="82">
        <v>3</v>
      </c>
      <c r="F13645" t="s">
        <v>973</v>
      </c>
      <c r="G13645" s="83">
        <v>42811</v>
      </c>
      <c r="I13645">
        <v>2017</v>
      </c>
    </row>
    <row r="13646" spans="1:9" x14ac:dyDescent="0.25">
      <c r="A13646" t="s">
        <v>972</v>
      </c>
      <c r="B13646" t="s">
        <v>253</v>
      </c>
      <c r="C13646" s="76" t="s">
        <v>842</v>
      </c>
      <c r="D13646" t="s">
        <v>980</v>
      </c>
      <c r="E13646" s="82">
        <v>6</v>
      </c>
      <c r="F13646" t="s">
        <v>973</v>
      </c>
      <c r="G13646" s="83">
        <v>42772</v>
      </c>
      <c r="I13646">
        <v>2017</v>
      </c>
    </row>
    <row r="13647" spans="1:9" x14ac:dyDescent="0.25">
      <c r="A13647" t="s">
        <v>972</v>
      </c>
      <c r="B13647" t="s">
        <v>243</v>
      </c>
      <c r="C13647" s="76" t="s">
        <v>842</v>
      </c>
      <c r="D13647" t="s">
        <v>980</v>
      </c>
      <c r="E13647" s="82">
        <v>3</v>
      </c>
      <c r="F13647" t="s">
        <v>973</v>
      </c>
      <c r="G13647" s="83">
        <v>42768</v>
      </c>
      <c r="I13647">
        <v>2017</v>
      </c>
    </row>
    <row r="13648" spans="1:9" x14ac:dyDescent="0.25">
      <c r="A13648" t="s">
        <v>972</v>
      </c>
      <c r="B13648" t="s">
        <v>242</v>
      </c>
      <c r="C13648" s="76" t="s">
        <v>842</v>
      </c>
      <c r="D13648" t="s">
        <v>980</v>
      </c>
      <c r="E13648" s="82">
        <v>6</v>
      </c>
      <c r="F13648" t="s">
        <v>973</v>
      </c>
      <c r="G13648" s="83">
        <v>42772</v>
      </c>
      <c r="I13648">
        <v>2017</v>
      </c>
    </row>
    <row r="13649" spans="1:9" x14ac:dyDescent="0.25">
      <c r="A13649" t="s">
        <v>972</v>
      </c>
      <c r="B13649" t="s">
        <v>63</v>
      </c>
      <c r="C13649" s="76" t="s">
        <v>842</v>
      </c>
      <c r="D13649" t="s">
        <v>980</v>
      </c>
      <c r="E13649" s="82">
        <v>3</v>
      </c>
      <c r="F13649" t="s">
        <v>973</v>
      </c>
      <c r="G13649" s="83">
        <v>42755</v>
      </c>
      <c r="I13649">
        <v>2017</v>
      </c>
    </row>
    <row r="13650" spans="1:9" x14ac:dyDescent="0.25">
      <c r="A13650" t="s">
        <v>972</v>
      </c>
      <c r="B13650" t="s">
        <v>140</v>
      </c>
      <c r="C13650" s="76" t="s">
        <v>842</v>
      </c>
      <c r="D13650" t="s">
        <v>980</v>
      </c>
      <c r="E13650" s="82">
        <v>7.6</v>
      </c>
      <c r="F13650" t="s">
        <v>973</v>
      </c>
      <c r="G13650" s="83">
        <v>42818</v>
      </c>
      <c r="I13650">
        <v>2017</v>
      </c>
    </row>
    <row r="13651" spans="1:9" x14ac:dyDescent="0.25">
      <c r="A13651" t="s">
        <v>972</v>
      </c>
      <c r="B13651" t="s">
        <v>71</v>
      </c>
      <c r="C13651" s="76" t="s">
        <v>842</v>
      </c>
      <c r="D13651" t="s">
        <v>980</v>
      </c>
      <c r="E13651" s="82">
        <v>3</v>
      </c>
      <c r="F13651" t="s">
        <v>973</v>
      </c>
      <c r="G13651" s="83">
        <v>43004</v>
      </c>
      <c r="I13651">
        <v>2017</v>
      </c>
    </row>
    <row r="13652" spans="1:9" x14ac:dyDescent="0.25">
      <c r="A13652" t="s">
        <v>972</v>
      </c>
      <c r="B13652" t="s">
        <v>148</v>
      </c>
      <c r="C13652" s="76" t="s">
        <v>842</v>
      </c>
      <c r="D13652" t="s">
        <v>980</v>
      </c>
      <c r="E13652" s="82">
        <v>6</v>
      </c>
      <c r="F13652" t="s">
        <v>973</v>
      </c>
      <c r="G13652" s="83">
        <v>42891</v>
      </c>
      <c r="I13652">
        <v>2017</v>
      </c>
    </row>
    <row r="13653" spans="1:9" x14ac:dyDescent="0.25">
      <c r="A13653" t="s">
        <v>972</v>
      </c>
      <c r="B13653" t="s">
        <v>278</v>
      </c>
      <c r="C13653" s="76" t="s">
        <v>842</v>
      </c>
      <c r="D13653" t="s">
        <v>980</v>
      </c>
      <c r="E13653" s="82">
        <v>3.8</v>
      </c>
      <c r="F13653" t="s">
        <v>973</v>
      </c>
      <c r="G13653" s="83">
        <v>42796</v>
      </c>
      <c r="I13653">
        <v>2017</v>
      </c>
    </row>
    <row r="13654" spans="1:9" x14ac:dyDescent="0.25">
      <c r="A13654" t="s">
        <v>972</v>
      </c>
      <c r="B13654" t="s">
        <v>199</v>
      </c>
      <c r="C13654" s="76" t="s">
        <v>842</v>
      </c>
      <c r="D13654" t="s">
        <v>980</v>
      </c>
      <c r="E13654" s="82">
        <v>114</v>
      </c>
      <c r="F13654" t="s">
        <v>973</v>
      </c>
      <c r="G13654" s="83">
        <v>42891</v>
      </c>
      <c r="I13654">
        <v>2017</v>
      </c>
    </row>
    <row r="13655" spans="1:9" x14ac:dyDescent="0.25">
      <c r="A13655" t="s">
        <v>972</v>
      </c>
      <c r="B13655" t="s">
        <v>199</v>
      </c>
      <c r="C13655" s="76" t="s">
        <v>842</v>
      </c>
      <c r="D13655" t="s">
        <v>980</v>
      </c>
      <c r="E13655" s="82">
        <v>5</v>
      </c>
      <c r="F13655" t="s">
        <v>973</v>
      </c>
      <c r="G13655" s="83">
        <v>42878</v>
      </c>
      <c r="I13655">
        <v>2017</v>
      </c>
    </row>
    <row r="13656" spans="1:9" x14ac:dyDescent="0.25">
      <c r="A13656" t="s">
        <v>972</v>
      </c>
      <c r="B13656" t="s">
        <v>141</v>
      </c>
      <c r="C13656" s="76" t="s">
        <v>842</v>
      </c>
      <c r="D13656" t="s">
        <v>980</v>
      </c>
      <c r="E13656" s="82">
        <v>5</v>
      </c>
      <c r="F13656" t="s">
        <v>973</v>
      </c>
      <c r="G13656" s="83">
        <v>42873</v>
      </c>
      <c r="I13656">
        <v>2017</v>
      </c>
    </row>
    <row r="13657" spans="1:9" x14ac:dyDescent="0.25">
      <c r="A13657" t="s">
        <v>972</v>
      </c>
      <c r="B13657" t="s">
        <v>144</v>
      </c>
      <c r="C13657" s="76" t="s">
        <v>842</v>
      </c>
      <c r="D13657" t="s">
        <v>980</v>
      </c>
      <c r="E13657" s="82">
        <v>11.52</v>
      </c>
      <c r="F13657" t="s">
        <v>973</v>
      </c>
      <c r="G13657" s="83">
        <v>42922</v>
      </c>
      <c r="I13657">
        <v>2017</v>
      </c>
    </row>
    <row r="13658" spans="1:9" x14ac:dyDescent="0.25">
      <c r="A13658" t="s">
        <v>972</v>
      </c>
      <c r="B13658" t="s">
        <v>136</v>
      </c>
      <c r="C13658" s="76" t="s">
        <v>842</v>
      </c>
      <c r="D13658" t="s">
        <v>980</v>
      </c>
      <c r="E13658" s="82">
        <v>6.6</v>
      </c>
      <c r="F13658" t="s">
        <v>973</v>
      </c>
      <c r="G13658" s="83">
        <v>42753</v>
      </c>
      <c r="I13658">
        <v>2017</v>
      </c>
    </row>
    <row r="13659" spans="1:9" x14ac:dyDescent="0.25">
      <c r="A13659" t="s">
        <v>972</v>
      </c>
      <c r="B13659" t="s">
        <v>242</v>
      </c>
      <c r="C13659" s="76" t="s">
        <v>842</v>
      </c>
      <c r="D13659" t="s">
        <v>980</v>
      </c>
      <c r="E13659" s="82">
        <v>3.8</v>
      </c>
      <c r="F13659" t="s">
        <v>973</v>
      </c>
      <c r="G13659" s="83">
        <v>42998</v>
      </c>
      <c r="I13659">
        <v>2017</v>
      </c>
    </row>
    <row r="13660" spans="1:9" x14ac:dyDescent="0.25">
      <c r="A13660" t="s">
        <v>972</v>
      </c>
      <c r="B13660" t="s">
        <v>172</v>
      </c>
      <c r="C13660" s="76" t="s">
        <v>842</v>
      </c>
      <c r="D13660" t="s">
        <v>980</v>
      </c>
      <c r="E13660" s="82">
        <v>7.6</v>
      </c>
      <c r="F13660" t="s">
        <v>973</v>
      </c>
      <c r="G13660" s="83">
        <v>43088</v>
      </c>
      <c r="I13660">
        <v>2017</v>
      </c>
    </row>
    <row r="13661" spans="1:9" x14ac:dyDescent="0.25">
      <c r="A13661" t="s">
        <v>972</v>
      </c>
      <c r="B13661" t="s">
        <v>248</v>
      </c>
      <c r="C13661" s="76" t="s">
        <v>842</v>
      </c>
      <c r="D13661" t="s">
        <v>980</v>
      </c>
      <c r="E13661" s="82">
        <v>6</v>
      </c>
      <c r="F13661" t="s">
        <v>973</v>
      </c>
      <c r="G13661" s="83">
        <v>42915</v>
      </c>
      <c r="I13661">
        <v>2017</v>
      </c>
    </row>
    <row r="13662" spans="1:9" x14ac:dyDescent="0.25">
      <c r="A13662" t="s">
        <v>972</v>
      </c>
      <c r="B13662" t="s">
        <v>247</v>
      </c>
      <c r="C13662" s="76" t="s">
        <v>842</v>
      </c>
      <c r="D13662" t="s">
        <v>980</v>
      </c>
      <c r="E13662" s="82">
        <v>5</v>
      </c>
      <c r="F13662" t="s">
        <v>973</v>
      </c>
      <c r="G13662" s="83">
        <v>42809</v>
      </c>
      <c r="I13662">
        <v>2017</v>
      </c>
    </row>
    <row r="13663" spans="1:9" x14ac:dyDescent="0.25">
      <c r="A13663" t="s">
        <v>972</v>
      </c>
      <c r="B13663" t="s">
        <v>100</v>
      </c>
      <c r="C13663" s="76" t="s">
        <v>842</v>
      </c>
      <c r="D13663" t="s">
        <v>980</v>
      </c>
      <c r="E13663" s="82">
        <v>5</v>
      </c>
      <c r="F13663" t="s">
        <v>973</v>
      </c>
      <c r="G13663" s="83">
        <v>42944</v>
      </c>
      <c r="I13663">
        <v>2017</v>
      </c>
    </row>
    <row r="13664" spans="1:9" x14ac:dyDescent="0.25">
      <c r="A13664" t="s">
        <v>972</v>
      </c>
      <c r="B13664" t="s">
        <v>253</v>
      </c>
      <c r="C13664" s="76" t="s">
        <v>842</v>
      </c>
      <c r="D13664" t="s">
        <v>980</v>
      </c>
      <c r="E13664" s="82">
        <v>7.5</v>
      </c>
      <c r="F13664" t="s">
        <v>973</v>
      </c>
      <c r="G13664" s="83">
        <v>42801</v>
      </c>
      <c r="I13664">
        <v>2017</v>
      </c>
    </row>
    <row r="13665" spans="1:9" x14ac:dyDescent="0.25">
      <c r="A13665" t="s">
        <v>972</v>
      </c>
      <c r="B13665" t="s">
        <v>245</v>
      </c>
      <c r="C13665" s="76" t="s">
        <v>842</v>
      </c>
      <c r="D13665" t="s">
        <v>980</v>
      </c>
      <c r="E13665" s="82">
        <v>7.6</v>
      </c>
      <c r="F13665" t="s">
        <v>973</v>
      </c>
      <c r="G13665" s="83">
        <v>42765</v>
      </c>
      <c r="I13665">
        <v>2017</v>
      </c>
    </row>
    <row r="13666" spans="1:9" x14ac:dyDescent="0.25">
      <c r="A13666" t="s">
        <v>972</v>
      </c>
      <c r="B13666" t="s">
        <v>220</v>
      </c>
      <c r="C13666" s="76" t="s">
        <v>842</v>
      </c>
      <c r="D13666" t="s">
        <v>980</v>
      </c>
      <c r="E13666" s="82">
        <v>7.6</v>
      </c>
      <c r="F13666" t="s">
        <v>973</v>
      </c>
      <c r="G13666" s="83">
        <v>42916</v>
      </c>
      <c r="I13666">
        <v>2017</v>
      </c>
    </row>
    <row r="13667" spans="1:9" x14ac:dyDescent="0.25">
      <c r="A13667" t="s">
        <v>972</v>
      </c>
      <c r="B13667" t="s">
        <v>240</v>
      </c>
      <c r="C13667" s="76" t="s">
        <v>842</v>
      </c>
      <c r="D13667" t="s">
        <v>980</v>
      </c>
      <c r="E13667" s="82">
        <v>11.4</v>
      </c>
      <c r="F13667" t="s">
        <v>973</v>
      </c>
      <c r="G13667" s="83">
        <v>42832</v>
      </c>
      <c r="I13667">
        <v>2017</v>
      </c>
    </row>
    <row r="13668" spans="1:9" x14ac:dyDescent="0.25">
      <c r="A13668" t="s">
        <v>972</v>
      </c>
      <c r="B13668" t="s">
        <v>198</v>
      </c>
      <c r="C13668" s="76" t="s">
        <v>842</v>
      </c>
      <c r="D13668" t="s">
        <v>980</v>
      </c>
      <c r="E13668" s="82">
        <v>3</v>
      </c>
      <c r="F13668" t="s">
        <v>973</v>
      </c>
      <c r="G13668" s="83">
        <v>42790</v>
      </c>
      <c r="I13668">
        <v>2017</v>
      </c>
    </row>
    <row r="13669" spans="1:9" x14ac:dyDescent="0.25">
      <c r="A13669" t="s">
        <v>972</v>
      </c>
      <c r="B13669" t="s">
        <v>171</v>
      </c>
      <c r="C13669" s="76" t="s">
        <v>842</v>
      </c>
      <c r="D13669" t="s">
        <v>980</v>
      </c>
      <c r="E13669" s="82">
        <v>3.5</v>
      </c>
      <c r="F13669" t="s">
        <v>973</v>
      </c>
      <c r="G13669" s="83">
        <v>42885</v>
      </c>
      <c r="I13669">
        <v>2017</v>
      </c>
    </row>
    <row r="13670" spans="1:9" x14ac:dyDescent="0.25">
      <c r="A13670" t="s">
        <v>972</v>
      </c>
      <c r="B13670" t="s">
        <v>171</v>
      </c>
      <c r="C13670" s="76" t="s">
        <v>842</v>
      </c>
      <c r="D13670" t="s">
        <v>980</v>
      </c>
      <c r="E13670" s="82">
        <v>3.5</v>
      </c>
      <c r="F13670" t="s">
        <v>973</v>
      </c>
      <c r="G13670" s="83">
        <v>42885</v>
      </c>
      <c r="I13670">
        <v>2017</v>
      </c>
    </row>
    <row r="13671" spans="1:9" x14ac:dyDescent="0.25">
      <c r="A13671" t="s">
        <v>972</v>
      </c>
      <c r="B13671" t="s">
        <v>171</v>
      </c>
      <c r="C13671" s="76" t="s">
        <v>842</v>
      </c>
      <c r="D13671" t="s">
        <v>980</v>
      </c>
      <c r="E13671" s="82">
        <v>3.5</v>
      </c>
      <c r="F13671" t="s">
        <v>973</v>
      </c>
      <c r="G13671" s="83">
        <v>42885</v>
      </c>
      <c r="I13671">
        <v>2017</v>
      </c>
    </row>
    <row r="13672" spans="1:9" x14ac:dyDescent="0.25">
      <c r="A13672" t="s">
        <v>972</v>
      </c>
      <c r="B13672" t="s">
        <v>171</v>
      </c>
      <c r="C13672" s="76" t="s">
        <v>842</v>
      </c>
      <c r="D13672" t="s">
        <v>980</v>
      </c>
      <c r="E13672" s="82">
        <v>3.5</v>
      </c>
      <c r="F13672" t="s">
        <v>973</v>
      </c>
      <c r="G13672" s="83">
        <v>42885</v>
      </c>
      <c r="I13672">
        <v>2017</v>
      </c>
    </row>
    <row r="13673" spans="1:9" x14ac:dyDescent="0.25">
      <c r="A13673" t="s">
        <v>972</v>
      </c>
      <c r="B13673" t="s">
        <v>171</v>
      </c>
      <c r="C13673" s="76" t="s">
        <v>842</v>
      </c>
      <c r="D13673" t="s">
        <v>980</v>
      </c>
      <c r="E13673" s="82">
        <v>3.5</v>
      </c>
      <c r="F13673" t="s">
        <v>973</v>
      </c>
      <c r="G13673" s="83">
        <v>42885</v>
      </c>
      <c r="I13673">
        <v>2017</v>
      </c>
    </row>
    <row r="13674" spans="1:9" x14ac:dyDescent="0.25">
      <c r="A13674" t="s">
        <v>972</v>
      </c>
      <c r="B13674" t="s">
        <v>171</v>
      </c>
      <c r="C13674" s="76" t="s">
        <v>842</v>
      </c>
      <c r="D13674" t="s">
        <v>980</v>
      </c>
      <c r="E13674" s="82">
        <v>5</v>
      </c>
      <c r="F13674" t="s">
        <v>973</v>
      </c>
      <c r="G13674" s="83">
        <v>42885</v>
      </c>
      <c r="I13674">
        <v>2017</v>
      </c>
    </row>
    <row r="13675" spans="1:9" x14ac:dyDescent="0.25">
      <c r="A13675" t="s">
        <v>972</v>
      </c>
      <c r="B13675" t="s">
        <v>171</v>
      </c>
      <c r="C13675" s="76" t="s">
        <v>842</v>
      </c>
      <c r="D13675" t="s">
        <v>980</v>
      </c>
      <c r="E13675" s="82">
        <v>8</v>
      </c>
      <c r="F13675" t="s">
        <v>973</v>
      </c>
      <c r="G13675" s="83">
        <v>42885</v>
      </c>
      <c r="I13675">
        <v>2017</v>
      </c>
    </row>
    <row r="13676" spans="1:9" x14ac:dyDescent="0.25">
      <c r="A13676" t="s">
        <v>972</v>
      </c>
      <c r="B13676" t="s">
        <v>241</v>
      </c>
      <c r="C13676" s="76" t="s">
        <v>842</v>
      </c>
      <c r="D13676" t="s">
        <v>980</v>
      </c>
      <c r="E13676" s="82">
        <v>15</v>
      </c>
      <c r="F13676" t="s">
        <v>973</v>
      </c>
      <c r="G13676" s="83">
        <v>43097</v>
      </c>
      <c r="I13676">
        <v>2017</v>
      </c>
    </row>
    <row r="13677" spans="1:9" x14ac:dyDescent="0.25">
      <c r="A13677" t="s">
        <v>972</v>
      </c>
      <c r="B13677" t="s">
        <v>239</v>
      </c>
      <c r="C13677" s="76" t="s">
        <v>842</v>
      </c>
      <c r="D13677" t="s">
        <v>980</v>
      </c>
      <c r="E13677" s="82">
        <v>10</v>
      </c>
      <c r="F13677" t="s">
        <v>973</v>
      </c>
      <c r="G13677" s="83">
        <v>42999</v>
      </c>
      <c r="I13677">
        <v>2017</v>
      </c>
    </row>
    <row r="13678" spans="1:9" x14ac:dyDescent="0.25">
      <c r="A13678" t="s">
        <v>972</v>
      </c>
      <c r="B13678" t="s">
        <v>249</v>
      </c>
      <c r="C13678" s="76" t="s">
        <v>842</v>
      </c>
      <c r="D13678" t="s">
        <v>980</v>
      </c>
      <c r="E13678" s="82">
        <v>10</v>
      </c>
      <c r="F13678" t="s">
        <v>973</v>
      </c>
      <c r="G13678" s="83">
        <v>42929</v>
      </c>
      <c r="I13678">
        <v>2017</v>
      </c>
    </row>
    <row r="13679" spans="1:9" x14ac:dyDescent="0.25">
      <c r="A13679" t="s">
        <v>972</v>
      </c>
      <c r="B13679" t="s">
        <v>185</v>
      </c>
      <c r="C13679" s="76" t="s">
        <v>842</v>
      </c>
      <c r="D13679" t="s">
        <v>980</v>
      </c>
      <c r="E13679" s="82">
        <v>14.2</v>
      </c>
      <c r="F13679" t="s">
        <v>973</v>
      </c>
      <c r="G13679" s="83">
        <v>43124</v>
      </c>
      <c r="I13679">
        <v>2018</v>
      </c>
    </row>
    <row r="13680" spans="1:9" x14ac:dyDescent="0.25">
      <c r="A13680" t="s">
        <v>972</v>
      </c>
      <c r="B13680" t="s">
        <v>176</v>
      </c>
      <c r="C13680" s="76" t="s">
        <v>842</v>
      </c>
      <c r="D13680" t="s">
        <v>980</v>
      </c>
      <c r="E13680" s="82">
        <v>6</v>
      </c>
      <c r="F13680" t="s">
        <v>973</v>
      </c>
      <c r="G13680" s="83">
        <v>42745</v>
      </c>
      <c r="I13680">
        <v>2017</v>
      </c>
    </row>
    <row r="13681" spans="1:9" x14ac:dyDescent="0.25">
      <c r="A13681" t="s">
        <v>972</v>
      </c>
      <c r="B13681" t="s">
        <v>178</v>
      </c>
      <c r="C13681" s="76" t="s">
        <v>842</v>
      </c>
      <c r="D13681" t="s">
        <v>980</v>
      </c>
      <c r="E13681" s="82">
        <v>7.6</v>
      </c>
      <c r="F13681" t="s">
        <v>973</v>
      </c>
      <c r="G13681" s="83">
        <v>42720</v>
      </c>
      <c r="I13681">
        <v>2016</v>
      </c>
    </row>
    <row r="13682" spans="1:9" x14ac:dyDescent="0.25">
      <c r="A13682" t="s">
        <v>972</v>
      </c>
      <c r="B13682" t="s">
        <v>223</v>
      </c>
      <c r="C13682" s="76" t="s">
        <v>842</v>
      </c>
      <c r="D13682" t="s">
        <v>980</v>
      </c>
      <c r="E13682" s="82">
        <v>6</v>
      </c>
      <c r="F13682" t="s">
        <v>973</v>
      </c>
      <c r="G13682" s="83">
        <v>42902</v>
      </c>
      <c r="I13682">
        <v>2017</v>
      </c>
    </row>
    <row r="13683" spans="1:9" x14ac:dyDescent="0.25">
      <c r="A13683" t="s">
        <v>972</v>
      </c>
      <c r="B13683" t="s">
        <v>200</v>
      </c>
      <c r="C13683" s="76" t="s">
        <v>842</v>
      </c>
      <c r="D13683" t="s">
        <v>980</v>
      </c>
      <c r="E13683" s="82">
        <v>15</v>
      </c>
      <c r="F13683" t="s">
        <v>973</v>
      </c>
      <c r="G13683" s="83">
        <v>42999</v>
      </c>
      <c r="I13683">
        <v>2017</v>
      </c>
    </row>
    <row r="13684" spans="1:9" x14ac:dyDescent="0.25">
      <c r="A13684" t="s">
        <v>972</v>
      </c>
      <c r="B13684" s="74" t="s">
        <v>213</v>
      </c>
      <c r="C13684" s="76" t="s">
        <v>842</v>
      </c>
      <c r="D13684" t="s">
        <v>980</v>
      </c>
      <c r="E13684" s="82">
        <v>6</v>
      </c>
      <c r="F13684" t="s">
        <v>973</v>
      </c>
      <c r="G13684" s="83">
        <v>42788</v>
      </c>
      <c r="I13684">
        <v>2017</v>
      </c>
    </row>
    <row r="13685" spans="1:9" x14ac:dyDescent="0.25">
      <c r="A13685" t="s">
        <v>972</v>
      </c>
      <c r="B13685" t="s">
        <v>108</v>
      </c>
      <c r="C13685" s="76" t="s">
        <v>842</v>
      </c>
      <c r="D13685" t="s">
        <v>980</v>
      </c>
      <c r="E13685" s="82">
        <v>10</v>
      </c>
      <c r="F13685" t="s">
        <v>973</v>
      </c>
      <c r="G13685" s="83">
        <v>42782</v>
      </c>
      <c r="I13685">
        <v>2017</v>
      </c>
    </row>
    <row r="13686" spans="1:9" x14ac:dyDescent="0.25">
      <c r="A13686" t="s">
        <v>972</v>
      </c>
      <c r="B13686" t="s">
        <v>118</v>
      </c>
      <c r="C13686" s="76" t="s">
        <v>842</v>
      </c>
      <c r="D13686" t="s">
        <v>980</v>
      </c>
      <c r="E13686" s="82">
        <v>10</v>
      </c>
      <c r="F13686" t="s">
        <v>973</v>
      </c>
      <c r="G13686" s="83">
        <v>43005</v>
      </c>
      <c r="I13686">
        <v>2017</v>
      </c>
    </row>
    <row r="13687" spans="1:9" x14ac:dyDescent="0.25">
      <c r="A13687" t="s">
        <v>972</v>
      </c>
      <c r="B13687" t="s">
        <v>205</v>
      </c>
      <c r="C13687" s="76" t="s">
        <v>842</v>
      </c>
      <c r="D13687" t="s">
        <v>980</v>
      </c>
      <c r="E13687" s="82">
        <v>6</v>
      </c>
      <c r="F13687" t="s">
        <v>973</v>
      </c>
      <c r="G13687" s="83">
        <v>42790</v>
      </c>
      <c r="I13687">
        <v>2017</v>
      </c>
    </row>
    <row r="13688" spans="1:9" x14ac:dyDescent="0.25">
      <c r="A13688" t="s">
        <v>972</v>
      </c>
      <c r="B13688" t="s">
        <v>185</v>
      </c>
      <c r="C13688" s="76" t="s">
        <v>842</v>
      </c>
      <c r="D13688" t="s">
        <v>980</v>
      </c>
      <c r="E13688" s="82">
        <v>3</v>
      </c>
      <c r="F13688" t="s">
        <v>973</v>
      </c>
      <c r="G13688" s="83">
        <v>42773</v>
      </c>
      <c r="I13688">
        <v>2017</v>
      </c>
    </row>
    <row r="13689" spans="1:9" x14ac:dyDescent="0.25">
      <c r="A13689" t="s">
        <v>972</v>
      </c>
      <c r="B13689" t="s">
        <v>239</v>
      </c>
      <c r="C13689" s="76" t="s">
        <v>842</v>
      </c>
      <c r="D13689" t="s">
        <v>980</v>
      </c>
      <c r="E13689" s="82">
        <v>4.2</v>
      </c>
      <c r="F13689" t="s">
        <v>973</v>
      </c>
      <c r="G13689" s="83">
        <v>42774</v>
      </c>
      <c r="I13689">
        <v>2017</v>
      </c>
    </row>
    <row r="13690" spans="1:9" x14ac:dyDescent="0.25">
      <c r="A13690" t="s">
        <v>972</v>
      </c>
      <c r="B13690" t="s">
        <v>253</v>
      </c>
      <c r="C13690" s="76" t="s">
        <v>842</v>
      </c>
      <c r="D13690" t="s">
        <v>980</v>
      </c>
      <c r="E13690" s="82">
        <v>3</v>
      </c>
      <c r="F13690" t="s">
        <v>973</v>
      </c>
      <c r="G13690" s="83">
        <v>42767</v>
      </c>
      <c r="I13690">
        <v>2017</v>
      </c>
    </row>
    <row r="13691" spans="1:9" x14ac:dyDescent="0.25">
      <c r="A13691" t="s">
        <v>972</v>
      </c>
      <c r="B13691" t="s">
        <v>229</v>
      </c>
      <c r="C13691" s="76" t="s">
        <v>842</v>
      </c>
      <c r="D13691" t="s">
        <v>980</v>
      </c>
      <c r="E13691" s="82">
        <v>10.4</v>
      </c>
      <c r="F13691" t="s">
        <v>973</v>
      </c>
      <c r="G13691" s="83">
        <v>42930</v>
      </c>
      <c r="I13691">
        <v>2017</v>
      </c>
    </row>
    <row r="13692" spans="1:9" x14ac:dyDescent="0.25">
      <c r="A13692" t="s">
        <v>972</v>
      </c>
      <c r="B13692" t="s">
        <v>71</v>
      </c>
      <c r="C13692" s="76" t="s">
        <v>842</v>
      </c>
      <c r="D13692" t="s">
        <v>980</v>
      </c>
      <c r="E13692" s="82">
        <v>5</v>
      </c>
      <c r="F13692" t="s">
        <v>973</v>
      </c>
      <c r="G13692" s="83">
        <v>42755</v>
      </c>
      <c r="I13692">
        <v>2017</v>
      </c>
    </row>
    <row r="13693" spans="1:9" x14ac:dyDescent="0.25">
      <c r="A13693" t="s">
        <v>972</v>
      </c>
      <c r="B13693" t="s">
        <v>78</v>
      </c>
      <c r="C13693" s="76" t="s">
        <v>842</v>
      </c>
      <c r="D13693" t="s">
        <v>980</v>
      </c>
      <c r="E13693" s="82">
        <v>500</v>
      </c>
      <c r="F13693" t="s">
        <v>973</v>
      </c>
      <c r="G13693" s="83">
        <v>43308</v>
      </c>
      <c r="I13693">
        <v>2018</v>
      </c>
    </row>
    <row r="13694" spans="1:9" x14ac:dyDescent="0.25">
      <c r="A13694" t="s">
        <v>972</v>
      </c>
      <c r="B13694" t="s">
        <v>144</v>
      </c>
      <c r="C13694" s="76" t="s">
        <v>842</v>
      </c>
      <c r="D13694" t="s">
        <v>980</v>
      </c>
      <c r="E13694" s="82">
        <v>500</v>
      </c>
      <c r="F13694" t="s">
        <v>973</v>
      </c>
      <c r="G13694" s="83">
        <v>43746</v>
      </c>
      <c r="I13694">
        <v>2019</v>
      </c>
    </row>
    <row r="13695" spans="1:9" x14ac:dyDescent="0.25">
      <c r="A13695" t="s">
        <v>972</v>
      </c>
      <c r="B13695" t="s">
        <v>136</v>
      </c>
      <c r="C13695" s="76" t="s">
        <v>842</v>
      </c>
      <c r="D13695" t="s">
        <v>980</v>
      </c>
      <c r="E13695" s="82">
        <v>7.6</v>
      </c>
      <c r="F13695" t="s">
        <v>973</v>
      </c>
      <c r="G13695" s="83">
        <v>42864</v>
      </c>
      <c r="I13695">
        <v>2017</v>
      </c>
    </row>
    <row r="13696" spans="1:9" x14ac:dyDescent="0.25">
      <c r="A13696" t="s">
        <v>972</v>
      </c>
      <c r="B13696" t="s">
        <v>128</v>
      </c>
      <c r="C13696" s="76" t="s">
        <v>842</v>
      </c>
      <c r="D13696" t="s">
        <v>980</v>
      </c>
      <c r="E13696" s="82">
        <v>6</v>
      </c>
      <c r="F13696" t="s">
        <v>973</v>
      </c>
      <c r="G13696" s="83">
        <v>43081</v>
      </c>
      <c r="I13696">
        <v>2017</v>
      </c>
    </row>
    <row r="13697" spans="1:9" x14ac:dyDescent="0.25">
      <c r="A13697" t="s">
        <v>972</v>
      </c>
      <c r="B13697" t="s">
        <v>178</v>
      </c>
      <c r="C13697" s="76" t="s">
        <v>842</v>
      </c>
      <c r="D13697" t="s">
        <v>980</v>
      </c>
      <c r="E13697" s="82">
        <v>10</v>
      </c>
      <c r="F13697" t="s">
        <v>973</v>
      </c>
      <c r="G13697" s="83">
        <v>42950</v>
      </c>
      <c r="I13697">
        <v>2017</v>
      </c>
    </row>
    <row r="13698" spans="1:9" x14ac:dyDescent="0.25">
      <c r="A13698" t="s">
        <v>972</v>
      </c>
      <c r="B13698" t="s">
        <v>199</v>
      </c>
      <c r="C13698" s="76" t="s">
        <v>842</v>
      </c>
      <c r="D13698" t="s">
        <v>980</v>
      </c>
      <c r="E13698" s="82">
        <v>3.6</v>
      </c>
      <c r="F13698" t="s">
        <v>973</v>
      </c>
      <c r="G13698" s="83">
        <v>42747</v>
      </c>
      <c r="I13698">
        <v>2017</v>
      </c>
    </row>
    <row r="13699" spans="1:9" x14ac:dyDescent="0.25">
      <c r="A13699" t="s">
        <v>972</v>
      </c>
      <c r="B13699" t="s">
        <v>249</v>
      </c>
      <c r="C13699" s="76" t="s">
        <v>842</v>
      </c>
      <c r="D13699" t="s">
        <v>980</v>
      </c>
      <c r="E13699" s="82">
        <v>5</v>
      </c>
      <c r="F13699" t="s">
        <v>973</v>
      </c>
      <c r="G13699" s="83">
        <v>42801</v>
      </c>
      <c r="I13699">
        <v>2017</v>
      </c>
    </row>
    <row r="13700" spans="1:9" x14ac:dyDescent="0.25">
      <c r="A13700" t="s">
        <v>972</v>
      </c>
      <c r="B13700" t="s">
        <v>249</v>
      </c>
      <c r="C13700" s="76" t="s">
        <v>842</v>
      </c>
      <c r="D13700" t="s">
        <v>980</v>
      </c>
      <c r="E13700" s="82">
        <v>5.2</v>
      </c>
      <c r="F13700" t="s">
        <v>973</v>
      </c>
      <c r="G13700" s="83">
        <v>42768</v>
      </c>
      <c r="I13700">
        <v>2017</v>
      </c>
    </row>
    <row r="13701" spans="1:9" x14ac:dyDescent="0.25">
      <c r="A13701" t="s">
        <v>972</v>
      </c>
      <c r="B13701" t="s">
        <v>210</v>
      </c>
      <c r="C13701" s="76" t="s">
        <v>842</v>
      </c>
      <c r="D13701" t="s">
        <v>980</v>
      </c>
      <c r="E13701" s="82">
        <v>15</v>
      </c>
      <c r="F13701" t="s">
        <v>973</v>
      </c>
      <c r="G13701" s="83">
        <v>43132</v>
      </c>
      <c r="I13701">
        <v>2018</v>
      </c>
    </row>
    <row r="13702" spans="1:9" x14ac:dyDescent="0.25">
      <c r="A13702" t="s">
        <v>972</v>
      </c>
      <c r="B13702" t="s">
        <v>71</v>
      </c>
      <c r="C13702" s="76" t="s">
        <v>842</v>
      </c>
      <c r="D13702" t="s">
        <v>980</v>
      </c>
      <c r="E13702" s="82">
        <v>15</v>
      </c>
      <c r="F13702" t="s">
        <v>973</v>
      </c>
      <c r="G13702" s="83">
        <v>42823</v>
      </c>
      <c r="I13702">
        <v>2017</v>
      </c>
    </row>
    <row r="13703" spans="1:9" x14ac:dyDescent="0.25">
      <c r="A13703" t="s">
        <v>972</v>
      </c>
      <c r="B13703" t="s">
        <v>249</v>
      </c>
      <c r="C13703" s="76" t="s">
        <v>842</v>
      </c>
      <c r="D13703" t="s">
        <v>980</v>
      </c>
      <c r="E13703" s="82">
        <v>5.2</v>
      </c>
      <c r="F13703" t="s">
        <v>973</v>
      </c>
      <c r="G13703" s="83">
        <v>42872</v>
      </c>
      <c r="I13703">
        <v>2017</v>
      </c>
    </row>
    <row r="13704" spans="1:9" x14ac:dyDescent="0.25">
      <c r="A13704" t="s">
        <v>972</v>
      </c>
      <c r="B13704" t="s">
        <v>281</v>
      </c>
      <c r="C13704" s="76" t="s">
        <v>842</v>
      </c>
      <c r="D13704" t="s">
        <v>980</v>
      </c>
      <c r="E13704" s="82">
        <v>500</v>
      </c>
      <c r="F13704" t="s">
        <v>973</v>
      </c>
      <c r="G13704" s="83">
        <v>43686</v>
      </c>
      <c r="I13704">
        <v>2019</v>
      </c>
    </row>
    <row r="13705" spans="1:9" x14ac:dyDescent="0.25">
      <c r="A13705" t="s">
        <v>972</v>
      </c>
      <c r="B13705" t="s">
        <v>248</v>
      </c>
      <c r="C13705" s="76" t="s">
        <v>842</v>
      </c>
      <c r="D13705" t="s">
        <v>980</v>
      </c>
      <c r="E13705" s="82">
        <v>5</v>
      </c>
      <c r="F13705" t="s">
        <v>973</v>
      </c>
      <c r="G13705" s="83">
        <v>42877</v>
      </c>
      <c r="I13705">
        <v>2017</v>
      </c>
    </row>
    <row r="13706" spans="1:9" x14ac:dyDescent="0.25">
      <c r="A13706" t="s">
        <v>972</v>
      </c>
      <c r="B13706" t="s">
        <v>128</v>
      </c>
      <c r="C13706" s="76" t="s">
        <v>842</v>
      </c>
      <c r="D13706" t="s">
        <v>980</v>
      </c>
      <c r="E13706" s="82">
        <v>3</v>
      </c>
      <c r="F13706" t="s">
        <v>973</v>
      </c>
      <c r="G13706" s="83">
        <v>43054</v>
      </c>
      <c r="I13706">
        <v>2017</v>
      </c>
    </row>
    <row r="13707" spans="1:9" x14ac:dyDescent="0.25">
      <c r="A13707" t="s">
        <v>972</v>
      </c>
      <c r="B13707" t="s">
        <v>97</v>
      </c>
      <c r="C13707" s="76" t="s">
        <v>842</v>
      </c>
      <c r="D13707" t="s">
        <v>980</v>
      </c>
      <c r="E13707" s="82">
        <v>11.4</v>
      </c>
      <c r="F13707" t="s">
        <v>973</v>
      </c>
      <c r="G13707" s="83">
        <v>42807</v>
      </c>
      <c r="I13707">
        <v>2017</v>
      </c>
    </row>
    <row r="13708" spans="1:9" x14ac:dyDescent="0.25">
      <c r="A13708" t="s">
        <v>972</v>
      </c>
      <c r="B13708" t="s">
        <v>176</v>
      </c>
      <c r="C13708" s="76" t="s">
        <v>842</v>
      </c>
      <c r="D13708" t="s">
        <v>980</v>
      </c>
      <c r="E13708" s="82">
        <v>6</v>
      </c>
      <c r="F13708" t="s">
        <v>973</v>
      </c>
      <c r="G13708" s="83">
        <v>43069</v>
      </c>
      <c r="I13708">
        <v>2017</v>
      </c>
    </row>
    <row r="13709" spans="1:9" x14ac:dyDescent="0.25">
      <c r="A13709" t="s">
        <v>972</v>
      </c>
      <c r="B13709" t="s">
        <v>181</v>
      </c>
      <c r="C13709" s="76" t="s">
        <v>842</v>
      </c>
      <c r="D13709" t="s">
        <v>980</v>
      </c>
      <c r="E13709" s="82">
        <v>15</v>
      </c>
      <c r="F13709" t="s">
        <v>973</v>
      </c>
      <c r="G13709" s="83">
        <v>43102</v>
      </c>
      <c r="I13709">
        <v>2018</v>
      </c>
    </row>
    <row r="13710" spans="1:9" x14ac:dyDescent="0.25">
      <c r="A13710" t="s">
        <v>972</v>
      </c>
      <c r="B13710" t="s">
        <v>181</v>
      </c>
      <c r="C13710" s="76" t="s">
        <v>842</v>
      </c>
      <c r="D13710" t="s">
        <v>980</v>
      </c>
      <c r="E13710" s="82">
        <v>3.8</v>
      </c>
      <c r="F13710" t="s">
        <v>973</v>
      </c>
      <c r="G13710" s="83">
        <v>42886</v>
      </c>
      <c r="I13710">
        <v>2017</v>
      </c>
    </row>
    <row r="13711" spans="1:9" x14ac:dyDescent="0.25">
      <c r="A13711" t="s">
        <v>972</v>
      </c>
      <c r="B13711" t="s">
        <v>153</v>
      </c>
      <c r="C13711" s="76" t="s">
        <v>842</v>
      </c>
      <c r="D13711" t="s">
        <v>980</v>
      </c>
      <c r="E13711" s="82">
        <v>10</v>
      </c>
      <c r="F13711" t="s">
        <v>973</v>
      </c>
      <c r="G13711" s="83">
        <v>42818</v>
      </c>
      <c r="I13711">
        <v>2017</v>
      </c>
    </row>
    <row r="13712" spans="1:9" x14ac:dyDescent="0.25">
      <c r="A13712" t="s">
        <v>972</v>
      </c>
      <c r="B13712" t="s">
        <v>246</v>
      </c>
      <c r="C13712" s="76" t="s">
        <v>842</v>
      </c>
      <c r="D13712" t="s">
        <v>980</v>
      </c>
      <c r="E13712" s="82">
        <v>15</v>
      </c>
      <c r="F13712" t="s">
        <v>973</v>
      </c>
      <c r="G13712" s="83">
        <v>42816</v>
      </c>
      <c r="I13712">
        <v>2017</v>
      </c>
    </row>
    <row r="13713" spans="1:9" x14ac:dyDescent="0.25">
      <c r="A13713" t="s">
        <v>972</v>
      </c>
      <c r="B13713" t="s">
        <v>71</v>
      </c>
      <c r="C13713" s="76" t="s">
        <v>842</v>
      </c>
      <c r="D13713" t="s">
        <v>980</v>
      </c>
      <c r="E13713" s="82">
        <v>6.6</v>
      </c>
      <c r="F13713" t="s">
        <v>973</v>
      </c>
      <c r="G13713" s="83">
        <v>42773</v>
      </c>
      <c r="I13713">
        <v>2017</v>
      </c>
    </row>
    <row r="13714" spans="1:9" x14ac:dyDescent="0.25">
      <c r="A13714" t="s">
        <v>972</v>
      </c>
      <c r="B13714" t="s">
        <v>242</v>
      </c>
      <c r="C13714" s="76" t="s">
        <v>842</v>
      </c>
      <c r="D13714" t="s">
        <v>980</v>
      </c>
      <c r="E13714" s="82">
        <v>7.6</v>
      </c>
      <c r="F13714" t="s">
        <v>973</v>
      </c>
      <c r="G13714" s="83">
        <v>42811</v>
      </c>
      <c r="I13714">
        <v>2017</v>
      </c>
    </row>
    <row r="13715" spans="1:9" x14ac:dyDescent="0.25">
      <c r="A13715" t="s">
        <v>972</v>
      </c>
      <c r="B13715" t="s">
        <v>92</v>
      </c>
      <c r="C13715" s="76" t="s">
        <v>842</v>
      </c>
      <c r="D13715" t="s">
        <v>980</v>
      </c>
      <c r="E13715" s="82">
        <v>6</v>
      </c>
      <c r="F13715" t="s">
        <v>973</v>
      </c>
      <c r="G13715" s="83">
        <v>42844</v>
      </c>
      <c r="I13715">
        <v>2017</v>
      </c>
    </row>
    <row r="13716" spans="1:9" x14ac:dyDescent="0.25">
      <c r="A13716" t="s">
        <v>972</v>
      </c>
      <c r="B13716" t="s">
        <v>239</v>
      </c>
      <c r="C13716" s="76" t="s">
        <v>842</v>
      </c>
      <c r="D13716" t="s">
        <v>980</v>
      </c>
      <c r="E13716" s="82">
        <v>7.6</v>
      </c>
      <c r="F13716" t="s">
        <v>973</v>
      </c>
      <c r="G13716" s="83">
        <v>43060</v>
      </c>
      <c r="I13716">
        <v>2017</v>
      </c>
    </row>
    <row r="13717" spans="1:9" x14ac:dyDescent="0.25">
      <c r="A13717" t="s">
        <v>972</v>
      </c>
      <c r="B13717" t="s">
        <v>178</v>
      </c>
      <c r="C13717" s="76" t="s">
        <v>842</v>
      </c>
      <c r="D13717" t="s">
        <v>980</v>
      </c>
      <c r="E13717" s="82">
        <v>7.6</v>
      </c>
      <c r="F13717" t="s">
        <v>973</v>
      </c>
      <c r="G13717" s="83">
        <v>42863</v>
      </c>
      <c r="I13717">
        <v>2017</v>
      </c>
    </row>
    <row r="13718" spans="1:9" x14ac:dyDescent="0.25">
      <c r="A13718" t="s">
        <v>972</v>
      </c>
      <c r="B13718" t="s">
        <v>78</v>
      </c>
      <c r="C13718" s="76" t="s">
        <v>842</v>
      </c>
      <c r="D13718" t="s">
        <v>980</v>
      </c>
      <c r="E13718" s="82">
        <v>17</v>
      </c>
      <c r="F13718" t="s">
        <v>973</v>
      </c>
      <c r="G13718" s="83">
        <v>42971</v>
      </c>
      <c r="I13718">
        <v>2017</v>
      </c>
    </row>
    <row r="13719" spans="1:9" x14ac:dyDescent="0.25">
      <c r="A13719" t="s">
        <v>972</v>
      </c>
      <c r="B13719" t="s">
        <v>133</v>
      </c>
      <c r="C13719" s="76" t="s">
        <v>842</v>
      </c>
      <c r="D13719" t="s">
        <v>980</v>
      </c>
      <c r="E13719" s="82">
        <v>7.6</v>
      </c>
      <c r="F13719" t="s">
        <v>973</v>
      </c>
      <c r="G13719" s="83">
        <v>42978</v>
      </c>
      <c r="I13719">
        <v>2017</v>
      </c>
    </row>
    <row r="13720" spans="1:9" x14ac:dyDescent="0.25">
      <c r="A13720" t="s">
        <v>972</v>
      </c>
      <c r="B13720" t="s">
        <v>122</v>
      </c>
      <c r="C13720" s="76" t="s">
        <v>842</v>
      </c>
      <c r="D13720" t="s">
        <v>980</v>
      </c>
      <c r="E13720" s="82">
        <v>6</v>
      </c>
      <c r="F13720" t="s">
        <v>973</v>
      </c>
      <c r="G13720" s="83">
        <v>43080</v>
      </c>
      <c r="I13720">
        <v>2017</v>
      </c>
    </row>
    <row r="13721" spans="1:9" x14ac:dyDescent="0.25">
      <c r="A13721" t="s">
        <v>972</v>
      </c>
      <c r="B13721" t="s">
        <v>193</v>
      </c>
      <c r="C13721" s="76" t="s">
        <v>842</v>
      </c>
      <c r="D13721" t="s">
        <v>980</v>
      </c>
      <c r="E13721" s="82">
        <v>6</v>
      </c>
      <c r="F13721" t="s">
        <v>973</v>
      </c>
      <c r="G13721" s="83">
        <v>42866</v>
      </c>
      <c r="I13721">
        <v>2017</v>
      </c>
    </row>
    <row r="13722" spans="1:9" x14ac:dyDescent="0.25">
      <c r="A13722" t="s">
        <v>972</v>
      </c>
      <c r="B13722" t="s">
        <v>0</v>
      </c>
      <c r="C13722" s="76" t="s">
        <v>842</v>
      </c>
      <c r="D13722" t="s">
        <v>980</v>
      </c>
      <c r="E13722" s="82">
        <v>3</v>
      </c>
      <c r="F13722" t="s">
        <v>973</v>
      </c>
      <c r="G13722" s="83">
        <v>42837</v>
      </c>
      <c r="I13722">
        <v>2017</v>
      </c>
    </row>
    <row r="13723" spans="1:9" x14ac:dyDescent="0.25">
      <c r="A13723" t="s">
        <v>972</v>
      </c>
      <c r="B13723" t="s">
        <v>118</v>
      </c>
      <c r="C13723" s="76" t="s">
        <v>842</v>
      </c>
      <c r="D13723" t="s">
        <v>980</v>
      </c>
      <c r="E13723" s="82">
        <v>10</v>
      </c>
      <c r="F13723" t="s">
        <v>973</v>
      </c>
      <c r="G13723" s="83">
        <v>43052</v>
      </c>
      <c r="I13723">
        <v>2017</v>
      </c>
    </row>
    <row r="13724" spans="1:9" x14ac:dyDescent="0.25">
      <c r="A13724" t="s">
        <v>972</v>
      </c>
      <c r="B13724" t="s">
        <v>174</v>
      </c>
      <c r="C13724" s="76" t="s">
        <v>842</v>
      </c>
      <c r="D13724" t="s">
        <v>980</v>
      </c>
      <c r="E13724" s="82">
        <v>8</v>
      </c>
      <c r="F13724" t="s">
        <v>973</v>
      </c>
      <c r="G13724" s="83">
        <v>42940</v>
      </c>
      <c r="I13724">
        <v>2017</v>
      </c>
    </row>
    <row r="13725" spans="1:9" x14ac:dyDescent="0.25">
      <c r="A13725" t="s">
        <v>972</v>
      </c>
      <c r="B13725" t="s">
        <v>66</v>
      </c>
      <c r="C13725" s="76" t="s">
        <v>842</v>
      </c>
      <c r="D13725" t="s">
        <v>980</v>
      </c>
      <c r="E13725" s="82">
        <v>3.8</v>
      </c>
      <c r="F13725" t="s">
        <v>973</v>
      </c>
      <c r="G13725" s="83">
        <v>42860</v>
      </c>
      <c r="I13725">
        <v>2017</v>
      </c>
    </row>
    <row r="13726" spans="1:9" x14ac:dyDescent="0.25">
      <c r="A13726" t="s">
        <v>972</v>
      </c>
      <c r="B13726" t="s">
        <v>80</v>
      </c>
      <c r="C13726" s="76" t="s">
        <v>842</v>
      </c>
      <c r="D13726" t="s">
        <v>980</v>
      </c>
      <c r="E13726" s="82">
        <v>7.6</v>
      </c>
      <c r="F13726" t="s">
        <v>973</v>
      </c>
      <c r="G13726" s="83">
        <v>43052</v>
      </c>
      <c r="I13726">
        <v>2017</v>
      </c>
    </row>
    <row r="13727" spans="1:9" x14ac:dyDescent="0.25">
      <c r="A13727" t="s">
        <v>972</v>
      </c>
      <c r="B13727" t="s">
        <v>124</v>
      </c>
      <c r="C13727" s="76" t="s">
        <v>842</v>
      </c>
      <c r="D13727" t="s">
        <v>980</v>
      </c>
      <c r="E13727" s="82">
        <v>11.4</v>
      </c>
      <c r="F13727" t="s">
        <v>973</v>
      </c>
      <c r="G13727" s="83">
        <v>43042</v>
      </c>
      <c r="I13727">
        <v>2017</v>
      </c>
    </row>
    <row r="13728" spans="1:9" x14ac:dyDescent="0.25">
      <c r="A13728" t="s">
        <v>972</v>
      </c>
      <c r="B13728" t="s">
        <v>249</v>
      </c>
      <c r="C13728" s="76" t="s">
        <v>842</v>
      </c>
      <c r="D13728" t="s">
        <v>980</v>
      </c>
      <c r="E13728" s="82">
        <v>5.2</v>
      </c>
      <c r="F13728" t="s">
        <v>973</v>
      </c>
      <c r="G13728" s="83">
        <v>42857</v>
      </c>
      <c r="I13728">
        <v>2017</v>
      </c>
    </row>
    <row r="13729" spans="1:9" x14ac:dyDescent="0.25">
      <c r="A13729" t="s">
        <v>972</v>
      </c>
      <c r="B13729" t="s">
        <v>274</v>
      </c>
      <c r="C13729" s="76" t="s">
        <v>842</v>
      </c>
      <c r="D13729" t="s">
        <v>980</v>
      </c>
      <c r="E13729" s="82">
        <v>3.8</v>
      </c>
      <c r="F13729" t="s">
        <v>973</v>
      </c>
      <c r="G13729" s="83">
        <v>42853</v>
      </c>
      <c r="I13729">
        <v>2017</v>
      </c>
    </row>
    <row r="13730" spans="1:9" x14ac:dyDescent="0.25">
      <c r="A13730" t="s">
        <v>972</v>
      </c>
      <c r="B13730" s="74" t="s">
        <v>111</v>
      </c>
      <c r="C13730" s="76" t="s">
        <v>842</v>
      </c>
      <c r="D13730" t="s">
        <v>980</v>
      </c>
      <c r="E13730" s="82">
        <v>15</v>
      </c>
      <c r="F13730" t="s">
        <v>973</v>
      </c>
      <c r="G13730" s="83">
        <v>42907</v>
      </c>
      <c r="I13730">
        <v>2017</v>
      </c>
    </row>
    <row r="13731" spans="1:9" x14ac:dyDescent="0.25">
      <c r="A13731" t="s">
        <v>972</v>
      </c>
      <c r="B13731" t="s">
        <v>95</v>
      </c>
      <c r="C13731" s="76" t="s">
        <v>842</v>
      </c>
      <c r="D13731" t="s">
        <v>980</v>
      </c>
      <c r="E13731" s="82">
        <v>12</v>
      </c>
      <c r="F13731" t="s">
        <v>973</v>
      </c>
      <c r="G13731" s="83">
        <v>43054</v>
      </c>
      <c r="I13731">
        <v>2017</v>
      </c>
    </row>
    <row r="13732" spans="1:9" x14ac:dyDescent="0.25">
      <c r="A13732" t="s">
        <v>972</v>
      </c>
      <c r="B13732" t="s">
        <v>118</v>
      </c>
      <c r="C13732" s="76" t="s">
        <v>842</v>
      </c>
      <c r="D13732" t="s">
        <v>980</v>
      </c>
      <c r="E13732" s="82">
        <v>6.1</v>
      </c>
      <c r="F13732" t="s">
        <v>973</v>
      </c>
      <c r="G13732" s="83">
        <v>42923</v>
      </c>
      <c r="I13732">
        <v>2017</v>
      </c>
    </row>
    <row r="13733" spans="1:9" x14ac:dyDescent="0.25">
      <c r="A13733" t="s">
        <v>972</v>
      </c>
      <c r="B13733" t="s">
        <v>133</v>
      </c>
      <c r="C13733" s="76" t="s">
        <v>842</v>
      </c>
      <c r="D13733" t="s">
        <v>980</v>
      </c>
      <c r="E13733" s="82">
        <v>6</v>
      </c>
      <c r="F13733" t="s">
        <v>973</v>
      </c>
      <c r="G13733" s="83">
        <v>42892</v>
      </c>
      <c r="I13733">
        <v>2017</v>
      </c>
    </row>
    <row r="13734" spans="1:9" x14ac:dyDescent="0.25">
      <c r="A13734" t="s">
        <v>972</v>
      </c>
      <c r="B13734" t="s">
        <v>71</v>
      </c>
      <c r="C13734" s="76" t="s">
        <v>842</v>
      </c>
      <c r="D13734" t="s">
        <v>980</v>
      </c>
      <c r="E13734" s="82">
        <v>7.6</v>
      </c>
      <c r="F13734" t="s">
        <v>973</v>
      </c>
      <c r="G13734" s="83">
        <v>42830</v>
      </c>
      <c r="I13734">
        <v>2017</v>
      </c>
    </row>
    <row r="13735" spans="1:9" x14ac:dyDescent="0.25">
      <c r="A13735" t="s">
        <v>972</v>
      </c>
      <c r="B13735" t="s">
        <v>245</v>
      </c>
      <c r="C13735" s="76" t="s">
        <v>842</v>
      </c>
      <c r="D13735" t="s">
        <v>980</v>
      </c>
      <c r="E13735" s="82">
        <v>14.2</v>
      </c>
      <c r="F13735" t="s">
        <v>973</v>
      </c>
      <c r="G13735" s="83">
        <v>42881</v>
      </c>
      <c r="I13735">
        <v>2017</v>
      </c>
    </row>
    <row r="13736" spans="1:9" x14ac:dyDescent="0.25">
      <c r="A13736" t="s">
        <v>972</v>
      </c>
      <c r="B13736" t="s">
        <v>204</v>
      </c>
      <c r="C13736" s="76" t="s">
        <v>842</v>
      </c>
      <c r="D13736" t="s">
        <v>980</v>
      </c>
      <c r="E13736" s="82">
        <v>15</v>
      </c>
      <c r="F13736" t="s">
        <v>973</v>
      </c>
      <c r="G13736" s="83">
        <v>43097</v>
      </c>
      <c r="I13736">
        <v>2017</v>
      </c>
    </row>
    <row r="13737" spans="1:9" x14ac:dyDescent="0.25">
      <c r="A13737" t="s">
        <v>972</v>
      </c>
      <c r="B13737" t="s">
        <v>71</v>
      </c>
      <c r="C13737" s="76" t="s">
        <v>842</v>
      </c>
      <c r="D13737" t="s">
        <v>980</v>
      </c>
      <c r="E13737" s="82">
        <v>3.8</v>
      </c>
      <c r="F13737" t="s">
        <v>973</v>
      </c>
      <c r="G13737" s="83">
        <v>43004</v>
      </c>
      <c r="I13737">
        <v>2017</v>
      </c>
    </row>
    <row r="13738" spans="1:9" x14ac:dyDescent="0.25">
      <c r="A13738" t="s">
        <v>972</v>
      </c>
      <c r="B13738" t="s">
        <v>243</v>
      </c>
      <c r="C13738" s="76" t="s">
        <v>842</v>
      </c>
      <c r="D13738" t="s">
        <v>980</v>
      </c>
      <c r="E13738" s="82">
        <v>10.4</v>
      </c>
      <c r="F13738" t="s">
        <v>973</v>
      </c>
      <c r="G13738" s="83">
        <v>42800</v>
      </c>
      <c r="I13738">
        <v>2017</v>
      </c>
    </row>
    <row r="13739" spans="1:9" x14ac:dyDescent="0.25">
      <c r="A13739" t="s">
        <v>972</v>
      </c>
      <c r="B13739" t="s">
        <v>245</v>
      </c>
      <c r="C13739" s="76" t="s">
        <v>842</v>
      </c>
      <c r="D13739" t="s">
        <v>980</v>
      </c>
      <c r="E13739" s="82">
        <v>5.2</v>
      </c>
      <c r="F13739" t="s">
        <v>973</v>
      </c>
      <c r="G13739" s="83">
        <v>42800</v>
      </c>
      <c r="I13739">
        <v>2017</v>
      </c>
    </row>
    <row r="13740" spans="1:9" x14ac:dyDescent="0.25">
      <c r="A13740" t="s">
        <v>972</v>
      </c>
      <c r="B13740" t="s">
        <v>125</v>
      </c>
      <c r="C13740" s="76" t="s">
        <v>842</v>
      </c>
      <c r="D13740" t="s">
        <v>980</v>
      </c>
      <c r="E13740" s="82">
        <v>3.6</v>
      </c>
      <c r="F13740" t="s">
        <v>973</v>
      </c>
      <c r="G13740" s="83">
        <v>42851</v>
      </c>
      <c r="I13740">
        <v>2017</v>
      </c>
    </row>
    <row r="13741" spans="1:9" x14ac:dyDescent="0.25">
      <c r="A13741" t="s">
        <v>972</v>
      </c>
      <c r="B13741" t="s">
        <v>115</v>
      </c>
      <c r="C13741" s="76" t="s">
        <v>842</v>
      </c>
      <c r="D13741" t="s">
        <v>980</v>
      </c>
      <c r="E13741" s="82">
        <v>3.8</v>
      </c>
      <c r="F13741" t="s">
        <v>973</v>
      </c>
      <c r="G13741" s="83">
        <v>43000</v>
      </c>
      <c r="I13741">
        <v>2017</v>
      </c>
    </row>
    <row r="13742" spans="1:9" x14ac:dyDescent="0.25">
      <c r="A13742" t="s">
        <v>972</v>
      </c>
      <c r="B13742" t="s">
        <v>177</v>
      </c>
      <c r="C13742" s="76" t="s">
        <v>842</v>
      </c>
      <c r="D13742" t="s">
        <v>980</v>
      </c>
      <c r="E13742" s="82">
        <v>15</v>
      </c>
      <c r="F13742" t="s">
        <v>973</v>
      </c>
      <c r="G13742" s="83">
        <v>42809</v>
      </c>
      <c r="I13742">
        <v>2017</v>
      </c>
    </row>
    <row r="13743" spans="1:9" x14ac:dyDescent="0.25">
      <c r="A13743" t="s">
        <v>972</v>
      </c>
      <c r="B13743" t="s">
        <v>215</v>
      </c>
      <c r="C13743" s="76" t="s">
        <v>842</v>
      </c>
      <c r="D13743" t="s">
        <v>980</v>
      </c>
      <c r="E13743" s="82">
        <v>5</v>
      </c>
      <c r="F13743" t="s">
        <v>973</v>
      </c>
      <c r="G13743" s="83">
        <v>42789</v>
      </c>
      <c r="I13743">
        <v>2017</v>
      </c>
    </row>
    <row r="13744" spans="1:9" x14ac:dyDescent="0.25">
      <c r="A13744" t="s">
        <v>972</v>
      </c>
      <c r="B13744" t="s">
        <v>276</v>
      </c>
      <c r="C13744" s="76" t="s">
        <v>842</v>
      </c>
      <c r="D13744" t="s">
        <v>980</v>
      </c>
      <c r="E13744" s="82">
        <v>16</v>
      </c>
      <c r="F13744" t="s">
        <v>973</v>
      </c>
      <c r="G13744" s="83">
        <v>42822</v>
      </c>
      <c r="I13744">
        <v>2017</v>
      </c>
    </row>
    <row r="13745" spans="1:9" x14ac:dyDescent="0.25">
      <c r="A13745" t="s">
        <v>972</v>
      </c>
      <c r="B13745" t="s">
        <v>243</v>
      </c>
      <c r="C13745" s="76" t="s">
        <v>842</v>
      </c>
      <c r="D13745" t="s">
        <v>980</v>
      </c>
      <c r="E13745" s="82">
        <v>15</v>
      </c>
      <c r="F13745" t="s">
        <v>973</v>
      </c>
      <c r="G13745" s="83">
        <v>43035</v>
      </c>
      <c r="I13745">
        <v>2017</v>
      </c>
    </row>
    <row r="13746" spans="1:9" x14ac:dyDescent="0.25">
      <c r="A13746" t="s">
        <v>972</v>
      </c>
      <c r="B13746" t="s">
        <v>243</v>
      </c>
      <c r="C13746" s="76" t="s">
        <v>842</v>
      </c>
      <c r="D13746" t="s">
        <v>980</v>
      </c>
      <c r="E13746" s="82">
        <v>6</v>
      </c>
      <c r="F13746" t="s">
        <v>973</v>
      </c>
      <c r="G13746" s="83">
        <v>42949</v>
      </c>
      <c r="I13746">
        <v>2017</v>
      </c>
    </row>
    <row r="13747" spans="1:9" x14ac:dyDescent="0.25">
      <c r="A13747" t="s">
        <v>972</v>
      </c>
      <c r="B13747" t="s">
        <v>251</v>
      </c>
      <c r="C13747" s="76" t="s">
        <v>842</v>
      </c>
      <c r="D13747" t="s">
        <v>980</v>
      </c>
      <c r="E13747" s="82">
        <v>4.2</v>
      </c>
      <c r="F13747" t="s">
        <v>973</v>
      </c>
      <c r="G13747" s="83">
        <v>42761</v>
      </c>
      <c r="I13747">
        <v>2017</v>
      </c>
    </row>
    <row r="13748" spans="1:9" x14ac:dyDescent="0.25">
      <c r="A13748" t="s">
        <v>972</v>
      </c>
      <c r="B13748" t="s">
        <v>172</v>
      </c>
      <c r="C13748" s="76" t="s">
        <v>842</v>
      </c>
      <c r="D13748" t="s">
        <v>980</v>
      </c>
      <c r="E13748" s="82">
        <v>7.98</v>
      </c>
      <c r="F13748" t="s">
        <v>973</v>
      </c>
      <c r="G13748" s="83">
        <v>43118</v>
      </c>
      <c r="I13748">
        <v>2018</v>
      </c>
    </row>
    <row r="13749" spans="1:9" x14ac:dyDescent="0.25">
      <c r="A13749" t="s">
        <v>972</v>
      </c>
      <c r="B13749" t="s">
        <v>169</v>
      </c>
      <c r="C13749" s="76" t="s">
        <v>842</v>
      </c>
      <c r="D13749" t="s">
        <v>980</v>
      </c>
      <c r="E13749" s="82">
        <v>10</v>
      </c>
      <c r="F13749" t="s">
        <v>973</v>
      </c>
      <c r="G13749" s="83">
        <v>42850</v>
      </c>
      <c r="I13749">
        <v>2017</v>
      </c>
    </row>
    <row r="13750" spans="1:9" x14ac:dyDescent="0.25">
      <c r="A13750" t="s">
        <v>972</v>
      </c>
      <c r="B13750" t="s">
        <v>122</v>
      </c>
      <c r="C13750" s="76" t="s">
        <v>842</v>
      </c>
      <c r="D13750" t="s">
        <v>980</v>
      </c>
      <c r="E13750" s="82">
        <v>15</v>
      </c>
      <c r="F13750" t="s">
        <v>973</v>
      </c>
      <c r="G13750" s="83">
        <v>42807</v>
      </c>
      <c r="I13750">
        <v>2017</v>
      </c>
    </row>
    <row r="13751" spans="1:9" x14ac:dyDescent="0.25">
      <c r="A13751" t="s">
        <v>972</v>
      </c>
      <c r="B13751" t="s">
        <v>245</v>
      </c>
      <c r="C13751" s="76" t="s">
        <v>842</v>
      </c>
      <c r="D13751" t="s">
        <v>980</v>
      </c>
      <c r="E13751" s="82">
        <v>7.6</v>
      </c>
      <c r="F13751" t="s">
        <v>973</v>
      </c>
      <c r="G13751" s="83">
        <v>42836</v>
      </c>
      <c r="I13751">
        <v>2017</v>
      </c>
    </row>
    <row r="13752" spans="1:9" x14ac:dyDescent="0.25">
      <c r="A13752" t="s">
        <v>972</v>
      </c>
      <c r="B13752" t="s">
        <v>143</v>
      </c>
      <c r="C13752" s="76" t="s">
        <v>842</v>
      </c>
      <c r="D13752" t="s">
        <v>980</v>
      </c>
      <c r="E13752" s="82">
        <v>7.6</v>
      </c>
      <c r="F13752" t="s">
        <v>973</v>
      </c>
      <c r="G13752" s="83">
        <v>42765</v>
      </c>
      <c r="I13752">
        <v>2017</v>
      </c>
    </row>
    <row r="13753" spans="1:9" x14ac:dyDescent="0.25">
      <c r="A13753" t="s">
        <v>972</v>
      </c>
      <c r="B13753" t="s">
        <v>247</v>
      </c>
      <c r="C13753" s="76" t="s">
        <v>842</v>
      </c>
      <c r="D13753" t="s">
        <v>980</v>
      </c>
      <c r="E13753" s="82">
        <v>6</v>
      </c>
      <c r="F13753" t="s">
        <v>973</v>
      </c>
      <c r="G13753" s="83">
        <v>42860</v>
      </c>
      <c r="I13753">
        <v>2017</v>
      </c>
    </row>
    <row r="13754" spans="1:9" x14ac:dyDescent="0.25">
      <c r="A13754" t="s">
        <v>972</v>
      </c>
      <c r="B13754" t="s">
        <v>216</v>
      </c>
      <c r="C13754" s="76" t="s">
        <v>842</v>
      </c>
      <c r="D13754" t="s">
        <v>980</v>
      </c>
      <c r="E13754" s="82">
        <v>5</v>
      </c>
      <c r="F13754" t="s">
        <v>973</v>
      </c>
      <c r="G13754" s="83">
        <v>42930</v>
      </c>
      <c r="I13754">
        <v>2017</v>
      </c>
    </row>
    <row r="13755" spans="1:9" x14ac:dyDescent="0.25">
      <c r="A13755" t="s">
        <v>972</v>
      </c>
      <c r="B13755" t="s">
        <v>239</v>
      </c>
      <c r="C13755" s="76" t="s">
        <v>842</v>
      </c>
      <c r="D13755" t="s">
        <v>980</v>
      </c>
      <c r="E13755" s="82">
        <v>6</v>
      </c>
      <c r="F13755" t="s">
        <v>973</v>
      </c>
      <c r="G13755" s="83">
        <v>42879</v>
      </c>
      <c r="I13755">
        <v>2017</v>
      </c>
    </row>
    <row r="13756" spans="1:9" x14ac:dyDescent="0.25">
      <c r="A13756" t="s">
        <v>972</v>
      </c>
      <c r="B13756" t="s">
        <v>78</v>
      </c>
      <c r="C13756" s="76" t="s">
        <v>842</v>
      </c>
      <c r="D13756" t="s">
        <v>980</v>
      </c>
      <c r="E13756" s="82">
        <v>500</v>
      </c>
      <c r="F13756" t="s">
        <v>973</v>
      </c>
      <c r="G13756" s="83">
        <v>43441</v>
      </c>
      <c r="I13756">
        <v>2018</v>
      </c>
    </row>
    <row r="13757" spans="1:9" x14ac:dyDescent="0.25">
      <c r="A13757" t="s">
        <v>972</v>
      </c>
      <c r="B13757" t="s">
        <v>235</v>
      </c>
      <c r="C13757" s="76" t="s">
        <v>946</v>
      </c>
      <c r="D13757" t="s">
        <v>980</v>
      </c>
      <c r="E13757" s="82">
        <v>177.65</v>
      </c>
      <c r="F13757" t="s">
        <v>973</v>
      </c>
      <c r="G13757" s="83">
        <v>31413</v>
      </c>
      <c r="I13757">
        <v>1986</v>
      </c>
    </row>
    <row r="13758" spans="1:9" x14ac:dyDescent="0.25">
      <c r="A13758" t="s">
        <v>972</v>
      </c>
      <c r="B13758" t="s">
        <v>125</v>
      </c>
      <c r="C13758" s="76" t="s">
        <v>842</v>
      </c>
      <c r="D13758" t="s">
        <v>980</v>
      </c>
      <c r="E13758" s="82">
        <v>5</v>
      </c>
      <c r="F13758" t="s">
        <v>973</v>
      </c>
      <c r="G13758" s="83">
        <v>43080</v>
      </c>
      <c r="I13758">
        <v>2017</v>
      </c>
    </row>
    <row r="13759" spans="1:9" x14ac:dyDescent="0.25">
      <c r="A13759" t="s">
        <v>972</v>
      </c>
      <c r="B13759" t="s">
        <v>246</v>
      </c>
      <c r="C13759" s="76" t="s">
        <v>842</v>
      </c>
      <c r="D13759" t="s">
        <v>980</v>
      </c>
      <c r="E13759" s="82">
        <v>15</v>
      </c>
      <c r="F13759" t="s">
        <v>973</v>
      </c>
      <c r="G13759" s="83">
        <v>42803</v>
      </c>
      <c r="I13759">
        <v>2017</v>
      </c>
    </row>
    <row r="13760" spans="1:9" x14ac:dyDescent="0.25">
      <c r="A13760" t="s">
        <v>972</v>
      </c>
      <c r="B13760" t="s">
        <v>120</v>
      </c>
      <c r="C13760" s="76" t="s">
        <v>842</v>
      </c>
      <c r="D13760" t="s">
        <v>980</v>
      </c>
      <c r="E13760" s="82">
        <v>3.8</v>
      </c>
      <c r="F13760" t="s">
        <v>973</v>
      </c>
      <c r="G13760" s="83">
        <v>42929</v>
      </c>
      <c r="I13760">
        <v>2017</v>
      </c>
    </row>
    <row r="13761" spans="1:9" x14ac:dyDescent="0.25">
      <c r="A13761" t="s">
        <v>972</v>
      </c>
      <c r="B13761" t="s">
        <v>243</v>
      </c>
      <c r="C13761" s="76" t="s">
        <v>842</v>
      </c>
      <c r="D13761" t="s">
        <v>980</v>
      </c>
      <c r="E13761" s="82">
        <v>10</v>
      </c>
      <c r="F13761" t="s">
        <v>973</v>
      </c>
      <c r="G13761" s="83">
        <v>43129</v>
      </c>
      <c r="I13761">
        <v>2018</v>
      </c>
    </row>
    <row r="13762" spans="1:9" x14ac:dyDescent="0.25">
      <c r="A13762" t="s">
        <v>972</v>
      </c>
      <c r="B13762" t="s">
        <v>242</v>
      </c>
      <c r="C13762" s="76" t="s">
        <v>842</v>
      </c>
      <c r="D13762" t="s">
        <v>980</v>
      </c>
      <c r="E13762" s="82">
        <v>15</v>
      </c>
      <c r="F13762" t="s">
        <v>973</v>
      </c>
      <c r="G13762" s="83">
        <v>43097</v>
      </c>
      <c r="I13762">
        <v>2017</v>
      </c>
    </row>
    <row r="13763" spans="1:9" x14ac:dyDescent="0.25">
      <c r="A13763" t="s">
        <v>972</v>
      </c>
      <c r="B13763" t="s">
        <v>199</v>
      </c>
      <c r="C13763" s="76" t="s">
        <v>842</v>
      </c>
      <c r="D13763" t="s">
        <v>980</v>
      </c>
      <c r="E13763" s="82">
        <v>4.2</v>
      </c>
      <c r="F13763" t="s">
        <v>973</v>
      </c>
      <c r="G13763" s="83">
        <v>42762</v>
      </c>
      <c r="I13763">
        <v>2017</v>
      </c>
    </row>
    <row r="13764" spans="1:9" x14ac:dyDescent="0.25">
      <c r="A13764" t="s">
        <v>972</v>
      </c>
      <c r="B13764" t="s">
        <v>237</v>
      </c>
      <c r="C13764" s="76" t="s">
        <v>842</v>
      </c>
      <c r="D13764" t="s">
        <v>980</v>
      </c>
      <c r="E13764" s="82">
        <v>6</v>
      </c>
      <c r="F13764" t="s">
        <v>973</v>
      </c>
      <c r="G13764" s="83">
        <v>43026</v>
      </c>
      <c r="I13764">
        <v>2017</v>
      </c>
    </row>
    <row r="13765" spans="1:9" x14ac:dyDescent="0.25">
      <c r="A13765" t="s">
        <v>972</v>
      </c>
      <c r="B13765" t="s">
        <v>245</v>
      </c>
      <c r="C13765" s="76" t="s">
        <v>842</v>
      </c>
      <c r="D13765" t="s">
        <v>980</v>
      </c>
      <c r="E13765" s="82">
        <v>5</v>
      </c>
      <c r="F13765" t="s">
        <v>973</v>
      </c>
      <c r="G13765" s="83">
        <v>42800</v>
      </c>
      <c r="I13765">
        <v>2017</v>
      </c>
    </row>
    <row r="13766" spans="1:9" x14ac:dyDescent="0.25">
      <c r="A13766" t="s">
        <v>972</v>
      </c>
      <c r="B13766" t="s">
        <v>245</v>
      </c>
      <c r="C13766" s="76" t="s">
        <v>842</v>
      </c>
      <c r="D13766" t="s">
        <v>980</v>
      </c>
      <c r="E13766" s="82">
        <v>3</v>
      </c>
      <c r="F13766" t="s">
        <v>973</v>
      </c>
      <c r="G13766" s="83">
        <v>42946</v>
      </c>
      <c r="I13766">
        <v>2017</v>
      </c>
    </row>
    <row r="13767" spans="1:9" x14ac:dyDescent="0.25">
      <c r="A13767" t="s">
        <v>972</v>
      </c>
      <c r="B13767" t="s">
        <v>223</v>
      </c>
      <c r="C13767" s="76" t="s">
        <v>842</v>
      </c>
      <c r="D13767" t="s">
        <v>980</v>
      </c>
      <c r="E13767" s="82">
        <v>5</v>
      </c>
      <c r="F13767" t="s">
        <v>973</v>
      </c>
      <c r="G13767" s="83">
        <v>43081</v>
      </c>
      <c r="I13767">
        <v>2017</v>
      </c>
    </row>
    <row r="13768" spans="1:9" x14ac:dyDescent="0.25">
      <c r="A13768" t="s">
        <v>972</v>
      </c>
      <c r="B13768" t="s">
        <v>249</v>
      </c>
      <c r="C13768" s="76" t="s">
        <v>842</v>
      </c>
      <c r="D13768" t="s">
        <v>980</v>
      </c>
      <c r="E13768" s="82">
        <v>52.8</v>
      </c>
      <c r="F13768" t="s">
        <v>973</v>
      </c>
      <c r="G13768" s="83">
        <v>42969</v>
      </c>
      <c r="I13768">
        <v>2017</v>
      </c>
    </row>
    <row r="13769" spans="1:9" x14ac:dyDescent="0.25">
      <c r="A13769" t="s">
        <v>972</v>
      </c>
      <c r="B13769" t="s">
        <v>176</v>
      </c>
      <c r="C13769" s="76" t="s">
        <v>842</v>
      </c>
      <c r="D13769" t="s">
        <v>980</v>
      </c>
      <c r="E13769" s="82">
        <v>5</v>
      </c>
      <c r="F13769" t="s">
        <v>973</v>
      </c>
      <c r="G13769" s="83">
        <v>43110</v>
      </c>
      <c r="I13769">
        <v>2018</v>
      </c>
    </row>
    <row r="13770" spans="1:9" x14ac:dyDescent="0.25">
      <c r="A13770" t="s">
        <v>972</v>
      </c>
      <c r="B13770" t="s">
        <v>82</v>
      </c>
      <c r="C13770" s="76" t="s">
        <v>842</v>
      </c>
      <c r="D13770" t="s">
        <v>980</v>
      </c>
      <c r="E13770" s="82">
        <v>6.3</v>
      </c>
      <c r="F13770" t="s">
        <v>973</v>
      </c>
      <c r="G13770" s="83">
        <v>42963</v>
      </c>
      <c r="I13770">
        <v>2017</v>
      </c>
    </row>
    <row r="13771" spans="1:9" x14ac:dyDescent="0.25">
      <c r="A13771" t="s">
        <v>972</v>
      </c>
      <c r="B13771" t="s">
        <v>71</v>
      </c>
      <c r="C13771" s="76" t="s">
        <v>842</v>
      </c>
      <c r="D13771" t="s">
        <v>980</v>
      </c>
      <c r="E13771" s="82">
        <v>5</v>
      </c>
      <c r="F13771" t="s">
        <v>973</v>
      </c>
      <c r="G13771" s="83">
        <v>42823</v>
      </c>
      <c r="I13771">
        <v>2017</v>
      </c>
    </row>
    <row r="13772" spans="1:9" x14ac:dyDescent="0.25">
      <c r="A13772" t="s">
        <v>972</v>
      </c>
      <c r="B13772" t="s">
        <v>228</v>
      </c>
      <c r="C13772" s="76" t="s">
        <v>842</v>
      </c>
      <c r="D13772" t="s">
        <v>980</v>
      </c>
      <c r="E13772" s="82">
        <v>3.8</v>
      </c>
      <c r="F13772" t="s">
        <v>973</v>
      </c>
      <c r="G13772" s="83">
        <v>42923</v>
      </c>
      <c r="I13772">
        <v>2017</v>
      </c>
    </row>
    <row r="13773" spans="1:9" x14ac:dyDescent="0.25">
      <c r="A13773" t="s">
        <v>972</v>
      </c>
      <c r="B13773" t="s">
        <v>63</v>
      </c>
      <c r="C13773" s="76" t="s">
        <v>842</v>
      </c>
      <c r="D13773" t="s">
        <v>980</v>
      </c>
      <c r="E13773" s="82">
        <v>5</v>
      </c>
      <c r="F13773" t="s">
        <v>973</v>
      </c>
      <c r="G13773" s="83">
        <v>42892</v>
      </c>
      <c r="I13773">
        <v>2017</v>
      </c>
    </row>
    <row r="13774" spans="1:9" x14ac:dyDescent="0.25">
      <c r="A13774" t="s">
        <v>972</v>
      </c>
      <c r="B13774" t="s">
        <v>88</v>
      </c>
      <c r="C13774" s="76" t="s">
        <v>842</v>
      </c>
      <c r="D13774" t="s">
        <v>980</v>
      </c>
      <c r="E13774" s="82">
        <v>6</v>
      </c>
      <c r="F13774" t="s">
        <v>973</v>
      </c>
      <c r="G13774" s="83">
        <v>42983</v>
      </c>
      <c r="I13774">
        <v>2017</v>
      </c>
    </row>
    <row r="13775" spans="1:9" x14ac:dyDescent="0.25">
      <c r="A13775" t="s">
        <v>972</v>
      </c>
      <c r="B13775" t="s">
        <v>240</v>
      </c>
      <c r="C13775" s="76" t="s">
        <v>842</v>
      </c>
      <c r="D13775" t="s">
        <v>980</v>
      </c>
      <c r="E13775" s="82">
        <v>6</v>
      </c>
      <c r="F13775" t="s">
        <v>973</v>
      </c>
      <c r="G13775" s="83">
        <v>42850</v>
      </c>
      <c r="I13775">
        <v>2017</v>
      </c>
    </row>
    <row r="13776" spans="1:9" x14ac:dyDescent="0.25">
      <c r="A13776" t="s">
        <v>972</v>
      </c>
      <c r="B13776" t="s">
        <v>92</v>
      </c>
      <c r="C13776" s="76" t="s">
        <v>842</v>
      </c>
      <c r="D13776" t="s">
        <v>980</v>
      </c>
      <c r="E13776" s="82">
        <v>7.6</v>
      </c>
      <c r="F13776" t="s">
        <v>973</v>
      </c>
      <c r="G13776" s="83">
        <v>42880</v>
      </c>
      <c r="I13776">
        <v>2017</v>
      </c>
    </row>
    <row r="13777" spans="1:9" x14ac:dyDescent="0.25">
      <c r="A13777" t="s">
        <v>972</v>
      </c>
      <c r="B13777" t="s">
        <v>169</v>
      </c>
      <c r="C13777" s="76" t="s">
        <v>842</v>
      </c>
      <c r="D13777" t="s">
        <v>980</v>
      </c>
      <c r="E13777" s="82">
        <v>7.6</v>
      </c>
      <c r="F13777" t="s">
        <v>973</v>
      </c>
      <c r="G13777" s="83">
        <v>42958</v>
      </c>
      <c r="I13777">
        <v>2017</v>
      </c>
    </row>
    <row r="13778" spans="1:9" x14ac:dyDescent="0.25">
      <c r="A13778" t="s">
        <v>972</v>
      </c>
      <c r="B13778" t="s">
        <v>241</v>
      </c>
      <c r="C13778" s="76" t="s">
        <v>842</v>
      </c>
      <c r="D13778" t="s">
        <v>980</v>
      </c>
      <c r="E13778" s="82">
        <v>6.6</v>
      </c>
      <c r="F13778" t="s">
        <v>973</v>
      </c>
      <c r="G13778" s="83">
        <v>42772</v>
      </c>
      <c r="I13778">
        <v>2017</v>
      </c>
    </row>
    <row r="13779" spans="1:9" x14ac:dyDescent="0.25">
      <c r="A13779" t="s">
        <v>972</v>
      </c>
      <c r="B13779" t="s">
        <v>223</v>
      </c>
      <c r="C13779" s="76" t="s">
        <v>842</v>
      </c>
      <c r="D13779" t="s">
        <v>980</v>
      </c>
      <c r="E13779" s="82">
        <v>5</v>
      </c>
      <c r="F13779" t="s">
        <v>973</v>
      </c>
      <c r="G13779" s="83">
        <v>42769</v>
      </c>
      <c r="I13779">
        <v>2017</v>
      </c>
    </row>
    <row r="13780" spans="1:9" x14ac:dyDescent="0.25">
      <c r="A13780" t="s">
        <v>972</v>
      </c>
      <c r="B13780" t="s">
        <v>181</v>
      </c>
      <c r="C13780" s="76" t="s">
        <v>1279</v>
      </c>
      <c r="D13780" t="s">
        <v>958</v>
      </c>
      <c r="E13780" s="82">
        <v>1000</v>
      </c>
      <c r="F13780" t="s">
        <v>973</v>
      </c>
      <c r="G13780" s="83">
        <v>43279</v>
      </c>
      <c r="I13780">
        <v>2018</v>
      </c>
    </row>
    <row r="13781" spans="1:9" x14ac:dyDescent="0.25">
      <c r="A13781" t="s">
        <v>972</v>
      </c>
      <c r="B13781" t="s">
        <v>115</v>
      </c>
      <c r="C13781" s="76" t="s">
        <v>842</v>
      </c>
      <c r="D13781" t="s">
        <v>980</v>
      </c>
      <c r="E13781" s="82">
        <v>10</v>
      </c>
      <c r="F13781" t="s">
        <v>973</v>
      </c>
      <c r="G13781" s="83">
        <v>43032</v>
      </c>
      <c r="I13781">
        <v>2017</v>
      </c>
    </row>
    <row r="13782" spans="1:9" x14ac:dyDescent="0.25">
      <c r="A13782" t="s">
        <v>972</v>
      </c>
      <c r="B13782" t="s">
        <v>118</v>
      </c>
      <c r="C13782" s="76" t="s">
        <v>842</v>
      </c>
      <c r="D13782" t="s">
        <v>980</v>
      </c>
      <c r="E13782" s="82">
        <v>7.6</v>
      </c>
      <c r="F13782" t="s">
        <v>973</v>
      </c>
      <c r="G13782" s="83">
        <v>43105</v>
      </c>
      <c r="I13782">
        <v>2018</v>
      </c>
    </row>
    <row r="13783" spans="1:9" x14ac:dyDescent="0.25">
      <c r="A13783" t="s">
        <v>972</v>
      </c>
      <c r="B13783" t="s">
        <v>241</v>
      </c>
      <c r="C13783" s="76" t="s">
        <v>842</v>
      </c>
      <c r="D13783" t="s">
        <v>980</v>
      </c>
      <c r="E13783" s="82">
        <v>5.2</v>
      </c>
      <c r="F13783" t="s">
        <v>973</v>
      </c>
      <c r="G13783" s="83">
        <v>42772</v>
      </c>
      <c r="I13783">
        <v>2017</v>
      </c>
    </row>
    <row r="13784" spans="1:9" x14ac:dyDescent="0.25">
      <c r="A13784" t="s">
        <v>972</v>
      </c>
      <c r="B13784" t="s">
        <v>117</v>
      </c>
      <c r="C13784" s="76" t="s">
        <v>842</v>
      </c>
      <c r="D13784" t="s">
        <v>980</v>
      </c>
      <c r="E13784" s="82">
        <v>500</v>
      </c>
      <c r="F13784" t="s">
        <v>973</v>
      </c>
      <c r="G13784" s="83">
        <v>43817</v>
      </c>
      <c r="I13784">
        <v>2019</v>
      </c>
    </row>
    <row r="13785" spans="1:9" x14ac:dyDescent="0.25">
      <c r="A13785" t="s">
        <v>972</v>
      </c>
      <c r="B13785" t="s">
        <v>146</v>
      </c>
      <c r="C13785" s="76" t="s">
        <v>842</v>
      </c>
      <c r="D13785" t="s">
        <v>980</v>
      </c>
      <c r="E13785" s="82">
        <v>150</v>
      </c>
      <c r="F13785" t="s">
        <v>973</v>
      </c>
      <c r="G13785" s="83">
        <v>43403</v>
      </c>
      <c r="I13785">
        <v>2018</v>
      </c>
    </row>
    <row r="13786" spans="1:9" x14ac:dyDescent="0.25">
      <c r="A13786" t="s">
        <v>972</v>
      </c>
      <c r="B13786" t="s">
        <v>249</v>
      </c>
      <c r="C13786" s="76" t="s">
        <v>1272</v>
      </c>
      <c r="D13786" t="s">
        <v>980</v>
      </c>
      <c r="E13786" s="82">
        <v>330</v>
      </c>
      <c r="F13786" t="s">
        <v>973</v>
      </c>
      <c r="G13786" s="83">
        <v>41176</v>
      </c>
      <c r="I13786">
        <v>2012</v>
      </c>
    </row>
    <row r="13787" spans="1:9" x14ac:dyDescent="0.25">
      <c r="A13787" t="s">
        <v>972</v>
      </c>
      <c r="B13787" t="s">
        <v>122</v>
      </c>
      <c r="C13787" s="76" t="s">
        <v>842</v>
      </c>
      <c r="D13787" t="s">
        <v>980</v>
      </c>
      <c r="E13787" s="82">
        <v>6</v>
      </c>
      <c r="F13787" t="s">
        <v>973</v>
      </c>
      <c r="G13787" s="83">
        <v>43102</v>
      </c>
      <c r="I13787">
        <v>2018</v>
      </c>
    </row>
    <row r="13788" spans="1:9" x14ac:dyDescent="0.25">
      <c r="A13788" t="s">
        <v>972</v>
      </c>
      <c r="B13788" t="s">
        <v>11</v>
      </c>
      <c r="C13788" s="76" t="s">
        <v>842</v>
      </c>
      <c r="D13788" t="s">
        <v>980</v>
      </c>
      <c r="E13788" s="82">
        <v>13.5</v>
      </c>
      <c r="F13788" t="s">
        <v>973</v>
      </c>
      <c r="G13788" s="83">
        <v>43097</v>
      </c>
      <c r="I13788">
        <v>2017</v>
      </c>
    </row>
    <row r="13789" spans="1:9" x14ac:dyDescent="0.25">
      <c r="A13789" t="s">
        <v>972</v>
      </c>
      <c r="B13789" t="s">
        <v>247</v>
      </c>
      <c r="C13789" s="76" t="s">
        <v>842</v>
      </c>
      <c r="D13789" t="s">
        <v>980</v>
      </c>
      <c r="E13789" s="82">
        <v>14.4</v>
      </c>
      <c r="F13789" t="s">
        <v>973</v>
      </c>
      <c r="G13789" s="83">
        <v>43108</v>
      </c>
      <c r="I13789">
        <v>2018</v>
      </c>
    </row>
    <row r="13790" spans="1:9" x14ac:dyDescent="0.25">
      <c r="A13790" t="s">
        <v>972</v>
      </c>
      <c r="B13790" t="s">
        <v>96</v>
      </c>
      <c r="C13790" s="76" t="s">
        <v>842</v>
      </c>
      <c r="D13790" t="s">
        <v>980</v>
      </c>
      <c r="E13790" s="82">
        <v>7.6</v>
      </c>
      <c r="F13790" t="s">
        <v>973</v>
      </c>
      <c r="G13790" s="83">
        <v>42776</v>
      </c>
      <c r="I13790">
        <v>2017</v>
      </c>
    </row>
    <row r="13791" spans="1:9" x14ac:dyDescent="0.25">
      <c r="A13791" t="s">
        <v>972</v>
      </c>
      <c r="B13791" t="s">
        <v>182</v>
      </c>
      <c r="C13791" s="76" t="s">
        <v>842</v>
      </c>
      <c r="D13791" t="s">
        <v>980</v>
      </c>
      <c r="E13791" s="82">
        <v>13.2</v>
      </c>
      <c r="F13791" t="s">
        <v>973</v>
      </c>
      <c r="G13791" s="83">
        <v>43088</v>
      </c>
      <c r="I13791">
        <v>2017</v>
      </c>
    </row>
    <row r="13792" spans="1:9" x14ac:dyDescent="0.25">
      <c r="A13792" t="s">
        <v>972</v>
      </c>
      <c r="B13792" t="s">
        <v>247</v>
      </c>
      <c r="C13792" s="76" t="s">
        <v>842</v>
      </c>
      <c r="D13792" t="s">
        <v>980</v>
      </c>
      <c r="E13792" s="82">
        <v>15</v>
      </c>
      <c r="F13792" t="s">
        <v>973</v>
      </c>
      <c r="G13792" s="83">
        <v>42781</v>
      </c>
      <c r="I13792">
        <v>2017</v>
      </c>
    </row>
    <row r="13793" spans="1:9" x14ac:dyDescent="0.25">
      <c r="A13793" t="s">
        <v>972</v>
      </c>
      <c r="B13793" t="s">
        <v>276</v>
      </c>
      <c r="C13793" s="76" t="s">
        <v>842</v>
      </c>
      <c r="D13793" t="s">
        <v>980</v>
      </c>
      <c r="E13793" s="82">
        <v>7</v>
      </c>
      <c r="F13793" t="s">
        <v>973</v>
      </c>
      <c r="G13793" s="83">
        <v>42796</v>
      </c>
      <c r="I13793">
        <v>2017</v>
      </c>
    </row>
    <row r="13794" spans="1:9" x14ac:dyDescent="0.25">
      <c r="A13794" t="s">
        <v>972</v>
      </c>
      <c r="B13794" t="s">
        <v>106</v>
      </c>
      <c r="C13794" s="76" t="s">
        <v>842</v>
      </c>
      <c r="D13794" t="s">
        <v>980</v>
      </c>
      <c r="E13794" s="82">
        <v>5</v>
      </c>
      <c r="F13794" t="s">
        <v>973</v>
      </c>
      <c r="G13794" s="83">
        <v>42964</v>
      </c>
      <c r="I13794">
        <v>2017</v>
      </c>
    </row>
    <row r="13795" spans="1:9" x14ac:dyDescent="0.25">
      <c r="A13795" t="s">
        <v>972</v>
      </c>
      <c r="B13795" t="s">
        <v>241</v>
      </c>
      <c r="C13795" s="76" t="s">
        <v>842</v>
      </c>
      <c r="D13795" t="s">
        <v>980</v>
      </c>
      <c r="E13795" s="82">
        <v>3</v>
      </c>
      <c r="F13795" t="s">
        <v>973</v>
      </c>
      <c r="G13795" s="83">
        <v>42837</v>
      </c>
      <c r="I13795">
        <v>2017</v>
      </c>
    </row>
    <row r="13796" spans="1:9" x14ac:dyDescent="0.25">
      <c r="A13796" t="s">
        <v>972</v>
      </c>
      <c r="B13796" t="s">
        <v>119</v>
      </c>
      <c r="C13796" s="76" t="s">
        <v>842</v>
      </c>
      <c r="D13796" t="s">
        <v>980</v>
      </c>
      <c r="E13796" s="82">
        <v>6.6</v>
      </c>
      <c r="F13796" t="s">
        <v>973</v>
      </c>
      <c r="G13796" s="83">
        <v>42780</v>
      </c>
      <c r="I13796">
        <v>2017</v>
      </c>
    </row>
    <row r="13797" spans="1:9" x14ac:dyDescent="0.25">
      <c r="A13797" t="s">
        <v>972</v>
      </c>
      <c r="B13797" t="s">
        <v>241</v>
      </c>
      <c r="C13797" s="76" t="s">
        <v>842</v>
      </c>
      <c r="D13797" t="s">
        <v>980</v>
      </c>
      <c r="E13797" s="82">
        <v>3.8</v>
      </c>
      <c r="F13797" t="s">
        <v>973</v>
      </c>
      <c r="G13797" s="83">
        <v>42786</v>
      </c>
      <c r="I13797">
        <v>2017</v>
      </c>
    </row>
    <row r="13798" spans="1:9" x14ac:dyDescent="0.25">
      <c r="A13798" t="s">
        <v>972</v>
      </c>
      <c r="B13798" t="s">
        <v>178</v>
      </c>
      <c r="C13798" s="76" t="s">
        <v>842</v>
      </c>
      <c r="D13798" t="s">
        <v>980</v>
      </c>
      <c r="E13798" s="82">
        <v>15</v>
      </c>
      <c r="F13798" t="s">
        <v>973</v>
      </c>
      <c r="G13798" s="83">
        <v>42779</v>
      </c>
      <c r="I13798">
        <v>2017</v>
      </c>
    </row>
    <row r="13799" spans="1:9" x14ac:dyDescent="0.25">
      <c r="A13799" t="s">
        <v>972</v>
      </c>
      <c r="B13799" t="s">
        <v>115</v>
      </c>
      <c r="C13799" s="76" t="s">
        <v>842</v>
      </c>
      <c r="D13799" t="s">
        <v>980</v>
      </c>
      <c r="E13799" s="82">
        <v>5</v>
      </c>
      <c r="F13799" t="s">
        <v>973</v>
      </c>
      <c r="G13799" s="83">
        <v>42892</v>
      </c>
      <c r="I13799">
        <v>2017</v>
      </c>
    </row>
    <row r="13800" spans="1:9" x14ac:dyDescent="0.25">
      <c r="A13800" t="s">
        <v>972</v>
      </c>
      <c r="B13800" t="s">
        <v>0</v>
      </c>
      <c r="C13800" s="76" t="s">
        <v>842</v>
      </c>
      <c r="D13800" t="s">
        <v>980</v>
      </c>
      <c r="E13800" s="82">
        <v>11.4</v>
      </c>
      <c r="F13800" t="s">
        <v>973</v>
      </c>
      <c r="G13800" s="83">
        <v>42818</v>
      </c>
      <c r="I13800">
        <v>2017</v>
      </c>
    </row>
    <row r="13801" spans="1:9" x14ac:dyDescent="0.25">
      <c r="A13801" t="s">
        <v>972</v>
      </c>
      <c r="B13801" t="s">
        <v>249</v>
      </c>
      <c r="C13801" s="76" t="s">
        <v>842</v>
      </c>
      <c r="D13801" t="s">
        <v>980</v>
      </c>
      <c r="E13801" s="82">
        <v>4</v>
      </c>
      <c r="F13801" t="s">
        <v>973</v>
      </c>
      <c r="G13801" s="83">
        <v>42892</v>
      </c>
      <c r="I13801">
        <v>2017</v>
      </c>
    </row>
    <row r="13802" spans="1:9" x14ac:dyDescent="0.25">
      <c r="A13802" t="s">
        <v>972</v>
      </c>
      <c r="B13802" t="s">
        <v>63</v>
      </c>
      <c r="C13802" s="76" t="s">
        <v>842</v>
      </c>
      <c r="D13802" t="s">
        <v>980</v>
      </c>
      <c r="E13802" s="82">
        <v>15</v>
      </c>
      <c r="F13802" t="s">
        <v>973</v>
      </c>
      <c r="G13802" s="83">
        <v>43102</v>
      </c>
      <c r="I13802">
        <v>2018</v>
      </c>
    </row>
    <row r="13803" spans="1:9" x14ac:dyDescent="0.25">
      <c r="A13803" t="s">
        <v>972</v>
      </c>
      <c r="B13803" t="s">
        <v>71</v>
      </c>
      <c r="C13803" s="76" t="s">
        <v>842</v>
      </c>
      <c r="D13803" t="s">
        <v>980</v>
      </c>
      <c r="E13803" s="82">
        <v>3</v>
      </c>
      <c r="F13803" t="s">
        <v>973</v>
      </c>
      <c r="G13803" s="83">
        <v>43077</v>
      </c>
      <c r="I13803">
        <v>2017</v>
      </c>
    </row>
    <row r="13804" spans="1:9" ht="14.45" customHeight="1" x14ac:dyDescent="0.25">
      <c r="A13804" t="s">
        <v>972</v>
      </c>
      <c r="B13804" t="s">
        <v>189</v>
      </c>
      <c r="C13804" s="76" t="s">
        <v>842</v>
      </c>
      <c r="D13804" t="s">
        <v>980</v>
      </c>
      <c r="E13804" s="82">
        <v>14.05</v>
      </c>
      <c r="F13804" t="s">
        <v>973</v>
      </c>
      <c r="G13804" s="83">
        <v>42849</v>
      </c>
      <c r="I13804">
        <v>2017</v>
      </c>
    </row>
    <row r="13805" spans="1:9" ht="14.45" customHeight="1" x14ac:dyDescent="0.25">
      <c r="A13805" t="s">
        <v>972</v>
      </c>
      <c r="B13805" s="74" t="s">
        <v>213</v>
      </c>
      <c r="C13805" s="76" t="s">
        <v>842</v>
      </c>
      <c r="D13805" t="s">
        <v>980</v>
      </c>
      <c r="E13805" s="82">
        <v>3.8</v>
      </c>
      <c r="F13805" t="s">
        <v>973</v>
      </c>
      <c r="G13805" s="83">
        <v>42793</v>
      </c>
      <c r="I13805">
        <v>2017</v>
      </c>
    </row>
    <row r="13806" spans="1:9" x14ac:dyDescent="0.25">
      <c r="A13806" t="s">
        <v>972</v>
      </c>
      <c r="B13806" t="s">
        <v>71</v>
      </c>
      <c r="C13806" s="76" t="s">
        <v>842</v>
      </c>
      <c r="D13806" t="s">
        <v>980</v>
      </c>
      <c r="E13806" s="82">
        <v>3.8</v>
      </c>
      <c r="F13806" t="s">
        <v>973</v>
      </c>
      <c r="G13806" s="83">
        <v>43007</v>
      </c>
      <c r="I13806">
        <v>2017</v>
      </c>
    </row>
    <row r="13807" spans="1:9" x14ac:dyDescent="0.25">
      <c r="A13807" t="s">
        <v>972</v>
      </c>
      <c r="B13807" t="s">
        <v>71</v>
      </c>
      <c r="C13807" s="76" t="s">
        <v>842</v>
      </c>
      <c r="D13807" t="s">
        <v>980</v>
      </c>
      <c r="E13807" s="82">
        <v>3.8</v>
      </c>
      <c r="F13807" t="s">
        <v>973</v>
      </c>
      <c r="G13807" s="83">
        <v>42993</v>
      </c>
      <c r="I13807">
        <v>2017</v>
      </c>
    </row>
    <row r="13808" spans="1:9" x14ac:dyDescent="0.25">
      <c r="A13808" t="s">
        <v>972</v>
      </c>
      <c r="B13808" t="s">
        <v>71</v>
      </c>
      <c r="C13808" s="76" t="s">
        <v>842</v>
      </c>
      <c r="D13808" t="s">
        <v>980</v>
      </c>
      <c r="E13808" s="82">
        <v>3</v>
      </c>
      <c r="F13808" t="s">
        <v>973</v>
      </c>
      <c r="G13808" s="83">
        <v>43007</v>
      </c>
      <c r="I13808">
        <v>2017</v>
      </c>
    </row>
    <row r="13809" spans="1:9" x14ac:dyDescent="0.25">
      <c r="A13809" t="s">
        <v>972</v>
      </c>
      <c r="B13809" t="s">
        <v>71</v>
      </c>
      <c r="C13809" s="76" t="s">
        <v>842</v>
      </c>
      <c r="D13809" t="s">
        <v>980</v>
      </c>
      <c r="E13809" s="82">
        <v>3</v>
      </c>
      <c r="F13809" t="s">
        <v>973</v>
      </c>
      <c r="G13809" s="83">
        <v>43013</v>
      </c>
      <c r="I13809">
        <v>2017</v>
      </c>
    </row>
    <row r="13810" spans="1:9" x14ac:dyDescent="0.25">
      <c r="A13810" t="s">
        <v>972</v>
      </c>
      <c r="B13810" t="s">
        <v>71</v>
      </c>
      <c r="C13810" s="76" t="s">
        <v>842</v>
      </c>
      <c r="D13810" t="s">
        <v>980</v>
      </c>
      <c r="E13810" s="82">
        <v>3.8</v>
      </c>
      <c r="F13810" t="s">
        <v>973</v>
      </c>
      <c r="G13810" s="83">
        <v>43035</v>
      </c>
      <c r="I13810">
        <v>2017</v>
      </c>
    </row>
    <row r="13811" spans="1:9" x14ac:dyDescent="0.25">
      <c r="A13811" t="s">
        <v>972</v>
      </c>
      <c r="B13811" t="s">
        <v>71</v>
      </c>
      <c r="C13811" s="76" t="s">
        <v>842</v>
      </c>
      <c r="D13811" t="s">
        <v>980</v>
      </c>
      <c r="E13811" s="82">
        <v>3.8</v>
      </c>
      <c r="F13811" t="s">
        <v>973</v>
      </c>
      <c r="G13811" s="83">
        <v>43017</v>
      </c>
      <c r="I13811">
        <v>2017</v>
      </c>
    </row>
    <row r="13812" spans="1:9" x14ac:dyDescent="0.25">
      <c r="A13812" t="s">
        <v>972</v>
      </c>
      <c r="B13812" t="s">
        <v>71</v>
      </c>
      <c r="C13812" s="76" t="s">
        <v>842</v>
      </c>
      <c r="D13812" t="s">
        <v>980</v>
      </c>
      <c r="E13812" s="82">
        <v>3</v>
      </c>
      <c r="F13812" t="s">
        <v>973</v>
      </c>
      <c r="G13812" s="83">
        <v>43013</v>
      </c>
      <c r="I13812">
        <v>2017</v>
      </c>
    </row>
    <row r="13813" spans="1:9" x14ac:dyDescent="0.25">
      <c r="A13813" t="s">
        <v>972</v>
      </c>
      <c r="B13813" t="s">
        <v>71</v>
      </c>
      <c r="C13813" s="76" t="s">
        <v>842</v>
      </c>
      <c r="D13813" t="s">
        <v>980</v>
      </c>
      <c r="E13813" s="82">
        <v>3</v>
      </c>
      <c r="F13813" t="s">
        <v>973</v>
      </c>
      <c r="G13813" s="83">
        <v>42993</v>
      </c>
      <c r="I13813">
        <v>2017</v>
      </c>
    </row>
    <row r="13814" spans="1:9" x14ac:dyDescent="0.25">
      <c r="A13814" t="s">
        <v>972</v>
      </c>
      <c r="B13814" t="s">
        <v>71</v>
      </c>
      <c r="C13814" s="76" t="s">
        <v>842</v>
      </c>
      <c r="D13814" t="s">
        <v>980</v>
      </c>
      <c r="E13814" s="82">
        <v>3.8</v>
      </c>
      <c r="F13814" t="s">
        <v>973</v>
      </c>
      <c r="G13814" s="83">
        <v>43004</v>
      </c>
      <c r="I13814">
        <v>2017</v>
      </c>
    </row>
    <row r="13815" spans="1:9" x14ac:dyDescent="0.25">
      <c r="A13815" t="s">
        <v>972</v>
      </c>
      <c r="B13815" t="s">
        <v>71</v>
      </c>
      <c r="C13815" s="76" t="s">
        <v>842</v>
      </c>
      <c r="D13815" t="s">
        <v>980</v>
      </c>
      <c r="E13815" s="82">
        <v>6</v>
      </c>
      <c r="F13815" t="s">
        <v>973</v>
      </c>
      <c r="G13815" s="83">
        <v>43010</v>
      </c>
      <c r="I13815">
        <v>2017</v>
      </c>
    </row>
    <row r="13816" spans="1:9" x14ac:dyDescent="0.25">
      <c r="A13816" t="s">
        <v>972</v>
      </c>
      <c r="B13816" t="s">
        <v>172</v>
      </c>
      <c r="C13816" s="76" t="s">
        <v>842</v>
      </c>
      <c r="D13816" t="s">
        <v>980</v>
      </c>
      <c r="E13816" s="82">
        <v>15</v>
      </c>
      <c r="F13816" t="s">
        <v>973</v>
      </c>
      <c r="G13816" s="83">
        <v>42839</v>
      </c>
      <c r="I13816">
        <v>2017</v>
      </c>
    </row>
    <row r="13817" spans="1:9" x14ac:dyDescent="0.25">
      <c r="A13817" t="s">
        <v>972</v>
      </c>
      <c r="B13817" t="s">
        <v>92</v>
      </c>
      <c r="C13817" s="76" t="s">
        <v>842</v>
      </c>
      <c r="D13817" t="s">
        <v>980</v>
      </c>
      <c r="E13817" s="82">
        <v>5.2</v>
      </c>
      <c r="F13817" t="s">
        <v>973</v>
      </c>
      <c r="G13817" s="83">
        <v>42783</v>
      </c>
      <c r="I13817">
        <v>2017</v>
      </c>
    </row>
    <row r="13818" spans="1:9" x14ac:dyDescent="0.25">
      <c r="A13818" t="s">
        <v>972</v>
      </c>
      <c r="B13818" t="s">
        <v>125</v>
      </c>
      <c r="C13818" s="76" t="s">
        <v>842</v>
      </c>
      <c r="D13818" t="s">
        <v>980</v>
      </c>
      <c r="E13818" s="82">
        <v>3.8</v>
      </c>
      <c r="F13818" t="s">
        <v>973</v>
      </c>
      <c r="G13818" s="83">
        <v>42954</v>
      </c>
      <c r="I13818">
        <v>2017</v>
      </c>
    </row>
    <row r="13819" spans="1:9" x14ac:dyDescent="0.25">
      <c r="A13819" t="s">
        <v>972</v>
      </c>
      <c r="B13819" t="s">
        <v>71</v>
      </c>
      <c r="C13819" s="76" t="s">
        <v>842</v>
      </c>
      <c r="D13819" t="s">
        <v>980</v>
      </c>
      <c r="E13819" s="82">
        <v>6.6</v>
      </c>
      <c r="F13819" t="s">
        <v>973</v>
      </c>
      <c r="G13819" s="83">
        <v>43026</v>
      </c>
      <c r="I13819">
        <v>2017</v>
      </c>
    </row>
    <row r="13820" spans="1:9" x14ac:dyDescent="0.25">
      <c r="A13820" t="s">
        <v>972</v>
      </c>
      <c r="B13820" t="s">
        <v>71</v>
      </c>
      <c r="C13820" s="76" t="s">
        <v>842</v>
      </c>
      <c r="D13820" t="s">
        <v>980</v>
      </c>
      <c r="E13820" s="82">
        <v>3.8</v>
      </c>
      <c r="F13820" t="s">
        <v>973</v>
      </c>
      <c r="G13820" s="83">
        <v>43052</v>
      </c>
      <c r="I13820">
        <v>2017</v>
      </c>
    </row>
    <row r="13821" spans="1:9" x14ac:dyDescent="0.25">
      <c r="A13821" t="s">
        <v>972</v>
      </c>
      <c r="B13821" t="s">
        <v>63</v>
      </c>
      <c r="C13821" s="76" t="s">
        <v>842</v>
      </c>
      <c r="D13821" t="s">
        <v>980</v>
      </c>
      <c r="E13821" s="82">
        <v>3.8</v>
      </c>
      <c r="F13821" t="s">
        <v>973</v>
      </c>
      <c r="G13821" s="83">
        <v>42789</v>
      </c>
      <c r="I13821">
        <v>2017</v>
      </c>
    </row>
    <row r="13822" spans="1:9" x14ac:dyDescent="0.25">
      <c r="A13822" t="s">
        <v>972</v>
      </c>
      <c r="B13822" t="s">
        <v>118</v>
      </c>
      <c r="C13822" s="76" t="s">
        <v>842</v>
      </c>
      <c r="D13822" t="s">
        <v>980</v>
      </c>
      <c r="E13822" s="82">
        <v>7.6</v>
      </c>
      <c r="F13822" t="s">
        <v>973</v>
      </c>
      <c r="G13822" s="83">
        <v>43182</v>
      </c>
      <c r="I13822">
        <v>2018</v>
      </c>
    </row>
    <row r="13823" spans="1:9" x14ac:dyDescent="0.25">
      <c r="A13823" t="s">
        <v>972</v>
      </c>
      <c r="B13823" t="s">
        <v>71</v>
      </c>
      <c r="C13823" s="76" t="s">
        <v>842</v>
      </c>
      <c r="D13823" t="s">
        <v>980</v>
      </c>
      <c r="E13823" s="82">
        <v>3.8</v>
      </c>
      <c r="F13823" t="s">
        <v>973</v>
      </c>
      <c r="G13823" s="83">
        <v>42993</v>
      </c>
      <c r="I13823">
        <v>2017</v>
      </c>
    </row>
    <row r="13824" spans="1:9" x14ac:dyDescent="0.25">
      <c r="A13824" t="s">
        <v>972</v>
      </c>
      <c r="B13824" t="s">
        <v>169</v>
      </c>
      <c r="C13824" s="76" t="s">
        <v>842</v>
      </c>
      <c r="D13824" t="s">
        <v>980</v>
      </c>
      <c r="E13824" s="82">
        <v>3.8</v>
      </c>
      <c r="F13824" t="s">
        <v>973</v>
      </c>
      <c r="G13824" s="83">
        <v>42830</v>
      </c>
      <c r="I13824">
        <v>2017</v>
      </c>
    </row>
    <row r="13825" spans="1:9" x14ac:dyDescent="0.25">
      <c r="A13825" t="s">
        <v>972</v>
      </c>
      <c r="B13825" t="s">
        <v>118</v>
      </c>
      <c r="C13825" s="76" t="s">
        <v>842</v>
      </c>
      <c r="D13825" t="s">
        <v>980</v>
      </c>
      <c r="E13825" s="82">
        <v>6</v>
      </c>
      <c r="F13825" t="s">
        <v>973</v>
      </c>
      <c r="G13825" s="83">
        <v>42954</v>
      </c>
      <c r="I13825">
        <v>2017</v>
      </c>
    </row>
    <row r="13826" spans="1:9" x14ac:dyDescent="0.25">
      <c r="A13826" t="s">
        <v>972</v>
      </c>
      <c r="B13826" t="s">
        <v>78</v>
      </c>
      <c r="C13826" s="76" t="s">
        <v>842</v>
      </c>
      <c r="D13826" t="s">
        <v>980</v>
      </c>
      <c r="E13826" s="82">
        <v>5.2</v>
      </c>
      <c r="F13826" t="s">
        <v>973</v>
      </c>
      <c r="G13826" s="83">
        <v>42811</v>
      </c>
      <c r="I13826">
        <v>2017</v>
      </c>
    </row>
    <row r="13827" spans="1:9" x14ac:dyDescent="0.25">
      <c r="A13827" t="s">
        <v>972</v>
      </c>
      <c r="B13827" t="s">
        <v>215</v>
      </c>
      <c r="C13827" s="76" t="s">
        <v>842</v>
      </c>
      <c r="D13827" t="s">
        <v>980</v>
      </c>
      <c r="E13827" s="82">
        <v>3</v>
      </c>
      <c r="F13827" t="s">
        <v>973</v>
      </c>
      <c r="G13827" s="83">
        <v>42909</v>
      </c>
      <c r="I13827">
        <v>2017</v>
      </c>
    </row>
    <row r="13828" spans="1:9" x14ac:dyDescent="0.25">
      <c r="A13828" t="s">
        <v>972</v>
      </c>
      <c r="B13828" t="s">
        <v>71</v>
      </c>
      <c r="C13828" s="76" t="s">
        <v>842</v>
      </c>
      <c r="D13828" t="s">
        <v>980</v>
      </c>
      <c r="E13828" s="82">
        <v>3.8</v>
      </c>
      <c r="F13828" t="s">
        <v>973</v>
      </c>
      <c r="G13828" s="83">
        <v>43007</v>
      </c>
      <c r="I13828">
        <v>2017</v>
      </c>
    </row>
    <row r="13829" spans="1:9" x14ac:dyDescent="0.25">
      <c r="A13829" t="s">
        <v>972</v>
      </c>
      <c r="B13829" t="s">
        <v>125</v>
      </c>
      <c r="C13829" s="76" t="s">
        <v>842</v>
      </c>
      <c r="D13829" t="s">
        <v>980</v>
      </c>
      <c r="E13829" s="82">
        <v>10</v>
      </c>
      <c r="F13829" t="s">
        <v>973</v>
      </c>
      <c r="G13829" s="83">
        <v>42937</v>
      </c>
      <c r="I13829">
        <v>2017</v>
      </c>
    </row>
    <row r="13830" spans="1:9" x14ac:dyDescent="0.25">
      <c r="A13830" t="s">
        <v>972</v>
      </c>
      <c r="B13830" t="s">
        <v>198</v>
      </c>
      <c r="C13830" s="76" t="s">
        <v>842</v>
      </c>
      <c r="D13830" t="s">
        <v>980</v>
      </c>
      <c r="E13830" s="82">
        <v>5</v>
      </c>
      <c r="F13830" t="s">
        <v>973</v>
      </c>
      <c r="G13830" s="83">
        <v>42877</v>
      </c>
      <c r="I13830">
        <v>2017</v>
      </c>
    </row>
    <row r="13831" spans="1:9" x14ac:dyDescent="0.25">
      <c r="A13831" t="s">
        <v>972</v>
      </c>
      <c r="B13831" t="s">
        <v>257</v>
      </c>
      <c r="C13831" s="76" t="s">
        <v>842</v>
      </c>
      <c r="D13831" t="s">
        <v>980</v>
      </c>
      <c r="E13831" s="82">
        <v>150</v>
      </c>
      <c r="F13831" t="s">
        <v>973</v>
      </c>
      <c r="G13831" s="83">
        <v>43452</v>
      </c>
      <c r="I13831">
        <v>2018</v>
      </c>
    </row>
    <row r="13832" spans="1:9" x14ac:dyDescent="0.25">
      <c r="A13832" t="s">
        <v>972</v>
      </c>
      <c r="B13832" t="s">
        <v>278</v>
      </c>
      <c r="C13832" s="76" t="s">
        <v>842</v>
      </c>
      <c r="D13832" t="s">
        <v>980</v>
      </c>
      <c r="E13832" s="82">
        <v>10</v>
      </c>
      <c r="F13832" t="s">
        <v>973</v>
      </c>
      <c r="G13832" s="83">
        <v>43012</v>
      </c>
      <c r="I13832">
        <v>2017</v>
      </c>
    </row>
    <row r="13833" spans="1:9" x14ac:dyDescent="0.25">
      <c r="A13833" t="s">
        <v>972</v>
      </c>
      <c r="B13833" t="s">
        <v>243</v>
      </c>
      <c r="C13833" s="76" t="s">
        <v>842</v>
      </c>
      <c r="D13833" t="s">
        <v>980</v>
      </c>
      <c r="E13833" s="82">
        <v>5</v>
      </c>
      <c r="F13833" t="s">
        <v>973</v>
      </c>
      <c r="G13833" s="83">
        <v>42842</v>
      </c>
      <c r="I13833">
        <v>2017</v>
      </c>
    </row>
    <row r="13834" spans="1:9" x14ac:dyDescent="0.25">
      <c r="A13834" t="s">
        <v>972</v>
      </c>
      <c r="B13834" t="s">
        <v>219</v>
      </c>
      <c r="C13834" s="76" t="s">
        <v>842</v>
      </c>
      <c r="D13834" t="s">
        <v>980</v>
      </c>
      <c r="E13834" s="82">
        <v>7.6</v>
      </c>
      <c r="F13834" t="s">
        <v>973</v>
      </c>
      <c r="G13834" s="83">
        <v>42976</v>
      </c>
      <c r="I13834">
        <v>2017</v>
      </c>
    </row>
    <row r="13835" spans="1:9" x14ac:dyDescent="0.25">
      <c r="A13835" t="s">
        <v>972</v>
      </c>
      <c r="B13835" t="s">
        <v>105</v>
      </c>
      <c r="C13835" s="76" t="s">
        <v>842</v>
      </c>
      <c r="D13835" t="s">
        <v>980</v>
      </c>
      <c r="E13835" s="82">
        <v>5</v>
      </c>
      <c r="F13835" t="s">
        <v>973</v>
      </c>
      <c r="G13835" s="83">
        <v>43026</v>
      </c>
      <c r="I13835">
        <v>2017</v>
      </c>
    </row>
    <row r="13836" spans="1:9" x14ac:dyDescent="0.25">
      <c r="A13836" t="s">
        <v>972</v>
      </c>
      <c r="B13836" t="s">
        <v>239</v>
      </c>
      <c r="C13836" s="76" t="s">
        <v>842</v>
      </c>
      <c r="D13836" t="s">
        <v>980</v>
      </c>
      <c r="E13836" s="82">
        <v>15</v>
      </c>
      <c r="F13836" t="s">
        <v>973</v>
      </c>
      <c r="G13836" s="83">
        <v>43118</v>
      </c>
      <c r="I13836">
        <v>2018</v>
      </c>
    </row>
    <row r="13837" spans="1:9" x14ac:dyDescent="0.25">
      <c r="A13837" t="s">
        <v>972</v>
      </c>
      <c r="B13837" t="s">
        <v>248</v>
      </c>
      <c r="C13837" s="76" t="s">
        <v>842</v>
      </c>
      <c r="D13837" t="s">
        <v>980</v>
      </c>
      <c r="E13837" s="82">
        <v>7.6</v>
      </c>
      <c r="F13837" t="s">
        <v>973</v>
      </c>
      <c r="G13837" s="83">
        <v>43118</v>
      </c>
      <c r="I13837">
        <v>2018</v>
      </c>
    </row>
    <row r="13838" spans="1:9" x14ac:dyDescent="0.25">
      <c r="A13838" t="s">
        <v>972</v>
      </c>
      <c r="B13838" t="s">
        <v>243</v>
      </c>
      <c r="C13838" s="76" t="s">
        <v>842</v>
      </c>
      <c r="D13838" t="s">
        <v>980</v>
      </c>
      <c r="E13838" s="82">
        <v>3.8</v>
      </c>
      <c r="F13838" t="s">
        <v>973</v>
      </c>
      <c r="G13838" s="83">
        <v>42815</v>
      </c>
      <c r="I13838">
        <v>2017</v>
      </c>
    </row>
    <row r="13839" spans="1:9" x14ac:dyDescent="0.25">
      <c r="A13839" t="s">
        <v>972</v>
      </c>
      <c r="B13839" t="s">
        <v>177</v>
      </c>
      <c r="C13839" s="76" t="s">
        <v>842</v>
      </c>
      <c r="D13839" t="s">
        <v>980</v>
      </c>
      <c r="E13839" s="82">
        <v>3.5</v>
      </c>
      <c r="F13839" t="s">
        <v>973</v>
      </c>
      <c r="G13839" s="83">
        <v>42823</v>
      </c>
      <c r="I13839">
        <v>2017</v>
      </c>
    </row>
    <row r="13840" spans="1:9" x14ac:dyDescent="0.25">
      <c r="A13840" t="s">
        <v>972</v>
      </c>
      <c r="B13840" t="s">
        <v>122</v>
      </c>
      <c r="C13840" s="76" t="s">
        <v>842</v>
      </c>
      <c r="D13840" t="s">
        <v>980</v>
      </c>
      <c r="E13840" s="82">
        <v>100</v>
      </c>
      <c r="F13840" t="s">
        <v>973</v>
      </c>
      <c r="G13840" s="83">
        <v>43265</v>
      </c>
      <c r="I13840">
        <v>2018</v>
      </c>
    </row>
    <row r="13841" spans="1:9" x14ac:dyDescent="0.25">
      <c r="A13841" t="s">
        <v>972</v>
      </c>
      <c r="B13841" t="s">
        <v>279</v>
      </c>
      <c r="C13841" s="76" t="s">
        <v>842</v>
      </c>
      <c r="D13841" t="s">
        <v>980</v>
      </c>
      <c r="E13841" s="82">
        <v>7.6</v>
      </c>
      <c r="F13841" t="s">
        <v>973</v>
      </c>
      <c r="G13841" s="83">
        <v>43069</v>
      </c>
      <c r="I13841">
        <v>2017</v>
      </c>
    </row>
    <row r="13842" spans="1:9" x14ac:dyDescent="0.25">
      <c r="A13842" t="s">
        <v>972</v>
      </c>
      <c r="B13842" t="s">
        <v>118</v>
      </c>
      <c r="C13842" s="76" t="s">
        <v>842</v>
      </c>
      <c r="D13842" t="s">
        <v>980</v>
      </c>
      <c r="E13842" s="82">
        <v>7.6</v>
      </c>
      <c r="F13842" t="s">
        <v>973</v>
      </c>
      <c r="G13842" s="83">
        <v>42909</v>
      </c>
      <c r="I13842">
        <v>2017</v>
      </c>
    </row>
    <row r="13843" spans="1:9" x14ac:dyDescent="0.25">
      <c r="A13843" t="s">
        <v>972</v>
      </c>
      <c r="B13843" t="s">
        <v>126</v>
      </c>
      <c r="C13843" s="76" t="s">
        <v>842</v>
      </c>
      <c r="D13843" t="s">
        <v>980</v>
      </c>
      <c r="E13843" s="82">
        <v>6</v>
      </c>
      <c r="F13843" t="s">
        <v>973</v>
      </c>
      <c r="G13843" s="83">
        <v>42837</v>
      </c>
      <c r="I13843">
        <v>2017</v>
      </c>
    </row>
    <row r="13844" spans="1:9" x14ac:dyDescent="0.25">
      <c r="A13844" t="s">
        <v>972</v>
      </c>
      <c r="B13844" t="s">
        <v>223</v>
      </c>
      <c r="C13844" s="76" t="s">
        <v>842</v>
      </c>
      <c r="D13844" t="s">
        <v>980</v>
      </c>
      <c r="E13844" s="82">
        <v>5</v>
      </c>
      <c r="F13844" t="s">
        <v>973</v>
      </c>
      <c r="G13844" s="83">
        <v>43124</v>
      </c>
      <c r="I13844">
        <v>2018</v>
      </c>
    </row>
    <row r="13845" spans="1:9" x14ac:dyDescent="0.25">
      <c r="A13845" t="s">
        <v>972</v>
      </c>
      <c r="B13845" t="s">
        <v>185</v>
      </c>
      <c r="C13845" s="76" t="s">
        <v>842</v>
      </c>
      <c r="D13845" t="s">
        <v>980</v>
      </c>
      <c r="E13845" s="82">
        <v>5.5</v>
      </c>
      <c r="F13845" t="s">
        <v>973</v>
      </c>
      <c r="G13845" s="83">
        <v>42787</v>
      </c>
      <c r="I13845">
        <v>2017</v>
      </c>
    </row>
    <row r="13846" spans="1:9" x14ac:dyDescent="0.25">
      <c r="A13846" t="s">
        <v>972</v>
      </c>
      <c r="B13846" t="s">
        <v>177</v>
      </c>
      <c r="C13846" s="76" t="s">
        <v>842</v>
      </c>
      <c r="D13846" t="s">
        <v>980</v>
      </c>
      <c r="E13846" s="82">
        <v>15</v>
      </c>
      <c r="F13846" t="s">
        <v>973</v>
      </c>
      <c r="G13846" s="83">
        <v>42823</v>
      </c>
      <c r="I13846">
        <v>2017</v>
      </c>
    </row>
    <row r="13847" spans="1:9" x14ac:dyDescent="0.25">
      <c r="A13847" t="s">
        <v>972</v>
      </c>
      <c r="B13847" t="s">
        <v>71</v>
      </c>
      <c r="C13847" s="76" t="s">
        <v>842</v>
      </c>
      <c r="D13847" t="s">
        <v>980</v>
      </c>
      <c r="E13847" s="82">
        <v>3.8</v>
      </c>
      <c r="F13847" t="s">
        <v>973</v>
      </c>
      <c r="G13847" s="83">
        <v>43007</v>
      </c>
      <c r="I13847">
        <v>2017</v>
      </c>
    </row>
    <row r="13848" spans="1:9" x14ac:dyDescent="0.25">
      <c r="A13848" t="s">
        <v>972</v>
      </c>
      <c r="B13848" t="s">
        <v>228</v>
      </c>
      <c r="C13848" s="76" t="s">
        <v>842</v>
      </c>
      <c r="D13848" t="s">
        <v>980</v>
      </c>
      <c r="E13848" s="82">
        <v>11.4</v>
      </c>
      <c r="F13848" t="s">
        <v>973</v>
      </c>
      <c r="G13848" s="83">
        <v>42867</v>
      </c>
      <c r="I13848">
        <v>2017</v>
      </c>
    </row>
    <row r="13849" spans="1:9" x14ac:dyDescent="0.25">
      <c r="A13849" t="s">
        <v>972</v>
      </c>
      <c r="B13849" t="s">
        <v>118</v>
      </c>
      <c r="C13849" s="76" t="s">
        <v>842</v>
      </c>
      <c r="D13849" t="s">
        <v>980</v>
      </c>
      <c r="E13849" s="82">
        <v>11.4</v>
      </c>
      <c r="F13849" t="s">
        <v>973</v>
      </c>
      <c r="G13849" s="83">
        <v>43104</v>
      </c>
      <c r="I13849">
        <v>2018</v>
      </c>
    </row>
    <row r="13850" spans="1:9" x14ac:dyDescent="0.25">
      <c r="A13850" t="s">
        <v>972</v>
      </c>
      <c r="B13850" t="s">
        <v>222</v>
      </c>
      <c r="C13850" s="76" t="s">
        <v>842</v>
      </c>
      <c r="D13850" t="s">
        <v>980</v>
      </c>
      <c r="E13850" s="82">
        <v>6.6</v>
      </c>
      <c r="F13850" t="s">
        <v>973</v>
      </c>
      <c r="G13850" s="83">
        <v>43116</v>
      </c>
      <c r="I13850">
        <v>2018</v>
      </c>
    </row>
    <row r="13851" spans="1:9" x14ac:dyDescent="0.25">
      <c r="A13851" t="s">
        <v>972</v>
      </c>
      <c r="B13851" t="s">
        <v>92</v>
      </c>
      <c r="C13851" s="76" t="s">
        <v>842</v>
      </c>
      <c r="D13851" t="s">
        <v>980</v>
      </c>
      <c r="E13851" s="82">
        <v>9</v>
      </c>
      <c r="F13851" t="s">
        <v>973</v>
      </c>
      <c r="G13851" s="83">
        <v>42985</v>
      </c>
      <c r="I13851">
        <v>2017</v>
      </c>
    </row>
    <row r="13852" spans="1:9" x14ac:dyDescent="0.25">
      <c r="A13852" t="s">
        <v>972</v>
      </c>
      <c r="B13852" t="s">
        <v>176</v>
      </c>
      <c r="C13852" s="76" t="s">
        <v>842</v>
      </c>
      <c r="D13852" t="s">
        <v>980</v>
      </c>
      <c r="E13852" s="82">
        <v>12.88</v>
      </c>
      <c r="F13852" t="s">
        <v>973</v>
      </c>
      <c r="G13852" s="83">
        <v>43045</v>
      </c>
      <c r="I13852">
        <v>2017</v>
      </c>
    </row>
    <row r="13853" spans="1:9" x14ac:dyDescent="0.25">
      <c r="A13853" t="s">
        <v>972</v>
      </c>
      <c r="B13853" t="s">
        <v>178</v>
      </c>
      <c r="C13853" s="76" t="s">
        <v>842</v>
      </c>
      <c r="D13853" t="s">
        <v>980</v>
      </c>
      <c r="E13853" s="82">
        <v>13.15</v>
      </c>
      <c r="F13853" t="s">
        <v>973</v>
      </c>
      <c r="G13853" s="83">
        <v>43089</v>
      </c>
      <c r="I13853">
        <v>2017</v>
      </c>
    </row>
    <row r="13854" spans="1:9" x14ac:dyDescent="0.25">
      <c r="A13854" t="s">
        <v>972</v>
      </c>
      <c r="B13854" t="s">
        <v>241</v>
      </c>
      <c r="C13854" s="76" t="s">
        <v>842</v>
      </c>
      <c r="D13854" t="s">
        <v>980</v>
      </c>
      <c r="E13854" s="82">
        <v>7.6</v>
      </c>
      <c r="F13854" t="s">
        <v>973</v>
      </c>
      <c r="G13854" s="83">
        <v>42789</v>
      </c>
      <c r="I13854">
        <v>2017</v>
      </c>
    </row>
    <row r="13855" spans="1:9" x14ac:dyDescent="0.25">
      <c r="A13855" t="s">
        <v>972</v>
      </c>
      <c r="B13855" t="s">
        <v>148</v>
      </c>
      <c r="C13855" s="76" t="s">
        <v>842</v>
      </c>
      <c r="D13855" t="s">
        <v>980</v>
      </c>
      <c r="E13855" s="82">
        <v>500</v>
      </c>
      <c r="F13855" t="s">
        <v>973</v>
      </c>
      <c r="G13855" s="83">
        <v>43447</v>
      </c>
      <c r="I13855">
        <v>2018</v>
      </c>
    </row>
    <row r="13856" spans="1:9" ht="14.45" customHeight="1" x14ac:dyDescent="0.25">
      <c r="A13856" t="s">
        <v>972</v>
      </c>
      <c r="B13856" t="s">
        <v>115</v>
      </c>
      <c r="C13856" s="76" t="s">
        <v>842</v>
      </c>
      <c r="D13856" t="s">
        <v>980</v>
      </c>
      <c r="E13856" s="82">
        <v>6</v>
      </c>
      <c r="F13856" t="s">
        <v>973</v>
      </c>
      <c r="G13856" s="83">
        <v>42829</v>
      </c>
      <c r="I13856">
        <v>2017</v>
      </c>
    </row>
    <row r="13857" spans="1:9" ht="14.45" customHeight="1" x14ac:dyDescent="0.25">
      <c r="A13857" t="s">
        <v>972</v>
      </c>
      <c r="B13857" t="s">
        <v>55</v>
      </c>
      <c r="C13857" s="76" t="s">
        <v>842</v>
      </c>
      <c r="D13857" t="s">
        <v>980</v>
      </c>
      <c r="E13857" s="82">
        <v>3.8</v>
      </c>
      <c r="F13857" t="s">
        <v>973</v>
      </c>
      <c r="G13857" s="83">
        <v>42900</v>
      </c>
      <c r="I13857">
        <v>2017</v>
      </c>
    </row>
    <row r="13858" spans="1:9" x14ac:dyDescent="0.25">
      <c r="A13858" t="s">
        <v>972</v>
      </c>
      <c r="B13858" t="s">
        <v>232</v>
      </c>
      <c r="C13858" s="76" t="s">
        <v>842</v>
      </c>
      <c r="D13858" t="s">
        <v>980</v>
      </c>
      <c r="E13858" s="82">
        <v>7.6</v>
      </c>
      <c r="F13858" t="s">
        <v>973</v>
      </c>
      <c r="G13858" s="83">
        <v>42877</v>
      </c>
      <c r="I13858">
        <v>2017</v>
      </c>
    </row>
    <row r="13859" spans="1:9" x14ac:dyDescent="0.25">
      <c r="A13859" t="s">
        <v>972</v>
      </c>
      <c r="B13859" t="s">
        <v>279</v>
      </c>
      <c r="C13859" s="76" t="s">
        <v>842</v>
      </c>
      <c r="D13859" t="s">
        <v>980</v>
      </c>
      <c r="E13859" s="82">
        <v>6</v>
      </c>
      <c r="F13859" t="s">
        <v>973</v>
      </c>
      <c r="G13859" s="83">
        <v>42835</v>
      </c>
      <c r="I13859">
        <v>2017</v>
      </c>
    </row>
    <row r="13860" spans="1:9" x14ac:dyDescent="0.25">
      <c r="A13860" t="s">
        <v>972</v>
      </c>
      <c r="B13860" t="s">
        <v>243</v>
      </c>
      <c r="C13860" s="76" t="s">
        <v>842</v>
      </c>
      <c r="D13860" t="s">
        <v>980</v>
      </c>
      <c r="E13860" s="82">
        <v>3.8</v>
      </c>
      <c r="F13860" t="s">
        <v>973</v>
      </c>
      <c r="G13860" s="83">
        <v>42902</v>
      </c>
      <c r="I13860">
        <v>2017</v>
      </c>
    </row>
    <row r="13861" spans="1:9" x14ac:dyDescent="0.25">
      <c r="A13861" t="s">
        <v>972</v>
      </c>
      <c r="B13861" t="s">
        <v>99</v>
      </c>
      <c r="C13861" s="76" t="s">
        <v>842</v>
      </c>
      <c r="D13861" t="s">
        <v>980</v>
      </c>
      <c r="E13861" s="82">
        <v>6</v>
      </c>
      <c r="F13861" t="s">
        <v>973</v>
      </c>
      <c r="G13861" s="83">
        <v>42844</v>
      </c>
      <c r="I13861">
        <v>2017</v>
      </c>
    </row>
    <row r="13862" spans="1:9" x14ac:dyDescent="0.25">
      <c r="A13862" t="s">
        <v>972</v>
      </c>
      <c r="B13862" t="s">
        <v>249</v>
      </c>
      <c r="C13862" s="76" t="s">
        <v>842</v>
      </c>
      <c r="D13862" t="s">
        <v>980</v>
      </c>
      <c r="E13862" s="82">
        <v>5</v>
      </c>
      <c r="F13862" t="s">
        <v>973</v>
      </c>
      <c r="G13862" s="83">
        <v>42858</v>
      </c>
      <c r="I13862">
        <v>2017</v>
      </c>
    </row>
    <row r="13863" spans="1:9" x14ac:dyDescent="0.25">
      <c r="A13863" t="s">
        <v>972</v>
      </c>
      <c r="B13863" t="s">
        <v>280</v>
      </c>
      <c r="C13863" s="76" t="s">
        <v>842</v>
      </c>
      <c r="D13863" t="s">
        <v>980</v>
      </c>
      <c r="E13863" s="82">
        <v>5</v>
      </c>
      <c r="F13863" t="s">
        <v>973</v>
      </c>
      <c r="G13863" s="83">
        <v>42818</v>
      </c>
      <c r="I13863">
        <v>2017</v>
      </c>
    </row>
    <row r="13864" spans="1:9" x14ac:dyDescent="0.25">
      <c r="A13864" t="s">
        <v>972</v>
      </c>
      <c r="B13864" t="s">
        <v>188</v>
      </c>
      <c r="C13864" s="76" t="s">
        <v>842</v>
      </c>
      <c r="D13864" t="s">
        <v>980</v>
      </c>
      <c r="E13864" s="82">
        <v>10</v>
      </c>
      <c r="F13864" t="s">
        <v>973</v>
      </c>
      <c r="G13864" s="83">
        <v>42935</v>
      </c>
      <c r="I13864">
        <v>2017</v>
      </c>
    </row>
    <row r="13865" spans="1:9" x14ac:dyDescent="0.25">
      <c r="A13865" t="s">
        <v>972</v>
      </c>
      <c r="B13865" t="s">
        <v>188</v>
      </c>
      <c r="C13865" s="76" t="s">
        <v>842</v>
      </c>
      <c r="D13865" t="s">
        <v>980</v>
      </c>
      <c r="E13865" s="82">
        <v>3.8</v>
      </c>
      <c r="F13865" t="s">
        <v>973</v>
      </c>
      <c r="G13865" s="83">
        <v>42809</v>
      </c>
      <c r="I13865">
        <v>2017</v>
      </c>
    </row>
    <row r="13866" spans="1:9" x14ac:dyDescent="0.25">
      <c r="A13866" t="s">
        <v>972</v>
      </c>
      <c r="B13866" t="s">
        <v>244</v>
      </c>
      <c r="C13866" s="76" t="s">
        <v>842</v>
      </c>
      <c r="D13866" t="s">
        <v>980</v>
      </c>
      <c r="E13866" s="82">
        <v>6</v>
      </c>
      <c r="F13866" t="s">
        <v>973</v>
      </c>
      <c r="G13866" s="83">
        <v>42893</v>
      </c>
      <c r="I13866">
        <v>2017</v>
      </c>
    </row>
    <row r="13867" spans="1:9" x14ac:dyDescent="0.25">
      <c r="A13867" t="s">
        <v>972</v>
      </c>
      <c r="B13867" t="s">
        <v>98</v>
      </c>
      <c r="C13867" s="76" t="s">
        <v>842</v>
      </c>
      <c r="D13867" t="s">
        <v>980</v>
      </c>
      <c r="E13867" s="82">
        <v>5.2</v>
      </c>
      <c r="F13867" t="s">
        <v>973</v>
      </c>
      <c r="G13867" s="83">
        <v>42825</v>
      </c>
      <c r="I13867">
        <v>2017</v>
      </c>
    </row>
    <row r="13868" spans="1:9" x14ac:dyDescent="0.25">
      <c r="A13868" t="s">
        <v>972</v>
      </c>
      <c r="B13868" t="s">
        <v>115</v>
      </c>
      <c r="C13868" s="76" t="s">
        <v>842</v>
      </c>
      <c r="D13868" t="s">
        <v>980</v>
      </c>
      <c r="E13868" s="82">
        <v>15</v>
      </c>
      <c r="F13868" t="s">
        <v>973</v>
      </c>
      <c r="G13868" s="83">
        <v>43083</v>
      </c>
      <c r="I13868">
        <v>2017</v>
      </c>
    </row>
    <row r="13869" spans="1:9" x14ac:dyDescent="0.25">
      <c r="A13869" t="s">
        <v>972</v>
      </c>
      <c r="B13869" t="s">
        <v>96</v>
      </c>
      <c r="C13869" s="76" t="s">
        <v>842</v>
      </c>
      <c r="D13869" t="s">
        <v>980</v>
      </c>
      <c r="E13869" s="82">
        <v>15</v>
      </c>
      <c r="F13869" t="s">
        <v>973</v>
      </c>
      <c r="G13869" s="83">
        <v>43336</v>
      </c>
      <c r="I13869">
        <v>2018</v>
      </c>
    </row>
    <row r="13870" spans="1:9" x14ac:dyDescent="0.25">
      <c r="A13870" t="s">
        <v>972</v>
      </c>
      <c r="B13870" t="s">
        <v>136</v>
      </c>
      <c r="C13870" s="76" t="s">
        <v>842</v>
      </c>
      <c r="D13870" t="s">
        <v>980</v>
      </c>
      <c r="E13870" s="82">
        <v>6.6</v>
      </c>
      <c r="F13870" t="s">
        <v>973</v>
      </c>
      <c r="G13870" s="83">
        <v>42793</v>
      </c>
      <c r="I13870">
        <v>2017</v>
      </c>
    </row>
    <row r="13871" spans="1:9" x14ac:dyDescent="0.25">
      <c r="A13871" t="s">
        <v>972</v>
      </c>
      <c r="B13871" t="s">
        <v>241</v>
      </c>
      <c r="C13871" s="76" t="s">
        <v>842</v>
      </c>
      <c r="D13871" t="s">
        <v>980</v>
      </c>
      <c r="E13871" s="82">
        <v>6.6</v>
      </c>
      <c r="F13871" t="s">
        <v>973</v>
      </c>
      <c r="G13871" s="83">
        <v>42790</v>
      </c>
      <c r="I13871">
        <v>2017</v>
      </c>
    </row>
    <row r="13872" spans="1:9" x14ac:dyDescent="0.25">
      <c r="A13872" t="s">
        <v>972</v>
      </c>
      <c r="B13872" t="s">
        <v>249</v>
      </c>
      <c r="C13872" s="76" t="s">
        <v>842</v>
      </c>
      <c r="D13872" t="s">
        <v>980</v>
      </c>
      <c r="E13872" s="82">
        <v>2.95</v>
      </c>
      <c r="F13872" t="s">
        <v>973</v>
      </c>
      <c r="G13872" s="83">
        <v>42796</v>
      </c>
      <c r="I13872">
        <v>2017</v>
      </c>
    </row>
    <row r="13873" spans="1:9" x14ac:dyDescent="0.25">
      <c r="A13873" t="s">
        <v>972</v>
      </c>
      <c r="B13873" t="s">
        <v>115</v>
      </c>
      <c r="C13873" s="76" t="s">
        <v>842</v>
      </c>
      <c r="D13873" t="s">
        <v>980</v>
      </c>
      <c r="E13873" s="82">
        <v>6</v>
      </c>
      <c r="F13873" t="s">
        <v>973</v>
      </c>
      <c r="G13873" s="83">
        <v>42789</v>
      </c>
      <c r="I13873">
        <v>2017</v>
      </c>
    </row>
    <row r="13874" spans="1:9" x14ac:dyDescent="0.25">
      <c r="A13874" t="s">
        <v>972</v>
      </c>
      <c r="B13874" t="s">
        <v>115</v>
      </c>
      <c r="C13874" s="76" t="s">
        <v>842</v>
      </c>
      <c r="D13874" t="s">
        <v>980</v>
      </c>
      <c r="E13874" s="82">
        <v>3.8</v>
      </c>
      <c r="F13874" t="s">
        <v>973</v>
      </c>
      <c r="G13874" s="83">
        <v>42795</v>
      </c>
      <c r="I13874">
        <v>2017</v>
      </c>
    </row>
    <row r="13875" spans="1:9" x14ac:dyDescent="0.25">
      <c r="A13875" t="s">
        <v>972</v>
      </c>
      <c r="B13875" t="s">
        <v>171</v>
      </c>
      <c r="C13875" s="76" t="s">
        <v>842</v>
      </c>
      <c r="D13875" t="s">
        <v>980</v>
      </c>
      <c r="E13875" s="82">
        <v>6</v>
      </c>
      <c r="F13875" t="s">
        <v>973</v>
      </c>
      <c r="G13875" s="83">
        <v>42811</v>
      </c>
      <c r="I13875">
        <v>2017</v>
      </c>
    </row>
    <row r="13876" spans="1:9" x14ac:dyDescent="0.25">
      <c r="A13876" t="s">
        <v>972</v>
      </c>
      <c r="B13876" t="s">
        <v>71</v>
      </c>
      <c r="C13876" s="76" t="s">
        <v>842</v>
      </c>
      <c r="D13876" t="s">
        <v>980</v>
      </c>
      <c r="E13876" s="82">
        <v>500</v>
      </c>
      <c r="F13876" t="s">
        <v>973</v>
      </c>
      <c r="G13876" s="83">
        <v>43048</v>
      </c>
      <c r="I13876">
        <v>2017</v>
      </c>
    </row>
    <row r="13877" spans="1:9" x14ac:dyDescent="0.25">
      <c r="A13877" t="s">
        <v>972</v>
      </c>
      <c r="B13877" t="s">
        <v>71</v>
      </c>
      <c r="C13877" s="76" t="s">
        <v>842</v>
      </c>
      <c r="D13877" t="s">
        <v>980</v>
      </c>
      <c r="E13877" s="82">
        <v>3.8</v>
      </c>
      <c r="F13877" t="s">
        <v>973</v>
      </c>
      <c r="G13877" s="83">
        <v>43013</v>
      </c>
      <c r="I13877">
        <v>2017</v>
      </c>
    </row>
    <row r="13878" spans="1:9" x14ac:dyDescent="0.25">
      <c r="A13878" t="s">
        <v>972</v>
      </c>
      <c r="B13878" t="s">
        <v>241</v>
      </c>
      <c r="C13878" s="76" t="s">
        <v>842</v>
      </c>
      <c r="D13878" t="s">
        <v>980</v>
      </c>
      <c r="E13878" s="82">
        <v>3</v>
      </c>
      <c r="F13878" t="s">
        <v>973</v>
      </c>
      <c r="G13878" s="83">
        <v>42797</v>
      </c>
      <c r="I13878">
        <v>2017</v>
      </c>
    </row>
    <row r="13879" spans="1:9" x14ac:dyDescent="0.25">
      <c r="A13879" t="s">
        <v>972</v>
      </c>
      <c r="B13879" t="s">
        <v>245</v>
      </c>
      <c r="C13879" s="76" t="s">
        <v>842</v>
      </c>
      <c r="D13879" t="s">
        <v>980</v>
      </c>
      <c r="E13879" s="82">
        <v>3.6</v>
      </c>
      <c r="F13879" t="s">
        <v>973</v>
      </c>
      <c r="G13879" s="83">
        <v>42991</v>
      </c>
      <c r="I13879">
        <v>2017</v>
      </c>
    </row>
    <row r="13880" spans="1:9" x14ac:dyDescent="0.25">
      <c r="A13880" t="s">
        <v>972</v>
      </c>
      <c r="B13880" t="s">
        <v>177</v>
      </c>
      <c r="C13880" s="76" t="s">
        <v>842</v>
      </c>
      <c r="D13880" t="s">
        <v>980</v>
      </c>
      <c r="E13880" s="82">
        <v>11.2</v>
      </c>
      <c r="F13880" t="s">
        <v>973</v>
      </c>
      <c r="G13880" s="83">
        <v>42886</v>
      </c>
      <c r="I13880">
        <v>2017</v>
      </c>
    </row>
    <row r="13881" spans="1:9" x14ac:dyDescent="0.25">
      <c r="A13881" t="s">
        <v>972</v>
      </c>
      <c r="B13881" t="s">
        <v>199</v>
      </c>
      <c r="C13881" s="76" t="s">
        <v>842</v>
      </c>
      <c r="D13881" t="s">
        <v>980</v>
      </c>
      <c r="E13881" s="82">
        <v>5.2</v>
      </c>
      <c r="F13881" t="s">
        <v>973</v>
      </c>
      <c r="G13881" s="83">
        <v>42795</v>
      </c>
      <c r="I13881">
        <v>2017</v>
      </c>
    </row>
    <row r="13882" spans="1:9" x14ac:dyDescent="0.25">
      <c r="A13882" t="s">
        <v>972</v>
      </c>
      <c r="B13882" t="s">
        <v>232</v>
      </c>
      <c r="C13882" s="76" t="s">
        <v>842</v>
      </c>
      <c r="D13882" t="s">
        <v>980</v>
      </c>
      <c r="E13882" s="82">
        <v>7.6</v>
      </c>
      <c r="F13882" t="s">
        <v>973</v>
      </c>
      <c r="G13882" s="83">
        <v>42853</v>
      </c>
      <c r="I13882">
        <v>2017</v>
      </c>
    </row>
    <row r="13883" spans="1:9" x14ac:dyDescent="0.25">
      <c r="A13883" t="s">
        <v>972</v>
      </c>
      <c r="B13883" t="s">
        <v>128</v>
      </c>
      <c r="C13883" s="76" t="s">
        <v>842</v>
      </c>
      <c r="D13883" t="s">
        <v>980</v>
      </c>
      <c r="E13883" s="82">
        <v>3.8</v>
      </c>
      <c r="F13883" t="s">
        <v>973</v>
      </c>
      <c r="G13883" s="83">
        <v>42936</v>
      </c>
      <c r="I13883">
        <v>2017</v>
      </c>
    </row>
    <row r="13884" spans="1:9" x14ac:dyDescent="0.25">
      <c r="A13884" t="s">
        <v>972</v>
      </c>
      <c r="B13884" t="s">
        <v>248</v>
      </c>
      <c r="C13884" s="76" t="s">
        <v>842</v>
      </c>
      <c r="D13884" t="s">
        <v>980</v>
      </c>
      <c r="E13884" s="82">
        <v>7.6</v>
      </c>
      <c r="F13884" t="s">
        <v>973</v>
      </c>
      <c r="G13884" s="83">
        <v>42853</v>
      </c>
      <c r="I13884">
        <v>2017</v>
      </c>
    </row>
    <row r="13885" spans="1:9" x14ac:dyDescent="0.25">
      <c r="A13885" t="s">
        <v>972</v>
      </c>
      <c r="B13885" t="s">
        <v>241</v>
      </c>
      <c r="C13885" s="76" t="s">
        <v>842</v>
      </c>
      <c r="D13885" t="s">
        <v>980</v>
      </c>
      <c r="E13885" s="82">
        <v>5</v>
      </c>
      <c r="F13885" t="s">
        <v>973</v>
      </c>
      <c r="G13885" s="83">
        <v>42815</v>
      </c>
      <c r="I13885">
        <v>2017</v>
      </c>
    </row>
    <row r="13886" spans="1:9" x14ac:dyDescent="0.25">
      <c r="A13886" t="s">
        <v>972</v>
      </c>
      <c r="B13886" t="s">
        <v>247</v>
      </c>
      <c r="C13886" s="76" t="s">
        <v>842</v>
      </c>
      <c r="D13886" t="s">
        <v>980</v>
      </c>
      <c r="E13886" s="82">
        <v>10</v>
      </c>
      <c r="F13886" t="s">
        <v>973</v>
      </c>
      <c r="G13886" s="83">
        <v>42913</v>
      </c>
      <c r="I13886">
        <v>2017</v>
      </c>
    </row>
    <row r="13887" spans="1:9" x14ac:dyDescent="0.25">
      <c r="A13887" t="s">
        <v>972</v>
      </c>
      <c r="B13887" t="s">
        <v>177</v>
      </c>
      <c r="C13887" s="76" t="s">
        <v>842</v>
      </c>
      <c r="D13887" t="s">
        <v>980</v>
      </c>
      <c r="E13887" s="82">
        <v>3.8</v>
      </c>
      <c r="F13887" t="s">
        <v>973</v>
      </c>
      <c r="G13887" s="83">
        <v>42804</v>
      </c>
      <c r="I13887">
        <v>2017</v>
      </c>
    </row>
    <row r="13888" spans="1:9" x14ac:dyDescent="0.25">
      <c r="A13888" t="s">
        <v>972</v>
      </c>
      <c r="B13888" t="s">
        <v>96</v>
      </c>
      <c r="C13888" s="76" t="s">
        <v>842</v>
      </c>
      <c r="D13888" t="s">
        <v>980</v>
      </c>
      <c r="E13888" s="82">
        <v>3.8</v>
      </c>
      <c r="F13888" t="s">
        <v>973</v>
      </c>
      <c r="G13888" s="83">
        <v>42800</v>
      </c>
      <c r="I13888">
        <v>2017</v>
      </c>
    </row>
    <row r="13889" spans="1:9" x14ac:dyDescent="0.25">
      <c r="A13889" t="s">
        <v>972</v>
      </c>
      <c r="B13889" t="s">
        <v>240</v>
      </c>
      <c r="C13889" s="76" t="s">
        <v>842</v>
      </c>
      <c r="D13889" t="s">
        <v>980</v>
      </c>
      <c r="E13889" s="82">
        <v>5.2</v>
      </c>
      <c r="F13889" t="s">
        <v>973</v>
      </c>
      <c r="G13889" s="83">
        <v>42797</v>
      </c>
      <c r="I13889">
        <v>2017</v>
      </c>
    </row>
    <row r="13890" spans="1:9" x14ac:dyDescent="0.25">
      <c r="A13890" t="s">
        <v>972</v>
      </c>
      <c r="B13890" t="s">
        <v>239</v>
      </c>
      <c r="C13890" s="76" t="s">
        <v>842</v>
      </c>
      <c r="D13890" t="s">
        <v>980</v>
      </c>
      <c r="E13890" s="82">
        <v>6.6</v>
      </c>
      <c r="F13890" t="s">
        <v>973</v>
      </c>
      <c r="G13890" s="83">
        <v>42800</v>
      </c>
      <c r="I13890">
        <v>2017</v>
      </c>
    </row>
    <row r="13891" spans="1:9" x14ac:dyDescent="0.25">
      <c r="A13891" t="s">
        <v>972</v>
      </c>
      <c r="B13891" t="s">
        <v>248</v>
      </c>
      <c r="C13891" s="76" t="s">
        <v>842</v>
      </c>
      <c r="D13891" t="s">
        <v>980</v>
      </c>
      <c r="E13891" s="82">
        <v>7</v>
      </c>
      <c r="F13891" t="s">
        <v>973</v>
      </c>
      <c r="G13891" s="83">
        <v>42796</v>
      </c>
      <c r="I13891">
        <v>2017</v>
      </c>
    </row>
    <row r="13892" spans="1:9" x14ac:dyDescent="0.25">
      <c r="A13892" t="s">
        <v>972</v>
      </c>
      <c r="B13892" t="s">
        <v>223</v>
      </c>
      <c r="C13892" s="76" t="s">
        <v>842</v>
      </c>
      <c r="D13892" t="s">
        <v>980</v>
      </c>
      <c r="E13892" s="82">
        <v>3</v>
      </c>
      <c r="F13892" t="s">
        <v>973</v>
      </c>
      <c r="G13892" s="83">
        <v>42853</v>
      </c>
      <c r="I13892">
        <v>2017</v>
      </c>
    </row>
    <row r="13893" spans="1:9" x14ac:dyDescent="0.25">
      <c r="A13893" t="s">
        <v>972</v>
      </c>
      <c r="B13893" t="s">
        <v>240</v>
      </c>
      <c r="C13893" s="76" t="s">
        <v>842</v>
      </c>
      <c r="D13893" t="s">
        <v>980</v>
      </c>
      <c r="E13893" s="82">
        <v>3.8</v>
      </c>
      <c r="F13893" t="s">
        <v>973</v>
      </c>
      <c r="G13893" s="83">
        <v>42824</v>
      </c>
      <c r="I13893">
        <v>2017</v>
      </c>
    </row>
    <row r="13894" spans="1:9" x14ac:dyDescent="0.25">
      <c r="A13894" t="s">
        <v>972</v>
      </c>
      <c r="B13894" t="s">
        <v>115</v>
      </c>
      <c r="C13894" s="76" t="s">
        <v>842</v>
      </c>
      <c r="D13894" t="s">
        <v>980</v>
      </c>
      <c r="E13894" s="82">
        <v>3</v>
      </c>
      <c r="F13894" t="s">
        <v>973</v>
      </c>
      <c r="G13894" s="83">
        <v>42908</v>
      </c>
      <c r="I13894">
        <v>2017</v>
      </c>
    </row>
    <row r="13895" spans="1:9" x14ac:dyDescent="0.25">
      <c r="A13895" t="s">
        <v>972</v>
      </c>
      <c r="B13895" t="s">
        <v>247</v>
      </c>
      <c r="C13895" s="76" t="s">
        <v>842</v>
      </c>
      <c r="D13895" t="s">
        <v>980</v>
      </c>
      <c r="E13895" s="82">
        <v>3.8</v>
      </c>
      <c r="F13895" t="s">
        <v>973</v>
      </c>
      <c r="G13895" s="83">
        <v>42887</v>
      </c>
      <c r="I13895">
        <v>2017</v>
      </c>
    </row>
    <row r="13896" spans="1:9" x14ac:dyDescent="0.25">
      <c r="A13896" t="s">
        <v>972</v>
      </c>
      <c r="B13896" t="s">
        <v>239</v>
      </c>
      <c r="C13896" s="76" t="s">
        <v>842</v>
      </c>
      <c r="D13896" t="s">
        <v>980</v>
      </c>
      <c r="E13896" s="82">
        <v>12.8</v>
      </c>
      <c r="F13896" t="s">
        <v>973</v>
      </c>
      <c r="G13896" s="83">
        <v>42999</v>
      </c>
      <c r="I13896">
        <v>2017</v>
      </c>
    </row>
    <row r="13897" spans="1:9" x14ac:dyDescent="0.25">
      <c r="A13897" t="s">
        <v>972</v>
      </c>
      <c r="B13897" t="s">
        <v>66</v>
      </c>
      <c r="C13897" s="76" t="s">
        <v>842</v>
      </c>
      <c r="D13897" t="s">
        <v>980</v>
      </c>
      <c r="E13897" s="82">
        <v>3</v>
      </c>
      <c r="F13897" t="s">
        <v>973</v>
      </c>
      <c r="G13897" s="83">
        <v>42830</v>
      </c>
      <c r="I13897">
        <v>2017</v>
      </c>
    </row>
    <row r="13898" spans="1:9" x14ac:dyDescent="0.25">
      <c r="A13898" t="s">
        <v>972</v>
      </c>
      <c r="B13898" t="s">
        <v>240</v>
      </c>
      <c r="C13898" s="76" t="s">
        <v>842</v>
      </c>
      <c r="D13898" t="s">
        <v>980</v>
      </c>
      <c r="E13898" s="82">
        <v>7.6</v>
      </c>
      <c r="F13898" t="s">
        <v>973</v>
      </c>
      <c r="G13898" s="83">
        <v>42807</v>
      </c>
      <c r="I13898">
        <v>2017</v>
      </c>
    </row>
    <row r="13899" spans="1:9" x14ac:dyDescent="0.25">
      <c r="A13899" t="s">
        <v>972</v>
      </c>
      <c r="B13899" t="s">
        <v>241</v>
      </c>
      <c r="C13899" s="76" t="s">
        <v>842</v>
      </c>
      <c r="D13899" t="s">
        <v>980</v>
      </c>
      <c r="E13899" s="82">
        <v>3.8</v>
      </c>
      <c r="F13899" t="s">
        <v>973</v>
      </c>
      <c r="G13899" s="83">
        <v>42801</v>
      </c>
      <c r="I13899">
        <v>2017</v>
      </c>
    </row>
    <row r="13900" spans="1:9" x14ac:dyDescent="0.25">
      <c r="A13900" t="s">
        <v>972</v>
      </c>
      <c r="B13900" t="s">
        <v>241</v>
      </c>
      <c r="C13900" s="76" t="s">
        <v>842</v>
      </c>
      <c r="D13900" t="s">
        <v>980</v>
      </c>
      <c r="E13900" s="82">
        <v>6.6</v>
      </c>
      <c r="F13900" t="s">
        <v>973</v>
      </c>
      <c r="G13900" s="83">
        <v>42802</v>
      </c>
      <c r="I13900">
        <v>2017</v>
      </c>
    </row>
    <row r="13901" spans="1:9" x14ac:dyDescent="0.25">
      <c r="A13901" t="s">
        <v>972</v>
      </c>
      <c r="B13901" t="s">
        <v>115</v>
      </c>
      <c r="C13901" s="76" t="s">
        <v>842</v>
      </c>
      <c r="D13901" t="s">
        <v>980</v>
      </c>
      <c r="E13901" s="82">
        <v>3</v>
      </c>
      <c r="F13901" t="s">
        <v>973</v>
      </c>
      <c r="G13901" s="83">
        <v>42832</v>
      </c>
      <c r="I13901">
        <v>2017</v>
      </c>
    </row>
    <row r="13902" spans="1:9" x14ac:dyDescent="0.25">
      <c r="A13902" t="s">
        <v>972</v>
      </c>
      <c r="B13902" t="s">
        <v>95</v>
      </c>
      <c r="C13902" s="76" t="s">
        <v>842</v>
      </c>
      <c r="D13902" t="s">
        <v>980</v>
      </c>
      <c r="E13902" s="82">
        <v>86.4</v>
      </c>
      <c r="F13902" t="s">
        <v>973</v>
      </c>
      <c r="G13902" s="83">
        <v>42955</v>
      </c>
      <c r="I13902">
        <v>2017</v>
      </c>
    </row>
    <row r="13903" spans="1:9" x14ac:dyDescent="0.25">
      <c r="A13903" t="s">
        <v>972</v>
      </c>
      <c r="B13903" t="s">
        <v>136</v>
      </c>
      <c r="C13903" s="76" t="s">
        <v>842</v>
      </c>
      <c r="D13903" t="s">
        <v>980</v>
      </c>
      <c r="E13903" s="82">
        <v>4</v>
      </c>
      <c r="F13903" t="s">
        <v>973</v>
      </c>
      <c r="G13903" s="83">
        <v>42803</v>
      </c>
      <c r="I13903">
        <v>2017</v>
      </c>
    </row>
    <row r="13904" spans="1:9" x14ac:dyDescent="0.25">
      <c r="A13904" t="s">
        <v>972</v>
      </c>
      <c r="B13904" t="s">
        <v>246</v>
      </c>
      <c r="C13904" s="76" t="s">
        <v>842</v>
      </c>
      <c r="D13904" t="s">
        <v>980</v>
      </c>
      <c r="E13904" s="82">
        <v>6.6</v>
      </c>
      <c r="F13904" t="s">
        <v>973</v>
      </c>
      <c r="G13904" s="83">
        <v>42801</v>
      </c>
      <c r="I13904">
        <v>2017</v>
      </c>
    </row>
    <row r="13905" spans="1:9" x14ac:dyDescent="0.25">
      <c r="A13905" t="s">
        <v>972</v>
      </c>
      <c r="B13905" t="s">
        <v>248</v>
      </c>
      <c r="C13905" s="76" t="s">
        <v>842</v>
      </c>
      <c r="D13905" t="s">
        <v>980</v>
      </c>
      <c r="E13905" s="82">
        <v>15</v>
      </c>
      <c r="F13905" t="s">
        <v>973</v>
      </c>
      <c r="G13905" s="83">
        <v>42802</v>
      </c>
      <c r="I13905">
        <v>2017</v>
      </c>
    </row>
    <row r="13906" spans="1:9" x14ac:dyDescent="0.25">
      <c r="A13906" t="s">
        <v>972</v>
      </c>
      <c r="B13906" t="s">
        <v>8</v>
      </c>
      <c r="C13906" s="76" t="s">
        <v>842</v>
      </c>
      <c r="D13906" t="s">
        <v>980</v>
      </c>
      <c r="E13906" s="82">
        <v>5</v>
      </c>
      <c r="F13906" t="s">
        <v>973</v>
      </c>
      <c r="G13906" s="83">
        <v>42837</v>
      </c>
      <c r="I13906">
        <v>2017</v>
      </c>
    </row>
    <row r="13907" spans="1:9" x14ac:dyDescent="0.25">
      <c r="A13907" t="s">
        <v>972</v>
      </c>
      <c r="B13907" t="s">
        <v>257</v>
      </c>
      <c r="C13907" s="76" t="s">
        <v>842</v>
      </c>
      <c r="D13907" t="s">
        <v>980</v>
      </c>
      <c r="E13907" s="82">
        <v>7.6</v>
      </c>
      <c r="F13907" t="s">
        <v>973</v>
      </c>
      <c r="G13907" s="83">
        <v>42930</v>
      </c>
      <c r="I13907">
        <v>2017</v>
      </c>
    </row>
    <row r="13908" spans="1:9" x14ac:dyDescent="0.25">
      <c r="A13908" t="s">
        <v>972</v>
      </c>
      <c r="B13908" t="s">
        <v>118</v>
      </c>
      <c r="C13908" s="76" t="s">
        <v>842</v>
      </c>
      <c r="D13908" t="s">
        <v>980</v>
      </c>
      <c r="E13908" s="82">
        <v>7.6</v>
      </c>
      <c r="F13908" t="s">
        <v>973</v>
      </c>
      <c r="G13908" s="83">
        <v>42860</v>
      </c>
      <c r="I13908">
        <v>2017</v>
      </c>
    </row>
    <row r="13909" spans="1:9" x14ac:dyDescent="0.25">
      <c r="A13909" t="s">
        <v>972</v>
      </c>
      <c r="B13909" t="s">
        <v>171</v>
      </c>
      <c r="C13909" s="76" t="s">
        <v>842</v>
      </c>
      <c r="D13909" t="s">
        <v>980</v>
      </c>
      <c r="E13909" s="82">
        <v>7.6</v>
      </c>
      <c r="F13909" t="s">
        <v>973</v>
      </c>
      <c r="G13909" s="83">
        <v>42954</v>
      </c>
      <c r="I13909">
        <v>2017</v>
      </c>
    </row>
    <row r="13910" spans="1:9" x14ac:dyDescent="0.25">
      <c r="A13910" t="s">
        <v>972</v>
      </c>
      <c r="B13910" t="s">
        <v>115</v>
      </c>
      <c r="C13910" s="76" t="s">
        <v>842</v>
      </c>
      <c r="D13910" t="s">
        <v>980</v>
      </c>
      <c r="E13910" s="82">
        <v>5</v>
      </c>
      <c r="F13910" t="s">
        <v>973</v>
      </c>
      <c r="G13910" s="83">
        <v>42871</v>
      </c>
      <c r="I13910">
        <v>2017</v>
      </c>
    </row>
    <row r="13911" spans="1:9" x14ac:dyDescent="0.25">
      <c r="A13911" t="s">
        <v>972</v>
      </c>
      <c r="B13911" t="s">
        <v>280</v>
      </c>
      <c r="C13911" s="76" t="s">
        <v>842</v>
      </c>
      <c r="D13911" t="s">
        <v>980</v>
      </c>
      <c r="E13911" s="82">
        <v>3</v>
      </c>
      <c r="F13911" t="s">
        <v>973</v>
      </c>
      <c r="G13911" s="83">
        <v>42878</v>
      </c>
      <c r="I13911">
        <v>2017</v>
      </c>
    </row>
    <row r="13912" spans="1:9" x14ac:dyDescent="0.25">
      <c r="A13912" t="s">
        <v>972</v>
      </c>
      <c r="B13912" t="s">
        <v>89</v>
      </c>
      <c r="C13912" s="76" t="s">
        <v>842</v>
      </c>
      <c r="D13912" t="s">
        <v>980</v>
      </c>
      <c r="E13912" s="82">
        <v>5.17</v>
      </c>
      <c r="F13912" t="s">
        <v>973</v>
      </c>
      <c r="G13912" s="83">
        <v>42900</v>
      </c>
      <c r="I13912">
        <v>2017</v>
      </c>
    </row>
    <row r="13913" spans="1:9" x14ac:dyDescent="0.25">
      <c r="A13913" t="s">
        <v>972</v>
      </c>
      <c r="B13913" t="s">
        <v>223</v>
      </c>
      <c r="C13913" s="76" t="s">
        <v>842</v>
      </c>
      <c r="D13913" t="s">
        <v>980</v>
      </c>
      <c r="E13913" s="82">
        <v>7.6</v>
      </c>
      <c r="F13913" t="s">
        <v>973</v>
      </c>
      <c r="G13913" s="83">
        <v>42881</v>
      </c>
      <c r="I13913">
        <v>2017</v>
      </c>
    </row>
    <row r="13914" spans="1:9" x14ac:dyDescent="0.25">
      <c r="A13914" t="s">
        <v>972</v>
      </c>
      <c r="B13914" t="s">
        <v>100</v>
      </c>
      <c r="C13914" s="76" t="s">
        <v>842</v>
      </c>
      <c r="D13914" t="s">
        <v>980</v>
      </c>
      <c r="E13914" s="82">
        <v>6</v>
      </c>
      <c r="F13914" t="s">
        <v>973</v>
      </c>
      <c r="G13914" s="83">
        <v>42873</v>
      </c>
      <c r="I13914">
        <v>2017</v>
      </c>
    </row>
    <row r="13915" spans="1:9" x14ac:dyDescent="0.25">
      <c r="A13915" t="s">
        <v>972</v>
      </c>
      <c r="B13915" t="s">
        <v>249</v>
      </c>
      <c r="C13915" s="76" t="s">
        <v>842</v>
      </c>
      <c r="D13915" t="s">
        <v>980</v>
      </c>
      <c r="E13915" s="82">
        <v>3</v>
      </c>
      <c r="F13915" t="s">
        <v>973</v>
      </c>
      <c r="G13915" s="83">
        <v>42828</v>
      </c>
      <c r="I13915">
        <v>2017</v>
      </c>
    </row>
    <row r="13916" spans="1:9" x14ac:dyDescent="0.25">
      <c r="A13916" t="s">
        <v>972</v>
      </c>
      <c r="B13916" t="s">
        <v>249</v>
      </c>
      <c r="C13916" s="76" t="s">
        <v>842</v>
      </c>
      <c r="D13916" t="s">
        <v>980</v>
      </c>
      <c r="E13916" s="82">
        <v>5</v>
      </c>
      <c r="F13916" t="s">
        <v>973</v>
      </c>
      <c r="G13916" s="83">
        <v>42965</v>
      </c>
      <c r="I13916">
        <v>2017</v>
      </c>
    </row>
    <row r="13917" spans="1:9" x14ac:dyDescent="0.25">
      <c r="A13917" t="s">
        <v>972</v>
      </c>
      <c r="B13917" t="s">
        <v>247</v>
      </c>
      <c r="C13917" s="76" t="s">
        <v>842</v>
      </c>
      <c r="D13917" t="s">
        <v>980</v>
      </c>
      <c r="E13917" s="82">
        <v>7.6</v>
      </c>
      <c r="F13917" t="s">
        <v>973</v>
      </c>
      <c r="G13917" s="83">
        <v>42839</v>
      </c>
      <c r="I13917">
        <v>2017</v>
      </c>
    </row>
    <row r="13918" spans="1:9" x14ac:dyDescent="0.25">
      <c r="A13918" t="s">
        <v>972</v>
      </c>
      <c r="B13918" t="s">
        <v>249</v>
      </c>
      <c r="C13918" s="76" t="s">
        <v>842</v>
      </c>
      <c r="D13918" t="s">
        <v>980</v>
      </c>
      <c r="E13918" s="82">
        <v>6.6</v>
      </c>
      <c r="F13918" t="s">
        <v>973</v>
      </c>
      <c r="G13918" s="83">
        <v>42829</v>
      </c>
      <c r="I13918">
        <v>2017</v>
      </c>
    </row>
    <row r="13919" spans="1:9" x14ac:dyDescent="0.25">
      <c r="A13919" t="s">
        <v>972</v>
      </c>
      <c r="B13919" t="s">
        <v>71</v>
      </c>
      <c r="C13919" s="76" t="s">
        <v>842</v>
      </c>
      <c r="D13919" t="s">
        <v>980</v>
      </c>
      <c r="E13919" s="82">
        <v>3.8</v>
      </c>
      <c r="F13919" t="s">
        <v>973</v>
      </c>
      <c r="G13919" s="83">
        <v>42893</v>
      </c>
      <c r="I13919">
        <v>2017</v>
      </c>
    </row>
    <row r="13920" spans="1:9" x14ac:dyDescent="0.25">
      <c r="A13920" t="s">
        <v>972</v>
      </c>
      <c r="B13920" t="s">
        <v>95</v>
      </c>
      <c r="C13920" s="76" t="s">
        <v>842</v>
      </c>
      <c r="D13920" t="s">
        <v>980</v>
      </c>
      <c r="E13920" s="82">
        <v>7.6</v>
      </c>
      <c r="F13920" t="s">
        <v>973</v>
      </c>
      <c r="G13920" s="83">
        <v>42825</v>
      </c>
      <c r="I13920">
        <v>2017</v>
      </c>
    </row>
    <row r="13921" spans="1:9" x14ac:dyDescent="0.25">
      <c r="A13921" t="s">
        <v>972</v>
      </c>
      <c r="B13921" t="s">
        <v>71</v>
      </c>
      <c r="C13921" s="76" t="s">
        <v>842</v>
      </c>
      <c r="D13921" t="s">
        <v>980</v>
      </c>
      <c r="E13921" s="82">
        <v>6.6</v>
      </c>
      <c r="F13921" t="s">
        <v>973</v>
      </c>
      <c r="G13921" s="83">
        <v>42859</v>
      </c>
      <c r="I13921">
        <v>2017</v>
      </c>
    </row>
    <row r="13922" spans="1:9" x14ac:dyDescent="0.25">
      <c r="A13922" t="s">
        <v>972</v>
      </c>
      <c r="B13922" t="s">
        <v>246</v>
      </c>
      <c r="C13922" s="76" t="s">
        <v>842</v>
      </c>
      <c r="D13922" t="s">
        <v>980</v>
      </c>
      <c r="E13922" s="82">
        <v>5.2</v>
      </c>
      <c r="F13922" t="s">
        <v>973</v>
      </c>
      <c r="G13922" s="83">
        <v>42821</v>
      </c>
      <c r="I13922">
        <v>2017</v>
      </c>
    </row>
    <row r="13923" spans="1:9" x14ac:dyDescent="0.25">
      <c r="A13923" t="s">
        <v>972</v>
      </c>
      <c r="B13923" t="s">
        <v>122</v>
      </c>
      <c r="C13923" s="76" t="s">
        <v>842</v>
      </c>
      <c r="D13923" t="s">
        <v>980</v>
      </c>
      <c r="E13923" s="82">
        <v>6</v>
      </c>
      <c r="F13923" t="s">
        <v>973</v>
      </c>
      <c r="G13923" s="83">
        <v>42821</v>
      </c>
      <c r="I13923">
        <v>2017</v>
      </c>
    </row>
    <row r="13924" spans="1:9" x14ac:dyDescent="0.25">
      <c r="A13924" t="s">
        <v>972</v>
      </c>
      <c r="B13924" t="s">
        <v>243</v>
      </c>
      <c r="C13924" s="76" t="s">
        <v>842</v>
      </c>
      <c r="D13924" t="s">
        <v>980</v>
      </c>
      <c r="E13924" s="82">
        <v>7.2</v>
      </c>
      <c r="F13924" t="s">
        <v>973</v>
      </c>
      <c r="G13924" s="83">
        <v>42892</v>
      </c>
      <c r="I13924">
        <v>2017</v>
      </c>
    </row>
    <row r="13925" spans="1:9" x14ac:dyDescent="0.25">
      <c r="A13925" t="s">
        <v>972</v>
      </c>
      <c r="B13925" t="s">
        <v>169</v>
      </c>
      <c r="C13925" s="76" t="s">
        <v>842</v>
      </c>
      <c r="D13925" t="s">
        <v>980</v>
      </c>
      <c r="E13925" s="82">
        <v>7.6</v>
      </c>
      <c r="F13925" t="s">
        <v>973</v>
      </c>
      <c r="G13925" s="83">
        <v>42809</v>
      </c>
      <c r="I13925">
        <v>2017</v>
      </c>
    </row>
    <row r="13926" spans="1:9" x14ac:dyDescent="0.25">
      <c r="A13926" t="s">
        <v>972</v>
      </c>
      <c r="B13926" t="s">
        <v>92</v>
      </c>
      <c r="C13926" s="76" t="s">
        <v>842</v>
      </c>
      <c r="D13926" t="s">
        <v>980</v>
      </c>
      <c r="E13926" s="82">
        <v>3.8</v>
      </c>
      <c r="F13926" t="s">
        <v>973</v>
      </c>
      <c r="G13926" s="83">
        <v>42843</v>
      </c>
      <c r="I13926">
        <v>2017</v>
      </c>
    </row>
    <row r="13927" spans="1:9" x14ac:dyDescent="0.25">
      <c r="A13927" t="s">
        <v>972</v>
      </c>
      <c r="B13927" t="s">
        <v>92</v>
      </c>
      <c r="C13927" s="76" t="s">
        <v>842</v>
      </c>
      <c r="D13927" t="s">
        <v>980</v>
      </c>
      <c r="E13927" s="82">
        <v>6.6</v>
      </c>
      <c r="F13927" t="s">
        <v>973</v>
      </c>
      <c r="G13927" s="83">
        <v>42850</v>
      </c>
      <c r="I13927">
        <v>2017</v>
      </c>
    </row>
    <row r="13928" spans="1:9" x14ac:dyDescent="0.25">
      <c r="A13928" t="s">
        <v>972</v>
      </c>
      <c r="B13928" t="s">
        <v>233</v>
      </c>
      <c r="C13928" s="76" t="s">
        <v>842</v>
      </c>
      <c r="D13928" t="s">
        <v>980</v>
      </c>
      <c r="E13928" s="82">
        <v>3.8</v>
      </c>
      <c r="F13928" t="s">
        <v>973</v>
      </c>
      <c r="G13928" s="83">
        <v>42807</v>
      </c>
      <c r="I13928">
        <v>2017</v>
      </c>
    </row>
    <row r="13929" spans="1:9" x14ac:dyDescent="0.25">
      <c r="A13929" t="s">
        <v>972</v>
      </c>
      <c r="B13929" t="s">
        <v>243</v>
      </c>
      <c r="C13929" s="76" t="s">
        <v>842</v>
      </c>
      <c r="D13929" t="s">
        <v>980</v>
      </c>
      <c r="E13929" s="82">
        <v>3</v>
      </c>
      <c r="F13929" t="s">
        <v>973</v>
      </c>
      <c r="G13929" s="83">
        <v>42823</v>
      </c>
      <c r="I13929">
        <v>2017</v>
      </c>
    </row>
    <row r="13930" spans="1:9" x14ac:dyDescent="0.25">
      <c r="A13930" t="s">
        <v>972</v>
      </c>
      <c r="B13930" t="s">
        <v>71</v>
      </c>
      <c r="C13930" s="76" t="s">
        <v>842</v>
      </c>
      <c r="D13930" t="s">
        <v>980</v>
      </c>
      <c r="E13930" s="82">
        <v>7.6</v>
      </c>
      <c r="F13930" t="s">
        <v>973</v>
      </c>
      <c r="G13930" s="83">
        <v>42823</v>
      </c>
      <c r="I13930">
        <v>2017</v>
      </c>
    </row>
    <row r="13931" spans="1:9" x14ac:dyDescent="0.25">
      <c r="A13931" t="s">
        <v>972</v>
      </c>
      <c r="B13931" t="s">
        <v>240</v>
      </c>
      <c r="C13931" s="76" t="s">
        <v>842</v>
      </c>
      <c r="D13931" t="s">
        <v>980</v>
      </c>
      <c r="E13931" s="82">
        <v>5.2</v>
      </c>
      <c r="F13931" t="s">
        <v>973</v>
      </c>
      <c r="G13931" s="83">
        <v>42881</v>
      </c>
      <c r="I13931">
        <v>2017</v>
      </c>
    </row>
    <row r="13932" spans="1:9" x14ac:dyDescent="0.25">
      <c r="A13932" t="s">
        <v>972</v>
      </c>
      <c r="B13932" t="s">
        <v>115</v>
      </c>
      <c r="C13932" s="76" t="s">
        <v>842</v>
      </c>
      <c r="D13932" t="s">
        <v>980</v>
      </c>
      <c r="E13932" s="82">
        <v>6</v>
      </c>
      <c r="F13932" t="s">
        <v>973</v>
      </c>
      <c r="G13932" s="83">
        <v>42837</v>
      </c>
      <c r="I13932">
        <v>2017</v>
      </c>
    </row>
    <row r="13933" spans="1:9" x14ac:dyDescent="0.25">
      <c r="A13933" t="s">
        <v>972</v>
      </c>
      <c r="B13933" t="s">
        <v>246</v>
      </c>
      <c r="C13933" s="76" t="s">
        <v>842</v>
      </c>
      <c r="D13933" t="s">
        <v>980</v>
      </c>
      <c r="E13933" s="82">
        <v>5.2</v>
      </c>
      <c r="F13933" t="s">
        <v>973</v>
      </c>
      <c r="G13933" s="83">
        <v>42803</v>
      </c>
      <c r="I13933">
        <v>2017</v>
      </c>
    </row>
    <row r="13934" spans="1:9" x14ac:dyDescent="0.25">
      <c r="A13934" t="s">
        <v>972</v>
      </c>
      <c r="B13934" s="74" t="s">
        <v>213</v>
      </c>
      <c r="C13934" s="76" t="s">
        <v>842</v>
      </c>
      <c r="D13934" t="s">
        <v>980</v>
      </c>
      <c r="E13934" s="82">
        <v>3.6</v>
      </c>
      <c r="F13934" t="s">
        <v>973</v>
      </c>
      <c r="G13934" s="83">
        <v>42837</v>
      </c>
      <c r="I13934">
        <v>2017</v>
      </c>
    </row>
    <row r="13935" spans="1:9" x14ac:dyDescent="0.25">
      <c r="A13935" t="s">
        <v>972</v>
      </c>
      <c r="B13935" s="74" t="s">
        <v>213</v>
      </c>
      <c r="C13935" s="76" t="s">
        <v>842</v>
      </c>
      <c r="D13935" t="s">
        <v>980</v>
      </c>
      <c r="E13935" s="82">
        <v>3</v>
      </c>
      <c r="F13935" t="s">
        <v>973</v>
      </c>
      <c r="G13935" s="83">
        <v>42853</v>
      </c>
      <c r="I13935">
        <v>2017</v>
      </c>
    </row>
    <row r="13936" spans="1:9" x14ac:dyDescent="0.25">
      <c r="A13936" t="s">
        <v>972</v>
      </c>
      <c r="B13936" t="s">
        <v>205</v>
      </c>
      <c r="C13936" s="76" t="s">
        <v>842</v>
      </c>
      <c r="D13936" t="s">
        <v>980</v>
      </c>
      <c r="E13936" s="82">
        <v>5.2</v>
      </c>
      <c r="F13936" t="s">
        <v>973</v>
      </c>
      <c r="G13936" s="83">
        <v>42816</v>
      </c>
      <c r="I13936">
        <v>2017</v>
      </c>
    </row>
    <row r="13937" spans="1:9" x14ac:dyDescent="0.25">
      <c r="A13937" t="s">
        <v>972</v>
      </c>
      <c r="B13937" t="s">
        <v>97</v>
      </c>
      <c r="C13937" s="76" t="s">
        <v>842</v>
      </c>
      <c r="D13937" t="s">
        <v>980</v>
      </c>
      <c r="E13937" s="82">
        <v>5</v>
      </c>
      <c r="F13937" t="s">
        <v>973</v>
      </c>
      <c r="G13937" s="83">
        <v>42886</v>
      </c>
      <c r="I13937">
        <v>2017</v>
      </c>
    </row>
    <row r="13938" spans="1:9" x14ac:dyDescent="0.25">
      <c r="A13938" t="s">
        <v>972</v>
      </c>
      <c r="B13938" t="s">
        <v>240</v>
      </c>
      <c r="C13938" s="76" t="s">
        <v>842</v>
      </c>
      <c r="D13938" t="s">
        <v>980</v>
      </c>
      <c r="E13938" s="82">
        <v>7.6</v>
      </c>
      <c r="F13938" t="s">
        <v>973</v>
      </c>
      <c r="G13938" s="83">
        <v>42846</v>
      </c>
      <c r="I13938">
        <v>2017</v>
      </c>
    </row>
    <row r="13939" spans="1:9" x14ac:dyDescent="0.25">
      <c r="A13939" t="s">
        <v>972</v>
      </c>
      <c r="B13939" t="s">
        <v>284</v>
      </c>
      <c r="C13939" s="76" t="s">
        <v>842</v>
      </c>
      <c r="D13939" t="s">
        <v>980</v>
      </c>
      <c r="E13939" s="82">
        <v>3.8</v>
      </c>
      <c r="F13939" t="s">
        <v>973</v>
      </c>
      <c r="G13939" s="83">
        <v>42816</v>
      </c>
      <c r="I13939">
        <v>2017</v>
      </c>
    </row>
    <row r="13940" spans="1:9" x14ac:dyDescent="0.25">
      <c r="A13940" t="s">
        <v>972</v>
      </c>
      <c r="B13940" t="s">
        <v>122</v>
      </c>
      <c r="C13940" s="76" t="s">
        <v>842</v>
      </c>
      <c r="D13940" t="s">
        <v>980</v>
      </c>
      <c r="E13940" s="82">
        <v>6.6</v>
      </c>
      <c r="F13940" t="s">
        <v>973</v>
      </c>
      <c r="G13940" s="83">
        <v>42807</v>
      </c>
      <c r="I13940">
        <v>2017</v>
      </c>
    </row>
    <row r="13941" spans="1:9" x14ac:dyDescent="0.25">
      <c r="A13941" t="s">
        <v>972</v>
      </c>
      <c r="B13941" t="s">
        <v>124</v>
      </c>
      <c r="C13941" s="76" t="s">
        <v>842</v>
      </c>
      <c r="D13941" t="s">
        <v>980</v>
      </c>
      <c r="E13941" s="82">
        <v>7.6</v>
      </c>
      <c r="F13941" t="s">
        <v>973</v>
      </c>
      <c r="G13941" s="83">
        <v>42837</v>
      </c>
      <c r="I13941">
        <v>2017</v>
      </c>
    </row>
    <row r="13942" spans="1:9" ht="14.45" customHeight="1" x14ac:dyDescent="0.25">
      <c r="A13942" t="s">
        <v>972</v>
      </c>
      <c r="B13942" s="74" t="s">
        <v>213</v>
      </c>
      <c r="C13942" s="76" t="s">
        <v>842</v>
      </c>
      <c r="D13942" t="s">
        <v>980</v>
      </c>
      <c r="E13942" s="82">
        <v>6.6</v>
      </c>
      <c r="F13942" t="s">
        <v>973</v>
      </c>
      <c r="G13942" s="83">
        <v>42807</v>
      </c>
      <c r="I13942">
        <v>2017</v>
      </c>
    </row>
    <row r="13943" spans="1:9" ht="14.45" customHeight="1" x14ac:dyDescent="0.25">
      <c r="A13943" t="s">
        <v>972</v>
      </c>
      <c r="B13943" t="s">
        <v>199</v>
      </c>
      <c r="C13943" s="76" t="s">
        <v>842</v>
      </c>
      <c r="D13943" t="s">
        <v>980</v>
      </c>
      <c r="E13943" s="82">
        <v>5.2</v>
      </c>
      <c r="F13943" t="s">
        <v>973</v>
      </c>
      <c r="G13943" s="83">
        <v>42838</v>
      </c>
      <c r="I13943">
        <v>2017</v>
      </c>
    </row>
    <row r="13944" spans="1:9" x14ac:dyDescent="0.25">
      <c r="A13944" t="s">
        <v>972</v>
      </c>
      <c r="B13944" t="s">
        <v>241</v>
      </c>
      <c r="C13944" s="76" t="s">
        <v>842</v>
      </c>
      <c r="D13944" t="s">
        <v>980</v>
      </c>
      <c r="E13944" s="82">
        <v>7.6</v>
      </c>
      <c r="F13944" t="s">
        <v>973</v>
      </c>
      <c r="G13944" s="83">
        <v>42829</v>
      </c>
      <c r="I13944">
        <v>2017</v>
      </c>
    </row>
    <row r="13945" spans="1:9" x14ac:dyDescent="0.25">
      <c r="A13945" t="s">
        <v>972</v>
      </c>
      <c r="B13945" t="s">
        <v>284</v>
      </c>
      <c r="C13945" s="76" t="s">
        <v>842</v>
      </c>
      <c r="D13945" t="s">
        <v>980</v>
      </c>
      <c r="E13945" s="82">
        <v>12</v>
      </c>
      <c r="F13945" t="s">
        <v>973</v>
      </c>
      <c r="G13945" s="83">
        <v>42837</v>
      </c>
      <c r="I13945">
        <v>2017</v>
      </c>
    </row>
    <row r="13946" spans="1:9" x14ac:dyDescent="0.25">
      <c r="A13946" t="s">
        <v>972</v>
      </c>
      <c r="B13946" t="s">
        <v>249</v>
      </c>
      <c r="C13946" s="76" t="s">
        <v>842</v>
      </c>
      <c r="D13946" t="s">
        <v>980</v>
      </c>
      <c r="E13946" s="82">
        <v>10.4</v>
      </c>
      <c r="F13946" t="s">
        <v>973</v>
      </c>
      <c r="G13946" s="83">
        <v>42810</v>
      </c>
      <c r="I13946">
        <v>2017</v>
      </c>
    </row>
    <row r="13947" spans="1:9" x14ac:dyDescent="0.25">
      <c r="A13947" t="s">
        <v>972</v>
      </c>
      <c r="B13947" t="s">
        <v>92</v>
      </c>
      <c r="C13947" s="76" t="s">
        <v>842</v>
      </c>
      <c r="D13947" t="s">
        <v>980</v>
      </c>
      <c r="E13947" s="82">
        <v>7.6</v>
      </c>
      <c r="F13947" t="s">
        <v>973</v>
      </c>
      <c r="G13947" s="83">
        <v>42811</v>
      </c>
      <c r="I13947">
        <v>2017</v>
      </c>
    </row>
    <row r="13948" spans="1:9" x14ac:dyDescent="0.25">
      <c r="A13948" t="s">
        <v>972</v>
      </c>
      <c r="B13948" t="s">
        <v>240</v>
      </c>
      <c r="C13948" s="76" t="s">
        <v>842</v>
      </c>
      <c r="D13948" t="s">
        <v>980</v>
      </c>
      <c r="E13948" s="82">
        <v>3</v>
      </c>
      <c r="F13948" t="s">
        <v>973</v>
      </c>
      <c r="G13948" s="83">
        <v>42811</v>
      </c>
      <c r="I13948">
        <v>2017</v>
      </c>
    </row>
    <row r="13949" spans="1:9" x14ac:dyDescent="0.25">
      <c r="A13949" t="s">
        <v>972</v>
      </c>
      <c r="B13949" t="s">
        <v>153</v>
      </c>
      <c r="C13949" s="76" t="s">
        <v>842</v>
      </c>
      <c r="D13949" t="s">
        <v>980</v>
      </c>
      <c r="E13949" s="82">
        <v>6.6</v>
      </c>
      <c r="F13949" t="s">
        <v>973</v>
      </c>
      <c r="G13949" s="83">
        <v>42968</v>
      </c>
      <c r="I13949">
        <v>2017</v>
      </c>
    </row>
    <row r="13950" spans="1:9" x14ac:dyDescent="0.25">
      <c r="A13950" t="s">
        <v>972</v>
      </c>
      <c r="B13950" t="s">
        <v>205</v>
      </c>
      <c r="C13950" s="76" t="s">
        <v>842</v>
      </c>
      <c r="D13950" t="s">
        <v>980</v>
      </c>
      <c r="E13950" s="82">
        <v>6</v>
      </c>
      <c r="F13950" t="s">
        <v>973</v>
      </c>
      <c r="G13950" s="83">
        <v>42823</v>
      </c>
      <c r="I13950">
        <v>2017</v>
      </c>
    </row>
    <row r="13951" spans="1:9" x14ac:dyDescent="0.25">
      <c r="A13951" t="s">
        <v>972</v>
      </c>
      <c r="B13951" t="s">
        <v>199</v>
      </c>
      <c r="C13951" s="76" t="s">
        <v>842</v>
      </c>
      <c r="D13951" t="s">
        <v>980</v>
      </c>
      <c r="E13951" s="82">
        <v>6</v>
      </c>
      <c r="F13951" t="s">
        <v>973</v>
      </c>
      <c r="G13951" s="83">
        <v>42852</v>
      </c>
      <c r="I13951">
        <v>2017</v>
      </c>
    </row>
    <row r="13952" spans="1:9" x14ac:dyDescent="0.25">
      <c r="A13952" t="s">
        <v>972</v>
      </c>
      <c r="B13952" t="s">
        <v>136</v>
      </c>
      <c r="C13952" s="76" t="s">
        <v>842</v>
      </c>
      <c r="D13952" t="s">
        <v>980</v>
      </c>
      <c r="E13952" s="82">
        <v>5.2</v>
      </c>
      <c r="F13952" t="s">
        <v>973</v>
      </c>
      <c r="G13952" s="83">
        <v>42837</v>
      </c>
      <c r="I13952">
        <v>2017</v>
      </c>
    </row>
    <row r="13953" spans="1:9" x14ac:dyDescent="0.25">
      <c r="A13953" t="s">
        <v>972</v>
      </c>
      <c r="B13953" t="s">
        <v>241</v>
      </c>
      <c r="C13953" s="76" t="s">
        <v>842</v>
      </c>
      <c r="D13953" t="s">
        <v>980</v>
      </c>
      <c r="E13953" s="82">
        <v>6.6</v>
      </c>
      <c r="F13953" t="s">
        <v>973</v>
      </c>
      <c r="G13953" s="83">
        <v>42898</v>
      </c>
      <c r="I13953">
        <v>2017</v>
      </c>
    </row>
    <row r="13954" spans="1:9" x14ac:dyDescent="0.25">
      <c r="A13954" t="s">
        <v>972</v>
      </c>
      <c r="B13954" t="s">
        <v>245</v>
      </c>
      <c r="C13954" s="76" t="s">
        <v>842</v>
      </c>
      <c r="D13954" t="s">
        <v>980</v>
      </c>
      <c r="E13954" s="82">
        <v>7.6</v>
      </c>
      <c r="F13954" t="s">
        <v>973</v>
      </c>
      <c r="G13954" s="83">
        <v>42979</v>
      </c>
      <c r="I13954">
        <v>2017</v>
      </c>
    </row>
    <row r="13955" spans="1:9" x14ac:dyDescent="0.25">
      <c r="A13955" t="s">
        <v>972</v>
      </c>
      <c r="B13955" t="s">
        <v>80</v>
      </c>
      <c r="C13955" s="76" t="s">
        <v>842</v>
      </c>
      <c r="D13955" t="s">
        <v>980</v>
      </c>
      <c r="E13955" s="82">
        <v>6</v>
      </c>
      <c r="F13955" t="s">
        <v>973</v>
      </c>
      <c r="G13955" s="83">
        <v>42950</v>
      </c>
      <c r="I13955">
        <v>2017</v>
      </c>
    </row>
    <row r="13956" spans="1:9" x14ac:dyDescent="0.25">
      <c r="A13956" t="s">
        <v>972</v>
      </c>
      <c r="B13956" t="s">
        <v>185</v>
      </c>
      <c r="C13956" s="76" t="s">
        <v>842</v>
      </c>
      <c r="D13956" t="s">
        <v>980</v>
      </c>
      <c r="E13956" s="82">
        <v>4</v>
      </c>
      <c r="F13956" t="s">
        <v>973</v>
      </c>
      <c r="G13956" s="83">
        <v>42881</v>
      </c>
      <c r="I13956">
        <v>2017</v>
      </c>
    </row>
    <row r="13957" spans="1:9" x14ac:dyDescent="0.25">
      <c r="A13957" t="s">
        <v>972</v>
      </c>
      <c r="B13957" t="s">
        <v>239</v>
      </c>
      <c r="C13957" s="76" t="s">
        <v>842</v>
      </c>
      <c r="D13957" t="s">
        <v>980</v>
      </c>
      <c r="E13957" s="82">
        <v>3.6</v>
      </c>
      <c r="F13957" t="s">
        <v>973</v>
      </c>
      <c r="G13957" s="83">
        <v>42892</v>
      </c>
      <c r="I13957">
        <v>2017</v>
      </c>
    </row>
    <row r="13958" spans="1:9" x14ac:dyDescent="0.25">
      <c r="A13958" t="s">
        <v>972</v>
      </c>
      <c r="B13958" t="s">
        <v>241</v>
      </c>
      <c r="C13958" s="76" t="s">
        <v>842</v>
      </c>
      <c r="D13958" t="s">
        <v>980</v>
      </c>
      <c r="E13958" s="82">
        <v>3.6</v>
      </c>
      <c r="F13958" t="s">
        <v>973</v>
      </c>
      <c r="G13958" s="83">
        <v>42824</v>
      </c>
      <c r="I13958">
        <v>2017</v>
      </c>
    </row>
    <row r="13959" spans="1:9" x14ac:dyDescent="0.25">
      <c r="A13959" t="s">
        <v>972</v>
      </c>
      <c r="B13959" t="s">
        <v>136</v>
      </c>
      <c r="C13959" s="76" t="s">
        <v>842</v>
      </c>
      <c r="D13959" t="s">
        <v>980</v>
      </c>
      <c r="E13959" s="82">
        <v>3</v>
      </c>
      <c r="F13959" t="s">
        <v>973</v>
      </c>
      <c r="G13959" s="83">
        <v>42853</v>
      </c>
      <c r="I13959">
        <v>2017</v>
      </c>
    </row>
    <row r="13960" spans="1:9" x14ac:dyDescent="0.25">
      <c r="A13960" t="s">
        <v>972</v>
      </c>
      <c r="B13960" t="s">
        <v>240</v>
      </c>
      <c r="C13960" s="76" t="s">
        <v>842</v>
      </c>
      <c r="D13960" t="s">
        <v>980</v>
      </c>
      <c r="E13960" s="82">
        <v>7.6</v>
      </c>
      <c r="F13960" t="s">
        <v>973</v>
      </c>
      <c r="G13960" s="83">
        <v>42824</v>
      </c>
      <c r="I13960">
        <v>2017</v>
      </c>
    </row>
    <row r="13961" spans="1:9" x14ac:dyDescent="0.25">
      <c r="A13961" t="s">
        <v>972</v>
      </c>
      <c r="B13961" t="s">
        <v>246</v>
      </c>
      <c r="C13961" s="76" t="s">
        <v>842</v>
      </c>
      <c r="D13961" t="s">
        <v>980</v>
      </c>
      <c r="E13961" s="82">
        <v>6</v>
      </c>
      <c r="F13961" t="s">
        <v>973</v>
      </c>
      <c r="G13961" s="83">
        <v>42824</v>
      </c>
      <c r="I13961">
        <v>2017</v>
      </c>
    </row>
    <row r="13962" spans="1:9" x14ac:dyDescent="0.25">
      <c r="A13962" t="s">
        <v>972</v>
      </c>
      <c r="B13962" t="s">
        <v>184</v>
      </c>
      <c r="C13962" s="76" t="s">
        <v>842</v>
      </c>
      <c r="D13962" t="s">
        <v>980</v>
      </c>
      <c r="E13962" s="82">
        <v>100</v>
      </c>
      <c r="F13962" t="s">
        <v>973</v>
      </c>
      <c r="G13962" s="83">
        <v>43279</v>
      </c>
      <c r="I13962">
        <v>2018</v>
      </c>
    </row>
    <row r="13963" spans="1:9" x14ac:dyDescent="0.25">
      <c r="A13963" t="s">
        <v>972</v>
      </c>
      <c r="B13963" t="s">
        <v>251</v>
      </c>
      <c r="C13963" s="76" t="s">
        <v>842</v>
      </c>
      <c r="D13963" t="s">
        <v>980</v>
      </c>
      <c r="E13963" s="82">
        <v>4.2</v>
      </c>
      <c r="F13963" t="s">
        <v>973</v>
      </c>
      <c r="G13963" s="83">
        <v>42874</v>
      </c>
      <c r="I13963">
        <v>2017</v>
      </c>
    </row>
    <row r="13964" spans="1:9" x14ac:dyDescent="0.25">
      <c r="A13964" t="s">
        <v>972</v>
      </c>
      <c r="B13964" t="s">
        <v>71</v>
      </c>
      <c r="C13964" s="76" t="s">
        <v>842</v>
      </c>
      <c r="D13964" t="s">
        <v>980</v>
      </c>
      <c r="E13964" s="82">
        <v>7.6</v>
      </c>
      <c r="F13964" t="s">
        <v>973</v>
      </c>
      <c r="G13964" s="83">
        <v>42893</v>
      </c>
      <c r="I13964">
        <v>2017</v>
      </c>
    </row>
    <row r="13965" spans="1:9" x14ac:dyDescent="0.25">
      <c r="A13965" t="s">
        <v>972</v>
      </c>
      <c r="B13965" t="s">
        <v>284</v>
      </c>
      <c r="C13965" s="76" t="s">
        <v>842</v>
      </c>
      <c r="D13965" t="s">
        <v>980</v>
      </c>
      <c r="E13965" s="82">
        <v>6.6</v>
      </c>
      <c r="F13965" t="s">
        <v>973</v>
      </c>
      <c r="G13965" s="83">
        <v>42880</v>
      </c>
      <c r="I13965">
        <v>2017</v>
      </c>
    </row>
    <row r="13966" spans="1:9" x14ac:dyDescent="0.25">
      <c r="A13966" t="s">
        <v>972</v>
      </c>
      <c r="B13966" t="s">
        <v>237</v>
      </c>
      <c r="C13966" s="76" t="s">
        <v>842</v>
      </c>
      <c r="D13966" t="s">
        <v>980</v>
      </c>
      <c r="E13966" s="82">
        <v>7.6</v>
      </c>
      <c r="F13966" t="s">
        <v>973</v>
      </c>
      <c r="G13966" s="83">
        <v>42907</v>
      </c>
      <c r="I13966">
        <v>2017</v>
      </c>
    </row>
    <row r="13967" spans="1:9" x14ac:dyDescent="0.25">
      <c r="A13967" t="s">
        <v>972</v>
      </c>
      <c r="B13967" t="s">
        <v>203</v>
      </c>
      <c r="C13967" s="76" t="s">
        <v>842</v>
      </c>
      <c r="D13967" t="s">
        <v>980</v>
      </c>
      <c r="E13967" s="82">
        <v>500</v>
      </c>
      <c r="F13967" t="s">
        <v>973</v>
      </c>
      <c r="G13967" s="83">
        <v>43452</v>
      </c>
      <c r="I13967">
        <v>2018</v>
      </c>
    </row>
    <row r="13968" spans="1:9" x14ac:dyDescent="0.25">
      <c r="A13968" t="s">
        <v>972</v>
      </c>
      <c r="B13968" t="s">
        <v>243</v>
      </c>
      <c r="C13968" s="76" t="s">
        <v>842</v>
      </c>
      <c r="D13968" t="s">
        <v>980</v>
      </c>
      <c r="E13968" s="82">
        <v>6</v>
      </c>
      <c r="F13968" t="s">
        <v>973</v>
      </c>
      <c r="G13968" s="83">
        <v>42893</v>
      </c>
      <c r="I13968">
        <v>2017</v>
      </c>
    </row>
    <row r="13969" spans="1:9" x14ac:dyDescent="0.25">
      <c r="A13969" t="s">
        <v>972</v>
      </c>
      <c r="B13969" t="s">
        <v>241</v>
      </c>
      <c r="C13969" s="76" t="s">
        <v>842</v>
      </c>
      <c r="D13969" t="s">
        <v>980</v>
      </c>
      <c r="E13969" s="82">
        <v>6.6</v>
      </c>
      <c r="F13969" t="s">
        <v>973</v>
      </c>
      <c r="G13969" s="83">
        <v>42815</v>
      </c>
      <c r="I13969">
        <v>2017</v>
      </c>
    </row>
    <row r="13970" spans="1:9" x14ac:dyDescent="0.25">
      <c r="A13970" t="s">
        <v>972</v>
      </c>
      <c r="B13970" t="s">
        <v>284</v>
      </c>
      <c r="C13970" s="76" t="s">
        <v>842</v>
      </c>
      <c r="D13970" t="s">
        <v>980</v>
      </c>
      <c r="E13970" s="82">
        <v>5.2</v>
      </c>
      <c r="F13970" t="s">
        <v>973</v>
      </c>
      <c r="G13970" s="83">
        <v>42880</v>
      </c>
      <c r="I13970">
        <v>2017</v>
      </c>
    </row>
    <row r="13971" spans="1:9" x14ac:dyDescent="0.25">
      <c r="A13971" t="s">
        <v>972</v>
      </c>
      <c r="B13971" t="s">
        <v>175</v>
      </c>
      <c r="C13971" s="76" t="s">
        <v>842</v>
      </c>
      <c r="D13971" t="s">
        <v>980</v>
      </c>
      <c r="E13971" s="82">
        <v>8</v>
      </c>
      <c r="F13971" t="s">
        <v>973</v>
      </c>
      <c r="G13971" s="83">
        <v>42843</v>
      </c>
      <c r="I13971">
        <v>2017</v>
      </c>
    </row>
    <row r="13972" spans="1:9" x14ac:dyDescent="0.25">
      <c r="A13972" t="s">
        <v>972</v>
      </c>
      <c r="B13972" t="s">
        <v>241</v>
      </c>
      <c r="C13972" s="76" t="s">
        <v>842</v>
      </c>
      <c r="D13972" t="s">
        <v>980</v>
      </c>
      <c r="E13972" s="82">
        <v>13.2</v>
      </c>
      <c r="F13972" t="s">
        <v>973</v>
      </c>
      <c r="G13972" s="83">
        <v>42853</v>
      </c>
      <c r="I13972">
        <v>2017</v>
      </c>
    </row>
    <row r="13973" spans="1:9" x14ac:dyDescent="0.25">
      <c r="A13973" t="s">
        <v>972</v>
      </c>
      <c r="B13973" t="s">
        <v>136</v>
      </c>
      <c r="C13973" s="76" t="s">
        <v>842</v>
      </c>
      <c r="D13973" t="s">
        <v>980</v>
      </c>
      <c r="E13973" s="82">
        <v>6.6</v>
      </c>
      <c r="F13973" t="s">
        <v>973</v>
      </c>
      <c r="G13973" s="83">
        <v>42858</v>
      </c>
      <c r="I13973">
        <v>2017</v>
      </c>
    </row>
    <row r="13974" spans="1:9" x14ac:dyDescent="0.25">
      <c r="A13974" t="s">
        <v>972</v>
      </c>
      <c r="B13974" t="s">
        <v>208</v>
      </c>
      <c r="C13974" s="76" t="s">
        <v>842</v>
      </c>
      <c r="D13974" t="s">
        <v>980</v>
      </c>
      <c r="E13974" s="82">
        <v>3</v>
      </c>
      <c r="F13974" t="s">
        <v>973</v>
      </c>
      <c r="G13974" s="83">
        <v>42857</v>
      </c>
      <c r="I13974">
        <v>2017</v>
      </c>
    </row>
    <row r="13975" spans="1:9" x14ac:dyDescent="0.25">
      <c r="A13975" t="s">
        <v>972</v>
      </c>
      <c r="B13975" t="s">
        <v>199</v>
      </c>
      <c r="C13975" s="76" t="s">
        <v>842</v>
      </c>
      <c r="D13975" t="s">
        <v>980</v>
      </c>
      <c r="E13975" s="82">
        <v>5.2</v>
      </c>
      <c r="F13975" t="s">
        <v>973</v>
      </c>
      <c r="G13975" s="83">
        <v>42842</v>
      </c>
      <c r="I13975">
        <v>2017</v>
      </c>
    </row>
    <row r="13976" spans="1:9" x14ac:dyDescent="0.25">
      <c r="A13976" t="s">
        <v>972</v>
      </c>
      <c r="B13976" t="s">
        <v>244</v>
      </c>
      <c r="C13976" s="76" t="s">
        <v>842</v>
      </c>
      <c r="D13976" t="s">
        <v>980</v>
      </c>
      <c r="E13976" s="82">
        <v>6.6</v>
      </c>
      <c r="F13976" t="s">
        <v>973</v>
      </c>
      <c r="G13976" s="83">
        <v>42839</v>
      </c>
      <c r="I13976">
        <v>2017</v>
      </c>
    </row>
    <row r="13977" spans="1:9" x14ac:dyDescent="0.25">
      <c r="A13977" t="s">
        <v>972</v>
      </c>
      <c r="B13977" t="s">
        <v>95</v>
      </c>
      <c r="C13977" s="76" t="s">
        <v>842</v>
      </c>
      <c r="D13977" t="s">
        <v>980</v>
      </c>
      <c r="E13977" s="82">
        <v>6</v>
      </c>
      <c r="F13977" t="s">
        <v>973</v>
      </c>
      <c r="G13977" s="83">
        <v>42893</v>
      </c>
      <c r="I13977">
        <v>2017</v>
      </c>
    </row>
    <row r="13978" spans="1:9" x14ac:dyDescent="0.25">
      <c r="A13978" t="s">
        <v>972</v>
      </c>
      <c r="B13978" t="s">
        <v>251</v>
      </c>
      <c r="C13978" s="76" t="s">
        <v>842</v>
      </c>
      <c r="D13978" t="s">
        <v>980</v>
      </c>
      <c r="E13978" s="82">
        <v>6.6</v>
      </c>
      <c r="F13978" t="s">
        <v>973</v>
      </c>
      <c r="G13978" s="83">
        <v>42898</v>
      </c>
      <c r="I13978">
        <v>2017</v>
      </c>
    </row>
    <row r="13979" spans="1:9" x14ac:dyDescent="0.25">
      <c r="A13979" t="s">
        <v>972</v>
      </c>
      <c r="B13979" t="s">
        <v>239</v>
      </c>
      <c r="C13979" s="76" t="s">
        <v>842</v>
      </c>
      <c r="D13979" t="s">
        <v>980</v>
      </c>
      <c r="E13979" s="82">
        <v>30</v>
      </c>
      <c r="F13979" t="s">
        <v>973</v>
      </c>
      <c r="G13979" s="83">
        <v>42984</v>
      </c>
      <c r="I13979">
        <v>2017</v>
      </c>
    </row>
    <row r="13980" spans="1:9" x14ac:dyDescent="0.25">
      <c r="A13980" t="s">
        <v>972</v>
      </c>
      <c r="B13980" t="s">
        <v>240</v>
      </c>
      <c r="C13980" s="76" t="s">
        <v>842</v>
      </c>
      <c r="D13980" t="s">
        <v>980</v>
      </c>
      <c r="E13980" s="82">
        <v>264</v>
      </c>
      <c r="F13980" t="s">
        <v>973</v>
      </c>
      <c r="G13980" s="83">
        <v>43328</v>
      </c>
      <c r="I13980">
        <v>2018</v>
      </c>
    </row>
    <row r="13981" spans="1:9" x14ac:dyDescent="0.25">
      <c r="A13981" t="s">
        <v>972</v>
      </c>
      <c r="B13981" s="74" t="s">
        <v>213</v>
      </c>
      <c r="C13981" s="76" t="s">
        <v>842</v>
      </c>
      <c r="D13981" t="s">
        <v>980</v>
      </c>
      <c r="E13981" s="82">
        <v>6.6</v>
      </c>
      <c r="F13981" t="s">
        <v>973</v>
      </c>
      <c r="G13981" s="83">
        <v>42853</v>
      </c>
      <c r="I13981">
        <v>2017</v>
      </c>
    </row>
    <row r="13982" spans="1:9" x14ac:dyDescent="0.25">
      <c r="A13982" t="s">
        <v>972</v>
      </c>
      <c r="B13982" s="74" t="s">
        <v>213</v>
      </c>
      <c r="C13982" s="76" t="s">
        <v>842</v>
      </c>
      <c r="D13982" t="s">
        <v>980</v>
      </c>
      <c r="E13982" s="82">
        <v>5.2</v>
      </c>
      <c r="F13982" t="s">
        <v>973</v>
      </c>
      <c r="G13982" s="83">
        <v>42906</v>
      </c>
      <c r="I13982">
        <v>2017</v>
      </c>
    </row>
    <row r="13983" spans="1:9" x14ac:dyDescent="0.25">
      <c r="A13983" t="s">
        <v>972</v>
      </c>
      <c r="B13983" t="s">
        <v>115</v>
      </c>
      <c r="C13983" s="76" t="s">
        <v>842</v>
      </c>
      <c r="D13983" t="s">
        <v>980</v>
      </c>
      <c r="E13983" s="82">
        <v>3.6</v>
      </c>
      <c r="F13983" t="s">
        <v>973</v>
      </c>
      <c r="G13983" s="83">
        <v>42851</v>
      </c>
      <c r="I13983">
        <v>2017</v>
      </c>
    </row>
    <row r="13984" spans="1:9" x14ac:dyDescent="0.25">
      <c r="A13984" t="s">
        <v>972</v>
      </c>
      <c r="B13984" t="s">
        <v>122</v>
      </c>
      <c r="C13984" s="76" t="s">
        <v>842</v>
      </c>
      <c r="D13984" t="s">
        <v>980</v>
      </c>
      <c r="E13984" s="82">
        <v>11.4</v>
      </c>
      <c r="F13984" t="s">
        <v>973</v>
      </c>
      <c r="G13984" s="83">
        <v>42824</v>
      </c>
      <c r="I13984">
        <v>2017</v>
      </c>
    </row>
    <row r="13985" spans="1:9" x14ac:dyDescent="0.25">
      <c r="A13985" t="s">
        <v>972</v>
      </c>
      <c r="B13985" t="s">
        <v>231</v>
      </c>
      <c r="C13985" s="76" t="s">
        <v>842</v>
      </c>
      <c r="D13985" t="s">
        <v>980</v>
      </c>
      <c r="E13985" s="82">
        <v>6.6</v>
      </c>
      <c r="F13985" t="s">
        <v>973</v>
      </c>
      <c r="G13985" s="83">
        <v>42906</v>
      </c>
      <c r="I13985">
        <v>2017</v>
      </c>
    </row>
    <row r="13986" spans="1:9" x14ac:dyDescent="0.25">
      <c r="A13986" t="s">
        <v>972</v>
      </c>
      <c r="B13986" t="s">
        <v>241</v>
      </c>
      <c r="C13986" s="76" t="s">
        <v>842</v>
      </c>
      <c r="D13986" t="s">
        <v>980</v>
      </c>
      <c r="E13986" s="82">
        <v>3.6</v>
      </c>
      <c r="F13986" t="s">
        <v>973</v>
      </c>
      <c r="G13986" s="83">
        <v>42894</v>
      </c>
      <c r="I13986">
        <v>2017</v>
      </c>
    </row>
    <row r="13987" spans="1:9" x14ac:dyDescent="0.25">
      <c r="A13987" t="s">
        <v>972</v>
      </c>
      <c r="B13987" t="s">
        <v>240</v>
      </c>
      <c r="C13987" s="76" t="s">
        <v>842</v>
      </c>
      <c r="D13987" t="s">
        <v>980</v>
      </c>
      <c r="E13987" s="82">
        <v>6.6</v>
      </c>
      <c r="F13987" t="s">
        <v>973</v>
      </c>
      <c r="G13987" s="83">
        <v>42859</v>
      </c>
      <c r="I13987">
        <v>2017</v>
      </c>
    </row>
    <row r="13988" spans="1:9" x14ac:dyDescent="0.25">
      <c r="A13988" t="s">
        <v>972</v>
      </c>
      <c r="B13988" t="s">
        <v>241</v>
      </c>
      <c r="C13988" s="76" t="s">
        <v>842</v>
      </c>
      <c r="D13988" t="s">
        <v>980</v>
      </c>
      <c r="E13988" s="82">
        <v>12.8</v>
      </c>
      <c r="F13988" t="s">
        <v>973</v>
      </c>
      <c r="G13988" s="83">
        <v>42832</v>
      </c>
      <c r="I13988">
        <v>2017</v>
      </c>
    </row>
    <row r="13989" spans="1:9" x14ac:dyDescent="0.25">
      <c r="A13989" t="s">
        <v>972</v>
      </c>
      <c r="B13989" t="s">
        <v>95</v>
      </c>
      <c r="C13989" s="76" t="s">
        <v>842</v>
      </c>
      <c r="D13989" t="s">
        <v>980</v>
      </c>
      <c r="E13989" s="82">
        <v>10</v>
      </c>
      <c r="F13989" t="s">
        <v>973</v>
      </c>
      <c r="G13989" s="83">
        <v>42955</v>
      </c>
      <c r="I13989">
        <v>2017</v>
      </c>
    </row>
    <row r="13990" spans="1:9" x14ac:dyDescent="0.25">
      <c r="A13990" t="s">
        <v>972</v>
      </c>
      <c r="B13990" t="s">
        <v>254</v>
      </c>
      <c r="C13990" s="76" t="s">
        <v>842</v>
      </c>
      <c r="D13990" t="s">
        <v>980</v>
      </c>
      <c r="E13990" s="82">
        <v>7.6</v>
      </c>
      <c r="F13990" t="s">
        <v>973</v>
      </c>
      <c r="G13990" s="83">
        <v>42886</v>
      </c>
      <c r="I13990">
        <v>2017</v>
      </c>
    </row>
    <row r="13991" spans="1:9" x14ac:dyDescent="0.25">
      <c r="A13991" t="s">
        <v>972</v>
      </c>
      <c r="B13991" t="s">
        <v>199</v>
      </c>
      <c r="C13991" s="76" t="s">
        <v>842</v>
      </c>
      <c r="D13991" t="s">
        <v>980</v>
      </c>
      <c r="E13991" s="82">
        <v>6.6</v>
      </c>
      <c r="F13991" t="s">
        <v>973</v>
      </c>
      <c r="G13991" s="83">
        <v>42857</v>
      </c>
      <c r="I13991">
        <v>2017</v>
      </c>
    </row>
    <row r="13992" spans="1:9" x14ac:dyDescent="0.25">
      <c r="A13992" t="s">
        <v>972</v>
      </c>
      <c r="B13992" t="s">
        <v>71</v>
      </c>
      <c r="C13992" s="76" t="s">
        <v>842</v>
      </c>
      <c r="D13992" t="s">
        <v>980</v>
      </c>
      <c r="E13992" s="82">
        <v>3</v>
      </c>
      <c r="F13992" t="s">
        <v>973</v>
      </c>
      <c r="G13992" s="83">
        <v>42849</v>
      </c>
      <c r="I13992">
        <v>2017</v>
      </c>
    </row>
    <row r="13993" spans="1:9" x14ac:dyDescent="0.25">
      <c r="A13993" t="s">
        <v>972</v>
      </c>
      <c r="B13993" t="s">
        <v>254</v>
      </c>
      <c r="C13993" s="76" t="s">
        <v>842</v>
      </c>
      <c r="D13993" t="s">
        <v>980</v>
      </c>
      <c r="E13993" s="82">
        <v>11.4</v>
      </c>
      <c r="F13993" t="s">
        <v>973</v>
      </c>
      <c r="G13993" s="83">
        <v>42893</v>
      </c>
      <c r="I13993">
        <v>2017</v>
      </c>
    </row>
    <row r="13994" spans="1:9" x14ac:dyDescent="0.25">
      <c r="A13994" t="s">
        <v>972</v>
      </c>
      <c r="B13994" t="s">
        <v>223</v>
      </c>
      <c r="C13994" s="76" t="s">
        <v>842</v>
      </c>
      <c r="D13994" t="s">
        <v>980</v>
      </c>
      <c r="E13994" s="82">
        <v>5</v>
      </c>
      <c r="F13994" t="s">
        <v>973</v>
      </c>
      <c r="G13994" s="83">
        <v>42956</v>
      </c>
      <c r="I13994">
        <v>2017</v>
      </c>
    </row>
    <row r="13995" spans="1:9" x14ac:dyDescent="0.25">
      <c r="A13995" t="s">
        <v>972</v>
      </c>
      <c r="B13995" t="s">
        <v>223</v>
      </c>
      <c r="C13995" s="76" t="s">
        <v>842</v>
      </c>
      <c r="D13995" t="s">
        <v>980</v>
      </c>
      <c r="E13995" s="82">
        <v>3</v>
      </c>
      <c r="F13995" t="s">
        <v>973</v>
      </c>
      <c r="G13995" s="83">
        <v>42942</v>
      </c>
      <c r="I13995">
        <v>2017</v>
      </c>
    </row>
    <row r="13996" spans="1:9" x14ac:dyDescent="0.25">
      <c r="A13996" t="s">
        <v>972</v>
      </c>
      <c r="B13996" s="74" t="s">
        <v>213</v>
      </c>
      <c r="C13996" s="76" t="s">
        <v>842</v>
      </c>
      <c r="D13996" t="s">
        <v>980</v>
      </c>
      <c r="E13996" s="82">
        <v>10</v>
      </c>
      <c r="F13996" t="s">
        <v>973</v>
      </c>
      <c r="G13996" s="83">
        <v>42887</v>
      </c>
      <c r="I13996">
        <v>2017</v>
      </c>
    </row>
    <row r="13997" spans="1:9" x14ac:dyDescent="0.25">
      <c r="A13997" t="s">
        <v>972</v>
      </c>
      <c r="B13997" t="s">
        <v>230</v>
      </c>
      <c r="C13997" s="76" t="s">
        <v>842</v>
      </c>
      <c r="D13997" t="s">
        <v>980</v>
      </c>
      <c r="E13997" s="82">
        <v>7.6</v>
      </c>
      <c r="F13997" t="s">
        <v>973</v>
      </c>
      <c r="G13997" s="83">
        <v>42836</v>
      </c>
      <c r="I13997">
        <v>2017</v>
      </c>
    </row>
    <row r="13998" spans="1:9" x14ac:dyDescent="0.25">
      <c r="A13998" t="s">
        <v>972</v>
      </c>
      <c r="B13998" t="s">
        <v>239</v>
      </c>
      <c r="C13998" s="76" t="s">
        <v>842</v>
      </c>
      <c r="D13998" t="s">
        <v>980</v>
      </c>
      <c r="E13998" s="82">
        <v>6.6</v>
      </c>
      <c r="F13998" t="s">
        <v>973</v>
      </c>
      <c r="G13998" s="83">
        <v>42928</v>
      </c>
      <c r="I13998">
        <v>2017</v>
      </c>
    </row>
    <row r="13999" spans="1:9" x14ac:dyDescent="0.25">
      <c r="A13999" t="s">
        <v>972</v>
      </c>
      <c r="B13999" t="s">
        <v>176</v>
      </c>
      <c r="C13999" s="76" t="s">
        <v>842</v>
      </c>
      <c r="D13999" t="s">
        <v>980</v>
      </c>
      <c r="E13999" s="82">
        <v>3.6</v>
      </c>
      <c r="F13999" t="s">
        <v>973</v>
      </c>
      <c r="G13999" s="83">
        <v>42899</v>
      </c>
      <c r="I13999">
        <v>2017</v>
      </c>
    </row>
    <row r="14000" spans="1:9" x14ac:dyDescent="0.25">
      <c r="A14000" t="s">
        <v>972</v>
      </c>
      <c r="B14000" t="s">
        <v>246</v>
      </c>
      <c r="C14000" s="76" t="s">
        <v>842</v>
      </c>
      <c r="D14000" t="s">
        <v>980</v>
      </c>
      <c r="E14000" s="82">
        <v>7.6</v>
      </c>
      <c r="F14000" t="s">
        <v>973</v>
      </c>
      <c r="G14000" s="83">
        <v>42895</v>
      </c>
      <c r="I14000">
        <v>2017</v>
      </c>
    </row>
    <row r="14001" spans="1:9" x14ac:dyDescent="0.25">
      <c r="A14001" t="s">
        <v>972</v>
      </c>
      <c r="B14001" t="s">
        <v>198</v>
      </c>
      <c r="C14001" s="76" t="s">
        <v>842</v>
      </c>
      <c r="D14001" t="s">
        <v>980</v>
      </c>
      <c r="E14001" s="82">
        <v>5.2</v>
      </c>
      <c r="F14001" t="s">
        <v>973</v>
      </c>
      <c r="G14001" s="83">
        <v>42842</v>
      </c>
      <c r="I14001">
        <v>2017</v>
      </c>
    </row>
    <row r="14002" spans="1:9" x14ac:dyDescent="0.25">
      <c r="A14002" t="s">
        <v>972</v>
      </c>
      <c r="B14002" t="s">
        <v>171</v>
      </c>
      <c r="C14002" s="76" t="s">
        <v>842</v>
      </c>
      <c r="D14002" t="s">
        <v>980</v>
      </c>
      <c r="E14002" s="82">
        <v>6.6</v>
      </c>
      <c r="F14002" t="s">
        <v>973</v>
      </c>
      <c r="G14002" s="83">
        <v>42878</v>
      </c>
      <c r="I14002">
        <v>2017</v>
      </c>
    </row>
    <row r="14003" spans="1:9" x14ac:dyDescent="0.25">
      <c r="A14003" t="s">
        <v>972</v>
      </c>
      <c r="B14003" t="s">
        <v>96</v>
      </c>
      <c r="C14003" s="76" t="s">
        <v>842</v>
      </c>
      <c r="D14003" t="s">
        <v>980</v>
      </c>
      <c r="E14003" s="82">
        <v>6</v>
      </c>
      <c r="F14003" t="s">
        <v>973</v>
      </c>
      <c r="G14003" s="83">
        <v>42885</v>
      </c>
      <c r="I14003">
        <v>2017</v>
      </c>
    </row>
    <row r="14004" spans="1:9" x14ac:dyDescent="0.25">
      <c r="A14004" t="s">
        <v>972</v>
      </c>
      <c r="B14004" t="s">
        <v>186</v>
      </c>
      <c r="C14004" s="76" t="s">
        <v>842</v>
      </c>
      <c r="D14004" t="s">
        <v>980</v>
      </c>
      <c r="E14004" s="82">
        <v>7.6</v>
      </c>
      <c r="F14004" t="s">
        <v>973</v>
      </c>
      <c r="G14004" s="83">
        <v>42838</v>
      </c>
      <c r="I14004">
        <v>2017</v>
      </c>
    </row>
    <row r="14005" spans="1:9" x14ac:dyDescent="0.25">
      <c r="A14005" t="s">
        <v>972</v>
      </c>
      <c r="B14005" t="s">
        <v>253</v>
      </c>
      <c r="C14005" s="76" t="s">
        <v>842</v>
      </c>
      <c r="D14005" t="s">
        <v>980</v>
      </c>
      <c r="E14005" s="82">
        <v>150</v>
      </c>
      <c r="F14005" t="s">
        <v>973</v>
      </c>
      <c r="G14005" s="83">
        <v>43138</v>
      </c>
      <c r="I14005">
        <v>2018</v>
      </c>
    </row>
    <row r="14006" spans="1:9" x14ac:dyDescent="0.25">
      <c r="A14006" t="s">
        <v>972</v>
      </c>
      <c r="B14006" t="s">
        <v>252</v>
      </c>
      <c r="C14006" s="76" t="s">
        <v>842</v>
      </c>
      <c r="D14006" t="s">
        <v>980</v>
      </c>
      <c r="E14006" s="82">
        <v>3.6</v>
      </c>
      <c r="F14006" t="s">
        <v>973</v>
      </c>
      <c r="G14006" s="83">
        <v>42881</v>
      </c>
      <c r="I14006">
        <v>2017</v>
      </c>
    </row>
    <row r="14007" spans="1:9" x14ac:dyDescent="0.25">
      <c r="A14007" t="s">
        <v>972</v>
      </c>
      <c r="B14007" t="s">
        <v>66</v>
      </c>
      <c r="C14007" s="76" t="s">
        <v>842</v>
      </c>
      <c r="D14007" t="s">
        <v>980</v>
      </c>
      <c r="E14007" s="82">
        <v>7.6</v>
      </c>
      <c r="F14007" t="s">
        <v>973</v>
      </c>
      <c r="G14007" s="83">
        <v>42878</v>
      </c>
      <c r="I14007">
        <v>2017</v>
      </c>
    </row>
    <row r="14008" spans="1:9" ht="14.45" customHeight="1" x14ac:dyDescent="0.25">
      <c r="A14008" t="s">
        <v>972</v>
      </c>
      <c r="B14008" t="s">
        <v>284</v>
      </c>
      <c r="C14008" s="76" t="s">
        <v>842</v>
      </c>
      <c r="D14008" t="s">
        <v>980</v>
      </c>
      <c r="E14008" s="82">
        <v>3.8</v>
      </c>
      <c r="F14008" t="s">
        <v>973</v>
      </c>
      <c r="G14008" s="83">
        <v>42857</v>
      </c>
      <c r="I14008">
        <v>2017</v>
      </c>
    </row>
    <row r="14009" spans="1:9" ht="14.45" customHeight="1" x14ac:dyDescent="0.25">
      <c r="A14009" t="s">
        <v>972</v>
      </c>
      <c r="B14009" t="s">
        <v>284</v>
      </c>
      <c r="C14009" s="76" t="s">
        <v>842</v>
      </c>
      <c r="D14009" t="s">
        <v>980</v>
      </c>
      <c r="E14009" s="82">
        <v>3.6</v>
      </c>
      <c r="F14009" t="s">
        <v>973</v>
      </c>
      <c r="G14009" s="83">
        <v>42878</v>
      </c>
      <c r="I14009">
        <v>2017</v>
      </c>
    </row>
    <row r="14010" spans="1:9" x14ac:dyDescent="0.25">
      <c r="A14010" t="s">
        <v>972</v>
      </c>
      <c r="B14010" t="s">
        <v>177</v>
      </c>
      <c r="C14010" s="76" t="s">
        <v>842</v>
      </c>
      <c r="D14010" t="s">
        <v>980</v>
      </c>
      <c r="E14010" s="82">
        <v>5.88</v>
      </c>
      <c r="F14010" t="s">
        <v>973</v>
      </c>
      <c r="G14010" s="83">
        <v>42878</v>
      </c>
      <c r="I14010">
        <v>2017</v>
      </c>
    </row>
    <row r="14011" spans="1:9" x14ac:dyDescent="0.25">
      <c r="A14011" t="s">
        <v>972</v>
      </c>
      <c r="B14011" t="s">
        <v>171</v>
      </c>
      <c r="C14011" s="76" t="s">
        <v>842</v>
      </c>
      <c r="D14011" t="s">
        <v>980</v>
      </c>
      <c r="E14011" s="82">
        <v>14.56</v>
      </c>
      <c r="F14011" t="s">
        <v>973</v>
      </c>
      <c r="G14011" s="83">
        <v>43060</v>
      </c>
      <c r="I14011">
        <v>2017</v>
      </c>
    </row>
    <row r="14012" spans="1:9" x14ac:dyDescent="0.25">
      <c r="A14012" t="s">
        <v>972</v>
      </c>
      <c r="B14012" t="s">
        <v>86</v>
      </c>
      <c r="C14012" s="76" t="s">
        <v>842</v>
      </c>
      <c r="D14012" t="s">
        <v>980</v>
      </c>
      <c r="E14012" s="82">
        <v>6.72</v>
      </c>
      <c r="F14012" t="s">
        <v>973</v>
      </c>
      <c r="G14012" s="83">
        <v>43109</v>
      </c>
      <c r="I14012">
        <v>2018</v>
      </c>
    </row>
    <row r="14013" spans="1:9" x14ac:dyDescent="0.25">
      <c r="A14013" t="s">
        <v>972</v>
      </c>
      <c r="B14013" t="s">
        <v>171</v>
      </c>
      <c r="C14013" s="76" t="s">
        <v>842</v>
      </c>
      <c r="D14013" t="s">
        <v>980</v>
      </c>
      <c r="E14013" s="82">
        <v>8.4</v>
      </c>
      <c r="F14013" t="s">
        <v>973</v>
      </c>
      <c r="G14013" s="83">
        <v>43088</v>
      </c>
      <c r="I14013">
        <v>2017</v>
      </c>
    </row>
    <row r="14014" spans="1:9" x14ac:dyDescent="0.25">
      <c r="A14014" t="s">
        <v>972</v>
      </c>
      <c r="B14014" t="s">
        <v>176</v>
      </c>
      <c r="C14014" s="76" t="s">
        <v>842</v>
      </c>
      <c r="D14014" t="s">
        <v>980</v>
      </c>
      <c r="E14014" s="82">
        <v>6</v>
      </c>
      <c r="F14014" t="s">
        <v>973</v>
      </c>
      <c r="G14014" s="83">
        <v>42878</v>
      </c>
      <c r="I14014">
        <v>2017</v>
      </c>
    </row>
    <row r="14015" spans="1:9" x14ac:dyDescent="0.25">
      <c r="A14015" t="s">
        <v>972</v>
      </c>
      <c r="B14015" t="s">
        <v>240</v>
      </c>
      <c r="C14015" s="76" t="s">
        <v>842</v>
      </c>
      <c r="D14015" t="s">
        <v>980</v>
      </c>
      <c r="E14015" s="82">
        <v>6</v>
      </c>
      <c r="F14015" t="s">
        <v>973</v>
      </c>
      <c r="G14015" s="83">
        <v>42906</v>
      </c>
      <c r="I14015">
        <v>2017</v>
      </c>
    </row>
    <row r="14016" spans="1:9" x14ac:dyDescent="0.25">
      <c r="A14016" t="s">
        <v>972</v>
      </c>
      <c r="B14016" t="s">
        <v>275</v>
      </c>
      <c r="C14016" s="76" t="s">
        <v>842</v>
      </c>
      <c r="D14016" t="s">
        <v>980</v>
      </c>
      <c r="E14016" s="82">
        <v>11.4</v>
      </c>
      <c r="F14016" t="s">
        <v>973</v>
      </c>
      <c r="G14016" s="83">
        <v>42905</v>
      </c>
      <c r="I14016">
        <v>2017</v>
      </c>
    </row>
    <row r="14017" spans="1:9" x14ac:dyDescent="0.25">
      <c r="A14017" t="s">
        <v>972</v>
      </c>
      <c r="B14017" t="s">
        <v>151</v>
      </c>
      <c r="C14017" s="76" t="s">
        <v>842</v>
      </c>
      <c r="D14017" t="s">
        <v>980</v>
      </c>
      <c r="E14017" s="82">
        <v>3.6</v>
      </c>
      <c r="F14017" t="s">
        <v>973</v>
      </c>
      <c r="G14017" s="83">
        <v>42853</v>
      </c>
      <c r="I14017">
        <v>2017</v>
      </c>
    </row>
    <row r="14018" spans="1:9" x14ac:dyDescent="0.25">
      <c r="A14018" t="s">
        <v>972</v>
      </c>
      <c r="B14018" t="s">
        <v>245</v>
      </c>
      <c r="C14018" s="76" t="s">
        <v>842</v>
      </c>
      <c r="D14018" t="s">
        <v>980</v>
      </c>
      <c r="E14018" s="82">
        <v>3.6</v>
      </c>
      <c r="F14018" t="s">
        <v>973</v>
      </c>
      <c r="G14018" s="83">
        <v>42899</v>
      </c>
      <c r="I14018">
        <v>2017</v>
      </c>
    </row>
    <row r="14019" spans="1:9" x14ac:dyDescent="0.25">
      <c r="A14019" t="s">
        <v>972</v>
      </c>
      <c r="B14019" t="s">
        <v>95</v>
      </c>
      <c r="C14019" s="76" t="s">
        <v>842</v>
      </c>
      <c r="D14019" t="s">
        <v>980</v>
      </c>
      <c r="E14019" s="82">
        <v>5.2</v>
      </c>
      <c r="F14019" t="s">
        <v>973</v>
      </c>
      <c r="G14019" s="83">
        <v>42857</v>
      </c>
      <c r="I14019">
        <v>2017</v>
      </c>
    </row>
    <row r="14020" spans="1:9" x14ac:dyDescent="0.25">
      <c r="A14020" t="s">
        <v>972</v>
      </c>
      <c r="B14020" t="s">
        <v>253</v>
      </c>
      <c r="C14020" s="76" t="s">
        <v>842</v>
      </c>
      <c r="D14020" t="s">
        <v>980</v>
      </c>
      <c r="E14020" s="82">
        <v>11.4</v>
      </c>
      <c r="F14020" t="s">
        <v>973</v>
      </c>
      <c r="G14020" s="83">
        <v>42878</v>
      </c>
      <c r="I14020">
        <v>2017</v>
      </c>
    </row>
    <row r="14021" spans="1:9" x14ac:dyDescent="0.25">
      <c r="A14021" t="s">
        <v>972</v>
      </c>
      <c r="B14021" t="s">
        <v>248</v>
      </c>
      <c r="C14021" s="76" t="s">
        <v>842</v>
      </c>
      <c r="D14021" t="s">
        <v>980</v>
      </c>
      <c r="E14021" s="82">
        <v>6.6</v>
      </c>
      <c r="F14021" t="s">
        <v>973</v>
      </c>
      <c r="G14021" s="83">
        <v>42879</v>
      </c>
      <c r="I14021">
        <v>2017</v>
      </c>
    </row>
    <row r="14022" spans="1:9" x14ac:dyDescent="0.25">
      <c r="A14022" t="s">
        <v>972</v>
      </c>
      <c r="B14022" t="s">
        <v>105</v>
      </c>
      <c r="C14022" s="76" t="s">
        <v>842</v>
      </c>
      <c r="D14022" t="s">
        <v>980</v>
      </c>
      <c r="E14022" s="82">
        <v>11</v>
      </c>
      <c r="F14022" t="s">
        <v>973</v>
      </c>
      <c r="G14022" s="83">
        <v>42879</v>
      </c>
      <c r="I14022">
        <v>2017</v>
      </c>
    </row>
    <row r="14023" spans="1:9" x14ac:dyDescent="0.25">
      <c r="A14023" t="s">
        <v>972</v>
      </c>
      <c r="B14023" t="s">
        <v>78</v>
      </c>
      <c r="C14023" s="76" t="s">
        <v>842</v>
      </c>
      <c r="D14023" t="s">
        <v>980</v>
      </c>
      <c r="E14023" s="82">
        <v>9</v>
      </c>
      <c r="F14023" t="s">
        <v>973</v>
      </c>
      <c r="G14023" s="83">
        <v>42880</v>
      </c>
      <c r="I14023">
        <v>2017</v>
      </c>
    </row>
    <row r="14024" spans="1:9" x14ac:dyDescent="0.25">
      <c r="A14024" t="s">
        <v>972</v>
      </c>
      <c r="B14024" t="s">
        <v>177</v>
      </c>
      <c r="C14024" s="76" t="s">
        <v>842</v>
      </c>
      <c r="D14024" t="s">
        <v>980</v>
      </c>
      <c r="E14024" s="82">
        <v>121.1</v>
      </c>
      <c r="F14024" t="s">
        <v>973</v>
      </c>
      <c r="G14024" s="83">
        <v>43084</v>
      </c>
      <c r="I14024">
        <v>2017</v>
      </c>
    </row>
    <row r="14025" spans="1:9" x14ac:dyDescent="0.25">
      <c r="A14025" t="s">
        <v>972</v>
      </c>
      <c r="B14025" t="s">
        <v>117</v>
      </c>
      <c r="C14025" s="76" t="s">
        <v>842</v>
      </c>
      <c r="D14025" t="s">
        <v>980</v>
      </c>
      <c r="E14025" s="82">
        <v>150</v>
      </c>
      <c r="F14025" t="s">
        <v>973</v>
      </c>
      <c r="G14025" s="83">
        <v>43661</v>
      </c>
      <c r="I14025">
        <v>2019</v>
      </c>
    </row>
    <row r="14026" spans="1:9" x14ac:dyDescent="0.25">
      <c r="A14026" t="s">
        <v>972</v>
      </c>
      <c r="B14026" t="s">
        <v>118</v>
      </c>
      <c r="C14026" s="76" t="s">
        <v>842</v>
      </c>
      <c r="D14026" t="s">
        <v>980</v>
      </c>
      <c r="E14026" s="82">
        <v>150</v>
      </c>
      <c r="F14026" t="s">
        <v>973</v>
      </c>
      <c r="G14026" s="83">
        <v>43683</v>
      </c>
      <c r="I14026">
        <v>2019</v>
      </c>
    </row>
    <row r="14027" spans="1:9" x14ac:dyDescent="0.25">
      <c r="A14027" t="s">
        <v>972</v>
      </c>
      <c r="B14027" t="s">
        <v>215</v>
      </c>
      <c r="C14027" s="76" t="s">
        <v>842</v>
      </c>
      <c r="D14027" t="s">
        <v>980</v>
      </c>
      <c r="E14027" s="82">
        <v>3</v>
      </c>
      <c r="F14027" t="s">
        <v>973</v>
      </c>
      <c r="G14027" s="83">
        <v>42881</v>
      </c>
      <c r="I14027">
        <v>2017</v>
      </c>
    </row>
    <row r="14028" spans="1:9" x14ac:dyDescent="0.25">
      <c r="A14028" t="s">
        <v>972</v>
      </c>
      <c r="B14028" t="s">
        <v>243</v>
      </c>
      <c r="C14028" s="76" t="s">
        <v>842</v>
      </c>
      <c r="D14028" t="s">
        <v>980</v>
      </c>
      <c r="E14028" s="82">
        <v>10</v>
      </c>
      <c r="F14028" t="s">
        <v>973</v>
      </c>
      <c r="G14028" s="83">
        <v>42881</v>
      </c>
      <c r="I14028">
        <v>2017</v>
      </c>
    </row>
    <row r="14029" spans="1:9" x14ac:dyDescent="0.25">
      <c r="A14029" t="s">
        <v>972</v>
      </c>
      <c r="B14029" t="s">
        <v>63</v>
      </c>
      <c r="C14029" s="76" t="s">
        <v>842</v>
      </c>
      <c r="D14029" t="s">
        <v>980</v>
      </c>
      <c r="E14029" s="82">
        <v>16</v>
      </c>
      <c r="F14029" t="s">
        <v>973</v>
      </c>
      <c r="G14029" s="83">
        <v>42900</v>
      </c>
      <c r="I14029">
        <v>2017</v>
      </c>
    </row>
    <row r="14030" spans="1:9" x14ac:dyDescent="0.25">
      <c r="A14030" t="s">
        <v>972</v>
      </c>
      <c r="B14030" t="s">
        <v>247</v>
      </c>
      <c r="C14030" s="76" t="s">
        <v>842</v>
      </c>
      <c r="D14030" t="s">
        <v>980</v>
      </c>
      <c r="E14030" s="82">
        <v>3.6</v>
      </c>
      <c r="F14030" t="s">
        <v>973</v>
      </c>
      <c r="G14030" s="83">
        <v>42895</v>
      </c>
      <c r="I14030">
        <v>2017</v>
      </c>
    </row>
    <row r="14031" spans="1:9" x14ac:dyDescent="0.25">
      <c r="A14031" t="s">
        <v>972</v>
      </c>
      <c r="B14031" t="s">
        <v>242</v>
      </c>
      <c r="C14031" s="76" t="s">
        <v>842</v>
      </c>
      <c r="D14031" t="s">
        <v>980</v>
      </c>
      <c r="E14031" s="82">
        <v>3</v>
      </c>
      <c r="F14031" t="s">
        <v>973</v>
      </c>
      <c r="G14031" s="83">
        <v>42885</v>
      </c>
      <c r="I14031">
        <v>2017</v>
      </c>
    </row>
    <row r="14032" spans="1:9" x14ac:dyDescent="0.25">
      <c r="A14032" t="s">
        <v>972</v>
      </c>
      <c r="B14032" s="74" t="s">
        <v>214</v>
      </c>
      <c r="C14032" s="76" t="s">
        <v>842</v>
      </c>
      <c r="D14032" t="s">
        <v>980</v>
      </c>
      <c r="E14032" s="82">
        <v>7.6</v>
      </c>
      <c r="F14032" t="s">
        <v>973</v>
      </c>
      <c r="G14032" s="83">
        <v>42887</v>
      </c>
      <c r="I14032">
        <v>2017</v>
      </c>
    </row>
    <row r="14033" spans="1:9" x14ac:dyDescent="0.25">
      <c r="A14033" t="s">
        <v>972</v>
      </c>
      <c r="B14033" t="s">
        <v>253</v>
      </c>
      <c r="C14033" s="76" t="s">
        <v>842</v>
      </c>
      <c r="D14033" t="s">
        <v>980</v>
      </c>
      <c r="E14033" s="82">
        <v>5.2</v>
      </c>
      <c r="F14033" t="s">
        <v>973</v>
      </c>
      <c r="G14033" s="83">
        <v>42894</v>
      </c>
      <c r="I14033">
        <v>2017</v>
      </c>
    </row>
    <row r="14034" spans="1:9" x14ac:dyDescent="0.25">
      <c r="A14034" t="s">
        <v>972</v>
      </c>
      <c r="B14034" t="s">
        <v>71</v>
      </c>
      <c r="C14034" s="76" t="s">
        <v>842</v>
      </c>
      <c r="D14034" t="s">
        <v>980</v>
      </c>
      <c r="E14034" s="82">
        <v>3.8</v>
      </c>
      <c r="F14034" t="s">
        <v>973</v>
      </c>
      <c r="G14034" s="83">
        <v>43004</v>
      </c>
      <c r="I14034">
        <v>2017</v>
      </c>
    </row>
    <row r="14035" spans="1:9" x14ac:dyDescent="0.25">
      <c r="A14035" t="s">
        <v>972</v>
      </c>
      <c r="B14035" t="s">
        <v>199</v>
      </c>
      <c r="C14035" s="76" t="s">
        <v>842</v>
      </c>
      <c r="D14035" t="s">
        <v>980</v>
      </c>
      <c r="E14035" s="82">
        <v>6</v>
      </c>
      <c r="F14035" t="s">
        <v>973</v>
      </c>
      <c r="G14035" s="83">
        <v>42858</v>
      </c>
      <c r="I14035">
        <v>2017</v>
      </c>
    </row>
    <row r="14036" spans="1:9" x14ac:dyDescent="0.25">
      <c r="A14036" t="s">
        <v>972</v>
      </c>
      <c r="B14036" t="s">
        <v>113</v>
      </c>
      <c r="C14036" s="76" t="s">
        <v>842</v>
      </c>
      <c r="D14036" t="s">
        <v>980</v>
      </c>
      <c r="E14036" s="82">
        <v>6</v>
      </c>
      <c r="F14036" t="s">
        <v>973</v>
      </c>
      <c r="G14036" s="83">
        <v>42877</v>
      </c>
      <c r="I14036">
        <v>2017</v>
      </c>
    </row>
    <row r="14037" spans="1:9" x14ac:dyDescent="0.25">
      <c r="A14037" t="s">
        <v>972</v>
      </c>
      <c r="B14037" t="s">
        <v>103</v>
      </c>
      <c r="C14037" s="76" t="s">
        <v>842</v>
      </c>
      <c r="D14037" t="s">
        <v>980</v>
      </c>
      <c r="E14037" s="82">
        <v>6</v>
      </c>
      <c r="F14037" t="s">
        <v>973</v>
      </c>
      <c r="G14037" s="83">
        <v>42879</v>
      </c>
      <c r="I14037">
        <v>2017</v>
      </c>
    </row>
    <row r="14038" spans="1:9" x14ac:dyDescent="0.25">
      <c r="A14038" t="s">
        <v>972</v>
      </c>
      <c r="B14038" t="s">
        <v>109</v>
      </c>
      <c r="C14038" s="76" t="s">
        <v>842</v>
      </c>
      <c r="D14038" t="s">
        <v>980</v>
      </c>
      <c r="E14038" s="82">
        <v>5</v>
      </c>
      <c r="F14038" t="s">
        <v>973</v>
      </c>
      <c r="G14038" s="83">
        <v>42895</v>
      </c>
      <c r="I14038">
        <v>2017</v>
      </c>
    </row>
    <row r="14039" spans="1:9" x14ac:dyDescent="0.25">
      <c r="A14039" t="s">
        <v>972</v>
      </c>
      <c r="B14039" t="s">
        <v>177</v>
      </c>
      <c r="C14039" s="76" t="s">
        <v>842</v>
      </c>
      <c r="D14039" t="s">
        <v>980</v>
      </c>
      <c r="E14039" s="82">
        <v>6</v>
      </c>
      <c r="F14039" t="s">
        <v>973</v>
      </c>
      <c r="G14039" s="83">
        <v>42864</v>
      </c>
      <c r="I14039">
        <v>2017</v>
      </c>
    </row>
    <row r="14040" spans="1:9" x14ac:dyDescent="0.25">
      <c r="A14040" t="s">
        <v>972</v>
      </c>
      <c r="B14040" t="s">
        <v>278</v>
      </c>
      <c r="C14040" s="76" t="s">
        <v>842</v>
      </c>
      <c r="D14040" t="s">
        <v>980</v>
      </c>
      <c r="E14040" s="82">
        <v>6</v>
      </c>
      <c r="F14040" t="s">
        <v>973</v>
      </c>
      <c r="G14040" s="83">
        <v>43102</v>
      </c>
      <c r="I14040">
        <v>2018</v>
      </c>
    </row>
    <row r="14041" spans="1:9" x14ac:dyDescent="0.25">
      <c r="A14041" t="s">
        <v>972</v>
      </c>
      <c r="B14041" t="s">
        <v>278</v>
      </c>
      <c r="C14041" s="76" t="s">
        <v>842</v>
      </c>
      <c r="D14041" t="s">
        <v>980</v>
      </c>
      <c r="E14041" s="82">
        <v>3</v>
      </c>
      <c r="F14041" t="s">
        <v>973</v>
      </c>
      <c r="G14041" s="83">
        <v>42878</v>
      </c>
      <c r="I14041">
        <v>2017</v>
      </c>
    </row>
    <row r="14042" spans="1:9" x14ac:dyDescent="0.25">
      <c r="A14042" t="s">
        <v>972</v>
      </c>
      <c r="B14042" t="s">
        <v>253</v>
      </c>
      <c r="C14042" s="76" t="s">
        <v>842</v>
      </c>
      <c r="D14042" t="s">
        <v>980</v>
      </c>
      <c r="E14042" s="82">
        <v>7.6</v>
      </c>
      <c r="F14042" t="s">
        <v>973</v>
      </c>
      <c r="G14042" s="83">
        <v>42907</v>
      </c>
      <c r="I14042">
        <v>2017</v>
      </c>
    </row>
    <row r="14043" spans="1:9" x14ac:dyDescent="0.25">
      <c r="A14043" t="s">
        <v>972</v>
      </c>
      <c r="B14043" t="s">
        <v>251</v>
      </c>
      <c r="C14043" s="76" t="s">
        <v>842</v>
      </c>
      <c r="D14043" t="s">
        <v>980</v>
      </c>
      <c r="E14043" s="82">
        <v>6</v>
      </c>
      <c r="F14043" t="s">
        <v>973</v>
      </c>
      <c r="G14043" s="83">
        <v>43077</v>
      </c>
      <c r="I14043">
        <v>2017</v>
      </c>
    </row>
    <row r="14044" spans="1:9" x14ac:dyDescent="0.25">
      <c r="A14044" t="s">
        <v>972</v>
      </c>
      <c r="B14044" t="s">
        <v>66</v>
      </c>
      <c r="C14044" s="76" t="s">
        <v>842</v>
      </c>
      <c r="D14044" t="s">
        <v>980</v>
      </c>
      <c r="E14044" s="82">
        <v>6</v>
      </c>
      <c r="F14044" t="s">
        <v>973</v>
      </c>
      <c r="G14044" s="83">
        <v>42886</v>
      </c>
      <c r="I14044">
        <v>2017</v>
      </c>
    </row>
    <row r="14045" spans="1:9" x14ac:dyDescent="0.25">
      <c r="A14045" t="s">
        <v>972</v>
      </c>
      <c r="B14045" t="s">
        <v>241</v>
      </c>
      <c r="C14045" s="76" t="s">
        <v>842</v>
      </c>
      <c r="D14045" t="s">
        <v>980</v>
      </c>
      <c r="E14045" s="82">
        <v>6</v>
      </c>
      <c r="F14045" t="s">
        <v>973</v>
      </c>
      <c r="G14045" s="83">
        <v>42846</v>
      </c>
      <c r="I14045">
        <v>2017</v>
      </c>
    </row>
    <row r="14046" spans="1:9" x14ac:dyDescent="0.25">
      <c r="A14046" t="s">
        <v>972</v>
      </c>
      <c r="B14046" t="s">
        <v>240</v>
      </c>
      <c r="C14046" s="76" t="s">
        <v>842</v>
      </c>
      <c r="D14046" t="s">
        <v>980</v>
      </c>
      <c r="E14046" s="82">
        <v>3</v>
      </c>
      <c r="F14046" t="s">
        <v>973</v>
      </c>
      <c r="G14046" s="83">
        <v>42895</v>
      </c>
      <c r="I14046">
        <v>2017</v>
      </c>
    </row>
    <row r="14047" spans="1:9" x14ac:dyDescent="0.25">
      <c r="A14047" t="s">
        <v>972</v>
      </c>
      <c r="B14047" t="s">
        <v>279</v>
      </c>
      <c r="C14047" s="76" t="s">
        <v>842</v>
      </c>
      <c r="D14047" t="s">
        <v>980</v>
      </c>
      <c r="E14047" s="82">
        <v>12.5</v>
      </c>
      <c r="F14047" t="s">
        <v>973</v>
      </c>
      <c r="G14047" s="83">
        <v>42899</v>
      </c>
      <c r="I14047">
        <v>2017</v>
      </c>
    </row>
    <row r="14048" spans="1:9" x14ac:dyDescent="0.25">
      <c r="A14048" t="s">
        <v>972</v>
      </c>
      <c r="B14048" t="s">
        <v>79</v>
      </c>
      <c r="C14048" s="76" t="s">
        <v>842</v>
      </c>
      <c r="D14048" t="s">
        <v>980</v>
      </c>
      <c r="E14048" s="82">
        <v>5</v>
      </c>
      <c r="F14048" t="s">
        <v>973</v>
      </c>
      <c r="G14048" s="83">
        <v>42830</v>
      </c>
      <c r="I14048">
        <v>2017</v>
      </c>
    </row>
    <row r="14049" spans="1:9" ht="14.45" customHeight="1" x14ac:dyDescent="0.25">
      <c r="A14049" t="s">
        <v>972</v>
      </c>
      <c r="B14049" t="s">
        <v>81</v>
      </c>
      <c r="C14049" s="76" t="s">
        <v>842</v>
      </c>
      <c r="D14049" t="s">
        <v>980</v>
      </c>
      <c r="E14049" s="82">
        <v>135</v>
      </c>
      <c r="F14049" t="s">
        <v>973</v>
      </c>
      <c r="G14049" s="83">
        <v>42908</v>
      </c>
      <c r="I14049">
        <v>2017</v>
      </c>
    </row>
    <row r="14050" spans="1:9" ht="14.45" customHeight="1" x14ac:dyDescent="0.25">
      <c r="A14050" t="s">
        <v>972</v>
      </c>
      <c r="B14050" t="s">
        <v>94</v>
      </c>
      <c r="C14050" s="76" t="s">
        <v>842</v>
      </c>
      <c r="D14050" t="s">
        <v>980</v>
      </c>
      <c r="E14050" s="82">
        <v>6</v>
      </c>
      <c r="F14050" t="s">
        <v>973</v>
      </c>
      <c r="G14050" s="83">
        <v>42857</v>
      </c>
      <c r="I14050">
        <v>2017</v>
      </c>
    </row>
    <row r="14051" spans="1:9" x14ac:dyDescent="0.25">
      <c r="A14051" t="s">
        <v>972</v>
      </c>
      <c r="B14051" t="s">
        <v>1022</v>
      </c>
      <c r="C14051" s="76" t="s">
        <v>842</v>
      </c>
      <c r="D14051" t="s">
        <v>980</v>
      </c>
      <c r="E14051" s="82">
        <v>6</v>
      </c>
      <c r="F14051" t="s">
        <v>973</v>
      </c>
      <c r="G14051" s="83">
        <v>42877</v>
      </c>
      <c r="I14051">
        <v>2017</v>
      </c>
    </row>
    <row r="14052" spans="1:9" x14ac:dyDescent="0.25">
      <c r="A14052" t="s">
        <v>972</v>
      </c>
      <c r="B14052" t="s">
        <v>242</v>
      </c>
      <c r="C14052" s="76" t="s">
        <v>842</v>
      </c>
      <c r="D14052" t="s">
        <v>980</v>
      </c>
      <c r="E14052" s="82">
        <v>3</v>
      </c>
      <c r="F14052" t="s">
        <v>973</v>
      </c>
      <c r="G14052" s="83">
        <v>42844</v>
      </c>
      <c r="I14052">
        <v>2017</v>
      </c>
    </row>
    <row r="14053" spans="1:9" x14ac:dyDescent="0.25">
      <c r="A14053" t="s">
        <v>972</v>
      </c>
      <c r="B14053" t="s">
        <v>246</v>
      </c>
      <c r="C14053" s="76" t="s">
        <v>842</v>
      </c>
      <c r="D14053" t="s">
        <v>980</v>
      </c>
      <c r="E14053" s="82">
        <v>6.6</v>
      </c>
      <c r="F14053" t="s">
        <v>973</v>
      </c>
      <c r="G14053" s="83">
        <v>42856</v>
      </c>
      <c r="I14053">
        <v>2017</v>
      </c>
    </row>
    <row r="14054" spans="1:9" x14ac:dyDescent="0.25">
      <c r="A14054" t="s">
        <v>972</v>
      </c>
      <c r="B14054" t="s">
        <v>209</v>
      </c>
      <c r="C14054" s="76" t="s">
        <v>842</v>
      </c>
      <c r="D14054" t="s">
        <v>980</v>
      </c>
      <c r="E14054" s="82">
        <v>3.6</v>
      </c>
      <c r="F14054" t="s">
        <v>973</v>
      </c>
      <c r="G14054" s="83">
        <v>42866</v>
      </c>
      <c r="I14054">
        <v>2017</v>
      </c>
    </row>
    <row r="14055" spans="1:9" x14ac:dyDescent="0.25">
      <c r="A14055" t="s">
        <v>972</v>
      </c>
      <c r="B14055" t="s">
        <v>246</v>
      </c>
      <c r="C14055" s="76" t="s">
        <v>842</v>
      </c>
      <c r="D14055" t="s">
        <v>980</v>
      </c>
      <c r="E14055" s="82">
        <v>10.4</v>
      </c>
      <c r="F14055" t="s">
        <v>973</v>
      </c>
      <c r="G14055" s="83">
        <v>42895</v>
      </c>
      <c r="I14055">
        <v>2017</v>
      </c>
    </row>
    <row r="14056" spans="1:9" x14ac:dyDescent="0.25">
      <c r="A14056" t="s">
        <v>972</v>
      </c>
      <c r="B14056" t="s">
        <v>71</v>
      </c>
      <c r="C14056" s="76" t="s">
        <v>842</v>
      </c>
      <c r="D14056" t="s">
        <v>980</v>
      </c>
      <c r="E14056" s="82">
        <v>3.6</v>
      </c>
      <c r="F14056" t="s">
        <v>973</v>
      </c>
      <c r="G14056" s="83">
        <v>42859</v>
      </c>
      <c r="I14056">
        <v>2017</v>
      </c>
    </row>
    <row r="14057" spans="1:9" x14ac:dyDescent="0.25">
      <c r="A14057" t="s">
        <v>972</v>
      </c>
      <c r="B14057" t="s">
        <v>199</v>
      </c>
      <c r="C14057" s="76" t="s">
        <v>842</v>
      </c>
      <c r="D14057" t="s">
        <v>980</v>
      </c>
      <c r="E14057" s="82">
        <v>6.6</v>
      </c>
      <c r="F14057" t="s">
        <v>973</v>
      </c>
      <c r="G14057" s="83">
        <v>42878</v>
      </c>
      <c r="I14057">
        <v>2017</v>
      </c>
    </row>
    <row r="14058" spans="1:9" x14ac:dyDescent="0.25">
      <c r="A14058" t="s">
        <v>972</v>
      </c>
      <c r="B14058" t="s">
        <v>210</v>
      </c>
      <c r="C14058" s="76" t="s">
        <v>842</v>
      </c>
      <c r="D14058" t="s">
        <v>980</v>
      </c>
      <c r="E14058" s="82">
        <v>4.4800000000000004</v>
      </c>
      <c r="F14058" t="s">
        <v>973</v>
      </c>
      <c r="G14058" s="83">
        <v>42860</v>
      </c>
      <c r="I14058">
        <v>2017</v>
      </c>
    </row>
    <row r="14059" spans="1:9" x14ac:dyDescent="0.25">
      <c r="A14059" t="s">
        <v>972</v>
      </c>
      <c r="B14059" t="s">
        <v>198</v>
      </c>
      <c r="C14059" s="76" t="s">
        <v>842</v>
      </c>
      <c r="D14059" t="s">
        <v>980</v>
      </c>
      <c r="E14059" s="82">
        <v>5.76</v>
      </c>
      <c r="F14059" t="s">
        <v>973</v>
      </c>
      <c r="G14059" s="83">
        <v>42853</v>
      </c>
      <c r="I14059">
        <v>2017</v>
      </c>
    </row>
    <row r="14060" spans="1:9" x14ac:dyDescent="0.25">
      <c r="A14060" t="s">
        <v>972</v>
      </c>
      <c r="B14060" t="s">
        <v>107</v>
      </c>
      <c r="C14060" s="76" t="s">
        <v>842</v>
      </c>
      <c r="D14060" t="s">
        <v>980</v>
      </c>
      <c r="E14060" s="82">
        <v>3</v>
      </c>
      <c r="F14060" t="s">
        <v>973</v>
      </c>
      <c r="G14060" s="83">
        <v>42888</v>
      </c>
      <c r="I14060">
        <v>2017</v>
      </c>
    </row>
    <row r="14061" spans="1:9" x14ac:dyDescent="0.25">
      <c r="A14061" t="s">
        <v>972</v>
      </c>
      <c r="B14061" t="s">
        <v>239</v>
      </c>
      <c r="C14061" s="76" t="s">
        <v>842</v>
      </c>
      <c r="D14061" t="s">
        <v>980</v>
      </c>
      <c r="E14061" s="82">
        <v>6</v>
      </c>
      <c r="F14061" t="s">
        <v>973</v>
      </c>
      <c r="G14061" s="83">
        <v>42872</v>
      </c>
      <c r="I14061">
        <v>2017</v>
      </c>
    </row>
    <row r="14062" spans="1:9" x14ac:dyDescent="0.25">
      <c r="A14062" t="s">
        <v>972</v>
      </c>
      <c r="B14062" t="s">
        <v>239</v>
      </c>
      <c r="C14062" s="76" t="s">
        <v>842</v>
      </c>
      <c r="D14062" t="s">
        <v>980</v>
      </c>
      <c r="E14062" s="82">
        <v>5.2</v>
      </c>
      <c r="F14062" t="s">
        <v>973</v>
      </c>
      <c r="G14062" s="83">
        <v>42874</v>
      </c>
      <c r="I14062">
        <v>2017</v>
      </c>
    </row>
    <row r="14063" spans="1:9" x14ac:dyDescent="0.25">
      <c r="A14063" t="s">
        <v>972</v>
      </c>
      <c r="B14063" t="s">
        <v>153</v>
      </c>
      <c r="C14063" s="76" t="s">
        <v>842</v>
      </c>
      <c r="D14063" t="s">
        <v>980</v>
      </c>
      <c r="E14063" s="82">
        <v>6</v>
      </c>
      <c r="F14063" t="s">
        <v>973</v>
      </c>
      <c r="G14063" s="83">
        <v>40511</v>
      </c>
      <c r="I14063">
        <v>2010</v>
      </c>
    </row>
    <row r="14064" spans="1:9" x14ac:dyDescent="0.25">
      <c r="A14064" t="s">
        <v>972</v>
      </c>
      <c r="B14064" t="s">
        <v>11</v>
      </c>
      <c r="C14064" s="76" t="s">
        <v>842</v>
      </c>
      <c r="D14064" t="s">
        <v>980</v>
      </c>
      <c r="E14064" s="82">
        <v>500</v>
      </c>
      <c r="F14064" t="s">
        <v>973</v>
      </c>
      <c r="G14064" s="83">
        <v>43614</v>
      </c>
      <c r="I14064">
        <v>2019</v>
      </c>
    </row>
    <row r="14065" spans="1:9" x14ac:dyDescent="0.25">
      <c r="A14065" t="s">
        <v>972</v>
      </c>
      <c r="B14065" t="s">
        <v>107</v>
      </c>
      <c r="C14065" s="76" t="s">
        <v>842</v>
      </c>
      <c r="D14065" t="s">
        <v>980</v>
      </c>
      <c r="E14065" s="82">
        <v>5</v>
      </c>
      <c r="F14065" t="s">
        <v>973</v>
      </c>
      <c r="G14065" s="83">
        <v>42870</v>
      </c>
      <c r="I14065">
        <v>2017</v>
      </c>
    </row>
    <row r="14066" spans="1:9" x14ac:dyDescent="0.25">
      <c r="A14066" t="s">
        <v>972</v>
      </c>
      <c r="B14066" t="s">
        <v>153</v>
      </c>
      <c r="C14066" s="76" t="s">
        <v>842</v>
      </c>
      <c r="D14066" t="s">
        <v>980</v>
      </c>
      <c r="E14066" s="82">
        <v>6</v>
      </c>
      <c r="F14066" t="s">
        <v>973</v>
      </c>
      <c r="G14066" s="83">
        <v>42853</v>
      </c>
      <c r="I14066">
        <v>2017</v>
      </c>
    </row>
    <row r="14067" spans="1:9" x14ac:dyDescent="0.25">
      <c r="A14067" t="s">
        <v>972</v>
      </c>
      <c r="B14067" t="s">
        <v>231</v>
      </c>
      <c r="C14067" s="76" t="s">
        <v>842</v>
      </c>
      <c r="D14067" t="s">
        <v>980</v>
      </c>
      <c r="E14067" s="82">
        <v>6</v>
      </c>
      <c r="F14067" t="s">
        <v>973</v>
      </c>
      <c r="G14067" s="83">
        <v>42874</v>
      </c>
      <c r="I14067">
        <v>2017</v>
      </c>
    </row>
    <row r="14068" spans="1:9" x14ac:dyDescent="0.25">
      <c r="A14068" t="s">
        <v>972</v>
      </c>
      <c r="B14068" t="s">
        <v>257</v>
      </c>
      <c r="C14068" s="76" t="s">
        <v>842</v>
      </c>
      <c r="D14068" t="s">
        <v>980</v>
      </c>
      <c r="E14068" s="82">
        <v>3</v>
      </c>
      <c r="F14068" t="s">
        <v>973</v>
      </c>
      <c r="G14068" s="83">
        <v>42948</v>
      </c>
      <c r="I14068">
        <v>2017</v>
      </c>
    </row>
    <row r="14069" spans="1:9" x14ac:dyDescent="0.25">
      <c r="A14069" t="s">
        <v>972</v>
      </c>
      <c r="B14069" t="s">
        <v>153</v>
      </c>
      <c r="C14069" s="76" t="s">
        <v>842</v>
      </c>
      <c r="D14069" t="s">
        <v>980</v>
      </c>
      <c r="E14069" s="82">
        <v>5.36</v>
      </c>
      <c r="F14069" t="s">
        <v>973</v>
      </c>
      <c r="G14069" s="83">
        <v>40971</v>
      </c>
      <c r="I14069">
        <v>2012</v>
      </c>
    </row>
    <row r="14070" spans="1:9" x14ac:dyDescent="0.25">
      <c r="A14070" t="s">
        <v>972</v>
      </c>
      <c r="B14070" t="s">
        <v>257</v>
      </c>
      <c r="C14070" s="76" t="s">
        <v>842</v>
      </c>
      <c r="D14070" t="s">
        <v>980</v>
      </c>
      <c r="E14070" s="82">
        <v>4.2</v>
      </c>
      <c r="F14070" t="s">
        <v>973</v>
      </c>
      <c r="G14070" s="83">
        <v>43082</v>
      </c>
      <c r="I14070">
        <v>2017</v>
      </c>
    </row>
    <row r="14071" spans="1:9" x14ac:dyDescent="0.25">
      <c r="A14071" t="s">
        <v>972</v>
      </c>
      <c r="B14071" t="s">
        <v>136</v>
      </c>
      <c r="C14071" s="76" t="s">
        <v>842</v>
      </c>
      <c r="D14071" t="s">
        <v>980</v>
      </c>
      <c r="E14071" s="82">
        <v>4.3</v>
      </c>
      <c r="F14071" t="s">
        <v>973</v>
      </c>
      <c r="G14071" s="83">
        <v>41277</v>
      </c>
      <c r="I14071">
        <v>2013</v>
      </c>
    </row>
    <row r="14072" spans="1:9" x14ac:dyDescent="0.25">
      <c r="A14072" t="s">
        <v>972</v>
      </c>
      <c r="B14072" t="s">
        <v>139</v>
      </c>
      <c r="C14072" s="76" t="s">
        <v>842</v>
      </c>
      <c r="D14072" t="s">
        <v>980</v>
      </c>
      <c r="E14072" s="82">
        <v>14.59</v>
      </c>
      <c r="F14072" t="s">
        <v>973</v>
      </c>
      <c r="G14072" s="83">
        <v>41117</v>
      </c>
      <c r="I14072">
        <v>2012</v>
      </c>
    </row>
    <row r="14073" spans="1:9" x14ac:dyDescent="0.25">
      <c r="A14073" t="s">
        <v>972</v>
      </c>
      <c r="B14073" t="s">
        <v>180</v>
      </c>
      <c r="C14073" s="76" t="s">
        <v>842</v>
      </c>
      <c r="D14073" t="s">
        <v>980</v>
      </c>
      <c r="E14073" s="82">
        <v>3.25</v>
      </c>
      <c r="F14073" t="s">
        <v>973</v>
      </c>
      <c r="G14073" s="83">
        <v>42940</v>
      </c>
      <c r="I14073">
        <v>2017</v>
      </c>
    </row>
    <row r="14074" spans="1:9" x14ac:dyDescent="0.25">
      <c r="A14074" t="s">
        <v>972</v>
      </c>
      <c r="B14074" t="s">
        <v>240</v>
      </c>
      <c r="C14074" s="76" t="s">
        <v>842</v>
      </c>
      <c r="D14074" t="s">
        <v>980</v>
      </c>
      <c r="E14074" s="82">
        <v>3</v>
      </c>
      <c r="F14074" t="s">
        <v>973</v>
      </c>
      <c r="G14074" s="83">
        <v>42860</v>
      </c>
      <c r="I14074">
        <v>2017</v>
      </c>
    </row>
    <row r="14075" spans="1:9" x14ac:dyDescent="0.25">
      <c r="A14075" t="s">
        <v>972</v>
      </c>
      <c r="B14075" t="s">
        <v>257</v>
      </c>
      <c r="C14075" s="76" t="s">
        <v>842</v>
      </c>
      <c r="D14075" t="s">
        <v>980</v>
      </c>
      <c r="E14075" s="82">
        <v>11.8</v>
      </c>
      <c r="F14075" t="s">
        <v>973</v>
      </c>
      <c r="G14075" s="83">
        <v>42972</v>
      </c>
      <c r="I14075">
        <v>2017</v>
      </c>
    </row>
    <row r="14076" spans="1:9" x14ac:dyDescent="0.25">
      <c r="A14076" t="s">
        <v>972</v>
      </c>
      <c r="B14076" t="s">
        <v>239</v>
      </c>
      <c r="C14076" s="76" t="s">
        <v>842</v>
      </c>
      <c r="D14076" t="s">
        <v>980</v>
      </c>
      <c r="E14076" s="82">
        <v>6.75</v>
      </c>
      <c r="F14076" t="s">
        <v>973</v>
      </c>
      <c r="G14076" s="83">
        <v>42944</v>
      </c>
      <c r="I14076">
        <v>2017</v>
      </c>
    </row>
    <row r="14077" spans="1:9" x14ac:dyDescent="0.25">
      <c r="A14077" t="s">
        <v>972</v>
      </c>
      <c r="B14077" t="s">
        <v>153</v>
      </c>
      <c r="C14077" s="76" t="s">
        <v>842</v>
      </c>
      <c r="D14077" t="s">
        <v>980</v>
      </c>
      <c r="E14077" s="82">
        <v>7.7</v>
      </c>
      <c r="F14077" t="s">
        <v>973</v>
      </c>
      <c r="G14077" s="83">
        <v>40480</v>
      </c>
      <c r="I14077">
        <v>2010</v>
      </c>
    </row>
    <row r="14078" spans="1:9" x14ac:dyDescent="0.25">
      <c r="A14078" t="s">
        <v>972</v>
      </c>
      <c r="B14078" t="s">
        <v>232</v>
      </c>
      <c r="C14078" s="76" t="s">
        <v>842</v>
      </c>
      <c r="D14078" t="s">
        <v>980</v>
      </c>
      <c r="E14078" s="82">
        <v>7.6</v>
      </c>
      <c r="F14078" t="s">
        <v>973</v>
      </c>
      <c r="G14078" s="83">
        <v>42990</v>
      </c>
      <c r="I14078">
        <v>2017</v>
      </c>
    </row>
    <row r="14079" spans="1:9" x14ac:dyDescent="0.25">
      <c r="A14079" t="s">
        <v>972</v>
      </c>
      <c r="B14079" t="s">
        <v>215</v>
      </c>
      <c r="C14079" s="76" t="s">
        <v>842</v>
      </c>
      <c r="D14079" t="s">
        <v>980</v>
      </c>
      <c r="E14079" s="82">
        <v>7.6</v>
      </c>
      <c r="F14079" t="s">
        <v>973</v>
      </c>
      <c r="G14079" s="83">
        <v>42909</v>
      </c>
      <c r="I14079">
        <v>2017</v>
      </c>
    </row>
    <row r="14080" spans="1:9" x14ac:dyDescent="0.25">
      <c r="A14080" t="s">
        <v>972</v>
      </c>
      <c r="B14080" t="s">
        <v>96</v>
      </c>
      <c r="C14080" s="76" t="s">
        <v>842</v>
      </c>
      <c r="D14080" t="s">
        <v>980</v>
      </c>
      <c r="E14080" s="82">
        <v>7.6</v>
      </c>
      <c r="F14080" t="s">
        <v>973</v>
      </c>
      <c r="G14080" s="83">
        <v>42908</v>
      </c>
      <c r="I14080">
        <v>2017</v>
      </c>
    </row>
    <row r="14081" spans="1:9" x14ac:dyDescent="0.25">
      <c r="A14081" t="s">
        <v>972</v>
      </c>
      <c r="B14081" t="s">
        <v>93</v>
      </c>
      <c r="C14081" s="76" t="s">
        <v>842</v>
      </c>
      <c r="D14081" t="s">
        <v>980</v>
      </c>
      <c r="E14081" s="82">
        <v>6</v>
      </c>
      <c r="F14081" t="s">
        <v>973</v>
      </c>
      <c r="G14081" s="83">
        <v>42923</v>
      </c>
      <c r="I14081">
        <v>2017</v>
      </c>
    </row>
    <row r="14082" spans="1:9" x14ac:dyDescent="0.25">
      <c r="A14082" t="s">
        <v>972</v>
      </c>
      <c r="B14082" t="s">
        <v>122</v>
      </c>
      <c r="C14082" s="76" t="s">
        <v>842</v>
      </c>
      <c r="D14082" t="s">
        <v>980</v>
      </c>
      <c r="E14082" s="82">
        <v>11.4</v>
      </c>
      <c r="F14082" t="s">
        <v>973</v>
      </c>
      <c r="G14082" s="83">
        <v>42898</v>
      </c>
      <c r="I14082">
        <v>2017</v>
      </c>
    </row>
    <row r="14083" spans="1:9" x14ac:dyDescent="0.25">
      <c r="A14083" t="s">
        <v>972</v>
      </c>
      <c r="B14083" t="s">
        <v>122</v>
      </c>
      <c r="C14083" s="76" t="s">
        <v>842</v>
      </c>
      <c r="D14083" t="s">
        <v>980</v>
      </c>
      <c r="E14083" s="82">
        <v>3.6</v>
      </c>
      <c r="F14083" t="s">
        <v>973</v>
      </c>
      <c r="G14083" s="83">
        <v>42936</v>
      </c>
      <c r="I14083">
        <v>2017</v>
      </c>
    </row>
    <row r="14084" spans="1:9" x14ac:dyDescent="0.25">
      <c r="A14084" t="s">
        <v>972</v>
      </c>
      <c r="B14084" t="s">
        <v>223</v>
      </c>
      <c r="C14084" s="76" t="s">
        <v>842</v>
      </c>
      <c r="D14084" t="s">
        <v>980</v>
      </c>
      <c r="E14084" s="82">
        <v>5</v>
      </c>
      <c r="F14084" t="s">
        <v>973</v>
      </c>
      <c r="G14084" s="83">
        <v>42949</v>
      </c>
      <c r="I14084">
        <v>2017</v>
      </c>
    </row>
    <row r="14085" spans="1:9" x14ac:dyDescent="0.25">
      <c r="A14085" t="s">
        <v>972</v>
      </c>
      <c r="B14085" t="s">
        <v>246</v>
      </c>
      <c r="C14085" s="76" t="s">
        <v>842</v>
      </c>
      <c r="D14085" t="s">
        <v>980</v>
      </c>
      <c r="E14085" s="82">
        <v>7.6</v>
      </c>
      <c r="F14085" t="s">
        <v>973</v>
      </c>
      <c r="G14085" s="83">
        <v>42878</v>
      </c>
      <c r="I14085">
        <v>2017</v>
      </c>
    </row>
    <row r="14086" spans="1:9" x14ac:dyDescent="0.25">
      <c r="A14086" t="s">
        <v>972</v>
      </c>
      <c r="B14086" t="s">
        <v>78</v>
      </c>
      <c r="C14086" s="76" t="s">
        <v>842</v>
      </c>
      <c r="D14086" t="s">
        <v>980</v>
      </c>
      <c r="E14086" s="82">
        <v>10.4</v>
      </c>
      <c r="F14086" t="s">
        <v>973</v>
      </c>
      <c r="G14086" s="83">
        <v>42902</v>
      </c>
      <c r="I14086">
        <v>2017</v>
      </c>
    </row>
    <row r="14087" spans="1:9" x14ac:dyDescent="0.25">
      <c r="A14087" t="s">
        <v>972</v>
      </c>
      <c r="B14087" t="s">
        <v>142</v>
      </c>
      <c r="C14087" s="76" t="s">
        <v>842</v>
      </c>
      <c r="D14087" t="s">
        <v>980</v>
      </c>
      <c r="E14087" s="82">
        <v>3.8</v>
      </c>
      <c r="F14087" t="s">
        <v>973</v>
      </c>
      <c r="G14087" s="83">
        <v>42879</v>
      </c>
      <c r="I14087">
        <v>2017</v>
      </c>
    </row>
    <row r="14088" spans="1:9" x14ac:dyDescent="0.25">
      <c r="A14088" t="s">
        <v>972</v>
      </c>
      <c r="B14088" t="s">
        <v>245</v>
      </c>
      <c r="C14088" s="76" t="s">
        <v>842</v>
      </c>
      <c r="D14088" t="s">
        <v>980</v>
      </c>
      <c r="E14088" s="82">
        <v>4.05</v>
      </c>
      <c r="F14088" t="s">
        <v>973</v>
      </c>
      <c r="G14088" s="83">
        <v>42871</v>
      </c>
      <c r="I14088">
        <v>2017</v>
      </c>
    </row>
    <row r="14089" spans="1:9" x14ac:dyDescent="0.25">
      <c r="A14089" t="s">
        <v>972</v>
      </c>
      <c r="B14089" t="s">
        <v>140</v>
      </c>
      <c r="C14089" s="76" t="s">
        <v>842</v>
      </c>
      <c r="D14089" t="s">
        <v>980</v>
      </c>
      <c r="E14089" s="82">
        <v>5.5</v>
      </c>
      <c r="F14089" t="s">
        <v>973</v>
      </c>
      <c r="G14089" s="83">
        <v>42879</v>
      </c>
      <c r="I14089">
        <v>2017</v>
      </c>
    </row>
    <row r="14090" spans="1:9" x14ac:dyDescent="0.25">
      <c r="A14090" t="s">
        <v>972</v>
      </c>
      <c r="B14090" t="s">
        <v>115</v>
      </c>
      <c r="C14090" s="76" t="s">
        <v>842</v>
      </c>
      <c r="D14090" t="s">
        <v>980</v>
      </c>
      <c r="E14090" s="82">
        <v>5</v>
      </c>
      <c r="F14090" t="s">
        <v>973</v>
      </c>
      <c r="G14090" s="83">
        <v>42914</v>
      </c>
      <c r="I14090">
        <v>2017</v>
      </c>
    </row>
    <row r="14091" spans="1:9" x14ac:dyDescent="0.25">
      <c r="A14091" t="s">
        <v>972</v>
      </c>
      <c r="B14091" t="s">
        <v>251</v>
      </c>
      <c r="C14091" s="76" t="s">
        <v>842</v>
      </c>
      <c r="D14091" t="s">
        <v>980</v>
      </c>
      <c r="E14091" s="82">
        <v>5</v>
      </c>
      <c r="F14091" t="s">
        <v>973</v>
      </c>
      <c r="G14091" s="83">
        <v>42888</v>
      </c>
      <c r="I14091">
        <v>2017</v>
      </c>
    </row>
    <row r="14092" spans="1:9" x14ac:dyDescent="0.25">
      <c r="A14092" t="s">
        <v>972</v>
      </c>
      <c r="B14092" t="s">
        <v>231</v>
      </c>
      <c r="C14092" s="76" t="s">
        <v>842</v>
      </c>
      <c r="D14092" t="s">
        <v>980</v>
      </c>
      <c r="E14092" s="82">
        <v>6</v>
      </c>
      <c r="F14092" t="s">
        <v>973</v>
      </c>
      <c r="G14092" s="83">
        <v>42894</v>
      </c>
      <c r="I14092">
        <v>2017</v>
      </c>
    </row>
    <row r="14093" spans="1:9" x14ac:dyDescent="0.25">
      <c r="A14093" t="s">
        <v>972</v>
      </c>
      <c r="B14093" t="s">
        <v>246</v>
      </c>
      <c r="C14093" s="76" t="s">
        <v>842</v>
      </c>
      <c r="D14093" t="s">
        <v>980</v>
      </c>
      <c r="E14093" s="82">
        <v>3.8</v>
      </c>
      <c r="F14093" t="s">
        <v>973</v>
      </c>
      <c r="G14093" s="83">
        <v>42900</v>
      </c>
      <c r="I14093">
        <v>2017</v>
      </c>
    </row>
    <row r="14094" spans="1:9" x14ac:dyDescent="0.25">
      <c r="A14094" t="s">
        <v>972</v>
      </c>
      <c r="B14094" t="s">
        <v>93</v>
      </c>
      <c r="C14094" s="76" t="s">
        <v>842</v>
      </c>
      <c r="D14094" t="s">
        <v>980</v>
      </c>
      <c r="E14094" s="82">
        <v>6</v>
      </c>
      <c r="F14094" t="s">
        <v>973</v>
      </c>
      <c r="G14094" s="83">
        <v>42923</v>
      </c>
      <c r="I14094">
        <v>2017</v>
      </c>
    </row>
    <row r="14095" spans="1:9" x14ac:dyDescent="0.25">
      <c r="A14095" t="s">
        <v>972</v>
      </c>
      <c r="B14095" t="s">
        <v>278</v>
      </c>
      <c r="C14095" s="76" t="s">
        <v>842</v>
      </c>
      <c r="D14095" t="s">
        <v>980</v>
      </c>
      <c r="E14095" s="82">
        <v>3</v>
      </c>
      <c r="F14095" t="s">
        <v>973</v>
      </c>
      <c r="G14095" s="83">
        <v>43054</v>
      </c>
      <c r="I14095">
        <v>2017</v>
      </c>
    </row>
    <row r="14096" spans="1:9" x14ac:dyDescent="0.25">
      <c r="A14096" t="s">
        <v>972</v>
      </c>
      <c r="B14096" t="s">
        <v>184</v>
      </c>
      <c r="C14096" s="76" t="s">
        <v>842</v>
      </c>
      <c r="D14096" t="s">
        <v>980</v>
      </c>
      <c r="E14096" s="82">
        <v>6</v>
      </c>
      <c r="F14096" t="s">
        <v>973</v>
      </c>
      <c r="G14096" s="83">
        <v>42930</v>
      </c>
      <c r="I14096">
        <v>2017</v>
      </c>
    </row>
    <row r="14097" spans="1:9" x14ac:dyDescent="0.25">
      <c r="A14097" t="s">
        <v>972</v>
      </c>
      <c r="B14097" t="s">
        <v>278</v>
      </c>
      <c r="C14097" s="76" t="s">
        <v>842</v>
      </c>
      <c r="D14097" t="s">
        <v>980</v>
      </c>
      <c r="E14097" s="82">
        <v>7.6</v>
      </c>
      <c r="F14097" t="s">
        <v>973</v>
      </c>
      <c r="G14097" s="83">
        <v>42927</v>
      </c>
      <c r="I14097">
        <v>2017</v>
      </c>
    </row>
    <row r="14098" spans="1:9" x14ac:dyDescent="0.25">
      <c r="A14098" t="s">
        <v>972</v>
      </c>
      <c r="B14098" t="s">
        <v>278</v>
      </c>
      <c r="C14098" s="76" t="s">
        <v>842</v>
      </c>
      <c r="D14098" t="s">
        <v>980</v>
      </c>
      <c r="E14098" s="82">
        <v>6</v>
      </c>
      <c r="F14098" t="s">
        <v>973</v>
      </c>
      <c r="G14098" s="83">
        <v>42940</v>
      </c>
      <c r="I14098">
        <v>2017</v>
      </c>
    </row>
    <row r="14099" spans="1:9" x14ac:dyDescent="0.25">
      <c r="A14099" t="s">
        <v>972</v>
      </c>
      <c r="B14099" t="s">
        <v>245</v>
      </c>
      <c r="C14099" s="76" t="s">
        <v>842</v>
      </c>
      <c r="D14099" t="s">
        <v>980</v>
      </c>
      <c r="E14099" s="82">
        <v>7.6</v>
      </c>
      <c r="F14099" t="s">
        <v>973</v>
      </c>
      <c r="G14099" s="83">
        <v>42948</v>
      </c>
      <c r="I14099">
        <v>2017</v>
      </c>
    </row>
    <row r="14100" spans="1:9" x14ac:dyDescent="0.25">
      <c r="A14100" t="s">
        <v>972</v>
      </c>
      <c r="B14100" t="s">
        <v>184</v>
      </c>
      <c r="C14100" s="76" t="s">
        <v>842</v>
      </c>
      <c r="D14100" t="s">
        <v>980</v>
      </c>
      <c r="E14100" s="82">
        <v>6</v>
      </c>
      <c r="F14100" t="s">
        <v>973</v>
      </c>
      <c r="G14100" s="83">
        <v>42912</v>
      </c>
      <c r="I14100">
        <v>2017</v>
      </c>
    </row>
    <row r="14101" spans="1:9" x14ac:dyDescent="0.25">
      <c r="A14101" t="s">
        <v>972</v>
      </c>
      <c r="B14101" t="s">
        <v>245</v>
      </c>
      <c r="C14101" s="76" t="s">
        <v>842</v>
      </c>
      <c r="D14101" t="s">
        <v>980</v>
      </c>
      <c r="E14101" s="82">
        <v>6</v>
      </c>
      <c r="F14101" t="s">
        <v>973</v>
      </c>
      <c r="G14101" s="83">
        <v>42991</v>
      </c>
      <c r="I14101">
        <v>2017</v>
      </c>
    </row>
    <row r="14102" spans="1:9" ht="14.45" customHeight="1" x14ac:dyDescent="0.25">
      <c r="A14102" t="s">
        <v>972</v>
      </c>
      <c r="B14102" t="s">
        <v>229</v>
      </c>
      <c r="C14102" s="76" t="s">
        <v>842</v>
      </c>
      <c r="D14102" t="s">
        <v>980</v>
      </c>
      <c r="E14102" s="82">
        <v>7.6</v>
      </c>
      <c r="F14102" t="s">
        <v>973</v>
      </c>
      <c r="G14102" s="83">
        <v>42856</v>
      </c>
      <c r="I14102">
        <v>2017</v>
      </c>
    </row>
    <row r="14103" spans="1:9" ht="14.45" customHeight="1" x14ac:dyDescent="0.25">
      <c r="A14103" t="s">
        <v>972</v>
      </c>
      <c r="B14103" t="s">
        <v>71</v>
      </c>
      <c r="C14103" s="76" t="s">
        <v>842</v>
      </c>
      <c r="D14103" t="s">
        <v>980</v>
      </c>
      <c r="E14103" s="82">
        <v>7.6</v>
      </c>
      <c r="F14103" t="s">
        <v>973</v>
      </c>
      <c r="G14103" s="83">
        <v>42979</v>
      </c>
      <c r="I14103">
        <v>2017</v>
      </c>
    </row>
    <row r="14104" spans="1:9" x14ac:dyDescent="0.25">
      <c r="A14104" t="s">
        <v>972</v>
      </c>
      <c r="B14104" t="s">
        <v>246</v>
      </c>
      <c r="C14104" s="76" t="s">
        <v>842</v>
      </c>
      <c r="D14104" t="s">
        <v>980</v>
      </c>
      <c r="E14104" s="82">
        <v>3</v>
      </c>
      <c r="F14104" t="s">
        <v>973</v>
      </c>
      <c r="G14104" s="83">
        <v>42878</v>
      </c>
      <c r="I14104">
        <v>2017</v>
      </c>
    </row>
    <row r="14105" spans="1:9" x14ac:dyDescent="0.25">
      <c r="A14105" t="s">
        <v>972</v>
      </c>
      <c r="B14105" t="s">
        <v>199</v>
      </c>
      <c r="C14105" s="76" t="s">
        <v>842</v>
      </c>
      <c r="D14105" t="s">
        <v>980</v>
      </c>
      <c r="E14105" s="82">
        <v>3.8</v>
      </c>
      <c r="F14105" t="s">
        <v>973</v>
      </c>
      <c r="G14105" s="83">
        <v>42860</v>
      </c>
      <c r="I14105">
        <v>2017</v>
      </c>
    </row>
    <row r="14106" spans="1:9" x14ac:dyDescent="0.25">
      <c r="A14106" t="s">
        <v>972</v>
      </c>
      <c r="B14106" t="s">
        <v>179</v>
      </c>
      <c r="C14106" s="76" t="s">
        <v>842</v>
      </c>
      <c r="D14106" t="s">
        <v>980</v>
      </c>
      <c r="E14106" s="82">
        <v>11.4</v>
      </c>
      <c r="F14106" t="s">
        <v>973</v>
      </c>
      <c r="G14106" s="83">
        <v>42937</v>
      </c>
      <c r="I14106">
        <v>2017</v>
      </c>
    </row>
    <row r="14107" spans="1:9" x14ac:dyDescent="0.25">
      <c r="A14107" t="s">
        <v>972</v>
      </c>
      <c r="B14107" t="s">
        <v>133</v>
      </c>
      <c r="C14107" s="76" t="s">
        <v>842</v>
      </c>
      <c r="D14107" t="s">
        <v>980</v>
      </c>
      <c r="E14107" s="82">
        <v>5</v>
      </c>
      <c r="F14107" t="s">
        <v>973</v>
      </c>
      <c r="G14107" s="83">
        <v>42937</v>
      </c>
      <c r="I14107">
        <v>2017</v>
      </c>
    </row>
    <row r="14108" spans="1:9" x14ac:dyDescent="0.25">
      <c r="A14108" t="s">
        <v>972</v>
      </c>
      <c r="B14108" t="s">
        <v>253</v>
      </c>
      <c r="C14108" s="76" t="s">
        <v>842</v>
      </c>
      <c r="D14108" t="s">
        <v>980</v>
      </c>
      <c r="E14108" s="82">
        <v>3.8</v>
      </c>
      <c r="F14108" t="s">
        <v>973</v>
      </c>
      <c r="G14108" s="83">
        <v>42908</v>
      </c>
      <c r="I14108">
        <v>2017</v>
      </c>
    </row>
    <row r="14109" spans="1:9" x14ac:dyDescent="0.25">
      <c r="A14109" t="s">
        <v>972</v>
      </c>
      <c r="B14109" t="s">
        <v>178</v>
      </c>
      <c r="C14109" s="76" t="s">
        <v>842</v>
      </c>
      <c r="D14109" t="s">
        <v>980</v>
      </c>
      <c r="E14109" s="82">
        <v>6</v>
      </c>
      <c r="F14109" t="s">
        <v>973</v>
      </c>
      <c r="G14109" s="83">
        <v>42913</v>
      </c>
      <c r="I14109">
        <v>2017</v>
      </c>
    </row>
    <row r="14110" spans="1:9" x14ac:dyDescent="0.25">
      <c r="A14110" t="s">
        <v>972</v>
      </c>
      <c r="B14110" t="s">
        <v>199</v>
      </c>
      <c r="C14110" s="76" t="s">
        <v>842</v>
      </c>
      <c r="D14110" t="s">
        <v>980</v>
      </c>
      <c r="E14110" s="82">
        <v>11.4</v>
      </c>
      <c r="F14110" t="s">
        <v>973</v>
      </c>
      <c r="G14110" s="83">
        <v>42879</v>
      </c>
      <c r="I14110">
        <v>2017</v>
      </c>
    </row>
    <row r="14111" spans="1:9" x14ac:dyDescent="0.25">
      <c r="A14111" t="s">
        <v>972</v>
      </c>
      <c r="B14111" t="s">
        <v>247</v>
      </c>
      <c r="C14111" s="76" t="s">
        <v>842</v>
      </c>
      <c r="D14111" t="s">
        <v>980</v>
      </c>
      <c r="E14111" s="82">
        <v>3.6</v>
      </c>
      <c r="F14111" t="s">
        <v>973</v>
      </c>
      <c r="G14111" s="83">
        <v>42898</v>
      </c>
      <c r="I14111">
        <v>2017</v>
      </c>
    </row>
    <row r="14112" spans="1:9" x14ac:dyDescent="0.25">
      <c r="A14112" t="s">
        <v>972</v>
      </c>
      <c r="B14112" t="s">
        <v>82</v>
      </c>
      <c r="C14112" s="76" t="s">
        <v>842</v>
      </c>
      <c r="D14112" t="s">
        <v>980</v>
      </c>
      <c r="E14112" s="82">
        <v>6</v>
      </c>
      <c r="F14112" t="s">
        <v>973</v>
      </c>
      <c r="G14112" s="83">
        <v>42871</v>
      </c>
      <c r="I14112">
        <v>2017</v>
      </c>
    </row>
    <row r="14113" spans="1:9" x14ac:dyDescent="0.25">
      <c r="A14113" t="s">
        <v>972</v>
      </c>
      <c r="B14113" t="s">
        <v>203</v>
      </c>
      <c r="C14113" s="76" t="s">
        <v>842</v>
      </c>
      <c r="D14113" t="s">
        <v>980</v>
      </c>
      <c r="E14113" s="82">
        <v>3</v>
      </c>
      <c r="F14113" t="s">
        <v>973</v>
      </c>
      <c r="G14113" s="83">
        <v>42948</v>
      </c>
      <c r="I14113">
        <v>2017</v>
      </c>
    </row>
    <row r="14114" spans="1:9" x14ac:dyDescent="0.25">
      <c r="A14114" t="s">
        <v>972</v>
      </c>
      <c r="B14114" t="s">
        <v>200</v>
      </c>
      <c r="C14114" s="76" t="s">
        <v>842</v>
      </c>
      <c r="D14114" t="s">
        <v>980</v>
      </c>
      <c r="E14114" s="82">
        <v>4.6900000000000004</v>
      </c>
      <c r="F14114" t="s">
        <v>973</v>
      </c>
      <c r="G14114" s="83">
        <v>42944</v>
      </c>
      <c r="I14114">
        <v>2017</v>
      </c>
    </row>
    <row r="14115" spans="1:9" x14ac:dyDescent="0.25">
      <c r="A14115" t="s">
        <v>972</v>
      </c>
      <c r="B14115" t="s">
        <v>200</v>
      </c>
      <c r="C14115" s="76" t="s">
        <v>842</v>
      </c>
      <c r="D14115" t="s">
        <v>980</v>
      </c>
      <c r="E14115" s="82">
        <v>8</v>
      </c>
      <c r="F14115" t="s">
        <v>973</v>
      </c>
      <c r="G14115" s="83">
        <v>42935</v>
      </c>
      <c r="I14115">
        <v>2017</v>
      </c>
    </row>
    <row r="14116" spans="1:9" x14ac:dyDescent="0.25">
      <c r="A14116" t="s">
        <v>972</v>
      </c>
      <c r="B14116" t="s">
        <v>247</v>
      </c>
      <c r="C14116" s="76" t="s">
        <v>842</v>
      </c>
      <c r="D14116" t="s">
        <v>980</v>
      </c>
      <c r="E14116" s="82">
        <v>7.6</v>
      </c>
      <c r="F14116" t="s">
        <v>973</v>
      </c>
      <c r="G14116" s="83">
        <v>42887</v>
      </c>
      <c r="I14116">
        <v>2017</v>
      </c>
    </row>
    <row r="14117" spans="1:9" x14ac:dyDescent="0.25">
      <c r="A14117" t="s">
        <v>972</v>
      </c>
      <c r="B14117" t="s">
        <v>245</v>
      </c>
      <c r="C14117" s="76" t="s">
        <v>842</v>
      </c>
      <c r="D14117" t="s">
        <v>980</v>
      </c>
      <c r="E14117" s="82">
        <v>6</v>
      </c>
      <c r="F14117" t="s">
        <v>973</v>
      </c>
      <c r="G14117" s="83">
        <v>42879</v>
      </c>
      <c r="I14117">
        <v>2017</v>
      </c>
    </row>
    <row r="14118" spans="1:9" x14ac:dyDescent="0.25">
      <c r="A14118" t="s">
        <v>972</v>
      </c>
      <c r="B14118" t="s">
        <v>241</v>
      </c>
      <c r="C14118" s="76" t="s">
        <v>842</v>
      </c>
      <c r="D14118" t="s">
        <v>980</v>
      </c>
      <c r="E14118" s="82">
        <v>3.6</v>
      </c>
      <c r="F14118" t="s">
        <v>973</v>
      </c>
      <c r="G14118" s="83">
        <v>42894</v>
      </c>
      <c r="I14118">
        <v>2017</v>
      </c>
    </row>
    <row r="14119" spans="1:9" x14ac:dyDescent="0.25">
      <c r="A14119" t="s">
        <v>972</v>
      </c>
      <c r="B14119" t="s">
        <v>241</v>
      </c>
      <c r="C14119" s="76" t="s">
        <v>842</v>
      </c>
      <c r="D14119" t="s">
        <v>980</v>
      </c>
      <c r="E14119" s="82">
        <v>9</v>
      </c>
      <c r="F14119" t="s">
        <v>973</v>
      </c>
      <c r="G14119" s="83">
        <v>42880</v>
      </c>
      <c r="I14119">
        <v>2017</v>
      </c>
    </row>
    <row r="14120" spans="1:9" x14ac:dyDescent="0.25">
      <c r="A14120" t="s">
        <v>972</v>
      </c>
      <c r="B14120" t="s">
        <v>278</v>
      </c>
      <c r="C14120" s="76" t="s">
        <v>842</v>
      </c>
      <c r="D14120" t="s">
        <v>980</v>
      </c>
      <c r="E14120" s="82">
        <v>7.5</v>
      </c>
      <c r="F14120" t="s">
        <v>973</v>
      </c>
      <c r="G14120" s="83">
        <v>42877</v>
      </c>
      <c r="I14120">
        <v>2017</v>
      </c>
    </row>
    <row r="14121" spans="1:9" x14ac:dyDescent="0.25">
      <c r="A14121" t="s">
        <v>972</v>
      </c>
      <c r="B14121" t="s">
        <v>249</v>
      </c>
      <c r="C14121" s="76" t="s">
        <v>842</v>
      </c>
      <c r="D14121" t="s">
        <v>980</v>
      </c>
      <c r="E14121" s="82">
        <v>5</v>
      </c>
      <c r="F14121" t="s">
        <v>973</v>
      </c>
      <c r="G14121" s="83">
        <v>42915</v>
      </c>
      <c r="I14121">
        <v>2017</v>
      </c>
    </row>
    <row r="14122" spans="1:9" x14ac:dyDescent="0.25">
      <c r="A14122" t="s">
        <v>972</v>
      </c>
      <c r="B14122" t="s">
        <v>253</v>
      </c>
      <c r="C14122" s="76" t="s">
        <v>842</v>
      </c>
      <c r="D14122" t="s">
        <v>980</v>
      </c>
      <c r="E14122" s="82">
        <v>93</v>
      </c>
      <c r="F14122" t="s">
        <v>973</v>
      </c>
      <c r="G14122" s="83">
        <v>43097</v>
      </c>
      <c r="I14122">
        <v>2017</v>
      </c>
    </row>
    <row r="14123" spans="1:9" x14ac:dyDescent="0.25">
      <c r="A14123" t="s">
        <v>972</v>
      </c>
      <c r="B14123" t="s">
        <v>115</v>
      </c>
      <c r="C14123" s="76" t="s">
        <v>842</v>
      </c>
      <c r="D14123" t="s">
        <v>980</v>
      </c>
      <c r="E14123" s="82">
        <v>6.6</v>
      </c>
      <c r="F14123" t="s">
        <v>973</v>
      </c>
      <c r="G14123" s="83">
        <v>42908</v>
      </c>
      <c r="I14123">
        <v>2017</v>
      </c>
    </row>
    <row r="14124" spans="1:9" x14ac:dyDescent="0.25">
      <c r="A14124" t="s">
        <v>972</v>
      </c>
      <c r="B14124" s="74" t="s">
        <v>213</v>
      </c>
      <c r="C14124" s="76" t="s">
        <v>842</v>
      </c>
      <c r="D14124" t="s">
        <v>980</v>
      </c>
      <c r="E14124" s="82">
        <v>5.2</v>
      </c>
      <c r="F14124" t="s">
        <v>973</v>
      </c>
      <c r="G14124" s="83">
        <v>42992</v>
      </c>
      <c r="I14124">
        <v>2017</v>
      </c>
    </row>
    <row r="14125" spans="1:9" x14ac:dyDescent="0.25">
      <c r="A14125" t="s">
        <v>972</v>
      </c>
      <c r="B14125" t="s">
        <v>73</v>
      </c>
      <c r="C14125" s="76" t="s">
        <v>842</v>
      </c>
      <c r="D14125" t="s">
        <v>980</v>
      </c>
      <c r="E14125" s="82">
        <v>6.6</v>
      </c>
      <c r="F14125" t="s">
        <v>973</v>
      </c>
      <c r="G14125" s="83">
        <v>42934</v>
      </c>
      <c r="I14125">
        <v>2017</v>
      </c>
    </row>
    <row r="14126" spans="1:9" x14ac:dyDescent="0.25">
      <c r="A14126" t="s">
        <v>972</v>
      </c>
      <c r="B14126" t="s">
        <v>246</v>
      </c>
      <c r="C14126" s="76" t="s">
        <v>842</v>
      </c>
      <c r="D14126" t="s">
        <v>980</v>
      </c>
      <c r="E14126" s="82">
        <v>10</v>
      </c>
      <c r="F14126" t="s">
        <v>973</v>
      </c>
      <c r="G14126" s="83">
        <v>42916</v>
      </c>
      <c r="I14126">
        <v>2017</v>
      </c>
    </row>
    <row r="14127" spans="1:9" x14ac:dyDescent="0.25">
      <c r="A14127" t="s">
        <v>972</v>
      </c>
      <c r="B14127" t="s">
        <v>122</v>
      </c>
      <c r="C14127" s="76" t="s">
        <v>842</v>
      </c>
      <c r="D14127" t="s">
        <v>980</v>
      </c>
      <c r="E14127" s="82">
        <v>3.8</v>
      </c>
      <c r="F14127" t="s">
        <v>973</v>
      </c>
      <c r="G14127" s="83">
        <v>42956</v>
      </c>
      <c r="I14127">
        <v>2017</v>
      </c>
    </row>
    <row r="14128" spans="1:9" x14ac:dyDescent="0.25">
      <c r="A14128" t="s">
        <v>972</v>
      </c>
      <c r="B14128" t="s">
        <v>219</v>
      </c>
      <c r="C14128" s="76" t="s">
        <v>842</v>
      </c>
      <c r="D14128" t="s">
        <v>980</v>
      </c>
      <c r="E14128" s="82">
        <v>6</v>
      </c>
      <c r="F14128" t="s">
        <v>973</v>
      </c>
      <c r="G14128" s="83">
        <v>42877</v>
      </c>
      <c r="I14128">
        <v>2017</v>
      </c>
    </row>
    <row r="14129" spans="1:9" x14ac:dyDescent="0.25">
      <c r="A14129" t="s">
        <v>972</v>
      </c>
      <c r="B14129" t="s">
        <v>251</v>
      </c>
      <c r="C14129" s="76" t="s">
        <v>842</v>
      </c>
      <c r="D14129" t="s">
        <v>980</v>
      </c>
      <c r="E14129" s="82">
        <v>6</v>
      </c>
      <c r="F14129" t="s">
        <v>973</v>
      </c>
      <c r="G14129" s="83">
        <v>42923</v>
      </c>
      <c r="I14129">
        <v>2017</v>
      </c>
    </row>
    <row r="14130" spans="1:9" x14ac:dyDescent="0.25">
      <c r="A14130" t="s">
        <v>972</v>
      </c>
      <c r="B14130" t="s">
        <v>133</v>
      </c>
      <c r="C14130" s="76" t="s">
        <v>842</v>
      </c>
      <c r="D14130" t="s">
        <v>980</v>
      </c>
      <c r="E14130" s="82">
        <v>6</v>
      </c>
      <c r="F14130" t="s">
        <v>973</v>
      </c>
      <c r="G14130" s="83">
        <v>42998</v>
      </c>
      <c r="I14130">
        <v>2017</v>
      </c>
    </row>
    <row r="14131" spans="1:9" x14ac:dyDescent="0.25">
      <c r="A14131" t="s">
        <v>972</v>
      </c>
      <c r="B14131" t="s">
        <v>239</v>
      </c>
      <c r="C14131" s="76" t="s">
        <v>842</v>
      </c>
      <c r="D14131" t="s">
        <v>980</v>
      </c>
      <c r="E14131" s="82">
        <v>13.2</v>
      </c>
      <c r="F14131" t="s">
        <v>973</v>
      </c>
      <c r="G14131" s="83">
        <v>43000</v>
      </c>
      <c r="I14131">
        <v>2017</v>
      </c>
    </row>
    <row r="14132" spans="1:9" x14ac:dyDescent="0.25">
      <c r="A14132" t="s">
        <v>972</v>
      </c>
      <c r="B14132" t="s">
        <v>113</v>
      </c>
      <c r="C14132" s="76" t="s">
        <v>842</v>
      </c>
      <c r="D14132" t="s">
        <v>980</v>
      </c>
      <c r="E14132" s="82">
        <v>5.2</v>
      </c>
      <c r="F14132" t="s">
        <v>973</v>
      </c>
      <c r="G14132" s="83">
        <v>42908</v>
      </c>
      <c r="I14132">
        <v>2017</v>
      </c>
    </row>
    <row r="14133" spans="1:9" x14ac:dyDescent="0.25">
      <c r="A14133" t="s">
        <v>972</v>
      </c>
      <c r="B14133" t="s">
        <v>78</v>
      </c>
      <c r="C14133" s="76" t="s">
        <v>842</v>
      </c>
      <c r="D14133" t="s">
        <v>980</v>
      </c>
      <c r="E14133" s="82">
        <v>6.6</v>
      </c>
      <c r="F14133" t="s">
        <v>973</v>
      </c>
      <c r="G14133" s="83">
        <v>42902</v>
      </c>
      <c r="I14133">
        <v>2017</v>
      </c>
    </row>
    <row r="14134" spans="1:9" ht="14.45" customHeight="1" x14ac:dyDescent="0.25">
      <c r="A14134" t="s">
        <v>972</v>
      </c>
      <c r="B14134" t="s">
        <v>95</v>
      </c>
      <c r="C14134" s="76" t="s">
        <v>842</v>
      </c>
      <c r="D14134" t="s">
        <v>980</v>
      </c>
      <c r="E14134" s="82">
        <v>3.6</v>
      </c>
      <c r="F14134" t="s">
        <v>973</v>
      </c>
      <c r="G14134" s="83">
        <v>42937</v>
      </c>
      <c r="I14134">
        <v>2017</v>
      </c>
    </row>
    <row r="14135" spans="1:9" ht="14.45" customHeight="1" x14ac:dyDescent="0.25">
      <c r="A14135" t="s">
        <v>972</v>
      </c>
      <c r="B14135" t="s">
        <v>122</v>
      </c>
      <c r="C14135" s="76" t="s">
        <v>842</v>
      </c>
      <c r="D14135" t="s">
        <v>980</v>
      </c>
      <c r="E14135" s="82">
        <v>3.8</v>
      </c>
      <c r="F14135" t="s">
        <v>973</v>
      </c>
      <c r="G14135" s="83">
        <v>42867</v>
      </c>
      <c r="I14135">
        <v>2017</v>
      </c>
    </row>
    <row r="14136" spans="1:9" x14ac:dyDescent="0.25">
      <c r="A14136" t="s">
        <v>972</v>
      </c>
      <c r="B14136" t="s">
        <v>246</v>
      </c>
      <c r="C14136" s="76" t="s">
        <v>842</v>
      </c>
      <c r="D14136" t="s">
        <v>980</v>
      </c>
      <c r="E14136" s="82">
        <v>3</v>
      </c>
      <c r="F14136" t="s">
        <v>973</v>
      </c>
      <c r="G14136" s="83">
        <v>42886</v>
      </c>
      <c r="I14136">
        <v>2017</v>
      </c>
    </row>
    <row r="14137" spans="1:9" x14ac:dyDescent="0.25">
      <c r="A14137" t="s">
        <v>972</v>
      </c>
      <c r="B14137" t="s">
        <v>240</v>
      </c>
      <c r="C14137" s="76" t="s">
        <v>842</v>
      </c>
      <c r="D14137" t="s">
        <v>980</v>
      </c>
      <c r="E14137" s="82">
        <v>144</v>
      </c>
      <c r="F14137" t="s">
        <v>973</v>
      </c>
      <c r="G14137" s="83">
        <v>43013</v>
      </c>
      <c r="I14137">
        <v>2017</v>
      </c>
    </row>
    <row r="14138" spans="1:9" x14ac:dyDescent="0.25">
      <c r="A14138" t="s">
        <v>972</v>
      </c>
      <c r="B14138" t="s">
        <v>91</v>
      </c>
      <c r="C14138" s="76" t="s">
        <v>842</v>
      </c>
      <c r="D14138" t="s">
        <v>980</v>
      </c>
      <c r="E14138" s="82">
        <v>3.84</v>
      </c>
      <c r="F14138" t="s">
        <v>973</v>
      </c>
      <c r="G14138" s="83">
        <v>42949</v>
      </c>
      <c r="I14138">
        <v>2017</v>
      </c>
    </row>
    <row r="14139" spans="1:9" x14ac:dyDescent="0.25">
      <c r="A14139" t="s">
        <v>972</v>
      </c>
      <c r="B14139" t="s">
        <v>86</v>
      </c>
      <c r="C14139" s="76" t="s">
        <v>842</v>
      </c>
      <c r="D14139" t="s">
        <v>980</v>
      </c>
      <c r="E14139" s="82">
        <v>15</v>
      </c>
      <c r="F14139" t="s">
        <v>973</v>
      </c>
      <c r="G14139" s="83">
        <v>43055</v>
      </c>
      <c r="I14139">
        <v>2017</v>
      </c>
    </row>
    <row r="14140" spans="1:9" x14ac:dyDescent="0.25">
      <c r="A14140" t="s">
        <v>972</v>
      </c>
      <c r="B14140" t="s">
        <v>86</v>
      </c>
      <c r="C14140" s="76" t="s">
        <v>842</v>
      </c>
      <c r="D14140" t="s">
        <v>980</v>
      </c>
      <c r="E14140" s="82">
        <v>15</v>
      </c>
      <c r="F14140" t="s">
        <v>973</v>
      </c>
      <c r="G14140" s="83">
        <v>43032</v>
      </c>
      <c r="I14140">
        <v>2017</v>
      </c>
    </row>
    <row r="14141" spans="1:9" x14ac:dyDescent="0.25">
      <c r="A14141" t="s">
        <v>972</v>
      </c>
      <c r="B14141" t="s">
        <v>86</v>
      </c>
      <c r="C14141" s="76" t="s">
        <v>842</v>
      </c>
      <c r="D14141" t="s">
        <v>980</v>
      </c>
      <c r="E14141" s="82">
        <v>15</v>
      </c>
      <c r="F14141" t="s">
        <v>973</v>
      </c>
      <c r="G14141" s="83">
        <v>43055</v>
      </c>
      <c r="I14141">
        <v>2017</v>
      </c>
    </row>
    <row r="14142" spans="1:9" x14ac:dyDescent="0.25">
      <c r="A14142" t="s">
        <v>972</v>
      </c>
      <c r="B14142" t="s">
        <v>86</v>
      </c>
      <c r="C14142" s="76" t="s">
        <v>842</v>
      </c>
      <c r="D14142" t="s">
        <v>980</v>
      </c>
      <c r="E14142" s="82">
        <v>15</v>
      </c>
      <c r="F14142" t="s">
        <v>973</v>
      </c>
      <c r="G14142" s="83">
        <v>43032</v>
      </c>
      <c r="I14142">
        <v>2017</v>
      </c>
    </row>
    <row r="14143" spans="1:9" x14ac:dyDescent="0.25">
      <c r="A14143" t="s">
        <v>972</v>
      </c>
      <c r="B14143" t="s">
        <v>86</v>
      </c>
      <c r="C14143" s="76" t="s">
        <v>842</v>
      </c>
      <c r="D14143" t="s">
        <v>980</v>
      </c>
      <c r="E14143" s="82">
        <v>15</v>
      </c>
      <c r="F14143" t="s">
        <v>973</v>
      </c>
      <c r="G14143" s="83">
        <v>43284</v>
      </c>
      <c r="I14143">
        <v>2018</v>
      </c>
    </row>
    <row r="14144" spans="1:9" x14ac:dyDescent="0.25">
      <c r="A14144" t="s">
        <v>972</v>
      </c>
      <c r="B14144" t="s">
        <v>71</v>
      </c>
      <c r="C14144" s="76" t="s">
        <v>842</v>
      </c>
      <c r="D14144" t="s">
        <v>980</v>
      </c>
      <c r="E14144" s="82">
        <v>5</v>
      </c>
      <c r="F14144" t="s">
        <v>973</v>
      </c>
      <c r="G14144" s="83">
        <v>42887</v>
      </c>
      <c r="I14144">
        <v>2017</v>
      </c>
    </row>
    <row r="14145" spans="1:9" x14ac:dyDescent="0.25">
      <c r="A14145" t="s">
        <v>972</v>
      </c>
      <c r="B14145" t="s">
        <v>115</v>
      </c>
      <c r="C14145" s="76" t="s">
        <v>842</v>
      </c>
      <c r="D14145" t="s">
        <v>980</v>
      </c>
      <c r="E14145" s="82">
        <v>4.2</v>
      </c>
      <c r="F14145" t="s">
        <v>973</v>
      </c>
      <c r="G14145" s="83">
        <v>42894</v>
      </c>
      <c r="I14145">
        <v>2017</v>
      </c>
    </row>
    <row r="14146" spans="1:9" x14ac:dyDescent="0.25">
      <c r="A14146" t="s">
        <v>972</v>
      </c>
      <c r="B14146" t="s">
        <v>252</v>
      </c>
      <c r="C14146" s="76" t="s">
        <v>842</v>
      </c>
      <c r="D14146" t="s">
        <v>980</v>
      </c>
      <c r="E14146" s="82">
        <v>3.6</v>
      </c>
      <c r="F14146" t="s">
        <v>973</v>
      </c>
      <c r="G14146" s="83">
        <v>42991</v>
      </c>
      <c r="I14146">
        <v>2017</v>
      </c>
    </row>
    <row r="14147" spans="1:9" x14ac:dyDescent="0.25">
      <c r="A14147" t="s">
        <v>972</v>
      </c>
      <c r="B14147" t="s">
        <v>177</v>
      </c>
      <c r="C14147" s="76" t="s">
        <v>842</v>
      </c>
      <c r="D14147" t="s">
        <v>980</v>
      </c>
      <c r="E14147" s="82">
        <v>6.6</v>
      </c>
      <c r="F14147" t="s">
        <v>973</v>
      </c>
      <c r="G14147" s="83">
        <v>42923</v>
      </c>
      <c r="I14147">
        <v>2017</v>
      </c>
    </row>
    <row r="14148" spans="1:9" x14ac:dyDescent="0.25">
      <c r="A14148" t="s">
        <v>972</v>
      </c>
      <c r="B14148" t="s">
        <v>247</v>
      </c>
      <c r="C14148" s="76" t="s">
        <v>842</v>
      </c>
      <c r="D14148" t="s">
        <v>980</v>
      </c>
      <c r="E14148" s="82">
        <v>5.2</v>
      </c>
      <c r="F14148" t="s">
        <v>973</v>
      </c>
      <c r="G14148" s="83">
        <v>42898</v>
      </c>
      <c r="I14148">
        <v>2017</v>
      </c>
    </row>
    <row r="14149" spans="1:9" x14ac:dyDescent="0.25">
      <c r="A14149" t="s">
        <v>972</v>
      </c>
      <c r="B14149" t="s">
        <v>253</v>
      </c>
      <c r="C14149" s="76" t="s">
        <v>842</v>
      </c>
      <c r="D14149" t="s">
        <v>980</v>
      </c>
      <c r="E14149" s="82">
        <v>6</v>
      </c>
      <c r="F14149" t="s">
        <v>973</v>
      </c>
      <c r="G14149" s="83">
        <v>42894</v>
      </c>
      <c r="I14149">
        <v>2017</v>
      </c>
    </row>
    <row r="14150" spans="1:9" x14ac:dyDescent="0.25">
      <c r="A14150" t="s">
        <v>972</v>
      </c>
      <c r="B14150" t="s">
        <v>116</v>
      </c>
      <c r="C14150" s="76" t="s">
        <v>842</v>
      </c>
      <c r="D14150" t="s">
        <v>980</v>
      </c>
      <c r="E14150" s="82">
        <v>3.8</v>
      </c>
      <c r="F14150" t="s">
        <v>973</v>
      </c>
      <c r="G14150" s="83">
        <v>42880</v>
      </c>
      <c r="I14150">
        <v>2017</v>
      </c>
    </row>
    <row r="14151" spans="1:9" x14ac:dyDescent="0.25">
      <c r="A14151" t="s">
        <v>972</v>
      </c>
      <c r="B14151" t="s">
        <v>105</v>
      </c>
      <c r="C14151" s="76" t="s">
        <v>842</v>
      </c>
      <c r="D14151" t="s">
        <v>980</v>
      </c>
      <c r="E14151" s="82">
        <v>11.4</v>
      </c>
      <c r="F14151" t="s">
        <v>973</v>
      </c>
      <c r="G14151" s="83">
        <v>42877</v>
      </c>
      <c r="I14151">
        <v>2017</v>
      </c>
    </row>
    <row r="14152" spans="1:9" x14ac:dyDescent="0.25">
      <c r="A14152" t="s">
        <v>972</v>
      </c>
      <c r="B14152" t="s">
        <v>71</v>
      </c>
      <c r="C14152" s="76" t="s">
        <v>842</v>
      </c>
      <c r="D14152" t="s">
        <v>980</v>
      </c>
      <c r="E14152" s="82">
        <v>10.4</v>
      </c>
      <c r="F14152" t="s">
        <v>973</v>
      </c>
      <c r="G14152" s="83">
        <v>42922</v>
      </c>
      <c r="I14152">
        <v>2017</v>
      </c>
    </row>
    <row r="14153" spans="1:9" x14ac:dyDescent="0.25">
      <c r="A14153" t="s">
        <v>972</v>
      </c>
      <c r="B14153" t="s">
        <v>71</v>
      </c>
      <c r="C14153" s="76" t="s">
        <v>842</v>
      </c>
      <c r="D14153" t="s">
        <v>980</v>
      </c>
      <c r="E14153" s="82">
        <v>3.6</v>
      </c>
      <c r="F14153" t="s">
        <v>973</v>
      </c>
      <c r="G14153" s="83">
        <v>42908</v>
      </c>
      <c r="I14153">
        <v>2017</v>
      </c>
    </row>
    <row r="14154" spans="1:9" x14ac:dyDescent="0.25">
      <c r="A14154" t="s">
        <v>972</v>
      </c>
      <c r="B14154" t="s">
        <v>71</v>
      </c>
      <c r="C14154" s="76" t="s">
        <v>842</v>
      </c>
      <c r="D14154" t="s">
        <v>980</v>
      </c>
      <c r="E14154" s="82">
        <v>6.6</v>
      </c>
      <c r="F14154" t="s">
        <v>973</v>
      </c>
      <c r="G14154" s="83">
        <v>43005</v>
      </c>
      <c r="I14154">
        <v>2017</v>
      </c>
    </row>
    <row r="14155" spans="1:9" x14ac:dyDescent="0.25">
      <c r="A14155" t="s">
        <v>972</v>
      </c>
      <c r="B14155" t="s">
        <v>71</v>
      </c>
      <c r="C14155" s="76" t="s">
        <v>842</v>
      </c>
      <c r="D14155" t="s">
        <v>980</v>
      </c>
      <c r="E14155" s="82">
        <v>3</v>
      </c>
      <c r="F14155" t="s">
        <v>973</v>
      </c>
      <c r="G14155" s="83">
        <v>43012</v>
      </c>
      <c r="I14155">
        <v>2017</v>
      </c>
    </row>
    <row r="14156" spans="1:9" x14ac:dyDescent="0.25">
      <c r="A14156" t="s">
        <v>972</v>
      </c>
      <c r="B14156" t="s">
        <v>103</v>
      </c>
      <c r="C14156" s="76" t="s">
        <v>842</v>
      </c>
      <c r="D14156" t="s">
        <v>980</v>
      </c>
      <c r="E14156" s="82">
        <v>8</v>
      </c>
      <c r="F14156" t="s">
        <v>973</v>
      </c>
      <c r="G14156" s="83">
        <v>42914</v>
      </c>
      <c r="I14156">
        <v>2017</v>
      </c>
    </row>
    <row r="14157" spans="1:9" x14ac:dyDescent="0.25">
      <c r="A14157" t="s">
        <v>972</v>
      </c>
      <c r="B14157" t="s">
        <v>122</v>
      </c>
      <c r="C14157" s="76" t="s">
        <v>842</v>
      </c>
      <c r="D14157" t="s">
        <v>980</v>
      </c>
      <c r="E14157" s="82">
        <v>6.6</v>
      </c>
      <c r="F14157" t="s">
        <v>973</v>
      </c>
      <c r="G14157" s="83">
        <v>42922</v>
      </c>
      <c r="I14157">
        <v>2017</v>
      </c>
    </row>
    <row r="14158" spans="1:9" x14ac:dyDescent="0.25">
      <c r="A14158" t="s">
        <v>972</v>
      </c>
      <c r="B14158" t="s">
        <v>239</v>
      </c>
      <c r="C14158" s="76" t="s">
        <v>842</v>
      </c>
      <c r="D14158" t="s">
        <v>980</v>
      </c>
      <c r="E14158" s="82">
        <v>3.8</v>
      </c>
      <c r="F14158" t="s">
        <v>973</v>
      </c>
      <c r="G14158" s="83">
        <v>42927</v>
      </c>
      <c r="I14158">
        <v>2017</v>
      </c>
    </row>
    <row r="14159" spans="1:9" x14ac:dyDescent="0.25">
      <c r="A14159" t="s">
        <v>972</v>
      </c>
      <c r="B14159" t="s">
        <v>86</v>
      </c>
      <c r="C14159" s="76" t="s">
        <v>842</v>
      </c>
      <c r="D14159" t="s">
        <v>980</v>
      </c>
      <c r="E14159" s="82">
        <v>7.6</v>
      </c>
      <c r="F14159" t="s">
        <v>973</v>
      </c>
      <c r="G14159" s="83">
        <v>43027</v>
      </c>
      <c r="I14159">
        <v>2017</v>
      </c>
    </row>
    <row r="14160" spans="1:9" x14ac:dyDescent="0.25">
      <c r="A14160" t="s">
        <v>972</v>
      </c>
      <c r="B14160" t="s">
        <v>249</v>
      </c>
      <c r="C14160" s="76" t="s">
        <v>842</v>
      </c>
      <c r="D14160" t="s">
        <v>980</v>
      </c>
      <c r="E14160" s="82">
        <v>15</v>
      </c>
      <c r="F14160" t="s">
        <v>973</v>
      </c>
      <c r="G14160" s="83">
        <v>42946</v>
      </c>
      <c r="I14160">
        <v>2017</v>
      </c>
    </row>
    <row r="14161" spans="1:9" x14ac:dyDescent="0.25">
      <c r="A14161" t="s">
        <v>972</v>
      </c>
      <c r="B14161" t="s">
        <v>251</v>
      </c>
      <c r="C14161" s="76" t="s">
        <v>842</v>
      </c>
      <c r="D14161" t="s">
        <v>980</v>
      </c>
      <c r="E14161" s="82">
        <v>7.6</v>
      </c>
      <c r="F14161" t="s">
        <v>973</v>
      </c>
      <c r="G14161" s="83">
        <v>42905</v>
      </c>
      <c r="I14161">
        <v>2017</v>
      </c>
    </row>
    <row r="14162" spans="1:9" x14ac:dyDescent="0.25">
      <c r="A14162" t="s">
        <v>972</v>
      </c>
      <c r="B14162" t="s">
        <v>243</v>
      </c>
      <c r="C14162" s="76" t="s">
        <v>842</v>
      </c>
      <c r="D14162" t="s">
        <v>980</v>
      </c>
      <c r="E14162" s="82">
        <v>10</v>
      </c>
      <c r="F14162" t="s">
        <v>973</v>
      </c>
      <c r="G14162" s="83">
        <v>42985</v>
      </c>
      <c r="I14162">
        <v>2017</v>
      </c>
    </row>
    <row r="14163" spans="1:9" x14ac:dyDescent="0.25">
      <c r="A14163" t="s">
        <v>972</v>
      </c>
      <c r="B14163" t="s">
        <v>232</v>
      </c>
      <c r="C14163" s="76" t="s">
        <v>842</v>
      </c>
      <c r="D14163" t="s">
        <v>980</v>
      </c>
      <c r="E14163" s="82">
        <v>7.6</v>
      </c>
      <c r="F14163" t="s">
        <v>973</v>
      </c>
      <c r="G14163" s="83">
        <v>42983</v>
      </c>
      <c r="I14163">
        <v>2017</v>
      </c>
    </row>
    <row r="14164" spans="1:9" x14ac:dyDescent="0.25">
      <c r="A14164" t="s">
        <v>972</v>
      </c>
      <c r="B14164" t="s">
        <v>176</v>
      </c>
      <c r="C14164" s="76" t="s">
        <v>842</v>
      </c>
      <c r="D14164" t="s">
        <v>980</v>
      </c>
      <c r="E14164" s="82">
        <v>7.6</v>
      </c>
      <c r="F14164" t="s">
        <v>973</v>
      </c>
      <c r="G14164" s="83">
        <v>42991</v>
      </c>
      <c r="I14164">
        <v>2017</v>
      </c>
    </row>
    <row r="14165" spans="1:9" x14ac:dyDescent="0.25">
      <c r="A14165" t="s">
        <v>972</v>
      </c>
      <c r="B14165" t="s">
        <v>87</v>
      </c>
      <c r="C14165" s="76" t="s">
        <v>842</v>
      </c>
      <c r="D14165" t="s">
        <v>980</v>
      </c>
      <c r="E14165" s="82">
        <v>6</v>
      </c>
      <c r="F14165" t="s">
        <v>973</v>
      </c>
      <c r="G14165" s="83">
        <v>42956</v>
      </c>
      <c r="I14165">
        <v>2017</v>
      </c>
    </row>
    <row r="14166" spans="1:9" x14ac:dyDescent="0.25">
      <c r="A14166" t="s">
        <v>972</v>
      </c>
      <c r="B14166" t="s">
        <v>280</v>
      </c>
      <c r="C14166" s="76" t="s">
        <v>842</v>
      </c>
      <c r="D14166" t="s">
        <v>980</v>
      </c>
      <c r="E14166" s="82">
        <v>3.8</v>
      </c>
      <c r="F14166" t="s">
        <v>973</v>
      </c>
      <c r="G14166" s="83">
        <v>42915</v>
      </c>
      <c r="I14166">
        <v>2017</v>
      </c>
    </row>
    <row r="14167" spans="1:9" x14ac:dyDescent="0.25">
      <c r="A14167" t="s">
        <v>972</v>
      </c>
      <c r="B14167" t="s">
        <v>86</v>
      </c>
      <c r="C14167" s="76" t="s">
        <v>842</v>
      </c>
      <c r="D14167" t="s">
        <v>980</v>
      </c>
      <c r="E14167" s="82">
        <v>11.4</v>
      </c>
      <c r="F14167" t="s">
        <v>973</v>
      </c>
      <c r="G14167" s="83">
        <v>42979</v>
      </c>
      <c r="I14167">
        <v>2017</v>
      </c>
    </row>
    <row r="14168" spans="1:9" x14ac:dyDescent="0.25">
      <c r="A14168" t="s">
        <v>972</v>
      </c>
      <c r="B14168" t="s">
        <v>245</v>
      </c>
      <c r="C14168" s="76" t="s">
        <v>842</v>
      </c>
      <c r="D14168" t="s">
        <v>980</v>
      </c>
      <c r="E14168" s="82">
        <v>3</v>
      </c>
      <c r="F14168" t="s">
        <v>973</v>
      </c>
      <c r="G14168" s="83">
        <v>42956</v>
      </c>
      <c r="I14168">
        <v>2017</v>
      </c>
    </row>
    <row r="14169" spans="1:9" x14ac:dyDescent="0.25">
      <c r="A14169" t="s">
        <v>972</v>
      </c>
      <c r="B14169" t="s">
        <v>223</v>
      </c>
      <c r="C14169" s="76" t="s">
        <v>842</v>
      </c>
      <c r="D14169" t="s">
        <v>980</v>
      </c>
      <c r="E14169" s="82">
        <v>5</v>
      </c>
      <c r="F14169" t="s">
        <v>973</v>
      </c>
      <c r="G14169" s="83">
        <v>42957</v>
      </c>
      <c r="I14169">
        <v>2017</v>
      </c>
    </row>
    <row r="14170" spans="1:9" x14ac:dyDescent="0.25">
      <c r="A14170" t="s">
        <v>972</v>
      </c>
      <c r="B14170" t="s">
        <v>117</v>
      </c>
      <c r="C14170" s="76" t="s">
        <v>842</v>
      </c>
      <c r="D14170" t="s">
        <v>980</v>
      </c>
      <c r="E14170" s="82">
        <v>10</v>
      </c>
      <c r="F14170" t="s">
        <v>973</v>
      </c>
      <c r="G14170" s="83">
        <v>42979</v>
      </c>
      <c r="I14170">
        <v>2017</v>
      </c>
    </row>
    <row r="14171" spans="1:9" x14ac:dyDescent="0.25">
      <c r="A14171" t="s">
        <v>972</v>
      </c>
      <c r="B14171" t="s">
        <v>124</v>
      </c>
      <c r="C14171" s="76" t="s">
        <v>842</v>
      </c>
      <c r="D14171" t="s">
        <v>980</v>
      </c>
      <c r="E14171" s="82">
        <v>5</v>
      </c>
      <c r="F14171" t="s">
        <v>973</v>
      </c>
      <c r="G14171" s="83">
        <v>42986</v>
      </c>
      <c r="I14171">
        <v>2017</v>
      </c>
    </row>
    <row r="14172" spans="1:9" x14ac:dyDescent="0.25">
      <c r="A14172" t="s">
        <v>972</v>
      </c>
      <c r="B14172" t="s">
        <v>170</v>
      </c>
      <c r="C14172" s="76" t="s">
        <v>842</v>
      </c>
      <c r="D14172" t="s">
        <v>980</v>
      </c>
      <c r="E14172" s="82">
        <v>5</v>
      </c>
      <c r="F14172" t="s">
        <v>973</v>
      </c>
      <c r="G14172" s="83">
        <v>42940</v>
      </c>
      <c r="I14172">
        <v>2017</v>
      </c>
    </row>
    <row r="14173" spans="1:9" x14ac:dyDescent="0.25">
      <c r="A14173" t="s">
        <v>972</v>
      </c>
      <c r="B14173" t="s">
        <v>248</v>
      </c>
      <c r="C14173" s="76" t="s">
        <v>842</v>
      </c>
      <c r="D14173" t="s">
        <v>980</v>
      </c>
      <c r="E14173" s="82">
        <v>3.6</v>
      </c>
      <c r="F14173" t="s">
        <v>973</v>
      </c>
      <c r="G14173" s="83">
        <v>42923</v>
      </c>
      <c r="I14173">
        <v>2017</v>
      </c>
    </row>
    <row r="14174" spans="1:9" x14ac:dyDescent="0.25">
      <c r="A14174" t="s">
        <v>972</v>
      </c>
      <c r="B14174" t="s">
        <v>253</v>
      </c>
      <c r="C14174" s="76" t="s">
        <v>842</v>
      </c>
      <c r="D14174" t="s">
        <v>980</v>
      </c>
      <c r="E14174" s="82">
        <v>3</v>
      </c>
      <c r="F14174" t="s">
        <v>973</v>
      </c>
      <c r="G14174" s="83">
        <v>42886</v>
      </c>
      <c r="I14174">
        <v>2017</v>
      </c>
    </row>
    <row r="14175" spans="1:9" x14ac:dyDescent="0.25">
      <c r="A14175" t="s">
        <v>972</v>
      </c>
      <c r="B14175" t="s">
        <v>171</v>
      </c>
      <c r="C14175" s="76" t="s">
        <v>842</v>
      </c>
      <c r="D14175" t="s">
        <v>980</v>
      </c>
      <c r="E14175" s="82">
        <v>3.75</v>
      </c>
      <c r="F14175" t="s">
        <v>973</v>
      </c>
      <c r="G14175" s="83">
        <v>42940</v>
      </c>
      <c r="I14175">
        <v>2017</v>
      </c>
    </row>
    <row r="14176" spans="1:9" x14ac:dyDescent="0.25">
      <c r="A14176" t="s">
        <v>972</v>
      </c>
      <c r="B14176" t="s">
        <v>257</v>
      </c>
      <c r="C14176" s="76" t="s">
        <v>842</v>
      </c>
      <c r="D14176" t="s">
        <v>980</v>
      </c>
      <c r="E14176" s="82">
        <v>3.8</v>
      </c>
      <c r="F14176" t="s">
        <v>973</v>
      </c>
      <c r="G14176" s="83">
        <v>43055</v>
      </c>
      <c r="I14176">
        <v>2017</v>
      </c>
    </row>
    <row r="14177" spans="1:9" ht="14.45" customHeight="1" x14ac:dyDescent="0.25">
      <c r="A14177" t="s">
        <v>972</v>
      </c>
      <c r="B14177" t="s">
        <v>243</v>
      </c>
      <c r="C14177" s="76" t="s">
        <v>842</v>
      </c>
      <c r="D14177" t="s">
        <v>980</v>
      </c>
      <c r="E14177" s="82">
        <v>6.6</v>
      </c>
      <c r="F14177" t="s">
        <v>973</v>
      </c>
      <c r="G14177" s="83">
        <v>42881</v>
      </c>
      <c r="I14177">
        <v>2017</v>
      </c>
    </row>
    <row r="14178" spans="1:9" ht="14.45" customHeight="1" x14ac:dyDescent="0.25">
      <c r="A14178" t="s">
        <v>972</v>
      </c>
      <c r="B14178" t="s">
        <v>127</v>
      </c>
      <c r="C14178" s="76" t="s">
        <v>947</v>
      </c>
      <c r="D14178" t="s">
        <v>980</v>
      </c>
      <c r="E14178" s="82">
        <v>1.5</v>
      </c>
      <c r="F14178" t="s">
        <v>973</v>
      </c>
      <c r="G14178" s="83">
        <v>42352</v>
      </c>
      <c r="I14178">
        <v>2015</v>
      </c>
    </row>
    <row r="14179" spans="1:9" x14ac:dyDescent="0.25">
      <c r="A14179" t="s">
        <v>972</v>
      </c>
      <c r="B14179" t="s">
        <v>246</v>
      </c>
      <c r="C14179" s="76" t="s">
        <v>842</v>
      </c>
      <c r="D14179" t="s">
        <v>980</v>
      </c>
      <c r="E14179" s="82">
        <v>3</v>
      </c>
      <c r="F14179" t="s">
        <v>973</v>
      </c>
      <c r="G14179" s="83">
        <v>42933</v>
      </c>
      <c r="I14179">
        <v>2017</v>
      </c>
    </row>
    <row r="14180" spans="1:9" x14ac:dyDescent="0.25">
      <c r="A14180" t="s">
        <v>972</v>
      </c>
      <c r="B14180" t="s">
        <v>95</v>
      </c>
      <c r="C14180" s="76" t="s">
        <v>842</v>
      </c>
      <c r="D14180" t="s">
        <v>980</v>
      </c>
      <c r="E14180" s="82">
        <v>4.2</v>
      </c>
      <c r="F14180" t="s">
        <v>973</v>
      </c>
      <c r="G14180" s="83">
        <v>42915</v>
      </c>
      <c r="I14180">
        <v>2017</v>
      </c>
    </row>
    <row r="14181" spans="1:9" x14ac:dyDescent="0.25">
      <c r="A14181" t="s">
        <v>972</v>
      </c>
      <c r="B14181" t="s">
        <v>251</v>
      </c>
      <c r="C14181" s="76" t="s">
        <v>842</v>
      </c>
      <c r="D14181" t="s">
        <v>980</v>
      </c>
      <c r="E14181" s="82">
        <v>5</v>
      </c>
      <c r="F14181" t="s">
        <v>973</v>
      </c>
      <c r="G14181" s="83">
        <v>42936</v>
      </c>
      <c r="I14181">
        <v>2017</v>
      </c>
    </row>
    <row r="14182" spans="1:9" x14ac:dyDescent="0.25">
      <c r="A14182" t="s">
        <v>972</v>
      </c>
      <c r="B14182" t="s">
        <v>199</v>
      </c>
      <c r="C14182" s="76" t="s">
        <v>842</v>
      </c>
      <c r="D14182" t="s">
        <v>980</v>
      </c>
      <c r="E14182" s="82">
        <v>10</v>
      </c>
      <c r="F14182" t="s">
        <v>973</v>
      </c>
      <c r="G14182" s="83">
        <v>42905</v>
      </c>
      <c r="I14182">
        <v>2017</v>
      </c>
    </row>
    <row r="14183" spans="1:9" x14ac:dyDescent="0.25">
      <c r="A14183" t="s">
        <v>972</v>
      </c>
      <c r="B14183" t="s">
        <v>251</v>
      </c>
      <c r="C14183" s="76" t="s">
        <v>842</v>
      </c>
      <c r="D14183" t="s">
        <v>980</v>
      </c>
      <c r="E14183" s="82">
        <v>7.6</v>
      </c>
      <c r="F14183" t="s">
        <v>973</v>
      </c>
      <c r="G14183" s="83">
        <v>42898</v>
      </c>
      <c r="I14183">
        <v>2017</v>
      </c>
    </row>
    <row r="14184" spans="1:9" x14ac:dyDescent="0.25">
      <c r="A14184" t="s">
        <v>972</v>
      </c>
      <c r="B14184" s="74" t="s">
        <v>111</v>
      </c>
      <c r="C14184" s="76" t="s">
        <v>842</v>
      </c>
      <c r="D14184" t="s">
        <v>980</v>
      </c>
      <c r="E14184" s="82">
        <v>7.6</v>
      </c>
      <c r="F14184" t="s">
        <v>973</v>
      </c>
      <c r="G14184" s="83">
        <v>42949</v>
      </c>
      <c r="I14184">
        <v>2017</v>
      </c>
    </row>
    <row r="14185" spans="1:9" x14ac:dyDescent="0.25">
      <c r="A14185" t="s">
        <v>972</v>
      </c>
      <c r="B14185" t="s">
        <v>63</v>
      </c>
      <c r="C14185" s="76" t="s">
        <v>842</v>
      </c>
      <c r="D14185" t="s">
        <v>980</v>
      </c>
      <c r="E14185" s="82">
        <v>3</v>
      </c>
      <c r="F14185" t="s">
        <v>973</v>
      </c>
      <c r="G14185" s="83">
        <v>43056</v>
      </c>
      <c r="I14185">
        <v>2017</v>
      </c>
    </row>
    <row r="14186" spans="1:9" x14ac:dyDescent="0.25">
      <c r="A14186" t="s">
        <v>972</v>
      </c>
      <c r="B14186" t="s">
        <v>232</v>
      </c>
      <c r="C14186" s="76" t="s">
        <v>842</v>
      </c>
      <c r="D14186" t="s">
        <v>980</v>
      </c>
      <c r="E14186" s="82">
        <v>3.8</v>
      </c>
      <c r="F14186" t="s">
        <v>973</v>
      </c>
      <c r="G14186" s="83">
        <v>42887</v>
      </c>
      <c r="I14186">
        <v>2017</v>
      </c>
    </row>
    <row r="14187" spans="1:9" x14ac:dyDescent="0.25">
      <c r="A14187" t="s">
        <v>972</v>
      </c>
      <c r="B14187" t="s">
        <v>222</v>
      </c>
      <c r="C14187" s="76" t="s">
        <v>842</v>
      </c>
      <c r="D14187" t="s">
        <v>980</v>
      </c>
      <c r="E14187" s="82">
        <v>3.8</v>
      </c>
      <c r="F14187" t="s">
        <v>973</v>
      </c>
      <c r="G14187" s="83">
        <v>42935</v>
      </c>
      <c r="I14187">
        <v>2017</v>
      </c>
    </row>
    <row r="14188" spans="1:9" x14ac:dyDescent="0.25">
      <c r="A14188" t="s">
        <v>972</v>
      </c>
      <c r="B14188" t="s">
        <v>247</v>
      </c>
      <c r="C14188" s="76" t="s">
        <v>842</v>
      </c>
      <c r="D14188" t="s">
        <v>980</v>
      </c>
      <c r="E14188" s="82">
        <v>3.8</v>
      </c>
      <c r="F14188" t="s">
        <v>973</v>
      </c>
      <c r="G14188" s="83">
        <v>43280</v>
      </c>
      <c r="I14188">
        <v>2018</v>
      </c>
    </row>
    <row r="14189" spans="1:9" x14ac:dyDescent="0.25">
      <c r="A14189" t="s">
        <v>972</v>
      </c>
      <c r="B14189" s="74" t="s">
        <v>213</v>
      </c>
      <c r="C14189" s="76" t="s">
        <v>842</v>
      </c>
      <c r="D14189" t="s">
        <v>980</v>
      </c>
      <c r="E14189" s="82">
        <v>7.6</v>
      </c>
      <c r="F14189" t="s">
        <v>973</v>
      </c>
      <c r="G14189" s="83">
        <v>43005</v>
      </c>
      <c r="I14189">
        <v>2017</v>
      </c>
    </row>
    <row r="14190" spans="1:9" x14ac:dyDescent="0.25">
      <c r="A14190" t="s">
        <v>972</v>
      </c>
      <c r="B14190" t="s">
        <v>63</v>
      </c>
      <c r="C14190" s="76" t="s">
        <v>842</v>
      </c>
      <c r="D14190" t="s">
        <v>980</v>
      </c>
      <c r="E14190" s="82">
        <v>11.4</v>
      </c>
      <c r="F14190" t="s">
        <v>973</v>
      </c>
      <c r="G14190" s="83">
        <v>43010</v>
      </c>
      <c r="I14190">
        <v>2017</v>
      </c>
    </row>
    <row r="14191" spans="1:9" x14ac:dyDescent="0.25">
      <c r="A14191" t="s">
        <v>972</v>
      </c>
      <c r="B14191" t="s">
        <v>240</v>
      </c>
      <c r="C14191" s="76" t="s">
        <v>842</v>
      </c>
      <c r="D14191" t="s">
        <v>980</v>
      </c>
      <c r="E14191" s="82">
        <v>3.8</v>
      </c>
      <c r="F14191" t="s">
        <v>973</v>
      </c>
      <c r="G14191" s="83">
        <v>42944</v>
      </c>
      <c r="I14191">
        <v>2017</v>
      </c>
    </row>
    <row r="14192" spans="1:9" x14ac:dyDescent="0.25">
      <c r="A14192" t="s">
        <v>972</v>
      </c>
      <c r="B14192" t="s">
        <v>217</v>
      </c>
      <c r="C14192" s="76" t="s">
        <v>842</v>
      </c>
      <c r="D14192" t="s">
        <v>980</v>
      </c>
      <c r="E14192" s="82">
        <v>10</v>
      </c>
      <c r="F14192" t="s">
        <v>973</v>
      </c>
      <c r="G14192" s="83">
        <v>42944</v>
      </c>
      <c r="I14192">
        <v>2017</v>
      </c>
    </row>
    <row r="14193" spans="1:9" x14ac:dyDescent="0.25">
      <c r="A14193" t="s">
        <v>972</v>
      </c>
      <c r="B14193" t="s">
        <v>278</v>
      </c>
      <c r="C14193" s="76" t="s">
        <v>842</v>
      </c>
      <c r="D14193" t="s">
        <v>980</v>
      </c>
      <c r="E14193" s="82">
        <v>10</v>
      </c>
      <c r="F14193" t="s">
        <v>973</v>
      </c>
      <c r="G14193" s="83">
        <v>42962</v>
      </c>
      <c r="I14193">
        <v>2017</v>
      </c>
    </row>
    <row r="14194" spans="1:9" x14ac:dyDescent="0.25">
      <c r="A14194" t="s">
        <v>972</v>
      </c>
      <c r="B14194" t="s">
        <v>239</v>
      </c>
      <c r="C14194" s="76" t="s">
        <v>842</v>
      </c>
      <c r="D14194" t="s">
        <v>980</v>
      </c>
      <c r="E14194" s="82">
        <v>7.6</v>
      </c>
      <c r="F14194" t="s">
        <v>973</v>
      </c>
      <c r="G14194" s="83">
        <v>43004</v>
      </c>
      <c r="I14194">
        <v>2017</v>
      </c>
    </row>
    <row r="14195" spans="1:9" x14ac:dyDescent="0.25">
      <c r="A14195" t="s">
        <v>972</v>
      </c>
      <c r="B14195" t="s">
        <v>15</v>
      </c>
      <c r="C14195" s="76" t="s">
        <v>842</v>
      </c>
      <c r="D14195" t="s">
        <v>980</v>
      </c>
      <c r="E14195" s="82">
        <v>6</v>
      </c>
      <c r="F14195" t="s">
        <v>973</v>
      </c>
      <c r="G14195" s="83">
        <v>42956</v>
      </c>
      <c r="I14195">
        <v>2017</v>
      </c>
    </row>
    <row r="14196" spans="1:9" x14ac:dyDescent="0.25">
      <c r="A14196" t="s">
        <v>972</v>
      </c>
      <c r="B14196" t="s">
        <v>232</v>
      </c>
      <c r="C14196" s="76" t="s">
        <v>842</v>
      </c>
      <c r="D14196" t="s">
        <v>980</v>
      </c>
      <c r="E14196" s="82">
        <v>7.6</v>
      </c>
      <c r="F14196" t="s">
        <v>973</v>
      </c>
      <c r="G14196" s="83">
        <v>42991</v>
      </c>
      <c r="I14196">
        <v>2017</v>
      </c>
    </row>
    <row r="14197" spans="1:9" x14ac:dyDescent="0.25">
      <c r="A14197" t="s">
        <v>972</v>
      </c>
      <c r="B14197" t="s">
        <v>246</v>
      </c>
      <c r="C14197" s="76" t="s">
        <v>842</v>
      </c>
      <c r="D14197" t="s">
        <v>980</v>
      </c>
      <c r="E14197" s="82">
        <v>3.8</v>
      </c>
      <c r="F14197" t="s">
        <v>973</v>
      </c>
      <c r="G14197" s="83">
        <v>42948</v>
      </c>
      <c r="I14197">
        <v>2017</v>
      </c>
    </row>
    <row r="14198" spans="1:9" x14ac:dyDescent="0.25">
      <c r="A14198" t="s">
        <v>972</v>
      </c>
      <c r="B14198" t="s">
        <v>239</v>
      </c>
      <c r="C14198" s="76" t="s">
        <v>842</v>
      </c>
      <c r="D14198" t="s">
        <v>980</v>
      </c>
      <c r="E14198" s="82">
        <v>10.4</v>
      </c>
      <c r="F14198" t="s">
        <v>973</v>
      </c>
      <c r="G14198" s="83">
        <v>42965</v>
      </c>
      <c r="I14198">
        <v>2017</v>
      </c>
    </row>
    <row r="14199" spans="1:9" x14ac:dyDescent="0.25">
      <c r="A14199" t="s">
        <v>972</v>
      </c>
      <c r="B14199" t="s">
        <v>96</v>
      </c>
      <c r="C14199" s="76" t="s">
        <v>842</v>
      </c>
      <c r="D14199" t="s">
        <v>980</v>
      </c>
      <c r="E14199" s="82">
        <v>3</v>
      </c>
      <c r="F14199" t="s">
        <v>973</v>
      </c>
      <c r="G14199" s="83">
        <v>43020</v>
      </c>
      <c r="I14199">
        <v>2017</v>
      </c>
    </row>
    <row r="14200" spans="1:9" x14ac:dyDescent="0.25">
      <c r="A14200" t="s">
        <v>972</v>
      </c>
      <c r="B14200" t="s">
        <v>198</v>
      </c>
      <c r="C14200" s="76" t="s">
        <v>842</v>
      </c>
      <c r="D14200" t="s">
        <v>980</v>
      </c>
      <c r="E14200" s="82">
        <v>9</v>
      </c>
      <c r="F14200" t="s">
        <v>973</v>
      </c>
      <c r="G14200" s="83">
        <v>42912</v>
      </c>
      <c r="I14200">
        <v>2017</v>
      </c>
    </row>
    <row r="14201" spans="1:9" x14ac:dyDescent="0.25">
      <c r="A14201" t="s">
        <v>972</v>
      </c>
      <c r="B14201" t="s">
        <v>101</v>
      </c>
      <c r="C14201" s="76" t="s">
        <v>842</v>
      </c>
      <c r="D14201" t="s">
        <v>980</v>
      </c>
      <c r="E14201" s="82">
        <v>5.76</v>
      </c>
      <c r="F14201" t="s">
        <v>973</v>
      </c>
      <c r="G14201" s="83">
        <v>42951</v>
      </c>
      <c r="I14201">
        <v>2017</v>
      </c>
    </row>
    <row r="14202" spans="1:9" x14ac:dyDescent="0.25">
      <c r="A14202" t="s">
        <v>972</v>
      </c>
      <c r="B14202" t="s">
        <v>280</v>
      </c>
      <c r="C14202" s="76" t="s">
        <v>842</v>
      </c>
      <c r="D14202" t="s">
        <v>980</v>
      </c>
      <c r="E14202" s="82">
        <v>12</v>
      </c>
      <c r="F14202" t="s">
        <v>973</v>
      </c>
      <c r="G14202" s="83">
        <v>42878</v>
      </c>
      <c r="I14202">
        <v>2017</v>
      </c>
    </row>
    <row r="14203" spans="1:9" x14ac:dyDescent="0.25">
      <c r="A14203" t="s">
        <v>972</v>
      </c>
      <c r="B14203" t="s">
        <v>71</v>
      </c>
      <c r="C14203" s="76" t="s">
        <v>842</v>
      </c>
      <c r="D14203" t="s">
        <v>980</v>
      </c>
      <c r="E14203" s="82">
        <v>11.8</v>
      </c>
      <c r="F14203" t="s">
        <v>973</v>
      </c>
      <c r="G14203" s="83">
        <v>42909</v>
      </c>
      <c r="I14203">
        <v>2017</v>
      </c>
    </row>
    <row r="14204" spans="1:9" x14ac:dyDescent="0.25">
      <c r="A14204" t="s">
        <v>972</v>
      </c>
      <c r="B14204" t="s">
        <v>246</v>
      </c>
      <c r="C14204" s="76" t="s">
        <v>842</v>
      </c>
      <c r="D14204" t="s">
        <v>980</v>
      </c>
      <c r="E14204" s="82">
        <v>3</v>
      </c>
      <c r="F14204" t="s">
        <v>973</v>
      </c>
      <c r="G14204" s="83">
        <v>42891</v>
      </c>
      <c r="I14204">
        <v>2017</v>
      </c>
    </row>
    <row r="14205" spans="1:9" x14ac:dyDescent="0.25">
      <c r="A14205" t="s">
        <v>972</v>
      </c>
      <c r="B14205" t="s">
        <v>239</v>
      </c>
      <c r="C14205" t="s">
        <v>842</v>
      </c>
      <c r="D14205" t="s">
        <v>980</v>
      </c>
      <c r="E14205" s="82">
        <v>5.2</v>
      </c>
      <c r="F14205" t="s">
        <v>973</v>
      </c>
      <c r="G14205" s="83">
        <v>42916</v>
      </c>
      <c r="I14205">
        <v>2017</v>
      </c>
    </row>
    <row r="14206" spans="1:9" x14ac:dyDescent="0.25">
      <c r="A14206" t="s">
        <v>972</v>
      </c>
      <c r="B14206" t="s">
        <v>257</v>
      </c>
      <c r="C14206" s="76" t="s">
        <v>842</v>
      </c>
      <c r="D14206" t="s">
        <v>980</v>
      </c>
      <c r="E14206" s="82">
        <v>7.6</v>
      </c>
      <c r="F14206" t="s">
        <v>973</v>
      </c>
      <c r="G14206" s="83">
        <v>42930</v>
      </c>
      <c r="I14206">
        <v>2017</v>
      </c>
    </row>
    <row r="14207" spans="1:9" x14ac:dyDescent="0.25">
      <c r="A14207" t="s">
        <v>972</v>
      </c>
      <c r="B14207" s="74" t="s">
        <v>213</v>
      </c>
      <c r="C14207" s="76" t="s">
        <v>842</v>
      </c>
      <c r="D14207" t="s">
        <v>980</v>
      </c>
      <c r="E14207" s="82">
        <v>6.6</v>
      </c>
      <c r="F14207" t="s">
        <v>973</v>
      </c>
      <c r="G14207" s="83">
        <v>42915</v>
      </c>
      <c r="I14207">
        <v>2017</v>
      </c>
    </row>
    <row r="14208" spans="1:9" x14ac:dyDescent="0.25">
      <c r="A14208" t="s">
        <v>972</v>
      </c>
      <c r="B14208" t="s">
        <v>199</v>
      </c>
      <c r="C14208" s="76" t="s">
        <v>842</v>
      </c>
      <c r="D14208" t="s">
        <v>980</v>
      </c>
      <c r="E14208" s="82">
        <v>9</v>
      </c>
      <c r="F14208" t="s">
        <v>973</v>
      </c>
      <c r="G14208" s="83">
        <v>42907</v>
      </c>
      <c r="I14208">
        <v>2017</v>
      </c>
    </row>
    <row r="14209" spans="1:9" x14ac:dyDescent="0.25">
      <c r="A14209" t="s">
        <v>972</v>
      </c>
      <c r="B14209" t="s">
        <v>245</v>
      </c>
      <c r="C14209" s="76" t="s">
        <v>842</v>
      </c>
      <c r="D14209" t="s">
        <v>980</v>
      </c>
      <c r="E14209" s="82">
        <v>10</v>
      </c>
      <c r="F14209" t="s">
        <v>973</v>
      </c>
      <c r="G14209" s="83">
        <v>42956</v>
      </c>
      <c r="I14209">
        <v>2017</v>
      </c>
    </row>
    <row r="14210" spans="1:9" x14ac:dyDescent="0.25">
      <c r="A14210" t="s">
        <v>972</v>
      </c>
      <c r="B14210" t="s">
        <v>71</v>
      </c>
      <c r="C14210" s="76" t="s">
        <v>842</v>
      </c>
      <c r="D14210" t="s">
        <v>980</v>
      </c>
      <c r="E14210" s="82">
        <v>3.6</v>
      </c>
      <c r="F14210" t="s">
        <v>973</v>
      </c>
      <c r="G14210" s="83">
        <v>42901</v>
      </c>
      <c r="I14210">
        <v>2017</v>
      </c>
    </row>
    <row r="14211" spans="1:9" x14ac:dyDescent="0.25">
      <c r="A14211" t="s">
        <v>972</v>
      </c>
      <c r="B14211" t="s">
        <v>246</v>
      </c>
      <c r="C14211" s="76" t="s">
        <v>842</v>
      </c>
      <c r="D14211" t="s">
        <v>980</v>
      </c>
      <c r="E14211" s="82">
        <v>5.2</v>
      </c>
      <c r="F14211" t="s">
        <v>973</v>
      </c>
      <c r="G14211" s="83">
        <v>42923</v>
      </c>
      <c r="I14211">
        <v>2017</v>
      </c>
    </row>
    <row r="14212" spans="1:9" x14ac:dyDescent="0.25">
      <c r="A14212" t="s">
        <v>972</v>
      </c>
      <c r="B14212" t="s">
        <v>136</v>
      </c>
      <c r="C14212" s="76" t="s">
        <v>842</v>
      </c>
      <c r="D14212" t="s">
        <v>980</v>
      </c>
      <c r="E14212" s="82">
        <v>3</v>
      </c>
      <c r="F14212" t="s">
        <v>973</v>
      </c>
      <c r="G14212" s="83">
        <v>42907</v>
      </c>
      <c r="I14212">
        <v>2017</v>
      </c>
    </row>
    <row r="14213" spans="1:9" x14ac:dyDescent="0.25">
      <c r="A14213" t="s">
        <v>972</v>
      </c>
      <c r="B14213" t="s">
        <v>71</v>
      </c>
      <c r="C14213" s="76" t="s">
        <v>842</v>
      </c>
      <c r="D14213" t="s">
        <v>980</v>
      </c>
      <c r="E14213" s="82">
        <v>4.2</v>
      </c>
      <c r="F14213" t="s">
        <v>973</v>
      </c>
      <c r="G14213" s="83">
        <v>42936</v>
      </c>
      <c r="I14213">
        <v>2017</v>
      </c>
    </row>
    <row r="14214" spans="1:9" x14ac:dyDescent="0.25">
      <c r="A14214" t="s">
        <v>972</v>
      </c>
      <c r="B14214" s="74" t="s">
        <v>213</v>
      </c>
      <c r="C14214" s="76" t="s">
        <v>842</v>
      </c>
      <c r="D14214" t="s">
        <v>980</v>
      </c>
      <c r="E14214" s="82">
        <v>10</v>
      </c>
      <c r="F14214" t="s">
        <v>973</v>
      </c>
      <c r="G14214" s="83">
        <v>42909</v>
      </c>
      <c r="I14214">
        <v>2017</v>
      </c>
    </row>
    <row r="14215" spans="1:9" x14ac:dyDescent="0.25">
      <c r="A14215" t="s">
        <v>972</v>
      </c>
      <c r="B14215" t="s">
        <v>251</v>
      </c>
      <c r="C14215" s="76" t="s">
        <v>842</v>
      </c>
      <c r="D14215" t="s">
        <v>980</v>
      </c>
      <c r="E14215" s="82">
        <v>6</v>
      </c>
      <c r="F14215" t="s">
        <v>973</v>
      </c>
      <c r="G14215" s="83">
        <v>42919</v>
      </c>
      <c r="I14215">
        <v>2017</v>
      </c>
    </row>
    <row r="14216" spans="1:9" x14ac:dyDescent="0.25">
      <c r="A14216" t="s">
        <v>972</v>
      </c>
      <c r="B14216" t="s">
        <v>227</v>
      </c>
      <c r="C14216" s="76" t="s">
        <v>842</v>
      </c>
      <c r="D14216" t="s">
        <v>980</v>
      </c>
      <c r="E14216" s="82">
        <v>3.8</v>
      </c>
      <c r="F14216" t="s">
        <v>973</v>
      </c>
      <c r="G14216" s="83">
        <v>42919</v>
      </c>
      <c r="I14216">
        <v>2017</v>
      </c>
    </row>
    <row r="14217" spans="1:9" x14ac:dyDescent="0.25">
      <c r="A14217" t="s">
        <v>972</v>
      </c>
      <c r="B14217" t="s">
        <v>243</v>
      </c>
      <c r="C14217" s="76" t="s">
        <v>842</v>
      </c>
      <c r="D14217" t="s">
        <v>980</v>
      </c>
      <c r="E14217" s="82">
        <v>6.3</v>
      </c>
      <c r="F14217" t="s">
        <v>973</v>
      </c>
      <c r="G14217" s="83">
        <v>42957</v>
      </c>
      <c r="I14217">
        <v>2017</v>
      </c>
    </row>
    <row r="14218" spans="1:9" x14ac:dyDescent="0.25">
      <c r="A14218" t="s">
        <v>972</v>
      </c>
      <c r="B14218" t="s">
        <v>229</v>
      </c>
      <c r="C14218" s="76" t="s">
        <v>842</v>
      </c>
      <c r="D14218" t="s">
        <v>980</v>
      </c>
      <c r="E14218" s="82">
        <v>6.75</v>
      </c>
      <c r="F14218" t="s">
        <v>973</v>
      </c>
      <c r="G14218" s="83">
        <v>42965</v>
      </c>
      <c r="I14218">
        <v>2017</v>
      </c>
    </row>
    <row r="14219" spans="1:9" x14ac:dyDescent="0.25">
      <c r="A14219" t="s">
        <v>972</v>
      </c>
      <c r="B14219" t="s">
        <v>155</v>
      </c>
      <c r="C14219" s="76" t="s">
        <v>842</v>
      </c>
      <c r="D14219" t="s">
        <v>980</v>
      </c>
      <c r="E14219" s="82">
        <v>80</v>
      </c>
      <c r="F14219" t="s">
        <v>973</v>
      </c>
      <c r="G14219" s="83">
        <v>43006</v>
      </c>
      <c r="I14219">
        <v>2017</v>
      </c>
    </row>
    <row r="14220" spans="1:9" x14ac:dyDescent="0.25">
      <c r="A14220" t="s">
        <v>972</v>
      </c>
      <c r="B14220" t="s">
        <v>253</v>
      </c>
      <c r="C14220" s="76" t="s">
        <v>842</v>
      </c>
      <c r="D14220" t="s">
        <v>980</v>
      </c>
      <c r="E14220" s="82">
        <v>6</v>
      </c>
      <c r="F14220" t="s">
        <v>973</v>
      </c>
      <c r="G14220" s="83">
        <v>43007</v>
      </c>
      <c r="I14220">
        <v>2017</v>
      </c>
    </row>
    <row r="14221" spans="1:9" x14ac:dyDescent="0.25">
      <c r="A14221" t="s">
        <v>972</v>
      </c>
      <c r="B14221" t="s">
        <v>115</v>
      </c>
      <c r="C14221" s="76" t="s">
        <v>842</v>
      </c>
      <c r="D14221" t="s">
        <v>980</v>
      </c>
      <c r="E14221" s="82">
        <v>12.6</v>
      </c>
      <c r="F14221" t="s">
        <v>973</v>
      </c>
      <c r="G14221" s="83">
        <v>42879</v>
      </c>
      <c r="I14221">
        <v>2017</v>
      </c>
    </row>
    <row r="14222" spans="1:9" x14ac:dyDescent="0.25">
      <c r="A14222" t="s">
        <v>972</v>
      </c>
      <c r="B14222" t="s">
        <v>179</v>
      </c>
      <c r="C14222" s="76" t="s">
        <v>842</v>
      </c>
      <c r="D14222" t="s">
        <v>980</v>
      </c>
      <c r="E14222" s="82">
        <v>7.6</v>
      </c>
      <c r="F14222" t="s">
        <v>973</v>
      </c>
      <c r="G14222" s="83">
        <v>43110</v>
      </c>
      <c r="I14222">
        <v>2018</v>
      </c>
    </row>
    <row r="14223" spans="1:9" x14ac:dyDescent="0.25">
      <c r="A14223" t="s">
        <v>972</v>
      </c>
      <c r="B14223" t="s">
        <v>278</v>
      </c>
      <c r="C14223" s="76" t="s">
        <v>842</v>
      </c>
      <c r="D14223" t="s">
        <v>980</v>
      </c>
      <c r="E14223" s="82">
        <v>10.7</v>
      </c>
      <c r="F14223" t="s">
        <v>973</v>
      </c>
      <c r="G14223" s="83">
        <v>42899</v>
      </c>
      <c r="I14223">
        <v>2017</v>
      </c>
    </row>
    <row r="14224" spans="1:9" x14ac:dyDescent="0.25">
      <c r="A14224" t="s">
        <v>972</v>
      </c>
      <c r="B14224" t="s">
        <v>232</v>
      </c>
      <c r="C14224" s="76" t="s">
        <v>842</v>
      </c>
      <c r="D14224" t="s">
        <v>980</v>
      </c>
      <c r="E14224" s="82">
        <v>6.5</v>
      </c>
      <c r="F14224" t="s">
        <v>973</v>
      </c>
      <c r="G14224" s="83">
        <v>42969</v>
      </c>
      <c r="I14224">
        <v>2017</v>
      </c>
    </row>
    <row r="14225" spans="1:9" x14ac:dyDescent="0.25">
      <c r="A14225" t="s">
        <v>972</v>
      </c>
      <c r="B14225" t="s">
        <v>112</v>
      </c>
      <c r="C14225" s="76" t="s">
        <v>842</v>
      </c>
      <c r="D14225" t="s">
        <v>980</v>
      </c>
      <c r="E14225" s="82">
        <v>7.6</v>
      </c>
      <c r="F14225" t="s">
        <v>973</v>
      </c>
      <c r="G14225" s="83">
        <v>42899</v>
      </c>
      <c r="I14225">
        <v>2017</v>
      </c>
    </row>
    <row r="14226" spans="1:9" x14ac:dyDescent="0.25">
      <c r="A14226" t="s">
        <v>972</v>
      </c>
      <c r="B14226" t="s">
        <v>240</v>
      </c>
      <c r="C14226" s="76" t="s">
        <v>842</v>
      </c>
      <c r="D14226" t="s">
        <v>980</v>
      </c>
      <c r="E14226" s="82">
        <v>6</v>
      </c>
      <c r="F14226" t="s">
        <v>973</v>
      </c>
      <c r="G14226" s="83">
        <v>42964</v>
      </c>
      <c r="I14226">
        <v>2017</v>
      </c>
    </row>
    <row r="14227" spans="1:9" x14ac:dyDescent="0.25">
      <c r="A14227" t="s">
        <v>972</v>
      </c>
      <c r="B14227" t="s">
        <v>249</v>
      </c>
      <c r="C14227" s="76" t="s">
        <v>842</v>
      </c>
      <c r="D14227" t="s">
        <v>980</v>
      </c>
      <c r="E14227" s="82">
        <v>3</v>
      </c>
      <c r="F14227" t="s">
        <v>973</v>
      </c>
      <c r="G14227" s="83">
        <v>42915</v>
      </c>
      <c r="I14227">
        <v>2017</v>
      </c>
    </row>
    <row r="14228" spans="1:9" x14ac:dyDescent="0.25">
      <c r="A14228" t="s">
        <v>972</v>
      </c>
      <c r="B14228" t="s">
        <v>253</v>
      </c>
      <c r="C14228" s="76" t="s">
        <v>842</v>
      </c>
      <c r="D14228" t="s">
        <v>980</v>
      </c>
      <c r="E14228" s="82">
        <v>14.2</v>
      </c>
      <c r="F14228" t="s">
        <v>973</v>
      </c>
      <c r="G14228" s="83">
        <v>42965</v>
      </c>
      <c r="I14228">
        <v>2017</v>
      </c>
    </row>
    <row r="14229" spans="1:9" x14ac:dyDescent="0.25">
      <c r="A14229" t="s">
        <v>972</v>
      </c>
      <c r="B14229" t="s">
        <v>241</v>
      </c>
      <c r="C14229" s="76" t="s">
        <v>842</v>
      </c>
      <c r="D14229" t="s">
        <v>980</v>
      </c>
      <c r="E14229" s="82">
        <v>4.2</v>
      </c>
      <c r="F14229" t="s">
        <v>973</v>
      </c>
      <c r="G14229" s="83">
        <v>42899</v>
      </c>
      <c r="I14229">
        <v>2017</v>
      </c>
    </row>
    <row r="14230" spans="1:9" x14ac:dyDescent="0.25">
      <c r="A14230" t="s">
        <v>972</v>
      </c>
      <c r="B14230" t="s">
        <v>71</v>
      </c>
      <c r="C14230" s="76" t="s">
        <v>842</v>
      </c>
      <c r="D14230" t="s">
        <v>980</v>
      </c>
      <c r="E14230" s="82">
        <v>3</v>
      </c>
      <c r="F14230" t="s">
        <v>973</v>
      </c>
      <c r="G14230" s="83">
        <v>42965</v>
      </c>
      <c r="I14230">
        <v>2017</v>
      </c>
    </row>
    <row r="14231" spans="1:9" x14ac:dyDescent="0.25">
      <c r="A14231" t="s">
        <v>972</v>
      </c>
      <c r="B14231" t="s">
        <v>78</v>
      </c>
      <c r="C14231" s="76" t="s">
        <v>842</v>
      </c>
      <c r="D14231" t="s">
        <v>980</v>
      </c>
      <c r="E14231" s="82">
        <v>15</v>
      </c>
      <c r="F14231" t="s">
        <v>973</v>
      </c>
      <c r="G14231" s="83">
        <v>42905</v>
      </c>
      <c r="I14231">
        <v>2017</v>
      </c>
    </row>
    <row r="14232" spans="1:9" x14ac:dyDescent="0.25">
      <c r="A14232" t="s">
        <v>972</v>
      </c>
      <c r="B14232" t="s">
        <v>278</v>
      </c>
      <c r="C14232" s="76" t="s">
        <v>842</v>
      </c>
      <c r="D14232" t="s">
        <v>980</v>
      </c>
      <c r="E14232" s="82">
        <v>6.66</v>
      </c>
      <c r="F14232" t="s">
        <v>973</v>
      </c>
      <c r="G14232" s="83">
        <v>42979</v>
      </c>
      <c r="I14232">
        <v>2017</v>
      </c>
    </row>
    <row r="14233" spans="1:9" x14ac:dyDescent="0.25">
      <c r="A14233" t="s">
        <v>972</v>
      </c>
      <c r="B14233" t="s">
        <v>253</v>
      </c>
      <c r="C14233" s="76" t="s">
        <v>842</v>
      </c>
      <c r="D14233" t="s">
        <v>980</v>
      </c>
      <c r="E14233" s="82">
        <v>6</v>
      </c>
      <c r="F14233" t="s">
        <v>973</v>
      </c>
      <c r="G14233" s="83">
        <v>42906</v>
      </c>
      <c r="I14233">
        <v>2017</v>
      </c>
    </row>
    <row r="14234" spans="1:9" x14ac:dyDescent="0.25">
      <c r="A14234" t="s">
        <v>972</v>
      </c>
      <c r="B14234" t="s">
        <v>106</v>
      </c>
      <c r="C14234" s="76" t="s">
        <v>842</v>
      </c>
      <c r="D14234" t="s">
        <v>980</v>
      </c>
      <c r="E14234" s="82">
        <v>10</v>
      </c>
      <c r="F14234" t="s">
        <v>973</v>
      </c>
      <c r="G14234" s="83">
        <v>43081</v>
      </c>
      <c r="I14234">
        <v>2017</v>
      </c>
    </row>
    <row r="14235" spans="1:9" x14ac:dyDescent="0.25">
      <c r="A14235" t="s">
        <v>972</v>
      </c>
      <c r="B14235" t="s">
        <v>106</v>
      </c>
      <c r="C14235" s="76" t="s">
        <v>842</v>
      </c>
      <c r="D14235" t="s">
        <v>980</v>
      </c>
      <c r="E14235" s="82">
        <v>3.8</v>
      </c>
      <c r="F14235" t="s">
        <v>973</v>
      </c>
      <c r="G14235" s="83">
        <v>42999</v>
      </c>
      <c r="I14235">
        <v>2017</v>
      </c>
    </row>
    <row r="14236" spans="1:9" x14ac:dyDescent="0.25">
      <c r="A14236" t="s">
        <v>972</v>
      </c>
      <c r="B14236" t="s">
        <v>242</v>
      </c>
      <c r="C14236" s="76" t="s">
        <v>842</v>
      </c>
      <c r="D14236" t="s">
        <v>980</v>
      </c>
      <c r="E14236" s="82">
        <v>5</v>
      </c>
      <c r="F14236" t="s">
        <v>973</v>
      </c>
      <c r="G14236" s="83">
        <v>42923</v>
      </c>
      <c r="I14236">
        <v>2017</v>
      </c>
    </row>
    <row r="14237" spans="1:9" x14ac:dyDescent="0.25">
      <c r="A14237" t="s">
        <v>972</v>
      </c>
      <c r="B14237" t="s">
        <v>55</v>
      </c>
      <c r="C14237" s="76" t="s">
        <v>842</v>
      </c>
      <c r="D14237" t="s">
        <v>980</v>
      </c>
      <c r="E14237" s="82">
        <v>3.8</v>
      </c>
      <c r="F14237" t="s">
        <v>973</v>
      </c>
      <c r="G14237" s="83">
        <v>43035</v>
      </c>
      <c r="I14237">
        <v>2017</v>
      </c>
    </row>
    <row r="14238" spans="1:9" x14ac:dyDescent="0.25">
      <c r="A14238" t="s">
        <v>972</v>
      </c>
      <c r="B14238" t="s">
        <v>63</v>
      </c>
      <c r="C14238" s="76" t="s">
        <v>842</v>
      </c>
      <c r="D14238" t="s">
        <v>980</v>
      </c>
      <c r="E14238" s="82">
        <v>5</v>
      </c>
      <c r="F14238" t="s">
        <v>973</v>
      </c>
      <c r="G14238" s="83">
        <v>43082</v>
      </c>
      <c r="I14238">
        <v>2017</v>
      </c>
    </row>
    <row r="14239" spans="1:9" x14ac:dyDescent="0.25">
      <c r="A14239" t="s">
        <v>972</v>
      </c>
      <c r="B14239" t="s">
        <v>245</v>
      </c>
      <c r="C14239" s="76" t="s">
        <v>842</v>
      </c>
      <c r="D14239" t="s">
        <v>980</v>
      </c>
      <c r="E14239" s="82">
        <v>6</v>
      </c>
      <c r="F14239" t="s">
        <v>973</v>
      </c>
      <c r="G14239" s="83">
        <v>42965</v>
      </c>
      <c r="I14239">
        <v>2017</v>
      </c>
    </row>
    <row r="14240" spans="1:9" x14ac:dyDescent="0.25">
      <c r="A14240" t="s">
        <v>972</v>
      </c>
      <c r="B14240" t="s">
        <v>141</v>
      </c>
      <c r="C14240" s="76" t="s">
        <v>842</v>
      </c>
      <c r="D14240" t="s">
        <v>980</v>
      </c>
      <c r="E14240" s="82">
        <v>15</v>
      </c>
      <c r="F14240" t="s">
        <v>973</v>
      </c>
      <c r="G14240" s="83">
        <v>43082</v>
      </c>
      <c r="I14240">
        <v>2017</v>
      </c>
    </row>
    <row r="14241" spans="1:9" x14ac:dyDescent="0.25">
      <c r="A14241" t="s">
        <v>972</v>
      </c>
      <c r="B14241" t="s">
        <v>219</v>
      </c>
      <c r="C14241" s="76" t="s">
        <v>842</v>
      </c>
      <c r="D14241" t="s">
        <v>980</v>
      </c>
      <c r="E14241" s="82">
        <v>3.6</v>
      </c>
      <c r="F14241" t="s">
        <v>973</v>
      </c>
      <c r="G14241" s="83">
        <v>42922</v>
      </c>
      <c r="I14241">
        <v>2017</v>
      </c>
    </row>
    <row r="14242" spans="1:9" x14ac:dyDescent="0.25">
      <c r="A14242" t="s">
        <v>972</v>
      </c>
      <c r="B14242" t="s">
        <v>124</v>
      </c>
      <c r="C14242" s="76" t="s">
        <v>842</v>
      </c>
      <c r="D14242" t="s">
        <v>980</v>
      </c>
      <c r="E14242" s="82">
        <v>150</v>
      </c>
      <c r="F14242" t="s">
        <v>973</v>
      </c>
      <c r="G14242" s="83">
        <v>43461</v>
      </c>
      <c r="I14242">
        <v>2018</v>
      </c>
    </row>
    <row r="14243" spans="1:9" x14ac:dyDescent="0.25">
      <c r="A14243" t="s">
        <v>972</v>
      </c>
      <c r="B14243" t="s">
        <v>278</v>
      </c>
      <c r="C14243" s="76" t="s">
        <v>842</v>
      </c>
      <c r="D14243" t="s">
        <v>980</v>
      </c>
      <c r="E14243" s="82">
        <v>5</v>
      </c>
      <c r="F14243" t="s">
        <v>973</v>
      </c>
      <c r="G14243" s="83">
        <v>42915</v>
      </c>
      <c r="I14243">
        <v>2017</v>
      </c>
    </row>
    <row r="14244" spans="1:9" x14ac:dyDescent="0.25">
      <c r="A14244" t="s">
        <v>972</v>
      </c>
      <c r="B14244" t="s">
        <v>240</v>
      </c>
      <c r="C14244" s="76" t="s">
        <v>842</v>
      </c>
      <c r="D14244" t="s">
        <v>980</v>
      </c>
      <c r="E14244" s="82">
        <v>6.6</v>
      </c>
      <c r="F14244" t="s">
        <v>973</v>
      </c>
      <c r="G14244" s="83">
        <v>42950</v>
      </c>
      <c r="I14244">
        <v>2017</v>
      </c>
    </row>
    <row r="14245" spans="1:9" x14ac:dyDescent="0.25">
      <c r="A14245" t="s">
        <v>972</v>
      </c>
      <c r="B14245" t="s">
        <v>143</v>
      </c>
      <c r="C14245" s="76" t="s">
        <v>842</v>
      </c>
      <c r="D14245" t="s">
        <v>980</v>
      </c>
      <c r="E14245" s="82">
        <v>7</v>
      </c>
      <c r="F14245" t="s">
        <v>973</v>
      </c>
      <c r="G14245" s="83">
        <v>42928</v>
      </c>
      <c r="I14245">
        <v>2017</v>
      </c>
    </row>
    <row r="14246" spans="1:9" x14ac:dyDescent="0.25">
      <c r="A14246" t="s">
        <v>972</v>
      </c>
      <c r="B14246" t="s">
        <v>229</v>
      </c>
      <c r="C14246" s="76" t="s">
        <v>842</v>
      </c>
      <c r="D14246" t="s">
        <v>980</v>
      </c>
      <c r="E14246" s="82">
        <v>4.5999999999999996</v>
      </c>
      <c r="F14246" t="s">
        <v>973</v>
      </c>
      <c r="G14246" s="83">
        <v>42957</v>
      </c>
      <c r="I14246">
        <v>2017</v>
      </c>
    </row>
    <row r="14247" spans="1:9" x14ac:dyDescent="0.25">
      <c r="A14247" t="s">
        <v>972</v>
      </c>
      <c r="B14247" t="s">
        <v>257</v>
      </c>
      <c r="C14247" s="76" t="s">
        <v>842</v>
      </c>
      <c r="D14247" t="s">
        <v>980</v>
      </c>
      <c r="E14247" s="82">
        <v>5</v>
      </c>
      <c r="F14247" t="s">
        <v>973</v>
      </c>
      <c r="G14247" s="83">
        <v>42955</v>
      </c>
      <c r="I14247">
        <v>2017</v>
      </c>
    </row>
    <row r="14248" spans="1:9" x14ac:dyDescent="0.25">
      <c r="A14248" t="s">
        <v>972</v>
      </c>
      <c r="B14248" t="s">
        <v>223</v>
      </c>
      <c r="C14248" s="76" t="s">
        <v>842</v>
      </c>
      <c r="D14248" t="s">
        <v>980</v>
      </c>
      <c r="E14248" s="82">
        <v>3</v>
      </c>
      <c r="F14248" t="s">
        <v>973</v>
      </c>
      <c r="G14248" s="83">
        <v>42922</v>
      </c>
      <c r="I14248">
        <v>2017</v>
      </c>
    </row>
    <row r="14249" spans="1:9" x14ac:dyDescent="0.25">
      <c r="A14249" t="s">
        <v>972</v>
      </c>
      <c r="B14249" t="s">
        <v>178</v>
      </c>
      <c r="C14249" s="76" t="s">
        <v>842</v>
      </c>
      <c r="D14249" t="s">
        <v>980</v>
      </c>
      <c r="E14249" s="82">
        <v>6.6</v>
      </c>
      <c r="F14249" t="s">
        <v>973</v>
      </c>
      <c r="G14249" s="83">
        <v>42937</v>
      </c>
      <c r="I14249">
        <v>2017</v>
      </c>
    </row>
    <row r="14250" spans="1:9" x14ac:dyDescent="0.25">
      <c r="A14250" t="s">
        <v>972</v>
      </c>
      <c r="B14250" t="s">
        <v>173</v>
      </c>
      <c r="C14250" s="76" t="s">
        <v>842</v>
      </c>
      <c r="D14250" t="s">
        <v>980</v>
      </c>
      <c r="E14250" s="82">
        <v>3.6</v>
      </c>
      <c r="F14250" t="s">
        <v>973</v>
      </c>
      <c r="G14250" s="83">
        <v>42965</v>
      </c>
      <c r="I14250">
        <v>2017</v>
      </c>
    </row>
    <row r="14251" spans="1:9" x14ac:dyDescent="0.25">
      <c r="A14251" t="s">
        <v>972</v>
      </c>
      <c r="B14251" t="s">
        <v>205</v>
      </c>
      <c r="C14251" s="76" t="s">
        <v>842</v>
      </c>
      <c r="D14251" t="s">
        <v>980</v>
      </c>
      <c r="E14251" s="82">
        <v>3</v>
      </c>
      <c r="F14251" t="s">
        <v>973</v>
      </c>
      <c r="G14251" s="83">
        <v>42969</v>
      </c>
      <c r="I14251">
        <v>2017</v>
      </c>
    </row>
    <row r="14252" spans="1:9" x14ac:dyDescent="0.25">
      <c r="A14252" t="s">
        <v>972</v>
      </c>
      <c r="B14252" t="s">
        <v>272</v>
      </c>
      <c r="C14252" s="76" t="s">
        <v>842</v>
      </c>
      <c r="D14252" t="s">
        <v>980</v>
      </c>
      <c r="E14252" s="82">
        <v>7.6</v>
      </c>
      <c r="F14252" t="s">
        <v>973</v>
      </c>
      <c r="G14252" s="83">
        <v>42936</v>
      </c>
      <c r="I14252">
        <v>2017</v>
      </c>
    </row>
    <row r="14253" spans="1:9" x14ac:dyDescent="0.25">
      <c r="A14253" t="s">
        <v>972</v>
      </c>
      <c r="B14253" t="s">
        <v>272</v>
      </c>
      <c r="C14253" s="76" t="s">
        <v>842</v>
      </c>
      <c r="D14253" t="s">
        <v>980</v>
      </c>
      <c r="E14253" s="82">
        <v>6</v>
      </c>
      <c r="F14253" t="s">
        <v>973</v>
      </c>
      <c r="G14253" s="83">
        <v>42936</v>
      </c>
      <c r="I14253">
        <v>2017</v>
      </c>
    </row>
    <row r="14254" spans="1:9" x14ac:dyDescent="0.25">
      <c r="A14254" t="s">
        <v>972</v>
      </c>
      <c r="B14254" t="s">
        <v>247</v>
      </c>
      <c r="C14254" s="76" t="s">
        <v>842</v>
      </c>
      <c r="D14254" t="s">
        <v>980</v>
      </c>
      <c r="E14254" s="82">
        <v>6</v>
      </c>
      <c r="F14254" t="s">
        <v>973</v>
      </c>
      <c r="G14254" s="83">
        <v>42908</v>
      </c>
      <c r="I14254">
        <v>2017</v>
      </c>
    </row>
    <row r="14255" spans="1:9" x14ac:dyDescent="0.25">
      <c r="A14255" t="s">
        <v>972</v>
      </c>
      <c r="B14255" t="s">
        <v>245</v>
      </c>
      <c r="C14255" s="76" t="s">
        <v>842</v>
      </c>
      <c r="D14255" t="s">
        <v>980</v>
      </c>
      <c r="E14255" s="82">
        <v>6</v>
      </c>
      <c r="F14255" t="s">
        <v>973</v>
      </c>
      <c r="G14255" s="83">
        <v>43000</v>
      </c>
      <c r="I14255">
        <v>2017</v>
      </c>
    </row>
    <row r="14256" spans="1:9" x14ac:dyDescent="0.25">
      <c r="A14256" t="s">
        <v>972</v>
      </c>
      <c r="B14256" t="s">
        <v>78</v>
      </c>
      <c r="C14256" s="76" t="s">
        <v>842</v>
      </c>
      <c r="D14256" t="s">
        <v>980</v>
      </c>
      <c r="E14256" s="82">
        <v>6</v>
      </c>
      <c r="F14256" t="s">
        <v>973</v>
      </c>
      <c r="G14256" s="83">
        <v>43006</v>
      </c>
      <c r="I14256">
        <v>2017</v>
      </c>
    </row>
    <row r="14257" spans="1:9" x14ac:dyDescent="0.25">
      <c r="A14257" t="s">
        <v>972</v>
      </c>
      <c r="B14257" t="s">
        <v>278</v>
      </c>
      <c r="C14257" s="76" t="s">
        <v>842</v>
      </c>
      <c r="D14257" t="s">
        <v>980</v>
      </c>
      <c r="E14257" s="82">
        <v>6</v>
      </c>
      <c r="F14257" t="s">
        <v>973</v>
      </c>
      <c r="G14257" s="83">
        <v>42950</v>
      </c>
      <c r="I14257">
        <v>2017</v>
      </c>
    </row>
    <row r="14258" spans="1:9" x14ac:dyDescent="0.25">
      <c r="A14258" t="s">
        <v>972</v>
      </c>
      <c r="B14258" t="s">
        <v>249</v>
      </c>
      <c r="C14258" s="76" t="s">
        <v>842</v>
      </c>
      <c r="D14258" t="s">
        <v>980</v>
      </c>
      <c r="E14258" s="82">
        <v>3</v>
      </c>
      <c r="F14258" t="s">
        <v>973</v>
      </c>
      <c r="G14258" s="83">
        <v>43098</v>
      </c>
      <c r="I14258">
        <v>2017</v>
      </c>
    </row>
    <row r="14259" spans="1:9" x14ac:dyDescent="0.25">
      <c r="A14259" t="s">
        <v>972</v>
      </c>
      <c r="B14259" t="s">
        <v>112</v>
      </c>
      <c r="C14259" s="76" t="s">
        <v>842</v>
      </c>
      <c r="D14259" t="s">
        <v>980</v>
      </c>
      <c r="E14259" s="82">
        <v>6</v>
      </c>
      <c r="F14259" t="s">
        <v>973</v>
      </c>
      <c r="G14259" s="83">
        <v>42972</v>
      </c>
      <c r="I14259">
        <v>2017</v>
      </c>
    </row>
    <row r="14260" spans="1:9" x14ac:dyDescent="0.25">
      <c r="A14260" t="s">
        <v>972</v>
      </c>
      <c r="B14260" t="s">
        <v>55</v>
      </c>
      <c r="C14260" s="76" t="s">
        <v>842</v>
      </c>
      <c r="D14260" t="s">
        <v>980</v>
      </c>
      <c r="E14260" s="82">
        <v>10</v>
      </c>
      <c r="F14260" t="s">
        <v>973</v>
      </c>
      <c r="G14260" s="83">
        <v>43053</v>
      </c>
      <c r="I14260">
        <v>2017</v>
      </c>
    </row>
    <row r="14261" spans="1:9" x14ac:dyDescent="0.25">
      <c r="A14261" t="s">
        <v>972</v>
      </c>
      <c r="B14261" t="s">
        <v>96</v>
      </c>
      <c r="C14261" s="76" t="s">
        <v>842</v>
      </c>
      <c r="D14261" t="s">
        <v>980</v>
      </c>
      <c r="E14261" s="82">
        <v>7.6</v>
      </c>
      <c r="F14261" t="s">
        <v>973</v>
      </c>
      <c r="G14261" s="83">
        <v>42935</v>
      </c>
      <c r="I14261">
        <v>2017</v>
      </c>
    </row>
    <row r="14262" spans="1:9" x14ac:dyDescent="0.25">
      <c r="A14262" t="s">
        <v>972</v>
      </c>
      <c r="B14262" t="s">
        <v>113</v>
      </c>
      <c r="C14262" s="76" t="s">
        <v>842</v>
      </c>
      <c r="D14262" t="s">
        <v>980</v>
      </c>
      <c r="E14262" s="82">
        <v>3</v>
      </c>
      <c r="F14262" t="s">
        <v>973</v>
      </c>
      <c r="G14262" s="83">
        <v>42942</v>
      </c>
      <c r="I14262">
        <v>2017</v>
      </c>
    </row>
    <row r="14263" spans="1:9" x14ac:dyDescent="0.25">
      <c r="A14263" t="s">
        <v>972</v>
      </c>
      <c r="B14263" t="s">
        <v>177</v>
      </c>
      <c r="C14263" s="76" t="s">
        <v>842</v>
      </c>
      <c r="D14263" t="s">
        <v>980</v>
      </c>
      <c r="E14263" s="82">
        <v>11.4</v>
      </c>
      <c r="F14263" t="s">
        <v>973</v>
      </c>
      <c r="G14263" s="83">
        <v>42949</v>
      </c>
      <c r="I14263">
        <v>2017</v>
      </c>
    </row>
    <row r="14264" spans="1:9" x14ac:dyDescent="0.25">
      <c r="A14264" t="s">
        <v>972</v>
      </c>
      <c r="B14264" t="s">
        <v>232</v>
      </c>
      <c r="C14264" s="76" t="s">
        <v>842</v>
      </c>
      <c r="D14264" t="s">
        <v>980</v>
      </c>
      <c r="E14264" s="82">
        <v>7.6</v>
      </c>
      <c r="F14264" t="s">
        <v>973</v>
      </c>
      <c r="G14264" s="83">
        <v>42991</v>
      </c>
      <c r="I14264">
        <v>2017</v>
      </c>
    </row>
    <row r="14265" spans="1:9" x14ac:dyDescent="0.25">
      <c r="A14265" t="s">
        <v>972</v>
      </c>
      <c r="B14265" t="s">
        <v>170</v>
      </c>
      <c r="C14265" s="76" t="s">
        <v>842</v>
      </c>
      <c r="D14265" t="s">
        <v>980</v>
      </c>
      <c r="E14265" s="82">
        <v>6</v>
      </c>
      <c r="F14265" t="s">
        <v>973</v>
      </c>
      <c r="G14265" s="83">
        <v>42996</v>
      </c>
      <c r="I14265">
        <v>2017</v>
      </c>
    </row>
    <row r="14266" spans="1:9" x14ac:dyDescent="0.25">
      <c r="A14266" t="s">
        <v>972</v>
      </c>
      <c r="B14266" t="s">
        <v>92</v>
      </c>
      <c r="C14266" s="76" t="s">
        <v>842</v>
      </c>
      <c r="D14266" t="s">
        <v>980</v>
      </c>
      <c r="E14266" s="82">
        <v>3.8</v>
      </c>
      <c r="F14266" t="s">
        <v>973</v>
      </c>
      <c r="G14266" s="83">
        <v>43004</v>
      </c>
      <c r="I14266">
        <v>2017</v>
      </c>
    </row>
    <row r="14267" spans="1:9" x14ac:dyDescent="0.25">
      <c r="A14267" t="s">
        <v>972</v>
      </c>
      <c r="B14267" t="s">
        <v>11</v>
      </c>
      <c r="C14267" s="76" t="s">
        <v>842</v>
      </c>
      <c r="D14267" t="s">
        <v>980</v>
      </c>
      <c r="E14267" s="82">
        <v>5</v>
      </c>
      <c r="F14267" t="s">
        <v>973</v>
      </c>
      <c r="G14267" s="83">
        <v>43000</v>
      </c>
      <c r="I14267">
        <v>2017</v>
      </c>
    </row>
    <row r="14268" spans="1:9" x14ac:dyDescent="0.25">
      <c r="A14268" t="s">
        <v>972</v>
      </c>
      <c r="B14268" t="s">
        <v>219</v>
      </c>
      <c r="C14268" s="76" t="s">
        <v>842</v>
      </c>
      <c r="D14268" t="s">
        <v>980</v>
      </c>
      <c r="E14268" s="82">
        <v>70</v>
      </c>
      <c r="F14268" t="s">
        <v>973</v>
      </c>
      <c r="G14268" s="83">
        <v>43353</v>
      </c>
      <c r="I14268">
        <v>2018</v>
      </c>
    </row>
    <row r="14269" spans="1:9" x14ac:dyDescent="0.25">
      <c r="A14269" t="s">
        <v>972</v>
      </c>
      <c r="B14269" t="s">
        <v>253</v>
      </c>
      <c r="C14269" s="76" t="s">
        <v>842</v>
      </c>
      <c r="D14269" t="s">
        <v>980</v>
      </c>
      <c r="E14269" s="82">
        <v>12.2</v>
      </c>
      <c r="F14269" t="s">
        <v>973</v>
      </c>
      <c r="G14269" s="83">
        <v>43004</v>
      </c>
      <c r="I14269">
        <v>2017</v>
      </c>
    </row>
    <row r="14270" spans="1:9" x14ac:dyDescent="0.25">
      <c r="A14270" t="s">
        <v>972</v>
      </c>
      <c r="B14270" t="s">
        <v>89</v>
      </c>
      <c r="C14270" s="76" t="s">
        <v>842</v>
      </c>
      <c r="D14270" t="s">
        <v>980</v>
      </c>
      <c r="E14270" s="82">
        <v>20</v>
      </c>
      <c r="F14270" t="s">
        <v>973</v>
      </c>
      <c r="G14270" s="83">
        <v>42950</v>
      </c>
      <c r="I14270">
        <v>2017</v>
      </c>
    </row>
    <row r="14271" spans="1:9" x14ac:dyDescent="0.25">
      <c r="A14271" t="s">
        <v>972</v>
      </c>
      <c r="B14271" t="s">
        <v>89</v>
      </c>
      <c r="C14271" s="76" t="s">
        <v>842</v>
      </c>
      <c r="D14271" t="s">
        <v>980</v>
      </c>
      <c r="E14271" s="82">
        <v>35.200000000000003</v>
      </c>
      <c r="F14271" t="s">
        <v>973</v>
      </c>
      <c r="G14271" s="83">
        <v>42950</v>
      </c>
      <c r="I14271">
        <v>2017</v>
      </c>
    </row>
    <row r="14272" spans="1:9" x14ac:dyDescent="0.25">
      <c r="A14272" t="s">
        <v>972</v>
      </c>
      <c r="B14272" t="s">
        <v>89</v>
      </c>
      <c r="C14272" s="76" t="s">
        <v>842</v>
      </c>
      <c r="D14272" t="s">
        <v>980</v>
      </c>
      <c r="E14272" s="82">
        <v>25.2</v>
      </c>
      <c r="F14272" t="s">
        <v>973</v>
      </c>
      <c r="G14272" s="83">
        <v>42950</v>
      </c>
      <c r="I14272">
        <v>2017</v>
      </c>
    </row>
    <row r="14273" spans="1:9" x14ac:dyDescent="0.25">
      <c r="A14273" t="s">
        <v>972</v>
      </c>
      <c r="B14273" t="s">
        <v>247</v>
      </c>
      <c r="C14273" s="76" t="s">
        <v>842</v>
      </c>
      <c r="D14273" t="s">
        <v>980</v>
      </c>
      <c r="E14273" s="82">
        <v>3.8</v>
      </c>
      <c r="F14273" t="s">
        <v>973</v>
      </c>
      <c r="G14273" s="83">
        <v>42888</v>
      </c>
      <c r="I14273">
        <v>2017</v>
      </c>
    </row>
    <row r="14274" spans="1:9" x14ac:dyDescent="0.25">
      <c r="A14274" t="s">
        <v>972</v>
      </c>
      <c r="B14274" t="s">
        <v>230</v>
      </c>
      <c r="C14274" s="76" t="s">
        <v>842</v>
      </c>
      <c r="D14274" t="s">
        <v>980</v>
      </c>
      <c r="E14274" s="82">
        <v>10.4</v>
      </c>
      <c r="F14274" t="s">
        <v>973</v>
      </c>
      <c r="G14274" s="83">
        <v>42944</v>
      </c>
      <c r="I14274">
        <v>2017</v>
      </c>
    </row>
    <row r="14275" spans="1:9" x14ac:dyDescent="0.25">
      <c r="A14275" t="s">
        <v>972</v>
      </c>
      <c r="B14275" t="s">
        <v>155</v>
      </c>
      <c r="C14275" s="76" t="s">
        <v>842</v>
      </c>
      <c r="D14275" t="s">
        <v>980</v>
      </c>
      <c r="E14275" s="82">
        <v>11.8</v>
      </c>
      <c r="F14275" t="s">
        <v>973</v>
      </c>
      <c r="G14275" s="83">
        <v>42969</v>
      </c>
      <c r="I14275">
        <v>2017</v>
      </c>
    </row>
    <row r="14276" spans="1:9" x14ac:dyDescent="0.25">
      <c r="A14276" t="s">
        <v>972</v>
      </c>
      <c r="B14276" t="s">
        <v>121</v>
      </c>
      <c r="C14276" s="76" t="s">
        <v>842</v>
      </c>
      <c r="D14276" t="s">
        <v>980</v>
      </c>
      <c r="E14276" s="82">
        <v>3.8</v>
      </c>
      <c r="F14276" t="s">
        <v>973</v>
      </c>
      <c r="G14276" s="83">
        <v>42954</v>
      </c>
      <c r="I14276">
        <v>2017</v>
      </c>
    </row>
    <row r="14277" spans="1:9" x14ac:dyDescent="0.25">
      <c r="A14277" t="s">
        <v>972</v>
      </c>
      <c r="B14277" t="s">
        <v>92</v>
      </c>
      <c r="C14277" s="76" t="s">
        <v>842</v>
      </c>
      <c r="D14277" t="s">
        <v>980</v>
      </c>
      <c r="E14277" s="82">
        <v>11.4</v>
      </c>
      <c r="F14277" t="s">
        <v>973</v>
      </c>
      <c r="G14277" s="83">
        <v>42970</v>
      </c>
      <c r="I14277">
        <v>2017</v>
      </c>
    </row>
    <row r="14278" spans="1:9" x14ac:dyDescent="0.25">
      <c r="A14278" t="s">
        <v>972</v>
      </c>
      <c r="B14278" t="s">
        <v>99</v>
      </c>
      <c r="C14278" s="76" t="s">
        <v>842</v>
      </c>
      <c r="D14278" t="s">
        <v>980</v>
      </c>
      <c r="E14278" s="82">
        <v>5</v>
      </c>
      <c r="F14278" t="s">
        <v>973</v>
      </c>
      <c r="G14278" s="83">
        <v>42922</v>
      </c>
      <c r="I14278">
        <v>2017</v>
      </c>
    </row>
    <row r="14279" spans="1:9" x14ac:dyDescent="0.25">
      <c r="A14279" t="s">
        <v>972</v>
      </c>
      <c r="B14279" t="s">
        <v>120</v>
      </c>
      <c r="C14279" s="76" t="s">
        <v>842</v>
      </c>
      <c r="D14279" t="s">
        <v>980</v>
      </c>
      <c r="E14279" s="82">
        <v>3.8</v>
      </c>
      <c r="F14279" t="s">
        <v>973</v>
      </c>
      <c r="G14279" s="83">
        <v>42940</v>
      </c>
      <c r="I14279">
        <v>2017</v>
      </c>
    </row>
    <row r="14280" spans="1:9" x14ac:dyDescent="0.25">
      <c r="A14280" t="s">
        <v>972</v>
      </c>
      <c r="B14280" t="s">
        <v>141</v>
      </c>
      <c r="C14280" s="76" t="s">
        <v>842</v>
      </c>
      <c r="D14280" t="s">
        <v>980</v>
      </c>
      <c r="E14280" s="82">
        <v>6</v>
      </c>
      <c r="F14280" t="s">
        <v>973</v>
      </c>
      <c r="G14280" s="83">
        <v>42948</v>
      </c>
      <c r="I14280">
        <v>2017</v>
      </c>
    </row>
    <row r="14281" spans="1:9" x14ac:dyDescent="0.25">
      <c r="A14281" t="s">
        <v>972</v>
      </c>
      <c r="B14281" t="s">
        <v>223</v>
      </c>
      <c r="C14281" s="76" t="s">
        <v>842</v>
      </c>
      <c r="D14281" t="s">
        <v>980</v>
      </c>
      <c r="E14281" s="82">
        <v>3.8</v>
      </c>
      <c r="F14281" t="s">
        <v>973</v>
      </c>
      <c r="G14281" s="83">
        <v>42915</v>
      </c>
      <c r="I14281">
        <v>2017</v>
      </c>
    </row>
    <row r="14282" spans="1:9" x14ac:dyDescent="0.25">
      <c r="A14282" t="s">
        <v>972</v>
      </c>
      <c r="B14282" t="s">
        <v>144</v>
      </c>
      <c r="C14282" s="76" t="s">
        <v>842</v>
      </c>
      <c r="D14282" t="s">
        <v>980</v>
      </c>
      <c r="E14282" s="82">
        <v>15.2</v>
      </c>
      <c r="F14282" t="s">
        <v>973</v>
      </c>
      <c r="G14282" s="83">
        <v>42957</v>
      </c>
      <c r="I14282">
        <v>2017</v>
      </c>
    </row>
    <row r="14283" spans="1:9" x14ac:dyDescent="0.25">
      <c r="A14283" t="s">
        <v>972</v>
      </c>
      <c r="B14283" t="s">
        <v>241</v>
      </c>
      <c r="C14283" s="76" t="s">
        <v>842</v>
      </c>
      <c r="D14283" t="s">
        <v>980</v>
      </c>
      <c r="E14283" s="82">
        <v>3</v>
      </c>
      <c r="F14283" t="s">
        <v>973</v>
      </c>
      <c r="G14283" s="83">
        <v>42998</v>
      </c>
      <c r="I14283">
        <v>2017</v>
      </c>
    </row>
    <row r="14284" spans="1:9" x14ac:dyDescent="0.25">
      <c r="A14284" t="s">
        <v>972</v>
      </c>
      <c r="B14284" t="s">
        <v>251</v>
      </c>
      <c r="C14284" s="76" t="s">
        <v>842</v>
      </c>
      <c r="D14284" t="s">
        <v>980</v>
      </c>
      <c r="E14284" s="82">
        <v>5</v>
      </c>
      <c r="F14284" t="s">
        <v>973</v>
      </c>
      <c r="G14284" s="83">
        <v>42948</v>
      </c>
      <c r="I14284">
        <v>2017</v>
      </c>
    </row>
    <row r="14285" spans="1:9" x14ac:dyDescent="0.25">
      <c r="A14285" t="s">
        <v>972</v>
      </c>
      <c r="B14285" t="s">
        <v>254</v>
      </c>
      <c r="C14285" s="76" t="s">
        <v>842</v>
      </c>
      <c r="D14285" t="s">
        <v>980</v>
      </c>
      <c r="E14285" s="82">
        <v>3</v>
      </c>
      <c r="F14285" t="s">
        <v>973</v>
      </c>
      <c r="G14285" s="83">
        <v>42989</v>
      </c>
      <c r="I14285">
        <v>2017</v>
      </c>
    </row>
    <row r="14286" spans="1:9" x14ac:dyDescent="0.25">
      <c r="A14286" t="s">
        <v>972</v>
      </c>
      <c r="B14286" t="s">
        <v>96</v>
      </c>
      <c r="C14286" s="76" t="s">
        <v>842</v>
      </c>
      <c r="D14286" t="s">
        <v>980</v>
      </c>
      <c r="E14286" s="82">
        <v>10.4</v>
      </c>
      <c r="F14286" t="s">
        <v>973</v>
      </c>
      <c r="G14286" s="83">
        <v>42916</v>
      </c>
      <c r="I14286">
        <v>2017</v>
      </c>
    </row>
    <row r="14287" spans="1:9" x14ac:dyDescent="0.25">
      <c r="A14287" t="s">
        <v>972</v>
      </c>
      <c r="B14287" t="s">
        <v>153</v>
      </c>
      <c r="C14287" s="76" t="s">
        <v>842</v>
      </c>
      <c r="D14287" t="s">
        <v>980</v>
      </c>
      <c r="E14287" s="82">
        <v>30</v>
      </c>
      <c r="F14287" t="s">
        <v>973</v>
      </c>
      <c r="G14287" s="83">
        <v>42997</v>
      </c>
      <c r="I14287">
        <v>2017</v>
      </c>
    </row>
    <row r="14288" spans="1:9" x14ac:dyDescent="0.25">
      <c r="A14288" t="s">
        <v>972</v>
      </c>
      <c r="B14288" t="s">
        <v>245</v>
      </c>
      <c r="C14288" s="76" t="s">
        <v>842</v>
      </c>
      <c r="D14288" t="s">
        <v>980</v>
      </c>
      <c r="E14288" s="82">
        <v>11.4</v>
      </c>
      <c r="F14288" t="s">
        <v>973</v>
      </c>
      <c r="G14288" s="83">
        <v>43014</v>
      </c>
      <c r="I14288">
        <v>2017</v>
      </c>
    </row>
    <row r="14289" spans="1:9" x14ac:dyDescent="0.25">
      <c r="A14289" t="s">
        <v>972</v>
      </c>
      <c r="B14289" t="s">
        <v>248</v>
      </c>
      <c r="C14289" s="76" t="s">
        <v>842</v>
      </c>
      <c r="D14289" t="s">
        <v>980</v>
      </c>
      <c r="E14289" s="82">
        <v>5</v>
      </c>
      <c r="F14289" t="s">
        <v>973</v>
      </c>
      <c r="G14289" s="83">
        <v>42978</v>
      </c>
      <c r="I14289">
        <v>2017</v>
      </c>
    </row>
    <row r="14290" spans="1:9" x14ac:dyDescent="0.25">
      <c r="A14290" t="s">
        <v>972</v>
      </c>
      <c r="B14290" t="s">
        <v>245</v>
      </c>
      <c r="C14290" s="76" t="s">
        <v>842</v>
      </c>
      <c r="D14290" t="s">
        <v>980</v>
      </c>
      <c r="E14290" s="82">
        <v>6</v>
      </c>
      <c r="F14290" t="s">
        <v>973</v>
      </c>
      <c r="G14290" s="83">
        <v>42964</v>
      </c>
      <c r="I14290">
        <v>2017</v>
      </c>
    </row>
    <row r="14291" spans="1:9" x14ac:dyDescent="0.25">
      <c r="A14291" t="s">
        <v>972</v>
      </c>
      <c r="B14291" t="s">
        <v>223</v>
      </c>
      <c r="C14291" s="76" t="s">
        <v>842</v>
      </c>
      <c r="D14291" t="s">
        <v>980</v>
      </c>
      <c r="E14291" s="82">
        <v>6</v>
      </c>
      <c r="F14291" t="s">
        <v>973</v>
      </c>
      <c r="G14291" s="83">
        <v>43054</v>
      </c>
      <c r="I14291">
        <v>2017</v>
      </c>
    </row>
    <row r="14292" spans="1:9" x14ac:dyDescent="0.25">
      <c r="A14292" t="s">
        <v>972</v>
      </c>
      <c r="B14292" t="s">
        <v>278</v>
      </c>
      <c r="C14292" s="76" t="s">
        <v>842</v>
      </c>
      <c r="D14292" t="s">
        <v>980</v>
      </c>
      <c r="E14292" s="82">
        <v>5</v>
      </c>
      <c r="F14292" t="s">
        <v>973</v>
      </c>
      <c r="G14292" s="83">
        <v>42950</v>
      </c>
      <c r="I14292">
        <v>2017</v>
      </c>
    </row>
    <row r="14293" spans="1:9" x14ac:dyDescent="0.25">
      <c r="A14293" t="s">
        <v>972</v>
      </c>
      <c r="B14293" t="s">
        <v>240</v>
      </c>
      <c r="C14293" s="76" t="s">
        <v>842</v>
      </c>
      <c r="D14293" t="s">
        <v>980</v>
      </c>
      <c r="E14293" s="82">
        <v>6</v>
      </c>
      <c r="F14293" t="s">
        <v>973</v>
      </c>
      <c r="G14293" s="83">
        <v>43046</v>
      </c>
      <c r="I14293">
        <v>2017</v>
      </c>
    </row>
    <row r="14294" spans="1:9" x14ac:dyDescent="0.25">
      <c r="A14294" t="s">
        <v>972</v>
      </c>
      <c r="B14294" t="s">
        <v>133</v>
      </c>
      <c r="C14294" s="76" t="s">
        <v>842</v>
      </c>
      <c r="D14294" t="s">
        <v>980</v>
      </c>
      <c r="E14294" s="82">
        <v>7.6</v>
      </c>
      <c r="F14294" t="s">
        <v>973</v>
      </c>
      <c r="G14294" s="83">
        <v>42965</v>
      </c>
      <c r="I14294">
        <v>2017</v>
      </c>
    </row>
    <row r="14295" spans="1:9" x14ac:dyDescent="0.25">
      <c r="A14295" t="s">
        <v>972</v>
      </c>
      <c r="B14295" t="s">
        <v>203</v>
      </c>
      <c r="C14295" s="76" t="s">
        <v>842</v>
      </c>
      <c r="D14295" t="s">
        <v>980</v>
      </c>
      <c r="E14295" s="82">
        <v>15.2</v>
      </c>
      <c r="F14295" t="s">
        <v>973</v>
      </c>
      <c r="G14295" s="83">
        <v>42927</v>
      </c>
      <c r="I14295">
        <v>2017</v>
      </c>
    </row>
    <row r="14296" spans="1:9" x14ac:dyDescent="0.25">
      <c r="A14296" t="s">
        <v>972</v>
      </c>
      <c r="B14296" t="s">
        <v>141</v>
      </c>
      <c r="C14296" s="76" t="s">
        <v>842</v>
      </c>
      <c r="D14296" t="s">
        <v>980</v>
      </c>
      <c r="E14296" s="82">
        <v>3.8</v>
      </c>
      <c r="F14296" t="s">
        <v>973</v>
      </c>
      <c r="G14296" s="83">
        <v>42991</v>
      </c>
      <c r="I14296">
        <v>2017</v>
      </c>
    </row>
    <row r="14297" spans="1:9" x14ac:dyDescent="0.25">
      <c r="A14297" t="s">
        <v>972</v>
      </c>
      <c r="B14297" t="s">
        <v>122</v>
      </c>
      <c r="C14297" s="76" t="s">
        <v>842</v>
      </c>
      <c r="D14297" t="s">
        <v>980</v>
      </c>
      <c r="E14297" s="82">
        <v>6</v>
      </c>
      <c r="F14297" t="s">
        <v>973</v>
      </c>
      <c r="G14297" s="83">
        <v>40848</v>
      </c>
      <c r="I14297">
        <v>2011</v>
      </c>
    </row>
    <row r="14298" spans="1:9" x14ac:dyDescent="0.25">
      <c r="A14298" t="s">
        <v>972</v>
      </c>
      <c r="B14298" t="s">
        <v>246</v>
      </c>
      <c r="C14298" s="76" t="s">
        <v>842</v>
      </c>
      <c r="D14298" t="s">
        <v>977</v>
      </c>
      <c r="E14298" s="82">
        <v>4896</v>
      </c>
      <c r="F14298" t="s">
        <v>973</v>
      </c>
      <c r="G14298" s="83">
        <v>43712</v>
      </c>
      <c r="I14298">
        <v>2019</v>
      </c>
    </row>
    <row r="14299" spans="1:9" x14ac:dyDescent="0.25">
      <c r="A14299" t="s">
        <v>972</v>
      </c>
      <c r="B14299" t="s">
        <v>246</v>
      </c>
      <c r="C14299" s="76" t="s">
        <v>1279</v>
      </c>
      <c r="D14299" t="s">
        <v>977</v>
      </c>
      <c r="E14299" s="82">
        <v>2000</v>
      </c>
      <c r="F14299" t="s">
        <v>973</v>
      </c>
      <c r="G14299" s="83">
        <v>43705</v>
      </c>
      <c r="I14299">
        <v>2019</v>
      </c>
    </row>
    <row r="14300" spans="1:9" x14ac:dyDescent="0.25">
      <c r="A14300" t="s">
        <v>972</v>
      </c>
      <c r="B14300" t="s">
        <v>112</v>
      </c>
      <c r="C14300" s="76" t="s">
        <v>842</v>
      </c>
      <c r="D14300" t="s">
        <v>980</v>
      </c>
      <c r="E14300" s="82">
        <v>500</v>
      </c>
      <c r="F14300" t="s">
        <v>973</v>
      </c>
      <c r="G14300" s="83">
        <v>43249</v>
      </c>
      <c r="I14300">
        <v>2018</v>
      </c>
    </row>
    <row r="14301" spans="1:9" x14ac:dyDescent="0.25">
      <c r="A14301" t="s">
        <v>972</v>
      </c>
      <c r="B14301" t="s">
        <v>242</v>
      </c>
      <c r="C14301" s="76" t="s">
        <v>842</v>
      </c>
      <c r="D14301" t="s">
        <v>980</v>
      </c>
      <c r="E14301" s="82">
        <v>75</v>
      </c>
      <c r="F14301" t="s">
        <v>973</v>
      </c>
      <c r="G14301" s="83">
        <v>43097</v>
      </c>
      <c r="I14301">
        <v>2017</v>
      </c>
    </row>
    <row r="14302" spans="1:9" x14ac:dyDescent="0.25">
      <c r="A14302" t="s">
        <v>972</v>
      </c>
      <c r="B14302" t="s">
        <v>242</v>
      </c>
      <c r="C14302" s="76" t="s">
        <v>842</v>
      </c>
      <c r="D14302" t="s">
        <v>980</v>
      </c>
      <c r="E14302" s="82">
        <v>133.19999999999999</v>
      </c>
      <c r="F14302" t="s">
        <v>973</v>
      </c>
      <c r="G14302" s="83">
        <v>43098</v>
      </c>
      <c r="I14302">
        <v>2017</v>
      </c>
    </row>
    <row r="14303" spans="1:9" x14ac:dyDescent="0.25">
      <c r="A14303" t="s">
        <v>972</v>
      </c>
      <c r="B14303" t="s">
        <v>71</v>
      </c>
      <c r="C14303" s="76" t="s">
        <v>842</v>
      </c>
      <c r="D14303" t="s">
        <v>980</v>
      </c>
      <c r="E14303" s="82">
        <v>57</v>
      </c>
      <c r="F14303" t="s">
        <v>973</v>
      </c>
      <c r="G14303" s="83">
        <v>43278</v>
      </c>
      <c r="I14303">
        <v>2018</v>
      </c>
    </row>
    <row r="14304" spans="1:9" x14ac:dyDescent="0.25">
      <c r="A14304" t="s">
        <v>972</v>
      </c>
      <c r="B14304" t="s">
        <v>241</v>
      </c>
      <c r="C14304" s="76" t="s">
        <v>842</v>
      </c>
      <c r="D14304" t="s">
        <v>980</v>
      </c>
      <c r="E14304" s="82">
        <v>7.6</v>
      </c>
      <c r="F14304" t="s">
        <v>973</v>
      </c>
      <c r="G14304" s="83">
        <v>42900</v>
      </c>
      <c r="I14304">
        <v>2017</v>
      </c>
    </row>
    <row r="14305" spans="1:9" x14ac:dyDescent="0.25">
      <c r="A14305" t="s">
        <v>972</v>
      </c>
      <c r="B14305" t="s">
        <v>246</v>
      </c>
      <c r="C14305" s="76" t="s">
        <v>842</v>
      </c>
      <c r="D14305" t="s">
        <v>980</v>
      </c>
      <c r="E14305" s="82">
        <v>14.02</v>
      </c>
      <c r="F14305" t="s">
        <v>973</v>
      </c>
      <c r="G14305" s="83">
        <v>42929</v>
      </c>
      <c r="I14305">
        <v>2017</v>
      </c>
    </row>
    <row r="14306" spans="1:9" x14ac:dyDescent="0.25">
      <c r="A14306" t="s">
        <v>972</v>
      </c>
      <c r="B14306" t="s">
        <v>71</v>
      </c>
      <c r="C14306" s="76" t="s">
        <v>842</v>
      </c>
      <c r="D14306" t="s">
        <v>980</v>
      </c>
      <c r="E14306" s="82">
        <v>7.7</v>
      </c>
      <c r="F14306" t="s">
        <v>973</v>
      </c>
      <c r="G14306" s="83">
        <v>42916</v>
      </c>
      <c r="I14306">
        <v>2017</v>
      </c>
    </row>
    <row r="14307" spans="1:9" x14ac:dyDescent="0.25">
      <c r="A14307" t="s">
        <v>972</v>
      </c>
      <c r="B14307" t="s">
        <v>232</v>
      </c>
      <c r="C14307" s="76" t="s">
        <v>842</v>
      </c>
      <c r="D14307" t="s">
        <v>980</v>
      </c>
      <c r="E14307" s="82">
        <v>7.6</v>
      </c>
      <c r="F14307" t="s">
        <v>973</v>
      </c>
      <c r="G14307" s="83">
        <v>42976</v>
      </c>
      <c r="I14307">
        <v>2017</v>
      </c>
    </row>
    <row r="14308" spans="1:9" x14ac:dyDescent="0.25">
      <c r="A14308" t="s">
        <v>972</v>
      </c>
      <c r="B14308" t="s">
        <v>254</v>
      </c>
      <c r="C14308" s="76" t="s">
        <v>842</v>
      </c>
      <c r="D14308" t="s">
        <v>980</v>
      </c>
      <c r="E14308" s="82">
        <v>6</v>
      </c>
      <c r="F14308" t="s">
        <v>973</v>
      </c>
      <c r="G14308" s="83">
        <v>43000</v>
      </c>
      <c r="I14308">
        <v>2017</v>
      </c>
    </row>
    <row r="14309" spans="1:9" x14ac:dyDescent="0.25">
      <c r="A14309" t="s">
        <v>972</v>
      </c>
      <c r="B14309" t="s">
        <v>0</v>
      </c>
      <c r="C14309" s="76" t="s">
        <v>842</v>
      </c>
      <c r="D14309" t="s">
        <v>980</v>
      </c>
      <c r="E14309" s="82">
        <v>5</v>
      </c>
      <c r="F14309" t="s">
        <v>973</v>
      </c>
      <c r="G14309" s="83">
        <v>42999</v>
      </c>
      <c r="I14309">
        <v>2017</v>
      </c>
    </row>
    <row r="14310" spans="1:9" x14ac:dyDescent="0.25">
      <c r="A14310" t="s">
        <v>972</v>
      </c>
      <c r="B14310" t="s">
        <v>175</v>
      </c>
      <c r="C14310" s="76" t="s">
        <v>842</v>
      </c>
      <c r="D14310" t="s">
        <v>980</v>
      </c>
      <c r="E14310" s="82">
        <v>7.6</v>
      </c>
      <c r="F14310" t="s">
        <v>973</v>
      </c>
      <c r="G14310" s="83">
        <v>43010</v>
      </c>
      <c r="I14310">
        <v>2017</v>
      </c>
    </row>
    <row r="14311" spans="1:9" x14ac:dyDescent="0.25">
      <c r="A14311" t="s">
        <v>972</v>
      </c>
      <c r="B14311" t="s">
        <v>178</v>
      </c>
      <c r="C14311" s="76" t="s">
        <v>842</v>
      </c>
      <c r="D14311" t="s">
        <v>980</v>
      </c>
      <c r="E14311" s="82">
        <v>3.8</v>
      </c>
      <c r="F14311" t="s">
        <v>973</v>
      </c>
      <c r="G14311" s="83">
        <v>43005</v>
      </c>
      <c r="I14311">
        <v>2017</v>
      </c>
    </row>
    <row r="14312" spans="1:9" x14ac:dyDescent="0.25">
      <c r="A14312" t="s">
        <v>972</v>
      </c>
      <c r="B14312" t="s">
        <v>232</v>
      </c>
      <c r="C14312" s="76" t="s">
        <v>842</v>
      </c>
      <c r="D14312" t="s">
        <v>980</v>
      </c>
      <c r="E14312" s="82">
        <v>3.8</v>
      </c>
      <c r="F14312" t="s">
        <v>973</v>
      </c>
      <c r="G14312" s="83">
        <v>42962</v>
      </c>
      <c r="I14312">
        <v>2017</v>
      </c>
    </row>
    <row r="14313" spans="1:9" x14ac:dyDescent="0.25">
      <c r="A14313" t="s">
        <v>972</v>
      </c>
      <c r="B14313" t="s">
        <v>230</v>
      </c>
      <c r="C14313" s="76" t="s">
        <v>842</v>
      </c>
      <c r="D14313" t="s">
        <v>980</v>
      </c>
      <c r="E14313" s="82">
        <v>5</v>
      </c>
      <c r="F14313" t="s">
        <v>973</v>
      </c>
      <c r="G14313" s="83">
        <v>42971</v>
      </c>
      <c r="I14313">
        <v>2017</v>
      </c>
    </row>
    <row r="14314" spans="1:9" x14ac:dyDescent="0.25">
      <c r="A14314" t="s">
        <v>972</v>
      </c>
      <c r="B14314" t="s">
        <v>203</v>
      </c>
      <c r="C14314" s="76" t="s">
        <v>842</v>
      </c>
      <c r="D14314" t="s">
        <v>980</v>
      </c>
      <c r="E14314" s="82">
        <v>11.4</v>
      </c>
      <c r="F14314" t="s">
        <v>973</v>
      </c>
      <c r="G14314" s="83">
        <v>42984</v>
      </c>
      <c r="I14314">
        <v>2017</v>
      </c>
    </row>
    <row r="14315" spans="1:9" x14ac:dyDescent="0.25">
      <c r="A14315" t="s">
        <v>972</v>
      </c>
      <c r="B14315" t="s">
        <v>241</v>
      </c>
      <c r="C14315" s="76" t="s">
        <v>842</v>
      </c>
      <c r="D14315" t="s">
        <v>980</v>
      </c>
      <c r="E14315" s="82">
        <v>3</v>
      </c>
      <c r="F14315" t="s">
        <v>973</v>
      </c>
      <c r="G14315" s="83">
        <v>42964</v>
      </c>
      <c r="I14315">
        <v>2017</v>
      </c>
    </row>
    <row r="14316" spans="1:9" x14ac:dyDescent="0.25">
      <c r="A14316" t="s">
        <v>972</v>
      </c>
      <c r="B14316" t="s">
        <v>86</v>
      </c>
      <c r="C14316" s="76" t="s">
        <v>842</v>
      </c>
      <c r="D14316" t="s">
        <v>980</v>
      </c>
      <c r="E14316" s="82">
        <v>46.8</v>
      </c>
      <c r="F14316" t="s">
        <v>973</v>
      </c>
      <c r="G14316" s="83">
        <v>43082</v>
      </c>
      <c r="I14316">
        <v>2017</v>
      </c>
    </row>
    <row r="14317" spans="1:9" x14ac:dyDescent="0.25">
      <c r="A14317" t="s">
        <v>972</v>
      </c>
      <c r="B14317" t="s">
        <v>203</v>
      </c>
      <c r="C14317" s="76" t="s">
        <v>842</v>
      </c>
      <c r="D14317" t="s">
        <v>980</v>
      </c>
      <c r="E14317" s="82">
        <v>3.8</v>
      </c>
      <c r="F14317" t="s">
        <v>973</v>
      </c>
      <c r="G14317" s="83">
        <v>43004</v>
      </c>
      <c r="I14317">
        <v>2017</v>
      </c>
    </row>
    <row r="14318" spans="1:9" x14ac:dyDescent="0.25">
      <c r="A14318" t="s">
        <v>972</v>
      </c>
      <c r="B14318" t="s">
        <v>95</v>
      </c>
      <c r="C14318" s="76" t="s">
        <v>842</v>
      </c>
      <c r="D14318" t="s">
        <v>980</v>
      </c>
      <c r="E14318" s="82">
        <v>5</v>
      </c>
      <c r="F14318" t="s">
        <v>973</v>
      </c>
      <c r="G14318" s="83">
        <v>42929</v>
      </c>
      <c r="I14318">
        <v>2017</v>
      </c>
    </row>
    <row r="14319" spans="1:9" x14ac:dyDescent="0.25">
      <c r="A14319" t="s">
        <v>972</v>
      </c>
      <c r="B14319" t="s">
        <v>246</v>
      </c>
      <c r="C14319" s="76" t="s">
        <v>842</v>
      </c>
      <c r="D14319" t="s">
        <v>980</v>
      </c>
      <c r="E14319" s="82">
        <v>3.6</v>
      </c>
      <c r="F14319" t="s">
        <v>973</v>
      </c>
      <c r="G14319" s="83">
        <v>43031</v>
      </c>
      <c r="I14319">
        <v>2017</v>
      </c>
    </row>
    <row r="14320" spans="1:9" x14ac:dyDescent="0.25">
      <c r="A14320" t="s">
        <v>972</v>
      </c>
      <c r="B14320" t="s">
        <v>66</v>
      </c>
      <c r="C14320" s="76" t="s">
        <v>842</v>
      </c>
      <c r="D14320" t="s">
        <v>980</v>
      </c>
      <c r="E14320" s="82">
        <v>3</v>
      </c>
      <c r="F14320" t="s">
        <v>973</v>
      </c>
      <c r="G14320" s="83">
        <v>42943</v>
      </c>
      <c r="I14320">
        <v>2017</v>
      </c>
    </row>
    <row r="14321" spans="1:9" x14ac:dyDescent="0.25">
      <c r="A14321" t="s">
        <v>972</v>
      </c>
      <c r="B14321" t="s">
        <v>194</v>
      </c>
      <c r="C14321" s="76" t="s">
        <v>842</v>
      </c>
      <c r="D14321" t="s">
        <v>980</v>
      </c>
      <c r="E14321" s="82">
        <v>3</v>
      </c>
      <c r="F14321" t="s">
        <v>973</v>
      </c>
      <c r="G14321" s="83">
        <v>42996</v>
      </c>
      <c r="I14321">
        <v>2017</v>
      </c>
    </row>
    <row r="14322" spans="1:9" x14ac:dyDescent="0.25">
      <c r="A14322" t="s">
        <v>972</v>
      </c>
      <c r="B14322" t="s">
        <v>71</v>
      </c>
      <c r="C14322" s="76" t="s">
        <v>842</v>
      </c>
      <c r="D14322" t="s">
        <v>980</v>
      </c>
      <c r="E14322" s="82">
        <v>5.2</v>
      </c>
      <c r="F14322" t="s">
        <v>973</v>
      </c>
      <c r="G14322" s="83">
        <v>42997</v>
      </c>
      <c r="I14322">
        <v>2017</v>
      </c>
    </row>
    <row r="14323" spans="1:9" x14ac:dyDescent="0.25">
      <c r="A14323" t="s">
        <v>972</v>
      </c>
      <c r="B14323" t="s">
        <v>66</v>
      </c>
      <c r="C14323" s="76" t="s">
        <v>842</v>
      </c>
      <c r="D14323" t="s">
        <v>980</v>
      </c>
      <c r="E14323" s="82">
        <v>14</v>
      </c>
      <c r="F14323" t="s">
        <v>973</v>
      </c>
      <c r="G14323" s="83">
        <v>42923</v>
      </c>
      <c r="I14323">
        <v>2017</v>
      </c>
    </row>
    <row r="14324" spans="1:9" x14ac:dyDescent="0.25">
      <c r="A14324" t="s">
        <v>972</v>
      </c>
      <c r="B14324" t="s">
        <v>145</v>
      </c>
      <c r="C14324" s="76" t="s">
        <v>842</v>
      </c>
      <c r="D14324" t="s">
        <v>980</v>
      </c>
      <c r="E14324" s="82">
        <v>15</v>
      </c>
      <c r="F14324" t="s">
        <v>973</v>
      </c>
      <c r="G14324" s="83">
        <v>42971</v>
      </c>
      <c r="I14324">
        <v>2017</v>
      </c>
    </row>
    <row r="14325" spans="1:9" x14ac:dyDescent="0.25">
      <c r="A14325" t="s">
        <v>972</v>
      </c>
      <c r="B14325" t="s">
        <v>153</v>
      </c>
      <c r="C14325" s="76" t="s">
        <v>842</v>
      </c>
      <c r="D14325" t="s">
        <v>980</v>
      </c>
      <c r="E14325" s="82">
        <v>15</v>
      </c>
      <c r="F14325" t="s">
        <v>973</v>
      </c>
      <c r="G14325" s="83">
        <v>42962</v>
      </c>
      <c r="I14325">
        <v>2017</v>
      </c>
    </row>
    <row r="14326" spans="1:9" x14ac:dyDescent="0.25">
      <c r="A14326" t="s">
        <v>972</v>
      </c>
      <c r="B14326" t="s">
        <v>241</v>
      </c>
      <c r="C14326" s="76" t="s">
        <v>842</v>
      </c>
      <c r="D14326" t="s">
        <v>980</v>
      </c>
      <c r="E14326" s="82">
        <v>500</v>
      </c>
      <c r="F14326" t="s">
        <v>973</v>
      </c>
      <c r="G14326" s="83">
        <v>43552</v>
      </c>
      <c r="I14326">
        <v>2019</v>
      </c>
    </row>
    <row r="14327" spans="1:9" x14ac:dyDescent="0.25">
      <c r="A14327" t="s">
        <v>972</v>
      </c>
      <c r="B14327" t="s">
        <v>280</v>
      </c>
      <c r="C14327" s="76" t="s">
        <v>842</v>
      </c>
      <c r="D14327" t="s">
        <v>980</v>
      </c>
      <c r="E14327" s="82">
        <v>7.6</v>
      </c>
      <c r="F14327" t="s">
        <v>973</v>
      </c>
      <c r="G14327" s="83">
        <v>42940</v>
      </c>
      <c r="I14327">
        <v>2017</v>
      </c>
    </row>
    <row r="14328" spans="1:9" x14ac:dyDescent="0.25">
      <c r="A14328" t="s">
        <v>972</v>
      </c>
      <c r="B14328" t="s">
        <v>240</v>
      </c>
      <c r="C14328" s="76" t="s">
        <v>842</v>
      </c>
      <c r="D14328" t="s">
        <v>980</v>
      </c>
      <c r="E14328" s="82">
        <v>38.200000000000003</v>
      </c>
      <c r="F14328" t="s">
        <v>973</v>
      </c>
      <c r="G14328" s="83">
        <v>42999</v>
      </c>
      <c r="I14328">
        <v>2017</v>
      </c>
    </row>
    <row r="14329" spans="1:9" x14ac:dyDescent="0.25">
      <c r="A14329" t="s">
        <v>972</v>
      </c>
      <c r="B14329" t="s">
        <v>63</v>
      </c>
      <c r="C14329" s="76" t="s">
        <v>842</v>
      </c>
      <c r="D14329" t="s">
        <v>980</v>
      </c>
      <c r="E14329" s="82">
        <v>7.6</v>
      </c>
      <c r="F14329" t="s">
        <v>973</v>
      </c>
      <c r="G14329" s="83">
        <v>42908</v>
      </c>
      <c r="I14329">
        <v>2017</v>
      </c>
    </row>
    <row r="14330" spans="1:9" x14ac:dyDescent="0.25">
      <c r="A14330" t="s">
        <v>972</v>
      </c>
      <c r="B14330" t="s">
        <v>100</v>
      </c>
      <c r="C14330" s="76" t="s">
        <v>842</v>
      </c>
      <c r="D14330" t="s">
        <v>980</v>
      </c>
      <c r="E14330" s="82">
        <v>5</v>
      </c>
      <c r="F14330" t="s">
        <v>973</v>
      </c>
      <c r="G14330" s="83">
        <v>42908</v>
      </c>
      <c r="I14330">
        <v>2017</v>
      </c>
    </row>
    <row r="14331" spans="1:9" x14ac:dyDescent="0.25">
      <c r="A14331" t="s">
        <v>972</v>
      </c>
      <c r="B14331" t="s">
        <v>95</v>
      </c>
      <c r="C14331" s="76" t="s">
        <v>842</v>
      </c>
      <c r="D14331" t="s">
        <v>980</v>
      </c>
      <c r="E14331" s="82">
        <v>6</v>
      </c>
      <c r="F14331" t="s">
        <v>973</v>
      </c>
      <c r="G14331" s="83">
        <v>42989</v>
      </c>
      <c r="I14331">
        <v>2017</v>
      </c>
    </row>
    <row r="14332" spans="1:9" x14ac:dyDescent="0.25">
      <c r="A14332" t="s">
        <v>972</v>
      </c>
      <c r="B14332" t="s">
        <v>115</v>
      </c>
      <c r="C14332" s="76" t="s">
        <v>842</v>
      </c>
      <c r="D14332" t="s">
        <v>980</v>
      </c>
      <c r="E14332" s="82">
        <v>3.8</v>
      </c>
      <c r="F14332" t="s">
        <v>973</v>
      </c>
      <c r="G14332" s="83">
        <v>42993</v>
      </c>
      <c r="I14332">
        <v>2017</v>
      </c>
    </row>
    <row r="14333" spans="1:9" x14ac:dyDescent="0.25">
      <c r="A14333" t="s">
        <v>972</v>
      </c>
      <c r="B14333" t="s">
        <v>245</v>
      </c>
      <c r="C14333" s="76" t="s">
        <v>842</v>
      </c>
      <c r="D14333" t="s">
        <v>980</v>
      </c>
      <c r="E14333" s="82">
        <v>6</v>
      </c>
      <c r="F14333" t="s">
        <v>973</v>
      </c>
      <c r="G14333" s="83">
        <v>43000</v>
      </c>
      <c r="I14333">
        <v>2017</v>
      </c>
    </row>
    <row r="14334" spans="1:9" x14ac:dyDescent="0.25">
      <c r="A14334" t="s">
        <v>972</v>
      </c>
      <c r="B14334" t="s">
        <v>115</v>
      </c>
      <c r="C14334" s="76" t="s">
        <v>842</v>
      </c>
      <c r="D14334" t="s">
        <v>980</v>
      </c>
      <c r="E14334" s="82">
        <v>7.6</v>
      </c>
      <c r="F14334" t="s">
        <v>973</v>
      </c>
      <c r="G14334" s="83">
        <v>42968</v>
      </c>
      <c r="I14334">
        <v>2017</v>
      </c>
    </row>
    <row r="14335" spans="1:9" x14ac:dyDescent="0.25">
      <c r="A14335" t="s">
        <v>972</v>
      </c>
      <c r="B14335" t="s">
        <v>2</v>
      </c>
      <c r="C14335" s="76" t="s">
        <v>842</v>
      </c>
      <c r="D14335" t="s">
        <v>980</v>
      </c>
      <c r="E14335" s="82">
        <v>3.8</v>
      </c>
      <c r="F14335" t="s">
        <v>973</v>
      </c>
      <c r="G14335" s="83">
        <v>42976</v>
      </c>
      <c r="I14335">
        <v>2017</v>
      </c>
    </row>
    <row r="14336" spans="1:9" x14ac:dyDescent="0.25">
      <c r="A14336" t="s">
        <v>972</v>
      </c>
      <c r="B14336" t="s">
        <v>253</v>
      </c>
      <c r="C14336" s="76" t="s">
        <v>842</v>
      </c>
      <c r="D14336" t="s">
        <v>980</v>
      </c>
      <c r="E14336" s="82">
        <v>5</v>
      </c>
      <c r="F14336" t="s">
        <v>973</v>
      </c>
      <c r="G14336" s="83">
        <v>42979</v>
      </c>
      <c r="I14336">
        <v>2017</v>
      </c>
    </row>
    <row r="14337" spans="1:9" x14ac:dyDescent="0.25">
      <c r="A14337" t="s">
        <v>972</v>
      </c>
      <c r="B14337" t="s">
        <v>251</v>
      </c>
      <c r="C14337" s="76" t="s">
        <v>842</v>
      </c>
      <c r="D14337" t="s">
        <v>980</v>
      </c>
      <c r="E14337" s="82">
        <v>3.8</v>
      </c>
      <c r="F14337" t="s">
        <v>973</v>
      </c>
      <c r="G14337" s="83">
        <v>42972</v>
      </c>
      <c r="I14337">
        <v>2017</v>
      </c>
    </row>
    <row r="14338" spans="1:9" x14ac:dyDescent="0.25">
      <c r="A14338" t="s">
        <v>972</v>
      </c>
      <c r="B14338" t="s">
        <v>180</v>
      </c>
      <c r="C14338" s="76" t="s">
        <v>842</v>
      </c>
      <c r="D14338" t="s">
        <v>980</v>
      </c>
      <c r="E14338" s="82">
        <v>11.02</v>
      </c>
      <c r="F14338" t="s">
        <v>973</v>
      </c>
      <c r="G14338" s="83">
        <v>42978</v>
      </c>
      <c r="I14338">
        <v>2017</v>
      </c>
    </row>
    <row r="14339" spans="1:9" x14ac:dyDescent="0.25">
      <c r="A14339" t="s">
        <v>972</v>
      </c>
      <c r="B14339" t="s">
        <v>248</v>
      </c>
      <c r="C14339" s="76" t="s">
        <v>842</v>
      </c>
      <c r="D14339" t="s">
        <v>980</v>
      </c>
      <c r="E14339" s="82">
        <v>10</v>
      </c>
      <c r="F14339" t="s">
        <v>973</v>
      </c>
      <c r="G14339" s="83">
        <v>42944</v>
      </c>
      <c r="I14339">
        <v>2017</v>
      </c>
    </row>
    <row r="14340" spans="1:9" x14ac:dyDescent="0.25">
      <c r="A14340" t="s">
        <v>972</v>
      </c>
      <c r="B14340" t="s">
        <v>241</v>
      </c>
      <c r="C14340" s="76" t="s">
        <v>842</v>
      </c>
      <c r="D14340" t="s">
        <v>980</v>
      </c>
      <c r="E14340" s="82">
        <v>7.6</v>
      </c>
      <c r="F14340" t="s">
        <v>973</v>
      </c>
      <c r="G14340" s="83">
        <v>43021</v>
      </c>
      <c r="I14340">
        <v>2017</v>
      </c>
    </row>
    <row r="14341" spans="1:9" x14ac:dyDescent="0.25">
      <c r="A14341" t="s">
        <v>972</v>
      </c>
      <c r="B14341" t="s">
        <v>95</v>
      </c>
      <c r="C14341" s="76" t="s">
        <v>842</v>
      </c>
      <c r="D14341" t="s">
        <v>980</v>
      </c>
      <c r="E14341" s="82">
        <v>7.6</v>
      </c>
      <c r="F14341" t="s">
        <v>973</v>
      </c>
      <c r="G14341" s="83">
        <v>42949</v>
      </c>
      <c r="I14341">
        <v>2017</v>
      </c>
    </row>
    <row r="14342" spans="1:9" x14ac:dyDescent="0.25">
      <c r="A14342" t="s">
        <v>972</v>
      </c>
      <c r="B14342" t="s">
        <v>281</v>
      </c>
      <c r="C14342" s="76" t="s">
        <v>842</v>
      </c>
      <c r="D14342" t="s">
        <v>980</v>
      </c>
      <c r="E14342" s="82">
        <v>500</v>
      </c>
      <c r="F14342" t="s">
        <v>973</v>
      </c>
      <c r="G14342" s="83">
        <v>43461</v>
      </c>
      <c r="I14342">
        <v>2018</v>
      </c>
    </row>
    <row r="14343" spans="1:9" x14ac:dyDescent="0.25">
      <c r="A14343" t="s">
        <v>972</v>
      </c>
      <c r="B14343" t="s">
        <v>281</v>
      </c>
      <c r="C14343" s="76" t="s">
        <v>842</v>
      </c>
      <c r="D14343" t="s">
        <v>980</v>
      </c>
      <c r="E14343" s="82">
        <v>500</v>
      </c>
      <c r="F14343" t="s">
        <v>973</v>
      </c>
      <c r="G14343" s="83">
        <v>44105</v>
      </c>
      <c r="I14343">
        <v>2020</v>
      </c>
    </row>
    <row r="14344" spans="1:9" x14ac:dyDescent="0.25">
      <c r="A14344" t="s">
        <v>972</v>
      </c>
      <c r="B14344" t="s">
        <v>116</v>
      </c>
      <c r="C14344" s="76" t="s">
        <v>842</v>
      </c>
      <c r="D14344" t="s">
        <v>980</v>
      </c>
      <c r="E14344" s="82">
        <v>500</v>
      </c>
      <c r="F14344" t="s">
        <v>973</v>
      </c>
      <c r="G14344" s="83">
        <v>43571</v>
      </c>
      <c r="I14344">
        <v>2019</v>
      </c>
    </row>
    <row r="14345" spans="1:9" x14ac:dyDescent="0.25">
      <c r="A14345" t="s">
        <v>972</v>
      </c>
      <c r="B14345" t="s">
        <v>71</v>
      </c>
      <c r="C14345" s="76" t="s">
        <v>842</v>
      </c>
      <c r="D14345" t="s">
        <v>980</v>
      </c>
      <c r="E14345" s="82">
        <v>500</v>
      </c>
      <c r="F14345" t="s">
        <v>973</v>
      </c>
      <c r="G14345" s="83">
        <v>43096</v>
      </c>
      <c r="I14345">
        <v>2017</v>
      </c>
    </row>
    <row r="14346" spans="1:9" x14ac:dyDescent="0.25">
      <c r="A14346" s="74" t="s">
        <v>968</v>
      </c>
      <c r="B14346" s="76" t="s">
        <v>1</v>
      </c>
      <c r="C14346" s="76" t="s">
        <v>842</v>
      </c>
      <c r="D14346" t="s">
        <v>974</v>
      </c>
      <c r="E14346" s="77">
        <v>480</v>
      </c>
      <c r="F14346" s="74" t="s">
        <v>969</v>
      </c>
      <c r="G14346" s="78">
        <v>42667</v>
      </c>
      <c r="H14346" s="79"/>
      <c r="I14346">
        <f>IF(G14346&lt;&gt;"",YEAR(G14346),"")</f>
        <v>2016</v>
      </c>
    </row>
    <row r="14347" spans="1:9" x14ac:dyDescent="0.25">
      <c r="A14347" t="s">
        <v>972</v>
      </c>
      <c r="B14347" t="s">
        <v>253</v>
      </c>
      <c r="C14347" s="76" t="s">
        <v>842</v>
      </c>
      <c r="D14347" t="s">
        <v>980</v>
      </c>
      <c r="E14347" s="82">
        <v>144</v>
      </c>
      <c r="F14347" t="s">
        <v>973</v>
      </c>
      <c r="G14347" s="83">
        <v>43060</v>
      </c>
      <c r="I14347">
        <v>2017</v>
      </c>
    </row>
    <row r="14348" spans="1:9" x14ac:dyDescent="0.25">
      <c r="A14348" t="s">
        <v>972</v>
      </c>
      <c r="B14348" t="s">
        <v>170</v>
      </c>
      <c r="C14348" s="76" t="s">
        <v>842</v>
      </c>
      <c r="D14348" t="s">
        <v>980</v>
      </c>
      <c r="E14348" s="82">
        <v>9.25</v>
      </c>
      <c r="F14348" t="s">
        <v>973</v>
      </c>
      <c r="G14348" s="83">
        <v>42949</v>
      </c>
      <c r="I14348">
        <v>2017</v>
      </c>
    </row>
    <row r="14349" spans="1:9" x14ac:dyDescent="0.25">
      <c r="A14349" t="s">
        <v>972</v>
      </c>
      <c r="B14349" t="s">
        <v>249</v>
      </c>
      <c r="C14349" s="76" t="s">
        <v>842</v>
      </c>
      <c r="D14349" t="s">
        <v>980</v>
      </c>
      <c r="E14349" s="82">
        <v>30</v>
      </c>
      <c r="F14349" t="s">
        <v>973</v>
      </c>
      <c r="G14349" s="83">
        <v>42970</v>
      </c>
      <c r="I14349">
        <v>2017</v>
      </c>
    </row>
    <row r="14350" spans="1:9" x14ac:dyDescent="0.25">
      <c r="A14350" t="s">
        <v>972</v>
      </c>
      <c r="B14350" t="s">
        <v>133</v>
      </c>
      <c r="C14350" s="76" t="s">
        <v>842</v>
      </c>
      <c r="D14350" t="s">
        <v>980</v>
      </c>
      <c r="E14350" s="82">
        <v>5</v>
      </c>
      <c r="F14350" t="s">
        <v>973</v>
      </c>
      <c r="G14350" s="83">
        <v>43013</v>
      </c>
      <c r="I14350">
        <v>2017</v>
      </c>
    </row>
    <row r="14351" spans="1:9" x14ac:dyDescent="0.25">
      <c r="A14351" t="s">
        <v>972</v>
      </c>
      <c r="B14351" t="s">
        <v>246</v>
      </c>
      <c r="C14351" s="76" t="s">
        <v>842</v>
      </c>
      <c r="D14351" t="s">
        <v>980</v>
      </c>
      <c r="E14351" s="82">
        <v>9</v>
      </c>
      <c r="F14351" t="s">
        <v>973</v>
      </c>
      <c r="G14351" s="83">
        <v>42971</v>
      </c>
      <c r="I14351">
        <v>2017</v>
      </c>
    </row>
    <row r="14352" spans="1:9" x14ac:dyDescent="0.25">
      <c r="A14352" t="s">
        <v>972</v>
      </c>
      <c r="B14352" t="s">
        <v>95</v>
      </c>
      <c r="C14352" s="76" t="s">
        <v>842</v>
      </c>
      <c r="D14352" t="s">
        <v>980</v>
      </c>
      <c r="E14352" s="82">
        <v>8</v>
      </c>
      <c r="F14352" t="s">
        <v>973</v>
      </c>
      <c r="G14352" s="83">
        <v>42944</v>
      </c>
      <c r="I14352">
        <v>2017</v>
      </c>
    </row>
    <row r="14353" spans="1:9" x14ac:dyDescent="0.25">
      <c r="A14353" t="s">
        <v>972</v>
      </c>
      <c r="B14353" t="s">
        <v>73</v>
      </c>
      <c r="C14353" s="76" t="s">
        <v>842</v>
      </c>
      <c r="D14353" t="s">
        <v>980</v>
      </c>
      <c r="E14353" s="82">
        <v>14.2</v>
      </c>
      <c r="F14353" t="s">
        <v>973</v>
      </c>
      <c r="G14353" s="83">
        <v>42965</v>
      </c>
      <c r="I14353">
        <v>2017</v>
      </c>
    </row>
    <row r="14354" spans="1:9" x14ac:dyDescent="0.25">
      <c r="A14354" t="s">
        <v>972</v>
      </c>
      <c r="B14354" t="s">
        <v>292</v>
      </c>
      <c r="C14354" s="76" t="s">
        <v>842</v>
      </c>
      <c r="D14354" t="s">
        <v>980</v>
      </c>
      <c r="E14354" s="82">
        <v>6.6</v>
      </c>
      <c r="F14354" t="s">
        <v>973</v>
      </c>
      <c r="G14354" s="83">
        <v>42985</v>
      </c>
      <c r="I14354">
        <v>2017</v>
      </c>
    </row>
    <row r="14355" spans="1:9" x14ac:dyDescent="0.25">
      <c r="A14355" t="s">
        <v>972</v>
      </c>
      <c r="B14355" t="s">
        <v>177</v>
      </c>
      <c r="C14355" s="76" t="s">
        <v>842</v>
      </c>
      <c r="D14355" t="s">
        <v>980</v>
      </c>
      <c r="E14355" s="82">
        <v>3.6</v>
      </c>
      <c r="F14355" t="s">
        <v>973</v>
      </c>
      <c r="G14355" s="83">
        <v>42978</v>
      </c>
      <c r="I14355">
        <v>2017</v>
      </c>
    </row>
    <row r="14356" spans="1:9" x14ac:dyDescent="0.25">
      <c r="A14356" t="s">
        <v>972</v>
      </c>
      <c r="B14356" t="s">
        <v>253</v>
      </c>
      <c r="C14356" s="76" t="s">
        <v>842</v>
      </c>
      <c r="D14356" t="s">
        <v>980</v>
      </c>
      <c r="E14356" s="82">
        <v>7.6</v>
      </c>
      <c r="F14356" t="s">
        <v>973</v>
      </c>
      <c r="G14356" s="83">
        <v>42965</v>
      </c>
      <c r="I14356">
        <v>2017</v>
      </c>
    </row>
    <row r="14357" spans="1:9" x14ac:dyDescent="0.25">
      <c r="A14357" t="s">
        <v>972</v>
      </c>
      <c r="B14357" t="s">
        <v>210</v>
      </c>
      <c r="C14357" s="76" t="s">
        <v>842</v>
      </c>
      <c r="D14357" t="s">
        <v>980</v>
      </c>
      <c r="E14357" s="82">
        <v>5.12</v>
      </c>
      <c r="F14357" t="s">
        <v>973</v>
      </c>
      <c r="G14357" s="83">
        <v>42955</v>
      </c>
      <c r="I14357">
        <v>2017</v>
      </c>
    </row>
    <row r="14358" spans="1:9" x14ac:dyDescent="0.25">
      <c r="A14358" t="s">
        <v>972</v>
      </c>
      <c r="B14358" t="s">
        <v>244</v>
      </c>
      <c r="C14358" s="76" t="s">
        <v>842</v>
      </c>
      <c r="D14358" t="s">
        <v>980</v>
      </c>
      <c r="E14358" s="82">
        <v>12.8</v>
      </c>
      <c r="F14358" t="s">
        <v>973</v>
      </c>
      <c r="G14358" s="83">
        <v>42948</v>
      </c>
      <c r="I14358">
        <v>2017</v>
      </c>
    </row>
    <row r="14359" spans="1:9" x14ac:dyDescent="0.25">
      <c r="A14359" t="s">
        <v>972</v>
      </c>
      <c r="B14359" t="s">
        <v>123</v>
      </c>
      <c r="C14359" s="76" t="s">
        <v>842</v>
      </c>
      <c r="D14359" t="s">
        <v>980</v>
      </c>
      <c r="E14359" s="82">
        <v>6</v>
      </c>
      <c r="F14359" t="s">
        <v>973</v>
      </c>
      <c r="G14359" s="83">
        <v>42961</v>
      </c>
      <c r="I14359">
        <v>2017</v>
      </c>
    </row>
    <row r="14360" spans="1:9" x14ac:dyDescent="0.25">
      <c r="A14360" t="s">
        <v>972</v>
      </c>
      <c r="B14360" t="s">
        <v>248</v>
      </c>
      <c r="C14360" s="76" t="s">
        <v>842</v>
      </c>
      <c r="D14360" t="s">
        <v>980</v>
      </c>
      <c r="E14360" s="82">
        <v>5</v>
      </c>
      <c r="F14360" t="s">
        <v>973</v>
      </c>
      <c r="G14360" s="83">
        <v>42934</v>
      </c>
      <c r="I14360">
        <v>2017</v>
      </c>
    </row>
    <row r="14361" spans="1:9" x14ac:dyDescent="0.25">
      <c r="A14361" t="s">
        <v>972</v>
      </c>
      <c r="B14361" t="s">
        <v>128</v>
      </c>
      <c r="C14361" s="76" t="s">
        <v>842</v>
      </c>
      <c r="D14361" t="s">
        <v>980</v>
      </c>
      <c r="E14361" s="82">
        <v>120</v>
      </c>
      <c r="F14361" t="s">
        <v>973</v>
      </c>
      <c r="G14361" s="83">
        <v>43375</v>
      </c>
      <c r="I14361">
        <v>2018</v>
      </c>
    </row>
    <row r="14362" spans="1:9" x14ac:dyDescent="0.25">
      <c r="A14362" t="s">
        <v>972</v>
      </c>
      <c r="B14362" t="s">
        <v>184</v>
      </c>
      <c r="C14362" s="76" t="s">
        <v>842</v>
      </c>
      <c r="D14362" t="s">
        <v>980</v>
      </c>
      <c r="E14362" s="82">
        <v>150</v>
      </c>
      <c r="F14362" t="s">
        <v>973</v>
      </c>
      <c r="G14362" s="83">
        <v>43900</v>
      </c>
      <c r="I14362">
        <v>2020</v>
      </c>
    </row>
    <row r="14363" spans="1:9" x14ac:dyDescent="0.25">
      <c r="A14363" t="s">
        <v>972</v>
      </c>
      <c r="B14363" t="s">
        <v>241</v>
      </c>
      <c r="C14363" s="76" t="s">
        <v>842</v>
      </c>
      <c r="D14363" t="s">
        <v>980</v>
      </c>
      <c r="E14363" s="82">
        <v>6</v>
      </c>
      <c r="F14363" t="s">
        <v>973</v>
      </c>
      <c r="G14363" s="83">
        <v>43004</v>
      </c>
      <c r="I14363">
        <v>2017</v>
      </c>
    </row>
    <row r="14364" spans="1:9" x14ac:dyDescent="0.25">
      <c r="A14364" t="s">
        <v>972</v>
      </c>
      <c r="B14364" t="s">
        <v>278</v>
      </c>
      <c r="C14364" s="76" t="s">
        <v>842</v>
      </c>
      <c r="D14364" t="s">
        <v>980</v>
      </c>
      <c r="E14364" s="82">
        <v>5</v>
      </c>
      <c r="F14364" t="s">
        <v>973</v>
      </c>
      <c r="G14364" s="83">
        <v>42934</v>
      </c>
      <c r="I14364">
        <v>2017</v>
      </c>
    </row>
    <row r="14365" spans="1:9" x14ac:dyDescent="0.25">
      <c r="A14365" t="s">
        <v>972</v>
      </c>
      <c r="B14365" t="s">
        <v>246</v>
      </c>
      <c r="C14365" s="76" t="s">
        <v>842</v>
      </c>
      <c r="D14365" t="s">
        <v>980</v>
      </c>
      <c r="E14365" s="82">
        <v>10.4</v>
      </c>
      <c r="F14365" t="s">
        <v>973</v>
      </c>
      <c r="G14365" s="83">
        <v>42998</v>
      </c>
      <c r="I14365">
        <v>2017</v>
      </c>
    </row>
    <row r="14366" spans="1:9" x14ac:dyDescent="0.25">
      <c r="A14366" t="s">
        <v>972</v>
      </c>
      <c r="B14366" t="s">
        <v>133</v>
      </c>
      <c r="C14366" s="76" t="s">
        <v>842</v>
      </c>
      <c r="D14366" t="s">
        <v>980</v>
      </c>
      <c r="E14366" s="82">
        <v>7</v>
      </c>
      <c r="F14366" t="s">
        <v>973</v>
      </c>
      <c r="G14366" s="83">
        <v>43005</v>
      </c>
      <c r="I14366">
        <v>2017</v>
      </c>
    </row>
    <row r="14367" spans="1:9" x14ac:dyDescent="0.25">
      <c r="A14367" t="s">
        <v>972</v>
      </c>
      <c r="B14367" t="s">
        <v>254</v>
      </c>
      <c r="C14367" s="76" t="s">
        <v>842</v>
      </c>
      <c r="D14367" t="s">
        <v>980</v>
      </c>
      <c r="E14367" s="82">
        <v>4.2</v>
      </c>
      <c r="F14367" t="s">
        <v>973</v>
      </c>
      <c r="G14367" s="83">
        <v>42978</v>
      </c>
      <c r="I14367">
        <v>2017</v>
      </c>
    </row>
    <row r="14368" spans="1:9" x14ac:dyDescent="0.25">
      <c r="A14368" t="s">
        <v>972</v>
      </c>
      <c r="B14368" t="s">
        <v>249</v>
      </c>
      <c r="C14368" s="76" t="s">
        <v>842</v>
      </c>
      <c r="D14368" t="s">
        <v>980</v>
      </c>
      <c r="E14368" s="82">
        <v>10.4</v>
      </c>
      <c r="F14368" t="s">
        <v>973</v>
      </c>
      <c r="G14368" s="83">
        <v>42997</v>
      </c>
      <c r="I14368">
        <v>2017</v>
      </c>
    </row>
    <row r="14369" spans="1:9" x14ac:dyDescent="0.25">
      <c r="A14369" t="s">
        <v>972</v>
      </c>
      <c r="B14369" t="s">
        <v>275</v>
      </c>
      <c r="C14369" s="76" t="s">
        <v>842</v>
      </c>
      <c r="D14369" t="s">
        <v>980</v>
      </c>
      <c r="E14369" s="82">
        <v>12.7</v>
      </c>
      <c r="F14369" t="s">
        <v>973</v>
      </c>
      <c r="G14369" s="83">
        <v>42964</v>
      </c>
      <c r="I14369">
        <v>2017</v>
      </c>
    </row>
    <row r="14370" spans="1:9" x14ac:dyDescent="0.25">
      <c r="A14370" t="s">
        <v>972</v>
      </c>
      <c r="B14370" t="s">
        <v>95</v>
      </c>
      <c r="C14370" s="76" t="s">
        <v>842</v>
      </c>
      <c r="D14370" t="s">
        <v>980</v>
      </c>
      <c r="E14370" s="82">
        <v>6</v>
      </c>
      <c r="F14370" t="s">
        <v>973</v>
      </c>
      <c r="G14370" s="83">
        <v>42942</v>
      </c>
      <c r="I14370">
        <v>2017</v>
      </c>
    </row>
    <row r="14371" spans="1:9" x14ac:dyDescent="0.25">
      <c r="A14371" t="s">
        <v>972</v>
      </c>
      <c r="B14371" t="s">
        <v>95</v>
      </c>
      <c r="C14371" s="76" t="s">
        <v>842</v>
      </c>
      <c r="D14371" t="s">
        <v>980</v>
      </c>
      <c r="E14371" s="82">
        <v>10.4</v>
      </c>
      <c r="F14371" t="s">
        <v>973</v>
      </c>
      <c r="G14371" s="83">
        <v>43035</v>
      </c>
      <c r="I14371">
        <v>2017</v>
      </c>
    </row>
    <row r="14372" spans="1:9" x14ac:dyDescent="0.25">
      <c r="A14372" t="s">
        <v>972</v>
      </c>
      <c r="B14372" t="s">
        <v>145</v>
      </c>
      <c r="C14372" s="76" t="s">
        <v>842</v>
      </c>
      <c r="D14372" t="s">
        <v>980</v>
      </c>
      <c r="E14372" s="82">
        <v>6</v>
      </c>
      <c r="F14372" t="s">
        <v>973</v>
      </c>
      <c r="G14372" s="83">
        <v>42998</v>
      </c>
      <c r="I14372">
        <v>2017</v>
      </c>
    </row>
    <row r="14373" spans="1:9" x14ac:dyDescent="0.25">
      <c r="A14373" t="s">
        <v>972</v>
      </c>
      <c r="B14373" t="s">
        <v>176</v>
      </c>
      <c r="C14373" s="76" t="s">
        <v>842</v>
      </c>
      <c r="D14373" t="s">
        <v>980</v>
      </c>
      <c r="E14373" s="82">
        <v>7.5</v>
      </c>
      <c r="F14373" t="s">
        <v>973</v>
      </c>
      <c r="G14373" s="83">
        <v>42970</v>
      </c>
      <c r="I14373">
        <v>2017</v>
      </c>
    </row>
    <row r="14374" spans="1:9" x14ac:dyDescent="0.25">
      <c r="A14374" t="s">
        <v>972</v>
      </c>
      <c r="B14374" t="s">
        <v>240</v>
      </c>
      <c r="C14374" s="76" t="s">
        <v>842</v>
      </c>
      <c r="D14374" t="s">
        <v>980</v>
      </c>
      <c r="E14374" s="82">
        <v>3.8</v>
      </c>
      <c r="F14374" t="s">
        <v>973</v>
      </c>
      <c r="G14374" s="83">
        <v>42975</v>
      </c>
      <c r="I14374">
        <v>2017</v>
      </c>
    </row>
    <row r="14375" spans="1:9" x14ac:dyDescent="0.25">
      <c r="A14375" t="s">
        <v>972</v>
      </c>
      <c r="B14375" t="s">
        <v>241</v>
      </c>
      <c r="C14375" s="76" t="s">
        <v>842</v>
      </c>
      <c r="D14375" t="s">
        <v>980</v>
      </c>
      <c r="E14375" s="82">
        <v>5.2</v>
      </c>
      <c r="F14375" t="s">
        <v>973</v>
      </c>
      <c r="G14375" s="83">
        <v>42964</v>
      </c>
      <c r="I14375">
        <v>2017</v>
      </c>
    </row>
    <row r="14376" spans="1:9" x14ac:dyDescent="0.25">
      <c r="A14376" t="s">
        <v>972</v>
      </c>
      <c r="B14376" t="s">
        <v>193</v>
      </c>
      <c r="C14376" s="76" t="s">
        <v>842</v>
      </c>
      <c r="D14376" t="s">
        <v>980</v>
      </c>
      <c r="E14376" s="82">
        <v>5</v>
      </c>
      <c r="F14376" t="s">
        <v>973</v>
      </c>
      <c r="G14376" s="83">
        <v>42940</v>
      </c>
      <c r="I14376">
        <v>2017</v>
      </c>
    </row>
    <row r="14377" spans="1:9" x14ac:dyDescent="0.25">
      <c r="A14377" t="s">
        <v>972</v>
      </c>
      <c r="B14377" t="s">
        <v>173</v>
      </c>
      <c r="C14377" s="76" t="s">
        <v>842</v>
      </c>
      <c r="D14377" t="s">
        <v>980</v>
      </c>
      <c r="E14377" s="82">
        <v>4.75</v>
      </c>
      <c r="F14377" t="s">
        <v>973</v>
      </c>
      <c r="G14377" s="83">
        <v>43020</v>
      </c>
      <c r="I14377">
        <v>2017</v>
      </c>
    </row>
    <row r="14378" spans="1:9" x14ac:dyDescent="0.25">
      <c r="A14378" t="s">
        <v>972</v>
      </c>
      <c r="B14378" t="s">
        <v>210</v>
      </c>
      <c r="C14378" s="76" t="s">
        <v>842</v>
      </c>
      <c r="D14378" t="s">
        <v>980</v>
      </c>
      <c r="E14378" s="82">
        <v>12.8</v>
      </c>
      <c r="F14378" t="s">
        <v>973</v>
      </c>
      <c r="G14378" s="83">
        <v>43020</v>
      </c>
      <c r="I14378">
        <v>2017</v>
      </c>
    </row>
    <row r="14379" spans="1:9" x14ac:dyDescent="0.25">
      <c r="A14379" t="s">
        <v>972</v>
      </c>
      <c r="B14379" t="s">
        <v>8</v>
      </c>
      <c r="C14379" s="76" t="s">
        <v>842</v>
      </c>
      <c r="D14379" t="s">
        <v>980</v>
      </c>
      <c r="E14379" s="82">
        <v>6</v>
      </c>
      <c r="F14379" t="s">
        <v>973</v>
      </c>
      <c r="G14379" s="83">
        <v>43306</v>
      </c>
      <c r="I14379">
        <v>2018</v>
      </c>
    </row>
    <row r="14380" spans="1:9" x14ac:dyDescent="0.25">
      <c r="A14380" t="s">
        <v>972</v>
      </c>
      <c r="B14380" t="s">
        <v>104</v>
      </c>
      <c r="C14380" s="76" t="s">
        <v>842</v>
      </c>
      <c r="D14380" t="s">
        <v>980</v>
      </c>
      <c r="E14380" s="82">
        <v>25.2</v>
      </c>
      <c r="F14380" t="s">
        <v>973</v>
      </c>
      <c r="G14380" s="83">
        <v>43032</v>
      </c>
      <c r="I14380">
        <v>2017</v>
      </c>
    </row>
    <row r="14381" spans="1:9" x14ac:dyDescent="0.25">
      <c r="A14381" t="s">
        <v>972</v>
      </c>
      <c r="B14381" t="s">
        <v>240</v>
      </c>
      <c r="C14381" s="76" t="s">
        <v>842</v>
      </c>
      <c r="D14381" t="s">
        <v>980</v>
      </c>
      <c r="E14381" s="82">
        <v>9</v>
      </c>
      <c r="F14381" t="s">
        <v>973</v>
      </c>
      <c r="G14381" s="83">
        <v>43005</v>
      </c>
      <c r="I14381">
        <v>2017</v>
      </c>
    </row>
    <row r="14382" spans="1:9" x14ac:dyDescent="0.25">
      <c r="A14382" t="s">
        <v>972</v>
      </c>
      <c r="B14382" t="s">
        <v>276</v>
      </c>
      <c r="C14382" s="76" t="s">
        <v>842</v>
      </c>
      <c r="D14382" t="s">
        <v>980</v>
      </c>
      <c r="E14382" s="82">
        <v>11.4</v>
      </c>
      <c r="F14382" t="s">
        <v>973</v>
      </c>
      <c r="G14382" s="83">
        <v>43004</v>
      </c>
      <c r="I14382">
        <v>2017</v>
      </c>
    </row>
    <row r="14383" spans="1:9" x14ac:dyDescent="0.25">
      <c r="A14383" t="s">
        <v>972</v>
      </c>
      <c r="B14383" t="s">
        <v>98</v>
      </c>
      <c r="C14383" s="76" t="s">
        <v>842</v>
      </c>
      <c r="D14383" t="s">
        <v>980</v>
      </c>
      <c r="E14383" s="82">
        <v>3</v>
      </c>
      <c r="F14383" t="s">
        <v>973</v>
      </c>
      <c r="G14383" s="83">
        <v>42996</v>
      </c>
      <c r="I14383">
        <v>2017</v>
      </c>
    </row>
    <row r="14384" spans="1:9" x14ac:dyDescent="0.25">
      <c r="A14384" t="s">
        <v>972</v>
      </c>
      <c r="B14384" t="s">
        <v>71</v>
      </c>
      <c r="C14384" s="76" t="s">
        <v>842</v>
      </c>
      <c r="D14384" t="s">
        <v>980</v>
      </c>
      <c r="E14384" s="82">
        <v>6.6</v>
      </c>
      <c r="F14384" t="s">
        <v>973</v>
      </c>
      <c r="G14384" s="83">
        <v>42964</v>
      </c>
      <c r="I14384">
        <v>2017</v>
      </c>
    </row>
    <row r="14385" spans="1:9" x14ac:dyDescent="0.25">
      <c r="A14385" t="s">
        <v>972</v>
      </c>
      <c r="B14385" t="s">
        <v>245</v>
      </c>
      <c r="C14385" s="76" t="s">
        <v>842</v>
      </c>
      <c r="D14385" t="s">
        <v>980</v>
      </c>
      <c r="E14385" s="82">
        <v>7.6</v>
      </c>
      <c r="F14385" t="s">
        <v>973</v>
      </c>
      <c r="G14385" s="83">
        <v>42963</v>
      </c>
      <c r="I14385">
        <v>2017</v>
      </c>
    </row>
    <row r="14386" spans="1:9" x14ac:dyDescent="0.25">
      <c r="A14386" t="s">
        <v>972</v>
      </c>
      <c r="B14386" t="s">
        <v>177</v>
      </c>
      <c r="C14386" s="76" t="s">
        <v>842</v>
      </c>
      <c r="D14386" t="s">
        <v>980</v>
      </c>
      <c r="E14386" s="82">
        <v>10</v>
      </c>
      <c r="F14386" t="s">
        <v>973</v>
      </c>
      <c r="G14386" s="83">
        <v>43026</v>
      </c>
      <c r="I14386">
        <v>2017</v>
      </c>
    </row>
    <row r="14387" spans="1:9" x14ac:dyDescent="0.25">
      <c r="A14387" t="s">
        <v>972</v>
      </c>
      <c r="B14387" t="s">
        <v>115</v>
      </c>
      <c r="C14387" s="76" t="s">
        <v>842</v>
      </c>
      <c r="D14387" t="s">
        <v>980</v>
      </c>
      <c r="E14387" s="82">
        <v>46</v>
      </c>
      <c r="F14387" t="s">
        <v>973</v>
      </c>
      <c r="G14387" s="83">
        <v>43211</v>
      </c>
      <c r="I14387">
        <v>2018</v>
      </c>
    </row>
    <row r="14388" spans="1:9" x14ac:dyDescent="0.25">
      <c r="A14388" t="s">
        <v>972</v>
      </c>
      <c r="B14388" t="s">
        <v>115</v>
      </c>
      <c r="C14388" s="76" t="s">
        <v>842</v>
      </c>
      <c r="D14388" t="s">
        <v>980</v>
      </c>
      <c r="E14388" s="82">
        <v>34.5</v>
      </c>
      <c r="F14388" t="s">
        <v>973</v>
      </c>
      <c r="G14388" s="83">
        <v>43211</v>
      </c>
      <c r="I14388">
        <v>2018</v>
      </c>
    </row>
    <row r="14389" spans="1:9" x14ac:dyDescent="0.25">
      <c r="A14389" t="s">
        <v>972</v>
      </c>
      <c r="B14389" t="s">
        <v>115</v>
      </c>
      <c r="C14389" s="76" t="s">
        <v>842</v>
      </c>
      <c r="D14389" t="s">
        <v>980</v>
      </c>
      <c r="E14389" s="82">
        <v>34.5</v>
      </c>
      <c r="F14389" t="s">
        <v>973</v>
      </c>
      <c r="G14389" s="83">
        <v>43211</v>
      </c>
      <c r="I14389">
        <v>2018</v>
      </c>
    </row>
    <row r="14390" spans="1:9" x14ac:dyDescent="0.25">
      <c r="A14390" t="s">
        <v>972</v>
      </c>
      <c r="B14390" t="s">
        <v>239</v>
      </c>
      <c r="C14390" s="76" t="s">
        <v>842</v>
      </c>
      <c r="D14390" t="s">
        <v>980</v>
      </c>
      <c r="E14390" s="82">
        <v>30</v>
      </c>
      <c r="F14390" t="s">
        <v>973</v>
      </c>
      <c r="G14390" s="83">
        <v>43111</v>
      </c>
      <c r="I14390">
        <v>2018</v>
      </c>
    </row>
    <row r="14391" spans="1:9" x14ac:dyDescent="0.25">
      <c r="A14391" t="s">
        <v>972</v>
      </c>
      <c r="B14391" t="s">
        <v>115</v>
      </c>
      <c r="C14391" s="76" t="s">
        <v>842</v>
      </c>
      <c r="D14391" t="s">
        <v>980</v>
      </c>
      <c r="E14391" s="82">
        <v>34.5</v>
      </c>
      <c r="F14391" t="s">
        <v>973</v>
      </c>
      <c r="G14391" s="83">
        <v>43211</v>
      </c>
      <c r="I14391">
        <v>2018</v>
      </c>
    </row>
    <row r="14392" spans="1:9" x14ac:dyDescent="0.25">
      <c r="A14392" t="s">
        <v>972</v>
      </c>
      <c r="B14392" t="s">
        <v>225</v>
      </c>
      <c r="C14392" s="76" t="s">
        <v>842</v>
      </c>
      <c r="D14392" t="s">
        <v>980</v>
      </c>
      <c r="E14392" s="82">
        <v>6.7</v>
      </c>
      <c r="F14392" t="s">
        <v>973</v>
      </c>
      <c r="G14392" s="83">
        <v>42983</v>
      </c>
      <c r="I14392">
        <v>2017</v>
      </c>
    </row>
    <row r="14393" spans="1:9" x14ac:dyDescent="0.25">
      <c r="A14393" t="s">
        <v>972</v>
      </c>
      <c r="B14393" t="s">
        <v>243</v>
      </c>
      <c r="C14393" s="76" t="s">
        <v>842</v>
      </c>
      <c r="D14393" t="s">
        <v>980</v>
      </c>
      <c r="E14393" s="82">
        <v>4.2</v>
      </c>
      <c r="F14393" t="s">
        <v>973</v>
      </c>
      <c r="G14393" s="83">
        <v>42949</v>
      </c>
      <c r="I14393">
        <v>2017</v>
      </c>
    </row>
    <row r="14394" spans="1:9" x14ac:dyDescent="0.25">
      <c r="A14394" t="s">
        <v>972</v>
      </c>
      <c r="B14394" t="s">
        <v>173</v>
      </c>
      <c r="C14394" s="76" t="s">
        <v>842</v>
      </c>
      <c r="D14394" t="s">
        <v>980</v>
      </c>
      <c r="E14394" s="82">
        <v>3.8</v>
      </c>
      <c r="F14394" t="s">
        <v>973</v>
      </c>
      <c r="G14394" s="83">
        <v>43000</v>
      </c>
      <c r="I14394">
        <v>2017</v>
      </c>
    </row>
    <row r="14395" spans="1:9" x14ac:dyDescent="0.25">
      <c r="A14395" t="s">
        <v>972</v>
      </c>
      <c r="B14395" t="s">
        <v>243</v>
      </c>
      <c r="C14395" s="76" t="s">
        <v>842</v>
      </c>
      <c r="D14395" t="s">
        <v>980</v>
      </c>
      <c r="E14395" s="82">
        <v>5</v>
      </c>
      <c r="F14395" t="s">
        <v>973</v>
      </c>
      <c r="G14395" s="83">
        <v>42948</v>
      </c>
      <c r="I14395">
        <v>2017</v>
      </c>
    </row>
    <row r="14396" spans="1:9" x14ac:dyDescent="0.25">
      <c r="A14396" t="s">
        <v>972</v>
      </c>
      <c r="B14396" t="s">
        <v>184</v>
      </c>
      <c r="C14396" s="76" t="s">
        <v>842</v>
      </c>
      <c r="D14396" t="s">
        <v>980</v>
      </c>
      <c r="E14396" s="82">
        <v>33.799999999999997</v>
      </c>
      <c r="F14396" t="s">
        <v>973</v>
      </c>
      <c r="G14396" s="83">
        <v>43010</v>
      </c>
      <c r="I14396">
        <v>2017</v>
      </c>
    </row>
    <row r="14397" spans="1:9" x14ac:dyDescent="0.25">
      <c r="A14397" t="s">
        <v>972</v>
      </c>
      <c r="B14397" t="s">
        <v>184</v>
      </c>
      <c r="C14397" s="76" t="s">
        <v>842</v>
      </c>
      <c r="D14397" t="s">
        <v>980</v>
      </c>
      <c r="E14397" s="82">
        <v>15</v>
      </c>
      <c r="F14397" t="s">
        <v>973</v>
      </c>
      <c r="G14397" s="83">
        <v>43007</v>
      </c>
      <c r="I14397">
        <v>2017</v>
      </c>
    </row>
    <row r="14398" spans="1:9" x14ac:dyDescent="0.25">
      <c r="A14398" t="s">
        <v>972</v>
      </c>
      <c r="B14398" t="s">
        <v>133</v>
      </c>
      <c r="C14398" s="76" t="s">
        <v>842</v>
      </c>
      <c r="D14398" t="s">
        <v>980</v>
      </c>
      <c r="E14398" s="82">
        <v>5</v>
      </c>
      <c r="F14398" t="s">
        <v>973</v>
      </c>
      <c r="G14398" s="83">
        <v>42956</v>
      </c>
      <c r="I14398">
        <v>2017</v>
      </c>
    </row>
    <row r="14399" spans="1:9" x14ac:dyDescent="0.25">
      <c r="A14399" t="s">
        <v>972</v>
      </c>
      <c r="B14399" t="s">
        <v>248</v>
      </c>
      <c r="C14399" s="76" t="s">
        <v>842</v>
      </c>
      <c r="D14399" t="s">
        <v>980</v>
      </c>
      <c r="E14399" s="82">
        <v>11.4</v>
      </c>
      <c r="F14399" t="s">
        <v>973</v>
      </c>
      <c r="G14399" s="83">
        <v>42991</v>
      </c>
      <c r="I14399">
        <v>2017</v>
      </c>
    </row>
    <row r="14400" spans="1:9" x14ac:dyDescent="0.25">
      <c r="A14400" t="s">
        <v>972</v>
      </c>
      <c r="B14400" t="s">
        <v>30</v>
      </c>
      <c r="C14400" s="76" t="s">
        <v>842</v>
      </c>
      <c r="D14400" t="s">
        <v>980</v>
      </c>
      <c r="E14400" s="82">
        <v>4.6399999999999997</v>
      </c>
      <c r="F14400" t="s">
        <v>973</v>
      </c>
      <c r="G14400" s="83">
        <v>42968</v>
      </c>
      <c r="I14400">
        <v>2017</v>
      </c>
    </row>
    <row r="14401" spans="1:9" x14ac:dyDescent="0.25">
      <c r="A14401" t="s">
        <v>972</v>
      </c>
      <c r="B14401" t="s">
        <v>81</v>
      </c>
      <c r="C14401" s="76" t="s">
        <v>842</v>
      </c>
      <c r="D14401" t="s">
        <v>980</v>
      </c>
      <c r="E14401" s="82">
        <v>3</v>
      </c>
      <c r="F14401" t="s">
        <v>973</v>
      </c>
      <c r="G14401" s="83">
        <v>42950</v>
      </c>
      <c r="I14401">
        <v>2017</v>
      </c>
    </row>
    <row r="14402" spans="1:9" x14ac:dyDescent="0.25">
      <c r="A14402" t="s">
        <v>972</v>
      </c>
      <c r="B14402" t="s">
        <v>205</v>
      </c>
      <c r="C14402" s="76" t="s">
        <v>842</v>
      </c>
      <c r="D14402" t="s">
        <v>980</v>
      </c>
      <c r="E14402" s="82">
        <v>10</v>
      </c>
      <c r="F14402" t="s">
        <v>973</v>
      </c>
      <c r="G14402" s="83">
        <v>43024</v>
      </c>
      <c r="I14402">
        <v>2017</v>
      </c>
    </row>
    <row r="14403" spans="1:9" x14ac:dyDescent="0.25">
      <c r="A14403" t="s">
        <v>972</v>
      </c>
      <c r="B14403" t="s">
        <v>245</v>
      </c>
      <c r="C14403" s="76" t="s">
        <v>842</v>
      </c>
      <c r="D14403" t="s">
        <v>980</v>
      </c>
      <c r="E14403" s="82">
        <v>5.2</v>
      </c>
      <c r="F14403" t="s">
        <v>973</v>
      </c>
      <c r="G14403" s="83">
        <v>43000</v>
      </c>
      <c r="I14403">
        <v>2017</v>
      </c>
    </row>
    <row r="14404" spans="1:9" x14ac:dyDescent="0.25">
      <c r="A14404" t="s">
        <v>972</v>
      </c>
      <c r="B14404" t="s">
        <v>275</v>
      </c>
      <c r="C14404" s="76" t="s">
        <v>842</v>
      </c>
      <c r="D14404" t="s">
        <v>980</v>
      </c>
      <c r="E14404" s="82">
        <v>3.8</v>
      </c>
      <c r="F14404" t="s">
        <v>973</v>
      </c>
      <c r="G14404" s="83">
        <v>43069</v>
      </c>
      <c r="I14404">
        <v>2017</v>
      </c>
    </row>
    <row r="14405" spans="1:9" x14ac:dyDescent="0.25">
      <c r="A14405" t="s">
        <v>972</v>
      </c>
      <c r="B14405" t="s">
        <v>275</v>
      </c>
      <c r="C14405" s="76" t="s">
        <v>842</v>
      </c>
      <c r="D14405" t="s">
        <v>980</v>
      </c>
      <c r="E14405" s="82">
        <v>3.8</v>
      </c>
      <c r="F14405" t="s">
        <v>973</v>
      </c>
      <c r="G14405" s="83">
        <v>42992</v>
      </c>
      <c r="I14405">
        <v>2017</v>
      </c>
    </row>
    <row r="14406" spans="1:9" x14ac:dyDescent="0.25">
      <c r="A14406" t="s">
        <v>972</v>
      </c>
      <c r="B14406" t="s">
        <v>272</v>
      </c>
      <c r="C14406" s="76" t="s">
        <v>842</v>
      </c>
      <c r="D14406" t="s">
        <v>980</v>
      </c>
      <c r="E14406" s="82">
        <v>11</v>
      </c>
      <c r="F14406" t="s">
        <v>973</v>
      </c>
      <c r="G14406" s="83">
        <v>42984</v>
      </c>
      <c r="I14406">
        <v>2017</v>
      </c>
    </row>
    <row r="14407" spans="1:9" x14ac:dyDescent="0.25">
      <c r="A14407" t="s">
        <v>972</v>
      </c>
      <c r="B14407" t="s">
        <v>136</v>
      </c>
      <c r="C14407" s="76" t="s">
        <v>842</v>
      </c>
      <c r="D14407" t="s">
        <v>980</v>
      </c>
      <c r="E14407" s="82">
        <v>9</v>
      </c>
      <c r="F14407" t="s">
        <v>973</v>
      </c>
      <c r="G14407" s="83">
        <v>43003</v>
      </c>
      <c r="I14407">
        <v>2017</v>
      </c>
    </row>
    <row r="14408" spans="1:9" x14ac:dyDescent="0.25">
      <c r="A14408" t="s">
        <v>972</v>
      </c>
      <c r="B14408" t="s">
        <v>103</v>
      </c>
      <c r="C14408" s="76" t="s">
        <v>842</v>
      </c>
      <c r="D14408" t="s">
        <v>980</v>
      </c>
      <c r="E14408" s="82">
        <v>3.6</v>
      </c>
      <c r="F14408" t="s">
        <v>973</v>
      </c>
      <c r="G14408" s="83">
        <v>42998</v>
      </c>
      <c r="I14408">
        <v>2017</v>
      </c>
    </row>
    <row r="14409" spans="1:9" x14ac:dyDescent="0.25">
      <c r="A14409" t="s">
        <v>972</v>
      </c>
      <c r="B14409" t="s">
        <v>253</v>
      </c>
      <c r="C14409" s="76" t="s">
        <v>842</v>
      </c>
      <c r="D14409" t="s">
        <v>980</v>
      </c>
      <c r="E14409" s="82">
        <v>13.2</v>
      </c>
      <c r="F14409" t="s">
        <v>973</v>
      </c>
      <c r="G14409" s="83">
        <v>43045</v>
      </c>
      <c r="I14409">
        <v>2017</v>
      </c>
    </row>
    <row r="14410" spans="1:9" x14ac:dyDescent="0.25">
      <c r="A14410" t="s">
        <v>972</v>
      </c>
      <c r="B14410" t="s">
        <v>275</v>
      </c>
      <c r="C14410" s="76" t="s">
        <v>842</v>
      </c>
      <c r="D14410" t="s">
        <v>980</v>
      </c>
      <c r="E14410" s="82">
        <v>5</v>
      </c>
      <c r="F14410" t="s">
        <v>973</v>
      </c>
      <c r="G14410" s="83">
        <v>42964</v>
      </c>
      <c r="I14410">
        <v>2017</v>
      </c>
    </row>
    <row r="14411" spans="1:9" x14ac:dyDescent="0.25">
      <c r="A14411" t="s">
        <v>972</v>
      </c>
      <c r="B14411" t="s">
        <v>96</v>
      </c>
      <c r="C14411" s="76" t="s">
        <v>842</v>
      </c>
      <c r="D14411" t="s">
        <v>980</v>
      </c>
      <c r="E14411" s="82">
        <v>6</v>
      </c>
      <c r="F14411" t="s">
        <v>973</v>
      </c>
      <c r="G14411" s="83">
        <v>42984</v>
      </c>
      <c r="I14411">
        <v>2017</v>
      </c>
    </row>
    <row r="14412" spans="1:9" x14ac:dyDescent="0.25">
      <c r="A14412" t="s">
        <v>972</v>
      </c>
      <c r="B14412" t="s">
        <v>0</v>
      </c>
      <c r="C14412" s="76" t="s">
        <v>842</v>
      </c>
      <c r="D14412" t="s">
        <v>980</v>
      </c>
      <c r="E14412" s="82">
        <v>3.8</v>
      </c>
      <c r="F14412" t="s">
        <v>973</v>
      </c>
      <c r="G14412" s="83">
        <v>42986</v>
      </c>
      <c r="I14412">
        <v>2017</v>
      </c>
    </row>
    <row r="14413" spans="1:9" x14ac:dyDescent="0.25">
      <c r="A14413" t="s">
        <v>972</v>
      </c>
      <c r="B14413" t="s">
        <v>122</v>
      </c>
      <c r="C14413" s="76" t="s">
        <v>842</v>
      </c>
      <c r="D14413" t="s">
        <v>980</v>
      </c>
      <c r="E14413" s="82">
        <v>7.6</v>
      </c>
      <c r="F14413" t="s">
        <v>973</v>
      </c>
      <c r="G14413" s="83">
        <v>42991</v>
      </c>
      <c r="I14413">
        <v>2017</v>
      </c>
    </row>
    <row r="14414" spans="1:9" x14ac:dyDescent="0.25">
      <c r="A14414" t="s">
        <v>972</v>
      </c>
      <c r="B14414" t="s">
        <v>106</v>
      </c>
      <c r="C14414" s="76" t="s">
        <v>842</v>
      </c>
      <c r="D14414" t="s">
        <v>980</v>
      </c>
      <c r="E14414" s="82">
        <v>5</v>
      </c>
      <c r="F14414" t="s">
        <v>973</v>
      </c>
      <c r="G14414" s="83">
        <v>42985</v>
      </c>
      <c r="I14414">
        <v>2017</v>
      </c>
    </row>
    <row r="14415" spans="1:9" x14ac:dyDescent="0.25">
      <c r="A14415" t="s">
        <v>972</v>
      </c>
      <c r="B14415" t="s">
        <v>208</v>
      </c>
      <c r="C14415" s="76" t="s">
        <v>842</v>
      </c>
      <c r="D14415" t="s">
        <v>980</v>
      </c>
      <c r="E14415" s="82">
        <v>9</v>
      </c>
      <c r="F14415" t="s">
        <v>973</v>
      </c>
      <c r="G14415" s="83">
        <v>42998</v>
      </c>
      <c r="I14415">
        <v>2017</v>
      </c>
    </row>
    <row r="14416" spans="1:9" x14ac:dyDescent="0.25">
      <c r="A14416" t="s">
        <v>972</v>
      </c>
      <c r="B14416" t="s">
        <v>96</v>
      </c>
      <c r="C14416" s="76" t="s">
        <v>842</v>
      </c>
      <c r="D14416" t="s">
        <v>980</v>
      </c>
      <c r="E14416" s="82">
        <v>7.6</v>
      </c>
      <c r="F14416" t="s">
        <v>973</v>
      </c>
      <c r="G14416" s="83">
        <v>42976</v>
      </c>
      <c r="I14416">
        <v>2017</v>
      </c>
    </row>
    <row r="14417" spans="1:9" x14ac:dyDescent="0.25">
      <c r="A14417" t="s">
        <v>972</v>
      </c>
      <c r="B14417" t="s">
        <v>1010</v>
      </c>
      <c r="C14417" s="76" t="s">
        <v>842</v>
      </c>
      <c r="D14417" t="s">
        <v>980</v>
      </c>
      <c r="E14417" s="82">
        <v>5.5</v>
      </c>
      <c r="F14417" t="s">
        <v>973</v>
      </c>
      <c r="G14417" s="83">
        <v>42979</v>
      </c>
      <c r="I14417">
        <v>2017</v>
      </c>
    </row>
    <row r="14418" spans="1:9" x14ac:dyDescent="0.25">
      <c r="A14418" t="s">
        <v>972</v>
      </c>
      <c r="B14418" t="s">
        <v>129</v>
      </c>
      <c r="C14418" s="76" t="s">
        <v>842</v>
      </c>
      <c r="D14418" t="s">
        <v>980</v>
      </c>
      <c r="E14418" s="82">
        <v>7.6</v>
      </c>
      <c r="F14418" t="s">
        <v>973</v>
      </c>
      <c r="G14418" s="83">
        <v>43006</v>
      </c>
      <c r="I14418">
        <v>2017</v>
      </c>
    </row>
    <row r="14419" spans="1:9" x14ac:dyDescent="0.25">
      <c r="A14419" t="s">
        <v>972</v>
      </c>
      <c r="B14419" t="s">
        <v>245</v>
      </c>
      <c r="C14419" s="76" t="s">
        <v>842</v>
      </c>
      <c r="D14419" t="s">
        <v>980</v>
      </c>
      <c r="E14419" s="82">
        <v>6</v>
      </c>
      <c r="F14419" t="s">
        <v>973</v>
      </c>
      <c r="G14419" s="83">
        <v>43108</v>
      </c>
      <c r="I14419">
        <v>2018</v>
      </c>
    </row>
    <row r="14420" spans="1:9" x14ac:dyDescent="0.25">
      <c r="A14420" t="s">
        <v>972</v>
      </c>
      <c r="B14420" t="s">
        <v>199</v>
      </c>
      <c r="C14420" s="76" t="s">
        <v>842</v>
      </c>
      <c r="D14420" t="s">
        <v>980</v>
      </c>
      <c r="E14420" s="82">
        <v>3</v>
      </c>
      <c r="F14420" t="s">
        <v>973</v>
      </c>
      <c r="G14420" s="83">
        <v>43069</v>
      </c>
      <c r="I14420">
        <v>2017</v>
      </c>
    </row>
    <row r="14421" spans="1:9" x14ac:dyDescent="0.25">
      <c r="A14421" t="s">
        <v>972</v>
      </c>
      <c r="B14421" s="74" t="s">
        <v>213</v>
      </c>
      <c r="C14421" s="76" t="s">
        <v>842</v>
      </c>
      <c r="D14421" t="s">
        <v>980</v>
      </c>
      <c r="E14421" s="82">
        <v>15</v>
      </c>
      <c r="F14421" t="s">
        <v>973</v>
      </c>
      <c r="G14421" s="83">
        <v>43041</v>
      </c>
      <c r="I14421">
        <v>2017</v>
      </c>
    </row>
    <row r="14422" spans="1:9" x14ac:dyDescent="0.25">
      <c r="A14422" t="s">
        <v>972</v>
      </c>
      <c r="B14422" t="s">
        <v>177</v>
      </c>
      <c r="C14422" s="76" t="s">
        <v>842</v>
      </c>
      <c r="D14422" t="s">
        <v>980</v>
      </c>
      <c r="E14422" s="82">
        <v>3.8</v>
      </c>
      <c r="F14422" t="s">
        <v>973</v>
      </c>
      <c r="G14422" s="83">
        <v>43026</v>
      </c>
      <c r="I14422">
        <v>2017</v>
      </c>
    </row>
    <row r="14423" spans="1:9" x14ac:dyDescent="0.25">
      <c r="A14423" t="s">
        <v>972</v>
      </c>
      <c r="B14423" t="s">
        <v>8</v>
      </c>
      <c r="C14423" s="76" t="s">
        <v>842</v>
      </c>
      <c r="D14423" t="s">
        <v>980</v>
      </c>
      <c r="E14423" s="82">
        <v>7.6</v>
      </c>
      <c r="F14423" t="s">
        <v>973</v>
      </c>
      <c r="G14423" s="83">
        <v>43035</v>
      </c>
      <c r="I14423">
        <v>2017</v>
      </c>
    </row>
    <row r="14424" spans="1:9" x14ac:dyDescent="0.25">
      <c r="A14424" t="s">
        <v>972</v>
      </c>
      <c r="B14424" t="s">
        <v>136</v>
      </c>
      <c r="C14424" s="76" t="s">
        <v>842</v>
      </c>
      <c r="D14424" t="s">
        <v>980</v>
      </c>
      <c r="E14424" s="82">
        <v>8</v>
      </c>
      <c r="F14424" t="s">
        <v>973</v>
      </c>
      <c r="G14424" s="83">
        <v>43005</v>
      </c>
      <c r="I14424">
        <v>2017</v>
      </c>
    </row>
    <row r="14425" spans="1:9" x14ac:dyDescent="0.25">
      <c r="A14425" t="s">
        <v>972</v>
      </c>
      <c r="B14425" t="s">
        <v>115</v>
      </c>
      <c r="C14425" s="76" t="s">
        <v>842</v>
      </c>
      <c r="D14425" t="s">
        <v>980</v>
      </c>
      <c r="E14425" s="82">
        <v>7.6</v>
      </c>
      <c r="F14425" t="s">
        <v>973</v>
      </c>
      <c r="G14425" s="83">
        <v>43034</v>
      </c>
      <c r="I14425">
        <v>2017</v>
      </c>
    </row>
    <row r="14426" spans="1:9" x14ac:dyDescent="0.25">
      <c r="A14426" t="s">
        <v>972</v>
      </c>
      <c r="B14426" t="s">
        <v>245</v>
      </c>
      <c r="C14426" s="76" t="s">
        <v>842</v>
      </c>
      <c r="D14426" t="s">
        <v>980</v>
      </c>
      <c r="E14426" s="82">
        <v>7.5</v>
      </c>
      <c r="F14426" t="s">
        <v>973</v>
      </c>
      <c r="G14426" s="83">
        <v>42956</v>
      </c>
      <c r="I14426">
        <v>2017</v>
      </c>
    </row>
    <row r="14427" spans="1:9" x14ac:dyDescent="0.25">
      <c r="A14427" t="s">
        <v>972</v>
      </c>
      <c r="B14427" t="s">
        <v>92</v>
      </c>
      <c r="C14427" s="76" t="s">
        <v>842</v>
      </c>
      <c r="D14427" t="s">
        <v>980</v>
      </c>
      <c r="E14427" s="82">
        <v>7.7</v>
      </c>
      <c r="F14427" t="s">
        <v>973</v>
      </c>
      <c r="G14427" s="83">
        <v>42999</v>
      </c>
      <c r="I14427">
        <v>2017</v>
      </c>
    </row>
    <row r="14428" spans="1:9" x14ac:dyDescent="0.25">
      <c r="A14428" t="s">
        <v>972</v>
      </c>
      <c r="B14428" t="s">
        <v>2</v>
      </c>
      <c r="C14428" s="76" t="s">
        <v>842</v>
      </c>
      <c r="D14428" t="s">
        <v>980</v>
      </c>
      <c r="E14428" s="82">
        <v>7.6</v>
      </c>
      <c r="F14428" t="s">
        <v>973</v>
      </c>
      <c r="G14428" s="83">
        <v>42999</v>
      </c>
      <c r="I14428">
        <v>2017</v>
      </c>
    </row>
    <row r="14429" spans="1:9" x14ac:dyDescent="0.25">
      <c r="A14429" t="s">
        <v>972</v>
      </c>
      <c r="B14429" t="s">
        <v>144</v>
      </c>
      <c r="C14429" s="76" t="s">
        <v>842</v>
      </c>
      <c r="D14429" t="s">
        <v>980</v>
      </c>
      <c r="E14429" s="82">
        <v>13</v>
      </c>
      <c r="F14429" t="s">
        <v>973</v>
      </c>
      <c r="G14429" s="83">
        <v>43048</v>
      </c>
      <c r="I14429">
        <v>2017</v>
      </c>
    </row>
    <row r="14430" spans="1:9" x14ac:dyDescent="0.25">
      <c r="A14430" t="s">
        <v>972</v>
      </c>
      <c r="B14430" t="s">
        <v>243</v>
      </c>
      <c r="C14430" s="76" t="s">
        <v>842</v>
      </c>
      <c r="D14430" t="s">
        <v>980</v>
      </c>
      <c r="E14430" s="82">
        <v>10</v>
      </c>
      <c r="F14430" t="s">
        <v>973</v>
      </c>
      <c r="G14430" s="83">
        <v>42978</v>
      </c>
      <c r="I14430">
        <v>2017</v>
      </c>
    </row>
    <row r="14431" spans="1:9" x14ac:dyDescent="0.25">
      <c r="A14431" t="s">
        <v>972</v>
      </c>
      <c r="B14431" t="s">
        <v>242</v>
      </c>
      <c r="C14431" s="76" t="s">
        <v>842</v>
      </c>
      <c r="D14431" t="s">
        <v>980</v>
      </c>
      <c r="E14431" s="82">
        <v>10</v>
      </c>
      <c r="F14431" t="s">
        <v>973</v>
      </c>
      <c r="G14431" s="83">
        <v>43245</v>
      </c>
      <c r="I14431">
        <v>2018</v>
      </c>
    </row>
    <row r="14432" spans="1:9" x14ac:dyDescent="0.25">
      <c r="A14432" t="s">
        <v>972</v>
      </c>
      <c r="B14432" t="s">
        <v>95</v>
      </c>
      <c r="C14432" s="76" t="s">
        <v>842</v>
      </c>
      <c r="D14432" t="s">
        <v>980</v>
      </c>
      <c r="E14432" s="82">
        <v>4.2</v>
      </c>
      <c r="F14432" t="s">
        <v>973</v>
      </c>
      <c r="G14432" s="83">
        <v>42968</v>
      </c>
      <c r="I14432">
        <v>2017</v>
      </c>
    </row>
    <row r="14433" spans="1:9" x14ac:dyDescent="0.25">
      <c r="A14433" t="s">
        <v>972</v>
      </c>
      <c r="B14433" t="s">
        <v>257</v>
      </c>
      <c r="C14433" s="76" t="s">
        <v>842</v>
      </c>
      <c r="D14433" t="s">
        <v>980</v>
      </c>
      <c r="E14433" s="82">
        <v>3</v>
      </c>
      <c r="F14433" t="s">
        <v>973</v>
      </c>
      <c r="G14433" s="83">
        <v>42541</v>
      </c>
      <c r="I14433">
        <v>2016</v>
      </c>
    </row>
    <row r="14434" spans="1:9" x14ac:dyDescent="0.25">
      <c r="A14434" t="s">
        <v>972</v>
      </c>
      <c r="B14434" t="s">
        <v>103</v>
      </c>
      <c r="C14434" s="76" t="s">
        <v>842</v>
      </c>
      <c r="D14434" t="s">
        <v>980</v>
      </c>
      <c r="E14434" s="82">
        <v>7.6</v>
      </c>
      <c r="F14434" t="s">
        <v>973</v>
      </c>
      <c r="G14434" s="83">
        <v>42993</v>
      </c>
      <c r="I14434">
        <v>2017</v>
      </c>
    </row>
    <row r="14435" spans="1:9" x14ac:dyDescent="0.25">
      <c r="A14435" t="s">
        <v>972</v>
      </c>
      <c r="B14435" t="s">
        <v>83</v>
      </c>
      <c r="C14435" s="76" t="s">
        <v>842</v>
      </c>
      <c r="D14435" t="s">
        <v>980</v>
      </c>
      <c r="E14435" s="82">
        <v>5</v>
      </c>
      <c r="F14435" t="s">
        <v>973</v>
      </c>
      <c r="G14435" s="83">
        <v>43041</v>
      </c>
      <c r="I14435">
        <v>2017</v>
      </c>
    </row>
    <row r="14436" spans="1:9" x14ac:dyDescent="0.25">
      <c r="A14436" t="s">
        <v>972</v>
      </c>
      <c r="B14436" t="s">
        <v>182</v>
      </c>
      <c r="C14436" s="76" t="s">
        <v>842</v>
      </c>
      <c r="D14436" t="s">
        <v>980</v>
      </c>
      <c r="E14436" s="82">
        <v>3.8</v>
      </c>
      <c r="F14436" t="s">
        <v>973</v>
      </c>
      <c r="G14436" s="83">
        <v>42965</v>
      </c>
      <c r="I14436">
        <v>2017</v>
      </c>
    </row>
    <row r="14437" spans="1:9" x14ac:dyDescent="0.25">
      <c r="A14437" t="s">
        <v>972</v>
      </c>
      <c r="B14437" t="s">
        <v>115</v>
      </c>
      <c r="C14437" s="76" t="s">
        <v>842</v>
      </c>
      <c r="D14437" t="s">
        <v>980</v>
      </c>
      <c r="E14437" s="82">
        <v>7.6</v>
      </c>
      <c r="F14437" t="s">
        <v>973</v>
      </c>
      <c r="G14437" s="83">
        <v>42954</v>
      </c>
      <c r="I14437">
        <v>2017</v>
      </c>
    </row>
    <row r="14438" spans="1:9" x14ac:dyDescent="0.25">
      <c r="A14438" t="s">
        <v>972</v>
      </c>
      <c r="B14438" t="s">
        <v>71</v>
      </c>
      <c r="C14438" s="76" t="s">
        <v>842</v>
      </c>
      <c r="D14438" t="s">
        <v>980</v>
      </c>
      <c r="E14438" s="82">
        <v>3.6</v>
      </c>
      <c r="F14438" t="s">
        <v>973</v>
      </c>
      <c r="G14438" s="83">
        <v>43005</v>
      </c>
      <c r="I14438">
        <v>2017</v>
      </c>
    </row>
    <row r="14439" spans="1:9" x14ac:dyDescent="0.25">
      <c r="A14439" t="s">
        <v>972</v>
      </c>
      <c r="B14439" t="s">
        <v>177</v>
      </c>
      <c r="C14439" s="76" t="s">
        <v>842</v>
      </c>
      <c r="D14439" t="s">
        <v>980</v>
      </c>
      <c r="E14439" s="82">
        <v>6</v>
      </c>
      <c r="F14439" t="s">
        <v>973</v>
      </c>
      <c r="G14439" s="83">
        <v>42984</v>
      </c>
      <c r="I14439">
        <v>2017</v>
      </c>
    </row>
    <row r="14440" spans="1:9" x14ac:dyDescent="0.25">
      <c r="A14440" t="s">
        <v>972</v>
      </c>
      <c r="B14440" t="s">
        <v>249</v>
      </c>
      <c r="C14440" s="76" t="s">
        <v>842</v>
      </c>
      <c r="D14440" t="s">
        <v>980</v>
      </c>
      <c r="E14440" s="82">
        <v>28.8</v>
      </c>
      <c r="F14440" t="s">
        <v>973</v>
      </c>
      <c r="G14440" s="83">
        <v>43075</v>
      </c>
      <c r="I14440">
        <v>2017</v>
      </c>
    </row>
    <row r="14441" spans="1:9" x14ac:dyDescent="0.25">
      <c r="A14441" t="s">
        <v>972</v>
      </c>
      <c r="B14441" t="s">
        <v>186</v>
      </c>
      <c r="C14441" s="76" t="s">
        <v>842</v>
      </c>
      <c r="D14441" t="s">
        <v>980</v>
      </c>
      <c r="E14441" s="82">
        <v>3.8</v>
      </c>
      <c r="F14441" t="s">
        <v>973</v>
      </c>
      <c r="G14441" s="83">
        <v>43005</v>
      </c>
      <c r="I14441">
        <v>2017</v>
      </c>
    </row>
    <row r="14442" spans="1:9" ht="14.45" customHeight="1" x14ac:dyDescent="0.25">
      <c r="A14442" t="s">
        <v>972</v>
      </c>
      <c r="B14442" t="s">
        <v>115</v>
      </c>
      <c r="C14442" s="76" t="s">
        <v>842</v>
      </c>
      <c r="D14442" t="s">
        <v>980</v>
      </c>
      <c r="E14442" s="82">
        <v>7.6</v>
      </c>
      <c r="F14442" t="s">
        <v>973</v>
      </c>
      <c r="G14442" s="83">
        <v>42998</v>
      </c>
      <c r="I14442">
        <v>2017</v>
      </c>
    </row>
    <row r="14443" spans="1:9" ht="14.45" customHeight="1" x14ac:dyDescent="0.25">
      <c r="A14443" t="s">
        <v>972</v>
      </c>
      <c r="B14443" t="s">
        <v>91</v>
      </c>
      <c r="C14443" s="76" t="s">
        <v>842</v>
      </c>
      <c r="D14443" t="s">
        <v>980</v>
      </c>
      <c r="E14443" s="82">
        <v>7</v>
      </c>
      <c r="F14443" t="s">
        <v>973</v>
      </c>
      <c r="G14443" s="83">
        <v>43027</v>
      </c>
      <c r="I14443">
        <v>2017</v>
      </c>
    </row>
    <row r="14444" spans="1:9" x14ac:dyDescent="0.25">
      <c r="A14444" t="s">
        <v>972</v>
      </c>
      <c r="B14444" t="s">
        <v>232</v>
      </c>
      <c r="C14444" s="76" t="s">
        <v>842</v>
      </c>
      <c r="D14444" t="s">
        <v>980</v>
      </c>
      <c r="E14444" s="82">
        <v>6</v>
      </c>
      <c r="F14444" t="s">
        <v>973</v>
      </c>
      <c r="G14444" s="83">
        <v>43052</v>
      </c>
      <c r="I14444">
        <v>2017</v>
      </c>
    </row>
    <row r="14445" spans="1:9" x14ac:dyDescent="0.25">
      <c r="A14445" t="s">
        <v>972</v>
      </c>
      <c r="B14445" t="s">
        <v>88</v>
      </c>
      <c r="C14445" s="76" t="s">
        <v>842</v>
      </c>
      <c r="D14445" t="s">
        <v>980</v>
      </c>
      <c r="E14445" s="82">
        <v>6</v>
      </c>
      <c r="F14445" t="s">
        <v>973</v>
      </c>
      <c r="G14445" s="83">
        <v>43032</v>
      </c>
      <c r="I14445">
        <v>2017</v>
      </c>
    </row>
    <row r="14446" spans="1:9" x14ac:dyDescent="0.25">
      <c r="A14446" t="s">
        <v>972</v>
      </c>
      <c r="B14446" t="s">
        <v>78</v>
      </c>
      <c r="C14446" s="76" t="s">
        <v>842</v>
      </c>
      <c r="D14446" t="s">
        <v>980</v>
      </c>
      <c r="E14446" s="82">
        <v>7.6</v>
      </c>
      <c r="F14446" t="s">
        <v>973</v>
      </c>
      <c r="G14446" s="83">
        <v>43028</v>
      </c>
      <c r="I14446">
        <v>2017</v>
      </c>
    </row>
    <row r="14447" spans="1:9" x14ac:dyDescent="0.25">
      <c r="A14447" t="s">
        <v>972</v>
      </c>
      <c r="B14447" t="s">
        <v>88</v>
      </c>
      <c r="C14447" s="76" t="s">
        <v>842</v>
      </c>
      <c r="D14447" t="s">
        <v>980</v>
      </c>
      <c r="E14447" s="82">
        <v>6</v>
      </c>
      <c r="F14447" t="s">
        <v>973</v>
      </c>
      <c r="G14447" s="83">
        <v>43026</v>
      </c>
      <c r="I14447">
        <v>2017</v>
      </c>
    </row>
    <row r="14448" spans="1:9" x14ac:dyDescent="0.25">
      <c r="A14448" t="s">
        <v>972</v>
      </c>
      <c r="B14448" t="s">
        <v>92</v>
      </c>
      <c r="C14448" s="76" t="s">
        <v>842</v>
      </c>
      <c r="D14448" t="s">
        <v>980</v>
      </c>
      <c r="E14448" s="82">
        <v>10</v>
      </c>
      <c r="F14448" t="s">
        <v>973</v>
      </c>
      <c r="G14448" s="83">
        <v>42975</v>
      </c>
      <c r="I14448">
        <v>2017</v>
      </c>
    </row>
    <row r="14449" spans="1:9" x14ac:dyDescent="0.25">
      <c r="A14449" t="s">
        <v>972</v>
      </c>
      <c r="B14449" t="s">
        <v>118</v>
      </c>
      <c r="C14449" s="76" t="s">
        <v>842</v>
      </c>
      <c r="D14449" t="s">
        <v>980</v>
      </c>
      <c r="E14449" s="82">
        <v>7.6</v>
      </c>
      <c r="F14449" t="s">
        <v>973</v>
      </c>
      <c r="G14449" s="83">
        <v>43006</v>
      </c>
      <c r="I14449">
        <v>2017</v>
      </c>
    </row>
    <row r="14450" spans="1:9" x14ac:dyDescent="0.25">
      <c r="A14450" t="s">
        <v>972</v>
      </c>
      <c r="B14450" t="s">
        <v>232</v>
      </c>
      <c r="C14450" s="76" t="s">
        <v>842</v>
      </c>
      <c r="D14450" t="s">
        <v>980</v>
      </c>
      <c r="E14450" s="82">
        <v>11.4</v>
      </c>
      <c r="F14450" t="s">
        <v>973</v>
      </c>
      <c r="G14450" s="83">
        <v>42999</v>
      </c>
      <c r="I14450">
        <v>2017</v>
      </c>
    </row>
    <row r="14451" spans="1:9" x14ac:dyDescent="0.25">
      <c r="A14451" t="s">
        <v>972</v>
      </c>
      <c r="B14451" t="s">
        <v>63</v>
      </c>
      <c r="C14451" s="76" t="s">
        <v>842</v>
      </c>
      <c r="D14451" t="s">
        <v>980</v>
      </c>
      <c r="E14451" s="82">
        <v>3.6</v>
      </c>
      <c r="F14451" t="s">
        <v>973</v>
      </c>
      <c r="G14451" s="83">
        <v>43020</v>
      </c>
      <c r="I14451">
        <v>2017</v>
      </c>
    </row>
    <row r="14452" spans="1:9" x14ac:dyDescent="0.25">
      <c r="A14452" t="s">
        <v>972</v>
      </c>
      <c r="B14452" t="s">
        <v>172</v>
      </c>
      <c r="C14452" s="76" t="s">
        <v>842</v>
      </c>
      <c r="D14452" t="s">
        <v>980</v>
      </c>
      <c r="E14452" s="82">
        <v>7.6</v>
      </c>
      <c r="F14452" t="s">
        <v>973</v>
      </c>
      <c r="G14452" s="83">
        <v>43153</v>
      </c>
      <c r="I14452">
        <v>2018</v>
      </c>
    </row>
    <row r="14453" spans="1:9" x14ac:dyDescent="0.25">
      <c r="A14453" t="s">
        <v>972</v>
      </c>
      <c r="B14453" t="s">
        <v>232</v>
      </c>
      <c r="C14453" s="76" t="s">
        <v>842</v>
      </c>
      <c r="D14453" t="s">
        <v>980</v>
      </c>
      <c r="E14453" s="82">
        <v>7.6</v>
      </c>
      <c r="F14453" t="s">
        <v>973</v>
      </c>
      <c r="G14453" s="83">
        <v>43027</v>
      </c>
      <c r="I14453">
        <v>2017</v>
      </c>
    </row>
    <row r="14454" spans="1:9" x14ac:dyDescent="0.25">
      <c r="A14454" t="s">
        <v>972</v>
      </c>
      <c r="B14454" t="s">
        <v>171</v>
      </c>
      <c r="C14454" s="76" t="s">
        <v>842</v>
      </c>
      <c r="D14454" t="s">
        <v>980</v>
      </c>
      <c r="E14454" s="82">
        <v>10.72</v>
      </c>
      <c r="F14454" t="s">
        <v>973</v>
      </c>
      <c r="G14454" s="83">
        <v>42996</v>
      </c>
      <c r="I14454">
        <v>2017</v>
      </c>
    </row>
    <row r="14455" spans="1:9" x14ac:dyDescent="0.25">
      <c r="A14455" t="s">
        <v>972</v>
      </c>
      <c r="B14455" t="s">
        <v>241</v>
      </c>
      <c r="C14455" s="76" t="s">
        <v>842</v>
      </c>
      <c r="D14455" t="s">
        <v>980</v>
      </c>
      <c r="E14455" s="82">
        <v>3.75</v>
      </c>
      <c r="F14455" t="s">
        <v>973</v>
      </c>
      <c r="G14455" s="83">
        <v>43068</v>
      </c>
      <c r="I14455">
        <v>2017</v>
      </c>
    </row>
    <row r="14456" spans="1:9" x14ac:dyDescent="0.25">
      <c r="A14456" t="s">
        <v>972</v>
      </c>
      <c r="B14456" t="s">
        <v>63</v>
      </c>
      <c r="C14456" s="76" t="s">
        <v>842</v>
      </c>
      <c r="D14456" t="s">
        <v>980</v>
      </c>
      <c r="E14456" s="82">
        <v>3.8</v>
      </c>
      <c r="F14456" t="s">
        <v>973</v>
      </c>
      <c r="G14456" s="83">
        <v>43061</v>
      </c>
      <c r="I14456">
        <v>2017</v>
      </c>
    </row>
    <row r="14457" spans="1:9" x14ac:dyDescent="0.25">
      <c r="A14457" t="s">
        <v>972</v>
      </c>
      <c r="B14457" t="s">
        <v>242</v>
      </c>
      <c r="C14457" s="76" t="s">
        <v>842</v>
      </c>
      <c r="D14457" t="s">
        <v>980</v>
      </c>
      <c r="E14457" s="82">
        <v>7.7</v>
      </c>
      <c r="F14457" t="s">
        <v>973</v>
      </c>
      <c r="G14457" s="83">
        <v>42958</v>
      </c>
      <c r="I14457">
        <v>2017</v>
      </c>
    </row>
    <row r="14458" spans="1:9" x14ac:dyDescent="0.25">
      <c r="A14458" t="s">
        <v>972</v>
      </c>
      <c r="B14458" t="s">
        <v>11</v>
      </c>
      <c r="C14458" s="76" t="s">
        <v>842</v>
      </c>
      <c r="D14458" t="s">
        <v>980</v>
      </c>
      <c r="E14458" s="82">
        <v>11.4</v>
      </c>
      <c r="F14458" t="s">
        <v>973</v>
      </c>
      <c r="G14458" s="83">
        <v>43017</v>
      </c>
      <c r="I14458">
        <v>2017</v>
      </c>
    </row>
    <row r="14459" spans="1:9" x14ac:dyDescent="0.25">
      <c r="A14459" t="s">
        <v>972</v>
      </c>
      <c r="B14459" s="74" t="s">
        <v>213</v>
      </c>
      <c r="C14459" s="76" t="s">
        <v>842</v>
      </c>
      <c r="D14459" t="s">
        <v>980</v>
      </c>
      <c r="E14459" s="82">
        <v>5</v>
      </c>
      <c r="F14459" t="s">
        <v>973</v>
      </c>
      <c r="G14459" s="83">
        <v>43054</v>
      </c>
      <c r="I14459">
        <v>2017</v>
      </c>
    </row>
    <row r="14460" spans="1:9" x14ac:dyDescent="0.25">
      <c r="A14460" t="s">
        <v>972</v>
      </c>
      <c r="B14460" t="s">
        <v>171</v>
      </c>
      <c r="C14460" s="76" t="s">
        <v>842</v>
      </c>
      <c r="D14460" t="s">
        <v>980</v>
      </c>
      <c r="E14460" s="82">
        <v>6</v>
      </c>
      <c r="F14460" t="s">
        <v>973</v>
      </c>
      <c r="G14460" s="83">
        <v>42958</v>
      </c>
      <c r="I14460">
        <v>2017</v>
      </c>
    </row>
    <row r="14461" spans="1:9" x14ac:dyDescent="0.25">
      <c r="A14461" t="s">
        <v>972</v>
      </c>
      <c r="B14461" t="s">
        <v>2</v>
      </c>
      <c r="C14461" s="76" t="s">
        <v>842</v>
      </c>
      <c r="D14461" t="s">
        <v>980</v>
      </c>
      <c r="E14461" s="82">
        <v>6</v>
      </c>
      <c r="F14461" t="s">
        <v>973</v>
      </c>
      <c r="G14461" s="83">
        <v>43000</v>
      </c>
      <c r="I14461">
        <v>2017</v>
      </c>
    </row>
    <row r="14462" spans="1:9" x14ac:dyDescent="0.25">
      <c r="A14462" t="s">
        <v>972</v>
      </c>
      <c r="B14462" t="s">
        <v>240</v>
      </c>
      <c r="C14462" s="76" t="s">
        <v>842</v>
      </c>
      <c r="D14462" t="s">
        <v>980</v>
      </c>
      <c r="E14462" s="82">
        <v>5</v>
      </c>
      <c r="F14462" t="s">
        <v>973</v>
      </c>
      <c r="G14462" s="83">
        <v>43069</v>
      </c>
      <c r="I14462">
        <v>2017</v>
      </c>
    </row>
    <row r="14463" spans="1:9" x14ac:dyDescent="0.25">
      <c r="A14463" t="s">
        <v>972</v>
      </c>
      <c r="B14463" t="s">
        <v>92</v>
      </c>
      <c r="C14463" s="76" t="s">
        <v>842</v>
      </c>
      <c r="D14463" t="s">
        <v>980</v>
      </c>
      <c r="E14463" s="82">
        <v>30.4</v>
      </c>
      <c r="F14463" t="s">
        <v>973</v>
      </c>
      <c r="G14463" s="83">
        <v>43017</v>
      </c>
      <c r="I14463">
        <v>2017</v>
      </c>
    </row>
    <row r="14464" spans="1:9" x14ac:dyDescent="0.25">
      <c r="A14464" t="s">
        <v>972</v>
      </c>
      <c r="B14464" t="s">
        <v>215</v>
      </c>
      <c r="C14464" s="76" t="s">
        <v>842</v>
      </c>
      <c r="D14464" t="s">
        <v>980</v>
      </c>
      <c r="E14464" s="82">
        <v>10</v>
      </c>
      <c r="F14464" t="s">
        <v>973</v>
      </c>
      <c r="G14464" s="83">
        <v>43027</v>
      </c>
      <c r="I14464">
        <v>2017</v>
      </c>
    </row>
    <row r="14465" spans="1:9" x14ac:dyDescent="0.25">
      <c r="A14465" t="s">
        <v>972</v>
      </c>
      <c r="B14465" t="s">
        <v>232</v>
      </c>
      <c r="C14465" s="76" t="s">
        <v>842</v>
      </c>
      <c r="D14465" t="s">
        <v>980</v>
      </c>
      <c r="E14465" s="82">
        <v>3</v>
      </c>
      <c r="F14465" t="s">
        <v>973</v>
      </c>
      <c r="G14465" s="83">
        <v>43010</v>
      </c>
      <c r="I14465">
        <v>2017</v>
      </c>
    </row>
    <row r="14466" spans="1:9" x14ac:dyDescent="0.25">
      <c r="A14466" t="s">
        <v>972</v>
      </c>
      <c r="B14466" t="s">
        <v>229</v>
      </c>
      <c r="C14466" s="76" t="s">
        <v>842</v>
      </c>
      <c r="D14466" t="s">
        <v>980</v>
      </c>
      <c r="E14466" s="82">
        <v>6</v>
      </c>
      <c r="F14466" t="s">
        <v>973</v>
      </c>
      <c r="G14466" s="83">
        <v>43012</v>
      </c>
      <c r="I14466">
        <v>2017</v>
      </c>
    </row>
    <row r="14467" spans="1:9" x14ac:dyDescent="0.25">
      <c r="A14467" t="s">
        <v>972</v>
      </c>
      <c r="B14467" t="s">
        <v>83</v>
      </c>
      <c r="C14467" s="76" t="s">
        <v>842</v>
      </c>
      <c r="D14467" t="s">
        <v>980</v>
      </c>
      <c r="E14467" s="82">
        <v>3</v>
      </c>
      <c r="F14467" t="s">
        <v>973</v>
      </c>
      <c r="G14467" s="83">
        <v>43026</v>
      </c>
      <c r="I14467">
        <v>2017</v>
      </c>
    </row>
    <row r="14468" spans="1:9" x14ac:dyDescent="0.25">
      <c r="A14468" t="s">
        <v>972</v>
      </c>
      <c r="B14468" t="s">
        <v>248</v>
      </c>
      <c r="C14468" s="76" t="s">
        <v>842</v>
      </c>
      <c r="D14468" t="s">
        <v>980</v>
      </c>
      <c r="E14468" s="82">
        <v>5</v>
      </c>
      <c r="F14468" t="s">
        <v>973</v>
      </c>
      <c r="G14468" s="83">
        <v>43012</v>
      </c>
      <c r="I14468">
        <v>2017</v>
      </c>
    </row>
    <row r="14469" spans="1:9" x14ac:dyDescent="0.25">
      <c r="A14469" t="s">
        <v>972</v>
      </c>
      <c r="B14469" s="74" t="s">
        <v>213</v>
      </c>
      <c r="C14469" s="76" t="s">
        <v>842</v>
      </c>
      <c r="D14469" t="s">
        <v>980</v>
      </c>
      <c r="E14469" s="82">
        <v>7.6</v>
      </c>
      <c r="F14469" t="s">
        <v>973</v>
      </c>
      <c r="G14469" s="83">
        <v>43041</v>
      </c>
      <c r="I14469">
        <v>2017</v>
      </c>
    </row>
    <row r="14470" spans="1:9" x14ac:dyDescent="0.25">
      <c r="A14470" t="s">
        <v>972</v>
      </c>
      <c r="B14470" t="s">
        <v>242</v>
      </c>
      <c r="C14470" s="76" t="s">
        <v>842</v>
      </c>
      <c r="D14470" t="s">
        <v>980</v>
      </c>
      <c r="E14470" s="82">
        <v>6</v>
      </c>
      <c r="F14470" t="s">
        <v>973</v>
      </c>
      <c r="G14470" s="83">
        <v>43048</v>
      </c>
      <c r="I14470">
        <v>2017</v>
      </c>
    </row>
    <row r="14471" spans="1:9" x14ac:dyDescent="0.25">
      <c r="A14471" t="s">
        <v>972</v>
      </c>
      <c r="B14471" t="s">
        <v>79</v>
      </c>
      <c r="C14471" s="76" t="s">
        <v>842</v>
      </c>
      <c r="D14471" t="s">
        <v>980</v>
      </c>
      <c r="E14471" s="82">
        <v>10</v>
      </c>
      <c r="F14471" t="s">
        <v>973</v>
      </c>
      <c r="G14471" s="83">
        <v>43054</v>
      </c>
      <c r="I14471">
        <v>2017</v>
      </c>
    </row>
    <row r="14472" spans="1:9" x14ac:dyDescent="0.25">
      <c r="A14472" t="s">
        <v>972</v>
      </c>
      <c r="B14472" t="s">
        <v>199</v>
      </c>
      <c r="C14472" s="76" t="s">
        <v>842</v>
      </c>
      <c r="D14472" t="s">
        <v>980</v>
      </c>
      <c r="E14472" s="82">
        <v>9</v>
      </c>
      <c r="F14472" t="s">
        <v>973</v>
      </c>
      <c r="G14472" s="83">
        <v>42997</v>
      </c>
      <c r="I14472">
        <v>2017</v>
      </c>
    </row>
    <row r="14473" spans="1:9" x14ac:dyDescent="0.25">
      <c r="A14473" t="s">
        <v>972</v>
      </c>
      <c r="B14473" t="s">
        <v>139</v>
      </c>
      <c r="C14473" s="76" t="s">
        <v>842</v>
      </c>
      <c r="D14473" t="s">
        <v>980</v>
      </c>
      <c r="E14473" s="82">
        <v>40</v>
      </c>
      <c r="F14473" t="s">
        <v>973</v>
      </c>
      <c r="G14473" s="83">
        <v>40273</v>
      </c>
      <c r="I14473">
        <v>2010</v>
      </c>
    </row>
    <row r="14474" spans="1:9" x14ac:dyDescent="0.25">
      <c r="A14474" t="s">
        <v>972</v>
      </c>
      <c r="B14474" t="s">
        <v>242</v>
      </c>
      <c r="C14474" s="76" t="s">
        <v>842</v>
      </c>
      <c r="D14474" t="s">
        <v>980</v>
      </c>
      <c r="E14474" s="82">
        <v>5</v>
      </c>
      <c r="F14474" t="s">
        <v>973</v>
      </c>
      <c r="G14474" s="83">
        <v>42998</v>
      </c>
      <c r="I14474">
        <v>2017</v>
      </c>
    </row>
    <row r="14475" spans="1:9" x14ac:dyDescent="0.25">
      <c r="A14475" t="s">
        <v>972</v>
      </c>
      <c r="B14475" t="s">
        <v>224</v>
      </c>
      <c r="C14475" s="76" t="s">
        <v>842</v>
      </c>
      <c r="D14475" t="s">
        <v>980</v>
      </c>
      <c r="E14475" s="82">
        <v>12</v>
      </c>
      <c r="F14475" t="s">
        <v>973</v>
      </c>
      <c r="G14475" s="83">
        <v>43153</v>
      </c>
      <c r="I14475">
        <v>2018</v>
      </c>
    </row>
    <row r="14476" spans="1:9" x14ac:dyDescent="0.25">
      <c r="A14476" t="s">
        <v>972</v>
      </c>
      <c r="B14476" t="s">
        <v>111</v>
      </c>
      <c r="C14476" s="76" t="s">
        <v>842</v>
      </c>
      <c r="D14476" t="s">
        <v>980</v>
      </c>
      <c r="E14476" s="82">
        <v>3.8</v>
      </c>
      <c r="F14476" t="s">
        <v>973</v>
      </c>
      <c r="G14476" s="83">
        <v>43095</v>
      </c>
      <c r="I14476">
        <v>2017</v>
      </c>
    </row>
    <row r="14477" spans="1:9" x14ac:dyDescent="0.25">
      <c r="A14477" t="s">
        <v>972</v>
      </c>
      <c r="B14477" t="s">
        <v>245</v>
      </c>
      <c r="C14477" s="76" t="s">
        <v>842</v>
      </c>
      <c r="D14477" t="s">
        <v>980</v>
      </c>
      <c r="E14477" s="82">
        <v>6</v>
      </c>
      <c r="F14477" t="s">
        <v>973</v>
      </c>
      <c r="G14477" s="83">
        <v>43089</v>
      </c>
      <c r="I14477">
        <v>2017</v>
      </c>
    </row>
    <row r="14478" spans="1:9" x14ac:dyDescent="0.25">
      <c r="A14478" t="s">
        <v>972</v>
      </c>
      <c r="B14478" t="s">
        <v>177</v>
      </c>
      <c r="C14478" s="76" t="s">
        <v>842</v>
      </c>
      <c r="D14478" t="s">
        <v>980</v>
      </c>
      <c r="E14478" s="82">
        <v>3</v>
      </c>
      <c r="F14478" t="s">
        <v>973</v>
      </c>
      <c r="G14478" s="83">
        <v>43014</v>
      </c>
      <c r="I14478">
        <v>2017</v>
      </c>
    </row>
    <row r="14479" spans="1:9" x14ac:dyDescent="0.25">
      <c r="A14479" t="s">
        <v>972</v>
      </c>
      <c r="B14479" t="s">
        <v>71</v>
      </c>
      <c r="C14479" s="76" t="s">
        <v>842</v>
      </c>
      <c r="D14479" t="s">
        <v>980</v>
      </c>
      <c r="E14479" s="82">
        <v>5</v>
      </c>
      <c r="F14479" t="s">
        <v>973</v>
      </c>
      <c r="G14479" s="83">
        <v>43241</v>
      </c>
      <c r="I14479">
        <v>2018</v>
      </c>
    </row>
    <row r="14480" spans="1:9" x14ac:dyDescent="0.25">
      <c r="A14480" t="s">
        <v>972</v>
      </c>
      <c r="B14480" t="s">
        <v>249</v>
      </c>
      <c r="C14480" s="76" t="s">
        <v>842</v>
      </c>
      <c r="D14480" t="s">
        <v>980</v>
      </c>
      <c r="E14480" s="82">
        <v>7.6</v>
      </c>
      <c r="F14480" t="s">
        <v>973</v>
      </c>
      <c r="G14480" s="83">
        <v>43087</v>
      </c>
      <c r="I14480">
        <v>2017</v>
      </c>
    </row>
    <row r="14481" spans="1:9" x14ac:dyDescent="0.25">
      <c r="A14481" t="s">
        <v>972</v>
      </c>
      <c r="B14481" t="s">
        <v>247</v>
      </c>
      <c r="C14481" s="76" t="s">
        <v>842</v>
      </c>
      <c r="D14481" t="s">
        <v>980</v>
      </c>
      <c r="E14481" s="82">
        <v>7.6</v>
      </c>
      <c r="F14481" t="s">
        <v>973</v>
      </c>
      <c r="G14481" s="83">
        <v>43020</v>
      </c>
      <c r="I14481">
        <v>2017</v>
      </c>
    </row>
    <row r="14482" spans="1:9" x14ac:dyDescent="0.25">
      <c r="A14482" t="s">
        <v>972</v>
      </c>
      <c r="B14482" t="s">
        <v>177</v>
      </c>
      <c r="C14482" s="76" t="s">
        <v>842</v>
      </c>
      <c r="D14482" t="s">
        <v>980</v>
      </c>
      <c r="E14482" s="82">
        <v>5</v>
      </c>
      <c r="F14482" t="s">
        <v>973</v>
      </c>
      <c r="G14482" s="83">
        <v>43007</v>
      </c>
      <c r="I14482">
        <v>2017</v>
      </c>
    </row>
    <row r="14483" spans="1:9" x14ac:dyDescent="0.25">
      <c r="A14483" t="s">
        <v>972</v>
      </c>
      <c r="B14483" t="s">
        <v>106</v>
      </c>
      <c r="C14483" s="76" t="s">
        <v>842</v>
      </c>
      <c r="D14483" t="s">
        <v>980</v>
      </c>
      <c r="E14483" s="82">
        <v>5</v>
      </c>
      <c r="F14483" t="s">
        <v>973</v>
      </c>
      <c r="G14483" s="83">
        <v>43042</v>
      </c>
      <c r="I14483">
        <v>2017</v>
      </c>
    </row>
    <row r="14484" spans="1:9" x14ac:dyDescent="0.25">
      <c r="A14484" t="s">
        <v>972</v>
      </c>
      <c r="B14484" t="s">
        <v>171</v>
      </c>
      <c r="C14484" s="76" t="s">
        <v>842</v>
      </c>
      <c r="D14484" t="s">
        <v>980</v>
      </c>
      <c r="E14484" s="82">
        <v>6.5</v>
      </c>
      <c r="F14484" t="s">
        <v>973</v>
      </c>
      <c r="G14484" s="83">
        <v>43056</v>
      </c>
      <c r="I14484">
        <v>2017</v>
      </c>
    </row>
    <row r="14485" spans="1:9" x14ac:dyDescent="0.25">
      <c r="A14485" t="s">
        <v>972</v>
      </c>
      <c r="B14485" t="s">
        <v>115</v>
      </c>
      <c r="C14485" s="76" t="s">
        <v>842</v>
      </c>
      <c r="D14485" t="s">
        <v>980</v>
      </c>
      <c r="E14485" s="82">
        <v>6</v>
      </c>
      <c r="F14485" t="s">
        <v>973</v>
      </c>
      <c r="G14485" s="83">
        <v>42971</v>
      </c>
      <c r="I14485">
        <v>2017</v>
      </c>
    </row>
    <row r="14486" spans="1:9" x14ac:dyDescent="0.25">
      <c r="A14486" t="s">
        <v>972</v>
      </c>
      <c r="B14486" t="s">
        <v>79</v>
      </c>
      <c r="C14486" s="76" t="s">
        <v>842</v>
      </c>
      <c r="D14486" t="s">
        <v>980</v>
      </c>
      <c r="E14486" s="82">
        <v>6</v>
      </c>
      <c r="F14486" t="s">
        <v>973</v>
      </c>
      <c r="G14486" s="83">
        <v>42972</v>
      </c>
      <c r="I14486">
        <v>2017</v>
      </c>
    </row>
    <row r="14487" spans="1:9" x14ac:dyDescent="0.25">
      <c r="A14487" t="s">
        <v>972</v>
      </c>
      <c r="B14487" t="s">
        <v>208</v>
      </c>
      <c r="C14487" s="76" t="s">
        <v>842</v>
      </c>
      <c r="D14487" t="s">
        <v>980</v>
      </c>
      <c r="E14487" s="82">
        <v>21.9</v>
      </c>
      <c r="F14487" t="s">
        <v>973</v>
      </c>
      <c r="G14487" s="83">
        <v>43073</v>
      </c>
      <c r="I14487">
        <v>2017</v>
      </c>
    </row>
    <row r="14488" spans="1:9" x14ac:dyDescent="0.25">
      <c r="A14488" t="s">
        <v>972</v>
      </c>
      <c r="B14488" t="s">
        <v>242</v>
      </c>
      <c r="C14488" s="76" t="s">
        <v>842</v>
      </c>
      <c r="D14488" t="s">
        <v>980</v>
      </c>
      <c r="E14488" s="82">
        <v>3.8</v>
      </c>
      <c r="F14488" t="s">
        <v>973</v>
      </c>
      <c r="G14488" s="83">
        <v>43018</v>
      </c>
      <c r="I14488">
        <v>2017</v>
      </c>
    </row>
    <row r="14489" spans="1:9" x14ac:dyDescent="0.25">
      <c r="A14489" t="s">
        <v>972</v>
      </c>
      <c r="B14489" t="s">
        <v>71</v>
      </c>
      <c r="C14489" s="76" t="s">
        <v>842</v>
      </c>
      <c r="D14489" t="s">
        <v>980</v>
      </c>
      <c r="E14489" s="82">
        <v>5</v>
      </c>
      <c r="F14489" t="s">
        <v>973</v>
      </c>
      <c r="G14489" s="83">
        <v>43013</v>
      </c>
      <c r="I14489">
        <v>2017</v>
      </c>
    </row>
    <row r="14490" spans="1:9" x14ac:dyDescent="0.25">
      <c r="A14490" t="s">
        <v>972</v>
      </c>
      <c r="B14490" t="s">
        <v>115</v>
      </c>
      <c r="C14490" s="76" t="s">
        <v>842</v>
      </c>
      <c r="D14490" t="s">
        <v>980</v>
      </c>
      <c r="E14490" s="82">
        <v>5</v>
      </c>
      <c r="F14490" t="s">
        <v>973</v>
      </c>
      <c r="G14490" s="83">
        <v>42985</v>
      </c>
      <c r="I14490">
        <v>2017</v>
      </c>
    </row>
    <row r="14491" spans="1:9" x14ac:dyDescent="0.25">
      <c r="A14491" t="s">
        <v>972</v>
      </c>
      <c r="B14491" t="s">
        <v>136</v>
      </c>
      <c r="C14491" s="76" t="s">
        <v>842</v>
      </c>
      <c r="D14491" t="s">
        <v>980</v>
      </c>
      <c r="E14491" s="82">
        <v>3.8</v>
      </c>
      <c r="F14491" t="s">
        <v>973</v>
      </c>
      <c r="G14491" s="83">
        <v>43041</v>
      </c>
      <c r="I14491">
        <v>2017</v>
      </c>
    </row>
    <row r="14492" spans="1:9" x14ac:dyDescent="0.25">
      <c r="A14492" t="s">
        <v>972</v>
      </c>
      <c r="B14492" t="s">
        <v>240</v>
      </c>
      <c r="C14492" s="76" t="s">
        <v>842</v>
      </c>
      <c r="D14492" t="s">
        <v>980</v>
      </c>
      <c r="E14492" s="82">
        <v>7.6</v>
      </c>
      <c r="F14492" t="s">
        <v>973</v>
      </c>
      <c r="G14492" s="83">
        <v>43007</v>
      </c>
      <c r="I14492">
        <v>2017</v>
      </c>
    </row>
    <row r="14493" spans="1:9" x14ac:dyDescent="0.25">
      <c r="A14493" t="s">
        <v>972</v>
      </c>
      <c r="B14493" t="s">
        <v>116</v>
      </c>
      <c r="C14493" s="76" t="s">
        <v>842</v>
      </c>
      <c r="D14493" t="s">
        <v>980</v>
      </c>
      <c r="E14493" s="82">
        <v>6</v>
      </c>
      <c r="F14493" t="s">
        <v>973</v>
      </c>
      <c r="G14493" s="83">
        <v>43054</v>
      </c>
      <c r="I14493">
        <v>2017</v>
      </c>
    </row>
    <row r="14494" spans="1:9" x14ac:dyDescent="0.25">
      <c r="A14494" t="s">
        <v>972</v>
      </c>
      <c r="B14494" t="s">
        <v>232</v>
      </c>
      <c r="C14494" s="76" t="s">
        <v>842</v>
      </c>
      <c r="D14494" t="s">
        <v>980</v>
      </c>
      <c r="E14494" s="82">
        <v>6</v>
      </c>
      <c r="F14494" t="s">
        <v>973</v>
      </c>
      <c r="G14494" s="83">
        <v>43048</v>
      </c>
      <c r="I14494">
        <v>2017</v>
      </c>
    </row>
    <row r="14495" spans="1:9" x14ac:dyDescent="0.25">
      <c r="A14495" t="s">
        <v>972</v>
      </c>
      <c r="B14495" t="s">
        <v>71</v>
      </c>
      <c r="C14495" s="76" t="s">
        <v>842</v>
      </c>
      <c r="D14495" t="s">
        <v>980</v>
      </c>
      <c r="E14495" s="82">
        <v>3</v>
      </c>
      <c r="F14495" t="s">
        <v>973</v>
      </c>
      <c r="G14495" s="83">
        <v>43028</v>
      </c>
      <c r="I14495">
        <v>2017</v>
      </c>
    </row>
    <row r="14496" spans="1:9" x14ac:dyDescent="0.25">
      <c r="A14496" t="s">
        <v>972</v>
      </c>
      <c r="B14496" t="s">
        <v>248</v>
      </c>
      <c r="C14496" s="76" t="s">
        <v>842</v>
      </c>
      <c r="D14496" t="s">
        <v>980</v>
      </c>
      <c r="E14496" s="82">
        <v>5</v>
      </c>
      <c r="F14496" t="s">
        <v>973</v>
      </c>
      <c r="G14496" s="83">
        <v>43154</v>
      </c>
      <c r="I14496">
        <v>2018</v>
      </c>
    </row>
    <row r="14497" spans="1:9" x14ac:dyDescent="0.25">
      <c r="A14497" t="s">
        <v>972</v>
      </c>
      <c r="B14497" t="s">
        <v>82</v>
      </c>
      <c r="C14497" s="76" t="s">
        <v>842</v>
      </c>
      <c r="D14497" t="s">
        <v>980</v>
      </c>
      <c r="E14497" s="82">
        <v>3.2</v>
      </c>
      <c r="F14497" t="s">
        <v>973</v>
      </c>
      <c r="G14497" s="83">
        <v>42978</v>
      </c>
      <c r="I14497">
        <v>2017</v>
      </c>
    </row>
    <row r="14498" spans="1:9" x14ac:dyDescent="0.25">
      <c r="A14498" t="s">
        <v>972</v>
      </c>
      <c r="B14498" t="s">
        <v>275</v>
      </c>
      <c r="C14498" s="76" t="s">
        <v>842</v>
      </c>
      <c r="D14498" t="s">
        <v>980</v>
      </c>
      <c r="E14498" s="82">
        <v>3</v>
      </c>
      <c r="F14498" t="s">
        <v>973</v>
      </c>
      <c r="G14498" s="83">
        <v>43005</v>
      </c>
      <c r="I14498">
        <v>2017</v>
      </c>
    </row>
    <row r="14499" spans="1:9" x14ac:dyDescent="0.25">
      <c r="A14499" t="s">
        <v>972</v>
      </c>
      <c r="B14499" t="s">
        <v>252</v>
      </c>
      <c r="C14499" s="76" t="s">
        <v>842</v>
      </c>
      <c r="D14499" t="s">
        <v>980</v>
      </c>
      <c r="E14499" s="82">
        <v>10.4</v>
      </c>
      <c r="F14499" t="s">
        <v>973</v>
      </c>
      <c r="G14499" s="83">
        <v>43056</v>
      </c>
      <c r="I14499">
        <v>2017</v>
      </c>
    </row>
    <row r="14500" spans="1:9" x14ac:dyDescent="0.25">
      <c r="A14500" t="s">
        <v>972</v>
      </c>
      <c r="B14500" t="s">
        <v>180</v>
      </c>
      <c r="C14500" s="76" t="s">
        <v>842</v>
      </c>
      <c r="D14500" t="s">
        <v>980</v>
      </c>
      <c r="E14500" s="82">
        <v>10</v>
      </c>
      <c r="F14500" t="s">
        <v>973</v>
      </c>
      <c r="G14500" s="83">
        <v>43005</v>
      </c>
      <c r="I14500">
        <v>2017</v>
      </c>
    </row>
    <row r="14501" spans="1:9" x14ac:dyDescent="0.25">
      <c r="A14501" t="s">
        <v>972</v>
      </c>
      <c r="B14501" t="s">
        <v>188</v>
      </c>
      <c r="C14501" s="76" t="s">
        <v>842</v>
      </c>
      <c r="D14501" t="s">
        <v>980</v>
      </c>
      <c r="E14501" s="82">
        <v>13.6</v>
      </c>
      <c r="F14501" t="s">
        <v>973</v>
      </c>
      <c r="G14501" s="83">
        <v>43314</v>
      </c>
      <c r="I14501">
        <v>2018</v>
      </c>
    </row>
    <row r="14502" spans="1:9" x14ac:dyDescent="0.25">
      <c r="A14502" t="s">
        <v>972</v>
      </c>
      <c r="B14502" t="s">
        <v>93</v>
      </c>
      <c r="C14502" s="76" t="s">
        <v>842</v>
      </c>
      <c r="D14502" t="s">
        <v>980</v>
      </c>
      <c r="E14502" s="82">
        <v>10</v>
      </c>
      <c r="F14502" t="s">
        <v>973</v>
      </c>
      <c r="G14502" s="83">
        <v>43032</v>
      </c>
      <c r="I14502">
        <v>2017</v>
      </c>
    </row>
    <row r="14503" spans="1:9" x14ac:dyDescent="0.25">
      <c r="A14503" t="s">
        <v>972</v>
      </c>
      <c r="B14503" t="s">
        <v>249</v>
      </c>
      <c r="C14503" s="76" t="s">
        <v>842</v>
      </c>
      <c r="D14503" t="s">
        <v>980</v>
      </c>
      <c r="E14503" s="82">
        <v>6</v>
      </c>
      <c r="F14503" t="s">
        <v>973</v>
      </c>
      <c r="G14503" s="83">
        <v>43056</v>
      </c>
      <c r="I14503">
        <v>2017</v>
      </c>
    </row>
    <row r="14504" spans="1:9" x14ac:dyDescent="0.25">
      <c r="A14504" t="s">
        <v>972</v>
      </c>
      <c r="B14504" t="s">
        <v>95</v>
      </c>
      <c r="C14504" s="76" t="s">
        <v>842</v>
      </c>
      <c r="D14504" t="s">
        <v>980</v>
      </c>
      <c r="E14504" s="82">
        <v>6</v>
      </c>
      <c r="F14504" t="s">
        <v>973</v>
      </c>
      <c r="G14504" s="83">
        <v>43012</v>
      </c>
      <c r="I14504">
        <v>2017</v>
      </c>
    </row>
    <row r="14505" spans="1:9" x14ac:dyDescent="0.25">
      <c r="A14505" t="s">
        <v>972</v>
      </c>
      <c r="B14505" t="s">
        <v>208</v>
      </c>
      <c r="C14505" s="76" t="s">
        <v>842</v>
      </c>
      <c r="D14505" t="s">
        <v>980</v>
      </c>
      <c r="E14505" s="82">
        <v>6</v>
      </c>
      <c r="F14505" t="s">
        <v>973</v>
      </c>
      <c r="G14505" s="83">
        <v>43013</v>
      </c>
      <c r="I14505">
        <v>2017</v>
      </c>
    </row>
    <row r="14506" spans="1:9" x14ac:dyDescent="0.25">
      <c r="A14506" t="s">
        <v>972</v>
      </c>
      <c r="B14506" t="s">
        <v>123</v>
      </c>
      <c r="C14506" s="76" t="s">
        <v>842</v>
      </c>
      <c r="D14506" t="s">
        <v>980</v>
      </c>
      <c r="E14506" s="82">
        <v>7.6</v>
      </c>
      <c r="F14506" t="s">
        <v>973</v>
      </c>
      <c r="G14506" s="83">
        <v>43007</v>
      </c>
      <c r="I14506">
        <v>2017</v>
      </c>
    </row>
    <row r="14507" spans="1:9" x14ac:dyDescent="0.25">
      <c r="A14507" t="s">
        <v>972</v>
      </c>
      <c r="B14507" t="s">
        <v>124</v>
      </c>
      <c r="C14507" s="76" t="s">
        <v>842</v>
      </c>
      <c r="D14507" t="s">
        <v>980</v>
      </c>
      <c r="E14507" s="82">
        <v>5</v>
      </c>
      <c r="F14507" t="s">
        <v>973</v>
      </c>
      <c r="G14507" s="83">
        <v>43005</v>
      </c>
      <c r="I14507">
        <v>2017</v>
      </c>
    </row>
    <row r="14508" spans="1:9" x14ac:dyDescent="0.25">
      <c r="A14508" t="s">
        <v>972</v>
      </c>
      <c r="B14508" t="s">
        <v>80</v>
      </c>
      <c r="C14508" s="76" t="s">
        <v>842</v>
      </c>
      <c r="D14508" t="s">
        <v>980</v>
      </c>
      <c r="E14508" s="82">
        <v>6</v>
      </c>
      <c r="F14508" t="s">
        <v>973</v>
      </c>
      <c r="G14508" s="83">
        <v>43059</v>
      </c>
      <c r="I14508">
        <v>2017</v>
      </c>
    </row>
    <row r="14509" spans="1:9" x14ac:dyDescent="0.25">
      <c r="A14509" t="s">
        <v>972</v>
      </c>
      <c r="B14509" t="s">
        <v>9</v>
      </c>
      <c r="C14509" s="76" t="s">
        <v>842</v>
      </c>
      <c r="D14509" t="s">
        <v>980</v>
      </c>
      <c r="E14509" s="82">
        <v>6</v>
      </c>
      <c r="F14509" t="s">
        <v>973</v>
      </c>
      <c r="G14509" s="83">
        <v>43150</v>
      </c>
      <c r="I14509">
        <v>2018</v>
      </c>
    </row>
    <row r="14510" spans="1:9" x14ac:dyDescent="0.25">
      <c r="A14510" t="s">
        <v>972</v>
      </c>
      <c r="B14510" t="s">
        <v>117</v>
      </c>
      <c r="C14510" s="76" t="s">
        <v>842</v>
      </c>
      <c r="D14510" t="s">
        <v>980</v>
      </c>
      <c r="E14510" s="82">
        <v>6</v>
      </c>
      <c r="F14510" t="s">
        <v>973</v>
      </c>
      <c r="G14510" s="83">
        <v>43095</v>
      </c>
      <c r="I14510">
        <v>2017</v>
      </c>
    </row>
    <row r="14511" spans="1:9" x14ac:dyDescent="0.25">
      <c r="A14511" t="s">
        <v>972</v>
      </c>
      <c r="B14511" t="s">
        <v>79</v>
      </c>
      <c r="C14511" s="76" t="s">
        <v>842</v>
      </c>
      <c r="D14511" t="s">
        <v>980</v>
      </c>
      <c r="E14511" s="82">
        <v>1.25</v>
      </c>
      <c r="F14511" t="s">
        <v>973</v>
      </c>
      <c r="G14511" s="83">
        <v>42998</v>
      </c>
      <c r="I14511">
        <v>2017</v>
      </c>
    </row>
    <row r="14512" spans="1:9" x14ac:dyDescent="0.25">
      <c r="A14512" t="s">
        <v>972</v>
      </c>
      <c r="B14512" t="s">
        <v>177</v>
      </c>
      <c r="C14512" s="76" t="s">
        <v>842</v>
      </c>
      <c r="D14512" t="s">
        <v>980</v>
      </c>
      <c r="E14512" s="82">
        <v>3.5</v>
      </c>
      <c r="F14512" t="s">
        <v>973</v>
      </c>
      <c r="G14512" s="83">
        <v>43045</v>
      </c>
      <c r="I14512">
        <v>2017</v>
      </c>
    </row>
    <row r="14513" spans="1:9" x14ac:dyDescent="0.25">
      <c r="A14513" t="s">
        <v>972</v>
      </c>
      <c r="B14513" t="s">
        <v>170</v>
      </c>
      <c r="C14513" s="76" t="s">
        <v>842</v>
      </c>
      <c r="D14513" t="s">
        <v>980</v>
      </c>
      <c r="E14513" s="82">
        <v>5.5</v>
      </c>
      <c r="F14513" t="s">
        <v>973</v>
      </c>
      <c r="G14513" s="83">
        <v>43045</v>
      </c>
      <c r="I14513">
        <v>2017</v>
      </c>
    </row>
    <row r="14514" spans="1:9" x14ac:dyDescent="0.25">
      <c r="A14514" t="s">
        <v>972</v>
      </c>
      <c r="B14514" t="s">
        <v>79</v>
      </c>
      <c r="C14514" s="76" t="s">
        <v>842</v>
      </c>
      <c r="D14514" t="s">
        <v>980</v>
      </c>
      <c r="E14514" s="82">
        <v>3.8</v>
      </c>
      <c r="F14514" t="s">
        <v>973</v>
      </c>
      <c r="G14514" s="83">
        <v>42998</v>
      </c>
      <c r="I14514">
        <v>2017</v>
      </c>
    </row>
    <row r="14515" spans="1:9" x14ac:dyDescent="0.25">
      <c r="A14515" t="s">
        <v>972</v>
      </c>
      <c r="B14515" t="s">
        <v>203</v>
      </c>
      <c r="C14515" s="76" t="s">
        <v>842</v>
      </c>
      <c r="D14515" t="s">
        <v>980</v>
      </c>
      <c r="E14515" s="82">
        <v>15</v>
      </c>
      <c r="F14515" t="s">
        <v>973</v>
      </c>
      <c r="G14515" s="83">
        <v>43082</v>
      </c>
      <c r="I14515">
        <v>2017</v>
      </c>
    </row>
    <row r="14516" spans="1:9" x14ac:dyDescent="0.25">
      <c r="A14516" t="s">
        <v>972</v>
      </c>
      <c r="B14516" t="s">
        <v>248</v>
      </c>
      <c r="C14516" s="76" t="s">
        <v>842</v>
      </c>
      <c r="D14516" t="s">
        <v>980</v>
      </c>
      <c r="E14516" s="82">
        <v>6</v>
      </c>
      <c r="F14516" t="s">
        <v>973</v>
      </c>
      <c r="G14516" s="83">
        <v>42978</v>
      </c>
      <c r="I14516">
        <v>2017</v>
      </c>
    </row>
    <row r="14517" spans="1:9" x14ac:dyDescent="0.25">
      <c r="A14517" t="s">
        <v>972</v>
      </c>
      <c r="B14517" t="s">
        <v>71</v>
      </c>
      <c r="C14517" s="76" t="s">
        <v>842</v>
      </c>
      <c r="D14517" t="s">
        <v>980</v>
      </c>
      <c r="E14517" s="82">
        <v>4.2</v>
      </c>
      <c r="F14517" t="s">
        <v>973</v>
      </c>
      <c r="G14517" s="83">
        <v>43012</v>
      </c>
      <c r="I14517">
        <v>2017</v>
      </c>
    </row>
    <row r="14518" spans="1:9" x14ac:dyDescent="0.25">
      <c r="A14518" t="s">
        <v>972</v>
      </c>
      <c r="B14518" t="s">
        <v>71</v>
      </c>
      <c r="C14518" s="76" t="s">
        <v>842</v>
      </c>
      <c r="D14518" t="s">
        <v>980</v>
      </c>
      <c r="E14518" s="82">
        <v>5</v>
      </c>
      <c r="F14518" t="s">
        <v>973</v>
      </c>
      <c r="G14518" s="83">
        <v>43061</v>
      </c>
      <c r="I14518">
        <v>2017</v>
      </c>
    </row>
    <row r="14519" spans="1:9" x14ac:dyDescent="0.25">
      <c r="A14519" t="s">
        <v>972</v>
      </c>
      <c r="B14519" t="s">
        <v>278</v>
      </c>
      <c r="C14519" s="76" t="s">
        <v>842</v>
      </c>
      <c r="D14519" t="s">
        <v>980</v>
      </c>
      <c r="E14519" s="82">
        <v>10</v>
      </c>
      <c r="F14519" t="s">
        <v>973</v>
      </c>
      <c r="G14519" s="83">
        <v>43119</v>
      </c>
      <c r="I14519">
        <v>2018</v>
      </c>
    </row>
    <row r="14520" spans="1:9" x14ac:dyDescent="0.25">
      <c r="A14520" t="s">
        <v>972</v>
      </c>
      <c r="B14520" t="s">
        <v>172</v>
      </c>
      <c r="C14520" s="76" t="s">
        <v>842</v>
      </c>
      <c r="D14520" t="s">
        <v>980</v>
      </c>
      <c r="E14520" s="82">
        <v>7.6</v>
      </c>
      <c r="F14520" t="s">
        <v>973</v>
      </c>
      <c r="G14520" s="83">
        <v>43042</v>
      </c>
      <c r="I14520">
        <v>2017</v>
      </c>
    </row>
    <row r="14521" spans="1:9" x14ac:dyDescent="0.25">
      <c r="A14521" t="s">
        <v>972</v>
      </c>
      <c r="B14521" t="s">
        <v>232</v>
      </c>
      <c r="C14521" s="76" t="s">
        <v>842</v>
      </c>
      <c r="D14521" t="s">
        <v>980</v>
      </c>
      <c r="E14521" s="82">
        <v>10</v>
      </c>
      <c r="F14521" t="s">
        <v>973</v>
      </c>
      <c r="G14521" s="83">
        <v>43027</v>
      </c>
      <c r="I14521">
        <v>2017</v>
      </c>
    </row>
    <row r="14522" spans="1:9" x14ac:dyDescent="0.25">
      <c r="A14522" t="s">
        <v>972</v>
      </c>
      <c r="B14522" t="s">
        <v>246</v>
      </c>
      <c r="C14522" s="76" t="s">
        <v>842</v>
      </c>
      <c r="D14522" t="s">
        <v>980</v>
      </c>
      <c r="E14522" s="82">
        <v>7.6</v>
      </c>
      <c r="F14522" t="s">
        <v>973</v>
      </c>
      <c r="G14522" s="83">
        <v>43034</v>
      </c>
      <c r="I14522">
        <v>2017</v>
      </c>
    </row>
    <row r="14523" spans="1:9" x14ac:dyDescent="0.25">
      <c r="A14523" t="s">
        <v>972</v>
      </c>
      <c r="B14523" t="s">
        <v>80</v>
      </c>
      <c r="C14523" s="76" t="s">
        <v>842</v>
      </c>
      <c r="D14523" t="s">
        <v>980</v>
      </c>
      <c r="E14523" s="82">
        <v>7.6</v>
      </c>
      <c r="F14523" t="s">
        <v>973</v>
      </c>
      <c r="G14523" s="83">
        <v>43059</v>
      </c>
      <c r="I14523">
        <v>2017</v>
      </c>
    </row>
    <row r="14524" spans="1:9" x14ac:dyDescent="0.25">
      <c r="A14524" t="s">
        <v>972</v>
      </c>
      <c r="B14524" t="s">
        <v>83</v>
      </c>
      <c r="C14524" s="76" t="s">
        <v>842</v>
      </c>
      <c r="D14524" t="s">
        <v>980</v>
      </c>
      <c r="E14524" s="82">
        <v>7.6</v>
      </c>
      <c r="F14524" t="s">
        <v>973</v>
      </c>
      <c r="G14524" s="83">
        <v>43312</v>
      </c>
      <c r="I14524">
        <v>2018</v>
      </c>
    </row>
    <row r="14525" spans="1:9" x14ac:dyDescent="0.25">
      <c r="A14525" t="s">
        <v>972</v>
      </c>
      <c r="B14525" t="s">
        <v>223</v>
      </c>
      <c r="C14525" s="76" t="s">
        <v>842</v>
      </c>
      <c r="D14525" t="s">
        <v>980</v>
      </c>
      <c r="E14525" s="82">
        <v>4.2</v>
      </c>
      <c r="F14525" t="s">
        <v>973</v>
      </c>
      <c r="G14525" s="83">
        <v>43012</v>
      </c>
      <c r="I14525">
        <v>2017</v>
      </c>
    </row>
    <row r="14526" spans="1:9" x14ac:dyDescent="0.25">
      <c r="A14526" t="s">
        <v>972</v>
      </c>
      <c r="B14526" t="s">
        <v>253</v>
      </c>
      <c r="C14526" s="76" t="s">
        <v>842</v>
      </c>
      <c r="D14526" t="s">
        <v>980</v>
      </c>
      <c r="E14526" s="82">
        <v>12</v>
      </c>
      <c r="F14526" t="s">
        <v>973</v>
      </c>
      <c r="G14526" s="83">
        <v>43026</v>
      </c>
      <c r="I14526">
        <v>2017</v>
      </c>
    </row>
    <row r="14527" spans="1:9" x14ac:dyDescent="0.25">
      <c r="A14527" t="s">
        <v>972</v>
      </c>
      <c r="B14527" t="s">
        <v>203</v>
      </c>
      <c r="C14527" s="76" t="s">
        <v>842</v>
      </c>
      <c r="D14527" t="s">
        <v>980</v>
      </c>
      <c r="E14527" s="82">
        <v>5.12</v>
      </c>
      <c r="F14527" t="s">
        <v>973</v>
      </c>
      <c r="G14527" s="83">
        <v>43012</v>
      </c>
      <c r="I14527">
        <v>2017</v>
      </c>
    </row>
    <row r="14528" spans="1:9" x14ac:dyDescent="0.25">
      <c r="A14528" t="s">
        <v>972</v>
      </c>
      <c r="B14528" t="s">
        <v>279</v>
      </c>
      <c r="C14528" s="76" t="s">
        <v>842</v>
      </c>
      <c r="D14528" t="s">
        <v>980</v>
      </c>
      <c r="E14528" s="82">
        <v>6.09</v>
      </c>
      <c r="F14528" t="s">
        <v>973</v>
      </c>
      <c r="G14528" s="83">
        <v>43010</v>
      </c>
      <c r="I14528">
        <v>2017</v>
      </c>
    </row>
    <row r="14529" spans="1:9" x14ac:dyDescent="0.25">
      <c r="A14529" t="s">
        <v>972</v>
      </c>
      <c r="B14529" t="s">
        <v>242</v>
      </c>
      <c r="C14529" s="76" t="s">
        <v>842</v>
      </c>
      <c r="D14529" t="s">
        <v>980</v>
      </c>
      <c r="E14529" s="82">
        <v>7.6</v>
      </c>
      <c r="F14529" t="s">
        <v>973</v>
      </c>
      <c r="G14529" s="83">
        <v>42996</v>
      </c>
      <c r="I14529">
        <v>2017</v>
      </c>
    </row>
    <row r="14530" spans="1:9" x14ac:dyDescent="0.25">
      <c r="A14530" t="s">
        <v>972</v>
      </c>
      <c r="B14530" t="s">
        <v>246</v>
      </c>
      <c r="C14530" s="76" t="s">
        <v>842</v>
      </c>
      <c r="D14530" t="s">
        <v>980</v>
      </c>
      <c r="E14530" s="82">
        <v>7.6</v>
      </c>
      <c r="F14530" t="s">
        <v>973</v>
      </c>
      <c r="G14530" s="83">
        <v>43014</v>
      </c>
      <c r="I14530">
        <v>2017</v>
      </c>
    </row>
    <row r="14531" spans="1:9" x14ac:dyDescent="0.25">
      <c r="A14531" t="s">
        <v>972</v>
      </c>
      <c r="B14531" t="s">
        <v>243</v>
      </c>
      <c r="C14531" s="76" t="s">
        <v>842</v>
      </c>
      <c r="D14531" t="s">
        <v>980</v>
      </c>
      <c r="E14531" s="82">
        <v>3</v>
      </c>
      <c r="F14531" t="s">
        <v>973</v>
      </c>
      <c r="G14531" s="83">
        <v>43003</v>
      </c>
      <c r="I14531">
        <v>2017</v>
      </c>
    </row>
    <row r="14532" spans="1:9" x14ac:dyDescent="0.25">
      <c r="A14532" t="s">
        <v>972</v>
      </c>
      <c r="B14532" t="s">
        <v>241</v>
      </c>
      <c r="C14532" s="76" t="s">
        <v>842</v>
      </c>
      <c r="D14532" t="s">
        <v>980</v>
      </c>
      <c r="E14532" s="82">
        <v>6</v>
      </c>
      <c r="F14532" t="s">
        <v>973</v>
      </c>
      <c r="G14532" s="83">
        <v>43046</v>
      </c>
      <c r="I14532">
        <v>2017</v>
      </c>
    </row>
    <row r="14533" spans="1:9" x14ac:dyDescent="0.25">
      <c r="A14533" t="s">
        <v>972</v>
      </c>
      <c r="B14533" t="s">
        <v>121</v>
      </c>
      <c r="C14533" s="76" t="s">
        <v>842</v>
      </c>
      <c r="D14533" t="s">
        <v>980</v>
      </c>
      <c r="E14533" s="82">
        <v>3.8</v>
      </c>
      <c r="F14533" t="s">
        <v>973</v>
      </c>
      <c r="G14533" s="83">
        <v>43020</v>
      </c>
      <c r="I14533">
        <v>2017</v>
      </c>
    </row>
    <row r="14534" spans="1:9" x14ac:dyDescent="0.25">
      <c r="A14534" t="s">
        <v>972</v>
      </c>
      <c r="B14534" t="s">
        <v>247</v>
      </c>
      <c r="C14534" s="76" t="s">
        <v>842</v>
      </c>
      <c r="D14534" t="s">
        <v>980</v>
      </c>
      <c r="E14534" s="82">
        <v>10</v>
      </c>
      <c r="F14534" t="s">
        <v>973</v>
      </c>
      <c r="G14534" s="83">
        <v>43061</v>
      </c>
      <c r="I14534">
        <v>2017</v>
      </c>
    </row>
    <row r="14535" spans="1:9" x14ac:dyDescent="0.25">
      <c r="A14535" t="s">
        <v>972</v>
      </c>
      <c r="B14535" t="s">
        <v>248</v>
      </c>
      <c r="C14535" s="76" t="s">
        <v>842</v>
      </c>
      <c r="D14535" t="s">
        <v>980</v>
      </c>
      <c r="E14535" s="82">
        <v>3.8</v>
      </c>
      <c r="F14535" t="s">
        <v>973</v>
      </c>
      <c r="G14535" s="83">
        <v>43126</v>
      </c>
      <c r="I14535">
        <v>2018</v>
      </c>
    </row>
    <row r="14536" spans="1:9" x14ac:dyDescent="0.25">
      <c r="A14536" t="s">
        <v>972</v>
      </c>
      <c r="B14536" t="s">
        <v>227</v>
      </c>
      <c r="C14536" s="76" t="s">
        <v>842</v>
      </c>
      <c r="D14536" t="s">
        <v>980</v>
      </c>
      <c r="E14536" s="82">
        <v>2.5</v>
      </c>
      <c r="F14536" t="s">
        <v>973</v>
      </c>
      <c r="G14536" s="83">
        <v>42998</v>
      </c>
      <c r="I14536">
        <v>2017</v>
      </c>
    </row>
    <row r="14537" spans="1:9" x14ac:dyDescent="0.25">
      <c r="A14537" t="s">
        <v>972</v>
      </c>
      <c r="B14537" t="s">
        <v>2</v>
      </c>
      <c r="C14537" s="76" t="s">
        <v>842</v>
      </c>
      <c r="D14537" t="s">
        <v>980</v>
      </c>
      <c r="E14537" s="82">
        <v>7.6</v>
      </c>
      <c r="F14537" t="s">
        <v>973</v>
      </c>
      <c r="G14537" s="83">
        <v>42979</v>
      </c>
      <c r="I14537">
        <v>2017</v>
      </c>
    </row>
    <row r="14538" spans="1:9" x14ac:dyDescent="0.25">
      <c r="A14538" t="s">
        <v>972</v>
      </c>
      <c r="B14538" t="s">
        <v>144</v>
      </c>
      <c r="C14538" s="76" t="s">
        <v>842</v>
      </c>
      <c r="D14538" t="s">
        <v>980</v>
      </c>
      <c r="E14538" s="82">
        <v>11.52</v>
      </c>
      <c r="F14538" t="s">
        <v>973</v>
      </c>
      <c r="G14538" s="83">
        <v>43034</v>
      </c>
      <c r="I14538">
        <v>2017</v>
      </c>
    </row>
    <row r="14539" spans="1:9" x14ac:dyDescent="0.25">
      <c r="A14539" t="s">
        <v>972</v>
      </c>
      <c r="B14539" t="s">
        <v>242</v>
      </c>
      <c r="C14539" s="76" t="s">
        <v>842</v>
      </c>
      <c r="D14539" t="s">
        <v>980</v>
      </c>
      <c r="E14539" s="82">
        <v>5</v>
      </c>
      <c r="F14539" t="s">
        <v>973</v>
      </c>
      <c r="G14539" s="83">
        <v>42979</v>
      </c>
      <c r="I14539">
        <v>2017</v>
      </c>
    </row>
    <row r="14540" spans="1:9" x14ac:dyDescent="0.25">
      <c r="A14540" t="s">
        <v>972</v>
      </c>
      <c r="B14540" t="s">
        <v>241</v>
      </c>
      <c r="C14540" s="76" t="s">
        <v>842</v>
      </c>
      <c r="D14540" t="s">
        <v>980</v>
      </c>
      <c r="E14540" s="82">
        <v>6</v>
      </c>
      <c r="F14540" t="s">
        <v>973</v>
      </c>
      <c r="G14540" s="83">
        <v>43012</v>
      </c>
      <c r="I14540">
        <v>2017</v>
      </c>
    </row>
    <row r="14541" spans="1:9" x14ac:dyDescent="0.25">
      <c r="A14541" t="s">
        <v>972</v>
      </c>
      <c r="B14541" t="s">
        <v>232</v>
      </c>
      <c r="C14541" s="76" t="s">
        <v>842</v>
      </c>
      <c r="D14541" t="s">
        <v>980</v>
      </c>
      <c r="E14541" s="82">
        <v>3.8</v>
      </c>
      <c r="F14541" t="s">
        <v>973</v>
      </c>
      <c r="G14541" s="83">
        <v>43013</v>
      </c>
      <c r="I14541">
        <v>2017</v>
      </c>
    </row>
    <row r="14542" spans="1:9" x14ac:dyDescent="0.25">
      <c r="A14542" t="s">
        <v>972</v>
      </c>
      <c r="B14542" t="s">
        <v>246</v>
      </c>
      <c r="C14542" s="76" t="s">
        <v>842</v>
      </c>
      <c r="D14542" t="s">
        <v>980</v>
      </c>
      <c r="E14542" s="82">
        <v>5</v>
      </c>
      <c r="F14542" t="s">
        <v>973</v>
      </c>
      <c r="G14542" s="83">
        <v>43020</v>
      </c>
      <c r="I14542">
        <v>2017</v>
      </c>
    </row>
    <row r="14543" spans="1:9" x14ac:dyDescent="0.25">
      <c r="A14543" t="s">
        <v>972</v>
      </c>
      <c r="B14543" t="s">
        <v>125</v>
      </c>
      <c r="C14543" s="76" t="s">
        <v>842</v>
      </c>
      <c r="D14543" t="s">
        <v>980</v>
      </c>
      <c r="E14543" s="82">
        <v>2.1</v>
      </c>
      <c r="F14543" t="s">
        <v>973</v>
      </c>
      <c r="G14543" s="83">
        <v>43046</v>
      </c>
      <c r="I14543">
        <v>2017</v>
      </c>
    </row>
    <row r="14544" spans="1:9" x14ac:dyDescent="0.25">
      <c r="A14544" t="s">
        <v>972</v>
      </c>
      <c r="B14544" t="s">
        <v>235</v>
      </c>
      <c r="C14544" s="76" t="s">
        <v>842</v>
      </c>
      <c r="D14544" t="s">
        <v>980</v>
      </c>
      <c r="E14544" s="82">
        <v>7.6</v>
      </c>
      <c r="F14544" t="s">
        <v>973</v>
      </c>
      <c r="G14544" s="83">
        <v>42979</v>
      </c>
      <c r="I14544">
        <v>2017</v>
      </c>
    </row>
    <row r="14545" spans="1:9" x14ac:dyDescent="0.25">
      <c r="A14545" t="s">
        <v>972</v>
      </c>
      <c r="B14545" s="74" t="s">
        <v>213</v>
      </c>
      <c r="C14545" s="76" t="s">
        <v>842</v>
      </c>
      <c r="D14545" t="s">
        <v>980</v>
      </c>
      <c r="E14545" s="82">
        <v>7</v>
      </c>
      <c r="F14545" t="s">
        <v>973</v>
      </c>
      <c r="G14545" s="83">
        <v>42993</v>
      </c>
      <c r="I14545">
        <v>2017</v>
      </c>
    </row>
    <row r="14546" spans="1:9" ht="14.45" customHeight="1" x14ac:dyDescent="0.25">
      <c r="A14546" t="s">
        <v>972</v>
      </c>
      <c r="B14546" t="s">
        <v>128</v>
      </c>
      <c r="C14546" s="76" t="s">
        <v>842</v>
      </c>
      <c r="D14546" t="s">
        <v>980</v>
      </c>
      <c r="E14546" s="82">
        <v>5</v>
      </c>
      <c r="F14546" t="s">
        <v>973</v>
      </c>
      <c r="G14546" s="83">
        <v>43026</v>
      </c>
      <c r="I14546">
        <v>2017</v>
      </c>
    </row>
    <row r="14547" spans="1:9" ht="14.45" customHeight="1" x14ac:dyDescent="0.25">
      <c r="A14547" t="s">
        <v>972</v>
      </c>
      <c r="B14547" t="s">
        <v>220</v>
      </c>
      <c r="C14547" s="76" t="s">
        <v>842</v>
      </c>
      <c r="D14547" t="s">
        <v>980</v>
      </c>
      <c r="E14547" s="82">
        <v>3.8</v>
      </c>
      <c r="F14547" t="s">
        <v>973</v>
      </c>
      <c r="G14547" s="83">
        <v>42993</v>
      </c>
      <c r="I14547">
        <v>2017</v>
      </c>
    </row>
    <row r="14548" spans="1:9" x14ac:dyDescent="0.25">
      <c r="A14548" t="s">
        <v>972</v>
      </c>
      <c r="B14548" t="s">
        <v>118</v>
      </c>
      <c r="C14548" s="76" t="s">
        <v>842</v>
      </c>
      <c r="D14548" t="s">
        <v>980</v>
      </c>
      <c r="E14548" s="82">
        <v>5</v>
      </c>
      <c r="F14548" t="s">
        <v>973</v>
      </c>
      <c r="G14548" s="83">
        <v>43080</v>
      </c>
      <c r="I14548">
        <v>2017</v>
      </c>
    </row>
    <row r="14549" spans="1:9" x14ac:dyDescent="0.25">
      <c r="A14549" t="s">
        <v>972</v>
      </c>
      <c r="B14549" t="s">
        <v>215</v>
      </c>
      <c r="C14549" s="76" t="s">
        <v>842</v>
      </c>
      <c r="D14549" t="s">
        <v>980</v>
      </c>
      <c r="E14549" s="82">
        <v>40</v>
      </c>
      <c r="F14549" t="s">
        <v>973</v>
      </c>
      <c r="G14549" s="83">
        <v>43244</v>
      </c>
      <c r="I14549">
        <v>2018</v>
      </c>
    </row>
    <row r="14550" spans="1:9" x14ac:dyDescent="0.25">
      <c r="A14550" t="s">
        <v>972</v>
      </c>
      <c r="B14550" t="s">
        <v>96</v>
      </c>
      <c r="C14550" s="76" t="s">
        <v>842</v>
      </c>
      <c r="D14550" t="s">
        <v>980</v>
      </c>
      <c r="E14550" s="82">
        <v>112</v>
      </c>
      <c r="F14550" t="s">
        <v>973</v>
      </c>
      <c r="G14550" s="83">
        <v>43083</v>
      </c>
      <c r="I14550">
        <v>2017</v>
      </c>
    </row>
    <row r="14551" spans="1:9" x14ac:dyDescent="0.25">
      <c r="A14551" t="s">
        <v>972</v>
      </c>
      <c r="B14551" t="s">
        <v>240</v>
      </c>
      <c r="C14551" s="76" t="s">
        <v>842</v>
      </c>
      <c r="D14551" t="s">
        <v>980</v>
      </c>
      <c r="E14551" s="82">
        <v>28.8</v>
      </c>
      <c r="F14551" t="s">
        <v>973</v>
      </c>
      <c r="G14551" s="83">
        <v>43110</v>
      </c>
      <c r="I14551">
        <v>2018</v>
      </c>
    </row>
    <row r="14552" spans="1:9" x14ac:dyDescent="0.25">
      <c r="A14552" t="s">
        <v>972</v>
      </c>
      <c r="B14552" t="s">
        <v>210</v>
      </c>
      <c r="C14552" s="76" t="s">
        <v>842</v>
      </c>
      <c r="D14552" t="s">
        <v>980</v>
      </c>
      <c r="E14552" s="82">
        <v>150</v>
      </c>
      <c r="F14552" t="s">
        <v>973</v>
      </c>
      <c r="G14552" s="83">
        <v>43462</v>
      </c>
      <c r="I14552">
        <v>2018</v>
      </c>
    </row>
    <row r="14553" spans="1:9" x14ac:dyDescent="0.25">
      <c r="A14553" t="s">
        <v>972</v>
      </c>
      <c r="B14553" t="s">
        <v>95</v>
      </c>
      <c r="C14553" s="76" t="s">
        <v>842</v>
      </c>
      <c r="D14553" t="s">
        <v>980</v>
      </c>
      <c r="E14553" s="82">
        <v>50</v>
      </c>
      <c r="F14553" t="s">
        <v>973</v>
      </c>
      <c r="G14553" s="83">
        <v>43056</v>
      </c>
      <c r="I14553">
        <v>2017</v>
      </c>
    </row>
    <row r="14554" spans="1:9" x14ac:dyDescent="0.25">
      <c r="A14554" t="s">
        <v>972</v>
      </c>
      <c r="B14554" t="s">
        <v>215</v>
      </c>
      <c r="C14554" s="76" t="s">
        <v>842</v>
      </c>
      <c r="D14554" t="s">
        <v>980</v>
      </c>
      <c r="E14554" s="82">
        <v>6</v>
      </c>
      <c r="F14554" t="s">
        <v>973</v>
      </c>
      <c r="G14554" s="83">
        <v>43097</v>
      </c>
      <c r="I14554">
        <v>2017</v>
      </c>
    </row>
    <row r="14555" spans="1:9" x14ac:dyDescent="0.25">
      <c r="A14555" t="s">
        <v>972</v>
      </c>
      <c r="B14555" t="s">
        <v>203</v>
      </c>
      <c r="C14555" s="76" t="s">
        <v>842</v>
      </c>
      <c r="D14555" t="s">
        <v>980</v>
      </c>
      <c r="E14555" s="82">
        <v>6.72</v>
      </c>
      <c r="F14555" t="s">
        <v>973</v>
      </c>
      <c r="G14555" s="83">
        <v>42993</v>
      </c>
      <c r="I14555">
        <v>2017</v>
      </c>
    </row>
    <row r="14556" spans="1:9" x14ac:dyDescent="0.25">
      <c r="A14556" t="s">
        <v>972</v>
      </c>
      <c r="B14556" t="s">
        <v>123</v>
      </c>
      <c r="C14556" s="76" t="s">
        <v>842</v>
      </c>
      <c r="D14556" t="s">
        <v>980</v>
      </c>
      <c r="E14556" s="82">
        <v>15</v>
      </c>
      <c r="F14556" t="s">
        <v>973</v>
      </c>
      <c r="G14556" s="83">
        <v>43006</v>
      </c>
      <c r="I14556">
        <v>2017</v>
      </c>
    </row>
    <row r="14557" spans="1:9" x14ac:dyDescent="0.25">
      <c r="A14557" t="s">
        <v>972</v>
      </c>
      <c r="B14557" t="s">
        <v>257</v>
      </c>
      <c r="C14557" s="76" t="s">
        <v>842</v>
      </c>
      <c r="D14557" t="s">
        <v>980</v>
      </c>
      <c r="E14557" s="82">
        <v>3</v>
      </c>
      <c r="F14557" t="s">
        <v>973</v>
      </c>
      <c r="G14557" s="83">
        <v>43014</v>
      </c>
      <c r="I14557">
        <v>2017</v>
      </c>
    </row>
    <row r="14558" spans="1:9" x14ac:dyDescent="0.25">
      <c r="A14558" t="s">
        <v>972</v>
      </c>
      <c r="B14558" t="s">
        <v>246</v>
      </c>
      <c r="C14558" s="76" t="s">
        <v>842</v>
      </c>
      <c r="D14558" t="s">
        <v>980</v>
      </c>
      <c r="E14558" s="82">
        <v>9</v>
      </c>
      <c r="F14558" t="s">
        <v>973</v>
      </c>
      <c r="G14558" s="83">
        <v>43004</v>
      </c>
      <c r="I14558">
        <v>2017</v>
      </c>
    </row>
    <row r="14559" spans="1:9" x14ac:dyDescent="0.25">
      <c r="A14559" t="s">
        <v>972</v>
      </c>
      <c r="B14559" t="s">
        <v>99</v>
      </c>
      <c r="C14559" s="76" t="s">
        <v>842</v>
      </c>
      <c r="D14559" t="s">
        <v>980</v>
      </c>
      <c r="E14559" s="82">
        <v>6</v>
      </c>
      <c r="F14559" t="s">
        <v>973</v>
      </c>
      <c r="G14559" s="83">
        <v>43299</v>
      </c>
      <c r="I14559">
        <v>2018</v>
      </c>
    </row>
    <row r="14560" spans="1:9" x14ac:dyDescent="0.25">
      <c r="A14560" t="s">
        <v>972</v>
      </c>
      <c r="B14560" t="s">
        <v>170</v>
      </c>
      <c r="C14560" s="76" t="s">
        <v>842</v>
      </c>
      <c r="D14560" t="s">
        <v>980</v>
      </c>
      <c r="E14560" s="82">
        <v>10</v>
      </c>
      <c r="F14560" t="s">
        <v>973</v>
      </c>
      <c r="G14560" s="83">
        <v>43080</v>
      </c>
      <c r="I14560">
        <v>2017</v>
      </c>
    </row>
    <row r="14561" spans="1:9" ht="14.45" customHeight="1" x14ac:dyDescent="0.25">
      <c r="A14561" t="s">
        <v>972</v>
      </c>
      <c r="B14561" t="s">
        <v>179</v>
      </c>
      <c r="C14561" s="76" t="s">
        <v>842</v>
      </c>
      <c r="D14561" t="s">
        <v>980</v>
      </c>
      <c r="E14561" s="82">
        <v>6</v>
      </c>
      <c r="F14561" t="s">
        <v>973</v>
      </c>
      <c r="G14561" s="83">
        <v>43097</v>
      </c>
      <c r="I14561">
        <v>2017</v>
      </c>
    </row>
    <row r="14562" spans="1:9" ht="14.45" customHeight="1" x14ac:dyDescent="0.25">
      <c r="A14562" t="s">
        <v>972</v>
      </c>
      <c r="B14562" t="s">
        <v>277</v>
      </c>
      <c r="C14562" s="76" t="s">
        <v>842</v>
      </c>
      <c r="D14562" t="s">
        <v>980</v>
      </c>
      <c r="E14562" s="82">
        <v>6</v>
      </c>
      <c r="F14562" t="s">
        <v>973</v>
      </c>
      <c r="G14562" s="83">
        <v>43060</v>
      </c>
      <c r="I14562">
        <v>2017</v>
      </c>
    </row>
    <row r="14563" spans="1:9" ht="14.45" customHeight="1" x14ac:dyDescent="0.25">
      <c r="A14563" t="s">
        <v>972</v>
      </c>
      <c r="B14563" s="74" t="s">
        <v>213</v>
      </c>
      <c r="C14563" s="76" t="s">
        <v>842</v>
      </c>
      <c r="D14563" t="s">
        <v>980</v>
      </c>
      <c r="E14563" s="82">
        <v>10.4</v>
      </c>
      <c r="F14563" t="s">
        <v>973</v>
      </c>
      <c r="G14563" s="83">
        <v>43012</v>
      </c>
      <c r="I14563">
        <v>2017</v>
      </c>
    </row>
    <row r="14564" spans="1:9" ht="14.45" customHeight="1" x14ac:dyDescent="0.25">
      <c r="A14564" t="s">
        <v>972</v>
      </c>
      <c r="B14564" t="s">
        <v>173</v>
      </c>
      <c r="C14564" s="76" t="s">
        <v>842</v>
      </c>
      <c r="D14564" t="s">
        <v>980</v>
      </c>
      <c r="E14564" s="82">
        <v>7.25</v>
      </c>
      <c r="F14564" t="s">
        <v>973</v>
      </c>
      <c r="G14564" s="83">
        <v>43004</v>
      </c>
      <c r="I14564">
        <v>2017</v>
      </c>
    </row>
    <row r="14565" spans="1:9" ht="14.45" customHeight="1" x14ac:dyDescent="0.25">
      <c r="A14565" t="s">
        <v>972</v>
      </c>
      <c r="B14565" t="s">
        <v>215</v>
      </c>
      <c r="C14565" s="76" t="s">
        <v>842</v>
      </c>
      <c r="D14565" t="s">
        <v>980</v>
      </c>
      <c r="E14565" s="82">
        <v>12.8</v>
      </c>
      <c r="F14565" t="s">
        <v>973</v>
      </c>
      <c r="G14565" s="83">
        <v>43040</v>
      </c>
      <c r="I14565">
        <v>2017</v>
      </c>
    </row>
    <row r="14566" spans="1:9" ht="14.45" customHeight="1" x14ac:dyDescent="0.25">
      <c r="A14566" t="s">
        <v>972</v>
      </c>
      <c r="B14566" s="74" t="s">
        <v>213</v>
      </c>
      <c r="C14566" s="76" t="s">
        <v>842</v>
      </c>
      <c r="D14566" t="s">
        <v>980</v>
      </c>
      <c r="E14566" s="82">
        <v>10</v>
      </c>
      <c r="F14566" t="s">
        <v>973</v>
      </c>
      <c r="G14566" s="83">
        <v>43032</v>
      </c>
      <c r="I14566">
        <v>2017</v>
      </c>
    </row>
    <row r="14567" spans="1:9" ht="14.45" customHeight="1" x14ac:dyDescent="0.25">
      <c r="A14567" t="s">
        <v>972</v>
      </c>
      <c r="B14567" t="s">
        <v>245</v>
      </c>
      <c r="C14567" s="76" t="s">
        <v>842</v>
      </c>
      <c r="D14567" t="s">
        <v>980</v>
      </c>
      <c r="E14567" s="82">
        <v>6</v>
      </c>
      <c r="F14567" t="s">
        <v>973</v>
      </c>
      <c r="G14567" s="83">
        <v>43224</v>
      </c>
      <c r="I14567">
        <v>2018</v>
      </c>
    </row>
    <row r="14568" spans="1:9" ht="14.45" customHeight="1" x14ac:dyDescent="0.25">
      <c r="A14568" t="s">
        <v>972</v>
      </c>
      <c r="B14568" t="s">
        <v>249</v>
      </c>
      <c r="C14568" s="76" t="s">
        <v>842</v>
      </c>
      <c r="D14568" t="s">
        <v>980</v>
      </c>
      <c r="E14568" s="82">
        <v>6</v>
      </c>
      <c r="F14568" t="s">
        <v>973</v>
      </c>
      <c r="G14568" s="83">
        <v>43017</v>
      </c>
      <c r="I14568">
        <v>2017</v>
      </c>
    </row>
    <row r="14569" spans="1:9" ht="14.45" customHeight="1" x14ac:dyDescent="0.25">
      <c r="A14569" t="s">
        <v>972</v>
      </c>
      <c r="B14569" t="s">
        <v>245</v>
      </c>
      <c r="C14569" s="76" t="s">
        <v>842</v>
      </c>
      <c r="D14569" t="s">
        <v>980</v>
      </c>
      <c r="E14569" s="82">
        <v>3.8</v>
      </c>
      <c r="F14569" t="s">
        <v>973</v>
      </c>
      <c r="G14569" s="83">
        <v>43061</v>
      </c>
      <c r="I14569">
        <v>2017</v>
      </c>
    </row>
    <row r="14570" spans="1:9" ht="14.45" customHeight="1" x14ac:dyDescent="0.25">
      <c r="A14570" t="s">
        <v>972</v>
      </c>
      <c r="B14570" t="s">
        <v>187</v>
      </c>
      <c r="C14570" s="76" t="s">
        <v>842</v>
      </c>
      <c r="D14570" t="s">
        <v>980</v>
      </c>
      <c r="E14570" s="82">
        <v>3.8</v>
      </c>
      <c r="F14570" t="s">
        <v>973</v>
      </c>
      <c r="G14570" s="83">
        <v>43082</v>
      </c>
      <c r="I14570">
        <v>2017</v>
      </c>
    </row>
    <row r="14571" spans="1:9" ht="14.45" customHeight="1" x14ac:dyDescent="0.25">
      <c r="A14571" t="s">
        <v>972</v>
      </c>
      <c r="B14571" t="s">
        <v>116</v>
      </c>
      <c r="C14571" s="76" t="s">
        <v>842</v>
      </c>
      <c r="D14571" t="s">
        <v>980</v>
      </c>
      <c r="E14571" s="82">
        <v>6</v>
      </c>
      <c r="F14571" t="s">
        <v>973</v>
      </c>
      <c r="G14571" s="83">
        <v>43122</v>
      </c>
      <c r="I14571">
        <v>2018</v>
      </c>
    </row>
    <row r="14572" spans="1:9" ht="14.45" customHeight="1" x14ac:dyDescent="0.25">
      <c r="A14572" t="s">
        <v>972</v>
      </c>
      <c r="B14572" t="s">
        <v>244</v>
      </c>
      <c r="C14572" s="76" t="s">
        <v>842</v>
      </c>
      <c r="D14572" t="s">
        <v>980</v>
      </c>
      <c r="E14572" s="82">
        <v>11.4</v>
      </c>
      <c r="F14572" t="s">
        <v>973</v>
      </c>
      <c r="G14572" s="83">
        <v>43006</v>
      </c>
      <c r="I14572">
        <v>2017</v>
      </c>
    </row>
    <row r="14573" spans="1:9" ht="14.45" customHeight="1" x14ac:dyDescent="0.25">
      <c r="A14573" t="s">
        <v>972</v>
      </c>
      <c r="B14573" t="s">
        <v>146</v>
      </c>
      <c r="C14573" s="76" t="s">
        <v>842</v>
      </c>
      <c r="D14573" t="s">
        <v>980</v>
      </c>
      <c r="E14573" s="82">
        <v>10</v>
      </c>
      <c r="F14573" t="s">
        <v>973</v>
      </c>
      <c r="G14573" s="83">
        <v>43034</v>
      </c>
      <c r="I14573">
        <v>2017</v>
      </c>
    </row>
    <row r="14574" spans="1:9" ht="14.45" customHeight="1" x14ac:dyDescent="0.25">
      <c r="A14574" t="s">
        <v>972</v>
      </c>
      <c r="B14574" t="s">
        <v>232</v>
      </c>
      <c r="C14574" s="76" t="s">
        <v>842</v>
      </c>
      <c r="D14574" t="s">
        <v>980</v>
      </c>
      <c r="E14574" s="82">
        <v>3</v>
      </c>
      <c r="F14574" t="s">
        <v>973</v>
      </c>
      <c r="G14574" s="83">
        <v>43007</v>
      </c>
      <c r="I14574">
        <v>2017</v>
      </c>
    </row>
    <row r="14575" spans="1:9" ht="14.45" customHeight="1" x14ac:dyDescent="0.25">
      <c r="A14575" t="s">
        <v>972</v>
      </c>
      <c r="B14575" t="s">
        <v>78</v>
      </c>
      <c r="C14575" s="76" t="s">
        <v>842</v>
      </c>
      <c r="D14575" t="s">
        <v>980</v>
      </c>
      <c r="E14575" s="82">
        <v>250</v>
      </c>
      <c r="F14575" t="s">
        <v>973</v>
      </c>
      <c r="G14575" s="83">
        <v>44063</v>
      </c>
      <c r="I14575">
        <v>2020</v>
      </c>
    </row>
    <row r="14576" spans="1:9" ht="14.45" customHeight="1" x14ac:dyDescent="0.25">
      <c r="A14576" t="s">
        <v>972</v>
      </c>
      <c r="B14576" t="s">
        <v>115</v>
      </c>
      <c r="C14576" s="76" t="s">
        <v>842</v>
      </c>
      <c r="D14576" t="s">
        <v>980</v>
      </c>
      <c r="E14576" s="82">
        <v>7.6</v>
      </c>
      <c r="F14576" t="s">
        <v>973</v>
      </c>
      <c r="G14576" s="83">
        <v>43052</v>
      </c>
      <c r="I14576">
        <v>2017</v>
      </c>
    </row>
    <row r="14577" spans="1:9" ht="14.45" customHeight="1" x14ac:dyDescent="0.25">
      <c r="A14577" t="s">
        <v>972</v>
      </c>
      <c r="B14577" t="s">
        <v>118</v>
      </c>
      <c r="C14577" s="76" t="s">
        <v>842</v>
      </c>
      <c r="D14577" t="s">
        <v>980</v>
      </c>
      <c r="E14577" s="82">
        <v>4.2</v>
      </c>
      <c r="F14577" t="s">
        <v>973</v>
      </c>
      <c r="G14577" s="83">
        <v>43103</v>
      </c>
      <c r="I14577">
        <v>2018</v>
      </c>
    </row>
    <row r="14578" spans="1:9" ht="14.45" customHeight="1" x14ac:dyDescent="0.25">
      <c r="A14578" t="s">
        <v>972</v>
      </c>
      <c r="B14578" t="s">
        <v>106</v>
      </c>
      <c r="C14578" s="76" t="s">
        <v>842</v>
      </c>
      <c r="D14578" t="s">
        <v>980</v>
      </c>
      <c r="E14578" s="82">
        <v>7.6</v>
      </c>
      <c r="F14578" t="s">
        <v>973</v>
      </c>
      <c r="G14578" s="83">
        <v>43053</v>
      </c>
      <c r="I14578">
        <v>2017</v>
      </c>
    </row>
    <row r="14579" spans="1:9" ht="14.45" customHeight="1" x14ac:dyDescent="0.25">
      <c r="A14579" t="s">
        <v>972</v>
      </c>
      <c r="B14579" t="s">
        <v>224</v>
      </c>
      <c r="C14579" s="76" t="s">
        <v>842</v>
      </c>
      <c r="D14579" t="s">
        <v>980</v>
      </c>
      <c r="E14579" s="82">
        <v>6</v>
      </c>
      <c r="F14579" t="s">
        <v>973</v>
      </c>
      <c r="G14579" s="83">
        <v>43032</v>
      </c>
      <c r="I14579">
        <v>2017</v>
      </c>
    </row>
    <row r="14580" spans="1:9" ht="14.45" customHeight="1" x14ac:dyDescent="0.25">
      <c r="A14580" t="s">
        <v>972</v>
      </c>
      <c r="B14580" t="s">
        <v>87</v>
      </c>
      <c r="C14580" s="76" t="s">
        <v>842</v>
      </c>
      <c r="D14580" t="s">
        <v>980</v>
      </c>
      <c r="E14580" s="82">
        <v>5</v>
      </c>
      <c r="F14580" t="s">
        <v>973</v>
      </c>
      <c r="G14580" s="83">
        <v>43080</v>
      </c>
      <c r="I14580">
        <v>2017</v>
      </c>
    </row>
    <row r="14581" spans="1:9" ht="14.45" customHeight="1" x14ac:dyDescent="0.25">
      <c r="A14581" t="s">
        <v>972</v>
      </c>
      <c r="B14581" t="s">
        <v>240</v>
      </c>
      <c r="C14581" s="76" t="s">
        <v>842</v>
      </c>
      <c r="D14581" t="s">
        <v>980</v>
      </c>
      <c r="E14581" s="82">
        <v>5</v>
      </c>
      <c r="F14581" t="s">
        <v>973</v>
      </c>
      <c r="G14581" s="83">
        <v>43018</v>
      </c>
      <c r="I14581">
        <v>2017</v>
      </c>
    </row>
    <row r="14582" spans="1:9" ht="14.45" customHeight="1" x14ac:dyDescent="0.25">
      <c r="A14582" t="s">
        <v>972</v>
      </c>
      <c r="B14582" t="s">
        <v>199</v>
      </c>
      <c r="C14582" s="76" t="s">
        <v>842</v>
      </c>
      <c r="D14582" t="s">
        <v>980</v>
      </c>
      <c r="E14582" s="82">
        <v>10.8</v>
      </c>
      <c r="F14582" t="s">
        <v>973</v>
      </c>
      <c r="G14582" s="83">
        <v>43056</v>
      </c>
      <c r="I14582">
        <v>2017</v>
      </c>
    </row>
    <row r="14583" spans="1:9" ht="14.45" customHeight="1" x14ac:dyDescent="0.25">
      <c r="A14583" t="s">
        <v>972</v>
      </c>
      <c r="B14583" t="s">
        <v>79</v>
      </c>
      <c r="C14583" s="76" t="s">
        <v>842</v>
      </c>
      <c r="D14583" t="s">
        <v>980</v>
      </c>
      <c r="E14583" s="82">
        <v>7</v>
      </c>
      <c r="F14583" t="s">
        <v>973</v>
      </c>
      <c r="G14583" s="83">
        <v>42998</v>
      </c>
      <c r="I14583">
        <v>2017</v>
      </c>
    </row>
    <row r="14584" spans="1:9" ht="14.45" customHeight="1" x14ac:dyDescent="0.25">
      <c r="A14584" t="s">
        <v>972</v>
      </c>
      <c r="B14584" t="s">
        <v>170</v>
      </c>
      <c r="C14584" s="76" t="s">
        <v>842</v>
      </c>
      <c r="D14584" t="s">
        <v>980</v>
      </c>
      <c r="E14584" s="82">
        <v>4</v>
      </c>
      <c r="F14584" t="s">
        <v>973</v>
      </c>
      <c r="G14584" s="83">
        <v>43025</v>
      </c>
      <c r="I14584">
        <v>2017</v>
      </c>
    </row>
    <row r="14585" spans="1:9" ht="14.45" customHeight="1" x14ac:dyDescent="0.25">
      <c r="A14585" t="s">
        <v>972</v>
      </c>
      <c r="B14585" t="s">
        <v>257</v>
      </c>
      <c r="C14585" s="76" t="s">
        <v>842</v>
      </c>
      <c r="D14585" t="s">
        <v>980</v>
      </c>
      <c r="E14585" s="82">
        <v>7</v>
      </c>
      <c r="F14585" t="s">
        <v>973</v>
      </c>
      <c r="G14585" s="83">
        <v>43018</v>
      </c>
      <c r="I14585">
        <v>2017</v>
      </c>
    </row>
    <row r="14586" spans="1:9" ht="14.45" customHeight="1" x14ac:dyDescent="0.25">
      <c r="A14586" t="s">
        <v>972</v>
      </c>
      <c r="B14586" t="s">
        <v>178</v>
      </c>
      <c r="C14586" s="76" t="s">
        <v>842</v>
      </c>
      <c r="D14586" t="s">
        <v>980</v>
      </c>
      <c r="E14586" s="82">
        <v>15</v>
      </c>
      <c r="F14586" t="s">
        <v>973</v>
      </c>
      <c r="G14586" s="83">
        <v>43405</v>
      </c>
      <c r="I14586">
        <v>2018</v>
      </c>
    </row>
    <row r="14587" spans="1:9" ht="14.45" customHeight="1" x14ac:dyDescent="0.25">
      <c r="A14587" t="s">
        <v>972</v>
      </c>
      <c r="B14587" t="s">
        <v>133</v>
      </c>
      <c r="C14587" s="76" t="s">
        <v>842</v>
      </c>
      <c r="D14587" t="s">
        <v>980</v>
      </c>
      <c r="E14587" s="82">
        <v>3.8</v>
      </c>
      <c r="F14587" t="s">
        <v>973</v>
      </c>
      <c r="G14587" s="83">
        <v>42999</v>
      </c>
      <c r="I14587">
        <v>2017</v>
      </c>
    </row>
    <row r="14588" spans="1:9" ht="14.45" customHeight="1" x14ac:dyDescent="0.25">
      <c r="A14588" t="s">
        <v>972</v>
      </c>
      <c r="B14588" t="s">
        <v>87</v>
      </c>
      <c r="C14588" s="76" t="s">
        <v>842</v>
      </c>
      <c r="D14588" t="s">
        <v>980</v>
      </c>
      <c r="E14588" s="82">
        <v>15</v>
      </c>
      <c r="F14588" t="s">
        <v>973</v>
      </c>
      <c r="G14588" s="83">
        <v>43061</v>
      </c>
      <c r="I14588">
        <v>2017</v>
      </c>
    </row>
    <row r="14589" spans="1:9" ht="14.45" customHeight="1" x14ac:dyDescent="0.25">
      <c r="A14589" t="s">
        <v>972</v>
      </c>
      <c r="B14589" t="s">
        <v>122</v>
      </c>
      <c r="C14589" s="76" t="s">
        <v>842</v>
      </c>
      <c r="D14589" t="s">
        <v>980</v>
      </c>
      <c r="E14589" s="82">
        <v>7.6</v>
      </c>
      <c r="F14589" t="s">
        <v>973</v>
      </c>
      <c r="G14589" s="83">
        <v>43010</v>
      </c>
      <c r="I14589">
        <v>2017</v>
      </c>
    </row>
    <row r="14590" spans="1:9" ht="14.45" customHeight="1" x14ac:dyDescent="0.25">
      <c r="A14590" t="s">
        <v>972</v>
      </c>
      <c r="B14590" t="s">
        <v>232</v>
      </c>
      <c r="C14590" s="76" t="s">
        <v>842</v>
      </c>
      <c r="D14590" t="s">
        <v>980</v>
      </c>
      <c r="E14590" s="82">
        <v>6</v>
      </c>
      <c r="F14590" t="s">
        <v>973</v>
      </c>
      <c r="G14590" s="83">
        <v>43059</v>
      </c>
      <c r="I14590">
        <v>2017</v>
      </c>
    </row>
    <row r="14591" spans="1:9" ht="14.45" customHeight="1" x14ac:dyDescent="0.25">
      <c r="A14591" t="s">
        <v>972</v>
      </c>
      <c r="B14591" t="s">
        <v>246</v>
      </c>
      <c r="C14591" s="76" t="s">
        <v>842</v>
      </c>
      <c r="D14591" t="s">
        <v>980</v>
      </c>
      <c r="E14591" s="82">
        <v>6</v>
      </c>
      <c r="F14591" t="s">
        <v>973</v>
      </c>
      <c r="G14591" s="83">
        <v>43033</v>
      </c>
      <c r="I14591">
        <v>2017</v>
      </c>
    </row>
    <row r="14592" spans="1:9" ht="14.45" customHeight="1" x14ac:dyDescent="0.25">
      <c r="A14592" t="s">
        <v>972</v>
      </c>
      <c r="B14592" t="s">
        <v>113</v>
      </c>
      <c r="C14592" s="76" t="s">
        <v>842</v>
      </c>
      <c r="D14592" t="s">
        <v>980</v>
      </c>
      <c r="E14592" s="82">
        <v>7.6</v>
      </c>
      <c r="F14592" t="s">
        <v>973</v>
      </c>
      <c r="G14592" s="83">
        <v>43013</v>
      </c>
      <c r="I14592">
        <v>2017</v>
      </c>
    </row>
    <row r="14593" spans="1:9" ht="14.45" customHeight="1" x14ac:dyDescent="0.25">
      <c r="A14593" t="s">
        <v>972</v>
      </c>
      <c r="B14593" t="s">
        <v>257</v>
      </c>
      <c r="C14593" s="76" t="s">
        <v>842</v>
      </c>
      <c r="D14593" t="s">
        <v>980</v>
      </c>
      <c r="E14593" s="82">
        <v>7.6</v>
      </c>
      <c r="F14593" t="s">
        <v>973</v>
      </c>
      <c r="G14593" s="83">
        <v>43056</v>
      </c>
      <c r="I14593">
        <v>2017</v>
      </c>
    </row>
    <row r="14594" spans="1:9" ht="14.45" customHeight="1" x14ac:dyDescent="0.25">
      <c r="A14594" t="s">
        <v>972</v>
      </c>
      <c r="B14594" t="s">
        <v>280</v>
      </c>
      <c r="C14594" s="76" t="s">
        <v>842</v>
      </c>
      <c r="D14594" t="s">
        <v>980</v>
      </c>
      <c r="E14594" s="82">
        <v>7.6</v>
      </c>
      <c r="F14594" t="s">
        <v>973</v>
      </c>
      <c r="G14594" s="83">
        <v>43286</v>
      </c>
      <c r="I14594">
        <v>2018</v>
      </c>
    </row>
    <row r="14595" spans="1:9" ht="14.45" customHeight="1" x14ac:dyDescent="0.25">
      <c r="A14595" t="s">
        <v>972</v>
      </c>
      <c r="B14595" t="s">
        <v>245</v>
      </c>
      <c r="C14595" s="76" t="s">
        <v>842</v>
      </c>
      <c r="D14595" t="s">
        <v>980</v>
      </c>
      <c r="E14595" s="82">
        <v>6</v>
      </c>
      <c r="F14595" t="s">
        <v>973</v>
      </c>
      <c r="G14595" s="83">
        <v>43073</v>
      </c>
      <c r="I14595">
        <v>2017</v>
      </c>
    </row>
    <row r="14596" spans="1:9" ht="14.45" customHeight="1" x14ac:dyDescent="0.25">
      <c r="A14596" t="s">
        <v>972</v>
      </c>
      <c r="B14596" t="s">
        <v>96</v>
      </c>
      <c r="C14596" s="76" t="s">
        <v>842</v>
      </c>
      <c r="D14596" t="s">
        <v>980</v>
      </c>
      <c r="E14596" s="82">
        <v>15</v>
      </c>
      <c r="F14596" t="s">
        <v>973</v>
      </c>
      <c r="G14596" s="83">
        <v>43055</v>
      </c>
      <c r="I14596">
        <v>2017</v>
      </c>
    </row>
    <row r="14597" spans="1:9" ht="14.45" customHeight="1" x14ac:dyDescent="0.25">
      <c r="A14597" t="s">
        <v>972</v>
      </c>
      <c r="B14597" t="s">
        <v>229</v>
      </c>
      <c r="C14597" s="76" t="s">
        <v>842</v>
      </c>
      <c r="D14597" t="s">
        <v>980</v>
      </c>
      <c r="E14597" s="82">
        <v>10</v>
      </c>
      <c r="F14597" t="s">
        <v>973</v>
      </c>
      <c r="G14597" s="83">
        <v>43069</v>
      </c>
      <c r="I14597">
        <v>2017</v>
      </c>
    </row>
    <row r="14598" spans="1:9" ht="14.45" customHeight="1" x14ac:dyDescent="0.25">
      <c r="A14598" t="s">
        <v>972</v>
      </c>
      <c r="B14598" t="s">
        <v>188</v>
      </c>
      <c r="C14598" s="76" t="s">
        <v>842</v>
      </c>
      <c r="D14598" t="s">
        <v>980</v>
      </c>
      <c r="E14598" s="82">
        <v>6</v>
      </c>
      <c r="F14598" t="s">
        <v>973</v>
      </c>
      <c r="G14598" s="83">
        <v>43315</v>
      </c>
      <c r="I14598">
        <v>2018</v>
      </c>
    </row>
    <row r="14599" spans="1:9" ht="14.45" customHeight="1" x14ac:dyDescent="0.25">
      <c r="A14599" t="s">
        <v>972</v>
      </c>
      <c r="B14599" t="s">
        <v>251</v>
      </c>
      <c r="C14599" s="76" t="s">
        <v>842</v>
      </c>
      <c r="D14599" t="s">
        <v>980</v>
      </c>
      <c r="E14599" s="82">
        <v>3</v>
      </c>
      <c r="F14599" t="s">
        <v>973</v>
      </c>
      <c r="G14599" s="83">
        <v>43054</v>
      </c>
      <c r="I14599">
        <v>2017</v>
      </c>
    </row>
    <row r="14600" spans="1:9" ht="14.45" customHeight="1" x14ac:dyDescent="0.25">
      <c r="A14600" t="s">
        <v>972</v>
      </c>
      <c r="B14600" t="s">
        <v>253</v>
      </c>
      <c r="C14600" s="76" t="s">
        <v>842</v>
      </c>
      <c r="D14600" t="s">
        <v>980</v>
      </c>
      <c r="E14600" s="82">
        <v>7.6</v>
      </c>
      <c r="F14600" t="s">
        <v>973</v>
      </c>
      <c r="G14600" s="83">
        <v>43108</v>
      </c>
      <c r="I14600">
        <v>2018</v>
      </c>
    </row>
    <row r="14601" spans="1:9" ht="14.45" customHeight="1" x14ac:dyDescent="0.25">
      <c r="A14601" t="s">
        <v>972</v>
      </c>
      <c r="B14601" s="74" t="s">
        <v>213</v>
      </c>
      <c r="C14601" s="76" t="s">
        <v>842</v>
      </c>
      <c r="D14601" t="s">
        <v>980</v>
      </c>
      <c r="E14601" s="82">
        <v>10</v>
      </c>
      <c r="F14601" t="s">
        <v>973</v>
      </c>
      <c r="G14601" s="83">
        <v>43090</v>
      </c>
      <c r="I14601">
        <v>2017</v>
      </c>
    </row>
    <row r="14602" spans="1:9" ht="14.45" customHeight="1" x14ac:dyDescent="0.25">
      <c r="A14602" t="s">
        <v>972</v>
      </c>
      <c r="B14602" t="s">
        <v>239</v>
      </c>
      <c r="C14602" s="76" t="s">
        <v>842</v>
      </c>
      <c r="D14602" t="s">
        <v>980</v>
      </c>
      <c r="E14602" s="82">
        <v>10</v>
      </c>
      <c r="F14602" t="s">
        <v>973</v>
      </c>
      <c r="G14602" s="83">
        <v>43045</v>
      </c>
      <c r="I14602">
        <v>2017</v>
      </c>
    </row>
    <row r="14603" spans="1:9" ht="14.45" customHeight="1" x14ac:dyDescent="0.25">
      <c r="A14603" t="s">
        <v>972</v>
      </c>
      <c r="B14603" t="s">
        <v>278</v>
      </c>
      <c r="C14603" s="76" t="s">
        <v>842</v>
      </c>
      <c r="D14603" t="s">
        <v>980</v>
      </c>
      <c r="E14603" s="82">
        <v>5</v>
      </c>
      <c r="F14603" t="s">
        <v>973</v>
      </c>
      <c r="G14603" s="83">
        <v>43012</v>
      </c>
      <c r="I14603">
        <v>2017</v>
      </c>
    </row>
    <row r="14604" spans="1:9" ht="14.45" customHeight="1" x14ac:dyDescent="0.25">
      <c r="A14604" t="s">
        <v>972</v>
      </c>
      <c r="B14604" s="74" t="s">
        <v>213</v>
      </c>
      <c r="C14604" s="76" t="s">
        <v>842</v>
      </c>
      <c r="D14604" t="s">
        <v>980</v>
      </c>
      <c r="E14604" s="82">
        <v>5</v>
      </c>
      <c r="F14604" t="s">
        <v>973</v>
      </c>
      <c r="G14604" s="83">
        <v>43027</v>
      </c>
      <c r="I14604">
        <v>2017</v>
      </c>
    </row>
    <row r="14605" spans="1:9" ht="14.45" customHeight="1" x14ac:dyDescent="0.25">
      <c r="A14605" t="s">
        <v>972</v>
      </c>
      <c r="B14605" t="s">
        <v>125</v>
      </c>
      <c r="C14605" s="76" t="s">
        <v>842</v>
      </c>
      <c r="D14605" t="s">
        <v>980</v>
      </c>
      <c r="E14605" s="82">
        <v>10</v>
      </c>
      <c r="F14605" t="s">
        <v>973</v>
      </c>
      <c r="G14605" s="83">
        <v>43069</v>
      </c>
      <c r="I14605">
        <v>2017</v>
      </c>
    </row>
    <row r="14606" spans="1:9" ht="14.45" customHeight="1" x14ac:dyDescent="0.25">
      <c r="A14606" t="s">
        <v>972</v>
      </c>
      <c r="B14606" t="s">
        <v>8</v>
      </c>
      <c r="C14606" s="76" t="s">
        <v>842</v>
      </c>
      <c r="D14606" t="s">
        <v>980</v>
      </c>
      <c r="E14606" s="82">
        <v>5</v>
      </c>
      <c r="F14606" t="s">
        <v>973</v>
      </c>
      <c r="G14606" s="83">
        <v>43032</v>
      </c>
      <c r="I14606">
        <v>2017</v>
      </c>
    </row>
    <row r="14607" spans="1:9" ht="14.45" customHeight="1" x14ac:dyDescent="0.25">
      <c r="A14607" t="s">
        <v>972</v>
      </c>
      <c r="B14607" t="s">
        <v>185</v>
      </c>
      <c r="C14607" s="76" t="s">
        <v>842</v>
      </c>
      <c r="D14607" t="s">
        <v>980</v>
      </c>
      <c r="E14607" s="82">
        <v>2.5</v>
      </c>
      <c r="F14607" t="s">
        <v>973</v>
      </c>
      <c r="G14607" s="83">
        <v>43017</v>
      </c>
      <c r="I14607">
        <v>2017</v>
      </c>
    </row>
    <row r="14608" spans="1:9" ht="14.45" customHeight="1" x14ac:dyDescent="0.25">
      <c r="A14608" t="s">
        <v>972</v>
      </c>
      <c r="B14608" t="s">
        <v>124</v>
      </c>
      <c r="C14608" s="76" t="s">
        <v>842</v>
      </c>
      <c r="D14608" t="s">
        <v>980</v>
      </c>
      <c r="E14608" s="82">
        <v>6</v>
      </c>
      <c r="F14608" t="s">
        <v>973</v>
      </c>
      <c r="G14608" s="83">
        <v>43116</v>
      </c>
      <c r="I14608">
        <v>2018</v>
      </c>
    </row>
    <row r="14609" spans="1:9" ht="14.45" customHeight="1" x14ac:dyDescent="0.25">
      <c r="A14609" t="s">
        <v>972</v>
      </c>
      <c r="B14609" t="s">
        <v>86</v>
      </c>
      <c r="C14609" s="76" t="s">
        <v>842</v>
      </c>
      <c r="D14609" t="s">
        <v>980</v>
      </c>
      <c r="E14609" s="82">
        <v>5</v>
      </c>
      <c r="F14609" t="s">
        <v>973</v>
      </c>
      <c r="G14609" s="83">
        <v>43012</v>
      </c>
      <c r="I14609">
        <v>2017</v>
      </c>
    </row>
    <row r="14610" spans="1:9" ht="14.45" customHeight="1" x14ac:dyDescent="0.25">
      <c r="A14610" t="s">
        <v>972</v>
      </c>
      <c r="B14610" t="s">
        <v>177</v>
      </c>
      <c r="C14610" s="76" t="s">
        <v>842</v>
      </c>
      <c r="D14610" t="s">
        <v>980</v>
      </c>
      <c r="E14610" s="82">
        <v>3</v>
      </c>
      <c r="F14610" t="s">
        <v>973</v>
      </c>
      <c r="G14610" s="83">
        <v>43188</v>
      </c>
      <c r="I14610">
        <v>2018</v>
      </c>
    </row>
    <row r="14611" spans="1:9" ht="14.45" customHeight="1" x14ac:dyDescent="0.25">
      <c r="A14611" t="s">
        <v>972</v>
      </c>
      <c r="B14611" t="s">
        <v>249</v>
      </c>
      <c r="C14611" s="76" t="s">
        <v>842</v>
      </c>
      <c r="D14611" t="s">
        <v>980</v>
      </c>
      <c r="E14611" s="82">
        <v>10</v>
      </c>
      <c r="F14611" t="s">
        <v>973</v>
      </c>
      <c r="G14611" s="83">
        <v>43018</v>
      </c>
      <c r="I14611">
        <v>2017</v>
      </c>
    </row>
    <row r="14612" spans="1:9" ht="14.45" customHeight="1" x14ac:dyDescent="0.25">
      <c r="A14612" t="s">
        <v>972</v>
      </c>
      <c r="B14612" t="s">
        <v>232</v>
      </c>
      <c r="C14612" s="76" t="s">
        <v>842</v>
      </c>
      <c r="D14612" t="s">
        <v>980</v>
      </c>
      <c r="E14612" s="82">
        <v>28.8</v>
      </c>
      <c r="F14612" t="s">
        <v>973</v>
      </c>
      <c r="G14612" s="83">
        <v>43147</v>
      </c>
      <c r="I14612">
        <v>2018</v>
      </c>
    </row>
    <row r="14613" spans="1:9" ht="14.45" customHeight="1" x14ac:dyDescent="0.25">
      <c r="A14613" t="s">
        <v>972</v>
      </c>
      <c r="B14613" t="s">
        <v>198</v>
      </c>
      <c r="C14613" s="76" t="s">
        <v>842</v>
      </c>
      <c r="D14613" t="s">
        <v>980</v>
      </c>
      <c r="E14613" s="82">
        <v>34.799999999999997</v>
      </c>
      <c r="F14613" t="s">
        <v>973</v>
      </c>
      <c r="G14613" s="83">
        <v>43108</v>
      </c>
      <c r="I14613">
        <v>2018</v>
      </c>
    </row>
    <row r="14614" spans="1:9" ht="14.45" customHeight="1" x14ac:dyDescent="0.25">
      <c r="A14614" t="s">
        <v>972</v>
      </c>
      <c r="B14614" t="s">
        <v>215</v>
      </c>
      <c r="C14614" s="76" t="s">
        <v>842</v>
      </c>
      <c r="D14614" t="s">
        <v>980</v>
      </c>
      <c r="E14614" s="82">
        <v>7.6</v>
      </c>
      <c r="F14614" t="s">
        <v>973</v>
      </c>
      <c r="G14614" s="83">
        <v>43032</v>
      </c>
      <c r="I14614">
        <v>2017</v>
      </c>
    </row>
    <row r="14615" spans="1:9" ht="14.45" customHeight="1" x14ac:dyDescent="0.25">
      <c r="A14615" t="s">
        <v>972</v>
      </c>
      <c r="B14615" t="s">
        <v>127</v>
      </c>
      <c r="C14615" s="76" t="s">
        <v>842</v>
      </c>
      <c r="D14615" t="s">
        <v>980</v>
      </c>
      <c r="E14615" s="82">
        <v>3.8</v>
      </c>
      <c r="F14615" t="s">
        <v>973</v>
      </c>
      <c r="G14615" s="83">
        <v>43025</v>
      </c>
      <c r="I14615">
        <v>2017</v>
      </c>
    </row>
    <row r="14616" spans="1:9" ht="14.45" customHeight="1" x14ac:dyDescent="0.25">
      <c r="A14616" t="s">
        <v>972</v>
      </c>
      <c r="B14616" t="s">
        <v>115</v>
      </c>
      <c r="C14616" s="76" t="s">
        <v>842</v>
      </c>
      <c r="D14616" t="s">
        <v>980</v>
      </c>
      <c r="E14616" s="82">
        <v>7.6</v>
      </c>
      <c r="F14616" t="s">
        <v>973</v>
      </c>
      <c r="G14616" s="83">
        <v>43041</v>
      </c>
      <c r="I14616">
        <v>2017</v>
      </c>
    </row>
    <row r="14617" spans="1:9" ht="14.45" customHeight="1" x14ac:dyDescent="0.25">
      <c r="A14617" t="s">
        <v>972</v>
      </c>
      <c r="B14617" t="s">
        <v>193</v>
      </c>
      <c r="C14617" s="76" t="s">
        <v>842</v>
      </c>
      <c r="D14617" t="s">
        <v>980</v>
      </c>
      <c r="E14617" s="82">
        <v>5.76</v>
      </c>
      <c r="F14617" t="s">
        <v>973</v>
      </c>
      <c r="G14617" s="83">
        <v>43045</v>
      </c>
      <c r="I14617">
        <v>2017</v>
      </c>
    </row>
    <row r="14618" spans="1:9" ht="14.45" customHeight="1" x14ac:dyDescent="0.25">
      <c r="A14618" t="s">
        <v>972</v>
      </c>
      <c r="B14618" t="s">
        <v>63</v>
      </c>
      <c r="C14618" s="76" t="s">
        <v>842</v>
      </c>
      <c r="D14618" t="s">
        <v>980</v>
      </c>
      <c r="E14618" s="82">
        <v>7.6</v>
      </c>
      <c r="F14618" t="s">
        <v>973</v>
      </c>
      <c r="G14618" s="83">
        <v>43070</v>
      </c>
      <c r="I14618">
        <v>2017</v>
      </c>
    </row>
    <row r="14619" spans="1:9" ht="14.45" customHeight="1" x14ac:dyDescent="0.25">
      <c r="A14619" t="s">
        <v>972</v>
      </c>
      <c r="B14619" t="s">
        <v>244</v>
      </c>
      <c r="C14619" s="76" t="s">
        <v>842</v>
      </c>
      <c r="D14619" t="s">
        <v>980</v>
      </c>
      <c r="E14619" s="82">
        <v>7.6</v>
      </c>
      <c r="F14619" t="s">
        <v>973</v>
      </c>
      <c r="G14619" s="83">
        <v>43068</v>
      </c>
      <c r="I14619">
        <v>2017</v>
      </c>
    </row>
    <row r="14620" spans="1:9" ht="14.45" customHeight="1" x14ac:dyDescent="0.25">
      <c r="A14620" t="s">
        <v>972</v>
      </c>
      <c r="B14620" t="s">
        <v>63</v>
      </c>
      <c r="C14620" s="76" t="s">
        <v>842</v>
      </c>
      <c r="D14620" t="s">
        <v>980</v>
      </c>
      <c r="E14620" s="82">
        <v>7.6</v>
      </c>
      <c r="F14620" t="s">
        <v>973</v>
      </c>
      <c r="G14620" s="83">
        <v>43172</v>
      </c>
      <c r="I14620">
        <v>2018</v>
      </c>
    </row>
    <row r="14621" spans="1:9" ht="14.45" customHeight="1" x14ac:dyDescent="0.25">
      <c r="A14621" t="s">
        <v>972</v>
      </c>
      <c r="B14621" t="s">
        <v>249</v>
      </c>
      <c r="C14621" s="76" t="s">
        <v>842</v>
      </c>
      <c r="D14621" t="s">
        <v>980</v>
      </c>
      <c r="E14621" s="82">
        <v>11.4</v>
      </c>
      <c r="F14621" t="s">
        <v>973</v>
      </c>
      <c r="G14621" s="83">
        <v>43108</v>
      </c>
      <c r="I14621">
        <v>2018</v>
      </c>
    </row>
    <row r="14622" spans="1:9" ht="14.45" customHeight="1" x14ac:dyDescent="0.25">
      <c r="A14622" t="s">
        <v>972</v>
      </c>
      <c r="B14622" t="s">
        <v>239</v>
      </c>
      <c r="C14622" s="76" t="s">
        <v>842</v>
      </c>
      <c r="D14622" t="s">
        <v>980</v>
      </c>
      <c r="E14622" s="82">
        <v>7.6</v>
      </c>
      <c r="F14622" t="s">
        <v>973</v>
      </c>
      <c r="G14622" s="83">
        <v>43045</v>
      </c>
      <c r="I14622">
        <v>2017</v>
      </c>
    </row>
    <row r="14623" spans="1:9" ht="14.45" customHeight="1" x14ac:dyDescent="0.25">
      <c r="A14623" t="s">
        <v>972</v>
      </c>
      <c r="B14623" t="s">
        <v>177</v>
      </c>
      <c r="C14623" s="76" t="s">
        <v>842</v>
      </c>
      <c r="D14623" t="s">
        <v>980</v>
      </c>
      <c r="E14623" s="82">
        <v>6</v>
      </c>
      <c r="F14623" t="s">
        <v>973</v>
      </c>
      <c r="G14623" s="83">
        <v>43116</v>
      </c>
      <c r="I14623">
        <v>2018</v>
      </c>
    </row>
    <row r="14624" spans="1:9" x14ac:dyDescent="0.25">
      <c r="A14624" t="s">
        <v>972</v>
      </c>
      <c r="B14624" t="s">
        <v>66</v>
      </c>
      <c r="C14624" s="76" t="s">
        <v>842</v>
      </c>
      <c r="D14624" t="s">
        <v>980</v>
      </c>
      <c r="E14624" s="82">
        <v>7.6</v>
      </c>
      <c r="F14624" t="s">
        <v>973</v>
      </c>
      <c r="G14624" s="83">
        <v>43048</v>
      </c>
      <c r="I14624">
        <v>2017</v>
      </c>
    </row>
    <row r="14625" spans="1:9" x14ac:dyDescent="0.25">
      <c r="A14625" t="s">
        <v>972</v>
      </c>
      <c r="B14625" t="s">
        <v>280</v>
      </c>
      <c r="C14625" s="76" t="s">
        <v>842</v>
      </c>
      <c r="D14625" t="s">
        <v>980</v>
      </c>
      <c r="E14625" s="82">
        <v>7.6</v>
      </c>
      <c r="F14625" t="s">
        <v>973</v>
      </c>
      <c r="G14625" s="83">
        <v>43283</v>
      </c>
      <c r="I14625">
        <v>2018</v>
      </c>
    </row>
    <row r="14626" spans="1:9" x14ac:dyDescent="0.25">
      <c r="A14626" t="s">
        <v>972</v>
      </c>
      <c r="B14626" t="s">
        <v>177</v>
      </c>
      <c r="C14626" s="76" t="s">
        <v>842</v>
      </c>
      <c r="D14626" t="s">
        <v>980</v>
      </c>
      <c r="E14626" s="82">
        <v>2.5</v>
      </c>
      <c r="F14626" t="s">
        <v>973</v>
      </c>
      <c r="G14626" s="83">
        <v>43055</v>
      </c>
      <c r="I14626">
        <v>2017</v>
      </c>
    </row>
    <row r="14627" spans="1:9" x14ac:dyDescent="0.25">
      <c r="A14627" t="s">
        <v>972</v>
      </c>
      <c r="B14627" t="s">
        <v>240</v>
      </c>
      <c r="C14627" s="76" t="s">
        <v>842</v>
      </c>
      <c r="D14627" t="s">
        <v>980</v>
      </c>
      <c r="E14627" s="82">
        <v>33.299999999999997</v>
      </c>
      <c r="F14627" t="s">
        <v>973</v>
      </c>
      <c r="G14627" s="83">
        <v>43074</v>
      </c>
      <c r="I14627">
        <v>2017</v>
      </c>
    </row>
    <row r="14628" spans="1:9" x14ac:dyDescent="0.25">
      <c r="A14628" t="s">
        <v>972</v>
      </c>
      <c r="B14628" t="s">
        <v>244</v>
      </c>
      <c r="C14628" s="76" t="s">
        <v>842</v>
      </c>
      <c r="D14628" t="s">
        <v>980</v>
      </c>
      <c r="E14628" s="82">
        <v>6</v>
      </c>
      <c r="F14628" t="s">
        <v>973</v>
      </c>
      <c r="G14628" s="83">
        <v>43006</v>
      </c>
      <c r="I14628">
        <v>2017</v>
      </c>
    </row>
    <row r="14629" spans="1:9" x14ac:dyDescent="0.25">
      <c r="A14629" t="s">
        <v>972</v>
      </c>
      <c r="B14629" t="s">
        <v>92</v>
      </c>
      <c r="C14629" s="76" t="s">
        <v>842</v>
      </c>
      <c r="D14629" t="s">
        <v>980</v>
      </c>
      <c r="E14629" s="82">
        <v>3.6</v>
      </c>
      <c r="F14629" t="s">
        <v>973</v>
      </c>
      <c r="G14629" s="83">
        <v>43026</v>
      </c>
      <c r="I14629">
        <v>2017</v>
      </c>
    </row>
    <row r="14630" spans="1:9" x14ac:dyDescent="0.25">
      <c r="A14630" t="s">
        <v>972</v>
      </c>
      <c r="B14630" t="s">
        <v>71</v>
      </c>
      <c r="C14630" s="76" t="s">
        <v>842</v>
      </c>
      <c r="D14630" t="s">
        <v>980</v>
      </c>
      <c r="E14630" s="82">
        <v>3.8</v>
      </c>
      <c r="F14630" t="s">
        <v>973</v>
      </c>
      <c r="G14630" s="83">
        <v>43027</v>
      </c>
      <c r="I14630">
        <v>2017</v>
      </c>
    </row>
    <row r="14631" spans="1:9" x14ac:dyDescent="0.25">
      <c r="A14631" t="s">
        <v>972</v>
      </c>
      <c r="B14631" t="s">
        <v>88</v>
      </c>
      <c r="C14631" s="76" t="s">
        <v>842</v>
      </c>
      <c r="D14631" t="s">
        <v>980</v>
      </c>
      <c r="E14631" s="82">
        <v>7.68</v>
      </c>
      <c r="F14631" t="s">
        <v>973</v>
      </c>
      <c r="G14631" s="83">
        <v>43066</v>
      </c>
      <c r="I14631">
        <v>2017</v>
      </c>
    </row>
    <row r="14632" spans="1:9" x14ac:dyDescent="0.25">
      <c r="A14632" t="s">
        <v>972</v>
      </c>
      <c r="B14632" t="s">
        <v>251</v>
      </c>
      <c r="C14632" s="76" t="s">
        <v>842</v>
      </c>
      <c r="D14632" t="s">
        <v>980</v>
      </c>
      <c r="E14632" s="82">
        <v>5</v>
      </c>
      <c r="F14632" t="s">
        <v>973</v>
      </c>
      <c r="G14632" s="83">
        <v>43035</v>
      </c>
      <c r="I14632">
        <v>2017</v>
      </c>
    </row>
    <row r="14633" spans="1:9" x14ac:dyDescent="0.25">
      <c r="A14633" t="s">
        <v>972</v>
      </c>
      <c r="B14633" s="74" t="s">
        <v>213</v>
      </c>
      <c r="C14633" s="76" t="s">
        <v>1279</v>
      </c>
      <c r="D14633" t="s">
        <v>977</v>
      </c>
      <c r="E14633" s="82">
        <v>4999</v>
      </c>
      <c r="F14633" t="s">
        <v>973</v>
      </c>
      <c r="G14633" s="83">
        <v>44232</v>
      </c>
      <c r="I14633">
        <v>2021</v>
      </c>
    </row>
    <row r="14634" spans="1:9" x14ac:dyDescent="0.25">
      <c r="A14634" t="s">
        <v>972</v>
      </c>
      <c r="B14634" t="s">
        <v>115</v>
      </c>
      <c r="C14634" s="76" t="s">
        <v>842</v>
      </c>
      <c r="D14634" t="s">
        <v>980</v>
      </c>
      <c r="E14634" s="82">
        <v>500</v>
      </c>
      <c r="F14634" t="s">
        <v>973</v>
      </c>
      <c r="G14634" s="83">
        <v>43452</v>
      </c>
      <c r="I14634">
        <v>2018</v>
      </c>
    </row>
    <row r="14635" spans="1:9" x14ac:dyDescent="0.25">
      <c r="A14635" t="s">
        <v>972</v>
      </c>
      <c r="B14635" t="s">
        <v>78</v>
      </c>
      <c r="C14635" s="76" t="s">
        <v>842</v>
      </c>
      <c r="D14635" t="s">
        <v>980</v>
      </c>
      <c r="E14635" s="82">
        <v>8</v>
      </c>
      <c r="F14635" t="s">
        <v>973</v>
      </c>
      <c r="G14635" s="83">
        <v>43032</v>
      </c>
      <c r="I14635">
        <v>2017</v>
      </c>
    </row>
    <row r="14636" spans="1:9" x14ac:dyDescent="0.25">
      <c r="A14636" t="s">
        <v>972</v>
      </c>
      <c r="B14636" t="s">
        <v>125</v>
      </c>
      <c r="C14636" s="76" t="s">
        <v>842</v>
      </c>
      <c r="D14636" t="s">
        <v>980</v>
      </c>
      <c r="E14636" s="82">
        <v>5</v>
      </c>
      <c r="F14636" t="s">
        <v>973</v>
      </c>
      <c r="G14636" s="83">
        <v>43319</v>
      </c>
      <c r="I14636">
        <v>2018</v>
      </c>
    </row>
    <row r="14637" spans="1:9" x14ac:dyDescent="0.25">
      <c r="A14637" t="s">
        <v>972</v>
      </c>
      <c r="B14637" t="s">
        <v>153</v>
      </c>
      <c r="C14637" s="76" t="s">
        <v>842</v>
      </c>
      <c r="D14637" t="s">
        <v>980</v>
      </c>
      <c r="E14637" s="82">
        <v>6</v>
      </c>
      <c r="F14637" t="s">
        <v>973</v>
      </c>
      <c r="G14637" s="83">
        <v>43073</v>
      </c>
      <c r="I14637">
        <v>2017</v>
      </c>
    </row>
    <row r="14638" spans="1:9" x14ac:dyDescent="0.25">
      <c r="A14638" t="s">
        <v>972</v>
      </c>
      <c r="B14638" t="s">
        <v>93</v>
      </c>
      <c r="C14638" s="76" t="s">
        <v>842</v>
      </c>
      <c r="D14638" t="s">
        <v>980</v>
      </c>
      <c r="E14638" s="82">
        <v>7.6</v>
      </c>
      <c r="F14638" t="s">
        <v>973</v>
      </c>
      <c r="G14638" s="83">
        <v>43059</v>
      </c>
      <c r="I14638">
        <v>2017</v>
      </c>
    </row>
    <row r="14639" spans="1:9" x14ac:dyDescent="0.25">
      <c r="A14639" t="s">
        <v>972</v>
      </c>
      <c r="B14639" t="s">
        <v>147</v>
      </c>
      <c r="C14639" s="76" t="s">
        <v>842</v>
      </c>
      <c r="D14639" t="s">
        <v>980</v>
      </c>
      <c r="E14639" s="82">
        <v>4.8600000000000003</v>
      </c>
      <c r="F14639" t="s">
        <v>973</v>
      </c>
      <c r="G14639" s="83">
        <v>43026</v>
      </c>
      <c r="I14639">
        <v>2017</v>
      </c>
    </row>
    <row r="14640" spans="1:9" x14ac:dyDescent="0.25">
      <c r="A14640" t="s">
        <v>972</v>
      </c>
      <c r="B14640" t="s">
        <v>254</v>
      </c>
      <c r="C14640" s="76" t="s">
        <v>842</v>
      </c>
      <c r="D14640" t="s">
        <v>980</v>
      </c>
      <c r="E14640" s="82">
        <v>3</v>
      </c>
      <c r="F14640" t="s">
        <v>973</v>
      </c>
      <c r="G14640" s="83">
        <v>43081</v>
      </c>
      <c r="I14640">
        <v>2017</v>
      </c>
    </row>
    <row r="14641" spans="1:9" x14ac:dyDescent="0.25">
      <c r="A14641" t="s">
        <v>972</v>
      </c>
      <c r="B14641" t="s">
        <v>254</v>
      </c>
      <c r="C14641" s="76" t="s">
        <v>842</v>
      </c>
      <c r="D14641" t="s">
        <v>980</v>
      </c>
      <c r="E14641" s="82">
        <v>5</v>
      </c>
      <c r="F14641" t="s">
        <v>973</v>
      </c>
      <c r="G14641" s="83">
        <v>43119</v>
      </c>
      <c r="I14641">
        <v>2018</v>
      </c>
    </row>
    <row r="14642" spans="1:9" x14ac:dyDescent="0.25">
      <c r="A14642" t="s">
        <v>972</v>
      </c>
      <c r="B14642" t="s">
        <v>229</v>
      </c>
      <c r="C14642" s="76" t="s">
        <v>842</v>
      </c>
      <c r="D14642" t="s">
        <v>980</v>
      </c>
      <c r="E14642" s="82">
        <v>6</v>
      </c>
      <c r="F14642" t="s">
        <v>973</v>
      </c>
      <c r="G14642" s="83">
        <v>43073</v>
      </c>
      <c r="I14642">
        <v>2017</v>
      </c>
    </row>
    <row r="14643" spans="1:9" x14ac:dyDescent="0.25">
      <c r="A14643" t="s">
        <v>972</v>
      </c>
      <c r="B14643" t="s">
        <v>978</v>
      </c>
      <c r="C14643" s="76" t="s">
        <v>842</v>
      </c>
      <c r="D14643" t="s">
        <v>980</v>
      </c>
      <c r="E14643" s="82">
        <v>11.6</v>
      </c>
      <c r="F14643" t="s">
        <v>973</v>
      </c>
      <c r="G14643" s="83">
        <v>43105</v>
      </c>
      <c r="I14643">
        <v>2018</v>
      </c>
    </row>
    <row r="14644" spans="1:9" x14ac:dyDescent="0.25">
      <c r="A14644" t="s">
        <v>972</v>
      </c>
      <c r="B14644" t="s">
        <v>66</v>
      </c>
      <c r="C14644" s="76" t="s">
        <v>842</v>
      </c>
      <c r="D14644" t="s">
        <v>980</v>
      </c>
      <c r="E14644" s="82">
        <v>7.6</v>
      </c>
      <c r="F14644" t="s">
        <v>973</v>
      </c>
      <c r="G14644" s="83">
        <v>43014</v>
      </c>
      <c r="I14644">
        <v>2017</v>
      </c>
    </row>
    <row r="14645" spans="1:9" x14ac:dyDescent="0.25">
      <c r="A14645" t="s">
        <v>972</v>
      </c>
      <c r="B14645" t="s">
        <v>172</v>
      </c>
      <c r="C14645" s="76" t="s">
        <v>842</v>
      </c>
      <c r="D14645" t="s">
        <v>980</v>
      </c>
      <c r="E14645" s="82">
        <v>22.8</v>
      </c>
      <c r="F14645" t="s">
        <v>973</v>
      </c>
      <c r="G14645" s="83">
        <v>43158</v>
      </c>
      <c r="I14645">
        <v>2018</v>
      </c>
    </row>
    <row r="14646" spans="1:9" x14ac:dyDescent="0.25">
      <c r="A14646" t="s">
        <v>972</v>
      </c>
      <c r="B14646" t="s">
        <v>172</v>
      </c>
      <c r="C14646" s="76" t="s">
        <v>842</v>
      </c>
      <c r="D14646" t="s">
        <v>980</v>
      </c>
      <c r="E14646" s="82">
        <v>22.8</v>
      </c>
      <c r="F14646" t="s">
        <v>973</v>
      </c>
      <c r="G14646" s="83">
        <v>43158</v>
      </c>
      <c r="I14646">
        <v>2018</v>
      </c>
    </row>
    <row r="14647" spans="1:9" x14ac:dyDescent="0.25">
      <c r="A14647" t="s">
        <v>972</v>
      </c>
      <c r="B14647" t="s">
        <v>148</v>
      </c>
      <c r="C14647" s="76" t="s">
        <v>842</v>
      </c>
      <c r="D14647" t="s">
        <v>980</v>
      </c>
      <c r="E14647" s="82">
        <v>9</v>
      </c>
      <c r="F14647" t="s">
        <v>973</v>
      </c>
      <c r="G14647" s="83">
        <v>41121</v>
      </c>
      <c r="I14647">
        <v>2012</v>
      </c>
    </row>
    <row r="14648" spans="1:9" x14ac:dyDescent="0.25">
      <c r="A14648" t="s">
        <v>972</v>
      </c>
      <c r="B14648" t="s">
        <v>248</v>
      </c>
      <c r="C14648" s="76" t="s">
        <v>842</v>
      </c>
      <c r="D14648" t="s">
        <v>980</v>
      </c>
      <c r="E14648" s="82">
        <v>7.6</v>
      </c>
      <c r="F14648" t="s">
        <v>973</v>
      </c>
      <c r="G14648" s="83">
        <v>43179</v>
      </c>
      <c r="I14648">
        <v>2018</v>
      </c>
    </row>
    <row r="14649" spans="1:9" x14ac:dyDescent="0.25">
      <c r="A14649" t="s">
        <v>972</v>
      </c>
      <c r="B14649" t="s">
        <v>247</v>
      </c>
      <c r="C14649" s="76" t="s">
        <v>842</v>
      </c>
      <c r="D14649" t="s">
        <v>980</v>
      </c>
      <c r="E14649" s="82">
        <v>6</v>
      </c>
      <c r="F14649" t="s">
        <v>973</v>
      </c>
      <c r="G14649" s="83">
        <v>43076</v>
      </c>
      <c r="I14649">
        <v>2017</v>
      </c>
    </row>
    <row r="14650" spans="1:9" x14ac:dyDescent="0.25">
      <c r="A14650" t="s">
        <v>972</v>
      </c>
      <c r="B14650" t="s">
        <v>141</v>
      </c>
      <c r="C14650" s="76" t="s">
        <v>842</v>
      </c>
      <c r="D14650" t="s">
        <v>980</v>
      </c>
      <c r="E14650" s="82">
        <v>10</v>
      </c>
      <c r="F14650" t="s">
        <v>973</v>
      </c>
      <c r="G14650" s="83">
        <v>43054</v>
      </c>
      <c r="I14650">
        <v>2017</v>
      </c>
    </row>
    <row r="14651" spans="1:9" x14ac:dyDescent="0.25">
      <c r="A14651" t="s">
        <v>972</v>
      </c>
      <c r="B14651" t="s">
        <v>235</v>
      </c>
      <c r="C14651" s="76" t="s">
        <v>842</v>
      </c>
      <c r="D14651" t="s">
        <v>980</v>
      </c>
      <c r="E14651" s="82">
        <v>6</v>
      </c>
      <c r="F14651" t="s">
        <v>973</v>
      </c>
      <c r="G14651" s="83">
        <v>43026</v>
      </c>
      <c r="I14651">
        <v>2017</v>
      </c>
    </row>
    <row r="14652" spans="1:9" x14ac:dyDescent="0.25">
      <c r="A14652" t="s">
        <v>972</v>
      </c>
      <c r="B14652" t="s">
        <v>173</v>
      </c>
      <c r="C14652" s="76" t="s">
        <v>842</v>
      </c>
      <c r="D14652" t="s">
        <v>980</v>
      </c>
      <c r="E14652" s="82">
        <v>15.2</v>
      </c>
      <c r="F14652" t="s">
        <v>973</v>
      </c>
      <c r="G14652" s="83">
        <v>43089</v>
      </c>
      <c r="I14652">
        <v>2017</v>
      </c>
    </row>
    <row r="14653" spans="1:9" x14ac:dyDescent="0.25">
      <c r="A14653" t="s">
        <v>972</v>
      </c>
      <c r="B14653" t="s">
        <v>148</v>
      </c>
      <c r="C14653" s="76" t="s">
        <v>842</v>
      </c>
      <c r="D14653" t="s">
        <v>980</v>
      </c>
      <c r="E14653" s="82">
        <v>7.6</v>
      </c>
      <c r="F14653" t="s">
        <v>973</v>
      </c>
      <c r="G14653" s="83">
        <v>43250</v>
      </c>
      <c r="I14653">
        <v>2018</v>
      </c>
    </row>
    <row r="14654" spans="1:9" x14ac:dyDescent="0.25">
      <c r="A14654" t="s">
        <v>972</v>
      </c>
      <c r="B14654" t="s">
        <v>232</v>
      </c>
      <c r="C14654" s="76" t="s">
        <v>842</v>
      </c>
      <c r="D14654" t="s">
        <v>980</v>
      </c>
      <c r="E14654" s="82">
        <v>10</v>
      </c>
      <c r="F14654" t="s">
        <v>973</v>
      </c>
      <c r="G14654" s="83">
        <v>43102</v>
      </c>
      <c r="I14654">
        <v>2018</v>
      </c>
    </row>
    <row r="14655" spans="1:9" x14ac:dyDescent="0.25">
      <c r="A14655" t="s">
        <v>972</v>
      </c>
      <c r="B14655" t="s">
        <v>222</v>
      </c>
      <c r="C14655" s="76" t="s">
        <v>842</v>
      </c>
      <c r="D14655" t="s">
        <v>980</v>
      </c>
      <c r="E14655" s="82">
        <v>7.6</v>
      </c>
      <c r="F14655" t="s">
        <v>973</v>
      </c>
      <c r="G14655" s="83">
        <v>43073</v>
      </c>
      <c r="I14655">
        <v>2017</v>
      </c>
    </row>
    <row r="14656" spans="1:9" x14ac:dyDescent="0.25">
      <c r="A14656" t="s">
        <v>972</v>
      </c>
      <c r="B14656" t="s">
        <v>122</v>
      </c>
      <c r="C14656" s="76" t="s">
        <v>842</v>
      </c>
      <c r="D14656" t="s">
        <v>980</v>
      </c>
      <c r="E14656" s="82">
        <v>5</v>
      </c>
      <c r="F14656" t="s">
        <v>973</v>
      </c>
      <c r="G14656" s="83">
        <v>43042</v>
      </c>
      <c r="I14656">
        <v>2017</v>
      </c>
    </row>
    <row r="14657" spans="1:9" x14ac:dyDescent="0.25">
      <c r="A14657" t="s">
        <v>972</v>
      </c>
      <c r="B14657" t="s">
        <v>177</v>
      </c>
      <c r="C14657" s="76" t="s">
        <v>842</v>
      </c>
      <c r="D14657" t="s">
        <v>980</v>
      </c>
      <c r="E14657" s="82">
        <v>5</v>
      </c>
      <c r="F14657" t="s">
        <v>973</v>
      </c>
      <c r="G14657" s="83">
        <v>43123</v>
      </c>
      <c r="I14657">
        <v>2018</v>
      </c>
    </row>
    <row r="14658" spans="1:9" x14ac:dyDescent="0.25">
      <c r="A14658" t="s">
        <v>972</v>
      </c>
      <c r="B14658" t="s">
        <v>177</v>
      </c>
      <c r="C14658" s="76" t="s">
        <v>842</v>
      </c>
      <c r="D14658" t="s">
        <v>980</v>
      </c>
      <c r="E14658" s="82">
        <v>5</v>
      </c>
      <c r="F14658" t="s">
        <v>973</v>
      </c>
      <c r="G14658" s="83">
        <v>43060</v>
      </c>
      <c r="I14658">
        <v>2017</v>
      </c>
    </row>
    <row r="14659" spans="1:9" x14ac:dyDescent="0.25">
      <c r="A14659" t="s">
        <v>972</v>
      </c>
      <c r="B14659" t="s">
        <v>95</v>
      </c>
      <c r="C14659" s="76" t="s">
        <v>842</v>
      </c>
      <c r="D14659" t="s">
        <v>980</v>
      </c>
      <c r="E14659" s="82">
        <v>3</v>
      </c>
      <c r="F14659" t="s">
        <v>973</v>
      </c>
      <c r="G14659" s="83">
        <v>43042</v>
      </c>
      <c r="I14659">
        <v>2017</v>
      </c>
    </row>
    <row r="14660" spans="1:9" x14ac:dyDescent="0.25">
      <c r="A14660" t="s">
        <v>972</v>
      </c>
      <c r="B14660" t="s">
        <v>124</v>
      </c>
      <c r="C14660" s="76" t="s">
        <v>842</v>
      </c>
      <c r="D14660" t="s">
        <v>980</v>
      </c>
      <c r="E14660" s="82">
        <v>11.4</v>
      </c>
      <c r="F14660" t="s">
        <v>973</v>
      </c>
      <c r="G14660" s="83">
        <v>43060</v>
      </c>
      <c r="I14660">
        <v>2017</v>
      </c>
    </row>
    <row r="14661" spans="1:9" x14ac:dyDescent="0.25">
      <c r="A14661" t="s">
        <v>972</v>
      </c>
      <c r="B14661" t="s">
        <v>186</v>
      </c>
      <c r="C14661" s="76" t="s">
        <v>842</v>
      </c>
      <c r="D14661" t="s">
        <v>980</v>
      </c>
      <c r="E14661" s="82">
        <v>4.2</v>
      </c>
      <c r="F14661" t="s">
        <v>973</v>
      </c>
      <c r="G14661" s="83">
        <v>43024</v>
      </c>
      <c r="I14661">
        <v>2017</v>
      </c>
    </row>
    <row r="14662" spans="1:9" x14ac:dyDescent="0.25">
      <c r="A14662" t="s">
        <v>972</v>
      </c>
      <c r="B14662" t="s">
        <v>96</v>
      </c>
      <c r="C14662" s="76" t="s">
        <v>842</v>
      </c>
      <c r="D14662" t="s">
        <v>980</v>
      </c>
      <c r="E14662" s="82">
        <v>6</v>
      </c>
      <c r="F14662" t="s">
        <v>973</v>
      </c>
      <c r="G14662" s="83">
        <v>43032</v>
      </c>
      <c r="I14662">
        <v>2017</v>
      </c>
    </row>
    <row r="14663" spans="1:9" x14ac:dyDescent="0.25">
      <c r="A14663" t="s">
        <v>972</v>
      </c>
      <c r="B14663" t="s">
        <v>103</v>
      </c>
      <c r="C14663" s="76" t="s">
        <v>842</v>
      </c>
      <c r="D14663" t="s">
        <v>980</v>
      </c>
      <c r="E14663" s="82">
        <v>4.2</v>
      </c>
      <c r="F14663" t="s">
        <v>973</v>
      </c>
      <c r="G14663" s="83">
        <v>43042</v>
      </c>
      <c r="I14663">
        <v>2017</v>
      </c>
    </row>
    <row r="14664" spans="1:9" x14ac:dyDescent="0.25">
      <c r="A14664" t="s">
        <v>972</v>
      </c>
      <c r="B14664" t="s">
        <v>248</v>
      </c>
      <c r="C14664" s="76" t="s">
        <v>842</v>
      </c>
      <c r="D14664" t="s">
        <v>980</v>
      </c>
      <c r="E14664" s="82">
        <v>7</v>
      </c>
      <c r="F14664" t="s">
        <v>973</v>
      </c>
      <c r="G14664" s="83">
        <v>43082</v>
      </c>
      <c r="I14664">
        <v>2017</v>
      </c>
    </row>
    <row r="14665" spans="1:9" x14ac:dyDescent="0.25">
      <c r="A14665" t="s">
        <v>972</v>
      </c>
      <c r="B14665" t="s">
        <v>205</v>
      </c>
      <c r="C14665" s="76" t="s">
        <v>842</v>
      </c>
      <c r="D14665" t="s">
        <v>980</v>
      </c>
      <c r="E14665" s="82">
        <v>10</v>
      </c>
      <c r="F14665" t="s">
        <v>973</v>
      </c>
      <c r="G14665" s="83">
        <v>43161</v>
      </c>
      <c r="I14665">
        <v>2018</v>
      </c>
    </row>
    <row r="14666" spans="1:9" x14ac:dyDescent="0.25">
      <c r="A14666" t="s">
        <v>972</v>
      </c>
      <c r="B14666" t="s">
        <v>198</v>
      </c>
      <c r="C14666" s="76" t="s">
        <v>842</v>
      </c>
      <c r="D14666" t="s">
        <v>980</v>
      </c>
      <c r="E14666" s="82">
        <v>4.3499999999999996</v>
      </c>
      <c r="F14666" t="s">
        <v>973</v>
      </c>
      <c r="G14666" s="83">
        <v>43054</v>
      </c>
      <c r="I14666">
        <v>2017</v>
      </c>
    </row>
    <row r="14667" spans="1:9" x14ac:dyDescent="0.25">
      <c r="A14667" t="s">
        <v>972</v>
      </c>
      <c r="B14667" t="s">
        <v>254</v>
      </c>
      <c r="C14667" s="76" t="s">
        <v>842</v>
      </c>
      <c r="D14667" t="s">
        <v>980</v>
      </c>
      <c r="E14667" s="82">
        <v>4</v>
      </c>
      <c r="F14667" t="s">
        <v>973</v>
      </c>
      <c r="G14667" s="83">
        <v>43152</v>
      </c>
      <c r="I14667">
        <v>2018</v>
      </c>
    </row>
    <row r="14668" spans="1:9" x14ac:dyDescent="0.25">
      <c r="A14668" t="s">
        <v>972</v>
      </c>
      <c r="B14668" t="s">
        <v>232</v>
      </c>
      <c r="C14668" s="76" t="s">
        <v>842</v>
      </c>
      <c r="D14668" t="s">
        <v>980</v>
      </c>
      <c r="E14668" s="82">
        <v>7.6</v>
      </c>
      <c r="F14668" t="s">
        <v>973</v>
      </c>
      <c r="G14668" s="83">
        <v>43243</v>
      </c>
      <c r="I14668">
        <v>2018</v>
      </c>
    </row>
    <row r="14669" spans="1:9" x14ac:dyDescent="0.25">
      <c r="A14669" t="s">
        <v>972</v>
      </c>
      <c r="B14669" t="s">
        <v>118</v>
      </c>
      <c r="C14669" s="76" t="s">
        <v>842</v>
      </c>
      <c r="D14669" t="s">
        <v>980</v>
      </c>
      <c r="E14669" s="82">
        <v>11</v>
      </c>
      <c r="F14669" t="s">
        <v>973</v>
      </c>
      <c r="G14669" s="83">
        <v>43111</v>
      </c>
      <c r="I14669">
        <v>2018</v>
      </c>
    </row>
    <row r="14670" spans="1:9" x14ac:dyDescent="0.25">
      <c r="A14670" t="s">
        <v>972</v>
      </c>
      <c r="B14670" t="s">
        <v>239</v>
      </c>
      <c r="C14670" s="76" t="s">
        <v>842</v>
      </c>
      <c r="D14670" t="s">
        <v>980</v>
      </c>
      <c r="E14670" s="82">
        <v>6</v>
      </c>
      <c r="F14670" t="s">
        <v>973</v>
      </c>
      <c r="G14670" s="83">
        <v>43095</v>
      </c>
      <c r="I14670">
        <v>2017</v>
      </c>
    </row>
    <row r="14671" spans="1:9" x14ac:dyDescent="0.25">
      <c r="A14671" t="s">
        <v>972</v>
      </c>
      <c r="B14671" t="s">
        <v>228</v>
      </c>
      <c r="C14671" s="76" t="s">
        <v>842</v>
      </c>
      <c r="D14671" t="s">
        <v>980</v>
      </c>
      <c r="E14671" s="82">
        <v>1.5</v>
      </c>
      <c r="F14671" t="s">
        <v>973</v>
      </c>
      <c r="G14671" s="83">
        <v>43105</v>
      </c>
      <c r="I14671">
        <v>2018</v>
      </c>
    </row>
    <row r="14672" spans="1:9" x14ac:dyDescent="0.25">
      <c r="A14672" t="s">
        <v>972</v>
      </c>
      <c r="B14672" t="s">
        <v>105</v>
      </c>
      <c r="C14672" s="76" t="s">
        <v>842</v>
      </c>
      <c r="D14672" t="s">
        <v>980</v>
      </c>
      <c r="E14672" s="82">
        <v>5</v>
      </c>
      <c r="F14672" t="s">
        <v>973</v>
      </c>
      <c r="G14672" s="83">
        <v>43256</v>
      </c>
      <c r="I14672">
        <v>2018</v>
      </c>
    </row>
    <row r="14673" spans="1:9" x14ac:dyDescent="0.25">
      <c r="A14673" t="s">
        <v>972</v>
      </c>
      <c r="B14673" t="s">
        <v>79</v>
      </c>
      <c r="C14673" s="76" t="s">
        <v>842</v>
      </c>
      <c r="D14673" t="s">
        <v>980</v>
      </c>
      <c r="E14673" s="82">
        <v>5</v>
      </c>
      <c r="F14673" t="s">
        <v>973</v>
      </c>
      <c r="G14673" s="83">
        <v>43075</v>
      </c>
      <c r="I14673">
        <v>2017</v>
      </c>
    </row>
    <row r="14674" spans="1:9" x14ac:dyDescent="0.25">
      <c r="A14674" t="s">
        <v>972</v>
      </c>
      <c r="B14674" t="s">
        <v>71</v>
      </c>
      <c r="C14674" s="76" t="s">
        <v>842</v>
      </c>
      <c r="D14674" t="s">
        <v>980</v>
      </c>
      <c r="E14674" s="82">
        <v>5</v>
      </c>
      <c r="F14674" t="s">
        <v>973</v>
      </c>
      <c r="G14674" s="83">
        <v>43088</v>
      </c>
      <c r="I14674">
        <v>2017</v>
      </c>
    </row>
    <row r="14675" spans="1:9" x14ac:dyDescent="0.25">
      <c r="A14675" t="s">
        <v>972</v>
      </c>
      <c r="B14675" t="s">
        <v>249</v>
      </c>
      <c r="C14675" s="76" t="s">
        <v>842</v>
      </c>
      <c r="D14675" t="s">
        <v>980</v>
      </c>
      <c r="E14675" s="82">
        <v>6</v>
      </c>
      <c r="F14675" t="s">
        <v>973</v>
      </c>
      <c r="G14675" s="83">
        <v>43139</v>
      </c>
      <c r="I14675">
        <v>2018</v>
      </c>
    </row>
    <row r="14676" spans="1:9" x14ac:dyDescent="0.25">
      <c r="A14676" t="s">
        <v>972</v>
      </c>
      <c r="B14676" t="s">
        <v>222</v>
      </c>
      <c r="C14676" s="76" t="s">
        <v>842</v>
      </c>
      <c r="D14676" t="s">
        <v>980</v>
      </c>
      <c r="E14676" s="82">
        <v>7.6</v>
      </c>
      <c r="F14676" t="s">
        <v>973</v>
      </c>
      <c r="G14676" s="83">
        <v>43308</v>
      </c>
      <c r="I14676">
        <v>2018</v>
      </c>
    </row>
    <row r="14677" spans="1:9" x14ac:dyDescent="0.25">
      <c r="A14677" t="s">
        <v>972</v>
      </c>
      <c r="B14677" s="74" t="s">
        <v>213</v>
      </c>
      <c r="C14677" s="76" t="s">
        <v>842</v>
      </c>
      <c r="D14677" t="s">
        <v>980</v>
      </c>
      <c r="E14677" s="82">
        <v>6.6</v>
      </c>
      <c r="F14677" t="s">
        <v>973</v>
      </c>
      <c r="G14677" s="83">
        <v>43070</v>
      </c>
      <c r="I14677">
        <v>2017</v>
      </c>
    </row>
    <row r="14678" spans="1:9" x14ac:dyDescent="0.25">
      <c r="A14678" t="s">
        <v>972</v>
      </c>
      <c r="B14678" s="74" t="s">
        <v>213</v>
      </c>
      <c r="C14678" s="76" t="s">
        <v>842</v>
      </c>
      <c r="D14678" t="s">
        <v>980</v>
      </c>
      <c r="E14678" s="82">
        <v>5</v>
      </c>
      <c r="F14678" t="s">
        <v>973</v>
      </c>
      <c r="G14678" s="83">
        <v>43040</v>
      </c>
      <c r="I14678">
        <v>2017</v>
      </c>
    </row>
    <row r="14679" spans="1:9" x14ac:dyDescent="0.25">
      <c r="A14679" t="s">
        <v>972</v>
      </c>
      <c r="B14679" t="s">
        <v>133</v>
      </c>
      <c r="C14679" s="76" t="s">
        <v>842</v>
      </c>
      <c r="D14679" t="s">
        <v>980</v>
      </c>
      <c r="E14679" s="82">
        <v>10</v>
      </c>
      <c r="F14679" t="s">
        <v>973</v>
      </c>
      <c r="G14679" s="83">
        <v>43089</v>
      </c>
      <c r="I14679">
        <v>2017</v>
      </c>
    </row>
    <row r="14680" spans="1:9" x14ac:dyDescent="0.25">
      <c r="A14680" t="s">
        <v>972</v>
      </c>
      <c r="B14680" t="s">
        <v>123</v>
      </c>
      <c r="C14680" s="76" t="s">
        <v>842</v>
      </c>
      <c r="D14680" t="s">
        <v>980</v>
      </c>
      <c r="E14680" s="82">
        <v>5</v>
      </c>
      <c r="F14680" t="s">
        <v>973</v>
      </c>
      <c r="G14680" s="83">
        <v>43060</v>
      </c>
      <c r="I14680">
        <v>2017</v>
      </c>
    </row>
    <row r="14681" spans="1:9" x14ac:dyDescent="0.25">
      <c r="A14681" t="s">
        <v>972</v>
      </c>
      <c r="B14681" t="s">
        <v>11</v>
      </c>
      <c r="C14681" s="76" t="s">
        <v>842</v>
      </c>
      <c r="D14681" t="s">
        <v>980</v>
      </c>
      <c r="E14681" s="82">
        <v>15</v>
      </c>
      <c r="F14681" t="s">
        <v>973</v>
      </c>
      <c r="G14681" s="83">
        <v>43087</v>
      </c>
      <c r="I14681">
        <v>2017</v>
      </c>
    </row>
    <row r="14682" spans="1:9" x14ac:dyDescent="0.25">
      <c r="A14682" t="s">
        <v>972</v>
      </c>
      <c r="B14682" t="s">
        <v>239</v>
      </c>
      <c r="C14682" s="76" t="s">
        <v>842</v>
      </c>
      <c r="D14682" t="s">
        <v>980</v>
      </c>
      <c r="E14682" s="82">
        <v>7.6</v>
      </c>
      <c r="F14682" t="s">
        <v>973</v>
      </c>
      <c r="G14682" s="83">
        <v>43265</v>
      </c>
      <c r="I14682">
        <v>2018</v>
      </c>
    </row>
    <row r="14683" spans="1:9" x14ac:dyDescent="0.25">
      <c r="A14683" t="s">
        <v>972</v>
      </c>
      <c r="B14683" t="s">
        <v>63</v>
      </c>
      <c r="C14683" s="76" t="s">
        <v>842</v>
      </c>
      <c r="D14683" t="s">
        <v>980</v>
      </c>
      <c r="E14683" s="82">
        <v>15</v>
      </c>
      <c r="F14683" t="s">
        <v>973</v>
      </c>
      <c r="G14683" s="83">
        <v>43098</v>
      </c>
      <c r="I14683">
        <v>2017</v>
      </c>
    </row>
    <row r="14684" spans="1:9" x14ac:dyDescent="0.25">
      <c r="A14684" t="s">
        <v>972</v>
      </c>
      <c r="B14684" t="s">
        <v>194</v>
      </c>
      <c r="C14684" s="76" t="s">
        <v>842</v>
      </c>
      <c r="D14684" t="s">
        <v>980</v>
      </c>
      <c r="E14684" s="82">
        <v>11</v>
      </c>
      <c r="F14684" t="s">
        <v>973</v>
      </c>
      <c r="G14684" s="83">
        <v>43103</v>
      </c>
      <c r="I14684">
        <v>2018</v>
      </c>
    </row>
    <row r="14685" spans="1:9" x14ac:dyDescent="0.25">
      <c r="A14685" t="s">
        <v>972</v>
      </c>
      <c r="B14685" t="s">
        <v>200</v>
      </c>
      <c r="C14685" s="76" t="s">
        <v>842</v>
      </c>
      <c r="D14685" t="s">
        <v>980</v>
      </c>
      <c r="E14685" s="82">
        <v>3.84</v>
      </c>
      <c r="F14685" t="s">
        <v>973</v>
      </c>
      <c r="G14685" s="83">
        <v>43080</v>
      </c>
      <c r="I14685">
        <v>2017</v>
      </c>
    </row>
    <row r="14686" spans="1:9" x14ac:dyDescent="0.25">
      <c r="A14686" t="s">
        <v>972</v>
      </c>
      <c r="B14686" t="s">
        <v>246</v>
      </c>
      <c r="C14686" s="76" t="s">
        <v>842</v>
      </c>
      <c r="D14686" t="s">
        <v>980</v>
      </c>
      <c r="E14686" s="82">
        <v>6</v>
      </c>
      <c r="F14686" t="s">
        <v>973</v>
      </c>
      <c r="G14686" s="83">
        <v>43059</v>
      </c>
      <c r="I14686">
        <v>2017</v>
      </c>
    </row>
    <row r="14687" spans="1:9" x14ac:dyDescent="0.25">
      <c r="A14687" t="s">
        <v>972</v>
      </c>
      <c r="B14687" t="s">
        <v>223</v>
      </c>
      <c r="C14687" s="76" t="s">
        <v>842</v>
      </c>
      <c r="D14687" t="s">
        <v>980</v>
      </c>
      <c r="E14687" s="82">
        <v>10</v>
      </c>
      <c r="F14687" t="s">
        <v>973</v>
      </c>
      <c r="G14687" s="83">
        <v>43392</v>
      </c>
      <c r="I14687">
        <v>2018</v>
      </c>
    </row>
    <row r="14688" spans="1:9" x14ac:dyDescent="0.25">
      <c r="A14688" t="s">
        <v>972</v>
      </c>
      <c r="B14688" t="s">
        <v>122</v>
      </c>
      <c r="C14688" s="76" t="s">
        <v>842</v>
      </c>
      <c r="D14688" t="s">
        <v>980</v>
      </c>
      <c r="E14688" s="82">
        <v>6</v>
      </c>
      <c r="F14688" t="s">
        <v>973</v>
      </c>
      <c r="G14688" s="83">
        <v>43074</v>
      </c>
      <c r="I14688">
        <v>2017</v>
      </c>
    </row>
    <row r="14689" spans="1:9" x14ac:dyDescent="0.25">
      <c r="A14689" t="s">
        <v>972</v>
      </c>
      <c r="B14689" t="s">
        <v>171</v>
      </c>
      <c r="C14689" s="76" t="s">
        <v>842</v>
      </c>
      <c r="D14689" t="s">
        <v>980</v>
      </c>
      <c r="E14689" s="82">
        <v>6</v>
      </c>
      <c r="F14689" t="s">
        <v>973</v>
      </c>
      <c r="G14689" s="83">
        <v>43186</v>
      </c>
      <c r="I14689">
        <v>2018</v>
      </c>
    </row>
    <row r="14690" spans="1:9" x14ac:dyDescent="0.25">
      <c r="A14690" t="s">
        <v>972</v>
      </c>
      <c r="B14690" t="s">
        <v>248</v>
      </c>
      <c r="C14690" s="76" t="s">
        <v>842</v>
      </c>
      <c r="D14690" t="s">
        <v>980</v>
      </c>
      <c r="E14690" s="82">
        <v>7.6</v>
      </c>
      <c r="F14690" t="s">
        <v>973</v>
      </c>
      <c r="G14690" s="83">
        <v>43069</v>
      </c>
      <c r="I14690">
        <v>2017</v>
      </c>
    </row>
    <row r="14691" spans="1:9" x14ac:dyDescent="0.25">
      <c r="A14691" t="s">
        <v>972</v>
      </c>
      <c r="B14691" t="s">
        <v>84</v>
      </c>
      <c r="C14691" s="76" t="s">
        <v>842</v>
      </c>
      <c r="D14691" t="s">
        <v>980</v>
      </c>
      <c r="E14691" s="82">
        <v>5</v>
      </c>
      <c r="F14691" t="s">
        <v>973</v>
      </c>
      <c r="G14691" s="83">
        <v>43090</v>
      </c>
      <c r="I14691">
        <v>2017</v>
      </c>
    </row>
    <row r="14692" spans="1:9" x14ac:dyDescent="0.25">
      <c r="A14692" t="s">
        <v>972</v>
      </c>
      <c r="B14692" t="s">
        <v>95</v>
      </c>
      <c r="C14692" s="76" t="s">
        <v>842</v>
      </c>
      <c r="D14692" t="s">
        <v>980</v>
      </c>
      <c r="E14692" s="82">
        <v>7.6</v>
      </c>
      <c r="F14692" t="s">
        <v>973</v>
      </c>
      <c r="G14692" s="83">
        <v>43070</v>
      </c>
      <c r="I14692">
        <v>2017</v>
      </c>
    </row>
    <row r="14693" spans="1:9" x14ac:dyDescent="0.25">
      <c r="A14693" t="s">
        <v>972</v>
      </c>
      <c r="B14693" t="s">
        <v>229</v>
      </c>
      <c r="C14693" s="76" t="s">
        <v>842</v>
      </c>
      <c r="D14693" t="s">
        <v>980</v>
      </c>
      <c r="E14693" s="82">
        <v>15</v>
      </c>
      <c r="F14693" t="s">
        <v>973</v>
      </c>
      <c r="G14693" s="83">
        <v>43105</v>
      </c>
      <c r="I14693">
        <v>2018</v>
      </c>
    </row>
    <row r="14694" spans="1:9" x14ac:dyDescent="0.25">
      <c r="A14694" t="s">
        <v>972</v>
      </c>
      <c r="B14694" t="s">
        <v>83</v>
      </c>
      <c r="C14694" s="76" t="s">
        <v>842</v>
      </c>
      <c r="D14694" t="s">
        <v>980</v>
      </c>
      <c r="E14694" s="82">
        <v>11.4</v>
      </c>
      <c r="F14694" t="s">
        <v>973</v>
      </c>
      <c r="G14694" s="83">
        <v>43300</v>
      </c>
      <c r="I14694">
        <v>2018</v>
      </c>
    </row>
    <row r="14695" spans="1:9" x14ac:dyDescent="0.25">
      <c r="A14695" t="s">
        <v>972</v>
      </c>
      <c r="B14695" t="s">
        <v>232</v>
      </c>
      <c r="C14695" s="76" t="s">
        <v>842</v>
      </c>
      <c r="D14695" t="s">
        <v>980</v>
      </c>
      <c r="E14695" s="82">
        <v>7.6</v>
      </c>
      <c r="F14695" t="s">
        <v>973</v>
      </c>
      <c r="G14695" s="83">
        <v>43052</v>
      </c>
      <c r="I14695">
        <v>2017</v>
      </c>
    </row>
    <row r="14696" spans="1:9" x14ac:dyDescent="0.25">
      <c r="A14696" t="s">
        <v>972</v>
      </c>
      <c r="B14696" t="s">
        <v>251</v>
      </c>
      <c r="C14696" s="76" t="s">
        <v>842</v>
      </c>
      <c r="D14696" t="s">
        <v>980</v>
      </c>
      <c r="E14696" s="82">
        <v>5</v>
      </c>
      <c r="F14696" t="s">
        <v>973</v>
      </c>
      <c r="G14696" s="83">
        <v>43073</v>
      </c>
      <c r="I14696">
        <v>2017</v>
      </c>
    </row>
    <row r="14697" spans="1:9" x14ac:dyDescent="0.25">
      <c r="A14697" t="s">
        <v>972</v>
      </c>
      <c r="B14697" t="s">
        <v>253</v>
      </c>
      <c r="C14697" s="76" t="s">
        <v>842</v>
      </c>
      <c r="D14697" t="s">
        <v>980</v>
      </c>
      <c r="E14697" s="82">
        <v>7.6</v>
      </c>
      <c r="F14697" t="s">
        <v>973</v>
      </c>
      <c r="G14697" s="83">
        <v>43053</v>
      </c>
      <c r="I14697">
        <v>2017</v>
      </c>
    </row>
    <row r="14698" spans="1:9" x14ac:dyDescent="0.25">
      <c r="A14698" t="s">
        <v>972</v>
      </c>
      <c r="B14698" t="s">
        <v>105</v>
      </c>
      <c r="C14698" s="76" t="s">
        <v>842</v>
      </c>
      <c r="D14698" t="s">
        <v>980</v>
      </c>
      <c r="E14698" s="82">
        <v>7.6</v>
      </c>
      <c r="F14698" t="s">
        <v>973</v>
      </c>
      <c r="G14698" s="83">
        <v>43074</v>
      </c>
      <c r="I14698">
        <v>2017</v>
      </c>
    </row>
    <row r="14699" spans="1:9" x14ac:dyDescent="0.25">
      <c r="A14699" t="s">
        <v>972</v>
      </c>
      <c r="B14699" t="s">
        <v>173</v>
      </c>
      <c r="C14699" s="76" t="s">
        <v>842</v>
      </c>
      <c r="D14699" t="s">
        <v>980</v>
      </c>
      <c r="E14699" s="82">
        <v>7.6</v>
      </c>
      <c r="F14699" t="s">
        <v>973</v>
      </c>
      <c r="G14699" s="83">
        <v>43210</v>
      </c>
      <c r="I14699">
        <v>2018</v>
      </c>
    </row>
    <row r="14700" spans="1:9" x14ac:dyDescent="0.25">
      <c r="A14700" t="s">
        <v>972</v>
      </c>
      <c r="B14700" t="s">
        <v>248</v>
      </c>
      <c r="C14700" s="76" t="s">
        <v>842</v>
      </c>
      <c r="D14700" t="s">
        <v>980</v>
      </c>
      <c r="E14700" s="82">
        <v>4</v>
      </c>
      <c r="F14700" t="s">
        <v>973</v>
      </c>
      <c r="G14700" s="83">
        <v>43143</v>
      </c>
      <c r="I14700">
        <v>2018</v>
      </c>
    </row>
    <row r="14701" spans="1:9" x14ac:dyDescent="0.25">
      <c r="A14701" t="s">
        <v>972</v>
      </c>
      <c r="B14701" t="s">
        <v>240</v>
      </c>
      <c r="C14701" s="76" t="s">
        <v>842</v>
      </c>
      <c r="D14701" t="s">
        <v>980</v>
      </c>
      <c r="E14701" s="82">
        <v>6.6</v>
      </c>
      <c r="F14701" t="s">
        <v>973</v>
      </c>
      <c r="G14701" s="83">
        <v>43054</v>
      </c>
      <c r="I14701">
        <v>2017</v>
      </c>
    </row>
    <row r="14702" spans="1:9" x14ac:dyDescent="0.25">
      <c r="A14702" t="s">
        <v>972</v>
      </c>
      <c r="B14702" t="s">
        <v>100</v>
      </c>
      <c r="C14702" s="76" t="s">
        <v>842</v>
      </c>
      <c r="D14702" t="s">
        <v>980</v>
      </c>
      <c r="E14702" s="82">
        <v>6.6</v>
      </c>
      <c r="F14702" t="s">
        <v>973</v>
      </c>
      <c r="G14702" s="83">
        <v>43042</v>
      </c>
      <c r="I14702">
        <v>2017</v>
      </c>
    </row>
    <row r="14703" spans="1:9" x14ac:dyDescent="0.25">
      <c r="A14703" t="s">
        <v>972</v>
      </c>
      <c r="B14703" t="s">
        <v>115</v>
      </c>
      <c r="C14703" s="76" t="s">
        <v>842</v>
      </c>
      <c r="D14703" t="s">
        <v>980</v>
      </c>
      <c r="E14703" s="82">
        <v>7.6</v>
      </c>
      <c r="F14703" t="s">
        <v>973</v>
      </c>
      <c r="G14703" s="83">
        <v>43098</v>
      </c>
      <c r="I14703">
        <v>2017</v>
      </c>
    </row>
    <row r="14704" spans="1:9" x14ac:dyDescent="0.25">
      <c r="A14704" t="s">
        <v>972</v>
      </c>
      <c r="B14704" t="s">
        <v>169</v>
      </c>
      <c r="C14704" s="76" t="s">
        <v>842</v>
      </c>
      <c r="D14704" t="s">
        <v>980</v>
      </c>
      <c r="E14704" s="82">
        <v>10</v>
      </c>
      <c r="F14704" t="s">
        <v>973</v>
      </c>
      <c r="G14704" s="83">
        <v>43070</v>
      </c>
      <c r="I14704">
        <v>2017</v>
      </c>
    </row>
    <row r="14705" spans="1:9" x14ac:dyDescent="0.25">
      <c r="A14705" t="s">
        <v>972</v>
      </c>
      <c r="B14705" t="s">
        <v>133</v>
      </c>
      <c r="C14705" s="76" t="s">
        <v>842</v>
      </c>
      <c r="D14705" t="s">
        <v>980</v>
      </c>
      <c r="E14705" s="82">
        <v>3.8</v>
      </c>
      <c r="F14705" t="s">
        <v>973</v>
      </c>
      <c r="G14705" s="83">
        <v>43056</v>
      </c>
      <c r="I14705">
        <v>2017</v>
      </c>
    </row>
    <row r="14706" spans="1:9" x14ac:dyDescent="0.25">
      <c r="A14706" t="s">
        <v>972</v>
      </c>
      <c r="B14706" s="76" t="s">
        <v>274</v>
      </c>
      <c r="C14706" s="76" t="s">
        <v>842</v>
      </c>
      <c r="D14706" t="s">
        <v>980</v>
      </c>
      <c r="E14706" s="82">
        <v>5</v>
      </c>
      <c r="F14706" t="s">
        <v>973</v>
      </c>
      <c r="G14706" s="83">
        <v>43052</v>
      </c>
      <c r="I14706">
        <v>2017</v>
      </c>
    </row>
    <row r="14707" spans="1:9" x14ac:dyDescent="0.25">
      <c r="A14707" t="s">
        <v>972</v>
      </c>
      <c r="B14707" t="s">
        <v>185</v>
      </c>
      <c r="C14707" s="76" t="s">
        <v>842</v>
      </c>
      <c r="D14707" t="s">
        <v>980</v>
      </c>
      <c r="E14707" s="82">
        <v>15</v>
      </c>
      <c r="F14707" t="s">
        <v>973</v>
      </c>
      <c r="G14707" s="83">
        <v>43206</v>
      </c>
      <c r="I14707">
        <v>2018</v>
      </c>
    </row>
    <row r="14708" spans="1:9" x14ac:dyDescent="0.25">
      <c r="A14708" t="s">
        <v>972</v>
      </c>
      <c r="B14708" t="s">
        <v>117</v>
      </c>
      <c r="C14708" s="76" t="s">
        <v>842</v>
      </c>
      <c r="D14708" t="s">
        <v>980</v>
      </c>
      <c r="E14708" s="82">
        <v>6</v>
      </c>
      <c r="F14708" t="s">
        <v>973</v>
      </c>
      <c r="G14708" s="83">
        <v>43095</v>
      </c>
      <c r="I14708">
        <v>2017</v>
      </c>
    </row>
    <row r="14709" spans="1:9" x14ac:dyDescent="0.25">
      <c r="A14709" t="s">
        <v>972</v>
      </c>
      <c r="B14709" t="s">
        <v>71</v>
      </c>
      <c r="C14709" s="76" t="s">
        <v>842</v>
      </c>
      <c r="D14709" t="s">
        <v>980</v>
      </c>
      <c r="E14709" s="82">
        <v>10</v>
      </c>
      <c r="F14709" t="s">
        <v>973</v>
      </c>
      <c r="G14709" s="83">
        <v>43230</v>
      </c>
      <c r="I14709">
        <v>2018</v>
      </c>
    </row>
    <row r="14710" spans="1:9" x14ac:dyDescent="0.25">
      <c r="A14710" t="s">
        <v>972</v>
      </c>
      <c r="B14710" t="s">
        <v>188</v>
      </c>
      <c r="C14710" s="76" t="s">
        <v>842</v>
      </c>
      <c r="D14710" t="s">
        <v>980</v>
      </c>
      <c r="E14710" s="82">
        <v>11.4</v>
      </c>
      <c r="F14710" t="s">
        <v>973</v>
      </c>
      <c r="G14710" s="83">
        <v>43089</v>
      </c>
      <c r="I14710">
        <v>2017</v>
      </c>
    </row>
    <row r="14711" spans="1:9" x14ac:dyDescent="0.25">
      <c r="A14711" t="s">
        <v>972</v>
      </c>
      <c r="B14711" t="s">
        <v>200</v>
      </c>
      <c r="C14711" s="76" t="s">
        <v>842</v>
      </c>
      <c r="D14711" t="s">
        <v>980</v>
      </c>
      <c r="E14711" s="82">
        <v>6</v>
      </c>
      <c r="F14711" t="s">
        <v>973</v>
      </c>
      <c r="G14711" s="83">
        <v>43102</v>
      </c>
      <c r="I14711">
        <v>2018</v>
      </c>
    </row>
    <row r="14712" spans="1:9" x14ac:dyDescent="0.25">
      <c r="A14712" t="s">
        <v>972</v>
      </c>
      <c r="B14712" t="s">
        <v>170</v>
      </c>
      <c r="C14712" s="76" t="s">
        <v>842</v>
      </c>
      <c r="D14712" t="s">
        <v>980</v>
      </c>
      <c r="E14712" s="82">
        <v>7.6</v>
      </c>
      <c r="F14712" t="s">
        <v>973</v>
      </c>
      <c r="G14712" s="83">
        <v>43053</v>
      </c>
      <c r="I14712">
        <v>2017</v>
      </c>
    </row>
    <row r="14713" spans="1:9" x14ac:dyDescent="0.25">
      <c r="A14713" t="s">
        <v>972</v>
      </c>
      <c r="B14713" t="s">
        <v>79</v>
      </c>
      <c r="C14713" s="76" t="s">
        <v>842</v>
      </c>
      <c r="D14713" t="s">
        <v>980</v>
      </c>
      <c r="E14713" s="82">
        <v>7</v>
      </c>
      <c r="F14713" t="s">
        <v>973</v>
      </c>
      <c r="G14713" s="83">
        <v>43082</v>
      </c>
      <c r="I14713">
        <v>2017</v>
      </c>
    </row>
    <row r="14714" spans="1:9" x14ac:dyDescent="0.25">
      <c r="A14714" t="s">
        <v>972</v>
      </c>
      <c r="B14714" t="s">
        <v>239</v>
      </c>
      <c r="C14714" s="76" t="s">
        <v>842</v>
      </c>
      <c r="D14714" t="s">
        <v>980</v>
      </c>
      <c r="E14714" s="82">
        <v>10</v>
      </c>
      <c r="F14714" t="s">
        <v>973</v>
      </c>
      <c r="G14714" s="83">
        <v>43109</v>
      </c>
      <c r="I14714">
        <v>2018</v>
      </c>
    </row>
    <row r="14715" spans="1:9" x14ac:dyDescent="0.25">
      <c r="A14715" t="s">
        <v>972</v>
      </c>
      <c r="B14715" t="s">
        <v>141</v>
      </c>
      <c r="C14715" s="76" t="s">
        <v>842</v>
      </c>
      <c r="D14715" t="s">
        <v>980</v>
      </c>
      <c r="E14715" s="82">
        <v>5</v>
      </c>
      <c r="F14715" t="s">
        <v>973</v>
      </c>
      <c r="G14715" s="83">
        <v>43066</v>
      </c>
      <c r="I14715">
        <v>2017</v>
      </c>
    </row>
    <row r="14716" spans="1:9" x14ac:dyDescent="0.25">
      <c r="A14716" t="s">
        <v>972</v>
      </c>
      <c r="B14716" t="s">
        <v>246</v>
      </c>
      <c r="C14716" s="76" t="s">
        <v>842</v>
      </c>
      <c r="D14716" t="s">
        <v>980</v>
      </c>
      <c r="E14716" s="82">
        <v>500</v>
      </c>
      <c r="F14716" t="s">
        <v>973</v>
      </c>
      <c r="G14716" s="83">
        <v>44848</v>
      </c>
      <c r="I14716">
        <v>2022</v>
      </c>
    </row>
    <row r="14717" spans="1:9" x14ac:dyDescent="0.25">
      <c r="A14717" t="s">
        <v>972</v>
      </c>
      <c r="B14717" t="s">
        <v>179</v>
      </c>
      <c r="C14717" s="76" t="s">
        <v>842</v>
      </c>
      <c r="D14717" t="s">
        <v>980</v>
      </c>
      <c r="E14717" s="82">
        <v>4</v>
      </c>
      <c r="F14717" t="s">
        <v>973</v>
      </c>
      <c r="G14717" s="83">
        <v>43252</v>
      </c>
      <c r="I14717">
        <v>2018</v>
      </c>
    </row>
    <row r="14718" spans="1:9" x14ac:dyDescent="0.25">
      <c r="A14718" t="s">
        <v>972</v>
      </c>
      <c r="B14718" t="s">
        <v>124</v>
      </c>
      <c r="C14718" s="76" t="s">
        <v>842</v>
      </c>
      <c r="D14718" t="s">
        <v>980</v>
      </c>
      <c r="E14718" s="82">
        <v>10</v>
      </c>
      <c r="F14718" t="s">
        <v>973</v>
      </c>
      <c r="G14718" s="83">
        <v>43027</v>
      </c>
      <c r="I14718">
        <v>2017</v>
      </c>
    </row>
    <row r="14719" spans="1:9" x14ac:dyDescent="0.25">
      <c r="A14719" t="s">
        <v>972</v>
      </c>
      <c r="B14719" s="74" t="s">
        <v>213</v>
      </c>
      <c r="C14719" s="76" t="s">
        <v>842</v>
      </c>
      <c r="D14719" t="s">
        <v>980</v>
      </c>
      <c r="E14719" s="82">
        <v>3.6</v>
      </c>
      <c r="F14719" t="s">
        <v>973</v>
      </c>
      <c r="G14719" s="83">
        <v>43069</v>
      </c>
      <c r="I14719">
        <v>2017</v>
      </c>
    </row>
    <row r="14720" spans="1:9" x14ac:dyDescent="0.25">
      <c r="A14720" t="s">
        <v>972</v>
      </c>
      <c r="B14720" s="74" t="s">
        <v>213</v>
      </c>
      <c r="C14720" s="76" t="s">
        <v>842</v>
      </c>
      <c r="D14720" t="s">
        <v>980</v>
      </c>
      <c r="E14720" s="82">
        <v>7.6</v>
      </c>
      <c r="F14720" t="s">
        <v>973</v>
      </c>
      <c r="G14720" s="83">
        <v>43108</v>
      </c>
      <c r="I14720">
        <v>2018</v>
      </c>
    </row>
    <row r="14721" spans="1:9" x14ac:dyDescent="0.25">
      <c r="A14721" t="s">
        <v>972</v>
      </c>
      <c r="B14721" t="s">
        <v>123</v>
      </c>
      <c r="C14721" s="76" t="s">
        <v>842</v>
      </c>
      <c r="D14721" t="s">
        <v>980</v>
      </c>
      <c r="E14721" s="82">
        <v>5.2</v>
      </c>
      <c r="F14721" t="s">
        <v>973</v>
      </c>
      <c r="G14721" s="83">
        <v>43082</v>
      </c>
      <c r="I14721">
        <v>2017</v>
      </c>
    </row>
    <row r="14722" spans="1:9" x14ac:dyDescent="0.25">
      <c r="A14722" t="s">
        <v>972</v>
      </c>
      <c r="B14722" t="s">
        <v>188</v>
      </c>
      <c r="C14722" s="76" t="s">
        <v>842</v>
      </c>
      <c r="D14722" t="s">
        <v>980</v>
      </c>
      <c r="E14722" s="82">
        <v>6</v>
      </c>
      <c r="F14722" t="s">
        <v>973</v>
      </c>
      <c r="G14722" s="83">
        <v>43069</v>
      </c>
      <c r="I14722">
        <v>2017</v>
      </c>
    </row>
    <row r="14723" spans="1:9" x14ac:dyDescent="0.25">
      <c r="A14723" t="s">
        <v>972</v>
      </c>
      <c r="B14723" t="s">
        <v>126</v>
      </c>
      <c r="C14723" s="76" t="s">
        <v>842</v>
      </c>
      <c r="D14723" t="s">
        <v>980</v>
      </c>
      <c r="E14723" s="82">
        <v>11.4</v>
      </c>
      <c r="F14723" t="s">
        <v>973</v>
      </c>
      <c r="G14723" s="83">
        <v>43069</v>
      </c>
      <c r="I14723">
        <v>2017</v>
      </c>
    </row>
    <row r="14724" spans="1:9" x14ac:dyDescent="0.25">
      <c r="A14724" t="s">
        <v>972</v>
      </c>
      <c r="B14724" t="s">
        <v>181</v>
      </c>
      <c r="C14724" s="76" t="s">
        <v>842</v>
      </c>
      <c r="D14724" t="s">
        <v>980</v>
      </c>
      <c r="E14724" s="82">
        <v>3</v>
      </c>
      <c r="F14724" t="s">
        <v>973</v>
      </c>
      <c r="G14724" s="83">
        <v>43077</v>
      </c>
      <c r="I14724">
        <v>2017</v>
      </c>
    </row>
    <row r="14725" spans="1:9" x14ac:dyDescent="0.25">
      <c r="A14725" t="s">
        <v>972</v>
      </c>
      <c r="B14725" t="s">
        <v>171</v>
      </c>
      <c r="C14725" s="76" t="s">
        <v>842</v>
      </c>
      <c r="D14725" t="s">
        <v>980</v>
      </c>
      <c r="E14725" s="82">
        <v>3.8</v>
      </c>
      <c r="F14725" t="s">
        <v>973</v>
      </c>
      <c r="G14725" s="83">
        <v>43069</v>
      </c>
      <c r="I14725">
        <v>2017</v>
      </c>
    </row>
    <row r="14726" spans="1:9" x14ac:dyDescent="0.25">
      <c r="A14726" t="s">
        <v>972</v>
      </c>
      <c r="B14726" t="s">
        <v>124</v>
      </c>
      <c r="C14726" s="76" t="s">
        <v>842</v>
      </c>
      <c r="D14726" t="s">
        <v>980</v>
      </c>
      <c r="E14726" s="82">
        <v>7.6</v>
      </c>
      <c r="F14726" t="s">
        <v>973</v>
      </c>
      <c r="G14726" s="83">
        <v>43070</v>
      </c>
      <c r="I14726">
        <v>2017</v>
      </c>
    </row>
    <row r="14727" spans="1:9" x14ac:dyDescent="0.25">
      <c r="A14727" t="s">
        <v>972</v>
      </c>
      <c r="B14727" t="s">
        <v>115</v>
      </c>
      <c r="C14727" s="76" t="s">
        <v>842</v>
      </c>
      <c r="D14727" t="s">
        <v>980</v>
      </c>
      <c r="E14727" s="82">
        <v>5</v>
      </c>
      <c r="F14727" t="s">
        <v>973</v>
      </c>
      <c r="G14727" s="83">
        <v>43108</v>
      </c>
      <c r="I14727">
        <v>2018</v>
      </c>
    </row>
    <row r="14728" spans="1:9" x14ac:dyDescent="0.25">
      <c r="A14728" t="s">
        <v>972</v>
      </c>
      <c r="B14728" t="s">
        <v>124</v>
      </c>
      <c r="C14728" s="76" t="s">
        <v>842</v>
      </c>
      <c r="D14728" t="s">
        <v>980</v>
      </c>
      <c r="E14728" s="82">
        <v>7.6</v>
      </c>
      <c r="F14728" t="s">
        <v>973</v>
      </c>
      <c r="G14728" s="83">
        <v>43082</v>
      </c>
      <c r="I14728">
        <v>2017</v>
      </c>
    </row>
    <row r="14729" spans="1:9" x14ac:dyDescent="0.25">
      <c r="A14729" t="s">
        <v>972</v>
      </c>
      <c r="B14729" t="s">
        <v>180</v>
      </c>
      <c r="C14729" s="76" t="s">
        <v>842</v>
      </c>
      <c r="D14729" t="s">
        <v>980</v>
      </c>
      <c r="E14729" s="82">
        <v>6</v>
      </c>
      <c r="F14729" t="s">
        <v>973</v>
      </c>
      <c r="G14729" s="83">
        <v>43189</v>
      </c>
      <c r="I14729">
        <v>2018</v>
      </c>
    </row>
    <row r="14730" spans="1:9" x14ac:dyDescent="0.25">
      <c r="A14730" t="s">
        <v>972</v>
      </c>
      <c r="B14730" t="s">
        <v>11</v>
      </c>
      <c r="C14730" s="76" t="s">
        <v>842</v>
      </c>
      <c r="D14730" t="s">
        <v>980</v>
      </c>
      <c r="E14730" s="82">
        <v>140</v>
      </c>
      <c r="F14730" t="s">
        <v>973</v>
      </c>
      <c r="G14730" s="83">
        <v>43566</v>
      </c>
      <c r="I14730">
        <v>2019</v>
      </c>
    </row>
    <row r="14731" spans="1:9" x14ac:dyDescent="0.25">
      <c r="A14731" t="s">
        <v>972</v>
      </c>
      <c r="B14731" t="s">
        <v>172</v>
      </c>
      <c r="C14731" s="76" t="s">
        <v>842</v>
      </c>
      <c r="D14731" t="s">
        <v>980</v>
      </c>
      <c r="E14731" s="82">
        <v>8.8800000000000008</v>
      </c>
      <c r="F14731" t="s">
        <v>973</v>
      </c>
      <c r="G14731" s="83">
        <v>43090</v>
      </c>
      <c r="I14731">
        <v>2017</v>
      </c>
    </row>
    <row r="14732" spans="1:9" x14ac:dyDescent="0.25">
      <c r="A14732" t="s">
        <v>972</v>
      </c>
      <c r="B14732" t="s">
        <v>173</v>
      </c>
      <c r="C14732" s="76" t="s">
        <v>842</v>
      </c>
      <c r="D14732" t="s">
        <v>980</v>
      </c>
      <c r="E14732" s="82">
        <v>10</v>
      </c>
      <c r="F14732" t="s">
        <v>973</v>
      </c>
      <c r="G14732" s="83">
        <v>43056</v>
      </c>
      <c r="I14732">
        <v>2017</v>
      </c>
    </row>
    <row r="14733" spans="1:9" x14ac:dyDescent="0.25">
      <c r="A14733" t="s">
        <v>972</v>
      </c>
      <c r="B14733" t="s">
        <v>83</v>
      </c>
      <c r="C14733" s="76" t="s">
        <v>842</v>
      </c>
      <c r="D14733" t="s">
        <v>980</v>
      </c>
      <c r="E14733" s="82">
        <v>7.6</v>
      </c>
      <c r="F14733" t="s">
        <v>973</v>
      </c>
      <c r="G14733" s="83">
        <v>43098</v>
      </c>
      <c r="I14733">
        <v>2017</v>
      </c>
    </row>
    <row r="14734" spans="1:9" x14ac:dyDescent="0.25">
      <c r="A14734" t="s">
        <v>972</v>
      </c>
      <c r="B14734" t="s">
        <v>133</v>
      </c>
      <c r="C14734" s="76" t="s">
        <v>842</v>
      </c>
      <c r="D14734" t="s">
        <v>980</v>
      </c>
      <c r="E14734" s="82">
        <v>3.8</v>
      </c>
      <c r="F14734" t="s">
        <v>973</v>
      </c>
      <c r="G14734" s="83">
        <v>43059</v>
      </c>
      <c r="I14734">
        <v>2017</v>
      </c>
    </row>
    <row r="14735" spans="1:9" x14ac:dyDescent="0.25">
      <c r="A14735" t="s">
        <v>972</v>
      </c>
      <c r="B14735" t="s">
        <v>0</v>
      </c>
      <c r="C14735" s="76" t="s">
        <v>842</v>
      </c>
      <c r="D14735" t="s">
        <v>980</v>
      </c>
      <c r="E14735" s="82">
        <v>6</v>
      </c>
      <c r="F14735" t="s">
        <v>973</v>
      </c>
      <c r="G14735" s="83">
        <v>43059</v>
      </c>
      <c r="I14735">
        <v>2017</v>
      </c>
    </row>
    <row r="14736" spans="1:9" x14ac:dyDescent="0.25">
      <c r="A14736" t="s">
        <v>972</v>
      </c>
      <c r="B14736" t="s">
        <v>193</v>
      </c>
      <c r="C14736" s="76" t="s">
        <v>842</v>
      </c>
      <c r="D14736" t="s">
        <v>980</v>
      </c>
      <c r="E14736" s="82">
        <v>15</v>
      </c>
      <c r="F14736" t="s">
        <v>973</v>
      </c>
      <c r="G14736" s="83">
        <v>43048</v>
      </c>
      <c r="I14736">
        <v>2017</v>
      </c>
    </row>
    <row r="14737" spans="1:9" x14ac:dyDescent="0.25">
      <c r="A14737" t="s">
        <v>972</v>
      </c>
      <c r="B14737" t="s">
        <v>193</v>
      </c>
      <c r="C14737" s="76" t="s">
        <v>842</v>
      </c>
      <c r="D14737" t="s">
        <v>980</v>
      </c>
      <c r="E14737" s="82">
        <v>15</v>
      </c>
      <c r="F14737" t="s">
        <v>973</v>
      </c>
      <c r="G14737" s="83">
        <v>43035</v>
      </c>
      <c r="I14737">
        <v>2017</v>
      </c>
    </row>
    <row r="14738" spans="1:9" x14ac:dyDescent="0.25">
      <c r="A14738" t="s">
        <v>972</v>
      </c>
      <c r="B14738" t="s">
        <v>118</v>
      </c>
      <c r="C14738" s="76" t="s">
        <v>842</v>
      </c>
      <c r="D14738" t="s">
        <v>980</v>
      </c>
      <c r="E14738" s="82">
        <v>6</v>
      </c>
      <c r="F14738" t="s">
        <v>973</v>
      </c>
      <c r="G14738" s="83">
        <v>43032</v>
      </c>
      <c r="I14738">
        <v>2017</v>
      </c>
    </row>
    <row r="14739" spans="1:9" x14ac:dyDescent="0.25">
      <c r="A14739" t="s">
        <v>972</v>
      </c>
      <c r="B14739" t="s">
        <v>253</v>
      </c>
      <c r="C14739" s="76" t="s">
        <v>842</v>
      </c>
      <c r="D14739" t="s">
        <v>980</v>
      </c>
      <c r="E14739" s="82">
        <v>3.8</v>
      </c>
      <c r="F14739" t="s">
        <v>973</v>
      </c>
      <c r="G14739" s="83">
        <v>43179</v>
      </c>
      <c r="I14739">
        <v>2018</v>
      </c>
    </row>
    <row r="14740" spans="1:9" x14ac:dyDescent="0.25">
      <c r="A14740" t="s">
        <v>972</v>
      </c>
      <c r="B14740" t="s">
        <v>172</v>
      </c>
      <c r="C14740" s="76" t="s">
        <v>842</v>
      </c>
      <c r="D14740" t="s">
        <v>980</v>
      </c>
      <c r="E14740" s="82">
        <v>7</v>
      </c>
      <c r="F14740" t="s">
        <v>973</v>
      </c>
      <c r="G14740" s="83">
        <v>43042</v>
      </c>
      <c r="I14740">
        <v>2017</v>
      </c>
    </row>
    <row r="14741" spans="1:9" x14ac:dyDescent="0.25">
      <c r="A14741" t="s">
        <v>972</v>
      </c>
      <c r="B14741" s="74" t="s">
        <v>213</v>
      </c>
      <c r="C14741" s="76" t="s">
        <v>842</v>
      </c>
      <c r="D14741" t="s">
        <v>980</v>
      </c>
      <c r="E14741" s="82">
        <v>10.4</v>
      </c>
      <c r="F14741" t="s">
        <v>973</v>
      </c>
      <c r="G14741" s="83">
        <v>43074</v>
      </c>
      <c r="I14741">
        <v>2017</v>
      </c>
    </row>
    <row r="14742" spans="1:9" x14ac:dyDescent="0.25">
      <c r="A14742" t="s">
        <v>972</v>
      </c>
      <c r="B14742" t="s">
        <v>227</v>
      </c>
      <c r="C14742" s="76" t="s">
        <v>842</v>
      </c>
      <c r="D14742" t="s">
        <v>980</v>
      </c>
      <c r="E14742" s="82">
        <v>5</v>
      </c>
      <c r="F14742" t="s">
        <v>973</v>
      </c>
      <c r="G14742" s="83">
        <v>43095</v>
      </c>
      <c r="I14742">
        <v>2017</v>
      </c>
    </row>
    <row r="14743" spans="1:9" x14ac:dyDescent="0.25">
      <c r="A14743" t="s">
        <v>972</v>
      </c>
      <c r="B14743" t="s">
        <v>125</v>
      </c>
      <c r="C14743" s="76" t="s">
        <v>842</v>
      </c>
      <c r="D14743" t="s">
        <v>980</v>
      </c>
      <c r="E14743" s="82">
        <v>3.12</v>
      </c>
      <c r="F14743" t="s">
        <v>973</v>
      </c>
      <c r="G14743" s="83">
        <v>43053</v>
      </c>
      <c r="I14743">
        <v>2017</v>
      </c>
    </row>
    <row r="14744" spans="1:9" x14ac:dyDescent="0.25">
      <c r="A14744" t="s">
        <v>972</v>
      </c>
      <c r="B14744" t="s">
        <v>141</v>
      </c>
      <c r="C14744" s="76" t="s">
        <v>842</v>
      </c>
      <c r="D14744" t="s">
        <v>980</v>
      </c>
      <c r="E14744" s="82">
        <v>5</v>
      </c>
      <c r="F14744" t="s">
        <v>973</v>
      </c>
      <c r="G14744" s="83">
        <v>43060</v>
      </c>
      <c r="I14744">
        <v>2017</v>
      </c>
    </row>
    <row r="14745" spans="1:9" x14ac:dyDescent="0.25">
      <c r="A14745" t="s">
        <v>972</v>
      </c>
      <c r="B14745" t="s">
        <v>247</v>
      </c>
      <c r="C14745" s="76" t="s">
        <v>842</v>
      </c>
      <c r="D14745" t="s">
        <v>980</v>
      </c>
      <c r="E14745" s="82">
        <v>5.22</v>
      </c>
      <c r="F14745" t="s">
        <v>973</v>
      </c>
      <c r="G14745" s="83">
        <v>43088</v>
      </c>
      <c r="I14745">
        <v>2017</v>
      </c>
    </row>
    <row r="14746" spans="1:9" x14ac:dyDescent="0.25">
      <c r="A14746" t="s">
        <v>972</v>
      </c>
      <c r="B14746" t="s">
        <v>254</v>
      </c>
      <c r="C14746" s="76" t="s">
        <v>842</v>
      </c>
      <c r="D14746" t="s">
        <v>980</v>
      </c>
      <c r="E14746" s="82">
        <v>3.8</v>
      </c>
      <c r="F14746" t="s">
        <v>973</v>
      </c>
      <c r="G14746" s="83">
        <v>43081</v>
      </c>
      <c r="I14746">
        <v>2017</v>
      </c>
    </row>
    <row r="14747" spans="1:9" x14ac:dyDescent="0.25">
      <c r="A14747" t="s">
        <v>972</v>
      </c>
      <c r="B14747" t="s">
        <v>63</v>
      </c>
      <c r="C14747" s="76" t="s">
        <v>842</v>
      </c>
      <c r="D14747" t="s">
        <v>980</v>
      </c>
      <c r="E14747" s="82">
        <v>11.8</v>
      </c>
      <c r="F14747" t="s">
        <v>973</v>
      </c>
      <c r="G14747" s="83">
        <v>43451</v>
      </c>
      <c r="I14747">
        <v>2018</v>
      </c>
    </row>
    <row r="14748" spans="1:9" x14ac:dyDescent="0.25">
      <c r="A14748" t="s">
        <v>972</v>
      </c>
      <c r="B14748" t="s">
        <v>81</v>
      </c>
      <c r="C14748" s="76" t="s">
        <v>842</v>
      </c>
      <c r="D14748" t="s">
        <v>980</v>
      </c>
      <c r="E14748" s="82">
        <v>5</v>
      </c>
      <c r="F14748" t="s">
        <v>973</v>
      </c>
      <c r="G14748" s="83">
        <v>43096</v>
      </c>
      <c r="I14748">
        <v>2017</v>
      </c>
    </row>
    <row r="14749" spans="1:9" x14ac:dyDescent="0.25">
      <c r="A14749" t="s">
        <v>972</v>
      </c>
      <c r="B14749" t="s">
        <v>249</v>
      </c>
      <c r="C14749" s="76" t="s">
        <v>842</v>
      </c>
      <c r="D14749" t="s">
        <v>980</v>
      </c>
      <c r="E14749" s="82">
        <v>6.6</v>
      </c>
      <c r="F14749" t="s">
        <v>973</v>
      </c>
      <c r="G14749" s="83">
        <v>43095</v>
      </c>
      <c r="I14749">
        <v>2017</v>
      </c>
    </row>
    <row r="14750" spans="1:9" x14ac:dyDescent="0.25">
      <c r="A14750" t="s">
        <v>972</v>
      </c>
      <c r="B14750" t="s">
        <v>176</v>
      </c>
      <c r="C14750" s="76" t="s">
        <v>842</v>
      </c>
      <c r="D14750" t="s">
        <v>980</v>
      </c>
      <c r="E14750" s="82">
        <v>7.6</v>
      </c>
      <c r="F14750" t="s">
        <v>973</v>
      </c>
      <c r="G14750" s="83">
        <v>43137</v>
      </c>
      <c r="I14750">
        <v>2018</v>
      </c>
    </row>
    <row r="14751" spans="1:9" x14ac:dyDescent="0.25">
      <c r="A14751" t="s">
        <v>972</v>
      </c>
      <c r="B14751" t="s">
        <v>227</v>
      </c>
      <c r="C14751" s="76" t="s">
        <v>842</v>
      </c>
      <c r="D14751" t="s">
        <v>980</v>
      </c>
      <c r="E14751" s="82">
        <v>5</v>
      </c>
      <c r="F14751" t="s">
        <v>973</v>
      </c>
      <c r="G14751" s="83">
        <v>43069</v>
      </c>
      <c r="I14751">
        <v>2017</v>
      </c>
    </row>
    <row r="14752" spans="1:9" x14ac:dyDescent="0.25">
      <c r="A14752" t="s">
        <v>972</v>
      </c>
      <c r="B14752" t="s">
        <v>177</v>
      </c>
      <c r="C14752" s="76" t="s">
        <v>842</v>
      </c>
      <c r="D14752" t="s">
        <v>980</v>
      </c>
      <c r="E14752" s="82">
        <v>6</v>
      </c>
      <c r="F14752" t="s">
        <v>973</v>
      </c>
      <c r="G14752" s="83">
        <v>43111</v>
      </c>
      <c r="I14752">
        <v>2018</v>
      </c>
    </row>
    <row r="14753" spans="1:9" x14ac:dyDescent="0.25">
      <c r="A14753" t="s">
        <v>972</v>
      </c>
      <c r="B14753" t="s">
        <v>233</v>
      </c>
      <c r="C14753" s="76" t="s">
        <v>842</v>
      </c>
      <c r="D14753" t="s">
        <v>980</v>
      </c>
      <c r="E14753" s="82">
        <v>10</v>
      </c>
      <c r="F14753" t="s">
        <v>973</v>
      </c>
      <c r="G14753" s="83">
        <v>43136</v>
      </c>
      <c r="I14753">
        <v>2018</v>
      </c>
    </row>
    <row r="14754" spans="1:9" x14ac:dyDescent="0.25">
      <c r="A14754" t="s">
        <v>972</v>
      </c>
      <c r="B14754" t="s">
        <v>126</v>
      </c>
      <c r="C14754" s="76" t="s">
        <v>842</v>
      </c>
      <c r="D14754" t="s">
        <v>980</v>
      </c>
      <c r="E14754" s="82">
        <v>3.6</v>
      </c>
      <c r="F14754" t="s">
        <v>973</v>
      </c>
      <c r="G14754" s="83">
        <v>43115</v>
      </c>
      <c r="I14754">
        <v>2018</v>
      </c>
    </row>
    <row r="14755" spans="1:9" x14ac:dyDescent="0.25">
      <c r="A14755" t="s">
        <v>972</v>
      </c>
      <c r="B14755" t="s">
        <v>139</v>
      </c>
      <c r="C14755" s="76" t="s">
        <v>842</v>
      </c>
      <c r="D14755" t="s">
        <v>980</v>
      </c>
      <c r="E14755" s="82">
        <v>6.6</v>
      </c>
      <c r="F14755" t="s">
        <v>973</v>
      </c>
      <c r="G14755" s="83">
        <v>43098</v>
      </c>
      <c r="I14755">
        <v>2017</v>
      </c>
    </row>
    <row r="14756" spans="1:9" x14ac:dyDescent="0.25">
      <c r="A14756" t="s">
        <v>972</v>
      </c>
      <c r="B14756" t="s">
        <v>8</v>
      </c>
      <c r="C14756" s="76" t="s">
        <v>842</v>
      </c>
      <c r="D14756" t="s">
        <v>980</v>
      </c>
      <c r="E14756" s="82">
        <v>5</v>
      </c>
      <c r="F14756" t="s">
        <v>973</v>
      </c>
      <c r="G14756" s="83">
        <v>43089</v>
      </c>
      <c r="I14756">
        <v>2017</v>
      </c>
    </row>
    <row r="14757" spans="1:9" x14ac:dyDescent="0.25">
      <c r="A14757" t="s">
        <v>972</v>
      </c>
      <c r="B14757" t="s">
        <v>251</v>
      </c>
      <c r="C14757" s="76" t="s">
        <v>842</v>
      </c>
      <c r="D14757" t="s">
        <v>980</v>
      </c>
      <c r="E14757" s="82">
        <v>5</v>
      </c>
      <c r="F14757" t="s">
        <v>973</v>
      </c>
      <c r="G14757" s="83">
        <v>43073</v>
      </c>
      <c r="I14757">
        <v>2017</v>
      </c>
    </row>
    <row r="14758" spans="1:9" x14ac:dyDescent="0.25">
      <c r="A14758" t="s">
        <v>972</v>
      </c>
      <c r="B14758" t="s">
        <v>215</v>
      </c>
      <c r="C14758" s="76" t="s">
        <v>842</v>
      </c>
      <c r="D14758" t="s">
        <v>980</v>
      </c>
      <c r="E14758" s="82">
        <v>5.2</v>
      </c>
      <c r="F14758" t="s">
        <v>973</v>
      </c>
      <c r="G14758" s="83">
        <v>43234</v>
      </c>
      <c r="I14758">
        <v>2018</v>
      </c>
    </row>
    <row r="14759" spans="1:9" x14ac:dyDescent="0.25">
      <c r="A14759" t="s">
        <v>972</v>
      </c>
      <c r="B14759" t="s">
        <v>124</v>
      </c>
      <c r="C14759" s="76" t="s">
        <v>842</v>
      </c>
      <c r="D14759" t="s">
        <v>980</v>
      </c>
      <c r="E14759" s="82">
        <v>150</v>
      </c>
      <c r="F14759" t="s">
        <v>973</v>
      </c>
      <c r="G14759" s="83">
        <v>43413</v>
      </c>
      <c r="I14759">
        <v>2018</v>
      </c>
    </row>
    <row r="14760" spans="1:9" x14ac:dyDescent="0.25">
      <c r="A14760" t="s">
        <v>972</v>
      </c>
      <c r="B14760" t="s">
        <v>124</v>
      </c>
      <c r="C14760" s="76" t="s">
        <v>842</v>
      </c>
      <c r="D14760" t="s">
        <v>980</v>
      </c>
      <c r="E14760" s="82">
        <v>150</v>
      </c>
      <c r="F14760" t="s">
        <v>973</v>
      </c>
      <c r="G14760" s="83">
        <v>43452</v>
      </c>
      <c r="I14760">
        <v>2018</v>
      </c>
    </row>
    <row r="14761" spans="1:9" x14ac:dyDescent="0.25">
      <c r="A14761" t="s">
        <v>972</v>
      </c>
      <c r="B14761" t="s">
        <v>235</v>
      </c>
      <c r="C14761" s="76" t="s">
        <v>842</v>
      </c>
      <c r="D14761" t="s">
        <v>980</v>
      </c>
      <c r="E14761" s="82">
        <v>7.6</v>
      </c>
      <c r="F14761" t="s">
        <v>973</v>
      </c>
      <c r="G14761" s="83">
        <v>43283</v>
      </c>
      <c r="I14761">
        <v>2018</v>
      </c>
    </row>
    <row r="14762" spans="1:9" x14ac:dyDescent="0.25">
      <c r="A14762" s="74" t="s">
        <v>968</v>
      </c>
      <c r="B14762" s="76" t="s">
        <v>1</v>
      </c>
      <c r="C14762" s="76" t="s">
        <v>842</v>
      </c>
      <c r="D14762" t="s">
        <v>974</v>
      </c>
      <c r="E14762" s="77">
        <v>495</v>
      </c>
      <c r="F14762" s="74" t="s">
        <v>969</v>
      </c>
      <c r="G14762" s="78">
        <v>42460</v>
      </c>
      <c r="H14762" s="79"/>
      <c r="I14762">
        <f>IF(G14762&lt;&gt;"",YEAR(G14762),"")</f>
        <v>2016</v>
      </c>
    </row>
    <row r="14763" spans="1:9" x14ac:dyDescent="0.25">
      <c r="A14763" t="s">
        <v>972</v>
      </c>
      <c r="B14763" t="s">
        <v>203</v>
      </c>
      <c r="C14763" s="76" t="s">
        <v>842</v>
      </c>
      <c r="D14763" t="s">
        <v>980</v>
      </c>
      <c r="E14763" s="82">
        <v>100</v>
      </c>
      <c r="F14763" t="s">
        <v>973</v>
      </c>
      <c r="G14763" s="83">
        <v>43325</v>
      </c>
      <c r="I14763">
        <v>2018</v>
      </c>
    </row>
    <row r="14764" spans="1:9" x14ac:dyDescent="0.25">
      <c r="A14764" t="s">
        <v>972</v>
      </c>
      <c r="B14764" t="s">
        <v>208</v>
      </c>
      <c r="C14764" s="76" t="s">
        <v>842</v>
      </c>
      <c r="D14764" t="s">
        <v>980</v>
      </c>
      <c r="E14764" s="82">
        <v>6</v>
      </c>
      <c r="F14764" t="s">
        <v>973</v>
      </c>
      <c r="G14764" s="83">
        <v>43060</v>
      </c>
      <c r="I14764">
        <v>2017</v>
      </c>
    </row>
    <row r="14765" spans="1:9" x14ac:dyDescent="0.25">
      <c r="A14765" t="s">
        <v>972</v>
      </c>
      <c r="B14765" t="s">
        <v>177</v>
      </c>
      <c r="C14765" s="76" t="s">
        <v>842</v>
      </c>
      <c r="D14765" t="s">
        <v>980</v>
      </c>
      <c r="E14765" s="82">
        <v>5</v>
      </c>
      <c r="F14765" t="s">
        <v>973</v>
      </c>
      <c r="G14765" s="83">
        <v>43087</v>
      </c>
      <c r="I14765">
        <v>2017</v>
      </c>
    </row>
    <row r="14766" spans="1:9" x14ac:dyDescent="0.25">
      <c r="A14766" t="s">
        <v>972</v>
      </c>
      <c r="B14766" t="s">
        <v>253</v>
      </c>
      <c r="C14766" s="76" t="s">
        <v>842</v>
      </c>
      <c r="D14766" t="s">
        <v>980</v>
      </c>
      <c r="E14766" s="82">
        <v>11.4</v>
      </c>
      <c r="F14766" t="s">
        <v>973</v>
      </c>
      <c r="G14766" s="83">
        <v>43105</v>
      </c>
      <c r="I14766">
        <v>2018</v>
      </c>
    </row>
    <row r="14767" spans="1:9" x14ac:dyDescent="0.25">
      <c r="A14767" t="s">
        <v>972</v>
      </c>
      <c r="B14767" t="s">
        <v>125</v>
      </c>
      <c r="C14767" s="76" t="s">
        <v>842</v>
      </c>
      <c r="D14767" t="s">
        <v>980</v>
      </c>
      <c r="E14767" s="82">
        <v>7.6</v>
      </c>
      <c r="F14767" t="s">
        <v>973</v>
      </c>
      <c r="G14767" s="83">
        <v>43255</v>
      </c>
      <c r="I14767">
        <v>2018</v>
      </c>
    </row>
    <row r="14768" spans="1:9" x14ac:dyDescent="0.25">
      <c r="A14768" t="s">
        <v>972</v>
      </c>
      <c r="B14768" t="s">
        <v>246</v>
      </c>
      <c r="C14768" s="76" t="s">
        <v>842</v>
      </c>
      <c r="D14768" t="s">
        <v>980</v>
      </c>
      <c r="E14768" s="82">
        <v>6</v>
      </c>
      <c r="F14768" t="s">
        <v>973</v>
      </c>
      <c r="G14768" s="83">
        <v>43236</v>
      </c>
      <c r="I14768">
        <v>2018</v>
      </c>
    </row>
    <row r="14769" spans="1:9" x14ac:dyDescent="0.25">
      <c r="A14769" t="s">
        <v>972</v>
      </c>
      <c r="B14769" t="s">
        <v>232</v>
      </c>
      <c r="C14769" s="76" t="s">
        <v>842</v>
      </c>
      <c r="D14769" t="s">
        <v>980</v>
      </c>
      <c r="E14769" s="82">
        <v>6</v>
      </c>
      <c r="F14769" t="s">
        <v>973</v>
      </c>
      <c r="G14769" s="83">
        <v>43088</v>
      </c>
      <c r="I14769">
        <v>2017</v>
      </c>
    </row>
    <row r="14770" spans="1:9" x14ac:dyDescent="0.25">
      <c r="A14770" t="s">
        <v>972</v>
      </c>
      <c r="B14770" t="s">
        <v>177</v>
      </c>
      <c r="C14770" s="76" t="s">
        <v>842</v>
      </c>
      <c r="D14770" t="s">
        <v>980</v>
      </c>
      <c r="E14770" s="82">
        <v>10</v>
      </c>
      <c r="F14770" t="s">
        <v>973</v>
      </c>
      <c r="G14770" s="83">
        <v>43259</v>
      </c>
      <c r="I14770">
        <v>2018</v>
      </c>
    </row>
    <row r="14771" spans="1:9" x14ac:dyDescent="0.25">
      <c r="A14771" t="s">
        <v>972</v>
      </c>
      <c r="B14771" t="s">
        <v>115</v>
      </c>
      <c r="C14771" s="76" t="s">
        <v>842</v>
      </c>
      <c r="D14771" t="s">
        <v>980</v>
      </c>
      <c r="E14771" s="82">
        <v>7</v>
      </c>
      <c r="F14771" t="s">
        <v>973</v>
      </c>
      <c r="G14771" s="83">
        <v>43088</v>
      </c>
      <c r="I14771">
        <v>2017</v>
      </c>
    </row>
    <row r="14772" spans="1:9" x14ac:dyDescent="0.25">
      <c r="A14772" t="s">
        <v>972</v>
      </c>
      <c r="B14772" t="s">
        <v>240</v>
      </c>
      <c r="C14772" s="76" t="s">
        <v>842</v>
      </c>
      <c r="D14772" t="s">
        <v>980</v>
      </c>
      <c r="E14772" s="82">
        <v>6</v>
      </c>
      <c r="F14772" t="s">
        <v>973</v>
      </c>
      <c r="G14772" s="83">
        <v>43115</v>
      </c>
      <c r="I14772">
        <v>2018</v>
      </c>
    </row>
    <row r="14773" spans="1:9" x14ac:dyDescent="0.25">
      <c r="A14773" t="s">
        <v>972</v>
      </c>
      <c r="B14773" t="s">
        <v>79</v>
      </c>
      <c r="C14773" s="76" t="s">
        <v>842</v>
      </c>
      <c r="D14773" t="s">
        <v>980</v>
      </c>
      <c r="E14773" s="82">
        <v>6.6</v>
      </c>
      <c r="F14773" t="s">
        <v>973</v>
      </c>
      <c r="G14773" s="83">
        <v>43075</v>
      </c>
      <c r="I14773">
        <v>2017</v>
      </c>
    </row>
    <row r="14774" spans="1:9" x14ac:dyDescent="0.25">
      <c r="A14774" t="s">
        <v>972</v>
      </c>
      <c r="B14774" t="s">
        <v>199</v>
      </c>
      <c r="C14774" s="76" t="s">
        <v>842</v>
      </c>
      <c r="D14774" t="s">
        <v>980</v>
      </c>
      <c r="E14774" s="82">
        <v>3.8</v>
      </c>
      <c r="F14774" t="s">
        <v>973</v>
      </c>
      <c r="G14774" s="83">
        <v>43081</v>
      </c>
      <c r="I14774">
        <v>2017</v>
      </c>
    </row>
    <row r="14775" spans="1:9" x14ac:dyDescent="0.25">
      <c r="A14775" t="s">
        <v>972</v>
      </c>
      <c r="B14775" t="s">
        <v>122</v>
      </c>
      <c r="C14775" s="76" t="s">
        <v>842</v>
      </c>
      <c r="D14775" t="s">
        <v>980</v>
      </c>
      <c r="E14775" s="82">
        <v>6</v>
      </c>
      <c r="F14775" t="s">
        <v>973</v>
      </c>
      <c r="G14775" s="83">
        <v>43235</v>
      </c>
      <c r="I14775">
        <v>2018</v>
      </c>
    </row>
    <row r="14776" spans="1:9" x14ac:dyDescent="0.25">
      <c r="A14776" t="s">
        <v>972</v>
      </c>
      <c r="B14776" t="s">
        <v>122</v>
      </c>
      <c r="C14776" s="76" t="s">
        <v>842</v>
      </c>
      <c r="D14776" t="s">
        <v>980</v>
      </c>
      <c r="E14776" s="82">
        <v>5</v>
      </c>
      <c r="F14776" t="s">
        <v>973</v>
      </c>
      <c r="G14776" s="83">
        <v>43073</v>
      </c>
      <c r="I14776">
        <v>2017</v>
      </c>
    </row>
    <row r="14777" spans="1:9" x14ac:dyDescent="0.25">
      <c r="A14777" t="s">
        <v>972</v>
      </c>
      <c r="B14777" t="s">
        <v>79</v>
      </c>
      <c r="C14777" s="76" t="s">
        <v>842</v>
      </c>
      <c r="D14777" t="s">
        <v>980</v>
      </c>
      <c r="E14777" s="82">
        <v>3</v>
      </c>
      <c r="F14777" t="s">
        <v>973</v>
      </c>
      <c r="G14777" s="83">
        <v>43081</v>
      </c>
      <c r="I14777">
        <v>2017</v>
      </c>
    </row>
    <row r="14778" spans="1:9" x14ac:dyDescent="0.25">
      <c r="A14778" t="s">
        <v>972</v>
      </c>
      <c r="B14778" t="s">
        <v>278</v>
      </c>
      <c r="C14778" s="76" t="s">
        <v>842</v>
      </c>
      <c r="D14778" t="s">
        <v>980</v>
      </c>
      <c r="E14778" s="82">
        <v>6</v>
      </c>
      <c r="F14778" t="s">
        <v>973</v>
      </c>
      <c r="G14778" s="83">
        <v>43166</v>
      </c>
      <c r="I14778">
        <v>2018</v>
      </c>
    </row>
    <row r="14779" spans="1:9" x14ac:dyDescent="0.25">
      <c r="A14779" t="s">
        <v>972</v>
      </c>
      <c r="B14779" t="s">
        <v>172</v>
      </c>
      <c r="C14779" s="76" t="s">
        <v>842</v>
      </c>
      <c r="D14779" t="s">
        <v>980</v>
      </c>
      <c r="E14779" s="82">
        <v>3.48</v>
      </c>
      <c r="F14779" t="s">
        <v>973</v>
      </c>
      <c r="G14779" s="83">
        <v>43153</v>
      </c>
      <c r="I14779">
        <v>2018</v>
      </c>
    </row>
    <row r="14780" spans="1:9" x14ac:dyDescent="0.25">
      <c r="A14780" t="s">
        <v>972</v>
      </c>
      <c r="B14780" t="s">
        <v>232</v>
      </c>
      <c r="C14780" s="76" t="s">
        <v>842</v>
      </c>
      <c r="D14780" t="s">
        <v>980</v>
      </c>
      <c r="E14780" s="82">
        <v>3.8</v>
      </c>
      <c r="F14780" t="s">
        <v>973</v>
      </c>
      <c r="G14780" s="83">
        <v>43054</v>
      </c>
      <c r="I14780">
        <v>2017</v>
      </c>
    </row>
    <row r="14781" spans="1:9" x14ac:dyDescent="0.25">
      <c r="A14781" t="s">
        <v>972</v>
      </c>
      <c r="B14781" t="s">
        <v>79</v>
      </c>
      <c r="C14781" s="76" t="s">
        <v>842</v>
      </c>
      <c r="D14781" t="s">
        <v>980</v>
      </c>
      <c r="E14781" s="82">
        <v>500</v>
      </c>
      <c r="F14781" t="s">
        <v>973</v>
      </c>
      <c r="G14781" s="83">
        <v>43819</v>
      </c>
      <c r="I14781">
        <v>2019</v>
      </c>
    </row>
    <row r="14782" spans="1:9" x14ac:dyDescent="0.25">
      <c r="A14782" t="s">
        <v>972</v>
      </c>
      <c r="B14782" t="s">
        <v>147</v>
      </c>
      <c r="C14782" s="76" t="s">
        <v>842</v>
      </c>
      <c r="D14782" t="s">
        <v>980</v>
      </c>
      <c r="E14782" s="82">
        <v>7.6</v>
      </c>
      <c r="F14782" t="s">
        <v>973</v>
      </c>
      <c r="G14782" s="83">
        <v>43199</v>
      </c>
      <c r="I14782">
        <v>2018</v>
      </c>
    </row>
    <row r="14783" spans="1:9" x14ac:dyDescent="0.25">
      <c r="A14783" t="s">
        <v>972</v>
      </c>
      <c r="B14783" t="s">
        <v>173</v>
      </c>
      <c r="C14783" s="76" t="s">
        <v>842</v>
      </c>
      <c r="D14783" t="s">
        <v>977</v>
      </c>
      <c r="E14783" s="82">
        <v>4999</v>
      </c>
      <c r="F14783" t="s">
        <v>973</v>
      </c>
      <c r="G14783" s="83">
        <v>43738</v>
      </c>
      <c r="I14783">
        <v>2019</v>
      </c>
    </row>
    <row r="14784" spans="1:9" x14ac:dyDescent="0.25">
      <c r="A14784" t="s">
        <v>972</v>
      </c>
      <c r="B14784" t="s">
        <v>173</v>
      </c>
      <c r="C14784" s="76" t="s">
        <v>1279</v>
      </c>
      <c r="D14784" t="s">
        <v>977</v>
      </c>
      <c r="E14784" s="82">
        <v>2100</v>
      </c>
      <c r="F14784" t="s">
        <v>973</v>
      </c>
      <c r="G14784" s="83">
        <v>43700</v>
      </c>
      <c r="I14784">
        <v>2019</v>
      </c>
    </row>
    <row r="14785" spans="1:9" x14ac:dyDescent="0.25">
      <c r="A14785" t="s">
        <v>972</v>
      </c>
      <c r="B14785" t="s">
        <v>279</v>
      </c>
      <c r="C14785" s="76" t="s">
        <v>842</v>
      </c>
      <c r="D14785" t="s">
        <v>980</v>
      </c>
      <c r="E14785" s="82">
        <v>10</v>
      </c>
      <c r="F14785" t="s">
        <v>973</v>
      </c>
      <c r="G14785" s="83">
        <v>43053</v>
      </c>
      <c r="I14785">
        <v>2017</v>
      </c>
    </row>
    <row r="14786" spans="1:9" x14ac:dyDescent="0.25">
      <c r="A14786" t="s">
        <v>972</v>
      </c>
      <c r="B14786" t="s">
        <v>281</v>
      </c>
      <c r="C14786" s="76" t="s">
        <v>842</v>
      </c>
      <c r="D14786" t="s">
        <v>980</v>
      </c>
      <c r="E14786" s="82">
        <v>500</v>
      </c>
      <c r="F14786" t="s">
        <v>973</v>
      </c>
      <c r="G14786" s="83">
        <v>43461</v>
      </c>
      <c r="I14786">
        <v>2018</v>
      </c>
    </row>
    <row r="14787" spans="1:9" x14ac:dyDescent="0.25">
      <c r="A14787" t="s">
        <v>972</v>
      </c>
      <c r="B14787" t="s">
        <v>281</v>
      </c>
      <c r="C14787" s="76" t="s">
        <v>842</v>
      </c>
      <c r="D14787" t="s">
        <v>980</v>
      </c>
      <c r="E14787" s="82">
        <v>500</v>
      </c>
      <c r="F14787" t="s">
        <v>973</v>
      </c>
      <c r="G14787" s="83">
        <v>43454</v>
      </c>
      <c r="I14787">
        <v>2018</v>
      </c>
    </row>
    <row r="14788" spans="1:9" x14ac:dyDescent="0.25">
      <c r="A14788" t="s">
        <v>972</v>
      </c>
      <c r="B14788" t="s">
        <v>278</v>
      </c>
      <c r="C14788" s="76" t="s">
        <v>842</v>
      </c>
      <c r="D14788" t="s">
        <v>980</v>
      </c>
      <c r="E14788" s="82">
        <v>3.64</v>
      </c>
      <c r="F14788" t="s">
        <v>973</v>
      </c>
      <c r="G14788" s="83">
        <v>43081</v>
      </c>
      <c r="I14788">
        <v>2017</v>
      </c>
    </row>
    <row r="14789" spans="1:9" x14ac:dyDescent="0.25">
      <c r="A14789" t="s">
        <v>972</v>
      </c>
      <c r="B14789" t="s">
        <v>182</v>
      </c>
      <c r="C14789" s="76" t="s">
        <v>842</v>
      </c>
      <c r="D14789" t="s">
        <v>980</v>
      </c>
      <c r="E14789" s="82">
        <v>6.75</v>
      </c>
      <c r="F14789" t="s">
        <v>973</v>
      </c>
      <c r="G14789" s="83">
        <v>43069</v>
      </c>
      <c r="I14789">
        <v>2017</v>
      </c>
    </row>
    <row r="14790" spans="1:9" x14ac:dyDescent="0.25">
      <c r="A14790" t="s">
        <v>972</v>
      </c>
      <c r="B14790" t="s">
        <v>88</v>
      </c>
      <c r="C14790" s="76" t="s">
        <v>842</v>
      </c>
      <c r="D14790" t="s">
        <v>980</v>
      </c>
      <c r="E14790" s="82">
        <v>3.8</v>
      </c>
      <c r="F14790" t="s">
        <v>973</v>
      </c>
      <c r="G14790" s="83">
        <v>43129</v>
      </c>
      <c r="I14790">
        <v>2018</v>
      </c>
    </row>
    <row r="14791" spans="1:9" x14ac:dyDescent="0.25">
      <c r="A14791" t="s">
        <v>972</v>
      </c>
      <c r="B14791" t="s">
        <v>86</v>
      </c>
      <c r="C14791" s="76" t="s">
        <v>842</v>
      </c>
      <c r="D14791" t="s">
        <v>980</v>
      </c>
      <c r="E14791" s="82">
        <v>7.6</v>
      </c>
      <c r="F14791" t="s">
        <v>973</v>
      </c>
      <c r="G14791" s="83">
        <v>43075</v>
      </c>
      <c r="I14791">
        <v>2017</v>
      </c>
    </row>
    <row r="14792" spans="1:9" x14ac:dyDescent="0.25">
      <c r="A14792" t="s">
        <v>972</v>
      </c>
      <c r="B14792" t="s">
        <v>243</v>
      </c>
      <c r="C14792" s="76" t="s">
        <v>842</v>
      </c>
      <c r="D14792" t="s">
        <v>980</v>
      </c>
      <c r="E14792" s="82">
        <v>7.6</v>
      </c>
      <c r="F14792" t="s">
        <v>973</v>
      </c>
      <c r="G14792" s="83">
        <v>43137</v>
      </c>
      <c r="I14792">
        <v>2018</v>
      </c>
    </row>
    <row r="14793" spans="1:9" x14ac:dyDescent="0.25">
      <c r="A14793" t="s">
        <v>972</v>
      </c>
      <c r="B14793" t="s">
        <v>203</v>
      </c>
      <c r="C14793" s="76" t="s">
        <v>842</v>
      </c>
      <c r="D14793" t="s">
        <v>980</v>
      </c>
      <c r="E14793" s="82">
        <v>5</v>
      </c>
      <c r="F14793" t="s">
        <v>973</v>
      </c>
      <c r="G14793" s="83">
        <v>43082</v>
      </c>
      <c r="I14793">
        <v>2017</v>
      </c>
    </row>
    <row r="14794" spans="1:9" x14ac:dyDescent="0.25">
      <c r="A14794" t="s">
        <v>972</v>
      </c>
      <c r="B14794" t="s">
        <v>241</v>
      </c>
      <c r="C14794" s="76" t="s">
        <v>842</v>
      </c>
      <c r="D14794" t="s">
        <v>980</v>
      </c>
      <c r="E14794" s="82">
        <v>3.8</v>
      </c>
      <c r="F14794" t="s">
        <v>973</v>
      </c>
      <c r="G14794" s="83">
        <v>43166</v>
      </c>
      <c r="I14794">
        <v>2018</v>
      </c>
    </row>
    <row r="14795" spans="1:9" x14ac:dyDescent="0.25">
      <c r="A14795" t="s">
        <v>972</v>
      </c>
      <c r="B14795" t="s">
        <v>23</v>
      </c>
      <c r="C14795" s="76" t="s">
        <v>842</v>
      </c>
      <c r="D14795" t="s">
        <v>980</v>
      </c>
      <c r="E14795" s="82">
        <v>4.6399999999999997</v>
      </c>
      <c r="F14795" t="s">
        <v>973</v>
      </c>
      <c r="G14795" s="83">
        <v>43090</v>
      </c>
      <c r="I14795">
        <v>2017</v>
      </c>
    </row>
    <row r="14796" spans="1:9" x14ac:dyDescent="0.25">
      <c r="A14796" t="s">
        <v>972</v>
      </c>
      <c r="B14796" t="s">
        <v>242</v>
      </c>
      <c r="C14796" s="76" t="s">
        <v>842</v>
      </c>
      <c r="D14796" t="s">
        <v>980</v>
      </c>
      <c r="E14796" s="82">
        <v>4.2</v>
      </c>
      <c r="F14796" t="s">
        <v>973</v>
      </c>
      <c r="G14796" s="83">
        <v>43097</v>
      </c>
      <c r="I14796">
        <v>2017</v>
      </c>
    </row>
    <row r="14797" spans="1:9" x14ac:dyDescent="0.25">
      <c r="A14797" t="s">
        <v>972</v>
      </c>
      <c r="B14797" t="s">
        <v>280</v>
      </c>
      <c r="C14797" s="76" t="s">
        <v>842</v>
      </c>
      <c r="D14797" t="s">
        <v>980</v>
      </c>
      <c r="E14797" s="82">
        <v>3</v>
      </c>
      <c r="F14797" t="s">
        <v>973</v>
      </c>
      <c r="G14797" s="83">
        <v>43140</v>
      </c>
      <c r="I14797">
        <v>2018</v>
      </c>
    </row>
    <row r="14798" spans="1:9" x14ac:dyDescent="0.25">
      <c r="A14798" t="s">
        <v>972</v>
      </c>
      <c r="B14798" t="s">
        <v>102</v>
      </c>
      <c r="C14798" s="76" t="s">
        <v>842</v>
      </c>
      <c r="D14798" t="s">
        <v>980</v>
      </c>
      <c r="E14798" s="82">
        <v>15</v>
      </c>
      <c r="F14798" t="s">
        <v>973</v>
      </c>
      <c r="G14798" s="83">
        <v>43129</v>
      </c>
      <c r="I14798">
        <v>2018</v>
      </c>
    </row>
    <row r="14799" spans="1:9" x14ac:dyDescent="0.25">
      <c r="A14799" t="s">
        <v>972</v>
      </c>
      <c r="B14799" t="s">
        <v>240</v>
      </c>
      <c r="C14799" s="76" t="s">
        <v>842</v>
      </c>
      <c r="D14799" t="s">
        <v>980</v>
      </c>
      <c r="E14799" s="82">
        <v>10</v>
      </c>
      <c r="F14799" t="s">
        <v>973</v>
      </c>
      <c r="G14799" s="83">
        <v>43074</v>
      </c>
      <c r="I14799">
        <v>2017</v>
      </c>
    </row>
    <row r="14800" spans="1:9" x14ac:dyDescent="0.25">
      <c r="A14800" t="s">
        <v>972</v>
      </c>
      <c r="B14800" t="s">
        <v>253</v>
      </c>
      <c r="C14800" s="76" t="s">
        <v>842</v>
      </c>
      <c r="D14800" t="s">
        <v>980</v>
      </c>
      <c r="E14800" s="82">
        <v>5</v>
      </c>
      <c r="F14800" t="s">
        <v>973</v>
      </c>
      <c r="G14800" s="83">
        <v>43056</v>
      </c>
      <c r="I14800">
        <v>2017</v>
      </c>
    </row>
    <row r="14801" spans="1:9" x14ac:dyDescent="0.25">
      <c r="A14801" t="s">
        <v>972</v>
      </c>
      <c r="B14801" t="s">
        <v>79</v>
      </c>
      <c r="C14801" s="76" t="s">
        <v>842</v>
      </c>
      <c r="D14801" t="s">
        <v>980</v>
      </c>
      <c r="E14801" s="82">
        <v>150</v>
      </c>
      <c r="F14801" t="s">
        <v>973</v>
      </c>
      <c r="G14801" s="83">
        <v>43819</v>
      </c>
      <c r="I14801">
        <v>2019</v>
      </c>
    </row>
    <row r="14802" spans="1:9" x14ac:dyDescent="0.25">
      <c r="A14802" t="s">
        <v>972</v>
      </c>
      <c r="B14802" t="s">
        <v>66</v>
      </c>
      <c r="C14802" s="76" t="s">
        <v>842</v>
      </c>
      <c r="D14802" t="s">
        <v>980</v>
      </c>
      <c r="E14802" s="82">
        <v>5.2</v>
      </c>
      <c r="F14802" t="s">
        <v>973</v>
      </c>
      <c r="G14802" s="83">
        <v>43095</v>
      </c>
      <c r="I14802">
        <v>2017</v>
      </c>
    </row>
    <row r="14803" spans="1:9" x14ac:dyDescent="0.25">
      <c r="A14803" t="s">
        <v>972</v>
      </c>
      <c r="B14803" t="s">
        <v>278</v>
      </c>
      <c r="C14803" s="76" t="s">
        <v>842</v>
      </c>
      <c r="D14803" t="s">
        <v>980</v>
      </c>
      <c r="E14803" s="82">
        <v>6</v>
      </c>
      <c r="F14803" t="s">
        <v>973</v>
      </c>
      <c r="G14803" s="83">
        <v>43185</v>
      </c>
      <c r="I14803">
        <v>2018</v>
      </c>
    </row>
    <row r="14804" spans="1:9" x14ac:dyDescent="0.25">
      <c r="A14804" t="s">
        <v>972</v>
      </c>
      <c r="B14804" t="s">
        <v>205</v>
      </c>
      <c r="C14804" s="76" t="s">
        <v>842</v>
      </c>
      <c r="D14804" t="s">
        <v>980</v>
      </c>
      <c r="E14804" s="82">
        <v>4.2</v>
      </c>
      <c r="F14804" t="s">
        <v>973</v>
      </c>
      <c r="G14804" s="83">
        <v>43073</v>
      </c>
      <c r="I14804">
        <v>2017</v>
      </c>
    </row>
    <row r="14805" spans="1:9" x14ac:dyDescent="0.25">
      <c r="A14805" t="s">
        <v>972</v>
      </c>
      <c r="B14805" t="s">
        <v>136</v>
      </c>
      <c r="C14805" s="76" t="s">
        <v>842</v>
      </c>
      <c r="D14805" t="s">
        <v>980</v>
      </c>
      <c r="E14805" s="82">
        <v>3.8</v>
      </c>
      <c r="F14805" t="s">
        <v>973</v>
      </c>
      <c r="G14805" s="83">
        <v>43133</v>
      </c>
      <c r="I14805">
        <v>2018</v>
      </c>
    </row>
    <row r="14806" spans="1:9" x14ac:dyDescent="0.25">
      <c r="A14806" t="s">
        <v>972</v>
      </c>
      <c r="B14806" t="s">
        <v>221</v>
      </c>
      <c r="C14806" s="76" t="s">
        <v>842</v>
      </c>
      <c r="D14806" t="s">
        <v>980</v>
      </c>
      <c r="E14806" s="82">
        <v>12.5</v>
      </c>
      <c r="F14806" t="s">
        <v>973</v>
      </c>
      <c r="G14806" s="83">
        <v>43150</v>
      </c>
      <c r="I14806">
        <v>2018</v>
      </c>
    </row>
    <row r="14807" spans="1:9" x14ac:dyDescent="0.25">
      <c r="A14807" t="s">
        <v>972</v>
      </c>
      <c r="B14807" t="s">
        <v>240</v>
      </c>
      <c r="C14807" s="76" t="s">
        <v>842</v>
      </c>
      <c r="D14807" t="s">
        <v>980</v>
      </c>
      <c r="E14807" s="82">
        <v>3.8</v>
      </c>
      <c r="F14807" t="s">
        <v>973</v>
      </c>
      <c r="G14807" s="83">
        <v>43060</v>
      </c>
      <c r="I14807">
        <v>2017</v>
      </c>
    </row>
    <row r="14808" spans="1:9" x14ac:dyDescent="0.25">
      <c r="A14808" t="s">
        <v>972</v>
      </c>
      <c r="B14808" t="s">
        <v>215</v>
      </c>
      <c r="C14808" s="76" t="s">
        <v>842</v>
      </c>
      <c r="D14808" t="s">
        <v>980</v>
      </c>
      <c r="E14808" s="82">
        <v>15.2</v>
      </c>
      <c r="F14808" t="s">
        <v>973</v>
      </c>
      <c r="G14808" s="83">
        <v>43430</v>
      </c>
      <c r="I14808">
        <v>2018</v>
      </c>
    </row>
    <row r="14809" spans="1:9" x14ac:dyDescent="0.25">
      <c r="A14809" t="s">
        <v>972</v>
      </c>
      <c r="B14809" t="s">
        <v>120</v>
      </c>
      <c r="C14809" s="76" t="s">
        <v>842</v>
      </c>
      <c r="D14809" t="s">
        <v>980</v>
      </c>
      <c r="E14809" s="82">
        <v>26</v>
      </c>
      <c r="F14809" t="s">
        <v>973</v>
      </c>
      <c r="G14809" s="83">
        <v>43105</v>
      </c>
      <c r="I14809">
        <v>2018</v>
      </c>
    </row>
    <row r="14810" spans="1:9" x14ac:dyDescent="0.25">
      <c r="A14810" t="s">
        <v>972</v>
      </c>
      <c r="B14810" t="s">
        <v>178</v>
      </c>
      <c r="C14810" s="76" t="s">
        <v>842</v>
      </c>
      <c r="D14810" t="s">
        <v>980</v>
      </c>
      <c r="E14810" s="82">
        <v>15</v>
      </c>
      <c r="F14810" t="s">
        <v>973</v>
      </c>
      <c r="G14810" s="83">
        <v>43300</v>
      </c>
      <c r="I14810">
        <v>2018</v>
      </c>
    </row>
    <row r="14811" spans="1:9" x14ac:dyDescent="0.25">
      <c r="A14811" t="s">
        <v>972</v>
      </c>
      <c r="B14811" t="s">
        <v>239</v>
      </c>
      <c r="C14811" s="76" t="s">
        <v>842</v>
      </c>
      <c r="D14811" t="s">
        <v>980</v>
      </c>
      <c r="E14811" s="82">
        <v>5</v>
      </c>
      <c r="F14811" t="s">
        <v>973</v>
      </c>
      <c r="G14811" s="83">
        <v>43097</v>
      </c>
      <c r="I14811">
        <v>2017</v>
      </c>
    </row>
    <row r="14812" spans="1:9" x14ac:dyDescent="0.25">
      <c r="A14812" t="s">
        <v>972</v>
      </c>
      <c r="B14812" t="s">
        <v>116</v>
      </c>
      <c r="C14812" s="76" t="s">
        <v>842</v>
      </c>
      <c r="D14812" t="s">
        <v>980</v>
      </c>
      <c r="E14812" s="82">
        <v>3</v>
      </c>
      <c r="F14812" t="s">
        <v>973</v>
      </c>
      <c r="G14812" s="83">
        <v>43229</v>
      </c>
      <c r="I14812">
        <v>2018</v>
      </c>
    </row>
    <row r="14813" spans="1:9" x14ac:dyDescent="0.25">
      <c r="A14813" t="s">
        <v>972</v>
      </c>
      <c r="B14813" t="s">
        <v>172</v>
      </c>
      <c r="C14813" s="76" t="s">
        <v>842</v>
      </c>
      <c r="D14813" t="s">
        <v>980</v>
      </c>
      <c r="E14813" s="82">
        <v>15</v>
      </c>
      <c r="F14813" t="s">
        <v>973</v>
      </c>
      <c r="G14813" s="83">
        <v>43153</v>
      </c>
      <c r="I14813">
        <v>2018</v>
      </c>
    </row>
    <row r="14814" spans="1:9" x14ac:dyDescent="0.25">
      <c r="A14814" t="s">
        <v>972</v>
      </c>
      <c r="B14814" t="s">
        <v>281</v>
      </c>
      <c r="C14814" s="76" t="s">
        <v>842</v>
      </c>
      <c r="D14814" t="s">
        <v>980</v>
      </c>
      <c r="E14814" s="82">
        <v>150</v>
      </c>
      <c r="F14814" t="s">
        <v>973</v>
      </c>
      <c r="G14814" s="83">
        <v>43731</v>
      </c>
      <c r="I14814">
        <v>2019</v>
      </c>
    </row>
    <row r="14815" spans="1:9" x14ac:dyDescent="0.25">
      <c r="A14815" t="s">
        <v>972</v>
      </c>
      <c r="B14815" t="s">
        <v>232</v>
      </c>
      <c r="C14815" s="76" t="s">
        <v>946</v>
      </c>
      <c r="D14815" t="s">
        <v>980</v>
      </c>
      <c r="E14815" s="82">
        <v>6.6</v>
      </c>
      <c r="F14815" t="s">
        <v>973</v>
      </c>
      <c r="G14815" s="83">
        <v>43176</v>
      </c>
      <c r="I14815">
        <v>2018</v>
      </c>
    </row>
    <row r="14816" spans="1:9" x14ac:dyDescent="0.25">
      <c r="A14816" t="s">
        <v>972</v>
      </c>
      <c r="B14816" t="s">
        <v>223</v>
      </c>
      <c r="C14816" s="76" t="s">
        <v>842</v>
      </c>
      <c r="D14816" t="s">
        <v>980</v>
      </c>
      <c r="E14816" s="82">
        <v>11.4</v>
      </c>
      <c r="F14816" t="s">
        <v>973</v>
      </c>
      <c r="G14816" s="83">
        <v>43119</v>
      </c>
      <c r="I14816">
        <v>2018</v>
      </c>
    </row>
    <row r="14817" spans="1:9" x14ac:dyDescent="0.25">
      <c r="A14817" t="s">
        <v>972</v>
      </c>
      <c r="B14817" t="s">
        <v>122</v>
      </c>
      <c r="C14817" s="76" t="s">
        <v>842</v>
      </c>
      <c r="D14817" t="s">
        <v>980</v>
      </c>
      <c r="E14817" s="82">
        <v>5</v>
      </c>
      <c r="F14817" t="s">
        <v>973</v>
      </c>
      <c r="G14817" s="83">
        <v>43083</v>
      </c>
      <c r="I14817">
        <v>2017</v>
      </c>
    </row>
    <row r="14818" spans="1:9" x14ac:dyDescent="0.25">
      <c r="A14818" t="s">
        <v>972</v>
      </c>
      <c r="B14818" t="s">
        <v>224</v>
      </c>
      <c r="C14818" s="76" t="s">
        <v>842</v>
      </c>
      <c r="D14818" t="s">
        <v>980</v>
      </c>
      <c r="E14818" s="82">
        <v>3</v>
      </c>
      <c r="F14818" t="s">
        <v>973</v>
      </c>
      <c r="G14818" s="83">
        <v>43340</v>
      </c>
      <c r="I14818">
        <v>2018</v>
      </c>
    </row>
    <row r="14819" spans="1:9" x14ac:dyDescent="0.25">
      <c r="A14819" t="s">
        <v>972</v>
      </c>
      <c r="B14819" t="s">
        <v>175</v>
      </c>
      <c r="C14819" s="76" t="s">
        <v>842</v>
      </c>
      <c r="D14819" t="s">
        <v>980</v>
      </c>
      <c r="E14819" s="82">
        <v>7.6</v>
      </c>
      <c r="F14819" t="s">
        <v>973</v>
      </c>
      <c r="G14819" s="83">
        <v>43202</v>
      </c>
      <c r="I14819">
        <v>2018</v>
      </c>
    </row>
    <row r="14820" spans="1:9" x14ac:dyDescent="0.25">
      <c r="A14820" t="s">
        <v>972</v>
      </c>
      <c r="B14820" t="s">
        <v>172</v>
      </c>
      <c r="C14820" s="76" t="s">
        <v>842</v>
      </c>
      <c r="D14820" t="s">
        <v>980</v>
      </c>
      <c r="E14820" s="82">
        <v>6</v>
      </c>
      <c r="F14820" t="s">
        <v>973</v>
      </c>
      <c r="G14820" s="83">
        <v>43241</v>
      </c>
      <c r="I14820">
        <v>2018</v>
      </c>
    </row>
    <row r="14821" spans="1:9" x14ac:dyDescent="0.25">
      <c r="A14821" t="s">
        <v>972</v>
      </c>
      <c r="B14821" s="74" t="s">
        <v>213</v>
      </c>
      <c r="C14821" s="76" t="s">
        <v>842</v>
      </c>
      <c r="D14821" t="s">
        <v>980</v>
      </c>
      <c r="E14821" s="82">
        <v>7.6</v>
      </c>
      <c r="F14821" t="s">
        <v>973</v>
      </c>
      <c r="G14821" s="83">
        <v>43080</v>
      </c>
      <c r="I14821">
        <v>2017</v>
      </c>
    </row>
    <row r="14822" spans="1:9" x14ac:dyDescent="0.25">
      <c r="A14822" t="s">
        <v>972</v>
      </c>
      <c r="B14822" t="s">
        <v>239</v>
      </c>
      <c r="C14822" s="76" t="s">
        <v>842</v>
      </c>
      <c r="D14822" t="s">
        <v>980</v>
      </c>
      <c r="E14822" s="82">
        <v>3.8</v>
      </c>
      <c r="F14822" t="s">
        <v>973</v>
      </c>
      <c r="G14822" s="83">
        <v>43404</v>
      </c>
      <c r="I14822">
        <v>2018</v>
      </c>
    </row>
    <row r="14823" spans="1:9" x14ac:dyDescent="0.25">
      <c r="A14823" t="s">
        <v>972</v>
      </c>
      <c r="B14823" t="s">
        <v>116</v>
      </c>
      <c r="C14823" s="76" t="s">
        <v>842</v>
      </c>
      <c r="D14823" t="s">
        <v>980</v>
      </c>
      <c r="E14823" s="82">
        <v>5</v>
      </c>
      <c r="F14823" t="s">
        <v>973</v>
      </c>
      <c r="G14823" s="83">
        <v>43185</v>
      </c>
      <c r="I14823">
        <v>2018</v>
      </c>
    </row>
    <row r="14824" spans="1:9" x14ac:dyDescent="0.25">
      <c r="A14824" t="s">
        <v>972</v>
      </c>
      <c r="B14824" t="s">
        <v>240</v>
      </c>
      <c r="C14824" s="76" t="s">
        <v>842</v>
      </c>
      <c r="D14824" t="s">
        <v>980</v>
      </c>
      <c r="E14824" s="82">
        <v>7.6</v>
      </c>
      <c r="F14824" t="s">
        <v>973</v>
      </c>
      <c r="G14824" s="83">
        <v>43152</v>
      </c>
      <c r="I14824">
        <v>2018</v>
      </c>
    </row>
    <row r="14825" spans="1:9" x14ac:dyDescent="0.25">
      <c r="A14825" t="s">
        <v>972</v>
      </c>
      <c r="B14825" t="s">
        <v>232</v>
      </c>
      <c r="C14825" s="76" t="s">
        <v>842</v>
      </c>
      <c r="D14825" t="s">
        <v>980</v>
      </c>
      <c r="E14825" s="82">
        <v>6</v>
      </c>
      <c r="F14825" t="s">
        <v>973</v>
      </c>
      <c r="G14825" s="83">
        <v>43215</v>
      </c>
      <c r="I14825">
        <v>2018</v>
      </c>
    </row>
    <row r="14826" spans="1:9" x14ac:dyDescent="0.25">
      <c r="A14826" t="s">
        <v>972</v>
      </c>
      <c r="B14826" t="s">
        <v>79</v>
      </c>
      <c r="C14826" s="76" t="s">
        <v>842</v>
      </c>
      <c r="D14826" t="s">
        <v>980</v>
      </c>
      <c r="E14826" s="82">
        <v>10</v>
      </c>
      <c r="F14826" t="s">
        <v>973</v>
      </c>
      <c r="G14826" s="83">
        <v>43090</v>
      </c>
      <c r="I14826">
        <v>2017</v>
      </c>
    </row>
    <row r="14827" spans="1:9" x14ac:dyDescent="0.25">
      <c r="A14827" t="s">
        <v>972</v>
      </c>
      <c r="B14827" t="s">
        <v>186</v>
      </c>
      <c r="C14827" s="76" t="s">
        <v>842</v>
      </c>
      <c r="D14827" t="s">
        <v>980</v>
      </c>
      <c r="E14827" s="82">
        <v>3.8</v>
      </c>
      <c r="F14827" t="s">
        <v>973</v>
      </c>
      <c r="G14827" s="83">
        <v>43165</v>
      </c>
      <c r="I14827">
        <v>2018</v>
      </c>
    </row>
    <row r="14828" spans="1:9" x14ac:dyDescent="0.25">
      <c r="A14828" t="s">
        <v>972</v>
      </c>
      <c r="B14828" t="s">
        <v>253</v>
      </c>
      <c r="C14828" s="76" t="s">
        <v>842</v>
      </c>
      <c r="D14828" t="s">
        <v>980</v>
      </c>
      <c r="E14828" s="82">
        <v>3.8</v>
      </c>
      <c r="F14828" t="s">
        <v>973</v>
      </c>
      <c r="G14828" s="83">
        <v>43075</v>
      </c>
      <c r="I14828">
        <v>2017</v>
      </c>
    </row>
    <row r="14829" spans="1:9" x14ac:dyDescent="0.25">
      <c r="A14829" t="s">
        <v>972</v>
      </c>
      <c r="B14829" t="s">
        <v>155</v>
      </c>
      <c r="C14829" s="76" t="s">
        <v>842</v>
      </c>
      <c r="D14829" t="s">
        <v>980</v>
      </c>
      <c r="E14829" s="82">
        <v>142.5</v>
      </c>
      <c r="F14829" t="s">
        <v>973</v>
      </c>
      <c r="G14829" s="83">
        <v>43725</v>
      </c>
      <c r="I14829">
        <v>2019</v>
      </c>
    </row>
    <row r="14830" spans="1:9" x14ac:dyDescent="0.25">
      <c r="A14830" t="s">
        <v>972</v>
      </c>
      <c r="B14830" t="s">
        <v>170</v>
      </c>
      <c r="C14830" s="76" t="s">
        <v>842</v>
      </c>
      <c r="D14830" t="s">
        <v>980</v>
      </c>
      <c r="E14830" s="82">
        <v>2.5</v>
      </c>
      <c r="F14830" t="s">
        <v>973</v>
      </c>
      <c r="G14830" s="83">
        <v>43213</v>
      </c>
      <c r="I14830">
        <v>2018</v>
      </c>
    </row>
    <row r="14831" spans="1:9" x14ac:dyDescent="0.25">
      <c r="A14831" t="s">
        <v>972</v>
      </c>
      <c r="B14831" t="s">
        <v>223</v>
      </c>
      <c r="C14831" s="76" t="s">
        <v>842</v>
      </c>
      <c r="D14831" t="s">
        <v>980</v>
      </c>
      <c r="E14831" s="82">
        <v>6</v>
      </c>
      <c r="F14831" t="s">
        <v>973</v>
      </c>
      <c r="G14831" s="83">
        <v>43122</v>
      </c>
      <c r="I14831">
        <v>2018</v>
      </c>
    </row>
    <row r="14832" spans="1:9" x14ac:dyDescent="0.25">
      <c r="A14832" t="s">
        <v>972</v>
      </c>
      <c r="B14832" t="s">
        <v>253</v>
      </c>
      <c r="C14832" s="76" t="s">
        <v>842</v>
      </c>
      <c r="D14832" t="s">
        <v>980</v>
      </c>
      <c r="E14832" s="82">
        <v>3.8</v>
      </c>
      <c r="F14832" t="s">
        <v>973</v>
      </c>
      <c r="G14832" s="83">
        <v>43081</v>
      </c>
      <c r="I14832">
        <v>2017</v>
      </c>
    </row>
    <row r="14833" spans="1:9" x14ac:dyDescent="0.25">
      <c r="A14833" t="s">
        <v>972</v>
      </c>
      <c r="B14833" t="s">
        <v>115</v>
      </c>
      <c r="C14833" s="76" t="s">
        <v>842</v>
      </c>
      <c r="D14833" t="s">
        <v>980</v>
      </c>
      <c r="E14833" s="82">
        <v>7.6</v>
      </c>
      <c r="F14833" t="s">
        <v>973</v>
      </c>
      <c r="G14833" s="83">
        <v>43074</v>
      </c>
      <c r="I14833">
        <v>2017</v>
      </c>
    </row>
    <row r="14834" spans="1:9" x14ac:dyDescent="0.25">
      <c r="A14834" t="s">
        <v>972</v>
      </c>
      <c r="B14834" t="s">
        <v>232</v>
      </c>
      <c r="C14834" s="76" t="s">
        <v>842</v>
      </c>
      <c r="D14834" t="s">
        <v>980</v>
      </c>
      <c r="E14834" s="82">
        <v>11.4</v>
      </c>
      <c r="F14834" t="s">
        <v>973</v>
      </c>
      <c r="G14834" s="83">
        <v>43095</v>
      </c>
      <c r="I14834">
        <v>2017</v>
      </c>
    </row>
    <row r="14835" spans="1:9" x14ac:dyDescent="0.25">
      <c r="A14835" t="s">
        <v>972</v>
      </c>
      <c r="B14835" t="s">
        <v>119</v>
      </c>
      <c r="C14835" s="76" t="s">
        <v>842</v>
      </c>
      <c r="D14835" t="s">
        <v>980</v>
      </c>
      <c r="E14835" s="82">
        <v>5</v>
      </c>
      <c r="F14835" t="s">
        <v>973</v>
      </c>
      <c r="G14835" s="83">
        <v>43080</v>
      </c>
      <c r="I14835">
        <v>2017</v>
      </c>
    </row>
    <row r="14836" spans="1:9" x14ac:dyDescent="0.25">
      <c r="A14836" t="s">
        <v>972</v>
      </c>
      <c r="B14836" t="s">
        <v>251</v>
      </c>
      <c r="C14836" s="76" t="s">
        <v>842</v>
      </c>
      <c r="D14836" t="s">
        <v>980</v>
      </c>
      <c r="E14836" s="82">
        <v>3.8</v>
      </c>
      <c r="F14836" t="s">
        <v>973</v>
      </c>
      <c r="G14836" s="83">
        <v>43132</v>
      </c>
      <c r="I14836">
        <v>2018</v>
      </c>
    </row>
    <row r="14837" spans="1:9" x14ac:dyDescent="0.25">
      <c r="A14837" t="s">
        <v>972</v>
      </c>
      <c r="B14837" t="s">
        <v>119</v>
      </c>
      <c r="C14837" s="76" t="s">
        <v>842</v>
      </c>
      <c r="D14837" t="s">
        <v>980</v>
      </c>
      <c r="E14837" s="82">
        <v>5</v>
      </c>
      <c r="F14837" t="s">
        <v>973</v>
      </c>
      <c r="G14837" s="83">
        <v>43073</v>
      </c>
      <c r="I14837">
        <v>2017</v>
      </c>
    </row>
    <row r="14838" spans="1:9" x14ac:dyDescent="0.25">
      <c r="A14838" t="s">
        <v>972</v>
      </c>
      <c r="B14838" t="s">
        <v>239</v>
      </c>
      <c r="C14838" s="76" t="s">
        <v>842</v>
      </c>
      <c r="D14838" t="s">
        <v>980</v>
      </c>
      <c r="E14838" s="82">
        <v>6</v>
      </c>
      <c r="F14838" t="s">
        <v>973</v>
      </c>
      <c r="G14838" s="83">
        <v>43133</v>
      </c>
      <c r="I14838">
        <v>2018</v>
      </c>
    </row>
    <row r="14839" spans="1:9" x14ac:dyDescent="0.25">
      <c r="A14839" t="s">
        <v>972</v>
      </c>
      <c r="B14839" t="s">
        <v>219</v>
      </c>
      <c r="C14839" s="76" t="s">
        <v>842</v>
      </c>
      <c r="D14839" t="s">
        <v>980</v>
      </c>
      <c r="E14839" s="82">
        <v>3.36</v>
      </c>
      <c r="F14839" t="s">
        <v>973</v>
      </c>
      <c r="G14839" s="83">
        <v>43069</v>
      </c>
      <c r="I14839">
        <v>2017</v>
      </c>
    </row>
    <row r="14840" spans="1:9" x14ac:dyDescent="0.25">
      <c r="A14840" t="s">
        <v>972</v>
      </c>
      <c r="B14840" t="s">
        <v>79</v>
      </c>
      <c r="C14840" s="76" t="s">
        <v>842</v>
      </c>
      <c r="D14840" t="s">
        <v>980</v>
      </c>
      <c r="E14840" s="82">
        <v>27.6</v>
      </c>
      <c r="F14840" t="s">
        <v>973</v>
      </c>
      <c r="G14840" s="83">
        <v>43159</v>
      </c>
      <c r="I14840">
        <v>2018</v>
      </c>
    </row>
    <row r="14841" spans="1:9" x14ac:dyDescent="0.25">
      <c r="A14841" t="s">
        <v>972</v>
      </c>
      <c r="B14841" t="s">
        <v>186</v>
      </c>
      <c r="C14841" s="76" t="s">
        <v>842</v>
      </c>
      <c r="D14841" t="s">
        <v>980</v>
      </c>
      <c r="E14841" s="82">
        <v>10</v>
      </c>
      <c r="F14841" t="s">
        <v>973</v>
      </c>
      <c r="G14841" s="83">
        <v>43145</v>
      </c>
      <c r="I14841">
        <v>2018</v>
      </c>
    </row>
    <row r="14842" spans="1:9" x14ac:dyDescent="0.25">
      <c r="A14842" t="s">
        <v>972</v>
      </c>
      <c r="B14842" t="s">
        <v>177</v>
      </c>
      <c r="C14842" s="76" t="s">
        <v>842</v>
      </c>
      <c r="D14842" t="s">
        <v>980</v>
      </c>
      <c r="E14842" s="82">
        <v>3.8</v>
      </c>
      <c r="F14842" t="s">
        <v>973</v>
      </c>
      <c r="G14842" s="83">
        <v>43166</v>
      </c>
      <c r="I14842">
        <v>2018</v>
      </c>
    </row>
    <row r="14843" spans="1:9" x14ac:dyDescent="0.25">
      <c r="A14843" t="s">
        <v>972</v>
      </c>
      <c r="B14843" t="s">
        <v>175</v>
      </c>
      <c r="C14843" s="76" t="s">
        <v>842</v>
      </c>
      <c r="D14843" t="s">
        <v>980</v>
      </c>
      <c r="E14843" s="82">
        <v>6.96</v>
      </c>
      <c r="F14843" t="s">
        <v>973</v>
      </c>
      <c r="G14843" s="83">
        <v>43252</v>
      </c>
      <c r="I14843">
        <v>2018</v>
      </c>
    </row>
    <row r="14844" spans="1:9" x14ac:dyDescent="0.25">
      <c r="A14844" t="s">
        <v>972</v>
      </c>
      <c r="B14844" t="s">
        <v>15</v>
      </c>
      <c r="C14844" s="76" t="s">
        <v>842</v>
      </c>
      <c r="D14844" t="s">
        <v>980</v>
      </c>
      <c r="E14844" s="82">
        <v>5.22</v>
      </c>
      <c r="F14844" t="s">
        <v>973</v>
      </c>
      <c r="G14844" s="83">
        <v>43136</v>
      </c>
      <c r="I14844">
        <v>2018</v>
      </c>
    </row>
    <row r="14845" spans="1:9" x14ac:dyDescent="0.25">
      <c r="A14845" t="s">
        <v>972</v>
      </c>
      <c r="B14845" s="74" t="s">
        <v>213</v>
      </c>
      <c r="C14845" s="76" t="s">
        <v>842</v>
      </c>
      <c r="D14845" t="s">
        <v>980</v>
      </c>
      <c r="E14845" s="82">
        <v>3.8</v>
      </c>
      <c r="F14845" t="s">
        <v>973</v>
      </c>
      <c r="G14845" s="83">
        <v>43112</v>
      </c>
      <c r="I14845">
        <v>2018</v>
      </c>
    </row>
    <row r="14846" spans="1:9" x14ac:dyDescent="0.25">
      <c r="A14846" t="s">
        <v>972</v>
      </c>
      <c r="B14846" t="s">
        <v>257</v>
      </c>
      <c r="C14846" s="76" t="s">
        <v>842</v>
      </c>
      <c r="D14846" t="s">
        <v>980</v>
      </c>
      <c r="E14846" s="82">
        <v>7.6</v>
      </c>
      <c r="F14846" t="s">
        <v>973</v>
      </c>
      <c r="G14846" s="83">
        <v>43098</v>
      </c>
      <c r="I14846">
        <v>2017</v>
      </c>
    </row>
    <row r="14847" spans="1:9" x14ac:dyDescent="0.25">
      <c r="A14847" t="s">
        <v>972</v>
      </c>
      <c r="B14847" t="s">
        <v>239</v>
      </c>
      <c r="C14847" s="76" t="s">
        <v>842</v>
      </c>
      <c r="D14847" t="s">
        <v>980</v>
      </c>
      <c r="E14847" s="82">
        <v>7.6</v>
      </c>
      <c r="F14847" t="s">
        <v>973</v>
      </c>
      <c r="G14847" s="83">
        <v>43263</v>
      </c>
      <c r="I14847">
        <v>2018</v>
      </c>
    </row>
    <row r="14848" spans="1:9" x14ac:dyDescent="0.25">
      <c r="A14848" t="s">
        <v>972</v>
      </c>
      <c r="B14848" t="s">
        <v>248</v>
      </c>
      <c r="C14848" s="76" t="s">
        <v>842</v>
      </c>
      <c r="D14848" t="s">
        <v>980</v>
      </c>
      <c r="E14848" s="82">
        <v>10</v>
      </c>
      <c r="F14848" t="s">
        <v>973</v>
      </c>
      <c r="G14848" s="83">
        <v>43097</v>
      </c>
      <c r="I14848">
        <v>2017</v>
      </c>
    </row>
    <row r="14849" spans="1:9" x14ac:dyDescent="0.25">
      <c r="A14849" t="s">
        <v>972</v>
      </c>
      <c r="B14849" t="s">
        <v>175</v>
      </c>
      <c r="C14849" s="76" t="s">
        <v>842</v>
      </c>
      <c r="D14849" t="s">
        <v>980</v>
      </c>
      <c r="E14849" s="82">
        <v>11.4</v>
      </c>
      <c r="F14849" t="s">
        <v>973</v>
      </c>
      <c r="G14849" s="83">
        <v>43097</v>
      </c>
      <c r="I14849">
        <v>2017</v>
      </c>
    </row>
    <row r="14850" spans="1:9" x14ac:dyDescent="0.25">
      <c r="A14850" t="s">
        <v>972</v>
      </c>
      <c r="B14850" t="s">
        <v>248</v>
      </c>
      <c r="C14850" s="76" t="s">
        <v>842</v>
      </c>
      <c r="D14850" t="s">
        <v>980</v>
      </c>
      <c r="E14850" s="82">
        <v>4.1399999999999997</v>
      </c>
      <c r="F14850" t="s">
        <v>973</v>
      </c>
      <c r="G14850" s="83">
        <v>43109</v>
      </c>
      <c r="I14850">
        <v>2018</v>
      </c>
    </row>
    <row r="14851" spans="1:9" x14ac:dyDescent="0.25">
      <c r="A14851" t="s">
        <v>972</v>
      </c>
      <c r="B14851" t="s">
        <v>203</v>
      </c>
      <c r="C14851" s="76" t="s">
        <v>842</v>
      </c>
      <c r="D14851" t="s">
        <v>980</v>
      </c>
      <c r="E14851" s="82">
        <v>66.599999999999994</v>
      </c>
      <c r="F14851" t="s">
        <v>973</v>
      </c>
      <c r="G14851" s="83">
        <v>43452</v>
      </c>
      <c r="I14851">
        <v>2018</v>
      </c>
    </row>
    <row r="14852" spans="1:9" x14ac:dyDescent="0.25">
      <c r="A14852" t="s">
        <v>972</v>
      </c>
      <c r="B14852" t="s">
        <v>63</v>
      </c>
      <c r="C14852" s="76" t="s">
        <v>842</v>
      </c>
      <c r="D14852" t="s">
        <v>980</v>
      </c>
      <c r="E14852" s="82">
        <v>11.4</v>
      </c>
      <c r="F14852" t="s">
        <v>973</v>
      </c>
      <c r="G14852" s="83">
        <v>43164</v>
      </c>
      <c r="I14852">
        <v>2018</v>
      </c>
    </row>
    <row r="14853" spans="1:9" x14ac:dyDescent="0.25">
      <c r="A14853" t="s">
        <v>972</v>
      </c>
      <c r="B14853" t="s">
        <v>171</v>
      </c>
      <c r="C14853" s="76" t="s">
        <v>842</v>
      </c>
      <c r="D14853" t="s">
        <v>980</v>
      </c>
      <c r="E14853" s="82">
        <v>3</v>
      </c>
      <c r="F14853" t="s">
        <v>973</v>
      </c>
      <c r="G14853" s="83">
        <v>43075</v>
      </c>
      <c r="I14853">
        <v>2017</v>
      </c>
    </row>
    <row r="14854" spans="1:9" x14ac:dyDescent="0.25">
      <c r="A14854" t="s">
        <v>972</v>
      </c>
      <c r="B14854" t="s">
        <v>252</v>
      </c>
      <c r="C14854" s="76" t="s">
        <v>842</v>
      </c>
      <c r="D14854" t="s">
        <v>980</v>
      </c>
      <c r="E14854" s="82">
        <v>3</v>
      </c>
      <c r="F14854" t="s">
        <v>973</v>
      </c>
      <c r="G14854" s="83">
        <v>43119</v>
      </c>
      <c r="I14854">
        <v>2018</v>
      </c>
    </row>
    <row r="14855" spans="1:9" x14ac:dyDescent="0.25">
      <c r="A14855" t="s">
        <v>972</v>
      </c>
      <c r="B14855" t="s">
        <v>177</v>
      </c>
      <c r="C14855" s="76" t="s">
        <v>842</v>
      </c>
      <c r="D14855" t="s">
        <v>980</v>
      </c>
      <c r="E14855" s="82">
        <v>3</v>
      </c>
      <c r="F14855" t="s">
        <v>973</v>
      </c>
      <c r="G14855" s="83">
        <v>43116</v>
      </c>
      <c r="I14855">
        <v>2018</v>
      </c>
    </row>
    <row r="14856" spans="1:9" x14ac:dyDescent="0.25">
      <c r="A14856" t="s">
        <v>972</v>
      </c>
      <c r="B14856" t="s">
        <v>253</v>
      </c>
      <c r="C14856" s="76" t="s">
        <v>842</v>
      </c>
      <c r="D14856" t="s">
        <v>980</v>
      </c>
      <c r="E14856" s="82">
        <v>6</v>
      </c>
      <c r="F14856" t="s">
        <v>973</v>
      </c>
      <c r="G14856" s="83">
        <v>43157</v>
      </c>
      <c r="I14856">
        <v>2018</v>
      </c>
    </row>
    <row r="14857" spans="1:9" x14ac:dyDescent="0.25">
      <c r="A14857" t="s">
        <v>972</v>
      </c>
      <c r="B14857" t="s">
        <v>105</v>
      </c>
      <c r="C14857" s="76" t="s">
        <v>842</v>
      </c>
      <c r="D14857" t="s">
        <v>980</v>
      </c>
      <c r="E14857" s="82">
        <v>7.2</v>
      </c>
      <c r="F14857" t="s">
        <v>973</v>
      </c>
      <c r="G14857" s="83">
        <v>43088</v>
      </c>
      <c r="I14857">
        <v>2017</v>
      </c>
    </row>
    <row r="14858" spans="1:9" x14ac:dyDescent="0.25">
      <c r="A14858" t="s">
        <v>972</v>
      </c>
      <c r="B14858" t="s">
        <v>253</v>
      </c>
      <c r="C14858" s="76" t="s">
        <v>842</v>
      </c>
      <c r="D14858" t="s">
        <v>980</v>
      </c>
      <c r="E14858" s="82">
        <v>3.8</v>
      </c>
      <c r="F14858" t="s">
        <v>973</v>
      </c>
      <c r="G14858" s="83">
        <v>43125</v>
      </c>
      <c r="I14858">
        <v>2018</v>
      </c>
    </row>
    <row r="14859" spans="1:9" x14ac:dyDescent="0.25">
      <c r="A14859" t="s">
        <v>972</v>
      </c>
      <c r="B14859" t="s">
        <v>140</v>
      </c>
      <c r="C14859" s="76" t="s">
        <v>842</v>
      </c>
      <c r="D14859" t="s">
        <v>980</v>
      </c>
      <c r="E14859" s="82">
        <v>299.7</v>
      </c>
      <c r="F14859" t="s">
        <v>973</v>
      </c>
      <c r="G14859" s="83">
        <v>44005</v>
      </c>
      <c r="I14859">
        <v>2020</v>
      </c>
    </row>
    <row r="14860" spans="1:9" x14ac:dyDescent="0.25">
      <c r="A14860" t="s">
        <v>972</v>
      </c>
      <c r="B14860" t="s">
        <v>248</v>
      </c>
      <c r="C14860" s="76" t="s">
        <v>842</v>
      </c>
      <c r="D14860" t="s">
        <v>980</v>
      </c>
      <c r="E14860" s="82">
        <v>7.6</v>
      </c>
      <c r="F14860" t="s">
        <v>973</v>
      </c>
      <c r="G14860" s="83">
        <v>43245</v>
      </c>
      <c r="I14860">
        <v>2018</v>
      </c>
    </row>
    <row r="14861" spans="1:9" x14ac:dyDescent="0.25">
      <c r="A14861" t="s">
        <v>972</v>
      </c>
      <c r="B14861" t="s">
        <v>248</v>
      </c>
      <c r="C14861" s="76" t="s">
        <v>842</v>
      </c>
      <c r="D14861" t="s">
        <v>980</v>
      </c>
      <c r="E14861" s="82">
        <v>6</v>
      </c>
      <c r="F14861" t="s">
        <v>973</v>
      </c>
      <c r="G14861" s="83">
        <v>43087</v>
      </c>
      <c r="I14861">
        <v>2017</v>
      </c>
    </row>
    <row r="14862" spans="1:9" x14ac:dyDescent="0.25">
      <c r="A14862" t="s">
        <v>972</v>
      </c>
      <c r="B14862" t="s">
        <v>119</v>
      </c>
      <c r="C14862" s="76" t="s">
        <v>842</v>
      </c>
      <c r="D14862" t="s">
        <v>980</v>
      </c>
      <c r="E14862" s="82">
        <v>5</v>
      </c>
      <c r="F14862" t="s">
        <v>973</v>
      </c>
      <c r="G14862" s="83">
        <v>43080</v>
      </c>
      <c r="I14862">
        <v>2017</v>
      </c>
    </row>
    <row r="14863" spans="1:9" x14ac:dyDescent="0.25">
      <c r="A14863" t="s">
        <v>972</v>
      </c>
      <c r="B14863" t="s">
        <v>224</v>
      </c>
      <c r="C14863" s="76" t="s">
        <v>842</v>
      </c>
      <c r="D14863" t="s">
        <v>980</v>
      </c>
      <c r="E14863" s="82">
        <v>10</v>
      </c>
      <c r="F14863" t="s">
        <v>973</v>
      </c>
      <c r="G14863" s="83">
        <v>43129</v>
      </c>
      <c r="I14863">
        <v>2018</v>
      </c>
    </row>
    <row r="14864" spans="1:9" x14ac:dyDescent="0.25">
      <c r="A14864" t="s">
        <v>972</v>
      </c>
      <c r="B14864" t="s">
        <v>116</v>
      </c>
      <c r="C14864" s="76" t="s">
        <v>842</v>
      </c>
      <c r="D14864" t="s">
        <v>980</v>
      </c>
      <c r="E14864" s="82">
        <v>7.6</v>
      </c>
      <c r="F14864" t="s">
        <v>973</v>
      </c>
      <c r="G14864" s="83">
        <v>43122</v>
      </c>
      <c r="I14864">
        <v>2018</v>
      </c>
    </row>
    <row r="14865" spans="1:9" x14ac:dyDescent="0.25">
      <c r="A14865" t="s">
        <v>972</v>
      </c>
      <c r="B14865" t="s">
        <v>177</v>
      </c>
      <c r="C14865" s="76" t="s">
        <v>842</v>
      </c>
      <c r="D14865" t="s">
        <v>980</v>
      </c>
      <c r="E14865" s="82">
        <v>5</v>
      </c>
      <c r="F14865" t="s">
        <v>973</v>
      </c>
      <c r="G14865" s="83">
        <v>43157</v>
      </c>
      <c r="I14865">
        <v>2018</v>
      </c>
    </row>
    <row r="14866" spans="1:9" x14ac:dyDescent="0.25">
      <c r="A14866" t="s">
        <v>972</v>
      </c>
      <c r="B14866" t="s">
        <v>275</v>
      </c>
      <c r="C14866" s="76" t="s">
        <v>842</v>
      </c>
      <c r="D14866" t="s">
        <v>980</v>
      </c>
      <c r="E14866" s="82">
        <v>5</v>
      </c>
      <c r="F14866" t="s">
        <v>973</v>
      </c>
      <c r="G14866" s="83">
        <v>43087</v>
      </c>
      <c r="I14866">
        <v>2017</v>
      </c>
    </row>
    <row r="14867" spans="1:9" x14ac:dyDescent="0.25">
      <c r="A14867" t="s">
        <v>972</v>
      </c>
      <c r="B14867" t="s">
        <v>133</v>
      </c>
      <c r="C14867" s="76" t="s">
        <v>842</v>
      </c>
      <c r="D14867" t="s">
        <v>980</v>
      </c>
      <c r="E14867" s="82">
        <v>7.6</v>
      </c>
      <c r="F14867" t="s">
        <v>973</v>
      </c>
      <c r="G14867" s="83">
        <v>43196</v>
      </c>
      <c r="I14867">
        <v>2018</v>
      </c>
    </row>
    <row r="14868" spans="1:9" x14ac:dyDescent="0.25">
      <c r="A14868" t="s">
        <v>972</v>
      </c>
      <c r="B14868" t="s">
        <v>63</v>
      </c>
      <c r="C14868" s="76" t="s">
        <v>842</v>
      </c>
      <c r="D14868" t="s">
        <v>980</v>
      </c>
      <c r="E14868" s="82">
        <v>4.6399999999999997</v>
      </c>
      <c r="F14868" t="s">
        <v>973</v>
      </c>
      <c r="G14868" s="83">
        <v>43081</v>
      </c>
      <c r="I14868">
        <v>2017</v>
      </c>
    </row>
    <row r="14869" spans="1:9" x14ac:dyDescent="0.25">
      <c r="A14869" t="s">
        <v>972</v>
      </c>
      <c r="B14869" t="s">
        <v>126</v>
      </c>
      <c r="C14869" s="76" t="s">
        <v>842</v>
      </c>
      <c r="D14869" t="s">
        <v>980</v>
      </c>
      <c r="E14869" s="82">
        <v>7.6</v>
      </c>
      <c r="F14869" t="s">
        <v>973</v>
      </c>
      <c r="G14869" s="83">
        <v>43087</v>
      </c>
      <c r="I14869">
        <v>2017</v>
      </c>
    </row>
    <row r="14870" spans="1:9" x14ac:dyDescent="0.25">
      <c r="A14870" t="s">
        <v>972</v>
      </c>
      <c r="B14870" t="s">
        <v>171</v>
      </c>
      <c r="C14870" s="76" t="s">
        <v>842</v>
      </c>
      <c r="D14870" t="s">
        <v>980</v>
      </c>
      <c r="E14870" s="82">
        <v>7.6</v>
      </c>
      <c r="F14870" t="s">
        <v>973</v>
      </c>
      <c r="G14870" s="83">
        <v>43173</v>
      </c>
      <c r="I14870">
        <v>2018</v>
      </c>
    </row>
    <row r="14871" spans="1:9" x14ac:dyDescent="0.25">
      <c r="A14871" t="s">
        <v>972</v>
      </c>
      <c r="B14871" t="s">
        <v>119</v>
      </c>
      <c r="C14871" s="76" t="s">
        <v>842</v>
      </c>
      <c r="D14871" t="s">
        <v>980</v>
      </c>
      <c r="E14871" s="82">
        <v>6.6</v>
      </c>
      <c r="F14871" t="s">
        <v>973</v>
      </c>
      <c r="G14871" s="83">
        <v>43145</v>
      </c>
      <c r="I14871">
        <v>2018</v>
      </c>
    </row>
    <row r="14872" spans="1:9" x14ac:dyDescent="0.25">
      <c r="A14872" t="s">
        <v>972</v>
      </c>
      <c r="B14872" t="s">
        <v>246</v>
      </c>
      <c r="C14872" s="76" t="s">
        <v>842</v>
      </c>
      <c r="D14872" t="s">
        <v>980</v>
      </c>
      <c r="E14872" s="82">
        <v>6</v>
      </c>
      <c r="F14872" t="s">
        <v>973</v>
      </c>
      <c r="G14872" s="83">
        <v>43089</v>
      </c>
      <c r="I14872">
        <v>2017</v>
      </c>
    </row>
    <row r="14873" spans="1:9" x14ac:dyDescent="0.25">
      <c r="A14873" t="s">
        <v>972</v>
      </c>
      <c r="B14873" t="s">
        <v>233</v>
      </c>
      <c r="C14873" s="76" t="s">
        <v>842</v>
      </c>
      <c r="D14873" t="s">
        <v>980</v>
      </c>
      <c r="E14873" s="82">
        <v>3</v>
      </c>
      <c r="F14873" t="s">
        <v>973</v>
      </c>
      <c r="G14873" s="83">
        <v>43118</v>
      </c>
      <c r="I14873">
        <v>2018</v>
      </c>
    </row>
    <row r="14874" spans="1:9" x14ac:dyDescent="0.25">
      <c r="A14874" t="s">
        <v>972</v>
      </c>
      <c r="B14874" t="s">
        <v>185</v>
      </c>
      <c r="C14874" s="76" t="s">
        <v>842</v>
      </c>
      <c r="D14874" t="s">
        <v>980</v>
      </c>
      <c r="E14874" s="82">
        <v>145</v>
      </c>
      <c r="F14874" t="s">
        <v>973</v>
      </c>
      <c r="G14874" s="83">
        <v>43679</v>
      </c>
      <c r="I14874">
        <v>2019</v>
      </c>
    </row>
    <row r="14875" spans="1:9" x14ac:dyDescent="0.25">
      <c r="A14875" t="s">
        <v>972</v>
      </c>
      <c r="B14875" t="s">
        <v>242</v>
      </c>
      <c r="C14875" s="76" t="s">
        <v>842</v>
      </c>
      <c r="D14875" t="s">
        <v>980</v>
      </c>
      <c r="E14875" s="82">
        <v>6</v>
      </c>
      <c r="F14875" t="s">
        <v>973</v>
      </c>
      <c r="G14875" s="83">
        <v>43087</v>
      </c>
      <c r="I14875">
        <v>2017</v>
      </c>
    </row>
    <row r="14876" spans="1:9" x14ac:dyDescent="0.25">
      <c r="A14876" t="s">
        <v>972</v>
      </c>
      <c r="B14876" t="s">
        <v>177</v>
      </c>
      <c r="C14876" s="76" t="s">
        <v>842</v>
      </c>
      <c r="D14876" t="s">
        <v>980</v>
      </c>
      <c r="E14876" s="82">
        <v>11.4</v>
      </c>
      <c r="F14876" t="s">
        <v>973</v>
      </c>
      <c r="G14876" s="83">
        <v>43123</v>
      </c>
      <c r="I14876">
        <v>2018</v>
      </c>
    </row>
    <row r="14877" spans="1:9" x14ac:dyDescent="0.25">
      <c r="A14877" t="s">
        <v>972</v>
      </c>
      <c r="B14877" t="s">
        <v>136</v>
      </c>
      <c r="C14877" s="76" t="s">
        <v>842</v>
      </c>
      <c r="D14877" t="s">
        <v>980</v>
      </c>
      <c r="E14877" s="82">
        <v>10</v>
      </c>
      <c r="F14877" t="s">
        <v>973</v>
      </c>
      <c r="G14877" s="83">
        <v>43102</v>
      </c>
      <c r="I14877">
        <v>2018</v>
      </c>
    </row>
    <row r="14878" spans="1:9" x14ac:dyDescent="0.25">
      <c r="A14878" t="s">
        <v>972</v>
      </c>
      <c r="B14878" t="s">
        <v>182</v>
      </c>
      <c r="C14878" s="76" t="s">
        <v>842</v>
      </c>
      <c r="D14878" t="s">
        <v>980</v>
      </c>
      <c r="E14878" s="82">
        <v>10</v>
      </c>
      <c r="F14878" t="s">
        <v>973</v>
      </c>
      <c r="G14878" s="83">
        <v>43159</v>
      </c>
      <c r="I14878">
        <v>2018</v>
      </c>
    </row>
    <row r="14879" spans="1:9" x14ac:dyDescent="0.25">
      <c r="A14879" t="s">
        <v>972</v>
      </c>
      <c r="B14879" t="s">
        <v>230</v>
      </c>
      <c r="C14879" s="76" t="s">
        <v>842</v>
      </c>
      <c r="D14879" t="s">
        <v>980</v>
      </c>
      <c r="E14879" s="82">
        <v>6.6</v>
      </c>
      <c r="F14879" t="s">
        <v>973</v>
      </c>
      <c r="G14879" s="83">
        <v>43208</v>
      </c>
      <c r="I14879">
        <v>2018</v>
      </c>
    </row>
    <row r="14880" spans="1:9" x14ac:dyDescent="0.25">
      <c r="A14880" t="s">
        <v>972</v>
      </c>
      <c r="B14880" t="s">
        <v>232</v>
      </c>
      <c r="C14880" s="76" t="s">
        <v>842</v>
      </c>
      <c r="D14880" t="s">
        <v>980</v>
      </c>
      <c r="E14880" s="82">
        <v>3</v>
      </c>
      <c r="F14880" t="s">
        <v>973</v>
      </c>
      <c r="G14880" s="83">
        <v>43115</v>
      </c>
      <c r="I14880">
        <v>2018</v>
      </c>
    </row>
    <row r="14881" spans="1:9" x14ac:dyDescent="0.25">
      <c r="A14881" t="s">
        <v>972</v>
      </c>
      <c r="B14881" t="s">
        <v>103</v>
      </c>
      <c r="C14881" s="76" t="s">
        <v>842</v>
      </c>
      <c r="D14881" t="s">
        <v>980</v>
      </c>
      <c r="E14881" s="82">
        <v>6</v>
      </c>
      <c r="F14881" t="s">
        <v>973</v>
      </c>
      <c r="G14881" s="83">
        <v>43242</v>
      </c>
      <c r="I14881">
        <v>2018</v>
      </c>
    </row>
    <row r="14882" spans="1:9" x14ac:dyDescent="0.25">
      <c r="A14882" t="s">
        <v>972</v>
      </c>
      <c r="B14882" t="s">
        <v>247</v>
      </c>
      <c r="C14882" s="76" t="s">
        <v>842</v>
      </c>
      <c r="D14882" t="s">
        <v>980</v>
      </c>
      <c r="E14882" s="82">
        <v>7.6</v>
      </c>
      <c r="F14882" t="s">
        <v>973</v>
      </c>
      <c r="G14882" s="83">
        <v>43164</v>
      </c>
      <c r="I14882">
        <v>2018</v>
      </c>
    </row>
    <row r="14883" spans="1:9" x14ac:dyDescent="0.25">
      <c r="A14883" t="s">
        <v>972</v>
      </c>
      <c r="B14883" t="s">
        <v>215</v>
      </c>
      <c r="C14883" s="76" t="s">
        <v>842</v>
      </c>
      <c r="D14883" t="s">
        <v>980</v>
      </c>
      <c r="E14883" s="82">
        <v>10</v>
      </c>
      <c r="F14883" t="s">
        <v>973</v>
      </c>
      <c r="G14883" s="83">
        <v>43087</v>
      </c>
      <c r="I14883">
        <v>2017</v>
      </c>
    </row>
    <row r="14884" spans="1:9" ht="14.45" customHeight="1" x14ac:dyDescent="0.25">
      <c r="A14884" t="s">
        <v>972</v>
      </c>
      <c r="B14884" t="s">
        <v>115</v>
      </c>
      <c r="C14884" s="76" t="s">
        <v>842</v>
      </c>
      <c r="D14884" t="s">
        <v>980</v>
      </c>
      <c r="E14884" s="82">
        <v>6</v>
      </c>
      <c r="F14884" t="s">
        <v>973</v>
      </c>
      <c r="G14884" s="83">
        <v>43138</v>
      </c>
      <c r="I14884">
        <v>2018</v>
      </c>
    </row>
    <row r="14885" spans="1:9" ht="14.45" customHeight="1" x14ac:dyDescent="0.25">
      <c r="A14885" t="s">
        <v>972</v>
      </c>
      <c r="B14885" t="s">
        <v>177</v>
      </c>
      <c r="C14885" s="76" t="s">
        <v>842</v>
      </c>
      <c r="D14885" t="s">
        <v>980</v>
      </c>
      <c r="E14885" s="82">
        <v>6</v>
      </c>
      <c r="F14885" t="s">
        <v>973</v>
      </c>
      <c r="G14885" s="83">
        <v>43157</v>
      </c>
      <c r="I14885">
        <v>2018</v>
      </c>
    </row>
    <row r="14886" spans="1:9" ht="14.45" customHeight="1" x14ac:dyDescent="0.25">
      <c r="A14886" t="s">
        <v>972</v>
      </c>
      <c r="B14886" t="s">
        <v>176</v>
      </c>
      <c r="C14886" s="76" t="s">
        <v>842</v>
      </c>
      <c r="D14886" t="s">
        <v>980</v>
      </c>
      <c r="E14886" s="82">
        <v>6</v>
      </c>
      <c r="F14886" t="s">
        <v>973</v>
      </c>
      <c r="G14886" s="83">
        <v>43263</v>
      </c>
      <c r="I14886">
        <v>2018</v>
      </c>
    </row>
    <row r="14887" spans="1:9" ht="14.45" customHeight="1" x14ac:dyDescent="0.25">
      <c r="A14887" t="s">
        <v>972</v>
      </c>
      <c r="B14887" t="s">
        <v>223</v>
      </c>
      <c r="C14887" s="76" t="s">
        <v>842</v>
      </c>
      <c r="D14887" t="s">
        <v>980</v>
      </c>
      <c r="E14887" s="82">
        <v>6</v>
      </c>
      <c r="F14887" t="s">
        <v>973</v>
      </c>
      <c r="G14887" s="83">
        <v>43124</v>
      </c>
      <c r="I14887">
        <v>2018</v>
      </c>
    </row>
    <row r="14888" spans="1:9" x14ac:dyDescent="0.25">
      <c r="A14888" t="s">
        <v>972</v>
      </c>
      <c r="B14888" t="s">
        <v>77</v>
      </c>
      <c r="C14888" s="76" t="s">
        <v>842</v>
      </c>
      <c r="D14888" t="s">
        <v>980</v>
      </c>
      <c r="E14888" s="82">
        <v>7.6</v>
      </c>
      <c r="F14888" t="s">
        <v>973</v>
      </c>
      <c r="G14888" s="83">
        <v>43144</v>
      </c>
      <c r="I14888">
        <v>2018</v>
      </c>
    </row>
    <row r="14889" spans="1:9" x14ac:dyDescent="0.25">
      <c r="A14889" t="s">
        <v>972</v>
      </c>
      <c r="B14889" t="s">
        <v>224</v>
      </c>
      <c r="C14889" s="76" t="s">
        <v>842</v>
      </c>
      <c r="D14889" t="s">
        <v>980</v>
      </c>
      <c r="E14889" s="82">
        <v>7.6</v>
      </c>
      <c r="F14889" t="s">
        <v>973</v>
      </c>
      <c r="G14889" s="83">
        <v>43196</v>
      </c>
      <c r="I14889">
        <v>2018</v>
      </c>
    </row>
    <row r="14890" spans="1:9" x14ac:dyDescent="0.25">
      <c r="A14890" t="s">
        <v>972</v>
      </c>
      <c r="B14890" t="s">
        <v>71</v>
      </c>
      <c r="C14890" s="76" t="s">
        <v>842</v>
      </c>
      <c r="D14890" t="s">
        <v>980</v>
      </c>
      <c r="E14890" s="82">
        <v>3.8</v>
      </c>
      <c r="F14890" t="s">
        <v>973</v>
      </c>
      <c r="G14890" s="83">
        <v>43133</v>
      </c>
      <c r="I14890">
        <v>2018</v>
      </c>
    </row>
    <row r="14891" spans="1:9" x14ac:dyDescent="0.25">
      <c r="A14891" t="s">
        <v>972</v>
      </c>
      <c r="B14891" t="s">
        <v>176</v>
      </c>
      <c r="C14891" s="76" t="s">
        <v>842</v>
      </c>
      <c r="D14891" t="s">
        <v>980</v>
      </c>
      <c r="E14891" s="82">
        <v>5</v>
      </c>
      <c r="F14891" t="s">
        <v>973</v>
      </c>
      <c r="G14891" s="83">
        <v>43081</v>
      </c>
      <c r="I14891">
        <v>2017</v>
      </c>
    </row>
    <row r="14892" spans="1:9" x14ac:dyDescent="0.25">
      <c r="A14892" t="s">
        <v>972</v>
      </c>
      <c r="B14892" t="s">
        <v>239</v>
      </c>
      <c r="C14892" s="76" t="s">
        <v>842</v>
      </c>
      <c r="D14892" t="s">
        <v>980</v>
      </c>
      <c r="E14892" s="82">
        <v>9.1300000000000008</v>
      </c>
      <c r="F14892" t="s">
        <v>973</v>
      </c>
      <c r="G14892" s="83">
        <v>43136</v>
      </c>
      <c r="I14892">
        <v>2018</v>
      </c>
    </row>
    <row r="14893" spans="1:9" x14ac:dyDescent="0.25">
      <c r="A14893" t="s">
        <v>972</v>
      </c>
      <c r="B14893" t="s">
        <v>93</v>
      </c>
      <c r="C14893" s="76" t="s">
        <v>842</v>
      </c>
      <c r="D14893" t="s">
        <v>980</v>
      </c>
      <c r="E14893" s="82">
        <v>5</v>
      </c>
      <c r="F14893" t="s">
        <v>973</v>
      </c>
      <c r="G14893" s="83">
        <v>43199</v>
      </c>
      <c r="I14893">
        <v>2018</v>
      </c>
    </row>
    <row r="14894" spans="1:9" x14ac:dyDescent="0.25">
      <c r="A14894" t="s">
        <v>972</v>
      </c>
      <c r="B14894" t="s">
        <v>0</v>
      </c>
      <c r="C14894" s="76" t="s">
        <v>842</v>
      </c>
      <c r="D14894" t="s">
        <v>980</v>
      </c>
      <c r="E14894" s="82">
        <v>5</v>
      </c>
      <c r="F14894" t="s">
        <v>973</v>
      </c>
      <c r="G14894" s="83">
        <v>43126</v>
      </c>
      <c r="I14894">
        <v>2018</v>
      </c>
    </row>
    <row r="14895" spans="1:9" x14ac:dyDescent="0.25">
      <c r="A14895" t="s">
        <v>972</v>
      </c>
      <c r="B14895" t="s">
        <v>177</v>
      </c>
      <c r="C14895" s="76" t="s">
        <v>842</v>
      </c>
      <c r="D14895" t="s">
        <v>980</v>
      </c>
      <c r="E14895" s="82">
        <v>10</v>
      </c>
      <c r="F14895" t="s">
        <v>973</v>
      </c>
      <c r="G14895" s="83">
        <v>43424</v>
      </c>
      <c r="I14895">
        <v>2018</v>
      </c>
    </row>
    <row r="14896" spans="1:9" x14ac:dyDescent="0.25">
      <c r="A14896" t="s">
        <v>972</v>
      </c>
      <c r="B14896" t="s">
        <v>240</v>
      </c>
      <c r="C14896" s="76" t="s">
        <v>842</v>
      </c>
      <c r="D14896" t="s">
        <v>980</v>
      </c>
      <c r="E14896" s="82">
        <v>10.4</v>
      </c>
      <c r="F14896" t="s">
        <v>973</v>
      </c>
      <c r="G14896" s="83">
        <v>43182</v>
      </c>
      <c r="I14896">
        <v>2018</v>
      </c>
    </row>
    <row r="14897" spans="1:9" x14ac:dyDescent="0.25">
      <c r="A14897" t="s">
        <v>972</v>
      </c>
      <c r="B14897" t="s">
        <v>105</v>
      </c>
      <c r="C14897" s="76" t="s">
        <v>842</v>
      </c>
      <c r="D14897" t="s">
        <v>980</v>
      </c>
      <c r="E14897" s="82">
        <v>10.4</v>
      </c>
      <c r="F14897" t="s">
        <v>973</v>
      </c>
      <c r="G14897" s="83">
        <v>43158</v>
      </c>
      <c r="I14897">
        <v>2018</v>
      </c>
    </row>
    <row r="14898" spans="1:9" x14ac:dyDescent="0.25">
      <c r="A14898" t="s">
        <v>972</v>
      </c>
      <c r="B14898" t="s">
        <v>242</v>
      </c>
      <c r="C14898" s="76" t="s">
        <v>842</v>
      </c>
      <c r="D14898" t="s">
        <v>980</v>
      </c>
      <c r="E14898" s="82">
        <v>10.4</v>
      </c>
      <c r="F14898" t="s">
        <v>973</v>
      </c>
      <c r="G14898" s="83">
        <v>43104</v>
      </c>
      <c r="I14898">
        <v>2018</v>
      </c>
    </row>
    <row r="14899" spans="1:9" x14ac:dyDescent="0.25">
      <c r="A14899" t="s">
        <v>972</v>
      </c>
      <c r="B14899" t="s">
        <v>105</v>
      </c>
      <c r="C14899" s="76" t="s">
        <v>842</v>
      </c>
      <c r="D14899" t="s">
        <v>980</v>
      </c>
      <c r="E14899" s="82">
        <v>3.8</v>
      </c>
      <c r="F14899" t="s">
        <v>973</v>
      </c>
      <c r="G14899" s="83">
        <v>43084</v>
      </c>
      <c r="I14899">
        <v>2017</v>
      </c>
    </row>
    <row r="14900" spans="1:9" x14ac:dyDescent="0.25">
      <c r="A14900" t="s">
        <v>972</v>
      </c>
      <c r="B14900" t="s">
        <v>155</v>
      </c>
      <c r="C14900" s="76" t="s">
        <v>842</v>
      </c>
      <c r="D14900" t="s">
        <v>980</v>
      </c>
      <c r="E14900" s="82">
        <v>10</v>
      </c>
      <c r="F14900" t="s">
        <v>973</v>
      </c>
      <c r="G14900" s="83">
        <v>43265</v>
      </c>
      <c r="I14900">
        <v>2018</v>
      </c>
    </row>
    <row r="14901" spans="1:9" x14ac:dyDescent="0.25">
      <c r="A14901" t="s">
        <v>972</v>
      </c>
      <c r="B14901" t="s">
        <v>254</v>
      </c>
      <c r="C14901" s="76" t="s">
        <v>842</v>
      </c>
      <c r="D14901" t="s">
        <v>980</v>
      </c>
      <c r="E14901" s="82">
        <v>4.2</v>
      </c>
      <c r="F14901" t="s">
        <v>973</v>
      </c>
      <c r="G14901" s="83">
        <v>43097</v>
      </c>
      <c r="I14901">
        <v>2017</v>
      </c>
    </row>
    <row r="14902" spans="1:9" x14ac:dyDescent="0.25">
      <c r="A14902" t="s">
        <v>972</v>
      </c>
      <c r="B14902" t="s">
        <v>179</v>
      </c>
      <c r="C14902" s="76" t="s">
        <v>842</v>
      </c>
      <c r="D14902" t="s">
        <v>980</v>
      </c>
      <c r="E14902" s="82">
        <v>7.6</v>
      </c>
      <c r="F14902" t="s">
        <v>973</v>
      </c>
      <c r="G14902" s="83">
        <v>43105</v>
      </c>
      <c r="I14902">
        <v>2018</v>
      </c>
    </row>
    <row r="14903" spans="1:9" x14ac:dyDescent="0.25">
      <c r="A14903" t="s">
        <v>972</v>
      </c>
      <c r="B14903" t="s">
        <v>115</v>
      </c>
      <c r="C14903" s="76" t="s">
        <v>842</v>
      </c>
      <c r="D14903" t="s">
        <v>980</v>
      </c>
      <c r="E14903" s="82">
        <v>3</v>
      </c>
      <c r="F14903" t="s">
        <v>973</v>
      </c>
      <c r="G14903" s="83">
        <v>43088</v>
      </c>
      <c r="I14903">
        <v>2017</v>
      </c>
    </row>
    <row r="14904" spans="1:9" x14ac:dyDescent="0.25">
      <c r="A14904" t="s">
        <v>972</v>
      </c>
      <c r="B14904" t="s">
        <v>115</v>
      </c>
      <c r="C14904" s="76" t="s">
        <v>842</v>
      </c>
      <c r="D14904" t="s">
        <v>980</v>
      </c>
      <c r="E14904" s="82">
        <v>7.6</v>
      </c>
      <c r="F14904" t="s">
        <v>973</v>
      </c>
      <c r="G14904" s="83">
        <v>43276</v>
      </c>
      <c r="I14904">
        <v>2018</v>
      </c>
    </row>
    <row r="14905" spans="1:9" x14ac:dyDescent="0.25">
      <c r="A14905" t="s">
        <v>972</v>
      </c>
      <c r="B14905" t="s">
        <v>139</v>
      </c>
      <c r="C14905" s="76" t="s">
        <v>842</v>
      </c>
      <c r="D14905" t="s">
        <v>980</v>
      </c>
      <c r="E14905" s="82">
        <v>3</v>
      </c>
      <c r="F14905" t="s">
        <v>973</v>
      </c>
      <c r="G14905" s="83">
        <v>43103</v>
      </c>
      <c r="I14905">
        <v>2018</v>
      </c>
    </row>
    <row r="14906" spans="1:9" x14ac:dyDescent="0.25">
      <c r="A14906" t="s">
        <v>972</v>
      </c>
      <c r="B14906" t="s">
        <v>248</v>
      </c>
      <c r="C14906" s="76" t="s">
        <v>842</v>
      </c>
      <c r="D14906" t="s">
        <v>980</v>
      </c>
      <c r="E14906" s="82">
        <v>4.2</v>
      </c>
      <c r="F14906" t="s">
        <v>973</v>
      </c>
      <c r="G14906" s="83">
        <v>43109</v>
      </c>
      <c r="I14906">
        <v>2018</v>
      </c>
    </row>
    <row r="14907" spans="1:9" x14ac:dyDescent="0.25">
      <c r="A14907" t="s">
        <v>972</v>
      </c>
      <c r="B14907" t="s">
        <v>232</v>
      </c>
      <c r="C14907" s="76" t="s">
        <v>842</v>
      </c>
      <c r="D14907" t="s">
        <v>980</v>
      </c>
      <c r="E14907" s="82">
        <v>5.2</v>
      </c>
      <c r="F14907" t="s">
        <v>973</v>
      </c>
      <c r="G14907" s="83">
        <v>43102</v>
      </c>
      <c r="I14907">
        <v>2018</v>
      </c>
    </row>
    <row r="14908" spans="1:9" x14ac:dyDescent="0.25">
      <c r="A14908" t="s">
        <v>972</v>
      </c>
      <c r="B14908" t="s">
        <v>30</v>
      </c>
      <c r="C14908" s="76" t="s">
        <v>842</v>
      </c>
      <c r="D14908" t="s">
        <v>980</v>
      </c>
      <c r="E14908" s="82">
        <v>6.96</v>
      </c>
      <c r="F14908" t="s">
        <v>973</v>
      </c>
      <c r="G14908" s="83">
        <v>43171</v>
      </c>
      <c r="I14908">
        <v>2018</v>
      </c>
    </row>
    <row r="14909" spans="1:9" x14ac:dyDescent="0.25">
      <c r="A14909" t="s">
        <v>972</v>
      </c>
      <c r="B14909" s="74" t="s">
        <v>111</v>
      </c>
      <c r="C14909" s="76" t="s">
        <v>842</v>
      </c>
      <c r="D14909" t="s">
        <v>980</v>
      </c>
      <c r="E14909" s="82">
        <v>3.6</v>
      </c>
      <c r="F14909" t="s">
        <v>973</v>
      </c>
      <c r="G14909" s="83">
        <v>43097</v>
      </c>
      <c r="I14909">
        <v>2017</v>
      </c>
    </row>
    <row r="14910" spans="1:9" x14ac:dyDescent="0.25">
      <c r="A14910" t="s">
        <v>972</v>
      </c>
      <c r="B14910" t="s">
        <v>127</v>
      </c>
      <c r="C14910" s="76" t="s">
        <v>842</v>
      </c>
      <c r="D14910" t="s">
        <v>980</v>
      </c>
      <c r="E14910" s="82">
        <v>4.6399999999999997</v>
      </c>
      <c r="F14910" t="s">
        <v>973</v>
      </c>
      <c r="G14910" s="83">
        <v>43237</v>
      </c>
      <c r="I14910">
        <v>2018</v>
      </c>
    </row>
    <row r="14911" spans="1:9" x14ac:dyDescent="0.25">
      <c r="A14911" t="s">
        <v>972</v>
      </c>
      <c r="B14911" t="s">
        <v>251</v>
      </c>
      <c r="C14911" s="76" t="s">
        <v>842</v>
      </c>
      <c r="D14911" t="s">
        <v>980</v>
      </c>
      <c r="E14911" s="82">
        <v>6</v>
      </c>
      <c r="F14911" t="s">
        <v>973</v>
      </c>
      <c r="G14911" s="83">
        <v>43154</v>
      </c>
      <c r="I14911">
        <v>2018</v>
      </c>
    </row>
    <row r="14912" spans="1:9" x14ac:dyDescent="0.25">
      <c r="A14912" t="s">
        <v>972</v>
      </c>
      <c r="B14912" t="s">
        <v>178</v>
      </c>
      <c r="C14912" s="76" t="s">
        <v>842</v>
      </c>
      <c r="D14912" t="s">
        <v>980</v>
      </c>
      <c r="E14912" s="82">
        <v>6</v>
      </c>
      <c r="F14912" t="s">
        <v>973</v>
      </c>
      <c r="G14912" s="83">
        <v>43265</v>
      </c>
      <c r="I14912">
        <v>2018</v>
      </c>
    </row>
    <row r="14913" spans="1:9" x14ac:dyDescent="0.25">
      <c r="A14913" t="s">
        <v>972</v>
      </c>
      <c r="B14913" t="s">
        <v>71</v>
      </c>
      <c r="C14913" s="76" t="s">
        <v>842</v>
      </c>
      <c r="D14913" t="s">
        <v>980</v>
      </c>
      <c r="E14913" s="82">
        <v>5.2</v>
      </c>
      <c r="F14913" t="s">
        <v>973</v>
      </c>
      <c r="G14913" s="83">
        <v>43098</v>
      </c>
      <c r="I14913">
        <v>2017</v>
      </c>
    </row>
    <row r="14914" spans="1:9" x14ac:dyDescent="0.25">
      <c r="A14914" t="s">
        <v>972</v>
      </c>
      <c r="B14914" t="s">
        <v>253</v>
      </c>
      <c r="C14914" s="76" t="s">
        <v>842</v>
      </c>
      <c r="D14914" t="s">
        <v>980</v>
      </c>
      <c r="E14914" s="82">
        <v>7.6</v>
      </c>
      <c r="F14914" t="s">
        <v>973</v>
      </c>
      <c r="G14914" s="83">
        <v>43164</v>
      </c>
      <c r="I14914">
        <v>2018</v>
      </c>
    </row>
    <row r="14915" spans="1:9" x14ac:dyDescent="0.25">
      <c r="A14915" t="s">
        <v>972</v>
      </c>
      <c r="B14915" t="s">
        <v>244</v>
      </c>
      <c r="C14915" s="76" t="s">
        <v>842</v>
      </c>
      <c r="D14915" t="s">
        <v>980</v>
      </c>
      <c r="E14915" s="82">
        <v>3.8</v>
      </c>
      <c r="F14915" t="s">
        <v>973</v>
      </c>
      <c r="G14915" s="83">
        <v>43117</v>
      </c>
      <c r="I14915">
        <v>2018</v>
      </c>
    </row>
    <row r="14916" spans="1:9" x14ac:dyDescent="0.25">
      <c r="A14916" t="s">
        <v>972</v>
      </c>
      <c r="B14916" t="s">
        <v>77</v>
      </c>
      <c r="C14916" s="76" t="s">
        <v>842</v>
      </c>
      <c r="D14916" t="s">
        <v>980</v>
      </c>
      <c r="E14916" s="82">
        <v>5.2</v>
      </c>
      <c r="F14916" t="s">
        <v>973</v>
      </c>
      <c r="G14916" s="83">
        <v>43249</v>
      </c>
      <c r="I14916">
        <v>2018</v>
      </c>
    </row>
    <row r="14917" spans="1:9" x14ac:dyDescent="0.25">
      <c r="A14917" t="s">
        <v>972</v>
      </c>
      <c r="B14917" t="s">
        <v>71</v>
      </c>
      <c r="C14917" s="76" t="s">
        <v>842</v>
      </c>
      <c r="D14917" t="s">
        <v>980</v>
      </c>
      <c r="E14917" s="82">
        <v>7</v>
      </c>
      <c r="F14917" t="s">
        <v>973</v>
      </c>
      <c r="G14917" s="83">
        <v>43307</v>
      </c>
      <c r="I14917">
        <v>2018</v>
      </c>
    </row>
    <row r="14918" spans="1:9" x14ac:dyDescent="0.25">
      <c r="A14918" t="s">
        <v>972</v>
      </c>
      <c r="B14918" t="s">
        <v>246</v>
      </c>
      <c r="C14918" s="76" t="s">
        <v>842</v>
      </c>
      <c r="D14918" t="s">
        <v>980</v>
      </c>
      <c r="E14918" s="82">
        <v>10</v>
      </c>
      <c r="F14918" t="s">
        <v>973</v>
      </c>
      <c r="G14918" s="83">
        <v>43266</v>
      </c>
      <c r="I14918">
        <v>2018</v>
      </c>
    </row>
    <row r="14919" spans="1:9" x14ac:dyDescent="0.25">
      <c r="A14919" t="s">
        <v>972</v>
      </c>
      <c r="B14919" t="s">
        <v>253</v>
      </c>
      <c r="C14919" s="76" t="s">
        <v>842</v>
      </c>
      <c r="D14919" t="s">
        <v>980</v>
      </c>
      <c r="E14919" s="82">
        <v>4</v>
      </c>
      <c r="F14919" t="s">
        <v>973</v>
      </c>
      <c r="G14919" s="83">
        <v>43133</v>
      </c>
      <c r="I14919">
        <v>2018</v>
      </c>
    </row>
    <row r="14920" spans="1:9" x14ac:dyDescent="0.25">
      <c r="A14920" t="s">
        <v>972</v>
      </c>
      <c r="B14920" t="s">
        <v>171</v>
      </c>
      <c r="C14920" s="76" t="s">
        <v>842</v>
      </c>
      <c r="D14920" t="s">
        <v>980</v>
      </c>
      <c r="E14920" s="82">
        <v>10</v>
      </c>
      <c r="F14920" t="s">
        <v>973</v>
      </c>
      <c r="G14920" s="83">
        <v>43222</v>
      </c>
      <c r="I14920">
        <v>2018</v>
      </c>
    </row>
    <row r="14921" spans="1:9" x14ac:dyDescent="0.25">
      <c r="A14921" t="s">
        <v>972</v>
      </c>
      <c r="B14921" t="s">
        <v>242</v>
      </c>
      <c r="C14921" s="76" t="s">
        <v>842</v>
      </c>
      <c r="D14921" t="s">
        <v>980</v>
      </c>
      <c r="E14921" s="82">
        <v>3.48</v>
      </c>
      <c r="F14921" t="s">
        <v>973</v>
      </c>
      <c r="G14921" s="83">
        <v>43256</v>
      </c>
      <c r="I14921">
        <v>2018</v>
      </c>
    </row>
    <row r="14922" spans="1:9" x14ac:dyDescent="0.25">
      <c r="A14922" t="s">
        <v>972</v>
      </c>
      <c r="B14922" t="s">
        <v>105</v>
      </c>
      <c r="C14922" s="76" t="s">
        <v>842</v>
      </c>
      <c r="D14922" t="s">
        <v>980</v>
      </c>
      <c r="E14922" s="82">
        <v>5</v>
      </c>
      <c r="F14922" t="s">
        <v>973</v>
      </c>
      <c r="G14922" s="83">
        <v>43206</v>
      </c>
      <c r="I14922">
        <v>2018</v>
      </c>
    </row>
    <row r="14923" spans="1:9" x14ac:dyDescent="0.25">
      <c r="A14923" t="s">
        <v>972</v>
      </c>
      <c r="B14923" t="s">
        <v>247</v>
      </c>
      <c r="C14923" s="76" t="s">
        <v>842</v>
      </c>
      <c r="D14923" t="s">
        <v>980</v>
      </c>
      <c r="E14923" s="82">
        <v>7.6</v>
      </c>
      <c r="F14923" t="s">
        <v>973</v>
      </c>
      <c r="G14923" s="83">
        <v>43203</v>
      </c>
      <c r="I14923">
        <v>2018</v>
      </c>
    </row>
    <row r="14924" spans="1:9" x14ac:dyDescent="0.25">
      <c r="A14924" t="s">
        <v>972</v>
      </c>
      <c r="B14924" t="s">
        <v>248</v>
      </c>
      <c r="C14924" s="76" t="s">
        <v>842</v>
      </c>
      <c r="D14924" t="s">
        <v>980</v>
      </c>
      <c r="E14924" s="82">
        <v>15</v>
      </c>
      <c r="F14924" t="s">
        <v>973</v>
      </c>
      <c r="G14924" s="83">
        <v>43227</v>
      </c>
      <c r="I14924">
        <v>2018</v>
      </c>
    </row>
    <row r="14925" spans="1:9" x14ac:dyDescent="0.25">
      <c r="A14925" t="s">
        <v>972</v>
      </c>
      <c r="B14925" s="74" t="s">
        <v>213</v>
      </c>
      <c r="C14925" s="76" t="s">
        <v>842</v>
      </c>
      <c r="D14925" t="s">
        <v>980</v>
      </c>
      <c r="E14925" s="82">
        <v>7.6</v>
      </c>
      <c r="F14925" t="s">
        <v>973</v>
      </c>
      <c r="G14925" s="83">
        <v>43318</v>
      </c>
      <c r="I14925">
        <v>2018</v>
      </c>
    </row>
    <row r="14926" spans="1:9" x14ac:dyDescent="0.25">
      <c r="A14926" t="s">
        <v>972</v>
      </c>
      <c r="B14926" t="s">
        <v>248</v>
      </c>
      <c r="C14926" s="76" t="s">
        <v>842</v>
      </c>
      <c r="D14926" t="s">
        <v>980</v>
      </c>
      <c r="E14926" s="82">
        <v>10</v>
      </c>
      <c r="F14926" t="s">
        <v>973</v>
      </c>
      <c r="G14926" s="83">
        <v>43193</v>
      </c>
      <c r="I14926">
        <v>2018</v>
      </c>
    </row>
    <row r="14927" spans="1:9" x14ac:dyDescent="0.25">
      <c r="A14927" t="s">
        <v>972</v>
      </c>
      <c r="B14927" t="s">
        <v>186</v>
      </c>
      <c r="C14927" s="76" t="s">
        <v>842</v>
      </c>
      <c r="D14927" t="s">
        <v>980</v>
      </c>
      <c r="E14927" s="82">
        <v>3</v>
      </c>
      <c r="F14927" t="s">
        <v>973</v>
      </c>
      <c r="G14927" s="83">
        <v>43089</v>
      </c>
      <c r="I14927">
        <v>2017</v>
      </c>
    </row>
    <row r="14928" spans="1:9" x14ac:dyDescent="0.25">
      <c r="A14928" t="s">
        <v>972</v>
      </c>
      <c r="B14928" t="s">
        <v>122</v>
      </c>
      <c r="C14928" s="76" t="s">
        <v>842</v>
      </c>
      <c r="D14928" t="s">
        <v>980</v>
      </c>
      <c r="E14928" s="82">
        <v>6</v>
      </c>
      <c r="F14928" t="s">
        <v>973</v>
      </c>
      <c r="G14928" s="83">
        <v>43104</v>
      </c>
      <c r="I14928">
        <v>2018</v>
      </c>
    </row>
    <row r="14929" spans="1:9" ht="14.45" customHeight="1" x14ac:dyDescent="0.25">
      <c r="A14929" t="s">
        <v>972</v>
      </c>
      <c r="B14929" t="s">
        <v>114</v>
      </c>
      <c r="C14929" s="76" t="s">
        <v>842</v>
      </c>
      <c r="D14929" t="s">
        <v>980</v>
      </c>
      <c r="E14929" s="82">
        <v>5</v>
      </c>
      <c r="F14929" t="s">
        <v>973</v>
      </c>
      <c r="G14929" s="83">
        <v>43090</v>
      </c>
      <c r="I14929">
        <v>2017</v>
      </c>
    </row>
    <row r="14930" spans="1:9" ht="14.45" customHeight="1" x14ac:dyDescent="0.25">
      <c r="A14930" t="s">
        <v>972</v>
      </c>
      <c r="B14930" t="s">
        <v>278</v>
      </c>
      <c r="C14930" s="76" t="s">
        <v>842</v>
      </c>
      <c r="D14930" t="s">
        <v>980</v>
      </c>
      <c r="E14930" s="82">
        <v>3.8</v>
      </c>
      <c r="F14930" t="s">
        <v>973</v>
      </c>
      <c r="G14930" s="83">
        <v>43157</v>
      </c>
      <c r="I14930">
        <v>2018</v>
      </c>
    </row>
    <row r="14931" spans="1:9" ht="14.45" customHeight="1" x14ac:dyDescent="0.25">
      <c r="A14931" t="s">
        <v>972</v>
      </c>
      <c r="B14931" t="s">
        <v>136</v>
      </c>
      <c r="C14931" s="76" t="s">
        <v>842</v>
      </c>
      <c r="D14931" t="s">
        <v>980</v>
      </c>
      <c r="E14931" s="82">
        <v>3.8</v>
      </c>
      <c r="F14931" t="s">
        <v>973</v>
      </c>
      <c r="G14931" s="83">
        <v>43157</v>
      </c>
      <c r="I14931">
        <v>2018</v>
      </c>
    </row>
    <row r="14932" spans="1:9" x14ac:dyDescent="0.25">
      <c r="A14932" t="s">
        <v>972</v>
      </c>
      <c r="B14932" t="s">
        <v>232</v>
      </c>
      <c r="C14932" s="76" t="s">
        <v>842</v>
      </c>
      <c r="D14932" t="s">
        <v>980</v>
      </c>
      <c r="E14932" s="82">
        <v>5</v>
      </c>
      <c r="F14932" t="s">
        <v>973</v>
      </c>
      <c r="G14932" s="83">
        <v>43178</v>
      </c>
      <c r="I14932">
        <v>2018</v>
      </c>
    </row>
    <row r="14933" spans="1:9" x14ac:dyDescent="0.25">
      <c r="A14933" t="s">
        <v>972</v>
      </c>
      <c r="B14933" t="s">
        <v>9</v>
      </c>
      <c r="C14933" s="76" t="s">
        <v>842</v>
      </c>
      <c r="D14933" t="s">
        <v>980</v>
      </c>
      <c r="E14933" s="82">
        <v>5</v>
      </c>
      <c r="F14933" t="s">
        <v>973</v>
      </c>
      <c r="G14933" s="83">
        <v>43201</v>
      </c>
      <c r="I14933">
        <v>2018</v>
      </c>
    </row>
    <row r="14934" spans="1:9" x14ac:dyDescent="0.25">
      <c r="A14934" t="s">
        <v>972</v>
      </c>
      <c r="B14934" t="s">
        <v>122</v>
      </c>
      <c r="C14934" s="76" t="s">
        <v>842</v>
      </c>
      <c r="D14934" t="s">
        <v>980</v>
      </c>
      <c r="E14934" s="82">
        <v>3</v>
      </c>
      <c r="F14934" t="s">
        <v>973</v>
      </c>
      <c r="G14934" s="83">
        <v>43165</v>
      </c>
      <c r="I14934">
        <v>2018</v>
      </c>
    </row>
    <row r="14935" spans="1:9" x14ac:dyDescent="0.25">
      <c r="A14935" t="s">
        <v>972</v>
      </c>
      <c r="B14935" t="s">
        <v>249</v>
      </c>
      <c r="C14935" s="76" t="s">
        <v>842</v>
      </c>
      <c r="D14935" t="s">
        <v>980</v>
      </c>
      <c r="E14935" s="82">
        <v>5</v>
      </c>
      <c r="F14935" t="s">
        <v>973</v>
      </c>
      <c r="G14935" s="83">
        <v>43132</v>
      </c>
      <c r="I14935">
        <v>2018</v>
      </c>
    </row>
    <row r="14936" spans="1:9" x14ac:dyDescent="0.25">
      <c r="A14936" t="s">
        <v>972</v>
      </c>
      <c r="B14936" t="s">
        <v>240</v>
      </c>
      <c r="C14936" s="76" t="s">
        <v>842</v>
      </c>
      <c r="D14936" t="s">
        <v>980</v>
      </c>
      <c r="E14936" s="82">
        <v>4.5999999999999996</v>
      </c>
      <c r="F14936" t="s">
        <v>973</v>
      </c>
      <c r="G14936" s="83">
        <v>43369</v>
      </c>
      <c r="I14936">
        <v>2018</v>
      </c>
    </row>
    <row r="14937" spans="1:9" x14ac:dyDescent="0.25">
      <c r="A14937" t="s">
        <v>972</v>
      </c>
      <c r="B14937" t="s">
        <v>247</v>
      </c>
      <c r="C14937" s="76" t="s">
        <v>842</v>
      </c>
      <c r="D14937" t="s">
        <v>980</v>
      </c>
      <c r="E14937" s="82">
        <v>6</v>
      </c>
      <c r="F14937" t="s">
        <v>973</v>
      </c>
      <c r="G14937" s="83">
        <v>43182</v>
      </c>
      <c r="I14937">
        <v>2018</v>
      </c>
    </row>
    <row r="14938" spans="1:9" x14ac:dyDescent="0.25">
      <c r="A14938" t="s">
        <v>972</v>
      </c>
      <c r="B14938" t="s">
        <v>251</v>
      </c>
      <c r="C14938" s="76" t="s">
        <v>842</v>
      </c>
      <c r="D14938" t="s">
        <v>980</v>
      </c>
      <c r="E14938" s="82">
        <v>15</v>
      </c>
      <c r="F14938" t="s">
        <v>973</v>
      </c>
      <c r="G14938" s="83">
        <v>43314</v>
      </c>
      <c r="I14938">
        <v>2018</v>
      </c>
    </row>
    <row r="14939" spans="1:9" x14ac:dyDescent="0.25">
      <c r="A14939" t="s">
        <v>972</v>
      </c>
      <c r="B14939" t="s">
        <v>239</v>
      </c>
      <c r="C14939" s="76" t="s">
        <v>842</v>
      </c>
      <c r="D14939" t="s">
        <v>980</v>
      </c>
      <c r="E14939" s="82">
        <v>10</v>
      </c>
      <c r="F14939" t="s">
        <v>973</v>
      </c>
      <c r="G14939" s="83">
        <v>43195</v>
      </c>
      <c r="I14939">
        <v>2018</v>
      </c>
    </row>
    <row r="14940" spans="1:9" x14ac:dyDescent="0.25">
      <c r="A14940" t="s">
        <v>972</v>
      </c>
      <c r="B14940" t="s">
        <v>246</v>
      </c>
      <c r="C14940" s="76" t="s">
        <v>842</v>
      </c>
      <c r="D14940" t="s">
        <v>980</v>
      </c>
      <c r="E14940" s="82">
        <v>3.8</v>
      </c>
      <c r="F14940" t="s">
        <v>973</v>
      </c>
      <c r="G14940" s="83">
        <v>43164</v>
      </c>
      <c r="I14940">
        <v>2018</v>
      </c>
    </row>
    <row r="14941" spans="1:9" x14ac:dyDescent="0.25">
      <c r="A14941" t="s">
        <v>972</v>
      </c>
      <c r="B14941" t="s">
        <v>170</v>
      </c>
      <c r="C14941" s="76" t="s">
        <v>842</v>
      </c>
      <c r="D14941" t="s">
        <v>980</v>
      </c>
      <c r="E14941" s="82">
        <v>7.6</v>
      </c>
      <c r="F14941" t="s">
        <v>973</v>
      </c>
      <c r="G14941" s="83">
        <v>43103</v>
      </c>
      <c r="I14941">
        <v>2018</v>
      </c>
    </row>
    <row r="14942" spans="1:9" x14ac:dyDescent="0.25">
      <c r="A14942" t="s">
        <v>972</v>
      </c>
      <c r="B14942" t="s">
        <v>248</v>
      </c>
      <c r="C14942" s="76" t="s">
        <v>842</v>
      </c>
      <c r="D14942" t="s">
        <v>980</v>
      </c>
      <c r="E14942" s="82">
        <v>4</v>
      </c>
      <c r="F14942" t="s">
        <v>973</v>
      </c>
      <c r="G14942" s="83">
        <v>43216</v>
      </c>
      <c r="I14942">
        <v>2018</v>
      </c>
    </row>
    <row r="14943" spans="1:9" x14ac:dyDescent="0.25">
      <c r="A14943" t="s">
        <v>972</v>
      </c>
      <c r="B14943" t="s">
        <v>230</v>
      </c>
      <c r="C14943" s="76" t="s">
        <v>842</v>
      </c>
      <c r="D14943" t="s">
        <v>980</v>
      </c>
      <c r="E14943" s="82">
        <v>6</v>
      </c>
      <c r="F14943" t="s">
        <v>973</v>
      </c>
      <c r="G14943" s="83">
        <v>43166</v>
      </c>
      <c r="I14943">
        <v>2018</v>
      </c>
    </row>
    <row r="14944" spans="1:9" x14ac:dyDescent="0.25">
      <c r="A14944" t="s">
        <v>972</v>
      </c>
      <c r="B14944" t="s">
        <v>188</v>
      </c>
      <c r="C14944" s="76" t="s">
        <v>842</v>
      </c>
      <c r="D14944" t="s">
        <v>980</v>
      </c>
      <c r="E14944" s="82">
        <v>7.6</v>
      </c>
      <c r="F14944" t="s">
        <v>973</v>
      </c>
      <c r="G14944" s="83">
        <v>43214</v>
      </c>
      <c r="I14944">
        <v>2018</v>
      </c>
    </row>
    <row r="14945" spans="1:9" x14ac:dyDescent="0.25">
      <c r="A14945" t="s">
        <v>972</v>
      </c>
      <c r="B14945" s="74" t="s">
        <v>9</v>
      </c>
      <c r="C14945" s="76" t="s">
        <v>842</v>
      </c>
      <c r="D14945" t="s">
        <v>980</v>
      </c>
      <c r="E14945" s="82">
        <v>3</v>
      </c>
      <c r="F14945" t="s">
        <v>973</v>
      </c>
      <c r="G14945" s="83">
        <v>43186</v>
      </c>
      <c r="I14945">
        <v>2018</v>
      </c>
    </row>
    <row r="14946" spans="1:9" x14ac:dyDescent="0.25">
      <c r="A14946" t="s">
        <v>972</v>
      </c>
      <c r="B14946" t="s">
        <v>249</v>
      </c>
      <c r="C14946" s="76" t="s">
        <v>842</v>
      </c>
      <c r="D14946" t="s">
        <v>980</v>
      </c>
      <c r="E14946" s="82">
        <v>7.6</v>
      </c>
      <c r="F14946" t="s">
        <v>973</v>
      </c>
      <c r="G14946" s="83">
        <v>43165</v>
      </c>
      <c r="I14946">
        <v>2018</v>
      </c>
    </row>
    <row r="14947" spans="1:9" x14ac:dyDescent="0.25">
      <c r="A14947" t="s">
        <v>972</v>
      </c>
      <c r="B14947" t="s">
        <v>251</v>
      </c>
      <c r="C14947" s="76" t="s">
        <v>842</v>
      </c>
      <c r="D14947" t="s">
        <v>980</v>
      </c>
      <c r="E14947" s="82">
        <v>3</v>
      </c>
      <c r="F14947" t="s">
        <v>973</v>
      </c>
      <c r="G14947" s="83">
        <v>43102</v>
      </c>
      <c r="I14947">
        <v>2018</v>
      </c>
    </row>
    <row r="14948" spans="1:9" x14ac:dyDescent="0.25">
      <c r="A14948" t="s">
        <v>972</v>
      </c>
      <c r="B14948" t="s">
        <v>241</v>
      </c>
      <c r="C14948" s="76" t="s">
        <v>842</v>
      </c>
      <c r="D14948" t="s">
        <v>980</v>
      </c>
      <c r="E14948" s="82">
        <v>3</v>
      </c>
      <c r="F14948" t="s">
        <v>973</v>
      </c>
      <c r="G14948" s="83">
        <v>43096</v>
      </c>
      <c r="I14948">
        <v>2017</v>
      </c>
    </row>
    <row r="14949" spans="1:9" x14ac:dyDescent="0.25">
      <c r="A14949" t="s">
        <v>972</v>
      </c>
      <c r="B14949" t="s">
        <v>71</v>
      </c>
      <c r="C14949" s="76" t="s">
        <v>842</v>
      </c>
      <c r="D14949" t="s">
        <v>980</v>
      </c>
      <c r="E14949" s="82">
        <v>6</v>
      </c>
      <c r="F14949" t="s">
        <v>973</v>
      </c>
      <c r="G14949" s="83">
        <v>43164</v>
      </c>
      <c r="I14949">
        <v>2018</v>
      </c>
    </row>
    <row r="14950" spans="1:9" x14ac:dyDescent="0.25">
      <c r="A14950" t="s">
        <v>972</v>
      </c>
      <c r="B14950" t="s">
        <v>177</v>
      </c>
      <c r="C14950" s="76" t="s">
        <v>842</v>
      </c>
      <c r="D14950" t="s">
        <v>980</v>
      </c>
      <c r="E14950" s="82">
        <v>3.8</v>
      </c>
      <c r="F14950" t="s">
        <v>973</v>
      </c>
      <c r="G14950" s="83">
        <v>43188</v>
      </c>
      <c r="I14950">
        <v>2018</v>
      </c>
    </row>
    <row r="14951" spans="1:9" x14ac:dyDescent="0.25">
      <c r="A14951" t="s">
        <v>972</v>
      </c>
      <c r="B14951" t="s">
        <v>246</v>
      </c>
      <c r="C14951" s="76" t="s">
        <v>842</v>
      </c>
      <c r="D14951" t="s">
        <v>980</v>
      </c>
      <c r="E14951" s="82">
        <v>10</v>
      </c>
      <c r="F14951" t="s">
        <v>973</v>
      </c>
      <c r="G14951" s="83">
        <v>43158</v>
      </c>
      <c r="I14951">
        <v>2018</v>
      </c>
    </row>
    <row r="14952" spans="1:9" x14ac:dyDescent="0.25">
      <c r="A14952" t="s">
        <v>972</v>
      </c>
      <c r="B14952" s="74" t="s">
        <v>213</v>
      </c>
      <c r="C14952" s="76" t="s">
        <v>842</v>
      </c>
      <c r="D14952" t="s">
        <v>980</v>
      </c>
      <c r="E14952" s="82">
        <v>4</v>
      </c>
      <c r="F14952" t="s">
        <v>973</v>
      </c>
      <c r="G14952" s="83">
        <v>43262</v>
      </c>
      <c r="I14952">
        <v>2018</v>
      </c>
    </row>
    <row r="14953" spans="1:9" x14ac:dyDescent="0.25">
      <c r="A14953" t="s">
        <v>972</v>
      </c>
      <c r="B14953" t="s">
        <v>246</v>
      </c>
      <c r="C14953" s="76" t="s">
        <v>842</v>
      </c>
      <c r="D14953" t="s">
        <v>980</v>
      </c>
      <c r="E14953" s="82">
        <v>9</v>
      </c>
      <c r="F14953" t="s">
        <v>973</v>
      </c>
      <c r="G14953" s="83">
        <v>43308</v>
      </c>
      <c r="I14953">
        <v>2018</v>
      </c>
    </row>
    <row r="14954" spans="1:9" x14ac:dyDescent="0.25">
      <c r="A14954" t="s">
        <v>972</v>
      </c>
      <c r="B14954" t="s">
        <v>86</v>
      </c>
      <c r="C14954" s="76" t="s">
        <v>842</v>
      </c>
      <c r="D14954" t="s">
        <v>980</v>
      </c>
      <c r="E14954" s="82">
        <v>6</v>
      </c>
      <c r="F14954" t="s">
        <v>973</v>
      </c>
      <c r="G14954" s="83">
        <v>43157</v>
      </c>
      <c r="I14954">
        <v>2018</v>
      </c>
    </row>
    <row r="14955" spans="1:9" x14ac:dyDescent="0.25">
      <c r="A14955" t="s">
        <v>972</v>
      </c>
      <c r="B14955" t="s">
        <v>223</v>
      </c>
      <c r="C14955" s="76" t="s">
        <v>842</v>
      </c>
      <c r="D14955" t="s">
        <v>980</v>
      </c>
      <c r="E14955" s="82">
        <v>11.8</v>
      </c>
      <c r="F14955" t="s">
        <v>973</v>
      </c>
      <c r="G14955" s="83">
        <v>43229</v>
      </c>
      <c r="I14955">
        <v>2018</v>
      </c>
    </row>
    <row r="14956" spans="1:9" x14ac:dyDescent="0.25">
      <c r="A14956" t="s">
        <v>972</v>
      </c>
      <c r="B14956" t="s">
        <v>9</v>
      </c>
      <c r="C14956" s="76" t="s">
        <v>842</v>
      </c>
      <c r="D14956" t="s">
        <v>980</v>
      </c>
      <c r="E14956" s="82">
        <v>7.6</v>
      </c>
      <c r="F14956" t="s">
        <v>973</v>
      </c>
      <c r="G14956" s="83">
        <v>43108</v>
      </c>
      <c r="I14956">
        <v>2018</v>
      </c>
    </row>
    <row r="14957" spans="1:9" ht="14.45" customHeight="1" x14ac:dyDescent="0.25">
      <c r="A14957" t="s">
        <v>972</v>
      </c>
      <c r="B14957" t="s">
        <v>199</v>
      </c>
      <c r="C14957" s="76" t="s">
        <v>842</v>
      </c>
      <c r="D14957" t="s">
        <v>980</v>
      </c>
      <c r="E14957" s="82">
        <v>6</v>
      </c>
      <c r="F14957" t="s">
        <v>973</v>
      </c>
      <c r="G14957" s="83">
        <v>43105</v>
      </c>
      <c r="I14957">
        <v>2018</v>
      </c>
    </row>
    <row r="14958" spans="1:9" ht="14.45" customHeight="1" x14ac:dyDescent="0.25">
      <c r="A14958" t="s">
        <v>972</v>
      </c>
      <c r="B14958" t="s">
        <v>82</v>
      </c>
      <c r="C14958" s="76" t="s">
        <v>842</v>
      </c>
      <c r="D14958" t="s">
        <v>980</v>
      </c>
      <c r="E14958" s="82">
        <v>7.6</v>
      </c>
      <c r="F14958" t="s">
        <v>973</v>
      </c>
      <c r="G14958" s="83">
        <v>43175</v>
      </c>
      <c r="I14958">
        <v>2018</v>
      </c>
    </row>
    <row r="14959" spans="1:9" ht="14.45" customHeight="1" x14ac:dyDescent="0.25">
      <c r="A14959" t="s">
        <v>972</v>
      </c>
      <c r="B14959" t="s">
        <v>183</v>
      </c>
      <c r="C14959" s="76" t="s">
        <v>842</v>
      </c>
      <c r="D14959" t="s">
        <v>980</v>
      </c>
      <c r="E14959" s="82">
        <v>5</v>
      </c>
      <c r="F14959" t="s">
        <v>973</v>
      </c>
      <c r="G14959" s="83">
        <v>43196</v>
      </c>
      <c r="I14959">
        <v>2018</v>
      </c>
    </row>
    <row r="14960" spans="1:9" ht="14.45" customHeight="1" x14ac:dyDescent="0.25">
      <c r="A14960" t="s">
        <v>972</v>
      </c>
      <c r="B14960" t="s">
        <v>112</v>
      </c>
      <c r="C14960" s="76" t="s">
        <v>842</v>
      </c>
      <c r="D14960" t="s">
        <v>980</v>
      </c>
      <c r="E14960" s="82">
        <v>7.28</v>
      </c>
      <c r="F14960" t="s">
        <v>973</v>
      </c>
      <c r="G14960" s="83">
        <v>43137</v>
      </c>
      <c r="I14960">
        <v>2018</v>
      </c>
    </row>
    <row r="14961" spans="1:9" ht="14.45" customHeight="1" x14ac:dyDescent="0.25">
      <c r="A14961" t="s">
        <v>972</v>
      </c>
      <c r="B14961" t="s">
        <v>136</v>
      </c>
      <c r="C14961" s="76" t="s">
        <v>842</v>
      </c>
      <c r="D14961" t="s">
        <v>980</v>
      </c>
      <c r="E14961" s="82">
        <v>5</v>
      </c>
      <c r="F14961" t="s">
        <v>973</v>
      </c>
      <c r="G14961" s="83">
        <v>43439</v>
      </c>
      <c r="I14961">
        <v>2018</v>
      </c>
    </row>
    <row r="14962" spans="1:9" ht="14.45" customHeight="1" x14ac:dyDescent="0.25">
      <c r="A14962" t="s">
        <v>972</v>
      </c>
      <c r="B14962" t="s">
        <v>253</v>
      </c>
      <c r="C14962" s="76" t="s">
        <v>842</v>
      </c>
      <c r="D14962" t="s">
        <v>980</v>
      </c>
      <c r="E14962" s="82">
        <v>7.6</v>
      </c>
      <c r="F14962" t="s">
        <v>973</v>
      </c>
      <c r="G14962" s="83">
        <v>43167</v>
      </c>
      <c r="I14962">
        <v>2018</v>
      </c>
    </row>
    <row r="14963" spans="1:9" ht="14.45" customHeight="1" x14ac:dyDescent="0.25">
      <c r="A14963" t="s">
        <v>972</v>
      </c>
      <c r="B14963" t="s">
        <v>242</v>
      </c>
      <c r="C14963" s="76" t="s">
        <v>842</v>
      </c>
      <c r="D14963" t="s">
        <v>980</v>
      </c>
      <c r="E14963" s="82">
        <v>3.8</v>
      </c>
      <c r="F14963" t="s">
        <v>973</v>
      </c>
      <c r="G14963" s="83">
        <v>43164</v>
      </c>
      <c r="I14963">
        <v>2018</v>
      </c>
    </row>
    <row r="14964" spans="1:9" ht="14.45" customHeight="1" x14ac:dyDescent="0.25">
      <c r="A14964" t="s">
        <v>972</v>
      </c>
      <c r="B14964" t="s">
        <v>229</v>
      </c>
      <c r="C14964" s="76" t="s">
        <v>842</v>
      </c>
      <c r="D14964" t="s">
        <v>980</v>
      </c>
      <c r="E14964" s="82">
        <v>6</v>
      </c>
      <c r="F14964" t="s">
        <v>973</v>
      </c>
      <c r="G14964" s="83">
        <v>43312</v>
      </c>
      <c r="I14964">
        <v>2018</v>
      </c>
    </row>
    <row r="14965" spans="1:9" ht="14.45" customHeight="1" x14ac:dyDescent="0.25">
      <c r="A14965" t="s">
        <v>972</v>
      </c>
      <c r="B14965" t="s">
        <v>240</v>
      </c>
      <c r="C14965" s="76" t="s">
        <v>842</v>
      </c>
      <c r="D14965" t="s">
        <v>980</v>
      </c>
      <c r="E14965" s="82">
        <v>8</v>
      </c>
      <c r="F14965" t="s">
        <v>973</v>
      </c>
      <c r="G14965" s="83">
        <v>43122</v>
      </c>
      <c r="I14965">
        <v>2018</v>
      </c>
    </row>
    <row r="14966" spans="1:9" ht="14.45" customHeight="1" x14ac:dyDescent="0.25">
      <c r="A14966" t="s">
        <v>972</v>
      </c>
      <c r="B14966" t="s">
        <v>221</v>
      </c>
      <c r="C14966" s="76" t="s">
        <v>842</v>
      </c>
      <c r="D14966" t="s">
        <v>980</v>
      </c>
      <c r="E14966" s="82">
        <v>11.4</v>
      </c>
      <c r="F14966" t="s">
        <v>973</v>
      </c>
      <c r="G14966" s="83">
        <v>43231</v>
      </c>
      <c r="I14966">
        <v>2018</v>
      </c>
    </row>
    <row r="14967" spans="1:9" ht="14.45" customHeight="1" x14ac:dyDescent="0.25">
      <c r="A14967" t="s">
        <v>972</v>
      </c>
      <c r="B14967" t="s">
        <v>92</v>
      </c>
      <c r="C14967" s="76" t="s">
        <v>842</v>
      </c>
      <c r="D14967" t="s">
        <v>980</v>
      </c>
      <c r="E14967" s="82">
        <v>10</v>
      </c>
      <c r="F14967" t="s">
        <v>973</v>
      </c>
      <c r="G14967" s="83">
        <v>43343</v>
      </c>
      <c r="I14967">
        <v>2018</v>
      </c>
    </row>
    <row r="14968" spans="1:9" ht="14.45" customHeight="1" x14ac:dyDescent="0.25">
      <c r="A14968" t="s">
        <v>972</v>
      </c>
      <c r="B14968" t="s">
        <v>235</v>
      </c>
      <c r="C14968" s="76" t="s">
        <v>842</v>
      </c>
      <c r="D14968" t="s">
        <v>980</v>
      </c>
      <c r="E14968" s="82">
        <v>3.6</v>
      </c>
      <c r="F14968" t="s">
        <v>973</v>
      </c>
      <c r="G14968" s="83">
        <v>43238</v>
      </c>
      <c r="I14968">
        <v>2018</v>
      </c>
    </row>
    <row r="14969" spans="1:9" ht="14.45" customHeight="1" x14ac:dyDescent="0.25">
      <c r="A14969" t="s">
        <v>972</v>
      </c>
      <c r="B14969" t="s">
        <v>253</v>
      </c>
      <c r="C14969" s="76" t="s">
        <v>842</v>
      </c>
      <c r="D14969" t="s">
        <v>980</v>
      </c>
      <c r="E14969" s="82">
        <v>9</v>
      </c>
      <c r="F14969" t="s">
        <v>973</v>
      </c>
      <c r="G14969" s="83">
        <v>43168</v>
      </c>
      <c r="I14969">
        <v>2018</v>
      </c>
    </row>
    <row r="14970" spans="1:9" ht="14.45" customHeight="1" x14ac:dyDescent="0.25">
      <c r="A14970" t="s">
        <v>972</v>
      </c>
      <c r="B14970" t="s">
        <v>252</v>
      </c>
      <c r="C14970" s="76" t="s">
        <v>842</v>
      </c>
      <c r="D14970" t="s">
        <v>980</v>
      </c>
      <c r="E14970" s="82">
        <v>4.2</v>
      </c>
      <c r="F14970" t="s">
        <v>973</v>
      </c>
      <c r="G14970" s="83">
        <v>43160</v>
      </c>
      <c r="I14970">
        <v>2018</v>
      </c>
    </row>
    <row r="14971" spans="1:9" ht="14.45" customHeight="1" x14ac:dyDescent="0.25">
      <c r="A14971" t="s">
        <v>972</v>
      </c>
      <c r="B14971" t="s">
        <v>281</v>
      </c>
      <c r="C14971" s="76" t="s">
        <v>842</v>
      </c>
      <c r="D14971" t="s">
        <v>980</v>
      </c>
      <c r="E14971" s="82">
        <v>500</v>
      </c>
      <c r="F14971" t="s">
        <v>973</v>
      </c>
      <c r="G14971" s="83">
        <v>43825</v>
      </c>
      <c r="I14971">
        <v>2019</v>
      </c>
    </row>
    <row r="14972" spans="1:9" ht="14.45" customHeight="1" x14ac:dyDescent="0.25">
      <c r="A14972" t="s">
        <v>972</v>
      </c>
      <c r="B14972" t="s">
        <v>127</v>
      </c>
      <c r="C14972" s="76" t="s">
        <v>842</v>
      </c>
      <c r="D14972" t="s">
        <v>980</v>
      </c>
      <c r="E14972" s="82">
        <v>5</v>
      </c>
      <c r="F14972" t="s">
        <v>973</v>
      </c>
      <c r="G14972" s="83">
        <v>43133</v>
      </c>
      <c r="I14972">
        <v>2018</v>
      </c>
    </row>
    <row r="14973" spans="1:9" ht="14.45" customHeight="1" x14ac:dyDescent="0.25">
      <c r="A14973" t="s">
        <v>972</v>
      </c>
      <c r="B14973" t="s">
        <v>227</v>
      </c>
      <c r="C14973" s="76" t="s">
        <v>842</v>
      </c>
      <c r="D14973" t="s">
        <v>980</v>
      </c>
      <c r="E14973" s="82">
        <v>6.38</v>
      </c>
      <c r="F14973" t="s">
        <v>973</v>
      </c>
      <c r="G14973" s="83">
        <v>43328</v>
      </c>
      <c r="I14973">
        <v>2018</v>
      </c>
    </row>
    <row r="14974" spans="1:9" ht="14.45" customHeight="1" x14ac:dyDescent="0.25">
      <c r="A14974" t="s">
        <v>972</v>
      </c>
      <c r="B14974" t="s">
        <v>246</v>
      </c>
      <c r="C14974" s="76" t="s">
        <v>842</v>
      </c>
      <c r="D14974" t="s">
        <v>980</v>
      </c>
      <c r="E14974" s="82">
        <v>7.6</v>
      </c>
      <c r="F14974" t="s">
        <v>973</v>
      </c>
      <c r="G14974" s="83">
        <v>43131</v>
      </c>
      <c r="I14974">
        <v>2018</v>
      </c>
    </row>
    <row r="14975" spans="1:9" ht="14.45" customHeight="1" x14ac:dyDescent="0.25">
      <c r="A14975" t="s">
        <v>972</v>
      </c>
      <c r="B14975" t="s">
        <v>248</v>
      </c>
      <c r="C14975" s="76" t="s">
        <v>842</v>
      </c>
      <c r="D14975" t="s">
        <v>980</v>
      </c>
      <c r="E14975" s="82">
        <v>3.8</v>
      </c>
      <c r="F14975" t="s">
        <v>973</v>
      </c>
      <c r="G14975" s="83">
        <v>43126</v>
      </c>
      <c r="I14975">
        <v>2018</v>
      </c>
    </row>
    <row r="14976" spans="1:9" ht="14.45" customHeight="1" x14ac:dyDescent="0.25">
      <c r="A14976" t="s">
        <v>972</v>
      </c>
      <c r="B14976" t="s">
        <v>245</v>
      </c>
      <c r="C14976" s="76" t="s">
        <v>842</v>
      </c>
      <c r="D14976" t="s">
        <v>980</v>
      </c>
      <c r="E14976" s="82">
        <v>5</v>
      </c>
      <c r="F14976" t="s">
        <v>973</v>
      </c>
      <c r="G14976" s="83">
        <v>43146</v>
      </c>
      <c r="I14976">
        <v>2018</v>
      </c>
    </row>
    <row r="14977" spans="1:9" ht="14.45" customHeight="1" x14ac:dyDescent="0.25">
      <c r="A14977" t="s">
        <v>972</v>
      </c>
      <c r="B14977" t="s">
        <v>116</v>
      </c>
      <c r="C14977" s="76" t="s">
        <v>842</v>
      </c>
      <c r="D14977" t="s">
        <v>980</v>
      </c>
      <c r="E14977" s="82">
        <v>5</v>
      </c>
      <c r="F14977" t="s">
        <v>973</v>
      </c>
      <c r="G14977" s="83">
        <v>43154</v>
      </c>
      <c r="I14977">
        <v>2018</v>
      </c>
    </row>
    <row r="14978" spans="1:9" ht="14.45" customHeight="1" x14ac:dyDescent="0.25">
      <c r="A14978" t="s">
        <v>972</v>
      </c>
      <c r="B14978" t="s">
        <v>66</v>
      </c>
      <c r="C14978" s="76" t="s">
        <v>842</v>
      </c>
      <c r="D14978" t="s">
        <v>980</v>
      </c>
      <c r="E14978" s="82">
        <v>7.6</v>
      </c>
      <c r="F14978" t="s">
        <v>973</v>
      </c>
      <c r="G14978" s="83">
        <v>43168</v>
      </c>
      <c r="I14978">
        <v>2018</v>
      </c>
    </row>
    <row r="14979" spans="1:9" ht="14.45" customHeight="1" x14ac:dyDescent="0.25">
      <c r="A14979" t="s">
        <v>972</v>
      </c>
      <c r="B14979" t="s">
        <v>97</v>
      </c>
      <c r="C14979" s="76" t="s">
        <v>842</v>
      </c>
      <c r="D14979" t="s">
        <v>980</v>
      </c>
      <c r="E14979" s="82">
        <v>15</v>
      </c>
      <c r="F14979" t="s">
        <v>973</v>
      </c>
      <c r="G14979" s="83">
        <v>43129</v>
      </c>
      <c r="I14979">
        <v>2018</v>
      </c>
    </row>
    <row r="14980" spans="1:9" ht="14.45" customHeight="1" x14ac:dyDescent="0.25">
      <c r="A14980" t="s">
        <v>972</v>
      </c>
      <c r="B14980" t="s">
        <v>246</v>
      </c>
      <c r="C14980" s="76" t="s">
        <v>842</v>
      </c>
      <c r="D14980" t="s">
        <v>980</v>
      </c>
      <c r="E14980" s="82">
        <v>6</v>
      </c>
      <c r="F14980" t="s">
        <v>973</v>
      </c>
      <c r="G14980" s="83">
        <v>43125</v>
      </c>
      <c r="I14980">
        <v>2018</v>
      </c>
    </row>
    <row r="14981" spans="1:9" ht="14.45" customHeight="1" x14ac:dyDescent="0.25">
      <c r="A14981" t="s">
        <v>972</v>
      </c>
      <c r="B14981" t="s">
        <v>116</v>
      </c>
      <c r="C14981" s="76" t="s">
        <v>842</v>
      </c>
      <c r="D14981" t="s">
        <v>980</v>
      </c>
      <c r="E14981" s="82">
        <v>5</v>
      </c>
      <c r="F14981" t="s">
        <v>973</v>
      </c>
      <c r="G14981" s="83">
        <v>43129</v>
      </c>
      <c r="I14981">
        <v>2018</v>
      </c>
    </row>
    <row r="14982" spans="1:9" ht="14.45" customHeight="1" x14ac:dyDescent="0.25">
      <c r="A14982" t="s">
        <v>972</v>
      </c>
      <c r="B14982" t="s">
        <v>203</v>
      </c>
      <c r="C14982" s="76" t="s">
        <v>842</v>
      </c>
      <c r="D14982" t="s">
        <v>980</v>
      </c>
      <c r="E14982" s="82">
        <v>5.2</v>
      </c>
      <c r="F14982" t="s">
        <v>973</v>
      </c>
      <c r="G14982" s="83">
        <v>43252</v>
      </c>
      <c r="I14982">
        <v>2018</v>
      </c>
    </row>
    <row r="14983" spans="1:9" ht="14.45" customHeight="1" x14ac:dyDescent="0.25">
      <c r="A14983" t="s">
        <v>972</v>
      </c>
      <c r="B14983" t="s">
        <v>223</v>
      </c>
      <c r="C14983" s="76" t="s">
        <v>842</v>
      </c>
      <c r="D14983" t="s">
        <v>980</v>
      </c>
      <c r="E14983" s="82">
        <v>6</v>
      </c>
      <c r="F14983" t="s">
        <v>973</v>
      </c>
      <c r="G14983" s="83">
        <v>43180</v>
      </c>
      <c r="I14983">
        <v>2018</v>
      </c>
    </row>
    <row r="14984" spans="1:9" ht="14.45" customHeight="1" x14ac:dyDescent="0.25">
      <c r="A14984" t="s">
        <v>972</v>
      </c>
      <c r="B14984" t="s">
        <v>239</v>
      </c>
      <c r="C14984" s="76" t="s">
        <v>842</v>
      </c>
      <c r="D14984" t="s">
        <v>980</v>
      </c>
      <c r="E14984" s="82">
        <v>3.8</v>
      </c>
      <c r="F14984" t="s">
        <v>973</v>
      </c>
      <c r="G14984" s="83">
        <v>43123</v>
      </c>
      <c r="I14984">
        <v>2018</v>
      </c>
    </row>
    <row r="14985" spans="1:9" ht="14.45" customHeight="1" x14ac:dyDescent="0.25">
      <c r="A14985" t="s">
        <v>972</v>
      </c>
      <c r="B14985" t="s">
        <v>135</v>
      </c>
      <c r="C14985" s="76" t="s">
        <v>842</v>
      </c>
      <c r="D14985" t="s">
        <v>980</v>
      </c>
      <c r="E14985" s="82">
        <v>5</v>
      </c>
      <c r="F14985" t="s">
        <v>973</v>
      </c>
      <c r="G14985" s="83">
        <v>43488</v>
      </c>
      <c r="I14985">
        <v>2019</v>
      </c>
    </row>
    <row r="14986" spans="1:9" ht="14.45" customHeight="1" x14ac:dyDescent="0.25">
      <c r="A14986" t="s">
        <v>972</v>
      </c>
      <c r="B14986" t="s">
        <v>86</v>
      </c>
      <c r="C14986" s="76" t="s">
        <v>842</v>
      </c>
      <c r="D14986" t="s">
        <v>980</v>
      </c>
      <c r="E14986" s="82">
        <v>13.8</v>
      </c>
      <c r="F14986" t="s">
        <v>973</v>
      </c>
      <c r="G14986" s="83">
        <v>43326</v>
      </c>
      <c r="I14986">
        <v>2018</v>
      </c>
    </row>
    <row r="14987" spans="1:9" ht="14.45" customHeight="1" x14ac:dyDescent="0.25">
      <c r="A14987" t="s">
        <v>972</v>
      </c>
      <c r="B14987" t="s">
        <v>123</v>
      </c>
      <c r="C14987" s="76" t="s">
        <v>842</v>
      </c>
      <c r="D14987" t="s">
        <v>980</v>
      </c>
      <c r="E14987" s="82">
        <v>3.8</v>
      </c>
      <c r="F14987" t="s">
        <v>973</v>
      </c>
      <c r="G14987" s="83">
        <v>43294</v>
      </c>
      <c r="I14987">
        <v>2018</v>
      </c>
    </row>
    <row r="14988" spans="1:9" ht="14.45" customHeight="1" x14ac:dyDescent="0.25">
      <c r="A14988" t="s">
        <v>972</v>
      </c>
      <c r="B14988" t="s">
        <v>103</v>
      </c>
      <c r="C14988" s="76" t="s">
        <v>842</v>
      </c>
      <c r="D14988" t="s">
        <v>980</v>
      </c>
      <c r="E14988" s="82">
        <v>10</v>
      </c>
      <c r="F14988" t="s">
        <v>973</v>
      </c>
      <c r="G14988" s="83">
        <v>43222</v>
      </c>
      <c r="I14988">
        <v>2018</v>
      </c>
    </row>
    <row r="14989" spans="1:9" ht="14.45" customHeight="1" x14ac:dyDescent="0.25">
      <c r="A14989" t="s">
        <v>972</v>
      </c>
      <c r="B14989" t="s">
        <v>229</v>
      </c>
      <c r="C14989" s="76" t="s">
        <v>842</v>
      </c>
      <c r="D14989" t="s">
        <v>980</v>
      </c>
      <c r="E14989" s="82">
        <v>6</v>
      </c>
      <c r="F14989" t="s">
        <v>973</v>
      </c>
      <c r="G14989" s="83">
        <v>43287</v>
      </c>
      <c r="I14989">
        <v>2018</v>
      </c>
    </row>
    <row r="14990" spans="1:9" ht="14.45" customHeight="1" x14ac:dyDescent="0.25">
      <c r="A14990" t="s">
        <v>972</v>
      </c>
      <c r="B14990" t="s">
        <v>66</v>
      </c>
      <c r="C14990" s="76" t="s">
        <v>842</v>
      </c>
      <c r="D14990" t="s">
        <v>980</v>
      </c>
      <c r="E14990" s="82">
        <v>5</v>
      </c>
      <c r="F14990" t="s">
        <v>973</v>
      </c>
      <c r="G14990" s="83">
        <v>43224</v>
      </c>
      <c r="I14990">
        <v>2018</v>
      </c>
    </row>
    <row r="14991" spans="1:9" ht="14.45" customHeight="1" x14ac:dyDescent="0.25">
      <c r="A14991" t="s">
        <v>972</v>
      </c>
      <c r="B14991" t="s">
        <v>96</v>
      </c>
      <c r="C14991" s="76" t="s">
        <v>842</v>
      </c>
      <c r="D14991" t="s">
        <v>980</v>
      </c>
      <c r="E14991" s="82">
        <v>6.6</v>
      </c>
      <c r="F14991" t="s">
        <v>973</v>
      </c>
      <c r="G14991" s="83">
        <v>43168</v>
      </c>
      <c r="I14991">
        <v>2018</v>
      </c>
    </row>
    <row r="14992" spans="1:9" ht="14.45" customHeight="1" x14ac:dyDescent="0.25">
      <c r="A14992" t="s">
        <v>972</v>
      </c>
      <c r="B14992" t="s">
        <v>252</v>
      </c>
      <c r="C14992" s="76" t="s">
        <v>842</v>
      </c>
      <c r="D14992" t="s">
        <v>980</v>
      </c>
      <c r="E14992" s="82">
        <v>7.6</v>
      </c>
      <c r="F14992" t="s">
        <v>973</v>
      </c>
      <c r="G14992" s="83">
        <v>43307</v>
      </c>
      <c r="I14992">
        <v>2018</v>
      </c>
    </row>
    <row r="14993" spans="1:9" ht="14.45" customHeight="1" x14ac:dyDescent="0.25">
      <c r="A14993" t="s">
        <v>972</v>
      </c>
      <c r="B14993" t="s">
        <v>239</v>
      </c>
      <c r="C14993" s="76" t="s">
        <v>842</v>
      </c>
      <c r="D14993" t="s">
        <v>980</v>
      </c>
      <c r="E14993" s="82">
        <v>7.6</v>
      </c>
      <c r="F14993" t="s">
        <v>973</v>
      </c>
      <c r="G14993" s="83">
        <v>43257</v>
      </c>
      <c r="I14993">
        <v>2018</v>
      </c>
    </row>
    <row r="14994" spans="1:9" ht="14.45" customHeight="1" x14ac:dyDescent="0.25">
      <c r="A14994" t="s">
        <v>972</v>
      </c>
      <c r="B14994" t="s">
        <v>173</v>
      </c>
      <c r="C14994" s="76" t="s">
        <v>842</v>
      </c>
      <c r="D14994" t="s">
        <v>980</v>
      </c>
      <c r="E14994" s="82">
        <v>7.6</v>
      </c>
      <c r="F14994" t="s">
        <v>973</v>
      </c>
      <c r="G14994" s="83">
        <v>43945</v>
      </c>
      <c r="I14994">
        <v>2020</v>
      </c>
    </row>
    <row r="14995" spans="1:9" ht="14.45" customHeight="1" x14ac:dyDescent="0.25">
      <c r="A14995" t="s">
        <v>972</v>
      </c>
      <c r="B14995" t="s">
        <v>253</v>
      </c>
      <c r="C14995" s="76" t="s">
        <v>842</v>
      </c>
      <c r="D14995" t="s">
        <v>980</v>
      </c>
      <c r="E14995" s="82">
        <v>7.6</v>
      </c>
      <c r="F14995" t="s">
        <v>973</v>
      </c>
      <c r="G14995" s="83">
        <v>43129</v>
      </c>
      <c r="I14995">
        <v>2018</v>
      </c>
    </row>
    <row r="14996" spans="1:9" ht="14.45" customHeight="1" x14ac:dyDescent="0.25">
      <c r="A14996" t="s">
        <v>972</v>
      </c>
      <c r="B14996" t="s">
        <v>133</v>
      </c>
      <c r="C14996" s="76" t="s">
        <v>842</v>
      </c>
      <c r="D14996" t="s">
        <v>980</v>
      </c>
      <c r="E14996" s="82">
        <v>3</v>
      </c>
      <c r="F14996" t="s">
        <v>973</v>
      </c>
      <c r="G14996" s="83">
        <v>43133</v>
      </c>
      <c r="I14996">
        <v>2018</v>
      </c>
    </row>
    <row r="14997" spans="1:9" ht="14.45" customHeight="1" x14ac:dyDescent="0.25">
      <c r="A14997" t="s">
        <v>972</v>
      </c>
      <c r="B14997" t="s">
        <v>81</v>
      </c>
      <c r="C14997" s="76" t="s">
        <v>842</v>
      </c>
      <c r="D14997" t="s">
        <v>980</v>
      </c>
      <c r="E14997" s="82">
        <v>6</v>
      </c>
      <c r="F14997" t="s">
        <v>973</v>
      </c>
      <c r="G14997" s="83">
        <v>43229</v>
      </c>
      <c r="I14997">
        <v>2018</v>
      </c>
    </row>
    <row r="14998" spans="1:9" ht="14.45" customHeight="1" x14ac:dyDescent="0.25">
      <c r="A14998" t="s">
        <v>972</v>
      </c>
      <c r="B14998" t="s">
        <v>115</v>
      </c>
      <c r="C14998" s="76" t="s">
        <v>842</v>
      </c>
      <c r="D14998" t="s">
        <v>980</v>
      </c>
      <c r="E14998" s="82">
        <v>53.3</v>
      </c>
      <c r="F14998" t="s">
        <v>973</v>
      </c>
      <c r="G14998" s="83">
        <v>43377</v>
      </c>
      <c r="I14998">
        <v>2018</v>
      </c>
    </row>
    <row r="14999" spans="1:9" ht="14.45" customHeight="1" x14ac:dyDescent="0.25">
      <c r="A14999" t="s">
        <v>972</v>
      </c>
      <c r="B14999" t="s">
        <v>248</v>
      </c>
      <c r="C14999" s="76" t="s">
        <v>842</v>
      </c>
      <c r="D14999" t="s">
        <v>980</v>
      </c>
      <c r="E14999" s="82">
        <v>6</v>
      </c>
      <c r="F14999" t="s">
        <v>973</v>
      </c>
      <c r="G14999" s="83">
        <v>43300</v>
      </c>
      <c r="I14999">
        <v>2018</v>
      </c>
    </row>
    <row r="15000" spans="1:9" ht="14.45" customHeight="1" x14ac:dyDescent="0.25">
      <c r="A15000" t="s">
        <v>972</v>
      </c>
      <c r="B15000" t="s">
        <v>104</v>
      </c>
      <c r="C15000" s="76" t="s">
        <v>842</v>
      </c>
      <c r="D15000" t="s">
        <v>980</v>
      </c>
      <c r="E15000" s="82">
        <v>10.4</v>
      </c>
      <c r="F15000" t="s">
        <v>973</v>
      </c>
      <c r="G15000" s="83">
        <v>43255</v>
      </c>
      <c r="I15000">
        <v>2018</v>
      </c>
    </row>
    <row r="15001" spans="1:9" ht="14.45" customHeight="1" x14ac:dyDescent="0.25">
      <c r="A15001" t="s">
        <v>972</v>
      </c>
      <c r="B15001" t="s">
        <v>247</v>
      </c>
      <c r="C15001" s="76" t="s">
        <v>842</v>
      </c>
      <c r="D15001" t="s">
        <v>980</v>
      </c>
      <c r="E15001" s="82">
        <v>3.8</v>
      </c>
      <c r="F15001" t="s">
        <v>973</v>
      </c>
      <c r="G15001" s="83">
        <v>43270</v>
      </c>
      <c r="I15001">
        <v>2018</v>
      </c>
    </row>
    <row r="15002" spans="1:9" ht="14.45" customHeight="1" x14ac:dyDescent="0.25">
      <c r="A15002" t="s">
        <v>972</v>
      </c>
      <c r="B15002" t="s">
        <v>253</v>
      </c>
      <c r="C15002" s="76" t="s">
        <v>842</v>
      </c>
      <c r="D15002" t="s">
        <v>980</v>
      </c>
      <c r="E15002" s="82">
        <v>34</v>
      </c>
      <c r="F15002" t="s">
        <v>973</v>
      </c>
      <c r="G15002" s="83">
        <v>43276</v>
      </c>
      <c r="I15002">
        <v>2018</v>
      </c>
    </row>
    <row r="15003" spans="1:9" ht="14.45" customHeight="1" x14ac:dyDescent="0.25">
      <c r="A15003" t="s">
        <v>972</v>
      </c>
      <c r="B15003" t="s">
        <v>248</v>
      </c>
      <c r="C15003" s="76" t="s">
        <v>842</v>
      </c>
      <c r="D15003" t="s">
        <v>980</v>
      </c>
      <c r="E15003" s="82">
        <v>10</v>
      </c>
      <c r="F15003" t="s">
        <v>973</v>
      </c>
      <c r="G15003" s="83">
        <v>43525</v>
      </c>
      <c r="I15003">
        <v>2019</v>
      </c>
    </row>
    <row r="15004" spans="1:9" ht="14.45" customHeight="1" x14ac:dyDescent="0.25">
      <c r="A15004" t="s">
        <v>972</v>
      </c>
      <c r="B15004" t="s">
        <v>246</v>
      </c>
      <c r="C15004" s="76" t="s">
        <v>842</v>
      </c>
      <c r="D15004" t="s">
        <v>980</v>
      </c>
      <c r="E15004" s="82">
        <v>53.3</v>
      </c>
      <c r="F15004" t="s">
        <v>973</v>
      </c>
      <c r="G15004" s="83">
        <v>43283</v>
      </c>
      <c r="I15004">
        <v>2018</v>
      </c>
    </row>
    <row r="15005" spans="1:9" ht="14.45" customHeight="1" x14ac:dyDescent="0.25">
      <c r="A15005" t="s">
        <v>972</v>
      </c>
      <c r="B15005" t="s">
        <v>115</v>
      </c>
      <c r="C15005" s="76" t="s">
        <v>842</v>
      </c>
      <c r="D15005" t="s">
        <v>980</v>
      </c>
      <c r="E15005" s="82">
        <v>7.6</v>
      </c>
      <c r="F15005" t="s">
        <v>973</v>
      </c>
      <c r="G15005" s="83">
        <v>43133</v>
      </c>
      <c r="I15005">
        <v>2018</v>
      </c>
    </row>
    <row r="15006" spans="1:9" ht="14.45" customHeight="1" x14ac:dyDescent="0.25">
      <c r="A15006" t="s">
        <v>972</v>
      </c>
      <c r="B15006" t="s">
        <v>186</v>
      </c>
      <c r="C15006" s="76" t="s">
        <v>842</v>
      </c>
      <c r="D15006" t="s">
        <v>980</v>
      </c>
      <c r="E15006" s="82">
        <v>6</v>
      </c>
      <c r="F15006" t="s">
        <v>973</v>
      </c>
      <c r="G15006" s="83">
        <v>43133</v>
      </c>
      <c r="I15006">
        <v>2018</v>
      </c>
    </row>
    <row r="15007" spans="1:9" ht="14.45" customHeight="1" x14ac:dyDescent="0.25">
      <c r="A15007" t="s">
        <v>972</v>
      </c>
      <c r="B15007" t="s">
        <v>155</v>
      </c>
      <c r="C15007" s="76" t="s">
        <v>842</v>
      </c>
      <c r="D15007" t="s">
        <v>980</v>
      </c>
      <c r="E15007" s="82">
        <v>500</v>
      </c>
      <c r="F15007" t="s">
        <v>973</v>
      </c>
      <c r="G15007" s="83">
        <v>43864</v>
      </c>
      <c r="I15007">
        <v>2020</v>
      </c>
    </row>
    <row r="15008" spans="1:9" ht="14.45" customHeight="1" x14ac:dyDescent="0.25">
      <c r="A15008" t="s">
        <v>972</v>
      </c>
      <c r="B15008" t="s">
        <v>105</v>
      </c>
      <c r="C15008" s="76" t="s">
        <v>842</v>
      </c>
      <c r="D15008" t="s">
        <v>980</v>
      </c>
      <c r="E15008" s="82">
        <v>5.2</v>
      </c>
      <c r="F15008" t="s">
        <v>973</v>
      </c>
      <c r="G15008" s="83">
        <v>43298</v>
      </c>
      <c r="I15008">
        <v>2018</v>
      </c>
    </row>
    <row r="15009" spans="1:9" ht="14.45" customHeight="1" x14ac:dyDescent="0.25">
      <c r="A15009" t="s">
        <v>972</v>
      </c>
      <c r="B15009" t="s">
        <v>186</v>
      </c>
      <c r="C15009" s="76" t="s">
        <v>842</v>
      </c>
      <c r="D15009" t="s">
        <v>980</v>
      </c>
      <c r="E15009" s="82">
        <v>7.6</v>
      </c>
      <c r="F15009" t="s">
        <v>973</v>
      </c>
      <c r="G15009" s="83">
        <v>43133</v>
      </c>
      <c r="I15009">
        <v>2018</v>
      </c>
    </row>
    <row r="15010" spans="1:9" ht="14.45" customHeight="1" x14ac:dyDescent="0.25">
      <c r="A15010" t="s">
        <v>972</v>
      </c>
      <c r="B15010" t="s">
        <v>249</v>
      </c>
      <c r="C15010" s="76" t="s">
        <v>842</v>
      </c>
      <c r="D15010" t="s">
        <v>980</v>
      </c>
      <c r="E15010" s="82">
        <v>20</v>
      </c>
      <c r="F15010" t="s">
        <v>973</v>
      </c>
      <c r="G15010" s="83">
        <v>43391</v>
      </c>
      <c r="I15010">
        <v>2018</v>
      </c>
    </row>
    <row r="15011" spans="1:9" ht="14.45" customHeight="1" x14ac:dyDescent="0.25">
      <c r="A15011" t="s">
        <v>972</v>
      </c>
      <c r="B15011" t="s">
        <v>247</v>
      </c>
      <c r="C15011" s="76" t="s">
        <v>842</v>
      </c>
      <c r="D15011" t="s">
        <v>980</v>
      </c>
      <c r="E15011" s="82">
        <v>6.6</v>
      </c>
      <c r="F15011" t="s">
        <v>973</v>
      </c>
      <c r="G15011" s="83">
        <v>43187</v>
      </c>
      <c r="I15011">
        <v>2018</v>
      </c>
    </row>
    <row r="15012" spans="1:9" ht="14.45" customHeight="1" x14ac:dyDescent="0.25">
      <c r="A15012" t="s">
        <v>972</v>
      </c>
      <c r="B15012" t="s">
        <v>240</v>
      </c>
      <c r="C15012" s="76" t="s">
        <v>842</v>
      </c>
      <c r="D15012" t="s">
        <v>980</v>
      </c>
      <c r="E15012" s="82">
        <v>6.67</v>
      </c>
      <c r="F15012" t="s">
        <v>973</v>
      </c>
      <c r="G15012" s="83">
        <v>43147</v>
      </c>
      <c r="I15012">
        <v>2018</v>
      </c>
    </row>
    <row r="15013" spans="1:9" ht="14.45" customHeight="1" x14ac:dyDescent="0.25">
      <c r="A15013" t="s">
        <v>972</v>
      </c>
      <c r="B15013" t="s">
        <v>249</v>
      </c>
      <c r="C15013" s="76" t="s">
        <v>842</v>
      </c>
      <c r="D15013" t="s">
        <v>980</v>
      </c>
      <c r="E15013" s="82">
        <v>11.4</v>
      </c>
      <c r="F15013" t="s">
        <v>973</v>
      </c>
      <c r="G15013" s="83">
        <v>43251</v>
      </c>
      <c r="I15013">
        <v>2018</v>
      </c>
    </row>
    <row r="15014" spans="1:9" ht="14.45" customHeight="1" x14ac:dyDescent="0.25">
      <c r="A15014" t="s">
        <v>972</v>
      </c>
      <c r="B15014" t="s">
        <v>141</v>
      </c>
      <c r="C15014" s="76" t="s">
        <v>842</v>
      </c>
      <c r="D15014" t="s">
        <v>980</v>
      </c>
      <c r="E15014" s="82">
        <v>6</v>
      </c>
      <c r="F15014" t="s">
        <v>973</v>
      </c>
      <c r="G15014" s="83">
        <v>43264</v>
      </c>
      <c r="I15014">
        <v>2018</v>
      </c>
    </row>
    <row r="15015" spans="1:9" ht="14.45" customHeight="1" x14ac:dyDescent="0.25">
      <c r="A15015" t="s">
        <v>972</v>
      </c>
      <c r="B15015" t="s">
        <v>169</v>
      </c>
      <c r="C15015" s="76" t="s">
        <v>842</v>
      </c>
      <c r="D15015" t="s">
        <v>980</v>
      </c>
      <c r="E15015" s="82">
        <v>11.4</v>
      </c>
      <c r="F15015" t="s">
        <v>973</v>
      </c>
      <c r="G15015" s="83">
        <v>43124</v>
      </c>
      <c r="I15015">
        <v>2018</v>
      </c>
    </row>
    <row r="15016" spans="1:9" ht="14.45" customHeight="1" x14ac:dyDescent="0.25">
      <c r="A15016" t="s">
        <v>972</v>
      </c>
      <c r="B15016" t="s">
        <v>239</v>
      </c>
      <c r="C15016" s="76" t="s">
        <v>842</v>
      </c>
      <c r="D15016" t="s">
        <v>980</v>
      </c>
      <c r="E15016" s="82">
        <v>3</v>
      </c>
      <c r="F15016" t="s">
        <v>973</v>
      </c>
      <c r="G15016" s="83">
        <v>43264</v>
      </c>
      <c r="I15016">
        <v>2018</v>
      </c>
    </row>
    <row r="15017" spans="1:9" ht="14.45" customHeight="1" x14ac:dyDescent="0.25">
      <c r="A15017" t="s">
        <v>972</v>
      </c>
      <c r="B15017" t="s">
        <v>242</v>
      </c>
      <c r="C15017" s="76" t="s">
        <v>842</v>
      </c>
      <c r="D15017" t="s">
        <v>980</v>
      </c>
      <c r="E15017" s="82">
        <v>3.6</v>
      </c>
      <c r="F15017" t="s">
        <v>973</v>
      </c>
      <c r="G15017" s="83">
        <v>43271</v>
      </c>
      <c r="I15017">
        <v>2018</v>
      </c>
    </row>
    <row r="15018" spans="1:9" ht="14.45" customHeight="1" x14ac:dyDescent="0.25">
      <c r="A15018" t="s">
        <v>972</v>
      </c>
      <c r="B15018" t="s">
        <v>136</v>
      </c>
      <c r="C15018" s="76" t="s">
        <v>842</v>
      </c>
      <c r="D15018" t="s">
        <v>980</v>
      </c>
      <c r="E15018" s="82">
        <v>10</v>
      </c>
      <c r="F15018" t="s">
        <v>973</v>
      </c>
      <c r="G15018" s="83">
        <v>43271</v>
      </c>
      <c r="I15018">
        <v>2018</v>
      </c>
    </row>
    <row r="15019" spans="1:9" ht="14.45" customHeight="1" x14ac:dyDescent="0.25">
      <c r="A15019" t="s">
        <v>972</v>
      </c>
      <c r="B15019" s="74" t="s">
        <v>213</v>
      </c>
      <c r="C15019" s="76" t="s">
        <v>842</v>
      </c>
      <c r="D15019" t="s">
        <v>980</v>
      </c>
      <c r="E15019" s="82">
        <v>11.4</v>
      </c>
      <c r="F15019" t="s">
        <v>973</v>
      </c>
      <c r="G15019" s="83">
        <v>43146</v>
      </c>
      <c r="I15019">
        <v>2018</v>
      </c>
    </row>
    <row r="15020" spans="1:9" ht="14.45" customHeight="1" x14ac:dyDescent="0.25">
      <c r="A15020" t="s">
        <v>972</v>
      </c>
      <c r="B15020" t="s">
        <v>253</v>
      </c>
      <c r="C15020" s="76" t="s">
        <v>842</v>
      </c>
      <c r="D15020" t="s">
        <v>980</v>
      </c>
      <c r="E15020" s="82">
        <v>3</v>
      </c>
      <c r="F15020" t="s">
        <v>973</v>
      </c>
      <c r="G15020" s="83">
        <v>43157</v>
      </c>
      <c r="I15020">
        <v>2018</v>
      </c>
    </row>
    <row r="15021" spans="1:9" ht="14.45" customHeight="1" x14ac:dyDescent="0.25">
      <c r="A15021" t="s">
        <v>972</v>
      </c>
      <c r="B15021" t="s">
        <v>78</v>
      </c>
      <c r="C15021" s="76" t="s">
        <v>842</v>
      </c>
      <c r="D15021" t="s">
        <v>980</v>
      </c>
      <c r="E15021" s="82">
        <v>6</v>
      </c>
      <c r="F15021" t="s">
        <v>973</v>
      </c>
      <c r="G15021" s="83">
        <v>43161</v>
      </c>
      <c r="I15021">
        <v>2018</v>
      </c>
    </row>
    <row r="15022" spans="1:9" ht="14.45" customHeight="1" x14ac:dyDescent="0.25">
      <c r="A15022" t="s">
        <v>972</v>
      </c>
      <c r="B15022" t="s">
        <v>240</v>
      </c>
      <c r="C15022" s="76" t="s">
        <v>842</v>
      </c>
      <c r="D15022" t="s">
        <v>980</v>
      </c>
      <c r="E15022" s="82">
        <v>5</v>
      </c>
      <c r="F15022" t="s">
        <v>973</v>
      </c>
      <c r="G15022" s="83">
        <v>43179</v>
      </c>
      <c r="I15022">
        <v>2018</v>
      </c>
    </row>
    <row r="15023" spans="1:9" ht="14.45" customHeight="1" x14ac:dyDescent="0.25">
      <c r="A15023" t="s">
        <v>972</v>
      </c>
      <c r="B15023" t="s">
        <v>88</v>
      </c>
      <c r="C15023" s="76" t="s">
        <v>842</v>
      </c>
      <c r="D15023" t="s">
        <v>980</v>
      </c>
      <c r="E15023" s="82">
        <v>3.8</v>
      </c>
      <c r="F15023" t="s">
        <v>973</v>
      </c>
      <c r="G15023" s="83">
        <v>43210</v>
      </c>
      <c r="I15023">
        <v>2018</v>
      </c>
    </row>
    <row r="15024" spans="1:9" ht="14.45" customHeight="1" x14ac:dyDescent="0.25">
      <c r="A15024" t="s">
        <v>972</v>
      </c>
      <c r="B15024" t="s">
        <v>106</v>
      </c>
      <c r="C15024" s="76" t="s">
        <v>842</v>
      </c>
      <c r="D15024" t="s">
        <v>980</v>
      </c>
      <c r="E15024" s="82">
        <v>7.6</v>
      </c>
      <c r="F15024" t="s">
        <v>973</v>
      </c>
      <c r="G15024" s="83">
        <v>43139</v>
      </c>
      <c r="I15024">
        <v>2018</v>
      </c>
    </row>
    <row r="15025" spans="1:9" ht="14.45" customHeight="1" x14ac:dyDescent="0.25">
      <c r="A15025" t="s">
        <v>972</v>
      </c>
      <c r="B15025" t="s">
        <v>199</v>
      </c>
      <c r="C15025" s="76" t="s">
        <v>842</v>
      </c>
      <c r="D15025" t="s">
        <v>980</v>
      </c>
      <c r="E15025" s="82">
        <v>66.599999999999994</v>
      </c>
      <c r="F15025" t="s">
        <v>973</v>
      </c>
      <c r="G15025" s="83">
        <v>43215</v>
      </c>
      <c r="I15025">
        <v>2018</v>
      </c>
    </row>
    <row r="15026" spans="1:9" ht="14.45" customHeight="1" x14ac:dyDescent="0.25">
      <c r="A15026" t="s">
        <v>972</v>
      </c>
      <c r="B15026" t="s">
        <v>143</v>
      </c>
      <c r="C15026" s="76" t="s">
        <v>842</v>
      </c>
      <c r="D15026" t="s">
        <v>980</v>
      </c>
      <c r="E15026" s="82">
        <v>10.74</v>
      </c>
      <c r="F15026" t="s">
        <v>973</v>
      </c>
      <c r="G15026" s="83">
        <v>41533</v>
      </c>
      <c r="I15026">
        <v>2013</v>
      </c>
    </row>
    <row r="15027" spans="1:9" ht="14.45" customHeight="1" x14ac:dyDescent="0.25">
      <c r="A15027" t="s">
        <v>972</v>
      </c>
      <c r="B15027" t="s">
        <v>147</v>
      </c>
      <c r="C15027" s="76" t="s">
        <v>842</v>
      </c>
      <c r="D15027" t="s">
        <v>980</v>
      </c>
      <c r="E15027" s="82">
        <v>3.59</v>
      </c>
      <c r="F15027" t="s">
        <v>973</v>
      </c>
      <c r="G15027" s="83">
        <v>39701</v>
      </c>
      <c r="I15027">
        <v>2008</v>
      </c>
    </row>
    <row r="15028" spans="1:9" ht="14.45" customHeight="1" x14ac:dyDescent="0.25">
      <c r="A15028" t="s">
        <v>972</v>
      </c>
      <c r="B15028" t="s">
        <v>147</v>
      </c>
      <c r="C15028" s="76" t="s">
        <v>842</v>
      </c>
      <c r="D15028" t="s">
        <v>980</v>
      </c>
      <c r="E15028" s="82">
        <v>4.37</v>
      </c>
      <c r="F15028" t="s">
        <v>973</v>
      </c>
      <c r="G15028" s="83">
        <v>40534</v>
      </c>
      <c r="I15028">
        <v>2010</v>
      </c>
    </row>
    <row r="15029" spans="1:9" ht="14.45" customHeight="1" x14ac:dyDescent="0.25">
      <c r="A15029" t="s">
        <v>972</v>
      </c>
      <c r="B15029" t="s">
        <v>151</v>
      </c>
      <c r="C15029" s="76" t="s">
        <v>842</v>
      </c>
      <c r="D15029" t="s">
        <v>980</v>
      </c>
      <c r="E15029" s="82">
        <v>5.24</v>
      </c>
      <c r="F15029" t="s">
        <v>973</v>
      </c>
      <c r="G15029" s="83">
        <v>40854</v>
      </c>
      <c r="I15029">
        <v>2011</v>
      </c>
    </row>
    <row r="15030" spans="1:9" ht="14.45" customHeight="1" x14ac:dyDescent="0.25">
      <c r="A15030" t="s">
        <v>972</v>
      </c>
      <c r="B15030" t="s">
        <v>223</v>
      </c>
      <c r="C15030" s="76" t="s">
        <v>842</v>
      </c>
      <c r="D15030" t="s">
        <v>980</v>
      </c>
      <c r="E15030" s="82">
        <v>3.3</v>
      </c>
      <c r="F15030" t="s">
        <v>973</v>
      </c>
      <c r="G15030" s="83">
        <v>39737</v>
      </c>
      <c r="I15030">
        <v>2008</v>
      </c>
    </row>
    <row r="15031" spans="1:9" ht="14.45" customHeight="1" x14ac:dyDescent="0.25">
      <c r="A15031" t="s">
        <v>972</v>
      </c>
      <c r="B15031" t="s">
        <v>224</v>
      </c>
      <c r="C15031" s="76" t="s">
        <v>842</v>
      </c>
      <c r="D15031" t="s">
        <v>980</v>
      </c>
      <c r="E15031" s="82">
        <v>2.99</v>
      </c>
      <c r="F15031" t="s">
        <v>973</v>
      </c>
      <c r="G15031" s="83">
        <v>41100</v>
      </c>
      <c r="I15031">
        <v>2012</v>
      </c>
    </row>
    <row r="15032" spans="1:9" ht="14.45" customHeight="1" x14ac:dyDescent="0.25">
      <c r="A15032" t="s">
        <v>972</v>
      </c>
      <c r="B15032" t="s">
        <v>208</v>
      </c>
      <c r="C15032" s="76" t="s">
        <v>842</v>
      </c>
      <c r="D15032" t="s">
        <v>980</v>
      </c>
      <c r="E15032" s="82">
        <v>150</v>
      </c>
      <c r="F15032" t="s">
        <v>973</v>
      </c>
      <c r="G15032" s="83">
        <v>43378</v>
      </c>
      <c r="I15032">
        <v>2018</v>
      </c>
    </row>
    <row r="15033" spans="1:9" ht="14.45" customHeight="1" x14ac:dyDescent="0.25">
      <c r="A15033" t="s">
        <v>972</v>
      </c>
      <c r="B15033" t="s">
        <v>89</v>
      </c>
      <c r="C15033" s="76" t="s">
        <v>842</v>
      </c>
      <c r="D15033" t="s">
        <v>980</v>
      </c>
      <c r="E15033" s="82">
        <v>5</v>
      </c>
      <c r="F15033" t="s">
        <v>973</v>
      </c>
      <c r="G15033" s="83">
        <v>43200</v>
      </c>
      <c r="I15033">
        <v>2018</v>
      </c>
    </row>
    <row r="15034" spans="1:9" ht="14.45" customHeight="1" x14ac:dyDescent="0.25">
      <c r="A15034" t="s">
        <v>972</v>
      </c>
      <c r="B15034" t="s">
        <v>171</v>
      </c>
      <c r="C15034" s="76" t="s">
        <v>842</v>
      </c>
      <c r="D15034" t="s">
        <v>980</v>
      </c>
      <c r="E15034" s="82">
        <v>9</v>
      </c>
      <c r="F15034" t="s">
        <v>973</v>
      </c>
      <c r="G15034" s="83">
        <v>43222</v>
      </c>
      <c r="I15034">
        <v>2018</v>
      </c>
    </row>
    <row r="15035" spans="1:9" ht="14.45" customHeight="1" x14ac:dyDescent="0.25">
      <c r="A15035" t="s">
        <v>972</v>
      </c>
      <c r="B15035" t="s">
        <v>235</v>
      </c>
      <c r="C15035" s="76" t="s">
        <v>842</v>
      </c>
      <c r="D15035" t="s">
        <v>980</v>
      </c>
      <c r="E15035" s="82">
        <v>6</v>
      </c>
      <c r="F15035" t="s">
        <v>973</v>
      </c>
      <c r="G15035" s="83">
        <v>43213</v>
      </c>
      <c r="I15035">
        <v>2018</v>
      </c>
    </row>
    <row r="15036" spans="1:9" ht="14.45" customHeight="1" x14ac:dyDescent="0.25">
      <c r="A15036" t="s">
        <v>972</v>
      </c>
      <c r="B15036" t="s">
        <v>257</v>
      </c>
      <c r="C15036" s="76" t="s">
        <v>842</v>
      </c>
      <c r="D15036" t="s">
        <v>980</v>
      </c>
      <c r="E15036" s="82">
        <v>3.8</v>
      </c>
      <c r="F15036" t="s">
        <v>973</v>
      </c>
      <c r="G15036" s="83">
        <v>43173</v>
      </c>
      <c r="I15036">
        <v>2018</v>
      </c>
    </row>
    <row r="15037" spans="1:9" ht="14.45" customHeight="1" x14ac:dyDescent="0.25">
      <c r="A15037" t="s">
        <v>972</v>
      </c>
      <c r="B15037" t="s">
        <v>95</v>
      </c>
      <c r="C15037" s="76" t="s">
        <v>842</v>
      </c>
      <c r="D15037" t="s">
        <v>980</v>
      </c>
      <c r="E15037" s="82">
        <v>11.4</v>
      </c>
      <c r="F15037" t="s">
        <v>973</v>
      </c>
      <c r="G15037" s="83">
        <v>43181</v>
      </c>
      <c r="I15037">
        <v>2018</v>
      </c>
    </row>
    <row r="15038" spans="1:9" ht="14.45" customHeight="1" x14ac:dyDescent="0.25">
      <c r="A15038" t="s">
        <v>972</v>
      </c>
      <c r="B15038" t="s">
        <v>206</v>
      </c>
      <c r="C15038" s="76" t="s">
        <v>842</v>
      </c>
      <c r="D15038" t="s">
        <v>980</v>
      </c>
      <c r="E15038" s="82">
        <v>17.28</v>
      </c>
      <c r="F15038" t="s">
        <v>973</v>
      </c>
      <c r="G15038" s="83">
        <v>43315</v>
      </c>
      <c r="I15038">
        <v>2018</v>
      </c>
    </row>
    <row r="15039" spans="1:9" ht="14.45" customHeight="1" x14ac:dyDescent="0.25">
      <c r="A15039" t="s">
        <v>972</v>
      </c>
      <c r="B15039" t="s">
        <v>136</v>
      </c>
      <c r="C15039" s="76" t="s">
        <v>842</v>
      </c>
      <c r="D15039" t="s">
        <v>980</v>
      </c>
      <c r="E15039" s="82">
        <v>14.4</v>
      </c>
      <c r="F15039" t="s">
        <v>973</v>
      </c>
      <c r="G15039" s="83">
        <v>43552</v>
      </c>
      <c r="I15039">
        <v>2019</v>
      </c>
    </row>
    <row r="15040" spans="1:9" ht="14.45" customHeight="1" x14ac:dyDescent="0.25">
      <c r="A15040" t="s">
        <v>972</v>
      </c>
      <c r="B15040" t="s">
        <v>177</v>
      </c>
      <c r="C15040" s="76" t="s">
        <v>842</v>
      </c>
      <c r="D15040" t="s">
        <v>980</v>
      </c>
      <c r="E15040" s="82">
        <v>6</v>
      </c>
      <c r="F15040" t="s">
        <v>973</v>
      </c>
      <c r="G15040" s="83">
        <v>43157</v>
      </c>
      <c r="I15040">
        <v>2018</v>
      </c>
    </row>
    <row r="15041" spans="1:9" ht="14.45" customHeight="1" x14ac:dyDescent="0.25">
      <c r="A15041" t="s">
        <v>972</v>
      </c>
      <c r="B15041" t="s">
        <v>178</v>
      </c>
      <c r="C15041" s="76" t="s">
        <v>842</v>
      </c>
      <c r="D15041" t="s">
        <v>980</v>
      </c>
      <c r="E15041" s="82">
        <v>6</v>
      </c>
      <c r="F15041" t="s">
        <v>973</v>
      </c>
      <c r="G15041" s="83">
        <v>43153</v>
      </c>
      <c r="I15041">
        <v>2018</v>
      </c>
    </row>
    <row r="15042" spans="1:9" ht="14.45" customHeight="1" x14ac:dyDescent="0.25">
      <c r="A15042" t="s">
        <v>972</v>
      </c>
      <c r="B15042" t="s">
        <v>204</v>
      </c>
      <c r="C15042" s="76" t="s">
        <v>842</v>
      </c>
      <c r="D15042" t="s">
        <v>980</v>
      </c>
      <c r="E15042" s="82">
        <v>10</v>
      </c>
      <c r="F15042" t="s">
        <v>973</v>
      </c>
      <c r="G15042" s="83">
        <v>43222</v>
      </c>
      <c r="I15042">
        <v>2018</v>
      </c>
    </row>
    <row r="15043" spans="1:9" ht="14.45" customHeight="1" x14ac:dyDescent="0.25">
      <c r="A15043" t="s">
        <v>972</v>
      </c>
      <c r="B15043" t="s">
        <v>116</v>
      </c>
      <c r="C15043" s="76" t="s">
        <v>842</v>
      </c>
      <c r="D15043" t="s">
        <v>980</v>
      </c>
      <c r="E15043" s="82">
        <v>6</v>
      </c>
      <c r="F15043" t="s">
        <v>973</v>
      </c>
      <c r="G15043" s="83">
        <v>43189</v>
      </c>
      <c r="I15043">
        <v>2018</v>
      </c>
    </row>
    <row r="15044" spans="1:9" ht="14.45" customHeight="1" x14ac:dyDescent="0.25">
      <c r="A15044" t="s">
        <v>972</v>
      </c>
      <c r="B15044" t="s">
        <v>88</v>
      </c>
      <c r="C15044" s="76" t="s">
        <v>842</v>
      </c>
      <c r="D15044" t="s">
        <v>980</v>
      </c>
      <c r="E15044" s="82">
        <v>5</v>
      </c>
      <c r="F15044" t="s">
        <v>973</v>
      </c>
      <c r="G15044" s="83">
        <v>43185</v>
      </c>
      <c r="I15044">
        <v>2018</v>
      </c>
    </row>
    <row r="15045" spans="1:9" ht="14.45" customHeight="1" x14ac:dyDescent="0.25">
      <c r="A15045" t="s">
        <v>972</v>
      </c>
      <c r="B15045" t="s">
        <v>235</v>
      </c>
      <c r="C15045" s="76" t="s">
        <v>842</v>
      </c>
      <c r="D15045" t="s">
        <v>980</v>
      </c>
      <c r="E15045" s="82">
        <v>10</v>
      </c>
      <c r="F15045" t="s">
        <v>973</v>
      </c>
      <c r="G15045" s="83">
        <v>43265</v>
      </c>
      <c r="I15045">
        <v>2018</v>
      </c>
    </row>
    <row r="15046" spans="1:9" ht="14.45" customHeight="1" x14ac:dyDescent="0.25">
      <c r="A15046" t="s">
        <v>972</v>
      </c>
      <c r="B15046" t="s">
        <v>108</v>
      </c>
      <c r="C15046" s="76" t="s">
        <v>842</v>
      </c>
      <c r="D15046" t="s">
        <v>980</v>
      </c>
      <c r="E15046" s="82">
        <v>5</v>
      </c>
      <c r="F15046" t="s">
        <v>973</v>
      </c>
      <c r="G15046" s="83">
        <v>43203</v>
      </c>
      <c r="I15046">
        <v>2018</v>
      </c>
    </row>
    <row r="15047" spans="1:9" ht="14.45" customHeight="1" x14ac:dyDescent="0.25">
      <c r="A15047" t="s">
        <v>972</v>
      </c>
      <c r="B15047" t="s">
        <v>1011</v>
      </c>
      <c r="C15047" s="76" t="s">
        <v>842</v>
      </c>
      <c r="D15047" t="s">
        <v>980</v>
      </c>
      <c r="E15047" s="82">
        <v>10</v>
      </c>
      <c r="F15047" t="s">
        <v>973</v>
      </c>
      <c r="G15047" s="83">
        <v>43301</v>
      </c>
      <c r="I15047">
        <v>2018</v>
      </c>
    </row>
    <row r="15048" spans="1:9" ht="14.45" customHeight="1" x14ac:dyDescent="0.25">
      <c r="A15048" t="s">
        <v>972</v>
      </c>
      <c r="B15048" t="s">
        <v>189</v>
      </c>
      <c r="C15048" s="76" t="s">
        <v>842</v>
      </c>
      <c r="D15048" t="s">
        <v>980</v>
      </c>
      <c r="E15048" s="82">
        <v>3.6</v>
      </c>
      <c r="F15048" t="s">
        <v>973</v>
      </c>
      <c r="G15048" s="83">
        <v>43208</v>
      </c>
      <c r="I15048">
        <v>2018</v>
      </c>
    </row>
    <row r="15049" spans="1:9" ht="14.45" customHeight="1" x14ac:dyDescent="0.25">
      <c r="A15049" t="s">
        <v>972</v>
      </c>
      <c r="B15049" t="s">
        <v>249</v>
      </c>
      <c r="C15049" s="76" t="s">
        <v>842</v>
      </c>
      <c r="D15049" t="s">
        <v>980</v>
      </c>
      <c r="E15049" s="82">
        <v>4.2</v>
      </c>
      <c r="F15049" t="s">
        <v>973</v>
      </c>
      <c r="G15049" s="83">
        <v>43181</v>
      </c>
      <c r="I15049">
        <v>2018</v>
      </c>
    </row>
    <row r="15050" spans="1:9" ht="14.45" customHeight="1" x14ac:dyDescent="0.25">
      <c r="A15050" t="s">
        <v>972</v>
      </c>
      <c r="B15050" t="s">
        <v>253</v>
      </c>
      <c r="C15050" s="76" t="s">
        <v>842</v>
      </c>
      <c r="D15050" t="s">
        <v>980</v>
      </c>
      <c r="E15050" s="82">
        <v>6</v>
      </c>
      <c r="F15050" t="s">
        <v>973</v>
      </c>
      <c r="G15050" s="83">
        <v>43160</v>
      </c>
      <c r="I15050">
        <v>2018</v>
      </c>
    </row>
    <row r="15051" spans="1:9" ht="14.45" customHeight="1" x14ac:dyDescent="0.25">
      <c r="A15051" t="s">
        <v>972</v>
      </c>
      <c r="B15051" t="s">
        <v>248</v>
      </c>
      <c r="C15051" s="76" t="s">
        <v>842</v>
      </c>
      <c r="D15051" t="s">
        <v>980</v>
      </c>
      <c r="E15051" s="82">
        <v>7.6</v>
      </c>
      <c r="F15051" t="s">
        <v>973</v>
      </c>
      <c r="G15051" s="83">
        <v>43157</v>
      </c>
      <c r="I15051">
        <v>2018</v>
      </c>
    </row>
    <row r="15052" spans="1:9" ht="14.45" customHeight="1" x14ac:dyDescent="0.25">
      <c r="A15052" t="s">
        <v>972</v>
      </c>
      <c r="B15052" t="s">
        <v>254</v>
      </c>
      <c r="C15052" s="76" t="s">
        <v>842</v>
      </c>
      <c r="D15052" t="s">
        <v>980</v>
      </c>
      <c r="E15052" s="82">
        <v>3</v>
      </c>
      <c r="F15052" t="s">
        <v>973</v>
      </c>
      <c r="G15052" s="83">
        <v>43626</v>
      </c>
      <c r="I15052">
        <v>2019</v>
      </c>
    </row>
    <row r="15053" spans="1:9" ht="14.45" customHeight="1" x14ac:dyDescent="0.25">
      <c r="A15053" t="s">
        <v>972</v>
      </c>
      <c r="B15053" t="s">
        <v>95</v>
      </c>
      <c r="C15053" s="76" t="s">
        <v>842</v>
      </c>
      <c r="D15053" t="s">
        <v>980</v>
      </c>
      <c r="E15053" s="82">
        <v>6</v>
      </c>
      <c r="F15053" t="s">
        <v>973</v>
      </c>
      <c r="G15053" s="83">
        <v>43182</v>
      </c>
      <c r="I15053">
        <v>2018</v>
      </c>
    </row>
    <row r="15054" spans="1:9" ht="14.45" customHeight="1" x14ac:dyDescent="0.25">
      <c r="A15054" t="s">
        <v>972</v>
      </c>
      <c r="B15054" t="s">
        <v>199</v>
      </c>
      <c r="C15054" s="76" t="s">
        <v>842</v>
      </c>
      <c r="D15054" t="s">
        <v>980</v>
      </c>
      <c r="E15054" s="82">
        <v>5</v>
      </c>
      <c r="F15054" t="s">
        <v>973</v>
      </c>
      <c r="G15054" s="83">
        <v>43165</v>
      </c>
      <c r="I15054">
        <v>2018</v>
      </c>
    </row>
    <row r="15055" spans="1:9" ht="14.45" customHeight="1" x14ac:dyDescent="0.25">
      <c r="A15055" t="s">
        <v>972</v>
      </c>
      <c r="B15055" t="s">
        <v>143</v>
      </c>
      <c r="C15055" s="76" t="s">
        <v>842</v>
      </c>
      <c r="D15055" t="s">
        <v>980</v>
      </c>
      <c r="E15055" s="82">
        <v>6</v>
      </c>
      <c r="F15055" t="s">
        <v>973</v>
      </c>
      <c r="G15055" s="83">
        <v>43157</v>
      </c>
      <c r="I15055">
        <v>2018</v>
      </c>
    </row>
    <row r="15056" spans="1:9" ht="14.45" customHeight="1" x14ac:dyDescent="0.25">
      <c r="A15056" t="s">
        <v>972</v>
      </c>
      <c r="B15056" t="s">
        <v>95</v>
      </c>
      <c r="C15056" s="76" t="s">
        <v>842</v>
      </c>
      <c r="D15056" t="s">
        <v>980</v>
      </c>
      <c r="E15056" s="82">
        <v>3.8</v>
      </c>
      <c r="F15056" t="s">
        <v>973</v>
      </c>
      <c r="G15056" s="83">
        <v>43208</v>
      </c>
      <c r="I15056">
        <v>2018</v>
      </c>
    </row>
    <row r="15057" spans="1:9" ht="14.45" customHeight="1" x14ac:dyDescent="0.25">
      <c r="A15057" t="s">
        <v>972</v>
      </c>
      <c r="B15057" t="s">
        <v>63</v>
      </c>
      <c r="C15057" s="76" t="s">
        <v>842</v>
      </c>
      <c r="D15057" t="s">
        <v>980</v>
      </c>
      <c r="E15057" s="82">
        <v>10.4</v>
      </c>
      <c r="F15057" t="s">
        <v>973</v>
      </c>
      <c r="G15057" s="83">
        <v>43250</v>
      </c>
      <c r="I15057">
        <v>2018</v>
      </c>
    </row>
    <row r="15058" spans="1:9" ht="14.45" customHeight="1" x14ac:dyDescent="0.25">
      <c r="A15058" t="s">
        <v>972</v>
      </c>
      <c r="B15058" t="s">
        <v>114</v>
      </c>
      <c r="C15058" s="76" t="s">
        <v>842</v>
      </c>
      <c r="D15058" t="s">
        <v>980</v>
      </c>
      <c r="E15058" s="82">
        <v>3</v>
      </c>
      <c r="F15058" t="s">
        <v>973</v>
      </c>
      <c r="G15058" s="83">
        <v>43280</v>
      </c>
      <c r="I15058">
        <v>2018</v>
      </c>
    </row>
    <row r="15059" spans="1:9" ht="14.45" customHeight="1" x14ac:dyDescent="0.25">
      <c r="A15059" t="s">
        <v>972</v>
      </c>
      <c r="B15059" t="s">
        <v>71</v>
      </c>
      <c r="C15059" s="76" t="s">
        <v>842</v>
      </c>
      <c r="D15059" t="s">
        <v>980</v>
      </c>
      <c r="E15059" s="82">
        <v>3.8</v>
      </c>
      <c r="F15059" t="s">
        <v>973</v>
      </c>
      <c r="G15059" s="83">
        <v>43221</v>
      </c>
      <c r="I15059">
        <v>2018</v>
      </c>
    </row>
    <row r="15060" spans="1:9" ht="14.45" customHeight="1" x14ac:dyDescent="0.25">
      <c r="A15060" t="s">
        <v>972</v>
      </c>
      <c r="B15060" t="s">
        <v>78</v>
      </c>
      <c r="C15060" s="76" t="s">
        <v>842</v>
      </c>
      <c r="D15060" t="s">
        <v>980</v>
      </c>
      <c r="E15060" s="82">
        <v>3.8</v>
      </c>
      <c r="F15060" t="s">
        <v>973</v>
      </c>
      <c r="G15060" s="83">
        <v>43175</v>
      </c>
      <c r="I15060">
        <v>2018</v>
      </c>
    </row>
    <row r="15061" spans="1:9" ht="14.45" customHeight="1" x14ac:dyDescent="0.25">
      <c r="A15061" t="s">
        <v>972</v>
      </c>
      <c r="B15061" t="s">
        <v>116</v>
      </c>
      <c r="C15061" s="76" t="s">
        <v>842</v>
      </c>
      <c r="D15061" t="s">
        <v>980</v>
      </c>
      <c r="E15061" s="82">
        <v>500</v>
      </c>
      <c r="F15061" t="s">
        <v>973</v>
      </c>
      <c r="G15061" s="83">
        <v>43444</v>
      </c>
      <c r="I15061">
        <v>2018</v>
      </c>
    </row>
    <row r="15062" spans="1:9" ht="14.45" customHeight="1" x14ac:dyDescent="0.25">
      <c r="A15062" t="s">
        <v>972</v>
      </c>
      <c r="B15062" t="s">
        <v>246</v>
      </c>
      <c r="C15062" s="76" t="s">
        <v>842</v>
      </c>
      <c r="D15062" t="s">
        <v>980</v>
      </c>
      <c r="E15062" s="82">
        <v>100</v>
      </c>
      <c r="F15062" t="s">
        <v>973</v>
      </c>
      <c r="G15062" s="83">
        <v>43263</v>
      </c>
      <c r="I15062">
        <v>2018</v>
      </c>
    </row>
    <row r="15063" spans="1:9" ht="14.45" customHeight="1" x14ac:dyDescent="0.25">
      <c r="A15063" t="s">
        <v>972</v>
      </c>
      <c r="B15063" t="s">
        <v>71</v>
      </c>
      <c r="C15063" s="76" t="s">
        <v>842</v>
      </c>
      <c r="D15063" t="s">
        <v>980</v>
      </c>
      <c r="E15063" s="82">
        <v>500</v>
      </c>
      <c r="F15063" t="s">
        <v>973</v>
      </c>
      <c r="G15063" s="83">
        <v>43829</v>
      </c>
      <c r="I15063">
        <v>2019</v>
      </c>
    </row>
    <row r="15064" spans="1:9" ht="14.45" customHeight="1" x14ac:dyDescent="0.25">
      <c r="A15064" t="s">
        <v>972</v>
      </c>
      <c r="B15064" t="s">
        <v>100</v>
      </c>
      <c r="C15064" s="76" t="s">
        <v>842</v>
      </c>
      <c r="D15064" t="s">
        <v>980</v>
      </c>
      <c r="E15064" s="82">
        <v>500</v>
      </c>
      <c r="F15064" t="s">
        <v>973</v>
      </c>
      <c r="G15064" s="83">
        <v>43439</v>
      </c>
      <c r="I15064">
        <v>2018</v>
      </c>
    </row>
    <row r="15065" spans="1:9" ht="14.45" customHeight="1" x14ac:dyDescent="0.25">
      <c r="A15065" t="s">
        <v>972</v>
      </c>
      <c r="B15065" t="s">
        <v>253</v>
      </c>
      <c r="C15065" s="76" t="s">
        <v>842</v>
      </c>
      <c r="D15065" t="s">
        <v>980</v>
      </c>
      <c r="E15065" s="82">
        <v>5</v>
      </c>
      <c r="F15065" t="s">
        <v>973</v>
      </c>
      <c r="G15065" s="83">
        <v>43195</v>
      </c>
      <c r="I15065">
        <v>2018</v>
      </c>
    </row>
    <row r="15066" spans="1:9" ht="14.45" customHeight="1" x14ac:dyDescent="0.25">
      <c r="A15066" t="s">
        <v>972</v>
      </c>
      <c r="B15066" t="s">
        <v>279</v>
      </c>
      <c r="C15066" s="76" t="s">
        <v>842</v>
      </c>
      <c r="D15066" t="s">
        <v>980</v>
      </c>
      <c r="E15066" s="82">
        <v>499.5</v>
      </c>
      <c r="F15066" t="s">
        <v>973</v>
      </c>
      <c r="G15066" s="83">
        <v>43825</v>
      </c>
      <c r="I15066">
        <v>2019</v>
      </c>
    </row>
    <row r="15067" spans="1:9" ht="14.45" customHeight="1" x14ac:dyDescent="0.25">
      <c r="A15067" t="s">
        <v>972</v>
      </c>
      <c r="B15067" t="s">
        <v>71</v>
      </c>
      <c r="C15067" s="76" t="s">
        <v>842</v>
      </c>
      <c r="D15067" t="s">
        <v>980</v>
      </c>
      <c r="E15067" s="82">
        <v>22.8</v>
      </c>
      <c r="F15067" t="s">
        <v>973</v>
      </c>
      <c r="G15067" s="83">
        <v>43209</v>
      </c>
      <c r="I15067">
        <v>2018</v>
      </c>
    </row>
    <row r="15068" spans="1:9" ht="14.45" customHeight="1" x14ac:dyDescent="0.25">
      <c r="A15068" t="s">
        <v>972</v>
      </c>
      <c r="B15068" t="s">
        <v>71</v>
      </c>
      <c r="C15068" s="76" t="s">
        <v>842</v>
      </c>
      <c r="D15068" t="s">
        <v>980</v>
      </c>
      <c r="E15068" s="82">
        <v>6</v>
      </c>
      <c r="F15068" t="s">
        <v>973</v>
      </c>
      <c r="G15068" s="83">
        <v>43174</v>
      </c>
      <c r="I15068">
        <v>2018</v>
      </c>
    </row>
    <row r="15069" spans="1:9" x14ac:dyDescent="0.25">
      <c r="A15069" t="s">
        <v>972</v>
      </c>
      <c r="B15069" t="s">
        <v>93</v>
      </c>
      <c r="C15069" s="76" t="s">
        <v>842</v>
      </c>
      <c r="D15069" t="s">
        <v>980</v>
      </c>
      <c r="E15069" s="82">
        <v>5</v>
      </c>
      <c r="F15069" t="s">
        <v>973</v>
      </c>
      <c r="G15069" s="83">
        <v>43188</v>
      </c>
      <c r="I15069">
        <v>2018</v>
      </c>
    </row>
    <row r="15070" spans="1:9" x14ac:dyDescent="0.25">
      <c r="A15070" t="s">
        <v>972</v>
      </c>
      <c r="B15070" t="s">
        <v>278</v>
      </c>
      <c r="C15070" s="76" t="s">
        <v>842</v>
      </c>
      <c r="D15070" t="s">
        <v>980</v>
      </c>
      <c r="E15070" s="82">
        <v>7.6</v>
      </c>
      <c r="F15070" t="s">
        <v>973</v>
      </c>
      <c r="G15070" s="83">
        <v>43167</v>
      </c>
      <c r="I15070">
        <v>2018</v>
      </c>
    </row>
    <row r="15071" spans="1:9" x14ac:dyDescent="0.25">
      <c r="A15071" t="s">
        <v>972</v>
      </c>
      <c r="B15071" t="s">
        <v>239</v>
      </c>
      <c r="C15071" s="76" t="s">
        <v>842</v>
      </c>
      <c r="D15071" t="s">
        <v>980</v>
      </c>
      <c r="E15071" s="82">
        <v>3.8</v>
      </c>
      <c r="F15071" t="s">
        <v>973</v>
      </c>
      <c r="G15071" s="83">
        <v>43178</v>
      </c>
      <c r="I15071">
        <v>2018</v>
      </c>
    </row>
    <row r="15072" spans="1:9" x14ac:dyDescent="0.25">
      <c r="A15072" t="s">
        <v>972</v>
      </c>
      <c r="B15072" t="s">
        <v>215</v>
      </c>
      <c r="C15072" s="76" t="s">
        <v>842</v>
      </c>
      <c r="D15072" t="s">
        <v>980</v>
      </c>
      <c r="E15072" s="82">
        <v>137.94</v>
      </c>
      <c r="F15072" t="s">
        <v>973</v>
      </c>
      <c r="G15072" s="83">
        <v>42100</v>
      </c>
      <c r="I15072">
        <v>2015</v>
      </c>
    </row>
    <row r="15073" spans="1:9" x14ac:dyDescent="0.25">
      <c r="A15073" t="s">
        <v>972</v>
      </c>
      <c r="B15073" t="s">
        <v>249</v>
      </c>
      <c r="C15073" s="76" t="s">
        <v>842</v>
      </c>
      <c r="D15073" t="s">
        <v>980</v>
      </c>
      <c r="E15073" s="82">
        <v>7.6</v>
      </c>
      <c r="F15073" t="s">
        <v>973</v>
      </c>
      <c r="G15073" s="83">
        <v>43181</v>
      </c>
      <c r="I15073">
        <v>2018</v>
      </c>
    </row>
    <row r="15074" spans="1:9" x14ac:dyDescent="0.25">
      <c r="A15074" t="s">
        <v>972</v>
      </c>
      <c r="B15074" t="s">
        <v>141</v>
      </c>
      <c r="C15074" s="76" t="s">
        <v>842</v>
      </c>
      <c r="D15074" t="s">
        <v>980</v>
      </c>
      <c r="E15074" s="82">
        <v>5</v>
      </c>
      <c r="F15074" t="s">
        <v>973</v>
      </c>
      <c r="G15074" s="83">
        <v>43241</v>
      </c>
      <c r="I15074">
        <v>2018</v>
      </c>
    </row>
    <row r="15075" spans="1:9" x14ac:dyDescent="0.25">
      <c r="A15075" t="s">
        <v>972</v>
      </c>
      <c r="B15075" t="s">
        <v>173</v>
      </c>
      <c r="C15075" s="76" t="s">
        <v>842</v>
      </c>
      <c r="D15075" t="s">
        <v>980</v>
      </c>
      <c r="E15075" s="82">
        <v>7.6</v>
      </c>
      <c r="F15075" t="s">
        <v>973</v>
      </c>
      <c r="G15075" s="83">
        <v>43216</v>
      </c>
      <c r="I15075">
        <v>2018</v>
      </c>
    </row>
    <row r="15076" spans="1:9" x14ac:dyDescent="0.25">
      <c r="A15076" t="s">
        <v>972</v>
      </c>
      <c r="B15076" t="s">
        <v>177</v>
      </c>
      <c r="C15076" s="76" t="s">
        <v>842</v>
      </c>
      <c r="D15076" t="s">
        <v>980</v>
      </c>
      <c r="E15076" s="82">
        <v>5</v>
      </c>
      <c r="F15076" t="s">
        <v>973</v>
      </c>
      <c r="G15076" s="83">
        <v>43258</v>
      </c>
      <c r="I15076">
        <v>2018</v>
      </c>
    </row>
    <row r="15077" spans="1:9" x14ac:dyDescent="0.25">
      <c r="A15077" t="s">
        <v>972</v>
      </c>
      <c r="B15077" t="s">
        <v>251</v>
      </c>
      <c r="C15077" s="76" t="s">
        <v>842</v>
      </c>
      <c r="D15077" t="s">
        <v>980</v>
      </c>
      <c r="E15077" s="82">
        <v>7.6</v>
      </c>
      <c r="F15077" t="s">
        <v>973</v>
      </c>
      <c r="G15077" s="83">
        <v>43167</v>
      </c>
      <c r="I15077">
        <v>2018</v>
      </c>
    </row>
    <row r="15078" spans="1:9" x14ac:dyDescent="0.25">
      <c r="A15078" t="s">
        <v>972</v>
      </c>
      <c r="B15078" t="s">
        <v>249</v>
      </c>
      <c r="C15078" s="76" t="s">
        <v>842</v>
      </c>
      <c r="D15078" t="s">
        <v>980</v>
      </c>
      <c r="E15078" s="82">
        <v>5</v>
      </c>
      <c r="F15078" t="s">
        <v>973</v>
      </c>
      <c r="G15078" s="83">
        <v>43202</v>
      </c>
      <c r="I15078">
        <v>2018</v>
      </c>
    </row>
    <row r="15079" spans="1:9" x14ac:dyDescent="0.25">
      <c r="A15079" t="s">
        <v>972</v>
      </c>
      <c r="B15079" t="s">
        <v>63</v>
      </c>
      <c r="C15079" s="76" t="s">
        <v>842</v>
      </c>
      <c r="D15079" t="s">
        <v>980</v>
      </c>
      <c r="E15079" s="82">
        <v>6.96</v>
      </c>
      <c r="F15079" t="s">
        <v>973</v>
      </c>
      <c r="G15079" s="83">
        <v>43194</v>
      </c>
      <c r="I15079">
        <v>2018</v>
      </c>
    </row>
    <row r="15080" spans="1:9" x14ac:dyDescent="0.25">
      <c r="A15080" t="s">
        <v>972</v>
      </c>
      <c r="B15080" t="s">
        <v>242</v>
      </c>
      <c r="C15080" s="76" t="s">
        <v>842</v>
      </c>
      <c r="D15080" t="s">
        <v>980</v>
      </c>
      <c r="E15080" s="82">
        <v>10.15</v>
      </c>
      <c r="F15080" t="s">
        <v>973</v>
      </c>
      <c r="G15080" s="83">
        <v>43188</v>
      </c>
      <c r="I15080">
        <v>2018</v>
      </c>
    </row>
    <row r="15081" spans="1:9" x14ac:dyDescent="0.25">
      <c r="A15081" t="s">
        <v>972</v>
      </c>
      <c r="B15081" t="s">
        <v>242</v>
      </c>
      <c r="C15081" s="76" t="s">
        <v>842</v>
      </c>
      <c r="D15081" t="s">
        <v>980</v>
      </c>
      <c r="E15081" s="82">
        <v>6.96</v>
      </c>
      <c r="F15081" t="s">
        <v>973</v>
      </c>
      <c r="G15081" s="83">
        <v>43250</v>
      </c>
      <c r="I15081">
        <v>2018</v>
      </c>
    </row>
    <row r="15082" spans="1:9" x14ac:dyDescent="0.25">
      <c r="A15082" t="s">
        <v>972</v>
      </c>
      <c r="B15082" t="s">
        <v>241</v>
      </c>
      <c r="C15082" s="76" t="s">
        <v>842</v>
      </c>
      <c r="D15082" t="s">
        <v>980</v>
      </c>
      <c r="E15082" s="82">
        <v>5</v>
      </c>
      <c r="F15082" t="s">
        <v>973</v>
      </c>
      <c r="G15082" s="83">
        <v>43201</v>
      </c>
      <c r="I15082">
        <v>2018</v>
      </c>
    </row>
    <row r="15083" spans="1:9" x14ac:dyDescent="0.25">
      <c r="A15083" t="s">
        <v>972</v>
      </c>
      <c r="B15083" t="s">
        <v>79</v>
      </c>
      <c r="C15083" s="76" t="s">
        <v>842</v>
      </c>
      <c r="D15083" t="s">
        <v>980</v>
      </c>
      <c r="E15083" s="82">
        <v>4.5999999999999996</v>
      </c>
      <c r="F15083" t="s">
        <v>973</v>
      </c>
      <c r="G15083" s="83">
        <v>43213</v>
      </c>
      <c r="I15083">
        <v>2018</v>
      </c>
    </row>
    <row r="15084" spans="1:9" x14ac:dyDescent="0.25">
      <c r="A15084" t="s">
        <v>972</v>
      </c>
      <c r="B15084" t="s">
        <v>278</v>
      </c>
      <c r="C15084" s="76" t="s">
        <v>842</v>
      </c>
      <c r="D15084" t="s">
        <v>980</v>
      </c>
      <c r="E15084" s="82">
        <v>5</v>
      </c>
      <c r="F15084" t="s">
        <v>973</v>
      </c>
      <c r="G15084" s="83">
        <v>43374</v>
      </c>
      <c r="I15084">
        <v>2018</v>
      </c>
    </row>
    <row r="15085" spans="1:9" x14ac:dyDescent="0.25">
      <c r="A15085" t="s">
        <v>972</v>
      </c>
      <c r="B15085" t="s">
        <v>243</v>
      </c>
      <c r="C15085" s="76" t="s">
        <v>842</v>
      </c>
      <c r="D15085" t="s">
        <v>980</v>
      </c>
      <c r="E15085" s="82">
        <v>6</v>
      </c>
      <c r="F15085" t="s">
        <v>973</v>
      </c>
      <c r="G15085" s="83">
        <v>43174</v>
      </c>
      <c r="I15085">
        <v>2018</v>
      </c>
    </row>
    <row r="15086" spans="1:9" x14ac:dyDescent="0.25">
      <c r="A15086" t="s">
        <v>972</v>
      </c>
      <c r="B15086" t="s">
        <v>248</v>
      </c>
      <c r="C15086" s="76" t="s">
        <v>842</v>
      </c>
      <c r="D15086" t="s">
        <v>980</v>
      </c>
      <c r="E15086" s="82">
        <v>7.6</v>
      </c>
      <c r="F15086" t="s">
        <v>973</v>
      </c>
      <c r="G15086" s="83">
        <v>43164</v>
      </c>
      <c r="I15086">
        <v>2018</v>
      </c>
    </row>
    <row r="15087" spans="1:9" x14ac:dyDescent="0.25">
      <c r="A15087" t="s">
        <v>972</v>
      </c>
      <c r="B15087" t="s">
        <v>71</v>
      </c>
      <c r="C15087" s="76" t="s">
        <v>842</v>
      </c>
      <c r="D15087" t="s">
        <v>980</v>
      </c>
      <c r="E15087" s="82">
        <v>7.6</v>
      </c>
      <c r="F15087" t="s">
        <v>973</v>
      </c>
      <c r="G15087" s="83">
        <v>43159</v>
      </c>
      <c r="I15087">
        <v>2018</v>
      </c>
    </row>
    <row r="15088" spans="1:9" x14ac:dyDescent="0.25">
      <c r="A15088" t="s">
        <v>972</v>
      </c>
      <c r="B15088" t="s">
        <v>147</v>
      </c>
      <c r="C15088" s="76" t="s">
        <v>842</v>
      </c>
      <c r="D15088" t="s">
        <v>980</v>
      </c>
      <c r="E15088" s="82">
        <v>7.7</v>
      </c>
      <c r="F15088" t="s">
        <v>973</v>
      </c>
      <c r="G15088" s="83">
        <v>43200</v>
      </c>
      <c r="I15088">
        <v>2018</v>
      </c>
    </row>
    <row r="15089" spans="1:9" x14ac:dyDescent="0.25">
      <c r="A15089" t="s">
        <v>972</v>
      </c>
      <c r="B15089" t="s">
        <v>115</v>
      </c>
      <c r="C15089" s="76" t="s">
        <v>842</v>
      </c>
      <c r="D15089" t="s">
        <v>980</v>
      </c>
      <c r="E15089" s="82">
        <v>5</v>
      </c>
      <c r="F15089" t="s">
        <v>973</v>
      </c>
      <c r="G15089" s="83">
        <v>43251</v>
      </c>
      <c r="I15089">
        <v>2018</v>
      </c>
    </row>
    <row r="15090" spans="1:9" x14ac:dyDescent="0.25">
      <c r="A15090" t="s">
        <v>972</v>
      </c>
      <c r="B15090" t="s">
        <v>186</v>
      </c>
      <c r="C15090" s="76" t="s">
        <v>842</v>
      </c>
      <c r="D15090" t="s">
        <v>980</v>
      </c>
      <c r="E15090" s="82">
        <v>9.25</v>
      </c>
      <c r="F15090" t="s">
        <v>973</v>
      </c>
      <c r="G15090" s="83">
        <v>43161</v>
      </c>
      <c r="I15090">
        <v>2018</v>
      </c>
    </row>
    <row r="15091" spans="1:9" x14ac:dyDescent="0.25">
      <c r="A15091" t="s">
        <v>972</v>
      </c>
      <c r="B15091" t="s">
        <v>122</v>
      </c>
      <c r="C15091" s="76" t="s">
        <v>842</v>
      </c>
      <c r="D15091" t="s">
        <v>980</v>
      </c>
      <c r="E15091" s="82">
        <v>150</v>
      </c>
      <c r="F15091" t="s">
        <v>973</v>
      </c>
      <c r="G15091" s="83">
        <v>43749</v>
      </c>
      <c r="I15091">
        <v>2019</v>
      </c>
    </row>
    <row r="15092" spans="1:9" x14ac:dyDescent="0.25">
      <c r="A15092" t="s">
        <v>972</v>
      </c>
      <c r="B15092" t="s">
        <v>177</v>
      </c>
      <c r="C15092" s="76" t="s">
        <v>842</v>
      </c>
      <c r="D15092" t="s">
        <v>980</v>
      </c>
      <c r="E15092" s="82">
        <v>7.6</v>
      </c>
      <c r="F15092" t="s">
        <v>973</v>
      </c>
      <c r="G15092" s="83">
        <v>43196</v>
      </c>
      <c r="I15092">
        <v>2018</v>
      </c>
    </row>
    <row r="15093" spans="1:9" x14ac:dyDescent="0.25">
      <c r="A15093" t="s">
        <v>972</v>
      </c>
      <c r="B15093" t="s">
        <v>124</v>
      </c>
      <c r="C15093" s="76" t="s">
        <v>842</v>
      </c>
      <c r="D15093" t="s">
        <v>980</v>
      </c>
      <c r="E15093" s="82">
        <v>6.6</v>
      </c>
      <c r="F15093" t="s">
        <v>973</v>
      </c>
      <c r="G15093" s="83">
        <v>43237</v>
      </c>
      <c r="I15093">
        <v>2018</v>
      </c>
    </row>
    <row r="15094" spans="1:9" x14ac:dyDescent="0.25">
      <c r="A15094" t="s">
        <v>972</v>
      </c>
      <c r="B15094" t="s">
        <v>122</v>
      </c>
      <c r="C15094" s="76" t="s">
        <v>842</v>
      </c>
      <c r="D15094" t="s">
        <v>980</v>
      </c>
      <c r="E15094" s="82">
        <v>15</v>
      </c>
      <c r="F15094" t="s">
        <v>973</v>
      </c>
      <c r="G15094" s="83">
        <v>43228</v>
      </c>
      <c r="I15094">
        <v>2018</v>
      </c>
    </row>
    <row r="15095" spans="1:9" x14ac:dyDescent="0.25">
      <c r="A15095" t="s">
        <v>972</v>
      </c>
      <c r="B15095" t="s">
        <v>115</v>
      </c>
      <c r="C15095" s="76" t="s">
        <v>842</v>
      </c>
      <c r="D15095" t="s">
        <v>980</v>
      </c>
      <c r="E15095" s="82">
        <v>150</v>
      </c>
      <c r="F15095" t="s">
        <v>973</v>
      </c>
      <c r="G15095" s="83">
        <v>43454</v>
      </c>
      <c r="I15095">
        <v>2018</v>
      </c>
    </row>
    <row r="15096" spans="1:9" x14ac:dyDescent="0.25">
      <c r="A15096" t="s">
        <v>972</v>
      </c>
      <c r="B15096" t="s">
        <v>227</v>
      </c>
      <c r="C15096" s="76" t="s">
        <v>842</v>
      </c>
      <c r="D15096" t="s">
        <v>980</v>
      </c>
      <c r="E15096" s="82">
        <v>7.6</v>
      </c>
      <c r="F15096" t="s">
        <v>973</v>
      </c>
      <c r="G15096" s="83">
        <v>43153</v>
      </c>
      <c r="I15096">
        <v>2018</v>
      </c>
    </row>
    <row r="15097" spans="1:9" x14ac:dyDescent="0.25">
      <c r="A15097" t="s">
        <v>972</v>
      </c>
      <c r="B15097" t="s">
        <v>245</v>
      </c>
      <c r="C15097" s="76" t="s">
        <v>842</v>
      </c>
      <c r="D15097" t="s">
        <v>980</v>
      </c>
      <c r="E15097" s="82">
        <v>30</v>
      </c>
      <c r="F15097" t="s">
        <v>973</v>
      </c>
      <c r="G15097" s="83">
        <v>43376</v>
      </c>
      <c r="I15097">
        <v>2018</v>
      </c>
    </row>
    <row r="15098" spans="1:9" x14ac:dyDescent="0.25">
      <c r="A15098" t="s">
        <v>972</v>
      </c>
      <c r="B15098" t="s">
        <v>240</v>
      </c>
      <c r="C15098" s="76" t="s">
        <v>842</v>
      </c>
      <c r="D15098" t="s">
        <v>980</v>
      </c>
      <c r="E15098" s="82">
        <v>3.8</v>
      </c>
      <c r="F15098" t="s">
        <v>973</v>
      </c>
      <c r="G15098" s="83">
        <v>43192</v>
      </c>
      <c r="I15098">
        <v>2018</v>
      </c>
    </row>
    <row r="15099" spans="1:9" x14ac:dyDescent="0.25">
      <c r="A15099" t="s">
        <v>972</v>
      </c>
      <c r="B15099" t="s">
        <v>292</v>
      </c>
      <c r="C15099" s="76" t="s">
        <v>842</v>
      </c>
      <c r="D15099" t="s">
        <v>980</v>
      </c>
      <c r="E15099" s="82">
        <v>6</v>
      </c>
      <c r="F15099" t="s">
        <v>973</v>
      </c>
      <c r="G15099" s="83">
        <v>43187</v>
      </c>
      <c r="I15099">
        <v>2018</v>
      </c>
    </row>
    <row r="15100" spans="1:9" x14ac:dyDescent="0.25">
      <c r="A15100" t="s">
        <v>972</v>
      </c>
      <c r="B15100" t="s">
        <v>63</v>
      </c>
      <c r="C15100" s="76" t="s">
        <v>842</v>
      </c>
      <c r="D15100" t="s">
        <v>980</v>
      </c>
      <c r="E15100" s="82">
        <v>150</v>
      </c>
      <c r="F15100" t="s">
        <v>973</v>
      </c>
      <c r="G15100" s="83">
        <v>43551</v>
      </c>
      <c r="I15100">
        <v>2019</v>
      </c>
    </row>
    <row r="15101" spans="1:9" x14ac:dyDescent="0.25">
      <c r="A15101" t="s">
        <v>972</v>
      </c>
      <c r="B15101" t="s">
        <v>71</v>
      </c>
      <c r="C15101" s="76" t="s">
        <v>842</v>
      </c>
      <c r="D15101" t="s">
        <v>980</v>
      </c>
      <c r="E15101" s="82">
        <v>4.2</v>
      </c>
      <c r="F15101" t="s">
        <v>973</v>
      </c>
      <c r="G15101" s="83">
        <v>43161</v>
      </c>
      <c r="I15101">
        <v>2018</v>
      </c>
    </row>
    <row r="15102" spans="1:9" x14ac:dyDescent="0.25">
      <c r="A15102" t="s">
        <v>972</v>
      </c>
      <c r="B15102" t="s">
        <v>246</v>
      </c>
      <c r="C15102" s="76" t="s">
        <v>842</v>
      </c>
      <c r="D15102" t="s">
        <v>980</v>
      </c>
      <c r="E15102" s="82">
        <v>6.6</v>
      </c>
      <c r="F15102" t="s">
        <v>973</v>
      </c>
      <c r="G15102" s="83">
        <v>43231</v>
      </c>
      <c r="I15102">
        <v>2018</v>
      </c>
    </row>
    <row r="15103" spans="1:9" x14ac:dyDescent="0.25">
      <c r="A15103" t="s">
        <v>972</v>
      </c>
      <c r="B15103" s="74" t="s">
        <v>213</v>
      </c>
      <c r="C15103" s="76" t="s">
        <v>842</v>
      </c>
      <c r="D15103" t="s">
        <v>980</v>
      </c>
      <c r="E15103" s="82">
        <v>3.6</v>
      </c>
      <c r="F15103" t="s">
        <v>973</v>
      </c>
      <c r="G15103" s="83">
        <v>43273</v>
      </c>
      <c r="I15103">
        <v>2018</v>
      </c>
    </row>
    <row r="15104" spans="1:9" x14ac:dyDescent="0.25">
      <c r="A15104" t="s">
        <v>972</v>
      </c>
      <c r="B15104" t="s">
        <v>77</v>
      </c>
      <c r="C15104" s="76" t="s">
        <v>842</v>
      </c>
      <c r="D15104" t="s">
        <v>980</v>
      </c>
      <c r="E15104" s="82">
        <v>13.6</v>
      </c>
      <c r="F15104" t="s">
        <v>973</v>
      </c>
      <c r="G15104" s="83">
        <v>43390</v>
      </c>
      <c r="I15104">
        <v>2018</v>
      </c>
    </row>
    <row r="15105" spans="1:9" x14ac:dyDescent="0.25">
      <c r="A15105" t="s">
        <v>972</v>
      </c>
      <c r="B15105" t="s">
        <v>189</v>
      </c>
      <c r="C15105" s="76" t="s">
        <v>842</v>
      </c>
      <c r="D15105" t="s">
        <v>980</v>
      </c>
      <c r="E15105" s="82">
        <v>6</v>
      </c>
      <c r="F15105" t="s">
        <v>973</v>
      </c>
      <c r="G15105" s="83">
        <v>43299</v>
      </c>
      <c r="I15105">
        <v>2018</v>
      </c>
    </row>
    <row r="15106" spans="1:9" x14ac:dyDescent="0.25">
      <c r="A15106" t="s">
        <v>972</v>
      </c>
      <c r="B15106" t="s">
        <v>172</v>
      </c>
      <c r="C15106" s="76" t="s">
        <v>842</v>
      </c>
      <c r="D15106" t="s">
        <v>980</v>
      </c>
      <c r="E15106" s="82">
        <v>6</v>
      </c>
      <c r="F15106" t="s">
        <v>973</v>
      </c>
      <c r="G15106" s="83">
        <v>43166</v>
      </c>
      <c r="I15106">
        <v>2018</v>
      </c>
    </row>
    <row r="15107" spans="1:9" x14ac:dyDescent="0.25">
      <c r="A15107" t="s">
        <v>972</v>
      </c>
      <c r="B15107" t="s">
        <v>241</v>
      </c>
      <c r="C15107" s="76" t="s">
        <v>842</v>
      </c>
      <c r="D15107" t="s">
        <v>980</v>
      </c>
      <c r="E15107" s="82">
        <v>4</v>
      </c>
      <c r="F15107" t="s">
        <v>973</v>
      </c>
      <c r="G15107" s="83">
        <v>43262</v>
      </c>
      <c r="I15107">
        <v>2018</v>
      </c>
    </row>
    <row r="15108" spans="1:9" x14ac:dyDescent="0.25">
      <c r="A15108" t="s">
        <v>972</v>
      </c>
      <c r="B15108" t="s">
        <v>243</v>
      </c>
      <c r="C15108" s="76" t="s">
        <v>842</v>
      </c>
      <c r="D15108" t="s">
        <v>980</v>
      </c>
      <c r="E15108" s="82">
        <v>7.6</v>
      </c>
      <c r="F15108" t="s">
        <v>973</v>
      </c>
      <c r="G15108" s="83">
        <v>43209</v>
      </c>
      <c r="I15108">
        <v>2018</v>
      </c>
    </row>
    <row r="15109" spans="1:9" x14ac:dyDescent="0.25">
      <c r="A15109" t="s">
        <v>972</v>
      </c>
      <c r="B15109" t="s">
        <v>249</v>
      </c>
      <c r="C15109" s="76" t="s">
        <v>842</v>
      </c>
      <c r="D15109" t="s">
        <v>980</v>
      </c>
      <c r="E15109" s="82">
        <v>7.6</v>
      </c>
      <c r="F15109" t="s">
        <v>973</v>
      </c>
      <c r="G15109" s="83">
        <v>43180</v>
      </c>
      <c r="I15109">
        <v>2018</v>
      </c>
    </row>
    <row r="15110" spans="1:9" x14ac:dyDescent="0.25">
      <c r="A15110" t="s">
        <v>972</v>
      </c>
      <c r="B15110" t="s">
        <v>242</v>
      </c>
      <c r="C15110" s="76" t="s">
        <v>842</v>
      </c>
      <c r="D15110" t="s">
        <v>980</v>
      </c>
      <c r="E15110" s="82">
        <v>3.8</v>
      </c>
      <c r="F15110" t="s">
        <v>973</v>
      </c>
      <c r="G15110" s="83">
        <v>43221</v>
      </c>
      <c r="I15110">
        <v>2018</v>
      </c>
    </row>
    <row r="15111" spans="1:9" x14ac:dyDescent="0.25">
      <c r="A15111" t="s">
        <v>972</v>
      </c>
      <c r="B15111" t="s">
        <v>221</v>
      </c>
      <c r="C15111" s="76" t="s">
        <v>842</v>
      </c>
      <c r="D15111" t="s">
        <v>980</v>
      </c>
      <c r="E15111" s="82">
        <v>6</v>
      </c>
      <c r="F15111" t="s">
        <v>973</v>
      </c>
      <c r="G15111" s="83">
        <v>43245</v>
      </c>
      <c r="I15111">
        <v>2018</v>
      </c>
    </row>
    <row r="15112" spans="1:9" x14ac:dyDescent="0.25">
      <c r="A15112" t="s">
        <v>972</v>
      </c>
      <c r="B15112" t="s">
        <v>215</v>
      </c>
      <c r="C15112" s="76" t="s">
        <v>842</v>
      </c>
      <c r="D15112" t="s">
        <v>980</v>
      </c>
      <c r="E15112" s="82">
        <v>5</v>
      </c>
      <c r="F15112" t="s">
        <v>973</v>
      </c>
      <c r="G15112" s="83">
        <v>43283</v>
      </c>
      <c r="I15112">
        <v>2018</v>
      </c>
    </row>
    <row r="15113" spans="1:9" x14ac:dyDescent="0.25">
      <c r="A15113" t="s">
        <v>972</v>
      </c>
      <c r="B15113" t="s">
        <v>0</v>
      </c>
      <c r="C15113" s="76" t="s">
        <v>842</v>
      </c>
      <c r="D15113" t="s">
        <v>980</v>
      </c>
      <c r="E15113" s="82">
        <v>9.8000000000000007</v>
      </c>
      <c r="F15113" t="s">
        <v>973</v>
      </c>
      <c r="G15113" s="83">
        <v>43168</v>
      </c>
      <c r="I15113">
        <v>2018</v>
      </c>
    </row>
    <row r="15114" spans="1:9" ht="14.45" customHeight="1" x14ac:dyDescent="0.25">
      <c r="A15114" t="s">
        <v>972</v>
      </c>
      <c r="B15114" t="s">
        <v>98</v>
      </c>
      <c r="C15114" s="76" t="s">
        <v>842</v>
      </c>
      <c r="D15114" t="s">
        <v>980</v>
      </c>
      <c r="E15114" s="82">
        <v>6</v>
      </c>
      <c r="F15114" t="s">
        <v>973</v>
      </c>
      <c r="G15114" s="83">
        <v>43252</v>
      </c>
      <c r="I15114">
        <v>2018</v>
      </c>
    </row>
    <row r="15115" spans="1:9" x14ac:dyDescent="0.25">
      <c r="A15115" t="s">
        <v>972</v>
      </c>
      <c r="B15115" t="s">
        <v>232</v>
      </c>
      <c r="C15115" s="76" t="s">
        <v>842</v>
      </c>
      <c r="D15115" t="s">
        <v>980</v>
      </c>
      <c r="E15115" s="82">
        <v>11.4</v>
      </c>
      <c r="F15115" t="s">
        <v>973</v>
      </c>
      <c r="G15115" s="83">
        <v>43187</v>
      </c>
      <c r="I15115">
        <v>2018</v>
      </c>
    </row>
    <row r="15116" spans="1:9" x14ac:dyDescent="0.25">
      <c r="A15116" t="s">
        <v>972</v>
      </c>
      <c r="B15116" t="s">
        <v>246</v>
      </c>
      <c r="C15116" s="76" t="s">
        <v>842</v>
      </c>
      <c r="D15116" t="s">
        <v>980</v>
      </c>
      <c r="E15116" s="82">
        <v>5</v>
      </c>
      <c r="F15116" t="s">
        <v>973</v>
      </c>
      <c r="G15116" s="83">
        <v>43164</v>
      </c>
      <c r="I15116">
        <v>2018</v>
      </c>
    </row>
    <row r="15117" spans="1:9" x14ac:dyDescent="0.25">
      <c r="A15117" t="s">
        <v>972</v>
      </c>
      <c r="B15117" t="s">
        <v>172</v>
      </c>
      <c r="C15117" s="76" t="s">
        <v>842</v>
      </c>
      <c r="D15117" t="s">
        <v>980</v>
      </c>
      <c r="E15117" s="82">
        <v>10</v>
      </c>
      <c r="F15117" t="s">
        <v>973</v>
      </c>
      <c r="G15117" s="83">
        <v>43280</v>
      </c>
      <c r="I15117">
        <v>2018</v>
      </c>
    </row>
    <row r="15118" spans="1:9" x14ac:dyDescent="0.25">
      <c r="A15118" t="s">
        <v>972</v>
      </c>
      <c r="B15118" t="s">
        <v>239</v>
      </c>
      <c r="C15118" s="76" t="s">
        <v>842</v>
      </c>
      <c r="D15118" t="s">
        <v>980</v>
      </c>
      <c r="E15118" s="82">
        <v>7.6</v>
      </c>
      <c r="F15118" t="s">
        <v>973</v>
      </c>
      <c r="G15118" s="83">
        <v>43451</v>
      </c>
      <c r="I15118">
        <v>2018</v>
      </c>
    </row>
    <row r="15119" spans="1:9" x14ac:dyDescent="0.25">
      <c r="A15119" t="s">
        <v>972</v>
      </c>
      <c r="B15119" t="s">
        <v>138</v>
      </c>
      <c r="C15119" s="76" t="s">
        <v>842</v>
      </c>
      <c r="D15119" t="s">
        <v>980</v>
      </c>
      <c r="E15119" s="82">
        <v>8.8000000000000007</v>
      </c>
      <c r="F15119" t="s">
        <v>973</v>
      </c>
      <c r="G15119" s="83">
        <v>43454</v>
      </c>
      <c r="I15119">
        <v>2018</v>
      </c>
    </row>
    <row r="15120" spans="1:9" ht="14.45" customHeight="1" x14ac:dyDescent="0.25">
      <c r="A15120" t="s">
        <v>972</v>
      </c>
      <c r="B15120" t="s">
        <v>186</v>
      </c>
      <c r="C15120" s="76" t="s">
        <v>842</v>
      </c>
      <c r="D15120" t="s">
        <v>980</v>
      </c>
      <c r="E15120" s="82">
        <v>5.2</v>
      </c>
      <c r="F15120" t="s">
        <v>973</v>
      </c>
      <c r="G15120" s="83">
        <v>43237</v>
      </c>
      <c r="I15120">
        <v>2018</v>
      </c>
    </row>
    <row r="15121" spans="1:9" ht="14.45" customHeight="1" x14ac:dyDescent="0.25">
      <c r="A15121" t="s">
        <v>972</v>
      </c>
      <c r="B15121" t="s">
        <v>199</v>
      </c>
      <c r="C15121" s="76" t="s">
        <v>842</v>
      </c>
      <c r="D15121" t="s">
        <v>980</v>
      </c>
      <c r="E15121" s="82">
        <v>9</v>
      </c>
      <c r="F15121" t="s">
        <v>973</v>
      </c>
      <c r="G15121" s="83">
        <v>43229</v>
      </c>
      <c r="I15121">
        <v>2018</v>
      </c>
    </row>
    <row r="15122" spans="1:9" ht="14.45" customHeight="1" x14ac:dyDescent="0.25">
      <c r="A15122" t="s">
        <v>972</v>
      </c>
      <c r="B15122" t="s">
        <v>248</v>
      </c>
      <c r="C15122" s="76" t="s">
        <v>842</v>
      </c>
      <c r="D15122" t="s">
        <v>980</v>
      </c>
      <c r="E15122" s="82">
        <v>10.4</v>
      </c>
      <c r="F15122" t="s">
        <v>973</v>
      </c>
      <c r="G15122" s="83">
        <v>43185</v>
      </c>
      <c r="I15122">
        <v>2018</v>
      </c>
    </row>
    <row r="15123" spans="1:9" ht="14.45" customHeight="1" x14ac:dyDescent="0.25">
      <c r="A15123" t="s">
        <v>972</v>
      </c>
      <c r="B15123" s="74" t="s">
        <v>9</v>
      </c>
      <c r="C15123" s="76" t="s">
        <v>842</v>
      </c>
      <c r="D15123" t="s">
        <v>980</v>
      </c>
      <c r="E15123" s="82">
        <v>10</v>
      </c>
      <c r="F15123" t="s">
        <v>973</v>
      </c>
      <c r="G15123" s="83">
        <v>43220</v>
      </c>
      <c r="I15123">
        <v>2018</v>
      </c>
    </row>
    <row r="15124" spans="1:9" ht="14.45" customHeight="1" x14ac:dyDescent="0.25">
      <c r="A15124" t="s">
        <v>972</v>
      </c>
      <c r="B15124" t="s">
        <v>94</v>
      </c>
      <c r="C15124" s="76" t="s">
        <v>842</v>
      </c>
      <c r="D15124" t="s">
        <v>980</v>
      </c>
      <c r="E15124" s="82">
        <v>5.2</v>
      </c>
      <c r="F15124" t="s">
        <v>973</v>
      </c>
      <c r="G15124" s="83">
        <v>43222</v>
      </c>
      <c r="I15124">
        <v>2018</v>
      </c>
    </row>
    <row r="15125" spans="1:9" ht="14.45" customHeight="1" x14ac:dyDescent="0.25">
      <c r="A15125" t="s">
        <v>972</v>
      </c>
      <c r="B15125" t="s">
        <v>87</v>
      </c>
      <c r="C15125" s="76" t="s">
        <v>842</v>
      </c>
      <c r="D15125" t="s">
        <v>980</v>
      </c>
      <c r="E15125" s="82">
        <v>10.4</v>
      </c>
      <c r="F15125" t="s">
        <v>973</v>
      </c>
      <c r="G15125" s="83">
        <v>43187</v>
      </c>
      <c r="I15125">
        <v>2018</v>
      </c>
    </row>
    <row r="15126" spans="1:9" ht="14.45" customHeight="1" x14ac:dyDescent="0.25">
      <c r="A15126" t="s">
        <v>972</v>
      </c>
      <c r="B15126" t="s">
        <v>240</v>
      </c>
      <c r="C15126" s="76" t="s">
        <v>842</v>
      </c>
      <c r="D15126" t="s">
        <v>980</v>
      </c>
      <c r="E15126" s="82">
        <v>6</v>
      </c>
      <c r="F15126" t="s">
        <v>973</v>
      </c>
      <c r="G15126" s="83">
        <v>43221</v>
      </c>
      <c r="I15126">
        <v>2018</v>
      </c>
    </row>
    <row r="15127" spans="1:9" ht="14.45" customHeight="1" x14ac:dyDescent="0.25">
      <c r="A15127" t="s">
        <v>972</v>
      </c>
      <c r="B15127" t="s">
        <v>79</v>
      </c>
      <c r="C15127" s="76" t="s">
        <v>842</v>
      </c>
      <c r="D15127" t="s">
        <v>980</v>
      </c>
      <c r="E15127" s="82">
        <v>8.8000000000000007</v>
      </c>
      <c r="F15127" t="s">
        <v>973</v>
      </c>
      <c r="G15127" s="83">
        <v>43237</v>
      </c>
      <c r="I15127">
        <v>2018</v>
      </c>
    </row>
    <row r="15128" spans="1:9" ht="14.45" customHeight="1" x14ac:dyDescent="0.25">
      <c r="A15128" t="s">
        <v>972</v>
      </c>
      <c r="B15128" t="s">
        <v>249</v>
      </c>
      <c r="C15128" s="76" t="s">
        <v>842</v>
      </c>
      <c r="D15128" t="s">
        <v>980</v>
      </c>
      <c r="E15128" s="82">
        <v>5</v>
      </c>
      <c r="F15128" t="s">
        <v>973</v>
      </c>
      <c r="G15128" s="83">
        <v>43174</v>
      </c>
      <c r="I15128">
        <v>2018</v>
      </c>
    </row>
    <row r="15129" spans="1:9" ht="14.45" customHeight="1" x14ac:dyDescent="0.25">
      <c r="A15129" t="s">
        <v>972</v>
      </c>
      <c r="B15129" t="s">
        <v>103</v>
      </c>
      <c r="C15129" s="76" t="s">
        <v>842</v>
      </c>
      <c r="D15129" t="s">
        <v>980</v>
      </c>
      <c r="E15129" s="82">
        <v>5</v>
      </c>
      <c r="F15129" t="s">
        <v>973</v>
      </c>
      <c r="G15129" s="83">
        <v>43187</v>
      </c>
      <c r="I15129">
        <v>2018</v>
      </c>
    </row>
    <row r="15130" spans="1:9" ht="14.45" customHeight="1" x14ac:dyDescent="0.25">
      <c r="A15130" t="s">
        <v>972</v>
      </c>
      <c r="B15130" t="s">
        <v>148</v>
      </c>
      <c r="C15130" s="76" t="s">
        <v>842</v>
      </c>
      <c r="D15130" t="s">
        <v>980</v>
      </c>
      <c r="E15130" s="82">
        <v>5</v>
      </c>
      <c r="F15130" t="s">
        <v>973</v>
      </c>
      <c r="G15130" s="83">
        <v>43209</v>
      </c>
      <c r="I15130">
        <v>2018</v>
      </c>
    </row>
    <row r="15131" spans="1:9" ht="14.45" customHeight="1" x14ac:dyDescent="0.25">
      <c r="A15131" t="s">
        <v>972</v>
      </c>
      <c r="B15131" t="s">
        <v>246</v>
      </c>
      <c r="C15131" s="76" t="s">
        <v>842</v>
      </c>
      <c r="D15131" t="s">
        <v>980</v>
      </c>
      <c r="E15131" s="82">
        <v>7.6</v>
      </c>
      <c r="F15131" t="s">
        <v>973</v>
      </c>
      <c r="G15131" s="83">
        <v>43210</v>
      </c>
      <c r="I15131">
        <v>2018</v>
      </c>
    </row>
    <row r="15132" spans="1:9" ht="14.45" customHeight="1" x14ac:dyDescent="0.25">
      <c r="A15132" t="s">
        <v>972</v>
      </c>
      <c r="B15132" t="s">
        <v>104</v>
      </c>
      <c r="C15132" s="76" t="s">
        <v>842</v>
      </c>
      <c r="D15132" t="s">
        <v>980</v>
      </c>
      <c r="E15132" s="82">
        <v>3</v>
      </c>
      <c r="F15132" t="s">
        <v>973</v>
      </c>
      <c r="G15132" s="83">
        <v>43168</v>
      </c>
      <c r="I15132">
        <v>2018</v>
      </c>
    </row>
    <row r="15133" spans="1:9" ht="14.45" customHeight="1" x14ac:dyDescent="0.25">
      <c r="A15133" t="s">
        <v>972</v>
      </c>
      <c r="B15133" t="s">
        <v>208</v>
      </c>
      <c r="C15133" s="76" t="s">
        <v>842</v>
      </c>
      <c r="D15133" t="s">
        <v>980</v>
      </c>
      <c r="E15133" s="82">
        <v>15</v>
      </c>
      <c r="F15133" t="s">
        <v>973</v>
      </c>
      <c r="G15133" s="83">
        <v>43215</v>
      </c>
      <c r="I15133">
        <v>2018</v>
      </c>
    </row>
    <row r="15134" spans="1:9" ht="14.45" customHeight="1" x14ac:dyDescent="0.25">
      <c r="A15134" t="s">
        <v>972</v>
      </c>
      <c r="B15134" t="s">
        <v>239</v>
      </c>
      <c r="C15134" s="76" t="s">
        <v>842</v>
      </c>
      <c r="D15134" t="s">
        <v>980</v>
      </c>
      <c r="E15134" s="82">
        <v>15</v>
      </c>
      <c r="F15134" t="s">
        <v>973</v>
      </c>
      <c r="G15134" s="83">
        <v>43259</v>
      </c>
      <c r="I15134">
        <v>2018</v>
      </c>
    </row>
    <row r="15135" spans="1:9" ht="14.45" customHeight="1" x14ac:dyDescent="0.25">
      <c r="A15135" t="s">
        <v>972</v>
      </c>
      <c r="B15135" t="s">
        <v>146</v>
      </c>
      <c r="C15135" s="76" t="s">
        <v>842</v>
      </c>
      <c r="D15135" t="s">
        <v>980</v>
      </c>
      <c r="E15135" s="82">
        <v>10</v>
      </c>
      <c r="F15135" t="s">
        <v>973</v>
      </c>
      <c r="G15135" s="83">
        <v>43308</v>
      </c>
      <c r="I15135">
        <v>2018</v>
      </c>
    </row>
    <row r="15136" spans="1:9" ht="14.45" customHeight="1" x14ac:dyDescent="0.25">
      <c r="A15136" t="s">
        <v>972</v>
      </c>
      <c r="B15136" t="s">
        <v>247</v>
      </c>
      <c r="C15136" s="76" t="s">
        <v>842</v>
      </c>
      <c r="D15136" t="s">
        <v>980</v>
      </c>
      <c r="E15136" s="82">
        <v>7.6</v>
      </c>
      <c r="F15136" t="s">
        <v>973</v>
      </c>
      <c r="G15136" s="83">
        <v>43270</v>
      </c>
      <c r="I15136">
        <v>2018</v>
      </c>
    </row>
    <row r="15137" spans="1:9" ht="14.45" customHeight="1" x14ac:dyDescent="0.25">
      <c r="A15137" t="s">
        <v>972</v>
      </c>
      <c r="B15137" t="s">
        <v>240</v>
      </c>
      <c r="C15137" s="76" t="s">
        <v>842</v>
      </c>
      <c r="D15137" t="s">
        <v>980</v>
      </c>
      <c r="E15137" s="82">
        <v>3.6</v>
      </c>
      <c r="F15137" t="s">
        <v>973</v>
      </c>
      <c r="G15137" s="83">
        <v>43321</v>
      </c>
      <c r="I15137">
        <v>2018</v>
      </c>
    </row>
    <row r="15138" spans="1:9" ht="14.45" customHeight="1" x14ac:dyDescent="0.25">
      <c r="A15138" t="s">
        <v>972</v>
      </c>
      <c r="B15138" t="s">
        <v>66</v>
      </c>
      <c r="C15138" s="76" t="s">
        <v>842</v>
      </c>
      <c r="D15138" t="s">
        <v>980</v>
      </c>
      <c r="E15138" s="82">
        <v>3.8</v>
      </c>
      <c r="F15138" t="s">
        <v>973</v>
      </c>
      <c r="G15138" s="83">
        <v>43172</v>
      </c>
      <c r="I15138">
        <v>2018</v>
      </c>
    </row>
    <row r="15139" spans="1:9" ht="14.45" customHeight="1" x14ac:dyDescent="0.25">
      <c r="A15139" t="s">
        <v>972</v>
      </c>
      <c r="B15139" t="s">
        <v>278</v>
      </c>
      <c r="C15139" s="76" t="s">
        <v>842</v>
      </c>
      <c r="D15139" t="s">
        <v>980</v>
      </c>
      <c r="E15139" s="82">
        <v>6.96</v>
      </c>
      <c r="F15139" t="s">
        <v>973</v>
      </c>
      <c r="G15139" s="83">
        <v>43222</v>
      </c>
      <c r="I15139">
        <v>2018</v>
      </c>
    </row>
    <row r="15140" spans="1:9" ht="14.45" customHeight="1" x14ac:dyDescent="0.25">
      <c r="A15140" t="s">
        <v>972</v>
      </c>
      <c r="B15140" t="s">
        <v>105</v>
      </c>
      <c r="C15140" s="76" t="s">
        <v>842</v>
      </c>
      <c r="D15140" t="s">
        <v>980</v>
      </c>
      <c r="E15140" s="82">
        <v>5</v>
      </c>
      <c r="F15140" t="s">
        <v>973</v>
      </c>
      <c r="G15140" s="83">
        <v>43208</v>
      </c>
      <c r="I15140">
        <v>2018</v>
      </c>
    </row>
    <row r="15141" spans="1:9" ht="14.45" customHeight="1" x14ac:dyDescent="0.25">
      <c r="A15141" t="s">
        <v>972</v>
      </c>
      <c r="B15141" t="s">
        <v>78</v>
      </c>
      <c r="C15141" s="76" t="s">
        <v>842</v>
      </c>
      <c r="D15141" t="s">
        <v>980</v>
      </c>
      <c r="E15141" s="82">
        <v>3.8</v>
      </c>
      <c r="F15141" t="s">
        <v>973</v>
      </c>
      <c r="G15141" s="83">
        <v>43181</v>
      </c>
      <c r="I15141">
        <v>2018</v>
      </c>
    </row>
    <row r="15142" spans="1:9" ht="14.45" customHeight="1" x14ac:dyDescent="0.25">
      <c r="A15142" t="s">
        <v>972</v>
      </c>
      <c r="B15142" t="s">
        <v>130</v>
      </c>
      <c r="C15142" s="76" t="s">
        <v>842</v>
      </c>
      <c r="D15142" t="s">
        <v>980</v>
      </c>
      <c r="E15142" s="82">
        <v>3.8</v>
      </c>
      <c r="F15142" t="s">
        <v>973</v>
      </c>
      <c r="G15142" s="83">
        <v>43217</v>
      </c>
      <c r="I15142">
        <v>2018</v>
      </c>
    </row>
    <row r="15143" spans="1:9" ht="14.45" customHeight="1" x14ac:dyDescent="0.25">
      <c r="A15143" t="s">
        <v>972</v>
      </c>
      <c r="B15143" t="s">
        <v>246</v>
      </c>
      <c r="C15143" s="76" t="s">
        <v>842</v>
      </c>
      <c r="D15143" t="s">
        <v>980</v>
      </c>
      <c r="E15143" s="82">
        <v>12</v>
      </c>
      <c r="F15143" t="s">
        <v>973</v>
      </c>
      <c r="G15143" s="83">
        <v>43185</v>
      </c>
      <c r="I15143">
        <v>2018</v>
      </c>
    </row>
    <row r="15144" spans="1:9" ht="14.45" customHeight="1" x14ac:dyDescent="0.25">
      <c r="A15144" t="s">
        <v>972</v>
      </c>
      <c r="B15144" t="s">
        <v>251</v>
      </c>
      <c r="C15144" s="76" t="s">
        <v>842</v>
      </c>
      <c r="D15144" t="s">
        <v>980</v>
      </c>
      <c r="E15144" s="82">
        <v>7.6</v>
      </c>
      <c r="F15144" t="s">
        <v>973</v>
      </c>
      <c r="G15144" s="83">
        <v>43224</v>
      </c>
      <c r="I15144">
        <v>2018</v>
      </c>
    </row>
    <row r="15145" spans="1:9" ht="14.45" customHeight="1" x14ac:dyDescent="0.25">
      <c r="A15145" t="s">
        <v>972</v>
      </c>
      <c r="B15145" t="s">
        <v>177</v>
      </c>
      <c r="C15145" s="76" t="s">
        <v>842</v>
      </c>
      <c r="D15145" t="s">
        <v>980</v>
      </c>
      <c r="E15145" s="82">
        <v>3.84</v>
      </c>
      <c r="F15145" t="s">
        <v>973</v>
      </c>
      <c r="G15145" s="83">
        <v>43202</v>
      </c>
      <c r="I15145">
        <v>2018</v>
      </c>
    </row>
    <row r="15146" spans="1:9" ht="14.45" customHeight="1" x14ac:dyDescent="0.25">
      <c r="A15146" t="s">
        <v>972</v>
      </c>
      <c r="B15146" t="s">
        <v>178</v>
      </c>
      <c r="C15146" s="76" t="s">
        <v>842</v>
      </c>
      <c r="D15146" t="s">
        <v>980</v>
      </c>
      <c r="E15146" s="82">
        <v>6</v>
      </c>
      <c r="F15146" t="s">
        <v>973</v>
      </c>
      <c r="G15146" s="83">
        <v>43259</v>
      </c>
      <c r="I15146">
        <v>2018</v>
      </c>
    </row>
    <row r="15147" spans="1:9" ht="14.45" customHeight="1" x14ac:dyDescent="0.25">
      <c r="A15147" t="s">
        <v>972</v>
      </c>
      <c r="B15147" t="s">
        <v>240</v>
      </c>
      <c r="C15147" s="76" t="s">
        <v>842</v>
      </c>
      <c r="D15147" t="s">
        <v>980</v>
      </c>
      <c r="E15147" s="82">
        <v>5.8</v>
      </c>
      <c r="F15147" t="s">
        <v>973</v>
      </c>
      <c r="G15147" s="83">
        <v>43192</v>
      </c>
      <c r="I15147">
        <v>2018</v>
      </c>
    </row>
    <row r="15148" spans="1:9" x14ac:dyDescent="0.25">
      <c r="A15148" t="s">
        <v>972</v>
      </c>
      <c r="B15148" t="s">
        <v>98</v>
      </c>
      <c r="C15148" s="76" t="s">
        <v>842</v>
      </c>
      <c r="D15148" t="s">
        <v>980</v>
      </c>
      <c r="E15148" s="82">
        <v>5</v>
      </c>
      <c r="F15148" t="s">
        <v>973</v>
      </c>
      <c r="G15148" s="83">
        <v>43221</v>
      </c>
      <c r="I15148">
        <v>2018</v>
      </c>
    </row>
    <row r="15149" spans="1:9" x14ac:dyDescent="0.25">
      <c r="A15149" t="s">
        <v>972</v>
      </c>
      <c r="B15149" t="s">
        <v>98</v>
      </c>
      <c r="C15149" s="76" t="s">
        <v>842</v>
      </c>
      <c r="D15149" t="s">
        <v>980</v>
      </c>
      <c r="E15149" s="82">
        <v>11.4</v>
      </c>
      <c r="F15149" t="s">
        <v>973</v>
      </c>
      <c r="G15149" s="83">
        <v>43192</v>
      </c>
      <c r="I15149">
        <v>2018</v>
      </c>
    </row>
    <row r="15150" spans="1:9" x14ac:dyDescent="0.25">
      <c r="A15150" t="s">
        <v>972</v>
      </c>
      <c r="B15150" t="s">
        <v>11</v>
      </c>
      <c r="C15150" s="76" t="s">
        <v>842</v>
      </c>
      <c r="D15150" t="s">
        <v>980</v>
      </c>
      <c r="E15150" s="82">
        <v>7.6</v>
      </c>
      <c r="F15150" t="s">
        <v>973</v>
      </c>
      <c r="G15150" s="83">
        <v>43516</v>
      </c>
      <c r="I15150">
        <v>2019</v>
      </c>
    </row>
    <row r="15151" spans="1:9" x14ac:dyDescent="0.25">
      <c r="A15151" t="s">
        <v>972</v>
      </c>
      <c r="B15151" t="s">
        <v>171</v>
      </c>
      <c r="C15151" s="76" t="s">
        <v>842</v>
      </c>
      <c r="D15151" t="s">
        <v>980</v>
      </c>
      <c r="E15151" s="82">
        <v>6</v>
      </c>
      <c r="F15151" t="s">
        <v>973</v>
      </c>
      <c r="G15151" s="83">
        <v>43229</v>
      </c>
      <c r="I15151">
        <v>2018</v>
      </c>
    </row>
    <row r="15152" spans="1:9" x14ac:dyDescent="0.25">
      <c r="A15152" t="s">
        <v>972</v>
      </c>
      <c r="B15152" t="s">
        <v>240</v>
      </c>
      <c r="C15152" s="76" t="s">
        <v>842</v>
      </c>
      <c r="D15152" t="s">
        <v>980</v>
      </c>
      <c r="E15152" s="82">
        <v>5</v>
      </c>
      <c r="F15152" t="s">
        <v>973</v>
      </c>
      <c r="G15152" s="83">
        <v>43196</v>
      </c>
      <c r="I15152">
        <v>2018</v>
      </c>
    </row>
    <row r="15153" spans="1:9" x14ac:dyDescent="0.25">
      <c r="A15153" t="s">
        <v>972</v>
      </c>
      <c r="B15153" t="s">
        <v>280</v>
      </c>
      <c r="C15153" s="76" t="s">
        <v>842</v>
      </c>
      <c r="D15153" t="s">
        <v>980</v>
      </c>
      <c r="E15153" s="82">
        <v>6</v>
      </c>
      <c r="F15153" t="s">
        <v>973</v>
      </c>
      <c r="G15153" s="83">
        <v>43200</v>
      </c>
      <c r="I15153">
        <v>2018</v>
      </c>
    </row>
    <row r="15154" spans="1:9" x14ac:dyDescent="0.25">
      <c r="A15154" t="s">
        <v>972</v>
      </c>
      <c r="B15154" t="s">
        <v>278</v>
      </c>
      <c r="C15154" s="76" t="s">
        <v>842</v>
      </c>
      <c r="D15154" t="s">
        <v>980</v>
      </c>
      <c r="E15154" s="82">
        <v>7.6</v>
      </c>
      <c r="F15154" t="s">
        <v>973</v>
      </c>
      <c r="G15154" s="83">
        <v>43251</v>
      </c>
      <c r="I15154">
        <v>2018</v>
      </c>
    </row>
    <row r="15155" spans="1:9" x14ac:dyDescent="0.25">
      <c r="A15155" t="s">
        <v>972</v>
      </c>
      <c r="B15155" s="74" t="s">
        <v>213</v>
      </c>
      <c r="C15155" s="76" t="s">
        <v>842</v>
      </c>
      <c r="D15155" t="s">
        <v>980</v>
      </c>
      <c r="E15155" s="82">
        <v>7.6</v>
      </c>
      <c r="F15155" t="s">
        <v>973</v>
      </c>
      <c r="G15155" s="83">
        <v>43215</v>
      </c>
      <c r="I15155">
        <v>2018</v>
      </c>
    </row>
    <row r="15156" spans="1:9" x14ac:dyDescent="0.25">
      <c r="A15156" t="s">
        <v>972</v>
      </c>
      <c r="B15156" t="s">
        <v>278</v>
      </c>
      <c r="C15156" s="76" t="s">
        <v>842</v>
      </c>
      <c r="D15156" t="s">
        <v>980</v>
      </c>
      <c r="E15156" s="82">
        <v>83.79</v>
      </c>
      <c r="F15156" t="s">
        <v>973</v>
      </c>
      <c r="G15156" s="83">
        <v>41241</v>
      </c>
      <c r="I15156">
        <v>2012</v>
      </c>
    </row>
    <row r="15157" spans="1:9" x14ac:dyDescent="0.25">
      <c r="A15157" t="s">
        <v>972</v>
      </c>
      <c r="B15157" t="s">
        <v>245</v>
      </c>
      <c r="C15157" s="76" t="s">
        <v>842</v>
      </c>
      <c r="D15157" t="s">
        <v>980</v>
      </c>
      <c r="E15157" s="82">
        <v>4.67</v>
      </c>
      <c r="F15157" t="s">
        <v>973</v>
      </c>
      <c r="G15157" s="83">
        <v>40350</v>
      </c>
      <c r="I15157">
        <v>2010</v>
      </c>
    </row>
    <row r="15158" spans="1:9" x14ac:dyDescent="0.25">
      <c r="A15158" t="s">
        <v>972</v>
      </c>
      <c r="B15158" t="s">
        <v>155</v>
      </c>
      <c r="C15158" s="76" t="s">
        <v>842</v>
      </c>
      <c r="D15158" t="s">
        <v>980</v>
      </c>
      <c r="E15158" s="82">
        <v>3.42</v>
      </c>
      <c r="F15158" t="s">
        <v>973</v>
      </c>
      <c r="G15158" s="83">
        <v>40380</v>
      </c>
      <c r="I15158">
        <v>2010</v>
      </c>
    </row>
    <row r="15159" spans="1:9" x14ac:dyDescent="0.25">
      <c r="A15159" t="s">
        <v>972</v>
      </c>
      <c r="B15159" t="s">
        <v>118</v>
      </c>
      <c r="C15159" s="76" t="s">
        <v>842</v>
      </c>
      <c r="D15159" t="s">
        <v>980</v>
      </c>
      <c r="E15159" s="82">
        <v>5.24</v>
      </c>
      <c r="F15159" t="s">
        <v>973</v>
      </c>
      <c r="G15159" s="83">
        <v>40547</v>
      </c>
      <c r="I15159">
        <v>2011</v>
      </c>
    </row>
    <row r="15160" spans="1:9" x14ac:dyDescent="0.25">
      <c r="A15160" t="s">
        <v>972</v>
      </c>
      <c r="B15160" t="s">
        <v>147</v>
      </c>
      <c r="C15160" s="76" t="s">
        <v>842</v>
      </c>
      <c r="D15160" t="s">
        <v>980</v>
      </c>
      <c r="E15160" s="82">
        <v>6.5</v>
      </c>
      <c r="F15160" t="s">
        <v>973</v>
      </c>
      <c r="G15160" s="83">
        <v>40091</v>
      </c>
      <c r="I15160">
        <v>2009</v>
      </c>
    </row>
    <row r="15161" spans="1:9" x14ac:dyDescent="0.25">
      <c r="A15161" t="s">
        <v>972</v>
      </c>
      <c r="B15161" t="s">
        <v>121</v>
      </c>
      <c r="C15161" s="76" t="s">
        <v>842</v>
      </c>
      <c r="D15161" t="s">
        <v>980</v>
      </c>
      <c r="E15161" s="82">
        <v>22.8</v>
      </c>
      <c r="F15161" t="s">
        <v>973</v>
      </c>
      <c r="G15161" s="83">
        <v>42332</v>
      </c>
      <c r="I15161">
        <v>2015</v>
      </c>
    </row>
    <row r="15162" spans="1:9" x14ac:dyDescent="0.25">
      <c r="A15162" t="s">
        <v>972</v>
      </c>
      <c r="B15162" t="s">
        <v>223</v>
      </c>
      <c r="C15162" s="76" t="s">
        <v>842</v>
      </c>
      <c r="D15162" t="s">
        <v>980</v>
      </c>
      <c r="E15162" s="82">
        <v>7.2</v>
      </c>
      <c r="F15162" t="s">
        <v>973</v>
      </c>
      <c r="G15162" s="83">
        <v>43418</v>
      </c>
      <c r="I15162">
        <v>2018</v>
      </c>
    </row>
    <row r="15163" spans="1:9" x14ac:dyDescent="0.25">
      <c r="A15163" t="s">
        <v>972</v>
      </c>
      <c r="B15163" t="s">
        <v>253</v>
      </c>
      <c r="C15163" s="76" t="s">
        <v>842</v>
      </c>
      <c r="D15163" t="s">
        <v>980</v>
      </c>
      <c r="E15163" s="82">
        <v>10</v>
      </c>
      <c r="F15163" t="s">
        <v>973</v>
      </c>
      <c r="G15163" s="83">
        <v>43273</v>
      </c>
      <c r="I15163">
        <v>2018</v>
      </c>
    </row>
    <row r="15164" spans="1:9" x14ac:dyDescent="0.25">
      <c r="A15164" t="s">
        <v>972</v>
      </c>
      <c r="B15164" t="s">
        <v>106</v>
      </c>
      <c r="C15164" s="76" t="s">
        <v>842</v>
      </c>
      <c r="D15164" t="s">
        <v>980</v>
      </c>
      <c r="E15164" s="82">
        <v>3.6</v>
      </c>
      <c r="F15164" t="s">
        <v>973</v>
      </c>
      <c r="G15164" s="83">
        <v>43234</v>
      </c>
      <c r="I15164">
        <v>2018</v>
      </c>
    </row>
    <row r="15165" spans="1:9" x14ac:dyDescent="0.25">
      <c r="A15165" t="s">
        <v>972</v>
      </c>
      <c r="B15165" t="s">
        <v>84</v>
      </c>
      <c r="C15165" s="76" t="s">
        <v>842</v>
      </c>
      <c r="D15165" t="s">
        <v>980</v>
      </c>
      <c r="E15165" s="82">
        <v>5.2</v>
      </c>
      <c r="F15165" t="s">
        <v>973</v>
      </c>
      <c r="G15165" s="83">
        <v>43215</v>
      </c>
      <c r="I15165">
        <v>2018</v>
      </c>
    </row>
    <row r="15166" spans="1:9" x14ac:dyDescent="0.25">
      <c r="A15166" t="s">
        <v>972</v>
      </c>
      <c r="B15166" t="s">
        <v>173</v>
      </c>
      <c r="C15166" s="76" t="s">
        <v>842</v>
      </c>
      <c r="D15166" t="s">
        <v>980</v>
      </c>
      <c r="E15166" s="82">
        <v>3.8</v>
      </c>
      <c r="F15166" t="s">
        <v>973</v>
      </c>
      <c r="G15166" s="83">
        <v>43180</v>
      </c>
      <c r="I15166">
        <v>2018</v>
      </c>
    </row>
    <row r="15167" spans="1:9" x14ac:dyDescent="0.25">
      <c r="A15167" t="s">
        <v>972</v>
      </c>
      <c r="B15167" t="s">
        <v>275</v>
      </c>
      <c r="C15167" s="76" t="s">
        <v>842</v>
      </c>
      <c r="D15167" t="s">
        <v>980</v>
      </c>
      <c r="E15167" s="82">
        <v>7.6</v>
      </c>
      <c r="F15167" t="s">
        <v>973</v>
      </c>
      <c r="G15167" s="83">
        <v>43185</v>
      </c>
      <c r="I15167">
        <v>2018</v>
      </c>
    </row>
    <row r="15168" spans="1:9" x14ac:dyDescent="0.25">
      <c r="A15168" t="s">
        <v>972</v>
      </c>
      <c r="B15168" t="s">
        <v>15</v>
      </c>
      <c r="C15168" s="76" t="s">
        <v>842</v>
      </c>
      <c r="D15168" t="s">
        <v>980</v>
      </c>
      <c r="E15168" s="82">
        <v>5</v>
      </c>
      <c r="F15168" t="s">
        <v>973</v>
      </c>
      <c r="G15168" s="83">
        <v>43200</v>
      </c>
      <c r="I15168">
        <v>2018</v>
      </c>
    </row>
    <row r="15169" spans="1:9" x14ac:dyDescent="0.25">
      <c r="A15169" t="s">
        <v>972</v>
      </c>
      <c r="B15169" t="s">
        <v>199</v>
      </c>
      <c r="C15169" s="76" t="s">
        <v>842</v>
      </c>
      <c r="D15169" t="s">
        <v>980</v>
      </c>
      <c r="E15169" s="82">
        <v>3.8</v>
      </c>
      <c r="F15169" t="s">
        <v>973</v>
      </c>
      <c r="G15169" s="83">
        <v>43215</v>
      </c>
      <c r="I15169">
        <v>2018</v>
      </c>
    </row>
    <row r="15170" spans="1:9" x14ac:dyDescent="0.25">
      <c r="A15170" t="s">
        <v>972</v>
      </c>
      <c r="B15170" t="s">
        <v>142</v>
      </c>
      <c r="C15170" s="76" t="s">
        <v>842</v>
      </c>
      <c r="D15170" t="s">
        <v>980</v>
      </c>
      <c r="E15170" s="82">
        <v>3</v>
      </c>
      <c r="F15170" t="s">
        <v>973</v>
      </c>
      <c r="G15170" s="83">
        <v>43194</v>
      </c>
      <c r="I15170">
        <v>2018</v>
      </c>
    </row>
    <row r="15171" spans="1:9" x14ac:dyDescent="0.25">
      <c r="A15171" t="s">
        <v>972</v>
      </c>
      <c r="B15171" t="s">
        <v>246</v>
      </c>
      <c r="C15171" s="76" t="s">
        <v>842</v>
      </c>
      <c r="D15171" t="s">
        <v>980</v>
      </c>
      <c r="E15171" s="82">
        <v>5</v>
      </c>
      <c r="F15171" t="s">
        <v>973</v>
      </c>
      <c r="G15171" s="83">
        <v>43234</v>
      </c>
      <c r="I15171">
        <v>2018</v>
      </c>
    </row>
    <row r="15172" spans="1:9" x14ac:dyDescent="0.25">
      <c r="A15172" t="s">
        <v>972</v>
      </c>
      <c r="B15172" t="s">
        <v>11</v>
      </c>
      <c r="C15172" s="76" t="s">
        <v>842</v>
      </c>
      <c r="D15172" t="s">
        <v>980</v>
      </c>
      <c r="E15172" s="82">
        <v>7.6</v>
      </c>
      <c r="F15172" t="s">
        <v>973</v>
      </c>
      <c r="G15172" s="83">
        <v>43199</v>
      </c>
      <c r="I15172">
        <v>2018</v>
      </c>
    </row>
    <row r="15173" spans="1:9" x14ac:dyDescent="0.25">
      <c r="A15173" t="s">
        <v>972</v>
      </c>
      <c r="B15173" t="s">
        <v>84</v>
      </c>
      <c r="C15173" s="76" t="s">
        <v>842</v>
      </c>
      <c r="D15173" t="s">
        <v>980</v>
      </c>
      <c r="E15173" s="82">
        <v>9</v>
      </c>
      <c r="F15173" t="s">
        <v>973</v>
      </c>
      <c r="G15173" s="83">
        <v>43251</v>
      </c>
      <c r="I15173">
        <v>2018</v>
      </c>
    </row>
    <row r="15174" spans="1:9" x14ac:dyDescent="0.25">
      <c r="A15174" t="s">
        <v>972</v>
      </c>
      <c r="B15174" t="s">
        <v>248</v>
      </c>
      <c r="C15174" s="76" t="s">
        <v>842</v>
      </c>
      <c r="D15174" t="s">
        <v>980</v>
      </c>
      <c r="E15174" s="82">
        <v>5.2</v>
      </c>
      <c r="F15174" t="s">
        <v>973</v>
      </c>
      <c r="G15174" s="83">
        <v>43243</v>
      </c>
      <c r="I15174">
        <v>2018</v>
      </c>
    </row>
    <row r="15175" spans="1:9" x14ac:dyDescent="0.25">
      <c r="A15175" t="s">
        <v>972</v>
      </c>
      <c r="B15175" t="s">
        <v>115</v>
      </c>
      <c r="C15175" s="76" t="s">
        <v>842</v>
      </c>
      <c r="D15175" t="s">
        <v>980</v>
      </c>
      <c r="E15175" s="82">
        <v>6</v>
      </c>
      <c r="F15175" t="s">
        <v>973</v>
      </c>
      <c r="G15175" s="83">
        <v>43249</v>
      </c>
      <c r="I15175">
        <v>2018</v>
      </c>
    </row>
    <row r="15176" spans="1:9" x14ac:dyDescent="0.25">
      <c r="A15176" t="s">
        <v>972</v>
      </c>
      <c r="B15176" t="s">
        <v>87</v>
      </c>
      <c r="C15176" s="76" t="s">
        <v>842</v>
      </c>
      <c r="D15176" t="s">
        <v>980</v>
      </c>
      <c r="E15176" s="82">
        <v>3.8</v>
      </c>
      <c r="F15176" t="s">
        <v>973</v>
      </c>
      <c r="G15176" s="83">
        <v>43189</v>
      </c>
      <c r="I15176">
        <v>2018</v>
      </c>
    </row>
    <row r="15177" spans="1:9" x14ac:dyDescent="0.25">
      <c r="A15177" t="s">
        <v>972</v>
      </c>
      <c r="B15177" t="s">
        <v>125</v>
      </c>
      <c r="C15177" s="76" t="s">
        <v>842</v>
      </c>
      <c r="D15177" t="s">
        <v>980</v>
      </c>
      <c r="E15177" s="82">
        <v>5</v>
      </c>
      <c r="F15177" t="s">
        <v>973</v>
      </c>
      <c r="G15177" s="83">
        <v>43298</v>
      </c>
      <c r="I15177">
        <v>2018</v>
      </c>
    </row>
    <row r="15178" spans="1:9" x14ac:dyDescent="0.25">
      <c r="A15178" t="s">
        <v>972</v>
      </c>
      <c r="B15178" t="s">
        <v>257</v>
      </c>
      <c r="C15178" s="76" t="s">
        <v>842</v>
      </c>
      <c r="D15178" t="s">
        <v>980</v>
      </c>
      <c r="E15178" s="82">
        <v>6.6</v>
      </c>
      <c r="F15178" t="s">
        <v>973</v>
      </c>
      <c r="G15178" s="83">
        <v>43207</v>
      </c>
      <c r="I15178">
        <v>2018</v>
      </c>
    </row>
    <row r="15179" spans="1:9" x14ac:dyDescent="0.25">
      <c r="A15179" t="s">
        <v>972</v>
      </c>
      <c r="B15179" t="s">
        <v>64</v>
      </c>
      <c r="C15179" s="76" t="s">
        <v>842</v>
      </c>
      <c r="D15179" t="s">
        <v>980</v>
      </c>
      <c r="E15179" s="82">
        <v>3.6</v>
      </c>
      <c r="F15179" t="s">
        <v>973</v>
      </c>
      <c r="G15179" s="83">
        <v>43223</v>
      </c>
      <c r="I15179">
        <v>2018</v>
      </c>
    </row>
    <row r="15180" spans="1:9" x14ac:dyDescent="0.25">
      <c r="A15180" t="s">
        <v>972</v>
      </c>
      <c r="B15180" t="s">
        <v>73</v>
      </c>
      <c r="C15180" s="76" t="s">
        <v>842</v>
      </c>
      <c r="D15180" t="s">
        <v>980</v>
      </c>
      <c r="E15180" s="82">
        <v>10</v>
      </c>
      <c r="F15180" t="s">
        <v>973</v>
      </c>
      <c r="G15180" s="83">
        <v>43336</v>
      </c>
      <c r="I15180">
        <v>2018</v>
      </c>
    </row>
    <row r="15181" spans="1:9" x14ac:dyDescent="0.25">
      <c r="A15181" t="s">
        <v>972</v>
      </c>
      <c r="B15181" t="s">
        <v>253</v>
      </c>
      <c r="C15181" s="76" t="s">
        <v>842</v>
      </c>
      <c r="D15181" t="s">
        <v>980</v>
      </c>
      <c r="E15181" s="82">
        <v>5</v>
      </c>
      <c r="F15181" t="s">
        <v>973</v>
      </c>
      <c r="G15181" s="83">
        <v>43174</v>
      </c>
      <c r="I15181">
        <v>2018</v>
      </c>
    </row>
    <row r="15182" spans="1:9" x14ac:dyDescent="0.25">
      <c r="A15182" t="s">
        <v>972</v>
      </c>
      <c r="B15182" t="s">
        <v>239</v>
      </c>
      <c r="C15182" s="76" t="s">
        <v>842</v>
      </c>
      <c r="D15182" t="s">
        <v>980</v>
      </c>
      <c r="E15182" s="82">
        <v>3.8</v>
      </c>
      <c r="F15182" t="s">
        <v>973</v>
      </c>
      <c r="G15182" s="83">
        <v>43209</v>
      </c>
      <c r="I15182">
        <v>2018</v>
      </c>
    </row>
    <row r="15183" spans="1:9" x14ac:dyDescent="0.25">
      <c r="A15183" t="s">
        <v>972</v>
      </c>
      <c r="B15183" t="s">
        <v>63</v>
      </c>
      <c r="C15183" s="76" t="s">
        <v>842</v>
      </c>
      <c r="D15183" t="s">
        <v>980</v>
      </c>
      <c r="E15183" s="82">
        <v>3.8</v>
      </c>
      <c r="F15183" t="s">
        <v>973</v>
      </c>
      <c r="G15183" s="83">
        <v>43243</v>
      </c>
      <c r="I15183">
        <v>2018</v>
      </c>
    </row>
    <row r="15184" spans="1:9" x14ac:dyDescent="0.25">
      <c r="A15184" t="s">
        <v>972</v>
      </c>
      <c r="B15184" t="s">
        <v>246</v>
      </c>
      <c r="C15184" s="76" t="s">
        <v>842</v>
      </c>
      <c r="D15184" t="s">
        <v>980</v>
      </c>
      <c r="E15184" s="82">
        <v>7.6</v>
      </c>
      <c r="F15184" t="s">
        <v>973</v>
      </c>
      <c r="G15184" s="83">
        <v>43224</v>
      </c>
      <c r="I15184">
        <v>2018</v>
      </c>
    </row>
    <row r="15185" spans="1:9" x14ac:dyDescent="0.25">
      <c r="A15185" t="s">
        <v>972</v>
      </c>
      <c r="B15185" t="s">
        <v>242</v>
      </c>
      <c r="C15185" s="76" t="s">
        <v>842</v>
      </c>
      <c r="D15185" t="s">
        <v>980</v>
      </c>
      <c r="E15185" s="82">
        <v>5.98</v>
      </c>
      <c r="F15185" t="s">
        <v>973</v>
      </c>
      <c r="G15185" s="83">
        <v>43216</v>
      </c>
      <c r="I15185">
        <v>2018</v>
      </c>
    </row>
    <row r="15186" spans="1:9" x14ac:dyDescent="0.25">
      <c r="A15186" t="s">
        <v>972</v>
      </c>
      <c r="B15186" t="s">
        <v>78</v>
      </c>
      <c r="C15186" s="76" t="s">
        <v>842</v>
      </c>
      <c r="D15186" t="s">
        <v>980</v>
      </c>
      <c r="E15186" s="82">
        <v>15</v>
      </c>
      <c r="F15186" t="s">
        <v>973</v>
      </c>
      <c r="G15186" s="83">
        <v>43181</v>
      </c>
      <c r="I15186">
        <v>2018</v>
      </c>
    </row>
    <row r="15187" spans="1:9" x14ac:dyDescent="0.25">
      <c r="A15187" t="s">
        <v>972</v>
      </c>
      <c r="B15187" t="s">
        <v>178</v>
      </c>
      <c r="C15187" s="76" t="s">
        <v>842</v>
      </c>
      <c r="D15187" t="s">
        <v>980</v>
      </c>
      <c r="E15187" s="82">
        <v>7.6</v>
      </c>
      <c r="F15187" t="s">
        <v>973</v>
      </c>
      <c r="G15187" s="83">
        <v>43175</v>
      </c>
      <c r="I15187">
        <v>2018</v>
      </c>
    </row>
    <row r="15188" spans="1:9" x14ac:dyDescent="0.25">
      <c r="A15188" t="s">
        <v>972</v>
      </c>
      <c r="B15188" t="s">
        <v>257</v>
      </c>
      <c r="C15188" s="76" t="s">
        <v>842</v>
      </c>
      <c r="D15188" t="s">
        <v>980</v>
      </c>
      <c r="E15188" s="82">
        <v>5</v>
      </c>
      <c r="F15188" t="s">
        <v>973</v>
      </c>
      <c r="G15188" s="83">
        <v>43318</v>
      </c>
      <c r="I15188">
        <v>2018</v>
      </c>
    </row>
    <row r="15189" spans="1:9" x14ac:dyDescent="0.25">
      <c r="A15189" t="s">
        <v>972</v>
      </c>
      <c r="B15189" t="s">
        <v>173</v>
      </c>
      <c r="C15189" s="76" t="s">
        <v>842</v>
      </c>
      <c r="D15189" t="s">
        <v>980</v>
      </c>
      <c r="E15189" s="82">
        <v>11.4</v>
      </c>
      <c r="F15189" t="s">
        <v>973</v>
      </c>
      <c r="G15189" s="83">
        <v>43209</v>
      </c>
      <c r="I15189">
        <v>2018</v>
      </c>
    </row>
    <row r="15190" spans="1:9" x14ac:dyDescent="0.25">
      <c r="A15190" t="s">
        <v>972</v>
      </c>
      <c r="B15190" t="s">
        <v>242</v>
      </c>
      <c r="C15190" s="76" t="s">
        <v>842</v>
      </c>
      <c r="D15190" t="s">
        <v>980</v>
      </c>
      <c r="E15190" s="82">
        <v>10</v>
      </c>
      <c r="F15190" t="s">
        <v>973</v>
      </c>
      <c r="G15190" s="83">
        <v>43251</v>
      </c>
      <c r="I15190">
        <v>2018</v>
      </c>
    </row>
    <row r="15191" spans="1:9" x14ac:dyDescent="0.25">
      <c r="A15191" t="s">
        <v>972</v>
      </c>
      <c r="B15191" t="s">
        <v>184</v>
      </c>
      <c r="C15191" s="76" t="s">
        <v>842</v>
      </c>
      <c r="D15191" t="s">
        <v>980</v>
      </c>
      <c r="E15191" s="82">
        <v>15</v>
      </c>
      <c r="F15191" t="s">
        <v>973</v>
      </c>
      <c r="G15191" s="83">
        <v>43222</v>
      </c>
      <c r="I15191">
        <v>2018</v>
      </c>
    </row>
    <row r="15192" spans="1:9" x14ac:dyDescent="0.25">
      <c r="A15192" t="s">
        <v>972</v>
      </c>
      <c r="B15192" t="s">
        <v>184</v>
      </c>
      <c r="C15192" s="76" t="s">
        <v>842</v>
      </c>
      <c r="D15192" t="s">
        <v>980</v>
      </c>
      <c r="E15192" s="82">
        <v>15</v>
      </c>
      <c r="F15192" t="s">
        <v>973</v>
      </c>
      <c r="G15192" s="83">
        <v>43214</v>
      </c>
      <c r="I15192">
        <v>2018</v>
      </c>
    </row>
    <row r="15193" spans="1:9" x14ac:dyDescent="0.25">
      <c r="A15193" t="s">
        <v>972</v>
      </c>
      <c r="B15193" t="s">
        <v>280</v>
      </c>
      <c r="C15193" s="76" t="s">
        <v>842</v>
      </c>
      <c r="D15193" t="s">
        <v>980</v>
      </c>
      <c r="E15193" s="82">
        <v>5</v>
      </c>
      <c r="F15193" t="s">
        <v>973</v>
      </c>
      <c r="G15193" s="83">
        <v>43217</v>
      </c>
      <c r="I15193">
        <v>2018</v>
      </c>
    </row>
    <row r="15194" spans="1:9" x14ac:dyDescent="0.25">
      <c r="A15194" t="s">
        <v>972</v>
      </c>
      <c r="B15194" t="s">
        <v>242</v>
      </c>
      <c r="C15194" s="76" t="s">
        <v>842</v>
      </c>
      <c r="D15194" t="s">
        <v>980</v>
      </c>
      <c r="E15194" s="82">
        <v>6.6</v>
      </c>
      <c r="F15194" t="s">
        <v>973</v>
      </c>
      <c r="G15194" s="83">
        <v>43231</v>
      </c>
      <c r="I15194">
        <v>2018</v>
      </c>
    </row>
    <row r="15195" spans="1:9" x14ac:dyDescent="0.25">
      <c r="A15195" t="s">
        <v>972</v>
      </c>
      <c r="B15195" t="s">
        <v>246</v>
      </c>
      <c r="C15195" s="76" t="s">
        <v>842</v>
      </c>
      <c r="D15195" t="s">
        <v>980</v>
      </c>
      <c r="E15195" s="82">
        <v>5</v>
      </c>
      <c r="F15195" t="s">
        <v>973</v>
      </c>
      <c r="G15195" s="83">
        <v>43234</v>
      </c>
      <c r="I15195">
        <v>2018</v>
      </c>
    </row>
    <row r="15196" spans="1:9" x14ac:dyDescent="0.25">
      <c r="A15196" t="s">
        <v>972</v>
      </c>
      <c r="B15196" t="s">
        <v>249</v>
      </c>
      <c r="C15196" s="76" t="s">
        <v>842</v>
      </c>
      <c r="D15196" t="s">
        <v>980</v>
      </c>
      <c r="E15196" s="82">
        <v>5</v>
      </c>
      <c r="F15196" t="s">
        <v>973</v>
      </c>
      <c r="G15196" s="83">
        <v>43252</v>
      </c>
      <c r="I15196">
        <v>2018</v>
      </c>
    </row>
    <row r="15197" spans="1:9" x14ac:dyDescent="0.25">
      <c r="A15197" t="s">
        <v>972</v>
      </c>
      <c r="B15197" t="s">
        <v>71</v>
      </c>
      <c r="C15197" s="76" t="s">
        <v>842</v>
      </c>
      <c r="D15197" t="s">
        <v>980</v>
      </c>
      <c r="E15197" s="82">
        <v>3.8</v>
      </c>
      <c r="F15197" t="s">
        <v>973</v>
      </c>
      <c r="G15197" s="83">
        <v>43195</v>
      </c>
      <c r="I15197">
        <v>2018</v>
      </c>
    </row>
    <row r="15198" spans="1:9" x14ac:dyDescent="0.25">
      <c r="A15198" t="s">
        <v>972</v>
      </c>
      <c r="B15198" t="s">
        <v>280</v>
      </c>
      <c r="C15198" s="76" t="s">
        <v>842</v>
      </c>
      <c r="D15198" t="s">
        <v>980</v>
      </c>
      <c r="E15198" s="82">
        <v>68.400000000000006</v>
      </c>
      <c r="F15198" t="s">
        <v>973</v>
      </c>
      <c r="G15198" s="83">
        <v>43360</v>
      </c>
      <c r="I15198">
        <v>2018</v>
      </c>
    </row>
    <row r="15199" spans="1:9" x14ac:dyDescent="0.25">
      <c r="A15199" t="s">
        <v>972</v>
      </c>
      <c r="B15199" t="s">
        <v>177</v>
      </c>
      <c r="C15199" s="76" t="s">
        <v>842</v>
      </c>
      <c r="D15199" t="s">
        <v>980</v>
      </c>
      <c r="E15199" s="82">
        <v>149.9</v>
      </c>
      <c r="F15199" t="s">
        <v>973</v>
      </c>
      <c r="G15199" s="83">
        <v>43293</v>
      </c>
      <c r="I15199">
        <v>2018</v>
      </c>
    </row>
    <row r="15200" spans="1:9" x14ac:dyDescent="0.25">
      <c r="A15200" t="s">
        <v>972</v>
      </c>
      <c r="B15200" t="s">
        <v>245</v>
      </c>
      <c r="C15200" s="76" t="s">
        <v>842</v>
      </c>
      <c r="D15200" t="s">
        <v>980</v>
      </c>
      <c r="E15200" s="82">
        <v>7.7</v>
      </c>
      <c r="F15200" t="s">
        <v>973</v>
      </c>
      <c r="G15200" s="83">
        <v>43294</v>
      </c>
      <c r="I15200">
        <v>2018</v>
      </c>
    </row>
    <row r="15201" spans="1:9" x14ac:dyDescent="0.25">
      <c r="A15201" t="s">
        <v>972</v>
      </c>
      <c r="B15201" t="s">
        <v>82</v>
      </c>
      <c r="C15201" s="76" t="s">
        <v>842</v>
      </c>
      <c r="D15201" t="s">
        <v>980</v>
      </c>
      <c r="E15201" s="82">
        <v>10</v>
      </c>
      <c r="F15201" t="s">
        <v>973</v>
      </c>
      <c r="G15201" s="83">
        <v>43229</v>
      </c>
      <c r="I15201">
        <v>2018</v>
      </c>
    </row>
    <row r="15202" spans="1:9" x14ac:dyDescent="0.25">
      <c r="A15202" t="s">
        <v>972</v>
      </c>
      <c r="B15202" t="s">
        <v>240</v>
      </c>
      <c r="C15202" s="76" t="s">
        <v>842</v>
      </c>
      <c r="D15202" t="s">
        <v>980</v>
      </c>
      <c r="E15202" s="82">
        <v>7.6</v>
      </c>
      <c r="F15202" t="s">
        <v>973</v>
      </c>
      <c r="G15202" s="83">
        <v>43258</v>
      </c>
      <c r="I15202">
        <v>2018</v>
      </c>
    </row>
    <row r="15203" spans="1:9" x14ac:dyDescent="0.25">
      <c r="A15203" t="s">
        <v>972</v>
      </c>
      <c r="B15203" t="s">
        <v>246</v>
      </c>
      <c r="C15203" s="76" t="s">
        <v>842</v>
      </c>
      <c r="D15203" t="s">
        <v>980</v>
      </c>
      <c r="E15203" s="82">
        <v>7.6</v>
      </c>
      <c r="F15203" t="s">
        <v>973</v>
      </c>
      <c r="G15203" s="83">
        <v>43278</v>
      </c>
      <c r="I15203">
        <v>2018</v>
      </c>
    </row>
    <row r="15204" spans="1:9" x14ac:dyDescent="0.25">
      <c r="A15204" t="s">
        <v>972</v>
      </c>
      <c r="B15204" t="s">
        <v>63</v>
      </c>
      <c r="C15204" s="76" t="s">
        <v>842</v>
      </c>
      <c r="D15204" t="s">
        <v>980</v>
      </c>
      <c r="E15204" s="82">
        <v>10</v>
      </c>
      <c r="F15204" t="s">
        <v>973</v>
      </c>
      <c r="G15204" s="83">
        <v>43350</v>
      </c>
      <c r="I15204">
        <v>2018</v>
      </c>
    </row>
    <row r="15205" spans="1:9" x14ac:dyDescent="0.25">
      <c r="A15205" t="s">
        <v>972</v>
      </c>
      <c r="B15205" t="s">
        <v>148</v>
      </c>
      <c r="C15205" s="76" t="s">
        <v>842</v>
      </c>
      <c r="D15205" t="s">
        <v>980</v>
      </c>
      <c r="E15205" s="82">
        <v>5.2</v>
      </c>
      <c r="F15205" t="s">
        <v>973</v>
      </c>
      <c r="G15205" s="83">
        <v>43266</v>
      </c>
      <c r="I15205">
        <v>2018</v>
      </c>
    </row>
    <row r="15206" spans="1:9" x14ac:dyDescent="0.25">
      <c r="A15206" t="s">
        <v>972</v>
      </c>
      <c r="B15206" t="s">
        <v>95</v>
      </c>
      <c r="C15206" s="76" t="s">
        <v>842</v>
      </c>
      <c r="D15206" t="s">
        <v>980</v>
      </c>
      <c r="E15206" s="82">
        <v>6</v>
      </c>
      <c r="F15206" t="s">
        <v>973</v>
      </c>
      <c r="G15206" s="83">
        <v>43237</v>
      </c>
      <c r="I15206">
        <v>2018</v>
      </c>
    </row>
    <row r="15207" spans="1:9" x14ac:dyDescent="0.25">
      <c r="A15207" t="s">
        <v>972</v>
      </c>
      <c r="B15207" t="s">
        <v>246</v>
      </c>
      <c r="C15207" s="76" t="s">
        <v>842</v>
      </c>
      <c r="D15207" t="s">
        <v>980</v>
      </c>
      <c r="E15207" s="82">
        <v>7.6</v>
      </c>
      <c r="F15207" t="s">
        <v>973</v>
      </c>
      <c r="G15207" s="83">
        <v>43284</v>
      </c>
      <c r="I15207">
        <v>2018</v>
      </c>
    </row>
    <row r="15208" spans="1:9" x14ac:dyDescent="0.25">
      <c r="A15208" t="s">
        <v>972</v>
      </c>
      <c r="B15208" t="s">
        <v>292</v>
      </c>
      <c r="C15208" s="76" t="s">
        <v>842</v>
      </c>
      <c r="D15208" t="s">
        <v>980</v>
      </c>
      <c r="E15208" s="82">
        <v>6.38</v>
      </c>
      <c r="F15208" t="s">
        <v>973</v>
      </c>
      <c r="G15208" s="83">
        <v>43224</v>
      </c>
      <c r="I15208">
        <v>2018</v>
      </c>
    </row>
    <row r="15209" spans="1:9" x14ac:dyDescent="0.25">
      <c r="A15209" t="s">
        <v>972</v>
      </c>
      <c r="B15209" t="s">
        <v>241</v>
      </c>
      <c r="C15209" s="76" t="s">
        <v>842</v>
      </c>
      <c r="D15209" t="s">
        <v>980</v>
      </c>
      <c r="E15209" s="82">
        <v>3.8</v>
      </c>
      <c r="F15209" t="s">
        <v>973</v>
      </c>
      <c r="G15209" s="83">
        <v>43312</v>
      </c>
      <c r="I15209">
        <v>2018</v>
      </c>
    </row>
    <row r="15210" spans="1:9" x14ac:dyDescent="0.25">
      <c r="A15210" t="s">
        <v>972</v>
      </c>
      <c r="B15210" t="s">
        <v>247</v>
      </c>
      <c r="C15210" s="76" t="s">
        <v>842</v>
      </c>
      <c r="D15210" t="s">
        <v>980</v>
      </c>
      <c r="E15210" s="82">
        <v>11.4</v>
      </c>
      <c r="F15210" t="s">
        <v>973</v>
      </c>
      <c r="G15210" s="83">
        <v>43266</v>
      </c>
      <c r="I15210">
        <v>2018</v>
      </c>
    </row>
    <row r="15211" spans="1:9" x14ac:dyDescent="0.25">
      <c r="A15211" t="s">
        <v>972</v>
      </c>
      <c r="B15211" t="s">
        <v>278</v>
      </c>
      <c r="C15211" s="76" t="s">
        <v>842</v>
      </c>
      <c r="D15211" t="s">
        <v>980</v>
      </c>
      <c r="E15211" s="82">
        <v>6</v>
      </c>
      <c r="F15211" t="s">
        <v>973</v>
      </c>
      <c r="G15211" s="83">
        <v>43249</v>
      </c>
      <c r="I15211">
        <v>2018</v>
      </c>
    </row>
    <row r="15212" spans="1:9" x14ac:dyDescent="0.25">
      <c r="A15212" t="s">
        <v>972</v>
      </c>
      <c r="B15212" t="s">
        <v>9</v>
      </c>
      <c r="C15212" s="76" t="s">
        <v>842</v>
      </c>
      <c r="D15212" t="s">
        <v>980</v>
      </c>
      <c r="E15212" s="82">
        <v>3.8</v>
      </c>
      <c r="F15212" t="s">
        <v>973</v>
      </c>
      <c r="G15212" s="83">
        <v>43186</v>
      </c>
      <c r="I15212">
        <v>2018</v>
      </c>
    </row>
    <row r="15213" spans="1:9" x14ac:dyDescent="0.25">
      <c r="A15213" t="s">
        <v>972</v>
      </c>
      <c r="B15213" t="s">
        <v>95</v>
      </c>
      <c r="C15213" s="76" t="s">
        <v>842</v>
      </c>
      <c r="D15213" t="s">
        <v>980</v>
      </c>
      <c r="E15213" s="82">
        <v>500</v>
      </c>
      <c r="F15213" t="s">
        <v>973</v>
      </c>
      <c r="G15213" s="83">
        <v>43699</v>
      </c>
      <c r="I15213">
        <v>2019</v>
      </c>
    </row>
    <row r="15214" spans="1:9" x14ac:dyDescent="0.25">
      <c r="A15214" t="s">
        <v>972</v>
      </c>
      <c r="B15214" t="s">
        <v>115</v>
      </c>
      <c r="C15214" s="76" t="s">
        <v>842</v>
      </c>
      <c r="D15214" t="s">
        <v>980</v>
      </c>
      <c r="E15214" s="82">
        <v>11.4</v>
      </c>
      <c r="F15214" t="s">
        <v>973</v>
      </c>
      <c r="G15214" s="83">
        <v>43238</v>
      </c>
      <c r="I15214">
        <v>2018</v>
      </c>
    </row>
    <row r="15215" spans="1:9" x14ac:dyDescent="0.25">
      <c r="A15215" t="s">
        <v>972</v>
      </c>
      <c r="B15215" t="s">
        <v>133</v>
      </c>
      <c r="C15215" s="76" t="s">
        <v>842</v>
      </c>
      <c r="D15215" t="s">
        <v>980</v>
      </c>
      <c r="E15215" s="82">
        <v>3.8</v>
      </c>
      <c r="F15215" t="s">
        <v>973</v>
      </c>
      <c r="G15215" s="83">
        <v>43301</v>
      </c>
      <c r="I15215">
        <v>2018</v>
      </c>
    </row>
    <row r="15216" spans="1:9" x14ac:dyDescent="0.25">
      <c r="A15216" t="s">
        <v>972</v>
      </c>
      <c r="B15216" t="s">
        <v>63</v>
      </c>
      <c r="C15216" s="76" t="s">
        <v>842</v>
      </c>
      <c r="D15216" t="s">
        <v>980</v>
      </c>
      <c r="E15216" s="82">
        <v>3.8</v>
      </c>
      <c r="F15216" t="s">
        <v>973</v>
      </c>
      <c r="G15216" s="83">
        <v>43234</v>
      </c>
      <c r="I15216">
        <v>2018</v>
      </c>
    </row>
    <row r="15217" spans="1:9" x14ac:dyDescent="0.25">
      <c r="A15217" t="s">
        <v>972</v>
      </c>
      <c r="B15217" t="s">
        <v>177</v>
      </c>
      <c r="C15217" s="76" t="s">
        <v>842</v>
      </c>
      <c r="D15217" t="s">
        <v>980</v>
      </c>
      <c r="E15217" s="82">
        <v>6.6</v>
      </c>
      <c r="F15217" t="s">
        <v>973</v>
      </c>
      <c r="G15217" s="83">
        <v>43234</v>
      </c>
      <c r="I15217">
        <v>2018</v>
      </c>
    </row>
    <row r="15218" spans="1:9" x14ac:dyDescent="0.25">
      <c r="A15218" t="s">
        <v>972</v>
      </c>
      <c r="B15218" t="s">
        <v>186</v>
      </c>
      <c r="C15218" s="76" t="s">
        <v>842</v>
      </c>
      <c r="D15218" t="s">
        <v>980</v>
      </c>
      <c r="E15218" s="82">
        <v>3.6</v>
      </c>
      <c r="F15218" t="s">
        <v>973</v>
      </c>
      <c r="G15218" s="83">
        <v>43265</v>
      </c>
      <c r="I15218">
        <v>2018</v>
      </c>
    </row>
    <row r="15219" spans="1:9" x14ac:dyDescent="0.25">
      <c r="A15219" t="s">
        <v>972</v>
      </c>
      <c r="B15219" t="s">
        <v>95</v>
      </c>
      <c r="C15219" s="76" t="s">
        <v>842</v>
      </c>
      <c r="D15219" t="s">
        <v>980</v>
      </c>
      <c r="E15219" s="82">
        <v>10</v>
      </c>
      <c r="F15219" t="s">
        <v>973</v>
      </c>
      <c r="G15219" s="83">
        <v>43266</v>
      </c>
      <c r="I15219">
        <v>2018</v>
      </c>
    </row>
    <row r="15220" spans="1:9" x14ac:dyDescent="0.25">
      <c r="A15220" t="s">
        <v>972</v>
      </c>
      <c r="B15220" t="s">
        <v>246</v>
      </c>
      <c r="C15220" s="76" t="s">
        <v>842</v>
      </c>
      <c r="D15220" t="s">
        <v>980</v>
      </c>
      <c r="E15220" s="82">
        <v>3.6</v>
      </c>
      <c r="F15220" t="s">
        <v>973</v>
      </c>
      <c r="G15220" s="83">
        <v>43299</v>
      </c>
      <c r="I15220">
        <v>2018</v>
      </c>
    </row>
    <row r="15221" spans="1:9" x14ac:dyDescent="0.25">
      <c r="A15221" t="s">
        <v>972</v>
      </c>
      <c r="B15221" t="s">
        <v>78</v>
      </c>
      <c r="C15221" s="76" t="s">
        <v>842</v>
      </c>
      <c r="D15221" t="s">
        <v>980</v>
      </c>
      <c r="E15221" s="82">
        <v>7.6</v>
      </c>
      <c r="F15221" t="s">
        <v>973</v>
      </c>
      <c r="G15221" s="83">
        <v>43228</v>
      </c>
      <c r="I15221">
        <v>2018</v>
      </c>
    </row>
    <row r="15222" spans="1:9" x14ac:dyDescent="0.25">
      <c r="A15222" t="s">
        <v>972</v>
      </c>
      <c r="B15222" t="s">
        <v>241</v>
      </c>
      <c r="C15222" s="76" t="s">
        <v>842</v>
      </c>
      <c r="D15222" t="s">
        <v>980</v>
      </c>
      <c r="E15222" s="82">
        <v>3.6</v>
      </c>
      <c r="F15222" t="s">
        <v>973</v>
      </c>
      <c r="G15222" s="83">
        <v>43217</v>
      </c>
      <c r="I15222">
        <v>2018</v>
      </c>
    </row>
    <row r="15223" spans="1:9" x14ac:dyDescent="0.25">
      <c r="A15223" t="s">
        <v>972</v>
      </c>
      <c r="B15223" t="s">
        <v>136</v>
      </c>
      <c r="C15223" s="76" t="s">
        <v>842</v>
      </c>
      <c r="D15223" t="s">
        <v>980</v>
      </c>
      <c r="E15223" s="82">
        <v>7</v>
      </c>
      <c r="F15223" t="s">
        <v>973</v>
      </c>
      <c r="G15223" s="83">
        <v>43223</v>
      </c>
      <c r="I15223">
        <v>2018</v>
      </c>
    </row>
    <row r="15224" spans="1:9" x14ac:dyDescent="0.25">
      <c r="A15224" t="s">
        <v>972</v>
      </c>
      <c r="B15224" t="s">
        <v>186</v>
      </c>
      <c r="C15224" s="76" t="s">
        <v>842</v>
      </c>
      <c r="D15224" t="s">
        <v>980</v>
      </c>
      <c r="E15224" s="82">
        <v>5.2</v>
      </c>
      <c r="F15224" t="s">
        <v>973</v>
      </c>
      <c r="G15224" s="83">
        <v>43223</v>
      </c>
      <c r="I15224">
        <v>2018</v>
      </c>
    </row>
    <row r="15225" spans="1:9" x14ac:dyDescent="0.25">
      <c r="A15225" t="s">
        <v>972</v>
      </c>
      <c r="B15225" t="s">
        <v>177</v>
      </c>
      <c r="C15225" s="76" t="s">
        <v>842</v>
      </c>
      <c r="D15225" t="s">
        <v>980</v>
      </c>
      <c r="E15225" s="82">
        <v>3.6</v>
      </c>
      <c r="F15225" t="s">
        <v>973</v>
      </c>
      <c r="G15225" s="83">
        <v>43224</v>
      </c>
      <c r="I15225">
        <v>2018</v>
      </c>
    </row>
    <row r="15226" spans="1:9" x14ac:dyDescent="0.25">
      <c r="A15226" t="s">
        <v>972</v>
      </c>
      <c r="B15226" t="s">
        <v>174</v>
      </c>
      <c r="C15226" s="76" t="s">
        <v>842</v>
      </c>
      <c r="D15226" t="s">
        <v>980</v>
      </c>
      <c r="E15226" s="82">
        <v>15</v>
      </c>
      <c r="F15226" t="s">
        <v>973</v>
      </c>
      <c r="G15226" s="83">
        <v>43256</v>
      </c>
      <c r="I15226">
        <v>2018</v>
      </c>
    </row>
    <row r="15227" spans="1:9" x14ac:dyDescent="0.25">
      <c r="A15227" t="s">
        <v>972</v>
      </c>
      <c r="B15227" t="s">
        <v>246</v>
      </c>
      <c r="C15227" s="76" t="s">
        <v>842</v>
      </c>
      <c r="D15227" t="s">
        <v>980</v>
      </c>
      <c r="E15227" s="82">
        <v>5</v>
      </c>
      <c r="F15227" t="s">
        <v>973</v>
      </c>
      <c r="G15227" s="83">
        <v>43249</v>
      </c>
      <c r="I15227">
        <v>2018</v>
      </c>
    </row>
    <row r="15228" spans="1:9" x14ac:dyDescent="0.25">
      <c r="A15228" t="s">
        <v>972</v>
      </c>
      <c r="B15228" t="s">
        <v>147</v>
      </c>
      <c r="C15228" s="76" t="s">
        <v>842</v>
      </c>
      <c r="D15228" t="s">
        <v>980</v>
      </c>
      <c r="E15228" s="82">
        <v>7.6</v>
      </c>
      <c r="F15228" t="s">
        <v>973</v>
      </c>
      <c r="G15228" s="83">
        <v>43210</v>
      </c>
      <c r="I15228">
        <v>2018</v>
      </c>
    </row>
    <row r="15229" spans="1:9" x14ac:dyDescent="0.25">
      <c r="A15229" t="s">
        <v>972</v>
      </c>
      <c r="B15229" t="s">
        <v>246</v>
      </c>
      <c r="C15229" s="76" t="s">
        <v>842</v>
      </c>
      <c r="D15229" t="s">
        <v>980</v>
      </c>
      <c r="E15229" s="82">
        <v>6.8</v>
      </c>
      <c r="F15229" t="s">
        <v>973</v>
      </c>
      <c r="G15229" s="83">
        <v>43291</v>
      </c>
      <c r="I15229">
        <v>2018</v>
      </c>
    </row>
    <row r="15230" spans="1:9" x14ac:dyDescent="0.25">
      <c r="A15230" t="s">
        <v>972</v>
      </c>
      <c r="B15230" t="s">
        <v>240</v>
      </c>
      <c r="C15230" s="76" t="s">
        <v>842</v>
      </c>
      <c r="D15230" t="s">
        <v>980</v>
      </c>
      <c r="E15230" s="82">
        <v>3.8</v>
      </c>
      <c r="F15230" t="s">
        <v>973</v>
      </c>
      <c r="G15230" s="83">
        <v>43229</v>
      </c>
      <c r="I15230">
        <v>2018</v>
      </c>
    </row>
    <row r="15231" spans="1:9" x14ac:dyDescent="0.25">
      <c r="A15231" t="s">
        <v>972</v>
      </c>
      <c r="B15231" t="s">
        <v>186</v>
      </c>
      <c r="C15231" s="76" t="s">
        <v>842</v>
      </c>
      <c r="D15231" t="s">
        <v>980</v>
      </c>
      <c r="E15231" s="82">
        <v>10.4</v>
      </c>
      <c r="F15231" t="s">
        <v>973</v>
      </c>
      <c r="G15231" s="83">
        <v>43209</v>
      </c>
      <c r="I15231">
        <v>2018</v>
      </c>
    </row>
    <row r="15232" spans="1:9" x14ac:dyDescent="0.25">
      <c r="A15232" t="s">
        <v>972</v>
      </c>
      <c r="B15232" t="s">
        <v>214</v>
      </c>
      <c r="C15232" s="76" t="s">
        <v>842</v>
      </c>
      <c r="D15232" t="s">
        <v>980</v>
      </c>
      <c r="E15232" s="82">
        <v>66.599999999999994</v>
      </c>
      <c r="F15232" t="s">
        <v>973</v>
      </c>
      <c r="G15232" s="83">
        <v>43461</v>
      </c>
      <c r="I15232">
        <v>2018</v>
      </c>
    </row>
    <row r="15233" spans="1:9" x14ac:dyDescent="0.25">
      <c r="A15233" t="s">
        <v>972</v>
      </c>
      <c r="B15233" t="s">
        <v>119</v>
      </c>
      <c r="C15233" s="76" t="s">
        <v>842</v>
      </c>
      <c r="D15233" t="s">
        <v>980</v>
      </c>
      <c r="E15233" s="82">
        <v>50</v>
      </c>
      <c r="F15233" t="s">
        <v>973</v>
      </c>
      <c r="G15233" s="83">
        <v>43277</v>
      </c>
      <c r="I15233">
        <v>2018</v>
      </c>
    </row>
    <row r="15234" spans="1:9" x14ac:dyDescent="0.25">
      <c r="A15234" t="s">
        <v>972</v>
      </c>
      <c r="B15234" t="s">
        <v>118</v>
      </c>
      <c r="C15234" s="76" t="s">
        <v>842</v>
      </c>
      <c r="D15234" t="s">
        <v>980</v>
      </c>
      <c r="E15234" s="82">
        <v>500</v>
      </c>
      <c r="F15234" t="s">
        <v>973</v>
      </c>
      <c r="G15234" s="83">
        <v>43791</v>
      </c>
      <c r="I15234">
        <v>2019</v>
      </c>
    </row>
    <row r="15235" spans="1:9" x14ac:dyDescent="0.25">
      <c r="A15235" t="s">
        <v>972</v>
      </c>
      <c r="B15235" t="s">
        <v>71</v>
      </c>
      <c r="C15235" s="76" t="s">
        <v>842</v>
      </c>
      <c r="D15235" t="s">
        <v>980</v>
      </c>
      <c r="E15235" s="82">
        <v>3.8</v>
      </c>
      <c r="F15235" t="s">
        <v>973</v>
      </c>
      <c r="G15235" s="83">
        <v>43199</v>
      </c>
      <c r="I15235">
        <v>2018</v>
      </c>
    </row>
    <row r="15236" spans="1:9" x14ac:dyDescent="0.25">
      <c r="A15236" t="s">
        <v>972</v>
      </c>
      <c r="B15236" t="s">
        <v>91</v>
      </c>
      <c r="C15236" s="76" t="s">
        <v>842</v>
      </c>
      <c r="D15236" t="s">
        <v>980</v>
      </c>
      <c r="E15236" s="82">
        <v>500</v>
      </c>
      <c r="F15236" t="s">
        <v>973</v>
      </c>
      <c r="G15236" s="83">
        <v>43719</v>
      </c>
      <c r="I15236">
        <v>2019</v>
      </c>
    </row>
    <row r="15237" spans="1:9" x14ac:dyDescent="0.25">
      <c r="A15237" t="s">
        <v>972</v>
      </c>
      <c r="B15237" t="s">
        <v>199</v>
      </c>
      <c r="C15237" s="76" t="s">
        <v>842</v>
      </c>
      <c r="D15237" t="s">
        <v>980</v>
      </c>
      <c r="E15237" s="82">
        <v>500</v>
      </c>
      <c r="F15237" t="s">
        <v>973</v>
      </c>
      <c r="G15237" s="83">
        <v>43796</v>
      </c>
      <c r="I15237">
        <v>2019</v>
      </c>
    </row>
    <row r="15238" spans="1:9" x14ac:dyDescent="0.25">
      <c r="A15238" t="s">
        <v>972</v>
      </c>
      <c r="B15238" t="s">
        <v>96</v>
      </c>
      <c r="C15238" s="76" t="s">
        <v>842</v>
      </c>
      <c r="D15238" t="s">
        <v>980</v>
      </c>
      <c r="E15238" s="82">
        <v>99.9</v>
      </c>
      <c r="F15238" t="s">
        <v>973</v>
      </c>
      <c r="G15238" s="83">
        <v>43398</v>
      </c>
      <c r="I15238">
        <v>2018</v>
      </c>
    </row>
    <row r="15239" spans="1:9" x14ac:dyDescent="0.25">
      <c r="A15239" t="s">
        <v>972</v>
      </c>
      <c r="B15239" t="s">
        <v>278</v>
      </c>
      <c r="C15239" s="76" t="s">
        <v>842</v>
      </c>
      <c r="D15239" t="s">
        <v>980</v>
      </c>
      <c r="E15239" s="82">
        <v>500</v>
      </c>
      <c r="F15239" t="s">
        <v>973</v>
      </c>
      <c r="G15239" s="83">
        <v>44000</v>
      </c>
      <c r="I15239">
        <v>2020</v>
      </c>
    </row>
    <row r="15240" spans="1:9" x14ac:dyDescent="0.25">
      <c r="A15240" t="s">
        <v>972</v>
      </c>
      <c r="B15240" t="s">
        <v>71</v>
      </c>
      <c r="C15240" s="76" t="s">
        <v>842</v>
      </c>
      <c r="D15240" t="s">
        <v>980</v>
      </c>
      <c r="E15240" s="82">
        <v>37.5</v>
      </c>
      <c r="F15240" t="s">
        <v>973</v>
      </c>
      <c r="G15240" s="83">
        <v>43363</v>
      </c>
      <c r="I15240">
        <v>2018</v>
      </c>
    </row>
    <row r="15241" spans="1:9" x14ac:dyDescent="0.25">
      <c r="A15241" t="s">
        <v>972</v>
      </c>
      <c r="B15241" t="s">
        <v>248</v>
      </c>
      <c r="C15241" s="76" t="s">
        <v>842</v>
      </c>
      <c r="D15241" t="s">
        <v>980</v>
      </c>
      <c r="E15241" s="82">
        <v>11.4</v>
      </c>
      <c r="F15241" t="s">
        <v>973</v>
      </c>
      <c r="G15241" s="83">
        <v>43194</v>
      </c>
      <c r="I15241">
        <v>2018</v>
      </c>
    </row>
    <row r="15242" spans="1:9" x14ac:dyDescent="0.25">
      <c r="A15242" t="s">
        <v>972</v>
      </c>
      <c r="B15242" t="s">
        <v>248</v>
      </c>
      <c r="C15242" s="76" t="s">
        <v>842</v>
      </c>
      <c r="D15242" t="s">
        <v>980</v>
      </c>
      <c r="E15242" s="82">
        <v>3.8</v>
      </c>
      <c r="F15242" t="s">
        <v>973</v>
      </c>
      <c r="G15242" s="83">
        <v>43193</v>
      </c>
      <c r="I15242">
        <v>2018</v>
      </c>
    </row>
    <row r="15243" spans="1:9" x14ac:dyDescent="0.25">
      <c r="A15243" t="s">
        <v>972</v>
      </c>
      <c r="B15243" t="s">
        <v>251</v>
      </c>
      <c r="C15243" s="76" t="s">
        <v>842</v>
      </c>
      <c r="D15243" t="s">
        <v>980</v>
      </c>
      <c r="E15243" s="82">
        <v>16.600000000000001</v>
      </c>
      <c r="F15243" t="s">
        <v>973</v>
      </c>
      <c r="G15243" s="83">
        <v>43376</v>
      </c>
      <c r="I15243">
        <v>2018</v>
      </c>
    </row>
    <row r="15244" spans="1:9" x14ac:dyDescent="0.25">
      <c r="A15244" t="s">
        <v>972</v>
      </c>
      <c r="B15244" t="s">
        <v>241</v>
      </c>
      <c r="C15244" s="76" t="s">
        <v>842</v>
      </c>
      <c r="D15244" t="s">
        <v>977</v>
      </c>
      <c r="E15244" s="82">
        <v>4496</v>
      </c>
      <c r="F15244" t="s">
        <v>973</v>
      </c>
      <c r="G15244" s="83">
        <v>43699</v>
      </c>
      <c r="I15244">
        <v>2019</v>
      </c>
    </row>
    <row r="15245" spans="1:9" x14ac:dyDescent="0.25">
      <c r="A15245" t="s">
        <v>972</v>
      </c>
      <c r="B15245" t="s">
        <v>241</v>
      </c>
      <c r="C15245" s="76" t="s">
        <v>1279</v>
      </c>
      <c r="D15245" t="s">
        <v>977</v>
      </c>
      <c r="E15245" s="82">
        <v>2100</v>
      </c>
      <c r="F15245" t="s">
        <v>973</v>
      </c>
      <c r="G15245" s="83">
        <v>43699</v>
      </c>
      <c r="I15245">
        <v>2019</v>
      </c>
    </row>
    <row r="15246" spans="1:9" x14ac:dyDescent="0.25">
      <c r="A15246" t="s">
        <v>972</v>
      </c>
      <c r="B15246" t="s">
        <v>133</v>
      </c>
      <c r="C15246" s="76" t="s">
        <v>842</v>
      </c>
      <c r="D15246" t="s">
        <v>980</v>
      </c>
      <c r="E15246" s="82">
        <v>13</v>
      </c>
      <c r="F15246" t="s">
        <v>973</v>
      </c>
      <c r="G15246" s="83">
        <v>43231</v>
      </c>
      <c r="I15246">
        <v>2018</v>
      </c>
    </row>
    <row r="15247" spans="1:9" x14ac:dyDescent="0.25">
      <c r="A15247" t="s">
        <v>972</v>
      </c>
      <c r="B15247" t="s">
        <v>128</v>
      </c>
      <c r="C15247" s="76" t="s">
        <v>842</v>
      </c>
      <c r="D15247" t="s">
        <v>980</v>
      </c>
      <c r="E15247" s="82">
        <v>6</v>
      </c>
      <c r="F15247" t="s">
        <v>973</v>
      </c>
      <c r="G15247" s="83">
        <v>43221</v>
      </c>
      <c r="I15247">
        <v>2018</v>
      </c>
    </row>
    <row r="15248" spans="1:9" x14ac:dyDescent="0.25">
      <c r="A15248" t="s">
        <v>972</v>
      </c>
      <c r="B15248" t="s">
        <v>118</v>
      </c>
      <c r="C15248" s="76" t="s">
        <v>842</v>
      </c>
      <c r="D15248" t="s">
        <v>980</v>
      </c>
      <c r="E15248" s="82">
        <v>5</v>
      </c>
      <c r="F15248" t="s">
        <v>973</v>
      </c>
      <c r="G15248" s="83">
        <v>43277</v>
      </c>
      <c r="I15248">
        <v>2018</v>
      </c>
    </row>
    <row r="15249" spans="1:9" x14ac:dyDescent="0.25">
      <c r="A15249" t="s">
        <v>972</v>
      </c>
      <c r="B15249" t="s">
        <v>280</v>
      </c>
      <c r="C15249" s="76" t="s">
        <v>842</v>
      </c>
      <c r="D15249" t="s">
        <v>980</v>
      </c>
      <c r="E15249" s="82">
        <v>3.8</v>
      </c>
      <c r="F15249" t="s">
        <v>973</v>
      </c>
      <c r="G15249" s="83">
        <v>43234</v>
      </c>
      <c r="I15249">
        <v>2018</v>
      </c>
    </row>
    <row r="15250" spans="1:9" x14ac:dyDescent="0.25">
      <c r="A15250" t="s">
        <v>972</v>
      </c>
      <c r="B15250" t="s">
        <v>281</v>
      </c>
      <c r="C15250" s="76" t="s">
        <v>842</v>
      </c>
      <c r="D15250" t="s">
        <v>980</v>
      </c>
      <c r="E15250" s="82">
        <v>6</v>
      </c>
      <c r="F15250" t="s">
        <v>973</v>
      </c>
      <c r="G15250" s="83">
        <v>43209</v>
      </c>
      <c r="I15250">
        <v>2018</v>
      </c>
    </row>
    <row r="15251" spans="1:9" x14ac:dyDescent="0.25">
      <c r="A15251" t="s">
        <v>972</v>
      </c>
      <c r="B15251" t="s">
        <v>278</v>
      </c>
      <c r="C15251" s="76" t="s">
        <v>842</v>
      </c>
      <c r="D15251" t="s">
        <v>980</v>
      </c>
      <c r="E15251" s="82">
        <v>6.96</v>
      </c>
      <c r="F15251" t="s">
        <v>973</v>
      </c>
      <c r="G15251" s="83">
        <v>43229</v>
      </c>
      <c r="I15251">
        <v>2018</v>
      </c>
    </row>
    <row r="15252" spans="1:9" x14ac:dyDescent="0.25">
      <c r="A15252" t="s">
        <v>972</v>
      </c>
      <c r="B15252" t="s">
        <v>243</v>
      </c>
      <c r="C15252" s="76" t="s">
        <v>842</v>
      </c>
      <c r="D15252" t="s">
        <v>980</v>
      </c>
      <c r="E15252" s="82">
        <v>6.6</v>
      </c>
      <c r="F15252" t="s">
        <v>973</v>
      </c>
      <c r="G15252" s="83">
        <v>43222</v>
      </c>
      <c r="I15252">
        <v>2018</v>
      </c>
    </row>
    <row r="15253" spans="1:9" x14ac:dyDescent="0.25">
      <c r="A15253" t="s">
        <v>972</v>
      </c>
      <c r="B15253" t="s">
        <v>147</v>
      </c>
      <c r="C15253" s="76" t="s">
        <v>842</v>
      </c>
      <c r="D15253" t="s">
        <v>980</v>
      </c>
      <c r="E15253" s="82">
        <v>7.6</v>
      </c>
      <c r="F15253" t="s">
        <v>973</v>
      </c>
      <c r="G15253" s="83">
        <v>43299</v>
      </c>
      <c r="I15253">
        <v>2018</v>
      </c>
    </row>
    <row r="15254" spans="1:9" x14ac:dyDescent="0.25">
      <c r="A15254" t="s">
        <v>972</v>
      </c>
      <c r="B15254" t="s">
        <v>213</v>
      </c>
      <c r="C15254" s="76" t="s">
        <v>842</v>
      </c>
      <c r="D15254" t="s">
        <v>980</v>
      </c>
      <c r="E15254" s="82">
        <v>5</v>
      </c>
      <c r="F15254" t="s">
        <v>973</v>
      </c>
      <c r="G15254" s="83">
        <v>43306</v>
      </c>
      <c r="I15254">
        <v>2018</v>
      </c>
    </row>
    <row r="15255" spans="1:9" x14ac:dyDescent="0.25">
      <c r="A15255" t="s">
        <v>972</v>
      </c>
      <c r="B15255" t="s">
        <v>83</v>
      </c>
      <c r="C15255" s="76" t="s">
        <v>842</v>
      </c>
      <c r="D15255" t="s">
        <v>980</v>
      </c>
      <c r="E15255" s="82">
        <v>6</v>
      </c>
      <c r="F15255" t="s">
        <v>973</v>
      </c>
      <c r="G15255" s="83">
        <v>43227</v>
      </c>
      <c r="I15255">
        <v>2018</v>
      </c>
    </row>
    <row r="15256" spans="1:9" x14ac:dyDescent="0.25">
      <c r="A15256" t="s">
        <v>972</v>
      </c>
      <c r="B15256" t="s">
        <v>254</v>
      </c>
      <c r="C15256" s="76" t="s">
        <v>842</v>
      </c>
      <c r="D15256" t="s">
        <v>980</v>
      </c>
      <c r="E15256" s="82">
        <v>5</v>
      </c>
      <c r="F15256" t="s">
        <v>973</v>
      </c>
      <c r="G15256" s="83">
        <v>43259</v>
      </c>
      <c r="I15256">
        <v>2018</v>
      </c>
    </row>
    <row r="15257" spans="1:9" x14ac:dyDescent="0.25">
      <c r="A15257" t="s">
        <v>972</v>
      </c>
      <c r="B15257" t="s">
        <v>182</v>
      </c>
      <c r="C15257" s="76" t="s">
        <v>842</v>
      </c>
      <c r="D15257" t="s">
        <v>980</v>
      </c>
      <c r="E15257" s="82">
        <v>5.2</v>
      </c>
      <c r="F15257" t="s">
        <v>973</v>
      </c>
      <c r="G15257" s="83">
        <v>43227</v>
      </c>
      <c r="I15257">
        <v>2018</v>
      </c>
    </row>
    <row r="15258" spans="1:9" x14ac:dyDescent="0.25">
      <c r="A15258" t="s">
        <v>972</v>
      </c>
      <c r="B15258" t="s">
        <v>198</v>
      </c>
      <c r="C15258" s="76" t="s">
        <v>842</v>
      </c>
      <c r="D15258" t="s">
        <v>980</v>
      </c>
      <c r="E15258" s="82">
        <v>43.5</v>
      </c>
      <c r="F15258" t="s">
        <v>973</v>
      </c>
      <c r="G15258" s="83">
        <v>43300</v>
      </c>
      <c r="I15258">
        <v>2018</v>
      </c>
    </row>
    <row r="15259" spans="1:9" x14ac:dyDescent="0.25">
      <c r="A15259" t="s">
        <v>972</v>
      </c>
      <c r="B15259" t="s">
        <v>240</v>
      </c>
      <c r="C15259" s="76" t="s">
        <v>842</v>
      </c>
      <c r="D15259" t="s">
        <v>980</v>
      </c>
      <c r="E15259" s="82">
        <v>7.6</v>
      </c>
      <c r="F15259" t="s">
        <v>973</v>
      </c>
      <c r="G15259" s="83">
        <v>43223</v>
      </c>
      <c r="I15259">
        <v>2018</v>
      </c>
    </row>
    <row r="15260" spans="1:9" x14ac:dyDescent="0.25">
      <c r="A15260" t="s">
        <v>972</v>
      </c>
      <c r="B15260" t="s">
        <v>208</v>
      </c>
      <c r="C15260" s="76" t="s">
        <v>842</v>
      </c>
      <c r="D15260" t="s">
        <v>980</v>
      </c>
      <c r="E15260" s="82">
        <v>8.1999999999999993</v>
      </c>
      <c r="F15260" t="s">
        <v>973</v>
      </c>
      <c r="G15260" s="83">
        <v>43299</v>
      </c>
      <c r="I15260">
        <v>2018</v>
      </c>
    </row>
    <row r="15261" spans="1:9" x14ac:dyDescent="0.25">
      <c r="A15261" t="s">
        <v>972</v>
      </c>
      <c r="B15261" t="s">
        <v>253</v>
      </c>
      <c r="C15261" s="76" t="s">
        <v>842</v>
      </c>
      <c r="D15261" t="s">
        <v>980</v>
      </c>
      <c r="E15261" s="82">
        <v>15</v>
      </c>
      <c r="F15261" t="s">
        <v>973</v>
      </c>
      <c r="G15261" s="83">
        <v>43238</v>
      </c>
      <c r="I15261">
        <v>2018</v>
      </c>
    </row>
    <row r="15262" spans="1:9" x14ac:dyDescent="0.25">
      <c r="A15262" t="s">
        <v>972</v>
      </c>
      <c r="B15262" t="s">
        <v>133</v>
      </c>
      <c r="C15262" s="76" t="s">
        <v>842</v>
      </c>
      <c r="D15262" t="s">
        <v>980</v>
      </c>
      <c r="E15262" s="82">
        <v>6</v>
      </c>
      <c r="F15262" t="s">
        <v>973</v>
      </c>
      <c r="G15262" s="83">
        <v>43283</v>
      </c>
      <c r="I15262">
        <v>2018</v>
      </c>
    </row>
    <row r="15263" spans="1:9" x14ac:dyDescent="0.25">
      <c r="A15263" t="s">
        <v>972</v>
      </c>
      <c r="B15263" t="s">
        <v>246</v>
      </c>
      <c r="C15263" s="76" t="s">
        <v>842</v>
      </c>
      <c r="D15263" t="s">
        <v>980</v>
      </c>
      <c r="E15263" s="82">
        <v>3</v>
      </c>
      <c r="F15263" t="s">
        <v>973</v>
      </c>
      <c r="G15263" s="83">
        <v>43278</v>
      </c>
      <c r="I15263">
        <v>2018</v>
      </c>
    </row>
    <row r="15264" spans="1:9" x14ac:dyDescent="0.25">
      <c r="A15264" t="s">
        <v>972</v>
      </c>
      <c r="B15264" t="s">
        <v>246</v>
      </c>
      <c r="C15264" s="76" t="s">
        <v>842</v>
      </c>
      <c r="D15264" t="s">
        <v>980</v>
      </c>
      <c r="E15264" s="82">
        <v>4</v>
      </c>
      <c r="F15264" t="s">
        <v>973</v>
      </c>
      <c r="G15264" s="83">
        <v>43234</v>
      </c>
      <c r="I15264">
        <v>2018</v>
      </c>
    </row>
    <row r="15265" spans="1:9" x14ac:dyDescent="0.25">
      <c r="A15265" t="s">
        <v>972</v>
      </c>
      <c r="B15265" t="s">
        <v>118</v>
      </c>
      <c r="C15265" s="76" t="s">
        <v>842</v>
      </c>
      <c r="D15265" t="s">
        <v>980</v>
      </c>
      <c r="E15265" s="82">
        <v>10</v>
      </c>
      <c r="F15265" t="s">
        <v>973</v>
      </c>
      <c r="G15265" s="83">
        <v>43276</v>
      </c>
      <c r="I15265">
        <v>2018</v>
      </c>
    </row>
    <row r="15266" spans="1:9" x14ac:dyDescent="0.25">
      <c r="A15266" t="s">
        <v>972</v>
      </c>
      <c r="B15266" t="s">
        <v>116</v>
      </c>
      <c r="C15266" s="76" t="s">
        <v>842</v>
      </c>
      <c r="D15266" t="s">
        <v>980</v>
      </c>
      <c r="E15266" s="82">
        <v>10</v>
      </c>
      <c r="F15266" t="s">
        <v>973</v>
      </c>
      <c r="G15266" s="83">
        <v>43294</v>
      </c>
      <c r="I15266">
        <v>2018</v>
      </c>
    </row>
    <row r="15267" spans="1:9" x14ac:dyDescent="0.25">
      <c r="A15267" t="s">
        <v>972</v>
      </c>
      <c r="B15267" t="s">
        <v>95</v>
      </c>
      <c r="C15267" s="76" t="s">
        <v>842</v>
      </c>
      <c r="D15267" t="s">
        <v>980</v>
      </c>
      <c r="E15267" s="82">
        <v>3.8</v>
      </c>
      <c r="F15267" t="s">
        <v>973</v>
      </c>
      <c r="G15267" s="83">
        <v>43222</v>
      </c>
      <c r="I15267">
        <v>2018</v>
      </c>
    </row>
    <row r="15268" spans="1:9" x14ac:dyDescent="0.25">
      <c r="A15268" t="s">
        <v>972</v>
      </c>
      <c r="B15268" t="s">
        <v>177</v>
      </c>
      <c r="C15268" s="76" t="s">
        <v>842</v>
      </c>
      <c r="D15268" t="s">
        <v>980</v>
      </c>
      <c r="E15268" s="82">
        <v>11.4</v>
      </c>
      <c r="F15268" t="s">
        <v>973</v>
      </c>
      <c r="G15268" s="83">
        <v>43276</v>
      </c>
      <c r="I15268">
        <v>2018</v>
      </c>
    </row>
    <row r="15269" spans="1:9" x14ac:dyDescent="0.25">
      <c r="A15269" t="s">
        <v>972</v>
      </c>
      <c r="B15269" t="s">
        <v>276</v>
      </c>
      <c r="C15269" s="76" t="s">
        <v>842</v>
      </c>
      <c r="D15269" t="s">
        <v>980</v>
      </c>
      <c r="E15269" s="82">
        <v>10</v>
      </c>
      <c r="F15269" t="s">
        <v>973</v>
      </c>
      <c r="G15269" s="83">
        <v>43343</v>
      </c>
      <c r="I15269">
        <v>2018</v>
      </c>
    </row>
    <row r="15270" spans="1:9" x14ac:dyDescent="0.25">
      <c r="A15270" t="s">
        <v>972</v>
      </c>
      <c r="B15270" t="s">
        <v>179</v>
      </c>
      <c r="C15270" s="76" t="s">
        <v>842</v>
      </c>
      <c r="D15270" t="s">
        <v>980</v>
      </c>
      <c r="E15270" s="82">
        <v>15</v>
      </c>
      <c r="F15270" t="s">
        <v>973</v>
      </c>
      <c r="G15270" s="83">
        <v>43504</v>
      </c>
      <c r="I15270">
        <v>2019</v>
      </c>
    </row>
    <row r="15271" spans="1:9" x14ac:dyDescent="0.25">
      <c r="A15271" t="s">
        <v>972</v>
      </c>
      <c r="B15271" t="s">
        <v>205</v>
      </c>
      <c r="C15271" s="76" t="s">
        <v>842</v>
      </c>
      <c r="D15271" t="s">
        <v>980</v>
      </c>
      <c r="E15271" s="82">
        <v>10</v>
      </c>
      <c r="F15271" t="s">
        <v>973</v>
      </c>
      <c r="G15271" s="83">
        <v>43298</v>
      </c>
      <c r="I15271">
        <v>2018</v>
      </c>
    </row>
    <row r="15272" spans="1:9" x14ac:dyDescent="0.25">
      <c r="A15272" t="s">
        <v>972</v>
      </c>
      <c r="B15272" t="s">
        <v>185</v>
      </c>
      <c r="C15272" s="76" t="s">
        <v>842</v>
      </c>
      <c r="D15272" t="s">
        <v>980</v>
      </c>
      <c r="E15272" s="82">
        <v>3.6</v>
      </c>
      <c r="F15272" t="s">
        <v>973</v>
      </c>
      <c r="G15272" s="83">
        <v>43228</v>
      </c>
      <c r="I15272">
        <v>2018</v>
      </c>
    </row>
    <row r="15273" spans="1:9" x14ac:dyDescent="0.25">
      <c r="A15273" t="s">
        <v>972</v>
      </c>
      <c r="B15273" t="s">
        <v>240</v>
      </c>
      <c r="C15273" s="76" t="s">
        <v>842</v>
      </c>
      <c r="D15273" t="s">
        <v>980</v>
      </c>
      <c r="E15273" s="82">
        <v>9</v>
      </c>
      <c r="F15273" t="s">
        <v>973</v>
      </c>
      <c r="G15273" s="83">
        <v>43251</v>
      </c>
      <c r="I15273">
        <v>2018</v>
      </c>
    </row>
    <row r="15274" spans="1:9" x14ac:dyDescent="0.25">
      <c r="A15274" t="s">
        <v>972</v>
      </c>
      <c r="B15274" t="s">
        <v>63</v>
      </c>
      <c r="C15274" s="76" t="s">
        <v>842</v>
      </c>
      <c r="D15274" t="s">
        <v>980</v>
      </c>
      <c r="E15274" s="82">
        <v>6.6</v>
      </c>
      <c r="F15274" t="s">
        <v>973</v>
      </c>
      <c r="G15274" s="83">
        <v>43245</v>
      </c>
      <c r="I15274">
        <v>2018</v>
      </c>
    </row>
    <row r="15275" spans="1:9" x14ac:dyDescent="0.25">
      <c r="A15275" t="s">
        <v>972</v>
      </c>
      <c r="B15275" s="74" t="s">
        <v>213</v>
      </c>
      <c r="C15275" s="76" t="s">
        <v>842</v>
      </c>
      <c r="D15275" t="s">
        <v>980</v>
      </c>
      <c r="E15275" s="82">
        <v>3.8</v>
      </c>
      <c r="F15275" t="s">
        <v>973</v>
      </c>
      <c r="G15275" s="83">
        <v>43238</v>
      </c>
      <c r="I15275">
        <v>2018</v>
      </c>
    </row>
    <row r="15276" spans="1:9" x14ac:dyDescent="0.25">
      <c r="A15276" t="s">
        <v>972</v>
      </c>
      <c r="B15276" t="s">
        <v>82</v>
      </c>
      <c r="C15276" s="76" t="s">
        <v>842</v>
      </c>
      <c r="D15276" t="s">
        <v>980</v>
      </c>
      <c r="E15276" s="82">
        <v>3.8</v>
      </c>
      <c r="F15276" t="s">
        <v>973</v>
      </c>
      <c r="G15276" s="83">
        <v>43216</v>
      </c>
      <c r="I15276">
        <v>2018</v>
      </c>
    </row>
    <row r="15277" spans="1:9" x14ac:dyDescent="0.25">
      <c r="A15277" t="s">
        <v>972</v>
      </c>
      <c r="B15277" t="s">
        <v>184</v>
      </c>
      <c r="C15277" s="76" t="s">
        <v>842</v>
      </c>
      <c r="D15277" t="s">
        <v>980</v>
      </c>
      <c r="E15277" s="82">
        <v>15</v>
      </c>
      <c r="F15277" t="s">
        <v>973</v>
      </c>
      <c r="G15277" s="83">
        <v>43300</v>
      </c>
      <c r="I15277">
        <v>2018</v>
      </c>
    </row>
    <row r="15278" spans="1:9" x14ac:dyDescent="0.25">
      <c r="A15278" t="s">
        <v>972</v>
      </c>
      <c r="B15278" t="s">
        <v>198</v>
      </c>
      <c r="C15278" s="76" t="s">
        <v>842</v>
      </c>
      <c r="D15278" t="s">
        <v>980</v>
      </c>
      <c r="E15278" s="82">
        <v>7.68</v>
      </c>
      <c r="F15278" t="s">
        <v>973</v>
      </c>
      <c r="G15278" s="83">
        <v>43272</v>
      </c>
      <c r="I15278">
        <v>2018</v>
      </c>
    </row>
    <row r="15279" spans="1:9" x14ac:dyDescent="0.25">
      <c r="A15279" t="s">
        <v>972</v>
      </c>
      <c r="B15279" t="s">
        <v>93</v>
      </c>
      <c r="C15279" s="76" t="s">
        <v>842</v>
      </c>
      <c r="D15279" t="s">
        <v>980</v>
      </c>
      <c r="E15279" s="82">
        <v>300</v>
      </c>
      <c r="F15279" t="s">
        <v>973</v>
      </c>
      <c r="G15279" s="83">
        <v>43826</v>
      </c>
      <c r="I15279">
        <v>2019</v>
      </c>
    </row>
    <row r="15280" spans="1:9" x14ac:dyDescent="0.25">
      <c r="A15280" t="s">
        <v>972</v>
      </c>
      <c r="B15280" t="s">
        <v>240</v>
      </c>
      <c r="C15280" s="76" t="s">
        <v>842</v>
      </c>
      <c r="D15280" t="s">
        <v>980</v>
      </c>
      <c r="E15280" s="82">
        <v>7.6</v>
      </c>
      <c r="F15280" t="s">
        <v>973</v>
      </c>
      <c r="G15280" s="83">
        <v>43347</v>
      </c>
      <c r="I15280">
        <v>2018</v>
      </c>
    </row>
    <row r="15281" spans="1:9" x14ac:dyDescent="0.25">
      <c r="A15281" t="s">
        <v>972</v>
      </c>
      <c r="B15281" t="s">
        <v>78</v>
      </c>
      <c r="C15281" s="76" t="s">
        <v>842</v>
      </c>
      <c r="D15281" t="s">
        <v>980</v>
      </c>
      <c r="E15281" s="82">
        <v>10</v>
      </c>
      <c r="F15281" t="s">
        <v>973</v>
      </c>
      <c r="G15281" s="83">
        <v>43214</v>
      </c>
      <c r="I15281">
        <v>2018</v>
      </c>
    </row>
    <row r="15282" spans="1:9" x14ac:dyDescent="0.25">
      <c r="A15282" t="s">
        <v>972</v>
      </c>
      <c r="B15282" t="s">
        <v>186</v>
      </c>
      <c r="C15282" s="76" t="s">
        <v>842</v>
      </c>
      <c r="D15282" t="s">
        <v>980</v>
      </c>
      <c r="E15282" s="82">
        <v>6.72</v>
      </c>
      <c r="F15282" t="s">
        <v>973</v>
      </c>
      <c r="G15282" s="83">
        <v>43245</v>
      </c>
      <c r="I15282">
        <v>2018</v>
      </c>
    </row>
    <row r="15283" spans="1:9" x14ac:dyDescent="0.25">
      <c r="A15283" t="s">
        <v>972</v>
      </c>
      <c r="B15283" t="s">
        <v>223</v>
      </c>
      <c r="C15283" s="76" t="s">
        <v>842</v>
      </c>
      <c r="D15283" t="s">
        <v>980</v>
      </c>
      <c r="E15283" s="82">
        <v>7.6</v>
      </c>
      <c r="F15283" t="s">
        <v>973</v>
      </c>
      <c r="G15283" s="83">
        <v>43390</v>
      </c>
      <c r="I15283">
        <v>2018</v>
      </c>
    </row>
    <row r="15284" spans="1:9" x14ac:dyDescent="0.25">
      <c r="A15284" t="s">
        <v>972</v>
      </c>
      <c r="B15284" t="s">
        <v>179</v>
      </c>
      <c r="C15284" s="76" t="s">
        <v>842</v>
      </c>
      <c r="D15284" t="s">
        <v>980</v>
      </c>
      <c r="E15284" s="82">
        <v>3.6</v>
      </c>
      <c r="F15284" t="s">
        <v>973</v>
      </c>
      <c r="G15284" s="83">
        <v>43257</v>
      </c>
      <c r="I15284">
        <v>2018</v>
      </c>
    </row>
    <row r="15285" spans="1:9" x14ac:dyDescent="0.25">
      <c r="A15285" t="s">
        <v>972</v>
      </c>
      <c r="B15285" t="s">
        <v>78</v>
      </c>
      <c r="C15285" s="76" t="s">
        <v>842</v>
      </c>
      <c r="D15285" t="s">
        <v>980</v>
      </c>
      <c r="E15285" s="82">
        <v>15</v>
      </c>
      <c r="F15285" t="s">
        <v>973</v>
      </c>
      <c r="G15285" s="83">
        <v>43256</v>
      </c>
      <c r="I15285">
        <v>2018</v>
      </c>
    </row>
    <row r="15286" spans="1:9" x14ac:dyDescent="0.25">
      <c r="A15286" t="s">
        <v>972</v>
      </c>
      <c r="B15286" t="s">
        <v>184</v>
      </c>
      <c r="C15286" s="76" t="s">
        <v>842</v>
      </c>
      <c r="D15286" t="s">
        <v>980</v>
      </c>
      <c r="E15286" s="82">
        <v>10</v>
      </c>
      <c r="F15286" t="s">
        <v>973</v>
      </c>
      <c r="G15286" s="83">
        <v>43222</v>
      </c>
      <c r="I15286">
        <v>2018</v>
      </c>
    </row>
    <row r="15287" spans="1:9" x14ac:dyDescent="0.25">
      <c r="A15287" t="s">
        <v>972</v>
      </c>
      <c r="B15287" t="s">
        <v>173</v>
      </c>
      <c r="C15287" s="76" t="s">
        <v>842</v>
      </c>
      <c r="D15287" t="s">
        <v>980</v>
      </c>
      <c r="E15287" s="82">
        <v>6</v>
      </c>
      <c r="F15287" t="s">
        <v>973</v>
      </c>
      <c r="G15287" s="83">
        <v>43235</v>
      </c>
      <c r="I15287">
        <v>2018</v>
      </c>
    </row>
    <row r="15288" spans="1:9" x14ac:dyDescent="0.25">
      <c r="A15288" t="s">
        <v>972</v>
      </c>
      <c r="B15288" t="s">
        <v>249</v>
      </c>
      <c r="C15288" s="76" t="s">
        <v>842</v>
      </c>
      <c r="D15288" t="s">
        <v>980</v>
      </c>
      <c r="E15288" s="82">
        <v>3.3</v>
      </c>
      <c r="F15288" t="s">
        <v>973</v>
      </c>
      <c r="G15288" s="83">
        <v>43243</v>
      </c>
      <c r="I15288">
        <v>2018</v>
      </c>
    </row>
    <row r="15289" spans="1:9" x14ac:dyDescent="0.25">
      <c r="A15289" t="s">
        <v>972</v>
      </c>
      <c r="B15289" t="s">
        <v>249</v>
      </c>
      <c r="C15289" s="76" t="s">
        <v>842</v>
      </c>
      <c r="D15289" t="s">
        <v>980</v>
      </c>
      <c r="E15289" s="82">
        <v>11.2</v>
      </c>
      <c r="F15289" t="s">
        <v>973</v>
      </c>
      <c r="G15289" s="83">
        <v>43243</v>
      </c>
      <c r="I15289">
        <v>2018</v>
      </c>
    </row>
    <row r="15290" spans="1:9" x14ac:dyDescent="0.25">
      <c r="A15290" t="s">
        <v>972</v>
      </c>
      <c r="B15290" t="s">
        <v>242</v>
      </c>
      <c r="C15290" s="76" t="s">
        <v>842</v>
      </c>
      <c r="D15290" t="s">
        <v>980</v>
      </c>
      <c r="E15290" s="82">
        <v>6</v>
      </c>
      <c r="F15290" t="s">
        <v>973</v>
      </c>
      <c r="G15290" s="83">
        <v>43245</v>
      </c>
      <c r="I15290">
        <v>2018</v>
      </c>
    </row>
    <row r="15291" spans="1:9" x14ac:dyDescent="0.25">
      <c r="A15291" t="s">
        <v>972</v>
      </c>
      <c r="B15291" t="s">
        <v>71</v>
      </c>
      <c r="C15291" s="76" t="s">
        <v>842</v>
      </c>
      <c r="D15291" t="s">
        <v>980</v>
      </c>
      <c r="E15291" s="82">
        <v>10</v>
      </c>
      <c r="F15291" t="s">
        <v>973</v>
      </c>
      <c r="G15291" s="83">
        <v>43251</v>
      </c>
      <c r="I15291">
        <v>2018</v>
      </c>
    </row>
    <row r="15292" spans="1:9" ht="14.45" customHeight="1" x14ac:dyDescent="0.25">
      <c r="A15292" t="s">
        <v>972</v>
      </c>
      <c r="B15292" t="s">
        <v>136</v>
      </c>
      <c r="C15292" s="76" t="s">
        <v>842</v>
      </c>
      <c r="D15292" t="s">
        <v>980</v>
      </c>
      <c r="E15292" s="82">
        <v>5.9</v>
      </c>
      <c r="F15292" t="s">
        <v>973</v>
      </c>
      <c r="G15292" s="83">
        <v>43264</v>
      </c>
      <c r="I15292">
        <v>2018</v>
      </c>
    </row>
    <row r="15293" spans="1:9" ht="14.45" customHeight="1" x14ac:dyDescent="0.25">
      <c r="A15293" t="s">
        <v>972</v>
      </c>
      <c r="B15293" t="s">
        <v>143</v>
      </c>
      <c r="C15293" s="76" t="s">
        <v>842</v>
      </c>
      <c r="D15293" t="s">
        <v>980</v>
      </c>
      <c r="E15293" s="82">
        <v>5.2</v>
      </c>
      <c r="F15293" t="s">
        <v>973</v>
      </c>
      <c r="G15293" s="83">
        <v>43349</v>
      </c>
      <c r="I15293">
        <v>2018</v>
      </c>
    </row>
    <row r="15294" spans="1:9" ht="14.45" customHeight="1" x14ac:dyDescent="0.25">
      <c r="A15294" t="s">
        <v>972</v>
      </c>
      <c r="B15294" t="s">
        <v>199</v>
      </c>
      <c r="C15294" s="76" t="s">
        <v>842</v>
      </c>
      <c r="D15294" t="s">
        <v>980</v>
      </c>
      <c r="E15294" s="82">
        <v>3</v>
      </c>
      <c r="F15294" t="s">
        <v>973</v>
      </c>
      <c r="G15294" s="83">
        <v>43231</v>
      </c>
      <c r="I15294">
        <v>2018</v>
      </c>
    </row>
    <row r="15295" spans="1:9" ht="14.45" customHeight="1" x14ac:dyDescent="0.25">
      <c r="A15295" t="s">
        <v>972</v>
      </c>
      <c r="B15295" t="s">
        <v>245</v>
      </c>
      <c r="C15295" s="76" t="s">
        <v>842</v>
      </c>
      <c r="D15295" t="s">
        <v>980</v>
      </c>
      <c r="E15295" s="82">
        <v>3.8</v>
      </c>
      <c r="F15295" t="s">
        <v>973</v>
      </c>
      <c r="G15295" s="83">
        <v>43336</v>
      </c>
      <c r="I15295">
        <v>2018</v>
      </c>
    </row>
    <row r="15296" spans="1:9" ht="14.45" customHeight="1" x14ac:dyDescent="0.25">
      <c r="A15296" t="s">
        <v>972</v>
      </c>
      <c r="B15296" t="s">
        <v>245</v>
      </c>
      <c r="C15296" s="76" t="s">
        <v>842</v>
      </c>
      <c r="D15296" t="s">
        <v>980</v>
      </c>
      <c r="E15296" s="82">
        <v>3</v>
      </c>
      <c r="F15296" t="s">
        <v>973</v>
      </c>
      <c r="G15296" s="83">
        <v>43336</v>
      </c>
      <c r="I15296">
        <v>2018</v>
      </c>
    </row>
    <row r="15297" spans="1:9" ht="14.45" customHeight="1" x14ac:dyDescent="0.25">
      <c r="A15297" t="s">
        <v>972</v>
      </c>
      <c r="B15297" t="s">
        <v>278</v>
      </c>
      <c r="C15297" s="76" t="s">
        <v>842</v>
      </c>
      <c r="D15297" t="s">
        <v>980</v>
      </c>
      <c r="E15297" s="82">
        <v>6</v>
      </c>
      <c r="F15297" t="s">
        <v>973</v>
      </c>
      <c r="G15297" s="83">
        <v>43222</v>
      </c>
      <c r="I15297">
        <v>2018</v>
      </c>
    </row>
    <row r="15298" spans="1:9" ht="14.45" customHeight="1" x14ac:dyDescent="0.25">
      <c r="A15298" t="s">
        <v>972</v>
      </c>
      <c r="B15298" t="s">
        <v>240</v>
      </c>
      <c r="C15298" s="76" t="s">
        <v>842</v>
      </c>
      <c r="D15298" t="s">
        <v>980</v>
      </c>
      <c r="E15298" s="82">
        <v>3.8</v>
      </c>
      <c r="F15298" t="s">
        <v>973</v>
      </c>
      <c r="G15298" s="83">
        <v>43280</v>
      </c>
      <c r="I15298">
        <v>2018</v>
      </c>
    </row>
    <row r="15299" spans="1:9" ht="14.45" customHeight="1" x14ac:dyDescent="0.25">
      <c r="A15299" t="s">
        <v>972</v>
      </c>
      <c r="B15299" t="s">
        <v>242</v>
      </c>
      <c r="C15299" s="76" t="s">
        <v>842</v>
      </c>
      <c r="D15299" t="s">
        <v>980</v>
      </c>
      <c r="E15299" s="82">
        <v>3.8</v>
      </c>
      <c r="F15299" t="s">
        <v>973</v>
      </c>
      <c r="G15299" s="83">
        <v>43234</v>
      </c>
      <c r="I15299">
        <v>2018</v>
      </c>
    </row>
    <row r="15300" spans="1:9" ht="14.45" customHeight="1" x14ac:dyDescent="0.25">
      <c r="A15300" t="s">
        <v>972</v>
      </c>
      <c r="B15300" t="s">
        <v>11</v>
      </c>
      <c r="C15300" s="76" t="s">
        <v>842</v>
      </c>
      <c r="D15300" t="s">
        <v>980</v>
      </c>
      <c r="E15300" s="82">
        <v>3.8</v>
      </c>
      <c r="F15300" t="s">
        <v>973</v>
      </c>
      <c r="G15300" s="83">
        <v>43355</v>
      </c>
      <c r="I15300">
        <v>2018</v>
      </c>
    </row>
    <row r="15301" spans="1:9" ht="14.45" customHeight="1" x14ac:dyDescent="0.25">
      <c r="A15301" t="s">
        <v>972</v>
      </c>
      <c r="B15301" t="s">
        <v>216</v>
      </c>
      <c r="C15301" s="76" t="s">
        <v>842</v>
      </c>
      <c r="D15301" t="s">
        <v>980</v>
      </c>
      <c r="E15301" s="82">
        <v>6</v>
      </c>
      <c r="F15301" t="s">
        <v>973</v>
      </c>
      <c r="G15301" s="83">
        <v>43315</v>
      </c>
      <c r="I15301">
        <v>2018</v>
      </c>
    </row>
    <row r="15302" spans="1:9" ht="14.45" customHeight="1" x14ac:dyDescent="0.25">
      <c r="A15302" t="s">
        <v>972</v>
      </c>
      <c r="B15302" t="s">
        <v>251</v>
      </c>
      <c r="C15302" s="76" t="s">
        <v>842</v>
      </c>
      <c r="D15302" t="s">
        <v>980</v>
      </c>
      <c r="E15302" s="82">
        <v>4</v>
      </c>
      <c r="F15302" t="s">
        <v>973</v>
      </c>
      <c r="G15302" s="83">
        <v>43308</v>
      </c>
      <c r="I15302">
        <v>2018</v>
      </c>
    </row>
    <row r="15303" spans="1:9" ht="14.45" customHeight="1" x14ac:dyDescent="0.25">
      <c r="A15303" t="s">
        <v>972</v>
      </c>
      <c r="B15303" t="s">
        <v>278</v>
      </c>
      <c r="C15303" s="76" t="s">
        <v>842</v>
      </c>
      <c r="D15303" t="s">
        <v>980</v>
      </c>
      <c r="E15303" s="82">
        <v>6</v>
      </c>
      <c r="F15303" t="s">
        <v>973</v>
      </c>
      <c r="G15303" s="83">
        <v>43236</v>
      </c>
      <c r="I15303">
        <v>2018</v>
      </c>
    </row>
    <row r="15304" spans="1:9" ht="14.45" customHeight="1" x14ac:dyDescent="0.25">
      <c r="A15304" t="s">
        <v>972</v>
      </c>
      <c r="B15304" t="s">
        <v>133</v>
      </c>
      <c r="C15304" s="76" t="s">
        <v>842</v>
      </c>
      <c r="D15304" t="s">
        <v>980</v>
      </c>
      <c r="E15304" s="82">
        <v>15</v>
      </c>
      <c r="F15304" t="s">
        <v>973</v>
      </c>
      <c r="G15304" s="83">
        <v>43284</v>
      </c>
      <c r="I15304">
        <v>2018</v>
      </c>
    </row>
    <row r="15305" spans="1:9" ht="14.45" customHeight="1" x14ac:dyDescent="0.25">
      <c r="A15305" t="s">
        <v>972</v>
      </c>
      <c r="B15305" t="s">
        <v>223</v>
      </c>
      <c r="C15305" s="76" t="s">
        <v>842</v>
      </c>
      <c r="D15305" t="s">
        <v>980</v>
      </c>
      <c r="E15305" s="82">
        <v>5</v>
      </c>
      <c r="F15305" t="s">
        <v>973</v>
      </c>
      <c r="G15305" s="83">
        <v>43306</v>
      </c>
      <c r="I15305">
        <v>2018</v>
      </c>
    </row>
    <row r="15306" spans="1:9" ht="14.45" customHeight="1" x14ac:dyDescent="0.25">
      <c r="A15306" t="s">
        <v>972</v>
      </c>
      <c r="B15306" t="s">
        <v>177</v>
      </c>
      <c r="C15306" s="76" t="s">
        <v>842</v>
      </c>
      <c r="D15306" t="s">
        <v>980</v>
      </c>
      <c r="E15306" s="82">
        <v>5</v>
      </c>
      <c r="F15306" t="s">
        <v>973</v>
      </c>
      <c r="G15306" s="83">
        <v>43361</v>
      </c>
      <c r="I15306">
        <v>2018</v>
      </c>
    </row>
    <row r="15307" spans="1:9" ht="14.45" customHeight="1" x14ac:dyDescent="0.25">
      <c r="A15307" t="s">
        <v>972</v>
      </c>
      <c r="B15307" t="s">
        <v>230</v>
      </c>
      <c r="C15307" s="76" t="s">
        <v>842</v>
      </c>
      <c r="D15307" t="s">
        <v>980</v>
      </c>
      <c r="E15307" s="82">
        <v>5</v>
      </c>
      <c r="F15307" t="s">
        <v>973</v>
      </c>
      <c r="G15307" s="83">
        <v>43252</v>
      </c>
      <c r="I15307">
        <v>2018</v>
      </c>
    </row>
    <row r="15308" spans="1:9" ht="14.45" customHeight="1" x14ac:dyDescent="0.25">
      <c r="A15308" t="s">
        <v>972</v>
      </c>
      <c r="B15308" t="s">
        <v>240</v>
      </c>
      <c r="C15308" s="76" t="s">
        <v>842</v>
      </c>
      <c r="D15308" t="s">
        <v>980</v>
      </c>
      <c r="E15308" s="82">
        <v>6.6</v>
      </c>
      <c r="F15308" t="s">
        <v>973</v>
      </c>
      <c r="G15308" s="83">
        <v>43243</v>
      </c>
      <c r="I15308">
        <v>2018</v>
      </c>
    </row>
    <row r="15309" spans="1:9" ht="14.45" customHeight="1" x14ac:dyDescent="0.25">
      <c r="A15309" t="s">
        <v>972</v>
      </c>
      <c r="B15309" t="s">
        <v>180</v>
      </c>
      <c r="C15309" s="76" t="s">
        <v>842</v>
      </c>
      <c r="D15309" t="s">
        <v>980</v>
      </c>
      <c r="E15309" s="82">
        <v>5</v>
      </c>
      <c r="F15309" t="s">
        <v>973</v>
      </c>
      <c r="G15309" s="83">
        <v>43265</v>
      </c>
      <c r="I15309">
        <v>2018</v>
      </c>
    </row>
    <row r="15310" spans="1:9" ht="14.45" customHeight="1" x14ac:dyDescent="0.25">
      <c r="A15310" t="s">
        <v>972</v>
      </c>
      <c r="B15310" t="s">
        <v>215</v>
      </c>
      <c r="C15310" s="76" t="s">
        <v>842</v>
      </c>
      <c r="D15310" t="s">
        <v>980</v>
      </c>
      <c r="E15310" s="82">
        <v>10</v>
      </c>
      <c r="F15310" t="s">
        <v>973</v>
      </c>
      <c r="G15310" s="83">
        <v>43312</v>
      </c>
      <c r="I15310">
        <v>2018</v>
      </c>
    </row>
    <row r="15311" spans="1:9" ht="14.45" customHeight="1" x14ac:dyDescent="0.25">
      <c r="A15311" t="s">
        <v>972</v>
      </c>
      <c r="B15311" t="s">
        <v>232</v>
      </c>
      <c r="C15311" s="76" t="s">
        <v>842</v>
      </c>
      <c r="D15311" t="s">
        <v>980</v>
      </c>
      <c r="E15311" s="82">
        <v>5</v>
      </c>
      <c r="F15311" t="s">
        <v>973</v>
      </c>
      <c r="G15311" s="83">
        <v>43279</v>
      </c>
      <c r="I15311">
        <v>2018</v>
      </c>
    </row>
    <row r="15312" spans="1:9" ht="14.45" customHeight="1" x14ac:dyDescent="0.25">
      <c r="A15312" t="s">
        <v>972</v>
      </c>
      <c r="B15312" t="s">
        <v>115</v>
      </c>
      <c r="C15312" s="76" t="s">
        <v>842</v>
      </c>
      <c r="D15312" t="s">
        <v>980</v>
      </c>
      <c r="E15312" s="82">
        <v>3.8</v>
      </c>
      <c r="F15312" t="s">
        <v>973</v>
      </c>
      <c r="G15312" s="83">
        <v>43228</v>
      </c>
      <c r="I15312">
        <v>2018</v>
      </c>
    </row>
    <row r="15313" spans="1:9" ht="14.45" customHeight="1" x14ac:dyDescent="0.25">
      <c r="A15313" t="s">
        <v>972</v>
      </c>
      <c r="B15313" t="s">
        <v>15</v>
      </c>
      <c r="C15313" s="76" t="s">
        <v>842</v>
      </c>
      <c r="D15313" t="s">
        <v>980</v>
      </c>
      <c r="E15313" s="82">
        <v>7.6</v>
      </c>
      <c r="F15313" t="s">
        <v>973</v>
      </c>
      <c r="G15313" s="83">
        <v>43217</v>
      </c>
      <c r="I15313">
        <v>2018</v>
      </c>
    </row>
    <row r="15314" spans="1:9" ht="14.45" customHeight="1" x14ac:dyDescent="0.25">
      <c r="A15314" t="s">
        <v>972</v>
      </c>
      <c r="B15314" t="s">
        <v>189</v>
      </c>
      <c r="C15314" s="76" t="s">
        <v>842</v>
      </c>
      <c r="D15314" t="s">
        <v>980</v>
      </c>
      <c r="E15314" s="82">
        <v>6</v>
      </c>
      <c r="F15314" t="s">
        <v>973</v>
      </c>
      <c r="G15314" s="83">
        <v>43252</v>
      </c>
      <c r="I15314">
        <v>2018</v>
      </c>
    </row>
    <row r="15315" spans="1:9" ht="14.45" customHeight="1" x14ac:dyDescent="0.25">
      <c r="A15315" t="s">
        <v>972</v>
      </c>
      <c r="B15315" t="s">
        <v>208</v>
      </c>
      <c r="C15315" s="76" t="s">
        <v>842</v>
      </c>
      <c r="D15315" t="s">
        <v>980</v>
      </c>
      <c r="E15315" s="82">
        <v>7.6</v>
      </c>
      <c r="F15315" t="s">
        <v>973</v>
      </c>
      <c r="G15315" s="83">
        <v>43299</v>
      </c>
      <c r="I15315">
        <v>2018</v>
      </c>
    </row>
    <row r="15316" spans="1:9" ht="14.45" customHeight="1" x14ac:dyDescent="0.25">
      <c r="A15316" t="s">
        <v>972</v>
      </c>
      <c r="B15316" t="s">
        <v>199</v>
      </c>
      <c r="C15316" s="76" t="s">
        <v>842</v>
      </c>
      <c r="D15316" t="s">
        <v>980</v>
      </c>
      <c r="E15316" s="82">
        <v>10</v>
      </c>
      <c r="F15316" t="s">
        <v>973</v>
      </c>
      <c r="G15316" s="83">
        <v>43272</v>
      </c>
      <c r="I15316">
        <v>2018</v>
      </c>
    </row>
    <row r="15317" spans="1:9" ht="14.45" customHeight="1" x14ac:dyDescent="0.25">
      <c r="A15317" t="s">
        <v>972</v>
      </c>
      <c r="B15317" t="s">
        <v>253</v>
      </c>
      <c r="C15317" s="76" t="s">
        <v>842</v>
      </c>
      <c r="D15317" t="s">
        <v>980</v>
      </c>
      <c r="E15317" s="82">
        <v>3.8</v>
      </c>
      <c r="F15317" t="s">
        <v>973</v>
      </c>
      <c r="G15317" s="83">
        <v>43230</v>
      </c>
      <c r="I15317">
        <v>2018</v>
      </c>
    </row>
    <row r="15318" spans="1:9" ht="14.45" customHeight="1" x14ac:dyDescent="0.25">
      <c r="A15318" t="s">
        <v>972</v>
      </c>
      <c r="B15318" t="s">
        <v>204</v>
      </c>
      <c r="C15318" s="76" t="s">
        <v>842</v>
      </c>
      <c r="D15318" t="s">
        <v>980</v>
      </c>
      <c r="E15318" s="82">
        <v>4.2</v>
      </c>
      <c r="F15318" t="s">
        <v>973</v>
      </c>
      <c r="G15318" s="83">
        <v>43265</v>
      </c>
      <c r="I15318">
        <v>2018</v>
      </c>
    </row>
    <row r="15319" spans="1:9" ht="14.45" customHeight="1" x14ac:dyDescent="0.25">
      <c r="A15319" t="s">
        <v>972</v>
      </c>
      <c r="B15319" t="s">
        <v>246</v>
      </c>
      <c r="C15319" s="76" t="s">
        <v>842</v>
      </c>
      <c r="D15319" t="s">
        <v>980</v>
      </c>
      <c r="E15319" s="82">
        <v>6</v>
      </c>
      <c r="F15319" t="s">
        <v>973</v>
      </c>
      <c r="G15319" s="83">
        <v>43244</v>
      </c>
      <c r="I15319">
        <v>2018</v>
      </c>
    </row>
    <row r="15320" spans="1:9" ht="14.45" customHeight="1" x14ac:dyDescent="0.25">
      <c r="A15320" t="s">
        <v>972</v>
      </c>
      <c r="B15320" t="s">
        <v>246</v>
      </c>
      <c r="C15320" s="76" t="s">
        <v>842</v>
      </c>
      <c r="D15320" t="s">
        <v>980</v>
      </c>
      <c r="E15320" s="82">
        <v>7.6</v>
      </c>
      <c r="F15320" t="s">
        <v>973</v>
      </c>
      <c r="G15320" s="83">
        <v>43308</v>
      </c>
      <c r="I15320">
        <v>2018</v>
      </c>
    </row>
    <row r="15321" spans="1:9" ht="14.45" customHeight="1" x14ac:dyDescent="0.25">
      <c r="A15321" t="s">
        <v>972</v>
      </c>
      <c r="B15321" t="s">
        <v>99</v>
      </c>
      <c r="C15321" s="76" t="s">
        <v>842</v>
      </c>
      <c r="D15321" t="s">
        <v>980</v>
      </c>
      <c r="E15321" s="82">
        <v>6</v>
      </c>
      <c r="F15321" t="s">
        <v>973</v>
      </c>
      <c r="G15321" s="83">
        <v>43277</v>
      </c>
      <c r="I15321">
        <v>2018</v>
      </c>
    </row>
    <row r="15322" spans="1:9" ht="14.45" customHeight="1" x14ac:dyDescent="0.25">
      <c r="A15322" t="s">
        <v>972</v>
      </c>
      <c r="B15322" t="s">
        <v>186</v>
      </c>
      <c r="C15322" s="76" t="s">
        <v>842</v>
      </c>
      <c r="D15322" t="s">
        <v>980</v>
      </c>
      <c r="E15322" s="82">
        <v>7.6</v>
      </c>
      <c r="F15322" t="s">
        <v>973</v>
      </c>
      <c r="G15322" s="83">
        <v>43279</v>
      </c>
      <c r="I15322">
        <v>2018</v>
      </c>
    </row>
    <row r="15323" spans="1:9" ht="14.45" customHeight="1" x14ac:dyDescent="0.25">
      <c r="A15323" t="s">
        <v>972</v>
      </c>
      <c r="B15323" t="s">
        <v>281</v>
      </c>
      <c r="C15323" s="76" t="s">
        <v>842</v>
      </c>
      <c r="D15323" t="s">
        <v>980</v>
      </c>
      <c r="E15323" s="82">
        <v>10</v>
      </c>
      <c r="F15323" t="s">
        <v>973</v>
      </c>
      <c r="G15323" s="83">
        <v>43258</v>
      </c>
      <c r="I15323">
        <v>2018</v>
      </c>
    </row>
    <row r="15324" spans="1:9" ht="14.45" customHeight="1" x14ac:dyDescent="0.25">
      <c r="A15324" t="s">
        <v>972</v>
      </c>
      <c r="B15324" t="s">
        <v>249</v>
      </c>
      <c r="C15324" s="76" t="s">
        <v>842</v>
      </c>
      <c r="D15324" t="s">
        <v>980</v>
      </c>
      <c r="E15324" s="82">
        <v>5</v>
      </c>
      <c r="F15324" t="s">
        <v>973</v>
      </c>
      <c r="G15324" s="83">
        <v>43312</v>
      </c>
      <c r="I15324">
        <v>2018</v>
      </c>
    </row>
    <row r="15325" spans="1:9" ht="14.45" customHeight="1" x14ac:dyDescent="0.25">
      <c r="A15325" t="s">
        <v>972</v>
      </c>
      <c r="B15325" t="s">
        <v>257</v>
      </c>
      <c r="C15325" s="76" t="s">
        <v>842</v>
      </c>
      <c r="D15325" t="s">
        <v>980</v>
      </c>
      <c r="E15325" s="82">
        <v>73.3</v>
      </c>
      <c r="F15325" t="s">
        <v>973</v>
      </c>
      <c r="G15325" s="83">
        <v>43592</v>
      </c>
      <c r="I15325">
        <v>2019</v>
      </c>
    </row>
    <row r="15326" spans="1:9" ht="14.45" customHeight="1" x14ac:dyDescent="0.25">
      <c r="A15326" t="s">
        <v>972</v>
      </c>
      <c r="B15326" t="s">
        <v>11</v>
      </c>
      <c r="C15326" s="76" t="s">
        <v>842</v>
      </c>
      <c r="D15326" t="s">
        <v>980</v>
      </c>
      <c r="E15326" s="82">
        <v>5</v>
      </c>
      <c r="F15326" t="s">
        <v>973</v>
      </c>
      <c r="G15326" s="83">
        <v>43252</v>
      </c>
      <c r="I15326">
        <v>2018</v>
      </c>
    </row>
    <row r="15327" spans="1:9" ht="14.45" customHeight="1" x14ac:dyDescent="0.25">
      <c r="A15327" t="s">
        <v>972</v>
      </c>
      <c r="B15327" t="s">
        <v>71</v>
      </c>
      <c r="C15327" s="76" t="s">
        <v>842</v>
      </c>
      <c r="D15327" t="s">
        <v>980</v>
      </c>
      <c r="E15327" s="82">
        <v>11.4</v>
      </c>
      <c r="F15327" t="s">
        <v>973</v>
      </c>
      <c r="G15327" s="83">
        <v>43230</v>
      </c>
      <c r="I15327">
        <v>2018</v>
      </c>
    </row>
    <row r="15328" spans="1:9" ht="14.45" customHeight="1" x14ac:dyDescent="0.25">
      <c r="A15328" t="s">
        <v>972</v>
      </c>
      <c r="B15328" t="s">
        <v>275</v>
      </c>
      <c r="C15328" s="76" t="s">
        <v>842</v>
      </c>
      <c r="D15328" t="s">
        <v>980</v>
      </c>
      <c r="E15328" s="82">
        <v>5</v>
      </c>
      <c r="F15328" t="s">
        <v>973</v>
      </c>
      <c r="G15328" s="83">
        <v>43412</v>
      </c>
      <c r="I15328">
        <v>2018</v>
      </c>
    </row>
    <row r="15329" spans="1:9" ht="14.45" customHeight="1" x14ac:dyDescent="0.25">
      <c r="A15329" t="s">
        <v>972</v>
      </c>
      <c r="B15329" t="s">
        <v>150</v>
      </c>
      <c r="C15329" s="76" t="s">
        <v>842</v>
      </c>
      <c r="D15329" t="s">
        <v>980</v>
      </c>
      <c r="E15329" s="82">
        <v>11.85</v>
      </c>
      <c r="F15329" t="s">
        <v>973</v>
      </c>
      <c r="G15329" s="83">
        <v>43251</v>
      </c>
      <c r="I15329">
        <v>2018</v>
      </c>
    </row>
    <row r="15330" spans="1:9" ht="14.45" customHeight="1" x14ac:dyDescent="0.25">
      <c r="A15330" t="s">
        <v>972</v>
      </c>
      <c r="B15330" t="s">
        <v>240</v>
      </c>
      <c r="C15330" s="76" t="s">
        <v>842</v>
      </c>
      <c r="D15330" t="s">
        <v>980</v>
      </c>
      <c r="E15330" s="82">
        <v>150</v>
      </c>
      <c r="F15330" t="s">
        <v>973</v>
      </c>
      <c r="G15330" s="83">
        <v>43447</v>
      </c>
      <c r="I15330">
        <v>2018</v>
      </c>
    </row>
    <row r="15331" spans="1:9" ht="14.45" customHeight="1" x14ac:dyDescent="0.25">
      <c r="A15331" t="s">
        <v>972</v>
      </c>
      <c r="B15331" t="s">
        <v>223</v>
      </c>
      <c r="C15331" s="76" t="s">
        <v>842</v>
      </c>
      <c r="D15331" t="s">
        <v>980</v>
      </c>
      <c r="E15331" s="82">
        <v>7.6</v>
      </c>
      <c r="F15331" t="s">
        <v>973</v>
      </c>
      <c r="G15331" s="83">
        <v>43214</v>
      </c>
      <c r="I15331">
        <v>2018</v>
      </c>
    </row>
    <row r="15332" spans="1:9" ht="14.45" customHeight="1" x14ac:dyDescent="0.25">
      <c r="A15332" t="s">
        <v>972</v>
      </c>
      <c r="B15332" t="s">
        <v>213</v>
      </c>
      <c r="C15332" s="76" t="s">
        <v>842</v>
      </c>
      <c r="D15332" t="s">
        <v>980</v>
      </c>
      <c r="E15332" s="82">
        <v>9</v>
      </c>
      <c r="F15332" t="s">
        <v>973</v>
      </c>
      <c r="G15332" s="83">
        <v>43252</v>
      </c>
      <c r="I15332">
        <v>2018</v>
      </c>
    </row>
    <row r="15333" spans="1:9" ht="14.45" customHeight="1" x14ac:dyDescent="0.25">
      <c r="A15333" t="s">
        <v>972</v>
      </c>
      <c r="B15333" t="s">
        <v>125</v>
      </c>
      <c r="C15333" s="76" t="s">
        <v>842</v>
      </c>
      <c r="D15333" t="s">
        <v>980</v>
      </c>
      <c r="E15333" s="82">
        <v>15</v>
      </c>
      <c r="F15333" t="s">
        <v>973</v>
      </c>
      <c r="G15333" s="83">
        <v>43300</v>
      </c>
      <c r="I15333">
        <v>2018</v>
      </c>
    </row>
    <row r="15334" spans="1:9" ht="14.45" customHeight="1" x14ac:dyDescent="0.25">
      <c r="A15334" t="s">
        <v>972</v>
      </c>
      <c r="B15334" t="s">
        <v>117</v>
      </c>
      <c r="C15334" s="76" t="s">
        <v>842</v>
      </c>
      <c r="D15334" t="s">
        <v>980</v>
      </c>
      <c r="E15334" s="82">
        <v>3.8</v>
      </c>
      <c r="F15334" t="s">
        <v>973</v>
      </c>
      <c r="G15334" s="83">
        <v>43259</v>
      </c>
      <c r="I15334">
        <v>2018</v>
      </c>
    </row>
    <row r="15335" spans="1:9" ht="14.45" customHeight="1" x14ac:dyDescent="0.25">
      <c r="A15335" t="s">
        <v>972</v>
      </c>
      <c r="B15335" t="s">
        <v>240</v>
      </c>
      <c r="C15335" s="76" t="s">
        <v>842</v>
      </c>
      <c r="D15335" t="s">
        <v>980</v>
      </c>
      <c r="E15335" s="82">
        <v>6</v>
      </c>
      <c r="F15335" t="s">
        <v>973</v>
      </c>
      <c r="G15335" s="83">
        <v>43328</v>
      </c>
      <c r="I15335">
        <v>2018</v>
      </c>
    </row>
    <row r="15336" spans="1:9" ht="14.45" customHeight="1" x14ac:dyDescent="0.25">
      <c r="A15336" t="s">
        <v>972</v>
      </c>
      <c r="B15336" t="s">
        <v>243</v>
      </c>
      <c r="C15336" s="76" t="s">
        <v>842</v>
      </c>
      <c r="D15336" t="s">
        <v>980</v>
      </c>
      <c r="E15336" s="82">
        <v>4</v>
      </c>
      <c r="F15336" t="s">
        <v>973</v>
      </c>
      <c r="G15336" s="83">
        <v>43272</v>
      </c>
      <c r="I15336">
        <v>2018</v>
      </c>
    </row>
    <row r="15337" spans="1:9" ht="14.45" customHeight="1" x14ac:dyDescent="0.25">
      <c r="A15337" t="s">
        <v>972</v>
      </c>
      <c r="B15337" t="s">
        <v>186</v>
      </c>
      <c r="C15337" s="76" t="s">
        <v>842</v>
      </c>
      <c r="D15337" t="s">
        <v>980</v>
      </c>
      <c r="E15337" s="82">
        <v>7.6</v>
      </c>
      <c r="F15337" t="s">
        <v>973</v>
      </c>
      <c r="G15337" s="83">
        <v>43301</v>
      </c>
      <c r="I15337">
        <v>2018</v>
      </c>
    </row>
    <row r="15338" spans="1:9" ht="14.45" customHeight="1" x14ac:dyDescent="0.25">
      <c r="A15338" t="s">
        <v>972</v>
      </c>
      <c r="B15338" t="s">
        <v>279</v>
      </c>
      <c r="C15338" s="76" t="s">
        <v>842</v>
      </c>
      <c r="D15338" t="s">
        <v>980</v>
      </c>
      <c r="E15338" s="82">
        <v>7.6</v>
      </c>
      <c r="F15338" t="s">
        <v>973</v>
      </c>
      <c r="G15338" s="83">
        <v>43236</v>
      </c>
      <c r="I15338">
        <v>2018</v>
      </c>
    </row>
    <row r="15339" spans="1:9" ht="14.45" customHeight="1" x14ac:dyDescent="0.25">
      <c r="A15339" t="s">
        <v>972</v>
      </c>
      <c r="B15339" t="s">
        <v>229</v>
      </c>
      <c r="C15339" s="76" t="s">
        <v>842</v>
      </c>
      <c r="D15339" t="s">
        <v>980</v>
      </c>
      <c r="E15339" s="82">
        <v>7.6</v>
      </c>
      <c r="F15339" t="s">
        <v>973</v>
      </c>
      <c r="G15339" s="83">
        <v>43488</v>
      </c>
      <c r="I15339">
        <v>2019</v>
      </c>
    </row>
    <row r="15340" spans="1:9" ht="14.45" customHeight="1" x14ac:dyDescent="0.25">
      <c r="A15340" t="s">
        <v>972</v>
      </c>
      <c r="B15340" t="s">
        <v>186</v>
      </c>
      <c r="C15340" s="76" t="s">
        <v>842</v>
      </c>
      <c r="D15340" t="s">
        <v>980</v>
      </c>
      <c r="E15340" s="82">
        <v>65</v>
      </c>
      <c r="F15340" t="s">
        <v>973</v>
      </c>
      <c r="G15340" s="83">
        <v>43487</v>
      </c>
      <c r="I15340">
        <v>2019</v>
      </c>
    </row>
    <row r="15341" spans="1:9" ht="14.45" customHeight="1" x14ac:dyDescent="0.25">
      <c r="A15341" t="s">
        <v>972</v>
      </c>
      <c r="B15341" t="s">
        <v>232</v>
      </c>
      <c r="C15341" s="76" t="s">
        <v>842</v>
      </c>
      <c r="D15341" t="s">
        <v>980</v>
      </c>
      <c r="E15341" s="82">
        <v>5.2</v>
      </c>
      <c r="F15341" t="s">
        <v>973</v>
      </c>
      <c r="G15341" s="83">
        <v>43242</v>
      </c>
      <c r="I15341">
        <v>2018</v>
      </c>
    </row>
    <row r="15342" spans="1:9" ht="14.45" customHeight="1" x14ac:dyDescent="0.25">
      <c r="A15342" t="s">
        <v>972</v>
      </c>
      <c r="B15342" t="s">
        <v>245</v>
      </c>
      <c r="C15342" s="76" t="s">
        <v>842</v>
      </c>
      <c r="D15342" t="s">
        <v>980</v>
      </c>
      <c r="E15342" s="82">
        <v>4.2</v>
      </c>
      <c r="F15342" t="s">
        <v>973</v>
      </c>
      <c r="G15342" s="83">
        <v>43350</v>
      </c>
      <c r="I15342">
        <v>2018</v>
      </c>
    </row>
    <row r="15343" spans="1:9" ht="14.45" customHeight="1" x14ac:dyDescent="0.25">
      <c r="A15343" t="s">
        <v>972</v>
      </c>
      <c r="B15343" t="s">
        <v>242</v>
      </c>
      <c r="C15343" s="76" t="s">
        <v>842</v>
      </c>
      <c r="D15343" t="s">
        <v>980</v>
      </c>
      <c r="E15343" s="82">
        <v>4.5999999999999996</v>
      </c>
      <c r="F15343" t="s">
        <v>973</v>
      </c>
      <c r="G15343" s="83">
        <v>43283</v>
      </c>
      <c r="I15343">
        <v>2018</v>
      </c>
    </row>
    <row r="15344" spans="1:9" ht="14.45" customHeight="1" x14ac:dyDescent="0.25">
      <c r="A15344" t="s">
        <v>972</v>
      </c>
      <c r="B15344" t="s">
        <v>128</v>
      </c>
      <c r="C15344" s="76" t="s">
        <v>842</v>
      </c>
      <c r="D15344" t="s">
        <v>980</v>
      </c>
      <c r="E15344" s="82">
        <v>6</v>
      </c>
      <c r="F15344" t="s">
        <v>973</v>
      </c>
      <c r="G15344" s="83">
        <v>43294</v>
      </c>
      <c r="I15344">
        <v>2018</v>
      </c>
    </row>
    <row r="15345" spans="1:9" ht="14.45" customHeight="1" x14ac:dyDescent="0.25">
      <c r="A15345" t="s">
        <v>972</v>
      </c>
      <c r="B15345" s="74" t="s">
        <v>213</v>
      </c>
      <c r="C15345" s="76" t="s">
        <v>842</v>
      </c>
      <c r="D15345" t="s">
        <v>980</v>
      </c>
      <c r="E15345" s="82">
        <v>5</v>
      </c>
      <c r="F15345" t="s">
        <v>973</v>
      </c>
      <c r="G15345" s="83">
        <v>43259</v>
      </c>
      <c r="I15345">
        <v>2018</v>
      </c>
    </row>
    <row r="15346" spans="1:9" ht="14.45" customHeight="1" x14ac:dyDescent="0.25">
      <c r="A15346" t="s">
        <v>972</v>
      </c>
      <c r="B15346" t="s">
        <v>246</v>
      </c>
      <c r="C15346" s="76" t="s">
        <v>842</v>
      </c>
      <c r="D15346" t="s">
        <v>980</v>
      </c>
      <c r="E15346" s="82">
        <v>3</v>
      </c>
      <c r="F15346" t="s">
        <v>973</v>
      </c>
      <c r="G15346" s="83">
        <v>43252</v>
      </c>
      <c r="I15346">
        <v>2018</v>
      </c>
    </row>
    <row r="15347" spans="1:9" ht="14.45" customHeight="1" x14ac:dyDescent="0.25">
      <c r="A15347" t="s">
        <v>972</v>
      </c>
      <c r="B15347" t="s">
        <v>120</v>
      </c>
      <c r="C15347" s="76" t="s">
        <v>842</v>
      </c>
      <c r="D15347" t="s">
        <v>980</v>
      </c>
      <c r="E15347" s="82">
        <v>6</v>
      </c>
      <c r="F15347" t="s">
        <v>973</v>
      </c>
      <c r="G15347" s="83">
        <v>43356</v>
      </c>
      <c r="I15347">
        <v>2018</v>
      </c>
    </row>
    <row r="15348" spans="1:9" ht="14.45" customHeight="1" x14ac:dyDescent="0.25">
      <c r="A15348" t="s">
        <v>972</v>
      </c>
      <c r="B15348" t="s">
        <v>242</v>
      </c>
      <c r="C15348" s="76" t="s">
        <v>842</v>
      </c>
      <c r="D15348" t="s">
        <v>980</v>
      </c>
      <c r="E15348" s="82">
        <v>7.6</v>
      </c>
      <c r="F15348" t="s">
        <v>973</v>
      </c>
      <c r="G15348" s="83">
        <v>43348</v>
      </c>
      <c r="I15348">
        <v>2018</v>
      </c>
    </row>
    <row r="15349" spans="1:9" ht="14.45" customHeight="1" x14ac:dyDescent="0.25">
      <c r="A15349" t="s">
        <v>972</v>
      </c>
      <c r="B15349" t="s">
        <v>203</v>
      </c>
      <c r="C15349" s="76" t="s">
        <v>842</v>
      </c>
      <c r="D15349" t="s">
        <v>980</v>
      </c>
      <c r="E15349" s="82">
        <v>7.6</v>
      </c>
      <c r="F15349" t="s">
        <v>973</v>
      </c>
      <c r="G15349" s="83">
        <v>43257</v>
      </c>
      <c r="I15349">
        <v>2018</v>
      </c>
    </row>
    <row r="15350" spans="1:9" ht="14.45" customHeight="1" x14ac:dyDescent="0.25">
      <c r="A15350" t="s">
        <v>972</v>
      </c>
      <c r="B15350" t="s">
        <v>115</v>
      </c>
      <c r="C15350" s="76" t="s">
        <v>842</v>
      </c>
      <c r="D15350" t="s">
        <v>980</v>
      </c>
      <c r="E15350" s="82">
        <v>6</v>
      </c>
      <c r="F15350" t="s">
        <v>973</v>
      </c>
      <c r="G15350" s="83">
        <v>43251</v>
      </c>
      <c r="I15350">
        <v>2018</v>
      </c>
    </row>
    <row r="15351" spans="1:9" ht="14.45" customHeight="1" x14ac:dyDescent="0.25">
      <c r="A15351" t="s">
        <v>972</v>
      </c>
      <c r="B15351" t="s">
        <v>177</v>
      </c>
      <c r="C15351" s="76" t="s">
        <v>842</v>
      </c>
      <c r="D15351" t="s">
        <v>980</v>
      </c>
      <c r="E15351" s="82">
        <v>54.75</v>
      </c>
      <c r="F15351" t="s">
        <v>973</v>
      </c>
      <c r="G15351" s="83">
        <v>43320</v>
      </c>
      <c r="I15351">
        <v>2018</v>
      </c>
    </row>
    <row r="15352" spans="1:9" ht="14.45" customHeight="1" x14ac:dyDescent="0.25">
      <c r="A15352" t="s">
        <v>972</v>
      </c>
      <c r="B15352" t="s">
        <v>63</v>
      </c>
      <c r="C15352" s="76" t="s">
        <v>842</v>
      </c>
      <c r="D15352" t="s">
        <v>980</v>
      </c>
      <c r="E15352" s="82">
        <v>15.2</v>
      </c>
      <c r="F15352" t="s">
        <v>973</v>
      </c>
      <c r="G15352" s="83">
        <v>43314</v>
      </c>
      <c r="I15352">
        <v>2018</v>
      </c>
    </row>
    <row r="15353" spans="1:9" ht="14.45" customHeight="1" x14ac:dyDescent="0.25">
      <c r="A15353" t="s">
        <v>972</v>
      </c>
      <c r="B15353" t="s">
        <v>205</v>
      </c>
      <c r="C15353" s="76" t="s">
        <v>842</v>
      </c>
      <c r="D15353" t="s">
        <v>980</v>
      </c>
      <c r="E15353" s="82">
        <v>5</v>
      </c>
      <c r="F15353" t="s">
        <v>973</v>
      </c>
      <c r="G15353" s="83">
        <v>43259</v>
      </c>
      <c r="I15353">
        <v>2018</v>
      </c>
    </row>
    <row r="15354" spans="1:9" ht="14.45" customHeight="1" x14ac:dyDescent="0.25">
      <c r="A15354" t="s">
        <v>972</v>
      </c>
      <c r="B15354" t="s">
        <v>177</v>
      </c>
      <c r="C15354" s="76" t="s">
        <v>842</v>
      </c>
      <c r="D15354" t="s">
        <v>980</v>
      </c>
      <c r="E15354" s="82">
        <v>10</v>
      </c>
      <c r="F15354" t="s">
        <v>973</v>
      </c>
      <c r="G15354" s="83">
        <v>43280</v>
      </c>
      <c r="I15354">
        <v>2018</v>
      </c>
    </row>
    <row r="15355" spans="1:9" ht="14.45" customHeight="1" x14ac:dyDescent="0.25">
      <c r="A15355" t="s">
        <v>972</v>
      </c>
      <c r="B15355" t="s">
        <v>249</v>
      </c>
      <c r="C15355" s="76" t="s">
        <v>842</v>
      </c>
      <c r="D15355" t="s">
        <v>980</v>
      </c>
      <c r="E15355" s="82">
        <v>7.6</v>
      </c>
      <c r="F15355" t="s">
        <v>973</v>
      </c>
      <c r="G15355" s="83">
        <v>43283</v>
      </c>
      <c r="I15355">
        <v>2018</v>
      </c>
    </row>
    <row r="15356" spans="1:9" ht="14.45" customHeight="1" x14ac:dyDescent="0.25">
      <c r="A15356" t="s">
        <v>972</v>
      </c>
      <c r="B15356" t="s">
        <v>82</v>
      </c>
      <c r="C15356" s="76" t="s">
        <v>842</v>
      </c>
      <c r="D15356" t="s">
        <v>980</v>
      </c>
      <c r="E15356" s="82">
        <v>3.84</v>
      </c>
      <c r="F15356" t="s">
        <v>973</v>
      </c>
      <c r="G15356" s="83">
        <v>43299</v>
      </c>
      <c r="I15356">
        <v>2018</v>
      </c>
    </row>
    <row r="15357" spans="1:9" ht="14.45" customHeight="1" x14ac:dyDescent="0.25">
      <c r="A15357" t="s">
        <v>972</v>
      </c>
      <c r="B15357" t="s">
        <v>206</v>
      </c>
      <c r="C15357" s="76" t="s">
        <v>842</v>
      </c>
      <c r="D15357" t="s">
        <v>980</v>
      </c>
      <c r="E15357" s="82">
        <v>8.64</v>
      </c>
      <c r="F15357" t="s">
        <v>973</v>
      </c>
      <c r="G15357" s="83">
        <v>43272</v>
      </c>
      <c r="I15357">
        <v>2018</v>
      </c>
    </row>
    <row r="15358" spans="1:9" ht="14.45" customHeight="1" x14ac:dyDescent="0.25">
      <c r="A15358" t="s">
        <v>972</v>
      </c>
      <c r="B15358" t="s">
        <v>110</v>
      </c>
      <c r="C15358" s="76" t="s">
        <v>842</v>
      </c>
      <c r="D15358" t="s">
        <v>980</v>
      </c>
      <c r="E15358" s="82">
        <v>6</v>
      </c>
      <c r="F15358" t="s">
        <v>973</v>
      </c>
      <c r="G15358" s="83">
        <v>43284</v>
      </c>
      <c r="I15358">
        <v>2018</v>
      </c>
    </row>
    <row r="15359" spans="1:9" ht="14.45" customHeight="1" x14ac:dyDescent="0.25">
      <c r="A15359" t="s">
        <v>972</v>
      </c>
      <c r="B15359" t="s">
        <v>170</v>
      </c>
      <c r="C15359" s="76" t="s">
        <v>842</v>
      </c>
      <c r="D15359" t="s">
        <v>980</v>
      </c>
      <c r="E15359" s="82">
        <v>10</v>
      </c>
      <c r="F15359" t="s">
        <v>973</v>
      </c>
      <c r="G15359" s="83">
        <v>43242</v>
      </c>
      <c r="I15359">
        <v>2018</v>
      </c>
    </row>
    <row r="15360" spans="1:9" ht="14.45" customHeight="1" x14ac:dyDescent="0.25">
      <c r="A15360" t="s">
        <v>972</v>
      </c>
      <c r="B15360" t="s">
        <v>115</v>
      </c>
      <c r="C15360" s="76" t="s">
        <v>842</v>
      </c>
      <c r="D15360" t="s">
        <v>980</v>
      </c>
      <c r="E15360" s="82">
        <v>6</v>
      </c>
      <c r="F15360" t="s">
        <v>973</v>
      </c>
      <c r="G15360" s="83">
        <v>43266</v>
      </c>
      <c r="I15360">
        <v>2018</v>
      </c>
    </row>
    <row r="15361" spans="1:9" ht="14.45" customHeight="1" x14ac:dyDescent="0.25">
      <c r="A15361" t="s">
        <v>972</v>
      </c>
      <c r="B15361" t="s">
        <v>71</v>
      </c>
      <c r="C15361" s="76" t="s">
        <v>842</v>
      </c>
      <c r="D15361" t="s">
        <v>980</v>
      </c>
      <c r="E15361" s="82">
        <v>11.4</v>
      </c>
      <c r="F15361" t="s">
        <v>973</v>
      </c>
      <c r="G15361" s="83">
        <v>43238</v>
      </c>
      <c r="I15361">
        <v>2018</v>
      </c>
    </row>
    <row r="15362" spans="1:9" ht="14.45" customHeight="1" x14ac:dyDescent="0.25">
      <c r="A15362" t="s">
        <v>972</v>
      </c>
      <c r="B15362" t="s">
        <v>230</v>
      </c>
      <c r="C15362" s="76" t="s">
        <v>842</v>
      </c>
      <c r="D15362" t="s">
        <v>980</v>
      </c>
      <c r="E15362" s="82">
        <v>5.22</v>
      </c>
      <c r="F15362" t="s">
        <v>973</v>
      </c>
      <c r="G15362" s="83">
        <v>43258</v>
      </c>
      <c r="I15362">
        <v>2018</v>
      </c>
    </row>
    <row r="15363" spans="1:9" ht="14.45" customHeight="1" x14ac:dyDescent="0.25">
      <c r="A15363" t="s">
        <v>972</v>
      </c>
      <c r="B15363" t="s">
        <v>200</v>
      </c>
      <c r="C15363" s="76" t="s">
        <v>842</v>
      </c>
      <c r="D15363" t="s">
        <v>980</v>
      </c>
      <c r="E15363" s="82">
        <v>10</v>
      </c>
      <c r="F15363" t="s">
        <v>973</v>
      </c>
      <c r="G15363" s="83">
        <v>43328</v>
      </c>
      <c r="I15363">
        <v>2018</v>
      </c>
    </row>
    <row r="15364" spans="1:9" ht="14.45" customHeight="1" x14ac:dyDescent="0.25">
      <c r="A15364" t="s">
        <v>972</v>
      </c>
      <c r="B15364" t="s">
        <v>243</v>
      </c>
      <c r="C15364" s="76" t="s">
        <v>842</v>
      </c>
      <c r="D15364" t="s">
        <v>980</v>
      </c>
      <c r="E15364" s="82">
        <v>3.8</v>
      </c>
      <c r="F15364" t="s">
        <v>973</v>
      </c>
      <c r="G15364" s="83">
        <v>43272</v>
      </c>
      <c r="I15364">
        <v>2018</v>
      </c>
    </row>
    <row r="15365" spans="1:9" ht="14.45" customHeight="1" x14ac:dyDescent="0.25">
      <c r="A15365" t="s">
        <v>972</v>
      </c>
      <c r="B15365" t="s">
        <v>247</v>
      </c>
      <c r="C15365" s="76" t="s">
        <v>842</v>
      </c>
      <c r="D15365" t="s">
        <v>980</v>
      </c>
      <c r="E15365" s="82">
        <v>7.6</v>
      </c>
      <c r="F15365" t="s">
        <v>973</v>
      </c>
      <c r="G15365" s="83">
        <v>43350</v>
      </c>
      <c r="I15365">
        <v>2018</v>
      </c>
    </row>
    <row r="15366" spans="1:9" ht="14.45" customHeight="1" x14ac:dyDescent="0.25">
      <c r="A15366" t="s">
        <v>972</v>
      </c>
      <c r="B15366" t="s">
        <v>82</v>
      </c>
      <c r="C15366" s="76" t="s">
        <v>842</v>
      </c>
      <c r="D15366" t="s">
        <v>980</v>
      </c>
      <c r="E15366" s="82">
        <v>7.6</v>
      </c>
      <c r="F15366" t="s">
        <v>973</v>
      </c>
      <c r="G15366" s="83">
        <v>43292</v>
      </c>
      <c r="I15366">
        <v>2018</v>
      </c>
    </row>
    <row r="15367" spans="1:9" ht="14.45" customHeight="1" x14ac:dyDescent="0.25">
      <c r="A15367" t="s">
        <v>972</v>
      </c>
      <c r="B15367" t="s">
        <v>83</v>
      </c>
      <c r="C15367" s="76" t="s">
        <v>842</v>
      </c>
      <c r="D15367" t="s">
        <v>980</v>
      </c>
      <c r="E15367" s="82">
        <v>6</v>
      </c>
      <c r="F15367" t="s">
        <v>973</v>
      </c>
      <c r="G15367" s="83">
        <v>43327</v>
      </c>
      <c r="I15367">
        <v>2018</v>
      </c>
    </row>
    <row r="15368" spans="1:9" ht="14.45" customHeight="1" x14ac:dyDescent="0.25">
      <c r="A15368" t="s">
        <v>972</v>
      </c>
      <c r="B15368" t="s">
        <v>1019</v>
      </c>
      <c r="C15368" s="76" t="s">
        <v>842</v>
      </c>
      <c r="D15368" t="s">
        <v>980</v>
      </c>
      <c r="E15368" s="82">
        <v>6</v>
      </c>
      <c r="F15368" t="s">
        <v>973</v>
      </c>
      <c r="G15368" s="83">
        <v>43286</v>
      </c>
      <c r="I15368">
        <v>2018</v>
      </c>
    </row>
    <row r="15369" spans="1:9" ht="14.45" customHeight="1" x14ac:dyDescent="0.25">
      <c r="A15369" t="s">
        <v>972</v>
      </c>
      <c r="B15369" t="s">
        <v>91</v>
      </c>
      <c r="C15369" s="76" t="s">
        <v>842</v>
      </c>
      <c r="D15369" t="s">
        <v>980</v>
      </c>
      <c r="E15369" s="82">
        <v>500</v>
      </c>
      <c r="F15369" t="s">
        <v>973</v>
      </c>
      <c r="G15369" s="83">
        <v>44148</v>
      </c>
      <c r="I15369">
        <v>2020</v>
      </c>
    </row>
    <row r="15370" spans="1:9" ht="14.45" customHeight="1" x14ac:dyDescent="0.25">
      <c r="A15370" t="s">
        <v>972</v>
      </c>
      <c r="B15370" t="s">
        <v>93</v>
      </c>
      <c r="C15370" s="76" t="s">
        <v>842</v>
      </c>
      <c r="D15370" t="s">
        <v>980</v>
      </c>
      <c r="E15370" s="82">
        <v>500</v>
      </c>
      <c r="F15370" t="s">
        <v>973</v>
      </c>
      <c r="G15370" s="83">
        <v>44071</v>
      </c>
      <c r="I15370">
        <v>2020</v>
      </c>
    </row>
    <row r="15371" spans="1:9" ht="14.45" customHeight="1" x14ac:dyDescent="0.25">
      <c r="A15371" t="s">
        <v>972</v>
      </c>
      <c r="B15371" t="s">
        <v>239</v>
      </c>
      <c r="C15371" s="76" t="s">
        <v>842</v>
      </c>
      <c r="D15371" t="s">
        <v>980</v>
      </c>
      <c r="E15371" s="82">
        <v>11.4</v>
      </c>
      <c r="F15371" t="s">
        <v>973</v>
      </c>
      <c r="G15371" s="83">
        <v>43775</v>
      </c>
      <c r="I15371">
        <v>2019</v>
      </c>
    </row>
    <row r="15372" spans="1:9" ht="14.45" customHeight="1" x14ac:dyDescent="0.25">
      <c r="A15372" t="s">
        <v>972</v>
      </c>
      <c r="B15372" t="s">
        <v>252</v>
      </c>
      <c r="C15372" s="76" t="s">
        <v>842</v>
      </c>
      <c r="D15372" t="s">
        <v>980</v>
      </c>
      <c r="E15372" s="82">
        <v>7.6</v>
      </c>
      <c r="F15372" t="s">
        <v>973</v>
      </c>
      <c r="G15372" s="83">
        <v>43354</v>
      </c>
      <c r="I15372">
        <v>2018</v>
      </c>
    </row>
    <row r="15373" spans="1:9" ht="14.45" customHeight="1" x14ac:dyDescent="0.25">
      <c r="A15373" t="s">
        <v>972</v>
      </c>
      <c r="B15373" t="s">
        <v>127</v>
      </c>
      <c r="C15373" s="76" t="s">
        <v>842</v>
      </c>
      <c r="D15373" t="s">
        <v>980</v>
      </c>
      <c r="E15373" s="82">
        <v>6</v>
      </c>
      <c r="F15373" t="s">
        <v>973</v>
      </c>
      <c r="G15373" s="83">
        <v>43287</v>
      </c>
      <c r="I15373">
        <v>2018</v>
      </c>
    </row>
    <row r="15374" spans="1:9" ht="14.45" customHeight="1" x14ac:dyDescent="0.25">
      <c r="A15374" t="s">
        <v>972</v>
      </c>
      <c r="B15374" t="s">
        <v>173</v>
      </c>
      <c r="C15374" s="76" t="s">
        <v>842</v>
      </c>
      <c r="D15374" t="s">
        <v>980</v>
      </c>
      <c r="E15374" s="82">
        <v>5</v>
      </c>
      <c r="F15374" t="s">
        <v>973</v>
      </c>
      <c r="G15374" s="83">
        <v>43615</v>
      </c>
      <c r="I15374">
        <v>2019</v>
      </c>
    </row>
    <row r="15375" spans="1:9" ht="14.45" customHeight="1" x14ac:dyDescent="0.25">
      <c r="A15375" t="s">
        <v>972</v>
      </c>
      <c r="B15375" t="s">
        <v>107</v>
      </c>
      <c r="C15375" s="76" t="s">
        <v>842</v>
      </c>
      <c r="D15375" t="s">
        <v>980</v>
      </c>
      <c r="E15375" s="82">
        <v>3.3</v>
      </c>
      <c r="F15375" t="s">
        <v>973</v>
      </c>
      <c r="G15375" s="83">
        <v>43283</v>
      </c>
      <c r="I15375">
        <v>2018</v>
      </c>
    </row>
    <row r="15376" spans="1:9" ht="14.45" customHeight="1" x14ac:dyDescent="0.25">
      <c r="A15376" t="s">
        <v>972</v>
      </c>
      <c r="B15376" t="s">
        <v>98</v>
      </c>
      <c r="C15376" s="76" t="s">
        <v>842</v>
      </c>
      <c r="D15376" t="s">
        <v>980</v>
      </c>
      <c r="E15376" s="82">
        <v>5</v>
      </c>
      <c r="F15376" t="s">
        <v>973</v>
      </c>
      <c r="G15376" s="83">
        <v>43343</v>
      </c>
      <c r="I15376">
        <v>2018</v>
      </c>
    </row>
    <row r="15377" spans="1:9" ht="14.45" customHeight="1" x14ac:dyDescent="0.25">
      <c r="A15377" t="s">
        <v>972</v>
      </c>
      <c r="B15377" t="s">
        <v>122</v>
      </c>
      <c r="C15377" s="76" t="s">
        <v>842</v>
      </c>
      <c r="D15377" t="s">
        <v>980</v>
      </c>
      <c r="E15377" s="82">
        <v>5</v>
      </c>
      <c r="F15377" t="s">
        <v>973</v>
      </c>
      <c r="G15377" s="83">
        <v>43313</v>
      </c>
      <c r="I15377">
        <v>2018</v>
      </c>
    </row>
    <row r="15378" spans="1:9" ht="14.45" customHeight="1" x14ac:dyDescent="0.25">
      <c r="A15378" t="s">
        <v>972</v>
      </c>
      <c r="B15378" t="s">
        <v>96</v>
      </c>
      <c r="C15378" s="76" t="s">
        <v>842</v>
      </c>
      <c r="D15378" t="s">
        <v>980</v>
      </c>
      <c r="E15378" s="82">
        <v>3.6</v>
      </c>
      <c r="F15378" t="s">
        <v>973</v>
      </c>
      <c r="G15378" s="83">
        <v>43280</v>
      </c>
      <c r="I15378">
        <v>2018</v>
      </c>
    </row>
    <row r="15379" spans="1:9" ht="14.45" customHeight="1" x14ac:dyDescent="0.25">
      <c r="A15379" t="s">
        <v>972</v>
      </c>
      <c r="B15379" t="s">
        <v>193</v>
      </c>
      <c r="C15379" s="76" t="s">
        <v>842</v>
      </c>
      <c r="D15379" t="s">
        <v>980</v>
      </c>
      <c r="E15379" s="82">
        <v>7.6</v>
      </c>
      <c r="F15379" t="s">
        <v>973</v>
      </c>
      <c r="G15379" s="83">
        <v>43277</v>
      </c>
      <c r="I15379">
        <v>2018</v>
      </c>
    </row>
    <row r="15380" spans="1:9" ht="14.45" customHeight="1" x14ac:dyDescent="0.25">
      <c r="A15380" t="s">
        <v>972</v>
      </c>
      <c r="B15380" t="s">
        <v>93</v>
      </c>
      <c r="C15380" s="76" t="s">
        <v>842</v>
      </c>
      <c r="D15380" t="s">
        <v>980</v>
      </c>
      <c r="E15380" s="82">
        <v>500</v>
      </c>
      <c r="F15380" t="s">
        <v>973</v>
      </c>
      <c r="G15380" s="83">
        <v>43839</v>
      </c>
      <c r="I15380">
        <v>2020</v>
      </c>
    </row>
    <row r="15381" spans="1:9" ht="14.45" customHeight="1" x14ac:dyDescent="0.25">
      <c r="A15381" t="s">
        <v>972</v>
      </c>
      <c r="B15381" t="s">
        <v>148</v>
      </c>
      <c r="C15381" s="76" t="s">
        <v>842</v>
      </c>
      <c r="D15381" t="s">
        <v>980</v>
      </c>
      <c r="E15381" s="82">
        <v>7.6</v>
      </c>
      <c r="F15381" t="s">
        <v>973</v>
      </c>
      <c r="G15381" s="83">
        <v>43252</v>
      </c>
      <c r="I15381">
        <v>2018</v>
      </c>
    </row>
    <row r="15382" spans="1:9" ht="14.45" customHeight="1" x14ac:dyDescent="0.25">
      <c r="A15382" t="s">
        <v>972</v>
      </c>
      <c r="B15382" t="s">
        <v>209</v>
      </c>
      <c r="C15382" s="76" t="s">
        <v>842</v>
      </c>
      <c r="D15382" t="s">
        <v>980</v>
      </c>
      <c r="E15382" s="82">
        <v>5</v>
      </c>
      <c r="F15382" t="s">
        <v>973</v>
      </c>
      <c r="G15382" s="83">
        <v>43297</v>
      </c>
      <c r="I15382">
        <v>2018</v>
      </c>
    </row>
    <row r="15383" spans="1:9" ht="14.45" customHeight="1" x14ac:dyDescent="0.25">
      <c r="A15383" t="s">
        <v>972</v>
      </c>
      <c r="B15383" t="s">
        <v>243</v>
      </c>
      <c r="C15383" s="76" t="s">
        <v>842</v>
      </c>
      <c r="D15383" t="s">
        <v>980</v>
      </c>
      <c r="E15383" s="82">
        <v>11.31</v>
      </c>
      <c r="F15383" t="s">
        <v>973</v>
      </c>
      <c r="G15383" s="83">
        <v>43290</v>
      </c>
      <c r="I15383">
        <v>2018</v>
      </c>
    </row>
    <row r="15384" spans="1:9" ht="14.45" customHeight="1" x14ac:dyDescent="0.25">
      <c r="A15384" t="s">
        <v>972</v>
      </c>
      <c r="B15384" t="s">
        <v>103</v>
      </c>
      <c r="C15384" s="76" t="s">
        <v>842</v>
      </c>
      <c r="D15384" t="s">
        <v>980</v>
      </c>
      <c r="E15384" s="82">
        <v>6</v>
      </c>
      <c r="F15384" t="s">
        <v>973</v>
      </c>
      <c r="G15384" s="83">
        <v>43321</v>
      </c>
      <c r="I15384">
        <v>2018</v>
      </c>
    </row>
    <row r="15385" spans="1:9" ht="14.45" customHeight="1" x14ac:dyDescent="0.25">
      <c r="A15385" t="s">
        <v>972</v>
      </c>
      <c r="B15385" t="s">
        <v>71</v>
      </c>
      <c r="C15385" s="76" t="s">
        <v>842</v>
      </c>
      <c r="D15385" t="s">
        <v>980</v>
      </c>
      <c r="E15385" s="82">
        <v>10</v>
      </c>
      <c r="F15385" t="s">
        <v>973</v>
      </c>
      <c r="G15385" s="83">
        <v>43294</v>
      </c>
      <c r="I15385">
        <v>2018</v>
      </c>
    </row>
    <row r="15386" spans="1:9" ht="14.45" customHeight="1" x14ac:dyDescent="0.25">
      <c r="A15386" t="s">
        <v>972</v>
      </c>
      <c r="B15386" t="s">
        <v>124</v>
      </c>
      <c r="C15386" s="76" t="s">
        <v>842</v>
      </c>
      <c r="D15386" t="s">
        <v>980</v>
      </c>
      <c r="E15386" s="82">
        <v>5.2</v>
      </c>
      <c r="F15386" t="s">
        <v>973</v>
      </c>
      <c r="G15386" s="83">
        <v>43283</v>
      </c>
      <c r="I15386">
        <v>2018</v>
      </c>
    </row>
    <row r="15387" spans="1:9" ht="14.45" customHeight="1" x14ac:dyDescent="0.25">
      <c r="A15387" t="s">
        <v>972</v>
      </c>
      <c r="B15387" t="s">
        <v>115</v>
      </c>
      <c r="C15387" s="76" t="s">
        <v>842</v>
      </c>
      <c r="D15387" t="s">
        <v>980</v>
      </c>
      <c r="E15387" s="82">
        <v>50</v>
      </c>
      <c r="F15387" t="s">
        <v>973</v>
      </c>
      <c r="G15387" s="83">
        <v>43530</v>
      </c>
      <c r="I15387">
        <v>2019</v>
      </c>
    </row>
    <row r="15388" spans="1:9" ht="14.45" customHeight="1" x14ac:dyDescent="0.25">
      <c r="A15388" t="s">
        <v>972</v>
      </c>
      <c r="B15388" t="s">
        <v>128</v>
      </c>
      <c r="C15388" s="76" t="s">
        <v>842</v>
      </c>
      <c r="D15388" t="s">
        <v>980</v>
      </c>
      <c r="E15388" s="82">
        <v>500</v>
      </c>
      <c r="F15388" t="s">
        <v>973</v>
      </c>
      <c r="G15388" s="83">
        <v>43822</v>
      </c>
      <c r="I15388">
        <v>2019</v>
      </c>
    </row>
    <row r="15389" spans="1:9" ht="14.45" customHeight="1" x14ac:dyDescent="0.25">
      <c r="A15389" t="s">
        <v>972</v>
      </c>
      <c r="B15389" t="s">
        <v>233</v>
      </c>
      <c r="C15389" s="76" t="s">
        <v>842</v>
      </c>
      <c r="D15389" t="s">
        <v>980</v>
      </c>
      <c r="E15389" s="82">
        <v>4.2</v>
      </c>
      <c r="F15389" t="s">
        <v>973</v>
      </c>
      <c r="G15389" s="83">
        <v>43251</v>
      </c>
      <c r="I15389">
        <v>2018</v>
      </c>
    </row>
    <row r="15390" spans="1:9" ht="14.45" customHeight="1" x14ac:dyDescent="0.25">
      <c r="A15390" t="s">
        <v>972</v>
      </c>
      <c r="B15390" t="s">
        <v>122</v>
      </c>
      <c r="C15390" s="76" t="s">
        <v>842</v>
      </c>
      <c r="D15390" t="s">
        <v>980</v>
      </c>
      <c r="E15390" s="82">
        <v>200</v>
      </c>
      <c r="F15390" t="s">
        <v>973</v>
      </c>
      <c r="G15390" s="83">
        <v>43767</v>
      </c>
      <c r="I15390">
        <v>2019</v>
      </c>
    </row>
    <row r="15391" spans="1:9" ht="14.45" customHeight="1" x14ac:dyDescent="0.25">
      <c r="A15391" t="s">
        <v>972</v>
      </c>
      <c r="B15391" s="74" t="s">
        <v>213</v>
      </c>
      <c r="C15391" s="76" t="s">
        <v>842</v>
      </c>
      <c r="D15391" t="s">
        <v>980</v>
      </c>
      <c r="E15391" s="82">
        <v>500</v>
      </c>
      <c r="F15391" t="s">
        <v>973</v>
      </c>
      <c r="G15391" s="83">
        <v>44176</v>
      </c>
      <c r="I15391">
        <v>2020</v>
      </c>
    </row>
    <row r="15392" spans="1:9" ht="14.45" customHeight="1" x14ac:dyDescent="0.25">
      <c r="A15392" t="s">
        <v>972</v>
      </c>
      <c r="B15392" s="74" t="s">
        <v>213</v>
      </c>
      <c r="C15392" s="76" t="s">
        <v>842</v>
      </c>
      <c r="D15392" t="s">
        <v>980</v>
      </c>
      <c r="E15392" s="82">
        <v>500</v>
      </c>
      <c r="F15392" t="s">
        <v>973</v>
      </c>
      <c r="G15392" s="83">
        <v>44165</v>
      </c>
      <c r="I15392">
        <v>2020</v>
      </c>
    </row>
    <row r="15393" spans="1:9" ht="14.45" customHeight="1" x14ac:dyDescent="0.25">
      <c r="A15393" t="s">
        <v>972</v>
      </c>
      <c r="B15393" t="s">
        <v>81</v>
      </c>
      <c r="C15393" s="76" t="s">
        <v>842</v>
      </c>
      <c r="D15393" t="s">
        <v>980</v>
      </c>
      <c r="E15393" s="82">
        <v>500</v>
      </c>
      <c r="F15393" t="s">
        <v>973</v>
      </c>
      <c r="G15393" s="83">
        <v>43819</v>
      </c>
      <c r="I15393">
        <v>2019</v>
      </c>
    </row>
    <row r="15394" spans="1:9" ht="14.45" customHeight="1" x14ac:dyDescent="0.25">
      <c r="A15394" t="s">
        <v>972</v>
      </c>
      <c r="B15394" t="s">
        <v>98</v>
      </c>
      <c r="C15394" s="76" t="s">
        <v>842</v>
      </c>
      <c r="D15394" t="s">
        <v>980</v>
      </c>
      <c r="E15394" s="82">
        <v>500</v>
      </c>
      <c r="F15394" t="s">
        <v>973</v>
      </c>
      <c r="G15394" s="83">
        <v>43881</v>
      </c>
      <c r="I15394">
        <v>2020</v>
      </c>
    </row>
    <row r="15395" spans="1:9" ht="14.45" customHeight="1" x14ac:dyDescent="0.25">
      <c r="A15395" t="s">
        <v>972</v>
      </c>
      <c r="B15395" t="s">
        <v>242</v>
      </c>
      <c r="C15395" s="76" t="s">
        <v>842</v>
      </c>
      <c r="D15395" t="s">
        <v>980</v>
      </c>
      <c r="E15395" s="82">
        <v>6</v>
      </c>
      <c r="F15395" t="s">
        <v>973</v>
      </c>
      <c r="G15395" s="83">
        <v>43350</v>
      </c>
      <c r="I15395">
        <v>2018</v>
      </c>
    </row>
    <row r="15396" spans="1:9" x14ac:dyDescent="0.25">
      <c r="A15396" t="s">
        <v>972</v>
      </c>
      <c r="B15396" t="s">
        <v>246</v>
      </c>
      <c r="C15396" s="76" t="s">
        <v>842</v>
      </c>
      <c r="D15396" t="s">
        <v>980</v>
      </c>
      <c r="E15396" s="82">
        <v>5.2</v>
      </c>
      <c r="F15396" t="s">
        <v>973</v>
      </c>
      <c r="G15396" s="83">
        <v>43244</v>
      </c>
      <c r="I15396">
        <v>2018</v>
      </c>
    </row>
    <row r="15397" spans="1:9" x14ac:dyDescent="0.25">
      <c r="A15397" t="s">
        <v>972</v>
      </c>
      <c r="B15397" t="s">
        <v>116</v>
      </c>
      <c r="C15397" s="76" t="s">
        <v>842</v>
      </c>
      <c r="D15397" t="s">
        <v>980</v>
      </c>
      <c r="E15397" s="82">
        <v>4</v>
      </c>
      <c r="F15397" t="s">
        <v>973</v>
      </c>
      <c r="G15397" s="83">
        <v>43229</v>
      </c>
      <c r="I15397">
        <v>2018</v>
      </c>
    </row>
    <row r="15398" spans="1:9" x14ac:dyDescent="0.25">
      <c r="A15398" t="s">
        <v>972</v>
      </c>
      <c r="B15398" t="s">
        <v>147</v>
      </c>
      <c r="C15398" s="76" t="s">
        <v>842</v>
      </c>
      <c r="D15398" t="s">
        <v>980</v>
      </c>
      <c r="E15398" s="82">
        <v>9.19</v>
      </c>
      <c r="F15398" t="s">
        <v>973</v>
      </c>
      <c r="G15398" s="83">
        <v>43266</v>
      </c>
      <c r="I15398">
        <v>2018</v>
      </c>
    </row>
    <row r="15399" spans="1:9" x14ac:dyDescent="0.25">
      <c r="A15399" t="s">
        <v>972</v>
      </c>
      <c r="B15399" t="s">
        <v>136</v>
      </c>
      <c r="C15399" s="76" t="s">
        <v>842</v>
      </c>
      <c r="D15399" t="s">
        <v>980</v>
      </c>
      <c r="E15399" s="82">
        <v>5</v>
      </c>
      <c r="F15399" t="s">
        <v>973</v>
      </c>
      <c r="G15399" s="83">
        <v>43256</v>
      </c>
      <c r="I15399">
        <v>2018</v>
      </c>
    </row>
    <row r="15400" spans="1:9" x14ac:dyDescent="0.25">
      <c r="A15400" t="s">
        <v>972</v>
      </c>
      <c r="B15400" t="s">
        <v>241</v>
      </c>
      <c r="C15400" s="76" t="s">
        <v>842</v>
      </c>
      <c r="D15400" t="s">
        <v>980</v>
      </c>
      <c r="E15400" s="82">
        <v>6</v>
      </c>
      <c r="F15400" t="s">
        <v>973</v>
      </c>
      <c r="G15400" s="83">
        <v>43266</v>
      </c>
      <c r="I15400">
        <v>2018</v>
      </c>
    </row>
    <row r="15401" spans="1:9" x14ac:dyDescent="0.25">
      <c r="A15401" t="s">
        <v>972</v>
      </c>
      <c r="B15401" t="s">
        <v>240</v>
      </c>
      <c r="C15401" s="76" t="s">
        <v>842</v>
      </c>
      <c r="D15401" t="s">
        <v>980</v>
      </c>
      <c r="E15401" s="82">
        <v>150</v>
      </c>
      <c r="F15401" t="s">
        <v>973</v>
      </c>
      <c r="G15401" s="83">
        <v>43447</v>
      </c>
      <c r="I15401">
        <v>2018</v>
      </c>
    </row>
    <row r="15402" spans="1:9" x14ac:dyDescent="0.25">
      <c r="A15402" t="s">
        <v>972</v>
      </c>
      <c r="B15402" t="s">
        <v>246</v>
      </c>
      <c r="C15402" s="76" t="s">
        <v>842</v>
      </c>
      <c r="D15402" t="s">
        <v>980</v>
      </c>
      <c r="E15402" s="82">
        <v>10</v>
      </c>
      <c r="F15402" t="s">
        <v>973</v>
      </c>
      <c r="G15402" s="83">
        <v>43284</v>
      </c>
      <c r="I15402">
        <v>2018</v>
      </c>
    </row>
    <row r="15403" spans="1:9" x14ac:dyDescent="0.25">
      <c r="A15403" t="s">
        <v>972</v>
      </c>
      <c r="B15403" t="s">
        <v>198</v>
      </c>
      <c r="C15403" s="76" t="s">
        <v>842</v>
      </c>
      <c r="D15403" t="s">
        <v>980</v>
      </c>
      <c r="E15403" s="82">
        <v>5</v>
      </c>
      <c r="F15403" t="s">
        <v>973</v>
      </c>
      <c r="G15403" s="83">
        <v>43361</v>
      </c>
      <c r="I15403">
        <v>2018</v>
      </c>
    </row>
    <row r="15404" spans="1:9" ht="14.45" customHeight="1" x14ac:dyDescent="0.25">
      <c r="A15404" t="s">
        <v>972</v>
      </c>
      <c r="B15404" t="s">
        <v>240</v>
      </c>
      <c r="C15404" s="76" t="s">
        <v>842</v>
      </c>
      <c r="D15404" t="s">
        <v>980</v>
      </c>
      <c r="E15404" s="82">
        <v>5</v>
      </c>
      <c r="F15404" t="s">
        <v>973</v>
      </c>
      <c r="G15404" s="83">
        <v>43251</v>
      </c>
      <c r="I15404">
        <v>2018</v>
      </c>
    </row>
    <row r="15405" spans="1:9" x14ac:dyDescent="0.25">
      <c r="A15405" t="s">
        <v>972</v>
      </c>
      <c r="B15405" t="s">
        <v>125</v>
      </c>
      <c r="C15405" s="76" t="s">
        <v>842</v>
      </c>
      <c r="D15405" t="s">
        <v>980</v>
      </c>
      <c r="E15405" s="82">
        <v>11.4</v>
      </c>
      <c r="F15405" t="s">
        <v>973</v>
      </c>
      <c r="G15405" s="83">
        <v>43252</v>
      </c>
      <c r="I15405">
        <v>2018</v>
      </c>
    </row>
    <row r="15406" spans="1:9" x14ac:dyDescent="0.25">
      <c r="A15406" t="s">
        <v>972</v>
      </c>
      <c r="B15406" t="s">
        <v>232</v>
      </c>
      <c r="C15406" s="76" t="s">
        <v>842</v>
      </c>
      <c r="D15406" t="s">
        <v>980</v>
      </c>
      <c r="E15406" s="82">
        <v>7.6</v>
      </c>
      <c r="F15406" t="s">
        <v>973</v>
      </c>
      <c r="G15406" s="83">
        <v>43265</v>
      </c>
      <c r="I15406">
        <v>2018</v>
      </c>
    </row>
    <row r="15407" spans="1:9" x14ac:dyDescent="0.25">
      <c r="A15407" t="s">
        <v>972</v>
      </c>
      <c r="B15407" t="s">
        <v>126</v>
      </c>
      <c r="C15407" s="76" t="s">
        <v>842</v>
      </c>
      <c r="D15407" t="s">
        <v>980</v>
      </c>
      <c r="E15407" s="82">
        <v>7.6</v>
      </c>
      <c r="F15407" t="s">
        <v>973</v>
      </c>
      <c r="G15407" s="83">
        <v>43347</v>
      </c>
      <c r="I15407">
        <v>2018</v>
      </c>
    </row>
    <row r="15408" spans="1:9" x14ac:dyDescent="0.25">
      <c r="A15408" t="s">
        <v>972</v>
      </c>
      <c r="B15408" t="s">
        <v>95</v>
      </c>
      <c r="C15408" s="76" t="s">
        <v>842</v>
      </c>
      <c r="D15408" t="s">
        <v>980</v>
      </c>
      <c r="E15408" s="82">
        <v>500</v>
      </c>
      <c r="F15408" t="s">
        <v>973</v>
      </c>
      <c r="G15408" s="83">
        <v>43784</v>
      </c>
      <c r="I15408">
        <v>2019</v>
      </c>
    </row>
    <row r="15409" spans="1:9" x14ac:dyDescent="0.25">
      <c r="A15409" t="s">
        <v>972</v>
      </c>
      <c r="B15409" t="s">
        <v>229</v>
      </c>
      <c r="C15409" s="76" t="s">
        <v>842</v>
      </c>
      <c r="D15409" t="s">
        <v>980</v>
      </c>
      <c r="E15409" s="82">
        <v>3.8</v>
      </c>
      <c r="F15409" t="s">
        <v>973</v>
      </c>
      <c r="G15409" s="83">
        <v>43336</v>
      </c>
      <c r="I15409">
        <v>2018</v>
      </c>
    </row>
    <row r="15410" spans="1:9" x14ac:dyDescent="0.25">
      <c r="A15410" t="s">
        <v>972</v>
      </c>
      <c r="B15410" t="s">
        <v>104</v>
      </c>
      <c r="C15410" s="76" t="s">
        <v>842</v>
      </c>
      <c r="D15410" t="s">
        <v>980</v>
      </c>
      <c r="E15410" s="82">
        <v>3.8</v>
      </c>
      <c r="F15410" t="s">
        <v>973</v>
      </c>
      <c r="G15410" s="83">
        <v>43252</v>
      </c>
      <c r="I15410">
        <v>2018</v>
      </c>
    </row>
    <row r="15411" spans="1:9" x14ac:dyDescent="0.25">
      <c r="A15411" t="s">
        <v>972</v>
      </c>
      <c r="B15411" t="s">
        <v>224</v>
      </c>
      <c r="C15411" s="76" t="s">
        <v>842</v>
      </c>
      <c r="D15411" t="s">
        <v>980</v>
      </c>
      <c r="E15411" s="82">
        <v>13.6</v>
      </c>
      <c r="F15411" t="s">
        <v>973</v>
      </c>
      <c r="G15411" s="83">
        <v>43273</v>
      </c>
      <c r="I15411">
        <v>2018</v>
      </c>
    </row>
    <row r="15412" spans="1:9" x14ac:dyDescent="0.25">
      <c r="A15412" t="s">
        <v>972</v>
      </c>
      <c r="B15412" t="s">
        <v>116</v>
      </c>
      <c r="C15412" s="76" t="s">
        <v>842</v>
      </c>
      <c r="D15412" t="s">
        <v>980</v>
      </c>
      <c r="E15412" s="82">
        <v>3</v>
      </c>
      <c r="F15412" t="s">
        <v>973</v>
      </c>
      <c r="G15412" s="83">
        <v>43371</v>
      </c>
      <c r="I15412">
        <v>2018</v>
      </c>
    </row>
    <row r="15413" spans="1:9" x14ac:dyDescent="0.25">
      <c r="A15413" t="s">
        <v>972</v>
      </c>
      <c r="B15413" t="s">
        <v>93</v>
      </c>
      <c r="C15413" s="76" t="s">
        <v>842</v>
      </c>
      <c r="D15413" t="s">
        <v>980</v>
      </c>
      <c r="E15413" s="82">
        <v>12</v>
      </c>
      <c r="F15413" t="s">
        <v>973</v>
      </c>
      <c r="G15413" s="83">
        <v>43252</v>
      </c>
      <c r="I15413">
        <v>2018</v>
      </c>
    </row>
    <row r="15414" spans="1:9" x14ac:dyDescent="0.25">
      <c r="A15414" t="s">
        <v>972</v>
      </c>
      <c r="B15414" t="s">
        <v>133</v>
      </c>
      <c r="C15414" s="76" t="s">
        <v>842</v>
      </c>
      <c r="D15414" t="s">
        <v>980</v>
      </c>
      <c r="E15414" s="82">
        <v>7.6</v>
      </c>
      <c r="F15414" t="s">
        <v>973</v>
      </c>
      <c r="G15414" s="83">
        <v>43321</v>
      </c>
      <c r="I15414">
        <v>2018</v>
      </c>
    </row>
    <row r="15415" spans="1:9" x14ac:dyDescent="0.25">
      <c r="A15415" t="s">
        <v>972</v>
      </c>
      <c r="B15415" t="s">
        <v>171</v>
      </c>
      <c r="C15415" s="76" t="s">
        <v>842</v>
      </c>
      <c r="D15415" t="s">
        <v>980</v>
      </c>
      <c r="E15415" s="82">
        <v>10</v>
      </c>
      <c r="F15415" t="s">
        <v>973</v>
      </c>
      <c r="G15415" s="83">
        <v>43300</v>
      </c>
      <c r="I15415">
        <v>2018</v>
      </c>
    </row>
    <row r="15416" spans="1:9" x14ac:dyDescent="0.25">
      <c r="A15416" t="s">
        <v>972</v>
      </c>
      <c r="B15416" t="s">
        <v>246</v>
      </c>
      <c r="C15416" s="76" t="s">
        <v>842</v>
      </c>
      <c r="D15416" t="s">
        <v>980</v>
      </c>
      <c r="E15416" s="82">
        <v>7.6</v>
      </c>
      <c r="F15416" t="s">
        <v>973</v>
      </c>
      <c r="G15416" s="83">
        <v>43305</v>
      </c>
      <c r="I15416">
        <v>2018</v>
      </c>
    </row>
    <row r="15417" spans="1:9" x14ac:dyDescent="0.25">
      <c r="A15417" t="s">
        <v>972</v>
      </c>
      <c r="B15417" t="s">
        <v>121</v>
      </c>
      <c r="C15417" s="76" t="s">
        <v>842</v>
      </c>
      <c r="D15417" t="s">
        <v>980</v>
      </c>
      <c r="E15417" s="82">
        <v>7.6</v>
      </c>
      <c r="F15417" t="s">
        <v>973</v>
      </c>
      <c r="G15417" s="83">
        <v>43266</v>
      </c>
      <c r="I15417">
        <v>2018</v>
      </c>
    </row>
    <row r="15418" spans="1:9" x14ac:dyDescent="0.25">
      <c r="A15418" t="s">
        <v>972</v>
      </c>
      <c r="B15418" t="s">
        <v>230</v>
      </c>
      <c r="C15418" s="76" t="s">
        <v>842</v>
      </c>
      <c r="D15418" t="s">
        <v>980</v>
      </c>
      <c r="E15418" s="82">
        <v>3.8</v>
      </c>
      <c r="F15418" t="s">
        <v>973</v>
      </c>
      <c r="G15418" s="83">
        <v>43307</v>
      </c>
      <c r="I15418">
        <v>2018</v>
      </c>
    </row>
    <row r="15419" spans="1:9" x14ac:dyDescent="0.25">
      <c r="A15419" t="s">
        <v>972</v>
      </c>
      <c r="B15419" t="s">
        <v>8</v>
      </c>
      <c r="C15419" s="76" t="s">
        <v>842</v>
      </c>
      <c r="D15419" t="s">
        <v>980</v>
      </c>
      <c r="E15419" s="82">
        <v>7.6</v>
      </c>
      <c r="F15419" t="s">
        <v>973</v>
      </c>
      <c r="G15419" s="83">
        <v>43264</v>
      </c>
      <c r="I15419">
        <v>2018</v>
      </c>
    </row>
    <row r="15420" spans="1:9" x14ac:dyDescent="0.25">
      <c r="A15420" t="s">
        <v>972</v>
      </c>
      <c r="B15420" t="s">
        <v>223</v>
      </c>
      <c r="C15420" s="76" t="s">
        <v>842</v>
      </c>
      <c r="D15420" t="s">
        <v>980</v>
      </c>
      <c r="E15420" s="82">
        <v>7.6</v>
      </c>
      <c r="F15420" t="s">
        <v>973</v>
      </c>
      <c r="G15420" s="83">
        <v>43305</v>
      </c>
      <c r="I15420">
        <v>2018</v>
      </c>
    </row>
    <row r="15421" spans="1:9" x14ac:dyDescent="0.25">
      <c r="A15421" t="s">
        <v>972</v>
      </c>
      <c r="B15421" t="s">
        <v>247</v>
      </c>
      <c r="C15421" s="76" t="s">
        <v>842</v>
      </c>
      <c r="D15421" t="s">
        <v>980</v>
      </c>
      <c r="E15421" s="82">
        <v>128</v>
      </c>
      <c r="F15421" t="s">
        <v>973</v>
      </c>
      <c r="G15421" s="83">
        <v>44098</v>
      </c>
      <c r="I15421">
        <v>2020</v>
      </c>
    </row>
    <row r="15422" spans="1:9" x14ac:dyDescent="0.25">
      <c r="A15422" t="s">
        <v>972</v>
      </c>
      <c r="B15422" t="s">
        <v>203</v>
      </c>
      <c r="C15422" s="76" t="s">
        <v>842</v>
      </c>
      <c r="D15422" t="s">
        <v>980</v>
      </c>
      <c r="E15422" s="82">
        <v>7.68</v>
      </c>
      <c r="F15422" t="s">
        <v>973</v>
      </c>
      <c r="G15422" s="83">
        <v>43294</v>
      </c>
      <c r="I15422">
        <v>2018</v>
      </c>
    </row>
    <row r="15423" spans="1:9" x14ac:dyDescent="0.25">
      <c r="A15423" t="s">
        <v>972</v>
      </c>
      <c r="B15423" t="s">
        <v>203</v>
      </c>
      <c r="C15423" s="76" t="s">
        <v>842</v>
      </c>
      <c r="D15423" t="s">
        <v>980</v>
      </c>
      <c r="E15423" s="82">
        <v>8.64</v>
      </c>
      <c r="F15423" t="s">
        <v>973</v>
      </c>
      <c r="G15423" s="83">
        <v>43313</v>
      </c>
      <c r="I15423">
        <v>2018</v>
      </c>
    </row>
    <row r="15424" spans="1:9" x14ac:dyDescent="0.25">
      <c r="A15424" t="s">
        <v>972</v>
      </c>
      <c r="B15424" t="s">
        <v>178</v>
      </c>
      <c r="C15424" s="76" t="s">
        <v>842</v>
      </c>
      <c r="D15424" t="s">
        <v>980</v>
      </c>
      <c r="E15424" s="82">
        <v>4.2</v>
      </c>
      <c r="F15424" t="s">
        <v>973</v>
      </c>
      <c r="G15424" s="83">
        <v>43369</v>
      </c>
      <c r="I15424">
        <v>2018</v>
      </c>
    </row>
    <row r="15425" spans="1:9" x14ac:dyDescent="0.25">
      <c r="A15425" t="s">
        <v>972</v>
      </c>
      <c r="B15425" t="s">
        <v>177</v>
      </c>
      <c r="C15425" s="76" t="s">
        <v>842</v>
      </c>
      <c r="D15425" t="s">
        <v>980</v>
      </c>
      <c r="E15425" s="82">
        <v>3.5</v>
      </c>
      <c r="F15425" t="s">
        <v>973</v>
      </c>
      <c r="G15425" s="83">
        <v>43315</v>
      </c>
      <c r="I15425">
        <v>2018</v>
      </c>
    </row>
    <row r="15426" spans="1:9" x14ac:dyDescent="0.25">
      <c r="A15426" t="s">
        <v>972</v>
      </c>
      <c r="B15426" t="s">
        <v>100</v>
      </c>
      <c r="C15426" s="76" t="s">
        <v>842</v>
      </c>
      <c r="D15426" t="s">
        <v>980</v>
      </c>
      <c r="E15426" s="82">
        <v>7.6</v>
      </c>
      <c r="F15426" t="s">
        <v>973</v>
      </c>
      <c r="G15426" s="83">
        <v>43354</v>
      </c>
      <c r="I15426">
        <v>2018</v>
      </c>
    </row>
    <row r="15427" spans="1:9" x14ac:dyDescent="0.25">
      <c r="A15427" t="s">
        <v>972</v>
      </c>
      <c r="B15427" t="s">
        <v>245</v>
      </c>
      <c r="C15427" s="76" t="s">
        <v>842</v>
      </c>
      <c r="D15427" t="s">
        <v>980</v>
      </c>
      <c r="E15427" s="82">
        <v>5.8</v>
      </c>
      <c r="F15427" t="s">
        <v>973</v>
      </c>
      <c r="G15427" s="83">
        <v>43287</v>
      </c>
      <c r="I15427">
        <v>2018</v>
      </c>
    </row>
    <row r="15428" spans="1:9" x14ac:dyDescent="0.25">
      <c r="A15428" t="s">
        <v>972</v>
      </c>
      <c r="B15428" t="s">
        <v>71</v>
      </c>
      <c r="C15428" s="76" t="s">
        <v>842</v>
      </c>
      <c r="D15428" t="s">
        <v>980</v>
      </c>
      <c r="E15428" s="82">
        <v>6.09</v>
      </c>
      <c r="F15428" t="s">
        <v>973</v>
      </c>
      <c r="G15428" s="83">
        <v>43266</v>
      </c>
      <c r="I15428">
        <v>2018</v>
      </c>
    </row>
    <row r="15429" spans="1:9" x14ac:dyDescent="0.25">
      <c r="A15429" t="s">
        <v>972</v>
      </c>
      <c r="B15429" t="s">
        <v>2</v>
      </c>
      <c r="C15429" s="76" t="s">
        <v>842</v>
      </c>
      <c r="D15429" t="s">
        <v>980</v>
      </c>
      <c r="E15429" s="82">
        <v>10</v>
      </c>
      <c r="F15429" t="s">
        <v>973</v>
      </c>
      <c r="G15429" s="83">
        <v>43318</v>
      </c>
      <c r="I15429">
        <v>2018</v>
      </c>
    </row>
    <row r="15430" spans="1:9" x14ac:dyDescent="0.25">
      <c r="A15430" t="s">
        <v>972</v>
      </c>
      <c r="B15430" t="s">
        <v>241</v>
      </c>
      <c r="C15430" s="76" t="s">
        <v>842</v>
      </c>
      <c r="D15430" t="s">
        <v>980</v>
      </c>
      <c r="E15430" s="82">
        <v>7.6</v>
      </c>
      <c r="F15430" t="s">
        <v>973</v>
      </c>
      <c r="G15430" s="83">
        <v>43266</v>
      </c>
      <c r="I15430">
        <v>2018</v>
      </c>
    </row>
    <row r="15431" spans="1:9" x14ac:dyDescent="0.25">
      <c r="A15431" t="s">
        <v>972</v>
      </c>
      <c r="B15431" t="s">
        <v>128</v>
      </c>
      <c r="C15431" s="76" t="s">
        <v>842</v>
      </c>
      <c r="D15431" t="s">
        <v>980</v>
      </c>
      <c r="E15431" s="82">
        <v>7.6</v>
      </c>
      <c r="F15431" t="s">
        <v>973</v>
      </c>
      <c r="G15431" s="83">
        <v>43252</v>
      </c>
      <c r="I15431">
        <v>2018</v>
      </c>
    </row>
    <row r="15432" spans="1:9" x14ac:dyDescent="0.25">
      <c r="A15432" t="s">
        <v>972</v>
      </c>
      <c r="B15432" t="s">
        <v>232</v>
      </c>
      <c r="C15432" s="76" t="s">
        <v>842</v>
      </c>
      <c r="D15432" t="s">
        <v>980</v>
      </c>
      <c r="E15432" s="82">
        <v>5.2</v>
      </c>
      <c r="F15432" t="s">
        <v>973</v>
      </c>
      <c r="G15432" s="83">
        <v>43294</v>
      </c>
      <c r="I15432">
        <v>2018</v>
      </c>
    </row>
    <row r="15433" spans="1:9" x14ac:dyDescent="0.25">
      <c r="A15433" t="s">
        <v>972</v>
      </c>
      <c r="B15433" t="s">
        <v>79</v>
      </c>
      <c r="C15433" s="76" t="s">
        <v>842</v>
      </c>
      <c r="D15433" t="s">
        <v>980</v>
      </c>
      <c r="E15433" s="82">
        <v>9</v>
      </c>
      <c r="F15433" t="s">
        <v>973</v>
      </c>
      <c r="G15433" s="83">
        <v>43368</v>
      </c>
      <c r="I15433">
        <v>2018</v>
      </c>
    </row>
    <row r="15434" spans="1:9" x14ac:dyDescent="0.25">
      <c r="A15434" t="s">
        <v>972</v>
      </c>
      <c r="B15434" t="s">
        <v>121</v>
      </c>
      <c r="C15434" s="76" t="s">
        <v>842</v>
      </c>
      <c r="D15434" t="s">
        <v>980</v>
      </c>
      <c r="E15434" s="82">
        <v>16</v>
      </c>
      <c r="F15434" t="s">
        <v>973</v>
      </c>
      <c r="G15434" s="83">
        <v>43334</v>
      </c>
      <c r="I15434">
        <v>2018</v>
      </c>
    </row>
    <row r="15435" spans="1:9" x14ac:dyDescent="0.25">
      <c r="A15435" t="s">
        <v>972</v>
      </c>
      <c r="B15435" t="s">
        <v>122</v>
      </c>
      <c r="C15435" s="76" t="s">
        <v>842</v>
      </c>
      <c r="D15435" t="s">
        <v>980</v>
      </c>
      <c r="E15435" s="82">
        <v>5</v>
      </c>
      <c r="F15435" t="s">
        <v>973</v>
      </c>
      <c r="G15435" s="83">
        <v>43277</v>
      </c>
      <c r="I15435">
        <v>2018</v>
      </c>
    </row>
    <row r="15436" spans="1:9" x14ac:dyDescent="0.25">
      <c r="A15436" t="s">
        <v>972</v>
      </c>
      <c r="B15436" t="s">
        <v>124</v>
      </c>
      <c r="C15436" s="76" t="s">
        <v>842</v>
      </c>
      <c r="D15436" t="s">
        <v>980</v>
      </c>
      <c r="E15436" s="82">
        <v>5.9</v>
      </c>
      <c r="F15436" t="s">
        <v>973</v>
      </c>
      <c r="G15436" s="83">
        <v>43301</v>
      </c>
      <c r="I15436">
        <v>2018</v>
      </c>
    </row>
    <row r="15437" spans="1:9" x14ac:dyDescent="0.25">
      <c r="A15437" t="s">
        <v>972</v>
      </c>
      <c r="B15437" t="s">
        <v>77</v>
      </c>
      <c r="C15437" s="76" t="s">
        <v>842</v>
      </c>
      <c r="D15437" t="s">
        <v>980</v>
      </c>
      <c r="E15437" s="82">
        <v>3</v>
      </c>
      <c r="F15437" t="s">
        <v>973</v>
      </c>
      <c r="G15437" s="83">
        <v>43245</v>
      </c>
      <c r="I15437">
        <v>2018</v>
      </c>
    </row>
    <row r="15438" spans="1:9" x14ac:dyDescent="0.25">
      <c r="A15438" t="s">
        <v>972</v>
      </c>
      <c r="B15438" t="s">
        <v>198</v>
      </c>
      <c r="C15438" s="76" t="s">
        <v>842</v>
      </c>
      <c r="D15438" t="s">
        <v>980</v>
      </c>
      <c r="E15438" s="82">
        <v>15</v>
      </c>
      <c r="F15438" t="s">
        <v>973</v>
      </c>
      <c r="G15438" s="83">
        <v>43322</v>
      </c>
      <c r="I15438">
        <v>2018</v>
      </c>
    </row>
    <row r="15439" spans="1:9" x14ac:dyDescent="0.25">
      <c r="A15439" t="s">
        <v>972</v>
      </c>
      <c r="B15439" t="s">
        <v>142</v>
      </c>
      <c r="C15439" s="76" t="s">
        <v>842</v>
      </c>
      <c r="D15439" t="s">
        <v>980</v>
      </c>
      <c r="E15439" s="82">
        <v>15.3</v>
      </c>
      <c r="F15439" t="s">
        <v>973</v>
      </c>
      <c r="G15439" s="83">
        <v>43451</v>
      </c>
      <c r="I15439">
        <v>2018</v>
      </c>
    </row>
    <row r="15440" spans="1:9" x14ac:dyDescent="0.25">
      <c r="A15440" t="s">
        <v>972</v>
      </c>
      <c r="B15440" t="s">
        <v>151</v>
      </c>
      <c r="C15440" s="76" t="s">
        <v>842</v>
      </c>
      <c r="D15440" t="s">
        <v>980</v>
      </c>
      <c r="E15440" s="82">
        <v>6</v>
      </c>
      <c r="F15440" t="s">
        <v>973</v>
      </c>
      <c r="G15440" s="83">
        <v>43284</v>
      </c>
      <c r="I15440">
        <v>2018</v>
      </c>
    </row>
    <row r="15441" spans="1:9" x14ac:dyDescent="0.25">
      <c r="A15441" t="s">
        <v>972</v>
      </c>
      <c r="B15441" t="s">
        <v>240</v>
      </c>
      <c r="C15441" s="76" t="s">
        <v>842</v>
      </c>
      <c r="D15441" t="s">
        <v>980</v>
      </c>
      <c r="E15441" s="82">
        <v>5</v>
      </c>
      <c r="F15441" t="s">
        <v>973</v>
      </c>
      <c r="G15441" s="83">
        <v>43327</v>
      </c>
      <c r="I15441">
        <v>2018</v>
      </c>
    </row>
    <row r="15442" spans="1:9" x14ac:dyDescent="0.25">
      <c r="A15442" t="s">
        <v>972</v>
      </c>
      <c r="B15442" t="s">
        <v>183</v>
      </c>
      <c r="C15442" s="76" t="s">
        <v>842</v>
      </c>
      <c r="D15442" t="s">
        <v>980</v>
      </c>
      <c r="E15442" s="82">
        <v>6</v>
      </c>
      <c r="F15442" t="s">
        <v>973</v>
      </c>
      <c r="G15442" s="83">
        <v>43362</v>
      </c>
      <c r="I15442">
        <v>2018</v>
      </c>
    </row>
    <row r="15443" spans="1:9" x14ac:dyDescent="0.25">
      <c r="A15443" t="s">
        <v>972</v>
      </c>
      <c r="B15443" t="s">
        <v>106</v>
      </c>
      <c r="C15443" s="76" t="s">
        <v>842</v>
      </c>
      <c r="D15443" t="s">
        <v>980</v>
      </c>
      <c r="E15443" s="82">
        <v>5</v>
      </c>
      <c r="F15443" t="s">
        <v>973</v>
      </c>
      <c r="G15443" s="83">
        <v>43277</v>
      </c>
      <c r="I15443">
        <v>2018</v>
      </c>
    </row>
    <row r="15444" spans="1:9" x14ac:dyDescent="0.25">
      <c r="A15444" t="s">
        <v>972</v>
      </c>
      <c r="B15444" t="s">
        <v>242</v>
      </c>
      <c r="C15444" s="76" t="s">
        <v>842</v>
      </c>
      <c r="D15444" t="s">
        <v>980</v>
      </c>
      <c r="E15444" s="82">
        <v>15</v>
      </c>
      <c r="F15444" t="s">
        <v>973</v>
      </c>
      <c r="G15444" s="83">
        <v>43340</v>
      </c>
      <c r="I15444">
        <v>2018</v>
      </c>
    </row>
    <row r="15445" spans="1:9" x14ac:dyDescent="0.25">
      <c r="A15445" t="s">
        <v>972</v>
      </c>
      <c r="B15445" t="s">
        <v>101</v>
      </c>
      <c r="C15445" s="76" t="s">
        <v>842</v>
      </c>
      <c r="D15445" t="s">
        <v>980</v>
      </c>
      <c r="E15445" s="82">
        <v>10</v>
      </c>
      <c r="F15445" t="s">
        <v>973</v>
      </c>
      <c r="G15445" s="83">
        <v>43306</v>
      </c>
      <c r="I15445">
        <v>2018</v>
      </c>
    </row>
    <row r="15446" spans="1:9" x14ac:dyDescent="0.25">
      <c r="A15446" t="s">
        <v>972</v>
      </c>
      <c r="B15446" t="s">
        <v>235</v>
      </c>
      <c r="C15446" s="76" t="s">
        <v>842</v>
      </c>
      <c r="D15446" t="s">
        <v>980</v>
      </c>
      <c r="E15446" s="82">
        <v>3.8</v>
      </c>
      <c r="F15446" t="s">
        <v>973</v>
      </c>
      <c r="G15446" s="83">
        <v>43322</v>
      </c>
      <c r="I15446">
        <v>2018</v>
      </c>
    </row>
    <row r="15447" spans="1:9" x14ac:dyDescent="0.25">
      <c r="A15447" t="s">
        <v>972</v>
      </c>
      <c r="B15447" t="s">
        <v>93</v>
      </c>
      <c r="C15447" s="76" t="s">
        <v>842</v>
      </c>
      <c r="D15447" t="s">
        <v>980</v>
      </c>
      <c r="E15447" s="82">
        <v>4.5999999999999996</v>
      </c>
      <c r="F15447" t="s">
        <v>973</v>
      </c>
      <c r="G15447" s="83">
        <v>43308</v>
      </c>
      <c r="I15447">
        <v>2018</v>
      </c>
    </row>
    <row r="15448" spans="1:9" x14ac:dyDescent="0.25">
      <c r="A15448" t="s">
        <v>972</v>
      </c>
      <c r="B15448" t="s">
        <v>138</v>
      </c>
      <c r="C15448" s="76" t="s">
        <v>842</v>
      </c>
      <c r="D15448" t="s">
        <v>980</v>
      </c>
      <c r="E15448" s="82">
        <v>150</v>
      </c>
      <c r="F15448" t="s">
        <v>973</v>
      </c>
      <c r="G15448" s="83">
        <v>43698</v>
      </c>
      <c r="I15448">
        <v>2019</v>
      </c>
    </row>
    <row r="15449" spans="1:9" x14ac:dyDescent="0.25">
      <c r="A15449" t="s">
        <v>972</v>
      </c>
      <c r="B15449" t="s">
        <v>11</v>
      </c>
      <c r="C15449" s="76" t="s">
        <v>842</v>
      </c>
      <c r="D15449" t="s">
        <v>980</v>
      </c>
      <c r="E15449" s="82">
        <v>500</v>
      </c>
      <c r="F15449" t="s">
        <v>973</v>
      </c>
      <c r="G15449" s="83">
        <v>44134</v>
      </c>
      <c r="I15449">
        <v>2020</v>
      </c>
    </row>
    <row r="15450" spans="1:9" x14ac:dyDescent="0.25">
      <c r="A15450" t="s">
        <v>972</v>
      </c>
      <c r="B15450" t="s">
        <v>240</v>
      </c>
      <c r="C15450" s="76" t="s">
        <v>842</v>
      </c>
      <c r="D15450" t="s">
        <v>980</v>
      </c>
      <c r="E15450" s="82">
        <v>5.2</v>
      </c>
      <c r="F15450" t="s">
        <v>973</v>
      </c>
      <c r="G15450" s="83">
        <v>43291</v>
      </c>
      <c r="I15450">
        <v>2018</v>
      </c>
    </row>
    <row r="15451" spans="1:9" x14ac:dyDescent="0.25">
      <c r="A15451" t="s">
        <v>972</v>
      </c>
      <c r="B15451" t="s">
        <v>151</v>
      </c>
      <c r="C15451" s="76" t="s">
        <v>842</v>
      </c>
      <c r="D15451" t="s">
        <v>980</v>
      </c>
      <c r="E15451" s="82">
        <v>500</v>
      </c>
      <c r="F15451" t="s">
        <v>973</v>
      </c>
      <c r="G15451" s="83">
        <v>44061</v>
      </c>
      <c r="I15451">
        <v>2020</v>
      </c>
    </row>
    <row r="15452" spans="1:9" x14ac:dyDescent="0.25">
      <c r="A15452" t="s">
        <v>972</v>
      </c>
      <c r="B15452" t="s">
        <v>71</v>
      </c>
      <c r="C15452" s="76" t="s">
        <v>842</v>
      </c>
      <c r="D15452" t="s">
        <v>980</v>
      </c>
      <c r="E15452" s="82">
        <v>28.8</v>
      </c>
      <c r="F15452" t="s">
        <v>973</v>
      </c>
      <c r="G15452" s="83">
        <v>43324</v>
      </c>
      <c r="I15452">
        <v>2018</v>
      </c>
    </row>
    <row r="15453" spans="1:9" x14ac:dyDescent="0.25">
      <c r="A15453" t="s">
        <v>972</v>
      </c>
      <c r="B15453" t="s">
        <v>253</v>
      </c>
      <c r="C15453" s="76" t="s">
        <v>842</v>
      </c>
      <c r="D15453" t="s">
        <v>980</v>
      </c>
      <c r="E15453" s="82">
        <v>140</v>
      </c>
      <c r="F15453" t="s">
        <v>973</v>
      </c>
      <c r="G15453" s="83">
        <v>43438</v>
      </c>
      <c r="I15453">
        <v>2018</v>
      </c>
    </row>
    <row r="15454" spans="1:9" x14ac:dyDescent="0.25">
      <c r="A15454" t="s">
        <v>972</v>
      </c>
      <c r="B15454" t="s">
        <v>78</v>
      </c>
      <c r="C15454" s="76" t="s">
        <v>842</v>
      </c>
      <c r="D15454" t="s">
        <v>980</v>
      </c>
      <c r="E15454" s="82">
        <v>5</v>
      </c>
      <c r="F15454" t="s">
        <v>973</v>
      </c>
      <c r="G15454" s="83">
        <v>43286</v>
      </c>
      <c r="I15454">
        <v>2018</v>
      </c>
    </row>
    <row r="15455" spans="1:9" x14ac:dyDescent="0.25">
      <c r="A15455" t="s">
        <v>972</v>
      </c>
      <c r="B15455" t="s">
        <v>112</v>
      </c>
      <c r="C15455" s="76" t="s">
        <v>842</v>
      </c>
      <c r="D15455" t="s">
        <v>980</v>
      </c>
      <c r="E15455" s="82">
        <v>10</v>
      </c>
      <c r="F15455" t="s">
        <v>973</v>
      </c>
      <c r="G15455" s="83">
        <v>43252</v>
      </c>
      <c r="I15455">
        <v>2018</v>
      </c>
    </row>
    <row r="15456" spans="1:9" x14ac:dyDescent="0.25">
      <c r="A15456" t="s">
        <v>972</v>
      </c>
      <c r="B15456" t="s">
        <v>136</v>
      </c>
      <c r="C15456" s="76" t="s">
        <v>842</v>
      </c>
      <c r="D15456" t="s">
        <v>980</v>
      </c>
      <c r="E15456" s="82">
        <v>5</v>
      </c>
      <c r="F15456" t="s">
        <v>973</v>
      </c>
      <c r="G15456" s="83">
        <v>43312</v>
      </c>
      <c r="I15456">
        <v>2018</v>
      </c>
    </row>
    <row r="15457" spans="1:9" x14ac:dyDescent="0.25">
      <c r="A15457" t="s">
        <v>972</v>
      </c>
      <c r="B15457" t="s">
        <v>177</v>
      </c>
      <c r="C15457" s="76" t="s">
        <v>842</v>
      </c>
      <c r="D15457" t="s">
        <v>980</v>
      </c>
      <c r="E15457" s="82">
        <v>3.3</v>
      </c>
      <c r="F15457" t="s">
        <v>973</v>
      </c>
      <c r="G15457" s="83">
        <v>43273</v>
      </c>
      <c r="I15457">
        <v>2018</v>
      </c>
    </row>
    <row r="15458" spans="1:9" x14ac:dyDescent="0.25">
      <c r="A15458" t="s">
        <v>972</v>
      </c>
      <c r="B15458" t="s">
        <v>106</v>
      </c>
      <c r="C15458" s="76" t="s">
        <v>842</v>
      </c>
      <c r="D15458" t="s">
        <v>980</v>
      </c>
      <c r="E15458" s="82">
        <v>3.3</v>
      </c>
      <c r="F15458" t="s">
        <v>973</v>
      </c>
      <c r="G15458" s="83">
        <v>43493</v>
      </c>
      <c r="I15458">
        <v>2019</v>
      </c>
    </row>
    <row r="15459" spans="1:9" x14ac:dyDescent="0.25">
      <c r="A15459" t="s">
        <v>972</v>
      </c>
      <c r="B15459" t="s">
        <v>185</v>
      </c>
      <c r="C15459" s="76" t="s">
        <v>842</v>
      </c>
      <c r="D15459" t="s">
        <v>980</v>
      </c>
      <c r="E15459" s="82">
        <v>5.2</v>
      </c>
      <c r="F15459" t="s">
        <v>973</v>
      </c>
      <c r="G15459" s="83">
        <v>43258</v>
      </c>
      <c r="I15459">
        <v>2018</v>
      </c>
    </row>
    <row r="15460" spans="1:9" x14ac:dyDescent="0.25">
      <c r="A15460" t="s">
        <v>972</v>
      </c>
      <c r="B15460" t="s">
        <v>205</v>
      </c>
      <c r="C15460" s="76" t="s">
        <v>842</v>
      </c>
      <c r="D15460" t="s">
        <v>980</v>
      </c>
      <c r="E15460" s="82">
        <v>10</v>
      </c>
      <c r="F15460" t="s">
        <v>973</v>
      </c>
      <c r="G15460" s="83">
        <v>43305</v>
      </c>
      <c r="I15460">
        <v>2018</v>
      </c>
    </row>
    <row r="15461" spans="1:9" x14ac:dyDescent="0.25">
      <c r="A15461" t="s">
        <v>972</v>
      </c>
      <c r="B15461" t="s">
        <v>223</v>
      </c>
      <c r="C15461" s="76" t="s">
        <v>842</v>
      </c>
      <c r="D15461" t="s">
        <v>980</v>
      </c>
      <c r="E15461" s="82">
        <v>7.6</v>
      </c>
      <c r="F15461" t="s">
        <v>973</v>
      </c>
      <c r="G15461" s="83">
        <v>43294</v>
      </c>
      <c r="I15461">
        <v>2018</v>
      </c>
    </row>
    <row r="15462" spans="1:9" x14ac:dyDescent="0.25">
      <c r="A15462" t="s">
        <v>972</v>
      </c>
      <c r="B15462" t="s">
        <v>78</v>
      </c>
      <c r="C15462" s="76" t="s">
        <v>842</v>
      </c>
      <c r="D15462" t="s">
        <v>980</v>
      </c>
      <c r="E15462" s="82">
        <v>6</v>
      </c>
      <c r="F15462" t="s">
        <v>973</v>
      </c>
      <c r="G15462" s="83">
        <v>43347</v>
      </c>
      <c r="I15462">
        <v>2018</v>
      </c>
    </row>
    <row r="15463" spans="1:9" x14ac:dyDescent="0.25">
      <c r="A15463" t="s">
        <v>972</v>
      </c>
      <c r="B15463" t="s">
        <v>215</v>
      </c>
      <c r="C15463" s="76" t="s">
        <v>842</v>
      </c>
      <c r="D15463" t="s">
        <v>980</v>
      </c>
      <c r="E15463" s="82">
        <v>5</v>
      </c>
      <c r="F15463" t="s">
        <v>973</v>
      </c>
      <c r="G15463" s="83">
        <v>43252</v>
      </c>
      <c r="I15463">
        <v>2018</v>
      </c>
    </row>
    <row r="15464" spans="1:9" x14ac:dyDescent="0.25">
      <c r="A15464" t="s">
        <v>972</v>
      </c>
      <c r="B15464" t="s">
        <v>205</v>
      </c>
      <c r="C15464" s="76" t="s">
        <v>842</v>
      </c>
      <c r="D15464" t="s">
        <v>980</v>
      </c>
      <c r="E15464" s="82">
        <v>150</v>
      </c>
      <c r="F15464" t="s">
        <v>973</v>
      </c>
      <c r="G15464" s="83">
        <v>43783</v>
      </c>
      <c r="I15464">
        <v>2019</v>
      </c>
    </row>
    <row r="15465" spans="1:9" x14ac:dyDescent="0.25">
      <c r="A15465" t="s">
        <v>972</v>
      </c>
      <c r="B15465" t="s">
        <v>248</v>
      </c>
      <c r="C15465" s="76" t="s">
        <v>842</v>
      </c>
      <c r="D15465" t="s">
        <v>980</v>
      </c>
      <c r="E15465" s="82">
        <v>2.88</v>
      </c>
      <c r="F15465" t="s">
        <v>973</v>
      </c>
      <c r="G15465" s="83">
        <v>43255</v>
      </c>
      <c r="I15465">
        <v>2018</v>
      </c>
    </row>
    <row r="15466" spans="1:9" x14ac:dyDescent="0.25">
      <c r="A15466" t="s">
        <v>972</v>
      </c>
      <c r="B15466" t="s">
        <v>86</v>
      </c>
      <c r="C15466" s="76" t="s">
        <v>842</v>
      </c>
      <c r="D15466" t="s">
        <v>980</v>
      </c>
      <c r="E15466" s="82">
        <v>5</v>
      </c>
      <c r="F15466" t="s">
        <v>973</v>
      </c>
      <c r="G15466" s="83">
        <v>43258</v>
      </c>
      <c r="I15466">
        <v>2018</v>
      </c>
    </row>
    <row r="15467" spans="1:9" x14ac:dyDescent="0.25">
      <c r="A15467" t="s">
        <v>972</v>
      </c>
      <c r="B15467" t="s">
        <v>151</v>
      </c>
      <c r="C15467" s="76" t="s">
        <v>842</v>
      </c>
      <c r="D15467" t="s">
        <v>980</v>
      </c>
      <c r="E15467" s="82">
        <v>7.6</v>
      </c>
      <c r="F15467" t="s">
        <v>973</v>
      </c>
      <c r="G15467" s="83">
        <v>43361</v>
      </c>
      <c r="I15467">
        <v>2018</v>
      </c>
    </row>
    <row r="15468" spans="1:9" x14ac:dyDescent="0.25">
      <c r="A15468" t="s">
        <v>972</v>
      </c>
      <c r="B15468" t="s">
        <v>150</v>
      </c>
      <c r="C15468" s="76" t="s">
        <v>842</v>
      </c>
      <c r="D15468" t="s">
        <v>980</v>
      </c>
      <c r="E15468" s="82">
        <v>1.1399999999999999</v>
      </c>
      <c r="F15468" t="s">
        <v>973</v>
      </c>
      <c r="G15468" s="83">
        <v>39326</v>
      </c>
      <c r="I15468">
        <v>2007</v>
      </c>
    </row>
    <row r="15469" spans="1:9" x14ac:dyDescent="0.25">
      <c r="A15469" t="s">
        <v>972</v>
      </c>
      <c r="B15469" t="s">
        <v>245</v>
      </c>
      <c r="C15469" s="76" t="s">
        <v>842</v>
      </c>
      <c r="D15469" t="s">
        <v>980</v>
      </c>
      <c r="E15469" s="82">
        <v>5</v>
      </c>
      <c r="F15469" t="s">
        <v>973</v>
      </c>
      <c r="G15469" s="83">
        <v>43350</v>
      </c>
      <c r="I15469">
        <v>2018</v>
      </c>
    </row>
    <row r="15470" spans="1:9" x14ac:dyDescent="0.25">
      <c r="A15470" t="s">
        <v>972</v>
      </c>
      <c r="B15470" t="s">
        <v>247</v>
      </c>
      <c r="C15470" s="76" t="s">
        <v>842</v>
      </c>
      <c r="D15470" t="s">
        <v>980</v>
      </c>
      <c r="E15470" s="82">
        <v>50</v>
      </c>
      <c r="F15470" t="s">
        <v>973</v>
      </c>
      <c r="G15470" s="83">
        <v>43378</v>
      </c>
      <c r="I15470">
        <v>2018</v>
      </c>
    </row>
    <row r="15471" spans="1:9" x14ac:dyDescent="0.25">
      <c r="A15471" t="s">
        <v>972</v>
      </c>
      <c r="B15471" t="s">
        <v>121</v>
      </c>
      <c r="C15471" s="76" t="s">
        <v>842</v>
      </c>
      <c r="D15471" t="s">
        <v>980</v>
      </c>
      <c r="E15471" s="82">
        <v>22.8</v>
      </c>
      <c r="F15471" t="s">
        <v>973</v>
      </c>
      <c r="G15471" s="83">
        <v>43423</v>
      </c>
      <c r="I15471">
        <v>2018</v>
      </c>
    </row>
    <row r="15472" spans="1:9" x14ac:dyDescent="0.25">
      <c r="A15472" t="s">
        <v>972</v>
      </c>
      <c r="B15472" t="s">
        <v>205</v>
      </c>
      <c r="C15472" s="76" t="s">
        <v>842</v>
      </c>
      <c r="D15472" t="s">
        <v>980</v>
      </c>
      <c r="E15472" s="82">
        <v>149.9</v>
      </c>
      <c r="F15472" t="s">
        <v>973</v>
      </c>
      <c r="G15472" s="83">
        <v>43454</v>
      </c>
      <c r="I15472">
        <v>2018</v>
      </c>
    </row>
    <row r="15473" spans="1:9" x14ac:dyDescent="0.25">
      <c r="A15473" t="s">
        <v>972</v>
      </c>
      <c r="B15473" t="s">
        <v>122</v>
      </c>
      <c r="C15473" s="76" t="s">
        <v>842</v>
      </c>
      <c r="D15473" t="s">
        <v>980</v>
      </c>
      <c r="E15473" s="82">
        <v>43.2</v>
      </c>
      <c r="F15473" t="s">
        <v>973</v>
      </c>
      <c r="G15473" s="83">
        <v>43396</v>
      </c>
      <c r="I15473">
        <v>2018</v>
      </c>
    </row>
    <row r="15474" spans="1:9" x14ac:dyDescent="0.25">
      <c r="A15474" t="s">
        <v>972</v>
      </c>
      <c r="B15474" t="s">
        <v>125</v>
      </c>
      <c r="C15474" s="76" t="s">
        <v>842</v>
      </c>
      <c r="D15474" t="s">
        <v>980</v>
      </c>
      <c r="E15474" s="82">
        <v>5</v>
      </c>
      <c r="F15474" t="s">
        <v>973</v>
      </c>
      <c r="G15474" s="83">
        <v>43523</v>
      </c>
      <c r="I15474">
        <v>2019</v>
      </c>
    </row>
    <row r="15475" spans="1:9" x14ac:dyDescent="0.25">
      <c r="A15475" t="s">
        <v>972</v>
      </c>
      <c r="B15475" t="s">
        <v>87</v>
      </c>
      <c r="C15475" s="76" t="s">
        <v>842</v>
      </c>
      <c r="D15475" t="s">
        <v>980</v>
      </c>
      <c r="E15475" s="82">
        <v>11.4</v>
      </c>
      <c r="F15475" t="s">
        <v>973</v>
      </c>
      <c r="G15475" s="83">
        <v>43278</v>
      </c>
      <c r="I15475">
        <v>2018</v>
      </c>
    </row>
    <row r="15476" spans="1:9" x14ac:dyDescent="0.25">
      <c r="A15476" t="s">
        <v>972</v>
      </c>
      <c r="B15476" t="s">
        <v>173</v>
      </c>
      <c r="C15476" s="76" t="s">
        <v>842</v>
      </c>
      <c r="D15476" t="s">
        <v>980</v>
      </c>
      <c r="E15476" s="82">
        <v>14.2</v>
      </c>
      <c r="F15476" t="s">
        <v>973</v>
      </c>
      <c r="G15476" s="83">
        <v>43474</v>
      </c>
      <c r="I15476">
        <v>2019</v>
      </c>
    </row>
    <row r="15477" spans="1:9" x14ac:dyDescent="0.25">
      <c r="A15477" t="s">
        <v>972</v>
      </c>
      <c r="B15477" t="s">
        <v>147</v>
      </c>
      <c r="C15477" s="76" t="s">
        <v>842</v>
      </c>
      <c r="D15477" t="s">
        <v>980</v>
      </c>
      <c r="E15477" s="82">
        <v>7.6</v>
      </c>
      <c r="F15477" t="s">
        <v>973</v>
      </c>
      <c r="G15477" s="83">
        <v>43374</v>
      </c>
      <c r="I15477">
        <v>2018</v>
      </c>
    </row>
    <row r="15478" spans="1:9" x14ac:dyDescent="0.25">
      <c r="A15478" t="s">
        <v>972</v>
      </c>
      <c r="B15478" t="s">
        <v>115</v>
      </c>
      <c r="C15478" s="76" t="s">
        <v>842</v>
      </c>
      <c r="D15478" t="s">
        <v>980</v>
      </c>
      <c r="E15478" s="82">
        <v>7.6</v>
      </c>
      <c r="F15478" t="s">
        <v>973</v>
      </c>
      <c r="G15478" s="83">
        <v>43263</v>
      </c>
      <c r="I15478">
        <v>2018</v>
      </c>
    </row>
    <row r="15479" spans="1:9" x14ac:dyDescent="0.25">
      <c r="A15479" t="s">
        <v>972</v>
      </c>
      <c r="B15479" t="s">
        <v>242</v>
      </c>
      <c r="C15479" s="76" t="s">
        <v>842</v>
      </c>
      <c r="D15479" t="s">
        <v>980</v>
      </c>
      <c r="E15479" s="82">
        <v>6</v>
      </c>
      <c r="F15479" t="s">
        <v>973</v>
      </c>
      <c r="G15479" s="83">
        <v>43294</v>
      </c>
      <c r="I15479">
        <v>2018</v>
      </c>
    </row>
    <row r="15480" spans="1:9" x14ac:dyDescent="0.25">
      <c r="A15480" t="s">
        <v>972</v>
      </c>
      <c r="B15480" t="s">
        <v>83</v>
      </c>
      <c r="C15480" s="76" t="s">
        <v>842</v>
      </c>
      <c r="D15480" t="s">
        <v>980</v>
      </c>
      <c r="E15480" s="82">
        <v>7.6</v>
      </c>
      <c r="F15480" t="s">
        <v>973</v>
      </c>
      <c r="G15480" s="83">
        <v>43278</v>
      </c>
      <c r="I15480">
        <v>2018</v>
      </c>
    </row>
    <row r="15481" spans="1:9" x14ac:dyDescent="0.25">
      <c r="A15481" t="s">
        <v>972</v>
      </c>
      <c r="B15481" t="s">
        <v>178</v>
      </c>
      <c r="C15481" s="76" t="s">
        <v>842</v>
      </c>
      <c r="D15481" t="s">
        <v>980</v>
      </c>
      <c r="E15481" s="82">
        <v>11.4</v>
      </c>
      <c r="F15481" t="s">
        <v>973</v>
      </c>
      <c r="G15481" s="83">
        <v>43364</v>
      </c>
      <c r="I15481">
        <v>2018</v>
      </c>
    </row>
    <row r="15482" spans="1:9" x14ac:dyDescent="0.25">
      <c r="A15482" t="s">
        <v>972</v>
      </c>
      <c r="B15482" t="s">
        <v>177</v>
      </c>
      <c r="C15482" s="76" t="s">
        <v>842</v>
      </c>
      <c r="D15482" t="s">
        <v>980</v>
      </c>
      <c r="E15482" s="82">
        <v>4.2</v>
      </c>
      <c r="F15482" t="s">
        <v>973</v>
      </c>
      <c r="G15482" s="83">
        <v>43242</v>
      </c>
      <c r="I15482">
        <v>2018</v>
      </c>
    </row>
    <row r="15483" spans="1:9" x14ac:dyDescent="0.25">
      <c r="A15483" t="s">
        <v>972</v>
      </c>
      <c r="B15483" t="s">
        <v>254</v>
      </c>
      <c r="C15483" s="76" t="s">
        <v>842</v>
      </c>
      <c r="D15483" t="s">
        <v>980</v>
      </c>
      <c r="E15483" s="82">
        <v>12.8</v>
      </c>
      <c r="F15483" t="s">
        <v>973</v>
      </c>
      <c r="G15483" s="83">
        <v>43347</v>
      </c>
      <c r="I15483">
        <v>2018</v>
      </c>
    </row>
    <row r="15484" spans="1:9" x14ac:dyDescent="0.25">
      <c r="A15484" t="s">
        <v>972</v>
      </c>
      <c r="B15484" t="s">
        <v>239</v>
      </c>
      <c r="C15484" s="76" t="s">
        <v>842</v>
      </c>
      <c r="D15484" t="s">
        <v>980</v>
      </c>
      <c r="E15484" s="82">
        <v>7.6</v>
      </c>
      <c r="F15484" t="s">
        <v>973</v>
      </c>
      <c r="G15484" s="83">
        <v>43308</v>
      </c>
      <c r="I15484">
        <v>2018</v>
      </c>
    </row>
    <row r="15485" spans="1:9" x14ac:dyDescent="0.25">
      <c r="A15485" t="s">
        <v>972</v>
      </c>
      <c r="B15485" t="s">
        <v>232</v>
      </c>
      <c r="C15485" s="76" t="s">
        <v>842</v>
      </c>
      <c r="D15485" t="s">
        <v>980</v>
      </c>
      <c r="E15485" s="82">
        <v>4.5999999999999996</v>
      </c>
      <c r="F15485" t="s">
        <v>973</v>
      </c>
      <c r="G15485" s="83">
        <v>43385</v>
      </c>
      <c r="I15485">
        <v>2018</v>
      </c>
    </row>
    <row r="15486" spans="1:9" x14ac:dyDescent="0.25">
      <c r="A15486" t="s">
        <v>972</v>
      </c>
      <c r="B15486" t="s">
        <v>208</v>
      </c>
      <c r="C15486" s="76" t="s">
        <v>842</v>
      </c>
      <c r="D15486" t="s">
        <v>980</v>
      </c>
      <c r="E15486" s="82">
        <v>9</v>
      </c>
      <c r="F15486" t="s">
        <v>973</v>
      </c>
      <c r="G15486" s="83">
        <v>43361</v>
      </c>
      <c r="I15486">
        <v>2018</v>
      </c>
    </row>
    <row r="15487" spans="1:9" x14ac:dyDescent="0.25">
      <c r="A15487" t="s">
        <v>972</v>
      </c>
      <c r="B15487" t="s">
        <v>122</v>
      </c>
      <c r="C15487" s="76" t="s">
        <v>842</v>
      </c>
      <c r="D15487" t="s">
        <v>980</v>
      </c>
      <c r="E15487" s="82">
        <v>11.4</v>
      </c>
      <c r="F15487" t="s">
        <v>973</v>
      </c>
      <c r="G15487" s="83">
        <v>43259</v>
      </c>
      <c r="I15487">
        <v>2018</v>
      </c>
    </row>
    <row r="15488" spans="1:9" x14ac:dyDescent="0.25">
      <c r="A15488" t="s">
        <v>972</v>
      </c>
      <c r="B15488" t="s">
        <v>147</v>
      </c>
      <c r="C15488" s="76" t="s">
        <v>842</v>
      </c>
      <c r="D15488" t="s">
        <v>980</v>
      </c>
      <c r="E15488" s="82">
        <v>5</v>
      </c>
      <c r="F15488" t="s">
        <v>973</v>
      </c>
      <c r="G15488" s="83">
        <v>43271</v>
      </c>
      <c r="I15488">
        <v>2018</v>
      </c>
    </row>
    <row r="15489" spans="1:9" x14ac:dyDescent="0.25">
      <c r="A15489" t="s">
        <v>972</v>
      </c>
      <c r="B15489" t="s">
        <v>115</v>
      </c>
      <c r="C15489" s="76" t="s">
        <v>842</v>
      </c>
      <c r="D15489" t="s">
        <v>980</v>
      </c>
      <c r="E15489" s="82">
        <v>10</v>
      </c>
      <c r="F15489" t="s">
        <v>973</v>
      </c>
      <c r="G15489" s="83">
        <v>43468</v>
      </c>
      <c r="I15489">
        <v>2019</v>
      </c>
    </row>
    <row r="15490" spans="1:9" x14ac:dyDescent="0.25">
      <c r="A15490" t="s">
        <v>972</v>
      </c>
      <c r="B15490" t="s">
        <v>199</v>
      </c>
      <c r="C15490" s="76" t="s">
        <v>842</v>
      </c>
      <c r="D15490" t="s">
        <v>980</v>
      </c>
      <c r="E15490" s="82">
        <v>15</v>
      </c>
      <c r="F15490" t="s">
        <v>973</v>
      </c>
      <c r="G15490" s="83">
        <v>43609</v>
      </c>
      <c r="I15490">
        <v>2019</v>
      </c>
    </row>
    <row r="15491" spans="1:9" x14ac:dyDescent="0.25">
      <c r="A15491" t="s">
        <v>972</v>
      </c>
      <c r="B15491" t="s">
        <v>199</v>
      </c>
      <c r="C15491" s="76" t="s">
        <v>842</v>
      </c>
      <c r="D15491" t="s">
        <v>980</v>
      </c>
      <c r="E15491" s="82">
        <v>15</v>
      </c>
      <c r="F15491" t="s">
        <v>973</v>
      </c>
      <c r="G15491" s="83">
        <v>43420</v>
      </c>
      <c r="I15491">
        <v>2018</v>
      </c>
    </row>
    <row r="15492" spans="1:9" x14ac:dyDescent="0.25">
      <c r="A15492" t="s">
        <v>972</v>
      </c>
      <c r="B15492" t="s">
        <v>112</v>
      </c>
      <c r="C15492" s="76" t="s">
        <v>842</v>
      </c>
      <c r="D15492" t="s">
        <v>980</v>
      </c>
      <c r="E15492" s="82">
        <v>5.2</v>
      </c>
      <c r="F15492" t="s">
        <v>973</v>
      </c>
      <c r="G15492" s="83">
        <v>43371</v>
      </c>
      <c r="I15492">
        <v>2018</v>
      </c>
    </row>
    <row r="15493" spans="1:9" x14ac:dyDescent="0.25">
      <c r="A15493" t="s">
        <v>972</v>
      </c>
      <c r="B15493" t="s">
        <v>218</v>
      </c>
      <c r="C15493" s="76" t="s">
        <v>842</v>
      </c>
      <c r="D15493" t="s">
        <v>980</v>
      </c>
      <c r="E15493" s="82">
        <v>10</v>
      </c>
      <c r="F15493" t="s">
        <v>973</v>
      </c>
      <c r="G15493" s="83">
        <v>43300</v>
      </c>
      <c r="I15493">
        <v>2018</v>
      </c>
    </row>
    <row r="15494" spans="1:9" x14ac:dyDescent="0.25">
      <c r="A15494" t="s">
        <v>972</v>
      </c>
      <c r="B15494" t="s">
        <v>198</v>
      </c>
      <c r="C15494" s="76" t="s">
        <v>842</v>
      </c>
      <c r="D15494" t="s">
        <v>980</v>
      </c>
      <c r="E15494" s="82">
        <v>5.12</v>
      </c>
      <c r="F15494" t="s">
        <v>973</v>
      </c>
      <c r="G15494" s="83">
        <v>43306</v>
      </c>
      <c r="I15494">
        <v>2018</v>
      </c>
    </row>
    <row r="15495" spans="1:9" x14ac:dyDescent="0.25">
      <c r="A15495" t="s">
        <v>972</v>
      </c>
      <c r="B15495" t="s">
        <v>118</v>
      </c>
      <c r="C15495" s="76" t="s">
        <v>842</v>
      </c>
      <c r="D15495" t="s">
        <v>980</v>
      </c>
      <c r="E15495" s="82">
        <v>12</v>
      </c>
      <c r="F15495" t="s">
        <v>973</v>
      </c>
      <c r="G15495" s="83">
        <v>43290</v>
      </c>
      <c r="I15495">
        <v>2018</v>
      </c>
    </row>
    <row r="15496" spans="1:9" x14ac:dyDescent="0.25">
      <c r="A15496" t="s">
        <v>972</v>
      </c>
      <c r="B15496" t="s">
        <v>147</v>
      </c>
      <c r="C15496" s="76" t="s">
        <v>842</v>
      </c>
      <c r="D15496" t="s">
        <v>980</v>
      </c>
      <c r="E15496" s="82">
        <v>6</v>
      </c>
      <c r="F15496" t="s">
        <v>973</v>
      </c>
      <c r="G15496" s="83">
        <v>43329</v>
      </c>
      <c r="I15496">
        <v>2018</v>
      </c>
    </row>
    <row r="15497" spans="1:9" x14ac:dyDescent="0.25">
      <c r="A15497" t="s">
        <v>972</v>
      </c>
      <c r="B15497" t="s">
        <v>122</v>
      </c>
      <c r="C15497" s="76" t="s">
        <v>842</v>
      </c>
      <c r="D15497" t="s">
        <v>980</v>
      </c>
      <c r="E15497" s="82">
        <v>10</v>
      </c>
      <c r="F15497" t="s">
        <v>973</v>
      </c>
      <c r="G15497" s="83">
        <v>43291</v>
      </c>
      <c r="I15497">
        <v>2018</v>
      </c>
    </row>
    <row r="15498" spans="1:9" x14ac:dyDescent="0.25">
      <c r="A15498" t="s">
        <v>972</v>
      </c>
      <c r="B15498" t="s">
        <v>241</v>
      </c>
      <c r="C15498" s="76" t="s">
        <v>842</v>
      </c>
      <c r="D15498" t="s">
        <v>980</v>
      </c>
      <c r="E15498" s="82">
        <v>6</v>
      </c>
      <c r="F15498" t="s">
        <v>973</v>
      </c>
      <c r="G15498" s="83">
        <v>43314</v>
      </c>
      <c r="I15498">
        <v>2018</v>
      </c>
    </row>
    <row r="15499" spans="1:9" x14ac:dyDescent="0.25">
      <c r="A15499" t="s">
        <v>972</v>
      </c>
      <c r="B15499" t="s">
        <v>148</v>
      </c>
      <c r="C15499" s="76" t="s">
        <v>842</v>
      </c>
      <c r="D15499" t="s">
        <v>980</v>
      </c>
      <c r="E15499" s="82">
        <v>5.2</v>
      </c>
      <c r="F15499" t="s">
        <v>973</v>
      </c>
      <c r="G15499" s="83">
        <v>43266</v>
      </c>
      <c r="I15499">
        <v>2018</v>
      </c>
    </row>
    <row r="15500" spans="1:9" x14ac:dyDescent="0.25">
      <c r="A15500" t="s">
        <v>972</v>
      </c>
      <c r="B15500" t="s">
        <v>173</v>
      </c>
      <c r="C15500" s="76" t="s">
        <v>842</v>
      </c>
      <c r="D15500" t="s">
        <v>980</v>
      </c>
      <c r="E15500" s="82">
        <v>6</v>
      </c>
      <c r="F15500" t="s">
        <v>973</v>
      </c>
      <c r="G15500" s="83">
        <v>43339</v>
      </c>
      <c r="I15500">
        <v>2018</v>
      </c>
    </row>
    <row r="15501" spans="1:9" x14ac:dyDescent="0.25">
      <c r="A15501" t="s">
        <v>972</v>
      </c>
      <c r="B15501" t="s">
        <v>92</v>
      </c>
      <c r="C15501" s="76" t="s">
        <v>842</v>
      </c>
      <c r="D15501" t="s">
        <v>980</v>
      </c>
      <c r="E15501" s="82">
        <v>6</v>
      </c>
      <c r="F15501" t="s">
        <v>973</v>
      </c>
      <c r="G15501" s="83">
        <v>43312</v>
      </c>
      <c r="I15501">
        <v>2018</v>
      </c>
    </row>
    <row r="15502" spans="1:9" x14ac:dyDescent="0.25">
      <c r="A15502" t="s">
        <v>972</v>
      </c>
      <c r="B15502" t="s">
        <v>93</v>
      </c>
      <c r="C15502" s="76" t="s">
        <v>842</v>
      </c>
      <c r="D15502" t="s">
        <v>980</v>
      </c>
      <c r="E15502" s="82">
        <v>6</v>
      </c>
      <c r="F15502" t="s">
        <v>973</v>
      </c>
      <c r="G15502" s="83">
        <v>43308</v>
      </c>
      <c r="I15502">
        <v>2018</v>
      </c>
    </row>
    <row r="15503" spans="1:9" x14ac:dyDescent="0.25">
      <c r="A15503" t="s">
        <v>972</v>
      </c>
      <c r="B15503" t="s">
        <v>177</v>
      </c>
      <c r="C15503" s="76" t="s">
        <v>842</v>
      </c>
      <c r="D15503" t="s">
        <v>980</v>
      </c>
      <c r="E15503" s="82">
        <v>10</v>
      </c>
      <c r="F15503" t="s">
        <v>973</v>
      </c>
      <c r="G15503" s="83">
        <v>43389</v>
      </c>
      <c r="I15503">
        <v>2018</v>
      </c>
    </row>
    <row r="15504" spans="1:9" x14ac:dyDescent="0.25">
      <c r="A15504" t="s">
        <v>972</v>
      </c>
      <c r="B15504" t="s">
        <v>177</v>
      </c>
      <c r="C15504" s="76" t="s">
        <v>842</v>
      </c>
      <c r="D15504" t="s">
        <v>980</v>
      </c>
      <c r="E15504" s="82">
        <v>3</v>
      </c>
      <c r="F15504" t="s">
        <v>973</v>
      </c>
      <c r="G15504" s="83">
        <v>43300</v>
      </c>
      <c r="I15504">
        <v>2018</v>
      </c>
    </row>
    <row r="15505" spans="1:9" x14ac:dyDescent="0.25">
      <c r="A15505" t="s">
        <v>972</v>
      </c>
      <c r="B15505" t="s">
        <v>115</v>
      </c>
      <c r="C15505" s="76" t="s">
        <v>842</v>
      </c>
      <c r="D15505" t="s">
        <v>980</v>
      </c>
      <c r="E15505" s="82">
        <v>7.6</v>
      </c>
      <c r="F15505" t="s">
        <v>973</v>
      </c>
      <c r="G15505" s="83">
        <v>43318</v>
      </c>
      <c r="I15505">
        <v>2018</v>
      </c>
    </row>
    <row r="15506" spans="1:9" x14ac:dyDescent="0.25">
      <c r="A15506" t="s">
        <v>972</v>
      </c>
      <c r="B15506" t="s">
        <v>103</v>
      </c>
      <c r="C15506" s="76" t="s">
        <v>842</v>
      </c>
      <c r="D15506" t="s">
        <v>980</v>
      </c>
      <c r="E15506" s="82">
        <v>7.6</v>
      </c>
      <c r="F15506" t="s">
        <v>973</v>
      </c>
      <c r="G15506" s="83">
        <v>43497</v>
      </c>
      <c r="I15506">
        <v>2019</v>
      </c>
    </row>
    <row r="15507" spans="1:9" x14ac:dyDescent="0.25">
      <c r="A15507" t="s">
        <v>972</v>
      </c>
      <c r="B15507" t="s">
        <v>199</v>
      </c>
      <c r="C15507" s="76" t="s">
        <v>842</v>
      </c>
      <c r="D15507" t="s">
        <v>980</v>
      </c>
      <c r="E15507" s="82">
        <v>10</v>
      </c>
      <c r="F15507" t="s">
        <v>973</v>
      </c>
      <c r="G15507" s="83">
        <v>43301</v>
      </c>
      <c r="I15507">
        <v>2018</v>
      </c>
    </row>
    <row r="15508" spans="1:9" x14ac:dyDescent="0.25">
      <c r="A15508" t="s">
        <v>972</v>
      </c>
      <c r="B15508" t="s">
        <v>105</v>
      </c>
      <c r="C15508" s="76" t="s">
        <v>842</v>
      </c>
      <c r="D15508" t="s">
        <v>980</v>
      </c>
      <c r="E15508" s="82">
        <v>5.2</v>
      </c>
      <c r="F15508" t="s">
        <v>973</v>
      </c>
      <c r="G15508" s="83">
        <v>43294</v>
      </c>
      <c r="I15508">
        <v>2018</v>
      </c>
    </row>
    <row r="15509" spans="1:9" x14ac:dyDescent="0.25">
      <c r="A15509" t="s">
        <v>972</v>
      </c>
      <c r="B15509" t="s">
        <v>63</v>
      </c>
      <c r="C15509" s="76" t="s">
        <v>842</v>
      </c>
      <c r="D15509" t="s">
        <v>980</v>
      </c>
      <c r="E15509" s="82">
        <v>6</v>
      </c>
      <c r="F15509" t="s">
        <v>973</v>
      </c>
      <c r="G15509" s="83">
        <v>43343</v>
      </c>
      <c r="I15509">
        <v>2018</v>
      </c>
    </row>
    <row r="15510" spans="1:9" x14ac:dyDescent="0.25">
      <c r="A15510" t="s">
        <v>972</v>
      </c>
      <c r="B15510" t="s">
        <v>103</v>
      </c>
      <c r="C15510" s="76" t="s">
        <v>842</v>
      </c>
      <c r="D15510" t="s">
        <v>980</v>
      </c>
      <c r="E15510" s="82">
        <v>8</v>
      </c>
      <c r="F15510" t="s">
        <v>973</v>
      </c>
      <c r="G15510" s="83">
        <v>43315</v>
      </c>
      <c r="I15510">
        <v>2018</v>
      </c>
    </row>
    <row r="15511" spans="1:9" x14ac:dyDescent="0.25">
      <c r="A15511" t="s">
        <v>972</v>
      </c>
      <c r="B15511" t="s">
        <v>253</v>
      </c>
      <c r="C15511" s="76" t="s">
        <v>842</v>
      </c>
      <c r="D15511" t="s">
        <v>980</v>
      </c>
      <c r="E15511" s="82">
        <v>7.6</v>
      </c>
      <c r="F15511" t="s">
        <v>973</v>
      </c>
      <c r="G15511" s="83">
        <v>43299</v>
      </c>
      <c r="I15511">
        <v>2018</v>
      </c>
    </row>
    <row r="15512" spans="1:9" x14ac:dyDescent="0.25">
      <c r="A15512" t="s">
        <v>972</v>
      </c>
      <c r="B15512" t="s">
        <v>125</v>
      </c>
      <c r="C15512" s="76" t="s">
        <v>842</v>
      </c>
      <c r="D15512" t="s">
        <v>980</v>
      </c>
      <c r="E15512" s="82">
        <v>5</v>
      </c>
      <c r="F15512" t="s">
        <v>973</v>
      </c>
      <c r="G15512" s="83">
        <v>43294</v>
      </c>
      <c r="I15512">
        <v>2018</v>
      </c>
    </row>
    <row r="15513" spans="1:9" x14ac:dyDescent="0.25">
      <c r="A15513" t="s">
        <v>972</v>
      </c>
      <c r="B15513" t="s">
        <v>182</v>
      </c>
      <c r="C15513" s="76" t="s">
        <v>842</v>
      </c>
      <c r="D15513" t="s">
        <v>980</v>
      </c>
      <c r="E15513" s="82">
        <v>4</v>
      </c>
      <c r="F15513" t="s">
        <v>973</v>
      </c>
      <c r="G15513" s="83">
        <v>43311</v>
      </c>
      <c r="I15513">
        <v>2018</v>
      </c>
    </row>
    <row r="15514" spans="1:9" x14ac:dyDescent="0.25">
      <c r="A15514" t="s">
        <v>972</v>
      </c>
      <c r="B15514" t="s">
        <v>241</v>
      </c>
      <c r="C15514" s="76" t="s">
        <v>842</v>
      </c>
      <c r="D15514" t="s">
        <v>980</v>
      </c>
      <c r="E15514" s="82">
        <v>5</v>
      </c>
      <c r="F15514" t="s">
        <v>973</v>
      </c>
      <c r="G15514" s="83">
        <v>43263</v>
      </c>
      <c r="I15514">
        <v>2018</v>
      </c>
    </row>
    <row r="15515" spans="1:9" x14ac:dyDescent="0.25">
      <c r="A15515" t="s">
        <v>972</v>
      </c>
      <c r="B15515" t="s">
        <v>122</v>
      </c>
      <c r="C15515" s="76" t="s">
        <v>842</v>
      </c>
      <c r="D15515" t="s">
        <v>980</v>
      </c>
      <c r="E15515" s="82">
        <v>7.6</v>
      </c>
      <c r="F15515" t="s">
        <v>973</v>
      </c>
      <c r="G15515" s="83">
        <v>43264</v>
      </c>
      <c r="I15515">
        <v>2018</v>
      </c>
    </row>
    <row r="15516" spans="1:9" x14ac:dyDescent="0.25">
      <c r="A15516" t="s">
        <v>972</v>
      </c>
      <c r="B15516" t="s">
        <v>78</v>
      </c>
      <c r="C15516" s="76" t="s">
        <v>842</v>
      </c>
      <c r="D15516" t="s">
        <v>980</v>
      </c>
      <c r="E15516" s="82">
        <v>11.4</v>
      </c>
      <c r="F15516" t="s">
        <v>973</v>
      </c>
      <c r="G15516" s="83">
        <v>43270</v>
      </c>
      <c r="I15516">
        <v>2018</v>
      </c>
    </row>
    <row r="15517" spans="1:9" x14ac:dyDescent="0.25">
      <c r="A15517" t="s">
        <v>972</v>
      </c>
      <c r="B15517" t="s">
        <v>108</v>
      </c>
      <c r="C15517" s="76" t="s">
        <v>842</v>
      </c>
      <c r="D15517" t="s">
        <v>980</v>
      </c>
      <c r="E15517" s="82">
        <v>5</v>
      </c>
      <c r="F15517" t="s">
        <v>973</v>
      </c>
      <c r="G15517" s="83">
        <v>43264</v>
      </c>
      <c r="I15517">
        <v>2018</v>
      </c>
    </row>
    <row r="15518" spans="1:9" x14ac:dyDescent="0.25">
      <c r="A15518" t="s">
        <v>972</v>
      </c>
      <c r="B15518" t="s">
        <v>0</v>
      </c>
      <c r="C15518" s="76" t="s">
        <v>842</v>
      </c>
      <c r="D15518" t="s">
        <v>980</v>
      </c>
      <c r="E15518" s="82">
        <v>3.8</v>
      </c>
      <c r="F15518" t="s">
        <v>973</v>
      </c>
      <c r="G15518" s="83">
        <v>43266</v>
      </c>
      <c r="I15518">
        <v>2018</v>
      </c>
    </row>
    <row r="15519" spans="1:9" x14ac:dyDescent="0.25">
      <c r="A15519" t="s">
        <v>972</v>
      </c>
      <c r="B15519" t="s">
        <v>278</v>
      </c>
      <c r="C15519" s="76" t="s">
        <v>842</v>
      </c>
      <c r="D15519" t="s">
        <v>980</v>
      </c>
      <c r="E15519" s="82">
        <v>6</v>
      </c>
      <c r="F15519" t="s">
        <v>973</v>
      </c>
      <c r="G15519" s="83">
        <v>43271</v>
      </c>
      <c r="I15519">
        <v>2018</v>
      </c>
    </row>
    <row r="15520" spans="1:9" x14ac:dyDescent="0.25">
      <c r="A15520" t="s">
        <v>972</v>
      </c>
      <c r="B15520" t="s">
        <v>177</v>
      </c>
      <c r="C15520" s="76" t="s">
        <v>842</v>
      </c>
      <c r="D15520" t="s">
        <v>980</v>
      </c>
      <c r="E15520" s="82">
        <v>7.6</v>
      </c>
      <c r="F15520" t="s">
        <v>973</v>
      </c>
      <c r="G15520" s="83">
        <v>43364</v>
      </c>
      <c r="I15520">
        <v>2018</v>
      </c>
    </row>
    <row r="15521" spans="1:9" x14ac:dyDescent="0.25">
      <c r="A15521" t="s">
        <v>972</v>
      </c>
      <c r="B15521" t="s">
        <v>11</v>
      </c>
      <c r="C15521" s="76" t="s">
        <v>842</v>
      </c>
      <c r="D15521" t="s">
        <v>980</v>
      </c>
      <c r="E15521" s="82">
        <v>6</v>
      </c>
      <c r="F15521" t="s">
        <v>973</v>
      </c>
      <c r="G15521" s="83">
        <v>43314</v>
      </c>
      <c r="I15521">
        <v>2018</v>
      </c>
    </row>
    <row r="15522" spans="1:9" x14ac:dyDescent="0.25">
      <c r="A15522" t="s">
        <v>972</v>
      </c>
      <c r="B15522" t="s">
        <v>178</v>
      </c>
      <c r="C15522" s="76" t="s">
        <v>842</v>
      </c>
      <c r="D15522" t="s">
        <v>980</v>
      </c>
      <c r="E15522" s="82">
        <v>15</v>
      </c>
      <c r="F15522" t="s">
        <v>973</v>
      </c>
      <c r="G15522" s="83">
        <v>43623</v>
      </c>
      <c r="I15522">
        <v>2019</v>
      </c>
    </row>
    <row r="15523" spans="1:9" x14ac:dyDescent="0.25">
      <c r="A15523" t="s">
        <v>972</v>
      </c>
      <c r="B15523" t="s">
        <v>239</v>
      </c>
      <c r="C15523" s="76" t="s">
        <v>842</v>
      </c>
      <c r="D15523" t="s">
        <v>980</v>
      </c>
      <c r="E15523" s="82">
        <v>7.6</v>
      </c>
      <c r="F15523" t="s">
        <v>973</v>
      </c>
      <c r="G15523" s="83">
        <v>43299</v>
      </c>
      <c r="I15523">
        <v>2018</v>
      </c>
    </row>
    <row r="15524" spans="1:9" x14ac:dyDescent="0.25">
      <c r="A15524" t="s">
        <v>972</v>
      </c>
      <c r="B15524" t="s">
        <v>223</v>
      </c>
      <c r="C15524" s="76" t="s">
        <v>842</v>
      </c>
      <c r="D15524" t="s">
        <v>980</v>
      </c>
      <c r="E15524" s="82">
        <v>7.6</v>
      </c>
      <c r="F15524" t="s">
        <v>973</v>
      </c>
      <c r="G15524" s="83">
        <v>43298</v>
      </c>
      <c r="I15524">
        <v>2018</v>
      </c>
    </row>
    <row r="15525" spans="1:9" x14ac:dyDescent="0.25">
      <c r="A15525" t="s">
        <v>972</v>
      </c>
      <c r="B15525" t="s">
        <v>249</v>
      </c>
      <c r="C15525" s="76" t="s">
        <v>842</v>
      </c>
      <c r="D15525" t="s">
        <v>980</v>
      </c>
      <c r="E15525" s="82">
        <v>10.74</v>
      </c>
      <c r="F15525" t="s">
        <v>973</v>
      </c>
      <c r="G15525" s="83">
        <v>43272</v>
      </c>
      <c r="I15525">
        <v>2018</v>
      </c>
    </row>
    <row r="15526" spans="1:9" x14ac:dyDescent="0.25">
      <c r="A15526" t="s">
        <v>972</v>
      </c>
      <c r="B15526" t="s">
        <v>122</v>
      </c>
      <c r="C15526" s="76" t="s">
        <v>842</v>
      </c>
      <c r="D15526" t="s">
        <v>980</v>
      </c>
      <c r="E15526" s="82">
        <v>11.4</v>
      </c>
      <c r="F15526" t="s">
        <v>973</v>
      </c>
      <c r="G15526" s="83">
        <v>43341</v>
      </c>
      <c r="I15526">
        <v>2018</v>
      </c>
    </row>
    <row r="15527" spans="1:9" x14ac:dyDescent="0.25">
      <c r="A15527" t="s">
        <v>972</v>
      </c>
      <c r="B15527" t="s">
        <v>177</v>
      </c>
      <c r="C15527" s="76" t="s">
        <v>842</v>
      </c>
      <c r="D15527" t="s">
        <v>980</v>
      </c>
      <c r="E15527" s="82">
        <v>6.5</v>
      </c>
      <c r="F15527" t="s">
        <v>973</v>
      </c>
      <c r="G15527" s="83">
        <v>43292</v>
      </c>
      <c r="I15527">
        <v>2018</v>
      </c>
    </row>
    <row r="15528" spans="1:9" x14ac:dyDescent="0.25">
      <c r="A15528" t="s">
        <v>972</v>
      </c>
      <c r="B15528" t="s">
        <v>249</v>
      </c>
      <c r="C15528" s="76" t="s">
        <v>842</v>
      </c>
      <c r="D15528" t="s">
        <v>980</v>
      </c>
      <c r="E15528" s="82">
        <v>10</v>
      </c>
      <c r="F15528" t="s">
        <v>973</v>
      </c>
      <c r="G15528" s="83">
        <v>43341</v>
      </c>
      <c r="I15528">
        <v>2018</v>
      </c>
    </row>
    <row r="15529" spans="1:9" x14ac:dyDescent="0.25">
      <c r="A15529" t="s">
        <v>972</v>
      </c>
      <c r="B15529" t="s">
        <v>115</v>
      </c>
      <c r="C15529" s="76" t="s">
        <v>842</v>
      </c>
      <c r="D15529" t="s">
        <v>980</v>
      </c>
      <c r="E15529" s="82">
        <v>10.4</v>
      </c>
      <c r="F15529" t="s">
        <v>973</v>
      </c>
      <c r="G15529" s="83">
        <v>43294</v>
      </c>
      <c r="I15529">
        <v>2018</v>
      </c>
    </row>
    <row r="15530" spans="1:9" x14ac:dyDescent="0.25">
      <c r="A15530" t="s">
        <v>972</v>
      </c>
      <c r="B15530" t="s">
        <v>240</v>
      </c>
      <c r="C15530" s="76" t="s">
        <v>842</v>
      </c>
      <c r="D15530" t="s">
        <v>980</v>
      </c>
      <c r="E15530" s="82">
        <v>5.2</v>
      </c>
      <c r="F15530" t="s">
        <v>973</v>
      </c>
      <c r="G15530" s="83">
        <v>43350</v>
      </c>
      <c r="I15530">
        <v>2018</v>
      </c>
    </row>
    <row r="15531" spans="1:9" x14ac:dyDescent="0.25">
      <c r="A15531" t="s">
        <v>972</v>
      </c>
      <c r="B15531" t="s">
        <v>177</v>
      </c>
      <c r="C15531" s="76" t="s">
        <v>842</v>
      </c>
      <c r="D15531" t="s">
        <v>980</v>
      </c>
      <c r="E15531" s="82">
        <v>12.8</v>
      </c>
      <c r="F15531" t="s">
        <v>973</v>
      </c>
      <c r="G15531" s="83">
        <v>43356</v>
      </c>
      <c r="I15531">
        <v>2018</v>
      </c>
    </row>
    <row r="15532" spans="1:9" x14ac:dyDescent="0.25">
      <c r="A15532" t="s">
        <v>972</v>
      </c>
      <c r="B15532" t="s">
        <v>261</v>
      </c>
      <c r="C15532" s="76" t="s">
        <v>842</v>
      </c>
      <c r="D15532" t="s">
        <v>980</v>
      </c>
      <c r="E15532" s="82">
        <v>5.22</v>
      </c>
      <c r="F15532" t="s">
        <v>973</v>
      </c>
      <c r="G15532" s="83">
        <v>43273</v>
      </c>
      <c r="I15532">
        <v>2018</v>
      </c>
    </row>
    <row r="15533" spans="1:9" x14ac:dyDescent="0.25">
      <c r="A15533" t="s">
        <v>972</v>
      </c>
      <c r="B15533" t="s">
        <v>93</v>
      </c>
      <c r="C15533" s="76" t="s">
        <v>842</v>
      </c>
      <c r="D15533" t="s">
        <v>980</v>
      </c>
      <c r="E15533" s="82">
        <v>9</v>
      </c>
      <c r="F15533" t="s">
        <v>973</v>
      </c>
      <c r="G15533" s="83">
        <v>43354</v>
      </c>
      <c r="I15533">
        <v>2018</v>
      </c>
    </row>
    <row r="15534" spans="1:9" x14ac:dyDescent="0.25">
      <c r="A15534" t="s">
        <v>972</v>
      </c>
      <c r="B15534" t="s">
        <v>128</v>
      </c>
      <c r="C15534" s="76" t="s">
        <v>842</v>
      </c>
      <c r="D15534" t="s">
        <v>980</v>
      </c>
      <c r="E15534" s="82">
        <v>5</v>
      </c>
      <c r="F15534" t="s">
        <v>973</v>
      </c>
      <c r="G15534" s="83">
        <v>43300</v>
      </c>
      <c r="I15534">
        <v>2018</v>
      </c>
    </row>
    <row r="15535" spans="1:9" x14ac:dyDescent="0.25">
      <c r="A15535" t="s">
        <v>972</v>
      </c>
      <c r="B15535" t="s">
        <v>115</v>
      </c>
      <c r="C15535" s="76" t="s">
        <v>842</v>
      </c>
      <c r="D15535" t="s">
        <v>980</v>
      </c>
      <c r="E15535" s="82">
        <v>3.8</v>
      </c>
      <c r="F15535" t="s">
        <v>973</v>
      </c>
      <c r="G15535" s="83">
        <v>43298</v>
      </c>
      <c r="I15535">
        <v>2018</v>
      </c>
    </row>
    <row r="15536" spans="1:9" x14ac:dyDescent="0.25">
      <c r="A15536" t="s">
        <v>972</v>
      </c>
      <c r="B15536" t="s">
        <v>71</v>
      </c>
      <c r="C15536" s="76" t="s">
        <v>842</v>
      </c>
      <c r="D15536" t="s">
        <v>980</v>
      </c>
      <c r="E15536" s="82">
        <v>4.2</v>
      </c>
      <c r="F15536" t="s">
        <v>973</v>
      </c>
      <c r="G15536" s="83">
        <v>43272</v>
      </c>
      <c r="I15536">
        <v>2018</v>
      </c>
    </row>
    <row r="15537" spans="1:9" x14ac:dyDescent="0.25">
      <c r="A15537" t="s">
        <v>972</v>
      </c>
      <c r="B15537" t="s">
        <v>241</v>
      </c>
      <c r="C15537" s="76" t="s">
        <v>842</v>
      </c>
      <c r="D15537" t="s">
        <v>980</v>
      </c>
      <c r="E15537" s="82">
        <v>5</v>
      </c>
      <c r="F15537" t="s">
        <v>973</v>
      </c>
      <c r="G15537" s="83">
        <v>43348</v>
      </c>
      <c r="I15537">
        <v>2018</v>
      </c>
    </row>
    <row r="15538" spans="1:9" x14ac:dyDescent="0.25">
      <c r="A15538" t="s">
        <v>972</v>
      </c>
      <c r="B15538" t="s">
        <v>155</v>
      </c>
      <c r="C15538" s="76" t="s">
        <v>842</v>
      </c>
      <c r="D15538" t="s">
        <v>980</v>
      </c>
      <c r="E15538" s="82">
        <v>7</v>
      </c>
      <c r="F15538" t="s">
        <v>973</v>
      </c>
      <c r="G15538" s="83">
        <v>43272</v>
      </c>
      <c r="I15538">
        <v>2018</v>
      </c>
    </row>
    <row r="15539" spans="1:9" x14ac:dyDescent="0.25">
      <c r="A15539" t="s">
        <v>972</v>
      </c>
      <c r="B15539" t="s">
        <v>242</v>
      </c>
      <c r="C15539" s="76" t="s">
        <v>842</v>
      </c>
      <c r="D15539" t="s">
        <v>980</v>
      </c>
      <c r="E15539" s="82">
        <v>6.38</v>
      </c>
      <c r="F15539" t="s">
        <v>973</v>
      </c>
      <c r="G15539" s="83">
        <v>43294</v>
      </c>
      <c r="I15539">
        <v>2018</v>
      </c>
    </row>
    <row r="15540" spans="1:9" x14ac:dyDescent="0.25">
      <c r="A15540" t="s">
        <v>972</v>
      </c>
      <c r="B15540" t="s">
        <v>3</v>
      </c>
      <c r="C15540" s="76" t="s">
        <v>842</v>
      </c>
      <c r="D15540" t="s">
        <v>980</v>
      </c>
      <c r="E15540" s="82">
        <v>3.3</v>
      </c>
      <c r="F15540" t="s">
        <v>973</v>
      </c>
      <c r="G15540" s="83">
        <v>43437</v>
      </c>
      <c r="I15540">
        <v>2018</v>
      </c>
    </row>
    <row r="15541" spans="1:9" x14ac:dyDescent="0.25">
      <c r="A15541" t="s">
        <v>972</v>
      </c>
      <c r="B15541" t="s">
        <v>177</v>
      </c>
      <c r="C15541" s="76" t="s">
        <v>842</v>
      </c>
      <c r="D15541" t="s">
        <v>980</v>
      </c>
      <c r="E15541" s="82">
        <v>3.8</v>
      </c>
      <c r="F15541" t="s">
        <v>973</v>
      </c>
      <c r="G15541" s="83">
        <v>43354</v>
      </c>
      <c r="I15541">
        <v>2018</v>
      </c>
    </row>
    <row r="15542" spans="1:9" x14ac:dyDescent="0.25">
      <c r="A15542" t="s">
        <v>972</v>
      </c>
      <c r="B15542" t="s">
        <v>249</v>
      </c>
      <c r="C15542" s="76" t="s">
        <v>842</v>
      </c>
      <c r="D15542" t="s">
        <v>980</v>
      </c>
      <c r="E15542" s="82">
        <v>6.6</v>
      </c>
      <c r="F15542" t="s">
        <v>973</v>
      </c>
      <c r="G15542" s="83">
        <v>43287</v>
      </c>
      <c r="I15542">
        <v>2018</v>
      </c>
    </row>
    <row r="15543" spans="1:9" x14ac:dyDescent="0.25">
      <c r="A15543" t="s">
        <v>972</v>
      </c>
      <c r="B15543" t="s">
        <v>229</v>
      </c>
      <c r="C15543" s="76" t="s">
        <v>842</v>
      </c>
      <c r="D15543" t="s">
        <v>980</v>
      </c>
      <c r="E15543" s="82">
        <v>2.6</v>
      </c>
      <c r="F15543" t="s">
        <v>973</v>
      </c>
      <c r="G15543" s="83">
        <v>43284</v>
      </c>
      <c r="I15543">
        <v>2018</v>
      </c>
    </row>
    <row r="15544" spans="1:9" x14ac:dyDescent="0.25">
      <c r="A15544" t="s">
        <v>972</v>
      </c>
      <c r="B15544" t="s">
        <v>249</v>
      </c>
      <c r="C15544" s="76" t="s">
        <v>842</v>
      </c>
      <c r="D15544" t="s">
        <v>980</v>
      </c>
      <c r="E15544" s="82">
        <v>3</v>
      </c>
      <c r="F15544" t="s">
        <v>973</v>
      </c>
      <c r="G15544" s="83">
        <v>43319</v>
      </c>
      <c r="I15544">
        <v>2018</v>
      </c>
    </row>
    <row r="15545" spans="1:9" x14ac:dyDescent="0.25">
      <c r="A15545" t="s">
        <v>972</v>
      </c>
      <c r="B15545" t="s">
        <v>146</v>
      </c>
      <c r="C15545" s="76" t="s">
        <v>842</v>
      </c>
      <c r="D15545" t="s">
        <v>980</v>
      </c>
      <c r="E15545" s="82">
        <v>5.8</v>
      </c>
      <c r="F15545" t="s">
        <v>973</v>
      </c>
      <c r="G15545" s="83">
        <v>43328</v>
      </c>
      <c r="I15545">
        <v>2018</v>
      </c>
    </row>
    <row r="15546" spans="1:9" x14ac:dyDescent="0.25">
      <c r="A15546" t="s">
        <v>972</v>
      </c>
      <c r="B15546" s="74" t="s">
        <v>213</v>
      </c>
      <c r="C15546" s="76" t="s">
        <v>842</v>
      </c>
      <c r="D15546" t="s">
        <v>980</v>
      </c>
      <c r="E15546" s="82">
        <v>4</v>
      </c>
      <c r="F15546" t="s">
        <v>973</v>
      </c>
      <c r="G15546" s="83">
        <v>43306</v>
      </c>
      <c r="I15546">
        <v>2018</v>
      </c>
    </row>
    <row r="15547" spans="1:9" x14ac:dyDescent="0.25">
      <c r="A15547" t="s">
        <v>972</v>
      </c>
      <c r="B15547" t="s">
        <v>178</v>
      </c>
      <c r="C15547" s="76" t="s">
        <v>842</v>
      </c>
      <c r="D15547" t="s">
        <v>980</v>
      </c>
      <c r="E15547" s="82">
        <v>15</v>
      </c>
      <c r="F15547" t="s">
        <v>973</v>
      </c>
      <c r="G15547" s="83">
        <v>43294</v>
      </c>
      <c r="I15547">
        <v>2018</v>
      </c>
    </row>
    <row r="15548" spans="1:9" x14ac:dyDescent="0.25">
      <c r="A15548" t="s">
        <v>972</v>
      </c>
      <c r="B15548" t="s">
        <v>246</v>
      </c>
      <c r="C15548" s="76" t="s">
        <v>842</v>
      </c>
      <c r="D15548" t="s">
        <v>980</v>
      </c>
      <c r="E15548" s="82">
        <v>9.6</v>
      </c>
      <c r="F15548" t="s">
        <v>973</v>
      </c>
      <c r="G15548" s="83">
        <v>43347</v>
      </c>
      <c r="I15548">
        <v>2018</v>
      </c>
    </row>
    <row r="15549" spans="1:9" x14ac:dyDescent="0.25">
      <c r="A15549" t="s">
        <v>972</v>
      </c>
      <c r="B15549" t="s">
        <v>138</v>
      </c>
      <c r="C15549" s="76" t="s">
        <v>842</v>
      </c>
      <c r="D15549" t="s">
        <v>980</v>
      </c>
      <c r="E15549" s="82">
        <v>6</v>
      </c>
      <c r="F15549" t="s">
        <v>973</v>
      </c>
      <c r="G15549" s="83">
        <v>43335</v>
      </c>
      <c r="I15549">
        <v>2018</v>
      </c>
    </row>
    <row r="15550" spans="1:9" x14ac:dyDescent="0.25">
      <c r="A15550" t="s">
        <v>972</v>
      </c>
      <c r="B15550" t="s">
        <v>239</v>
      </c>
      <c r="C15550" s="76" t="s">
        <v>842</v>
      </c>
      <c r="D15550" t="s">
        <v>980</v>
      </c>
      <c r="E15550" s="82">
        <v>3.8</v>
      </c>
      <c r="F15550" t="s">
        <v>973</v>
      </c>
      <c r="G15550" s="83">
        <v>43272</v>
      </c>
      <c r="I15550">
        <v>2018</v>
      </c>
    </row>
    <row r="15551" spans="1:9" x14ac:dyDescent="0.25">
      <c r="A15551" t="s">
        <v>972</v>
      </c>
      <c r="B15551" t="s">
        <v>249</v>
      </c>
      <c r="C15551" s="76" t="s">
        <v>842</v>
      </c>
      <c r="D15551" t="s">
        <v>980</v>
      </c>
      <c r="E15551" s="82">
        <v>93.3</v>
      </c>
      <c r="F15551" t="s">
        <v>973</v>
      </c>
      <c r="G15551" s="83">
        <v>43465</v>
      </c>
      <c r="I15551">
        <v>2018</v>
      </c>
    </row>
    <row r="15552" spans="1:9" x14ac:dyDescent="0.25">
      <c r="A15552" t="s">
        <v>972</v>
      </c>
      <c r="B15552" t="s">
        <v>239</v>
      </c>
      <c r="C15552" s="76" t="s">
        <v>842</v>
      </c>
      <c r="D15552" t="s">
        <v>980</v>
      </c>
      <c r="E15552" s="82">
        <v>2.1</v>
      </c>
      <c r="F15552" t="s">
        <v>973</v>
      </c>
      <c r="G15552" s="83">
        <v>39682</v>
      </c>
      <c r="I15552">
        <v>2008</v>
      </c>
    </row>
    <row r="15553" spans="1:9" x14ac:dyDescent="0.25">
      <c r="A15553" t="s">
        <v>972</v>
      </c>
      <c r="B15553" t="s">
        <v>177</v>
      </c>
      <c r="C15553" s="76" t="s">
        <v>842</v>
      </c>
      <c r="D15553" t="s">
        <v>980</v>
      </c>
      <c r="E15553" s="82">
        <v>500</v>
      </c>
      <c r="F15553" t="s">
        <v>973</v>
      </c>
      <c r="G15553" s="83">
        <v>43728</v>
      </c>
      <c r="I15553">
        <v>2019</v>
      </c>
    </row>
    <row r="15554" spans="1:9" x14ac:dyDescent="0.25">
      <c r="A15554" t="s">
        <v>972</v>
      </c>
      <c r="B15554" t="s">
        <v>227</v>
      </c>
      <c r="C15554" s="76" t="s">
        <v>842</v>
      </c>
      <c r="D15554" t="s">
        <v>980</v>
      </c>
      <c r="E15554" s="82">
        <v>5</v>
      </c>
      <c r="F15554" t="s">
        <v>973</v>
      </c>
      <c r="G15554" s="83">
        <v>43273</v>
      </c>
      <c r="I15554">
        <v>2018</v>
      </c>
    </row>
    <row r="15555" spans="1:9" x14ac:dyDescent="0.25">
      <c r="A15555" t="s">
        <v>972</v>
      </c>
      <c r="B15555" t="s">
        <v>188</v>
      </c>
      <c r="C15555" s="76" t="s">
        <v>842</v>
      </c>
      <c r="D15555" t="s">
        <v>980</v>
      </c>
      <c r="E15555" s="82">
        <v>6</v>
      </c>
      <c r="F15555" t="s">
        <v>973</v>
      </c>
      <c r="G15555" s="83">
        <v>43273</v>
      </c>
      <c r="I15555">
        <v>2018</v>
      </c>
    </row>
    <row r="15556" spans="1:9" x14ac:dyDescent="0.25">
      <c r="A15556" t="s">
        <v>972</v>
      </c>
      <c r="B15556" t="s">
        <v>71</v>
      </c>
      <c r="C15556" s="76" t="s">
        <v>842</v>
      </c>
      <c r="D15556" t="s">
        <v>980</v>
      </c>
      <c r="E15556" s="82">
        <v>7.6</v>
      </c>
      <c r="F15556" t="s">
        <v>973</v>
      </c>
      <c r="G15556" s="83">
        <v>43273</v>
      </c>
      <c r="I15556">
        <v>2018</v>
      </c>
    </row>
    <row r="15557" spans="1:9" x14ac:dyDescent="0.25">
      <c r="A15557" t="s">
        <v>972</v>
      </c>
      <c r="B15557" t="s">
        <v>249</v>
      </c>
      <c r="C15557" s="76" t="s">
        <v>842</v>
      </c>
      <c r="D15557" t="s">
        <v>980</v>
      </c>
      <c r="E15557" s="82">
        <v>6</v>
      </c>
      <c r="F15557" t="s">
        <v>973</v>
      </c>
      <c r="G15557" s="83">
        <v>43273</v>
      </c>
      <c r="I15557">
        <v>2018</v>
      </c>
    </row>
    <row r="15558" spans="1:9" x14ac:dyDescent="0.25">
      <c r="A15558" t="s">
        <v>972</v>
      </c>
      <c r="B15558" t="s">
        <v>171</v>
      </c>
      <c r="C15558" s="76" t="s">
        <v>842</v>
      </c>
      <c r="D15558" t="s">
        <v>980</v>
      </c>
      <c r="E15558" s="82">
        <v>13.6</v>
      </c>
      <c r="F15558" t="s">
        <v>973</v>
      </c>
      <c r="G15558" s="83">
        <v>43314</v>
      </c>
      <c r="I15558">
        <v>2018</v>
      </c>
    </row>
    <row r="15559" spans="1:9" x14ac:dyDescent="0.25">
      <c r="A15559" t="s">
        <v>972</v>
      </c>
      <c r="B15559" t="s">
        <v>122</v>
      </c>
      <c r="C15559" s="76" t="s">
        <v>842</v>
      </c>
      <c r="D15559" t="s">
        <v>980</v>
      </c>
      <c r="E15559" s="82">
        <v>500</v>
      </c>
      <c r="F15559" t="s">
        <v>973</v>
      </c>
      <c r="G15559" s="83">
        <v>43879</v>
      </c>
      <c r="I15559">
        <v>2020</v>
      </c>
    </row>
    <row r="15560" spans="1:9" x14ac:dyDescent="0.25">
      <c r="A15560" t="s">
        <v>972</v>
      </c>
      <c r="B15560" t="s">
        <v>249</v>
      </c>
      <c r="C15560" s="76" t="s">
        <v>842</v>
      </c>
      <c r="D15560" t="s">
        <v>980</v>
      </c>
      <c r="E15560" s="82">
        <v>7.6</v>
      </c>
      <c r="F15560" t="s">
        <v>973</v>
      </c>
      <c r="G15560" s="83">
        <v>43447</v>
      </c>
      <c r="I15560">
        <v>2018</v>
      </c>
    </row>
    <row r="15561" spans="1:9" x14ac:dyDescent="0.25">
      <c r="A15561" t="s">
        <v>972</v>
      </c>
      <c r="B15561" t="s">
        <v>230</v>
      </c>
      <c r="C15561" s="76" t="s">
        <v>842</v>
      </c>
      <c r="D15561" t="s">
        <v>980</v>
      </c>
      <c r="E15561" s="82">
        <v>6.24</v>
      </c>
      <c r="F15561" t="s">
        <v>973</v>
      </c>
      <c r="G15561" s="83">
        <v>43313</v>
      </c>
      <c r="I15561">
        <v>2018</v>
      </c>
    </row>
    <row r="15562" spans="1:9" x14ac:dyDescent="0.25">
      <c r="A15562" t="s">
        <v>972</v>
      </c>
      <c r="B15562" t="s">
        <v>239</v>
      </c>
      <c r="C15562" s="76" t="s">
        <v>842</v>
      </c>
      <c r="D15562" t="s">
        <v>980</v>
      </c>
      <c r="E15562" s="82">
        <v>8.16</v>
      </c>
      <c r="F15562" t="s">
        <v>973</v>
      </c>
      <c r="G15562" s="83">
        <v>43363</v>
      </c>
      <c r="I15562">
        <v>2018</v>
      </c>
    </row>
    <row r="15563" spans="1:9" x14ac:dyDescent="0.25">
      <c r="A15563" t="s">
        <v>972</v>
      </c>
      <c r="B15563" t="s">
        <v>128</v>
      </c>
      <c r="C15563" s="76" t="s">
        <v>842</v>
      </c>
      <c r="D15563" t="s">
        <v>980</v>
      </c>
      <c r="E15563" s="82">
        <v>7.6</v>
      </c>
      <c r="F15563" t="s">
        <v>973</v>
      </c>
      <c r="G15563" s="83">
        <v>43362</v>
      </c>
      <c r="I15563">
        <v>2018</v>
      </c>
    </row>
    <row r="15564" spans="1:9" x14ac:dyDescent="0.25">
      <c r="A15564" t="s">
        <v>972</v>
      </c>
      <c r="B15564" t="s">
        <v>66</v>
      </c>
      <c r="C15564" s="76" t="s">
        <v>842</v>
      </c>
      <c r="D15564" t="s">
        <v>980</v>
      </c>
      <c r="E15564" s="82">
        <v>5</v>
      </c>
      <c r="F15564" t="s">
        <v>973</v>
      </c>
      <c r="G15564" s="83">
        <v>43299</v>
      </c>
      <c r="I15564">
        <v>2018</v>
      </c>
    </row>
    <row r="15565" spans="1:9" x14ac:dyDescent="0.25">
      <c r="A15565" t="s">
        <v>972</v>
      </c>
      <c r="B15565" t="s">
        <v>101</v>
      </c>
      <c r="C15565" s="76" t="s">
        <v>842</v>
      </c>
      <c r="D15565" t="s">
        <v>980</v>
      </c>
      <c r="E15565" s="82">
        <v>6</v>
      </c>
      <c r="F15565" t="s">
        <v>973</v>
      </c>
      <c r="G15565" s="83">
        <v>43291</v>
      </c>
      <c r="I15565">
        <v>2018</v>
      </c>
    </row>
    <row r="15566" spans="1:9" x14ac:dyDescent="0.25">
      <c r="A15566" t="s">
        <v>972</v>
      </c>
      <c r="B15566" t="s">
        <v>173</v>
      </c>
      <c r="C15566" s="76" t="s">
        <v>842</v>
      </c>
      <c r="D15566" t="s">
        <v>980</v>
      </c>
      <c r="E15566" s="82">
        <v>7</v>
      </c>
      <c r="F15566" t="s">
        <v>973</v>
      </c>
      <c r="G15566" s="83">
        <v>43437</v>
      </c>
      <c r="I15566">
        <v>2018</v>
      </c>
    </row>
    <row r="15567" spans="1:9" x14ac:dyDescent="0.25">
      <c r="A15567" t="s">
        <v>972</v>
      </c>
      <c r="B15567" t="s">
        <v>275</v>
      </c>
      <c r="C15567" s="76" t="s">
        <v>842</v>
      </c>
      <c r="D15567" t="s">
        <v>980</v>
      </c>
      <c r="E15567" s="82">
        <v>4</v>
      </c>
      <c r="F15567" t="s">
        <v>973</v>
      </c>
      <c r="G15567" s="83">
        <v>43280</v>
      </c>
      <c r="I15567">
        <v>2018</v>
      </c>
    </row>
    <row r="15568" spans="1:9" x14ac:dyDescent="0.25">
      <c r="A15568" t="s">
        <v>972</v>
      </c>
      <c r="B15568" t="s">
        <v>241</v>
      </c>
      <c r="C15568" s="76" t="s">
        <v>842</v>
      </c>
      <c r="D15568" t="s">
        <v>980</v>
      </c>
      <c r="E15568" s="82">
        <v>7.6</v>
      </c>
      <c r="F15568" t="s">
        <v>973</v>
      </c>
      <c r="G15568" s="83">
        <v>43301</v>
      </c>
      <c r="I15568">
        <v>2018</v>
      </c>
    </row>
    <row r="15569" spans="1:9" x14ac:dyDescent="0.25">
      <c r="A15569" t="s">
        <v>972</v>
      </c>
      <c r="B15569" t="s">
        <v>220</v>
      </c>
      <c r="C15569" s="76" t="s">
        <v>842</v>
      </c>
      <c r="D15569" t="s">
        <v>980</v>
      </c>
      <c r="E15569" s="82">
        <v>3.8</v>
      </c>
      <c r="F15569" t="s">
        <v>973</v>
      </c>
      <c r="G15569" s="83">
        <v>43315</v>
      </c>
      <c r="I15569">
        <v>2018</v>
      </c>
    </row>
    <row r="15570" spans="1:9" x14ac:dyDescent="0.25">
      <c r="A15570" t="s">
        <v>972</v>
      </c>
      <c r="B15570" t="s">
        <v>118</v>
      </c>
      <c r="C15570" s="76" t="s">
        <v>842</v>
      </c>
      <c r="D15570" t="s">
        <v>980</v>
      </c>
      <c r="E15570" s="82">
        <v>6</v>
      </c>
      <c r="F15570" t="s">
        <v>973</v>
      </c>
      <c r="G15570" s="83">
        <v>43277</v>
      </c>
      <c r="I15570">
        <v>2018</v>
      </c>
    </row>
    <row r="15571" spans="1:9" x14ac:dyDescent="0.25">
      <c r="A15571" t="s">
        <v>972</v>
      </c>
      <c r="B15571" t="s">
        <v>123</v>
      </c>
      <c r="C15571" s="76" t="s">
        <v>842</v>
      </c>
      <c r="D15571" t="s">
        <v>980</v>
      </c>
      <c r="E15571" s="82">
        <v>7.54</v>
      </c>
      <c r="F15571" t="s">
        <v>973</v>
      </c>
      <c r="G15571" s="83">
        <v>43305</v>
      </c>
      <c r="I15571">
        <v>2018</v>
      </c>
    </row>
    <row r="15572" spans="1:9" x14ac:dyDescent="0.25">
      <c r="A15572" t="s">
        <v>972</v>
      </c>
      <c r="B15572" t="s">
        <v>245</v>
      </c>
      <c r="C15572" s="76" t="s">
        <v>842</v>
      </c>
      <c r="D15572" t="s">
        <v>980</v>
      </c>
      <c r="E15572" s="82">
        <v>3</v>
      </c>
      <c r="F15572" t="s">
        <v>973</v>
      </c>
      <c r="G15572" s="83">
        <v>43314</v>
      </c>
      <c r="I15572">
        <v>2018</v>
      </c>
    </row>
    <row r="15573" spans="1:9" x14ac:dyDescent="0.25">
      <c r="A15573" t="s">
        <v>972</v>
      </c>
      <c r="B15573" t="s">
        <v>203</v>
      </c>
      <c r="C15573" s="76" t="s">
        <v>842</v>
      </c>
      <c r="D15573" t="s">
        <v>980</v>
      </c>
      <c r="E15573" s="82">
        <v>6</v>
      </c>
      <c r="F15573" t="s">
        <v>973</v>
      </c>
      <c r="G15573" s="83">
        <v>43322</v>
      </c>
      <c r="I15573">
        <v>2018</v>
      </c>
    </row>
    <row r="15574" spans="1:9" x14ac:dyDescent="0.25">
      <c r="A15574" t="s">
        <v>972</v>
      </c>
      <c r="B15574" t="s">
        <v>219</v>
      </c>
      <c r="C15574" s="76" t="s">
        <v>842</v>
      </c>
      <c r="D15574" t="s">
        <v>980</v>
      </c>
      <c r="E15574" s="82">
        <v>7.6</v>
      </c>
      <c r="F15574" t="s">
        <v>973</v>
      </c>
      <c r="G15574" s="83">
        <v>43376</v>
      </c>
      <c r="I15574">
        <v>2018</v>
      </c>
    </row>
    <row r="15575" spans="1:9" x14ac:dyDescent="0.25">
      <c r="A15575" t="s">
        <v>972</v>
      </c>
      <c r="B15575" t="s">
        <v>203</v>
      </c>
      <c r="C15575" s="76" t="s">
        <v>842</v>
      </c>
      <c r="D15575" t="s">
        <v>980</v>
      </c>
      <c r="E15575" s="82">
        <v>500</v>
      </c>
      <c r="F15575" t="s">
        <v>973</v>
      </c>
      <c r="G15575" s="83">
        <v>43445</v>
      </c>
      <c r="I15575">
        <v>2018</v>
      </c>
    </row>
    <row r="15576" spans="1:9" x14ac:dyDescent="0.25">
      <c r="A15576" t="s">
        <v>972</v>
      </c>
      <c r="B15576" t="s">
        <v>2</v>
      </c>
      <c r="C15576" s="76" t="s">
        <v>842</v>
      </c>
      <c r="D15576" t="s">
        <v>980</v>
      </c>
      <c r="E15576" s="82">
        <v>10</v>
      </c>
      <c r="F15576" t="s">
        <v>973</v>
      </c>
      <c r="G15576" s="83">
        <v>43588</v>
      </c>
      <c r="I15576">
        <v>2019</v>
      </c>
    </row>
    <row r="15577" spans="1:9" x14ac:dyDescent="0.25">
      <c r="A15577" t="s">
        <v>972</v>
      </c>
      <c r="B15577" t="s">
        <v>203</v>
      </c>
      <c r="C15577" s="76" t="s">
        <v>842</v>
      </c>
      <c r="D15577" t="s">
        <v>980</v>
      </c>
      <c r="E15577" s="82">
        <v>5</v>
      </c>
      <c r="F15577" t="s">
        <v>973</v>
      </c>
      <c r="G15577" s="83">
        <v>43349</v>
      </c>
      <c r="I15577">
        <v>2018</v>
      </c>
    </row>
    <row r="15578" spans="1:9" x14ac:dyDescent="0.25">
      <c r="A15578" t="s">
        <v>972</v>
      </c>
      <c r="B15578" t="s">
        <v>170</v>
      </c>
      <c r="C15578" s="76" t="s">
        <v>842</v>
      </c>
      <c r="D15578" t="s">
        <v>980</v>
      </c>
      <c r="E15578" s="82">
        <v>5</v>
      </c>
      <c r="F15578" t="s">
        <v>973</v>
      </c>
      <c r="G15578" s="83">
        <v>43322</v>
      </c>
      <c r="I15578">
        <v>2018</v>
      </c>
    </row>
    <row r="15579" spans="1:9" x14ac:dyDescent="0.25">
      <c r="A15579" t="s">
        <v>972</v>
      </c>
      <c r="B15579" t="s">
        <v>106</v>
      </c>
      <c r="C15579" s="76" t="s">
        <v>842</v>
      </c>
      <c r="D15579" t="s">
        <v>980</v>
      </c>
      <c r="E15579" s="82">
        <v>11.4</v>
      </c>
      <c r="F15579" t="s">
        <v>973</v>
      </c>
      <c r="G15579" s="83">
        <v>43308</v>
      </c>
      <c r="I15579">
        <v>2018</v>
      </c>
    </row>
    <row r="15580" spans="1:9" x14ac:dyDescent="0.25">
      <c r="A15580" t="s">
        <v>972</v>
      </c>
      <c r="B15580" t="s">
        <v>249</v>
      </c>
      <c r="C15580" s="76" t="s">
        <v>842</v>
      </c>
      <c r="D15580" t="s">
        <v>980</v>
      </c>
      <c r="E15580" s="82">
        <v>5</v>
      </c>
      <c r="F15580" t="s">
        <v>973</v>
      </c>
      <c r="G15580" s="83">
        <v>43371</v>
      </c>
      <c r="I15580">
        <v>2018</v>
      </c>
    </row>
    <row r="15581" spans="1:9" x14ac:dyDescent="0.25">
      <c r="A15581" t="s">
        <v>972</v>
      </c>
      <c r="B15581" t="s">
        <v>112</v>
      </c>
      <c r="C15581" s="76" t="s">
        <v>842</v>
      </c>
      <c r="D15581" t="s">
        <v>980</v>
      </c>
      <c r="E15581" s="82">
        <v>5</v>
      </c>
      <c r="F15581" t="s">
        <v>973</v>
      </c>
      <c r="G15581" s="83">
        <v>43294</v>
      </c>
      <c r="I15581">
        <v>2018</v>
      </c>
    </row>
    <row r="15582" spans="1:9" x14ac:dyDescent="0.25">
      <c r="A15582" t="s">
        <v>972</v>
      </c>
      <c r="B15582" t="s">
        <v>142</v>
      </c>
      <c r="C15582" s="76" t="s">
        <v>842</v>
      </c>
      <c r="D15582" t="s">
        <v>980</v>
      </c>
      <c r="E15582" s="82">
        <v>6.6</v>
      </c>
      <c r="F15582" t="s">
        <v>973</v>
      </c>
      <c r="G15582" s="83">
        <v>43306</v>
      </c>
      <c r="I15582">
        <v>2018</v>
      </c>
    </row>
    <row r="15583" spans="1:9" x14ac:dyDescent="0.25">
      <c r="A15583" t="s">
        <v>972</v>
      </c>
      <c r="B15583" t="s">
        <v>208</v>
      </c>
      <c r="C15583" s="76" t="s">
        <v>842</v>
      </c>
      <c r="D15583" t="s">
        <v>980</v>
      </c>
      <c r="E15583" s="82">
        <v>7.6</v>
      </c>
      <c r="F15583" t="s">
        <v>973</v>
      </c>
      <c r="G15583" s="83">
        <v>43350</v>
      </c>
      <c r="I15583">
        <v>2018</v>
      </c>
    </row>
    <row r="15584" spans="1:9" x14ac:dyDescent="0.25">
      <c r="A15584" t="s">
        <v>972</v>
      </c>
      <c r="B15584" t="s">
        <v>178</v>
      </c>
      <c r="C15584" s="76" t="s">
        <v>842</v>
      </c>
      <c r="D15584" t="s">
        <v>980</v>
      </c>
      <c r="E15584" s="82">
        <v>6</v>
      </c>
      <c r="F15584" t="s">
        <v>973</v>
      </c>
      <c r="G15584" s="83">
        <v>43322</v>
      </c>
      <c r="I15584">
        <v>2018</v>
      </c>
    </row>
    <row r="15585" spans="1:9" x14ac:dyDescent="0.25">
      <c r="A15585" t="s">
        <v>972</v>
      </c>
      <c r="B15585" t="s">
        <v>95</v>
      </c>
      <c r="C15585" s="76" t="s">
        <v>842</v>
      </c>
      <c r="D15585" t="s">
        <v>980</v>
      </c>
      <c r="E15585" s="82">
        <v>100.8</v>
      </c>
      <c r="F15585" t="s">
        <v>973</v>
      </c>
      <c r="G15585" s="83">
        <v>43417</v>
      </c>
      <c r="I15585">
        <v>2018</v>
      </c>
    </row>
    <row r="15586" spans="1:9" x14ac:dyDescent="0.25">
      <c r="A15586" t="s">
        <v>972</v>
      </c>
      <c r="B15586" t="s">
        <v>141</v>
      </c>
      <c r="C15586" s="76" t="s">
        <v>842</v>
      </c>
      <c r="D15586" t="s">
        <v>980</v>
      </c>
      <c r="E15586" s="82">
        <v>5.2</v>
      </c>
      <c r="F15586" t="s">
        <v>973</v>
      </c>
      <c r="G15586" s="83">
        <v>43291</v>
      </c>
      <c r="I15586">
        <v>2018</v>
      </c>
    </row>
    <row r="15587" spans="1:9" x14ac:dyDescent="0.25">
      <c r="A15587" t="s">
        <v>972</v>
      </c>
      <c r="B15587" t="s">
        <v>173</v>
      </c>
      <c r="C15587" s="76" t="s">
        <v>842</v>
      </c>
      <c r="D15587" t="s">
        <v>980</v>
      </c>
      <c r="E15587" s="82">
        <v>3.8</v>
      </c>
      <c r="F15587" t="s">
        <v>973</v>
      </c>
      <c r="G15587" s="83">
        <v>43325</v>
      </c>
      <c r="I15587">
        <v>2018</v>
      </c>
    </row>
    <row r="15588" spans="1:9" x14ac:dyDescent="0.25">
      <c r="A15588" t="s">
        <v>972</v>
      </c>
      <c r="B15588" t="s">
        <v>177</v>
      </c>
      <c r="C15588" s="76" t="s">
        <v>842</v>
      </c>
      <c r="D15588" t="s">
        <v>980</v>
      </c>
      <c r="E15588" s="82">
        <v>5.2</v>
      </c>
      <c r="F15588" t="s">
        <v>973</v>
      </c>
      <c r="G15588" s="83">
        <v>43300</v>
      </c>
      <c r="I15588">
        <v>2018</v>
      </c>
    </row>
    <row r="15589" spans="1:9" x14ac:dyDescent="0.25">
      <c r="A15589" t="s">
        <v>972</v>
      </c>
      <c r="B15589" t="s">
        <v>11</v>
      </c>
      <c r="C15589" s="76" t="s">
        <v>842</v>
      </c>
      <c r="D15589" t="s">
        <v>980</v>
      </c>
      <c r="E15589" s="82">
        <v>7.1</v>
      </c>
      <c r="F15589" t="s">
        <v>973</v>
      </c>
      <c r="G15589" s="83">
        <v>43361</v>
      </c>
      <c r="I15589">
        <v>2018</v>
      </c>
    </row>
    <row r="15590" spans="1:9" x14ac:dyDescent="0.25">
      <c r="A15590" t="s">
        <v>972</v>
      </c>
      <c r="B15590" t="s">
        <v>242</v>
      </c>
      <c r="C15590" s="76" t="s">
        <v>842</v>
      </c>
      <c r="D15590" t="s">
        <v>980</v>
      </c>
      <c r="E15590" s="82">
        <v>5</v>
      </c>
      <c r="F15590" t="s">
        <v>973</v>
      </c>
      <c r="G15590" s="83">
        <v>43350</v>
      </c>
      <c r="I15590">
        <v>2018</v>
      </c>
    </row>
    <row r="15591" spans="1:9" x14ac:dyDescent="0.25">
      <c r="A15591" t="s">
        <v>972</v>
      </c>
      <c r="B15591" t="s">
        <v>249</v>
      </c>
      <c r="C15591" s="76" t="s">
        <v>842</v>
      </c>
      <c r="D15591" t="s">
        <v>980</v>
      </c>
      <c r="E15591" s="82">
        <v>7.6</v>
      </c>
      <c r="F15591" t="s">
        <v>973</v>
      </c>
      <c r="G15591" s="83">
        <v>43462</v>
      </c>
      <c r="I15591">
        <v>2018</v>
      </c>
    </row>
    <row r="15592" spans="1:9" x14ac:dyDescent="0.25">
      <c r="A15592" t="s">
        <v>972</v>
      </c>
      <c r="B15592" t="s">
        <v>112</v>
      </c>
      <c r="C15592" s="76" t="s">
        <v>842</v>
      </c>
      <c r="D15592" t="s">
        <v>980</v>
      </c>
      <c r="E15592" s="82">
        <v>3.35</v>
      </c>
      <c r="F15592" t="s">
        <v>973</v>
      </c>
      <c r="G15592" s="83">
        <v>43299</v>
      </c>
      <c r="I15592">
        <v>2018</v>
      </c>
    </row>
    <row r="15593" spans="1:9" x14ac:dyDescent="0.25">
      <c r="A15593" t="s">
        <v>972</v>
      </c>
      <c r="B15593" t="s">
        <v>254</v>
      </c>
      <c r="C15593" s="76" t="s">
        <v>842</v>
      </c>
      <c r="D15593" t="s">
        <v>980</v>
      </c>
      <c r="E15593" s="82">
        <v>7.6</v>
      </c>
      <c r="F15593" t="s">
        <v>973</v>
      </c>
      <c r="G15593" s="83">
        <v>43411</v>
      </c>
      <c r="I15593">
        <v>2018</v>
      </c>
    </row>
    <row r="15594" spans="1:9" x14ac:dyDescent="0.25">
      <c r="A15594" t="s">
        <v>972</v>
      </c>
      <c r="B15594" t="s">
        <v>245</v>
      </c>
      <c r="C15594" s="76" t="s">
        <v>842</v>
      </c>
      <c r="D15594" t="s">
        <v>980</v>
      </c>
      <c r="E15594" s="82">
        <v>6.67</v>
      </c>
      <c r="F15594" t="s">
        <v>973</v>
      </c>
      <c r="G15594" s="83">
        <v>43301</v>
      </c>
      <c r="I15594">
        <v>2018</v>
      </c>
    </row>
    <row r="15595" spans="1:9" x14ac:dyDescent="0.25">
      <c r="A15595" t="s">
        <v>972</v>
      </c>
      <c r="B15595" t="s">
        <v>101</v>
      </c>
      <c r="C15595" s="76" t="s">
        <v>842</v>
      </c>
      <c r="D15595" t="s">
        <v>980</v>
      </c>
      <c r="E15595" s="82">
        <v>5</v>
      </c>
      <c r="F15595" t="s">
        <v>973</v>
      </c>
      <c r="G15595" s="83">
        <v>43322</v>
      </c>
      <c r="I15595">
        <v>2018</v>
      </c>
    </row>
    <row r="15596" spans="1:9" x14ac:dyDescent="0.25">
      <c r="A15596" t="s">
        <v>972</v>
      </c>
      <c r="B15596" t="s">
        <v>242</v>
      </c>
      <c r="C15596" s="76" t="s">
        <v>842</v>
      </c>
      <c r="D15596" t="s">
        <v>980</v>
      </c>
      <c r="E15596" s="82">
        <v>10</v>
      </c>
      <c r="F15596" t="s">
        <v>973</v>
      </c>
      <c r="G15596" s="83">
        <v>43308</v>
      </c>
      <c r="I15596">
        <v>2018</v>
      </c>
    </row>
    <row r="15597" spans="1:9" x14ac:dyDescent="0.25">
      <c r="A15597" t="s">
        <v>972</v>
      </c>
      <c r="B15597" t="s">
        <v>2</v>
      </c>
      <c r="C15597" s="76" t="s">
        <v>842</v>
      </c>
      <c r="D15597" t="s">
        <v>980</v>
      </c>
      <c r="E15597" s="82">
        <v>3.8</v>
      </c>
      <c r="F15597" t="s">
        <v>973</v>
      </c>
      <c r="G15597" s="83">
        <v>43283</v>
      </c>
      <c r="I15597">
        <v>2018</v>
      </c>
    </row>
    <row r="15598" spans="1:9" x14ac:dyDescent="0.25">
      <c r="A15598" t="s">
        <v>972</v>
      </c>
      <c r="B15598" t="s">
        <v>227</v>
      </c>
      <c r="C15598" s="76" t="s">
        <v>842</v>
      </c>
      <c r="D15598" t="s">
        <v>980</v>
      </c>
      <c r="E15598" s="82">
        <v>6</v>
      </c>
      <c r="F15598" t="s">
        <v>973</v>
      </c>
      <c r="G15598" s="83">
        <v>43278</v>
      </c>
      <c r="I15598">
        <v>2018</v>
      </c>
    </row>
    <row r="15599" spans="1:9" x14ac:dyDescent="0.25">
      <c r="A15599" t="s">
        <v>972</v>
      </c>
      <c r="B15599" t="s">
        <v>208</v>
      </c>
      <c r="C15599" s="76" t="s">
        <v>842</v>
      </c>
      <c r="D15599" t="s">
        <v>980</v>
      </c>
      <c r="E15599" s="82">
        <v>3.8</v>
      </c>
      <c r="F15599" t="s">
        <v>973</v>
      </c>
      <c r="G15599" s="83">
        <v>43446</v>
      </c>
      <c r="I15599">
        <v>2018</v>
      </c>
    </row>
    <row r="15600" spans="1:9" x14ac:dyDescent="0.25">
      <c r="A15600" t="s">
        <v>972</v>
      </c>
      <c r="B15600" t="s">
        <v>239</v>
      </c>
      <c r="C15600" s="76" t="s">
        <v>842</v>
      </c>
      <c r="D15600" t="s">
        <v>980</v>
      </c>
      <c r="E15600" s="82">
        <v>15.58</v>
      </c>
      <c r="F15600" t="s">
        <v>973</v>
      </c>
      <c r="G15600" s="83">
        <v>40102</v>
      </c>
      <c r="I15600">
        <v>2009</v>
      </c>
    </row>
    <row r="15601" spans="1:9" x14ac:dyDescent="0.25">
      <c r="A15601" t="s">
        <v>972</v>
      </c>
      <c r="B15601" t="s">
        <v>232</v>
      </c>
      <c r="C15601" s="76" t="s">
        <v>842</v>
      </c>
      <c r="D15601" t="s">
        <v>980</v>
      </c>
      <c r="E15601" s="82">
        <v>9</v>
      </c>
      <c r="F15601" t="s">
        <v>973</v>
      </c>
      <c r="G15601" s="83">
        <v>40369</v>
      </c>
      <c r="I15601">
        <v>2010</v>
      </c>
    </row>
    <row r="15602" spans="1:9" x14ac:dyDescent="0.25">
      <c r="A15602" t="s">
        <v>972</v>
      </c>
      <c r="B15602" t="s">
        <v>153</v>
      </c>
      <c r="C15602" s="76" t="s">
        <v>842</v>
      </c>
      <c r="D15602" t="s">
        <v>980</v>
      </c>
      <c r="E15602" s="82">
        <v>5.18</v>
      </c>
      <c r="F15602" t="s">
        <v>973</v>
      </c>
      <c r="G15602" s="83">
        <v>40890</v>
      </c>
      <c r="I15602">
        <v>2011</v>
      </c>
    </row>
    <row r="15603" spans="1:9" x14ac:dyDescent="0.25">
      <c r="A15603" t="s">
        <v>972</v>
      </c>
      <c r="B15603" t="s">
        <v>130</v>
      </c>
      <c r="C15603" s="76" t="s">
        <v>842</v>
      </c>
      <c r="D15603" t="s">
        <v>980</v>
      </c>
      <c r="E15603" s="82">
        <v>3.8</v>
      </c>
      <c r="F15603" t="s">
        <v>973</v>
      </c>
      <c r="G15603" s="83">
        <v>43284</v>
      </c>
      <c r="I15603">
        <v>2018</v>
      </c>
    </row>
    <row r="15604" spans="1:9" x14ac:dyDescent="0.25">
      <c r="A15604" t="s">
        <v>972</v>
      </c>
      <c r="B15604" t="s">
        <v>281</v>
      </c>
      <c r="C15604" s="76" t="s">
        <v>842</v>
      </c>
      <c r="D15604" t="s">
        <v>980</v>
      </c>
      <c r="E15604" s="82">
        <v>6</v>
      </c>
      <c r="F15604" t="s">
        <v>973</v>
      </c>
      <c r="G15604" s="83">
        <v>43279</v>
      </c>
      <c r="I15604">
        <v>2018</v>
      </c>
    </row>
    <row r="15605" spans="1:9" x14ac:dyDescent="0.25">
      <c r="A15605" t="s">
        <v>972</v>
      </c>
      <c r="B15605" t="s">
        <v>240</v>
      </c>
      <c r="C15605" s="76" t="s">
        <v>842</v>
      </c>
      <c r="D15605" t="s">
        <v>980</v>
      </c>
      <c r="E15605" s="82">
        <v>66.599999999999994</v>
      </c>
      <c r="F15605" t="s">
        <v>973</v>
      </c>
      <c r="G15605" s="83">
        <v>43451</v>
      </c>
      <c r="I15605">
        <v>2018</v>
      </c>
    </row>
    <row r="15606" spans="1:9" x14ac:dyDescent="0.25">
      <c r="A15606" t="s">
        <v>972</v>
      </c>
      <c r="B15606" t="s">
        <v>95</v>
      </c>
      <c r="C15606" s="76" t="s">
        <v>842</v>
      </c>
      <c r="D15606" t="s">
        <v>980</v>
      </c>
      <c r="E15606" s="82">
        <v>150</v>
      </c>
      <c r="F15606" t="s">
        <v>973</v>
      </c>
      <c r="G15606" s="83">
        <v>44599</v>
      </c>
      <c r="I15606">
        <v>2022</v>
      </c>
    </row>
    <row r="15607" spans="1:9" x14ac:dyDescent="0.25">
      <c r="A15607" t="s">
        <v>972</v>
      </c>
      <c r="B15607" t="s">
        <v>118</v>
      </c>
      <c r="C15607" s="76" t="s">
        <v>842</v>
      </c>
      <c r="D15607" t="s">
        <v>980</v>
      </c>
      <c r="E15607" s="82">
        <v>3.22</v>
      </c>
      <c r="F15607" t="s">
        <v>973</v>
      </c>
      <c r="G15607" s="83">
        <v>41852</v>
      </c>
      <c r="I15607">
        <v>2014</v>
      </c>
    </row>
    <row r="15608" spans="1:9" x14ac:dyDescent="0.25">
      <c r="A15608" t="s">
        <v>972</v>
      </c>
      <c r="B15608" t="s">
        <v>292</v>
      </c>
      <c r="C15608" s="76" t="s">
        <v>842</v>
      </c>
      <c r="D15608" t="s">
        <v>980</v>
      </c>
      <c r="E15608" s="82">
        <v>135</v>
      </c>
      <c r="F15608" t="s">
        <v>973</v>
      </c>
      <c r="G15608" s="83">
        <v>43727</v>
      </c>
      <c r="I15608">
        <v>2019</v>
      </c>
    </row>
    <row r="15609" spans="1:9" x14ac:dyDescent="0.25">
      <c r="A15609" t="s">
        <v>972</v>
      </c>
      <c r="B15609" t="s">
        <v>203</v>
      </c>
      <c r="C15609" s="76" t="s">
        <v>842</v>
      </c>
      <c r="D15609" t="s">
        <v>980</v>
      </c>
      <c r="E15609" s="82">
        <v>50.17</v>
      </c>
      <c r="F15609" t="s">
        <v>973</v>
      </c>
      <c r="G15609" s="83">
        <v>43641</v>
      </c>
      <c r="I15609">
        <v>2019</v>
      </c>
    </row>
    <row r="15610" spans="1:9" x14ac:dyDescent="0.25">
      <c r="A15610" t="s">
        <v>972</v>
      </c>
      <c r="B15610" t="s">
        <v>115</v>
      </c>
      <c r="C15610" s="76" t="s">
        <v>842</v>
      </c>
      <c r="D15610" t="s">
        <v>980</v>
      </c>
      <c r="E15610" s="82">
        <v>27.6</v>
      </c>
      <c r="F15610" t="s">
        <v>973</v>
      </c>
      <c r="G15610" s="83">
        <v>43633</v>
      </c>
      <c r="I15610">
        <v>2019</v>
      </c>
    </row>
    <row r="15611" spans="1:9" x14ac:dyDescent="0.25">
      <c r="A15611" t="s">
        <v>972</v>
      </c>
      <c r="B15611" t="s">
        <v>115</v>
      </c>
      <c r="C15611" s="76" t="s">
        <v>842</v>
      </c>
      <c r="D15611" t="s">
        <v>980</v>
      </c>
      <c r="E15611" s="82">
        <v>72</v>
      </c>
      <c r="F15611" t="s">
        <v>973</v>
      </c>
      <c r="G15611" s="83">
        <v>43676</v>
      </c>
      <c r="I15611">
        <v>2019</v>
      </c>
    </row>
    <row r="15612" spans="1:9" x14ac:dyDescent="0.25">
      <c r="A15612" t="s">
        <v>972</v>
      </c>
      <c r="B15612" t="s">
        <v>241</v>
      </c>
      <c r="C15612" s="76" t="s">
        <v>842</v>
      </c>
      <c r="D15612" t="s">
        <v>980</v>
      </c>
      <c r="E15612" s="82">
        <v>150</v>
      </c>
      <c r="F15612" t="s">
        <v>973</v>
      </c>
      <c r="G15612" s="83">
        <v>43452</v>
      </c>
      <c r="I15612">
        <v>2018</v>
      </c>
    </row>
    <row r="15613" spans="1:9" x14ac:dyDescent="0.25">
      <c r="A15613" t="s">
        <v>972</v>
      </c>
      <c r="B15613" t="s">
        <v>214</v>
      </c>
      <c r="C15613" s="76" t="s">
        <v>842</v>
      </c>
      <c r="D15613" t="s">
        <v>980</v>
      </c>
      <c r="E15613" s="82">
        <v>10</v>
      </c>
      <c r="F15613" t="s">
        <v>973</v>
      </c>
      <c r="G15613" s="83">
        <v>43284</v>
      </c>
      <c r="I15613">
        <v>2018</v>
      </c>
    </row>
    <row r="15614" spans="1:9" x14ac:dyDescent="0.25">
      <c r="A15614" t="s">
        <v>972</v>
      </c>
      <c r="B15614" t="s">
        <v>124</v>
      </c>
      <c r="C15614" s="76" t="s">
        <v>842</v>
      </c>
      <c r="D15614" t="s">
        <v>980</v>
      </c>
      <c r="E15614" s="82">
        <v>20</v>
      </c>
      <c r="F15614" t="s">
        <v>973</v>
      </c>
      <c r="G15614" s="83">
        <v>43385</v>
      </c>
      <c r="I15614">
        <v>2018</v>
      </c>
    </row>
    <row r="15615" spans="1:9" x14ac:dyDescent="0.25">
      <c r="A15615" t="s">
        <v>972</v>
      </c>
      <c r="B15615" t="s">
        <v>244</v>
      </c>
      <c r="C15615" s="76" t="s">
        <v>842</v>
      </c>
      <c r="D15615" t="s">
        <v>980</v>
      </c>
      <c r="E15615" s="82">
        <v>3.8</v>
      </c>
      <c r="F15615" t="s">
        <v>973</v>
      </c>
      <c r="G15615" s="83">
        <v>43284</v>
      </c>
      <c r="I15615">
        <v>2018</v>
      </c>
    </row>
    <row r="15616" spans="1:9" x14ac:dyDescent="0.25">
      <c r="A15616" t="s">
        <v>972</v>
      </c>
      <c r="B15616" t="s">
        <v>71</v>
      </c>
      <c r="C15616" s="76" t="s">
        <v>842</v>
      </c>
      <c r="D15616" t="s">
        <v>980</v>
      </c>
      <c r="E15616" s="82">
        <v>500</v>
      </c>
      <c r="F15616" t="s">
        <v>973</v>
      </c>
      <c r="G15616" s="83">
        <v>43914</v>
      </c>
      <c r="I15616">
        <v>2020</v>
      </c>
    </row>
    <row r="15617" spans="1:9" x14ac:dyDescent="0.25">
      <c r="A15617" t="s">
        <v>972</v>
      </c>
      <c r="B15617" t="s">
        <v>241</v>
      </c>
      <c r="C15617" s="76" t="s">
        <v>842</v>
      </c>
      <c r="D15617" t="s">
        <v>980</v>
      </c>
      <c r="E15617" s="82">
        <v>22.8</v>
      </c>
      <c r="F15617" t="s">
        <v>973</v>
      </c>
      <c r="G15617" s="83">
        <v>43356</v>
      </c>
      <c r="I15617">
        <v>2018</v>
      </c>
    </row>
    <row r="15618" spans="1:9" x14ac:dyDescent="0.25">
      <c r="A15618" t="s">
        <v>972</v>
      </c>
      <c r="B15618" t="s">
        <v>144</v>
      </c>
      <c r="C15618" s="76" t="s">
        <v>842</v>
      </c>
      <c r="D15618" t="s">
        <v>980</v>
      </c>
      <c r="E15618" s="82">
        <v>90</v>
      </c>
      <c r="F15618" t="s">
        <v>973</v>
      </c>
      <c r="G15618" s="83">
        <v>43593</v>
      </c>
      <c r="I15618">
        <v>2019</v>
      </c>
    </row>
    <row r="15619" spans="1:9" x14ac:dyDescent="0.25">
      <c r="A15619" t="s">
        <v>972</v>
      </c>
      <c r="B15619" t="s">
        <v>249</v>
      </c>
      <c r="C15619" s="76" t="s">
        <v>842</v>
      </c>
      <c r="D15619" t="s">
        <v>980</v>
      </c>
      <c r="E15619" s="82">
        <v>5</v>
      </c>
      <c r="F15619" t="s">
        <v>973</v>
      </c>
      <c r="G15619" s="83">
        <v>43287</v>
      </c>
      <c r="I15619">
        <v>2018</v>
      </c>
    </row>
    <row r="15620" spans="1:9" x14ac:dyDescent="0.25">
      <c r="A15620" t="s">
        <v>972</v>
      </c>
      <c r="B15620" t="s">
        <v>150</v>
      </c>
      <c r="C15620" s="76" t="s">
        <v>842</v>
      </c>
      <c r="D15620" t="s">
        <v>980</v>
      </c>
      <c r="E15620" s="82">
        <v>9</v>
      </c>
      <c r="F15620" t="s">
        <v>973</v>
      </c>
      <c r="G15620" s="83">
        <v>43348</v>
      </c>
      <c r="I15620">
        <v>2018</v>
      </c>
    </row>
    <row r="15621" spans="1:9" x14ac:dyDescent="0.25">
      <c r="A15621" t="s">
        <v>972</v>
      </c>
      <c r="B15621" t="s">
        <v>253</v>
      </c>
      <c r="C15621" s="76" t="s">
        <v>842</v>
      </c>
      <c r="D15621" t="s">
        <v>980</v>
      </c>
      <c r="E15621" s="82">
        <v>150</v>
      </c>
      <c r="F15621" t="s">
        <v>973</v>
      </c>
      <c r="G15621" s="83">
        <v>43461</v>
      </c>
      <c r="I15621">
        <v>2018</v>
      </c>
    </row>
    <row r="15622" spans="1:9" x14ac:dyDescent="0.25">
      <c r="A15622" t="s">
        <v>972</v>
      </c>
      <c r="B15622" t="s">
        <v>199</v>
      </c>
      <c r="C15622" s="76" t="s">
        <v>842</v>
      </c>
      <c r="D15622" t="s">
        <v>980</v>
      </c>
      <c r="E15622" s="82">
        <v>30</v>
      </c>
      <c r="F15622" t="s">
        <v>973</v>
      </c>
      <c r="G15622" s="83">
        <v>43465</v>
      </c>
      <c r="I15622">
        <v>2018</v>
      </c>
    </row>
    <row r="15623" spans="1:9" x14ac:dyDescent="0.25">
      <c r="A15623" t="s">
        <v>972</v>
      </c>
      <c r="B15623" t="s">
        <v>223</v>
      </c>
      <c r="C15623" s="76" t="s">
        <v>842</v>
      </c>
      <c r="D15623" t="s">
        <v>980</v>
      </c>
      <c r="E15623" s="82">
        <v>46</v>
      </c>
      <c r="F15623" t="s">
        <v>973</v>
      </c>
      <c r="G15623" s="83">
        <v>43727</v>
      </c>
      <c r="I15623">
        <v>2019</v>
      </c>
    </row>
    <row r="15624" spans="1:9" x14ac:dyDescent="0.25">
      <c r="A15624" t="s">
        <v>972</v>
      </c>
      <c r="B15624" t="s">
        <v>177</v>
      </c>
      <c r="C15624" s="76" t="s">
        <v>842</v>
      </c>
      <c r="D15624" t="s">
        <v>980</v>
      </c>
      <c r="E15624" s="82">
        <v>5.2</v>
      </c>
      <c r="F15624" t="s">
        <v>973</v>
      </c>
      <c r="G15624" s="83">
        <v>43362</v>
      </c>
      <c r="I15624">
        <v>2018</v>
      </c>
    </row>
    <row r="15625" spans="1:9" x14ac:dyDescent="0.25">
      <c r="A15625" t="s">
        <v>972</v>
      </c>
      <c r="B15625" t="s">
        <v>60</v>
      </c>
      <c r="C15625" s="76" t="s">
        <v>842</v>
      </c>
      <c r="D15625" t="s">
        <v>980</v>
      </c>
      <c r="E15625" s="82">
        <v>7.6</v>
      </c>
      <c r="F15625" t="s">
        <v>973</v>
      </c>
      <c r="G15625" s="83">
        <v>43287</v>
      </c>
      <c r="I15625">
        <v>2018</v>
      </c>
    </row>
    <row r="15626" spans="1:9" x14ac:dyDescent="0.25">
      <c r="A15626" t="s">
        <v>972</v>
      </c>
      <c r="B15626" t="s">
        <v>232</v>
      </c>
      <c r="C15626" s="76" t="s">
        <v>842</v>
      </c>
      <c r="D15626" t="s">
        <v>980</v>
      </c>
      <c r="E15626" s="82">
        <v>6</v>
      </c>
      <c r="F15626" t="s">
        <v>973</v>
      </c>
      <c r="G15626" s="83">
        <v>43287</v>
      </c>
      <c r="I15626">
        <v>2018</v>
      </c>
    </row>
    <row r="15627" spans="1:9" x14ac:dyDescent="0.25">
      <c r="A15627" t="s">
        <v>972</v>
      </c>
      <c r="B15627" t="s">
        <v>249</v>
      </c>
      <c r="C15627" s="76" t="s">
        <v>842</v>
      </c>
      <c r="D15627" t="s">
        <v>980</v>
      </c>
      <c r="E15627" s="82">
        <v>7.6</v>
      </c>
      <c r="F15627" t="s">
        <v>973</v>
      </c>
      <c r="G15627" s="83">
        <v>43287</v>
      </c>
      <c r="I15627">
        <v>2018</v>
      </c>
    </row>
    <row r="15628" spans="1:9" x14ac:dyDescent="0.25">
      <c r="A15628" t="s">
        <v>972</v>
      </c>
      <c r="B15628" t="s">
        <v>146</v>
      </c>
      <c r="C15628" s="76" t="s">
        <v>842</v>
      </c>
      <c r="D15628" t="s">
        <v>980</v>
      </c>
      <c r="E15628" s="82">
        <v>7.6</v>
      </c>
      <c r="F15628" t="s">
        <v>973</v>
      </c>
      <c r="G15628" s="83">
        <v>43290</v>
      </c>
      <c r="I15628">
        <v>2018</v>
      </c>
    </row>
    <row r="15629" spans="1:9" x14ac:dyDescent="0.25">
      <c r="A15629" t="s">
        <v>972</v>
      </c>
      <c r="B15629" t="s">
        <v>115</v>
      </c>
      <c r="C15629" s="76" t="s">
        <v>842</v>
      </c>
      <c r="D15629" t="s">
        <v>980</v>
      </c>
      <c r="E15629" s="82">
        <v>57.6</v>
      </c>
      <c r="F15629" t="s">
        <v>973</v>
      </c>
      <c r="G15629" s="83">
        <v>43629</v>
      </c>
      <c r="I15629">
        <v>2019</v>
      </c>
    </row>
    <row r="15630" spans="1:9" x14ac:dyDescent="0.25">
      <c r="A15630" t="s">
        <v>972</v>
      </c>
      <c r="B15630" t="s">
        <v>96</v>
      </c>
      <c r="C15630" s="76" t="s">
        <v>842</v>
      </c>
      <c r="D15630" t="s">
        <v>980</v>
      </c>
      <c r="E15630" s="82">
        <v>3</v>
      </c>
      <c r="F15630" t="s">
        <v>973</v>
      </c>
      <c r="G15630" s="83">
        <v>43291</v>
      </c>
      <c r="I15630">
        <v>2018</v>
      </c>
    </row>
    <row r="15631" spans="1:9" x14ac:dyDescent="0.25">
      <c r="A15631" t="s">
        <v>972</v>
      </c>
      <c r="B15631" t="s">
        <v>125</v>
      </c>
      <c r="C15631" s="76" t="s">
        <v>842</v>
      </c>
      <c r="D15631" t="s">
        <v>980</v>
      </c>
      <c r="E15631" s="82">
        <v>15</v>
      </c>
      <c r="F15631" t="s">
        <v>973</v>
      </c>
      <c r="G15631" s="83">
        <v>43292</v>
      </c>
      <c r="I15631">
        <v>2018</v>
      </c>
    </row>
    <row r="15632" spans="1:9" x14ac:dyDescent="0.25">
      <c r="A15632" t="s">
        <v>972</v>
      </c>
      <c r="B15632" t="s">
        <v>232</v>
      </c>
      <c r="C15632" s="76" t="s">
        <v>842</v>
      </c>
      <c r="D15632" t="s">
        <v>980</v>
      </c>
      <c r="E15632" s="82">
        <v>7.6</v>
      </c>
      <c r="F15632" t="s">
        <v>973</v>
      </c>
      <c r="G15632" s="83">
        <v>43292</v>
      </c>
      <c r="I15632">
        <v>2018</v>
      </c>
    </row>
    <row r="15633" spans="1:9" x14ac:dyDescent="0.25">
      <c r="A15633" t="s">
        <v>972</v>
      </c>
      <c r="B15633" t="s">
        <v>248</v>
      </c>
      <c r="C15633" s="76" t="s">
        <v>842</v>
      </c>
      <c r="D15633" t="s">
        <v>980</v>
      </c>
      <c r="E15633" s="82">
        <v>7.6</v>
      </c>
      <c r="F15633" t="s">
        <v>973</v>
      </c>
      <c r="G15633" s="83">
        <v>43292</v>
      </c>
      <c r="I15633">
        <v>2018</v>
      </c>
    </row>
    <row r="15634" spans="1:9" x14ac:dyDescent="0.25">
      <c r="A15634" t="s">
        <v>972</v>
      </c>
      <c r="B15634" t="s">
        <v>104</v>
      </c>
      <c r="C15634" s="76" t="s">
        <v>842</v>
      </c>
      <c r="D15634" t="s">
        <v>980</v>
      </c>
      <c r="E15634" s="82">
        <v>7.6</v>
      </c>
      <c r="F15634" t="s">
        <v>973</v>
      </c>
      <c r="G15634" s="83">
        <v>43307</v>
      </c>
      <c r="I15634">
        <v>2018</v>
      </c>
    </row>
    <row r="15635" spans="1:9" x14ac:dyDescent="0.25">
      <c r="A15635" t="s">
        <v>972</v>
      </c>
      <c r="B15635" t="s">
        <v>248</v>
      </c>
      <c r="C15635" s="76" t="s">
        <v>842</v>
      </c>
      <c r="D15635" t="s">
        <v>980</v>
      </c>
      <c r="E15635" s="82">
        <v>10</v>
      </c>
      <c r="F15635" t="s">
        <v>973</v>
      </c>
      <c r="G15635" s="83">
        <v>43299</v>
      </c>
      <c r="I15635">
        <v>2018</v>
      </c>
    </row>
    <row r="15636" spans="1:9" x14ac:dyDescent="0.25">
      <c r="A15636" t="s">
        <v>972</v>
      </c>
      <c r="B15636" t="s">
        <v>179</v>
      </c>
      <c r="C15636" s="76" t="s">
        <v>842</v>
      </c>
      <c r="D15636" t="s">
        <v>980</v>
      </c>
      <c r="E15636" s="82">
        <v>4</v>
      </c>
      <c r="F15636" t="s">
        <v>973</v>
      </c>
      <c r="G15636" s="83">
        <v>43342</v>
      </c>
      <c r="I15636">
        <v>2018</v>
      </c>
    </row>
    <row r="15637" spans="1:9" x14ac:dyDescent="0.25">
      <c r="A15637" t="s">
        <v>972</v>
      </c>
      <c r="B15637" t="s">
        <v>102</v>
      </c>
      <c r="C15637" s="76" t="s">
        <v>842</v>
      </c>
      <c r="D15637" t="s">
        <v>980</v>
      </c>
      <c r="E15637" s="82">
        <v>7.7</v>
      </c>
      <c r="F15637" t="s">
        <v>973</v>
      </c>
      <c r="G15637" s="83">
        <v>43356</v>
      </c>
      <c r="I15637">
        <v>2018</v>
      </c>
    </row>
    <row r="15638" spans="1:9" x14ac:dyDescent="0.25">
      <c r="A15638" t="s">
        <v>972</v>
      </c>
      <c r="B15638" t="s">
        <v>181</v>
      </c>
      <c r="C15638" s="76" t="s">
        <v>842</v>
      </c>
      <c r="D15638" t="s">
        <v>980</v>
      </c>
      <c r="E15638" s="82">
        <v>7.5</v>
      </c>
      <c r="F15638" t="s">
        <v>973</v>
      </c>
      <c r="G15638" s="83">
        <v>43419</v>
      </c>
      <c r="I15638">
        <v>2018</v>
      </c>
    </row>
    <row r="15639" spans="1:9" x14ac:dyDescent="0.25">
      <c r="A15639" t="s">
        <v>972</v>
      </c>
      <c r="B15639" t="s">
        <v>91</v>
      </c>
      <c r="C15639" s="76" t="s">
        <v>842</v>
      </c>
      <c r="D15639" t="s">
        <v>980</v>
      </c>
      <c r="E15639" s="82">
        <v>7</v>
      </c>
      <c r="F15639" t="s">
        <v>973</v>
      </c>
      <c r="G15639" s="83">
        <v>43312</v>
      </c>
      <c r="I15639">
        <v>2018</v>
      </c>
    </row>
    <row r="15640" spans="1:9" x14ac:dyDescent="0.25">
      <c r="A15640" t="s">
        <v>972</v>
      </c>
      <c r="B15640" t="s">
        <v>151</v>
      </c>
      <c r="C15640" s="76" t="s">
        <v>842</v>
      </c>
      <c r="D15640" t="s">
        <v>980</v>
      </c>
      <c r="E15640" s="82">
        <v>16</v>
      </c>
      <c r="F15640" t="s">
        <v>973</v>
      </c>
      <c r="G15640" s="83">
        <v>43329</v>
      </c>
      <c r="I15640">
        <v>2018</v>
      </c>
    </row>
    <row r="15641" spans="1:9" x14ac:dyDescent="0.25">
      <c r="A15641" t="s">
        <v>972</v>
      </c>
      <c r="B15641" t="s">
        <v>278</v>
      </c>
      <c r="C15641" s="76" t="s">
        <v>842</v>
      </c>
      <c r="D15641" t="s">
        <v>980</v>
      </c>
      <c r="E15641" s="82">
        <v>6</v>
      </c>
      <c r="F15641" t="s">
        <v>973</v>
      </c>
      <c r="G15641" s="83">
        <v>43308</v>
      </c>
      <c r="I15641">
        <v>2018</v>
      </c>
    </row>
    <row r="15642" spans="1:9" x14ac:dyDescent="0.25">
      <c r="A15642" t="s">
        <v>972</v>
      </c>
      <c r="B15642" t="s">
        <v>115</v>
      </c>
      <c r="C15642" s="76" t="s">
        <v>842</v>
      </c>
      <c r="D15642" t="s">
        <v>980</v>
      </c>
      <c r="E15642" s="82">
        <v>3</v>
      </c>
      <c r="F15642" t="s">
        <v>973</v>
      </c>
      <c r="G15642" s="83">
        <v>43305</v>
      </c>
      <c r="I15642">
        <v>2018</v>
      </c>
    </row>
    <row r="15643" spans="1:9" x14ac:dyDescent="0.25">
      <c r="A15643" t="s">
        <v>972</v>
      </c>
      <c r="B15643" t="s">
        <v>208</v>
      </c>
      <c r="C15643" s="76" t="s">
        <v>842</v>
      </c>
      <c r="D15643" t="s">
        <v>980</v>
      </c>
      <c r="E15643" s="82">
        <v>5</v>
      </c>
      <c r="F15643" t="s">
        <v>973</v>
      </c>
      <c r="G15643" s="83">
        <v>43315</v>
      </c>
      <c r="I15643">
        <v>2018</v>
      </c>
    </row>
    <row r="15644" spans="1:9" x14ac:dyDescent="0.25">
      <c r="A15644" t="s">
        <v>972</v>
      </c>
      <c r="B15644" t="s">
        <v>242</v>
      </c>
      <c r="C15644" s="76" t="s">
        <v>842</v>
      </c>
      <c r="D15644" t="s">
        <v>980</v>
      </c>
      <c r="E15644" s="82">
        <v>9</v>
      </c>
      <c r="F15644" t="s">
        <v>973</v>
      </c>
      <c r="G15644" s="83">
        <v>43256</v>
      </c>
      <c r="I15644">
        <v>2018</v>
      </c>
    </row>
    <row r="15645" spans="1:9" x14ac:dyDescent="0.25">
      <c r="A15645" t="s">
        <v>972</v>
      </c>
      <c r="B15645" t="s">
        <v>63</v>
      </c>
      <c r="C15645" s="76" t="s">
        <v>842</v>
      </c>
      <c r="D15645" t="s">
        <v>980</v>
      </c>
      <c r="E15645" s="82">
        <v>5.2</v>
      </c>
      <c r="F15645" t="s">
        <v>973</v>
      </c>
      <c r="G15645" s="83">
        <v>43313</v>
      </c>
      <c r="I15645">
        <v>2018</v>
      </c>
    </row>
    <row r="15646" spans="1:9" x14ac:dyDescent="0.25">
      <c r="A15646" t="s">
        <v>972</v>
      </c>
      <c r="B15646" t="s">
        <v>128</v>
      </c>
      <c r="C15646" s="76" t="s">
        <v>842</v>
      </c>
      <c r="D15646" t="s">
        <v>980</v>
      </c>
      <c r="E15646" s="82">
        <v>5</v>
      </c>
      <c r="F15646" t="s">
        <v>973</v>
      </c>
      <c r="G15646" s="83">
        <v>43306</v>
      </c>
      <c r="I15646">
        <v>2018</v>
      </c>
    </row>
    <row r="15647" spans="1:9" x14ac:dyDescent="0.25">
      <c r="A15647" t="s">
        <v>972</v>
      </c>
      <c r="B15647" t="s">
        <v>171</v>
      </c>
      <c r="C15647" s="76" t="s">
        <v>842</v>
      </c>
      <c r="D15647" t="s">
        <v>980</v>
      </c>
      <c r="E15647" s="82">
        <v>12</v>
      </c>
      <c r="F15647" t="s">
        <v>973</v>
      </c>
      <c r="G15647" s="83">
        <v>43413</v>
      </c>
      <c r="I15647">
        <v>2018</v>
      </c>
    </row>
    <row r="15648" spans="1:9" x14ac:dyDescent="0.25">
      <c r="A15648" t="s">
        <v>972</v>
      </c>
      <c r="B15648" t="s">
        <v>240</v>
      </c>
      <c r="C15648" s="76" t="s">
        <v>842</v>
      </c>
      <c r="D15648" t="s">
        <v>980</v>
      </c>
      <c r="E15648" s="82">
        <v>6.8</v>
      </c>
      <c r="F15648" t="s">
        <v>973</v>
      </c>
      <c r="G15648" s="83">
        <v>43299</v>
      </c>
      <c r="I15648">
        <v>2018</v>
      </c>
    </row>
    <row r="15649" spans="1:9" x14ac:dyDescent="0.25">
      <c r="A15649" t="s">
        <v>972</v>
      </c>
      <c r="B15649" t="s">
        <v>147</v>
      </c>
      <c r="C15649" s="76" t="s">
        <v>842</v>
      </c>
      <c r="D15649" t="s">
        <v>980</v>
      </c>
      <c r="E15649" s="82">
        <v>7.6</v>
      </c>
      <c r="F15649" t="s">
        <v>973</v>
      </c>
      <c r="G15649" s="83">
        <v>43299</v>
      </c>
      <c r="I15649">
        <v>2018</v>
      </c>
    </row>
    <row r="15650" spans="1:9" x14ac:dyDescent="0.25">
      <c r="A15650" t="s">
        <v>972</v>
      </c>
      <c r="B15650" t="s">
        <v>249</v>
      </c>
      <c r="C15650" s="76" t="s">
        <v>842</v>
      </c>
      <c r="D15650" t="s">
        <v>980</v>
      </c>
      <c r="E15650" s="82">
        <v>3</v>
      </c>
      <c r="F15650" t="s">
        <v>973</v>
      </c>
      <c r="G15650" s="83">
        <v>43335</v>
      </c>
      <c r="I15650">
        <v>2018</v>
      </c>
    </row>
    <row r="15651" spans="1:9" x14ac:dyDescent="0.25">
      <c r="A15651" t="s">
        <v>972</v>
      </c>
      <c r="B15651" t="s">
        <v>199</v>
      </c>
      <c r="C15651" s="76" t="s">
        <v>842</v>
      </c>
      <c r="D15651" t="s">
        <v>980</v>
      </c>
      <c r="E15651" s="82">
        <v>5</v>
      </c>
      <c r="F15651" t="s">
        <v>973</v>
      </c>
      <c r="G15651" s="83">
        <v>43347</v>
      </c>
      <c r="I15651">
        <v>2018</v>
      </c>
    </row>
    <row r="15652" spans="1:9" x14ac:dyDescent="0.25">
      <c r="A15652" t="s">
        <v>972</v>
      </c>
      <c r="B15652" t="s">
        <v>71</v>
      </c>
      <c r="C15652" s="76" t="s">
        <v>842</v>
      </c>
      <c r="D15652" t="s">
        <v>980</v>
      </c>
      <c r="E15652" s="82">
        <v>15.2</v>
      </c>
      <c r="F15652" t="s">
        <v>973</v>
      </c>
      <c r="G15652" s="83">
        <v>43451</v>
      </c>
      <c r="I15652">
        <v>2018</v>
      </c>
    </row>
    <row r="15653" spans="1:9" x14ac:dyDescent="0.25">
      <c r="A15653" t="s">
        <v>972</v>
      </c>
      <c r="B15653" t="s">
        <v>71</v>
      </c>
      <c r="C15653" s="76" t="s">
        <v>842</v>
      </c>
      <c r="D15653" t="s">
        <v>980</v>
      </c>
      <c r="E15653" s="82">
        <v>10</v>
      </c>
      <c r="F15653" t="s">
        <v>973</v>
      </c>
      <c r="G15653" s="83">
        <v>43378</v>
      </c>
      <c r="I15653">
        <v>2018</v>
      </c>
    </row>
    <row r="15654" spans="1:9" x14ac:dyDescent="0.25">
      <c r="A15654" t="s">
        <v>972</v>
      </c>
      <c r="B15654" t="s">
        <v>243</v>
      </c>
      <c r="C15654" s="76" t="s">
        <v>842</v>
      </c>
      <c r="D15654" t="s">
        <v>980</v>
      </c>
      <c r="E15654" s="82">
        <v>3.48</v>
      </c>
      <c r="F15654" t="s">
        <v>973</v>
      </c>
      <c r="G15654" s="83">
        <v>43419</v>
      </c>
      <c r="I15654">
        <v>2018</v>
      </c>
    </row>
    <row r="15655" spans="1:9" x14ac:dyDescent="0.25">
      <c r="A15655" t="s">
        <v>972</v>
      </c>
      <c r="B15655" t="s">
        <v>246</v>
      </c>
      <c r="C15655" s="76" t="s">
        <v>842</v>
      </c>
      <c r="D15655" t="s">
        <v>980</v>
      </c>
      <c r="E15655" s="82">
        <v>9</v>
      </c>
      <c r="F15655" t="s">
        <v>973</v>
      </c>
      <c r="G15655" s="83">
        <v>43350</v>
      </c>
      <c r="I15655">
        <v>2018</v>
      </c>
    </row>
    <row r="15656" spans="1:9" x14ac:dyDescent="0.25">
      <c r="A15656" t="s">
        <v>972</v>
      </c>
      <c r="B15656" t="s">
        <v>152</v>
      </c>
      <c r="C15656" s="76" t="s">
        <v>842</v>
      </c>
      <c r="D15656" t="s">
        <v>980</v>
      </c>
      <c r="E15656" s="82">
        <v>10.4</v>
      </c>
      <c r="F15656" t="s">
        <v>973</v>
      </c>
      <c r="G15656" s="83">
        <v>43404</v>
      </c>
      <c r="I15656">
        <v>2018</v>
      </c>
    </row>
    <row r="15657" spans="1:9" x14ac:dyDescent="0.25">
      <c r="A15657" t="s">
        <v>972</v>
      </c>
      <c r="B15657" t="s">
        <v>219</v>
      </c>
      <c r="C15657" s="76" t="s">
        <v>842</v>
      </c>
      <c r="D15657" t="s">
        <v>980</v>
      </c>
      <c r="E15657" s="82">
        <v>12</v>
      </c>
      <c r="F15657" t="s">
        <v>973</v>
      </c>
      <c r="G15657" s="83">
        <v>43315</v>
      </c>
      <c r="I15657">
        <v>2018</v>
      </c>
    </row>
    <row r="15658" spans="1:9" x14ac:dyDescent="0.25">
      <c r="A15658" t="s">
        <v>972</v>
      </c>
      <c r="B15658" t="s">
        <v>105</v>
      </c>
      <c r="C15658" s="76" t="s">
        <v>842</v>
      </c>
      <c r="D15658" t="s">
        <v>980</v>
      </c>
      <c r="E15658" s="82">
        <v>3.8</v>
      </c>
      <c r="F15658" t="s">
        <v>973</v>
      </c>
      <c r="G15658" s="83">
        <v>43333</v>
      </c>
      <c r="I15658">
        <v>2018</v>
      </c>
    </row>
    <row r="15659" spans="1:9" x14ac:dyDescent="0.25">
      <c r="A15659" t="s">
        <v>972</v>
      </c>
      <c r="B15659" t="s">
        <v>208</v>
      </c>
      <c r="C15659" s="76" t="s">
        <v>842</v>
      </c>
      <c r="D15659" t="s">
        <v>980</v>
      </c>
      <c r="E15659" s="82">
        <v>10</v>
      </c>
      <c r="F15659" t="s">
        <v>973</v>
      </c>
      <c r="G15659" s="83">
        <v>43349</v>
      </c>
      <c r="I15659">
        <v>2018</v>
      </c>
    </row>
    <row r="15660" spans="1:9" x14ac:dyDescent="0.25">
      <c r="A15660" t="s">
        <v>972</v>
      </c>
      <c r="B15660" t="s">
        <v>79</v>
      </c>
      <c r="C15660" s="76" t="s">
        <v>842</v>
      </c>
      <c r="D15660" t="s">
        <v>980</v>
      </c>
      <c r="E15660" s="82">
        <v>11</v>
      </c>
      <c r="F15660" t="s">
        <v>973</v>
      </c>
      <c r="G15660" s="83">
        <v>43494</v>
      </c>
      <c r="I15660">
        <v>2019</v>
      </c>
    </row>
    <row r="15661" spans="1:9" x14ac:dyDescent="0.25">
      <c r="A15661" t="s">
        <v>972</v>
      </c>
      <c r="B15661" t="s">
        <v>249</v>
      </c>
      <c r="C15661" s="76" t="s">
        <v>842</v>
      </c>
      <c r="D15661" t="s">
        <v>980</v>
      </c>
      <c r="E15661" s="82">
        <v>3</v>
      </c>
      <c r="F15661" t="s">
        <v>973</v>
      </c>
      <c r="G15661" s="83">
        <v>43356</v>
      </c>
      <c r="I15661">
        <v>2018</v>
      </c>
    </row>
    <row r="15662" spans="1:9" x14ac:dyDescent="0.25">
      <c r="A15662" t="s">
        <v>972</v>
      </c>
      <c r="B15662" t="s">
        <v>128</v>
      </c>
      <c r="C15662" s="76" t="s">
        <v>842</v>
      </c>
      <c r="D15662" t="s">
        <v>980</v>
      </c>
      <c r="E15662" s="82">
        <v>13.8</v>
      </c>
      <c r="F15662" t="s">
        <v>973</v>
      </c>
      <c r="G15662" s="83">
        <v>43549</v>
      </c>
      <c r="I15662">
        <v>2019</v>
      </c>
    </row>
    <row r="15663" spans="1:9" x14ac:dyDescent="0.25">
      <c r="A15663" t="s">
        <v>972</v>
      </c>
      <c r="B15663" t="s">
        <v>171</v>
      </c>
      <c r="C15663" s="76" t="s">
        <v>842</v>
      </c>
      <c r="D15663" t="s">
        <v>980</v>
      </c>
      <c r="E15663" s="82">
        <v>11.4</v>
      </c>
      <c r="F15663" t="s">
        <v>973</v>
      </c>
      <c r="G15663" s="83">
        <v>43300</v>
      </c>
      <c r="I15663">
        <v>2018</v>
      </c>
    </row>
    <row r="15664" spans="1:9" x14ac:dyDescent="0.25">
      <c r="A15664" t="s">
        <v>972</v>
      </c>
      <c r="B15664" t="s">
        <v>144</v>
      </c>
      <c r="C15664" s="76" t="s">
        <v>842</v>
      </c>
      <c r="D15664" t="s">
        <v>980</v>
      </c>
      <c r="E15664" s="82">
        <v>5</v>
      </c>
      <c r="F15664" t="s">
        <v>973</v>
      </c>
      <c r="G15664" s="83">
        <v>43633</v>
      </c>
      <c r="I15664">
        <v>2019</v>
      </c>
    </row>
    <row r="15665" spans="1:9" x14ac:dyDescent="0.25">
      <c r="A15665" t="s">
        <v>972</v>
      </c>
      <c r="B15665" t="s">
        <v>210</v>
      </c>
      <c r="C15665" s="76" t="s">
        <v>842</v>
      </c>
      <c r="D15665" t="s">
        <v>980</v>
      </c>
      <c r="E15665" s="82">
        <v>11.4</v>
      </c>
      <c r="F15665" t="s">
        <v>973</v>
      </c>
      <c r="G15665" s="83">
        <v>43325</v>
      </c>
      <c r="I15665">
        <v>2018</v>
      </c>
    </row>
    <row r="15666" spans="1:9" x14ac:dyDescent="0.25">
      <c r="A15666" t="s">
        <v>972</v>
      </c>
      <c r="B15666" t="s">
        <v>179</v>
      </c>
      <c r="C15666" s="76" t="s">
        <v>842</v>
      </c>
      <c r="D15666" t="s">
        <v>980</v>
      </c>
      <c r="E15666" s="82">
        <v>15</v>
      </c>
      <c r="F15666" t="s">
        <v>973</v>
      </c>
      <c r="G15666" s="83">
        <v>43517</v>
      </c>
      <c r="I15666">
        <v>2019</v>
      </c>
    </row>
    <row r="15667" spans="1:9" x14ac:dyDescent="0.25">
      <c r="A15667" t="s">
        <v>972</v>
      </c>
      <c r="B15667" t="s">
        <v>281</v>
      </c>
      <c r="C15667" s="76" t="s">
        <v>842</v>
      </c>
      <c r="D15667" t="s">
        <v>980</v>
      </c>
      <c r="E15667" s="82">
        <v>5</v>
      </c>
      <c r="F15667" t="s">
        <v>973</v>
      </c>
      <c r="G15667" s="83">
        <v>43321</v>
      </c>
      <c r="I15667">
        <v>2018</v>
      </c>
    </row>
    <row r="15668" spans="1:9" x14ac:dyDescent="0.25">
      <c r="A15668" t="s">
        <v>972</v>
      </c>
      <c r="B15668" t="s">
        <v>239</v>
      </c>
      <c r="C15668" s="76" t="s">
        <v>842</v>
      </c>
      <c r="D15668" t="s">
        <v>980</v>
      </c>
      <c r="E15668" s="82">
        <v>13.6</v>
      </c>
      <c r="F15668" t="s">
        <v>973</v>
      </c>
      <c r="G15668" s="83">
        <v>43438</v>
      </c>
      <c r="I15668">
        <v>2018</v>
      </c>
    </row>
    <row r="15669" spans="1:9" x14ac:dyDescent="0.25">
      <c r="A15669" t="s">
        <v>972</v>
      </c>
      <c r="B15669" t="s">
        <v>181</v>
      </c>
      <c r="C15669" s="76" t="s">
        <v>842</v>
      </c>
      <c r="D15669" t="s">
        <v>980</v>
      </c>
      <c r="E15669" s="82">
        <v>7.6</v>
      </c>
      <c r="F15669" t="s">
        <v>973</v>
      </c>
      <c r="G15669" s="83">
        <v>43349</v>
      </c>
      <c r="I15669">
        <v>2018</v>
      </c>
    </row>
    <row r="15670" spans="1:9" x14ac:dyDescent="0.25">
      <c r="A15670" t="s">
        <v>972</v>
      </c>
      <c r="B15670" t="s">
        <v>95</v>
      </c>
      <c r="C15670" s="76" t="s">
        <v>842</v>
      </c>
      <c r="D15670" t="s">
        <v>980</v>
      </c>
      <c r="E15670" s="82">
        <v>3.3</v>
      </c>
      <c r="F15670" t="s">
        <v>973</v>
      </c>
      <c r="G15670" s="83">
        <v>43318</v>
      </c>
      <c r="I15670">
        <v>2018</v>
      </c>
    </row>
    <row r="15671" spans="1:9" x14ac:dyDescent="0.25">
      <c r="A15671" t="s">
        <v>972</v>
      </c>
      <c r="B15671" t="s">
        <v>249</v>
      </c>
      <c r="C15671" s="76" t="s">
        <v>842</v>
      </c>
      <c r="D15671" t="s">
        <v>980</v>
      </c>
      <c r="E15671" s="82">
        <v>7.6</v>
      </c>
      <c r="F15671" t="s">
        <v>973</v>
      </c>
      <c r="G15671" s="83">
        <v>43349</v>
      </c>
      <c r="I15671">
        <v>2018</v>
      </c>
    </row>
    <row r="15672" spans="1:9" x14ac:dyDescent="0.25">
      <c r="A15672" t="s">
        <v>972</v>
      </c>
      <c r="B15672" t="s">
        <v>78</v>
      </c>
      <c r="C15672" s="76" t="s">
        <v>842</v>
      </c>
      <c r="D15672" t="s">
        <v>980</v>
      </c>
      <c r="E15672" s="82">
        <v>7.6</v>
      </c>
      <c r="F15672" t="s">
        <v>973</v>
      </c>
      <c r="G15672" s="83">
        <v>43356</v>
      </c>
      <c r="I15672">
        <v>2018</v>
      </c>
    </row>
    <row r="15673" spans="1:9" x14ac:dyDescent="0.25">
      <c r="A15673" t="s">
        <v>972</v>
      </c>
      <c r="B15673" t="s">
        <v>232</v>
      </c>
      <c r="C15673" s="76" t="s">
        <v>842</v>
      </c>
      <c r="D15673" t="s">
        <v>980</v>
      </c>
      <c r="E15673" s="82">
        <v>7.6</v>
      </c>
      <c r="F15673" t="s">
        <v>973</v>
      </c>
      <c r="G15673" s="83">
        <v>43385</v>
      </c>
      <c r="I15673">
        <v>2018</v>
      </c>
    </row>
    <row r="15674" spans="1:9" x14ac:dyDescent="0.25">
      <c r="A15674" t="s">
        <v>972</v>
      </c>
      <c r="B15674" t="s">
        <v>118</v>
      </c>
      <c r="C15674" s="76" t="s">
        <v>842</v>
      </c>
      <c r="D15674" t="s">
        <v>980</v>
      </c>
      <c r="E15674" s="82">
        <v>15</v>
      </c>
      <c r="F15674" t="s">
        <v>973</v>
      </c>
      <c r="G15674" s="83">
        <v>43462</v>
      </c>
      <c r="I15674">
        <v>2018</v>
      </c>
    </row>
    <row r="15675" spans="1:9" x14ac:dyDescent="0.25">
      <c r="A15675" t="s">
        <v>972</v>
      </c>
      <c r="B15675" t="s">
        <v>128</v>
      </c>
      <c r="C15675" s="76" t="s">
        <v>842</v>
      </c>
      <c r="D15675" t="s">
        <v>980</v>
      </c>
      <c r="E15675" s="82">
        <v>6</v>
      </c>
      <c r="F15675" t="s">
        <v>973</v>
      </c>
      <c r="G15675" s="83">
        <v>43335</v>
      </c>
      <c r="I15675">
        <v>2018</v>
      </c>
    </row>
    <row r="15676" spans="1:9" x14ac:dyDescent="0.25">
      <c r="A15676" t="s">
        <v>972</v>
      </c>
      <c r="B15676" t="s">
        <v>220</v>
      </c>
      <c r="C15676" s="76" t="s">
        <v>842</v>
      </c>
      <c r="D15676" t="s">
        <v>980</v>
      </c>
      <c r="E15676" s="82">
        <v>3.8</v>
      </c>
      <c r="F15676" t="s">
        <v>973</v>
      </c>
      <c r="G15676" s="83">
        <v>43341</v>
      </c>
      <c r="I15676">
        <v>2018</v>
      </c>
    </row>
    <row r="15677" spans="1:9" x14ac:dyDescent="0.25">
      <c r="A15677" t="s">
        <v>972</v>
      </c>
      <c r="B15677" t="s">
        <v>248</v>
      </c>
      <c r="C15677" s="76" t="s">
        <v>842</v>
      </c>
      <c r="D15677" t="s">
        <v>980</v>
      </c>
      <c r="E15677" s="82">
        <v>3.3</v>
      </c>
      <c r="F15677" t="s">
        <v>973</v>
      </c>
      <c r="G15677" s="83">
        <v>43339</v>
      </c>
      <c r="I15677">
        <v>2018</v>
      </c>
    </row>
    <row r="15678" spans="1:9" x14ac:dyDescent="0.25">
      <c r="A15678" t="s">
        <v>972</v>
      </c>
      <c r="B15678" t="s">
        <v>246</v>
      </c>
      <c r="C15678" s="76" t="s">
        <v>842</v>
      </c>
      <c r="D15678" t="s">
        <v>980</v>
      </c>
      <c r="E15678" s="82">
        <v>6.96</v>
      </c>
      <c r="F15678" t="s">
        <v>973</v>
      </c>
      <c r="G15678" s="83">
        <v>43308</v>
      </c>
      <c r="I15678">
        <v>2018</v>
      </c>
    </row>
    <row r="15679" spans="1:9" x14ac:dyDescent="0.25">
      <c r="A15679" t="s">
        <v>972</v>
      </c>
      <c r="B15679" t="s">
        <v>151</v>
      </c>
      <c r="C15679" s="76" t="s">
        <v>842</v>
      </c>
      <c r="D15679" t="s">
        <v>980</v>
      </c>
      <c r="E15679" s="82">
        <v>3.8</v>
      </c>
      <c r="F15679" t="s">
        <v>973</v>
      </c>
      <c r="G15679" s="83">
        <v>43355</v>
      </c>
      <c r="I15679">
        <v>2018</v>
      </c>
    </row>
    <row r="15680" spans="1:9" x14ac:dyDescent="0.25">
      <c r="A15680" t="s">
        <v>972</v>
      </c>
      <c r="B15680" t="s">
        <v>249</v>
      </c>
      <c r="C15680" s="76" t="s">
        <v>842</v>
      </c>
      <c r="D15680" t="s">
        <v>980</v>
      </c>
      <c r="E15680" s="82">
        <v>3.3</v>
      </c>
      <c r="F15680" t="s">
        <v>973</v>
      </c>
      <c r="G15680" s="83">
        <v>43348</v>
      </c>
      <c r="I15680">
        <v>2018</v>
      </c>
    </row>
    <row r="15681" spans="1:9" x14ac:dyDescent="0.25">
      <c r="A15681" t="s">
        <v>972</v>
      </c>
      <c r="B15681" t="s">
        <v>105</v>
      </c>
      <c r="C15681" s="76" t="s">
        <v>842</v>
      </c>
      <c r="D15681" t="s">
        <v>980</v>
      </c>
      <c r="E15681" s="82">
        <v>6</v>
      </c>
      <c r="F15681" t="s">
        <v>973</v>
      </c>
      <c r="G15681" s="83">
        <v>43294</v>
      </c>
      <c r="I15681">
        <v>2018</v>
      </c>
    </row>
    <row r="15682" spans="1:9" x14ac:dyDescent="0.25">
      <c r="A15682" t="s">
        <v>972</v>
      </c>
      <c r="B15682" t="s">
        <v>170</v>
      </c>
      <c r="C15682" s="76" t="s">
        <v>842</v>
      </c>
      <c r="D15682" t="s">
        <v>980</v>
      </c>
      <c r="E15682" s="82">
        <v>3.3</v>
      </c>
      <c r="F15682" t="s">
        <v>973</v>
      </c>
      <c r="G15682" s="83">
        <v>43371</v>
      </c>
      <c r="I15682">
        <v>2018</v>
      </c>
    </row>
    <row r="15683" spans="1:9" x14ac:dyDescent="0.25">
      <c r="A15683" t="s">
        <v>972</v>
      </c>
      <c r="B15683" t="s">
        <v>242</v>
      </c>
      <c r="C15683" s="76" t="s">
        <v>842</v>
      </c>
      <c r="D15683" t="s">
        <v>980</v>
      </c>
      <c r="E15683" s="82">
        <v>10.4</v>
      </c>
      <c r="F15683" t="s">
        <v>973</v>
      </c>
      <c r="G15683" s="83">
        <v>43347</v>
      </c>
      <c r="I15683">
        <v>2018</v>
      </c>
    </row>
    <row r="15684" spans="1:9" x14ac:dyDescent="0.25">
      <c r="A15684" t="s">
        <v>972</v>
      </c>
      <c r="B15684" t="s">
        <v>200</v>
      </c>
      <c r="C15684" s="76" t="s">
        <v>842</v>
      </c>
      <c r="D15684" t="s">
        <v>980</v>
      </c>
      <c r="E15684" s="82">
        <v>10</v>
      </c>
      <c r="F15684" t="s">
        <v>973</v>
      </c>
      <c r="G15684" s="83">
        <v>43364</v>
      </c>
      <c r="I15684">
        <v>2018</v>
      </c>
    </row>
    <row r="15685" spans="1:9" x14ac:dyDescent="0.25">
      <c r="A15685" t="s">
        <v>972</v>
      </c>
      <c r="B15685" t="s">
        <v>71</v>
      </c>
      <c r="C15685" s="76" t="s">
        <v>842</v>
      </c>
      <c r="D15685" t="s">
        <v>980</v>
      </c>
      <c r="E15685" s="82">
        <v>10</v>
      </c>
      <c r="F15685" t="s">
        <v>973</v>
      </c>
      <c r="G15685" s="83">
        <v>43299</v>
      </c>
      <c r="I15685">
        <v>2018</v>
      </c>
    </row>
    <row r="15686" spans="1:9" x14ac:dyDescent="0.25">
      <c r="A15686" t="s">
        <v>972</v>
      </c>
      <c r="B15686" t="s">
        <v>198</v>
      </c>
      <c r="C15686" s="76" t="s">
        <v>842</v>
      </c>
      <c r="D15686" t="s">
        <v>980</v>
      </c>
      <c r="E15686" s="82">
        <v>6.4</v>
      </c>
      <c r="F15686" t="s">
        <v>973</v>
      </c>
      <c r="G15686" s="83">
        <v>43333</v>
      </c>
      <c r="I15686">
        <v>2018</v>
      </c>
    </row>
    <row r="15687" spans="1:9" x14ac:dyDescent="0.25">
      <c r="A15687" t="s">
        <v>972</v>
      </c>
      <c r="B15687" t="s">
        <v>116</v>
      </c>
      <c r="C15687" s="76" t="s">
        <v>842</v>
      </c>
      <c r="D15687" t="s">
        <v>980</v>
      </c>
      <c r="E15687" s="82">
        <v>10</v>
      </c>
      <c r="F15687" t="s">
        <v>973</v>
      </c>
      <c r="G15687" s="83">
        <v>43326</v>
      </c>
      <c r="I15687">
        <v>2018</v>
      </c>
    </row>
    <row r="15688" spans="1:9" x14ac:dyDescent="0.25">
      <c r="A15688" t="s">
        <v>972</v>
      </c>
      <c r="B15688" t="s">
        <v>199</v>
      </c>
      <c r="C15688" s="76" t="s">
        <v>842</v>
      </c>
      <c r="D15688" t="s">
        <v>980</v>
      </c>
      <c r="E15688" s="82">
        <v>8.1999999999999993</v>
      </c>
      <c r="F15688" t="s">
        <v>973</v>
      </c>
      <c r="G15688" s="83">
        <v>43381</v>
      </c>
      <c r="I15688">
        <v>2018</v>
      </c>
    </row>
    <row r="15689" spans="1:9" x14ac:dyDescent="0.25">
      <c r="A15689" t="s">
        <v>972</v>
      </c>
      <c r="B15689" t="s">
        <v>280</v>
      </c>
      <c r="C15689" s="76" t="s">
        <v>842</v>
      </c>
      <c r="D15689" t="s">
        <v>980</v>
      </c>
      <c r="E15689" s="82">
        <v>6</v>
      </c>
      <c r="F15689" t="s">
        <v>973</v>
      </c>
      <c r="G15689" s="83">
        <v>43298</v>
      </c>
      <c r="I15689">
        <v>2018</v>
      </c>
    </row>
    <row r="15690" spans="1:9" x14ac:dyDescent="0.25">
      <c r="A15690" t="s">
        <v>972</v>
      </c>
      <c r="B15690" t="s">
        <v>253</v>
      </c>
      <c r="C15690" s="76" t="s">
        <v>842</v>
      </c>
      <c r="D15690" t="s">
        <v>980</v>
      </c>
      <c r="E15690" s="82">
        <v>23.4</v>
      </c>
      <c r="F15690" t="s">
        <v>973</v>
      </c>
      <c r="G15690" s="83">
        <v>43543</v>
      </c>
      <c r="I15690">
        <v>2019</v>
      </c>
    </row>
    <row r="15691" spans="1:9" x14ac:dyDescent="0.25">
      <c r="A15691" t="s">
        <v>972</v>
      </c>
      <c r="B15691" t="s">
        <v>71</v>
      </c>
      <c r="C15691" s="76" t="s">
        <v>842</v>
      </c>
      <c r="D15691" t="s">
        <v>980</v>
      </c>
      <c r="E15691" s="82">
        <v>6</v>
      </c>
      <c r="F15691" t="s">
        <v>973</v>
      </c>
      <c r="G15691" s="83">
        <v>43301</v>
      </c>
      <c r="I15691">
        <v>2018</v>
      </c>
    </row>
    <row r="15692" spans="1:9" x14ac:dyDescent="0.25">
      <c r="A15692" t="s">
        <v>972</v>
      </c>
      <c r="B15692" s="74" t="s">
        <v>213</v>
      </c>
      <c r="C15692" s="76" t="s">
        <v>842</v>
      </c>
      <c r="D15692" t="s">
        <v>980</v>
      </c>
      <c r="E15692" s="82">
        <v>3.8</v>
      </c>
      <c r="F15692" t="s">
        <v>973</v>
      </c>
      <c r="G15692" s="83">
        <v>43312</v>
      </c>
      <c r="I15692">
        <v>2018</v>
      </c>
    </row>
    <row r="15693" spans="1:9" x14ac:dyDescent="0.25">
      <c r="A15693" t="s">
        <v>972</v>
      </c>
      <c r="B15693" t="s">
        <v>71</v>
      </c>
      <c r="C15693" s="76" t="s">
        <v>842</v>
      </c>
      <c r="D15693" t="s">
        <v>980</v>
      </c>
      <c r="E15693" s="82">
        <v>6</v>
      </c>
      <c r="F15693" t="s">
        <v>973</v>
      </c>
      <c r="G15693" s="83">
        <v>43368</v>
      </c>
      <c r="I15693">
        <v>2018</v>
      </c>
    </row>
    <row r="15694" spans="1:9" x14ac:dyDescent="0.25">
      <c r="A15694" t="s">
        <v>972</v>
      </c>
      <c r="B15694" t="s">
        <v>251</v>
      </c>
      <c r="C15694" s="76" t="s">
        <v>842</v>
      </c>
      <c r="D15694" t="s">
        <v>980</v>
      </c>
      <c r="E15694" s="82">
        <v>6</v>
      </c>
      <c r="F15694" t="s">
        <v>973</v>
      </c>
      <c r="G15694" s="83">
        <v>43336</v>
      </c>
      <c r="I15694">
        <v>2018</v>
      </c>
    </row>
    <row r="15695" spans="1:9" x14ac:dyDescent="0.25">
      <c r="A15695" t="s">
        <v>972</v>
      </c>
      <c r="B15695" t="s">
        <v>223</v>
      </c>
      <c r="C15695" s="76" t="s">
        <v>842</v>
      </c>
      <c r="D15695" t="s">
        <v>980</v>
      </c>
      <c r="E15695" s="82">
        <v>6</v>
      </c>
      <c r="F15695" t="s">
        <v>973</v>
      </c>
      <c r="G15695" s="83">
        <v>43370</v>
      </c>
      <c r="I15695">
        <v>2018</v>
      </c>
    </row>
    <row r="15696" spans="1:9" x14ac:dyDescent="0.25">
      <c r="A15696" t="s">
        <v>972</v>
      </c>
      <c r="B15696" t="s">
        <v>223</v>
      </c>
      <c r="C15696" s="76" t="s">
        <v>842</v>
      </c>
      <c r="D15696" t="s">
        <v>980</v>
      </c>
      <c r="E15696" s="82">
        <v>6</v>
      </c>
      <c r="F15696" t="s">
        <v>973</v>
      </c>
      <c r="G15696" s="83">
        <v>43361</v>
      </c>
      <c r="I15696">
        <v>2018</v>
      </c>
    </row>
    <row r="15697" spans="1:9" x14ac:dyDescent="0.25">
      <c r="A15697" t="s">
        <v>972</v>
      </c>
      <c r="B15697" t="s">
        <v>240</v>
      </c>
      <c r="C15697" s="76" t="s">
        <v>842</v>
      </c>
      <c r="D15697" t="s">
        <v>980</v>
      </c>
      <c r="E15697" s="82">
        <v>6</v>
      </c>
      <c r="F15697" t="s">
        <v>973</v>
      </c>
      <c r="G15697" s="83">
        <v>43444</v>
      </c>
      <c r="I15697">
        <v>2018</v>
      </c>
    </row>
    <row r="15698" spans="1:9" x14ac:dyDescent="0.25">
      <c r="A15698" t="s">
        <v>972</v>
      </c>
      <c r="B15698" t="s">
        <v>230</v>
      </c>
      <c r="C15698" s="76" t="s">
        <v>842</v>
      </c>
      <c r="D15698" t="s">
        <v>980</v>
      </c>
      <c r="E15698" s="82">
        <v>11.4</v>
      </c>
      <c r="F15698" t="s">
        <v>973</v>
      </c>
      <c r="G15698" s="83">
        <v>43305</v>
      </c>
      <c r="I15698">
        <v>2018</v>
      </c>
    </row>
    <row r="15699" spans="1:9" x14ac:dyDescent="0.25">
      <c r="A15699" t="s">
        <v>972</v>
      </c>
      <c r="B15699" t="s">
        <v>0</v>
      </c>
      <c r="C15699" s="76" t="s">
        <v>842</v>
      </c>
      <c r="D15699" t="s">
        <v>980</v>
      </c>
      <c r="E15699" s="82">
        <v>10</v>
      </c>
      <c r="F15699" t="s">
        <v>973</v>
      </c>
      <c r="G15699" s="83">
        <v>43307</v>
      </c>
      <c r="I15699">
        <v>2018</v>
      </c>
    </row>
    <row r="15700" spans="1:9" x14ac:dyDescent="0.25">
      <c r="A15700" t="s">
        <v>972</v>
      </c>
      <c r="B15700" t="s">
        <v>248</v>
      </c>
      <c r="C15700" s="76" t="s">
        <v>842</v>
      </c>
      <c r="D15700" t="s">
        <v>980</v>
      </c>
      <c r="E15700" s="82">
        <v>10</v>
      </c>
      <c r="F15700" t="s">
        <v>973</v>
      </c>
      <c r="G15700" s="83">
        <v>43356</v>
      </c>
      <c r="I15700">
        <v>2018</v>
      </c>
    </row>
    <row r="15701" spans="1:9" x14ac:dyDescent="0.25">
      <c r="A15701" t="s">
        <v>972</v>
      </c>
      <c r="B15701" t="s">
        <v>199</v>
      </c>
      <c r="C15701" s="76" t="s">
        <v>842</v>
      </c>
      <c r="D15701" t="s">
        <v>980</v>
      </c>
      <c r="E15701" s="82">
        <v>7.6</v>
      </c>
      <c r="F15701" t="s">
        <v>973</v>
      </c>
      <c r="G15701" s="83">
        <v>43368</v>
      </c>
      <c r="I15701">
        <v>2018</v>
      </c>
    </row>
    <row r="15702" spans="1:9" x14ac:dyDescent="0.25">
      <c r="A15702" t="s">
        <v>972</v>
      </c>
      <c r="B15702" t="s">
        <v>11</v>
      </c>
      <c r="C15702" s="76" t="s">
        <v>842</v>
      </c>
      <c r="D15702" t="s">
        <v>980</v>
      </c>
      <c r="E15702" s="82">
        <v>3</v>
      </c>
      <c r="F15702" t="s">
        <v>973</v>
      </c>
      <c r="G15702" s="83">
        <v>43383</v>
      </c>
      <c r="I15702">
        <v>2018</v>
      </c>
    </row>
    <row r="15703" spans="1:9" x14ac:dyDescent="0.25">
      <c r="A15703" t="s">
        <v>972</v>
      </c>
      <c r="B15703" t="s">
        <v>249</v>
      </c>
      <c r="C15703" s="76" t="s">
        <v>842</v>
      </c>
      <c r="D15703" t="s">
        <v>980</v>
      </c>
      <c r="E15703" s="82">
        <v>10</v>
      </c>
      <c r="F15703" t="s">
        <v>973</v>
      </c>
      <c r="G15703" s="83">
        <v>43635</v>
      </c>
      <c r="I15703">
        <v>2019</v>
      </c>
    </row>
    <row r="15704" spans="1:9" x14ac:dyDescent="0.25">
      <c r="A15704" t="s">
        <v>972</v>
      </c>
      <c r="B15704" t="s">
        <v>248</v>
      </c>
      <c r="C15704" s="76" t="s">
        <v>842</v>
      </c>
      <c r="D15704" t="s">
        <v>980</v>
      </c>
      <c r="E15704" s="82">
        <v>26.54</v>
      </c>
      <c r="F15704" t="s">
        <v>973</v>
      </c>
      <c r="G15704" s="83">
        <v>43355</v>
      </c>
      <c r="I15704">
        <v>2018</v>
      </c>
    </row>
    <row r="15705" spans="1:9" x14ac:dyDescent="0.25">
      <c r="A15705" t="s">
        <v>972</v>
      </c>
      <c r="B15705" t="s">
        <v>281</v>
      </c>
      <c r="C15705" s="76" t="s">
        <v>842</v>
      </c>
      <c r="D15705" t="s">
        <v>980</v>
      </c>
      <c r="E15705" s="82">
        <v>10</v>
      </c>
      <c r="F15705" t="s">
        <v>973</v>
      </c>
      <c r="G15705" s="83">
        <v>43391</v>
      </c>
      <c r="I15705">
        <v>2018</v>
      </c>
    </row>
    <row r="15706" spans="1:9" x14ac:dyDescent="0.25">
      <c r="A15706" t="s">
        <v>972</v>
      </c>
      <c r="B15706" t="s">
        <v>223</v>
      </c>
      <c r="C15706" s="76" t="s">
        <v>842</v>
      </c>
      <c r="D15706" t="s">
        <v>980</v>
      </c>
      <c r="E15706" s="82">
        <v>6</v>
      </c>
      <c r="F15706" t="s">
        <v>973</v>
      </c>
      <c r="G15706" s="83">
        <v>43375</v>
      </c>
      <c r="I15706">
        <v>2018</v>
      </c>
    </row>
    <row r="15707" spans="1:9" x14ac:dyDescent="0.25">
      <c r="A15707" t="s">
        <v>972</v>
      </c>
      <c r="B15707" t="s">
        <v>127</v>
      </c>
      <c r="C15707" s="76" t="s">
        <v>842</v>
      </c>
      <c r="D15707" t="s">
        <v>980</v>
      </c>
      <c r="E15707" s="82">
        <v>5</v>
      </c>
      <c r="F15707" t="s">
        <v>973</v>
      </c>
      <c r="G15707" s="83">
        <v>43267</v>
      </c>
      <c r="I15707">
        <v>2018</v>
      </c>
    </row>
    <row r="15708" spans="1:9" x14ac:dyDescent="0.25">
      <c r="A15708" t="s">
        <v>972</v>
      </c>
      <c r="B15708" t="s">
        <v>246</v>
      </c>
      <c r="C15708" s="76" t="s">
        <v>842</v>
      </c>
      <c r="D15708" t="s">
        <v>980</v>
      </c>
      <c r="E15708" s="82">
        <v>7.6</v>
      </c>
      <c r="F15708" t="s">
        <v>973</v>
      </c>
      <c r="G15708" s="83">
        <v>43327</v>
      </c>
      <c r="I15708">
        <v>2018</v>
      </c>
    </row>
    <row r="15709" spans="1:9" x14ac:dyDescent="0.25">
      <c r="A15709" t="s">
        <v>972</v>
      </c>
      <c r="B15709" t="s">
        <v>179</v>
      </c>
      <c r="C15709" s="76" t="s">
        <v>842</v>
      </c>
      <c r="D15709" t="s">
        <v>980</v>
      </c>
      <c r="E15709" s="82">
        <v>3.5</v>
      </c>
      <c r="F15709" t="s">
        <v>973</v>
      </c>
      <c r="G15709" s="83">
        <v>43363</v>
      </c>
      <c r="I15709">
        <v>2018</v>
      </c>
    </row>
    <row r="15710" spans="1:9" x14ac:dyDescent="0.25">
      <c r="A15710" t="s">
        <v>972</v>
      </c>
      <c r="B15710" t="s">
        <v>169</v>
      </c>
      <c r="C15710" s="76" t="s">
        <v>842</v>
      </c>
      <c r="D15710" t="s">
        <v>980</v>
      </c>
      <c r="E15710" s="82">
        <v>10</v>
      </c>
      <c r="F15710" t="s">
        <v>973</v>
      </c>
      <c r="G15710" s="83">
        <v>43304</v>
      </c>
      <c r="I15710">
        <v>2018</v>
      </c>
    </row>
    <row r="15711" spans="1:9" x14ac:dyDescent="0.25">
      <c r="A15711" t="s">
        <v>972</v>
      </c>
      <c r="B15711" t="s">
        <v>249</v>
      </c>
      <c r="C15711" s="76" t="s">
        <v>842</v>
      </c>
      <c r="D15711" t="s">
        <v>980</v>
      </c>
      <c r="E15711" s="82">
        <v>7.6</v>
      </c>
      <c r="F15711" t="s">
        <v>973</v>
      </c>
      <c r="G15711" s="83">
        <v>43451</v>
      </c>
      <c r="I15711">
        <v>2018</v>
      </c>
    </row>
    <row r="15712" spans="1:9" x14ac:dyDescent="0.25">
      <c r="A15712" t="s">
        <v>972</v>
      </c>
      <c r="B15712" t="s">
        <v>244</v>
      </c>
      <c r="C15712" s="76" t="s">
        <v>842</v>
      </c>
      <c r="D15712" t="s">
        <v>980</v>
      </c>
      <c r="E15712" s="82">
        <v>6</v>
      </c>
      <c r="F15712" t="s">
        <v>973</v>
      </c>
      <c r="G15712" s="83">
        <v>43350</v>
      </c>
      <c r="I15712">
        <v>2018</v>
      </c>
    </row>
    <row r="15713" spans="1:9" x14ac:dyDescent="0.25">
      <c r="A15713" t="s">
        <v>972</v>
      </c>
      <c r="B15713" t="s">
        <v>116</v>
      </c>
      <c r="C15713" s="76" t="s">
        <v>842</v>
      </c>
      <c r="D15713" t="s">
        <v>980</v>
      </c>
      <c r="E15713" s="82">
        <v>10</v>
      </c>
      <c r="F15713" t="s">
        <v>973</v>
      </c>
      <c r="G15713" s="83">
        <v>43305</v>
      </c>
      <c r="I15713">
        <v>2018</v>
      </c>
    </row>
    <row r="15714" spans="1:9" x14ac:dyDescent="0.25">
      <c r="A15714" t="s">
        <v>972</v>
      </c>
      <c r="B15714" t="s">
        <v>103</v>
      </c>
      <c r="C15714" s="76" t="s">
        <v>842</v>
      </c>
      <c r="D15714" t="s">
        <v>980</v>
      </c>
      <c r="E15714" s="82">
        <v>10</v>
      </c>
      <c r="F15714" t="s">
        <v>973</v>
      </c>
      <c r="G15714" s="83">
        <v>43409</v>
      </c>
      <c r="I15714">
        <v>2018</v>
      </c>
    </row>
    <row r="15715" spans="1:9" x14ac:dyDescent="0.25">
      <c r="A15715" t="s">
        <v>972</v>
      </c>
      <c r="B15715" t="s">
        <v>144</v>
      </c>
      <c r="C15715" s="76" t="s">
        <v>842</v>
      </c>
      <c r="D15715" t="s">
        <v>980</v>
      </c>
      <c r="E15715" s="82">
        <v>6</v>
      </c>
      <c r="F15715" t="s">
        <v>973</v>
      </c>
      <c r="G15715" s="83">
        <v>43311</v>
      </c>
      <c r="I15715">
        <v>2018</v>
      </c>
    </row>
    <row r="15716" spans="1:9" x14ac:dyDescent="0.25">
      <c r="A15716" t="s">
        <v>972</v>
      </c>
      <c r="B15716" t="s">
        <v>275</v>
      </c>
      <c r="C15716" s="76" t="s">
        <v>842</v>
      </c>
      <c r="D15716" t="s">
        <v>980</v>
      </c>
      <c r="E15716" s="82">
        <v>10</v>
      </c>
      <c r="F15716" t="s">
        <v>973</v>
      </c>
      <c r="G15716" s="83">
        <v>43321</v>
      </c>
      <c r="I15716">
        <v>2018</v>
      </c>
    </row>
    <row r="15717" spans="1:9" x14ac:dyDescent="0.25">
      <c r="A15717" t="s">
        <v>972</v>
      </c>
      <c r="B15717" t="s">
        <v>180</v>
      </c>
      <c r="C15717" s="76" t="s">
        <v>842</v>
      </c>
      <c r="D15717" t="s">
        <v>980</v>
      </c>
      <c r="E15717" s="82">
        <v>7.6</v>
      </c>
      <c r="F15717" t="s">
        <v>973</v>
      </c>
      <c r="G15717" s="83">
        <v>43335</v>
      </c>
      <c r="I15717">
        <v>2018</v>
      </c>
    </row>
    <row r="15718" spans="1:9" x14ac:dyDescent="0.25">
      <c r="A15718" t="s">
        <v>972</v>
      </c>
      <c r="B15718" t="s">
        <v>172</v>
      </c>
      <c r="C15718" s="76" t="s">
        <v>842</v>
      </c>
      <c r="D15718" t="s">
        <v>980</v>
      </c>
      <c r="E15718" s="82">
        <v>17.98</v>
      </c>
      <c r="F15718" t="s">
        <v>973</v>
      </c>
      <c r="G15718" s="83">
        <v>43599</v>
      </c>
      <c r="I15718">
        <v>2019</v>
      </c>
    </row>
    <row r="15719" spans="1:9" x14ac:dyDescent="0.25">
      <c r="A15719" t="s">
        <v>972</v>
      </c>
      <c r="B15719" t="s">
        <v>8</v>
      </c>
      <c r="C15719" s="76" t="s">
        <v>842</v>
      </c>
      <c r="D15719" t="s">
        <v>980</v>
      </c>
      <c r="E15719" s="82">
        <v>3</v>
      </c>
      <c r="F15719" t="s">
        <v>973</v>
      </c>
      <c r="G15719" s="83">
        <v>43357</v>
      </c>
      <c r="I15719">
        <v>2018</v>
      </c>
    </row>
    <row r="15720" spans="1:9" x14ac:dyDescent="0.25">
      <c r="A15720" t="s">
        <v>972</v>
      </c>
      <c r="B15720" t="s">
        <v>252</v>
      </c>
      <c r="C15720" s="76" t="s">
        <v>842</v>
      </c>
      <c r="D15720" t="s">
        <v>980</v>
      </c>
      <c r="E15720" s="82">
        <v>7.6</v>
      </c>
      <c r="F15720" t="s">
        <v>973</v>
      </c>
      <c r="G15720" s="83">
        <v>43327</v>
      </c>
      <c r="I15720">
        <v>2018</v>
      </c>
    </row>
    <row r="15721" spans="1:9" x14ac:dyDescent="0.25">
      <c r="A15721" t="s">
        <v>972</v>
      </c>
      <c r="B15721" t="s">
        <v>179</v>
      </c>
      <c r="C15721" s="76" t="s">
        <v>842</v>
      </c>
      <c r="D15721" t="s">
        <v>980</v>
      </c>
      <c r="E15721" s="82">
        <v>15</v>
      </c>
      <c r="F15721" t="s">
        <v>973</v>
      </c>
      <c r="G15721" s="83">
        <v>43504</v>
      </c>
      <c r="I15721">
        <v>2019</v>
      </c>
    </row>
    <row r="15722" spans="1:9" x14ac:dyDescent="0.25">
      <c r="A15722" t="s">
        <v>972</v>
      </c>
      <c r="B15722" t="s">
        <v>273</v>
      </c>
      <c r="C15722" s="76" t="s">
        <v>842</v>
      </c>
      <c r="D15722" t="s">
        <v>980</v>
      </c>
      <c r="E15722" s="82">
        <v>12</v>
      </c>
      <c r="F15722" t="s">
        <v>973</v>
      </c>
      <c r="G15722" s="83">
        <v>43319</v>
      </c>
      <c r="I15722">
        <v>2018</v>
      </c>
    </row>
    <row r="15723" spans="1:9" x14ac:dyDescent="0.25">
      <c r="A15723" t="s">
        <v>972</v>
      </c>
      <c r="B15723" t="s">
        <v>239</v>
      </c>
      <c r="C15723" s="76" t="s">
        <v>842</v>
      </c>
      <c r="D15723" t="s">
        <v>980</v>
      </c>
      <c r="E15723" s="82">
        <v>15</v>
      </c>
      <c r="F15723" t="s">
        <v>973</v>
      </c>
      <c r="G15723" s="83">
        <v>43347</v>
      </c>
      <c r="I15723">
        <v>2018</v>
      </c>
    </row>
    <row r="15724" spans="1:9" x14ac:dyDescent="0.25">
      <c r="A15724" t="s">
        <v>972</v>
      </c>
      <c r="B15724" t="s">
        <v>242</v>
      </c>
      <c r="C15724" s="76" t="s">
        <v>842</v>
      </c>
      <c r="D15724" t="s">
        <v>980</v>
      </c>
      <c r="E15724" s="82">
        <v>5</v>
      </c>
      <c r="F15724" t="s">
        <v>973</v>
      </c>
      <c r="G15724" s="83">
        <v>43356</v>
      </c>
      <c r="I15724">
        <v>2018</v>
      </c>
    </row>
    <row r="15725" spans="1:9" x14ac:dyDescent="0.25">
      <c r="A15725" t="s">
        <v>972</v>
      </c>
      <c r="B15725" t="s">
        <v>254</v>
      </c>
      <c r="C15725" s="76" t="s">
        <v>842</v>
      </c>
      <c r="D15725" t="s">
        <v>980</v>
      </c>
      <c r="E15725" s="82">
        <v>11.4</v>
      </c>
      <c r="F15725" t="s">
        <v>973</v>
      </c>
      <c r="G15725" s="83">
        <v>43483</v>
      </c>
      <c r="I15725">
        <v>2019</v>
      </c>
    </row>
    <row r="15726" spans="1:9" x14ac:dyDescent="0.25">
      <c r="A15726" t="s">
        <v>972</v>
      </c>
      <c r="B15726" t="s">
        <v>172</v>
      </c>
      <c r="C15726" s="76" t="s">
        <v>842</v>
      </c>
      <c r="D15726" t="s">
        <v>980</v>
      </c>
      <c r="E15726" s="82">
        <v>4</v>
      </c>
      <c r="F15726" t="s">
        <v>973</v>
      </c>
      <c r="G15726" s="83">
        <v>43315</v>
      </c>
      <c r="I15726">
        <v>2018</v>
      </c>
    </row>
    <row r="15727" spans="1:9" x14ac:dyDescent="0.25">
      <c r="A15727" t="s">
        <v>972</v>
      </c>
      <c r="B15727" t="s">
        <v>226</v>
      </c>
      <c r="C15727" s="76" t="s">
        <v>842</v>
      </c>
      <c r="D15727" t="s">
        <v>980</v>
      </c>
      <c r="E15727" s="82">
        <v>5</v>
      </c>
      <c r="F15727" t="s">
        <v>973</v>
      </c>
      <c r="G15727" s="83">
        <v>43313</v>
      </c>
      <c r="I15727">
        <v>2018</v>
      </c>
    </row>
    <row r="15728" spans="1:9" x14ac:dyDescent="0.25">
      <c r="A15728" t="s">
        <v>972</v>
      </c>
      <c r="B15728" t="s">
        <v>223</v>
      </c>
      <c r="C15728" s="76" t="s">
        <v>842</v>
      </c>
      <c r="D15728" t="s">
        <v>980</v>
      </c>
      <c r="E15728" s="82">
        <v>6</v>
      </c>
      <c r="F15728" t="s">
        <v>973</v>
      </c>
      <c r="G15728" s="83">
        <v>43313</v>
      </c>
      <c r="I15728">
        <v>2018</v>
      </c>
    </row>
    <row r="15729" spans="1:9" x14ac:dyDescent="0.25">
      <c r="A15729" t="s">
        <v>972</v>
      </c>
      <c r="B15729" t="s">
        <v>86</v>
      </c>
      <c r="C15729" s="76" t="s">
        <v>842</v>
      </c>
      <c r="D15729" t="s">
        <v>980</v>
      </c>
      <c r="E15729" s="82">
        <v>11.4</v>
      </c>
      <c r="F15729" t="s">
        <v>973</v>
      </c>
      <c r="G15729" s="83">
        <v>43405</v>
      </c>
      <c r="I15729">
        <v>2018</v>
      </c>
    </row>
    <row r="15730" spans="1:9" x14ac:dyDescent="0.25">
      <c r="A15730" t="s">
        <v>972</v>
      </c>
      <c r="B15730" t="s">
        <v>86</v>
      </c>
      <c r="C15730" s="76" t="s">
        <v>842</v>
      </c>
      <c r="D15730" t="s">
        <v>980</v>
      </c>
      <c r="E15730" s="82">
        <v>5</v>
      </c>
      <c r="F15730" t="s">
        <v>973</v>
      </c>
      <c r="G15730" s="83">
        <v>43350</v>
      </c>
      <c r="I15730">
        <v>2018</v>
      </c>
    </row>
    <row r="15731" spans="1:9" x14ac:dyDescent="0.25">
      <c r="A15731" t="s">
        <v>972</v>
      </c>
      <c r="B15731" t="s">
        <v>115</v>
      </c>
      <c r="C15731" s="76" t="s">
        <v>842</v>
      </c>
      <c r="D15731" t="s">
        <v>980</v>
      </c>
      <c r="E15731" s="82">
        <v>10</v>
      </c>
      <c r="F15731" t="s">
        <v>973</v>
      </c>
      <c r="G15731" s="83">
        <v>43364</v>
      </c>
      <c r="I15731">
        <v>2018</v>
      </c>
    </row>
    <row r="15732" spans="1:9" x14ac:dyDescent="0.25">
      <c r="A15732" t="s">
        <v>972</v>
      </c>
      <c r="B15732" t="s">
        <v>8</v>
      </c>
      <c r="C15732" s="76" t="s">
        <v>842</v>
      </c>
      <c r="D15732" t="s">
        <v>980</v>
      </c>
      <c r="E15732" s="82">
        <v>3.8</v>
      </c>
      <c r="F15732" t="s">
        <v>973</v>
      </c>
      <c r="G15732" s="83">
        <v>43327</v>
      </c>
      <c r="I15732">
        <v>2018</v>
      </c>
    </row>
    <row r="15733" spans="1:9" x14ac:dyDescent="0.25">
      <c r="A15733" t="s">
        <v>972</v>
      </c>
      <c r="B15733" t="s">
        <v>128</v>
      </c>
      <c r="C15733" s="76" t="s">
        <v>842</v>
      </c>
      <c r="D15733" t="s">
        <v>980</v>
      </c>
      <c r="E15733" s="82">
        <v>5</v>
      </c>
      <c r="F15733" t="s">
        <v>973</v>
      </c>
      <c r="G15733" s="83">
        <v>43362</v>
      </c>
      <c r="I15733">
        <v>2018</v>
      </c>
    </row>
    <row r="15734" spans="1:9" x14ac:dyDescent="0.25">
      <c r="A15734" t="s">
        <v>972</v>
      </c>
      <c r="B15734" t="s">
        <v>121</v>
      </c>
      <c r="C15734" s="76" t="s">
        <v>842</v>
      </c>
      <c r="D15734" t="s">
        <v>980</v>
      </c>
      <c r="E15734" s="82">
        <v>5</v>
      </c>
      <c r="F15734" t="s">
        <v>973</v>
      </c>
      <c r="G15734" s="83">
        <v>43315</v>
      </c>
      <c r="I15734">
        <v>2018</v>
      </c>
    </row>
    <row r="15735" spans="1:9" x14ac:dyDescent="0.25">
      <c r="A15735" t="s">
        <v>972</v>
      </c>
      <c r="B15735" t="s">
        <v>239</v>
      </c>
      <c r="C15735" s="76" t="s">
        <v>842</v>
      </c>
      <c r="D15735" t="s">
        <v>980</v>
      </c>
      <c r="E15735" s="82">
        <v>11.4</v>
      </c>
      <c r="F15735" t="s">
        <v>973</v>
      </c>
      <c r="G15735" s="83">
        <v>43361</v>
      </c>
      <c r="I15735">
        <v>2018</v>
      </c>
    </row>
    <row r="15736" spans="1:9" x14ac:dyDescent="0.25">
      <c r="A15736" t="s">
        <v>972</v>
      </c>
      <c r="B15736" t="s">
        <v>78</v>
      </c>
      <c r="C15736" s="76" t="s">
        <v>842</v>
      </c>
      <c r="D15736" t="s">
        <v>980</v>
      </c>
      <c r="E15736" s="82">
        <v>5</v>
      </c>
      <c r="F15736" t="s">
        <v>973</v>
      </c>
      <c r="G15736" s="83">
        <v>43399</v>
      </c>
      <c r="I15736">
        <v>2018</v>
      </c>
    </row>
    <row r="15737" spans="1:9" x14ac:dyDescent="0.25">
      <c r="A15737" t="s">
        <v>972</v>
      </c>
      <c r="B15737" t="s">
        <v>239</v>
      </c>
      <c r="C15737" s="76" t="s">
        <v>842</v>
      </c>
      <c r="D15737" t="s">
        <v>980</v>
      </c>
      <c r="E15737" s="82">
        <v>11.4</v>
      </c>
      <c r="F15737" t="s">
        <v>973</v>
      </c>
      <c r="G15737" s="83">
        <v>43305</v>
      </c>
      <c r="I15737">
        <v>2018</v>
      </c>
    </row>
    <row r="15738" spans="1:9" x14ac:dyDescent="0.25">
      <c r="A15738" t="s">
        <v>972</v>
      </c>
      <c r="B15738" t="s">
        <v>63</v>
      </c>
      <c r="C15738" s="76" t="s">
        <v>842</v>
      </c>
      <c r="D15738" t="s">
        <v>980</v>
      </c>
      <c r="E15738" s="82">
        <v>3.8</v>
      </c>
      <c r="F15738" t="s">
        <v>973</v>
      </c>
      <c r="G15738" s="83">
        <v>43313</v>
      </c>
      <c r="I15738">
        <v>2018</v>
      </c>
    </row>
    <row r="15739" spans="1:9" x14ac:dyDescent="0.25">
      <c r="A15739" t="s">
        <v>972</v>
      </c>
      <c r="B15739" t="s">
        <v>86</v>
      </c>
      <c r="C15739" s="76" t="s">
        <v>842</v>
      </c>
      <c r="D15739" t="s">
        <v>980</v>
      </c>
      <c r="E15739" s="82">
        <v>7.68</v>
      </c>
      <c r="F15739" t="s">
        <v>973</v>
      </c>
      <c r="G15739" s="83">
        <v>43475</v>
      </c>
      <c r="I15739">
        <v>2019</v>
      </c>
    </row>
    <row r="15740" spans="1:9" ht="14.45" customHeight="1" x14ac:dyDescent="0.25">
      <c r="A15740" t="s">
        <v>972</v>
      </c>
      <c r="B15740" t="s">
        <v>254</v>
      </c>
      <c r="C15740" s="76" t="s">
        <v>842</v>
      </c>
      <c r="D15740" t="s">
        <v>980</v>
      </c>
      <c r="E15740" s="82">
        <v>5</v>
      </c>
      <c r="F15740" t="s">
        <v>973</v>
      </c>
      <c r="G15740" s="83">
        <v>43454</v>
      </c>
      <c r="I15740">
        <v>2018</v>
      </c>
    </row>
    <row r="15741" spans="1:9" x14ac:dyDescent="0.25">
      <c r="A15741" t="s">
        <v>972</v>
      </c>
      <c r="B15741" t="s">
        <v>257</v>
      </c>
      <c r="C15741" s="76" t="s">
        <v>842</v>
      </c>
      <c r="D15741" t="s">
        <v>980</v>
      </c>
      <c r="E15741" s="82">
        <v>3.3</v>
      </c>
      <c r="F15741" t="s">
        <v>973</v>
      </c>
      <c r="G15741" s="83">
        <v>43376</v>
      </c>
      <c r="I15741">
        <v>2018</v>
      </c>
    </row>
    <row r="15742" spans="1:9" x14ac:dyDescent="0.25">
      <c r="A15742" t="s">
        <v>972</v>
      </c>
      <c r="B15742" t="s">
        <v>122</v>
      </c>
      <c r="C15742" s="76" t="s">
        <v>842</v>
      </c>
      <c r="D15742" t="s">
        <v>980</v>
      </c>
      <c r="E15742" s="82">
        <v>6</v>
      </c>
      <c r="F15742" t="s">
        <v>973</v>
      </c>
      <c r="G15742" s="83">
        <v>43445</v>
      </c>
      <c r="I15742">
        <v>2018</v>
      </c>
    </row>
    <row r="15743" spans="1:9" x14ac:dyDescent="0.25">
      <c r="A15743" t="s">
        <v>972</v>
      </c>
      <c r="B15743" t="s">
        <v>243</v>
      </c>
      <c r="C15743" s="76" t="s">
        <v>842</v>
      </c>
      <c r="D15743" t="s">
        <v>980</v>
      </c>
      <c r="E15743" s="82">
        <v>15</v>
      </c>
      <c r="F15743" t="s">
        <v>973</v>
      </c>
      <c r="G15743" s="83">
        <v>43354</v>
      </c>
      <c r="I15743">
        <v>2018</v>
      </c>
    </row>
    <row r="15744" spans="1:9" x14ac:dyDescent="0.25">
      <c r="A15744" t="s">
        <v>972</v>
      </c>
      <c r="B15744" t="s">
        <v>232</v>
      </c>
      <c r="C15744" s="76" t="s">
        <v>842</v>
      </c>
      <c r="D15744" t="s">
        <v>980</v>
      </c>
      <c r="E15744" s="82">
        <v>7.6</v>
      </c>
      <c r="F15744" t="s">
        <v>973</v>
      </c>
      <c r="G15744" s="83">
        <v>43574</v>
      </c>
      <c r="I15744">
        <v>2019</v>
      </c>
    </row>
    <row r="15745" spans="1:9" x14ac:dyDescent="0.25">
      <c r="A15745" t="s">
        <v>972</v>
      </c>
      <c r="B15745" t="s">
        <v>115</v>
      </c>
      <c r="C15745" s="76" t="s">
        <v>842</v>
      </c>
      <c r="D15745" t="s">
        <v>980</v>
      </c>
      <c r="E15745" s="82">
        <v>5.8</v>
      </c>
      <c r="F15745" t="s">
        <v>973</v>
      </c>
      <c r="G15745" s="83">
        <v>43301</v>
      </c>
      <c r="I15745">
        <v>2018</v>
      </c>
    </row>
    <row r="15746" spans="1:9" x14ac:dyDescent="0.25">
      <c r="A15746" t="s">
        <v>972</v>
      </c>
      <c r="B15746" t="s">
        <v>281</v>
      </c>
      <c r="C15746" s="76" t="s">
        <v>842</v>
      </c>
      <c r="D15746" t="s">
        <v>980</v>
      </c>
      <c r="E15746" s="82">
        <v>6</v>
      </c>
      <c r="F15746" t="s">
        <v>973</v>
      </c>
      <c r="G15746" s="83">
        <v>43306</v>
      </c>
      <c r="I15746">
        <v>2018</v>
      </c>
    </row>
    <row r="15747" spans="1:9" x14ac:dyDescent="0.25">
      <c r="A15747" t="s">
        <v>972</v>
      </c>
      <c r="B15747" t="s">
        <v>249</v>
      </c>
      <c r="C15747" s="76" t="s">
        <v>842</v>
      </c>
      <c r="D15747" t="s">
        <v>980</v>
      </c>
      <c r="E15747" s="82">
        <v>10</v>
      </c>
      <c r="F15747" t="s">
        <v>973</v>
      </c>
      <c r="G15747" s="83">
        <v>43308</v>
      </c>
      <c r="I15747">
        <v>2018</v>
      </c>
    </row>
    <row r="15748" spans="1:9" x14ac:dyDescent="0.25">
      <c r="A15748" t="s">
        <v>972</v>
      </c>
      <c r="B15748" t="s">
        <v>15</v>
      </c>
      <c r="C15748" s="76" t="s">
        <v>842</v>
      </c>
      <c r="D15748" t="s">
        <v>980</v>
      </c>
      <c r="E15748" s="82">
        <v>6</v>
      </c>
      <c r="F15748" t="s">
        <v>973</v>
      </c>
      <c r="G15748" s="83">
        <v>43305</v>
      </c>
      <c r="I15748">
        <v>2018</v>
      </c>
    </row>
    <row r="15749" spans="1:9" x14ac:dyDescent="0.25">
      <c r="A15749" t="s">
        <v>972</v>
      </c>
      <c r="B15749" t="s">
        <v>247</v>
      </c>
      <c r="C15749" s="76" t="s">
        <v>842</v>
      </c>
      <c r="D15749" t="s">
        <v>980</v>
      </c>
      <c r="E15749" s="82">
        <v>7.6</v>
      </c>
      <c r="F15749" t="s">
        <v>973</v>
      </c>
      <c r="G15749" s="83">
        <v>43311</v>
      </c>
      <c r="I15749">
        <v>2018</v>
      </c>
    </row>
    <row r="15750" spans="1:9" x14ac:dyDescent="0.25">
      <c r="A15750" t="s">
        <v>972</v>
      </c>
      <c r="B15750" t="s">
        <v>214</v>
      </c>
      <c r="C15750" s="76" t="s">
        <v>842</v>
      </c>
      <c r="D15750" t="s">
        <v>980</v>
      </c>
      <c r="E15750" s="82">
        <v>3.8</v>
      </c>
      <c r="F15750" t="s">
        <v>973</v>
      </c>
      <c r="G15750" s="83">
        <v>43313</v>
      </c>
      <c r="I15750">
        <v>2018</v>
      </c>
    </row>
    <row r="15751" spans="1:9" x14ac:dyDescent="0.25">
      <c r="A15751" t="s">
        <v>972</v>
      </c>
      <c r="B15751" t="s">
        <v>176</v>
      </c>
      <c r="C15751" s="76" t="s">
        <v>842</v>
      </c>
      <c r="D15751" t="s">
        <v>980</v>
      </c>
      <c r="E15751" s="82">
        <v>7.6</v>
      </c>
      <c r="F15751" t="s">
        <v>973</v>
      </c>
      <c r="G15751" s="83">
        <v>43315</v>
      </c>
      <c r="I15751">
        <v>2018</v>
      </c>
    </row>
    <row r="15752" spans="1:9" x14ac:dyDescent="0.25">
      <c r="A15752" t="s">
        <v>972</v>
      </c>
      <c r="B15752" t="s">
        <v>249</v>
      </c>
      <c r="C15752" s="76" t="s">
        <v>842</v>
      </c>
      <c r="D15752" t="s">
        <v>980</v>
      </c>
      <c r="E15752" s="82">
        <v>3.8</v>
      </c>
      <c r="F15752" t="s">
        <v>973</v>
      </c>
      <c r="G15752" s="83">
        <v>43312</v>
      </c>
      <c r="I15752">
        <v>2018</v>
      </c>
    </row>
    <row r="15753" spans="1:9" x14ac:dyDescent="0.25">
      <c r="A15753" t="s">
        <v>972</v>
      </c>
      <c r="B15753" t="s">
        <v>249</v>
      </c>
      <c r="C15753" s="76" t="s">
        <v>842</v>
      </c>
      <c r="D15753" t="s">
        <v>980</v>
      </c>
      <c r="E15753" s="82">
        <v>3.8</v>
      </c>
      <c r="F15753" t="s">
        <v>973</v>
      </c>
      <c r="G15753" s="83">
        <v>43312</v>
      </c>
      <c r="I15753">
        <v>2018</v>
      </c>
    </row>
    <row r="15754" spans="1:9" x14ac:dyDescent="0.25">
      <c r="A15754" t="s">
        <v>972</v>
      </c>
      <c r="B15754" t="s">
        <v>249</v>
      </c>
      <c r="C15754" s="76" t="s">
        <v>842</v>
      </c>
      <c r="D15754" t="s">
        <v>980</v>
      </c>
      <c r="E15754" s="82">
        <v>6</v>
      </c>
      <c r="F15754" t="s">
        <v>973</v>
      </c>
      <c r="G15754" s="83">
        <v>43315</v>
      </c>
      <c r="I15754">
        <v>2018</v>
      </c>
    </row>
    <row r="15755" spans="1:9" x14ac:dyDescent="0.25">
      <c r="A15755" t="s">
        <v>972</v>
      </c>
      <c r="B15755" t="s">
        <v>153</v>
      </c>
      <c r="C15755" s="76" t="s">
        <v>842</v>
      </c>
      <c r="D15755" t="s">
        <v>980</v>
      </c>
      <c r="E15755" s="82">
        <v>37.5</v>
      </c>
      <c r="F15755" t="s">
        <v>973</v>
      </c>
      <c r="G15755" s="83">
        <v>43451</v>
      </c>
      <c r="I15755">
        <v>2018</v>
      </c>
    </row>
    <row r="15756" spans="1:9" x14ac:dyDescent="0.25">
      <c r="A15756" t="s">
        <v>972</v>
      </c>
      <c r="B15756" t="s">
        <v>153</v>
      </c>
      <c r="C15756" s="76" t="s">
        <v>842</v>
      </c>
      <c r="D15756" t="s">
        <v>980</v>
      </c>
      <c r="E15756" s="82">
        <v>86.4</v>
      </c>
      <c r="F15756" t="s">
        <v>973</v>
      </c>
      <c r="G15756" s="83">
        <v>43378</v>
      </c>
      <c r="I15756">
        <v>2018</v>
      </c>
    </row>
    <row r="15757" spans="1:9" x14ac:dyDescent="0.25">
      <c r="A15757" t="s">
        <v>972</v>
      </c>
      <c r="B15757" t="s">
        <v>124</v>
      </c>
      <c r="C15757" s="76" t="s">
        <v>842</v>
      </c>
      <c r="D15757" t="s">
        <v>980</v>
      </c>
      <c r="E15757" s="82">
        <v>3.8</v>
      </c>
      <c r="F15757" t="s">
        <v>973</v>
      </c>
      <c r="G15757" s="83">
        <v>43314</v>
      </c>
      <c r="I15757">
        <v>2018</v>
      </c>
    </row>
    <row r="15758" spans="1:9" x14ac:dyDescent="0.25">
      <c r="A15758" t="s">
        <v>972</v>
      </c>
      <c r="B15758" t="s">
        <v>249</v>
      </c>
      <c r="C15758" s="76" t="s">
        <v>842</v>
      </c>
      <c r="D15758" t="s">
        <v>980</v>
      </c>
      <c r="E15758" s="82">
        <v>6</v>
      </c>
      <c r="F15758" t="s">
        <v>973</v>
      </c>
      <c r="G15758" s="83">
        <v>43313</v>
      </c>
      <c r="I15758">
        <v>2018</v>
      </c>
    </row>
    <row r="15759" spans="1:9" x14ac:dyDescent="0.25">
      <c r="A15759" t="s">
        <v>972</v>
      </c>
      <c r="B15759" t="s">
        <v>169</v>
      </c>
      <c r="C15759" s="76" t="s">
        <v>842</v>
      </c>
      <c r="D15759" t="s">
        <v>980</v>
      </c>
      <c r="E15759" s="82">
        <v>12.8</v>
      </c>
      <c r="F15759" t="s">
        <v>973</v>
      </c>
      <c r="G15759" s="83">
        <v>43447</v>
      </c>
      <c r="I15759">
        <v>2018</v>
      </c>
    </row>
    <row r="15760" spans="1:9" x14ac:dyDescent="0.25">
      <c r="A15760" t="s">
        <v>972</v>
      </c>
      <c r="B15760" t="s">
        <v>136</v>
      </c>
      <c r="C15760" s="76" t="s">
        <v>842</v>
      </c>
      <c r="D15760" t="s">
        <v>980</v>
      </c>
      <c r="E15760" s="82">
        <v>3</v>
      </c>
      <c r="F15760" t="s">
        <v>973</v>
      </c>
      <c r="G15760" s="83">
        <v>43350</v>
      </c>
      <c r="I15760">
        <v>2018</v>
      </c>
    </row>
    <row r="15761" spans="1:9" x14ac:dyDescent="0.25">
      <c r="A15761" t="s">
        <v>972</v>
      </c>
      <c r="B15761" t="s">
        <v>92</v>
      </c>
      <c r="C15761" s="76" t="s">
        <v>842</v>
      </c>
      <c r="D15761" t="s">
        <v>980</v>
      </c>
      <c r="E15761" s="82">
        <v>7.6</v>
      </c>
      <c r="F15761" t="s">
        <v>973</v>
      </c>
      <c r="G15761" s="83">
        <v>43314</v>
      </c>
      <c r="I15761">
        <v>2018</v>
      </c>
    </row>
    <row r="15762" spans="1:9" x14ac:dyDescent="0.25">
      <c r="A15762" t="s">
        <v>972</v>
      </c>
      <c r="B15762" t="s">
        <v>254</v>
      </c>
      <c r="C15762" s="76" t="s">
        <v>842</v>
      </c>
      <c r="D15762" t="s">
        <v>980</v>
      </c>
      <c r="E15762" s="82">
        <v>6</v>
      </c>
      <c r="F15762" t="s">
        <v>973</v>
      </c>
      <c r="G15762" s="83">
        <v>43390</v>
      </c>
      <c r="I15762">
        <v>2018</v>
      </c>
    </row>
    <row r="15763" spans="1:9" x14ac:dyDescent="0.25">
      <c r="A15763" t="s">
        <v>972</v>
      </c>
      <c r="B15763" t="s">
        <v>130</v>
      </c>
      <c r="C15763" s="76" t="s">
        <v>842</v>
      </c>
      <c r="D15763" t="s">
        <v>980</v>
      </c>
      <c r="E15763" s="82">
        <v>6</v>
      </c>
      <c r="F15763" t="s">
        <v>973</v>
      </c>
      <c r="G15763" s="83">
        <v>43531</v>
      </c>
      <c r="I15763">
        <v>2019</v>
      </c>
    </row>
    <row r="15764" spans="1:9" x14ac:dyDescent="0.25">
      <c r="A15764" t="s">
        <v>972</v>
      </c>
      <c r="B15764" t="s">
        <v>92</v>
      </c>
      <c r="C15764" s="76" t="s">
        <v>842</v>
      </c>
      <c r="D15764" t="s">
        <v>980</v>
      </c>
      <c r="E15764" s="82">
        <v>13.5</v>
      </c>
      <c r="F15764" t="s">
        <v>973</v>
      </c>
      <c r="G15764" s="83">
        <v>43354</v>
      </c>
      <c r="I15764">
        <v>2018</v>
      </c>
    </row>
    <row r="15765" spans="1:9" x14ac:dyDescent="0.25">
      <c r="A15765" t="s">
        <v>972</v>
      </c>
      <c r="B15765" t="s">
        <v>122</v>
      </c>
      <c r="C15765" s="76" t="s">
        <v>842</v>
      </c>
      <c r="D15765" t="s">
        <v>980</v>
      </c>
      <c r="E15765" s="82">
        <v>10</v>
      </c>
      <c r="F15765" t="s">
        <v>973</v>
      </c>
      <c r="G15765" s="83">
        <v>43444</v>
      </c>
      <c r="I15765">
        <v>2018</v>
      </c>
    </row>
    <row r="15766" spans="1:9" x14ac:dyDescent="0.25">
      <c r="A15766" t="s">
        <v>972</v>
      </c>
      <c r="B15766" t="s">
        <v>223</v>
      </c>
      <c r="C15766" s="76" t="s">
        <v>842</v>
      </c>
      <c r="D15766" t="s">
        <v>980</v>
      </c>
      <c r="E15766" s="82">
        <v>3.8</v>
      </c>
      <c r="F15766" t="s">
        <v>973</v>
      </c>
      <c r="G15766" s="83">
        <v>43420</v>
      </c>
      <c r="I15766">
        <v>2018</v>
      </c>
    </row>
    <row r="15767" spans="1:9" x14ac:dyDescent="0.25">
      <c r="A15767" t="s">
        <v>972</v>
      </c>
      <c r="B15767" t="s">
        <v>203</v>
      </c>
      <c r="C15767" s="76" t="s">
        <v>842</v>
      </c>
      <c r="D15767" t="s">
        <v>980</v>
      </c>
      <c r="E15767" s="82">
        <v>3.3</v>
      </c>
      <c r="F15767" t="s">
        <v>973</v>
      </c>
      <c r="G15767" s="83">
        <v>43382</v>
      </c>
      <c r="I15767">
        <v>2018</v>
      </c>
    </row>
    <row r="15768" spans="1:9" x14ac:dyDescent="0.25">
      <c r="A15768" t="s">
        <v>972</v>
      </c>
      <c r="B15768" t="s">
        <v>194</v>
      </c>
      <c r="C15768" s="76" t="s">
        <v>842</v>
      </c>
      <c r="D15768" t="s">
        <v>980</v>
      </c>
      <c r="E15768" s="82">
        <v>11.4</v>
      </c>
      <c r="F15768" t="s">
        <v>973</v>
      </c>
      <c r="G15768" s="83">
        <v>43802</v>
      </c>
      <c r="I15768">
        <v>2019</v>
      </c>
    </row>
    <row r="15769" spans="1:9" x14ac:dyDescent="0.25">
      <c r="A15769" t="s">
        <v>972</v>
      </c>
      <c r="B15769" t="s">
        <v>89</v>
      </c>
      <c r="C15769" s="76" t="s">
        <v>842</v>
      </c>
      <c r="D15769" t="s">
        <v>980</v>
      </c>
      <c r="E15769" s="82">
        <v>7.6</v>
      </c>
      <c r="F15769" t="s">
        <v>973</v>
      </c>
      <c r="G15769" s="83">
        <v>43375</v>
      </c>
      <c r="I15769">
        <v>2018</v>
      </c>
    </row>
    <row r="15770" spans="1:9" x14ac:dyDescent="0.25">
      <c r="A15770" t="s">
        <v>972</v>
      </c>
      <c r="B15770" t="s">
        <v>136</v>
      </c>
      <c r="C15770" s="76" t="s">
        <v>842</v>
      </c>
      <c r="D15770" t="s">
        <v>980</v>
      </c>
      <c r="E15770" s="82">
        <v>7.6</v>
      </c>
      <c r="F15770" t="s">
        <v>973</v>
      </c>
      <c r="G15770" s="83">
        <v>43532</v>
      </c>
      <c r="I15770">
        <v>2019</v>
      </c>
    </row>
    <row r="15771" spans="1:9" x14ac:dyDescent="0.25">
      <c r="A15771" t="s">
        <v>972</v>
      </c>
      <c r="B15771" t="s">
        <v>106</v>
      </c>
      <c r="C15771" s="76" t="s">
        <v>842</v>
      </c>
      <c r="D15771" t="s">
        <v>980</v>
      </c>
      <c r="E15771" s="82">
        <v>7.6</v>
      </c>
      <c r="F15771" t="s">
        <v>973</v>
      </c>
      <c r="G15771" s="83">
        <v>43397</v>
      </c>
      <c r="I15771">
        <v>2018</v>
      </c>
    </row>
    <row r="15772" spans="1:9" x14ac:dyDescent="0.25">
      <c r="A15772" t="s">
        <v>972</v>
      </c>
      <c r="B15772" t="s">
        <v>248</v>
      </c>
      <c r="C15772" s="76" t="s">
        <v>842</v>
      </c>
      <c r="D15772" t="s">
        <v>980</v>
      </c>
      <c r="E15772" s="82">
        <v>3.8</v>
      </c>
      <c r="F15772" t="s">
        <v>973</v>
      </c>
      <c r="G15772" s="83">
        <v>43431</v>
      </c>
      <c r="I15772">
        <v>2018</v>
      </c>
    </row>
    <row r="15773" spans="1:9" x14ac:dyDescent="0.25">
      <c r="A15773" t="s">
        <v>972</v>
      </c>
      <c r="B15773" t="s">
        <v>144</v>
      </c>
      <c r="C15773" s="76" t="s">
        <v>842</v>
      </c>
      <c r="D15773" t="s">
        <v>980</v>
      </c>
      <c r="E15773" s="82">
        <v>3.8</v>
      </c>
      <c r="F15773" t="s">
        <v>973</v>
      </c>
      <c r="G15773" s="83">
        <v>43385</v>
      </c>
      <c r="I15773">
        <v>2018</v>
      </c>
    </row>
    <row r="15774" spans="1:9" x14ac:dyDescent="0.25">
      <c r="A15774" t="s">
        <v>972</v>
      </c>
      <c r="B15774" t="s">
        <v>177</v>
      </c>
      <c r="C15774" s="76" t="s">
        <v>842</v>
      </c>
      <c r="D15774" t="s">
        <v>980</v>
      </c>
      <c r="E15774" s="82">
        <v>3</v>
      </c>
      <c r="F15774" t="s">
        <v>973</v>
      </c>
      <c r="G15774" s="83">
        <v>43315</v>
      </c>
      <c r="I15774">
        <v>2018</v>
      </c>
    </row>
    <row r="15775" spans="1:9" x14ac:dyDescent="0.25">
      <c r="A15775" t="s">
        <v>972</v>
      </c>
      <c r="B15775" t="s">
        <v>79</v>
      </c>
      <c r="C15775" s="76" t="s">
        <v>842</v>
      </c>
      <c r="D15775" t="s">
        <v>980</v>
      </c>
      <c r="E15775" s="82">
        <v>9</v>
      </c>
      <c r="F15775" t="s">
        <v>973</v>
      </c>
      <c r="G15775" s="83">
        <v>43446</v>
      </c>
      <c r="I15775">
        <v>2018</v>
      </c>
    </row>
    <row r="15776" spans="1:9" x14ac:dyDescent="0.25">
      <c r="A15776" t="s">
        <v>972</v>
      </c>
      <c r="B15776" t="s">
        <v>118</v>
      </c>
      <c r="C15776" s="76" t="s">
        <v>842</v>
      </c>
      <c r="D15776" t="s">
        <v>980</v>
      </c>
      <c r="E15776" s="82">
        <v>5</v>
      </c>
      <c r="F15776" t="s">
        <v>973</v>
      </c>
      <c r="G15776" s="83">
        <v>43378</v>
      </c>
      <c r="I15776">
        <v>2018</v>
      </c>
    </row>
    <row r="15777" spans="1:9" x14ac:dyDescent="0.25">
      <c r="A15777" t="s">
        <v>972</v>
      </c>
      <c r="B15777" t="s">
        <v>246</v>
      </c>
      <c r="C15777" s="76" t="s">
        <v>842</v>
      </c>
      <c r="D15777" t="s">
        <v>980</v>
      </c>
      <c r="E15777" s="82">
        <v>10</v>
      </c>
      <c r="F15777" t="s">
        <v>973</v>
      </c>
      <c r="G15777" s="83">
        <v>43362</v>
      </c>
      <c r="I15777">
        <v>2018</v>
      </c>
    </row>
    <row r="15778" spans="1:9" x14ac:dyDescent="0.25">
      <c r="A15778" t="s">
        <v>972</v>
      </c>
      <c r="B15778" t="s">
        <v>232</v>
      </c>
      <c r="C15778" s="76" t="s">
        <v>842</v>
      </c>
      <c r="D15778" t="s">
        <v>980</v>
      </c>
      <c r="E15778" s="82">
        <v>7.6</v>
      </c>
      <c r="F15778" t="s">
        <v>973</v>
      </c>
      <c r="G15778" s="83">
        <v>43404</v>
      </c>
      <c r="I15778">
        <v>2018</v>
      </c>
    </row>
    <row r="15779" spans="1:9" x14ac:dyDescent="0.25">
      <c r="A15779" t="s">
        <v>972</v>
      </c>
      <c r="B15779" t="s">
        <v>257</v>
      </c>
      <c r="C15779" s="76" t="s">
        <v>842</v>
      </c>
      <c r="D15779" t="s">
        <v>980</v>
      </c>
      <c r="E15779" s="82">
        <v>10</v>
      </c>
      <c r="F15779" t="s">
        <v>973</v>
      </c>
      <c r="G15779" s="83">
        <v>43361</v>
      </c>
      <c r="I15779">
        <v>2018</v>
      </c>
    </row>
    <row r="15780" spans="1:9" x14ac:dyDescent="0.25">
      <c r="A15780" t="s">
        <v>972</v>
      </c>
      <c r="B15780" t="s">
        <v>240</v>
      </c>
      <c r="C15780" s="76" t="s">
        <v>842</v>
      </c>
      <c r="D15780" t="s">
        <v>980</v>
      </c>
      <c r="E15780" s="82">
        <v>7.6</v>
      </c>
      <c r="F15780" t="s">
        <v>973</v>
      </c>
      <c r="G15780" s="83">
        <v>43381</v>
      </c>
      <c r="I15780">
        <v>2018</v>
      </c>
    </row>
    <row r="15781" spans="1:9" x14ac:dyDescent="0.25">
      <c r="A15781" t="s">
        <v>972</v>
      </c>
      <c r="B15781" t="s">
        <v>251</v>
      </c>
      <c r="C15781" s="76" t="s">
        <v>842</v>
      </c>
      <c r="D15781" t="s">
        <v>980</v>
      </c>
      <c r="E15781" s="82">
        <v>3</v>
      </c>
      <c r="F15781" t="s">
        <v>973</v>
      </c>
      <c r="G15781" s="83">
        <v>43364</v>
      </c>
      <c r="I15781">
        <v>2018</v>
      </c>
    </row>
    <row r="15782" spans="1:9" x14ac:dyDescent="0.25">
      <c r="A15782" t="s">
        <v>972</v>
      </c>
      <c r="B15782" t="s">
        <v>253</v>
      </c>
      <c r="C15782" s="76" t="s">
        <v>842</v>
      </c>
      <c r="D15782" t="s">
        <v>980</v>
      </c>
      <c r="E15782" s="82">
        <v>5</v>
      </c>
      <c r="F15782" t="s">
        <v>973</v>
      </c>
      <c r="G15782" s="83">
        <v>43319</v>
      </c>
      <c r="I15782">
        <v>2018</v>
      </c>
    </row>
    <row r="15783" spans="1:9" x14ac:dyDescent="0.25">
      <c r="A15783" t="s">
        <v>972</v>
      </c>
      <c r="B15783" t="s">
        <v>82</v>
      </c>
      <c r="C15783" s="76" t="s">
        <v>842</v>
      </c>
      <c r="D15783" t="s">
        <v>980</v>
      </c>
      <c r="E15783" s="82">
        <v>20</v>
      </c>
      <c r="F15783" t="s">
        <v>973</v>
      </c>
      <c r="G15783" s="83">
        <v>43483</v>
      </c>
      <c r="I15783">
        <v>2019</v>
      </c>
    </row>
    <row r="15784" spans="1:9" x14ac:dyDescent="0.25">
      <c r="A15784" t="s">
        <v>972</v>
      </c>
      <c r="B15784" t="s">
        <v>79</v>
      </c>
      <c r="C15784" s="76" t="s">
        <v>842</v>
      </c>
      <c r="D15784" t="s">
        <v>980</v>
      </c>
      <c r="E15784" s="82">
        <v>5</v>
      </c>
      <c r="F15784" t="s">
        <v>973</v>
      </c>
      <c r="G15784" s="83">
        <v>43319</v>
      </c>
      <c r="I15784">
        <v>2018</v>
      </c>
    </row>
    <row r="15785" spans="1:9" x14ac:dyDescent="0.25">
      <c r="A15785" t="s">
        <v>972</v>
      </c>
      <c r="B15785" t="s">
        <v>229</v>
      </c>
      <c r="C15785" s="76" t="s">
        <v>842</v>
      </c>
      <c r="D15785" t="s">
        <v>980</v>
      </c>
      <c r="E15785" s="82">
        <v>11.4</v>
      </c>
      <c r="F15785" t="s">
        <v>973</v>
      </c>
      <c r="G15785" s="83">
        <v>43404</v>
      </c>
      <c r="I15785">
        <v>2018</v>
      </c>
    </row>
    <row r="15786" spans="1:9" x14ac:dyDescent="0.25">
      <c r="A15786" t="s">
        <v>972</v>
      </c>
      <c r="B15786" t="s">
        <v>246</v>
      </c>
      <c r="C15786" s="76" t="s">
        <v>842</v>
      </c>
      <c r="D15786" t="s">
        <v>980</v>
      </c>
      <c r="E15786" s="82">
        <v>5</v>
      </c>
      <c r="F15786" t="s">
        <v>973</v>
      </c>
      <c r="G15786" s="83">
        <v>43341</v>
      </c>
      <c r="I15786">
        <v>2018</v>
      </c>
    </row>
    <row r="15787" spans="1:9" x14ac:dyDescent="0.25">
      <c r="A15787" t="s">
        <v>972</v>
      </c>
      <c r="B15787" t="s">
        <v>125</v>
      </c>
      <c r="C15787" s="76" t="s">
        <v>842</v>
      </c>
      <c r="D15787" t="s">
        <v>980</v>
      </c>
      <c r="E15787" s="82">
        <v>5.2</v>
      </c>
      <c r="F15787" t="s">
        <v>973</v>
      </c>
      <c r="G15787" s="83">
        <v>43319</v>
      </c>
      <c r="I15787">
        <v>2018</v>
      </c>
    </row>
    <row r="15788" spans="1:9" x14ac:dyDescent="0.25">
      <c r="A15788" t="s">
        <v>972</v>
      </c>
      <c r="B15788" s="74" t="s">
        <v>111</v>
      </c>
      <c r="C15788" s="76" t="s">
        <v>842</v>
      </c>
      <c r="D15788" t="s">
        <v>980</v>
      </c>
      <c r="E15788" s="82">
        <v>5</v>
      </c>
      <c r="F15788" t="s">
        <v>973</v>
      </c>
      <c r="G15788" s="83">
        <v>43319</v>
      </c>
      <c r="I15788">
        <v>2018</v>
      </c>
    </row>
    <row r="15789" spans="1:9" x14ac:dyDescent="0.25">
      <c r="A15789" t="s">
        <v>972</v>
      </c>
      <c r="B15789" t="s">
        <v>248</v>
      </c>
      <c r="C15789" s="76" t="s">
        <v>842</v>
      </c>
      <c r="D15789" t="s">
        <v>980</v>
      </c>
      <c r="E15789" s="82">
        <v>13.12</v>
      </c>
      <c r="F15789" t="s">
        <v>973</v>
      </c>
      <c r="G15789" s="83">
        <v>43371</v>
      </c>
      <c r="I15789">
        <v>2018</v>
      </c>
    </row>
    <row r="15790" spans="1:9" x14ac:dyDescent="0.25">
      <c r="A15790" t="s">
        <v>972</v>
      </c>
      <c r="B15790" t="s">
        <v>63</v>
      </c>
      <c r="C15790" s="76" t="s">
        <v>842</v>
      </c>
      <c r="D15790" t="s">
        <v>980</v>
      </c>
      <c r="E15790" s="82">
        <v>3.8</v>
      </c>
      <c r="F15790" t="s">
        <v>973</v>
      </c>
      <c r="G15790" s="83">
        <v>43336</v>
      </c>
      <c r="I15790">
        <v>2018</v>
      </c>
    </row>
    <row r="15791" spans="1:9" x14ac:dyDescent="0.25">
      <c r="A15791" t="s">
        <v>972</v>
      </c>
      <c r="B15791" t="s">
        <v>147</v>
      </c>
      <c r="C15791" s="76" t="s">
        <v>842</v>
      </c>
      <c r="D15791" t="s">
        <v>980</v>
      </c>
      <c r="E15791" s="82">
        <v>12.8</v>
      </c>
      <c r="F15791" t="s">
        <v>973</v>
      </c>
      <c r="G15791" s="83">
        <v>43446</v>
      </c>
      <c r="I15791">
        <v>2018</v>
      </c>
    </row>
    <row r="15792" spans="1:9" x14ac:dyDescent="0.25">
      <c r="A15792" t="s">
        <v>972</v>
      </c>
      <c r="B15792" t="s">
        <v>130</v>
      </c>
      <c r="C15792" s="76" t="s">
        <v>842</v>
      </c>
      <c r="D15792" t="s">
        <v>980</v>
      </c>
      <c r="E15792" s="82">
        <v>15.2</v>
      </c>
      <c r="F15792" t="s">
        <v>973</v>
      </c>
      <c r="G15792" s="83">
        <v>43397</v>
      </c>
      <c r="I15792">
        <v>2018</v>
      </c>
    </row>
    <row r="15793" spans="1:9" x14ac:dyDescent="0.25">
      <c r="A15793" t="s">
        <v>972</v>
      </c>
      <c r="B15793" t="s">
        <v>218</v>
      </c>
      <c r="C15793" s="76" t="s">
        <v>842</v>
      </c>
      <c r="D15793" t="s">
        <v>980</v>
      </c>
      <c r="E15793" s="82">
        <v>3.3</v>
      </c>
      <c r="F15793" t="s">
        <v>973</v>
      </c>
      <c r="G15793" s="83">
        <v>43451</v>
      </c>
      <c r="I15793">
        <v>2018</v>
      </c>
    </row>
    <row r="15794" spans="1:9" ht="14.45" customHeight="1" x14ac:dyDescent="0.25">
      <c r="A15794" t="s">
        <v>972</v>
      </c>
      <c r="B15794" t="s">
        <v>125</v>
      </c>
      <c r="C15794" s="76" t="s">
        <v>842</v>
      </c>
      <c r="D15794" t="s">
        <v>980</v>
      </c>
      <c r="E15794" s="82">
        <v>5</v>
      </c>
      <c r="F15794" t="s">
        <v>973</v>
      </c>
      <c r="G15794" s="83">
        <v>43361</v>
      </c>
      <c r="I15794">
        <v>2018</v>
      </c>
    </row>
    <row r="15795" spans="1:9" ht="14.45" customHeight="1" x14ac:dyDescent="0.25">
      <c r="A15795" t="s">
        <v>972</v>
      </c>
      <c r="B15795" t="s">
        <v>95</v>
      </c>
      <c r="C15795" s="76" t="s">
        <v>842</v>
      </c>
      <c r="D15795" t="s">
        <v>980</v>
      </c>
      <c r="E15795" s="82">
        <v>6</v>
      </c>
      <c r="F15795" t="s">
        <v>973</v>
      </c>
      <c r="G15795" s="83">
        <v>43483</v>
      </c>
      <c r="I15795">
        <v>2019</v>
      </c>
    </row>
    <row r="15796" spans="1:9" ht="14.45" customHeight="1" x14ac:dyDescent="0.25">
      <c r="A15796" t="s">
        <v>972</v>
      </c>
      <c r="B15796" t="s">
        <v>246</v>
      </c>
      <c r="C15796" s="76" t="s">
        <v>842</v>
      </c>
      <c r="D15796" t="s">
        <v>980</v>
      </c>
      <c r="E15796" s="82">
        <v>7.6</v>
      </c>
      <c r="F15796" t="s">
        <v>973</v>
      </c>
      <c r="G15796" s="83">
        <v>43363</v>
      </c>
      <c r="I15796">
        <v>2018</v>
      </c>
    </row>
    <row r="15797" spans="1:9" x14ac:dyDescent="0.25">
      <c r="A15797" t="s">
        <v>972</v>
      </c>
      <c r="B15797" t="s">
        <v>146</v>
      </c>
      <c r="C15797" s="76" t="s">
        <v>842</v>
      </c>
      <c r="D15797" t="s">
        <v>980</v>
      </c>
      <c r="E15797" s="82">
        <v>15</v>
      </c>
      <c r="F15797" t="s">
        <v>973</v>
      </c>
      <c r="G15797" s="83">
        <v>43375</v>
      </c>
      <c r="I15797">
        <v>2018</v>
      </c>
    </row>
    <row r="15798" spans="1:9" x14ac:dyDescent="0.25">
      <c r="A15798" t="s">
        <v>972</v>
      </c>
      <c r="B15798" t="s">
        <v>243</v>
      </c>
      <c r="C15798" s="76" t="s">
        <v>842</v>
      </c>
      <c r="D15798" t="s">
        <v>980</v>
      </c>
      <c r="E15798" s="82">
        <v>3</v>
      </c>
      <c r="F15798" t="s">
        <v>973</v>
      </c>
      <c r="G15798" s="83">
        <v>43451</v>
      </c>
      <c r="I15798">
        <v>2018</v>
      </c>
    </row>
    <row r="15799" spans="1:9" x14ac:dyDescent="0.25">
      <c r="A15799" t="s">
        <v>972</v>
      </c>
      <c r="B15799" t="s">
        <v>117</v>
      </c>
      <c r="C15799" s="76" t="s">
        <v>842</v>
      </c>
      <c r="D15799" t="s">
        <v>980</v>
      </c>
      <c r="E15799" s="82">
        <v>6</v>
      </c>
      <c r="F15799" t="s">
        <v>973</v>
      </c>
      <c r="G15799" s="83">
        <v>43319</v>
      </c>
      <c r="I15799">
        <v>2018</v>
      </c>
    </row>
    <row r="15800" spans="1:9" x14ac:dyDescent="0.25">
      <c r="A15800" t="s">
        <v>972</v>
      </c>
      <c r="B15800" t="s">
        <v>150</v>
      </c>
      <c r="C15800" s="76" t="s">
        <v>842</v>
      </c>
      <c r="D15800" t="s">
        <v>980</v>
      </c>
      <c r="E15800" s="82">
        <v>9</v>
      </c>
      <c r="F15800" t="s">
        <v>973</v>
      </c>
      <c r="G15800" s="83">
        <v>43584</v>
      </c>
      <c r="I15800">
        <v>2019</v>
      </c>
    </row>
    <row r="15801" spans="1:9" x14ac:dyDescent="0.25">
      <c r="A15801" t="s">
        <v>972</v>
      </c>
      <c r="B15801" t="s">
        <v>223</v>
      </c>
      <c r="C15801" s="76" t="s">
        <v>842</v>
      </c>
      <c r="D15801" t="s">
        <v>980</v>
      </c>
      <c r="E15801" s="82">
        <v>5</v>
      </c>
      <c r="F15801" t="s">
        <v>973</v>
      </c>
      <c r="G15801" s="83">
        <v>43629</v>
      </c>
      <c r="I15801">
        <v>2019</v>
      </c>
    </row>
    <row r="15802" spans="1:9" x14ac:dyDescent="0.25">
      <c r="A15802" t="s">
        <v>972</v>
      </c>
      <c r="B15802" t="s">
        <v>249</v>
      </c>
      <c r="C15802" s="76" t="s">
        <v>842</v>
      </c>
      <c r="D15802" t="s">
        <v>980</v>
      </c>
      <c r="E15802" s="82">
        <v>5</v>
      </c>
      <c r="F15802" t="s">
        <v>973</v>
      </c>
      <c r="G15802" s="83">
        <v>43343</v>
      </c>
      <c r="I15802">
        <v>2018</v>
      </c>
    </row>
    <row r="15803" spans="1:9" x14ac:dyDescent="0.25">
      <c r="A15803" t="s">
        <v>972</v>
      </c>
      <c r="B15803" t="s">
        <v>66</v>
      </c>
      <c r="C15803" s="76" t="s">
        <v>842</v>
      </c>
      <c r="D15803" t="s">
        <v>980</v>
      </c>
      <c r="E15803" s="82">
        <v>6</v>
      </c>
      <c r="F15803" t="s">
        <v>973</v>
      </c>
      <c r="G15803" s="83">
        <v>43354</v>
      </c>
      <c r="I15803">
        <v>2018</v>
      </c>
    </row>
    <row r="15804" spans="1:9" x14ac:dyDescent="0.25">
      <c r="A15804" t="s">
        <v>972</v>
      </c>
      <c r="B15804" t="s">
        <v>115</v>
      </c>
      <c r="C15804" s="76" t="s">
        <v>842</v>
      </c>
      <c r="D15804" t="s">
        <v>980</v>
      </c>
      <c r="E15804" s="82">
        <v>7.6</v>
      </c>
      <c r="F15804" t="s">
        <v>973</v>
      </c>
      <c r="G15804" s="83">
        <v>43382</v>
      </c>
      <c r="I15804">
        <v>2018</v>
      </c>
    </row>
    <row r="15805" spans="1:9" x14ac:dyDescent="0.25">
      <c r="A15805" t="s">
        <v>972</v>
      </c>
      <c r="B15805" t="s">
        <v>246</v>
      </c>
      <c r="C15805" s="76" t="s">
        <v>842</v>
      </c>
      <c r="D15805" t="s">
        <v>980</v>
      </c>
      <c r="E15805" s="82">
        <v>7.6</v>
      </c>
      <c r="F15805" t="s">
        <v>973</v>
      </c>
      <c r="G15805" s="83">
        <v>43451</v>
      </c>
      <c r="I15805">
        <v>2018</v>
      </c>
    </row>
    <row r="15806" spans="1:9" x14ac:dyDescent="0.25">
      <c r="A15806" t="s">
        <v>972</v>
      </c>
      <c r="B15806" t="s">
        <v>232</v>
      </c>
      <c r="C15806" s="76" t="s">
        <v>842</v>
      </c>
      <c r="D15806" t="s">
        <v>980</v>
      </c>
      <c r="E15806" s="82">
        <v>3</v>
      </c>
      <c r="F15806" t="s">
        <v>973</v>
      </c>
      <c r="G15806" s="83">
        <v>43374</v>
      </c>
      <c r="I15806">
        <v>2018</v>
      </c>
    </row>
    <row r="15807" spans="1:9" x14ac:dyDescent="0.25">
      <c r="A15807" t="s">
        <v>972</v>
      </c>
      <c r="B15807" t="s">
        <v>186</v>
      </c>
      <c r="C15807" s="76" t="s">
        <v>842</v>
      </c>
      <c r="D15807" t="s">
        <v>980</v>
      </c>
      <c r="E15807" s="82">
        <v>3.6</v>
      </c>
      <c r="F15807" t="s">
        <v>973</v>
      </c>
      <c r="G15807" s="83">
        <v>43364</v>
      </c>
      <c r="I15807">
        <v>2018</v>
      </c>
    </row>
    <row r="15808" spans="1:9" x14ac:dyDescent="0.25">
      <c r="A15808" t="s">
        <v>972</v>
      </c>
      <c r="B15808" t="s">
        <v>151</v>
      </c>
      <c r="C15808" s="76" t="s">
        <v>842</v>
      </c>
      <c r="D15808" t="s">
        <v>980</v>
      </c>
      <c r="E15808" s="82">
        <v>12</v>
      </c>
      <c r="F15808" t="s">
        <v>973</v>
      </c>
      <c r="G15808" s="83">
        <v>43354</v>
      </c>
      <c r="I15808">
        <v>2018</v>
      </c>
    </row>
    <row r="15809" spans="1:9" x14ac:dyDescent="0.25">
      <c r="A15809" t="s">
        <v>972</v>
      </c>
      <c r="B15809" t="s">
        <v>123</v>
      </c>
      <c r="C15809" s="76" t="s">
        <v>842</v>
      </c>
      <c r="D15809" t="s">
        <v>980</v>
      </c>
      <c r="E15809" s="82">
        <v>5</v>
      </c>
      <c r="F15809" t="s">
        <v>973</v>
      </c>
      <c r="G15809" s="83">
        <v>43319</v>
      </c>
      <c r="I15809">
        <v>2018</v>
      </c>
    </row>
    <row r="15810" spans="1:9" x14ac:dyDescent="0.25">
      <c r="A15810" t="s">
        <v>972</v>
      </c>
      <c r="B15810" t="s">
        <v>206</v>
      </c>
      <c r="C15810" s="76" t="s">
        <v>842</v>
      </c>
      <c r="D15810" t="s">
        <v>980</v>
      </c>
      <c r="E15810" s="82">
        <v>9.8000000000000007</v>
      </c>
      <c r="F15810" t="s">
        <v>973</v>
      </c>
      <c r="G15810" s="83">
        <v>43321</v>
      </c>
      <c r="I15810">
        <v>2018</v>
      </c>
    </row>
    <row r="15811" spans="1:9" x14ac:dyDescent="0.25">
      <c r="A15811" t="s">
        <v>972</v>
      </c>
      <c r="B15811" t="s">
        <v>63</v>
      </c>
      <c r="C15811" s="76" t="s">
        <v>842</v>
      </c>
      <c r="D15811" t="s">
        <v>980</v>
      </c>
      <c r="E15811" s="82">
        <v>3.8</v>
      </c>
      <c r="F15811" t="s">
        <v>973</v>
      </c>
      <c r="G15811" s="83">
        <v>43321</v>
      </c>
      <c r="I15811">
        <v>2018</v>
      </c>
    </row>
    <row r="15812" spans="1:9" x14ac:dyDescent="0.25">
      <c r="A15812" t="s">
        <v>972</v>
      </c>
      <c r="B15812" t="s">
        <v>246</v>
      </c>
      <c r="C15812" s="76" t="s">
        <v>842</v>
      </c>
      <c r="D15812" t="s">
        <v>980</v>
      </c>
      <c r="E15812" s="82">
        <v>7.6</v>
      </c>
      <c r="F15812" t="s">
        <v>973</v>
      </c>
      <c r="G15812" s="83">
        <v>43430</v>
      </c>
      <c r="I15812">
        <v>2018</v>
      </c>
    </row>
    <row r="15813" spans="1:9" x14ac:dyDescent="0.25">
      <c r="A15813" t="s">
        <v>972</v>
      </c>
      <c r="B15813" t="s">
        <v>133</v>
      </c>
      <c r="C15813" s="76" t="s">
        <v>842</v>
      </c>
      <c r="D15813" t="s">
        <v>980</v>
      </c>
      <c r="E15813" s="82">
        <v>6</v>
      </c>
      <c r="F15813" t="s">
        <v>973</v>
      </c>
      <c r="G15813" s="83">
        <v>43367</v>
      </c>
      <c r="I15813">
        <v>2018</v>
      </c>
    </row>
    <row r="15814" spans="1:9" x14ac:dyDescent="0.25">
      <c r="A15814" t="s">
        <v>972</v>
      </c>
      <c r="B15814" t="s">
        <v>79</v>
      </c>
      <c r="C15814" s="76" t="s">
        <v>842</v>
      </c>
      <c r="D15814" t="s">
        <v>980</v>
      </c>
      <c r="E15814" s="82">
        <v>7.6</v>
      </c>
      <c r="F15814" t="s">
        <v>973</v>
      </c>
      <c r="G15814" s="83">
        <v>43361</v>
      </c>
      <c r="I15814">
        <v>2018</v>
      </c>
    </row>
    <row r="15815" spans="1:9" x14ac:dyDescent="0.25">
      <c r="A15815" t="s">
        <v>972</v>
      </c>
      <c r="B15815" t="s">
        <v>208</v>
      </c>
      <c r="C15815" s="76" t="s">
        <v>842</v>
      </c>
      <c r="D15815" t="s">
        <v>980</v>
      </c>
      <c r="E15815" s="82">
        <v>7.6</v>
      </c>
      <c r="F15815" t="s">
        <v>973</v>
      </c>
      <c r="G15815" s="83">
        <v>43563</v>
      </c>
      <c r="I15815">
        <v>2019</v>
      </c>
    </row>
    <row r="15816" spans="1:9" x14ac:dyDescent="0.25">
      <c r="A15816" t="s">
        <v>972</v>
      </c>
      <c r="B15816" t="s">
        <v>140</v>
      </c>
      <c r="C15816" s="76" t="s">
        <v>842</v>
      </c>
      <c r="D15816" t="s">
        <v>980</v>
      </c>
      <c r="E15816" s="82">
        <v>7.6</v>
      </c>
      <c r="F15816" t="s">
        <v>973</v>
      </c>
      <c r="G15816" s="83">
        <v>43348</v>
      </c>
      <c r="I15816">
        <v>2018</v>
      </c>
    </row>
    <row r="15817" spans="1:9" x14ac:dyDescent="0.25">
      <c r="A15817" t="s">
        <v>972</v>
      </c>
      <c r="B15817" t="s">
        <v>84</v>
      </c>
      <c r="C15817" s="76" t="s">
        <v>842</v>
      </c>
      <c r="D15817" t="s">
        <v>980</v>
      </c>
      <c r="E15817" s="82">
        <v>6.6</v>
      </c>
      <c r="F15817" t="s">
        <v>973</v>
      </c>
      <c r="G15817" s="83">
        <v>43382</v>
      </c>
      <c r="I15817">
        <v>2018</v>
      </c>
    </row>
    <row r="15818" spans="1:9" x14ac:dyDescent="0.25">
      <c r="A15818" t="s">
        <v>972</v>
      </c>
      <c r="B15818" t="s">
        <v>208</v>
      </c>
      <c r="C15818" s="76" t="s">
        <v>842</v>
      </c>
      <c r="D15818" t="s">
        <v>980</v>
      </c>
      <c r="E15818" s="82">
        <v>4.8</v>
      </c>
      <c r="F15818" t="s">
        <v>973</v>
      </c>
      <c r="G15818" s="83">
        <v>43356</v>
      </c>
      <c r="I15818">
        <v>2018</v>
      </c>
    </row>
    <row r="15819" spans="1:9" x14ac:dyDescent="0.25">
      <c r="A15819" t="s">
        <v>972</v>
      </c>
      <c r="B15819" t="s">
        <v>186</v>
      </c>
      <c r="C15819" s="76" t="s">
        <v>842</v>
      </c>
      <c r="D15819" t="s">
        <v>980</v>
      </c>
      <c r="E15819" s="82">
        <v>3</v>
      </c>
      <c r="F15819" t="s">
        <v>973</v>
      </c>
      <c r="G15819" s="83">
        <v>43467</v>
      </c>
      <c r="I15819">
        <v>2019</v>
      </c>
    </row>
    <row r="15820" spans="1:9" x14ac:dyDescent="0.25">
      <c r="A15820" t="s">
        <v>972</v>
      </c>
      <c r="B15820" t="s">
        <v>248</v>
      </c>
      <c r="C15820" s="76" t="s">
        <v>842</v>
      </c>
      <c r="D15820" t="s">
        <v>980</v>
      </c>
      <c r="E15820" s="82">
        <v>6</v>
      </c>
      <c r="F15820" t="s">
        <v>973</v>
      </c>
      <c r="G15820" s="83">
        <v>43369</v>
      </c>
      <c r="I15820">
        <v>2018</v>
      </c>
    </row>
    <row r="15821" spans="1:9" x14ac:dyDescent="0.25">
      <c r="A15821" t="s">
        <v>972</v>
      </c>
      <c r="B15821" t="s">
        <v>275</v>
      </c>
      <c r="C15821" s="76" t="s">
        <v>842</v>
      </c>
      <c r="D15821" t="s">
        <v>980</v>
      </c>
      <c r="E15821" s="82">
        <v>3.6</v>
      </c>
      <c r="F15821" t="s">
        <v>973</v>
      </c>
      <c r="G15821" s="83">
        <v>43367</v>
      </c>
      <c r="I15821">
        <v>2018</v>
      </c>
    </row>
    <row r="15822" spans="1:9" x14ac:dyDescent="0.25">
      <c r="A15822" t="s">
        <v>972</v>
      </c>
      <c r="B15822" t="s">
        <v>115</v>
      </c>
      <c r="C15822" s="76" t="s">
        <v>842</v>
      </c>
      <c r="D15822" t="s">
        <v>980</v>
      </c>
      <c r="E15822" s="82">
        <v>6</v>
      </c>
      <c r="F15822" t="s">
        <v>973</v>
      </c>
      <c r="G15822" s="83">
        <v>43353</v>
      </c>
      <c r="I15822">
        <v>2018</v>
      </c>
    </row>
    <row r="15823" spans="1:9" x14ac:dyDescent="0.25">
      <c r="A15823" t="s">
        <v>972</v>
      </c>
      <c r="B15823" t="s">
        <v>2</v>
      </c>
      <c r="C15823" s="76" t="s">
        <v>842</v>
      </c>
      <c r="D15823" t="s">
        <v>980</v>
      </c>
      <c r="E15823" s="82">
        <v>3</v>
      </c>
      <c r="F15823" t="s">
        <v>973</v>
      </c>
      <c r="G15823" s="83">
        <v>43383</v>
      </c>
      <c r="I15823">
        <v>2018</v>
      </c>
    </row>
    <row r="15824" spans="1:9" x14ac:dyDescent="0.25">
      <c r="A15824" t="s">
        <v>972</v>
      </c>
      <c r="B15824" t="s">
        <v>128</v>
      </c>
      <c r="C15824" s="76" t="s">
        <v>842</v>
      </c>
      <c r="D15824" t="s">
        <v>980</v>
      </c>
      <c r="E15824" s="82">
        <v>5</v>
      </c>
      <c r="F15824" t="s">
        <v>973</v>
      </c>
      <c r="G15824" s="83">
        <v>43368</v>
      </c>
      <c r="I15824">
        <v>2018</v>
      </c>
    </row>
    <row r="15825" spans="1:9" x14ac:dyDescent="0.25">
      <c r="A15825" t="s">
        <v>972</v>
      </c>
      <c r="B15825" t="s">
        <v>253</v>
      </c>
      <c r="C15825" s="76" t="s">
        <v>842</v>
      </c>
      <c r="D15825" t="s">
        <v>980</v>
      </c>
      <c r="E15825" s="82">
        <v>3.77</v>
      </c>
      <c r="F15825" t="s">
        <v>973</v>
      </c>
      <c r="G15825" s="83">
        <v>43321</v>
      </c>
      <c r="I15825">
        <v>2018</v>
      </c>
    </row>
    <row r="15826" spans="1:9" x14ac:dyDescent="0.25">
      <c r="A15826" t="s">
        <v>972</v>
      </c>
      <c r="B15826" t="s">
        <v>205</v>
      </c>
      <c r="C15826" s="76" t="s">
        <v>842</v>
      </c>
      <c r="D15826" t="s">
        <v>980</v>
      </c>
      <c r="E15826" s="82">
        <v>3</v>
      </c>
      <c r="F15826" t="s">
        <v>973</v>
      </c>
      <c r="G15826" s="83">
        <v>43664</v>
      </c>
      <c r="I15826">
        <v>2019</v>
      </c>
    </row>
    <row r="15827" spans="1:9" x14ac:dyDescent="0.25">
      <c r="A15827" t="s">
        <v>972</v>
      </c>
      <c r="B15827" t="s">
        <v>240</v>
      </c>
      <c r="C15827" s="76" t="s">
        <v>842</v>
      </c>
      <c r="D15827" t="s">
        <v>980</v>
      </c>
      <c r="E15827" s="82">
        <v>10</v>
      </c>
      <c r="F15827" t="s">
        <v>973</v>
      </c>
      <c r="G15827" s="83">
        <v>43322</v>
      </c>
      <c r="I15827">
        <v>2018</v>
      </c>
    </row>
    <row r="15828" spans="1:9" x14ac:dyDescent="0.25">
      <c r="A15828" t="s">
        <v>972</v>
      </c>
      <c r="B15828" t="s">
        <v>242</v>
      </c>
      <c r="C15828" s="76" t="s">
        <v>842</v>
      </c>
      <c r="D15828" t="s">
        <v>980</v>
      </c>
      <c r="E15828" s="82">
        <v>3.8</v>
      </c>
      <c r="F15828" t="s">
        <v>973</v>
      </c>
      <c r="G15828" s="83">
        <v>43322</v>
      </c>
      <c r="I15828">
        <v>2018</v>
      </c>
    </row>
    <row r="15829" spans="1:9" x14ac:dyDescent="0.25">
      <c r="A15829" t="s">
        <v>972</v>
      </c>
      <c r="B15829" t="s">
        <v>136</v>
      </c>
      <c r="C15829" s="76" t="s">
        <v>842</v>
      </c>
      <c r="D15829" t="s">
        <v>980</v>
      </c>
      <c r="E15829" s="82">
        <v>8</v>
      </c>
      <c r="F15829" t="s">
        <v>973</v>
      </c>
      <c r="G15829" s="83">
        <v>43444</v>
      </c>
      <c r="I15829">
        <v>2018</v>
      </c>
    </row>
    <row r="15830" spans="1:9" x14ac:dyDescent="0.25">
      <c r="A15830" t="s">
        <v>972</v>
      </c>
      <c r="B15830" t="s">
        <v>280</v>
      </c>
      <c r="C15830" s="76" t="s">
        <v>842</v>
      </c>
      <c r="D15830" t="s">
        <v>980</v>
      </c>
      <c r="E15830" s="82">
        <v>11.4</v>
      </c>
      <c r="F15830" t="s">
        <v>973</v>
      </c>
      <c r="G15830" s="83">
        <v>43364</v>
      </c>
      <c r="I15830">
        <v>2018</v>
      </c>
    </row>
    <row r="15831" spans="1:9" x14ac:dyDescent="0.25">
      <c r="A15831" t="s">
        <v>972</v>
      </c>
      <c r="B15831" t="s">
        <v>115</v>
      </c>
      <c r="C15831" s="76" t="s">
        <v>842</v>
      </c>
      <c r="D15831" t="s">
        <v>980</v>
      </c>
      <c r="E15831" s="82">
        <v>6</v>
      </c>
      <c r="F15831" t="s">
        <v>973</v>
      </c>
      <c r="G15831" s="83">
        <v>43437</v>
      </c>
      <c r="I15831">
        <v>2018</v>
      </c>
    </row>
    <row r="15832" spans="1:9" x14ac:dyDescent="0.25">
      <c r="A15832" t="s">
        <v>972</v>
      </c>
      <c r="B15832" t="s">
        <v>122</v>
      </c>
      <c r="C15832" s="76" t="s">
        <v>842</v>
      </c>
      <c r="D15832" t="s">
        <v>980</v>
      </c>
      <c r="E15832" s="82">
        <v>6</v>
      </c>
      <c r="F15832" t="s">
        <v>973</v>
      </c>
      <c r="G15832" s="83">
        <v>43367</v>
      </c>
      <c r="I15832">
        <v>2018</v>
      </c>
    </row>
    <row r="15833" spans="1:9" x14ac:dyDescent="0.25">
      <c r="A15833" t="s">
        <v>972</v>
      </c>
      <c r="B15833" t="s">
        <v>116</v>
      </c>
      <c r="C15833" s="76" t="s">
        <v>842</v>
      </c>
      <c r="D15833" t="s">
        <v>980</v>
      </c>
      <c r="E15833" s="82">
        <v>6</v>
      </c>
      <c r="F15833" t="s">
        <v>973</v>
      </c>
      <c r="G15833" s="83">
        <v>43325</v>
      </c>
      <c r="I15833">
        <v>2018</v>
      </c>
    </row>
    <row r="15834" spans="1:9" x14ac:dyDescent="0.25">
      <c r="A15834" t="s">
        <v>972</v>
      </c>
      <c r="B15834" t="s">
        <v>246</v>
      </c>
      <c r="C15834" s="76" t="s">
        <v>842</v>
      </c>
      <c r="D15834" t="s">
        <v>980</v>
      </c>
      <c r="E15834" s="82">
        <v>3.8</v>
      </c>
      <c r="F15834" t="s">
        <v>973</v>
      </c>
      <c r="G15834" s="83">
        <v>43369</v>
      </c>
      <c r="I15834">
        <v>2018</v>
      </c>
    </row>
    <row r="15835" spans="1:9" x14ac:dyDescent="0.25">
      <c r="A15835" t="s">
        <v>972</v>
      </c>
      <c r="B15835" t="s">
        <v>199</v>
      </c>
      <c r="C15835" s="76" t="s">
        <v>842</v>
      </c>
      <c r="D15835" t="s">
        <v>980</v>
      </c>
      <c r="E15835" s="82">
        <v>3</v>
      </c>
      <c r="F15835" t="s">
        <v>973</v>
      </c>
      <c r="G15835" s="83">
        <v>43437</v>
      </c>
      <c r="I15835">
        <v>2018</v>
      </c>
    </row>
    <row r="15836" spans="1:9" x14ac:dyDescent="0.25">
      <c r="A15836" t="s">
        <v>972</v>
      </c>
      <c r="B15836" t="s">
        <v>66</v>
      </c>
      <c r="C15836" s="76" t="s">
        <v>842</v>
      </c>
      <c r="D15836" t="s">
        <v>980</v>
      </c>
      <c r="E15836" s="82">
        <v>4</v>
      </c>
      <c r="F15836" t="s">
        <v>973</v>
      </c>
      <c r="G15836" s="83">
        <v>43390</v>
      </c>
      <c r="I15836">
        <v>2018</v>
      </c>
    </row>
    <row r="15837" spans="1:9" x14ac:dyDescent="0.25">
      <c r="A15837" t="s">
        <v>972</v>
      </c>
      <c r="B15837" t="s">
        <v>155</v>
      </c>
      <c r="C15837" s="76" t="s">
        <v>842</v>
      </c>
      <c r="D15837" t="s">
        <v>980</v>
      </c>
      <c r="E15837" s="82">
        <v>3.8</v>
      </c>
      <c r="F15837" t="s">
        <v>973</v>
      </c>
      <c r="G15837" s="83">
        <v>43390</v>
      </c>
      <c r="I15837">
        <v>2018</v>
      </c>
    </row>
    <row r="15838" spans="1:9" x14ac:dyDescent="0.25">
      <c r="A15838" t="s">
        <v>972</v>
      </c>
      <c r="B15838" t="s">
        <v>248</v>
      </c>
      <c r="C15838" s="76" t="s">
        <v>842</v>
      </c>
      <c r="D15838" t="s">
        <v>980</v>
      </c>
      <c r="E15838" s="82">
        <v>12.6</v>
      </c>
      <c r="F15838" t="s">
        <v>973</v>
      </c>
      <c r="G15838" s="83">
        <v>43390</v>
      </c>
      <c r="I15838">
        <v>2018</v>
      </c>
    </row>
    <row r="15839" spans="1:9" x14ac:dyDescent="0.25">
      <c r="A15839" t="s">
        <v>972</v>
      </c>
      <c r="B15839" t="s">
        <v>193</v>
      </c>
      <c r="C15839" s="76" t="s">
        <v>842</v>
      </c>
      <c r="D15839" t="s">
        <v>980</v>
      </c>
      <c r="E15839" s="82">
        <v>3.84</v>
      </c>
      <c r="F15839" t="s">
        <v>973</v>
      </c>
      <c r="G15839" s="83">
        <v>43341</v>
      </c>
      <c r="I15839">
        <v>2018</v>
      </c>
    </row>
    <row r="15840" spans="1:9" x14ac:dyDescent="0.25">
      <c r="A15840" t="s">
        <v>972</v>
      </c>
      <c r="B15840" t="s">
        <v>118</v>
      </c>
      <c r="C15840" s="76" t="s">
        <v>842</v>
      </c>
      <c r="D15840" t="s">
        <v>980</v>
      </c>
      <c r="E15840" s="82">
        <v>10</v>
      </c>
      <c r="F15840" t="s">
        <v>973</v>
      </c>
      <c r="G15840" s="83">
        <v>43461</v>
      </c>
      <c r="I15840">
        <v>2018</v>
      </c>
    </row>
    <row r="15841" spans="1:9" x14ac:dyDescent="0.25">
      <c r="A15841" t="s">
        <v>972</v>
      </c>
      <c r="B15841" t="s">
        <v>242</v>
      </c>
      <c r="C15841" s="76" t="s">
        <v>842</v>
      </c>
      <c r="D15841" t="s">
        <v>980</v>
      </c>
      <c r="E15841" s="82">
        <v>10</v>
      </c>
      <c r="F15841" t="s">
        <v>973</v>
      </c>
      <c r="G15841" s="83">
        <v>43413</v>
      </c>
      <c r="I15841">
        <v>2018</v>
      </c>
    </row>
    <row r="15842" spans="1:9" x14ac:dyDescent="0.25">
      <c r="A15842" t="s">
        <v>972</v>
      </c>
      <c r="B15842" t="s">
        <v>249</v>
      </c>
      <c r="C15842" s="76" t="s">
        <v>842</v>
      </c>
      <c r="D15842" t="s">
        <v>980</v>
      </c>
      <c r="E15842" s="82">
        <v>6</v>
      </c>
      <c r="F15842" t="s">
        <v>973</v>
      </c>
      <c r="G15842" s="83">
        <v>43360</v>
      </c>
      <c r="I15842">
        <v>2018</v>
      </c>
    </row>
    <row r="15843" spans="1:9" x14ac:dyDescent="0.25">
      <c r="A15843" t="s">
        <v>972</v>
      </c>
      <c r="B15843" t="s">
        <v>155</v>
      </c>
      <c r="C15843" s="76" t="s">
        <v>842</v>
      </c>
      <c r="D15843" t="s">
        <v>980</v>
      </c>
      <c r="E15843" s="82">
        <v>3.8</v>
      </c>
      <c r="F15843" t="s">
        <v>973</v>
      </c>
      <c r="G15843" s="83">
        <v>43388</v>
      </c>
      <c r="I15843">
        <v>2018</v>
      </c>
    </row>
    <row r="15844" spans="1:9" x14ac:dyDescent="0.25">
      <c r="A15844" t="s">
        <v>972</v>
      </c>
      <c r="B15844" t="s">
        <v>66</v>
      </c>
      <c r="C15844" s="76" t="s">
        <v>842</v>
      </c>
      <c r="D15844" t="s">
        <v>980</v>
      </c>
      <c r="E15844" s="82">
        <v>5</v>
      </c>
      <c r="F15844" t="s">
        <v>973</v>
      </c>
      <c r="G15844" s="83">
        <v>43369</v>
      </c>
      <c r="I15844">
        <v>2018</v>
      </c>
    </row>
    <row r="15845" spans="1:9" x14ac:dyDescent="0.25">
      <c r="A15845" t="s">
        <v>972</v>
      </c>
      <c r="B15845" t="s">
        <v>142</v>
      </c>
      <c r="C15845" s="76" t="s">
        <v>842</v>
      </c>
      <c r="D15845" t="s">
        <v>980</v>
      </c>
      <c r="E15845" s="82">
        <v>10</v>
      </c>
      <c r="F15845" t="s">
        <v>973</v>
      </c>
      <c r="G15845" s="83">
        <v>43444</v>
      </c>
      <c r="I15845">
        <v>2018</v>
      </c>
    </row>
    <row r="15846" spans="1:9" x14ac:dyDescent="0.25">
      <c r="A15846" t="s">
        <v>972</v>
      </c>
      <c r="B15846" t="s">
        <v>251</v>
      </c>
      <c r="C15846" s="76" t="s">
        <v>842</v>
      </c>
      <c r="D15846" t="s">
        <v>980</v>
      </c>
      <c r="E15846" s="82">
        <v>6</v>
      </c>
      <c r="F15846" t="s">
        <v>973</v>
      </c>
      <c r="G15846" s="83">
        <v>43364</v>
      </c>
      <c r="I15846">
        <v>2018</v>
      </c>
    </row>
    <row r="15847" spans="1:9" x14ac:dyDescent="0.25">
      <c r="A15847" t="s">
        <v>972</v>
      </c>
      <c r="B15847" t="s">
        <v>147</v>
      </c>
      <c r="C15847" s="76" t="s">
        <v>842</v>
      </c>
      <c r="D15847" t="s">
        <v>980</v>
      </c>
      <c r="E15847" s="82">
        <v>7.6</v>
      </c>
      <c r="F15847" t="s">
        <v>973</v>
      </c>
      <c r="G15847" s="83">
        <v>43377</v>
      </c>
      <c r="I15847">
        <v>2018</v>
      </c>
    </row>
    <row r="15848" spans="1:9" x14ac:dyDescent="0.25">
      <c r="A15848" t="s">
        <v>972</v>
      </c>
      <c r="B15848" t="s">
        <v>232</v>
      </c>
      <c r="C15848" s="76" t="s">
        <v>842</v>
      </c>
      <c r="D15848" t="s">
        <v>980</v>
      </c>
      <c r="E15848" s="82">
        <v>13.8</v>
      </c>
      <c r="F15848" t="s">
        <v>973</v>
      </c>
      <c r="G15848" s="83">
        <v>43384</v>
      </c>
      <c r="I15848">
        <v>2018</v>
      </c>
    </row>
    <row r="15849" spans="1:9" x14ac:dyDescent="0.25">
      <c r="A15849" t="s">
        <v>972</v>
      </c>
      <c r="B15849" t="s">
        <v>200</v>
      </c>
      <c r="C15849" s="76" t="s">
        <v>842</v>
      </c>
      <c r="D15849" t="s">
        <v>980</v>
      </c>
      <c r="E15849" s="82">
        <v>14.4</v>
      </c>
      <c r="F15849" t="s">
        <v>973</v>
      </c>
      <c r="G15849" s="83">
        <v>43335</v>
      </c>
      <c r="I15849">
        <v>2018</v>
      </c>
    </row>
    <row r="15850" spans="1:9" x14ac:dyDescent="0.25">
      <c r="A15850" t="s">
        <v>972</v>
      </c>
      <c r="B15850" t="s">
        <v>63</v>
      </c>
      <c r="C15850" s="76" t="s">
        <v>842</v>
      </c>
      <c r="D15850" t="s">
        <v>980</v>
      </c>
      <c r="E15850" s="82">
        <v>3.8</v>
      </c>
      <c r="F15850" t="s">
        <v>973</v>
      </c>
      <c r="G15850" s="83">
        <v>43327</v>
      </c>
      <c r="I15850">
        <v>2018</v>
      </c>
    </row>
    <row r="15851" spans="1:9" x14ac:dyDescent="0.25">
      <c r="A15851" t="s">
        <v>972</v>
      </c>
      <c r="B15851" t="s">
        <v>249</v>
      </c>
      <c r="C15851" s="76" t="s">
        <v>842</v>
      </c>
      <c r="D15851" t="s">
        <v>980</v>
      </c>
      <c r="E15851" s="82">
        <v>3.8</v>
      </c>
      <c r="F15851" t="s">
        <v>973</v>
      </c>
      <c r="G15851" s="83">
        <v>43341</v>
      </c>
      <c r="I15851">
        <v>2018</v>
      </c>
    </row>
    <row r="15852" spans="1:9" x14ac:dyDescent="0.25">
      <c r="A15852" t="s">
        <v>972</v>
      </c>
      <c r="B15852" t="s">
        <v>253</v>
      </c>
      <c r="C15852" s="76" t="s">
        <v>842</v>
      </c>
      <c r="D15852" t="s">
        <v>980</v>
      </c>
      <c r="E15852" s="82">
        <v>10</v>
      </c>
      <c r="F15852" t="s">
        <v>973</v>
      </c>
      <c r="G15852" s="83">
        <v>43355</v>
      </c>
      <c r="I15852">
        <v>2018</v>
      </c>
    </row>
    <row r="15853" spans="1:9" x14ac:dyDescent="0.25">
      <c r="A15853" t="s">
        <v>972</v>
      </c>
      <c r="B15853" t="s">
        <v>143</v>
      </c>
      <c r="C15853" s="76" t="s">
        <v>842</v>
      </c>
      <c r="D15853" t="s">
        <v>980</v>
      </c>
      <c r="E15853" s="82">
        <v>5</v>
      </c>
      <c r="F15853" t="s">
        <v>973</v>
      </c>
      <c r="G15853" s="83">
        <v>43509</v>
      </c>
      <c r="I15853">
        <v>2019</v>
      </c>
    </row>
    <row r="15854" spans="1:9" x14ac:dyDescent="0.25">
      <c r="A15854" t="s">
        <v>972</v>
      </c>
      <c r="B15854" t="s">
        <v>179</v>
      </c>
      <c r="C15854" s="76" t="s">
        <v>842</v>
      </c>
      <c r="D15854" t="s">
        <v>980</v>
      </c>
      <c r="E15854" s="82">
        <v>9</v>
      </c>
      <c r="F15854" t="s">
        <v>973</v>
      </c>
      <c r="G15854" s="83">
        <v>43390</v>
      </c>
      <c r="I15854">
        <v>2018</v>
      </c>
    </row>
    <row r="15855" spans="1:9" x14ac:dyDescent="0.25">
      <c r="A15855" t="s">
        <v>972</v>
      </c>
      <c r="B15855" t="s">
        <v>96</v>
      </c>
      <c r="C15855" s="76" t="s">
        <v>842</v>
      </c>
      <c r="D15855" t="s">
        <v>980</v>
      </c>
      <c r="E15855" s="82">
        <v>11.4</v>
      </c>
      <c r="F15855" t="s">
        <v>973</v>
      </c>
      <c r="G15855" s="83">
        <v>43619</v>
      </c>
      <c r="I15855">
        <v>2019</v>
      </c>
    </row>
    <row r="15856" spans="1:9" ht="14.45" customHeight="1" x14ac:dyDescent="0.25">
      <c r="A15856" t="s">
        <v>972</v>
      </c>
      <c r="B15856" t="s">
        <v>239</v>
      </c>
      <c r="C15856" s="76" t="s">
        <v>842</v>
      </c>
      <c r="D15856" t="s">
        <v>980</v>
      </c>
      <c r="E15856" s="82">
        <v>11.4</v>
      </c>
      <c r="F15856" t="s">
        <v>973</v>
      </c>
      <c r="G15856" s="83">
        <v>43327</v>
      </c>
      <c r="I15856">
        <v>2018</v>
      </c>
    </row>
    <row r="15857" spans="1:9" x14ac:dyDescent="0.25">
      <c r="A15857" t="s">
        <v>972</v>
      </c>
      <c r="B15857" t="s">
        <v>189</v>
      </c>
      <c r="C15857" s="76" t="s">
        <v>842</v>
      </c>
      <c r="D15857" t="s">
        <v>980</v>
      </c>
      <c r="E15857" s="82">
        <v>5.75</v>
      </c>
      <c r="F15857" t="s">
        <v>973</v>
      </c>
      <c r="G15857" s="83">
        <v>43327</v>
      </c>
      <c r="I15857">
        <v>2018</v>
      </c>
    </row>
    <row r="15858" spans="1:9" x14ac:dyDescent="0.25">
      <c r="A15858" t="s">
        <v>972</v>
      </c>
      <c r="B15858" t="s">
        <v>104</v>
      </c>
      <c r="C15858" s="76" t="s">
        <v>842</v>
      </c>
      <c r="D15858" t="s">
        <v>980</v>
      </c>
      <c r="E15858" s="82">
        <v>10</v>
      </c>
      <c r="F15858" t="s">
        <v>973</v>
      </c>
      <c r="G15858" s="83">
        <v>43385</v>
      </c>
      <c r="I15858">
        <v>2018</v>
      </c>
    </row>
    <row r="15859" spans="1:9" x14ac:dyDescent="0.25">
      <c r="A15859" t="s">
        <v>972</v>
      </c>
      <c r="B15859" t="s">
        <v>214</v>
      </c>
      <c r="C15859" s="76" t="s">
        <v>842</v>
      </c>
      <c r="D15859" t="s">
        <v>980</v>
      </c>
      <c r="E15859" s="82">
        <v>7.6</v>
      </c>
      <c r="F15859" t="s">
        <v>973</v>
      </c>
      <c r="G15859" s="83">
        <v>43367</v>
      </c>
      <c r="I15859">
        <v>2018</v>
      </c>
    </row>
    <row r="15860" spans="1:9" x14ac:dyDescent="0.25">
      <c r="A15860" t="s">
        <v>972</v>
      </c>
      <c r="B15860" t="s">
        <v>78</v>
      </c>
      <c r="C15860" s="76" t="s">
        <v>842</v>
      </c>
      <c r="D15860" t="s">
        <v>980</v>
      </c>
      <c r="E15860" s="82">
        <v>6</v>
      </c>
      <c r="F15860" t="s">
        <v>973</v>
      </c>
      <c r="G15860" s="83">
        <v>43363</v>
      </c>
      <c r="I15860">
        <v>2018</v>
      </c>
    </row>
    <row r="15861" spans="1:9" x14ac:dyDescent="0.25">
      <c r="A15861" t="s">
        <v>972</v>
      </c>
      <c r="B15861" t="s">
        <v>248</v>
      </c>
      <c r="C15861" s="76" t="s">
        <v>842</v>
      </c>
      <c r="D15861" t="s">
        <v>980</v>
      </c>
      <c r="E15861" s="82">
        <v>11.4</v>
      </c>
      <c r="F15861" t="s">
        <v>973</v>
      </c>
      <c r="G15861" s="83">
        <v>43343</v>
      </c>
      <c r="I15861">
        <v>2018</v>
      </c>
    </row>
    <row r="15862" spans="1:9" x14ac:dyDescent="0.25">
      <c r="A15862" t="s">
        <v>972</v>
      </c>
      <c r="B15862" t="s">
        <v>115</v>
      </c>
      <c r="C15862" s="76" t="s">
        <v>842</v>
      </c>
      <c r="D15862" t="s">
        <v>980</v>
      </c>
      <c r="E15862" s="82">
        <v>3.8</v>
      </c>
      <c r="F15862" t="s">
        <v>973</v>
      </c>
      <c r="G15862" s="83">
        <v>43543</v>
      </c>
      <c r="I15862">
        <v>2019</v>
      </c>
    </row>
    <row r="15863" spans="1:9" x14ac:dyDescent="0.25">
      <c r="A15863" t="s">
        <v>972</v>
      </c>
      <c r="B15863" t="s">
        <v>73</v>
      </c>
      <c r="C15863" s="76" t="s">
        <v>842</v>
      </c>
      <c r="D15863" t="s">
        <v>980</v>
      </c>
      <c r="E15863" s="82">
        <v>5</v>
      </c>
      <c r="F15863" t="s">
        <v>973</v>
      </c>
      <c r="G15863" s="83">
        <v>43329</v>
      </c>
      <c r="I15863">
        <v>2018</v>
      </c>
    </row>
    <row r="15864" spans="1:9" x14ac:dyDescent="0.25">
      <c r="A15864" t="s">
        <v>972</v>
      </c>
      <c r="B15864" t="s">
        <v>279</v>
      </c>
      <c r="C15864" s="76" t="s">
        <v>842</v>
      </c>
      <c r="D15864" t="s">
        <v>980</v>
      </c>
      <c r="E15864" s="82">
        <v>10</v>
      </c>
      <c r="F15864" t="s">
        <v>973</v>
      </c>
      <c r="G15864" s="83">
        <v>43385</v>
      </c>
      <c r="I15864">
        <v>2018</v>
      </c>
    </row>
    <row r="15865" spans="1:9" x14ac:dyDescent="0.25">
      <c r="A15865" t="s">
        <v>972</v>
      </c>
      <c r="B15865" t="s">
        <v>240</v>
      </c>
      <c r="C15865" s="76" t="s">
        <v>842</v>
      </c>
      <c r="D15865" t="s">
        <v>980</v>
      </c>
      <c r="E15865" s="82">
        <v>3.8</v>
      </c>
      <c r="F15865" t="s">
        <v>973</v>
      </c>
      <c r="G15865" s="83">
        <v>43399</v>
      </c>
      <c r="I15865">
        <v>2018</v>
      </c>
    </row>
    <row r="15866" spans="1:9" x14ac:dyDescent="0.25">
      <c r="A15866" t="s">
        <v>972</v>
      </c>
      <c r="B15866" t="s">
        <v>202</v>
      </c>
      <c r="C15866" s="76" t="s">
        <v>842</v>
      </c>
      <c r="D15866" t="s">
        <v>980</v>
      </c>
      <c r="E15866" s="82">
        <v>13.44</v>
      </c>
      <c r="F15866" t="s">
        <v>973</v>
      </c>
      <c r="G15866" s="83">
        <v>43440</v>
      </c>
      <c r="I15866">
        <v>2018</v>
      </c>
    </row>
    <row r="15867" spans="1:9" x14ac:dyDescent="0.25">
      <c r="A15867" t="s">
        <v>972</v>
      </c>
      <c r="B15867" t="s">
        <v>128</v>
      </c>
      <c r="C15867" s="76" t="s">
        <v>842</v>
      </c>
      <c r="D15867" t="s">
        <v>980</v>
      </c>
      <c r="E15867" s="82">
        <v>6</v>
      </c>
      <c r="F15867" t="s">
        <v>973</v>
      </c>
      <c r="G15867" s="83">
        <v>43391</v>
      </c>
      <c r="I15867">
        <v>2018</v>
      </c>
    </row>
    <row r="15868" spans="1:9" x14ac:dyDescent="0.25">
      <c r="A15868" t="s">
        <v>972</v>
      </c>
      <c r="B15868" t="s">
        <v>116</v>
      </c>
      <c r="C15868" s="76" t="s">
        <v>842</v>
      </c>
      <c r="D15868" t="s">
        <v>980</v>
      </c>
      <c r="E15868" s="82">
        <v>7.6</v>
      </c>
      <c r="F15868" t="s">
        <v>973</v>
      </c>
      <c r="G15868" s="83">
        <v>43405</v>
      </c>
      <c r="I15868">
        <v>2018</v>
      </c>
    </row>
    <row r="15869" spans="1:9" x14ac:dyDescent="0.25">
      <c r="A15869" t="s">
        <v>972</v>
      </c>
      <c r="B15869" t="s">
        <v>171</v>
      </c>
      <c r="C15869" s="76" t="s">
        <v>842</v>
      </c>
      <c r="D15869" t="s">
        <v>980</v>
      </c>
      <c r="E15869" s="82">
        <v>2.4</v>
      </c>
      <c r="F15869" t="s">
        <v>973</v>
      </c>
      <c r="G15869" s="83">
        <v>43353</v>
      </c>
      <c r="I15869">
        <v>2018</v>
      </c>
    </row>
    <row r="15870" spans="1:9" x14ac:dyDescent="0.25">
      <c r="A15870" t="s">
        <v>972</v>
      </c>
      <c r="B15870" t="s">
        <v>246</v>
      </c>
      <c r="C15870" s="76" t="s">
        <v>842</v>
      </c>
      <c r="D15870" t="s">
        <v>980</v>
      </c>
      <c r="E15870" s="82">
        <v>6</v>
      </c>
      <c r="F15870" t="s">
        <v>973</v>
      </c>
      <c r="G15870" s="83">
        <v>43329</v>
      </c>
      <c r="I15870">
        <v>2018</v>
      </c>
    </row>
    <row r="15871" spans="1:9" x14ac:dyDescent="0.25">
      <c r="A15871" t="s">
        <v>972</v>
      </c>
      <c r="B15871" t="s">
        <v>71</v>
      </c>
      <c r="C15871" s="76" t="s">
        <v>842</v>
      </c>
      <c r="D15871" t="s">
        <v>980</v>
      </c>
      <c r="E15871" s="82">
        <v>11.4</v>
      </c>
      <c r="F15871" t="s">
        <v>973</v>
      </c>
      <c r="G15871" s="83">
        <v>43329</v>
      </c>
      <c r="I15871">
        <v>2018</v>
      </c>
    </row>
    <row r="15872" spans="1:9" x14ac:dyDescent="0.25">
      <c r="A15872" t="s">
        <v>972</v>
      </c>
      <c r="B15872" t="s">
        <v>71</v>
      </c>
      <c r="C15872" s="76" t="s">
        <v>842</v>
      </c>
      <c r="D15872" t="s">
        <v>980</v>
      </c>
      <c r="E15872" s="82">
        <v>6</v>
      </c>
      <c r="F15872" t="s">
        <v>973</v>
      </c>
      <c r="G15872" s="83">
        <v>43329</v>
      </c>
      <c r="I15872">
        <v>2018</v>
      </c>
    </row>
    <row r="15873" spans="1:9" x14ac:dyDescent="0.25">
      <c r="A15873" t="s">
        <v>972</v>
      </c>
      <c r="B15873" t="s">
        <v>95</v>
      </c>
      <c r="C15873" s="76" t="s">
        <v>842</v>
      </c>
      <c r="D15873" t="s">
        <v>980</v>
      </c>
      <c r="E15873" s="82">
        <v>3.8</v>
      </c>
      <c r="F15873" t="s">
        <v>973</v>
      </c>
      <c r="G15873" s="83">
        <v>43330</v>
      </c>
      <c r="I15873">
        <v>2018</v>
      </c>
    </row>
    <row r="15874" spans="1:9" x14ac:dyDescent="0.25">
      <c r="A15874" t="s">
        <v>972</v>
      </c>
      <c r="B15874" t="s">
        <v>249</v>
      </c>
      <c r="C15874" s="76" t="s">
        <v>842</v>
      </c>
      <c r="D15874" t="s">
        <v>980</v>
      </c>
      <c r="E15874" s="82">
        <v>10</v>
      </c>
      <c r="F15874" t="s">
        <v>973</v>
      </c>
      <c r="G15874" s="83">
        <v>43329</v>
      </c>
      <c r="I15874">
        <v>2018</v>
      </c>
    </row>
    <row r="15875" spans="1:9" x14ac:dyDescent="0.25">
      <c r="A15875" t="s">
        <v>972</v>
      </c>
      <c r="B15875" t="s">
        <v>232</v>
      </c>
      <c r="C15875" s="76" t="s">
        <v>842</v>
      </c>
      <c r="D15875" t="s">
        <v>980</v>
      </c>
      <c r="E15875" s="82">
        <v>5</v>
      </c>
      <c r="F15875" t="s">
        <v>973</v>
      </c>
      <c r="G15875" s="83">
        <v>43343</v>
      </c>
      <c r="I15875">
        <v>2018</v>
      </c>
    </row>
    <row r="15876" spans="1:9" x14ac:dyDescent="0.25">
      <c r="A15876" t="s">
        <v>972</v>
      </c>
      <c r="B15876" t="s">
        <v>249</v>
      </c>
      <c r="C15876" s="76" t="s">
        <v>842</v>
      </c>
      <c r="D15876" t="s">
        <v>980</v>
      </c>
      <c r="E15876" s="82">
        <v>4.3</v>
      </c>
      <c r="F15876" t="s">
        <v>973</v>
      </c>
      <c r="G15876" s="83">
        <v>43644</v>
      </c>
      <c r="I15876">
        <v>2019</v>
      </c>
    </row>
    <row r="15877" spans="1:9" x14ac:dyDescent="0.25">
      <c r="A15877" t="s">
        <v>972</v>
      </c>
      <c r="B15877" t="s">
        <v>278</v>
      </c>
      <c r="C15877" s="76" t="s">
        <v>842</v>
      </c>
      <c r="D15877" t="s">
        <v>980</v>
      </c>
      <c r="E15877" s="82">
        <v>6</v>
      </c>
      <c r="F15877" t="s">
        <v>973</v>
      </c>
      <c r="G15877" s="83">
        <v>43363</v>
      </c>
      <c r="I15877">
        <v>2018</v>
      </c>
    </row>
    <row r="15878" spans="1:9" x14ac:dyDescent="0.25">
      <c r="A15878" t="s">
        <v>972</v>
      </c>
      <c r="B15878" t="s">
        <v>127</v>
      </c>
      <c r="C15878" s="76" t="s">
        <v>842</v>
      </c>
      <c r="D15878" t="s">
        <v>980</v>
      </c>
      <c r="E15878" s="82">
        <v>5</v>
      </c>
      <c r="F15878" t="s">
        <v>973</v>
      </c>
      <c r="G15878" s="83">
        <v>43361</v>
      </c>
      <c r="I15878">
        <v>2018</v>
      </c>
    </row>
    <row r="15879" spans="1:9" x14ac:dyDescent="0.25">
      <c r="A15879" t="s">
        <v>972</v>
      </c>
      <c r="B15879" t="s">
        <v>108</v>
      </c>
      <c r="C15879" s="76" t="s">
        <v>842</v>
      </c>
      <c r="D15879" t="s">
        <v>980</v>
      </c>
      <c r="E15879" s="82">
        <v>5</v>
      </c>
      <c r="F15879" t="s">
        <v>973</v>
      </c>
      <c r="G15879" s="83">
        <v>43364</v>
      </c>
      <c r="I15879">
        <v>2018</v>
      </c>
    </row>
    <row r="15880" spans="1:9" x14ac:dyDescent="0.25">
      <c r="A15880" t="s">
        <v>972</v>
      </c>
      <c r="B15880" t="s">
        <v>23</v>
      </c>
      <c r="C15880" s="76" t="s">
        <v>842</v>
      </c>
      <c r="D15880" t="s">
        <v>980</v>
      </c>
      <c r="E15880" s="82">
        <v>6</v>
      </c>
      <c r="F15880" t="s">
        <v>973</v>
      </c>
      <c r="G15880" s="83">
        <v>43333</v>
      </c>
      <c r="I15880">
        <v>2018</v>
      </c>
    </row>
    <row r="15881" spans="1:9" x14ac:dyDescent="0.25">
      <c r="A15881" t="s">
        <v>972</v>
      </c>
      <c r="B15881" t="s">
        <v>272</v>
      </c>
      <c r="C15881" s="76" t="s">
        <v>842</v>
      </c>
      <c r="D15881" t="s">
        <v>980</v>
      </c>
      <c r="E15881" s="82">
        <v>4.6399999999999997</v>
      </c>
      <c r="F15881" t="s">
        <v>973</v>
      </c>
      <c r="G15881" s="83">
        <v>41377</v>
      </c>
      <c r="I15881">
        <v>2013</v>
      </c>
    </row>
    <row r="15882" spans="1:9" x14ac:dyDescent="0.25">
      <c r="A15882" t="s">
        <v>972</v>
      </c>
      <c r="B15882" t="s">
        <v>105</v>
      </c>
      <c r="C15882" s="76" t="s">
        <v>842</v>
      </c>
      <c r="D15882" t="s">
        <v>980</v>
      </c>
      <c r="E15882" s="82">
        <v>10</v>
      </c>
      <c r="F15882" t="s">
        <v>973</v>
      </c>
      <c r="G15882" s="83">
        <v>43333</v>
      </c>
      <c r="I15882">
        <v>2018</v>
      </c>
    </row>
    <row r="15883" spans="1:9" x14ac:dyDescent="0.25">
      <c r="A15883" t="s">
        <v>972</v>
      </c>
      <c r="B15883" t="s">
        <v>96</v>
      </c>
      <c r="C15883" s="76" t="s">
        <v>842</v>
      </c>
      <c r="D15883" t="s">
        <v>980</v>
      </c>
      <c r="E15883" s="82">
        <v>10</v>
      </c>
      <c r="F15883" t="s">
        <v>973</v>
      </c>
      <c r="G15883" s="83">
        <v>43336</v>
      </c>
      <c r="I15883">
        <v>2018</v>
      </c>
    </row>
    <row r="15884" spans="1:9" x14ac:dyDescent="0.25">
      <c r="A15884" t="s">
        <v>972</v>
      </c>
      <c r="B15884" t="s">
        <v>118</v>
      </c>
      <c r="C15884" s="76" t="s">
        <v>842</v>
      </c>
      <c r="D15884" t="s">
        <v>980</v>
      </c>
      <c r="E15884" s="82">
        <v>12.6</v>
      </c>
      <c r="F15884" t="s">
        <v>973</v>
      </c>
      <c r="G15884" s="83">
        <v>43333</v>
      </c>
      <c r="I15884">
        <v>2018</v>
      </c>
    </row>
    <row r="15885" spans="1:9" x14ac:dyDescent="0.25">
      <c r="A15885" t="s">
        <v>972</v>
      </c>
      <c r="B15885" t="s">
        <v>78</v>
      </c>
      <c r="C15885" s="76" t="s">
        <v>842</v>
      </c>
      <c r="D15885" t="s">
        <v>980</v>
      </c>
      <c r="E15885" s="82">
        <v>7.6</v>
      </c>
      <c r="F15885" t="s">
        <v>973</v>
      </c>
      <c r="G15885" s="83">
        <v>43367</v>
      </c>
      <c r="I15885">
        <v>2018</v>
      </c>
    </row>
    <row r="15886" spans="1:9" x14ac:dyDescent="0.25">
      <c r="A15886" t="s">
        <v>972</v>
      </c>
      <c r="B15886" t="s">
        <v>245</v>
      </c>
      <c r="C15886" s="76" t="s">
        <v>842</v>
      </c>
      <c r="D15886" t="s">
        <v>980</v>
      </c>
      <c r="E15886" s="82">
        <v>15</v>
      </c>
      <c r="F15886" t="s">
        <v>973</v>
      </c>
      <c r="G15886" s="83">
        <v>43448</v>
      </c>
      <c r="I15886">
        <v>2018</v>
      </c>
    </row>
    <row r="15887" spans="1:9" x14ac:dyDescent="0.25">
      <c r="A15887" t="s">
        <v>972</v>
      </c>
      <c r="B15887" t="s">
        <v>0</v>
      </c>
      <c r="C15887" s="76" t="s">
        <v>842</v>
      </c>
      <c r="D15887" t="s">
        <v>980</v>
      </c>
      <c r="E15887" s="82">
        <v>5</v>
      </c>
      <c r="F15887" t="s">
        <v>973</v>
      </c>
      <c r="G15887" s="83">
        <v>43354</v>
      </c>
      <c r="I15887">
        <v>2018</v>
      </c>
    </row>
    <row r="15888" spans="1:9" x14ac:dyDescent="0.25">
      <c r="A15888" t="s">
        <v>972</v>
      </c>
      <c r="B15888" t="s">
        <v>239</v>
      </c>
      <c r="C15888" s="76" t="s">
        <v>842</v>
      </c>
      <c r="D15888" t="s">
        <v>980</v>
      </c>
      <c r="E15888" s="82">
        <v>7.6</v>
      </c>
      <c r="F15888" t="s">
        <v>973</v>
      </c>
      <c r="G15888" s="83">
        <v>43354</v>
      </c>
      <c r="I15888">
        <v>2018</v>
      </c>
    </row>
    <row r="15889" spans="1:9" x14ac:dyDescent="0.25">
      <c r="A15889" t="s">
        <v>972</v>
      </c>
      <c r="B15889" t="s">
        <v>198</v>
      </c>
      <c r="C15889" s="76" t="s">
        <v>842</v>
      </c>
      <c r="D15889" t="s">
        <v>980</v>
      </c>
      <c r="E15889" s="82">
        <v>7.68</v>
      </c>
      <c r="F15889" t="s">
        <v>973</v>
      </c>
      <c r="G15889" s="83">
        <v>43339</v>
      </c>
      <c r="I15889">
        <v>2018</v>
      </c>
    </row>
    <row r="15890" spans="1:9" x14ac:dyDescent="0.25">
      <c r="A15890" t="s">
        <v>972</v>
      </c>
      <c r="B15890" t="s">
        <v>119</v>
      </c>
      <c r="C15890" s="76" t="s">
        <v>842</v>
      </c>
      <c r="D15890" t="s">
        <v>980</v>
      </c>
      <c r="E15890" s="82">
        <v>12</v>
      </c>
      <c r="F15890" t="s">
        <v>973</v>
      </c>
      <c r="G15890" s="83">
        <v>43418</v>
      </c>
      <c r="I15890">
        <v>2018</v>
      </c>
    </row>
    <row r="15891" spans="1:9" x14ac:dyDescent="0.25">
      <c r="A15891" t="s">
        <v>972</v>
      </c>
      <c r="B15891" t="s">
        <v>66</v>
      </c>
      <c r="C15891" s="76" t="s">
        <v>842</v>
      </c>
      <c r="D15891" t="s">
        <v>980</v>
      </c>
      <c r="E15891" s="82">
        <v>5</v>
      </c>
      <c r="F15891" t="s">
        <v>973</v>
      </c>
      <c r="G15891" s="83">
        <v>43405</v>
      </c>
      <c r="I15891">
        <v>2018</v>
      </c>
    </row>
    <row r="15892" spans="1:9" x14ac:dyDescent="0.25">
      <c r="A15892" t="s">
        <v>972</v>
      </c>
      <c r="B15892" t="s">
        <v>242</v>
      </c>
      <c r="C15892" s="76" t="s">
        <v>842</v>
      </c>
      <c r="D15892" t="s">
        <v>980</v>
      </c>
      <c r="E15892" s="82">
        <v>6</v>
      </c>
      <c r="F15892" t="s">
        <v>973</v>
      </c>
      <c r="G15892" s="83">
        <v>43336</v>
      </c>
      <c r="I15892">
        <v>2018</v>
      </c>
    </row>
    <row r="15893" spans="1:9" x14ac:dyDescent="0.25">
      <c r="A15893" t="s">
        <v>972</v>
      </c>
      <c r="B15893" t="s">
        <v>95</v>
      </c>
      <c r="C15893" s="76" t="s">
        <v>842</v>
      </c>
      <c r="D15893" t="s">
        <v>980</v>
      </c>
      <c r="E15893" s="82">
        <v>10</v>
      </c>
      <c r="F15893" t="s">
        <v>973</v>
      </c>
      <c r="G15893" s="83">
        <v>43382</v>
      </c>
      <c r="I15893">
        <v>2018</v>
      </c>
    </row>
    <row r="15894" spans="1:9" x14ac:dyDescent="0.25">
      <c r="A15894" t="s">
        <v>972</v>
      </c>
      <c r="B15894" t="s">
        <v>105</v>
      </c>
      <c r="C15894" s="76" t="s">
        <v>842</v>
      </c>
      <c r="D15894" t="s">
        <v>980</v>
      </c>
      <c r="E15894" s="82">
        <v>3.8</v>
      </c>
      <c r="F15894" t="s">
        <v>973</v>
      </c>
      <c r="G15894" s="83">
        <v>43348</v>
      </c>
      <c r="I15894">
        <v>2018</v>
      </c>
    </row>
    <row r="15895" spans="1:9" x14ac:dyDescent="0.25">
      <c r="A15895" t="s">
        <v>972</v>
      </c>
      <c r="B15895" t="s">
        <v>242</v>
      </c>
      <c r="C15895" s="76" t="s">
        <v>842</v>
      </c>
      <c r="D15895" t="s">
        <v>980</v>
      </c>
      <c r="E15895" s="82">
        <v>38</v>
      </c>
      <c r="F15895" t="s">
        <v>973</v>
      </c>
      <c r="G15895" s="83">
        <v>43424</v>
      </c>
      <c r="I15895">
        <v>2018</v>
      </c>
    </row>
    <row r="15896" spans="1:9" x14ac:dyDescent="0.25">
      <c r="A15896" t="s">
        <v>972</v>
      </c>
      <c r="B15896" t="s">
        <v>248</v>
      </c>
      <c r="C15896" s="76" t="s">
        <v>842</v>
      </c>
      <c r="D15896" t="s">
        <v>980</v>
      </c>
      <c r="E15896" s="82">
        <v>2</v>
      </c>
      <c r="F15896" t="s">
        <v>973</v>
      </c>
      <c r="G15896" s="83">
        <v>44046</v>
      </c>
      <c r="I15896">
        <v>2020</v>
      </c>
    </row>
    <row r="15897" spans="1:9" x14ac:dyDescent="0.25">
      <c r="A15897" t="s">
        <v>972</v>
      </c>
      <c r="B15897" t="s">
        <v>121</v>
      </c>
      <c r="C15897" s="76" t="s">
        <v>842</v>
      </c>
      <c r="D15897" t="s">
        <v>980</v>
      </c>
      <c r="E15897" s="82">
        <v>11.4</v>
      </c>
      <c r="F15897" t="s">
        <v>973</v>
      </c>
      <c r="G15897" s="83">
        <v>43494</v>
      </c>
      <c r="I15897">
        <v>2019</v>
      </c>
    </row>
    <row r="15898" spans="1:9" x14ac:dyDescent="0.25">
      <c r="A15898" t="s">
        <v>972</v>
      </c>
      <c r="B15898" t="s">
        <v>147</v>
      </c>
      <c r="C15898" s="76" t="s">
        <v>842</v>
      </c>
      <c r="D15898" t="s">
        <v>980</v>
      </c>
      <c r="E15898" s="82">
        <v>10</v>
      </c>
      <c r="F15898" t="s">
        <v>973</v>
      </c>
      <c r="G15898" s="83">
        <v>43390</v>
      </c>
      <c r="I15898">
        <v>2018</v>
      </c>
    </row>
    <row r="15899" spans="1:9" x14ac:dyDescent="0.25">
      <c r="A15899" t="s">
        <v>972</v>
      </c>
      <c r="B15899" t="s">
        <v>81</v>
      </c>
      <c r="C15899" s="76" t="s">
        <v>842</v>
      </c>
      <c r="D15899" t="s">
        <v>980</v>
      </c>
      <c r="E15899" s="82">
        <v>300</v>
      </c>
      <c r="F15899" t="s">
        <v>973</v>
      </c>
      <c r="G15899" s="83">
        <v>43719</v>
      </c>
      <c r="I15899">
        <v>2019</v>
      </c>
    </row>
    <row r="15900" spans="1:9" x14ac:dyDescent="0.25">
      <c r="A15900" t="s">
        <v>972</v>
      </c>
      <c r="B15900" t="s">
        <v>148</v>
      </c>
      <c r="C15900" s="76" t="s">
        <v>842</v>
      </c>
      <c r="D15900" t="s">
        <v>980</v>
      </c>
      <c r="E15900" s="82">
        <v>10</v>
      </c>
      <c r="F15900" t="s">
        <v>973</v>
      </c>
      <c r="G15900" s="83">
        <v>43335</v>
      </c>
      <c r="I15900">
        <v>2018</v>
      </c>
    </row>
    <row r="15901" spans="1:9" x14ac:dyDescent="0.25">
      <c r="A15901" t="s">
        <v>972</v>
      </c>
      <c r="B15901" t="s">
        <v>242</v>
      </c>
      <c r="C15901" s="76" t="s">
        <v>842</v>
      </c>
      <c r="D15901" t="s">
        <v>980</v>
      </c>
      <c r="E15901" s="82">
        <v>6</v>
      </c>
      <c r="F15901" t="s">
        <v>973</v>
      </c>
      <c r="G15901" s="83">
        <v>43381</v>
      </c>
      <c r="I15901">
        <v>2018</v>
      </c>
    </row>
    <row r="15902" spans="1:9" x14ac:dyDescent="0.25">
      <c r="A15902" t="s">
        <v>972</v>
      </c>
      <c r="B15902" t="s">
        <v>79</v>
      </c>
      <c r="C15902" s="76" t="s">
        <v>842</v>
      </c>
      <c r="D15902" t="s">
        <v>980</v>
      </c>
      <c r="E15902" s="82">
        <v>7.7</v>
      </c>
      <c r="F15902" t="s">
        <v>973</v>
      </c>
      <c r="G15902" s="83">
        <v>43360</v>
      </c>
      <c r="I15902">
        <v>2018</v>
      </c>
    </row>
    <row r="15903" spans="1:9" x14ac:dyDescent="0.25">
      <c r="A15903" t="s">
        <v>972</v>
      </c>
      <c r="B15903" t="s">
        <v>144</v>
      </c>
      <c r="C15903" s="76" t="s">
        <v>842</v>
      </c>
      <c r="D15903" t="s">
        <v>980</v>
      </c>
      <c r="E15903" s="82">
        <v>7.5</v>
      </c>
      <c r="F15903" t="s">
        <v>973</v>
      </c>
      <c r="G15903" s="83">
        <v>43364</v>
      </c>
      <c r="I15903">
        <v>2018</v>
      </c>
    </row>
    <row r="15904" spans="1:9" x14ac:dyDescent="0.25">
      <c r="A15904" t="s">
        <v>972</v>
      </c>
      <c r="B15904" t="s">
        <v>147</v>
      </c>
      <c r="C15904" s="76" t="s">
        <v>842</v>
      </c>
      <c r="D15904" t="s">
        <v>980</v>
      </c>
      <c r="E15904" s="82">
        <v>7</v>
      </c>
      <c r="F15904" t="s">
        <v>973</v>
      </c>
      <c r="G15904" s="83">
        <v>43368</v>
      </c>
      <c r="I15904">
        <v>2018</v>
      </c>
    </row>
    <row r="15905" spans="1:9" x14ac:dyDescent="0.25">
      <c r="A15905" t="s">
        <v>972</v>
      </c>
      <c r="B15905" t="s">
        <v>199</v>
      </c>
      <c r="C15905" s="76" t="s">
        <v>842</v>
      </c>
      <c r="D15905" t="s">
        <v>980</v>
      </c>
      <c r="E15905" s="82">
        <v>5</v>
      </c>
      <c r="F15905" t="s">
        <v>973</v>
      </c>
      <c r="G15905" s="83">
        <v>43390</v>
      </c>
      <c r="I15905">
        <v>2018</v>
      </c>
    </row>
    <row r="15906" spans="1:9" ht="14.45" customHeight="1" x14ac:dyDescent="0.25">
      <c r="A15906" t="s">
        <v>972</v>
      </c>
      <c r="B15906" t="s">
        <v>95</v>
      </c>
      <c r="C15906" s="76" t="s">
        <v>842</v>
      </c>
      <c r="D15906" t="s">
        <v>980</v>
      </c>
      <c r="E15906" s="82">
        <v>3</v>
      </c>
      <c r="F15906" t="s">
        <v>973</v>
      </c>
      <c r="G15906" s="83">
        <v>43392</v>
      </c>
      <c r="I15906">
        <v>2018</v>
      </c>
    </row>
    <row r="15907" spans="1:9" ht="14.45" customHeight="1" x14ac:dyDescent="0.25">
      <c r="A15907" t="s">
        <v>972</v>
      </c>
      <c r="B15907" t="s">
        <v>94</v>
      </c>
      <c r="C15907" s="76" t="s">
        <v>842</v>
      </c>
      <c r="D15907" t="s">
        <v>980</v>
      </c>
      <c r="E15907" s="82">
        <v>7</v>
      </c>
      <c r="F15907" t="s">
        <v>973</v>
      </c>
      <c r="G15907" s="83">
        <v>43335</v>
      </c>
      <c r="I15907">
        <v>2018</v>
      </c>
    </row>
    <row r="15908" spans="1:9" ht="14.45" customHeight="1" x14ac:dyDescent="0.25">
      <c r="A15908" t="s">
        <v>972</v>
      </c>
      <c r="B15908" t="s">
        <v>213</v>
      </c>
      <c r="C15908" s="76" t="s">
        <v>842</v>
      </c>
      <c r="D15908" t="s">
        <v>980</v>
      </c>
      <c r="E15908" s="82">
        <v>3</v>
      </c>
      <c r="F15908" t="s">
        <v>973</v>
      </c>
      <c r="G15908" s="83">
        <v>43411</v>
      </c>
      <c r="I15908">
        <v>2018</v>
      </c>
    </row>
    <row r="15909" spans="1:9" ht="14.45" customHeight="1" x14ac:dyDescent="0.25">
      <c r="A15909" t="s">
        <v>972</v>
      </c>
      <c r="B15909" t="s">
        <v>115</v>
      </c>
      <c r="C15909" s="76" t="s">
        <v>842</v>
      </c>
      <c r="D15909" t="s">
        <v>980</v>
      </c>
      <c r="E15909" s="82">
        <v>6</v>
      </c>
      <c r="F15909" t="s">
        <v>973</v>
      </c>
      <c r="G15909" s="83">
        <v>43374</v>
      </c>
      <c r="I15909">
        <v>2018</v>
      </c>
    </row>
    <row r="15910" spans="1:9" ht="14.45" customHeight="1" x14ac:dyDescent="0.25">
      <c r="A15910" t="s">
        <v>972</v>
      </c>
      <c r="B15910" t="s">
        <v>155</v>
      </c>
      <c r="C15910" s="76" t="s">
        <v>842</v>
      </c>
      <c r="D15910" t="s">
        <v>980</v>
      </c>
      <c r="E15910" s="82">
        <v>7.6</v>
      </c>
      <c r="F15910" t="s">
        <v>973</v>
      </c>
      <c r="G15910" s="83">
        <v>43390</v>
      </c>
      <c r="I15910">
        <v>2018</v>
      </c>
    </row>
    <row r="15911" spans="1:9" ht="14.45" customHeight="1" x14ac:dyDescent="0.25">
      <c r="A15911" t="s">
        <v>972</v>
      </c>
      <c r="B15911" t="s">
        <v>104</v>
      </c>
      <c r="C15911" s="76" t="s">
        <v>842</v>
      </c>
      <c r="D15911" t="s">
        <v>980</v>
      </c>
      <c r="E15911" s="82">
        <v>11.4</v>
      </c>
      <c r="F15911" t="s">
        <v>973</v>
      </c>
      <c r="G15911" s="83">
        <v>43444</v>
      </c>
      <c r="I15911">
        <v>2018</v>
      </c>
    </row>
    <row r="15912" spans="1:9" ht="14.45" customHeight="1" x14ac:dyDescent="0.25">
      <c r="A15912" t="s">
        <v>972</v>
      </c>
      <c r="B15912" t="s">
        <v>147</v>
      </c>
      <c r="C15912" s="76" t="s">
        <v>842</v>
      </c>
      <c r="D15912" t="s">
        <v>980</v>
      </c>
      <c r="E15912" s="82">
        <v>11.9</v>
      </c>
      <c r="F15912" t="s">
        <v>973</v>
      </c>
      <c r="G15912" s="83">
        <v>43558</v>
      </c>
      <c r="I15912">
        <v>2019</v>
      </c>
    </row>
    <row r="15913" spans="1:9" ht="14.45" customHeight="1" x14ac:dyDescent="0.25">
      <c r="A15913" t="s">
        <v>972</v>
      </c>
      <c r="B15913" t="s">
        <v>190</v>
      </c>
      <c r="C15913" s="76" t="s">
        <v>842</v>
      </c>
      <c r="D15913" t="s">
        <v>980</v>
      </c>
      <c r="E15913" s="82">
        <v>4</v>
      </c>
      <c r="F15913" t="s">
        <v>973</v>
      </c>
      <c r="G15913" s="83">
        <v>43389</v>
      </c>
      <c r="I15913">
        <v>2018</v>
      </c>
    </row>
    <row r="15914" spans="1:9" ht="14.45" customHeight="1" x14ac:dyDescent="0.25">
      <c r="A15914" t="s">
        <v>972</v>
      </c>
      <c r="B15914" t="s">
        <v>151</v>
      </c>
      <c r="C15914" s="76" t="s">
        <v>842</v>
      </c>
      <c r="D15914" t="s">
        <v>980</v>
      </c>
      <c r="E15914" s="82">
        <v>9</v>
      </c>
      <c r="F15914" t="s">
        <v>973</v>
      </c>
      <c r="G15914" s="83">
        <v>43343</v>
      </c>
      <c r="I15914">
        <v>2018</v>
      </c>
    </row>
    <row r="15915" spans="1:9" x14ac:dyDescent="0.25">
      <c r="A15915" t="s">
        <v>972</v>
      </c>
      <c r="B15915" t="s">
        <v>176</v>
      </c>
      <c r="C15915" s="76" t="s">
        <v>842</v>
      </c>
      <c r="D15915" t="s">
        <v>980</v>
      </c>
      <c r="E15915" s="82">
        <v>3.5</v>
      </c>
      <c r="F15915" t="s">
        <v>973</v>
      </c>
      <c r="G15915" s="83">
        <v>43364</v>
      </c>
      <c r="I15915">
        <v>2018</v>
      </c>
    </row>
    <row r="15916" spans="1:9" x14ac:dyDescent="0.25">
      <c r="A15916" t="s">
        <v>972</v>
      </c>
      <c r="B15916" t="s">
        <v>248</v>
      </c>
      <c r="C15916" s="76" t="s">
        <v>842</v>
      </c>
      <c r="D15916" t="s">
        <v>980</v>
      </c>
      <c r="E15916" s="82">
        <v>3</v>
      </c>
      <c r="F15916" t="s">
        <v>973</v>
      </c>
      <c r="G15916" s="83">
        <v>43356</v>
      </c>
      <c r="I15916">
        <v>2018</v>
      </c>
    </row>
    <row r="15917" spans="1:9" x14ac:dyDescent="0.25">
      <c r="A15917" t="s">
        <v>972</v>
      </c>
      <c r="B15917" t="s">
        <v>115</v>
      </c>
      <c r="C15917" s="76" t="s">
        <v>842</v>
      </c>
      <c r="D15917" t="s">
        <v>980</v>
      </c>
      <c r="E15917" s="82">
        <v>7.6</v>
      </c>
      <c r="F15917" t="s">
        <v>973</v>
      </c>
      <c r="G15917" s="83">
        <v>43336</v>
      </c>
      <c r="I15917">
        <v>2018</v>
      </c>
    </row>
    <row r="15918" spans="1:9" x14ac:dyDescent="0.25">
      <c r="A15918" t="s">
        <v>972</v>
      </c>
      <c r="B15918" t="s">
        <v>95</v>
      </c>
      <c r="C15918" s="76" t="s">
        <v>842</v>
      </c>
      <c r="D15918" t="s">
        <v>980</v>
      </c>
      <c r="E15918" s="82">
        <v>11.57</v>
      </c>
      <c r="F15918" t="s">
        <v>973</v>
      </c>
      <c r="G15918" s="83">
        <v>43395</v>
      </c>
      <c r="I15918">
        <v>2018</v>
      </c>
    </row>
    <row r="15919" spans="1:9" x14ac:dyDescent="0.25">
      <c r="A15919" t="s">
        <v>972</v>
      </c>
      <c r="B15919" t="s">
        <v>239</v>
      </c>
      <c r="C15919" s="76" t="s">
        <v>842</v>
      </c>
      <c r="D15919" t="s">
        <v>980</v>
      </c>
      <c r="E15919" s="82">
        <v>7.6</v>
      </c>
      <c r="F15919" t="s">
        <v>973</v>
      </c>
      <c r="G15919" s="83">
        <v>43390</v>
      </c>
      <c r="I15919">
        <v>2018</v>
      </c>
    </row>
    <row r="15920" spans="1:9" x14ac:dyDescent="0.25">
      <c r="A15920" t="s">
        <v>972</v>
      </c>
      <c r="B15920" t="s">
        <v>177</v>
      </c>
      <c r="C15920" s="76" t="s">
        <v>842</v>
      </c>
      <c r="D15920" t="s">
        <v>980</v>
      </c>
      <c r="E15920" s="82">
        <v>5</v>
      </c>
      <c r="F15920" t="s">
        <v>973</v>
      </c>
      <c r="G15920" s="83">
        <v>43363</v>
      </c>
      <c r="I15920">
        <v>2018</v>
      </c>
    </row>
    <row r="15921" spans="1:9" x14ac:dyDescent="0.25">
      <c r="A15921" t="s">
        <v>972</v>
      </c>
      <c r="B15921" t="s">
        <v>246</v>
      </c>
      <c r="C15921" s="76" t="s">
        <v>842</v>
      </c>
      <c r="D15921" t="s">
        <v>980</v>
      </c>
      <c r="E15921" s="82">
        <v>19.079999999999998</v>
      </c>
      <c r="F15921" t="s">
        <v>973</v>
      </c>
      <c r="G15921" s="83">
        <v>43339</v>
      </c>
      <c r="I15921">
        <v>2018</v>
      </c>
    </row>
    <row r="15922" spans="1:9" x14ac:dyDescent="0.25">
      <c r="A15922" t="s">
        <v>972</v>
      </c>
      <c r="B15922" t="s">
        <v>240</v>
      </c>
      <c r="C15922" s="76" t="s">
        <v>842</v>
      </c>
      <c r="D15922" t="s">
        <v>980</v>
      </c>
      <c r="E15922" s="82">
        <v>7.6</v>
      </c>
      <c r="F15922" t="s">
        <v>973</v>
      </c>
      <c r="G15922" s="83">
        <v>43467</v>
      </c>
      <c r="I15922">
        <v>2019</v>
      </c>
    </row>
    <row r="15923" spans="1:9" x14ac:dyDescent="0.25">
      <c r="A15923" t="s">
        <v>972</v>
      </c>
      <c r="B15923" t="s">
        <v>257</v>
      </c>
      <c r="C15923" s="76" t="s">
        <v>842</v>
      </c>
      <c r="D15923" t="s">
        <v>980</v>
      </c>
      <c r="E15923" s="82">
        <v>7.6</v>
      </c>
      <c r="F15923" t="s">
        <v>973</v>
      </c>
      <c r="G15923" s="83">
        <v>43336</v>
      </c>
      <c r="I15923">
        <v>2018</v>
      </c>
    </row>
    <row r="15924" spans="1:9" x14ac:dyDescent="0.25">
      <c r="A15924" t="s">
        <v>972</v>
      </c>
      <c r="B15924" t="s">
        <v>136</v>
      </c>
      <c r="C15924" s="76" t="s">
        <v>842</v>
      </c>
      <c r="D15924" t="s">
        <v>980</v>
      </c>
      <c r="E15924" s="82">
        <v>6</v>
      </c>
      <c r="F15924" t="s">
        <v>973</v>
      </c>
      <c r="G15924" s="83">
        <v>43353</v>
      </c>
      <c r="I15924">
        <v>2018</v>
      </c>
    </row>
    <row r="15925" spans="1:9" x14ac:dyDescent="0.25">
      <c r="A15925" t="s">
        <v>972</v>
      </c>
      <c r="B15925" t="s">
        <v>93</v>
      </c>
      <c r="C15925" s="76" t="s">
        <v>842</v>
      </c>
      <c r="D15925" t="s">
        <v>980</v>
      </c>
      <c r="E15925" s="82">
        <v>7.6</v>
      </c>
      <c r="F15925" t="s">
        <v>973</v>
      </c>
      <c r="G15925" s="83">
        <v>43357</v>
      </c>
      <c r="I15925">
        <v>2018</v>
      </c>
    </row>
    <row r="15926" spans="1:9" x14ac:dyDescent="0.25">
      <c r="A15926" t="s">
        <v>972</v>
      </c>
      <c r="B15926" t="s">
        <v>235</v>
      </c>
      <c r="C15926" s="76" t="s">
        <v>842</v>
      </c>
      <c r="D15926" t="s">
        <v>980</v>
      </c>
      <c r="E15926" s="82">
        <v>6</v>
      </c>
      <c r="F15926" t="s">
        <v>973</v>
      </c>
      <c r="G15926" s="83">
        <v>43381</v>
      </c>
      <c r="I15926">
        <v>2018</v>
      </c>
    </row>
    <row r="15927" spans="1:9" x14ac:dyDescent="0.25">
      <c r="A15927" t="s">
        <v>972</v>
      </c>
      <c r="B15927" t="s">
        <v>257</v>
      </c>
      <c r="C15927" s="76" t="s">
        <v>842</v>
      </c>
      <c r="D15927" t="s">
        <v>980</v>
      </c>
      <c r="E15927" s="82">
        <v>5</v>
      </c>
      <c r="F15927" t="s">
        <v>973</v>
      </c>
      <c r="G15927" s="83">
        <v>43376</v>
      </c>
      <c r="I15927">
        <v>2018</v>
      </c>
    </row>
    <row r="15928" spans="1:9" x14ac:dyDescent="0.25">
      <c r="A15928" t="s">
        <v>972</v>
      </c>
      <c r="B15928" t="s">
        <v>278</v>
      </c>
      <c r="C15928" s="76" t="s">
        <v>842</v>
      </c>
      <c r="D15928" t="s">
        <v>980</v>
      </c>
      <c r="E15928" s="82">
        <v>7.7</v>
      </c>
      <c r="F15928" t="s">
        <v>973</v>
      </c>
      <c r="G15928" s="83">
        <v>43374</v>
      </c>
      <c r="I15928">
        <v>2018</v>
      </c>
    </row>
    <row r="15929" spans="1:9" x14ac:dyDescent="0.25">
      <c r="A15929" t="s">
        <v>972</v>
      </c>
      <c r="B15929" t="s">
        <v>177</v>
      </c>
      <c r="C15929" s="76" t="s">
        <v>842</v>
      </c>
      <c r="D15929" t="s">
        <v>980</v>
      </c>
      <c r="E15929" s="82">
        <v>7.6</v>
      </c>
      <c r="F15929" t="s">
        <v>973</v>
      </c>
      <c r="G15929" s="83">
        <v>43339</v>
      </c>
      <c r="I15929">
        <v>2018</v>
      </c>
    </row>
    <row r="15930" spans="1:9" x14ac:dyDescent="0.25">
      <c r="A15930" t="s">
        <v>972</v>
      </c>
      <c r="B15930" t="s">
        <v>223</v>
      </c>
      <c r="C15930" s="76" t="s">
        <v>842</v>
      </c>
      <c r="D15930" t="s">
        <v>980</v>
      </c>
      <c r="E15930" s="82">
        <v>4.74</v>
      </c>
      <c r="F15930" t="s">
        <v>973</v>
      </c>
      <c r="G15930" s="83">
        <v>39714</v>
      </c>
      <c r="I15930">
        <v>2008</v>
      </c>
    </row>
    <row r="15931" spans="1:9" x14ac:dyDescent="0.25">
      <c r="A15931" t="s">
        <v>972</v>
      </c>
      <c r="B15931" t="s">
        <v>71</v>
      </c>
      <c r="C15931" s="76" t="s">
        <v>842</v>
      </c>
      <c r="D15931" t="s">
        <v>980</v>
      </c>
      <c r="E15931" s="82">
        <v>3</v>
      </c>
      <c r="F15931" t="s">
        <v>973</v>
      </c>
      <c r="G15931" s="83">
        <v>43392</v>
      </c>
      <c r="I15931">
        <v>2018</v>
      </c>
    </row>
    <row r="15932" spans="1:9" x14ac:dyDescent="0.25">
      <c r="A15932" t="s">
        <v>972</v>
      </c>
      <c r="B15932" t="s">
        <v>248</v>
      </c>
      <c r="C15932" s="76" t="s">
        <v>842</v>
      </c>
      <c r="D15932" t="s">
        <v>980</v>
      </c>
      <c r="E15932" s="82">
        <v>4.5999999999999996</v>
      </c>
      <c r="F15932" t="s">
        <v>973</v>
      </c>
      <c r="G15932" s="83">
        <v>43462</v>
      </c>
      <c r="I15932">
        <v>2018</v>
      </c>
    </row>
    <row r="15933" spans="1:9" x14ac:dyDescent="0.25">
      <c r="A15933" t="s">
        <v>972</v>
      </c>
      <c r="B15933" t="s">
        <v>118</v>
      </c>
      <c r="C15933" s="76" t="s">
        <v>842</v>
      </c>
      <c r="D15933" t="s">
        <v>980</v>
      </c>
      <c r="E15933" s="82">
        <v>5</v>
      </c>
      <c r="F15933" t="s">
        <v>973</v>
      </c>
      <c r="G15933" s="83">
        <v>43343</v>
      </c>
      <c r="I15933">
        <v>2018</v>
      </c>
    </row>
    <row r="15934" spans="1:9" x14ac:dyDescent="0.25">
      <c r="A15934" t="s">
        <v>972</v>
      </c>
      <c r="B15934" s="74" t="s">
        <v>213</v>
      </c>
      <c r="C15934" s="76" t="s">
        <v>842</v>
      </c>
      <c r="D15934" t="s">
        <v>980</v>
      </c>
      <c r="E15934" s="82">
        <v>3.8</v>
      </c>
      <c r="F15934" t="s">
        <v>973</v>
      </c>
      <c r="G15934" s="83">
        <v>43339</v>
      </c>
      <c r="I15934">
        <v>2018</v>
      </c>
    </row>
    <row r="15935" spans="1:9" x14ac:dyDescent="0.25">
      <c r="A15935" t="s">
        <v>972</v>
      </c>
      <c r="B15935" t="s">
        <v>115</v>
      </c>
      <c r="C15935" s="76" t="s">
        <v>842</v>
      </c>
      <c r="D15935" t="s">
        <v>980</v>
      </c>
      <c r="E15935" s="82">
        <v>6</v>
      </c>
      <c r="F15935" t="s">
        <v>973</v>
      </c>
      <c r="G15935" s="83">
        <v>43377</v>
      </c>
      <c r="I15935">
        <v>2018</v>
      </c>
    </row>
    <row r="15936" spans="1:9" x14ac:dyDescent="0.25">
      <c r="A15936" t="s">
        <v>972</v>
      </c>
      <c r="B15936" t="s">
        <v>232</v>
      </c>
      <c r="C15936" s="76" t="s">
        <v>842</v>
      </c>
      <c r="D15936" t="s">
        <v>980</v>
      </c>
      <c r="E15936" s="82">
        <v>6</v>
      </c>
      <c r="F15936" t="s">
        <v>973</v>
      </c>
      <c r="G15936" s="83">
        <v>43494</v>
      </c>
      <c r="I15936">
        <v>2019</v>
      </c>
    </row>
    <row r="15937" spans="1:9" x14ac:dyDescent="0.25">
      <c r="A15937" t="s">
        <v>972</v>
      </c>
      <c r="B15937" t="s">
        <v>275</v>
      </c>
      <c r="C15937" s="76" t="s">
        <v>842</v>
      </c>
      <c r="D15937" t="s">
        <v>980</v>
      </c>
      <c r="E15937" s="82">
        <v>7.7</v>
      </c>
      <c r="F15937" t="s">
        <v>973</v>
      </c>
      <c r="G15937" s="83">
        <v>43418</v>
      </c>
      <c r="I15937">
        <v>2018</v>
      </c>
    </row>
    <row r="15938" spans="1:9" x14ac:dyDescent="0.25">
      <c r="A15938" t="s">
        <v>972</v>
      </c>
      <c r="B15938" t="s">
        <v>78</v>
      </c>
      <c r="C15938" s="76" t="s">
        <v>842</v>
      </c>
      <c r="D15938" t="s">
        <v>980</v>
      </c>
      <c r="E15938" s="82">
        <v>15</v>
      </c>
      <c r="F15938" t="s">
        <v>973</v>
      </c>
      <c r="G15938" s="83">
        <v>43503</v>
      </c>
      <c r="I15938">
        <v>2019</v>
      </c>
    </row>
    <row r="15939" spans="1:9" x14ac:dyDescent="0.25">
      <c r="A15939" t="s">
        <v>972</v>
      </c>
      <c r="B15939" t="s">
        <v>123</v>
      </c>
      <c r="C15939" s="76" t="s">
        <v>842</v>
      </c>
      <c r="D15939" t="s">
        <v>980</v>
      </c>
      <c r="E15939" s="82">
        <v>6</v>
      </c>
      <c r="F15939" t="s">
        <v>973</v>
      </c>
      <c r="G15939" s="83">
        <v>43354</v>
      </c>
      <c r="I15939">
        <v>2018</v>
      </c>
    </row>
    <row r="15940" spans="1:9" x14ac:dyDescent="0.25">
      <c r="A15940" t="s">
        <v>972</v>
      </c>
      <c r="B15940" t="s">
        <v>147</v>
      </c>
      <c r="C15940" s="76" t="s">
        <v>842</v>
      </c>
      <c r="D15940" t="s">
        <v>980</v>
      </c>
      <c r="E15940" s="82">
        <v>10</v>
      </c>
      <c r="F15940" t="s">
        <v>973</v>
      </c>
      <c r="G15940" s="83">
        <v>43347</v>
      </c>
      <c r="I15940">
        <v>2018</v>
      </c>
    </row>
    <row r="15941" spans="1:9" x14ac:dyDescent="0.25">
      <c r="A15941" t="s">
        <v>972</v>
      </c>
      <c r="B15941" t="s">
        <v>199</v>
      </c>
      <c r="C15941" s="76" t="s">
        <v>842</v>
      </c>
      <c r="D15941" t="s">
        <v>980</v>
      </c>
      <c r="E15941" s="82">
        <v>7.68</v>
      </c>
      <c r="F15941" t="s">
        <v>973</v>
      </c>
      <c r="G15941" s="83">
        <v>43350</v>
      </c>
      <c r="I15941">
        <v>2018</v>
      </c>
    </row>
    <row r="15942" spans="1:9" x14ac:dyDescent="0.25">
      <c r="A15942" t="s">
        <v>972</v>
      </c>
      <c r="B15942" t="s">
        <v>105</v>
      </c>
      <c r="C15942" s="76" t="s">
        <v>946</v>
      </c>
      <c r="D15942" t="s">
        <v>980</v>
      </c>
      <c r="E15942" s="82">
        <v>125</v>
      </c>
      <c r="F15942" t="s">
        <v>973</v>
      </c>
      <c r="G15942" s="83">
        <v>41122</v>
      </c>
      <c r="I15942">
        <v>2012</v>
      </c>
    </row>
    <row r="15943" spans="1:9" x14ac:dyDescent="0.25">
      <c r="A15943" t="s">
        <v>972</v>
      </c>
      <c r="B15943" t="s">
        <v>224</v>
      </c>
      <c r="C15943" s="76" t="s">
        <v>842</v>
      </c>
      <c r="D15943" t="s">
        <v>980</v>
      </c>
      <c r="E15943" s="82">
        <v>5</v>
      </c>
      <c r="F15943" t="s">
        <v>973</v>
      </c>
      <c r="G15943" s="83">
        <v>43640</v>
      </c>
      <c r="I15943">
        <v>2019</v>
      </c>
    </row>
    <row r="15944" spans="1:9" x14ac:dyDescent="0.25">
      <c r="A15944" t="s">
        <v>972</v>
      </c>
      <c r="B15944" t="s">
        <v>280</v>
      </c>
      <c r="C15944" s="76" t="s">
        <v>842</v>
      </c>
      <c r="D15944" t="s">
        <v>980</v>
      </c>
      <c r="E15944" s="82">
        <v>7</v>
      </c>
      <c r="F15944" t="s">
        <v>973</v>
      </c>
      <c r="G15944" s="83">
        <v>43339</v>
      </c>
      <c r="I15944">
        <v>2018</v>
      </c>
    </row>
    <row r="15945" spans="1:9" x14ac:dyDescent="0.25">
      <c r="A15945" t="s">
        <v>972</v>
      </c>
      <c r="B15945" t="s">
        <v>112</v>
      </c>
      <c r="C15945" s="76" t="s">
        <v>842</v>
      </c>
      <c r="D15945" t="s">
        <v>980</v>
      </c>
      <c r="E15945" s="82">
        <v>3.6</v>
      </c>
      <c r="F15945" t="s">
        <v>973</v>
      </c>
      <c r="G15945" s="83">
        <v>43453</v>
      </c>
      <c r="I15945">
        <v>2018</v>
      </c>
    </row>
    <row r="15946" spans="1:9" x14ac:dyDescent="0.25">
      <c r="A15946" t="s">
        <v>972</v>
      </c>
      <c r="B15946" t="s">
        <v>177</v>
      </c>
      <c r="C15946" s="76" t="s">
        <v>842</v>
      </c>
      <c r="D15946" t="s">
        <v>980</v>
      </c>
      <c r="E15946" s="82">
        <v>10</v>
      </c>
      <c r="F15946" t="s">
        <v>973</v>
      </c>
      <c r="G15946" s="83">
        <v>43446</v>
      </c>
      <c r="I15946">
        <v>2018</v>
      </c>
    </row>
    <row r="15947" spans="1:9" x14ac:dyDescent="0.25">
      <c r="A15947" t="s">
        <v>972</v>
      </c>
      <c r="B15947" t="s">
        <v>238</v>
      </c>
      <c r="C15947" s="76" t="s">
        <v>842</v>
      </c>
      <c r="D15947" t="s">
        <v>980</v>
      </c>
      <c r="E15947" s="82">
        <v>5.28</v>
      </c>
      <c r="F15947" t="s">
        <v>973</v>
      </c>
      <c r="G15947" s="83">
        <v>43455</v>
      </c>
      <c r="I15947">
        <v>2018</v>
      </c>
    </row>
    <row r="15948" spans="1:9" x14ac:dyDescent="0.25">
      <c r="A15948" t="s">
        <v>972</v>
      </c>
      <c r="B15948" t="s">
        <v>223</v>
      </c>
      <c r="C15948" s="76" t="s">
        <v>842</v>
      </c>
      <c r="D15948" t="s">
        <v>980</v>
      </c>
      <c r="E15948" s="82">
        <v>15</v>
      </c>
      <c r="F15948" t="s">
        <v>973</v>
      </c>
      <c r="G15948" s="83">
        <v>43375</v>
      </c>
      <c r="I15948">
        <v>2018</v>
      </c>
    </row>
    <row r="15949" spans="1:9" x14ac:dyDescent="0.25">
      <c r="A15949" t="s">
        <v>972</v>
      </c>
      <c r="B15949" t="s">
        <v>71</v>
      </c>
      <c r="C15949" s="76" t="s">
        <v>842</v>
      </c>
      <c r="D15949" t="s">
        <v>980</v>
      </c>
      <c r="E15949" s="82">
        <v>3.8</v>
      </c>
      <c r="F15949" t="s">
        <v>973</v>
      </c>
      <c r="G15949" s="83">
        <v>43355</v>
      </c>
      <c r="I15949">
        <v>2018</v>
      </c>
    </row>
    <row r="15950" spans="1:9" x14ac:dyDescent="0.25">
      <c r="A15950" t="s">
        <v>972</v>
      </c>
      <c r="B15950" t="s">
        <v>136</v>
      </c>
      <c r="C15950" s="76" t="s">
        <v>842</v>
      </c>
      <c r="D15950" t="s">
        <v>980</v>
      </c>
      <c r="E15950" s="82">
        <v>5</v>
      </c>
      <c r="F15950" t="s">
        <v>973</v>
      </c>
      <c r="G15950" s="83">
        <v>43343</v>
      </c>
      <c r="I15950">
        <v>2018</v>
      </c>
    </row>
    <row r="15951" spans="1:9" x14ac:dyDescent="0.25">
      <c r="A15951" t="s">
        <v>972</v>
      </c>
      <c r="B15951" t="s">
        <v>95</v>
      </c>
      <c r="C15951" s="76" t="s">
        <v>842</v>
      </c>
      <c r="D15951" t="s">
        <v>980</v>
      </c>
      <c r="E15951" s="82">
        <v>4.93</v>
      </c>
      <c r="F15951" t="s">
        <v>973</v>
      </c>
      <c r="G15951" s="83">
        <v>43341</v>
      </c>
      <c r="I15951">
        <v>2018</v>
      </c>
    </row>
    <row r="15952" spans="1:9" x14ac:dyDescent="0.25">
      <c r="A15952" t="s">
        <v>972</v>
      </c>
      <c r="B15952" t="s">
        <v>214</v>
      </c>
      <c r="C15952" s="76" t="s">
        <v>842</v>
      </c>
      <c r="D15952" t="s">
        <v>980</v>
      </c>
      <c r="E15952" s="82">
        <v>7.6</v>
      </c>
      <c r="F15952" t="s">
        <v>973</v>
      </c>
      <c r="G15952" s="83">
        <v>43340</v>
      </c>
      <c r="I15952">
        <v>2018</v>
      </c>
    </row>
    <row r="15953" spans="1:9" x14ac:dyDescent="0.25">
      <c r="A15953" t="s">
        <v>972</v>
      </c>
      <c r="B15953" t="s">
        <v>11</v>
      </c>
      <c r="C15953" s="76" t="s">
        <v>842</v>
      </c>
      <c r="D15953" t="s">
        <v>980</v>
      </c>
      <c r="E15953" s="82">
        <v>9</v>
      </c>
      <c r="F15953" t="s">
        <v>973</v>
      </c>
      <c r="G15953" s="83">
        <v>43349</v>
      </c>
      <c r="I15953">
        <v>2018</v>
      </c>
    </row>
    <row r="15954" spans="1:9" x14ac:dyDescent="0.25">
      <c r="A15954" t="s">
        <v>972</v>
      </c>
      <c r="B15954" t="s">
        <v>242</v>
      </c>
      <c r="C15954" s="76" t="s">
        <v>842</v>
      </c>
      <c r="D15954" t="s">
        <v>980</v>
      </c>
      <c r="E15954" s="82">
        <v>7.6</v>
      </c>
      <c r="F15954" t="s">
        <v>973</v>
      </c>
      <c r="G15954" s="83">
        <v>43413</v>
      </c>
      <c r="I15954">
        <v>2018</v>
      </c>
    </row>
    <row r="15955" spans="1:9" x14ac:dyDescent="0.25">
      <c r="A15955" t="s">
        <v>972</v>
      </c>
      <c r="B15955" t="s">
        <v>193</v>
      </c>
      <c r="C15955" s="76" t="s">
        <v>842</v>
      </c>
      <c r="D15955" t="s">
        <v>980</v>
      </c>
      <c r="E15955" s="82">
        <v>5.2</v>
      </c>
      <c r="F15955" t="s">
        <v>973</v>
      </c>
      <c r="G15955" s="83">
        <v>43374</v>
      </c>
      <c r="I15955">
        <v>2018</v>
      </c>
    </row>
    <row r="15956" spans="1:9" x14ac:dyDescent="0.25">
      <c r="A15956" t="s">
        <v>972</v>
      </c>
      <c r="B15956" t="s">
        <v>116</v>
      </c>
      <c r="C15956" s="76" t="s">
        <v>842</v>
      </c>
      <c r="D15956" t="s">
        <v>980</v>
      </c>
      <c r="E15956" s="82">
        <v>7.6</v>
      </c>
      <c r="F15956" t="s">
        <v>973</v>
      </c>
      <c r="G15956" s="83">
        <v>43455</v>
      </c>
      <c r="I15956">
        <v>2018</v>
      </c>
    </row>
    <row r="15957" spans="1:9" x14ac:dyDescent="0.25">
      <c r="A15957" t="s">
        <v>972</v>
      </c>
      <c r="B15957" t="s">
        <v>171</v>
      </c>
      <c r="C15957" s="76" t="s">
        <v>842</v>
      </c>
      <c r="D15957" t="s">
        <v>980</v>
      </c>
      <c r="E15957" s="82">
        <v>6</v>
      </c>
      <c r="F15957" t="s">
        <v>973</v>
      </c>
      <c r="G15957" s="83">
        <v>43378</v>
      </c>
      <c r="I15957">
        <v>2018</v>
      </c>
    </row>
    <row r="15958" spans="1:9" x14ac:dyDescent="0.25">
      <c r="A15958" t="s">
        <v>972</v>
      </c>
      <c r="B15958" t="s">
        <v>133</v>
      </c>
      <c r="C15958" s="76" t="s">
        <v>842</v>
      </c>
      <c r="D15958" t="s">
        <v>980</v>
      </c>
      <c r="E15958" s="82">
        <v>15.2</v>
      </c>
      <c r="F15958" t="s">
        <v>973</v>
      </c>
      <c r="G15958" s="83">
        <v>43391</v>
      </c>
      <c r="I15958">
        <v>2018</v>
      </c>
    </row>
    <row r="15959" spans="1:9" x14ac:dyDescent="0.25">
      <c r="A15959" t="s">
        <v>972</v>
      </c>
      <c r="B15959" t="s">
        <v>92</v>
      </c>
      <c r="C15959" s="76" t="s">
        <v>842</v>
      </c>
      <c r="D15959" t="s">
        <v>980</v>
      </c>
      <c r="E15959" s="82">
        <v>3.8</v>
      </c>
      <c r="F15959" t="s">
        <v>973</v>
      </c>
      <c r="G15959" s="83">
        <v>43280</v>
      </c>
      <c r="I15959">
        <v>2018</v>
      </c>
    </row>
    <row r="15960" spans="1:9" x14ac:dyDescent="0.25">
      <c r="A15960" t="s">
        <v>972</v>
      </c>
      <c r="B15960" t="s">
        <v>95</v>
      </c>
      <c r="C15960" s="76" t="s">
        <v>842</v>
      </c>
      <c r="D15960" t="s">
        <v>980</v>
      </c>
      <c r="E15960" s="82">
        <v>7.6</v>
      </c>
      <c r="F15960" t="s">
        <v>973</v>
      </c>
      <c r="G15960" s="83">
        <v>43395</v>
      </c>
      <c r="I15960">
        <v>2018</v>
      </c>
    </row>
    <row r="15961" spans="1:9" x14ac:dyDescent="0.25">
      <c r="A15961" t="s">
        <v>972</v>
      </c>
      <c r="B15961" t="s">
        <v>103</v>
      </c>
      <c r="C15961" s="76" t="s">
        <v>842</v>
      </c>
      <c r="D15961" t="s">
        <v>980</v>
      </c>
      <c r="E15961" s="82">
        <v>6</v>
      </c>
      <c r="F15961" t="s">
        <v>973</v>
      </c>
      <c r="G15961" s="83">
        <v>43360</v>
      </c>
      <c r="I15961">
        <v>2018</v>
      </c>
    </row>
    <row r="15962" spans="1:9" x14ac:dyDescent="0.25">
      <c r="A15962" t="s">
        <v>972</v>
      </c>
      <c r="B15962" t="s">
        <v>115</v>
      </c>
      <c r="C15962" s="76" t="s">
        <v>842</v>
      </c>
      <c r="D15962" t="s">
        <v>980</v>
      </c>
      <c r="E15962" s="82">
        <v>6</v>
      </c>
      <c r="F15962" t="s">
        <v>973</v>
      </c>
      <c r="G15962" s="83">
        <v>43364</v>
      </c>
      <c r="I15962">
        <v>2018</v>
      </c>
    </row>
    <row r="15963" spans="1:9" x14ac:dyDescent="0.25">
      <c r="A15963" t="s">
        <v>972</v>
      </c>
      <c r="B15963" t="s">
        <v>177</v>
      </c>
      <c r="C15963" s="76" t="s">
        <v>842</v>
      </c>
      <c r="D15963" t="s">
        <v>980</v>
      </c>
      <c r="E15963" s="82">
        <v>11.4</v>
      </c>
      <c r="F15963" t="s">
        <v>973</v>
      </c>
      <c r="G15963" s="83">
        <v>43593</v>
      </c>
      <c r="I15963">
        <v>2019</v>
      </c>
    </row>
    <row r="15964" spans="1:9" x14ac:dyDescent="0.25">
      <c r="A15964" t="s">
        <v>972</v>
      </c>
      <c r="B15964" t="s">
        <v>246</v>
      </c>
      <c r="C15964" s="76" t="s">
        <v>842</v>
      </c>
      <c r="D15964" t="s">
        <v>980</v>
      </c>
      <c r="E15964" s="82">
        <v>9</v>
      </c>
      <c r="F15964" t="s">
        <v>973</v>
      </c>
      <c r="G15964" s="83">
        <v>43350</v>
      </c>
      <c r="I15964">
        <v>2018</v>
      </c>
    </row>
    <row r="15965" spans="1:9" x14ac:dyDescent="0.25">
      <c r="A15965" t="s">
        <v>972</v>
      </c>
      <c r="B15965" t="s">
        <v>246</v>
      </c>
      <c r="C15965" s="76" t="s">
        <v>842</v>
      </c>
      <c r="D15965" t="s">
        <v>980</v>
      </c>
      <c r="E15965" s="82">
        <v>7.6</v>
      </c>
      <c r="F15965" t="s">
        <v>973</v>
      </c>
      <c r="G15965" s="83">
        <v>43343</v>
      </c>
      <c r="I15965">
        <v>2018</v>
      </c>
    </row>
    <row r="15966" spans="1:9" x14ac:dyDescent="0.25">
      <c r="A15966" t="s">
        <v>972</v>
      </c>
      <c r="B15966" t="s">
        <v>122</v>
      </c>
      <c r="C15966" s="76" t="s">
        <v>842</v>
      </c>
      <c r="D15966" t="s">
        <v>980</v>
      </c>
      <c r="E15966" s="82">
        <v>7.6</v>
      </c>
      <c r="F15966" t="s">
        <v>973</v>
      </c>
      <c r="G15966" s="83">
        <v>43341</v>
      </c>
      <c r="I15966">
        <v>2018</v>
      </c>
    </row>
    <row r="15967" spans="1:9" x14ac:dyDescent="0.25">
      <c r="A15967" t="s">
        <v>972</v>
      </c>
      <c r="B15967" t="s">
        <v>128</v>
      </c>
      <c r="C15967" s="76" t="s">
        <v>842</v>
      </c>
      <c r="D15967" t="s">
        <v>980</v>
      </c>
      <c r="E15967" s="82">
        <v>5</v>
      </c>
      <c r="F15967" t="s">
        <v>973</v>
      </c>
      <c r="G15967" s="83">
        <v>43354</v>
      </c>
      <c r="I15967">
        <v>2018</v>
      </c>
    </row>
    <row r="15968" spans="1:9" x14ac:dyDescent="0.25">
      <c r="A15968" t="s">
        <v>972</v>
      </c>
      <c r="B15968" t="s">
        <v>104</v>
      </c>
      <c r="C15968" s="76" t="s">
        <v>842</v>
      </c>
      <c r="D15968" t="s">
        <v>980</v>
      </c>
      <c r="E15968" s="82">
        <v>5</v>
      </c>
      <c r="F15968" t="s">
        <v>973</v>
      </c>
      <c r="G15968" s="83">
        <v>43382</v>
      </c>
      <c r="I15968">
        <v>2018</v>
      </c>
    </row>
    <row r="15969" spans="1:9" x14ac:dyDescent="0.25">
      <c r="A15969" t="s">
        <v>972</v>
      </c>
      <c r="B15969" t="s">
        <v>117</v>
      </c>
      <c r="C15969" s="76" t="s">
        <v>842</v>
      </c>
      <c r="D15969" t="s">
        <v>980</v>
      </c>
      <c r="E15969" s="82">
        <v>3</v>
      </c>
      <c r="F15969" t="s">
        <v>973</v>
      </c>
      <c r="G15969" s="83">
        <v>43354</v>
      </c>
      <c r="I15969">
        <v>2018</v>
      </c>
    </row>
    <row r="15970" spans="1:9" x14ac:dyDescent="0.25">
      <c r="A15970" t="s">
        <v>972</v>
      </c>
      <c r="B15970" t="s">
        <v>203</v>
      </c>
      <c r="C15970" s="76" t="s">
        <v>842</v>
      </c>
      <c r="D15970" t="s">
        <v>980</v>
      </c>
      <c r="E15970" s="82">
        <v>3.8</v>
      </c>
      <c r="F15970" t="s">
        <v>973</v>
      </c>
      <c r="G15970" s="83">
        <v>43356</v>
      </c>
      <c r="I15970">
        <v>2018</v>
      </c>
    </row>
    <row r="15971" spans="1:9" x14ac:dyDescent="0.25">
      <c r="A15971" t="s">
        <v>972</v>
      </c>
      <c r="B15971" t="s">
        <v>115</v>
      </c>
      <c r="C15971" s="76" t="s">
        <v>842</v>
      </c>
      <c r="D15971" t="s">
        <v>980</v>
      </c>
      <c r="E15971" s="82">
        <v>15</v>
      </c>
      <c r="F15971" t="s">
        <v>973</v>
      </c>
      <c r="G15971" s="83">
        <v>43437</v>
      </c>
      <c r="I15971">
        <v>2018</v>
      </c>
    </row>
    <row r="15972" spans="1:9" x14ac:dyDescent="0.25">
      <c r="A15972" t="s">
        <v>972</v>
      </c>
      <c r="B15972" t="s">
        <v>63</v>
      </c>
      <c r="C15972" s="76" t="s">
        <v>842</v>
      </c>
      <c r="D15972" t="s">
        <v>980</v>
      </c>
      <c r="E15972" s="82">
        <v>5.2</v>
      </c>
      <c r="F15972" t="s">
        <v>973</v>
      </c>
      <c r="G15972" s="83">
        <v>43451</v>
      </c>
      <c r="I15972">
        <v>2018</v>
      </c>
    </row>
    <row r="15973" spans="1:9" x14ac:dyDescent="0.25">
      <c r="A15973" t="s">
        <v>972</v>
      </c>
      <c r="B15973" t="s">
        <v>128</v>
      </c>
      <c r="C15973" s="76" t="s">
        <v>842</v>
      </c>
      <c r="D15973" t="s">
        <v>980</v>
      </c>
      <c r="E15973" s="82">
        <v>12</v>
      </c>
      <c r="F15973" t="s">
        <v>973</v>
      </c>
      <c r="G15973" s="83">
        <v>43642</v>
      </c>
      <c r="I15973">
        <v>2019</v>
      </c>
    </row>
    <row r="15974" spans="1:9" x14ac:dyDescent="0.25">
      <c r="A15974" t="s">
        <v>972</v>
      </c>
      <c r="B15974" t="s">
        <v>63</v>
      </c>
      <c r="C15974" s="76" t="s">
        <v>842</v>
      </c>
      <c r="D15974" t="s">
        <v>980</v>
      </c>
      <c r="E15974" s="82">
        <v>5</v>
      </c>
      <c r="F15974" t="s">
        <v>973</v>
      </c>
      <c r="G15974" s="83">
        <v>43406</v>
      </c>
      <c r="I15974">
        <v>2018</v>
      </c>
    </row>
    <row r="15975" spans="1:9" x14ac:dyDescent="0.25">
      <c r="A15975" t="s">
        <v>972</v>
      </c>
      <c r="B15975" t="s">
        <v>246</v>
      </c>
      <c r="C15975" s="76" t="s">
        <v>842</v>
      </c>
      <c r="D15975" t="s">
        <v>980</v>
      </c>
      <c r="E15975" s="82">
        <v>10</v>
      </c>
      <c r="F15975" t="s">
        <v>973</v>
      </c>
      <c r="G15975" s="83">
        <v>43378</v>
      </c>
      <c r="I15975">
        <v>2018</v>
      </c>
    </row>
    <row r="15976" spans="1:9" x14ac:dyDescent="0.25">
      <c r="A15976" t="s">
        <v>972</v>
      </c>
      <c r="B15976" t="s">
        <v>223</v>
      </c>
      <c r="C15976" s="76" t="s">
        <v>842</v>
      </c>
      <c r="D15976" t="s">
        <v>980</v>
      </c>
      <c r="E15976" s="82">
        <v>63.3</v>
      </c>
      <c r="F15976" t="s">
        <v>973</v>
      </c>
      <c r="G15976" s="83">
        <v>43620</v>
      </c>
      <c r="I15976">
        <v>2019</v>
      </c>
    </row>
    <row r="15977" spans="1:9" x14ac:dyDescent="0.25">
      <c r="A15977" t="s">
        <v>972</v>
      </c>
      <c r="B15977" t="s">
        <v>147</v>
      </c>
      <c r="C15977" s="76" t="s">
        <v>842</v>
      </c>
      <c r="D15977" t="s">
        <v>980</v>
      </c>
      <c r="E15977" s="82">
        <v>1.1399999999999999</v>
      </c>
      <c r="F15977" t="s">
        <v>973</v>
      </c>
      <c r="G15977" s="83">
        <v>40249</v>
      </c>
      <c r="I15977">
        <v>2010</v>
      </c>
    </row>
    <row r="15978" spans="1:9" x14ac:dyDescent="0.25">
      <c r="A15978" t="s">
        <v>972</v>
      </c>
      <c r="B15978" t="s">
        <v>232</v>
      </c>
      <c r="C15978" s="76" t="s">
        <v>842</v>
      </c>
      <c r="D15978" t="s">
        <v>980</v>
      </c>
      <c r="E15978" s="82">
        <v>7.6</v>
      </c>
      <c r="F15978" t="s">
        <v>973</v>
      </c>
      <c r="G15978" s="83">
        <v>43630</v>
      </c>
      <c r="I15978">
        <v>2019</v>
      </c>
    </row>
    <row r="15979" spans="1:9" x14ac:dyDescent="0.25">
      <c r="A15979" t="s">
        <v>972</v>
      </c>
      <c r="B15979" t="s">
        <v>99</v>
      </c>
      <c r="C15979" s="76" t="s">
        <v>842</v>
      </c>
      <c r="D15979" t="s">
        <v>980</v>
      </c>
      <c r="E15979" s="82">
        <v>3.8</v>
      </c>
      <c r="F15979" t="s">
        <v>973</v>
      </c>
      <c r="G15979" s="83">
        <v>43343</v>
      </c>
      <c r="I15979">
        <v>2018</v>
      </c>
    </row>
    <row r="15980" spans="1:9" x14ac:dyDescent="0.25">
      <c r="A15980" t="s">
        <v>972</v>
      </c>
      <c r="B15980" t="s">
        <v>171</v>
      </c>
      <c r="C15980" s="76" t="s">
        <v>842</v>
      </c>
      <c r="D15980" t="s">
        <v>980</v>
      </c>
      <c r="E15980" s="82">
        <v>4.32</v>
      </c>
      <c r="F15980" t="s">
        <v>973</v>
      </c>
      <c r="G15980" s="83">
        <v>43349</v>
      </c>
      <c r="I15980">
        <v>2018</v>
      </c>
    </row>
    <row r="15981" spans="1:9" x14ac:dyDescent="0.25">
      <c r="A15981" t="s">
        <v>972</v>
      </c>
      <c r="B15981" t="s">
        <v>147</v>
      </c>
      <c r="C15981" s="76" t="s">
        <v>842</v>
      </c>
      <c r="D15981" t="s">
        <v>980</v>
      </c>
      <c r="E15981" s="82">
        <v>15</v>
      </c>
      <c r="F15981" t="s">
        <v>973</v>
      </c>
      <c r="G15981" s="83">
        <v>43396</v>
      </c>
      <c r="I15981">
        <v>2018</v>
      </c>
    </row>
    <row r="15982" spans="1:9" x14ac:dyDescent="0.25">
      <c r="A15982" t="s">
        <v>972</v>
      </c>
      <c r="B15982" t="s">
        <v>208</v>
      </c>
      <c r="C15982" s="76" t="s">
        <v>842</v>
      </c>
      <c r="D15982" t="s">
        <v>980</v>
      </c>
      <c r="E15982" s="82">
        <v>3.8</v>
      </c>
      <c r="F15982" t="s">
        <v>973</v>
      </c>
      <c r="G15982" s="83">
        <v>43424</v>
      </c>
      <c r="I15982">
        <v>2018</v>
      </c>
    </row>
    <row r="15983" spans="1:9" x14ac:dyDescent="0.25">
      <c r="A15983" t="s">
        <v>972</v>
      </c>
      <c r="B15983" t="s">
        <v>144</v>
      </c>
      <c r="C15983" s="76" t="s">
        <v>842</v>
      </c>
      <c r="D15983" t="s">
        <v>980</v>
      </c>
      <c r="E15983" s="82">
        <v>3.8</v>
      </c>
      <c r="F15983" t="s">
        <v>973</v>
      </c>
      <c r="G15983" s="83">
        <v>43712</v>
      </c>
      <c r="I15983">
        <v>2019</v>
      </c>
    </row>
    <row r="15984" spans="1:9" x14ac:dyDescent="0.25">
      <c r="A15984" t="s">
        <v>972</v>
      </c>
      <c r="B15984" t="s">
        <v>128</v>
      </c>
      <c r="C15984" s="76" t="s">
        <v>842</v>
      </c>
      <c r="D15984" t="s">
        <v>980</v>
      </c>
      <c r="E15984" s="82">
        <v>7.6</v>
      </c>
      <c r="F15984" t="s">
        <v>973</v>
      </c>
      <c r="G15984" s="83">
        <v>43451</v>
      </c>
      <c r="I15984">
        <v>2018</v>
      </c>
    </row>
    <row r="15985" spans="1:9" x14ac:dyDescent="0.25">
      <c r="A15985" t="s">
        <v>972</v>
      </c>
      <c r="B15985" t="s">
        <v>115</v>
      </c>
      <c r="C15985" s="76" t="s">
        <v>842</v>
      </c>
      <c r="D15985" t="s">
        <v>980</v>
      </c>
      <c r="E15985" s="82">
        <v>6</v>
      </c>
      <c r="F15985" t="s">
        <v>973</v>
      </c>
      <c r="G15985" s="83">
        <v>43396</v>
      </c>
      <c r="I15985">
        <v>2018</v>
      </c>
    </row>
    <row r="15986" spans="1:9" x14ac:dyDescent="0.25">
      <c r="A15986" t="s">
        <v>972</v>
      </c>
      <c r="B15986" t="s">
        <v>112</v>
      </c>
      <c r="C15986" s="76" t="s">
        <v>842</v>
      </c>
      <c r="D15986" t="s">
        <v>980</v>
      </c>
      <c r="E15986" s="82">
        <v>7.6</v>
      </c>
      <c r="F15986" t="s">
        <v>973</v>
      </c>
      <c r="G15986" s="83">
        <v>43476</v>
      </c>
      <c r="I15986">
        <v>2019</v>
      </c>
    </row>
    <row r="15987" spans="1:9" x14ac:dyDescent="0.25">
      <c r="A15987" t="s">
        <v>972</v>
      </c>
      <c r="B15987" t="s">
        <v>213</v>
      </c>
      <c r="C15987" s="76" t="s">
        <v>842</v>
      </c>
      <c r="D15987" t="s">
        <v>980</v>
      </c>
      <c r="E15987" s="82">
        <v>6</v>
      </c>
      <c r="F15987" t="s">
        <v>973</v>
      </c>
      <c r="G15987" s="83">
        <v>43444</v>
      </c>
      <c r="I15987">
        <v>2018</v>
      </c>
    </row>
    <row r="15988" spans="1:9" x14ac:dyDescent="0.25">
      <c r="A15988" t="s">
        <v>972</v>
      </c>
      <c r="B15988" t="s">
        <v>248</v>
      </c>
      <c r="C15988" s="76" t="s">
        <v>842</v>
      </c>
      <c r="D15988" t="s">
        <v>980</v>
      </c>
      <c r="E15988" s="82">
        <v>6</v>
      </c>
      <c r="F15988" t="s">
        <v>973</v>
      </c>
      <c r="G15988" s="83">
        <v>43637</v>
      </c>
      <c r="I15988">
        <v>2019</v>
      </c>
    </row>
    <row r="15989" spans="1:9" x14ac:dyDescent="0.25">
      <c r="A15989" t="s">
        <v>972</v>
      </c>
      <c r="B15989" t="s">
        <v>232</v>
      </c>
      <c r="C15989" s="76" t="s">
        <v>842</v>
      </c>
      <c r="D15989" t="s">
        <v>980</v>
      </c>
      <c r="E15989" s="82">
        <v>7.6</v>
      </c>
      <c r="F15989" t="s">
        <v>973</v>
      </c>
      <c r="G15989" s="83">
        <v>43360</v>
      </c>
      <c r="I15989">
        <v>2018</v>
      </c>
    </row>
    <row r="15990" spans="1:9" x14ac:dyDescent="0.25">
      <c r="A15990" t="s">
        <v>972</v>
      </c>
      <c r="B15990" t="s">
        <v>101</v>
      </c>
      <c r="C15990" s="76" t="s">
        <v>842</v>
      </c>
      <c r="D15990" t="s">
        <v>980</v>
      </c>
      <c r="E15990" s="82">
        <v>7.6</v>
      </c>
      <c r="F15990" t="s">
        <v>973</v>
      </c>
      <c r="G15990" s="83">
        <v>43396</v>
      </c>
      <c r="I15990">
        <v>2018</v>
      </c>
    </row>
    <row r="15991" spans="1:9" x14ac:dyDescent="0.25">
      <c r="A15991" t="s">
        <v>972</v>
      </c>
      <c r="B15991" t="s">
        <v>146</v>
      </c>
      <c r="C15991" s="76" t="s">
        <v>842</v>
      </c>
      <c r="D15991" t="s">
        <v>980</v>
      </c>
      <c r="E15991" s="82">
        <v>5.2</v>
      </c>
      <c r="F15991" t="s">
        <v>973</v>
      </c>
      <c r="G15991" s="83">
        <v>43448</v>
      </c>
      <c r="I15991">
        <v>2018</v>
      </c>
    </row>
    <row r="15992" spans="1:9" x14ac:dyDescent="0.25">
      <c r="A15992" t="s">
        <v>972</v>
      </c>
      <c r="B15992" t="s">
        <v>138</v>
      </c>
      <c r="C15992" s="76" t="s">
        <v>842</v>
      </c>
      <c r="D15992" t="s">
        <v>980</v>
      </c>
      <c r="E15992" s="82">
        <v>10</v>
      </c>
      <c r="F15992" t="s">
        <v>973</v>
      </c>
      <c r="G15992" s="83">
        <v>43381</v>
      </c>
      <c r="I15992">
        <v>2018</v>
      </c>
    </row>
    <row r="15993" spans="1:9" x14ac:dyDescent="0.25">
      <c r="A15993" t="s">
        <v>972</v>
      </c>
      <c r="B15993" t="s">
        <v>188</v>
      </c>
      <c r="C15993" s="76" t="s">
        <v>842</v>
      </c>
      <c r="D15993" t="s">
        <v>980</v>
      </c>
      <c r="E15993" s="82">
        <v>7.6</v>
      </c>
      <c r="F15993" t="s">
        <v>973</v>
      </c>
      <c r="G15993" s="83">
        <v>43375</v>
      </c>
      <c r="I15993">
        <v>2018</v>
      </c>
    </row>
    <row r="15994" spans="1:9" x14ac:dyDescent="0.25">
      <c r="A15994" t="s">
        <v>972</v>
      </c>
      <c r="B15994" t="s">
        <v>245</v>
      </c>
      <c r="C15994" s="76" t="s">
        <v>842</v>
      </c>
      <c r="D15994" t="s">
        <v>980</v>
      </c>
      <c r="E15994" s="82">
        <v>7.6</v>
      </c>
      <c r="F15994" t="s">
        <v>973</v>
      </c>
      <c r="G15994" s="83">
        <v>43550</v>
      </c>
      <c r="I15994">
        <v>2019</v>
      </c>
    </row>
    <row r="15995" spans="1:9" x14ac:dyDescent="0.25">
      <c r="A15995" t="s">
        <v>972</v>
      </c>
      <c r="B15995" t="s">
        <v>247</v>
      </c>
      <c r="C15995" s="76" t="s">
        <v>842</v>
      </c>
      <c r="D15995" t="s">
        <v>980</v>
      </c>
      <c r="E15995" s="82">
        <v>10</v>
      </c>
      <c r="F15995" t="s">
        <v>973</v>
      </c>
      <c r="G15995" s="83">
        <v>43383</v>
      </c>
      <c r="I15995">
        <v>2018</v>
      </c>
    </row>
    <row r="15996" spans="1:9" x14ac:dyDescent="0.25">
      <c r="A15996" t="s">
        <v>972</v>
      </c>
      <c r="B15996" t="s">
        <v>116</v>
      </c>
      <c r="C15996" s="76" t="s">
        <v>842</v>
      </c>
      <c r="D15996" t="s">
        <v>980</v>
      </c>
      <c r="E15996" s="82">
        <v>4.0599999999999996</v>
      </c>
      <c r="F15996" t="s">
        <v>973</v>
      </c>
      <c r="G15996" s="83">
        <v>43381</v>
      </c>
      <c r="I15996">
        <v>2018</v>
      </c>
    </row>
    <row r="15997" spans="1:9" x14ac:dyDescent="0.25">
      <c r="A15997" t="s">
        <v>972</v>
      </c>
      <c r="B15997" t="s">
        <v>223</v>
      </c>
      <c r="C15997" s="76" t="s">
        <v>842</v>
      </c>
      <c r="D15997" t="s">
        <v>980</v>
      </c>
      <c r="E15997" s="82">
        <v>6</v>
      </c>
      <c r="F15997" t="s">
        <v>973</v>
      </c>
      <c r="G15997" s="83">
        <v>43662</v>
      </c>
      <c r="I15997">
        <v>2019</v>
      </c>
    </row>
    <row r="15998" spans="1:9" x14ac:dyDescent="0.25">
      <c r="A15998" t="s">
        <v>972</v>
      </c>
      <c r="B15998" t="s">
        <v>78</v>
      </c>
      <c r="C15998" s="76" t="s">
        <v>842</v>
      </c>
      <c r="D15998" t="s">
        <v>980</v>
      </c>
      <c r="E15998" s="82">
        <v>6</v>
      </c>
      <c r="F15998" t="s">
        <v>973</v>
      </c>
      <c r="G15998" s="83">
        <v>43363</v>
      </c>
      <c r="I15998">
        <v>2018</v>
      </c>
    </row>
    <row r="15999" spans="1:9" x14ac:dyDescent="0.25">
      <c r="A15999" t="s">
        <v>972</v>
      </c>
      <c r="B15999" t="s">
        <v>199</v>
      </c>
      <c r="C15999" s="76" t="s">
        <v>842</v>
      </c>
      <c r="D15999" t="s">
        <v>980</v>
      </c>
      <c r="E15999" s="82">
        <v>7.6</v>
      </c>
      <c r="F15999" t="s">
        <v>973</v>
      </c>
      <c r="G15999" s="83">
        <v>43423</v>
      </c>
      <c r="I15999">
        <v>2018</v>
      </c>
    </row>
    <row r="16000" spans="1:9" x14ac:dyDescent="0.25">
      <c r="A16000" t="s">
        <v>972</v>
      </c>
      <c r="B16000" t="s">
        <v>247</v>
      </c>
      <c r="C16000" s="76" t="s">
        <v>842</v>
      </c>
      <c r="D16000" t="s">
        <v>980</v>
      </c>
      <c r="E16000" s="82">
        <v>6</v>
      </c>
      <c r="F16000" t="s">
        <v>973</v>
      </c>
      <c r="G16000" s="83">
        <v>43329</v>
      </c>
      <c r="I16000">
        <v>2018</v>
      </c>
    </row>
    <row r="16001" spans="1:9" x14ac:dyDescent="0.25">
      <c r="A16001" t="s">
        <v>972</v>
      </c>
      <c r="B16001" t="s">
        <v>118</v>
      </c>
      <c r="C16001" s="76" t="s">
        <v>842</v>
      </c>
      <c r="D16001" t="s">
        <v>980</v>
      </c>
      <c r="E16001" s="82">
        <v>15</v>
      </c>
      <c r="F16001" t="s">
        <v>973</v>
      </c>
      <c r="G16001" s="83">
        <v>43644</v>
      </c>
      <c r="I16001">
        <v>2019</v>
      </c>
    </row>
    <row r="16002" spans="1:9" x14ac:dyDescent="0.25">
      <c r="A16002" t="s">
        <v>972</v>
      </c>
      <c r="B16002" t="s">
        <v>116</v>
      </c>
      <c r="C16002" s="76" t="s">
        <v>946</v>
      </c>
      <c r="D16002" t="s">
        <v>958</v>
      </c>
      <c r="E16002" s="82">
        <v>500</v>
      </c>
      <c r="F16002" t="s">
        <v>973</v>
      </c>
      <c r="G16002" s="83">
        <v>31533</v>
      </c>
      <c r="I16002">
        <v>1986</v>
      </c>
    </row>
    <row r="16003" spans="1:9" x14ac:dyDescent="0.25">
      <c r="A16003" t="s">
        <v>972</v>
      </c>
      <c r="B16003" t="s">
        <v>232</v>
      </c>
      <c r="C16003" s="76" t="s">
        <v>842</v>
      </c>
      <c r="D16003" t="s">
        <v>980</v>
      </c>
      <c r="E16003" s="82">
        <v>7.6</v>
      </c>
      <c r="F16003" t="s">
        <v>973</v>
      </c>
      <c r="G16003" s="83">
        <v>43343</v>
      </c>
      <c r="I16003">
        <v>2018</v>
      </c>
    </row>
    <row r="16004" spans="1:9" x14ac:dyDescent="0.25">
      <c r="A16004" t="s">
        <v>972</v>
      </c>
      <c r="B16004" t="s">
        <v>246</v>
      </c>
      <c r="C16004" s="76" t="s">
        <v>842</v>
      </c>
      <c r="D16004" t="s">
        <v>980</v>
      </c>
      <c r="E16004" s="82">
        <v>140</v>
      </c>
      <c r="F16004" t="s">
        <v>973</v>
      </c>
      <c r="G16004" s="83">
        <v>43460</v>
      </c>
      <c r="I16004">
        <v>2018</v>
      </c>
    </row>
    <row r="16005" spans="1:9" x14ac:dyDescent="0.25">
      <c r="A16005" t="s">
        <v>972</v>
      </c>
      <c r="B16005" t="s">
        <v>118</v>
      </c>
      <c r="C16005" s="76" t="s">
        <v>842</v>
      </c>
      <c r="D16005" t="s">
        <v>980</v>
      </c>
      <c r="E16005" s="82">
        <v>15</v>
      </c>
      <c r="F16005" t="s">
        <v>973</v>
      </c>
      <c r="G16005" s="83">
        <v>43644</v>
      </c>
      <c r="I16005">
        <v>2019</v>
      </c>
    </row>
    <row r="16006" spans="1:9" x14ac:dyDescent="0.25">
      <c r="A16006" t="s">
        <v>972</v>
      </c>
      <c r="B16006" t="s">
        <v>241</v>
      </c>
      <c r="C16006" s="76" t="s">
        <v>842</v>
      </c>
      <c r="D16006" t="s">
        <v>980</v>
      </c>
      <c r="E16006" s="82">
        <v>7.6</v>
      </c>
      <c r="F16006" t="s">
        <v>973</v>
      </c>
      <c r="G16006" s="83">
        <v>43441</v>
      </c>
      <c r="I16006">
        <v>2018</v>
      </c>
    </row>
    <row r="16007" spans="1:9" x14ac:dyDescent="0.25">
      <c r="A16007" t="s">
        <v>972</v>
      </c>
      <c r="B16007" t="s">
        <v>241</v>
      </c>
      <c r="C16007" s="76" t="s">
        <v>842</v>
      </c>
      <c r="D16007" t="s">
        <v>980</v>
      </c>
      <c r="E16007" s="82">
        <v>7.6</v>
      </c>
      <c r="F16007" t="s">
        <v>973</v>
      </c>
      <c r="G16007" s="83">
        <v>43404</v>
      </c>
      <c r="I16007">
        <v>2018</v>
      </c>
    </row>
    <row r="16008" spans="1:9" x14ac:dyDescent="0.25">
      <c r="A16008" t="s">
        <v>972</v>
      </c>
      <c r="B16008" t="s">
        <v>112</v>
      </c>
      <c r="C16008" s="76" t="s">
        <v>842</v>
      </c>
      <c r="D16008" t="s">
        <v>980</v>
      </c>
      <c r="E16008" s="82">
        <v>12</v>
      </c>
      <c r="F16008" t="s">
        <v>973</v>
      </c>
      <c r="G16008" s="83">
        <v>43648</v>
      </c>
      <c r="I16008">
        <v>2019</v>
      </c>
    </row>
    <row r="16009" spans="1:9" x14ac:dyDescent="0.25">
      <c r="A16009" t="s">
        <v>972</v>
      </c>
      <c r="B16009" t="s">
        <v>246</v>
      </c>
      <c r="C16009" s="76" t="s">
        <v>842</v>
      </c>
      <c r="D16009" t="s">
        <v>980</v>
      </c>
      <c r="E16009" s="82">
        <v>6.6</v>
      </c>
      <c r="F16009" t="s">
        <v>973</v>
      </c>
      <c r="G16009" s="83">
        <v>43362</v>
      </c>
      <c r="I16009">
        <v>2018</v>
      </c>
    </row>
    <row r="16010" spans="1:9" x14ac:dyDescent="0.25">
      <c r="A16010" t="s">
        <v>972</v>
      </c>
      <c r="B16010" t="s">
        <v>118</v>
      </c>
      <c r="C16010" s="76" t="s">
        <v>842</v>
      </c>
      <c r="D16010" t="s">
        <v>980</v>
      </c>
      <c r="E16010" s="82">
        <v>6</v>
      </c>
      <c r="F16010" t="s">
        <v>973</v>
      </c>
      <c r="G16010" s="83">
        <v>43462</v>
      </c>
      <c r="I16010">
        <v>2018</v>
      </c>
    </row>
    <row r="16011" spans="1:9" x14ac:dyDescent="0.25">
      <c r="A16011" t="s">
        <v>972</v>
      </c>
      <c r="B16011" t="s">
        <v>240</v>
      </c>
      <c r="C16011" s="76" t="s">
        <v>842</v>
      </c>
      <c r="D16011" t="s">
        <v>980</v>
      </c>
      <c r="E16011" s="82">
        <v>7.6</v>
      </c>
      <c r="F16011" t="s">
        <v>973</v>
      </c>
      <c r="G16011" s="83">
        <v>43539</v>
      </c>
      <c r="I16011">
        <v>2019</v>
      </c>
    </row>
    <row r="16012" spans="1:9" x14ac:dyDescent="0.25">
      <c r="A16012" t="s">
        <v>972</v>
      </c>
      <c r="B16012" t="s">
        <v>200</v>
      </c>
      <c r="C16012" s="76" t="s">
        <v>842</v>
      </c>
      <c r="D16012" t="s">
        <v>980</v>
      </c>
      <c r="E16012" s="82">
        <v>15</v>
      </c>
      <c r="F16012" t="s">
        <v>973</v>
      </c>
      <c r="G16012" s="83">
        <v>43468</v>
      </c>
      <c r="I16012">
        <v>2019</v>
      </c>
    </row>
    <row r="16013" spans="1:9" x14ac:dyDescent="0.25">
      <c r="A16013" t="s">
        <v>972</v>
      </c>
      <c r="B16013" t="s">
        <v>136</v>
      </c>
      <c r="C16013" s="76" t="s">
        <v>842</v>
      </c>
      <c r="D16013" t="s">
        <v>980</v>
      </c>
      <c r="E16013" s="82">
        <v>9</v>
      </c>
      <c r="F16013" t="s">
        <v>973</v>
      </c>
      <c r="G16013" s="83">
        <v>43424</v>
      </c>
      <c r="I16013">
        <v>2018</v>
      </c>
    </row>
    <row r="16014" spans="1:9" x14ac:dyDescent="0.25">
      <c r="A16014" t="s">
        <v>972</v>
      </c>
      <c r="B16014" s="74" t="s">
        <v>213</v>
      </c>
      <c r="C16014" s="76" t="s">
        <v>842</v>
      </c>
      <c r="D16014" t="s">
        <v>980</v>
      </c>
      <c r="E16014" s="82">
        <v>9</v>
      </c>
      <c r="F16014" t="s">
        <v>973</v>
      </c>
      <c r="G16014" s="83">
        <v>43381</v>
      </c>
      <c r="I16014">
        <v>2018</v>
      </c>
    </row>
    <row r="16015" spans="1:9" x14ac:dyDescent="0.25">
      <c r="A16015" t="s">
        <v>972</v>
      </c>
      <c r="B16015" t="s">
        <v>100</v>
      </c>
      <c r="C16015" s="76" t="s">
        <v>842</v>
      </c>
      <c r="D16015" t="s">
        <v>980</v>
      </c>
      <c r="E16015" s="82">
        <v>7.6</v>
      </c>
      <c r="F16015" t="s">
        <v>973</v>
      </c>
      <c r="G16015" s="83">
        <v>43375</v>
      </c>
      <c r="I16015">
        <v>2018</v>
      </c>
    </row>
    <row r="16016" spans="1:9" x14ac:dyDescent="0.25">
      <c r="A16016" t="s">
        <v>972</v>
      </c>
      <c r="B16016" t="s">
        <v>2</v>
      </c>
      <c r="C16016" s="76" t="s">
        <v>842</v>
      </c>
      <c r="D16016" t="s">
        <v>980</v>
      </c>
      <c r="E16016" s="82">
        <v>5</v>
      </c>
      <c r="F16016" t="s">
        <v>973</v>
      </c>
      <c r="G16016" s="83">
        <v>43448</v>
      </c>
      <c r="I16016">
        <v>2018</v>
      </c>
    </row>
    <row r="16017" spans="1:9" x14ac:dyDescent="0.25">
      <c r="A16017" t="s">
        <v>972</v>
      </c>
      <c r="B16017" t="s">
        <v>132</v>
      </c>
      <c r="C16017" s="76" t="s">
        <v>842</v>
      </c>
      <c r="D16017" t="s">
        <v>980</v>
      </c>
      <c r="E16017" s="82">
        <v>7.6</v>
      </c>
      <c r="F16017" t="s">
        <v>973</v>
      </c>
      <c r="G16017" s="83">
        <v>43437</v>
      </c>
      <c r="I16017">
        <v>2018</v>
      </c>
    </row>
    <row r="16018" spans="1:9" x14ac:dyDescent="0.25">
      <c r="A16018" t="s">
        <v>972</v>
      </c>
      <c r="B16018" t="s">
        <v>154</v>
      </c>
      <c r="C16018" s="76" t="s">
        <v>842</v>
      </c>
      <c r="D16018" t="s">
        <v>980</v>
      </c>
      <c r="E16018" s="82">
        <v>11.4</v>
      </c>
      <c r="F16018" t="s">
        <v>973</v>
      </c>
      <c r="G16018" s="83">
        <v>43440</v>
      </c>
      <c r="I16018">
        <v>2018</v>
      </c>
    </row>
    <row r="16019" spans="1:9" x14ac:dyDescent="0.25">
      <c r="A16019" t="s">
        <v>972</v>
      </c>
      <c r="B16019" t="s">
        <v>274</v>
      </c>
      <c r="C16019" s="76" t="s">
        <v>842</v>
      </c>
      <c r="D16019" t="s">
        <v>980</v>
      </c>
      <c r="E16019" s="82">
        <v>3.6</v>
      </c>
      <c r="F16019" t="s">
        <v>973</v>
      </c>
      <c r="G16019" s="83">
        <v>43381</v>
      </c>
      <c r="I16019">
        <v>2018</v>
      </c>
    </row>
    <row r="16020" spans="1:9" x14ac:dyDescent="0.25">
      <c r="A16020" t="s">
        <v>972</v>
      </c>
      <c r="B16020" s="74" t="s">
        <v>213</v>
      </c>
      <c r="C16020" s="76" t="s">
        <v>842</v>
      </c>
      <c r="D16020" t="s">
        <v>980</v>
      </c>
      <c r="E16020" s="82">
        <v>7.6</v>
      </c>
      <c r="F16020" t="s">
        <v>973</v>
      </c>
      <c r="G16020" s="83">
        <v>43418</v>
      </c>
      <c r="I16020">
        <v>2018</v>
      </c>
    </row>
    <row r="16021" spans="1:9" x14ac:dyDescent="0.25">
      <c r="A16021" t="s">
        <v>972</v>
      </c>
      <c r="B16021" t="s">
        <v>280</v>
      </c>
      <c r="C16021" s="76" t="s">
        <v>842</v>
      </c>
      <c r="D16021" t="s">
        <v>980</v>
      </c>
      <c r="E16021" s="82">
        <v>5</v>
      </c>
      <c r="F16021" t="s">
        <v>973</v>
      </c>
      <c r="G16021" s="83">
        <v>43406</v>
      </c>
      <c r="I16021">
        <v>2018</v>
      </c>
    </row>
    <row r="16022" spans="1:9" x14ac:dyDescent="0.25">
      <c r="A16022" t="s">
        <v>972</v>
      </c>
      <c r="B16022" t="s">
        <v>245</v>
      </c>
      <c r="C16022" s="76" t="s">
        <v>842</v>
      </c>
      <c r="D16022" t="s">
        <v>980</v>
      </c>
      <c r="E16022" s="82">
        <v>3.8</v>
      </c>
      <c r="F16022" t="s">
        <v>973</v>
      </c>
      <c r="G16022" s="83">
        <v>43364</v>
      </c>
      <c r="I16022">
        <v>2018</v>
      </c>
    </row>
    <row r="16023" spans="1:9" x14ac:dyDescent="0.25">
      <c r="A16023" t="s">
        <v>972</v>
      </c>
      <c r="B16023" t="s">
        <v>63</v>
      </c>
      <c r="C16023" s="76" t="s">
        <v>842</v>
      </c>
      <c r="D16023" t="s">
        <v>980</v>
      </c>
      <c r="E16023" s="82">
        <v>6</v>
      </c>
      <c r="F16023" t="s">
        <v>973</v>
      </c>
      <c r="G16023" s="83">
        <v>43423</v>
      </c>
      <c r="I16023">
        <v>2018</v>
      </c>
    </row>
    <row r="16024" spans="1:9" x14ac:dyDescent="0.25">
      <c r="A16024" t="s">
        <v>972</v>
      </c>
      <c r="B16024" t="s">
        <v>2</v>
      </c>
      <c r="C16024" s="76" t="s">
        <v>842</v>
      </c>
      <c r="D16024" t="s">
        <v>980</v>
      </c>
      <c r="E16024" s="82">
        <v>5</v>
      </c>
      <c r="F16024" t="s">
        <v>973</v>
      </c>
      <c r="G16024" s="83">
        <v>43376</v>
      </c>
      <c r="I16024">
        <v>2018</v>
      </c>
    </row>
    <row r="16025" spans="1:9" x14ac:dyDescent="0.25">
      <c r="A16025" t="s">
        <v>972</v>
      </c>
      <c r="B16025" t="s">
        <v>118</v>
      </c>
      <c r="C16025" s="76" t="s">
        <v>842</v>
      </c>
      <c r="D16025" t="s">
        <v>980</v>
      </c>
      <c r="E16025" s="82">
        <v>15</v>
      </c>
      <c r="F16025" t="s">
        <v>973</v>
      </c>
      <c r="G16025" s="83">
        <v>43647</v>
      </c>
      <c r="I16025">
        <v>2019</v>
      </c>
    </row>
    <row r="16026" spans="1:9" x14ac:dyDescent="0.25">
      <c r="A16026" t="s">
        <v>972</v>
      </c>
      <c r="B16026" t="s">
        <v>239</v>
      </c>
      <c r="C16026" s="76" t="s">
        <v>842</v>
      </c>
      <c r="D16026" t="s">
        <v>980</v>
      </c>
      <c r="E16026" s="82">
        <v>11.4</v>
      </c>
      <c r="F16026" t="s">
        <v>973</v>
      </c>
      <c r="G16026" s="83">
        <v>43642</v>
      </c>
      <c r="I16026">
        <v>2019</v>
      </c>
    </row>
    <row r="16027" spans="1:9" x14ac:dyDescent="0.25">
      <c r="A16027" t="s">
        <v>972</v>
      </c>
      <c r="B16027" t="s">
        <v>133</v>
      </c>
      <c r="C16027" s="76" t="s">
        <v>842</v>
      </c>
      <c r="D16027" t="s">
        <v>980</v>
      </c>
      <c r="E16027" s="82">
        <v>12</v>
      </c>
      <c r="F16027" t="s">
        <v>973</v>
      </c>
      <c r="G16027" s="83">
        <v>43460</v>
      </c>
      <c r="I16027">
        <v>2018</v>
      </c>
    </row>
    <row r="16028" spans="1:9" x14ac:dyDescent="0.25">
      <c r="A16028" t="s">
        <v>972</v>
      </c>
      <c r="B16028" t="s">
        <v>92</v>
      </c>
      <c r="C16028" s="76" t="s">
        <v>842</v>
      </c>
      <c r="D16028" t="s">
        <v>980</v>
      </c>
      <c r="E16028" s="82">
        <v>7.6</v>
      </c>
      <c r="F16028" t="s">
        <v>973</v>
      </c>
      <c r="G16028" s="83">
        <v>43385</v>
      </c>
      <c r="I16028">
        <v>2018</v>
      </c>
    </row>
    <row r="16029" spans="1:9" x14ac:dyDescent="0.25">
      <c r="A16029" t="s">
        <v>972</v>
      </c>
      <c r="B16029" t="s">
        <v>133</v>
      </c>
      <c r="C16029" s="76" t="s">
        <v>842</v>
      </c>
      <c r="D16029" t="s">
        <v>980</v>
      </c>
      <c r="E16029" s="82">
        <v>12</v>
      </c>
      <c r="F16029" t="s">
        <v>973</v>
      </c>
      <c r="G16029" s="83">
        <v>43623</v>
      </c>
      <c r="I16029">
        <v>2019</v>
      </c>
    </row>
    <row r="16030" spans="1:9" x14ac:dyDescent="0.25">
      <c r="A16030" t="s">
        <v>972</v>
      </c>
      <c r="B16030" t="s">
        <v>232</v>
      </c>
      <c r="C16030" s="76" t="s">
        <v>842</v>
      </c>
      <c r="D16030" t="s">
        <v>980</v>
      </c>
      <c r="E16030" s="82">
        <v>7.6</v>
      </c>
      <c r="F16030" t="s">
        <v>973</v>
      </c>
      <c r="G16030" s="83">
        <v>43622</v>
      </c>
      <c r="I16030">
        <v>2019</v>
      </c>
    </row>
    <row r="16031" spans="1:9" x14ac:dyDescent="0.25">
      <c r="A16031" t="s">
        <v>972</v>
      </c>
      <c r="B16031" t="s">
        <v>8</v>
      </c>
      <c r="C16031" s="76" t="s">
        <v>842</v>
      </c>
      <c r="D16031" t="s">
        <v>980</v>
      </c>
      <c r="E16031" s="82">
        <v>6</v>
      </c>
      <c r="F16031" t="s">
        <v>973</v>
      </c>
      <c r="G16031" s="83">
        <v>43350</v>
      </c>
      <c r="I16031">
        <v>2018</v>
      </c>
    </row>
    <row r="16032" spans="1:9" x14ac:dyDescent="0.25">
      <c r="A16032" t="s">
        <v>972</v>
      </c>
      <c r="B16032" t="s">
        <v>229</v>
      </c>
      <c r="C16032" s="76" t="s">
        <v>842</v>
      </c>
      <c r="D16032" t="s">
        <v>980</v>
      </c>
      <c r="E16032" s="82">
        <v>3.8</v>
      </c>
      <c r="F16032" t="s">
        <v>973</v>
      </c>
      <c r="G16032" s="83">
        <v>43412</v>
      </c>
      <c r="I16032">
        <v>2018</v>
      </c>
    </row>
    <row r="16033" spans="1:9" x14ac:dyDescent="0.25">
      <c r="A16033" t="s">
        <v>972</v>
      </c>
      <c r="B16033" t="s">
        <v>249</v>
      </c>
      <c r="C16033" s="76" t="s">
        <v>842</v>
      </c>
      <c r="D16033" t="s">
        <v>980</v>
      </c>
      <c r="E16033" s="82">
        <v>6</v>
      </c>
      <c r="F16033" t="s">
        <v>973</v>
      </c>
      <c r="G16033" s="83">
        <v>43419</v>
      </c>
      <c r="I16033">
        <v>2018</v>
      </c>
    </row>
    <row r="16034" spans="1:9" x14ac:dyDescent="0.25">
      <c r="A16034" t="s">
        <v>972</v>
      </c>
      <c r="B16034" t="s">
        <v>222</v>
      </c>
      <c r="C16034" s="76" t="s">
        <v>842</v>
      </c>
      <c r="D16034" t="s">
        <v>980</v>
      </c>
      <c r="E16034" s="82">
        <v>10</v>
      </c>
      <c r="F16034" t="s">
        <v>973</v>
      </c>
      <c r="G16034" s="83">
        <v>43644</v>
      </c>
      <c r="I16034">
        <v>2019</v>
      </c>
    </row>
    <row r="16035" spans="1:9" x14ac:dyDescent="0.25">
      <c r="A16035" t="s">
        <v>972</v>
      </c>
      <c r="B16035" t="s">
        <v>104</v>
      </c>
      <c r="C16035" s="76" t="s">
        <v>842</v>
      </c>
      <c r="D16035" t="s">
        <v>980</v>
      </c>
      <c r="E16035" s="82">
        <v>4.5999999999999996</v>
      </c>
      <c r="F16035" t="s">
        <v>973</v>
      </c>
      <c r="G16035" s="83">
        <v>43472</v>
      </c>
      <c r="I16035">
        <v>2019</v>
      </c>
    </row>
    <row r="16036" spans="1:9" x14ac:dyDescent="0.25">
      <c r="A16036" t="s">
        <v>972</v>
      </c>
      <c r="B16036" t="s">
        <v>118</v>
      </c>
      <c r="C16036" s="76" t="s">
        <v>842</v>
      </c>
      <c r="D16036" t="s">
        <v>980</v>
      </c>
      <c r="E16036" s="82">
        <v>6</v>
      </c>
      <c r="F16036" t="s">
        <v>973</v>
      </c>
      <c r="G16036" s="83">
        <v>43392</v>
      </c>
      <c r="I16036">
        <v>2018</v>
      </c>
    </row>
    <row r="16037" spans="1:9" x14ac:dyDescent="0.25">
      <c r="A16037" t="s">
        <v>972</v>
      </c>
      <c r="B16037" t="s">
        <v>183</v>
      </c>
      <c r="C16037" s="76" t="s">
        <v>842</v>
      </c>
      <c r="D16037" t="s">
        <v>980</v>
      </c>
      <c r="E16037" s="82">
        <v>7.6</v>
      </c>
      <c r="F16037" t="s">
        <v>973</v>
      </c>
      <c r="G16037" s="83">
        <v>43350</v>
      </c>
      <c r="I16037">
        <v>2018</v>
      </c>
    </row>
    <row r="16038" spans="1:9" x14ac:dyDescent="0.25">
      <c r="A16038" t="s">
        <v>972</v>
      </c>
      <c r="B16038" t="s">
        <v>243</v>
      </c>
      <c r="C16038" s="76" t="s">
        <v>842</v>
      </c>
      <c r="D16038" t="s">
        <v>980</v>
      </c>
      <c r="E16038" s="82">
        <v>13</v>
      </c>
      <c r="F16038" t="s">
        <v>973</v>
      </c>
      <c r="G16038" s="83">
        <v>43608</v>
      </c>
      <c r="I16038">
        <v>2019</v>
      </c>
    </row>
    <row r="16039" spans="1:9" x14ac:dyDescent="0.25">
      <c r="A16039" t="s">
        <v>972</v>
      </c>
      <c r="B16039" t="s">
        <v>242</v>
      </c>
      <c r="C16039" s="76" t="s">
        <v>842</v>
      </c>
      <c r="D16039" t="s">
        <v>980</v>
      </c>
      <c r="E16039" s="82">
        <v>7.6</v>
      </c>
      <c r="F16039" t="s">
        <v>973</v>
      </c>
      <c r="G16039" s="83">
        <v>43654</v>
      </c>
      <c r="I16039">
        <v>2019</v>
      </c>
    </row>
    <row r="16040" spans="1:9" x14ac:dyDescent="0.25">
      <c r="A16040" t="s">
        <v>972</v>
      </c>
      <c r="B16040" t="s">
        <v>246</v>
      </c>
      <c r="C16040" s="76" t="s">
        <v>842</v>
      </c>
      <c r="D16040" t="s">
        <v>980</v>
      </c>
      <c r="E16040" s="82">
        <v>5</v>
      </c>
      <c r="F16040" t="s">
        <v>973</v>
      </c>
      <c r="G16040" s="83">
        <v>43354</v>
      </c>
      <c r="I16040">
        <v>2018</v>
      </c>
    </row>
    <row r="16041" spans="1:9" x14ac:dyDescent="0.25">
      <c r="A16041" t="s">
        <v>972</v>
      </c>
      <c r="B16041" t="s">
        <v>153</v>
      </c>
      <c r="C16041" s="76" t="s">
        <v>842</v>
      </c>
      <c r="D16041" t="s">
        <v>980</v>
      </c>
      <c r="E16041" s="82">
        <v>15</v>
      </c>
      <c r="F16041" t="s">
        <v>973</v>
      </c>
      <c r="G16041" s="83">
        <v>43385</v>
      </c>
      <c r="I16041">
        <v>2018</v>
      </c>
    </row>
    <row r="16042" spans="1:9" x14ac:dyDescent="0.25">
      <c r="A16042" t="s">
        <v>972</v>
      </c>
      <c r="B16042" t="s">
        <v>177</v>
      </c>
      <c r="C16042" s="76" t="s">
        <v>842</v>
      </c>
      <c r="D16042" t="s">
        <v>980</v>
      </c>
      <c r="E16042" s="82">
        <v>6.25</v>
      </c>
      <c r="F16042" t="s">
        <v>973</v>
      </c>
      <c r="G16042" s="83">
        <v>43384</v>
      </c>
      <c r="I16042">
        <v>2018</v>
      </c>
    </row>
    <row r="16043" spans="1:9" x14ac:dyDescent="0.25">
      <c r="A16043" t="s">
        <v>972</v>
      </c>
      <c r="B16043" t="s">
        <v>124</v>
      </c>
      <c r="C16043" s="76" t="s">
        <v>842</v>
      </c>
      <c r="D16043" t="s">
        <v>980</v>
      </c>
      <c r="E16043" s="82">
        <v>3.8</v>
      </c>
      <c r="F16043" t="s">
        <v>973</v>
      </c>
      <c r="G16043" s="83">
        <v>43363</v>
      </c>
      <c r="I16043">
        <v>2018</v>
      </c>
    </row>
    <row r="16044" spans="1:9" x14ac:dyDescent="0.25">
      <c r="A16044" t="s">
        <v>972</v>
      </c>
      <c r="B16044" t="s">
        <v>215</v>
      </c>
      <c r="C16044" s="76" t="s">
        <v>842</v>
      </c>
      <c r="D16044" t="s">
        <v>980</v>
      </c>
      <c r="E16044" s="82">
        <v>3</v>
      </c>
      <c r="F16044" t="s">
        <v>973</v>
      </c>
      <c r="G16044" s="83">
        <v>43598</v>
      </c>
      <c r="I16044">
        <v>2019</v>
      </c>
    </row>
    <row r="16045" spans="1:9" x14ac:dyDescent="0.25">
      <c r="A16045" t="s">
        <v>972</v>
      </c>
      <c r="B16045" t="s">
        <v>104</v>
      </c>
      <c r="C16045" s="76" t="s">
        <v>842</v>
      </c>
      <c r="D16045" t="s">
        <v>980</v>
      </c>
      <c r="E16045" s="82">
        <v>7.6</v>
      </c>
      <c r="F16045" t="s">
        <v>973</v>
      </c>
      <c r="G16045" s="83">
        <v>43385</v>
      </c>
      <c r="I16045">
        <v>2018</v>
      </c>
    </row>
    <row r="16046" spans="1:9" x14ac:dyDescent="0.25">
      <c r="A16046" t="s">
        <v>972</v>
      </c>
      <c r="B16046" t="s">
        <v>121</v>
      </c>
      <c r="C16046" s="76" t="s">
        <v>842</v>
      </c>
      <c r="D16046" t="s">
        <v>980</v>
      </c>
      <c r="E16046" s="82">
        <v>5</v>
      </c>
      <c r="F16046" t="s">
        <v>973</v>
      </c>
      <c r="G16046" s="83">
        <v>43382</v>
      </c>
      <c r="I16046">
        <v>2018</v>
      </c>
    </row>
    <row r="16047" spans="1:9" x14ac:dyDescent="0.25">
      <c r="A16047" t="s">
        <v>972</v>
      </c>
      <c r="B16047" t="s">
        <v>11</v>
      </c>
      <c r="C16047" s="76" t="s">
        <v>842</v>
      </c>
      <c r="D16047" t="s">
        <v>980</v>
      </c>
      <c r="E16047" s="82">
        <v>5</v>
      </c>
      <c r="F16047" t="s">
        <v>973</v>
      </c>
      <c r="G16047" s="83">
        <v>43630</v>
      </c>
      <c r="I16047">
        <v>2019</v>
      </c>
    </row>
    <row r="16048" spans="1:9" x14ac:dyDescent="0.25">
      <c r="A16048" t="s">
        <v>972</v>
      </c>
      <c r="B16048" t="s">
        <v>213</v>
      </c>
      <c r="C16048" s="76" t="s">
        <v>842</v>
      </c>
      <c r="D16048" t="s">
        <v>980</v>
      </c>
      <c r="E16048" s="82">
        <v>5</v>
      </c>
      <c r="F16048" t="s">
        <v>973</v>
      </c>
      <c r="G16048" s="83">
        <v>43697</v>
      </c>
      <c r="I16048">
        <v>2019</v>
      </c>
    </row>
    <row r="16049" spans="1:9" x14ac:dyDescent="0.25">
      <c r="A16049" t="s">
        <v>972</v>
      </c>
      <c r="B16049" t="s">
        <v>15</v>
      </c>
      <c r="C16049" s="76" t="s">
        <v>842</v>
      </c>
      <c r="D16049" t="s">
        <v>980</v>
      </c>
      <c r="E16049" s="82">
        <v>6</v>
      </c>
      <c r="F16049" t="s">
        <v>973</v>
      </c>
      <c r="G16049" s="83">
        <v>43405</v>
      </c>
      <c r="I16049">
        <v>2018</v>
      </c>
    </row>
    <row r="16050" spans="1:9" x14ac:dyDescent="0.25">
      <c r="A16050" t="s">
        <v>972</v>
      </c>
      <c r="B16050" t="s">
        <v>136</v>
      </c>
      <c r="C16050" s="76" t="s">
        <v>842</v>
      </c>
      <c r="D16050" t="s">
        <v>980</v>
      </c>
      <c r="E16050" s="82">
        <v>7.6</v>
      </c>
      <c r="F16050" t="s">
        <v>973</v>
      </c>
      <c r="G16050" s="83">
        <v>43405</v>
      </c>
      <c r="I16050">
        <v>2018</v>
      </c>
    </row>
    <row r="16051" spans="1:9" x14ac:dyDescent="0.25">
      <c r="A16051" t="s">
        <v>972</v>
      </c>
      <c r="B16051" t="s">
        <v>170</v>
      </c>
      <c r="C16051" s="76" t="s">
        <v>842</v>
      </c>
      <c r="D16051" t="s">
        <v>980</v>
      </c>
      <c r="E16051" s="82">
        <v>4</v>
      </c>
      <c r="F16051" t="s">
        <v>973</v>
      </c>
      <c r="G16051" s="83">
        <v>43409</v>
      </c>
      <c r="I16051">
        <v>2018</v>
      </c>
    </row>
    <row r="16052" spans="1:9" x14ac:dyDescent="0.25">
      <c r="A16052" t="s">
        <v>972</v>
      </c>
      <c r="B16052" t="s">
        <v>240</v>
      </c>
      <c r="C16052" s="76" t="s">
        <v>842</v>
      </c>
      <c r="D16052" t="s">
        <v>980</v>
      </c>
      <c r="E16052" s="82">
        <v>7.6</v>
      </c>
      <c r="F16052" t="s">
        <v>973</v>
      </c>
      <c r="G16052" s="83">
        <v>43615</v>
      </c>
      <c r="I16052">
        <v>2019</v>
      </c>
    </row>
    <row r="16053" spans="1:9" x14ac:dyDescent="0.25">
      <c r="A16053" t="s">
        <v>972</v>
      </c>
      <c r="B16053" t="s">
        <v>229</v>
      </c>
      <c r="C16053" s="76" t="s">
        <v>842</v>
      </c>
      <c r="D16053" t="s">
        <v>980</v>
      </c>
      <c r="E16053" s="82">
        <v>7.6</v>
      </c>
      <c r="F16053" t="s">
        <v>973</v>
      </c>
      <c r="G16053" s="83">
        <v>43368</v>
      </c>
      <c r="I16053">
        <v>2018</v>
      </c>
    </row>
    <row r="16054" spans="1:9" x14ac:dyDescent="0.25">
      <c r="A16054" t="s">
        <v>972</v>
      </c>
      <c r="B16054" t="s">
        <v>249</v>
      </c>
      <c r="C16054" s="76" t="s">
        <v>842</v>
      </c>
      <c r="D16054" t="s">
        <v>980</v>
      </c>
      <c r="E16054" s="82">
        <v>6</v>
      </c>
      <c r="F16054" t="s">
        <v>973</v>
      </c>
      <c r="G16054" s="83">
        <v>43375</v>
      </c>
      <c r="I16054">
        <v>2018</v>
      </c>
    </row>
    <row r="16055" spans="1:9" x14ac:dyDescent="0.25">
      <c r="A16055" t="s">
        <v>972</v>
      </c>
      <c r="B16055" t="s">
        <v>249</v>
      </c>
      <c r="C16055" s="76" t="s">
        <v>842</v>
      </c>
      <c r="D16055" t="s">
        <v>980</v>
      </c>
      <c r="E16055" s="82">
        <v>5</v>
      </c>
      <c r="F16055" t="s">
        <v>973</v>
      </c>
      <c r="G16055" s="83">
        <v>43371</v>
      </c>
      <c r="I16055">
        <v>2018</v>
      </c>
    </row>
    <row r="16056" spans="1:9" x14ac:dyDescent="0.25">
      <c r="A16056" t="s">
        <v>972</v>
      </c>
      <c r="B16056" t="s">
        <v>148</v>
      </c>
      <c r="C16056" s="76" t="s">
        <v>842</v>
      </c>
      <c r="D16056" t="s">
        <v>980</v>
      </c>
      <c r="E16056" s="82">
        <v>10</v>
      </c>
      <c r="F16056" t="s">
        <v>973</v>
      </c>
      <c r="G16056" s="83">
        <v>43448</v>
      </c>
      <c r="I16056">
        <v>2018</v>
      </c>
    </row>
    <row r="16057" spans="1:9" x14ac:dyDescent="0.25">
      <c r="A16057" t="s">
        <v>972</v>
      </c>
      <c r="B16057" t="s">
        <v>278</v>
      </c>
      <c r="C16057" s="76" t="s">
        <v>842</v>
      </c>
      <c r="D16057" t="s">
        <v>980</v>
      </c>
      <c r="E16057" s="82">
        <v>3.8</v>
      </c>
      <c r="F16057" t="s">
        <v>973</v>
      </c>
      <c r="G16057" s="83">
        <v>43626</v>
      </c>
      <c r="I16057">
        <v>2019</v>
      </c>
    </row>
    <row r="16058" spans="1:9" x14ac:dyDescent="0.25">
      <c r="A16058" t="s">
        <v>972</v>
      </c>
      <c r="B16058" t="s">
        <v>222</v>
      </c>
      <c r="C16058" s="76" t="s">
        <v>842</v>
      </c>
      <c r="D16058" t="s">
        <v>980</v>
      </c>
      <c r="E16058" s="82">
        <v>6</v>
      </c>
      <c r="F16058" t="s">
        <v>973</v>
      </c>
      <c r="G16058" s="83">
        <v>43362</v>
      </c>
      <c r="I16058">
        <v>2018</v>
      </c>
    </row>
    <row r="16059" spans="1:9" x14ac:dyDescent="0.25">
      <c r="A16059" t="s">
        <v>972</v>
      </c>
      <c r="B16059" t="s">
        <v>118</v>
      </c>
      <c r="C16059" s="76" t="s">
        <v>842</v>
      </c>
      <c r="D16059" t="s">
        <v>980</v>
      </c>
      <c r="E16059" s="82">
        <v>5</v>
      </c>
      <c r="F16059" t="s">
        <v>973</v>
      </c>
      <c r="G16059" s="83">
        <v>43375</v>
      </c>
      <c r="I16059">
        <v>2018</v>
      </c>
    </row>
    <row r="16060" spans="1:9" x14ac:dyDescent="0.25">
      <c r="A16060" t="s">
        <v>972</v>
      </c>
      <c r="B16060" t="s">
        <v>115</v>
      </c>
      <c r="C16060" s="76" t="s">
        <v>842</v>
      </c>
      <c r="D16060" t="s">
        <v>980</v>
      </c>
      <c r="E16060" s="82">
        <v>5</v>
      </c>
      <c r="F16060" t="s">
        <v>973</v>
      </c>
      <c r="G16060" s="83">
        <v>43357</v>
      </c>
      <c r="I16060">
        <v>2018</v>
      </c>
    </row>
    <row r="16061" spans="1:9" x14ac:dyDescent="0.25">
      <c r="A16061" t="s">
        <v>972</v>
      </c>
      <c r="B16061" t="s">
        <v>223</v>
      </c>
      <c r="C16061" s="76" t="s">
        <v>842</v>
      </c>
      <c r="D16061" t="s">
        <v>980</v>
      </c>
      <c r="E16061" s="82">
        <v>10</v>
      </c>
      <c r="F16061" t="s">
        <v>973</v>
      </c>
      <c r="G16061" s="83">
        <v>43455</v>
      </c>
      <c r="I16061">
        <v>2018</v>
      </c>
    </row>
    <row r="16062" spans="1:9" x14ac:dyDescent="0.25">
      <c r="A16062" t="s">
        <v>972</v>
      </c>
      <c r="B16062" t="s">
        <v>118</v>
      </c>
      <c r="C16062" s="76" t="s">
        <v>842</v>
      </c>
      <c r="D16062" t="s">
        <v>980</v>
      </c>
      <c r="E16062" s="82">
        <v>5</v>
      </c>
      <c r="F16062" t="s">
        <v>973</v>
      </c>
      <c r="G16062" s="83">
        <v>43411</v>
      </c>
      <c r="I16062">
        <v>2018</v>
      </c>
    </row>
    <row r="16063" spans="1:9" x14ac:dyDescent="0.25">
      <c r="A16063" t="s">
        <v>972</v>
      </c>
      <c r="B16063" t="s">
        <v>239</v>
      </c>
      <c r="C16063" s="76" t="s">
        <v>842</v>
      </c>
      <c r="D16063" t="s">
        <v>980</v>
      </c>
      <c r="E16063" s="82">
        <v>6</v>
      </c>
      <c r="F16063" t="s">
        <v>973</v>
      </c>
      <c r="G16063" s="83">
        <v>43663</v>
      </c>
      <c r="I16063">
        <v>2019</v>
      </c>
    </row>
    <row r="16064" spans="1:9" x14ac:dyDescent="0.25">
      <c r="A16064" t="s">
        <v>972</v>
      </c>
      <c r="B16064" t="s">
        <v>232</v>
      </c>
      <c r="C16064" s="76" t="s">
        <v>842</v>
      </c>
      <c r="D16064" t="s">
        <v>980</v>
      </c>
      <c r="E16064" s="82">
        <v>9</v>
      </c>
      <c r="F16064" t="s">
        <v>973</v>
      </c>
      <c r="G16064" s="83">
        <v>43376</v>
      </c>
      <c r="I16064">
        <v>2018</v>
      </c>
    </row>
    <row r="16065" spans="1:9" x14ac:dyDescent="0.25">
      <c r="A16065" t="s">
        <v>972</v>
      </c>
      <c r="B16065" t="s">
        <v>257</v>
      </c>
      <c r="C16065" s="76" t="s">
        <v>842</v>
      </c>
      <c r="D16065" t="s">
        <v>980</v>
      </c>
      <c r="E16065" s="82">
        <v>7.6</v>
      </c>
      <c r="F16065" t="s">
        <v>973</v>
      </c>
      <c r="G16065" s="83">
        <v>43374</v>
      </c>
      <c r="I16065">
        <v>2018</v>
      </c>
    </row>
    <row r="16066" spans="1:9" x14ac:dyDescent="0.25">
      <c r="A16066" t="s">
        <v>972</v>
      </c>
      <c r="B16066" t="s">
        <v>279</v>
      </c>
      <c r="C16066" s="76" t="s">
        <v>842</v>
      </c>
      <c r="D16066" t="s">
        <v>980</v>
      </c>
      <c r="E16066" s="82">
        <v>4</v>
      </c>
      <c r="F16066" t="s">
        <v>973</v>
      </c>
      <c r="G16066" s="83">
        <v>43411</v>
      </c>
      <c r="I16066">
        <v>2018</v>
      </c>
    </row>
    <row r="16067" spans="1:9" x14ac:dyDescent="0.25">
      <c r="A16067" t="s">
        <v>972</v>
      </c>
      <c r="B16067" t="s">
        <v>248</v>
      </c>
      <c r="C16067" s="76" t="s">
        <v>842</v>
      </c>
      <c r="D16067" t="s">
        <v>980</v>
      </c>
      <c r="E16067" s="82">
        <v>6</v>
      </c>
      <c r="F16067" t="s">
        <v>973</v>
      </c>
      <c r="G16067" s="83">
        <v>43468</v>
      </c>
      <c r="I16067">
        <v>2019</v>
      </c>
    </row>
    <row r="16068" spans="1:9" x14ac:dyDescent="0.25">
      <c r="A16068" t="s">
        <v>972</v>
      </c>
      <c r="B16068" t="s">
        <v>233</v>
      </c>
      <c r="C16068" s="76" t="s">
        <v>842</v>
      </c>
      <c r="D16068" t="s">
        <v>980</v>
      </c>
      <c r="E16068" s="82">
        <v>10.6</v>
      </c>
      <c r="F16068" t="s">
        <v>973</v>
      </c>
      <c r="G16068" s="83">
        <v>43705</v>
      </c>
      <c r="I16068">
        <v>2019</v>
      </c>
    </row>
    <row r="16069" spans="1:9" x14ac:dyDescent="0.25">
      <c r="A16069" t="s">
        <v>972</v>
      </c>
      <c r="B16069" t="s">
        <v>240</v>
      </c>
      <c r="C16069" s="76" t="s">
        <v>842</v>
      </c>
      <c r="D16069" t="s">
        <v>980</v>
      </c>
      <c r="E16069" s="82">
        <v>7.6</v>
      </c>
      <c r="F16069" t="s">
        <v>973</v>
      </c>
      <c r="G16069" s="83">
        <v>43397</v>
      </c>
      <c r="I16069">
        <v>2018</v>
      </c>
    </row>
    <row r="16070" spans="1:9" x14ac:dyDescent="0.25">
      <c r="A16070" t="s">
        <v>972</v>
      </c>
      <c r="B16070" t="s">
        <v>133</v>
      </c>
      <c r="C16070" s="76" t="s">
        <v>842</v>
      </c>
      <c r="D16070" t="s">
        <v>980</v>
      </c>
      <c r="E16070" s="82">
        <v>12</v>
      </c>
      <c r="F16070" t="s">
        <v>973</v>
      </c>
      <c r="G16070" s="83">
        <v>43390</v>
      </c>
      <c r="I16070">
        <v>2018</v>
      </c>
    </row>
    <row r="16071" spans="1:9" x14ac:dyDescent="0.25">
      <c r="A16071" t="s">
        <v>972</v>
      </c>
      <c r="B16071" t="s">
        <v>213</v>
      </c>
      <c r="C16071" s="76" t="s">
        <v>842</v>
      </c>
      <c r="D16071" t="s">
        <v>980</v>
      </c>
      <c r="E16071" s="82">
        <v>5</v>
      </c>
      <c r="F16071" t="s">
        <v>973</v>
      </c>
      <c r="G16071" s="83">
        <v>43483</v>
      </c>
      <c r="I16071">
        <v>2019</v>
      </c>
    </row>
    <row r="16072" spans="1:9" x14ac:dyDescent="0.25">
      <c r="A16072" t="s">
        <v>972</v>
      </c>
      <c r="B16072" t="s">
        <v>63</v>
      </c>
      <c r="C16072" s="76" t="s">
        <v>842</v>
      </c>
      <c r="D16072" t="s">
        <v>980</v>
      </c>
      <c r="E16072" s="82">
        <v>3.8</v>
      </c>
      <c r="F16072" t="s">
        <v>973</v>
      </c>
      <c r="G16072" s="83">
        <v>43374</v>
      </c>
      <c r="I16072">
        <v>2018</v>
      </c>
    </row>
    <row r="16073" spans="1:9" x14ac:dyDescent="0.25">
      <c r="A16073" t="s">
        <v>972</v>
      </c>
      <c r="B16073" t="s">
        <v>30</v>
      </c>
      <c r="C16073" s="76" t="s">
        <v>842</v>
      </c>
      <c r="D16073" t="s">
        <v>980</v>
      </c>
      <c r="E16073" s="82">
        <v>4</v>
      </c>
      <c r="F16073" t="s">
        <v>973</v>
      </c>
      <c r="G16073" s="83">
        <v>43383</v>
      </c>
      <c r="I16073">
        <v>2018</v>
      </c>
    </row>
    <row r="16074" spans="1:9" x14ac:dyDescent="0.25">
      <c r="A16074" t="s">
        <v>972</v>
      </c>
      <c r="B16074" t="s">
        <v>278</v>
      </c>
      <c r="C16074" s="76" t="s">
        <v>842</v>
      </c>
      <c r="D16074" t="s">
        <v>980</v>
      </c>
      <c r="E16074" s="82">
        <v>7.6</v>
      </c>
      <c r="F16074" t="s">
        <v>973</v>
      </c>
      <c r="G16074" s="83">
        <v>43390</v>
      </c>
      <c r="I16074">
        <v>2018</v>
      </c>
    </row>
    <row r="16075" spans="1:9" x14ac:dyDescent="0.25">
      <c r="A16075" t="s">
        <v>972</v>
      </c>
      <c r="B16075" t="s">
        <v>281</v>
      </c>
      <c r="C16075" s="76" t="s">
        <v>842</v>
      </c>
      <c r="D16075" t="s">
        <v>980</v>
      </c>
      <c r="E16075" s="82">
        <v>7.6</v>
      </c>
      <c r="F16075" t="s">
        <v>973</v>
      </c>
      <c r="G16075" s="83">
        <v>43424</v>
      </c>
      <c r="I16075">
        <v>2018</v>
      </c>
    </row>
    <row r="16076" spans="1:9" x14ac:dyDescent="0.25">
      <c r="A16076" t="s">
        <v>972</v>
      </c>
      <c r="B16076" t="s">
        <v>112</v>
      </c>
      <c r="C16076" s="76" t="s">
        <v>842</v>
      </c>
      <c r="D16076" t="s">
        <v>980</v>
      </c>
      <c r="E16076" s="82">
        <v>5</v>
      </c>
      <c r="F16076" t="s">
        <v>973</v>
      </c>
      <c r="G16076" s="83">
        <v>43396</v>
      </c>
      <c r="I16076">
        <v>2018</v>
      </c>
    </row>
    <row r="16077" spans="1:9" x14ac:dyDescent="0.25">
      <c r="A16077" t="s">
        <v>972</v>
      </c>
      <c r="B16077" t="s">
        <v>83</v>
      </c>
      <c r="C16077" s="76" t="s">
        <v>842</v>
      </c>
      <c r="D16077" t="s">
        <v>980</v>
      </c>
      <c r="E16077" s="82">
        <v>7.6</v>
      </c>
      <c r="F16077" t="s">
        <v>973</v>
      </c>
      <c r="G16077" s="83">
        <v>43390</v>
      </c>
      <c r="I16077">
        <v>2018</v>
      </c>
    </row>
    <row r="16078" spans="1:9" x14ac:dyDescent="0.25">
      <c r="A16078" t="s">
        <v>972</v>
      </c>
      <c r="B16078" t="s">
        <v>184</v>
      </c>
      <c r="C16078" s="76" t="s">
        <v>842</v>
      </c>
      <c r="D16078" t="s">
        <v>980</v>
      </c>
      <c r="E16078" s="82">
        <v>7.6</v>
      </c>
      <c r="F16078" t="s">
        <v>973</v>
      </c>
      <c r="G16078" s="83">
        <v>43385</v>
      </c>
      <c r="I16078">
        <v>2018</v>
      </c>
    </row>
    <row r="16079" spans="1:9" x14ac:dyDescent="0.25">
      <c r="A16079" t="s">
        <v>972</v>
      </c>
      <c r="B16079" t="s">
        <v>115</v>
      </c>
      <c r="C16079" s="76" t="s">
        <v>842</v>
      </c>
      <c r="D16079" t="s">
        <v>980</v>
      </c>
      <c r="E16079" s="82">
        <v>5</v>
      </c>
      <c r="F16079" t="s">
        <v>973</v>
      </c>
      <c r="G16079" s="83">
        <v>43364</v>
      </c>
      <c r="I16079">
        <v>2018</v>
      </c>
    </row>
    <row r="16080" spans="1:9" x14ac:dyDescent="0.25">
      <c r="A16080" t="s">
        <v>972</v>
      </c>
      <c r="B16080" t="s">
        <v>91</v>
      </c>
      <c r="C16080" s="76" t="s">
        <v>842</v>
      </c>
      <c r="D16080" t="s">
        <v>980</v>
      </c>
      <c r="E16080" s="82">
        <v>6</v>
      </c>
      <c r="F16080" t="s">
        <v>973</v>
      </c>
      <c r="G16080" s="83">
        <v>43420</v>
      </c>
      <c r="I16080">
        <v>2018</v>
      </c>
    </row>
    <row r="16081" spans="1:9" x14ac:dyDescent="0.25">
      <c r="A16081" t="s">
        <v>972</v>
      </c>
      <c r="B16081" t="s">
        <v>242</v>
      </c>
      <c r="C16081" s="76" t="s">
        <v>842</v>
      </c>
      <c r="D16081" t="s">
        <v>980</v>
      </c>
      <c r="E16081" s="82">
        <v>4.4400000000000004</v>
      </c>
      <c r="F16081" t="s">
        <v>973</v>
      </c>
      <c r="G16081" s="83">
        <v>43382</v>
      </c>
      <c r="I16081">
        <v>2018</v>
      </c>
    </row>
    <row r="16082" spans="1:9" x14ac:dyDescent="0.25">
      <c r="A16082" t="s">
        <v>972</v>
      </c>
      <c r="B16082" t="s">
        <v>116</v>
      </c>
      <c r="C16082" s="76" t="s">
        <v>842</v>
      </c>
      <c r="D16082" t="s">
        <v>980</v>
      </c>
      <c r="E16082" s="82">
        <v>11.4</v>
      </c>
      <c r="F16082" t="s">
        <v>973</v>
      </c>
      <c r="G16082" s="83">
        <v>43381</v>
      </c>
      <c r="I16082">
        <v>2018</v>
      </c>
    </row>
    <row r="16083" spans="1:9" x14ac:dyDescent="0.25">
      <c r="A16083" t="s">
        <v>972</v>
      </c>
      <c r="B16083" t="s">
        <v>122</v>
      </c>
      <c r="C16083" s="76" t="s">
        <v>842</v>
      </c>
      <c r="D16083" t="s">
        <v>980</v>
      </c>
      <c r="E16083" s="82">
        <v>3</v>
      </c>
      <c r="F16083" t="s">
        <v>973</v>
      </c>
      <c r="G16083" s="83">
        <v>43684</v>
      </c>
      <c r="I16083">
        <v>2019</v>
      </c>
    </row>
    <row r="16084" spans="1:9" x14ac:dyDescent="0.25">
      <c r="A16084" t="s">
        <v>972</v>
      </c>
      <c r="B16084" t="s">
        <v>275</v>
      </c>
      <c r="C16084" s="76" t="s">
        <v>842</v>
      </c>
      <c r="D16084" t="s">
        <v>980</v>
      </c>
      <c r="E16084" s="82">
        <v>6</v>
      </c>
      <c r="F16084" t="s">
        <v>973</v>
      </c>
      <c r="G16084" s="83">
        <v>43418</v>
      </c>
      <c r="I16084">
        <v>2018</v>
      </c>
    </row>
    <row r="16085" spans="1:9" x14ac:dyDescent="0.25">
      <c r="A16085" t="s">
        <v>972</v>
      </c>
      <c r="B16085" t="s">
        <v>152</v>
      </c>
      <c r="C16085" s="76" t="s">
        <v>842</v>
      </c>
      <c r="D16085" t="s">
        <v>980</v>
      </c>
      <c r="E16085" s="82">
        <v>6.96</v>
      </c>
      <c r="F16085" t="s">
        <v>973</v>
      </c>
      <c r="G16085" s="83">
        <v>43390</v>
      </c>
      <c r="I16085">
        <v>2018</v>
      </c>
    </row>
    <row r="16086" spans="1:9" x14ac:dyDescent="0.25">
      <c r="A16086" t="s">
        <v>972</v>
      </c>
      <c r="B16086" t="s">
        <v>198</v>
      </c>
      <c r="C16086" s="76" t="s">
        <v>842</v>
      </c>
      <c r="D16086" t="s">
        <v>980</v>
      </c>
      <c r="E16086" s="82">
        <v>3.8</v>
      </c>
      <c r="F16086" t="s">
        <v>973</v>
      </c>
      <c r="G16086" s="83">
        <v>43581</v>
      </c>
      <c r="I16086">
        <v>2019</v>
      </c>
    </row>
    <row r="16087" spans="1:9" x14ac:dyDescent="0.25">
      <c r="A16087" t="s">
        <v>972</v>
      </c>
      <c r="B16087" t="s">
        <v>150</v>
      </c>
      <c r="C16087" s="76" t="s">
        <v>842</v>
      </c>
      <c r="D16087" t="s">
        <v>980</v>
      </c>
      <c r="E16087" s="82">
        <v>12</v>
      </c>
      <c r="F16087" t="s">
        <v>973</v>
      </c>
      <c r="G16087" s="83">
        <v>43418</v>
      </c>
      <c r="I16087">
        <v>2018</v>
      </c>
    </row>
    <row r="16088" spans="1:9" x14ac:dyDescent="0.25">
      <c r="A16088" t="s">
        <v>972</v>
      </c>
      <c r="B16088" t="s">
        <v>278</v>
      </c>
      <c r="C16088" s="76" t="s">
        <v>842</v>
      </c>
      <c r="D16088" t="s">
        <v>980</v>
      </c>
      <c r="E16088" s="82">
        <v>5.2</v>
      </c>
      <c r="F16088" t="s">
        <v>973</v>
      </c>
      <c r="G16088" s="83">
        <v>43465</v>
      </c>
      <c r="I16088">
        <v>2018</v>
      </c>
    </row>
    <row r="16089" spans="1:9" x14ac:dyDescent="0.25">
      <c r="A16089" t="s">
        <v>972</v>
      </c>
      <c r="B16089" t="s">
        <v>71</v>
      </c>
      <c r="C16089" s="76" t="s">
        <v>842</v>
      </c>
      <c r="D16089" t="s">
        <v>980</v>
      </c>
      <c r="E16089" s="82">
        <v>10</v>
      </c>
      <c r="F16089" t="s">
        <v>973</v>
      </c>
      <c r="G16089" s="83">
        <v>43510</v>
      </c>
      <c r="I16089">
        <v>2019</v>
      </c>
    </row>
    <row r="16090" spans="1:9" x14ac:dyDescent="0.25">
      <c r="A16090" t="s">
        <v>972</v>
      </c>
      <c r="B16090" t="s">
        <v>118</v>
      </c>
      <c r="C16090" s="76" t="s">
        <v>842</v>
      </c>
      <c r="D16090" t="s">
        <v>980</v>
      </c>
      <c r="E16090" s="82">
        <v>6</v>
      </c>
      <c r="F16090" t="s">
        <v>973</v>
      </c>
      <c r="G16090" s="83">
        <v>43409</v>
      </c>
      <c r="I16090">
        <v>2018</v>
      </c>
    </row>
    <row r="16091" spans="1:9" x14ac:dyDescent="0.25">
      <c r="A16091" t="s">
        <v>972</v>
      </c>
      <c r="B16091" t="s">
        <v>131</v>
      </c>
      <c r="C16091" s="76" t="s">
        <v>842</v>
      </c>
      <c r="D16091" t="s">
        <v>980</v>
      </c>
      <c r="E16091" s="82">
        <v>10.4</v>
      </c>
      <c r="F16091" t="s">
        <v>973</v>
      </c>
      <c r="G16091" s="83">
        <v>43389</v>
      </c>
      <c r="I16091">
        <v>2018</v>
      </c>
    </row>
    <row r="16092" spans="1:9" x14ac:dyDescent="0.25">
      <c r="A16092" t="s">
        <v>972</v>
      </c>
      <c r="B16092" t="s">
        <v>122</v>
      </c>
      <c r="C16092" s="76" t="s">
        <v>842</v>
      </c>
      <c r="D16092" t="s">
        <v>980</v>
      </c>
      <c r="E16092" s="82">
        <v>11.4</v>
      </c>
      <c r="F16092" t="s">
        <v>973</v>
      </c>
      <c r="G16092" s="83">
        <v>43662</v>
      </c>
      <c r="I16092">
        <v>2019</v>
      </c>
    </row>
    <row r="16093" spans="1:9" x14ac:dyDescent="0.25">
      <c r="A16093" t="s">
        <v>972</v>
      </c>
      <c r="B16093" t="s">
        <v>253</v>
      </c>
      <c r="C16093" s="76" t="s">
        <v>842</v>
      </c>
      <c r="D16093" t="s">
        <v>980</v>
      </c>
      <c r="E16093" s="82">
        <v>200</v>
      </c>
      <c r="F16093" t="s">
        <v>973</v>
      </c>
      <c r="G16093" s="83">
        <v>43559</v>
      </c>
      <c r="I16093">
        <v>2019</v>
      </c>
    </row>
    <row r="16094" spans="1:9" x14ac:dyDescent="0.25">
      <c r="A16094" t="s">
        <v>972</v>
      </c>
      <c r="B16094" t="s">
        <v>117</v>
      </c>
      <c r="C16094" s="76" t="s">
        <v>842</v>
      </c>
      <c r="D16094" t="s">
        <v>980</v>
      </c>
      <c r="E16094" s="82">
        <v>7.6</v>
      </c>
      <c r="F16094" t="s">
        <v>973</v>
      </c>
      <c r="G16094" s="83">
        <v>43413</v>
      </c>
      <c r="I16094">
        <v>2018</v>
      </c>
    </row>
    <row r="16095" spans="1:9" x14ac:dyDescent="0.25">
      <c r="A16095" t="s">
        <v>972</v>
      </c>
      <c r="B16095" t="s">
        <v>186</v>
      </c>
      <c r="C16095" s="76" t="s">
        <v>842</v>
      </c>
      <c r="D16095" t="s">
        <v>980</v>
      </c>
      <c r="E16095" s="82">
        <v>7.6</v>
      </c>
      <c r="F16095" t="s">
        <v>973</v>
      </c>
      <c r="G16095" s="83">
        <v>43424</v>
      </c>
      <c r="I16095">
        <v>2018</v>
      </c>
    </row>
    <row r="16096" spans="1:9" x14ac:dyDescent="0.25">
      <c r="A16096" t="s">
        <v>972</v>
      </c>
      <c r="B16096" t="s">
        <v>122</v>
      </c>
      <c r="C16096" s="76" t="s">
        <v>842</v>
      </c>
      <c r="D16096" t="s">
        <v>980</v>
      </c>
      <c r="E16096" s="82">
        <v>6</v>
      </c>
      <c r="F16096" t="s">
        <v>973</v>
      </c>
      <c r="G16096" s="83">
        <v>43412</v>
      </c>
      <c r="I16096">
        <v>2018</v>
      </c>
    </row>
    <row r="16097" spans="1:9" x14ac:dyDescent="0.25">
      <c r="A16097" t="s">
        <v>972</v>
      </c>
      <c r="B16097" t="s">
        <v>64</v>
      </c>
      <c r="C16097" s="76" t="s">
        <v>842</v>
      </c>
      <c r="D16097" t="s">
        <v>980</v>
      </c>
      <c r="E16097" s="82">
        <v>6</v>
      </c>
      <c r="F16097" t="s">
        <v>973</v>
      </c>
      <c r="G16097" s="83">
        <v>43419</v>
      </c>
      <c r="I16097">
        <v>2018</v>
      </c>
    </row>
    <row r="16098" spans="1:9" x14ac:dyDescent="0.25">
      <c r="A16098" t="s">
        <v>972</v>
      </c>
      <c r="B16098" t="s">
        <v>240</v>
      </c>
      <c r="C16098" s="76" t="s">
        <v>842</v>
      </c>
      <c r="D16098" t="s">
        <v>980</v>
      </c>
      <c r="E16098" s="82">
        <v>6</v>
      </c>
      <c r="F16098" t="s">
        <v>973</v>
      </c>
      <c r="G16098" s="83">
        <v>43390</v>
      </c>
      <c r="I16098">
        <v>2018</v>
      </c>
    </row>
    <row r="16099" spans="1:9" x14ac:dyDescent="0.25">
      <c r="A16099" t="s">
        <v>972</v>
      </c>
      <c r="B16099" t="s">
        <v>55</v>
      </c>
      <c r="C16099" s="76" t="s">
        <v>842</v>
      </c>
      <c r="D16099" t="s">
        <v>980</v>
      </c>
      <c r="E16099" s="82">
        <v>11.4</v>
      </c>
      <c r="F16099" t="s">
        <v>973</v>
      </c>
      <c r="G16099" s="83">
        <v>43364</v>
      </c>
      <c r="I16099">
        <v>2018</v>
      </c>
    </row>
    <row r="16100" spans="1:9" x14ac:dyDescent="0.25">
      <c r="A16100" t="s">
        <v>972</v>
      </c>
      <c r="B16100" t="s">
        <v>232</v>
      </c>
      <c r="C16100" s="76" t="s">
        <v>842</v>
      </c>
      <c r="D16100" t="s">
        <v>980</v>
      </c>
      <c r="E16100" s="82">
        <v>9.57</v>
      </c>
      <c r="F16100" t="s">
        <v>973</v>
      </c>
      <c r="G16100" s="83">
        <v>43391</v>
      </c>
      <c r="I16100">
        <v>2018</v>
      </c>
    </row>
    <row r="16101" spans="1:9" x14ac:dyDescent="0.25">
      <c r="A16101" t="s">
        <v>972</v>
      </c>
      <c r="B16101" t="s">
        <v>239</v>
      </c>
      <c r="C16101" s="76" t="s">
        <v>842</v>
      </c>
      <c r="D16101" t="s">
        <v>980</v>
      </c>
      <c r="E16101" s="82">
        <v>10</v>
      </c>
      <c r="F16101" t="s">
        <v>973</v>
      </c>
      <c r="G16101" s="83">
        <v>43411</v>
      </c>
      <c r="I16101">
        <v>2018</v>
      </c>
    </row>
    <row r="16102" spans="1:9" x14ac:dyDescent="0.25">
      <c r="A16102" t="s">
        <v>972</v>
      </c>
      <c r="B16102" t="s">
        <v>30</v>
      </c>
      <c r="C16102" s="76" t="s">
        <v>842</v>
      </c>
      <c r="D16102" t="s">
        <v>980</v>
      </c>
      <c r="E16102" s="82">
        <v>4.5999999999999996</v>
      </c>
      <c r="F16102" t="s">
        <v>973</v>
      </c>
      <c r="G16102" s="83">
        <v>43403</v>
      </c>
      <c r="I16102">
        <v>2018</v>
      </c>
    </row>
    <row r="16103" spans="1:9" x14ac:dyDescent="0.25">
      <c r="A16103" t="s">
        <v>972</v>
      </c>
      <c r="B16103" t="s">
        <v>141</v>
      </c>
      <c r="C16103" s="76" t="s">
        <v>842</v>
      </c>
      <c r="D16103" t="s">
        <v>980</v>
      </c>
      <c r="E16103" s="82">
        <v>10</v>
      </c>
      <c r="F16103" t="s">
        <v>973</v>
      </c>
      <c r="G16103" s="83">
        <v>43642</v>
      </c>
      <c r="I16103">
        <v>2019</v>
      </c>
    </row>
    <row r="16104" spans="1:9" x14ac:dyDescent="0.25">
      <c r="A16104" t="s">
        <v>972</v>
      </c>
      <c r="B16104" t="s">
        <v>110</v>
      </c>
      <c r="C16104" s="76" t="s">
        <v>842</v>
      </c>
      <c r="D16104" t="s">
        <v>980</v>
      </c>
      <c r="E16104" s="82">
        <v>7.6</v>
      </c>
      <c r="F16104" t="s">
        <v>973</v>
      </c>
      <c r="G16104" s="83">
        <v>43362</v>
      </c>
      <c r="I16104">
        <v>2018</v>
      </c>
    </row>
    <row r="16105" spans="1:9" x14ac:dyDescent="0.25">
      <c r="A16105" t="s">
        <v>972</v>
      </c>
      <c r="B16105" t="s">
        <v>63</v>
      </c>
      <c r="C16105" s="76" t="s">
        <v>842</v>
      </c>
      <c r="D16105" t="s">
        <v>980</v>
      </c>
      <c r="E16105" s="82">
        <v>3.8</v>
      </c>
      <c r="F16105" t="s">
        <v>973</v>
      </c>
      <c r="G16105" s="83">
        <v>43378</v>
      </c>
      <c r="I16105">
        <v>2018</v>
      </c>
    </row>
    <row r="16106" spans="1:9" x14ac:dyDescent="0.25">
      <c r="A16106" t="s">
        <v>972</v>
      </c>
      <c r="B16106" t="s">
        <v>246</v>
      </c>
      <c r="C16106" s="76" t="s">
        <v>842</v>
      </c>
      <c r="D16106" t="s">
        <v>980</v>
      </c>
      <c r="E16106" s="82">
        <v>7.6</v>
      </c>
      <c r="F16106" t="s">
        <v>973</v>
      </c>
      <c r="G16106" s="83">
        <v>43451</v>
      </c>
      <c r="I16106">
        <v>2018</v>
      </c>
    </row>
    <row r="16107" spans="1:9" x14ac:dyDescent="0.25">
      <c r="A16107" t="s">
        <v>972</v>
      </c>
      <c r="B16107" t="s">
        <v>219</v>
      </c>
      <c r="C16107" s="76" t="s">
        <v>842</v>
      </c>
      <c r="D16107" t="s">
        <v>980</v>
      </c>
      <c r="E16107" s="82">
        <v>6</v>
      </c>
      <c r="F16107" t="s">
        <v>973</v>
      </c>
      <c r="G16107" s="83">
        <v>43482</v>
      </c>
      <c r="I16107">
        <v>2019</v>
      </c>
    </row>
    <row r="16108" spans="1:9" x14ac:dyDescent="0.25">
      <c r="A16108" t="s">
        <v>972</v>
      </c>
      <c r="B16108" t="s">
        <v>278</v>
      </c>
      <c r="C16108" s="76" t="s">
        <v>842</v>
      </c>
      <c r="D16108" t="s">
        <v>980</v>
      </c>
      <c r="E16108" s="82">
        <v>5</v>
      </c>
      <c r="F16108" t="s">
        <v>973</v>
      </c>
      <c r="G16108" s="83">
        <v>43390</v>
      </c>
      <c r="I16108">
        <v>2018</v>
      </c>
    </row>
    <row r="16109" spans="1:9" x14ac:dyDescent="0.25">
      <c r="A16109" t="s">
        <v>972</v>
      </c>
      <c r="B16109" t="s">
        <v>249</v>
      </c>
      <c r="C16109" s="76" t="s">
        <v>842</v>
      </c>
      <c r="D16109" t="s">
        <v>980</v>
      </c>
      <c r="E16109" s="82">
        <v>5</v>
      </c>
      <c r="F16109" t="s">
        <v>973</v>
      </c>
      <c r="G16109" s="83">
        <v>43420</v>
      </c>
      <c r="I16109">
        <v>2018</v>
      </c>
    </row>
    <row r="16110" spans="1:9" x14ac:dyDescent="0.25">
      <c r="A16110" t="s">
        <v>972</v>
      </c>
      <c r="B16110" t="s">
        <v>240</v>
      </c>
      <c r="C16110" s="76" t="s">
        <v>842</v>
      </c>
      <c r="D16110" t="s">
        <v>980</v>
      </c>
      <c r="E16110" s="82">
        <v>11.4</v>
      </c>
      <c r="F16110" t="s">
        <v>973</v>
      </c>
      <c r="G16110" s="83">
        <v>43437</v>
      </c>
      <c r="I16110">
        <v>2018</v>
      </c>
    </row>
    <row r="16111" spans="1:9" x14ac:dyDescent="0.25">
      <c r="A16111" t="s">
        <v>972</v>
      </c>
      <c r="B16111" t="s">
        <v>276</v>
      </c>
      <c r="C16111" s="76" t="s">
        <v>842</v>
      </c>
      <c r="D16111" t="s">
        <v>980</v>
      </c>
      <c r="E16111" s="82">
        <v>7.6</v>
      </c>
      <c r="F16111" t="s">
        <v>973</v>
      </c>
      <c r="G16111" s="83">
        <v>43420</v>
      </c>
      <c r="I16111">
        <v>2018</v>
      </c>
    </row>
    <row r="16112" spans="1:9" x14ac:dyDescent="0.25">
      <c r="A16112" t="s">
        <v>972</v>
      </c>
      <c r="B16112" t="s">
        <v>223</v>
      </c>
      <c r="C16112" s="76" t="s">
        <v>842</v>
      </c>
      <c r="D16112" t="s">
        <v>980</v>
      </c>
      <c r="E16112" s="82">
        <v>7.6</v>
      </c>
      <c r="F16112" t="s">
        <v>973</v>
      </c>
      <c r="G16112" s="83">
        <v>43437</v>
      </c>
      <c r="I16112">
        <v>2018</v>
      </c>
    </row>
    <row r="16113" spans="1:9" x14ac:dyDescent="0.25">
      <c r="A16113" t="s">
        <v>972</v>
      </c>
      <c r="B16113" t="s">
        <v>272</v>
      </c>
      <c r="C16113" s="76" t="s">
        <v>842</v>
      </c>
      <c r="D16113" t="s">
        <v>980</v>
      </c>
      <c r="E16113" s="82">
        <v>15</v>
      </c>
      <c r="F16113" t="s">
        <v>973</v>
      </c>
      <c r="G16113" s="83">
        <v>43403</v>
      </c>
      <c r="I16113">
        <v>2018</v>
      </c>
    </row>
    <row r="16114" spans="1:9" x14ac:dyDescent="0.25">
      <c r="A16114" t="s">
        <v>972</v>
      </c>
      <c r="B16114" t="s">
        <v>185</v>
      </c>
      <c r="C16114" s="76" t="s">
        <v>842</v>
      </c>
      <c r="D16114" t="s">
        <v>980</v>
      </c>
      <c r="E16114" s="82">
        <v>4.5</v>
      </c>
      <c r="F16114" t="s">
        <v>973</v>
      </c>
      <c r="G16114" s="83">
        <v>43396</v>
      </c>
      <c r="I16114">
        <v>2018</v>
      </c>
    </row>
    <row r="16115" spans="1:9" x14ac:dyDescent="0.25">
      <c r="A16115" t="s">
        <v>972</v>
      </c>
      <c r="B16115" t="s">
        <v>232</v>
      </c>
      <c r="C16115" s="76" t="s">
        <v>842</v>
      </c>
      <c r="D16115" t="s">
        <v>980</v>
      </c>
      <c r="E16115" s="82">
        <v>7</v>
      </c>
      <c r="F16115" t="s">
        <v>973</v>
      </c>
      <c r="G16115" s="83">
        <v>43419</v>
      </c>
      <c r="I16115">
        <v>2018</v>
      </c>
    </row>
    <row r="16116" spans="1:9" x14ac:dyDescent="0.25">
      <c r="A16116" t="s">
        <v>972</v>
      </c>
      <c r="B16116" t="s">
        <v>223</v>
      </c>
      <c r="C16116" s="76" t="s">
        <v>842</v>
      </c>
      <c r="D16116" t="s">
        <v>980</v>
      </c>
      <c r="E16116" s="82">
        <v>5</v>
      </c>
      <c r="F16116" t="s">
        <v>973</v>
      </c>
      <c r="G16116" s="83">
        <v>43574</v>
      </c>
      <c r="I16116">
        <v>2019</v>
      </c>
    </row>
    <row r="16117" spans="1:9" x14ac:dyDescent="0.25">
      <c r="A16117" t="s">
        <v>972</v>
      </c>
      <c r="B16117" t="s">
        <v>281</v>
      </c>
      <c r="C16117" s="76" t="s">
        <v>842</v>
      </c>
      <c r="D16117" t="s">
        <v>980</v>
      </c>
      <c r="E16117" s="82">
        <v>6</v>
      </c>
      <c r="F16117" t="s">
        <v>973</v>
      </c>
      <c r="G16117" s="83">
        <v>43438</v>
      </c>
      <c r="I16117">
        <v>2018</v>
      </c>
    </row>
    <row r="16118" spans="1:9" x14ac:dyDescent="0.25">
      <c r="A16118" t="s">
        <v>972</v>
      </c>
      <c r="B16118" t="s">
        <v>133</v>
      </c>
      <c r="C16118" s="76" t="s">
        <v>842</v>
      </c>
      <c r="D16118" t="s">
        <v>980</v>
      </c>
      <c r="E16118" s="82">
        <v>5</v>
      </c>
      <c r="F16118" t="s">
        <v>973</v>
      </c>
      <c r="G16118" s="83">
        <v>43404</v>
      </c>
      <c r="I16118">
        <v>2018</v>
      </c>
    </row>
    <row r="16119" spans="1:9" x14ac:dyDescent="0.25">
      <c r="A16119" t="s">
        <v>972</v>
      </c>
      <c r="B16119" t="s">
        <v>253</v>
      </c>
      <c r="C16119" s="76" t="s">
        <v>842</v>
      </c>
      <c r="D16119" t="s">
        <v>980</v>
      </c>
      <c r="E16119" s="82">
        <v>7.6</v>
      </c>
      <c r="F16119" t="s">
        <v>973</v>
      </c>
      <c r="G16119" s="83">
        <v>43399</v>
      </c>
      <c r="I16119">
        <v>2018</v>
      </c>
    </row>
    <row r="16120" spans="1:9" x14ac:dyDescent="0.25">
      <c r="A16120" t="s">
        <v>972</v>
      </c>
      <c r="B16120" t="s">
        <v>0</v>
      </c>
      <c r="C16120" s="76" t="s">
        <v>842</v>
      </c>
      <c r="D16120" t="s">
        <v>980</v>
      </c>
      <c r="E16120" s="82">
        <v>5.61</v>
      </c>
      <c r="F16120" t="s">
        <v>973</v>
      </c>
      <c r="G16120" s="83">
        <v>43402</v>
      </c>
      <c r="I16120">
        <v>2018</v>
      </c>
    </row>
    <row r="16121" spans="1:9" x14ac:dyDescent="0.25">
      <c r="A16121" t="s">
        <v>972</v>
      </c>
      <c r="B16121" t="s">
        <v>249</v>
      </c>
      <c r="C16121" s="76" t="s">
        <v>842</v>
      </c>
      <c r="D16121" t="s">
        <v>980</v>
      </c>
      <c r="E16121" s="82">
        <v>6</v>
      </c>
      <c r="F16121" t="s">
        <v>973</v>
      </c>
      <c r="G16121" s="83">
        <v>43392</v>
      </c>
      <c r="I16121">
        <v>2018</v>
      </c>
    </row>
    <row r="16122" spans="1:9" x14ac:dyDescent="0.25">
      <c r="A16122" t="s">
        <v>972</v>
      </c>
      <c r="B16122" t="s">
        <v>273</v>
      </c>
      <c r="C16122" s="76" t="s">
        <v>842</v>
      </c>
      <c r="D16122" t="s">
        <v>980</v>
      </c>
      <c r="E16122" s="82">
        <v>11.4</v>
      </c>
      <c r="F16122" t="s">
        <v>973</v>
      </c>
      <c r="G16122" s="83">
        <v>43599</v>
      </c>
      <c r="I16122">
        <v>2019</v>
      </c>
    </row>
    <row r="16123" spans="1:9" x14ac:dyDescent="0.25">
      <c r="A16123" t="s">
        <v>972</v>
      </c>
      <c r="B16123" t="s">
        <v>277</v>
      </c>
      <c r="C16123" s="76" t="s">
        <v>842</v>
      </c>
      <c r="D16123" t="s">
        <v>980</v>
      </c>
      <c r="E16123" s="82">
        <v>12</v>
      </c>
      <c r="F16123" t="s">
        <v>973</v>
      </c>
      <c r="G16123" s="83">
        <v>43384</v>
      </c>
      <c r="I16123">
        <v>2018</v>
      </c>
    </row>
    <row r="16124" spans="1:9" x14ac:dyDescent="0.25">
      <c r="A16124" t="s">
        <v>972</v>
      </c>
      <c r="B16124" t="s">
        <v>133</v>
      </c>
      <c r="C16124" s="76" t="s">
        <v>842</v>
      </c>
      <c r="D16124" t="s">
        <v>980</v>
      </c>
      <c r="E16124" s="82">
        <v>3.8</v>
      </c>
      <c r="F16124" t="s">
        <v>973</v>
      </c>
      <c r="G16124" s="83">
        <v>43405</v>
      </c>
      <c r="I16124">
        <v>2018</v>
      </c>
    </row>
    <row r="16125" spans="1:9" x14ac:dyDescent="0.25">
      <c r="A16125" t="s">
        <v>972</v>
      </c>
      <c r="B16125" t="s">
        <v>230</v>
      </c>
      <c r="C16125" s="76" t="s">
        <v>842</v>
      </c>
      <c r="D16125" t="s">
        <v>980</v>
      </c>
      <c r="E16125" s="82">
        <v>8.5500000000000007</v>
      </c>
      <c r="F16125" t="s">
        <v>973</v>
      </c>
      <c r="G16125" s="83">
        <v>43747</v>
      </c>
      <c r="I16125">
        <v>2019</v>
      </c>
    </row>
    <row r="16126" spans="1:9" x14ac:dyDescent="0.25">
      <c r="A16126" t="s">
        <v>972</v>
      </c>
      <c r="B16126" t="s">
        <v>23</v>
      </c>
      <c r="C16126" s="76" t="s">
        <v>842</v>
      </c>
      <c r="D16126" t="s">
        <v>980</v>
      </c>
      <c r="E16126" s="82">
        <v>11.4</v>
      </c>
      <c r="F16126" t="s">
        <v>973</v>
      </c>
      <c r="G16126" s="83">
        <v>43686</v>
      </c>
      <c r="I16126">
        <v>2019</v>
      </c>
    </row>
    <row r="16127" spans="1:9" x14ac:dyDescent="0.25">
      <c r="A16127" t="s">
        <v>972</v>
      </c>
      <c r="B16127" t="s">
        <v>277</v>
      </c>
      <c r="C16127" s="76" t="s">
        <v>842</v>
      </c>
      <c r="D16127" t="s">
        <v>980</v>
      </c>
      <c r="E16127" s="82">
        <v>10</v>
      </c>
      <c r="F16127" t="s">
        <v>973</v>
      </c>
      <c r="G16127" s="83">
        <v>43384</v>
      </c>
      <c r="I16127">
        <v>2018</v>
      </c>
    </row>
    <row r="16128" spans="1:9" x14ac:dyDescent="0.25">
      <c r="A16128" t="s">
        <v>972</v>
      </c>
      <c r="B16128" t="s">
        <v>122</v>
      </c>
      <c r="C16128" s="76" t="s">
        <v>842</v>
      </c>
      <c r="D16128" t="s">
        <v>980</v>
      </c>
      <c r="E16128" s="82">
        <v>30</v>
      </c>
      <c r="F16128" t="s">
        <v>973</v>
      </c>
      <c r="G16128" s="83">
        <v>43398</v>
      </c>
      <c r="I16128">
        <v>2018</v>
      </c>
    </row>
    <row r="16129" spans="1:9" x14ac:dyDescent="0.25">
      <c r="A16129" t="s">
        <v>972</v>
      </c>
      <c r="B16129" t="s">
        <v>253</v>
      </c>
      <c r="C16129" s="76" t="s">
        <v>842</v>
      </c>
      <c r="D16129" t="s">
        <v>980</v>
      </c>
      <c r="E16129" s="82">
        <v>3.42</v>
      </c>
      <c r="F16129" t="s">
        <v>973</v>
      </c>
      <c r="G16129" s="83">
        <v>39778</v>
      </c>
      <c r="I16129">
        <v>2008</v>
      </c>
    </row>
    <row r="16130" spans="1:9" x14ac:dyDescent="0.25">
      <c r="A16130" t="s">
        <v>972</v>
      </c>
      <c r="B16130" t="s">
        <v>144</v>
      </c>
      <c r="C16130" s="76" t="s">
        <v>842</v>
      </c>
      <c r="D16130" t="s">
        <v>980</v>
      </c>
      <c r="E16130" s="82">
        <v>7</v>
      </c>
      <c r="F16130" t="s">
        <v>973</v>
      </c>
      <c r="G16130" s="83">
        <v>43364</v>
      </c>
      <c r="I16130">
        <v>2018</v>
      </c>
    </row>
    <row r="16131" spans="1:9" x14ac:dyDescent="0.25">
      <c r="A16131" t="s">
        <v>972</v>
      </c>
      <c r="B16131" t="s">
        <v>222</v>
      </c>
      <c r="C16131" s="76" t="s">
        <v>842</v>
      </c>
      <c r="D16131" t="s">
        <v>980</v>
      </c>
      <c r="E16131" s="82">
        <v>7.6</v>
      </c>
      <c r="F16131" t="s">
        <v>973</v>
      </c>
      <c r="G16131" s="83">
        <v>43614</v>
      </c>
      <c r="I16131">
        <v>2019</v>
      </c>
    </row>
    <row r="16132" spans="1:9" x14ac:dyDescent="0.25">
      <c r="A16132" t="s">
        <v>972</v>
      </c>
      <c r="B16132" t="s">
        <v>122</v>
      </c>
      <c r="C16132" s="76" t="s">
        <v>842</v>
      </c>
      <c r="D16132" t="s">
        <v>980</v>
      </c>
      <c r="E16132" s="82">
        <v>7.6</v>
      </c>
      <c r="F16132" t="s">
        <v>973</v>
      </c>
      <c r="G16132" s="83">
        <v>43637</v>
      </c>
      <c r="I16132">
        <v>2019</v>
      </c>
    </row>
    <row r="16133" spans="1:9" x14ac:dyDescent="0.25">
      <c r="A16133" t="s">
        <v>972</v>
      </c>
      <c r="B16133" t="s">
        <v>239</v>
      </c>
      <c r="C16133" s="76" t="s">
        <v>842</v>
      </c>
      <c r="D16133" t="s">
        <v>980</v>
      </c>
      <c r="E16133" s="82">
        <v>6</v>
      </c>
      <c r="F16133" t="s">
        <v>973</v>
      </c>
      <c r="G16133" s="83">
        <v>43621</v>
      </c>
      <c r="I16133">
        <v>2019</v>
      </c>
    </row>
    <row r="16134" spans="1:9" x14ac:dyDescent="0.25">
      <c r="A16134" t="s">
        <v>972</v>
      </c>
      <c r="B16134" t="s">
        <v>172</v>
      </c>
      <c r="C16134" s="76" t="s">
        <v>842</v>
      </c>
      <c r="D16134" t="s">
        <v>980</v>
      </c>
      <c r="E16134" s="82">
        <v>15</v>
      </c>
      <c r="F16134" t="s">
        <v>973</v>
      </c>
      <c r="G16134" s="83">
        <v>43608</v>
      </c>
      <c r="I16134">
        <v>2019</v>
      </c>
    </row>
    <row r="16135" spans="1:9" x14ac:dyDescent="0.25">
      <c r="A16135" t="s">
        <v>972</v>
      </c>
      <c r="B16135" t="s">
        <v>247</v>
      </c>
      <c r="C16135" s="76" t="s">
        <v>842</v>
      </c>
      <c r="D16135" t="s">
        <v>980</v>
      </c>
      <c r="E16135" s="82">
        <v>10</v>
      </c>
      <c r="F16135" t="s">
        <v>973</v>
      </c>
      <c r="G16135" s="83">
        <v>43378</v>
      </c>
      <c r="I16135">
        <v>2018</v>
      </c>
    </row>
    <row r="16136" spans="1:9" x14ac:dyDescent="0.25">
      <c r="A16136" t="s">
        <v>972</v>
      </c>
      <c r="B16136" t="s">
        <v>171</v>
      </c>
      <c r="C16136" s="76" t="s">
        <v>842</v>
      </c>
      <c r="D16136" t="s">
        <v>980</v>
      </c>
      <c r="E16136" s="82">
        <v>6.35</v>
      </c>
      <c r="F16136" t="s">
        <v>973</v>
      </c>
      <c r="G16136" s="83">
        <v>40344</v>
      </c>
      <c r="I16136">
        <v>2010</v>
      </c>
    </row>
    <row r="16137" spans="1:9" x14ac:dyDescent="0.25">
      <c r="A16137" t="s">
        <v>972</v>
      </c>
      <c r="B16137" t="s">
        <v>244</v>
      </c>
      <c r="C16137" s="76" t="s">
        <v>842</v>
      </c>
      <c r="D16137" t="s">
        <v>980</v>
      </c>
      <c r="E16137" s="82">
        <v>3.6</v>
      </c>
      <c r="F16137" t="s">
        <v>973</v>
      </c>
      <c r="G16137" s="83">
        <v>43368</v>
      </c>
      <c r="I16137">
        <v>2018</v>
      </c>
    </row>
    <row r="16138" spans="1:9" x14ac:dyDescent="0.25">
      <c r="A16138" t="s">
        <v>972</v>
      </c>
      <c r="B16138" t="s">
        <v>281</v>
      </c>
      <c r="C16138" s="76" t="s">
        <v>842</v>
      </c>
      <c r="D16138" t="s">
        <v>980</v>
      </c>
      <c r="E16138" s="82">
        <v>500</v>
      </c>
      <c r="F16138" t="s">
        <v>973</v>
      </c>
      <c r="G16138" s="83">
        <v>43825</v>
      </c>
      <c r="I16138">
        <v>2019</v>
      </c>
    </row>
    <row r="16139" spans="1:9" x14ac:dyDescent="0.25">
      <c r="A16139" t="s">
        <v>972</v>
      </c>
      <c r="B16139" t="s">
        <v>127</v>
      </c>
      <c r="C16139" s="76" t="s">
        <v>842</v>
      </c>
      <c r="D16139" t="s">
        <v>980</v>
      </c>
      <c r="E16139" s="82">
        <v>7.6</v>
      </c>
      <c r="F16139" t="s">
        <v>973</v>
      </c>
      <c r="G16139" s="83">
        <v>43392</v>
      </c>
      <c r="I16139">
        <v>2018</v>
      </c>
    </row>
    <row r="16140" spans="1:9" x14ac:dyDescent="0.25">
      <c r="A16140" t="s">
        <v>972</v>
      </c>
      <c r="B16140" t="s">
        <v>112</v>
      </c>
      <c r="C16140" s="76" t="s">
        <v>842</v>
      </c>
      <c r="D16140" t="s">
        <v>980</v>
      </c>
      <c r="E16140" s="82">
        <v>5</v>
      </c>
      <c r="F16140" t="s">
        <v>973</v>
      </c>
      <c r="G16140" s="83">
        <v>43396</v>
      </c>
      <c r="I16140">
        <v>2018</v>
      </c>
    </row>
    <row r="16141" spans="1:9" x14ac:dyDescent="0.25">
      <c r="A16141" t="s">
        <v>972</v>
      </c>
      <c r="B16141" t="s">
        <v>171</v>
      </c>
      <c r="C16141" s="76" t="s">
        <v>842</v>
      </c>
      <c r="D16141" t="s">
        <v>980</v>
      </c>
      <c r="E16141" s="82">
        <v>15</v>
      </c>
      <c r="F16141" t="s">
        <v>973</v>
      </c>
      <c r="G16141" s="83">
        <v>43469</v>
      </c>
      <c r="I16141">
        <v>2019</v>
      </c>
    </row>
    <row r="16142" spans="1:9" x14ac:dyDescent="0.25">
      <c r="A16142" t="s">
        <v>972</v>
      </c>
      <c r="B16142" t="s">
        <v>276</v>
      </c>
      <c r="C16142" s="76" t="s">
        <v>842</v>
      </c>
      <c r="D16142" t="s">
        <v>980</v>
      </c>
      <c r="E16142" s="82">
        <v>5</v>
      </c>
      <c r="F16142" t="s">
        <v>973</v>
      </c>
      <c r="G16142" s="83">
        <v>43390</v>
      </c>
      <c r="I16142">
        <v>2018</v>
      </c>
    </row>
    <row r="16143" spans="1:9" x14ac:dyDescent="0.25">
      <c r="A16143" t="s">
        <v>972</v>
      </c>
      <c r="B16143" t="s">
        <v>252</v>
      </c>
      <c r="C16143" s="76" t="s">
        <v>842</v>
      </c>
      <c r="D16143" t="s">
        <v>980</v>
      </c>
      <c r="E16143" s="82">
        <v>7.6</v>
      </c>
      <c r="F16143" t="s">
        <v>973</v>
      </c>
      <c r="G16143" s="83">
        <v>43374</v>
      </c>
      <c r="I16143">
        <v>2018</v>
      </c>
    </row>
    <row r="16144" spans="1:9" x14ac:dyDescent="0.25">
      <c r="A16144" t="s">
        <v>972</v>
      </c>
      <c r="B16144" t="s">
        <v>95</v>
      </c>
      <c r="C16144" s="76" t="s">
        <v>842</v>
      </c>
      <c r="D16144" t="s">
        <v>980</v>
      </c>
      <c r="E16144" s="82">
        <v>6</v>
      </c>
      <c r="F16144" t="s">
        <v>973</v>
      </c>
      <c r="G16144" s="83">
        <v>43390</v>
      </c>
      <c r="I16144">
        <v>2018</v>
      </c>
    </row>
    <row r="16145" spans="1:9" x14ac:dyDescent="0.25">
      <c r="A16145" t="s">
        <v>972</v>
      </c>
      <c r="B16145" t="s">
        <v>100</v>
      </c>
      <c r="C16145" s="76" t="s">
        <v>842</v>
      </c>
      <c r="D16145" t="s">
        <v>980</v>
      </c>
      <c r="E16145" s="82">
        <v>10</v>
      </c>
      <c r="F16145" t="s">
        <v>973</v>
      </c>
      <c r="G16145" s="83">
        <v>43392</v>
      </c>
      <c r="I16145">
        <v>2018</v>
      </c>
    </row>
    <row r="16146" spans="1:9" x14ac:dyDescent="0.25">
      <c r="A16146" t="s">
        <v>972</v>
      </c>
      <c r="B16146" t="s">
        <v>173</v>
      </c>
      <c r="C16146" s="76" t="s">
        <v>842</v>
      </c>
      <c r="D16146" t="s">
        <v>980</v>
      </c>
      <c r="E16146" s="82">
        <v>7.6</v>
      </c>
      <c r="F16146" t="s">
        <v>973</v>
      </c>
      <c r="G16146" s="83">
        <v>43451</v>
      </c>
      <c r="I16146">
        <v>2018</v>
      </c>
    </row>
    <row r="16147" spans="1:9" x14ac:dyDescent="0.25">
      <c r="A16147" t="s">
        <v>972</v>
      </c>
      <c r="B16147" t="s">
        <v>241</v>
      </c>
      <c r="C16147" s="76" t="s">
        <v>842</v>
      </c>
      <c r="D16147" t="s">
        <v>980</v>
      </c>
      <c r="E16147" s="82">
        <v>11.4</v>
      </c>
      <c r="F16147" t="s">
        <v>973</v>
      </c>
      <c r="G16147" s="83">
        <v>43390</v>
      </c>
      <c r="I16147">
        <v>2018</v>
      </c>
    </row>
    <row r="16148" spans="1:9" x14ac:dyDescent="0.25">
      <c r="A16148" t="s">
        <v>972</v>
      </c>
      <c r="B16148" t="s">
        <v>223</v>
      </c>
      <c r="C16148" s="76" t="s">
        <v>842</v>
      </c>
      <c r="D16148" t="s">
        <v>980</v>
      </c>
      <c r="E16148" s="82">
        <v>6</v>
      </c>
      <c r="F16148" t="s">
        <v>973</v>
      </c>
      <c r="G16148" s="83">
        <v>43423</v>
      </c>
      <c r="I16148">
        <v>2018</v>
      </c>
    </row>
    <row r="16149" spans="1:9" x14ac:dyDescent="0.25">
      <c r="A16149" t="s">
        <v>972</v>
      </c>
      <c r="B16149" t="s">
        <v>125</v>
      </c>
      <c r="C16149" s="76" t="s">
        <v>842</v>
      </c>
      <c r="D16149" t="s">
        <v>980</v>
      </c>
      <c r="E16149" s="82">
        <v>17.600000000000001</v>
      </c>
      <c r="F16149" t="s">
        <v>973</v>
      </c>
      <c r="G16149" s="83">
        <v>43383</v>
      </c>
      <c r="I16149">
        <v>2018</v>
      </c>
    </row>
    <row r="16150" spans="1:9" x14ac:dyDescent="0.25">
      <c r="A16150" t="s">
        <v>972</v>
      </c>
      <c r="B16150" t="s">
        <v>241</v>
      </c>
      <c r="C16150" s="76" t="s">
        <v>842</v>
      </c>
      <c r="D16150" t="s">
        <v>980</v>
      </c>
      <c r="E16150" s="82">
        <v>6</v>
      </c>
      <c r="F16150" t="s">
        <v>973</v>
      </c>
      <c r="G16150" s="83">
        <v>43398</v>
      </c>
      <c r="I16150">
        <v>2018</v>
      </c>
    </row>
    <row r="16151" spans="1:9" x14ac:dyDescent="0.25">
      <c r="A16151" t="s">
        <v>972</v>
      </c>
      <c r="B16151" t="s">
        <v>173</v>
      </c>
      <c r="C16151" s="76" t="s">
        <v>842</v>
      </c>
      <c r="D16151" t="s">
        <v>980</v>
      </c>
      <c r="E16151" s="82">
        <v>7.6</v>
      </c>
      <c r="F16151" t="s">
        <v>973</v>
      </c>
      <c r="G16151" s="83">
        <v>43476</v>
      </c>
      <c r="I16151">
        <v>2019</v>
      </c>
    </row>
    <row r="16152" spans="1:9" x14ac:dyDescent="0.25">
      <c r="A16152" t="s">
        <v>972</v>
      </c>
      <c r="B16152" t="s">
        <v>83</v>
      </c>
      <c r="C16152" s="76" t="s">
        <v>842</v>
      </c>
      <c r="D16152" t="s">
        <v>980</v>
      </c>
      <c r="E16152" s="82">
        <v>7.6</v>
      </c>
      <c r="F16152" t="s">
        <v>973</v>
      </c>
      <c r="G16152" s="83">
        <v>43438</v>
      </c>
      <c r="I16152">
        <v>2018</v>
      </c>
    </row>
    <row r="16153" spans="1:9" x14ac:dyDescent="0.25">
      <c r="A16153" t="s">
        <v>972</v>
      </c>
      <c r="B16153" t="s">
        <v>278</v>
      </c>
      <c r="C16153" s="76" t="s">
        <v>842</v>
      </c>
      <c r="D16153" t="s">
        <v>980</v>
      </c>
      <c r="E16153" s="82">
        <v>3.6</v>
      </c>
      <c r="F16153" t="s">
        <v>973</v>
      </c>
      <c r="G16153" s="83">
        <v>43425</v>
      </c>
      <c r="I16153">
        <v>2018</v>
      </c>
    </row>
    <row r="16154" spans="1:9" x14ac:dyDescent="0.25">
      <c r="A16154" t="s">
        <v>972</v>
      </c>
      <c r="B16154" t="s">
        <v>115</v>
      </c>
      <c r="C16154" s="76" t="s">
        <v>842</v>
      </c>
      <c r="D16154" t="s">
        <v>980</v>
      </c>
      <c r="E16154" s="82">
        <v>4</v>
      </c>
      <c r="F16154" t="s">
        <v>973</v>
      </c>
      <c r="G16154" s="83">
        <v>43403</v>
      </c>
      <c r="I16154">
        <v>2018</v>
      </c>
    </row>
    <row r="16155" spans="1:9" x14ac:dyDescent="0.25">
      <c r="A16155" t="s">
        <v>972</v>
      </c>
      <c r="B16155" t="s">
        <v>130</v>
      </c>
      <c r="C16155" s="76" t="s">
        <v>842</v>
      </c>
      <c r="D16155" t="s">
        <v>980</v>
      </c>
      <c r="E16155" s="82">
        <v>7.6</v>
      </c>
      <c r="F16155" t="s">
        <v>973</v>
      </c>
      <c r="G16155" s="83">
        <v>43411</v>
      </c>
      <c r="I16155">
        <v>2018</v>
      </c>
    </row>
    <row r="16156" spans="1:9" x14ac:dyDescent="0.25">
      <c r="A16156" t="s">
        <v>972</v>
      </c>
      <c r="B16156" t="s">
        <v>116</v>
      </c>
      <c r="C16156" s="76" t="s">
        <v>842</v>
      </c>
      <c r="D16156" t="s">
        <v>980</v>
      </c>
      <c r="E16156" s="82">
        <v>6</v>
      </c>
      <c r="F16156" t="s">
        <v>973</v>
      </c>
      <c r="G16156" s="83">
        <v>43451</v>
      </c>
      <c r="I16156">
        <v>2018</v>
      </c>
    </row>
    <row r="16157" spans="1:9" x14ac:dyDescent="0.25">
      <c r="A16157" t="s">
        <v>972</v>
      </c>
      <c r="B16157" t="s">
        <v>243</v>
      </c>
      <c r="C16157" s="76" t="s">
        <v>842</v>
      </c>
      <c r="D16157" t="s">
        <v>980</v>
      </c>
      <c r="E16157" s="82">
        <v>6.49</v>
      </c>
      <c r="F16157" t="s">
        <v>973</v>
      </c>
      <c r="G16157" s="83">
        <v>43487</v>
      </c>
      <c r="I16157">
        <v>2019</v>
      </c>
    </row>
    <row r="16158" spans="1:9" x14ac:dyDescent="0.25">
      <c r="A16158" t="s">
        <v>972</v>
      </c>
      <c r="B16158" t="s">
        <v>249</v>
      </c>
      <c r="C16158" s="76" t="s">
        <v>842</v>
      </c>
      <c r="D16158" t="s">
        <v>980</v>
      </c>
      <c r="E16158" s="82">
        <v>43.3</v>
      </c>
      <c r="F16158" t="s">
        <v>973</v>
      </c>
      <c r="G16158" s="83">
        <v>43501</v>
      </c>
      <c r="I16158">
        <v>2019</v>
      </c>
    </row>
    <row r="16159" spans="1:9" x14ac:dyDescent="0.25">
      <c r="A16159" t="s">
        <v>972</v>
      </c>
      <c r="B16159" t="s">
        <v>106</v>
      </c>
      <c r="C16159" s="76" t="s">
        <v>842</v>
      </c>
      <c r="D16159" t="s">
        <v>980</v>
      </c>
      <c r="E16159" s="82">
        <v>5</v>
      </c>
      <c r="F16159" t="s">
        <v>973</v>
      </c>
      <c r="G16159" s="83">
        <v>43368</v>
      </c>
      <c r="I16159">
        <v>2018</v>
      </c>
    </row>
    <row r="16160" spans="1:9" x14ac:dyDescent="0.25">
      <c r="A16160" t="s">
        <v>972</v>
      </c>
      <c r="B16160" t="s">
        <v>200</v>
      </c>
      <c r="C16160" s="76" t="s">
        <v>842</v>
      </c>
      <c r="D16160" t="s">
        <v>980</v>
      </c>
      <c r="E16160" s="82">
        <v>9.2799999999999994</v>
      </c>
      <c r="F16160" t="s">
        <v>973</v>
      </c>
      <c r="G16160" s="83">
        <v>43375</v>
      </c>
      <c r="I16160">
        <v>2018</v>
      </c>
    </row>
    <row r="16161" spans="1:9" x14ac:dyDescent="0.25">
      <c r="A16161" t="s">
        <v>972</v>
      </c>
      <c r="B16161" t="s">
        <v>246</v>
      </c>
      <c r="C16161" s="76" t="s">
        <v>842</v>
      </c>
      <c r="D16161" t="s">
        <v>980</v>
      </c>
      <c r="E16161" s="82">
        <v>18</v>
      </c>
      <c r="F16161" t="s">
        <v>973</v>
      </c>
      <c r="G16161" s="83">
        <v>43430</v>
      </c>
      <c r="I16161">
        <v>2018</v>
      </c>
    </row>
    <row r="16162" spans="1:9" x14ac:dyDescent="0.25">
      <c r="A16162" t="s">
        <v>972</v>
      </c>
      <c r="B16162" t="s">
        <v>122</v>
      </c>
      <c r="C16162" s="76" t="s">
        <v>842</v>
      </c>
      <c r="D16162" t="s">
        <v>980</v>
      </c>
      <c r="E16162" s="82">
        <v>3</v>
      </c>
      <c r="F16162" t="s">
        <v>973</v>
      </c>
      <c r="G16162" s="83">
        <v>43676</v>
      </c>
      <c r="I16162">
        <v>2019</v>
      </c>
    </row>
    <row r="16163" spans="1:9" x14ac:dyDescent="0.25">
      <c r="A16163" t="s">
        <v>972</v>
      </c>
      <c r="B16163" t="s">
        <v>3</v>
      </c>
      <c r="C16163" s="76" t="s">
        <v>842</v>
      </c>
      <c r="D16163" t="s">
        <v>980</v>
      </c>
      <c r="E16163" s="82">
        <v>10</v>
      </c>
      <c r="F16163" t="s">
        <v>973</v>
      </c>
      <c r="G16163" s="83">
        <v>43391</v>
      </c>
      <c r="I16163">
        <v>2018</v>
      </c>
    </row>
    <row r="16164" spans="1:9" x14ac:dyDescent="0.25">
      <c r="A16164" t="s">
        <v>972</v>
      </c>
      <c r="B16164" t="s">
        <v>109</v>
      </c>
      <c r="C16164" s="76" t="s">
        <v>842</v>
      </c>
      <c r="D16164" t="s">
        <v>980</v>
      </c>
      <c r="E16164" s="82">
        <v>6</v>
      </c>
      <c r="F16164" t="s">
        <v>973</v>
      </c>
      <c r="G16164" s="83">
        <v>43465</v>
      </c>
      <c r="I16164">
        <v>2018</v>
      </c>
    </row>
    <row r="16165" spans="1:9" x14ac:dyDescent="0.25">
      <c r="A16165" t="s">
        <v>972</v>
      </c>
      <c r="B16165" t="s">
        <v>193</v>
      </c>
      <c r="C16165" s="76" t="s">
        <v>842</v>
      </c>
      <c r="D16165" t="s">
        <v>980</v>
      </c>
      <c r="E16165" s="82">
        <v>7.7</v>
      </c>
      <c r="F16165" t="s">
        <v>973</v>
      </c>
      <c r="G16165" s="83">
        <v>43504</v>
      </c>
      <c r="I16165">
        <v>2019</v>
      </c>
    </row>
    <row r="16166" spans="1:9" x14ac:dyDescent="0.25">
      <c r="A16166" t="s">
        <v>972</v>
      </c>
      <c r="B16166" t="s">
        <v>179</v>
      </c>
      <c r="C16166" s="76" t="s">
        <v>842</v>
      </c>
      <c r="D16166" t="s">
        <v>980</v>
      </c>
      <c r="E16166" s="82">
        <v>5</v>
      </c>
      <c r="F16166" t="s">
        <v>973</v>
      </c>
      <c r="G16166" s="83">
        <v>43398</v>
      </c>
      <c r="I16166">
        <v>2018</v>
      </c>
    </row>
    <row r="16167" spans="1:9" x14ac:dyDescent="0.25">
      <c r="A16167" t="s">
        <v>972</v>
      </c>
      <c r="B16167" t="s">
        <v>128</v>
      </c>
      <c r="C16167" s="76" t="s">
        <v>842</v>
      </c>
      <c r="D16167" t="s">
        <v>980</v>
      </c>
      <c r="E16167" s="82">
        <v>7.6</v>
      </c>
      <c r="F16167" t="s">
        <v>973</v>
      </c>
      <c r="G16167" s="83">
        <v>43567</v>
      </c>
      <c r="I16167">
        <v>2019</v>
      </c>
    </row>
    <row r="16168" spans="1:9" x14ac:dyDescent="0.25">
      <c r="A16168" t="s">
        <v>972</v>
      </c>
      <c r="B16168" t="s">
        <v>248</v>
      </c>
      <c r="C16168" s="76" t="s">
        <v>842</v>
      </c>
      <c r="D16168" t="s">
        <v>980</v>
      </c>
      <c r="E16168" s="82">
        <v>10</v>
      </c>
      <c r="F16168" t="s">
        <v>973</v>
      </c>
      <c r="G16168" s="83">
        <v>43399</v>
      </c>
      <c r="I16168">
        <v>2018</v>
      </c>
    </row>
    <row r="16169" spans="1:9" x14ac:dyDescent="0.25">
      <c r="A16169" t="s">
        <v>972</v>
      </c>
      <c r="B16169" t="s">
        <v>92</v>
      </c>
      <c r="C16169" s="76" t="s">
        <v>842</v>
      </c>
      <c r="D16169" t="s">
        <v>980</v>
      </c>
      <c r="E16169" s="82">
        <v>6</v>
      </c>
      <c r="F16169" t="s">
        <v>973</v>
      </c>
      <c r="G16169" s="83">
        <v>43404</v>
      </c>
      <c r="I16169">
        <v>2018</v>
      </c>
    </row>
    <row r="16170" spans="1:9" x14ac:dyDescent="0.25">
      <c r="A16170" t="s">
        <v>972</v>
      </c>
      <c r="B16170" t="s">
        <v>11</v>
      </c>
      <c r="C16170" s="76" t="s">
        <v>842</v>
      </c>
      <c r="D16170" t="s">
        <v>980</v>
      </c>
      <c r="E16170" s="82">
        <v>19</v>
      </c>
      <c r="F16170" t="s">
        <v>973</v>
      </c>
      <c r="G16170" s="83">
        <v>43586</v>
      </c>
      <c r="I16170">
        <v>2019</v>
      </c>
    </row>
    <row r="16171" spans="1:9" x14ac:dyDescent="0.25">
      <c r="A16171" t="s">
        <v>972</v>
      </c>
      <c r="B16171" t="s">
        <v>2</v>
      </c>
      <c r="C16171" s="76" t="s">
        <v>842</v>
      </c>
      <c r="D16171" t="s">
        <v>980</v>
      </c>
      <c r="E16171" s="82">
        <v>10</v>
      </c>
      <c r="F16171" t="s">
        <v>973</v>
      </c>
      <c r="G16171" s="83">
        <v>43437</v>
      </c>
      <c r="I16171">
        <v>2018</v>
      </c>
    </row>
    <row r="16172" spans="1:9" x14ac:dyDescent="0.25">
      <c r="A16172" t="s">
        <v>972</v>
      </c>
      <c r="B16172" t="s">
        <v>115</v>
      </c>
      <c r="C16172" s="76" t="s">
        <v>842</v>
      </c>
      <c r="D16172" t="s">
        <v>980</v>
      </c>
      <c r="E16172" s="82">
        <v>7.6</v>
      </c>
      <c r="F16172" t="s">
        <v>973</v>
      </c>
      <c r="G16172" s="83">
        <v>43488</v>
      </c>
      <c r="I16172">
        <v>2019</v>
      </c>
    </row>
    <row r="16173" spans="1:9" x14ac:dyDescent="0.25">
      <c r="A16173" t="s">
        <v>972</v>
      </c>
      <c r="B16173" t="s">
        <v>124</v>
      </c>
      <c r="C16173" s="76" t="s">
        <v>842</v>
      </c>
      <c r="D16173" t="s">
        <v>980</v>
      </c>
      <c r="E16173" s="82">
        <v>5</v>
      </c>
      <c r="F16173" t="s">
        <v>973</v>
      </c>
      <c r="G16173" s="83">
        <v>43403</v>
      </c>
      <c r="I16173">
        <v>2018</v>
      </c>
    </row>
    <row r="16174" spans="1:9" x14ac:dyDescent="0.25">
      <c r="A16174" t="s">
        <v>972</v>
      </c>
      <c r="B16174" t="s">
        <v>104</v>
      </c>
      <c r="C16174" s="76" t="s">
        <v>842</v>
      </c>
      <c r="D16174" t="s">
        <v>980</v>
      </c>
      <c r="E16174" s="82">
        <v>11</v>
      </c>
      <c r="F16174" t="s">
        <v>973</v>
      </c>
      <c r="G16174" s="83">
        <v>43398</v>
      </c>
      <c r="I16174">
        <v>2018</v>
      </c>
    </row>
    <row r="16175" spans="1:9" x14ac:dyDescent="0.25">
      <c r="A16175" t="s">
        <v>972</v>
      </c>
      <c r="B16175" t="s">
        <v>136</v>
      </c>
      <c r="C16175" s="76" t="s">
        <v>842</v>
      </c>
      <c r="D16175" t="s">
        <v>980</v>
      </c>
      <c r="E16175" s="82">
        <v>3</v>
      </c>
      <c r="F16175" t="s">
        <v>973</v>
      </c>
      <c r="G16175" s="83">
        <v>43405</v>
      </c>
      <c r="I16175">
        <v>2018</v>
      </c>
    </row>
    <row r="16176" spans="1:9" x14ac:dyDescent="0.25">
      <c r="A16176" t="s">
        <v>972</v>
      </c>
      <c r="B16176" t="s">
        <v>209</v>
      </c>
      <c r="C16176" s="76" t="s">
        <v>842</v>
      </c>
      <c r="D16176" t="s">
        <v>980</v>
      </c>
      <c r="E16176" s="82">
        <v>8.85</v>
      </c>
      <c r="F16176" t="s">
        <v>973</v>
      </c>
      <c r="G16176" s="83">
        <v>43391</v>
      </c>
      <c r="I16176">
        <v>2018</v>
      </c>
    </row>
    <row r="16177" spans="1:9" x14ac:dyDescent="0.25">
      <c r="A16177" t="s">
        <v>972</v>
      </c>
      <c r="B16177" t="s">
        <v>144</v>
      </c>
      <c r="C16177" s="76" t="s">
        <v>842</v>
      </c>
      <c r="D16177" t="s">
        <v>980</v>
      </c>
      <c r="E16177" s="82">
        <v>7.6</v>
      </c>
      <c r="F16177" t="s">
        <v>973</v>
      </c>
      <c r="G16177" s="83">
        <v>43500</v>
      </c>
      <c r="I16177">
        <v>2019</v>
      </c>
    </row>
    <row r="16178" spans="1:9" x14ac:dyDescent="0.25">
      <c r="A16178" t="s">
        <v>972</v>
      </c>
      <c r="B16178" t="s">
        <v>79</v>
      </c>
      <c r="C16178" s="76" t="s">
        <v>842</v>
      </c>
      <c r="D16178" t="s">
        <v>980</v>
      </c>
      <c r="E16178" s="82">
        <v>16.809999999999999</v>
      </c>
      <c r="F16178" t="s">
        <v>973</v>
      </c>
      <c r="G16178" s="83">
        <v>43518</v>
      </c>
      <c r="I16178">
        <v>2019</v>
      </c>
    </row>
    <row r="16179" spans="1:9" x14ac:dyDescent="0.25">
      <c r="A16179" t="s">
        <v>972</v>
      </c>
      <c r="B16179" t="s">
        <v>249</v>
      </c>
      <c r="C16179" s="76" t="s">
        <v>842</v>
      </c>
      <c r="D16179" t="s">
        <v>980</v>
      </c>
      <c r="E16179" s="82">
        <v>7.6</v>
      </c>
      <c r="F16179" t="s">
        <v>973</v>
      </c>
      <c r="G16179" s="83">
        <v>43761</v>
      </c>
      <c r="I16179">
        <v>2019</v>
      </c>
    </row>
    <row r="16180" spans="1:9" x14ac:dyDescent="0.25">
      <c r="A16180" t="s">
        <v>972</v>
      </c>
      <c r="B16180" t="s">
        <v>95</v>
      </c>
      <c r="C16180" s="76" t="s">
        <v>842</v>
      </c>
      <c r="D16180" t="s">
        <v>980</v>
      </c>
      <c r="E16180" s="82">
        <v>7.6</v>
      </c>
      <c r="F16180" t="s">
        <v>973</v>
      </c>
      <c r="G16180" s="83">
        <v>43602</v>
      </c>
      <c r="I16180">
        <v>2019</v>
      </c>
    </row>
    <row r="16181" spans="1:9" x14ac:dyDescent="0.25">
      <c r="A16181" t="s">
        <v>972</v>
      </c>
      <c r="B16181" t="s">
        <v>275</v>
      </c>
      <c r="C16181" s="76" t="s">
        <v>842</v>
      </c>
      <c r="D16181" t="s">
        <v>980</v>
      </c>
      <c r="E16181" s="82">
        <v>11.4</v>
      </c>
      <c r="F16181" t="s">
        <v>973</v>
      </c>
      <c r="G16181" s="83">
        <v>43413</v>
      </c>
      <c r="I16181">
        <v>2018</v>
      </c>
    </row>
    <row r="16182" spans="1:9" x14ac:dyDescent="0.25">
      <c r="A16182" t="s">
        <v>972</v>
      </c>
      <c r="B16182" t="s">
        <v>200</v>
      </c>
      <c r="C16182" s="76" t="s">
        <v>842</v>
      </c>
      <c r="D16182" t="s">
        <v>980</v>
      </c>
      <c r="E16182" s="82">
        <v>8.64</v>
      </c>
      <c r="F16182" t="s">
        <v>973</v>
      </c>
      <c r="G16182" s="83">
        <v>43502</v>
      </c>
      <c r="I16182">
        <v>2019</v>
      </c>
    </row>
    <row r="16183" spans="1:9" x14ac:dyDescent="0.25">
      <c r="A16183" t="s">
        <v>972</v>
      </c>
      <c r="B16183" t="s">
        <v>153</v>
      </c>
      <c r="C16183" s="76" t="s">
        <v>842</v>
      </c>
      <c r="D16183" t="s">
        <v>980</v>
      </c>
      <c r="E16183" s="82">
        <v>5</v>
      </c>
      <c r="F16183" t="s">
        <v>973</v>
      </c>
      <c r="G16183" s="83">
        <v>43437</v>
      </c>
      <c r="I16183">
        <v>2018</v>
      </c>
    </row>
    <row r="16184" spans="1:9" x14ac:dyDescent="0.25">
      <c r="A16184" t="s">
        <v>972</v>
      </c>
      <c r="B16184" t="s">
        <v>229</v>
      </c>
      <c r="C16184" s="76" t="s">
        <v>842</v>
      </c>
      <c r="D16184" t="s">
        <v>980</v>
      </c>
      <c r="E16184" s="82">
        <v>7.6</v>
      </c>
      <c r="F16184" t="s">
        <v>973</v>
      </c>
      <c r="G16184" s="83">
        <v>43419</v>
      </c>
      <c r="I16184">
        <v>2018</v>
      </c>
    </row>
    <row r="16185" spans="1:9" x14ac:dyDescent="0.25">
      <c r="A16185" t="s">
        <v>972</v>
      </c>
      <c r="B16185" t="s">
        <v>147</v>
      </c>
      <c r="C16185" s="76" t="s">
        <v>842</v>
      </c>
      <c r="D16185" t="s">
        <v>980</v>
      </c>
      <c r="E16185" s="82">
        <v>5</v>
      </c>
      <c r="F16185" t="s">
        <v>973</v>
      </c>
      <c r="G16185" s="83">
        <v>43465</v>
      </c>
      <c r="I16185">
        <v>2018</v>
      </c>
    </row>
    <row r="16186" spans="1:9" x14ac:dyDescent="0.25">
      <c r="A16186" t="s">
        <v>972</v>
      </c>
      <c r="B16186" t="s">
        <v>71</v>
      </c>
      <c r="C16186" s="76" t="s">
        <v>842</v>
      </c>
      <c r="D16186" t="s">
        <v>980</v>
      </c>
      <c r="E16186" s="82">
        <v>10</v>
      </c>
      <c r="F16186" t="s">
        <v>973</v>
      </c>
      <c r="G16186" s="83">
        <v>43454</v>
      </c>
      <c r="I16186">
        <v>2018</v>
      </c>
    </row>
    <row r="16187" spans="1:9" x14ac:dyDescent="0.25">
      <c r="A16187" t="s">
        <v>972</v>
      </c>
      <c r="B16187" t="s">
        <v>241</v>
      </c>
      <c r="C16187" s="76" t="s">
        <v>842</v>
      </c>
      <c r="D16187" t="s">
        <v>980</v>
      </c>
      <c r="E16187" s="82">
        <v>4.5999999999999996</v>
      </c>
      <c r="F16187" t="s">
        <v>973</v>
      </c>
      <c r="G16187" s="83">
        <v>43510</v>
      </c>
      <c r="I16187">
        <v>2019</v>
      </c>
    </row>
    <row r="16188" spans="1:9" x14ac:dyDescent="0.25">
      <c r="A16188" t="s">
        <v>972</v>
      </c>
      <c r="B16188" t="s">
        <v>186</v>
      </c>
      <c r="C16188" s="76" t="s">
        <v>842</v>
      </c>
      <c r="D16188" t="s">
        <v>980</v>
      </c>
      <c r="E16188" s="82">
        <v>10</v>
      </c>
      <c r="F16188" t="s">
        <v>973</v>
      </c>
      <c r="G16188" s="83">
        <v>43469</v>
      </c>
      <c r="I16188">
        <v>2019</v>
      </c>
    </row>
    <row r="16189" spans="1:9" x14ac:dyDescent="0.25">
      <c r="A16189" t="s">
        <v>972</v>
      </c>
      <c r="B16189" t="s">
        <v>186</v>
      </c>
      <c r="C16189" s="76" t="s">
        <v>842</v>
      </c>
      <c r="D16189" t="s">
        <v>980</v>
      </c>
      <c r="E16189" s="82">
        <v>6</v>
      </c>
      <c r="F16189" t="s">
        <v>973</v>
      </c>
      <c r="G16189" s="83">
        <v>43403</v>
      </c>
      <c r="I16189">
        <v>2018</v>
      </c>
    </row>
    <row r="16190" spans="1:9" x14ac:dyDescent="0.25">
      <c r="A16190" t="s">
        <v>972</v>
      </c>
      <c r="B16190" t="s">
        <v>242</v>
      </c>
      <c r="C16190" s="76" t="s">
        <v>842</v>
      </c>
      <c r="D16190" t="s">
        <v>980</v>
      </c>
      <c r="E16190" s="82">
        <v>7.6</v>
      </c>
      <c r="F16190" t="s">
        <v>973</v>
      </c>
      <c r="G16190" s="83">
        <v>43403</v>
      </c>
      <c r="I16190">
        <v>2018</v>
      </c>
    </row>
    <row r="16191" spans="1:9" x14ac:dyDescent="0.25">
      <c r="A16191" t="s">
        <v>972</v>
      </c>
      <c r="B16191" t="s">
        <v>88</v>
      </c>
      <c r="C16191" s="76" t="s">
        <v>842</v>
      </c>
      <c r="D16191" t="s">
        <v>980</v>
      </c>
      <c r="E16191" s="82">
        <v>8.32</v>
      </c>
      <c r="F16191" t="s">
        <v>973</v>
      </c>
      <c r="G16191" s="83">
        <v>43712</v>
      </c>
      <c r="I16191">
        <v>2019</v>
      </c>
    </row>
    <row r="16192" spans="1:9" x14ac:dyDescent="0.25">
      <c r="A16192" t="s">
        <v>972</v>
      </c>
      <c r="B16192" t="s">
        <v>66</v>
      </c>
      <c r="C16192" s="76" t="s">
        <v>842</v>
      </c>
      <c r="D16192" t="s">
        <v>980</v>
      </c>
      <c r="E16192" s="82">
        <v>6</v>
      </c>
      <c r="F16192" t="s">
        <v>973</v>
      </c>
      <c r="G16192" s="83">
        <v>43419</v>
      </c>
      <c r="I16192">
        <v>2018</v>
      </c>
    </row>
    <row r="16193" spans="1:9" x14ac:dyDescent="0.25">
      <c r="A16193" t="s">
        <v>972</v>
      </c>
      <c r="B16193" t="s">
        <v>71</v>
      </c>
      <c r="C16193" s="76" t="s">
        <v>842</v>
      </c>
      <c r="D16193" t="s">
        <v>980</v>
      </c>
      <c r="E16193" s="82">
        <v>7.6</v>
      </c>
      <c r="F16193" t="s">
        <v>973</v>
      </c>
      <c r="G16193" s="83">
        <v>43488</v>
      </c>
      <c r="I16193">
        <v>2019</v>
      </c>
    </row>
    <row r="16194" spans="1:9" x14ac:dyDescent="0.25">
      <c r="A16194" t="s">
        <v>972</v>
      </c>
      <c r="B16194" t="s">
        <v>251</v>
      </c>
      <c r="C16194" s="76" t="s">
        <v>842</v>
      </c>
      <c r="D16194" t="s">
        <v>980</v>
      </c>
      <c r="E16194" s="82">
        <v>7.6</v>
      </c>
      <c r="F16194" t="s">
        <v>973</v>
      </c>
      <c r="G16194" s="83">
        <v>43399</v>
      </c>
      <c r="I16194">
        <v>2018</v>
      </c>
    </row>
    <row r="16195" spans="1:9" x14ac:dyDescent="0.25">
      <c r="A16195" t="s">
        <v>972</v>
      </c>
      <c r="B16195" t="s">
        <v>139</v>
      </c>
      <c r="C16195" s="76" t="s">
        <v>842</v>
      </c>
      <c r="D16195" t="s">
        <v>980</v>
      </c>
      <c r="E16195" s="82">
        <v>11.4</v>
      </c>
      <c r="F16195" t="s">
        <v>973</v>
      </c>
      <c r="G16195" s="83">
        <v>43444</v>
      </c>
      <c r="I16195">
        <v>2018</v>
      </c>
    </row>
    <row r="16196" spans="1:9" x14ac:dyDescent="0.25">
      <c r="A16196" t="s">
        <v>972</v>
      </c>
      <c r="B16196" t="s">
        <v>223</v>
      </c>
      <c r="C16196" s="76" t="s">
        <v>842</v>
      </c>
      <c r="D16196" t="s">
        <v>980</v>
      </c>
      <c r="E16196" s="82">
        <v>3</v>
      </c>
      <c r="F16196" t="s">
        <v>973</v>
      </c>
      <c r="G16196" s="83">
        <v>43444</v>
      </c>
      <c r="I16196">
        <v>2018</v>
      </c>
    </row>
    <row r="16197" spans="1:9" x14ac:dyDescent="0.25">
      <c r="A16197" t="s">
        <v>972</v>
      </c>
      <c r="B16197" t="s">
        <v>119</v>
      </c>
      <c r="C16197" s="76" t="s">
        <v>842</v>
      </c>
      <c r="D16197" t="s">
        <v>980</v>
      </c>
      <c r="E16197" s="82">
        <v>5</v>
      </c>
      <c r="F16197" t="s">
        <v>973</v>
      </c>
      <c r="G16197" s="83">
        <v>43647</v>
      </c>
      <c r="I16197">
        <v>2019</v>
      </c>
    </row>
    <row r="16198" spans="1:9" x14ac:dyDescent="0.25">
      <c r="A16198" t="s">
        <v>972</v>
      </c>
      <c r="B16198" t="s">
        <v>213</v>
      </c>
      <c r="C16198" s="76" t="s">
        <v>842</v>
      </c>
      <c r="D16198" t="s">
        <v>980</v>
      </c>
      <c r="E16198" s="82">
        <v>10.029999999999999</v>
      </c>
      <c r="F16198" t="s">
        <v>973</v>
      </c>
      <c r="G16198" s="83">
        <v>43437</v>
      </c>
      <c r="I16198">
        <v>2018</v>
      </c>
    </row>
    <row r="16199" spans="1:9" x14ac:dyDescent="0.25">
      <c r="A16199" t="s">
        <v>972</v>
      </c>
      <c r="B16199" t="s">
        <v>136</v>
      </c>
      <c r="C16199" s="76" t="s">
        <v>842</v>
      </c>
      <c r="D16199" t="s">
        <v>980</v>
      </c>
      <c r="E16199" s="82">
        <v>6</v>
      </c>
      <c r="F16199" t="s">
        <v>973</v>
      </c>
      <c r="G16199" s="83">
        <v>43420</v>
      </c>
      <c r="I16199">
        <v>2018</v>
      </c>
    </row>
    <row r="16200" spans="1:9" x14ac:dyDescent="0.25">
      <c r="A16200" t="s">
        <v>972</v>
      </c>
      <c r="B16200" t="s">
        <v>278</v>
      </c>
      <c r="C16200" s="76" t="s">
        <v>842</v>
      </c>
      <c r="D16200" t="s">
        <v>980</v>
      </c>
      <c r="E16200" s="82">
        <v>4</v>
      </c>
      <c r="F16200" t="s">
        <v>973</v>
      </c>
      <c r="G16200" s="83">
        <v>43497</v>
      </c>
      <c r="I16200">
        <v>2019</v>
      </c>
    </row>
    <row r="16201" spans="1:9" x14ac:dyDescent="0.25">
      <c r="A16201" t="s">
        <v>972</v>
      </c>
      <c r="B16201" t="s">
        <v>115</v>
      </c>
      <c r="C16201" s="76" t="s">
        <v>842</v>
      </c>
      <c r="D16201" t="s">
        <v>980</v>
      </c>
      <c r="E16201" s="82">
        <v>5</v>
      </c>
      <c r="F16201" t="s">
        <v>973</v>
      </c>
      <c r="G16201" s="83">
        <v>43446</v>
      </c>
      <c r="I16201">
        <v>2018</v>
      </c>
    </row>
    <row r="16202" spans="1:9" x14ac:dyDescent="0.25">
      <c r="A16202" t="s">
        <v>972</v>
      </c>
      <c r="B16202" t="s">
        <v>15</v>
      </c>
      <c r="C16202" s="76" t="s">
        <v>842</v>
      </c>
      <c r="D16202" t="s">
        <v>980</v>
      </c>
      <c r="E16202" s="82">
        <v>10</v>
      </c>
      <c r="F16202" t="s">
        <v>973</v>
      </c>
      <c r="G16202" s="83">
        <v>43412</v>
      </c>
      <c r="I16202">
        <v>2018</v>
      </c>
    </row>
    <row r="16203" spans="1:9" x14ac:dyDescent="0.25">
      <c r="A16203" t="s">
        <v>972</v>
      </c>
      <c r="B16203" t="s">
        <v>106</v>
      </c>
      <c r="C16203" s="76" t="s">
        <v>842</v>
      </c>
      <c r="D16203" t="s">
        <v>980</v>
      </c>
      <c r="E16203" s="82">
        <v>7.6</v>
      </c>
      <c r="F16203" t="s">
        <v>973</v>
      </c>
      <c r="G16203" s="83">
        <v>43412</v>
      </c>
      <c r="I16203">
        <v>2018</v>
      </c>
    </row>
    <row r="16204" spans="1:9" x14ac:dyDescent="0.25">
      <c r="A16204" t="s">
        <v>972</v>
      </c>
      <c r="B16204" t="s">
        <v>15</v>
      </c>
      <c r="C16204" s="76" t="s">
        <v>842</v>
      </c>
      <c r="D16204" t="s">
        <v>980</v>
      </c>
      <c r="E16204" s="82">
        <v>5</v>
      </c>
      <c r="F16204" t="s">
        <v>973</v>
      </c>
      <c r="G16204" s="83">
        <v>43413</v>
      </c>
      <c r="I16204">
        <v>2018</v>
      </c>
    </row>
    <row r="16205" spans="1:9" x14ac:dyDescent="0.25">
      <c r="A16205" t="s">
        <v>972</v>
      </c>
      <c r="B16205" t="s">
        <v>246</v>
      </c>
      <c r="C16205" s="76" t="s">
        <v>842</v>
      </c>
      <c r="D16205" t="s">
        <v>980</v>
      </c>
      <c r="E16205" s="82">
        <v>6</v>
      </c>
      <c r="F16205" t="s">
        <v>973</v>
      </c>
      <c r="G16205" s="83">
        <v>43425</v>
      </c>
      <c r="I16205">
        <v>2018</v>
      </c>
    </row>
    <row r="16206" spans="1:9" x14ac:dyDescent="0.25">
      <c r="A16206" t="s">
        <v>972</v>
      </c>
      <c r="B16206" t="s">
        <v>80</v>
      </c>
      <c r="C16206" s="76" t="s">
        <v>842</v>
      </c>
      <c r="D16206" t="s">
        <v>980</v>
      </c>
      <c r="E16206" s="82">
        <v>13.6</v>
      </c>
      <c r="F16206" t="s">
        <v>973</v>
      </c>
      <c r="G16206" s="83">
        <v>43439</v>
      </c>
      <c r="I16206">
        <v>2018</v>
      </c>
    </row>
    <row r="16207" spans="1:9" x14ac:dyDescent="0.25">
      <c r="A16207" t="s">
        <v>972</v>
      </c>
      <c r="B16207" t="s">
        <v>278</v>
      </c>
      <c r="C16207" s="76" t="s">
        <v>842</v>
      </c>
      <c r="D16207" t="s">
        <v>980</v>
      </c>
      <c r="E16207" s="82">
        <v>20</v>
      </c>
      <c r="F16207" t="s">
        <v>973</v>
      </c>
      <c r="G16207" s="83">
        <v>43580</v>
      </c>
      <c r="I16207">
        <v>2019</v>
      </c>
    </row>
    <row r="16208" spans="1:9" x14ac:dyDescent="0.25">
      <c r="A16208" t="s">
        <v>972</v>
      </c>
      <c r="B16208" t="s">
        <v>281</v>
      </c>
      <c r="C16208" s="76" t="s">
        <v>842</v>
      </c>
      <c r="D16208" t="s">
        <v>980</v>
      </c>
      <c r="E16208" s="82">
        <v>4.5999999999999996</v>
      </c>
      <c r="F16208" t="s">
        <v>973</v>
      </c>
      <c r="G16208" s="83">
        <v>43437</v>
      </c>
      <c r="I16208">
        <v>2018</v>
      </c>
    </row>
    <row r="16209" spans="1:9" x14ac:dyDescent="0.25">
      <c r="A16209" t="s">
        <v>972</v>
      </c>
      <c r="B16209" t="s">
        <v>79</v>
      </c>
      <c r="C16209" s="76" t="s">
        <v>842</v>
      </c>
      <c r="D16209" t="s">
        <v>980</v>
      </c>
      <c r="E16209" s="82">
        <v>11.6</v>
      </c>
      <c r="F16209" t="s">
        <v>973</v>
      </c>
      <c r="G16209" s="83">
        <v>43626</v>
      </c>
      <c r="I16209">
        <v>2019</v>
      </c>
    </row>
    <row r="16210" spans="1:9" x14ac:dyDescent="0.25">
      <c r="A16210" t="s">
        <v>972</v>
      </c>
      <c r="B16210" t="s">
        <v>130</v>
      </c>
      <c r="C16210" s="76" t="s">
        <v>842</v>
      </c>
      <c r="D16210" t="s">
        <v>980</v>
      </c>
      <c r="E16210" s="82">
        <v>12</v>
      </c>
      <c r="F16210" t="s">
        <v>973</v>
      </c>
      <c r="G16210" s="83">
        <v>43460</v>
      </c>
      <c r="I16210">
        <v>2018</v>
      </c>
    </row>
    <row r="16211" spans="1:9" x14ac:dyDescent="0.25">
      <c r="A16211" t="s">
        <v>972</v>
      </c>
      <c r="B16211" t="s">
        <v>251</v>
      </c>
      <c r="C16211" s="76" t="s">
        <v>842</v>
      </c>
      <c r="D16211" t="s">
        <v>980</v>
      </c>
      <c r="E16211" s="82">
        <v>10</v>
      </c>
      <c r="F16211" t="s">
        <v>973</v>
      </c>
      <c r="G16211" s="83">
        <v>43501</v>
      </c>
      <c r="I16211">
        <v>2019</v>
      </c>
    </row>
    <row r="16212" spans="1:9" x14ac:dyDescent="0.25">
      <c r="A16212" t="s">
        <v>972</v>
      </c>
      <c r="B16212" t="s">
        <v>246</v>
      </c>
      <c r="C16212" s="76" t="s">
        <v>842</v>
      </c>
      <c r="D16212" t="s">
        <v>980</v>
      </c>
      <c r="E16212" s="82">
        <v>3.25</v>
      </c>
      <c r="F16212" t="s">
        <v>973</v>
      </c>
      <c r="G16212" s="83">
        <v>43451</v>
      </c>
      <c r="I16212">
        <v>2018</v>
      </c>
    </row>
    <row r="16213" spans="1:9" x14ac:dyDescent="0.25">
      <c r="A16213" t="s">
        <v>972</v>
      </c>
      <c r="B16213" t="s">
        <v>248</v>
      </c>
      <c r="C16213" s="76" t="s">
        <v>842</v>
      </c>
      <c r="D16213" t="s">
        <v>980</v>
      </c>
      <c r="E16213" s="82">
        <v>3.8</v>
      </c>
      <c r="F16213" t="s">
        <v>973</v>
      </c>
      <c r="G16213" s="83">
        <v>43437</v>
      </c>
      <c r="I16213">
        <v>2018</v>
      </c>
    </row>
    <row r="16214" spans="1:9" x14ac:dyDescent="0.25">
      <c r="A16214" t="s">
        <v>972</v>
      </c>
      <c r="B16214" t="s">
        <v>278</v>
      </c>
      <c r="C16214" s="76" t="s">
        <v>842</v>
      </c>
      <c r="D16214" t="s">
        <v>980</v>
      </c>
      <c r="E16214" s="82">
        <v>7.6</v>
      </c>
      <c r="F16214" t="s">
        <v>973</v>
      </c>
      <c r="G16214" s="83">
        <v>43441</v>
      </c>
      <c r="I16214">
        <v>2018</v>
      </c>
    </row>
    <row r="16215" spans="1:9" x14ac:dyDescent="0.25">
      <c r="A16215" t="s">
        <v>972</v>
      </c>
      <c r="B16215" t="s">
        <v>144</v>
      </c>
      <c r="C16215" s="76" t="s">
        <v>842</v>
      </c>
      <c r="D16215" t="s">
        <v>980</v>
      </c>
      <c r="E16215" s="82">
        <v>6</v>
      </c>
      <c r="F16215" t="s">
        <v>973</v>
      </c>
      <c r="G16215" s="83">
        <v>43385</v>
      </c>
      <c r="I16215">
        <v>2018</v>
      </c>
    </row>
    <row r="16216" spans="1:9" x14ac:dyDescent="0.25">
      <c r="A16216" t="s">
        <v>972</v>
      </c>
      <c r="B16216" t="s">
        <v>233</v>
      </c>
      <c r="C16216" s="76" t="s">
        <v>842</v>
      </c>
      <c r="D16216" t="s">
        <v>980</v>
      </c>
      <c r="E16216" s="82">
        <v>45.6</v>
      </c>
      <c r="F16216" t="s">
        <v>973</v>
      </c>
      <c r="G16216" s="83">
        <v>43469</v>
      </c>
      <c r="I16216">
        <v>2019</v>
      </c>
    </row>
    <row r="16217" spans="1:9" x14ac:dyDescent="0.25">
      <c r="A16217" t="s">
        <v>972</v>
      </c>
      <c r="B16217" t="s">
        <v>122</v>
      </c>
      <c r="C16217" s="76" t="s">
        <v>842</v>
      </c>
      <c r="D16217" t="s">
        <v>980</v>
      </c>
      <c r="E16217" s="82">
        <v>30.8</v>
      </c>
      <c r="F16217" t="s">
        <v>973</v>
      </c>
      <c r="G16217" s="83">
        <v>43753</v>
      </c>
      <c r="I16217">
        <v>2019</v>
      </c>
    </row>
    <row r="16218" spans="1:9" x14ac:dyDescent="0.25">
      <c r="A16218" t="s">
        <v>972</v>
      </c>
      <c r="B16218" t="s">
        <v>177</v>
      </c>
      <c r="C16218" s="76" t="s">
        <v>842</v>
      </c>
      <c r="D16218" t="s">
        <v>980</v>
      </c>
      <c r="E16218" s="82">
        <v>10</v>
      </c>
      <c r="F16218" t="s">
        <v>973</v>
      </c>
      <c r="G16218" s="83">
        <v>43385</v>
      </c>
      <c r="I16218">
        <v>2018</v>
      </c>
    </row>
    <row r="16219" spans="1:9" x14ac:dyDescent="0.25">
      <c r="A16219" t="s">
        <v>972</v>
      </c>
      <c r="B16219" t="s">
        <v>116</v>
      </c>
      <c r="C16219" s="76" t="s">
        <v>842</v>
      </c>
      <c r="D16219" t="s">
        <v>980</v>
      </c>
      <c r="E16219" s="82">
        <v>5</v>
      </c>
      <c r="F16219" t="s">
        <v>973</v>
      </c>
      <c r="G16219" s="83">
        <v>43412</v>
      </c>
      <c r="I16219">
        <v>2018</v>
      </c>
    </row>
    <row r="16220" spans="1:9" x14ac:dyDescent="0.25">
      <c r="A16220" t="s">
        <v>972</v>
      </c>
      <c r="B16220" t="s">
        <v>171</v>
      </c>
      <c r="C16220" s="76" t="s">
        <v>842</v>
      </c>
      <c r="D16220" t="s">
        <v>980</v>
      </c>
      <c r="E16220" s="82">
        <v>15</v>
      </c>
      <c r="F16220" t="s">
        <v>973</v>
      </c>
      <c r="G16220" s="83">
        <v>43396</v>
      </c>
      <c r="I16220">
        <v>2018</v>
      </c>
    </row>
    <row r="16221" spans="1:9" x14ac:dyDescent="0.25">
      <c r="A16221" t="s">
        <v>972</v>
      </c>
      <c r="B16221" t="s">
        <v>15</v>
      </c>
      <c r="C16221" s="76" t="s">
        <v>842</v>
      </c>
      <c r="D16221" t="s">
        <v>980</v>
      </c>
      <c r="E16221" s="82">
        <v>16.399999999999999</v>
      </c>
      <c r="F16221" t="s">
        <v>973</v>
      </c>
      <c r="G16221" s="83">
        <v>43564</v>
      </c>
      <c r="I16221">
        <v>2019</v>
      </c>
    </row>
    <row r="16222" spans="1:9" x14ac:dyDescent="0.25">
      <c r="A16222" t="s">
        <v>972</v>
      </c>
      <c r="B16222" t="s">
        <v>66</v>
      </c>
      <c r="C16222" s="76" t="s">
        <v>842</v>
      </c>
      <c r="D16222" t="s">
        <v>980</v>
      </c>
      <c r="E16222" s="82">
        <v>5</v>
      </c>
      <c r="F16222" t="s">
        <v>973</v>
      </c>
      <c r="G16222" s="83">
        <v>43390</v>
      </c>
      <c r="I16222">
        <v>2018</v>
      </c>
    </row>
    <row r="16223" spans="1:9" x14ac:dyDescent="0.25">
      <c r="A16223" t="s">
        <v>972</v>
      </c>
      <c r="B16223" t="s">
        <v>232</v>
      </c>
      <c r="C16223" s="76" t="s">
        <v>842</v>
      </c>
      <c r="D16223" t="s">
        <v>980</v>
      </c>
      <c r="E16223" s="82">
        <v>5</v>
      </c>
      <c r="F16223" t="s">
        <v>973</v>
      </c>
      <c r="G16223" s="83">
        <v>43405</v>
      </c>
      <c r="I16223">
        <v>2018</v>
      </c>
    </row>
    <row r="16224" spans="1:9" x14ac:dyDescent="0.25">
      <c r="A16224" t="s">
        <v>972</v>
      </c>
      <c r="B16224" t="s">
        <v>276</v>
      </c>
      <c r="C16224" s="76" t="s">
        <v>842</v>
      </c>
      <c r="D16224" t="s">
        <v>980</v>
      </c>
      <c r="E16224" s="82">
        <v>5</v>
      </c>
      <c r="F16224" t="s">
        <v>973</v>
      </c>
      <c r="G16224" s="83">
        <v>43754</v>
      </c>
      <c r="I16224">
        <v>2019</v>
      </c>
    </row>
    <row r="16225" spans="1:9" x14ac:dyDescent="0.25">
      <c r="A16225" t="s">
        <v>972</v>
      </c>
      <c r="B16225" t="s">
        <v>223</v>
      </c>
      <c r="C16225" s="76" t="s">
        <v>842</v>
      </c>
      <c r="D16225" t="s">
        <v>980</v>
      </c>
      <c r="E16225" s="82">
        <v>3.8</v>
      </c>
      <c r="F16225" t="s">
        <v>973</v>
      </c>
      <c r="G16225" s="83">
        <v>43614</v>
      </c>
      <c r="I16225">
        <v>2019</v>
      </c>
    </row>
    <row r="16226" spans="1:9" x14ac:dyDescent="0.25">
      <c r="A16226" t="s">
        <v>972</v>
      </c>
      <c r="B16226" t="s">
        <v>128</v>
      </c>
      <c r="C16226" s="76" t="s">
        <v>842</v>
      </c>
      <c r="D16226" t="s">
        <v>980</v>
      </c>
      <c r="E16226" s="82">
        <v>11.4</v>
      </c>
      <c r="F16226" t="s">
        <v>973</v>
      </c>
      <c r="G16226" s="83">
        <v>43454</v>
      </c>
      <c r="I16226">
        <v>2018</v>
      </c>
    </row>
    <row r="16227" spans="1:9" x14ac:dyDescent="0.25">
      <c r="A16227" t="s">
        <v>972</v>
      </c>
      <c r="B16227" t="s">
        <v>218</v>
      </c>
      <c r="C16227" s="76" t="s">
        <v>842</v>
      </c>
      <c r="D16227" t="s">
        <v>980</v>
      </c>
      <c r="E16227" s="82">
        <v>6</v>
      </c>
      <c r="F16227" t="s">
        <v>973</v>
      </c>
      <c r="G16227" s="83">
        <v>43409</v>
      </c>
      <c r="I16227">
        <v>2018</v>
      </c>
    </row>
    <row r="16228" spans="1:9" x14ac:dyDescent="0.25">
      <c r="A16228" t="s">
        <v>972</v>
      </c>
      <c r="B16228" t="s">
        <v>121</v>
      </c>
      <c r="C16228" s="76" t="s">
        <v>842</v>
      </c>
      <c r="D16228" t="s">
        <v>980</v>
      </c>
      <c r="E16228" s="82">
        <v>7.6</v>
      </c>
      <c r="F16228" t="s">
        <v>973</v>
      </c>
      <c r="G16228" s="83">
        <v>43412</v>
      </c>
      <c r="I16228">
        <v>2018</v>
      </c>
    </row>
    <row r="16229" spans="1:9" x14ac:dyDescent="0.25">
      <c r="A16229" t="s">
        <v>972</v>
      </c>
      <c r="B16229" t="s">
        <v>227</v>
      </c>
      <c r="C16229" s="76" t="s">
        <v>842</v>
      </c>
      <c r="D16229" t="s">
        <v>980</v>
      </c>
      <c r="E16229" s="82">
        <v>6</v>
      </c>
      <c r="F16229" t="s">
        <v>973</v>
      </c>
      <c r="G16229" s="83">
        <v>43420</v>
      </c>
      <c r="I16229">
        <v>2018</v>
      </c>
    </row>
    <row r="16230" spans="1:9" x14ac:dyDescent="0.25">
      <c r="A16230" t="s">
        <v>972</v>
      </c>
      <c r="B16230" t="s">
        <v>9</v>
      </c>
      <c r="C16230" s="76" t="s">
        <v>842</v>
      </c>
      <c r="D16230" t="s">
        <v>980</v>
      </c>
      <c r="E16230" s="82">
        <v>7.6</v>
      </c>
      <c r="F16230" t="s">
        <v>973</v>
      </c>
      <c r="G16230" s="83">
        <v>43502</v>
      </c>
      <c r="I16230">
        <v>2019</v>
      </c>
    </row>
    <row r="16231" spans="1:9" x14ac:dyDescent="0.25">
      <c r="A16231" t="s">
        <v>972</v>
      </c>
      <c r="B16231" t="s">
        <v>177</v>
      </c>
      <c r="C16231" s="76" t="s">
        <v>842</v>
      </c>
      <c r="D16231" t="s">
        <v>980</v>
      </c>
      <c r="E16231" s="82">
        <v>6.5</v>
      </c>
      <c r="F16231" t="s">
        <v>973</v>
      </c>
      <c r="G16231" s="83">
        <v>43441</v>
      </c>
      <c r="I16231">
        <v>2018</v>
      </c>
    </row>
    <row r="16232" spans="1:9" x14ac:dyDescent="0.25">
      <c r="A16232" t="s">
        <v>972</v>
      </c>
      <c r="B16232" t="s">
        <v>141</v>
      </c>
      <c r="C16232" s="76" t="s">
        <v>842</v>
      </c>
      <c r="D16232" t="s">
        <v>980</v>
      </c>
      <c r="E16232" s="82">
        <v>5</v>
      </c>
      <c r="F16232" t="s">
        <v>973</v>
      </c>
      <c r="G16232" s="83">
        <v>43525</v>
      </c>
      <c r="I16232">
        <v>2019</v>
      </c>
    </row>
    <row r="16233" spans="1:9" x14ac:dyDescent="0.25">
      <c r="A16233" t="s">
        <v>972</v>
      </c>
      <c r="B16233" t="s">
        <v>242</v>
      </c>
      <c r="C16233" s="76" t="s">
        <v>842</v>
      </c>
      <c r="D16233" t="s">
        <v>980</v>
      </c>
      <c r="E16233" s="82">
        <v>3.8</v>
      </c>
      <c r="F16233" t="s">
        <v>973</v>
      </c>
      <c r="G16233" s="83">
        <v>43425</v>
      </c>
      <c r="I16233">
        <v>2018</v>
      </c>
    </row>
    <row r="16234" spans="1:9" x14ac:dyDescent="0.25">
      <c r="A16234" t="s">
        <v>972</v>
      </c>
      <c r="B16234" t="s">
        <v>79</v>
      </c>
      <c r="C16234" s="76" t="s">
        <v>842</v>
      </c>
      <c r="D16234" t="s">
        <v>980</v>
      </c>
      <c r="E16234" s="82">
        <v>10</v>
      </c>
      <c r="F16234" t="s">
        <v>973</v>
      </c>
      <c r="G16234" s="83">
        <v>43445</v>
      </c>
      <c r="I16234">
        <v>2018</v>
      </c>
    </row>
    <row r="16235" spans="1:9" x14ac:dyDescent="0.25">
      <c r="A16235" t="s">
        <v>972</v>
      </c>
      <c r="B16235" t="s">
        <v>150</v>
      </c>
      <c r="C16235" s="76" t="s">
        <v>842</v>
      </c>
      <c r="D16235" t="s">
        <v>980</v>
      </c>
      <c r="E16235" s="82">
        <v>12</v>
      </c>
      <c r="F16235" t="s">
        <v>973</v>
      </c>
      <c r="G16235" s="83">
        <v>43675</v>
      </c>
      <c r="I16235">
        <v>2019</v>
      </c>
    </row>
    <row r="16236" spans="1:9" x14ac:dyDescent="0.25">
      <c r="A16236" t="s">
        <v>972</v>
      </c>
      <c r="B16236" t="s">
        <v>63</v>
      </c>
      <c r="C16236" s="76" t="s">
        <v>842</v>
      </c>
      <c r="D16236" t="s">
        <v>980</v>
      </c>
      <c r="E16236" s="82">
        <v>7.6</v>
      </c>
      <c r="F16236" t="s">
        <v>973</v>
      </c>
      <c r="G16236" s="83">
        <v>43609</v>
      </c>
      <c r="I16236">
        <v>2019</v>
      </c>
    </row>
    <row r="16237" spans="1:9" x14ac:dyDescent="0.25">
      <c r="A16237" t="s">
        <v>972</v>
      </c>
      <c r="B16237" t="s">
        <v>243</v>
      </c>
      <c r="C16237" s="76" t="s">
        <v>842</v>
      </c>
      <c r="D16237" t="s">
        <v>980</v>
      </c>
      <c r="E16237" s="82">
        <v>7.67</v>
      </c>
      <c r="F16237" t="s">
        <v>973</v>
      </c>
      <c r="G16237" s="83">
        <v>43455</v>
      </c>
      <c r="I16237">
        <v>2018</v>
      </c>
    </row>
    <row r="16238" spans="1:9" x14ac:dyDescent="0.25">
      <c r="A16238" t="s">
        <v>972</v>
      </c>
      <c r="B16238" t="s">
        <v>122</v>
      </c>
      <c r="C16238" s="76" t="s">
        <v>842</v>
      </c>
      <c r="D16238" t="s">
        <v>980</v>
      </c>
      <c r="E16238" s="82">
        <v>7.6</v>
      </c>
      <c r="F16238" t="s">
        <v>973</v>
      </c>
      <c r="G16238" s="83">
        <v>43481</v>
      </c>
      <c r="I16238">
        <v>2019</v>
      </c>
    </row>
    <row r="16239" spans="1:9" x14ac:dyDescent="0.25">
      <c r="A16239" t="s">
        <v>972</v>
      </c>
      <c r="B16239" t="s">
        <v>279</v>
      </c>
      <c r="C16239" s="76" t="s">
        <v>842</v>
      </c>
      <c r="D16239" t="s">
        <v>980</v>
      </c>
      <c r="E16239" s="82">
        <v>6</v>
      </c>
      <c r="F16239" t="s">
        <v>973</v>
      </c>
      <c r="G16239" s="83">
        <v>43437</v>
      </c>
      <c r="I16239">
        <v>2018</v>
      </c>
    </row>
    <row r="16240" spans="1:9" x14ac:dyDescent="0.25">
      <c r="A16240" t="s">
        <v>972</v>
      </c>
      <c r="B16240" t="s">
        <v>150</v>
      </c>
      <c r="C16240" s="76" t="s">
        <v>842</v>
      </c>
      <c r="D16240" t="s">
        <v>980</v>
      </c>
      <c r="E16240" s="82">
        <v>15</v>
      </c>
      <c r="F16240" t="s">
        <v>973</v>
      </c>
      <c r="G16240" s="83">
        <v>43453</v>
      </c>
      <c r="I16240">
        <v>2018</v>
      </c>
    </row>
    <row r="16241" spans="1:9" x14ac:dyDescent="0.25">
      <c r="A16241" t="s">
        <v>972</v>
      </c>
      <c r="B16241" t="s">
        <v>187</v>
      </c>
      <c r="C16241" s="76" t="s">
        <v>842</v>
      </c>
      <c r="D16241" t="s">
        <v>980</v>
      </c>
      <c r="E16241" s="82">
        <v>10.6</v>
      </c>
      <c r="F16241" t="s">
        <v>973</v>
      </c>
      <c r="G16241" s="83">
        <v>43419</v>
      </c>
      <c r="I16241">
        <v>2018</v>
      </c>
    </row>
    <row r="16242" spans="1:9" x14ac:dyDescent="0.25">
      <c r="A16242" t="s">
        <v>972</v>
      </c>
      <c r="B16242" t="s">
        <v>142</v>
      </c>
      <c r="C16242" s="76" t="s">
        <v>842</v>
      </c>
      <c r="D16242" t="s">
        <v>980</v>
      </c>
      <c r="E16242" s="82">
        <v>8.84</v>
      </c>
      <c r="F16242" t="s">
        <v>973</v>
      </c>
      <c r="G16242" s="83">
        <v>43441</v>
      </c>
      <c r="I16242">
        <v>2018</v>
      </c>
    </row>
    <row r="16243" spans="1:9" x14ac:dyDescent="0.25">
      <c r="A16243" t="s">
        <v>972</v>
      </c>
      <c r="B16243" t="s">
        <v>171</v>
      </c>
      <c r="C16243" s="76" t="s">
        <v>842</v>
      </c>
      <c r="D16243" t="s">
        <v>980</v>
      </c>
      <c r="E16243" s="82">
        <v>8.8000000000000007</v>
      </c>
      <c r="F16243" t="s">
        <v>973</v>
      </c>
      <c r="G16243" s="83">
        <v>43480</v>
      </c>
      <c r="I16243">
        <v>2019</v>
      </c>
    </row>
    <row r="16244" spans="1:9" x14ac:dyDescent="0.25">
      <c r="A16244" t="s">
        <v>972</v>
      </c>
      <c r="B16244" t="s">
        <v>186</v>
      </c>
      <c r="C16244" s="76" t="s">
        <v>842</v>
      </c>
      <c r="D16244" t="s">
        <v>980</v>
      </c>
      <c r="E16244" s="82">
        <v>7</v>
      </c>
      <c r="F16244" t="s">
        <v>973</v>
      </c>
      <c r="G16244" s="83">
        <v>43476</v>
      </c>
      <c r="I16244">
        <v>2019</v>
      </c>
    </row>
    <row r="16245" spans="1:9" x14ac:dyDescent="0.25">
      <c r="A16245" t="s">
        <v>972</v>
      </c>
      <c r="B16245" t="s">
        <v>248</v>
      </c>
      <c r="C16245" s="76" t="s">
        <v>842</v>
      </c>
      <c r="D16245" t="s">
        <v>980</v>
      </c>
      <c r="E16245" s="82">
        <v>5.28</v>
      </c>
      <c r="F16245" t="s">
        <v>973</v>
      </c>
      <c r="G16245" s="83">
        <v>43473</v>
      </c>
      <c r="I16245">
        <v>2019</v>
      </c>
    </row>
    <row r="16246" spans="1:9" x14ac:dyDescent="0.25">
      <c r="A16246" t="s">
        <v>972</v>
      </c>
      <c r="B16246" t="s">
        <v>136</v>
      </c>
      <c r="C16246" s="76" t="s">
        <v>842</v>
      </c>
      <c r="D16246" t="s">
        <v>980</v>
      </c>
      <c r="E16246" s="82">
        <v>10</v>
      </c>
      <c r="F16246" t="s">
        <v>973</v>
      </c>
      <c r="G16246" s="83">
        <v>43718</v>
      </c>
      <c r="I16246">
        <v>2019</v>
      </c>
    </row>
    <row r="16247" spans="1:9" x14ac:dyDescent="0.25">
      <c r="A16247" t="s">
        <v>972</v>
      </c>
      <c r="B16247" t="s">
        <v>177</v>
      </c>
      <c r="C16247" s="76" t="s">
        <v>842</v>
      </c>
      <c r="D16247" t="s">
        <v>980</v>
      </c>
      <c r="E16247" s="82">
        <v>5</v>
      </c>
      <c r="F16247" t="s">
        <v>973</v>
      </c>
      <c r="G16247" s="83">
        <v>43396</v>
      </c>
      <c r="I16247">
        <v>2018</v>
      </c>
    </row>
    <row r="16248" spans="1:9" x14ac:dyDescent="0.25">
      <c r="A16248" t="s">
        <v>972</v>
      </c>
      <c r="B16248" t="s">
        <v>109</v>
      </c>
      <c r="C16248" s="76" t="s">
        <v>842</v>
      </c>
      <c r="D16248" t="s">
        <v>980</v>
      </c>
      <c r="E16248" s="82">
        <v>6</v>
      </c>
      <c r="F16248" t="s">
        <v>973</v>
      </c>
      <c r="G16248" s="83">
        <v>43514</v>
      </c>
      <c r="I16248">
        <v>2019</v>
      </c>
    </row>
    <row r="16249" spans="1:9" x14ac:dyDescent="0.25">
      <c r="A16249" t="s">
        <v>972</v>
      </c>
      <c r="B16249" t="s">
        <v>147</v>
      </c>
      <c r="C16249" s="76" t="s">
        <v>842</v>
      </c>
      <c r="D16249" t="s">
        <v>980</v>
      </c>
      <c r="E16249" s="82">
        <v>6</v>
      </c>
      <c r="F16249" t="s">
        <v>973</v>
      </c>
      <c r="G16249" s="83">
        <v>43451</v>
      </c>
      <c r="I16249">
        <v>2018</v>
      </c>
    </row>
    <row r="16250" spans="1:9" x14ac:dyDescent="0.25">
      <c r="A16250" t="s">
        <v>972</v>
      </c>
      <c r="B16250" t="s">
        <v>247</v>
      </c>
      <c r="C16250" s="76" t="s">
        <v>842</v>
      </c>
      <c r="D16250" t="s">
        <v>980</v>
      </c>
      <c r="E16250" s="82">
        <v>5.9</v>
      </c>
      <c r="F16250" t="s">
        <v>973</v>
      </c>
      <c r="G16250" s="83">
        <v>43495</v>
      </c>
      <c r="I16250">
        <v>2019</v>
      </c>
    </row>
    <row r="16251" spans="1:9" x14ac:dyDescent="0.25">
      <c r="A16251" t="s">
        <v>972</v>
      </c>
      <c r="B16251" t="s">
        <v>126</v>
      </c>
      <c r="C16251" s="76" t="s">
        <v>842</v>
      </c>
      <c r="D16251" t="s">
        <v>980</v>
      </c>
      <c r="E16251" s="82">
        <v>7.6</v>
      </c>
      <c r="F16251" t="s">
        <v>973</v>
      </c>
      <c r="G16251" s="83">
        <v>43418</v>
      </c>
      <c r="I16251">
        <v>2018</v>
      </c>
    </row>
    <row r="16252" spans="1:9" x14ac:dyDescent="0.25">
      <c r="A16252" t="s">
        <v>972</v>
      </c>
      <c r="B16252" t="s">
        <v>122</v>
      </c>
      <c r="C16252" s="76" t="s">
        <v>842</v>
      </c>
      <c r="D16252" t="s">
        <v>980</v>
      </c>
      <c r="E16252" s="82">
        <v>7.6</v>
      </c>
      <c r="F16252" t="s">
        <v>973</v>
      </c>
      <c r="G16252" s="83">
        <v>43704</v>
      </c>
      <c r="I16252">
        <v>2019</v>
      </c>
    </row>
    <row r="16253" spans="1:9" x14ac:dyDescent="0.25">
      <c r="A16253" t="s">
        <v>972</v>
      </c>
      <c r="B16253" t="s">
        <v>149</v>
      </c>
      <c r="C16253" s="76" t="s">
        <v>842</v>
      </c>
      <c r="D16253" t="s">
        <v>980</v>
      </c>
      <c r="E16253" s="82">
        <v>12</v>
      </c>
      <c r="F16253" t="s">
        <v>973</v>
      </c>
      <c r="G16253" s="83">
        <v>43461</v>
      </c>
      <c r="I16253">
        <v>2018</v>
      </c>
    </row>
    <row r="16254" spans="1:9" x14ac:dyDescent="0.25">
      <c r="A16254" t="s">
        <v>972</v>
      </c>
      <c r="B16254" t="s">
        <v>144</v>
      </c>
      <c r="C16254" s="76" t="s">
        <v>842</v>
      </c>
      <c r="D16254" t="s">
        <v>980</v>
      </c>
      <c r="E16254" s="82">
        <v>7.6</v>
      </c>
      <c r="F16254" t="s">
        <v>973</v>
      </c>
      <c r="G16254" s="83">
        <v>43453</v>
      </c>
      <c r="I16254">
        <v>2018</v>
      </c>
    </row>
    <row r="16255" spans="1:9" x14ac:dyDescent="0.25">
      <c r="A16255" t="s">
        <v>972</v>
      </c>
      <c r="B16255" t="s">
        <v>173</v>
      </c>
      <c r="C16255" s="76" t="s">
        <v>842</v>
      </c>
      <c r="D16255" t="s">
        <v>980</v>
      </c>
      <c r="E16255" s="82">
        <v>7.6</v>
      </c>
      <c r="F16255" t="s">
        <v>973</v>
      </c>
      <c r="G16255" s="83">
        <v>43399</v>
      </c>
      <c r="I16255">
        <v>2018</v>
      </c>
    </row>
    <row r="16256" spans="1:9" x14ac:dyDescent="0.25">
      <c r="A16256" t="s">
        <v>972</v>
      </c>
      <c r="B16256" t="s">
        <v>141</v>
      </c>
      <c r="C16256" s="76" t="s">
        <v>842</v>
      </c>
      <c r="D16256" t="s">
        <v>980</v>
      </c>
      <c r="E16256" s="82">
        <v>11.4</v>
      </c>
      <c r="F16256" t="s">
        <v>973</v>
      </c>
      <c r="G16256" s="83">
        <v>43465</v>
      </c>
      <c r="I16256">
        <v>2018</v>
      </c>
    </row>
    <row r="16257" spans="1:9" x14ac:dyDescent="0.25">
      <c r="A16257" t="s">
        <v>972</v>
      </c>
      <c r="B16257" t="s">
        <v>118</v>
      </c>
      <c r="C16257" s="76" t="s">
        <v>842</v>
      </c>
      <c r="D16257" t="s">
        <v>980</v>
      </c>
      <c r="E16257" s="82">
        <v>13.86</v>
      </c>
      <c r="F16257" t="s">
        <v>973</v>
      </c>
      <c r="G16257" s="83">
        <v>43469</v>
      </c>
      <c r="I16257">
        <v>2019</v>
      </c>
    </row>
    <row r="16258" spans="1:9" x14ac:dyDescent="0.25">
      <c r="A16258" t="s">
        <v>972</v>
      </c>
      <c r="B16258" t="s">
        <v>200</v>
      </c>
      <c r="C16258" s="76" t="s">
        <v>842</v>
      </c>
      <c r="D16258" t="s">
        <v>980</v>
      </c>
      <c r="E16258" s="82">
        <v>10</v>
      </c>
      <c r="F16258" t="s">
        <v>973</v>
      </c>
      <c r="G16258" s="83">
        <v>43419</v>
      </c>
      <c r="I16258">
        <v>2018</v>
      </c>
    </row>
    <row r="16259" spans="1:9" x14ac:dyDescent="0.25">
      <c r="A16259" t="s">
        <v>972</v>
      </c>
      <c r="B16259" t="s">
        <v>253</v>
      </c>
      <c r="C16259" s="76" t="s">
        <v>842</v>
      </c>
      <c r="D16259" t="s">
        <v>980</v>
      </c>
      <c r="E16259" s="82">
        <v>6</v>
      </c>
      <c r="F16259" t="s">
        <v>973</v>
      </c>
      <c r="G16259" s="83">
        <v>43472</v>
      </c>
      <c r="I16259">
        <v>2019</v>
      </c>
    </row>
    <row r="16260" spans="1:9" x14ac:dyDescent="0.25">
      <c r="A16260" t="s">
        <v>972</v>
      </c>
      <c r="B16260" t="s">
        <v>144</v>
      </c>
      <c r="C16260" s="76" t="s">
        <v>842</v>
      </c>
      <c r="D16260" t="s">
        <v>980</v>
      </c>
      <c r="E16260" s="82">
        <v>4</v>
      </c>
      <c r="F16260" t="s">
        <v>973</v>
      </c>
      <c r="G16260" s="83">
        <v>43483</v>
      </c>
      <c r="I16260">
        <v>2019</v>
      </c>
    </row>
    <row r="16261" spans="1:9" x14ac:dyDescent="0.25">
      <c r="A16261" t="s">
        <v>972</v>
      </c>
      <c r="B16261" t="s">
        <v>274</v>
      </c>
      <c r="C16261" s="76" t="s">
        <v>842</v>
      </c>
      <c r="D16261" t="s">
        <v>980</v>
      </c>
      <c r="E16261" s="82">
        <v>3</v>
      </c>
      <c r="F16261" t="s">
        <v>973</v>
      </c>
      <c r="G16261" s="83">
        <v>43538</v>
      </c>
      <c r="I16261">
        <v>2019</v>
      </c>
    </row>
    <row r="16262" spans="1:9" x14ac:dyDescent="0.25">
      <c r="A16262" t="s">
        <v>972</v>
      </c>
      <c r="B16262" t="s">
        <v>199</v>
      </c>
      <c r="C16262" s="76" t="s">
        <v>842</v>
      </c>
      <c r="D16262" t="s">
        <v>980</v>
      </c>
      <c r="E16262" s="82">
        <v>10</v>
      </c>
      <c r="F16262" t="s">
        <v>973</v>
      </c>
      <c r="G16262" s="83">
        <v>43469</v>
      </c>
      <c r="I16262">
        <v>2019</v>
      </c>
    </row>
    <row r="16263" spans="1:9" x14ac:dyDescent="0.25">
      <c r="A16263" t="s">
        <v>972</v>
      </c>
      <c r="B16263" t="s">
        <v>124</v>
      </c>
      <c r="C16263" s="76" t="s">
        <v>842</v>
      </c>
      <c r="D16263" t="s">
        <v>980</v>
      </c>
      <c r="E16263" s="82">
        <v>11.4</v>
      </c>
      <c r="F16263" t="s">
        <v>973</v>
      </c>
      <c r="G16263" s="83">
        <v>43437</v>
      </c>
      <c r="I16263">
        <v>2018</v>
      </c>
    </row>
    <row r="16264" spans="1:9" x14ac:dyDescent="0.25">
      <c r="A16264" t="s">
        <v>972</v>
      </c>
      <c r="B16264" t="s">
        <v>11</v>
      </c>
      <c r="C16264" s="76" t="s">
        <v>842</v>
      </c>
      <c r="D16264" t="s">
        <v>980</v>
      </c>
      <c r="E16264" s="82">
        <v>6</v>
      </c>
      <c r="F16264" t="s">
        <v>973</v>
      </c>
      <c r="G16264" s="83">
        <v>43440</v>
      </c>
      <c r="I16264">
        <v>2018</v>
      </c>
    </row>
    <row r="16265" spans="1:9" x14ac:dyDescent="0.25">
      <c r="A16265" t="s">
        <v>972</v>
      </c>
      <c r="B16265" t="s">
        <v>148</v>
      </c>
      <c r="C16265" s="76" t="s">
        <v>842</v>
      </c>
      <c r="D16265" t="s">
        <v>980</v>
      </c>
      <c r="E16265" s="82">
        <v>5</v>
      </c>
      <c r="F16265" t="s">
        <v>973</v>
      </c>
      <c r="G16265" s="83">
        <v>43524</v>
      </c>
      <c r="I16265">
        <v>2019</v>
      </c>
    </row>
    <row r="16266" spans="1:9" x14ac:dyDescent="0.25">
      <c r="A16266" t="s">
        <v>972</v>
      </c>
      <c r="B16266" t="s">
        <v>148</v>
      </c>
      <c r="C16266" s="76" t="s">
        <v>842</v>
      </c>
      <c r="D16266" t="s">
        <v>980</v>
      </c>
      <c r="E16266" s="82">
        <v>20</v>
      </c>
      <c r="F16266" t="s">
        <v>973</v>
      </c>
      <c r="G16266" s="83">
        <v>43461</v>
      </c>
      <c r="I16266">
        <v>2018</v>
      </c>
    </row>
    <row r="16267" spans="1:9" x14ac:dyDescent="0.25">
      <c r="A16267" t="s">
        <v>972</v>
      </c>
      <c r="B16267" t="s">
        <v>96</v>
      </c>
      <c r="C16267" s="76" t="s">
        <v>842</v>
      </c>
      <c r="D16267" t="s">
        <v>980</v>
      </c>
      <c r="E16267" s="82">
        <v>3.25</v>
      </c>
      <c r="F16267" t="s">
        <v>973</v>
      </c>
      <c r="G16267" s="83">
        <v>41642</v>
      </c>
      <c r="I16267">
        <v>2014</v>
      </c>
    </row>
    <row r="16268" spans="1:9" x14ac:dyDescent="0.25">
      <c r="A16268" t="s">
        <v>972</v>
      </c>
      <c r="B16268" t="s">
        <v>279</v>
      </c>
      <c r="C16268" s="76" t="s">
        <v>842</v>
      </c>
      <c r="D16268" t="s">
        <v>980</v>
      </c>
      <c r="E16268" s="82">
        <v>10</v>
      </c>
      <c r="F16268" t="s">
        <v>973</v>
      </c>
      <c r="G16268" s="83">
        <v>43404</v>
      </c>
      <c r="I16268">
        <v>2018</v>
      </c>
    </row>
    <row r="16269" spans="1:9" x14ac:dyDescent="0.25">
      <c r="A16269" t="s">
        <v>972</v>
      </c>
      <c r="B16269" t="s">
        <v>133</v>
      </c>
      <c r="C16269" s="76" t="s">
        <v>842</v>
      </c>
      <c r="D16269" t="s">
        <v>980</v>
      </c>
      <c r="E16269" s="82">
        <v>15</v>
      </c>
      <c r="F16269" t="s">
        <v>973</v>
      </c>
      <c r="G16269" s="83">
        <v>43467</v>
      </c>
      <c r="I16269">
        <v>2019</v>
      </c>
    </row>
    <row r="16270" spans="1:9" x14ac:dyDescent="0.25">
      <c r="A16270" t="s">
        <v>972</v>
      </c>
      <c r="B16270" t="s">
        <v>100</v>
      </c>
      <c r="C16270" s="76" t="s">
        <v>842</v>
      </c>
      <c r="D16270" t="s">
        <v>980</v>
      </c>
      <c r="E16270" s="82">
        <v>7.6</v>
      </c>
      <c r="F16270" t="s">
        <v>973</v>
      </c>
      <c r="G16270" s="83">
        <v>43538</v>
      </c>
      <c r="I16270">
        <v>2019</v>
      </c>
    </row>
    <row r="16271" spans="1:9" x14ac:dyDescent="0.25">
      <c r="A16271" t="s">
        <v>972</v>
      </c>
      <c r="B16271" t="s">
        <v>239</v>
      </c>
      <c r="C16271" s="76" t="s">
        <v>842</v>
      </c>
      <c r="D16271" t="s">
        <v>980</v>
      </c>
      <c r="E16271" s="82">
        <v>6</v>
      </c>
      <c r="F16271" t="s">
        <v>973</v>
      </c>
      <c r="G16271" s="83">
        <v>43445</v>
      </c>
      <c r="I16271">
        <v>2018</v>
      </c>
    </row>
    <row r="16272" spans="1:9" x14ac:dyDescent="0.25">
      <c r="A16272" t="s">
        <v>972</v>
      </c>
      <c r="B16272" t="s">
        <v>246</v>
      </c>
      <c r="C16272" s="76" t="s">
        <v>842</v>
      </c>
      <c r="D16272" t="s">
        <v>980</v>
      </c>
      <c r="E16272" s="82">
        <v>3.8</v>
      </c>
      <c r="F16272" t="s">
        <v>973</v>
      </c>
      <c r="G16272" s="83">
        <v>43430</v>
      </c>
      <c r="I16272">
        <v>2018</v>
      </c>
    </row>
    <row r="16273" spans="1:9" x14ac:dyDescent="0.25">
      <c r="A16273" t="s">
        <v>972</v>
      </c>
      <c r="B16273" t="s">
        <v>77</v>
      </c>
      <c r="C16273" s="76" t="s">
        <v>842</v>
      </c>
      <c r="D16273" t="s">
        <v>980</v>
      </c>
      <c r="E16273" s="82">
        <v>5</v>
      </c>
      <c r="F16273" t="s">
        <v>973</v>
      </c>
      <c r="G16273" s="83">
        <v>43476</v>
      </c>
      <c r="I16273">
        <v>2019</v>
      </c>
    </row>
    <row r="16274" spans="1:9" x14ac:dyDescent="0.25">
      <c r="A16274" t="s">
        <v>972</v>
      </c>
      <c r="B16274" s="74" t="s">
        <v>213</v>
      </c>
      <c r="C16274" s="76" t="s">
        <v>842</v>
      </c>
      <c r="D16274" t="s">
        <v>980</v>
      </c>
      <c r="E16274" s="82">
        <v>7.6</v>
      </c>
      <c r="F16274" t="s">
        <v>973</v>
      </c>
      <c r="G16274" s="83">
        <v>43424</v>
      </c>
      <c r="I16274">
        <v>2018</v>
      </c>
    </row>
    <row r="16275" spans="1:9" x14ac:dyDescent="0.25">
      <c r="A16275" t="s">
        <v>972</v>
      </c>
      <c r="B16275" t="s">
        <v>123</v>
      </c>
      <c r="C16275" s="76" t="s">
        <v>842</v>
      </c>
      <c r="D16275" t="s">
        <v>980</v>
      </c>
      <c r="E16275" s="82">
        <v>10</v>
      </c>
      <c r="F16275" t="s">
        <v>973</v>
      </c>
      <c r="G16275" s="83">
        <v>43437</v>
      </c>
      <c r="I16275">
        <v>2018</v>
      </c>
    </row>
    <row r="16276" spans="1:9" x14ac:dyDescent="0.25">
      <c r="A16276" t="s">
        <v>972</v>
      </c>
      <c r="B16276" t="s">
        <v>150</v>
      </c>
      <c r="C16276" s="76" t="s">
        <v>842</v>
      </c>
      <c r="D16276" t="s">
        <v>980</v>
      </c>
      <c r="E16276" s="82">
        <v>10</v>
      </c>
      <c r="F16276" t="s">
        <v>973</v>
      </c>
      <c r="G16276" s="83">
        <v>43637</v>
      </c>
      <c r="I16276">
        <v>2019</v>
      </c>
    </row>
    <row r="16277" spans="1:9" x14ac:dyDescent="0.25">
      <c r="A16277" t="s">
        <v>972</v>
      </c>
      <c r="B16277" t="s">
        <v>151</v>
      </c>
      <c r="C16277" s="76" t="s">
        <v>842</v>
      </c>
      <c r="D16277" t="s">
        <v>980</v>
      </c>
      <c r="E16277" s="82">
        <v>6</v>
      </c>
      <c r="F16277" t="s">
        <v>973</v>
      </c>
      <c r="G16277" s="83">
        <v>43468</v>
      </c>
      <c r="I16277">
        <v>2019</v>
      </c>
    </row>
    <row r="16278" spans="1:9" x14ac:dyDescent="0.25">
      <c r="A16278" t="s">
        <v>972</v>
      </c>
      <c r="B16278" t="s">
        <v>223</v>
      </c>
      <c r="C16278" s="76" t="s">
        <v>842</v>
      </c>
      <c r="D16278" t="s">
        <v>980</v>
      </c>
      <c r="E16278" s="82">
        <v>10</v>
      </c>
      <c r="F16278" t="s">
        <v>973</v>
      </c>
      <c r="G16278" s="83">
        <v>43509</v>
      </c>
      <c r="I16278">
        <v>2019</v>
      </c>
    </row>
    <row r="16279" spans="1:9" x14ac:dyDescent="0.25">
      <c r="A16279" t="s">
        <v>972</v>
      </c>
      <c r="B16279" t="s">
        <v>239</v>
      </c>
      <c r="C16279" s="76" t="s">
        <v>842</v>
      </c>
      <c r="D16279" t="s">
        <v>980</v>
      </c>
      <c r="E16279" s="82">
        <v>5</v>
      </c>
      <c r="F16279" t="s">
        <v>973</v>
      </c>
      <c r="G16279" s="83">
        <v>43475</v>
      </c>
      <c r="I16279">
        <v>2019</v>
      </c>
    </row>
    <row r="16280" spans="1:9" x14ac:dyDescent="0.25">
      <c r="A16280" t="s">
        <v>972</v>
      </c>
      <c r="B16280" t="s">
        <v>0</v>
      </c>
      <c r="C16280" s="76" t="s">
        <v>842</v>
      </c>
      <c r="D16280" t="s">
        <v>980</v>
      </c>
      <c r="E16280" s="82">
        <v>15</v>
      </c>
      <c r="F16280" t="s">
        <v>973</v>
      </c>
      <c r="G16280" s="83">
        <v>43452</v>
      </c>
      <c r="I16280">
        <v>2018</v>
      </c>
    </row>
    <row r="16281" spans="1:9" x14ac:dyDescent="0.25">
      <c r="A16281" t="s">
        <v>972</v>
      </c>
      <c r="B16281" t="s">
        <v>253</v>
      </c>
      <c r="C16281" s="76" t="s">
        <v>842</v>
      </c>
      <c r="D16281" t="s">
        <v>980</v>
      </c>
      <c r="E16281" s="82">
        <v>40</v>
      </c>
      <c r="F16281" t="s">
        <v>973</v>
      </c>
      <c r="G16281" s="83">
        <v>43455</v>
      </c>
      <c r="I16281">
        <v>2018</v>
      </c>
    </row>
    <row r="16282" spans="1:9" x14ac:dyDescent="0.25">
      <c r="A16282" t="s">
        <v>972</v>
      </c>
      <c r="B16282" t="s">
        <v>71</v>
      </c>
      <c r="C16282" s="76" t="s">
        <v>842</v>
      </c>
      <c r="D16282" t="s">
        <v>980</v>
      </c>
      <c r="E16282" s="82">
        <v>7.6</v>
      </c>
      <c r="F16282" t="s">
        <v>973</v>
      </c>
      <c r="G16282" s="83">
        <v>43451</v>
      </c>
      <c r="I16282">
        <v>2018</v>
      </c>
    </row>
    <row r="16283" spans="1:9" x14ac:dyDescent="0.25">
      <c r="A16283" t="s">
        <v>972</v>
      </c>
      <c r="B16283" t="s">
        <v>279</v>
      </c>
      <c r="C16283" s="76" t="s">
        <v>842</v>
      </c>
      <c r="D16283" t="s">
        <v>980</v>
      </c>
      <c r="E16283" s="82">
        <v>7.6</v>
      </c>
      <c r="F16283" t="s">
        <v>973</v>
      </c>
      <c r="G16283" s="83">
        <v>43454</v>
      </c>
      <c r="I16283">
        <v>2018</v>
      </c>
    </row>
    <row r="16284" spans="1:9" x14ac:dyDescent="0.25">
      <c r="A16284" t="s">
        <v>972</v>
      </c>
      <c r="B16284" t="s">
        <v>223</v>
      </c>
      <c r="C16284" s="76" t="s">
        <v>842</v>
      </c>
      <c r="D16284" t="s">
        <v>980</v>
      </c>
      <c r="E16284" s="82">
        <v>10</v>
      </c>
      <c r="F16284" t="s">
        <v>973</v>
      </c>
      <c r="G16284" s="83">
        <v>43472</v>
      </c>
      <c r="I16284">
        <v>2019</v>
      </c>
    </row>
    <row r="16285" spans="1:9" ht="14.45" customHeight="1" x14ac:dyDescent="0.25">
      <c r="A16285" t="s">
        <v>972</v>
      </c>
      <c r="B16285" t="s">
        <v>133</v>
      </c>
      <c r="C16285" s="76" t="s">
        <v>842</v>
      </c>
      <c r="D16285" t="s">
        <v>980</v>
      </c>
      <c r="E16285" s="82">
        <v>3.8</v>
      </c>
      <c r="F16285" t="s">
        <v>973</v>
      </c>
      <c r="G16285" s="83">
        <v>43602</v>
      </c>
      <c r="I16285">
        <v>2019</v>
      </c>
    </row>
    <row r="16286" spans="1:9" ht="14.45" customHeight="1" x14ac:dyDescent="0.25">
      <c r="A16286" t="s">
        <v>972</v>
      </c>
      <c r="B16286" t="s">
        <v>93</v>
      </c>
      <c r="C16286" s="76" t="s">
        <v>842</v>
      </c>
      <c r="D16286" t="s">
        <v>980</v>
      </c>
      <c r="E16286" s="82">
        <v>7.6</v>
      </c>
      <c r="F16286" t="s">
        <v>973</v>
      </c>
      <c r="G16286" s="83">
        <v>43468</v>
      </c>
      <c r="I16286">
        <v>2019</v>
      </c>
    </row>
    <row r="16287" spans="1:9" ht="14.45" customHeight="1" x14ac:dyDescent="0.25">
      <c r="A16287" t="s">
        <v>972</v>
      </c>
      <c r="B16287" t="s">
        <v>136</v>
      </c>
      <c r="C16287" s="76" t="s">
        <v>842</v>
      </c>
      <c r="D16287" t="s">
        <v>980</v>
      </c>
      <c r="E16287" s="82">
        <v>5</v>
      </c>
      <c r="F16287" t="s">
        <v>973</v>
      </c>
      <c r="G16287" s="83">
        <v>43494</v>
      </c>
      <c r="I16287">
        <v>2019</v>
      </c>
    </row>
    <row r="16288" spans="1:9" ht="14.45" customHeight="1" x14ac:dyDescent="0.25">
      <c r="A16288" t="s">
        <v>972</v>
      </c>
      <c r="B16288" t="s">
        <v>253</v>
      </c>
      <c r="C16288" s="76" t="s">
        <v>842</v>
      </c>
      <c r="D16288" t="s">
        <v>980</v>
      </c>
      <c r="E16288" s="82">
        <v>5</v>
      </c>
      <c r="F16288" t="s">
        <v>973</v>
      </c>
      <c r="G16288" s="83">
        <v>43468</v>
      </c>
      <c r="I16288">
        <v>2019</v>
      </c>
    </row>
    <row r="16289" spans="1:9" ht="14.45" customHeight="1" x14ac:dyDescent="0.25">
      <c r="A16289" t="s">
        <v>972</v>
      </c>
      <c r="B16289" t="s">
        <v>11</v>
      </c>
      <c r="C16289" s="76" t="s">
        <v>842</v>
      </c>
      <c r="D16289" t="s">
        <v>980</v>
      </c>
      <c r="E16289" s="82">
        <v>7.6</v>
      </c>
      <c r="F16289" t="s">
        <v>973</v>
      </c>
      <c r="G16289" s="83">
        <v>43441</v>
      </c>
      <c r="I16289">
        <v>2018</v>
      </c>
    </row>
    <row r="16290" spans="1:9" ht="14.45" customHeight="1" x14ac:dyDescent="0.25">
      <c r="A16290" t="s">
        <v>972</v>
      </c>
      <c r="B16290" t="s">
        <v>122</v>
      </c>
      <c r="C16290" s="76" t="s">
        <v>842</v>
      </c>
      <c r="D16290" t="s">
        <v>980</v>
      </c>
      <c r="E16290" s="82">
        <v>7.6</v>
      </c>
      <c r="F16290" t="s">
        <v>973</v>
      </c>
      <c r="G16290" s="83">
        <v>44103</v>
      </c>
      <c r="I16290">
        <v>2020</v>
      </c>
    </row>
    <row r="16291" spans="1:9" ht="14.45" customHeight="1" x14ac:dyDescent="0.25">
      <c r="A16291" t="s">
        <v>972</v>
      </c>
      <c r="B16291" t="s">
        <v>228</v>
      </c>
      <c r="C16291" s="76" t="s">
        <v>842</v>
      </c>
      <c r="D16291" t="s">
        <v>980</v>
      </c>
      <c r="E16291" s="82">
        <v>2.3199999999999998</v>
      </c>
      <c r="F16291" t="s">
        <v>973</v>
      </c>
      <c r="G16291" s="83">
        <v>43684</v>
      </c>
      <c r="I16291">
        <v>2019</v>
      </c>
    </row>
    <row r="16292" spans="1:9" x14ac:dyDescent="0.25">
      <c r="A16292" t="s">
        <v>972</v>
      </c>
      <c r="B16292" t="s">
        <v>23</v>
      </c>
      <c r="C16292" s="76" t="s">
        <v>842</v>
      </c>
      <c r="D16292" t="s">
        <v>980</v>
      </c>
      <c r="E16292" s="82">
        <v>250</v>
      </c>
      <c r="F16292" t="s">
        <v>973</v>
      </c>
      <c r="G16292" s="83">
        <v>44193</v>
      </c>
      <c r="I16292">
        <v>2020</v>
      </c>
    </row>
    <row r="16293" spans="1:9" x14ac:dyDescent="0.25">
      <c r="A16293" t="s">
        <v>972</v>
      </c>
      <c r="B16293" t="s">
        <v>150</v>
      </c>
      <c r="C16293" s="76" t="s">
        <v>842</v>
      </c>
      <c r="D16293" t="s">
        <v>980</v>
      </c>
      <c r="E16293" s="82">
        <v>7.6</v>
      </c>
      <c r="F16293" t="s">
        <v>973</v>
      </c>
      <c r="G16293" s="83">
        <v>43375</v>
      </c>
      <c r="I16293">
        <v>2018</v>
      </c>
    </row>
    <row r="16294" spans="1:9" x14ac:dyDescent="0.25">
      <c r="A16294" t="s">
        <v>972</v>
      </c>
      <c r="B16294" t="s">
        <v>103</v>
      </c>
      <c r="C16294" s="76" t="s">
        <v>842</v>
      </c>
      <c r="D16294" t="s">
        <v>980</v>
      </c>
      <c r="E16294" s="82">
        <v>13.6</v>
      </c>
      <c r="F16294" t="s">
        <v>973</v>
      </c>
      <c r="G16294" s="83">
        <v>43453</v>
      </c>
      <c r="I16294">
        <v>2018</v>
      </c>
    </row>
    <row r="16295" spans="1:9" x14ac:dyDescent="0.25">
      <c r="A16295" t="s">
        <v>972</v>
      </c>
      <c r="B16295" t="s">
        <v>127</v>
      </c>
      <c r="C16295" s="76" t="s">
        <v>842</v>
      </c>
      <c r="D16295" t="s">
        <v>980</v>
      </c>
      <c r="E16295" s="82">
        <v>5</v>
      </c>
      <c r="F16295" t="s">
        <v>973</v>
      </c>
      <c r="G16295" s="83">
        <v>43462</v>
      </c>
      <c r="I16295">
        <v>2018</v>
      </c>
    </row>
    <row r="16296" spans="1:9" x14ac:dyDescent="0.25">
      <c r="A16296" t="s">
        <v>972</v>
      </c>
      <c r="B16296" t="s">
        <v>127</v>
      </c>
      <c r="C16296" s="76" t="s">
        <v>842</v>
      </c>
      <c r="D16296" t="s">
        <v>980</v>
      </c>
      <c r="E16296" s="82">
        <v>10</v>
      </c>
      <c r="F16296" t="s">
        <v>973</v>
      </c>
      <c r="G16296" s="83">
        <v>43733</v>
      </c>
      <c r="I16296">
        <v>2019</v>
      </c>
    </row>
    <row r="16297" spans="1:9" x14ac:dyDescent="0.25">
      <c r="A16297" t="s">
        <v>972</v>
      </c>
      <c r="B16297" t="s">
        <v>240</v>
      </c>
      <c r="C16297" s="76" t="s">
        <v>842</v>
      </c>
      <c r="D16297" t="s">
        <v>980</v>
      </c>
      <c r="E16297" s="82">
        <v>6</v>
      </c>
      <c r="F16297" t="s">
        <v>973</v>
      </c>
      <c r="G16297" s="83">
        <v>43469</v>
      </c>
      <c r="I16297">
        <v>2019</v>
      </c>
    </row>
    <row r="16298" spans="1:9" x14ac:dyDescent="0.25">
      <c r="A16298" t="s">
        <v>972</v>
      </c>
      <c r="B16298" t="s">
        <v>247</v>
      </c>
      <c r="C16298" s="76" t="s">
        <v>842</v>
      </c>
      <c r="D16298" t="s">
        <v>980</v>
      </c>
      <c r="E16298" s="82">
        <v>7.6</v>
      </c>
      <c r="F16298" t="s">
        <v>973</v>
      </c>
      <c r="G16298" s="83">
        <v>43465</v>
      </c>
      <c r="I16298">
        <v>2018</v>
      </c>
    </row>
    <row r="16299" spans="1:9" x14ac:dyDescent="0.25">
      <c r="A16299" t="s">
        <v>972</v>
      </c>
      <c r="B16299" t="s">
        <v>92</v>
      </c>
      <c r="C16299" s="76" t="s">
        <v>842</v>
      </c>
      <c r="D16299" t="s">
        <v>980</v>
      </c>
      <c r="E16299" s="82">
        <v>15</v>
      </c>
      <c r="F16299" t="s">
        <v>973</v>
      </c>
      <c r="G16299" s="83">
        <v>43733</v>
      </c>
      <c r="I16299">
        <v>2019</v>
      </c>
    </row>
    <row r="16300" spans="1:9" x14ac:dyDescent="0.25">
      <c r="A16300" t="s">
        <v>972</v>
      </c>
      <c r="B16300" t="s">
        <v>136</v>
      </c>
      <c r="C16300" s="76" t="s">
        <v>842</v>
      </c>
      <c r="D16300" t="s">
        <v>980</v>
      </c>
      <c r="E16300" s="82">
        <v>7.6</v>
      </c>
      <c r="F16300" t="s">
        <v>973</v>
      </c>
      <c r="G16300" s="83">
        <v>43468</v>
      </c>
      <c r="I16300">
        <v>2019</v>
      </c>
    </row>
    <row r="16301" spans="1:9" x14ac:dyDescent="0.25">
      <c r="A16301" t="s">
        <v>972</v>
      </c>
      <c r="B16301" t="s">
        <v>30</v>
      </c>
      <c r="C16301" s="76" t="s">
        <v>842</v>
      </c>
      <c r="D16301" t="s">
        <v>980</v>
      </c>
      <c r="E16301" s="82">
        <v>7.6</v>
      </c>
      <c r="F16301" t="s">
        <v>973</v>
      </c>
      <c r="G16301" s="83">
        <v>43473</v>
      </c>
      <c r="I16301">
        <v>2019</v>
      </c>
    </row>
    <row r="16302" spans="1:9" x14ac:dyDescent="0.25">
      <c r="A16302" t="s">
        <v>972</v>
      </c>
      <c r="B16302" t="s">
        <v>89</v>
      </c>
      <c r="C16302" s="76" t="s">
        <v>842</v>
      </c>
      <c r="D16302" t="s">
        <v>980</v>
      </c>
      <c r="E16302" s="82">
        <v>7.6</v>
      </c>
      <c r="F16302" t="s">
        <v>973</v>
      </c>
      <c r="G16302" s="83">
        <v>43468</v>
      </c>
      <c r="I16302">
        <v>2019</v>
      </c>
    </row>
    <row r="16303" spans="1:9" x14ac:dyDescent="0.25">
      <c r="A16303" t="s">
        <v>972</v>
      </c>
      <c r="B16303" t="s">
        <v>133</v>
      </c>
      <c r="C16303" s="76" t="s">
        <v>842</v>
      </c>
      <c r="D16303" t="s">
        <v>980</v>
      </c>
      <c r="E16303" s="82">
        <v>11.4</v>
      </c>
      <c r="F16303" t="s">
        <v>973</v>
      </c>
      <c r="G16303" s="83">
        <v>43475</v>
      </c>
      <c r="I16303">
        <v>2019</v>
      </c>
    </row>
    <row r="16304" spans="1:9" x14ac:dyDescent="0.25">
      <c r="A16304" t="s">
        <v>972</v>
      </c>
      <c r="B16304" t="s">
        <v>92</v>
      </c>
      <c r="C16304" s="76" t="s">
        <v>842</v>
      </c>
      <c r="D16304" t="s">
        <v>980</v>
      </c>
      <c r="E16304" s="82">
        <v>15</v>
      </c>
      <c r="F16304" t="s">
        <v>973</v>
      </c>
      <c r="G16304" s="83">
        <v>43609</v>
      </c>
      <c r="I16304">
        <v>2019</v>
      </c>
    </row>
    <row r="16305" spans="1:9" x14ac:dyDescent="0.25">
      <c r="A16305" t="s">
        <v>972</v>
      </c>
      <c r="B16305" t="s">
        <v>227</v>
      </c>
      <c r="C16305" s="76" t="s">
        <v>842</v>
      </c>
      <c r="D16305" t="s">
        <v>980</v>
      </c>
      <c r="E16305" s="82">
        <v>7.6</v>
      </c>
      <c r="F16305" t="s">
        <v>973</v>
      </c>
      <c r="G16305" s="83">
        <v>43570</v>
      </c>
      <c r="I16305">
        <v>2019</v>
      </c>
    </row>
    <row r="16306" spans="1:9" x14ac:dyDescent="0.25">
      <c r="A16306" t="s">
        <v>972</v>
      </c>
      <c r="B16306" t="s">
        <v>183</v>
      </c>
      <c r="C16306" s="76" t="s">
        <v>842</v>
      </c>
      <c r="D16306" t="s">
        <v>980</v>
      </c>
      <c r="E16306" s="82">
        <v>2</v>
      </c>
      <c r="F16306" t="s">
        <v>973</v>
      </c>
      <c r="G16306" s="83">
        <v>43439</v>
      </c>
      <c r="I16306">
        <v>2018</v>
      </c>
    </row>
    <row r="16307" spans="1:9" x14ac:dyDescent="0.25">
      <c r="A16307" t="s">
        <v>972</v>
      </c>
      <c r="B16307" t="s">
        <v>109</v>
      </c>
      <c r="C16307" s="76" t="s">
        <v>842</v>
      </c>
      <c r="D16307" t="s">
        <v>980</v>
      </c>
      <c r="E16307" s="82">
        <v>10</v>
      </c>
      <c r="F16307" t="s">
        <v>973</v>
      </c>
      <c r="G16307" s="83">
        <v>43454</v>
      </c>
      <c r="I16307">
        <v>2018</v>
      </c>
    </row>
    <row r="16308" spans="1:9" x14ac:dyDescent="0.25">
      <c r="A16308" t="s">
        <v>972</v>
      </c>
      <c r="B16308" t="s">
        <v>280</v>
      </c>
      <c r="C16308" s="76" t="s">
        <v>842</v>
      </c>
      <c r="D16308" t="s">
        <v>980</v>
      </c>
      <c r="E16308" s="82">
        <v>3.8</v>
      </c>
      <c r="F16308" t="s">
        <v>973</v>
      </c>
      <c r="G16308" s="83">
        <v>43468</v>
      </c>
      <c r="I16308">
        <v>2019</v>
      </c>
    </row>
    <row r="16309" spans="1:9" x14ac:dyDescent="0.25">
      <c r="A16309" t="s">
        <v>972</v>
      </c>
      <c r="B16309" t="s">
        <v>94</v>
      </c>
      <c r="C16309" s="76" t="s">
        <v>842</v>
      </c>
      <c r="D16309" t="s">
        <v>980</v>
      </c>
      <c r="E16309" s="82">
        <v>5</v>
      </c>
      <c r="F16309" t="s">
        <v>973</v>
      </c>
      <c r="G16309" s="83">
        <v>43474</v>
      </c>
      <c r="I16309">
        <v>2019</v>
      </c>
    </row>
    <row r="16310" spans="1:9" x14ac:dyDescent="0.25">
      <c r="A16310" t="s">
        <v>972</v>
      </c>
      <c r="B16310" t="s">
        <v>116</v>
      </c>
      <c r="C16310" s="76" t="s">
        <v>842</v>
      </c>
      <c r="D16310" t="s">
        <v>980</v>
      </c>
      <c r="E16310" s="82">
        <v>5</v>
      </c>
      <c r="F16310" t="s">
        <v>973</v>
      </c>
      <c r="G16310" s="83">
        <v>43746</v>
      </c>
      <c r="I16310">
        <v>2019</v>
      </c>
    </row>
    <row r="16311" spans="1:9" x14ac:dyDescent="0.25">
      <c r="A16311" t="s">
        <v>972</v>
      </c>
      <c r="B16311" t="s">
        <v>128</v>
      </c>
      <c r="C16311" s="76" t="s">
        <v>842</v>
      </c>
      <c r="D16311" t="s">
        <v>980</v>
      </c>
      <c r="E16311" s="82">
        <v>5</v>
      </c>
      <c r="F16311" t="s">
        <v>973</v>
      </c>
      <c r="G16311" s="83">
        <v>43445</v>
      </c>
      <c r="I16311">
        <v>2018</v>
      </c>
    </row>
    <row r="16312" spans="1:9" x14ac:dyDescent="0.25">
      <c r="A16312" t="s">
        <v>972</v>
      </c>
      <c r="B16312" t="s">
        <v>246</v>
      </c>
      <c r="C16312" s="76" t="s">
        <v>842</v>
      </c>
      <c r="D16312" t="s">
        <v>980</v>
      </c>
      <c r="E16312" s="82">
        <v>15</v>
      </c>
      <c r="F16312" t="s">
        <v>973</v>
      </c>
      <c r="G16312" s="83">
        <v>43474</v>
      </c>
      <c r="I16312">
        <v>2019</v>
      </c>
    </row>
    <row r="16313" spans="1:9" x14ac:dyDescent="0.25">
      <c r="A16313" t="s">
        <v>972</v>
      </c>
      <c r="B16313" t="s">
        <v>124</v>
      </c>
      <c r="C16313" s="76" t="s">
        <v>842</v>
      </c>
      <c r="D16313" t="s">
        <v>980</v>
      </c>
      <c r="E16313" s="82">
        <v>10</v>
      </c>
      <c r="F16313" t="s">
        <v>973</v>
      </c>
      <c r="G16313" s="83">
        <v>43496</v>
      </c>
      <c r="I16313">
        <v>2019</v>
      </c>
    </row>
    <row r="16314" spans="1:9" x14ac:dyDescent="0.25">
      <c r="A16314" t="s">
        <v>972</v>
      </c>
      <c r="B16314" t="s">
        <v>278</v>
      </c>
      <c r="C16314" s="76" t="s">
        <v>842</v>
      </c>
      <c r="D16314" t="s">
        <v>980</v>
      </c>
      <c r="E16314" s="82">
        <v>9</v>
      </c>
      <c r="F16314" t="s">
        <v>973</v>
      </c>
      <c r="G16314" s="83">
        <v>43473</v>
      </c>
      <c r="I16314">
        <v>2019</v>
      </c>
    </row>
    <row r="16315" spans="1:9" x14ac:dyDescent="0.25">
      <c r="A16315" t="s">
        <v>972</v>
      </c>
      <c r="B16315" t="s">
        <v>95</v>
      </c>
      <c r="C16315" s="76" t="s">
        <v>842</v>
      </c>
      <c r="D16315" t="s">
        <v>980</v>
      </c>
      <c r="E16315" s="82">
        <v>7.6</v>
      </c>
      <c r="F16315" t="s">
        <v>973</v>
      </c>
      <c r="G16315" s="83">
        <v>43490</v>
      </c>
      <c r="I16315">
        <v>2019</v>
      </c>
    </row>
    <row r="16316" spans="1:9" x14ac:dyDescent="0.25">
      <c r="A16316" t="s">
        <v>972</v>
      </c>
      <c r="B16316" t="s">
        <v>93</v>
      </c>
      <c r="C16316" s="76" t="s">
        <v>842</v>
      </c>
      <c r="D16316" t="s">
        <v>980</v>
      </c>
      <c r="E16316" s="82">
        <v>15</v>
      </c>
      <c r="F16316" t="s">
        <v>973</v>
      </c>
      <c r="G16316" s="83">
        <v>43465</v>
      </c>
      <c r="I16316">
        <v>2018</v>
      </c>
    </row>
    <row r="16317" spans="1:9" x14ac:dyDescent="0.25">
      <c r="A16317" t="s">
        <v>972</v>
      </c>
      <c r="B16317" t="s">
        <v>147</v>
      </c>
      <c r="C16317" s="76" t="s">
        <v>842</v>
      </c>
      <c r="D16317" t="s">
        <v>980</v>
      </c>
      <c r="E16317" s="82">
        <v>5.93</v>
      </c>
      <c r="F16317" t="s">
        <v>973</v>
      </c>
      <c r="G16317" s="83">
        <v>40868</v>
      </c>
      <c r="I16317">
        <v>2011</v>
      </c>
    </row>
    <row r="16318" spans="1:9" x14ac:dyDescent="0.25">
      <c r="A16318" t="s">
        <v>972</v>
      </c>
      <c r="B16318" t="s">
        <v>147</v>
      </c>
      <c r="C16318" s="76" t="s">
        <v>842</v>
      </c>
      <c r="D16318" t="s">
        <v>980</v>
      </c>
      <c r="E16318" s="82">
        <v>10.72</v>
      </c>
      <c r="F16318" t="s">
        <v>973</v>
      </c>
      <c r="G16318" s="83">
        <v>43432</v>
      </c>
      <c r="I16318">
        <v>2018</v>
      </c>
    </row>
    <row r="16319" spans="1:9" x14ac:dyDescent="0.25">
      <c r="A16319" t="s">
        <v>972</v>
      </c>
      <c r="B16319" t="s">
        <v>153</v>
      </c>
      <c r="C16319" s="76" t="s">
        <v>842</v>
      </c>
      <c r="D16319" t="s">
        <v>980</v>
      </c>
      <c r="E16319" s="82">
        <v>5.8</v>
      </c>
      <c r="F16319" t="s">
        <v>973</v>
      </c>
      <c r="G16319" s="83">
        <v>40820</v>
      </c>
      <c r="I16319">
        <v>2011</v>
      </c>
    </row>
    <row r="16320" spans="1:9" x14ac:dyDescent="0.25">
      <c r="A16320" t="s">
        <v>972</v>
      </c>
      <c r="B16320" t="s">
        <v>147</v>
      </c>
      <c r="C16320" s="76" t="s">
        <v>842</v>
      </c>
      <c r="D16320" t="s">
        <v>980</v>
      </c>
      <c r="E16320" s="82">
        <v>5.36</v>
      </c>
      <c r="F16320" t="s">
        <v>973</v>
      </c>
      <c r="G16320" s="83">
        <v>40906</v>
      </c>
      <c r="I16320">
        <v>2011</v>
      </c>
    </row>
    <row r="16321" spans="1:9" x14ac:dyDescent="0.25">
      <c r="A16321" t="s">
        <v>972</v>
      </c>
      <c r="B16321" t="s">
        <v>147</v>
      </c>
      <c r="C16321" s="76" t="s">
        <v>842</v>
      </c>
      <c r="D16321" t="s">
        <v>980</v>
      </c>
      <c r="E16321" s="82">
        <v>5.59</v>
      </c>
      <c r="F16321" t="s">
        <v>973</v>
      </c>
      <c r="G16321" s="83">
        <v>41178</v>
      </c>
      <c r="I16321">
        <v>2012</v>
      </c>
    </row>
    <row r="16322" spans="1:9" x14ac:dyDescent="0.25">
      <c r="A16322" t="s">
        <v>972</v>
      </c>
      <c r="B16322" t="s">
        <v>147</v>
      </c>
      <c r="C16322" s="76" t="s">
        <v>842</v>
      </c>
      <c r="D16322" t="s">
        <v>980</v>
      </c>
      <c r="E16322" s="82">
        <v>3.28</v>
      </c>
      <c r="F16322" t="s">
        <v>973</v>
      </c>
      <c r="G16322" s="83">
        <v>40695</v>
      </c>
      <c r="I16322">
        <v>2011</v>
      </c>
    </row>
    <row r="16323" spans="1:9" x14ac:dyDescent="0.25">
      <c r="A16323" t="s">
        <v>972</v>
      </c>
      <c r="B16323" t="s">
        <v>147</v>
      </c>
      <c r="C16323" s="76" t="s">
        <v>842</v>
      </c>
      <c r="D16323" t="s">
        <v>980</v>
      </c>
      <c r="E16323" s="82">
        <v>3.28</v>
      </c>
      <c r="F16323" t="s">
        <v>973</v>
      </c>
      <c r="G16323" s="83">
        <v>41116</v>
      </c>
      <c r="I16323">
        <v>2012</v>
      </c>
    </row>
    <row r="16324" spans="1:9" x14ac:dyDescent="0.25">
      <c r="A16324" t="s">
        <v>972</v>
      </c>
      <c r="B16324" t="s">
        <v>278</v>
      </c>
      <c r="C16324" s="76" t="s">
        <v>842</v>
      </c>
      <c r="D16324" t="s">
        <v>980</v>
      </c>
      <c r="E16324" s="82">
        <v>17.399999999999999</v>
      </c>
      <c r="F16324" t="s">
        <v>973</v>
      </c>
      <c r="G16324" s="83">
        <v>43525</v>
      </c>
      <c r="I16324">
        <v>2019</v>
      </c>
    </row>
    <row r="16325" spans="1:9" x14ac:dyDescent="0.25">
      <c r="A16325" t="s">
        <v>972</v>
      </c>
      <c r="B16325" t="s">
        <v>239</v>
      </c>
      <c r="C16325" s="76" t="s">
        <v>842</v>
      </c>
      <c r="D16325" t="s">
        <v>980</v>
      </c>
      <c r="E16325" s="82">
        <v>11.4</v>
      </c>
      <c r="F16325" t="s">
        <v>973</v>
      </c>
      <c r="G16325" s="83">
        <v>43525</v>
      </c>
      <c r="I16325">
        <v>2019</v>
      </c>
    </row>
    <row r="16326" spans="1:9" x14ac:dyDescent="0.25">
      <c r="A16326" t="s">
        <v>972</v>
      </c>
      <c r="B16326" t="s">
        <v>115</v>
      </c>
      <c r="C16326" s="76" t="s">
        <v>842</v>
      </c>
      <c r="D16326" t="s">
        <v>980</v>
      </c>
      <c r="E16326" s="82">
        <v>7.6</v>
      </c>
      <c r="F16326" t="s">
        <v>973</v>
      </c>
      <c r="G16326" s="83">
        <v>43658</v>
      </c>
      <c r="I16326">
        <v>2019</v>
      </c>
    </row>
    <row r="16327" spans="1:9" x14ac:dyDescent="0.25">
      <c r="A16327" t="s">
        <v>972</v>
      </c>
      <c r="B16327" t="s">
        <v>275</v>
      </c>
      <c r="C16327" s="76" t="s">
        <v>842</v>
      </c>
      <c r="D16327" t="s">
        <v>980</v>
      </c>
      <c r="E16327" s="82">
        <v>3.6</v>
      </c>
      <c r="F16327" t="s">
        <v>973</v>
      </c>
      <c r="G16327" s="83">
        <v>43749</v>
      </c>
      <c r="I16327">
        <v>2019</v>
      </c>
    </row>
    <row r="16328" spans="1:9" x14ac:dyDescent="0.25">
      <c r="A16328" t="s">
        <v>972</v>
      </c>
      <c r="B16328" t="s">
        <v>247</v>
      </c>
      <c r="C16328" s="76" t="s">
        <v>842</v>
      </c>
      <c r="D16328" t="s">
        <v>980</v>
      </c>
      <c r="E16328" s="82">
        <v>5</v>
      </c>
      <c r="F16328" t="s">
        <v>973</v>
      </c>
      <c r="G16328" s="83">
        <v>43608</v>
      </c>
      <c r="I16328">
        <v>2019</v>
      </c>
    </row>
    <row r="16329" spans="1:9" x14ac:dyDescent="0.25">
      <c r="A16329" t="s">
        <v>972</v>
      </c>
      <c r="B16329" t="s">
        <v>97</v>
      </c>
      <c r="C16329" s="76" t="s">
        <v>842</v>
      </c>
      <c r="D16329" t="s">
        <v>980</v>
      </c>
      <c r="E16329" s="82">
        <v>15</v>
      </c>
      <c r="F16329" t="s">
        <v>973</v>
      </c>
      <c r="G16329" s="83">
        <v>43766</v>
      </c>
      <c r="I16329">
        <v>2019</v>
      </c>
    </row>
    <row r="16330" spans="1:9" x14ac:dyDescent="0.25">
      <c r="A16330" t="s">
        <v>972</v>
      </c>
      <c r="B16330" t="s">
        <v>245</v>
      </c>
      <c r="C16330" s="76" t="s">
        <v>842</v>
      </c>
      <c r="D16330" t="s">
        <v>980</v>
      </c>
      <c r="E16330" s="82">
        <v>7.6</v>
      </c>
      <c r="F16330" t="s">
        <v>973</v>
      </c>
      <c r="G16330" s="83">
        <v>43496</v>
      </c>
      <c r="I16330">
        <v>2019</v>
      </c>
    </row>
    <row r="16331" spans="1:9" x14ac:dyDescent="0.25">
      <c r="A16331" t="s">
        <v>972</v>
      </c>
      <c r="B16331" t="s">
        <v>115</v>
      </c>
      <c r="C16331" s="76" t="s">
        <v>842</v>
      </c>
      <c r="D16331" t="s">
        <v>980</v>
      </c>
      <c r="E16331" s="82">
        <v>5</v>
      </c>
      <c r="F16331" t="s">
        <v>973</v>
      </c>
      <c r="G16331" s="83">
        <v>43467</v>
      </c>
      <c r="I16331">
        <v>2019</v>
      </c>
    </row>
    <row r="16332" spans="1:9" x14ac:dyDescent="0.25">
      <c r="A16332" t="s">
        <v>972</v>
      </c>
      <c r="B16332" t="s">
        <v>86</v>
      </c>
      <c r="C16332" s="76" t="s">
        <v>842</v>
      </c>
      <c r="D16332" t="s">
        <v>980</v>
      </c>
      <c r="E16332" s="82">
        <v>3.6</v>
      </c>
      <c r="F16332" t="s">
        <v>973</v>
      </c>
      <c r="G16332" s="83">
        <v>43494</v>
      </c>
      <c r="I16332">
        <v>2019</v>
      </c>
    </row>
    <row r="16333" spans="1:9" x14ac:dyDescent="0.25">
      <c r="A16333" t="s">
        <v>972</v>
      </c>
      <c r="B16333" t="s">
        <v>249</v>
      </c>
      <c r="C16333" s="76" t="s">
        <v>842</v>
      </c>
      <c r="D16333" t="s">
        <v>980</v>
      </c>
      <c r="E16333" s="82">
        <v>120</v>
      </c>
      <c r="F16333" t="s">
        <v>973</v>
      </c>
      <c r="G16333" s="83">
        <v>43642</v>
      </c>
      <c r="I16333">
        <v>2019</v>
      </c>
    </row>
    <row r="16334" spans="1:9" x14ac:dyDescent="0.25">
      <c r="A16334" t="s">
        <v>972</v>
      </c>
      <c r="B16334" t="s">
        <v>137</v>
      </c>
      <c r="C16334" s="76" t="s">
        <v>842</v>
      </c>
      <c r="D16334" t="s">
        <v>980</v>
      </c>
      <c r="E16334" s="82">
        <v>12</v>
      </c>
      <c r="F16334" t="s">
        <v>973</v>
      </c>
      <c r="G16334" s="83">
        <v>43446</v>
      </c>
      <c r="I16334">
        <v>2018</v>
      </c>
    </row>
    <row r="16335" spans="1:9" x14ac:dyDescent="0.25">
      <c r="A16335" t="s">
        <v>972</v>
      </c>
      <c r="B16335" t="s">
        <v>246</v>
      </c>
      <c r="C16335" s="76" t="s">
        <v>842</v>
      </c>
      <c r="D16335" t="s">
        <v>980</v>
      </c>
      <c r="E16335" s="82">
        <v>6</v>
      </c>
      <c r="F16335" t="s">
        <v>973</v>
      </c>
      <c r="G16335" s="83">
        <v>43474</v>
      </c>
      <c r="I16335">
        <v>2019</v>
      </c>
    </row>
    <row r="16336" spans="1:9" x14ac:dyDescent="0.25">
      <c r="A16336" t="s">
        <v>972</v>
      </c>
      <c r="B16336" t="s">
        <v>123</v>
      </c>
      <c r="C16336" s="76" t="s">
        <v>842</v>
      </c>
      <c r="D16336" t="s">
        <v>980</v>
      </c>
      <c r="E16336" s="82">
        <v>12</v>
      </c>
      <c r="F16336" t="s">
        <v>973</v>
      </c>
      <c r="G16336" s="83">
        <v>43503</v>
      </c>
      <c r="I16336">
        <v>2019</v>
      </c>
    </row>
    <row r="16337" spans="1:9" x14ac:dyDescent="0.25">
      <c r="A16337" t="s">
        <v>972</v>
      </c>
      <c r="B16337" t="s">
        <v>128</v>
      </c>
      <c r="C16337" s="76" t="s">
        <v>842</v>
      </c>
      <c r="D16337" t="s">
        <v>980</v>
      </c>
      <c r="E16337" s="82">
        <v>10</v>
      </c>
      <c r="F16337" t="s">
        <v>973</v>
      </c>
      <c r="G16337" s="83">
        <v>43588</v>
      </c>
      <c r="I16337">
        <v>2019</v>
      </c>
    </row>
    <row r="16338" spans="1:9" x14ac:dyDescent="0.25">
      <c r="A16338" t="s">
        <v>972</v>
      </c>
      <c r="B16338" t="s">
        <v>251</v>
      </c>
      <c r="C16338" s="76" t="s">
        <v>842</v>
      </c>
      <c r="D16338" t="s">
        <v>980</v>
      </c>
      <c r="E16338" s="82">
        <v>150</v>
      </c>
      <c r="F16338" t="s">
        <v>973</v>
      </c>
      <c r="G16338" s="83">
        <v>44063</v>
      </c>
      <c r="I16338">
        <v>2020</v>
      </c>
    </row>
    <row r="16339" spans="1:9" x14ac:dyDescent="0.25">
      <c r="A16339" t="s">
        <v>972</v>
      </c>
      <c r="B16339" t="s">
        <v>30</v>
      </c>
      <c r="C16339" s="76" t="s">
        <v>842</v>
      </c>
      <c r="D16339" t="s">
        <v>980</v>
      </c>
      <c r="E16339" s="82">
        <v>4.5999999999999996</v>
      </c>
      <c r="F16339" t="s">
        <v>973</v>
      </c>
      <c r="G16339" s="83">
        <v>43453</v>
      </c>
      <c r="I16339">
        <v>2018</v>
      </c>
    </row>
    <row r="16340" spans="1:9" x14ac:dyDescent="0.25">
      <c r="A16340" t="s">
        <v>972</v>
      </c>
      <c r="B16340" t="s">
        <v>112</v>
      </c>
      <c r="C16340" s="76" t="s">
        <v>842</v>
      </c>
      <c r="D16340" t="s">
        <v>980</v>
      </c>
      <c r="E16340" s="82">
        <v>5</v>
      </c>
      <c r="F16340" t="s">
        <v>973</v>
      </c>
      <c r="G16340" s="83">
        <v>43444</v>
      </c>
      <c r="I16340">
        <v>2018</v>
      </c>
    </row>
    <row r="16341" spans="1:9" x14ac:dyDescent="0.25">
      <c r="A16341" t="s">
        <v>972</v>
      </c>
      <c r="B16341" t="s">
        <v>66</v>
      </c>
      <c r="C16341" s="76" t="s">
        <v>842</v>
      </c>
      <c r="D16341" t="s">
        <v>980</v>
      </c>
      <c r="E16341" s="82">
        <v>500</v>
      </c>
      <c r="F16341" t="s">
        <v>973</v>
      </c>
      <c r="G16341" s="83">
        <v>44182</v>
      </c>
      <c r="I16341">
        <v>2020</v>
      </c>
    </row>
    <row r="16342" spans="1:9" x14ac:dyDescent="0.25">
      <c r="A16342" t="s">
        <v>972</v>
      </c>
      <c r="B16342" t="s">
        <v>246</v>
      </c>
      <c r="C16342" s="76" t="s">
        <v>842</v>
      </c>
      <c r="D16342" t="s">
        <v>980</v>
      </c>
      <c r="E16342" s="82">
        <v>150</v>
      </c>
      <c r="F16342" t="s">
        <v>973</v>
      </c>
      <c r="G16342" s="83">
        <v>43637</v>
      </c>
      <c r="I16342">
        <v>2019</v>
      </c>
    </row>
    <row r="16343" spans="1:9" x14ac:dyDescent="0.25">
      <c r="A16343" t="s">
        <v>972</v>
      </c>
      <c r="B16343" t="s">
        <v>118</v>
      </c>
      <c r="C16343" s="76" t="s">
        <v>842</v>
      </c>
      <c r="D16343" t="s">
        <v>980</v>
      </c>
      <c r="E16343" s="82">
        <v>4.72</v>
      </c>
      <c r="F16343" t="s">
        <v>973</v>
      </c>
      <c r="G16343" s="83">
        <v>43469</v>
      </c>
      <c r="I16343">
        <v>2019</v>
      </c>
    </row>
    <row r="16344" spans="1:9" x14ac:dyDescent="0.25">
      <c r="A16344" t="s">
        <v>972</v>
      </c>
      <c r="B16344" t="s">
        <v>232</v>
      </c>
      <c r="C16344" s="76" t="s">
        <v>842</v>
      </c>
      <c r="D16344" t="s">
        <v>980</v>
      </c>
      <c r="E16344" s="82">
        <v>15</v>
      </c>
      <c r="F16344" t="s">
        <v>973</v>
      </c>
      <c r="G16344" s="83">
        <v>43476</v>
      </c>
      <c r="I16344">
        <v>2019</v>
      </c>
    </row>
    <row r="16345" spans="1:9" x14ac:dyDescent="0.25">
      <c r="A16345" t="s">
        <v>972</v>
      </c>
      <c r="B16345" t="s">
        <v>23</v>
      </c>
      <c r="C16345" s="76" t="s">
        <v>842</v>
      </c>
      <c r="D16345" t="s">
        <v>980</v>
      </c>
      <c r="E16345" s="82">
        <v>6</v>
      </c>
      <c r="F16345" t="s">
        <v>973</v>
      </c>
      <c r="G16345" s="83">
        <v>43515</v>
      </c>
      <c r="I16345">
        <v>2019</v>
      </c>
    </row>
    <row r="16346" spans="1:9" x14ac:dyDescent="0.25">
      <c r="A16346" t="s">
        <v>972</v>
      </c>
      <c r="B16346" t="s">
        <v>124</v>
      </c>
      <c r="C16346" s="76" t="s">
        <v>842</v>
      </c>
      <c r="D16346" t="s">
        <v>980</v>
      </c>
      <c r="E16346" s="82">
        <v>6</v>
      </c>
      <c r="F16346" t="s">
        <v>973</v>
      </c>
      <c r="G16346" s="83">
        <v>43656</v>
      </c>
      <c r="I16346">
        <v>2019</v>
      </c>
    </row>
    <row r="16347" spans="1:9" x14ac:dyDescent="0.25">
      <c r="A16347" t="s">
        <v>972</v>
      </c>
      <c r="B16347" t="s">
        <v>184</v>
      </c>
      <c r="C16347" s="76" t="s">
        <v>842</v>
      </c>
      <c r="D16347" t="s">
        <v>980</v>
      </c>
      <c r="E16347" s="82">
        <v>11.4</v>
      </c>
      <c r="F16347" t="s">
        <v>973</v>
      </c>
      <c r="G16347" s="83">
        <v>43452</v>
      </c>
      <c r="I16347">
        <v>2018</v>
      </c>
    </row>
    <row r="16348" spans="1:9" x14ac:dyDescent="0.25">
      <c r="A16348" t="s">
        <v>972</v>
      </c>
      <c r="B16348" t="s">
        <v>239</v>
      </c>
      <c r="C16348" s="76" t="s">
        <v>842</v>
      </c>
      <c r="D16348" t="s">
        <v>980</v>
      </c>
      <c r="E16348" s="82">
        <v>6.25</v>
      </c>
      <c r="F16348" t="s">
        <v>973</v>
      </c>
      <c r="G16348" s="83">
        <v>43468</v>
      </c>
      <c r="I16348">
        <v>2019</v>
      </c>
    </row>
    <row r="16349" spans="1:9" x14ac:dyDescent="0.25">
      <c r="A16349" t="s">
        <v>972</v>
      </c>
      <c r="B16349" t="s">
        <v>104</v>
      </c>
      <c r="C16349" s="76" t="s">
        <v>842</v>
      </c>
      <c r="D16349" t="s">
        <v>980</v>
      </c>
      <c r="E16349" s="82">
        <v>6</v>
      </c>
      <c r="F16349" t="s">
        <v>973</v>
      </c>
      <c r="G16349" s="83">
        <v>43454</v>
      </c>
      <c r="I16349">
        <v>2018</v>
      </c>
    </row>
    <row r="16350" spans="1:9" x14ac:dyDescent="0.25">
      <c r="A16350" t="s">
        <v>972</v>
      </c>
      <c r="B16350" t="s">
        <v>215</v>
      </c>
      <c r="C16350" s="76" t="s">
        <v>842</v>
      </c>
      <c r="D16350" t="s">
        <v>980</v>
      </c>
      <c r="E16350" s="82">
        <v>11.4</v>
      </c>
      <c r="F16350" t="s">
        <v>973</v>
      </c>
      <c r="G16350" s="83">
        <v>43522</v>
      </c>
      <c r="I16350">
        <v>2019</v>
      </c>
    </row>
    <row r="16351" spans="1:9" x14ac:dyDescent="0.25">
      <c r="A16351" t="s">
        <v>972</v>
      </c>
      <c r="B16351" t="s">
        <v>95</v>
      </c>
      <c r="C16351" s="76" t="s">
        <v>842</v>
      </c>
      <c r="D16351" t="s">
        <v>980</v>
      </c>
      <c r="E16351" s="82">
        <v>7.6</v>
      </c>
      <c r="F16351" t="s">
        <v>973</v>
      </c>
      <c r="G16351" s="83">
        <v>43497</v>
      </c>
      <c r="I16351">
        <v>2019</v>
      </c>
    </row>
    <row r="16352" spans="1:9" x14ac:dyDescent="0.25">
      <c r="A16352" t="s">
        <v>972</v>
      </c>
      <c r="B16352" t="s">
        <v>279</v>
      </c>
      <c r="C16352" s="76" t="s">
        <v>842</v>
      </c>
      <c r="D16352" t="s">
        <v>980</v>
      </c>
      <c r="E16352" s="82">
        <v>10</v>
      </c>
      <c r="F16352" t="s">
        <v>973</v>
      </c>
      <c r="G16352" s="83">
        <v>43600</v>
      </c>
      <c r="I16352">
        <v>2019</v>
      </c>
    </row>
    <row r="16353" spans="1:9" x14ac:dyDescent="0.25">
      <c r="A16353" t="s">
        <v>972</v>
      </c>
      <c r="B16353" t="s">
        <v>103</v>
      </c>
      <c r="C16353" s="76" t="s">
        <v>842</v>
      </c>
      <c r="D16353" t="s">
        <v>980</v>
      </c>
      <c r="E16353" s="82">
        <v>11.4</v>
      </c>
      <c r="F16353" t="s">
        <v>973</v>
      </c>
      <c r="G16353" s="83">
        <v>43468</v>
      </c>
      <c r="I16353">
        <v>2019</v>
      </c>
    </row>
    <row r="16354" spans="1:9" x14ac:dyDescent="0.25">
      <c r="A16354" t="s">
        <v>972</v>
      </c>
      <c r="B16354" t="s">
        <v>239</v>
      </c>
      <c r="C16354" s="76" t="s">
        <v>842</v>
      </c>
      <c r="D16354" t="s">
        <v>980</v>
      </c>
      <c r="E16354" s="82">
        <v>3.8</v>
      </c>
      <c r="F16354" t="s">
        <v>973</v>
      </c>
      <c r="G16354" s="83">
        <v>43633</v>
      </c>
      <c r="I16354">
        <v>2019</v>
      </c>
    </row>
    <row r="16355" spans="1:9" x14ac:dyDescent="0.25">
      <c r="A16355" t="s">
        <v>972</v>
      </c>
      <c r="B16355" t="s">
        <v>232</v>
      </c>
      <c r="C16355" s="76" t="s">
        <v>842</v>
      </c>
      <c r="D16355" t="s">
        <v>980</v>
      </c>
      <c r="E16355" s="82">
        <v>10.6</v>
      </c>
      <c r="F16355" t="s">
        <v>973</v>
      </c>
      <c r="G16355" s="83">
        <v>43468</v>
      </c>
      <c r="I16355">
        <v>2019</v>
      </c>
    </row>
    <row r="16356" spans="1:9" x14ac:dyDescent="0.25">
      <c r="A16356" t="s">
        <v>972</v>
      </c>
      <c r="B16356" t="s">
        <v>92</v>
      </c>
      <c r="C16356" s="76" t="s">
        <v>842</v>
      </c>
      <c r="D16356" t="s">
        <v>980</v>
      </c>
      <c r="E16356" s="82">
        <v>25</v>
      </c>
      <c r="F16356" t="s">
        <v>973</v>
      </c>
      <c r="G16356" s="83">
        <v>43774</v>
      </c>
      <c r="I16356">
        <v>2019</v>
      </c>
    </row>
    <row r="16357" spans="1:9" x14ac:dyDescent="0.25">
      <c r="A16357" t="s">
        <v>972</v>
      </c>
      <c r="B16357" t="s">
        <v>120</v>
      </c>
      <c r="C16357" s="76" t="s">
        <v>842</v>
      </c>
      <c r="D16357" t="s">
        <v>980</v>
      </c>
      <c r="E16357" s="82">
        <v>5</v>
      </c>
      <c r="F16357" t="s">
        <v>973</v>
      </c>
      <c r="G16357" s="83">
        <v>43476</v>
      </c>
      <c r="I16357">
        <v>2019</v>
      </c>
    </row>
    <row r="16358" spans="1:9" x14ac:dyDescent="0.25">
      <c r="A16358" t="s">
        <v>972</v>
      </c>
      <c r="B16358" t="s">
        <v>186</v>
      </c>
      <c r="C16358" s="76" t="s">
        <v>842</v>
      </c>
      <c r="D16358" t="s">
        <v>980</v>
      </c>
      <c r="E16358" s="82">
        <v>7.6</v>
      </c>
      <c r="F16358" t="s">
        <v>973</v>
      </c>
      <c r="G16358" s="83">
        <v>43615</v>
      </c>
      <c r="I16358">
        <v>2019</v>
      </c>
    </row>
    <row r="16359" spans="1:9" x14ac:dyDescent="0.25">
      <c r="A16359" t="s">
        <v>972</v>
      </c>
      <c r="B16359" t="s">
        <v>213</v>
      </c>
      <c r="C16359" s="76" t="s">
        <v>842</v>
      </c>
      <c r="D16359" t="s">
        <v>980</v>
      </c>
      <c r="E16359" s="82">
        <v>4</v>
      </c>
      <c r="F16359" t="s">
        <v>973</v>
      </c>
      <c r="G16359" s="83">
        <v>43697</v>
      </c>
      <c r="I16359">
        <v>2019</v>
      </c>
    </row>
    <row r="16360" spans="1:9" x14ac:dyDescent="0.25">
      <c r="A16360" t="s">
        <v>972</v>
      </c>
      <c r="B16360" t="s">
        <v>178</v>
      </c>
      <c r="C16360" s="76" t="s">
        <v>842</v>
      </c>
      <c r="D16360" t="s">
        <v>980</v>
      </c>
      <c r="E16360" s="82">
        <v>4.5999999999999996</v>
      </c>
      <c r="F16360" t="s">
        <v>973</v>
      </c>
      <c r="G16360" s="83">
        <v>43615</v>
      </c>
      <c r="I16360">
        <v>2019</v>
      </c>
    </row>
    <row r="16361" spans="1:9" x14ac:dyDescent="0.25">
      <c r="A16361" t="s">
        <v>972</v>
      </c>
      <c r="B16361" t="s">
        <v>124</v>
      </c>
      <c r="C16361" s="76" t="s">
        <v>842</v>
      </c>
      <c r="D16361" t="s">
        <v>980</v>
      </c>
      <c r="E16361" s="82">
        <v>3.8</v>
      </c>
      <c r="F16361" t="s">
        <v>973</v>
      </c>
      <c r="G16361" s="83">
        <v>43546</v>
      </c>
      <c r="I16361">
        <v>2019</v>
      </c>
    </row>
    <row r="16362" spans="1:9" x14ac:dyDescent="0.25">
      <c r="A16362" t="s">
        <v>972</v>
      </c>
      <c r="B16362" t="s">
        <v>117</v>
      </c>
      <c r="C16362" s="76" t="s">
        <v>842</v>
      </c>
      <c r="D16362" t="s">
        <v>980</v>
      </c>
      <c r="E16362" s="82">
        <v>5</v>
      </c>
      <c r="F16362" t="s">
        <v>973</v>
      </c>
      <c r="G16362" s="83">
        <v>43455</v>
      </c>
      <c r="I16362">
        <v>2018</v>
      </c>
    </row>
    <row r="16363" spans="1:9" x14ac:dyDescent="0.25">
      <c r="A16363" t="s">
        <v>972</v>
      </c>
      <c r="B16363" t="s">
        <v>133</v>
      </c>
      <c r="C16363" s="76" t="s">
        <v>842</v>
      </c>
      <c r="D16363" t="s">
        <v>980</v>
      </c>
      <c r="E16363" s="82">
        <v>5</v>
      </c>
      <c r="F16363" t="s">
        <v>973</v>
      </c>
      <c r="G16363" s="83">
        <v>43640</v>
      </c>
      <c r="I16363">
        <v>2019</v>
      </c>
    </row>
    <row r="16364" spans="1:9" x14ac:dyDescent="0.25">
      <c r="A16364" t="s">
        <v>972</v>
      </c>
      <c r="B16364" t="s">
        <v>246</v>
      </c>
      <c r="C16364" s="76" t="s">
        <v>842</v>
      </c>
      <c r="D16364" t="s">
        <v>980</v>
      </c>
      <c r="E16364" s="82">
        <v>7.6</v>
      </c>
      <c r="F16364" t="s">
        <v>973</v>
      </c>
      <c r="G16364" s="83">
        <v>43663</v>
      </c>
      <c r="I16364">
        <v>2019</v>
      </c>
    </row>
    <row r="16365" spans="1:9" x14ac:dyDescent="0.25">
      <c r="A16365" t="s">
        <v>972</v>
      </c>
      <c r="B16365" t="s">
        <v>194</v>
      </c>
      <c r="C16365" s="76" t="s">
        <v>842</v>
      </c>
      <c r="D16365" t="s">
        <v>980</v>
      </c>
      <c r="E16365" s="82">
        <v>4.4800000000000004</v>
      </c>
      <c r="F16365" t="s">
        <v>973</v>
      </c>
      <c r="G16365" s="83">
        <v>43592</v>
      </c>
      <c r="I16365">
        <v>2019</v>
      </c>
    </row>
    <row r="16366" spans="1:9" x14ac:dyDescent="0.25">
      <c r="A16366" t="s">
        <v>972</v>
      </c>
      <c r="B16366" t="s">
        <v>272</v>
      </c>
      <c r="C16366" s="76" t="s">
        <v>842</v>
      </c>
      <c r="D16366" t="s">
        <v>980</v>
      </c>
      <c r="E16366" s="82">
        <v>10</v>
      </c>
      <c r="F16366" t="s">
        <v>973</v>
      </c>
      <c r="G16366" s="83">
        <v>43481</v>
      </c>
      <c r="I16366">
        <v>2019</v>
      </c>
    </row>
    <row r="16367" spans="1:9" x14ac:dyDescent="0.25">
      <c r="A16367" t="s">
        <v>972</v>
      </c>
      <c r="B16367" t="s">
        <v>279</v>
      </c>
      <c r="C16367" s="76" t="s">
        <v>842</v>
      </c>
      <c r="D16367" t="s">
        <v>980</v>
      </c>
      <c r="E16367" s="82">
        <v>7.6</v>
      </c>
      <c r="F16367" t="s">
        <v>973</v>
      </c>
      <c r="G16367" s="83">
        <v>43473</v>
      </c>
      <c r="I16367">
        <v>2019</v>
      </c>
    </row>
    <row r="16368" spans="1:9" x14ac:dyDescent="0.25">
      <c r="A16368" t="s">
        <v>972</v>
      </c>
      <c r="B16368" t="s">
        <v>122</v>
      </c>
      <c r="C16368" s="76" t="s">
        <v>842</v>
      </c>
      <c r="D16368" t="s">
        <v>980</v>
      </c>
      <c r="E16368" s="82">
        <v>8</v>
      </c>
      <c r="F16368" t="s">
        <v>973</v>
      </c>
      <c r="G16368" s="83">
        <v>43482</v>
      </c>
      <c r="I16368">
        <v>2019</v>
      </c>
    </row>
    <row r="16369" spans="1:9" x14ac:dyDescent="0.25">
      <c r="A16369" t="s">
        <v>972</v>
      </c>
      <c r="B16369" t="s">
        <v>240</v>
      </c>
      <c r="C16369" s="76" t="s">
        <v>842</v>
      </c>
      <c r="D16369" t="s">
        <v>980</v>
      </c>
      <c r="E16369" s="82">
        <v>8.99</v>
      </c>
      <c r="F16369" t="s">
        <v>973</v>
      </c>
      <c r="G16369" s="83">
        <v>43467</v>
      </c>
      <c r="I16369">
        <v>2019</v>
      </c>
    </row>
    <row r="16370" spans="1:9" x14ac:dyDescent="0.25">
      <c r="A16370" t="s">
        <v>972</v>
      </c>
      <c r="B16370" t="s">
        <v>253</v>
      </c>
      <c r="C16370" s="76" t="s">
        <v>842</v>
      </c>
      <c r="D16370" t="s">
        <v>980</v>
      </c>
      <c r="E16370" s="82">
        <v>7.6</v>
      </c>
      <c r="F16370" t="s">
        <v>973</v>
      </c>
      <c r="G16370" s="83">
        <v>43515</v>
      </c>
      <c r="I16370">
        <v>2019</v>
      </c>
    </row>
    <row r="16371" spans="1:9" x14ac:dyDescent="0.25">
      <c r="A16371" t="s">
        <v>972</v>
      </c>
      <c r="B16371" s="74" t="s">
        <v>213</v>
      </c>
      <c r="C16371" s="76" t="s">
        <v>842</v>
      </c>
      <c r="D16371" t="s">
        <v>980</v>
      </c>
      <c r="E16371" s="82">
        <v>10</v>
      </c>
      <c r="F16371" t="s">
        <v>973</v>
      </c>
      <c r="G16371" s="83">
        <v>43479</v>
      </c>
      <c r="I16371">
        <v>2019</v>
      </c>
    </row>
    <row r="16372" spans="1:9" x14ac:dyDescent="0.25">
      <c r="A16372" t="s">
        <v>972</v>
      </c>
      <c r="B16372" t="s">
        <v>278</v>
      </c>
      <c r="C16372" s="76" t="s">
        <v>842</v>
      </c>
      <c r="D16372" t="s">
        <v>980</v>
      </c>
      <c r="E16372" s="82">
        <v>7.6</v>
      </c>
      <c r="F16372" t="s">
        <v>973</v>
      </c>
      <c r="G16372" s="83">
        <v>43465</v>
      </c>
      <c r="I16372">
        <v>2018</v>
      </c>
    </row>
    <row r="16373" spans="1:9" x14ac:dyDescent="0.25">
      <c r="A16373" t="s">
        <v>972</v>
      </c>
      <c r="B16373" t="s">
        <v>71</v>
      </c>
      <c r="C16373" s="76" t="s">
        <v>842</v>
      </c>
      <c r="D16373" t="s">
        <v>980</v>
      </c>
      <c r="E16373" s="82">
        <v>7.6</v>
      </c>
      <c r="F16373" t="s">
        <v>973</v>
      </c>
      <c r="G16373" s="83">
        <v>43455</v>
      </c>
      <c r="I16373">
        <v>2018</v>
      </c>
    </row>
    <row r="16374" spans="1:9" x14ac:dyDescent="0.25">
      <c r="A16374" t="s">
        <v>972</v>
      </c>
      <c r="B16374" t="s">
        <v>136</v>
      </c>
      <c r="C16374" s="76" t="s">
        <v>842</v>
      </c>
      <c r="D16374" t="s">
        <v>980</v>
      </c>
      <c r="E16374" s="82">
        <v>4</v>
      </c>
      <c r="F16374" t="s">
        <v>973</v>
      </c>
      <c r="G16374" s="83">
        <v>43483</v>
      </c>
      <c r="I16374">
        <v>2019</v>
      </c>
    </row>
    <row r="16375" spans="1:9" x14ac:dyDescent="0.25">
      <c r="A16375" t="s">
        <v>972</v>
      </c>
      <c r="B16375" t="s">
        <v>223</v>
      </c>
      <c r="C16375" s="76" t="s">
        <v>842</v>
      </c>
      <c r="D16375" t="s">
        <v>980</v>
      </c>
      <c r="E16375" s="82">
        <v>6</v>
      </c>
      <c r="F16375" t="s">
        <v>973</v>
      </c>
      <c r="G16375" s="83">
        <v>43507</v>
      </c>
      <c r="I16375">
        <v>2019</v>
      </c>
    </row>
    <row r="16376" spans="1:9" x14ac:dyDescent="0.25">
      <c r="A16376" t="s">
        <v>972</v>
      </c>
      <c r="B16376" t="s">
        <v>213</v>
      </c>
      <c r="C16376" s="76" t="s">
        <v>842</v>
      </c>
      <c r="D16376" t="s">
        <v>980</v>
      </c>
      <c r="E16376" s="82">
        <v>12.6</v>
      </c>
      <c r="F16376" t="s">
        <v>973</v>
      </c>
      <c r="G16376" s="83">
        <v>43539</v>
      </c>
      <c r="I16376">
        <v>2019</v>
      </c>
    </row>
    <row r="16377" spans="1:9" x14ac:dyDescent="0.25">
      <c r="A16377" t="s">
        <v>972</v>
      </c>
      <c r="B16377" t="s">
        <v>86</v>
      </c>
      <c r="C16377" s="76" t="s">
        <v>842</v>
      </c>
      <c r="D16377" t="s">
        <v>980</v>
      </c>
      <c r="E16377" s="82">
        <v>49.2</v>
      </c>
      <c r="F16377" t="s">
        <v>973</v>
      </c>
      <c r="G16377" s="83">
        <v>43608</v>
      </c>
      <c r="I16377">
        <v>2019</v>
      </c>
    </row>
    <row r="16378" spans="1:9" x14ac:dyDescent="0.25">
      <c r="A16378" t="s">
        <v>972</v>
      </c>
      <c r="B16378" t="s">
        <v>239</v>
      </c>
      <c r="C16378" s="76" t="s">
        <v>842</v>
      </c>
      <c r="D16378" t="s">
        <v>980</v>
      </c>
      <c r="E16378" s="82">
        <v>7.6</v>
      </c>
      <c r="F16378" t="s">
        <v>973</v>
      </c>
      <c r="G16378" s="83">
        <v>43468</v>
      </c>
      <c r="I16378">
        <v>2019</v>
      </c>
    </row>
    <row r="16379" spans="1:9" x14ac:dyDescent="0.25">
      <c r="A16379" t="s">
        <v>972</v>
      </c>
      <c r="B16379" t="s">
        <v>66</v>
      </c>
      <c r="C16379" s="76" t="s">
        <v>842</v>
      </c>
      <c r="D16379" t="s">
        <v>980</v>
      </c>
      <c r="E16379" s="82">
        <v>5</v>
      </c>
      <c r="F16379" t="s">
        <v>973</v>
      </c>
      <c r="G16379" s="83">
        <v>43521</v>
      </c>
      <c r="I16379">
        <v>2019</v>
      </c>
    </row>
    <row r="16380" spans="1:9" x14ac:dyDescent="0.25">
      <c r="A16380" t="s">
        <v>972</v>
      </c>
      <c r="B16380" t="s">
        <v>71</v>
      </c>
      <c r="C16380" s="76" t="s">
        <v>842</v>
      </c>
      <c r="D16380" t="s">
        <v>980</v>
      </c>
      <c r="E16380" s="82">
        <v>10</v>
      </c>
      <c r="F16380" t="s">
        <v>973</v>
      </c>
      <c r="G16380" s="83">
        <v>43495</v>
      </c>
      <c r="I16380">
        <v>2019</v>
      </c>
    </row>
    <row r="16381" spans="1:9" x14ac:dyDescent="0.25">
      <c r="A16381" t="s">
        <v>972</v>
      </c>
      <c r="B16381" t="s">
        <v>240</v>
      </c>
      <c r="C16381" s="76" t="s">
        <v>842</v>
      </c>
      <c r="D16381" t="s">
        <v>980</v>
      </c>
      <c r="E16381" s="82">
        <v>3.8</v>
      </c>
      <c r="F16381" t="s">
        <v>973</v>
      </c>
      <c r="G16381" s="83">
        <v>43487</v>
      </c>
      <c r="I16381">
        <v>2019</v>
      </c>
    </row>
    <row r="16382" spans="1:9" x14ac:dyDescent="0.25">
      <c r="A16382" t="s">
        <v>972</v>
      </c>
      <c r="B16382" t="s">
        <v>249</v>
      </c>
      <c r="C16382" s="76" t="s">
        <v>842</v>
      </c>
      <c r="D16382" t="s">
        <v>980</v>
      </c>
      <c r="E16382" s="82">
        <v>7.6</v>
      </c>
      <c r="F16382" t="s">
        <v>973</v>
      </c>
      <c r="G16382" s="83">
        <v>43455</v>
      </c>
      <c r="I16382">
        <v>2018</v>
      </c>
    </row>
    <row r="16383" spans="1:9" x14ac:dyDescent="0.25">
      <c r="A16383" t="s">
        <v>972</v>
      </c>
      <c r="B16383" t="s">
        <v>241</v>
      </c>
      <c r="C16383" s="76" t="s">
        <v>842</v>
      </c>
      <c r="D16383" t="s">
        <v>980</v>
      </c>
      <c r="E16383" s="82">
        <v>7.6</v>
      </c>
      <c r="F16383" t="s">
        <v>973</v>
      </c>
      <c r="G16383" s="83">
        <v>43468</v>
      </c>
      <c r="I16383">
        <v>2019</v>
      </c>
    </row>
    <row r="16384" spans="1:9" x14ac:dyDescent="0.25">
      <c r="A16384" t="s">
        <v>972</v>
      </c>
      <c r="B16384" t="s">
        <v>190</v>
      </c>
      <c r="C16384" s="76" t="s">
        <v>842</v>
      </c>
      <c r="D16384" t="s">
        <v>980</v>
      </c>
      <c r="E16384" s="82">
        <v>20</v>
      </c>
      <c r="F16384" t="s">
        <v>973</v>
      </c>
      <c r="G16384" s="83">
        <v>43683</v>
      </c>
      <c r="I16384">
        <v>2019</v>
      </c>
    </row>
    <row r="16385" spans="1:9" x14ac:dyDescent="0.25">
      <c r="A16385" t="s">
        <v>972</v>
      </c>
      <c r="B16385" t="s">
        <v>241</v>
      </c>
      <c r="C16385" s="76" t="s">
        <v>842</v>
      </c>
      <c r="D16385" t="s">
        <v>980</v>
      </c>
      <c r="E16385" s="82">
        <v>5</v>
      </c>
      <c r="F16385" t="s">
        <v>973</v>
      </c>
      <c r="G16385" s="83">
        <v>43455</v>
      </c>
      <c r="I16385">
        <v>2018</v>
      </c>
    </row>
    <row r="16386" spans="1:9" x14ac:dyDescent="0.25">
      <c r="A16386" t="s">
        <v>972</v>
      </c>
      <c r="B16386" t="s">
        <v>122</v>
      </c>
      <c r="C16386" s="76" t="s">
        <v>842</v>
      </c>
      <c r="D16386" t="s">
        <v>980</v>
      </c>
      <c r="E16386" s="82">
        <v>11.4</v>
      </c>
      <c r="F16386" t="s">
        <v>973</v>
      </c>
      <c r="G16386" s="83">
        <v>43753</v>
      </c>
      <c r="I16386">
        <v>2019</v>
      </c>
    </row>
    <row r="16387" spans="1:9" x14ac:dyDescent="0.25">
      <c r="A16387" t="s">
        <v>972</v>
      </c>
      <c r="B16387" t="s">
        <v>66</v>
      </c>
      <c r="C16387" s="76" t="s">
        <v>842</v>
      </c>
      <c r="D16387" t="s">
        <v>980</v>
      </c>
      <c r="E16387" s="82">
        <v>6</v>
      </c>
      <c r="F16387" t="s">
        <v>973</v>
      </c>
      <c r="G16387" s="83">
        <v>43522</v>
      </c>
      <c r="I16387">
        <v>2019</v>
      </c>
    </row>
    <row r="16388" spans="1:9" x14ac:dyDescent="0.25">
      <c r="A16388" t="s">
        <v>972</v>
      </c>
      <c r="B16388" t="s">
        <v>124</v>
      </c>
      <c r="C16388" s="76" t="s">
        <v>842</v>
      </c>
      <c r="D16388" t="s">
        <v>980</v>
      </c>
      <c r="E16388" s="82">
        <v>7.6</v>
      </c>
      <c r="F16388" t="s">
        <v>973</v>
      </c>
      <c r="G16388" s="83">
        <v>43483</v>
      </c>
      <c r="I16388">
        <v>2019</v>
      </c>
    </row>
    <row r="16389" spans="1:9" x14ac:dyDescent="0.25">
      <c r="A16389" t="s">
        <v>972</v>
      </c>
      <c r="B16389" t="s">
        <v>3</v>
      </c>
      <c r="C16389" s="76" t="s">
        <v>842</v>
      </c>
      <c r="D16389" t="s">
        <v>980</v>
      </c>
      <c r="E16389" s="82">
        <v>9</v>
      </c>
      <c r="F16389" t="s">
        <v>973</v>
      </c>
      <c r="G16389" s="83">
        <v>43641</v>
      </c>
      <c r="I16389">
        <v>2019</v>
      </c>
    </row>
    <row r="16390" spans="1:9" x14ac:dyDescent="0.25">
      <c r="A16390" t="s">
        <v>972</v>
      </c>
      <c r="B16390" t="s">
        <v>246</v>
      </c>
      <c r="C16390" s="76" t="s">
        <v>842</v>
      </c>
      <c r="D16390" t="s">
        <v>980</v>
      </c>
      <c r="E16390" s="82">
        <v>7.6</v>
      </c>
      <c r="F16390" t="s">
        <v>973</v>
      </c>
      <c r="G16390" s="83">
        <v>43494</v>
      </c>
      <c r="I16390">
        <v>2019</v>
      </c>
    </row>
    <row r="16391" spans="1:9" x14ac:dyDescent="0.25">
      <c r="A16391" t="s">
        <v>972</v>
      </c>
      <c r="B16391" t="s">
        <v>84</v>
      </c>
      <c r="C16391" s="76" t="s">
        <v>842</v>
      </c>
      <c r="D16391" t="s">
        <v>980</v>
      </c>
      <c r="E16391" s="82">
        <v>5</v>
      </c>
      <c r="F16391" t="s">
        <v>973</v>
      </c>
      <c r="G16391" s="83">
        <v>43487</v>
      </c>
      <c r="I16391">
        <v>2019</v>
      </c>
    </row>
    <row r="16392" spans="1:9" x14ac:dyDescent="0.25">
      <c r="A16392" t="s">
        <v>972</v>
      </c>
      <c r="B16392" t="s">
        <v>171</v>
      </c>
      <c r="C16392" s="76" t="s">
        <v>842</v>
      </c>
      <c r="D16392" t="s">
        <v>980</v>
      </c>
      <c r="E16392" s="82">
        <v>2.5</v>
      </c>
      <c r="F16392" t="s">
        <v>973</v>
      </c>
      <c r="G16392" s="83">
        <v>43697</v>
      </c>
      <c r="I16392">
        <v>2019</v>
      </c>
    </row>
    <row r="16393" spans="1:9" x14ac:dyDescent="0.25">
      <c r="A16393" t="s">
        <v>972</v>
      </c>
      <c r="B16393" t="s">
        <v>150</v>
      </c>
      <c r="C16393" s="76" t="s">
        <v>842</v>
      </c>
      <c r="D16393" t="s">
        <v>980</v>
      </c>
      <c r="E16393" s="82">
        <v>3</v>
      </c>
      <c r="F16393" t="s">
        <v>973</v>
      </c>
      <c r="G16393" s="83">
        <v>43494</v>
      </c>
      <c r="I16393">
        <v>2019</v>
      </c>
    </row>
    <row r="16394" spans="1:9" x14ac:dyDescent="0.25">
      <c r="A16394" t="s">
        <v>972</v>
      </c>
      <c r="B16394" t="s">
        <v>220</v>
      </c>
      <c r="C16394" s="76" t="s">
        <v>842</v>
      </c>
      <c r="D16394" t="s">
        <v>980</v>
      </c>
      <c r="E16394" s="82">
        <v>3.54</v>
      </c>
      <c r="F16394" t="s">
        <v>973</v>
      </c>
      <c r="G16394" s="83">
        <v>43497</v>
      </c>
      <c r="I16394">
        <v>2019</v>
      </c>
    </row>
    <row r="16395" spans="1:9" x14ac:dyDescent="0.25">
      <c r="A16395" t="s">
        <v>972</v>
      </c>
      <c r="B16395" t="s">
        <v>178</v>
      </c>
      <c r="C16395" s="76" t="s">
        <v>842</v>
      </c>
      <c r="D16395" t="s">
        <v>980</v>
      </c>
      <c r="E16395" s="82">
        <v>7.6</v>
      </c>
      <c r="F16395" t="s">
        <v>973</v>
      </c>
      <c r="G16395" s="83">
        <v>43474</v>
      </c>
      <c r="I16395">
        <v>2019</v>
      </c>
    </row>
    <row r="16396" spans="1:9" x14ac:dyDescent="0.25">
      <c r="A16396" t="s">
        <v>972</v>
      </c>
      <c r="B16396" t="s">
        <v>278</v>
      </c>
      <c r="C16396" s="76" t="s">
        <v>842</v>
      </c>
      <c r="D16396" t="s">
        <v>980</v>
      </c>
      <c r="E16396" s="82">
        <v>10</v>
      </c>
      <c r="F16396" t="s">
        <v>973</v>
      </c>
      <c r="G16396" s="83">
        <v>43552</v>
      </c>
      <c r="I16396">
        <v>2019</v>
      </c>
    </row>
    <row r="16397" spans="1:9" x14ac:dyDescent="0.25">
      <c r="A16397" t="s">
        <v>972</v>
      </c>
      <c r="B16397" t="s">
        <v>60</v>
      </c>
      <c r="C16397" s="76" t="s">
        <v>842</v>
      </c>
      <c r="D16397" t="s">
        <v>980</v>
      </c>
      <c r="E16397" s="82">
        <v>5</v>
      </c>
      <c r="F16397" t="s">
        <v>973</v>
      </c>
      <c r="G16397" s="83">
        <v>43550</v>
      </c>
      <c r="I16397">
        <v>2019</v>
      </c>
    </row>
    <row r="16398" spans="1:9" x14ac:dyDescent="0.25">
      <c r="A16398" t="s">
        <v>972</v>
      </c>
      <c r="B16398" t="s">
        <v>198</v>
      </c>
      <c r="C16398" s="76" t="s">
        <v>842</v>
      </c>
      <c r="D16398" t="s">
        <v>980</v>
      </c>
      <c r="E16398" s="82">
        <v>140</v>
      </c>
      <c r="F16398" t="s">
        <v>973</v>
      </c>
      <c r="G16398" s="83">
        <v>43720</v>
      </c>
      <c r="I16398">
        <v>2019</v>
      </c>
    </row>
    <row r="16399" spans="1:9" x14ac:dyDescent="0.25">
      <c r="A16399" t="s">
        <v>972</v>
      </c>
      <c r="B16399" t="s">
        <v>215</v>
      </c>
      <c r="C16399" s="76" t="s">
        <v>842</v>
      </c>
      <c r="D16399" t="s">
        <v>980</v>
      </c>
      <c r="E16399" s="82">
        <v>7.6</v>
      </c>
      <c r="F16399" t="s">
        <v>973</v>
      </c>
      <c r="G16399" s="83">
        <v>43469</v>
      </c>
      <c r="I16399">
        <v>2019</v>
      </c>
    </row>
    <row r="16400" spans="1:9" x14ac:dyDescent="0.25">
      <c r="A16400" t="s">
        <v>972</v>
      </c>
      <c r="B16400" t="s">
        <v>242</v>
      </c>
      <c r="C16400" s="76" t="s">
        <v>842</v>
      </c>
      <c r="D16400" t="s">
        <v>980</v>
      </c>
      <c r="E16400" s="82">
        <v>3.6</v>
      </c>
      <c r="F16400" t="s">
        <v>973</v>
      </c>
      <c r="G16400" s="83">
        <v>43525</v>
      </c>
      <c r="I16400">
        <v>2019</v>
      </c>
    </row>
    <row r="16401" spans="1:9" ht="14.45" customHeight="1" x14ac:dyDescent="0.25">
      <c r="A16401" t="s">
        <v>972</v>
      </c>
      <c r="B16401" t="s">
        <v>241</v>
      </c>
      <c r="C16401" s="76" t="s">
        <v>842</v>
      </c>
      <c r="D16401" t="s">
        <v>980</v>
      </c>
      <c r="E16401" s="82">
        <v>6</v>
      </c>
      <c r="F16401" t="s">
        <v>973</v>
      </c>
      <c r="G16401" s="83">
        <v>43483</v>
      </c>
      <c r="I16401">
        <v>2019</v>
      </c>
    </row>
    <row r="16402" spans="1:9" ht="14.45" customHeight="1" x14ac:dyDescent="0.25">
      <c r="A16402" t="s">
        <v>972</v>
      </c>
      <c r="B16402" t="s">
        <v>126</v>
      </c>
      <c r="C16402" s="76" t="s">
        <v>842</v>
      </c>
      <c r="D16402" t="s">
        <v>980</v>
      </c>
      <c r="E16402" s="82">
        <v>15</v>
      </c>
      <c r="F16402" t="s">
        <v>973</v>
      </c>
      <c r="G16402" s="83">
        <v>43550</v>
      </c>
      <c r="I16402">
        <v>2019</v>
      </c>
    </row>
    <row r="16403" spans="1:9" ht="14.45" customHeight="1" x14ac:dyDescent="0.25">
      <c r="A16403" t="s">
        <v>972</v>
      </c>
      <c r="B16403" t="s">
        <v>227</v>
      </c>
      <c r="C16403" s="76" t="s">
        <v>842</v>
      </c>
      <c r="D16403" t="s">
        <v>980</v>
      </c>
      <c r="E16403" s="82">
        <v>5.04</v>
      </c>
      <c r="F16403" t="s">
        <v>973</v>
      </c>
      <c r="G16403" s="83">
        <v>43462</v>
      </c>
      <c r="I16403">
        <v>2018</v>
      </c>
    </row>
    <row r="16404" spans="1:9" ht="14.45" customHeight="1" x14ac:dyDescent="0.25">
      <c r="A16404" t="s">
        <v>972</v>
      </c>
      <c r="B16404" t="s">
        <v>253</v>
      </c>
      <c r="C16404" s="76" t="s">
        <v>842</v>
      </c>
      <c r="D16404" t="s">
        <v>980</v>
      </c>
      <c r="E16404" s="82">
        <v>7.6</v>
      </c>
      <c r="F16404" t="s">
        <v>973</v>
      </c>
      <c r="G16404" s="83">
        <v>43483</v>
      </c>
      <c r="I16404">
        <v>2019</v>
      </c>
    </row>
    <row r="16405" spans="1:9" ht="14.45" customHeight="1" x14ac:dyDescent="0.25">
      <c r="A16405" t="s">
        <v>972</v>
      </c>
      <c r="B16405" t="s">
        <v>82</v>
      </c>
      <c r="C16405" s="76" t="s">
        <v>842</v>
      </c>
      <c r="D16405" t="s">
        <v>980</v>
      </c>
      <c r="E16405" s="82">
        <v>3</v>
      </c>
      <c r="F16405" t="s">
        <v>973</v>
      </c>
      <c r="G16405" s="83">
        <v>41257</v>
      </c>
      <c r="I16405">
        <v>2012</v>
      </c>
    </row>
    <row r="16406" spans="1:9" ht="14.45" customHeight="1" x14ac:dyDescent="0.25">
      <c r="A16406" t="s">
        <v>972</v>
      </c>
      <c r="B16406" t="s">
        <v>229</v>
      </c>
      <c r="C16406" s="76" t="s">
        <v>842</v>
      </c>
      <c r="D16406" t="s">
        <v>980</v>
      </c>
      <c r="E16406" s="82">
        <v>10.4</v>
      </c>
      <c r="F16406" t="s">
        <v>973</v>
      </c>
      <c r="G16406" s="83">
        <v>43517</v>
      </c>
      <c r="I16406">
        <v>2019</v>
      </c>
    </row>
    <row r="16407" spans="1:9" ht="14.45" customHeight="1" x14ac:dyDescent="0.25">
      <c r="A16407" t="s">
        <v>972</v>
      </c>
      <c r="B16407" t="s">
        <v>95</v>
      </c>
      <c r="C16407" s="76" t="s">
        <v>842</v>
      </c>
      <c r="D16407" t="s">
        <v>980</v>
      </c>
      <c r="E16407" s="82">
        <v>6</v>
      </c>
      <c r="F16407" t="s">
        <v>973</v>
      </c>
      <c r="G16407" s="83">
        <v>43483</v>
      </c>
      <c r="I16407">
        <v>2019</v>
      </c>
    </row>
    <row r="16408" spans="1:9" ht="14.45" customHeight="1" x14ac:dyDescent="0.25">
      <c r="A16408" t="s">
        <v>972</v>
      </c>
      <c r="B16408" t="s">
        <v>93</v>
      </c>
      <c r="C16408" s="76" t="s">
        <v>842</v>
      </c>
      <c r="D16408" t="s">
        <v>980</v>
      </c>
      <c r="E16408" s="82">
        <v>12</v>
      </c>
      <c r="F16408" t="s">
        <v>973</v>
      </c>
      <c r="G16408" s="83">
        <v>43602</v>
      </c>
      <c r="I16408">
        <v>2019</v>
      </c>
    </row>
    <row r="16409" spans="1:9" ht="14.45" customHeight="1" x14ac:dyDescent="0.25">
      <c r="A16409" t="s">
        <v>972</v>
      </c>
      <c r="B16409" t="s">
        <v>55</v>
      </c>
      <c r="C16409" s="76" t="s">
        <v>842</v>
      </c>
      <c r="D16409" t="s">
        <v>980</v>
      </c>
      <c r="E16409" s="82">
        <v>3.8</v>
      </c>
      <c r="F16409" t="s">
        <v>973</v>
      </c>
      <c r="G16409" s="83">
        <v>43588</v>
      </c>
      <c r="I16409">
        <v>2019</v>
      </c>
    </row>
    <row r="16410" spans="1:9" ht="14.45" customHeight="1" x14ac:dyDescent="0.25">
      <c r="A16410" t="s">
        <v>972</v>
      </c>
      <c r="B16410" t="s">
        <v>145</v>
      </c>
      <c r="C16410" s="76" t="s">
        <v>842</v>
      </c>
      <c r="D16410" t="s">
        <v>980</v>
      </c>
      <c r="E16410" s="82">
        <v>7</v>
      </c>
      <c r="F16410" t="s">
        <v>973</v>
      </c>
      <c r="G16410" s="83">
        <v>43452</v>
      </c>
      <c r="I16410">
        <v>2018</v>
      </c>
    </row>
    <row r="16411" spans="1:9" ht="14.45" customHeight="1" x14ac:dyDescent="0.25">
      <c r="A16411" t="s">
        <v>972</v>
      </c>
      <c r="B16411" t="s">
        <v>106</v>
      </c>
      <c r="C16411" s="76" t="s">
        <v>842</v>
      </c>
      <c r="D16411" t="s">
        <v>980</v>
      </c>
      <c r="E16411" s="82">
        <v>16</v>
      </c>
      <c r="F16411" t="s">
        <v>973</v>
      </c>
      <c r="G16411" s="83">
        <v>43647</v>
      </c>
      <c r="I16411">
        <v>2019</v>
      </c>
    </row>
    <row r="16412" spans="1:9" ht="14.45" customHeight="1" x14ac:dyDescent="0.25">
      <c r="A16412" t="s">
        <v>972</v>
      </c>
      <c r="B16412" t="s">
        <v>219</v>
      </c>
      <c r="C16412" s="76" t="s">
        <v>842</v>
      </c>
      <c r="D16412" t="s">
        <v>980</v>
      </c>
      <c r="E16412" s="82">
        <v>22.8</v>
      </c>
      <c r="F16412" t="s">
        <v>973</v>
      </c>
      <c r="G16412" s="83">
        <v>43602</v>
      </c>
      <c r="I16412">
        <v>2019</v>
      </c>
    </row>
    <row r="16413" spans="1:9" ht="14.45" customHeight="1" x14ac:dyDescent="0.25">
      <c r="A16413" t="s">
        <v>972</v>
      </c>
      <c r="B16413" t="s">
        <v>106</v>
      </c>
      <c r="C16413" s="76" t="s">
        <v>842</v>
      </c>
      <c r="D16413" t="s">
        <v>980</v>
      </c>
      <c r="E16413" s="82">
        <v>10</v>
      </c>
      <c r="F16413" t="s">
        <v>973</v>
      </c>
      <c r="G16413" s="83">
        <v>43453</v>
      </c>
      <c r="I16413">
        <v>2018</v>
      </c>
    </row>
    <row r="16414" spans="1:9" ht="14.45" customHeight="1" x14ac:dyDescent="0.25">
      <c r="A16414" t="s">
        <v>972</v>
      </c>
      <c r="B16414" t="s">
        <v>249</v>
      </c>
      <c r="C16414" s="76" t="s">
        <v>842</v>
      </c>
      <c r="D16414" t="s">
        <v>980</v>
      </c>
      <c r="E16414" s="82">
        <v>5</v>
      </c>
      <c r="F16414" t="s">
        <v>973</v>
      </c>
      <c r="G16414" s="83">
        <v>43452</v>
      </c>
      <c r="I16414">
        <v>2018</v>
      </c>
    </row>
    <row r="16415" spans="1:9" ht="14.45" customHeight="1" x14ac:dyDescent="0.25">
      <c r="A16415" t="s">
        <v>972</v>
      </c>
      <c r="B16415" t="s">
        <v>223</v>
      </c>
      <c r="C16415" s="76" t="s">
        <v>842</v>
      </c>
      <c r="D16415" t="s">
        <v>980</v>
      </c>
      <c r="E16415" s="82">
        <v>7.6</v>
      </c>
      <c r="F16415" t="s">
        <v>973</v>
      </c>
      <c r="G16415" s="83">
        <v>43522</v>
      </c>
      <c r="I16415">
        <v>2019</v>
      </c>
    </row>
    <row r="16416" spans="1:9" ht="14.45" customHeight="1" x14ac:dyDescent="0.25">
      <c r="A16416" t="s">
        <v>972</v>
      </c>
      <c r="B16416" t="s">
        <v>223</v>
      </c>
      <c r="C16416" s="76" t="s">
        <v>842</v>
      </c>
      <c r="D16416" t="s">
        <v>980</v>
      </c>
      <c r="E16416" s="82">
        <v>3.8</v>
      </c>
      <c r="F16416" t="s">
        <v>973</v>
      </c>
      <c r="G16416" s="83">
        <v>43683</v>
      </c>
      <c r="I16416">
        <v>2019</v>
      </c>
    </row>
    <row r="16417" spans="1:9" ht="14.45" customHeight="1" x14ac:dyDescent="0.25">
      <c r="A16417" t="s">
        <v>972</v>
      </c>
      <c r="B16417" t="s">
        <v>232</v>
      </c>
      <c r="C16417" s="76" t="s">
        <v>842</v>
      </c>
      <c r="D16417" t="s">
        <v>980</v>
      </c>
      <c r="E16417" s="82">
        <v>10</v>
      </c>
      <c r="F16417" t="s">
        <v>973</v>
      </c>
      <c r="G16417" s="83">
        <v>43574</v>
      </c>
      <c r="I16417">
        <v>2019</v>
      </c>
    </row>
    <row r="16418" spans="1:9" ht="14.45" customHeight="1" x14ac:dyDescent="0.25">
      <c r="A16418" t="s">
        <v>972</v>
      </c>
      <c r="B16418" t="s">
        <v>143</v>
      </c>
      <c r="C16418" s="76" t="s">
        <v>842</v>
      </c>
      <c r="D16418" t="s">
        <v>980</v>
      </c>
      <c r="E16418" s="82">
        <v>4.5999999999999996</v>
      </c>
      <c r="F16418" t="s">
        <v>973</v>
      </c>
      <c r="G16418" s="83">
        <v>43692</v>
      </c>
      <c r="I16418">
        <v>2019</v>
      </c>
    </row>
    <row r="16419" spans="1:9" ht="14.45" customHeight="1" x14ac:dyDescent="0.25">
      <c r="A16419" t="s">
        <v>972</v>
      </c>
      <c r="B16419" t="s">
        <v>222</v>
      </c>
      <c r="C16419" s="76" t="s">
        <v>842</v>
      </c>
      <c r="D16419" t="s">
        <v>980</v>
      </c>
      <c r="E16419" s="82">
        <v>3.48</v>
      </c>
      <c r="F16419" t="s">
        <v>973</v>
      </c>
      <c r="G16419" s="83">
        <v>43627</v>
      </c>
      <c r="I16419">
        <v>2019</v>
      </c>
    </row>
    <row r="16420" spans="1:9" ht="14.45" customHeight="1" x14ac:dyDescent="0.25">
      <c r="A16420" t="s">
        <v>972</v>
      </c>
      <c r="B16420" t="s">
        <v>116</v>
      </c>
      <c r="C16420" s="76" t="s">
        <v>842</v>
      </c>
      <c r="D16420" t="s">
        <v>980</v>
      </c>
      <c r="E16420" s="82">
        <v>7.6</v>
      </c>
      <c r="F16420" t="s">
        <v>973</v>
      </c>
      <c r="G16420" s="83">
        <v>43602</v>
      </c>
      <c r="I16420">
        <v>2019</v>
      </c>
    </row>
    <row r="16421" spans="1:9" ht="14.45" customHeight="1" x14ac:dyDescent="0.25">
      <c r="A16421" t="s">
        <v>972</v>
      </c>
      <c r="B16421" t="s">
        <v>173</v>
      </c>
      <c r="C16421" s="76" t="s">
        <v>842</v>
      </c>
      <c r="D16421" t="s">
        <v>980</v>
      </c>
      <c r="E16421" s="82">
        <v>11.4</v>
      </c>
      <c r="F16421" t="s">
        <v>973</v>
      </c>
      <c r="G16421" s="83">
        <v>43454</v>
      </c>
      <c r="I16421">
        <v>2018</v>
      </c>
    </row>
    <row r="16422" spans="1:9" ht="14.45" customHeight="1" x14ac:dyDescent="0.25">
      <c r="A16422" t="s">
        <v>972</v>
      </c>
      <c r="B16422" t="s">
        <v>123</v>
      </c>
      <c r="C16422" s="76" t="s">
        <v>842</v>
      </c>
      <c r="D16422" t="s">
        <v>980</v>
      </c>
      <c r="E16422" s="82">
        <v>6</v>
      </c>
      <c r="F16422" t="s">
        <v>973</v>
      </c>
      <c r="G16422" s="83">
        <v>43472</v>
      </c>
      <c r="I16422">
        <v>2019</v>
      </c>
    </row>
    <row r="16423" spans="1:9" ht="14.45" customHeight="1" x14ac:dyDescent="0.25">
      <c r="A16423" t="s">
        <v>972</v>
      </c>
      <c r="B16423" t="s">
        <v>177</v>
      </c>
      <c r="C16423" s="76" t="s">
        <v>842</v>
      </c>
      <c r="D16423" t="s">
        <v>980</v>
      </c>
      <c r="E16423" s="82">
        <v>6</v>
      </c>
      <c r="F16423" t="s">
        <v>973</v>
      </c>
      <c r="G16423" s="83">
        <v>43578</v>
      </c>
      <c r="I16423">
        <v>2019</v>
      </c>
    </row>
    <row r="16424" spans="1:9" ht="14.45" customHeight="1" x14ac:dyDescent="0.25">
      <c r="A16424" t="s">
        <v>972</v>
      </c>
      <c r="B16424" t="s">
        <v>208</v>
      </c>
      <c r="C16424" s="76" t="s">
        <v>842</v>
      </c>
      <c r="D16424" t="s">
        <v>980</v>
      </c>
      <c r="E16424" s="82">
        <v>3.8</v>
      </c>
      <c r="F16424" t="s">
        <v>973</v>
      </c>
      <c r="G16424" s="83">
        <v>43504</v>
      </c>
      <c r="I16424">
        <v>2019</v>
      </c>
    </row>
    <row r="16425" spans="1:9" ht="14.45" customHeight="1" x14ac:dyDescent="0.25">
      <c r="A16425" t="s">
        <v>972</v>
      </c>
      <c r="B16425" t="s">
        <v>229</v>
      </c>
      <c r="C16425" s="76" t="s">
        <v>842</v>
      </c>
      <c r="D16425" t="s">
        <v>980</v>
      </c>
      <c r="E16425" s="82">
        <v>6</v>
      </c>
      <c r="F16425" t="s">
        <v>973</v>
      </c>
      <c r="G16425" s="83">
        <v>43488</v>
      </c>
      <c r="I16425">
        <v>2019</v>
      </c>
    </row>
    <row r="16426" spans="1:9" ht="14.45" customHeight="1" x14ac:dyDescent="0.25">
      <c r="A16426" t="s">
        <v>972</v>
      </c>
      <c r="B16426" t="s">
        <v>71</v>
      </c>
      <c r="C16426" s="76" t="s">
        <v>842</v>
      </c>
      <c r="D16426" t="s">
        <v>980</v>
      </c>
      <c r="E16426" s="82">
        <v>5.2</v>
      </c>
      <c r="F16426" t="s">
        <v>973</v>
      </c>
      <c r="G16426" s="83">
        <v>43454</v>
      </c>
      <c r="I16426">
        <v>2018</v>
      </c>
    </row>
    <row r="16427" spans="1:9" ht="14.45" customHeight="1" x14ac:dyDescent="0.25">
      <c r="A16427" t="s">
        <v>972</v>
      </c>
      <c r="B16427" t="s">
        <v>246</v>
      </c>
      <c r="C16427" s="76" t="s">
        <v>842</v>
      </c>
      <c r="D16427" t="s">
        <v>980</v>
      </c>
      <c r="E16427" s="82">
        <v>3</v>
      </c>
      <c r="F16427" t="s">
        <v>973</v>
      </c>
      <c r="G16427" s="83">
        <v>43511</v>
      </c>
      <c r="I16427">
        <v>2019</v>
      </c>
    </row>
    <row r="16428" spans="1:9" ht="14.45" customHeight="1" x14ac:dyDescent="0.25">
      <c r="A16428" t="s">
        <v>972</v>
      </c>
      <c r="B16428" t="s">
        <v>11</v>
      </c>
      <c r="C16428" s="76" t="s">
        <v>842</v>
      </c>
      <c r="D16428" t="s">
        <v>980</v>
      </c>
      <c r="E16428" s="82">
        <v>5</v>
      </c>
      <c r="F16428" t="s">
        <v>973</v>
      </c>
      <c r="G16428" s="83">
        <v>43497</v>
      </c>
      <c r="I16428">
        <v>2019</v>
      </c>
    </row>
    <row r="16429" spans="1:9" ht="14.45" customHeight="1" x14ac:dyDescent="0.25">
      <c r="A16429" t="s">
        <v>972</v>
      </c>
      <c r="B16429" t="s">
        <v>245</v>
      </c>
      <c r="C16429" s="76" t="s">
        <v>842</v>
      </c>
      <c r="D16429" t="s">
        <v>980</v>
      </c>
      <c r="E16429" s="82">
        <v>10</v>
      </c>
      <c r="F16429" t="s">
        <v>973</v>
      </c>
      <c r="G16429" s="83">
        <v>43768</v>
      </c>
      <c r="I16429">
        <v>2019</v>
      </c>
    </row>
    <row r="16430" spans="1:9" ht="14.45" customHeight="1" x14ac:dyDescent="0.25">
      <c r="A16430" t="s">
        <v>972</v>
      </c>
      <c r="B16430" t="s">
        <v>2</v>
      </c>
      <c r="C16430" s="76" t="s">
        <v>842</v>
      </c>
      <c r="D16430" t="s">
        <v>980</v>
      </c>
      <c r="E16430" s="82">
        <v>7.6</v>
      </c>
      <c r="F16430" t="s">
        <v>973</v>
      </c>
      <c r="G16430" s="83">
        <v>43627</v>
      </c>
      <c r="I16430">
        <v>2019</v>
      </c>
    </row>
    <row r="16431" spans="1:9" ht="14.45" customHeight="1" x14ac:dyDescent="0.25">
      <c r="A16431" t="s">
        <v>972</v>
      </c>
      <c r="B16431" t="s">
        <v>249</v>
      </c>
      <c r="C16431" s="76" t="s">
        <v>842</v>
      </c>
      <c r="D16431" t="s">
        <v>980</v>
      </c>
      <c r="E16431" s="82">
        <v>5</v>
      </c>
      <c r="F16431" t="s">
        <v>973</v>
      </c>
      <c r="G16431" s="83">
        <v>43487</v>
      </c>
      <c r="I16431">
        <v>2019</v>
      </c>
    </row>
    <row r="16432" spans="1:9" ht="14.45" customHeight="1" x14ac:dyDescent="0.25">
      <c r="A16432" t="s">
        <v>972</v>
      </c>
      <c r="B16432" t="s">
        <v>8</v>
      </c>
      <c r="C16432" s="76" t="s">
        <v>842</v>
      </c>
      <c r="D16432" t="s">
        <v>980</v>
      </c>
      <c r="E16432" s="82">
        <v>5</v>
      </c>
      <c r="F16432" t="s">
        <v>973</v>
      </c>
      <c r="G16432" s="83">
        <v>43490</v>
      </c>
      <c r="I16432">
        <v>2019</v>
      </c>
    </row>
    <row r="16433" spans="1:9" ht="14.45" customHeight="1" x14ac:dyDescent="0.25">
      <c r="A16433" t="s">
        <v>972</v>
      </c>
      <c r="B16433" t="s">
        <v>200</v>
      </c>
      <c r="C16433" s="76" t="s">
        <v>842</v>
      </c>
      <c r="D16433" t="s">
        <v>980</v>
      </c>
      <c r="E16433" s="82">
        <v>6</v>
      </c>
      <c r="F16433" t="s">
        <v>973</v>
      </c>
      <c r="G16433" s="83">
        <v>43739</v>
      </c>
      <c r="I16433">
        <v>2019</v>
      </c>
    </row>
    <row r="16434" spans="1:9" ht="14.45" customHeight="1" x14ac:dyDescent="0.25">
      <c r="A16434" t="s">
        <v>972</v>
      </c>
      <c r="B16434" t="s">
        <v>198</v>
      </c>
      <c r="C16434" s="76" t="s">
        <v>842</v>
      </c>
      <c r="D16434" t="s">
        <v>980</v>
      </c>
      <c r="E16434" s="82">
        <v>11.4</v>
      </c>
      <c r="F16434" t="s">
        <v>973</v>
      </c>
      <c r="G16434" s="83">
        <v>43672</v>
      </c>
      <c r="I16434">
        <v>2019</v>
      </c>
    </row>
    <row r="16435" spans="1:9" ht="14.45" customHeight="1" x14ac:dyDescent="0.25">
      <c r="A16435" t="s">
        <v>972</v>
      </c>
      <c r="B16435" t="s">
        <v>77</v>
      </c>
      <c r="C16435" s="76" t="s">
        <v>842</v>
      </c>
      <c r="D16435" t="s">
        <v>980</v>
      </c>
      <c r="E16435" s="82">
        <v>7</v>
      </c>
      <c r="F16435" t="s">
        <v>973</v>
      </c>
      <c r="G16435" s="83">
        <v>43460</v>
      </c>
      <c r="I16435">
        <v>2018</v>
      </c>
    </row>
    <row r="16436" spans="1:9" ht="14.45" customHeight="1" x14ac:dyDescent="0.25">
      <c r="A16436" t="s">
        <v>972</v>
      </c>
      <c r="B16436" t="s">
        <v>8</v>
      </c>
      <c r="C16436" s="76" t="s">
        <v>842</v>
      </c>
      <c r="D16436" t="s">
        <v>980</v>
      </c>
      <c r="E16436" s="82">
        <v>45.6</v>
      </c>
      <c r="F16436" t="s">
        <v>973</v>
      </c>
      <c r="G16436" s="83">
        <v>44001</v>
      </c>
      <c r="I16436">
        <v>2020</v>
      </c>
    </row>
    <row r="16437" spans="1:9" ht="14.45" customHeight="1" x14ac:dyDescent="0.25">
      <c r="A16437" t="s">
        <v>972</v>
      </c>
      <c r="B16437" t="s">
        <v>223</v>
      </c>
      <c r="C16437" s="76" t="s">
        <v>842</v>
      </c>
      <c r="D16437" t="s">
        <v>980</v>
      </c>
      <c r="E16437" s="82">
        <v>5</v>
      </c>
      <c r="F16437" t="s">
        <v>973</v>
      </c>
      <c r="G16437" s="83">
        <v>43697</v>
      </c>
      <c r="I16437">
        <v>2019</v>
      </c>
    </row>
    <row r="16438" spans="1:9" ht="14.45" customHeight="1" x14ac:dyDescent="0.25">
      <c r="A16438" t="s">
        <v>972</v>
      </c>
      <c r="B16438" t="s">
        <v>66</v>
      </c>
      <c r="C16438" s="76" t="s">
        <v>842</v>
      </c>
      <c r="D16438" t="s">
        <v>980</v>
      </c>
      <c r="E16438" s="82">
        <v>10</v>
      </c>
      <c r="F16438" t="s">
        <v>973</v>
      </c>
      <c r="G16438" s="83">
        <v>43517</v>
      </c>
      <c r="I16438">
        <v>2019</v>
      </c>
    </row>
    <row r="16439" spans="1:9" ht="14.45" customHeight="1" x14ac:dyDescent="0.25">
      <c r="A16439" t="s">
        <v>972</v>
      </c>
      <c r="B16439" t="s">
        <v>243</v>
      </c>
      <c r="C16439" s="76" t="s">
        <v>842</v>
      </c>
      <c r="D16439" t="s">
        <v>980</v>
      </c>
      <c r="E16439" s="82">
        <v>7.6</v>
      </c>
      <c r="F16439" t="s">
        <v>973</v>
      </c>
      <c r="G16439" s="83">
        <v>43469</v>
      </c>
      <c r="I16439">
        <v>2019</v>
      </c>
    </row>
    <row r="16440" spans="1:9" ht="14.45" customHeight="1" x14ac:dyDescent="0.25">
      <c r="A16440" t="s">
        <v>972</v>
      </c>
      <c r="B16440" t="s">
        <v>214</v>
      </c>
      <c r="C16440" s="76" t="s">
        <v>842</v>
      </c>
      <c r="D16440" t="s">
        <v>980</v>
      </c>
      <c r="E16440" s="82">
        <v>3</v>
      </c>
      <c r="F16440" t="s">
        <v>973</v>
      </c>
      <c r="G16440" s="83">
        <v>43588</v>
      </c>
      <c r="I16440">
        <v>2019</v>
      </c>
    </row>
    <row r="16441" spans="1:9" ht="14.45" customHeight="1" x14ac:dyDescent="0.25">
      <c r="A16441" t="s">
        <v>972</v>
      </c>
      <c r="B16441" s="74" t="s">
        <v>213</v>
      </c>
      <c r="C16441" s="76" t="s">
        <v>842</v>
      </c>
      <c r="D16441" t="s">
        <v>980</v>
      </c>
      <c r="E16441" s="82">
        <v>3</v>
      </c>
      <c r="F16441" t="s">
        <v>973</v>
      </c>
      <c r="G16441" s="83">
        <v>43542</v>
      </c>
      <c r="I16441">
        <v>2019</v>
      </c>
    </row>
    <row r="16442" spans="1:9" ht="14.45" customHeight="1" x14ac:dyDescent="0.25">
      <c r="A16442" t="s">
        <v>972</v>
      </c>
      <c r="B16442" t="s">
        <v>94</v>
      </c>
      <c r="C16442" s="76" t="s">
        <v>842</v>
      </c>
      <c r="D16442" t="s">
        <v>980</v>
      </c>
      <c r="E16442" s="82">
        <v>6</v>
      </c>
      <c r="F16442" t="s">
        <v>973</v>
      </c>
      <c r="G16442" s="83">
        <v>43595</v>
      </c>
      <c r="I16442">
        <v>2019</v>
      </c>
    </row>
    <row r="16443" spans="1:9" ht="14.45" customHeight="1" x14ac:dyDescent="0.25">
      <c r="A16443" t="s">
        <v>972</v>
      </c>
      <c r="B16443" t="s">
        <v>248</v>
      </c>
      <c r="C16443" s="76" t="s">
        <v>842</v>
      </c>
      <c r="D16443" t="s">
        <v>980</v>
      </c>
      <c r="E16443" s="82">
        <v>10</v>
      </c>
      <c r="F16443" t="s">
        <v>973</v>
      </c>
      <c r="G16443" s="83">
        <v>43521</v>
      </c>
      <c r="I16443">
        <v>2019</v>
      </c>
    </row>
    <row r="16444" spans="1:9" ht="14.45" customHeight="1" x14ac:dyDescent="0.25">
      <c r="A16444" t="s">
        <v>972</v>
      </c>
      <c r="B16444" t="s">
        <v>118</v>
      </c>
      <c r="C16444" s="76" t="s">
        <v>842</v>
      </c>
      <c r="D16444" t="s">
        <v>980</v>
      </c>
      <c r="E16444" s="82">
        <v>7.6</v>
      </c>
      <c r="F16444" t="s">
        <v>973</v>
      </c>
      <c r="G16444" s="83">
        <v>43476</v>
      </c>
      <c r="I16444">
        <v>2019</v>
      </c>
    </row>
    <row r="16445" spans="1:9" ht="14.45" customHeight="1" x14ac:dyDescent="0.25">
      <c r="A16445" t="s">
        <v>972</v>
      </c>
      <c r="B16445" s="74" t="s">
        <v>213</v>
      </c>
      <c r="C16445" s="76" t="s">
        <v>842</v>
      </c>
      <c r="D16445" t="s">
        <v>980</v>
      </c>
      <c r="E16445" s="82">
        <v>6</v>
      </c>
      <c r="F16445" t="s">
        <v>973</v>
      </c>
      <c r="G16445" s="83">
        <v>43482</v>
      </c>
      <c r="I16445">
        <v>2019</v>
      </c>
    </row>
    <row r="16446" spans="1:9" ht="14.45" customHeight="1" x14ac:dyDescent="0.25">
      <c r="A16446" t="s">
        <v>972</v>
      </c>
      <c r="B16446" t="s">
        <v>279</v>
      </c>
      <c r="C16446" s="76" t="s">
        <v>842</v>
      </c>
      <c r="D16446" t="s">
        <v>980</v>
      </c>
      <c r="E16446" s="82">
        <v>90</v>
      </c>
      <c r="F16446" t="s">
        <v>973</v>
      </c>
      <c r="G16446" s="83">
        <v>43647</v>
      </c>
      <c r="I16446">
        <v>2019</v>
      </c>
    </row>
    <row r="16447" spans="1:9" ht="14.45" customHeight="1" x14ac:dyDescent="0.25">
      <c r="A16447" t="s">
        <v>972</v>
      </c>
      <c r="B16447" t="s">
        <v>247</v>
      </c>
      <c r="C16447" s="76" t="s">
        <v>842</v>
      </c>
      <c r="D16447" t="s">
        <v>980</v>
      </c>
      <c r="E16447" s="82">
        <v>10</v>
      </c>
      <c r="F16447" t="s">
        <v>973</v>
      </c>
      <c r="G16447" s="83">
        <v>43500</v>
      </c>
      <c r="I16447">
        <v>2019</v>
      </c>
    </row>
    <row r="16448" spans="1:9" ht="14.45" customHeight="1" x14ac:dyDescent="0.25">
      <c r="A16448" t="s">
        <v>972</v>
      </c>
      <c r="B16448" t="s">
        <v>232</v>
      </c>
      <c r="C16448" s="76" t="s">
        <v>842</v>
      </c>
      <c r="D16448" t="s">
        <v>980</v>
      </c>
      <c r="E16448" s="82">
        <v>15</v>
      </c>
      <c r="F16448" t="s">
        <v>973</v>
      </c>
      <c r="G16448" s="83">
        <v>43640</v>
      </c>
      <c r="I16448">
        <v>2019</v>
      </c>
    </row>
    <row r="16449" spans="1:9" ht="14.45" customHeight="1" x14ac:dyDescent="0.25">
      <c r="A16449" t="s">
        <v>972</v>
      </c>
      <c r="B16449" t="s">
        <v>84</v>
      </c>
      <c r="C16449" s="76" t="s">
        <v>842</v>
      </c>
      <c r="D16449" t="s">
        <v>980</v>
      </c>
      <c r="E16449" s="82">
        <v>6</v>
      </c>
      <c r="F16449" t="s">
        <v>973</v>
      </c>
      <c r="G16449" s="83">
        <v>43636</v>
      </c>
      <c r="I16449">
        <v>2019</v>
      </c>
    </row>
    <row r="16450" spans="1:9" ht="14.45" customHeight="1" x14ac:dyDescent="0.25">
      <c r="A16450" t="s">
        <v>972</v>
      </c>
      <c r="B16450" t="s">
        <v>116</v>
      </c>
      <c r="C16450" s="76" t="s">
        <v>842</v>
      </c>
      <c r="D16450" t="s">
        <v>980</v>
      </c>
      <c r="E16450" s="82">
        <v>7.08</v>
      </c>
      <c r="F16450" t="s">
        <v>973</v>
      </c>
      <c r="G16450" s="83">
        <v>43511</v>
      </c>
      <c r="I16450">
        <v>2019</v>
      </c>
    </row>
    <row r="16451" spans="1:9" ht="14.45" customHeight="1" x14ac:dyDescent="0.25">
      <c r="A16451" t="s">
        <v>972</v>
      </c>
      <c r="B16451" t="s">
        <v>148</v>
      </c>
      <c r="C16451" s="76" t="s">
        <v>842</v>
      </c>
      <c r="D16451" t="s">
        <v>980</v>
      </c>
      <c r="E16451" s="82">
        <v>6</v>
      </c>
      <c r="F16451" t="s">
        <v>973</v>
      </c>
      <c r="G16451" s="83">
        <v>43542</v>
      </c>
      <c r="I16451">
        <v>2019</v>
      </c>
    </row>
    <row r="16452" spans="1:9" ht="14.45" customHeight="1" x14ac:dyDescent="0.25">
      <c r="A16452" t="s">
        <v>972</v>
      </c>
      <c r="B16452" t="s">
        <v>194</v>
      </c>
      <c r="C16452" s="76" t="s">
        <v>842</v>
      </c>
      <c r="D16452" t="s">
        <v>980</v>
      </c>
      <c r="E16452" s="82">
        <v>21.64</v>
      </c>
      <c r="F16452" t="s">
        <v>973</v>
      </c>
      <c r="G16452" s="83">
        <v>43644</v>
      </c>
      <c r="I16452">
        <v>2019</v>
      </c>
    </row>
    <row r="16453" spans="1:9" ht="14.45" customHeight="1" x14ac:dyDescent="0.25">
      <c r="A16453" t="s">
        <v>972</v>
      </c>
      <c r="B16453" t="s">
        <v>155</v>
      </c>
      <c r="C16453" s="76" t="s">
        <v>842</v>
      </c>
      <c r="D16453" t="s">
        <v>980</v>
      </c>
      <c r="E16453" s="82">
        <v>5</v>
      </c>
      <c r="F16453" t="s">
        <v>973</v>
      </c>
      <c r="G16453" s="83">
        <v>43563</v>
      </c>
      <c r="I16453">
        <v>2019</v>
      </c>
    </row>
    <row r="16454" spans="1:9" ht="14.45" customHeight="1" x14ac:dyDescent="0.25">
      <c r="A16454" t="s">
        <v>972</v>
      </c>
      <c r="B16454" t="s">
        <v>279</v>
      </c>
      <c r="C16454" s="76" t="s">
        <v>842</v>
      </c>
      <c r="D16454" t="s">
        <v>980</v>
      </c>
      <c r="E16454" s="82">
        <v>4.5999999999999996</v>
      </c>
      <c r="F16454" t="s">
        <v>973</v>
      </c>
      <c r="G16454" s="83">
        <v>43640</v>
      </c>
      <c r="I16454">
        <v>2019</v>
      </c>
    </row>
    <row r="16455" spans="1:9" ht="14.45" customHeight="1" x14ac:dyDescent="0.25">
      <c r="A16455" t="s">
        <v>972</v>
      </c>
      <c r="B16455" t="s">
        <v>275</v>
      </c>
      <c r="C16455" s="76" t="s">
        <v>842</v>
      </c>
      <c r="D16455" t="s">
        <v>980</v>
      </c>
      <c r="E16455" s="82">
        <v>7.6</v>
      </c>
      <c r="F16455" t="s">
        <v>973</v>
      </c>
      <c r="G16455" s="83">
        <v>43532</v>
      </c>
      <c r="I16455">
        <v>2019</v>
      </c>
    </row>
    <row r="16456" spans="1:9" ht="14.45" customHeight="1" x14ac:dyDescent="0.25">
      <c r="A16456" t="s">
        <v>972</v>
      </c>
      <c r="B16456" t="s">
        <v>128</v>
      </c>
      <c r="C16456" s="76" t="s">
        <v>842</v>
      </c>
      <c r="D16456" t="s">
        <v>980</v>
      </c>
      <c r="E16456" s="82">
        <v>6</v>
      </c>
      <c r="F16456" t="s">
        <v>973</v>
      </c>
      <c r="G16456" s="83">
        <v>43556</v>
      </c>
      <c r="I16456">
        <v>2019</v>
      </c>
    </row>
    <row r="16457" spans="1:9" ht="14.45" customHeight="1" x14ac:dyDescent="0.25">
      <c r="A16457" t="s">
        <v>972</v>
      </c>
      <c r="B16457" t="s">
        <v>118</v>
      </c>
      <c r="C16457" s="76" t="s">
        <v>842</v>
      </c>
      <c r="D16457" t="s">
        <v>980</v>
      </c>
      <c r="E16457" s="82">
        <v>8.26</v>
      </c>
      <c r="F16457" t="s">
        <v>973</v>
      </c>
      <c r="G16457" s="83">
        <v>43759</v>
      </c>
      <c r="I16457">
        <v>2019</v>
      </c>
    </row>
    <row r="16458" spans="1:9" ht="14.45" customHeight="1" x14ac:dyDescent="0.25">
      <c r="A16458" t="s">
        <v>972</v>
      </c>
      <c r="B16458" t="s">
        <v>248</v>
      </c>
      <c r="C16458" s="76" t="s">
        <v>842</v>
      </c>
      <c r="D16458" t="s">
        <v>980</v>
      </c>
      <c r="E16458" s="82">
        <v>10</v>
      </c>
      <c r="F16458" t="s">
        <v>973</v>
      </c>
      <c r="G16458" s="83">
        <v>43747</v>
      </c>
      <c r="I16458">
        <v>2019</v>
      </c>
    </row>
    <row r="16459" spans="1:9" ht="14.45" customHeight="1" x14ac:dyDescent="0.25">
      <c r="A16459" t="s">
        <v>972</v>
      </c>
      <c r="B16459" t="s">
        <v>136</v>
      </c>
      <c r="C16459" s="76" t="s">
        <v>842</v>
      </c>
      <c r="D16459" t="s">
        <v>980</v>
      </c>
      <c r="E16459" s="82">
        <v>86.4</v>
      </c>
      <c r="F16459" t="s">
        <v>973</v>
      </c>
      <c r="G16459" s="83">
        <v>43635</v>
      </c>
      <c r="I16459">
        <v>2019</v>
      </c>
    </row>
    <row r="16460" spans="1:9" ht="14.45" customHeight="1" x14ac:dyDescent="0.25">
      <c r="A16460" t="s">
        <v>972</v>
      </c>
      <c r="B16460" t="s">
        <v>210</v>
      </c>
      <c r="C16460" s="76" t="s">
        <v>842</v>
      </c>
      <c r="D16460" t="s">
        <v>980</v>
      </c>
      <c r="E16460" s="82">
        <v>14.4</v>
      </c>
      <c r="F16460" t="s">
        <v>973</v>
      </c>
      <c r="G16460" s="83">
        <v>43620</v>
      </c>
      <c r="I16460">
        <v>2019</v>
      </c>
    </row>
    <row r="16461" spans="1:9" ht="14.45" customHeight="1" x14ac:dyDescent="0.25">
      <c r="A16461" t="s">
        <v>972</v>
      </c>
      <c r="B16461" t="s">
        <v>11</v>
      </c>
      <c r="C16461" s="76" t="s">
        <v>842</v>
      </c>
      <c r="D16461" t="s">
        <v>980</v>
      </c>
      <c r="E16461" s="82">
        <v>12</v>
      </c>
      <c r="F16461" t="s">
        <v>973</v>
      </c>
      <c r="G16461" s="83">
        <v>43726</v>
      </c>
      <c r="I16461">
        <v>2019</v>
      </c>
    </row>
    <row r="16462" spans="1:9" ht="14.45" customHeight="1" x14ac:dyDescent="0.25">
      <c r="A16462" t="s">
        <v>972</v>
      </c>
      <c r="B16462" t="s">
        <v>249</v>
      </c>
      <c r="C16462" s="76" t="s">
        <v>842</v>
      </c>
      <c r="D16462" t="s">
        <v>980</v>
      </c>
      <c r="E16462" s="82">
        <v>5</v>
      </c>
      <c r="F16462" t="s">
        <v>973</v>
      </c>
      <c r="G16462" s="83">
        <v>43494</v>
      </c>
      <c r="I16462">
        <v>2019</v>
      </c>
    </row>
    <row r="16463" spans="1:9" ht="14.45" customHeight="1" x14ac:dyDescent="0.25">
      <c r="A16463" t="s">
        <v>972</v>
      </c>
      <c r="B16463" t="s">
        <v>128</v>
      </c>
      <c r="C16463" s="76" t="s">
        <v>842</v>
      </c>
      <c r="D16463" t="s">
        <v>980</v>
      </c>
      <c r="E16463" s="82">
        <v>150</v>
      </c>
      <c r="F16463" t="s">
        <v>973</v>
      </c>
      <c r="G16463" s="83">
        <v>43791</v>
      </c>
      <c r="I16463">
        <v>2019</v>
      </c>
    </row>
    <row r="16464" spans="1:9" ht="14.45" customHeight="1" x14ac:dyDescent="0.25">
      <c r="A16464" t="s">
        <v>972</v>
      </c>
      <c r="B16464" t="s">
        <v>241</v>
      </c>
      <c r="C16464" s="76" t="s">
        <v>842</v>
      </c>
      <c r="D16464" t="s">
        <v>980</v>
      </c>
      <c r="E16464" s="82">
        <v>3</v>
      </c>
      <c r="F16464" t="s">
        <v>973</v>
      </c>
      <c r="G16464" s="83">
        <v>43530</v>
      </c>
      <c r="I16464">
        <v>2019</v>
      </c>
    </row>
    <row r="16465" spans="1:9" ht="14.45" customHeight="1" x14ac:dyDescent="0.25">
      <c r="A16465" t="s">
        <v>972</v>
      </c>
      <c r="B16465" t="s">
        <v>194</v>
      </c>
      <c r="C16465" s="76" t="s">
        <v>842</v>
      </c>
      <c r="D16465" t="s">
        <v>980</v>
      </c>
      <c r="E16465" s="82">
        <v>6.72</v>
      </c>
      <c r="F16465" t="s">
        <v>973</v>
      </c>
      <c r="G16465" s="83">
        <v>43622</v>
      </c>
      <c r="I16465">
        <v>2019</v>
      </c>
    </row>
    <row r="16466" spans="1:9" ht="14.45" customHeight="1" x14ac:dyDescent="0.25">
      <c r="A16466" t="s">
        <v>972</v>
      </c>
      <c r="B16466" t="s">
        <v>246</v>
      </c>
      <c r="C16466" s="76" t="s">
        <v>842</v>
      </c>
      <c r="D16466" t="s">
        <v>980</v>
      </c>
      <c r="E16466" s="82">
        <v>12.2</v>
      </c>
      <c r="F16466" t="s">
        <v>973</v>
      </c>
      <c r="G16466" s="83">
        <v>43580</v>
      </c>
      <c r="I16466">
        <v>2019</v>
      </c>
    </row>
    <row r="16467" spans="1:9" ht="14.45" customHeight="1" x14ac:dyDescent="0.25">
      <c r="A16467" t="s">
        <v>972</v>
      </c>
      <c r="B16467" t="s">
        <v>133</v>
      </c>
      <c r="C16467" s="76" t="s">
        <v>842</v>
      </c>
      <c r="D16467" t="s">
        <v>980</v>
      </c>
      <c r="E16467" s="82">
        <v>10</v>
      </c>
      <c r="F16467" t="s">
        <v>973</v>
      </c>
      <c r="G16467" s="83">
        <v>43593</v>
      </c>
      <c r="I16467">
        <v>2019</v>
      </c>
    </row>
    <row r="16468" spans="1:9" ht="14.45" customHeight="1" x14ac:dyDescent="0.25">
      <c r="A16468" t="s">
        <v>972</v>
      </c>
      <c r="B16468" t="s">
        <v>254</v>
      </c>
      <c r="C16468" s="76" t="s">
        <v>842</v>
      </c>
      <c r="D16468" t="s">
        <v>980</v>
      </c>
      <c r="E16468" s="82">
        <v>10</v>
      </c>
      <c r="F16468" t="s">
        <v>973</v>
      </c>
      <c r="G16468" s="83">
        <v>43535</v>
      </c>
      <c r="I16468">
        <v>2019</v>
      </c>
    </row>
    <row r="16469" spans="1:9" ht="14.45" customHeight="1" x14ac:dyDescent="0.25">
      <c r="A16469" t="s">
        <v>972</v>
      </c>
      <c r="B16469" t="s">
        <v>232</v>
      </c>
      <c r="C16469" s="76" t="s">
        <v>842</v>
      </c>
      <c r="D16469" t="s">
        <v>980</v>
      </c>
      <c r="E16469" s="82">
        <v>10</v>
      </c>
      <c r="F16469" t="s">
        <v>973</v>
      </c>
      <c r="G16469" s="83">
        <v>40219</v>
      </c>
      <c r="I16469">
        <v>2010</v>
      </c>
    </row>
    <row r="16470" spans="1:9" ht="14.45" customHeight="1" x14ac:dyDescent="0.25">
      <c r="A16470" t="s">
        <v>972</v>
      </c>
      <c r="B16470" t="s">
        <v>247</v>
      </c>
      <c r="C16470" s="76" t="s">
        <v>842</v>
      </c>
      <c r="D16470" t="s">
        <v>980</v>
      </c>
      <c r="E16470" s="82">
        <v>5</v>
      </c>
      <c r="F16470" t="s">
        <v>973</v>
      </c>
      <c r="G16470" s="83">
        <v>41389</v>
      </c>
      <c r="I16470">
        <v>2013</v>
      </c>
    </row>
    <row r="16471" spans="1:9" ht="14.45" customHeight="1" x14ac:dyDescent="0.25">
      <c r="A16471" t="s">
        <v>972</v>
      </c>
      <c r="B16471" t="s">
        <v>148</v>
      </c>
      <c r="C16471" s="76" t="s">
        <v>842</v>
      </c>
      <c r="D16471" t="s">
        <v>980</v>
      </c>
      <c r="E16471" s="82">
        <v>2</v>
      </c>
      <c r="F16471" t="s">
        <v>973</v>
      </c>
      <c r="G16471" s="83">
        <v>41463</v>
      </c>
      <c r="I16471">
        <v>2013</v>
      </c>
    </row>
    <row r="16472" spans="1:9" ht="14.45" customHeight="1" x14ac:dyDescent="0.25">
      <c r="A16472" t="s">
        <v>972</v>
      </c>
      <c r="B16472" t="s">
        <v>153</v>
      </c>
      <c r="C16472" s="76" t="s">
        <v>842</v>
      </c>
      <c r="D16472" t="s">
        <v>980</v>
      </c>
      <c r="E16472" s="82">
        <v>1.8</v>
      </c>
      <c r="F16472" t="s">
        <v>973</v>
      </c>
      <c r="G16472" s="83">
        <v>40975</v>
      </c>
      <c r="I16472">
        <v>2012</v>
      </c>
    </row>
    <row r="16473" spans="1:9" ht="14.45" customHeight="1" x14ac:dyDescent="0.25">
      <c r="A16473" t="s">
        <v>972</v>
      </c>
      <c r="B16473" t="s">
        <v>229</v>
      </c>
      <c r="C16473" s="76" t="s">
        <v>842</v>
      </c>
      <c r="D16473" t="s">
        <v>980</v>
      </c>
      <c r="E16473" s="82">
        <v>3.99</v>
      </c>
      <c r="F16473" t="s">
        <v>973</v>
      </c>
      <c r="G16473" s="83">
        <v>40548</v>
      </c>
      <c r="I16473">
        <v>2011</v>
      </c>
    </row>
    <row r="16474" spans="1:9" ht="14.45" customHeight="1" x14ac:dyDescent="0.25">
      <c r="A16474" t="s">
        <v>972</v>
      </c>
      <c r="B16474" t="s">
        <v>148</v>
      </c>
      <c r="C16474" s="76" t="s">
        <v>842</v>
      </c>
      <c r="D16474" t="s">
        <v>980</v>
      </c>
      <c r="E16474" s="82">
        <v>5</v>
      </c>
      <c r="F16474" t="s">
        <v>973</v>
      </c>
      <c r="G16474" s="83">
        <v>41276</v>
      </c>
      <c r="I16474">
        <v>2013</v>
      </c>
    </row>
    <row r="16475" spans="1:9" ht="14.45" customHeight="1" x14ac:dyDescent="0.25">
      <c r="A16475" t="s">
        <v>972</v>
      </c>
      <c r="B16475" t="s">
        <v>232</v>
      </c>
      <c r="C16475" s="76" t="s">
        <v>842</v>
      </c>
      <c r="D16475" t="s">
        <v>980</v>
      </c>
      <c r="E16475" s="82">
        <v>2.2799999999999998</v>
      </c>
      <c r="F16475" t="s">
        <v>973</v>
      </c>
      <c r="G16475" s="83">
        <v>40441</v>
      </c>
      <c r="I16475">
        <v>2010</v>
      </c>
    </row>
    <row r="16476" spans="1:9" ht="14.45" customHeight="1" x14ac:dyDescent="0.25">
      <c r="A16476" t="s">
        <v>972</v>
      </c>
      <c r="B16476" t="s">
        <v>243</v>
      </c>
      <c r="C16476" s="76" t="s">
        <v>842</v>
      </c>
      <c r="D16476" t="s">
        <v>980</v>
      </c>
      <c r="E16476" s="82">
        <v>1.9</v>
      </c>
      <c r="F16476" t="s">
        <v>973</v>
      </c>
      <c r="G16476" s="83">
        <v>40042</v>
      </c>
      <c r="I16476">
        <v>2009</v>
      </c>
    </row>
    <row r="16477" spans="1:9" ht="14.45" customHeight="1" x14ac:dyDescent="0.25">
      <c r="A16477" t="s">
        <v>972</v>
      </c>
      <c r="B16477" t="s">
        <v>100</v>
      </c>
      <c r="C16477" s="76" t="s">
        <v>842</v>
      </c>
      <c r="D16477" t="s">
        <v>980</v>
      </c>
      <c r="E16477" s="82">
        <v>20</v>
      </c>
      <c r="F16477" t="s">
        <v>973</v>
      </c>
      <c r="G16477" s="83">
        <v>41957</v>
      </c>
      <c r="I16477">
        <v>2014</v>
      </c>
    </row>
    <row r="16478" spans="1:9" ht="14.45" customHeight="1" x14ac:dyDescent="0.25">
      <c r="A16478" t="s">
        <v>972</v>
      </c>
      <c r="B16478" t="s">
        <v>155</v>
      </c>
      <c r="C16478" s="76" t="s">
        <v>947</v>
      </c>
      <c r="D16478" t="s">
        <v>980</v>
      </c>
      <c r="E16478" s="82">
        <v>1</v>
      </c>
      <c r="F16478" t="s">
        <v>973</v>
      </c>
      <c r="G16478" s="83">
        <v>38362</v>
      </c>
      <c r="I16478">
        <v>2005</v>
      </c>
    </row>
    <row r="16479" spans="1:9" ht="14.45" customHeight="1" x14ac:dyDescent="0.25">
      <c r="A16479" t="s">
        <v>972</v>
      </c>
      <c r="B16479" t="s">
        <v>253</v>
      </c>
      <c r="C16479" s="76" t="s">
        <v>842</v>
      </c>
      <c r="D16479" t="s">
        <v>980</v>
      </c>
      <c r="E16479" s="82">
        <v>4.45</v>
      </c>
      <c r="F16479" t="s">
        <v>973</v>
      </c>
      <c r="G16479" s="83">
        <v>40850</v>
      </c>
      <c r="I16479">
        <v>2011</v>
      </c>
    </row>
    <row r="16480" spans="1:9" ht="14.45" customHeight="1" x14ac:dyDescent="0.25">
      <c r="A16480" t="s">
        <v>972</v>
      </c>
      <c r="B16480" t="s">
        <v>232</v>
      </c>
      <c r="C16480" s="76" t="s">
        <v>842</v>
      </c>
      <c r="D16480" t="s">
        <v>980</v>
      </c>
      <c r="E16480" s="82">
        <v>2.62</v>
      </c>
      <c r="F16480" t="s">
        <v>973</v>
      </c>
      <c r="G16480" s="83">
        <v>40322</v>
      </c>
      <c r="I16480">
        <v>2010</v>
      </c>
    </row>
    <row r="16481" spans="1:9" ht="14.45" customHeight="1" x14ac:dyDescent="0.25">
      <c r="A16481" t="s">
        <v>972</v>
      </c>
      <c r="B16481" t="s">
        <v>229</v>
      </c>
      <c r="C16481" s="76" t="s">
        <v>842</v>
      </c>
      <c r="D16481" t="s">
        <v>980</v>
      </c>
      <c r="E16481" s="82">
        <v>55</v>
      </c>
      <c r="F16481" t="s">
        <v>973</v>
      </c>
      <c r="G16481" s="83">
        <v>40900</v>
      </c>
      <c r="I16481">
        <v>2011</v>
      </c>
    </row>
    <row r="16482" spans="1:9" ht="14.45" customHeight="1" x14ac:dyDescent="0.25">
      <c r="A16482" t="s">
        <v>972</v>
      </c>
      <c r="B16482" t="s">
        <v>148</v>
      </c>
      <c r="C16482" s="76" t="s">
        <v>842</v>
      </c>
      <c r="D16482" t="s">
        <v>980</v>
      </c>
      <c r="E16482" s="82">
        <v>10</v>
      </c>
      <c r="F16482" t="s">
        <v>973</v>
      </c>
      <c r="G16482" s="83">
        <v>43550</v>
      </c>
      <c r="I16482">
        <v>2019</v>
      </c>
    </row>
    <row r="16483" spans="1:9" ht="14.45" customHeight="1" x14ac:dyDescent="0.25">
      <c r="A16483" t="s">
        <v>972</v>
      </c>
      <c r="B16483" t="s">
        <v>125</v>
      </c>
      <c r="C16483" s="76" t="s">
        <v>842</v>
      </c>
      <c r="D16483" t="s">
        <v>980</v>
      </c>
      <c r="E16483" s="82">
        <v>10</v>
      </c>
      <c r="F16483" t="s">
        <v>973</v>
      </c>
      <c r="G16483" s="83">
        <v>43574</v>
      </c>
      <c r="I16483">
        <v>2019</v>
      </c>
    </row>
    <row r="16484" spans="1:9" ht="14.45" customHeight="1" x14ac:dyDescent="0.25">
      <c r="A16484" t="s">
        <v>972</v>
      </c>
      <c r="B16484" t="s">
        <v>254</v>
      </c>
      <c r="C16484" s="76" t="s">
        <v>842</v>
      </c>
      <c r="D16484" t="s">
        <v>980</v>
      </c>
      <c r="E16484" s="82">
        <v>10</v>
      </c>
      <c r="F16484" t="s">
        <v>973</v>
      </c>
      <c r="G16484" s="83">
        <v>43720</v>
      </c>
      <c r="I16484">
        <v>2019</v>
      </c>
    </row>
    <row r="16485" spans="1:9" ht="14.45" customHeight="1" x14ac:dyDescent="0.25">
      <c r="A16485" t="s">
        <v>972</v>
      </c>
      <c r="B16485" t="s">
        <v>242</v>
      </c>
      <c r="C16485" s="76" t="s">
        <v>842</v>
      </c>
      <c r="D16485" t="s">
        <v>980</v>
      </c>
      <c r="E16485" s="82">
        <v>5</v>
      </c>
      <c r="F16485" t="s">
        <v>973</v>
      </c>
      <c r="G16485" s="83">
        <v>43531</v>
      </c>
      <c r="I16485">
        <v>2019</v>
      </c>
    </row>
    <row r="16486" spans="1:9" ht="14.45" customHeight="1" x14ac:dyDescent="0.25">
      <c r="A16486" t="s">
        <v>972</v>
      </c>
      <c r="B16486" t="s">
        <v>89</v>
      </c>
      <c r="C16486" s="76" t="s">
        <v>842</v>
      </c>
      <c r="D16486" t="s">
        <v>980</v>
      </c>
      <c r="E16486" s="82">
        <v>10</v>
      </c>
      <c r="F16486" t="s">
        <v>973</v>
      </c>
      <c r="G16486" s="83">
        <v>43845</v>
      </c>
      <c r="I16486">
        <v>2020</v>
      </c>
    </row>
    <row r="16487" spans="1:9" ht="14.45" customHeight="1" x14ac:dyDescent="0.25">
      <c r="A16487" t="s">
        <v>972</v>
      </c>
      <c r="B16487" t="s">
        <v>220</v>
      </c>
      <c r="C16487" s="76" t="s">
        <v>842</v>
      </c>
      <c r="D16487" t="s">
        <v>980</v>
      </c>
      <c r="E16487" s="82">
        <v>3.8</v>
      </c>
      <c r="F16487" t="s">
        <v>973</v>
      </c>
      <c r="G16487" s="83">
        <v>43670</v>
      </c>
      <c r="I16487">
        <v>2019</v>
      </c>
    </row>
    <row r="16488" spans="1:9" ht="14.45" customHeight="1" x14ac:dyDescent="0.25">
      <c r="A16488" t="s">
        <v>972</v>
      </c>
      <c r="B16488" t="s">
        <v>232</v>
      </c>
      <c r="C16488" s="76" t="s">
        <v>842</v>
      </c>
      <c r="D16488" t="s">
        <v>980</v>
      </c>
      <c r="E16488" s="82">
        <v>7.6</v>
      </c>
      <c r="F16488" t="s">
        <v>973</v>
      </c>
      <c r="G16488" s="83">
        <v>43518</v>
      </c>
      <c r="I16488">
        <v>2019</v>
      </c>
    </row>
    <row r="16489" spans="1:9" ht="14.45" customHeight="1" x14ac:dyDescent="0.25">
      <c r="A16489" t="s">
        <v>972</v>
      </c>
      <c r="B16489" t="s">
        <v>239</v>
      </c>
      <c r="C16489" s="76" t="s">
        <v>842</v>
      </c>
      <c r="D16489" t="s">
        <v>980</v>
      </c>
      <c r="E16489" s="82">
        <v>10</v>
      </c>
      <c r="F16489" t="s">
        <v>973</v>
      </c>
      <c r="G16489" s="83">
        <v>43740</v>
      </c>
      <c r="I16489">
        <v>2019</v>
      </c>
    </row>
    <row r="16490" spans="1:9" ht="14.45" customHeight="1" x14ac:dyDescent="0.25">
      <c r="A16490" t="s">
        <v>972</v>
      </c>
      <c r="B16490" t="s">
        <v>278</v>
      </c>
      <c r="C16490" s="76" t="s">
        <v>842</v>
      </c>
      <c r="D16490" t="s">
        <v>980</v>
      </c>
      <c r="E16490" s="82">
        <v>7.6</v>
      </c>
      <c r="F16490" t="s">
        <v>973</v>
      </c>
      <c r="G16490" s="83">
        <v>43663</v>
      </c>
      <c r="I16490">
        <v>2019</v>
      </c>
    </row>
    <row r="16491" spans="1:9" ht="14.45" customHeight="1" x14ac:dyDescent="0.25">
      <c r="A16491" t="s">
        <v>972</v>
      </c>
      <c r="B16491" t="s">
        <v>115</v>
      </c>
      <c r="C16491" s="76" t="s">
        <v>842</v>
      </c>
      <c r="D16491" t="s">
        <v>980</v>
      </c>
      <c r="E16491" s="82">
        <v>8.8000000000000007</v>
      </c>
      <c r="F16491" t="s">
        <v>973</v>
      </c>
      <c r="G16491" s="83">
        <v>43508</v>
      </c>
      <c r="I16491">
        <v>2019</v>
      </c>
    </row>
    <row r="16492" spans="1:9" ht="14.45" customHeight="1" x14ac:dyDescent="0.25">
      <c r="A16492" t="s">
        <v>972</v>
      </c>
      <c r="B16492" t="s">
        <v>223</v>
      </c>
      <c r="C16492" s="76" t="s">
        <v>842</v>
      </c>
      <c r="D16492" t="s">
        <v>980</v>
      </c>
      <c r="E16492" s="82">
        <v>7.6</v>
      </c>
      <c r="F16492" t="s">
        <v>973</v>
      </c>
      <c r="G16492" s="83">
        <v>43567</v>
      </c>
      <c r="I16492">
        <v>2019</v>
      </c>
    </row>
    <row r="16493" spans="1:9" ht="14.45" customHeight="1" x14ac:dyDescent="0.25">
      <c r="A16493" t="s">
        <v>972</v>
      </c>
      <c r="B16493" t="s">
        <v>242</v>
      </c>
      <c r="C16493" s="76" t="s">
        <v>842</v>
      </c>
      <c r="D16493" t="s">
        <v>980</v>
      </c>
      <c r="E16493" s="82">
        <v>7.6</v>
      </c>
      <c r="F16493" t="s">
        <v>973</v>
      </c>
      <c r="G16493" s="83">
        <v>43574</v>
      </c>
      <c r="I16493">
        <v>2019</v>
      </c>
    </row>
    <row r="16494" spans="1:9" ht="14.45" customHeight="1" x14ac:dyDescent="0.25">
      <c r="A16494" t="s">
        <v>972</v>
      </c>
      <c r="B16494" t="s">
        <v>95</v>
      </c>
      <c r="C16494" s="76" t="s">
        <v>1279</v>
      </c>
      <c r="D16494" t="s">
        <v>958</v>
      </c>
      <c r="E16494" s="82">
        <v>4000</v>
      </c>
      <c r="F16494" t="s">
        <v>973</v>
      </c>
      <c r="G16494" s="83">
        <v>42093</v>
      </c>
      <c r="I16494">
        <v>2015</v>
      </c>
    </row>
    <row r="16495" spans="1:9" ht="14.45" customHeight="1" x14ac:dyDescent="0.25">
      <c r="A16495" t="s">
        <v>972</v>
      </c>
      <c r="B16495" t="s">
        <v>240</v>
      </c>
      <c r="C16495" s="76" t="s">
        <v>842</v>
      </c>
      <c r="D16495" t="s">
        <v>980</v>
      </c>
      <c r="E16495" s="82">
        <v>3</v>
      </c>
      <c r="F16495" t="s">
        <v>973</v>
      </c>
      <c r="G16495" s="83">
        <v>43563</v>
      </c>
      <c r="I16495">
        <v>2019</v>
      </c>
    </row>
    <row r="16496" spans="1:9" ht="14.45" customHeight="1" x14ac:dyDescent="0.25">
      <c r="A16496" t="s">
        <v>972</v>
      </c>
      <c r="B16496" t="s">
        <v>83</v>
      </c>
      <c r="C16496" s="76" t="s">
        <v>842</v>
      </c>
      <c r="D16496" t="s">
        <v>980</v>
      </c>
      <c r="E16496" s="82">
        <v>7.6</v>
      </c>
      <c r="F16496" t="s">
        <v>973</v>
      </c>
      <c r="G16496" s="83">
        <v>43483</v>
      </c>
      <c r="I16496">
        <v>2019</v>
      </c>
    </row>
    <row r="16497" spans="1:9" ht="14.45" customHeight="1" x14ac:dyDescent="0.25">
      <c r="A16497" t="s">
        <v>972</v>
      </c>
      <c r="B16497" t="s">
        <v>253</v>
      </c>
      <c r="C16497" s="76" t="s">
        <v>842</v>
      </c>
      <c r="D16497" t="s">
        <v>980</v>
      </c>
      <c r="E16497" s="82">
        <v>7.6</v>
      </c>
      <c r="F16497" t="s">
        <v>973</v>
      </c>
      <c r="G16497" s="83">
        <v>43495</v>
      </c>
      <c r="I16497">
        <v>2019</v>
      </c>
    </row>
    <row r="16498" spans="1:9" ht="14.45" customHeight="1" x14ac:dyDescent="0.25">
      <c r="A16498" t="s">
        <v>972</v>
      </c>
      <c r="B16498" t="s">
        <v>203</v>
      </c>
      <c r="C16498" s="76" t="s">
        <v>842</v>
      </c>
      <c r="D16498" t="s">
        <v>980</v>
      </c>
      <c r="E16498" s="82">
        <v>11.4</v>
      </c>
      <c r="F16498" t="s">
        <v>973</v>
      </c>
      <c r="G16498" s="83">
        <v>43615</v>
      </c>
      <c r="I16498">
        <v>2019</v>
      </c>
    </row>
    <row r="16499" spans="1:9" ht="14.45" customHeight="1" x14ac:dyDescent="0.25">
      <c r="A16499" t="s">
        <v>972</v>
      </c>
      <c r="B16499" t="s">
        <v>223</v>
      </c>
      <c r="C16499" s="76" t="s">
        <v>842</v>
      </c>
      <c r="D16499" t="s">
        <v>980</v>
      </c>
      <c r="E16499" s="82">
        <v>6</v>
      </c>
      <c r="F16499" t="s">
        <v>973</v>
      </c>
      <c r="G16499" s="83">
        <v>43559</v>
      </c>
      <c r="I16499">
        <v>2019</v>
      </c>
    </row>
    <row r="16500" spans="1:9" ht="14.45" customHeight="1" x14ac:dyDescent="0.25">
      <c r="A16500" t="s">
        <v>972</v>
      </c>
      <c r="B16500" t="s">
        <v>242</v>
      </c>
      <c r="C16500" s="76" t="s">
        <v>842</v>
      </c>
      <c r="D16500" t="s">
        <v>980</v>
      </c>
      <c r="E16500" s="82">
        <v>3.8</v>
      </c>
      <c r="F16500" t="s">
        <v>973</v>
      </c>
      <c r="G16500" s="83">
        <v>43504</v>
      </c>
      <c r="I16500">
        <v>2019</v>
      </c>
    </row>
    <row r="16501" spans="1:9" ht="14.45" customHeight="1" x14ac:dyDescent="0.25">
      <c r="A16501" t="s">
        <v>972</v>
      </c>
      <c r="B16501" t="s">
        <v>245</v>
      </c>
      <c r="C16501" s="76" t="s">
        <v>842</v>
      </c>
      <c r="D16501" t="s">
        <v>980</v>
      </c>
      <c r="E16501" s="82">
        <v>7.6</v>
      </c>
      <c r="F16501" t="s">
        <v>973</v>
      </c>
      <c r="G16501" s="83">
        <v>43812</v>
      </c>
      <c r="I16501">
        <v>2019</v>
      </c>
    </row>
    <row r="16502" spans="1:9" ht="14.45" customHeight="1" x14ac:dyDescent="0.25">
      <c r="A16502" t="s">
        <v>972</v>
      </c>
      <c r="B16502" t="s">
        <v>225</v>
      </c>
      <c r="C16502" s="76" t="s">
        <v>842</v>
      </c>
      <c r="D16502" t="s">
        <v>980</v>
      </c>
      <c r="E16502" s="82">
        <v>21.4</v>
      </c>
      <c r="F16502" t="s">
        <v>973</v>
      </c>
      <c r="G16502" s="83">
        <v>43742</v>
      </c>
      <c r="I16502">
        <v>2019</v>
      </c>
    </row>
    <row r="16503" spans="1:9" ht="14.45" customHeight="1" x14ac:dyDescent="0.25">
      <c r="A16503" t="s">
        <v>972</v>
      </c>
      <c r="B16503" t="s">
        <v>127</v>
      </c>
      <c r="C16503" s="76" t="s">
        <v>842</v>
      </c>
      <c r="D16503" t="s">
        <v>980</v>
      </c>
      <c r="E16503" s="82">
        <v>10</v>
      </c>
      <c r="F16503" t="s">
        <v>973</v>
      </c>
      <c r="G16503" s="83">
        <v>43511</v>
      </c>
      <c r="I16503">
        <v>2019</v>
      </c>
    </row>
    <row r="16504" spans="1:9" ht="14.45" customHeight="1" x14ac:dyDescent="0.25">
      <c r="A16504" t="s">
        <v>972</v>
      </c>
      <c r="B16504" t="s">
        <v>177</v>
      </c>
      <c r="C16504" s="76" t="s">
        <v>842</v>
      </c>
      <c r="D16504" t="s">
        <v>980</v>
      </c>
      <c r="E16504" s="82">
        <v>5</v>
      </c>
      <c r="F16504" t="s">
        <v>973</v>
      </c>
      <c r="G16504" s="83">
        <v>43560</v>
      </c>
      <c r="I16504">
        <v>2019</v>
      </c>
    </row>
    <row r="16505" spans="1:9" ht="14.45" customHeight="1" x14ac:dyDescent="0.25">
      <c r="A16505" t="s">
        <v>972</v>
      </c>
      <c r="B16505" t="s">
        <v>224</v>
      </c>
      <c r="C16505" s="76" t="s">
        <v>842</v>
      </c>
      <c r="D16505" t="s">
        <v>980</v>
      </c>
      <c r="E16505" s="82">
        <v>7.6</v>
      </c>
      <c r="F16505" t="s">
        <v>973</v>
      </c>
      <c r="G16505" s="83">
        <v>43507</v>
      </c>
      <c r="I16505">
        <v>2019</v>
      </c>
    </row>
    <row r="16506" spans="1:9" ht="14.45" customHeight="1" x14ac:dyDescent="0.25">
      <c r="A16506" t="s">
        <v>972</v>
      </c>
      <c r="B16506" t="s">
        <v>177</v>
      </c>
      <c r="C16506" s="76" t="s">
        <v>842</v>
      </c>
      <c r="D16506" t="s">
        <v>980</v>
      </c>
      <c r="E16506" s="82">
        <v>7.6</v>
      </c>
      <c r="F16506" t="s">
        <v>973</v>
      </c>
      <c r="G16506" s="83">
        <v>43560</v>
      </c>
      <c r="I16506">
        <v>2019</v>
      </c>
    </row>
    <row r="16507" spans="1:9" ht="14.45" customHeight="1" x14ac:dyDescent="0.25">
      <c r="A16507" t="s">
        <v>972</v>
      </c>
      <c r="B16507" t="s">
        <v>177</v>
      </c>
      <c r="C16507" s="76" t="s">
        <v>842</v>
      </c>
      <c r="D16507" t="s">
        <v>980</v>
      </c>
      <c r="E16507" s="82">
        <v>2.25</v>
      </c>
      <c r="F16507" t="s">
        <v>973</v>
      </c>
      <c r="G16507" s="83">
        <v>43510</v>
      </c>
      <c r="I16507">
        <v>2019</v>
      </c>
    </row>
    <row r="16508" spans="1:9" ht="14.45" customHeight="1" x14ac:dyDescent="0.25">
      <c r="A16508" t="s">
        <v>972</v>
      </c>
      <c r="B16508" t="s">
        <v>118</v>
      </c>
      <c r="C16508" s="76" t="s">
        <v>842</v>
      </c>
      <c r="D16508" t="s">
        <v>980</v>
      </c>
      <c r="E16508" s="82">
        <v>5</v>
      </c>
      <c r="F16508" t="s">
        <v>973</v>
      </c>
      <c r="G16508" s="83">
        <v>43623</v>
      </c>
      <c r="I16508">
        <v>2019</v>
      </c>
    </row>
    <row r="16509" spans="1:9" ht="14.45" customHeight="1" x14ac:dyDescent="0.25">
      <c r="A16509" t="s">
        <v>972</v>
      </c>
      <c r="B16509" t="s">
        <v>83</v>
      </c>
      <c r="C16509" s="76" t="s">
        <v>842</v>
      </c>
      <c r="D16509" t="s">
        <v>980</v>
      </c>
      <c r="E16509" s="82">
        <v>19</v>
      </c>
      <c r="F16509" t="s">
        <v>973</v>
      </c>
      <c r="G16509" s="83">
        <v>44344</v>
      </c>
      <c r="I16509">
        <v>2021</v>
      </c>
    </row>
    <row r="16510" spans="1:9" ht="14.45" customHeight="1" x14ac:dyDescent="0.25">
      <c r="A16510" t="s">
        <v>972</v>
      </c>
      <c r="B16510" t="s">
        <v>246</v>
      </c>
      <c r="C16510" s="76" t="s">
        <v>842</v>
      </c>
      <c r="D16510" t="s">
        <v>980</v>
      </c>
      <c r="E16510" s="82">
        <v>14.4</v>
      </c>
      <c r="F16510" t="s">
        <v>973</v>
      </c>
      <c r="G16510" s="83">
        <v>43700</v>
      </c>
      <c r="I16510">
        <v>2019</v>
      </c>
    </row>
    <row r="16511" spans="1:9" ht="14.45" customHeight="1" x14ac:dyDescent="0.25">
      <c r="A16511" t="s">
        <v>972</v>
      </c>
      <c r="B16511" t="s">
        <v>230</v>
      </c>
      <c r="C16511" s="76" t="s">
        <v>842</v>
      </c>
      <c r="D16511" t="s">
        <v>980</v>
      </c>
      <c r="E16511" s="82">
        <v>7.6</v>
      </c>
      <c r="F16511" t="s">
        <v>973</v>
      </c>
      <c r="G16511" s="83">
        <v>43511</v>
      </c>
      <c r="I16511">
        <v>2019</v>
      </c>
    </row>
    <row r="16512" spans="1:9" ht="14.45" customHeight="1" x14ac:dyDescent="0.25">
      <c r="A16512" t="s">
        <v>972</v>
      </c>
      <c r="B16512" t="s">
        <v>125</v>
      </c>
      <c r="C16512" s="76" t="s">
        <v>842</v>
      </c>
      <c r="D16512" t="s">
        <v>980</v>
      </c>
      <c r="E16512" s="82">
        <v>10</v>
      </c>
      <c r="F16512" t="s">
        <v>973</v>
      </c>
      <c r="G16512" s="83">
        <v>44417</v>
      </c>
      <c r="I16512">
        <v>2021</v>
      </c>
    </row>
    <row r="16513" spans="1:9" ht="14.45" customHeight="1" x14ac:dyDescent="0.25">
      <c r="A16513" t="s">
        <v>972</v>
      </c>
      <c r="B16513" t="s">
        <v>251</v>
      </c>
      <c r="C16513" s="76" t="s">
        <v>842</v>
      </c>
      <c r="D16513" t="s">
        <v>980</v>
      </c>
      <c r="E16513" s="82">
        <v>7.6</v>
      </c>
      <c r="F16513" t="s">
        <v>973</v>
      </c>
      <c r="G16513" s="83">
        <v>43524</v>
      </c>
      <c r="I16513">
        <v>2019</v>
      </c>
    </row>
    <row r="16514" spans="1:9" ht="14.45" customHeight="1" x14ac:dyDescent="0.25">
      <c r="A16514" t="s">
        <v>972</v>
      </c>
      <c r="B16514" t="s">
        <v>199</v>
      </c>
      <c r="C16514" s="76" t="s">
        <v>842</v>
      </c>
      <c r="D16514" t="s">
        <v>980</v>
      </c>
      <c r="E16514" s="82">
        <v>8</v>
      </c>
      <c r="F16514" t="s">
        <v>973</v>
      </c>
      <c r="G16514" s="83">
        <v>43608</v>
      </c>
      <c r="I16514">
        <v>2019</v>
      </c>
    </row>
    <row r="16515" spans="1:9" ht="14.45" customHeight="1" x14ac:dyDescent="0.25">
      <c r="A16515" t="s">
        <v>972</v>
      </c>
      <c r="B16515" t="s">
        <v>240</v>
      </c>
      <c r="C16515" s="76" t="s">
        <v>842</v>
      </c>
      <c r="D16515" t="s">
        <v>980</v>
      </c>
      <c r="E16515" s="82">
        <v>5</v>
      </c>
      <c r="F16515" t="s">
        <v>973</v>
      </c>
      <c r="G16515" s="83">
        <v>43593</v>
      </c>
      <c r="I16515">
        <v>2019</v>
      </c>
    </row>
    <row r="16516" spans="1:9" ht="14.45" customHeight="1" x14ac:dyDescent="0.25">
      <c r="A16516" t="s">
        <v>972</v>
      </c>
      <c r="B16516" t="s">
        <v>101</v>
      </c>
      <c r="C16516" s="76" t="s">
        <v>842</v>
      </c>
      <c r="D16516" t="s">
        <v>980</v>
      </c>
      <c r="E16516" s="82">
        <v>7</v>
      </c>
      <c r="F16516" t="s">
        <v>973</v>
      </c>
      <c r="G16516" s="83">
        <v>43511</v>
      </c>
      <c r="I16516">
        <v>2019</v>
      </c>
    </row>
    <row r="16517" spans="1:9" ht="14.45" customHeight="1" x14ac:dyDescent="0.25">
      <c r="A16517" t="s">
        <v>972</v>
      </c>
      <c r="B16517" t="s">
        <v>151</v>
      </c>
      <c r="C16517" s="76" t="s">
        <v>842</v>
      </c>
      <c r="D16517" t="s">
        <v>980</v>
      </c>
      <c r="E16517" s="82">
        <v>4.29</v>
      </c>
      <c r="F16517" t="s">
        <v>973</v>
      </c>
      <c r="G16517" s="83">
        <v>40400</v>
      </c>
      <c r="I16517">
        <v>2010</v>
      </c>
    </row>
    <row r="16518" spans="1:9" ht="14.45" customHeight="1" x14ac:dyDescent="0.25">
      <c r="A16518" t="s">
        <v>972</v>
      </c>
      <c r="B16518" t="s">
        <v>215</v>
      </c>
      <c r="C16518" s="76" t="s">
        <v>842</v>
      </c>
      <c r="D16518" t="s">
        <v>980</v>
      </c>
      <c r="E16518" s="82">
        <v>10</v>
      </c>
      <c r="F16518" t="s">
        <v>973</v>
      </c>
      <c r="G16518" s="83">
        <v>43549</v>
      </c>
      <c r="I16518">
        <v>2019</v>
      </c>
    </row>
    <row r="16519" spans="1:9" ht="14.45" customHeight="1" x14ac:dyDescent="0.25">
      <c r="A16519" t="s">
        <v>972</v>
      </c>
      <c r="B16519" t="s">
        <v>2</v>
      </c>
      <c r="C16519" s="76" t="s">
        <v>842</v>
      </c>
      <c r="D16519" t="s">
        <v>980</v>
      </c>
      <c r="E16519" s="82">
        <v>3</v>
      </c>
      <c r="F16519" t="s">
        <v>973</v>
      </c>
      <c r="G16519" s="83">
        <v>43515</v>
      </c>
      <c r="I16519">
        <v>2019</v>
      </c>
    </row>
    <row r="16520" spans="1:9" ht="14.45" customHeight="1" x14ac:dyDescent="0.25">
      <c r="A16520" t="s">
        <v>972</v>
      </c>
      <c r="B16520" t="s">
        <v>240</v>
      </c>
      <c r="C16520" s="76" t="s">
        <v>842</v>
      </c>
      <c r="D16520" t="s">
        <v>980</v>
      </c>
      <c r="E16520" s="82">
        <v>7.6</v>
      </c>
      <c r="F16520" t="s">
        <v>973</v>
      </c>
      <c r="G16520" s="83">
        <v>43531</v>
      </c>
      <c r="I16520">
        <v>2019</v>
      </c>
    </row>
    <row r="16521" spans="1:9" ht="14.45" customHeight="1" x14ac:dyDescent="0.25">
      <c r="A16521" t="s">
        <v>972</v>
      </c>
      <c r="B16521" t="s">
        <v>55</v>
      </c>
      <c r="C16521" s="76" t="s">
        <v>842</v>
      </c>
      <c r="D16521" t="s">
        <v>980</v>
      </c>
      <c r="E16521" s="82">
        <v>10</v>
      </c>
      <c r="F16521" t="s">
        <v>973</v>
      </c>
      <c r="G16521" s="83">
        <v>43565</v>
      </c>
      <c r="I16521">
        <v>2019</v>
      </c>
    </row>
    <row r="16522" spans="1:9" ht="14.45" customHeight="1" x14ac:dyDescent="0.25">
      <c r="A16522" t="s">
        <v>972</v>
      </c>
      <c r="B16522" t="s">
        <v>253</v>
      </c>
      <c r="C16522" s="76" t="s">
        <v>842</v>
      </c>
      <c r="D16522" t="s">
        <v>980</v>
      </c>
      <c r="E16522" s="82">
        <v>3.8</v>
      </c>
      <c r="F16522" t="s">
        <v>973</v>
      </c>
      <c r="G16522" s="83">
        <v>43560</v>
      </c>
      <c r="I16522">
        <v>2019</v>
      </c>
    </row>
    <row r="16523" spans="1:9" ht="14.45" customHeight="1" x14ac:dyDescent="0.25">
      <c r="A16523" t="s">
        <v>972</v>
      </c>
      <c r="B16523" t="s">
        <v>232</v>
      </c>
      <c r="C16523" s="76" t="s">
        <v>842</v>
      </c>
      <c r="D16523" t="s">
        <v>980</v>
      </c>
      <c r="E16523" s="82">
        <v>10</v>
      </c>
      <c r="F16523" t="s">
        <v>973</v>
      </c>
      <c r="G16523" s="83">
        <v>43538</v>
      </c>
      <c r="I16523">
        <v>2019</v>
      </c>
    </row>
    <row r="16524" spans="1:9" ht="14.45" customHeight="1" x14ac:dyDescent="0.25">
      <c r="A16524" t="s">
        <v>972</v>
      </c>
      <c r="B16524" t="s">
        <v>198</v>
      </c>
      <c r="C16524" s="76" t="s">
        <v>842</v>
      </c>
      <c r="D16524" t="s">
        <v>980</v>
      </c>
      <c r="E16524" s="82">
        <v>7.6</v>
      </c>
      <c r="F16524" t="s">
        <v>973</v>
      </c>
      <c r="G16524" s="83">
        <v>43552</v>
      </c>
      <c r="I16524">
        <v>2019</v>
      </c>
    </row>
    <row r="16525" spans="1:9" ht="14.45" customHeight="1" x14ac:dyDescent="0.25">
      <c r="A16525" t="s">
        <v>972</v>
      </c>
      <c r="B16525" t="s">
        <v>253</v>
      </c>
      <c r="C16525" s="76" t="s">
        <v>842</v>
      </c>
      <c r="D16525" t="s">
        <v>980</v>
      </c>
      <c r="E16525" s="82">
        <v>15.2</v>
      </c>
      <c r="F16525" t="s">
        <v>973</v>
      </c>
      <c r="G16525" s="83">
        <v>43574</v>
      </c>
      <c r="I16525">
        <v>2019</v>
      </c>
    </row>
    <row r="16526" spans="1:9" ht="14.45" customHeight="1" x14ac:dyDescent="0.25">
      <c r="A16526" t="s">
        <v>972</v>
      </c>
      <c r="B16526" t="s">
        <v>92</v>
      </c>
      <c r="C16526" s="76" t="s">
        <v>842</v>
      </c>
      <c r="D16526" t="s">
        <v>980</v>
      </c>
      <c r="E16526" s="82">
        <v>15</v>
      </c>
      <c r="F16526" t="s">
        <v>973</v>
      </c>
      <c r="G16526" s="83">
        <v>43574</v>
      </c>
      <c r="I16526">
        <v>2019</v>
      </c>
    </row>
    <row r="16527" spans="1:9" ht="14.45" customHeight="1" x14ac:dyDescent="0.25">
      <c r="A16527" t="s">
        <v>972</v>
      </c>
      <c r="B16527" t="s">
        <v>79</v>
      </c>
      <c r="C16527" s="76" t="s">
        <v>842</v>
      </c>
      <c r="D16527" t="s">
        <v>980</v>
      </c>
      <c r="E16527" s="82">
        <v>7.6</v>
      </c>
      <c r="F16527" t="s">
        <v>973</v>
      </c>
      <c r="G16527" s="83">
        <v>43572</v>
      </c>
      <c r="I16527">
        <v>2019</v>
      </c>
    </row>
    <row r="16528" spans="1:9" ht="14.45" customHeight="1" x14ac:dyDescent="0.25">
      <c r="A16528" t="s">
        <v>972</v>
      </c>
      <c r="B16528" t="s">
        <v>225</v>
      </c>
      <c r="C16528" s="76" t="s">
        <v>842</v>
      </c>
      <c r="D16528" t="s">
        <v>980</v>
      </c>
      <c r="E16528" s="82">
        <v>4.72</v>
      </c>
      <c r="F16528" t="s">
        <v>973</v>
      </c>
      <c r="G16528" s="83">
        <v>43516</v>
      </c>
      <c r="I16528">
        <v>2019</v>
      </c>
    </row>
    <row r="16529" spans="1:9" ht="14.45" customHeight="1" x14ac:dyDescent="0.25">
      <c r="A16529" t="s">
        <v>972</v>
      </c>
      <c r="B16529" t="s">
        <v>179</v>
      </c>
      <c r="C16529" s="76" t="s">
        <v>842</v>
      </c>
      <c r="D16529" t="s">
        <v>980</v>
      </c>
      <c r="E16529" s="82">
        <v>11.4</v>
      </c>
      <c r="F16529" t="s">
        <v>973</v>
      </c>
      <c r="G16529" s="83">
        <v>43615</v>
      </c>
      <c r="I16529">
        <v>2019</v>
      </c>
    </row>
    <row r="16530" spans="1:9" ht="14.45" customHeight="1" x14ac:dyDescent="0.25">
      <c r="A16530" t="s">
        <v>972</v>
      </c>
      <c r="B16530" t="s">
        <v>239</v>
      </c>
      <c r="C16530" s="76" t="s">
        <v>842</v>
      </c>
      <c r="D16530" t="s">
        <v>980</v>
      </c>
      <c r="E16530" s="82">
        <v>15</v>
      </c>
      <c r="F16530" t="s">
        <v>973</v>
      </c>
      <c r="G16530" s="83">
        <v>43598</v>
      </c>
      <c r="I16530">
        <v>2019</v>
      </c>
    </row>
    <row r="16531" spans="1:9" ht="14.45" customHeight="1" x14ac:dyDescent="0.25">
      <c r="A16531" t="s">
        <v>972</v>
      </c>
      <c r="B16531" t="s">
        <v>147</v>
      </c>
      <c r="C16531" s="76" t="s">
        <v>842</v>
      </c>
      <c r="D16531" t="s">
        <v>980</v>
      </c>
      <c r="E16531" s="82">
        <v>6</v>
      </c>
      <c r="F16531" t="s">
        <v>973</v>
      </c>
      <c r="G16531" s="83">
        <v>43606</v>
      </c>
      <c r="I16531">
        <v>2019</v>
      </c>
    </row>
    <row r="16532" spans="1:9" x14ac:dyDescent="0.25">
      <c r="A16532" t="s">
        <v>972</v>
      </c>
      <c r="B16532" t="s">
        <v>243</v>
      </c>
      <c r="C16532" s="76" t="s">
        <v>842</v>
      </c>
      <c r="D16532" t="s">
        <v>980</v>
      </c>
      <c r="E16532" s="82">
        <v>3</v>
      </c>
      <c r="F16532" t="s">
        <v>973</v>
      </c>
      <c r="G16532" s="83">
        <v>43697</v>
      </c>
      <c r="I16532">
        <v>2019</v>
      </c>
    </row>
    <row r="16533" spans="1:9" x14ac:dyDescent="0.25">
      <c r="A16533" t="s">
        <v>972</v>
      </c>
      <c r="B16533" t="s">
        <v>199</v>
      </c>
      <c r="C16533" s="76" t="s">
        <v>842</v>
      </c>
      <c r="D16533" t="s">
        <v>980</v>
      </c>
      <c r="E16533" s="82">
        <v>7.6</v>
      </c>
      <c r="F16533" t="s">
        <v>973</v>
      </c>
      <c r="G16533" s="83">
        <v>43577</v>
      </c>
      <c r="I16533">
        <v>2019</v>
      </c>
    </row>
    <row r="16534" spans="1:9" x14ac:dyDescent="0.25">
      <c r="A16534" t="s">
        <v>972</v>
      </c>
      <c r="B16534" t="s">
        <v>101</v>
      </c>
      <c r="C16534" s="76" t="s">
        <v>842</v>
      </c>
      <c r="D16534" t="s">
        <v>980</v>
      </c>
      <c r="E16534" s="82">
        <v>5.12</v>
      </c>
      <c r="F16534" t="s">
        <v>973</v>
      </c>
      <c r="G16534" s="83">
        <v>43522</v>
      </c>
      <c r="I16534">
        <v>2019</v>
      </c>
    </row>
    <row r="16535" spans="1:9" x14ac:dyDescent="0.25">
      <c r="A16535" t="s">
        <v>972</v>
      </c>
      <c r="B16535" t="s">
        <v>92</v>
      </c>
      <c r="C16535" s="76" t="s">
        <v>842</v>
      </c>
      <c r="D16535" t="s">
        <v>980</v>
      </c>
      <c r="E16535" s="82">
        <v>10</v>
      </c>
      <c r="F16535" t="s">
        <v>973</v>
      </c>
      <c r="G16535" s="83">
        <v>43566</v>
      </c>
      <c r="I16535">
        <v>2019</v>
      </c>
    </row>
    <row r="16536" spans="1:9" x14ac:dyDescent="0.25">
      <c r="A16536" t="s">
        <v>972</v>
      </c>
      <c r="B16536" t="s">
        <v>278</v>
      </c>
      <c r="C16536" s="76" t="s">
        <v>842</v>
      </c>
      <c r="D16536" t="s">
        <v>980</v>
      </c>
      <c r="E16536" s="82">
        <v>12</v>
      </c>
      <c r="F16536" t="s">
        <v>973</v>
      </c>
      <c r="G16536" s="83">
        <v>43664</v>
      </c>
      <c r="I16536">
        <v>2019</v>
      </c>
    </row>
    <row r="16537" spans="1:9" x14ac:dyDescent="0.25">
      <c r="A16537" t="s">
        <v>972</v>
      </c>
      <c r="B16537" t="s">
        <v>128</v>
      </c>
      <c r="C16537" s="76" t="s">
        <v>842</v>
      </c>
      <c r="D16537" t="s">
        <v>980</v>
      </c>
      <c r="E16537" s="82">
        <v>3.8</v>
      </c>
      <c r="F16537" t="s">
        <v>973</v>
      </c>
      <c r="G16537" s="83">
        <v>43558</v>
      </c>
      <c r="I16537">
        <v>2019</v>
      </c>
    </row>
    <row r="16538" spans="1:9" x14ac:dyDescent="0.25">
      <c r="A16538" t="s">
        <v>972</v>
      </c>
      <c r="B16538" t="s">
        <v>128</v>
      </c>
      <c r="C16538" s="76" t="s">
        <v>842</v>
      </c>
      <c r="D16538" t="s">
        <v>980</v>
      </c>
      <c r="E16538" s="82">
        <v>10</v>
      </c>
      <c r="F16538" t="s">
        <v>973</v>
      </c>
      <c r="G16538" s="83">
        <v>43677</v>
      </c>
      <c r="I16538">
        <v>2019</v>
      </c>
    </row>
    <row r="16539" spans="1:9" x14ac:dyDescent="0.25">
      <c r="A16539" t="s">
        <v>972</v>
      </c>
      <c r="B16539" t="s">
        <v>228</v>
      </c>
      <c r="C16539" s="76" t="s">
        <v>842</v>
      </c>
      <c r="D16539" t="s">
        <v>980</v>
      </c>
      <c r="E16539" s="82">
        <v>14.75</v>
      </c>
      <c r="F16539" t="s">
        <v>973</v>
      </c>
      <c r="G16539" s="83">
        <v>43833</v>
      </c>
      <c r="I16539">
        <v>2020</v>
      </c>
    </row>
    <row r="16540" spans="1:9" x14ac:dyDescent="0.25">
      <c r="A16540" t="s">
        <v>972</v>
      </c>
      <c r="B16540" t="s">
        <v>232</v>
      </c>
      <c r="C16540" s="76" t="s">
        <v>842</v>
      </c>
      <c r="D16540" t="s">
        <v>980</v>
      </c>
      <c r="E16540" s="82">
        <v>7.6</v>
      </c>
      <c r="F16540" t="s">
        <v>973</v>
      </c>
      <c r="G16540" s="83">
        <v>43522</v>
      </c>
      <c r="I16540">
        <v>2019</v>
      </c>
    </row>
    <row r="16541" spans="1:9" x14ac:dyDescent="0.25">
      <c r="A16541" t="s">
        <v>972</v>
      </c>
      <c r="B16541" t="s">
        <v>171</v>
      </c>
      <c r="C16541" s="76" t="s">
        <v>842</v>
      </c>
      <c r="D16541" t="s">
        <v>980</v>
      </c>
      <c r="E16541" s="82">
        <v>11.4</v>
      </c>
      <c r="F16541" t="s">
        <v>973</v>
      </c>
      <c r="G16541" s="83">
        <v>43524</v>
      </c>
      <c r="I16541">
        <v>2019</v>
      </c>
    </row>
    <row r="16542" spans="1:9" x14ac:dyDescent="0.25">
      <c r="A16542" t="s">
        <v>972</v>
      </c>
      <c r="B16542" t="s">
        <v>232</v>
      </c>
      <c r="C16542" s="76" t="s">
        <v>842</v>
      </c>
      <c r="D16542" t="s">
        <v>980</v>
      </c>
      <c r="E16542" s="82">
        <v>10.62</v>
      </c>
      <c r="F16542" t="s">
        <v>973</v>
      </c>
      <c r="G16542" s="83">
        <v>43580</v>
      </c>
      <c r="I16542">
        <v>2019</v>
      </c>
    </row>
    <row r="16543" spans="1:9" x14ac:dyDescent="0.25">
      <c r="A16543" t="s">
        <v>972</v>
      </c>
      <c r="B16543" t="s">
        <v>231</v>
      </c>
      <c r="C16543" s="76" t="s">
        <v>842</v>
      </c>
      <c r="D16543" t="s">
        <v>980</v>
      </c>
      <c r="E16543" s="82">
        <v>7.6</v>
      </c>
      <c r="F16543" t="s">
        <v>973</v>
      </c>
      <c r="G16543" s="83">
        <v>43559</v>
      </c>
      <c r="I16543">
        <v>2019</v>
      </c>
    </row>
    <row r="16544" spans="1:9" x14ac:dyDescent="0.25">
      <c r="A16544" t="s">
        <v>972</v>
      </c>
      <c r="B16544" t="s">
        <v>277</v>
      </c>
      <c r="C16544" s="76" t="s">
        <v>842</v>
      </c>
      <c r="D16544" t="s">
        <v>980</v>
      </c>
      <c r="E16544" s="82">
        <v>11.4</v>
      </c>
      <c r="F16544" t="s">
        <v>973</v>
      </c>
      <c r="G16544" s="83">
        <v>43599</v>
      </c>
      <c r="I16544">
        <v>2019</v>
      </c>
    </row>
    <row r="16545" spans="1:9" x14ac:dyDescent="0.25">
      <c r="A16545" t="s">
        <v>972</v>
      </c>
      <c r="B16545" t="s">
        <v>11</v>
      </c>
      <c r="C16545" s="76" t="s">
        <v>842</v>
      </c>
      <c r="D16545" t="s">
        <v>980</v>
      </c>
      <c r="E16545" s="82">
        <v>5</v>
      </c>
      <c r="F16545" t="s">
        <v>973</v>
      </c>
      <c r="G16545" s="83">
        <v>43538</v>
      </c>
      <c r="I16545">
        <v>2019</v>
      </c>
    </row>
    <row r="16546" spans="1:9" x14ac:dyDescent="0.25">
      <c r="A16546" t="s">
        <v>972</v>
      </c>
      <c r="B16546" t="s">
        <v>253</v>
      </c>
      <c r="C16546" s="76" t="s">
        <v>842</v>
      </c>
      <c r="D16546" t="s">
        <v>980</v>
      </c>
      <c r="E16546" s="82">
        <v>7.6</v>
      </c>
      <c r="F16546" t="s">
        <v>973</v>
      </c>
      <c r="G16546" s="83">
        <v>43525</v>
      </c>
      <c r="I16546">
        <v>2019</v>
      </c>
    </row>
    <row r="16547" spans="1:9" x14ac:dyDescent="0.25">
      <c r="A16547" t="s">
        <v>972</v>
      </c>
      <c r="B16547" t="s">
        <v>95</v>
      </c>
      <c r="C16547" s="76" t="s">
        <v>842</v>
      </c>
      <c r="D16547" t="s">
        <v>980</v>
      </c>
      <c r="E16547" s="82">
        <v>5</v>
      </c>
      <c r="F16547" t="s">
        <v>973</v>
      </c>
      <c r="G16547" s="83">
        <v>43557</v>
      </c>
      <c r="I16547">
        <v>2019</v>
      </c>
    </row>
    <row r="16548" spans="1:9" x14ac:dyDescent="0.25">
      <c r="A16548" t="s">
        <v>972</v>
      </c>
      <c r="B16548" t="s">
        <v>77</v>
      </c>
      <c r="C16548" s="76" t="s">
        <v>842</v>
      </c>
      <c r="D16548" t="s">
        <v>980</v>
      </c>
      <c r="E16548" s="82">
        <v>5</v>
      </c>
      <c r="F16548" t="s">
        <v>973</v>
      </c>
      <c r="G16548" s="83">
        <v>43574</v>
      </c>
      <c r="I16548">
        <v>2019</v>
      </c>
    </row>
    <row r="16549" spans="1:9" x14ac:dyDescent="0.25">
      <c r="A16549" t="s">
        <v>972</v>
      </c>
      <c r="B16549" t="s">
        <v>93</v>
      </c>
      <c r="C16549" s="76" t="s">
        <v>842</v>
      </c>
      <c r="D16549" t="s">
        <v>980</v>
      </c>
      <c r="E16549" s="82">
        <v>500</v>
      </c>
      <c r="F16549" t="s">
        <v>973</v>
      </c>
      <c r="G16549" s="83">
        <v>44097</v>
      </c>
      <c r="I16549">
        <v>2020</v>
      </c>
    </row>
    <row r="16550" spans="1:9" x14ac:dyDescent="0.25">
      <c r="A16550" t="s">
        <v>972</v>
      </c>
      <c r="B16550" t="s">
        <v>136</v>
      </c>
      <c r="C16550" s="76" t="s">
        <v>842</v>
      </c>
      <c r="D16550" t="s">
        <v>980</v>
      </c>
      <c r="E16550" s="82">
        <v>17.82</v>
      </c>
      <c r="F16550" t="s">
        <v>973</v>
      </c>
      <c r="G16550" s="83">
        <v>43566</v>
      </c>
      <c r="I16550">
        <v>2019</v>
      </c>
    </row>
    <row r="16551" spans="1:9" x14ac:dyDescent="0.25">
      <c r="A16551" t="s">
        <v>972</v>
      </c>
      <c r="B16551" t="s">
        <v>253</v>
      </c>
      <c r="C16551" s="76" t="s">
        <v>842</v>
      </c>
      <c r="D16551" t="s">
        <v>980</v>
      </c>
      <c r="E16551" s="82">
        <v>10</v>
      </c>
      <c r="F16551" t="s">
        <v>973</v>
      </c>
      <c r="G16551" s="83">
        <v>43543</v>
      </c>
      <c r="I16551">
        <v>2019</v>
      </c>
    </row>
    <row r="16552" spans="1:9" x14ac:dyDescent="0.25">
      <c r="A16552" t="s">
        <v>972</v>
      </c>
      <c r="B16552" t="s">
        <v>173</v>
      </c>
      <c r="C16552" s="76" t="s">
        <v>842</v>
      </c>
      <c r="D16552" t="s">
        <v>980</v>
      </c>
      <c r="E16552" s="82">
        <v>10</v>
      </c>
      <c r="F16552" t="s">
        <v>973</v>
      </c>
      <c r="G16552" s="83">
        <v>43546</v>
      </c>
      <c r="I16552">
        <v>2019</v>
      </c>
    </row>
    <row r="16553" spans="1:9" x14ac:dyDescent="0.25">
      <c r="A16553" t="s">
        <v>972</v>
      </c>
      <c r="B16553" t="s">
        <v>79</v>
      </c>
      <c r="C16553" s="76" t="s">
        <v>842</v>
      </c>
      <c r="D16553" t="s">
        <v>980</v>
      </c>
      <c r="E16553" s="82">
        <v>7.6</v>
      </c>
      <c r="F16553" t="s">
        <v>973</v>
      </c>
      <c r="G16553" s="83">
        <v>43656</v>
      </c>
      <c r="I16553">
        <v>2019</v>
      </c>
    </row>
    <row r="16554" spans="1:9" x14ac:dyDescent="0.25">
      <c r="A16554" t="s">
        <v>972</v>
      </c>
      <c r="B16554" t="s">
        <v>118</v>
      </c>
      <c r="C16554" s="76" t="s">
        <v>842</v>
      </c>
      <c r="D16554" t="s">
        <v>980</v>
      </c>
      <c r="E16554" s="82">
        <v>3</v>
      </c>
      <c r="F16554" t="s">
        <v>973</v>
      </c>
      <c r="G16554" s="83">
        <v>43586</v>
      </c>
      <c r="I16554">
        <v>2019</v>
      </c>
    </row>
    <row r="16555" spans="1:9" x14ac:dyDescent="0.25">
      <c r="A16555" t="s">
        <v>972</v>
      </c>
      <c r="B16555" t="s">
        <v>240</v>
      </c>
      <c r="C16555" s="76" t="s">
        <v>842</v>
      </c>
      <c r="D16555" t="s">
        <v>980</v>
      </c>
      <c r="E16555" s="82">
        <v>15.2</v>
      </c>
      <c r="F16555" t="s">
        <v>973</v>
      </c>
      <c r="G16555" s="83">
        <v>43602</v>
      </c>
      <c r="I16555">
        <v>2019</v>
      </c>
    </row>
    <row r="16556" spans="1:9" x14ac:dyDescent="0.25">
      <c r="A16556" t="s">
        <v>972</v>
      </c>
      <c r="B16556" t="s">
        <v>89</v>
      </c>
      <c r="C16556" s="76" t="s">
        <v>842</v>
      </c>
      <c r="D16556" t="s">
        <v>980</v>
      </c>
      <c r="E16556" s="82">
        <v>7.6</v>
      </c>
      <c r="F16556" t="s">
        <v>973</v>
      </c>
      <c r="G16556" s="83">
        <v>43579</v>
      </c>
      <c r="I16556">
        <v>2019</v>
      </c>
    </row>
    <row r="16557" spans="1:9" x14ac:dyDescent="0.25">
      <c r="A16557" t="s">
        <v>972</v>
      </c>
      <c r="B16557" t="s">
        <v>112</v>
      </c>
      <c r="C16557" s="76" t="s">
        <v>842</v>
      </c>
      <c r="D16557" t="s">
        <v>980</v>
      </c>
      <c r="E16557" s="82">
        <v>6</v>
      </c>
      <c r="F16557" t="s">
        <v>973</v>
      </c>
      <c r="G16557" s="83">
        <v>43525</v>
      </c>
      <c r="I16557">
        <v>2019</v>
      </c>
    </row>
    <row r="16558" spans="1:9" x14ac:dyDescent="0.25">
      <c r="A16558" t="s">
        <v>972</v>
      </c>
      <c r="B16558" t="s">
        <v>169</v>
      </c>
      <c r="C16558" s="76" t="s">
        <v>842</v>
      </c>
      <c r="D16558" t="s">
        <v>980</v>
      </c>
      <c r="E16558" s="82">
        <v>6</v>
      </c>
      <c r="F16558" t="s">
        <v>973</v>
      </c>
      <c r="G16558" s="83">
        <v>43528</v>
      </c>
      <c r="I16558">
        <v>2019</v>
      </c>
    </row>
    <row r="16559" spans="1:9" x14ac:dyDescent="0.25">
      <c r="A16559" t="s">
        <v>972</v>
      </c>
      <c r="B16559" s="74" t="s">
        <v>213</v>
      </c>
      <c r="C16559" s="76" t="s">
        <v>842</v>
      </c>
      <c r="D16559" t="s">
        <v>980</v>
      </c>
      <c r="E16559" s="82">
        <v>10</v>
      </c>
      <c r="F16559" t="s">
        <v>973</v>
      </c>
      <c r="G16559" s="83">
        <v>43601</v>
      </c>
      <c r="I16559">
        <v>2019</v>
      </c>
    </row>
    <row r="16560" spans="1:9" x14ac:dyDescent="0.25">
      <c r="A16560" t="s">
        <v>972</v>
      </c>
      <c r="B16560" t="s">
        <v>122</v>
      </c>
      <c r="C16560" s="76" t="s">
        <v>842</v>
      </c>
      <c r="D16560" t="s">
        <v>980</v>
      </c>
      <c r="E16560" s="82">
        <v>10</v>
      </c>
      <c r="F16560" t="s">
        <v>973</v>
      </c>
      <c r="G16560" s="83">
        <v>43696</v>
      </c>
      <c r="I16560">
        <v>2019</v>
      </c>
    </row>
    <row r="16561" spans="1:9" x14ac:dyDescent="0.25">
      <c r="A16561" t="s">
        <v>972</v>
      </c>
      <c r="B16561" t="s">
        <v>106</v>
      </c>
      <c r="C16561" s="76" t="s">
        <v>842</v>
      </c>
      <c r="D16561" t="s">
        <v>980</v>
      </c>
      <c r="E16561" s="82">
        <v>3.8</v>
      </c>
      <c r="F16561" t="s">
        <v>973</v>
      </c>
      <c r="G16561" s="83">
        <v>43544</v>
      </c>
      <c r="I16561">
        <v>2019</v>
      </c>
    </row>
    <row r="16562" spans="1:9" x14ac:dyDescent="0.25">
      <c r="A16562" t="s">
        <v>972</v>
      </c>
      <c r="B16562" t="s">
        <v>2</v>
      </c>
      <c r="C16562" s="76" t="s">
        <v>842</v>
      </c>
      <c r="D16562" t="s">
        <v>980</v>
      </c>
      <c r="E16562" s="82">
        <v>3.8</v>
      </c>
      <c r="F16562" t="s">
        <v>973</v>
      </c>
      <c r="G16562" s="83">
        <v>43549</v>
      </c>
      <c r="I16562">
        <v>2019</v>
      </c>
    </row>
    <row r="16563" spans="1:9" x14ac:dyDescent="0.25">
      <c r="A16563" t="s">
        <v>972</v>
      </c>
      <c r="B16563" t="s">
        <v>248</v>
      </c>
      <c r="C16563" s="76" t="s">
        <v>842</v>
      </c>
      <c r="D16563" t="s">
        <v>980</v>
      </c>
      <c r="E16563" s="82">
        <v>3.6</v>
      </c>
      <c r="F16563" t="s">
        <v>973</v>
      </c>
      <c r="G16563" s="83">
        <v>43626</v>
      </c>
      <c r="I16563">
        <v>2019</v>
      </c>
    </row>
    <row r="16564" spans="1:9" x14ac:dyDescent="0.25">
      <c r="A16564" t="s">
        <v>972</v>
      </c>
      <c r="B16564" t="s">
        <v>241</v>
      </c>
      <c r="C16564" s="76" t="s">
        <v>842</v>
      </c>
      <c r="D16564" t="s">
        <v>980</v>
      </c>
      <c r="E16564" s="82">
        <v>3</v>
      </c>
      <c r="F16564" t="s">
        <v>973</v>
      </c>
      <c r="G16564" s="83">
        <v>43580</v>
      </c>
      <c r="I16564">
        <v>2019</v>
      </c>
    </row>
    <row r="16565" spans="1:9" x14ac:dyDescent="0.25">
      <c r="A16565" t="s">
        <v>972</v>
      </c>
      <c r="B16565" t="s">
        <v>185</v>
      </c>
      <c r="C16565" s="76" t="s">
        <v>842</v>
      </c>
      <c r="D16565" t="s">
        <v>980</v>
      </c>
      <c r="E16565" s="82">
        <v>5.44</v>
      </c>
      <c r="F16565" t="s">
        <v>973</v>
      </c>
      <c r="G16565" s="83">
        <v>43543</v>
      </c>
      <c r="I16565">
        <v>2019</v>
      </c>
    </row>
    <row r="16566" spans="1:9" x14ac:dyDescent="0.25">
      <c r="A16566" t="s">
        <v>972</v>
      </c>
      <c r="B16566" t="s">
        <v>200</v>
      </c>
      <c r="C16566" s="76" t="s">
        <v>842</v>
      </c>
      <c r="D16566" t="s">
        <v>980</v>
      </c>
      <c r="E16566" s="82">
        <v>8</v>
      </c>
      <c r="F16566" t="s">
        <v>973</v>
      </c>
      <c r="G16566" s="83">
        <v>43816</v>
      </c>
      <c r="I16566">
        <v>2019</v>
      </c>
    </row>
    <row r="16567" spans="1:9" x14ac:dyDescent="0.25">
      <c r="A16567" t="s">
        <v>972</v>
      </c>
      <c r="B16567" t="s">
        <v>177</v>
      </c>
      <c r="C16567" s="76" t="s">
        <v>842</v>
      </c>
      <c r="D16567" t="s">
        <v>980</v>
      </c>
      <c r="E16567" s="82">
        <v>5.25</v>
      </c>
      <c r="F16567" t="s">
        <v>973</v>
      </c>
      <c r="G16567" s="83">
        <v>43536</v>
      </c>
      <c r="I16567">
        <v>2019</v>
      </c>
    </row>
    <row r="16568" spans="1:9" x14ac:dyDescent="0.25">
      <c r="A16568" t="s">
        <v>972</v>
      </c>
      <c r="B16568" t="s">
        <v>2</v>
      </c>
      <c r="C16568" s="76" t="s">
        <v>842</v>
      </c>
      <c r="D16568" t="s">
        <v>980</v>
      </c>
      <c r="E16568" s="82">
        <v>10</v>
      </c>
      <c r="F16568" t="s">
        <v>973</v>
      </c>
      <c r="G16568" s="83">
        <v>43669</v>
      </c>
      <c r="I16568">
        <v>2019</v>
      </c>
    </row>
    <row r="16569" spans="1:9" x14ac:dyDescent="0.25">
      <c r="A16569" t="s">
        <v>972</v>
      </c>
      <c r="B16569" t="s">
        <v>240</v>
      </c>
      <c r="C16569" s="76" t="s">
        <v>842</v>
      </c>
      <c r="D16569" t="s">
        <v>980</v>
      </c>
      <c r="E16569" s="82">
        <v>6</v>
      </c>
      <c r="F16569" t="s">
        <v>973</v>
      </c>
      <c r="G16569" s="83">
        <v>43621</v>
      </c>
      <c r="I16569">
        <v>2019</v>
      </c>
    </row>
    <row r="16570" spans="1:9" x14ac:dyDescent="0.25">
      <c r="A16570" t="s">
        <v>972</v>
      </c>
      <c r="B16570" t="s">
        <v>230</v>
      </c>
      <c r="C16570" s="76" t="s">
        <v>842</v>
      </c>
      <c r="D16570" t="s">
        <v>980</v>
      </c>
      <c r="E16570" s="82">
        <v>17.72</v>
      </c>
      <c r="F16570" t="s">
        <v>973</v>
      </c>
      <c r="G16570" s="83">
        <v>43564</v>
      </c>
      <c r="I16570">
        <v>2019</v>
      </c>
    </row>
    <row r="16571" spans="1:9" x14ac:dyDescent="0.25">
      <c r="A16571" t="s">
        <v>972</v>
      </c>
      <c r="B16571" t="s">
        <v>112</v>
      </c>
      <c r="C16571" s="76" t="s">
        <v>842</v>
      </c>
      <c r="D16571" t="s">
        <v>980</v>
      </c>
      <c r="E16571" s="82">
        <v>7.6</v>
      </c>
      <c r="F16571" t="s">
        <v>973</v>
      </c>
      <c r="G16571" s="83">
        <v>43581</v>
      </c>
      <c r="I16571">
        <v>2019</v>
      </c>
    </row>
    <row r="16572" spans="1:9" x14ac:dyDescent="0.25">
      <c r="A16572" t="s">
        <v>972</v>
      </c>
      <c r="B16572" t="s">
        <v>95</v>
      </c>
      <c r="C16572" s="76" t="s">
        <v>842</v>
      </c>
      <c r="D16572" t="s">
        <v>980</v>
      </c>
      <c r="E16572" s="82">
        <v>7.6</v>
      </c>
      <c r="F16572" t="s">
        <v>973</v>
      </c>
      <c r="G16572" s="83">
        <v>43627</v>
      </c>
      <c r="I16572">
        <v>2019</v>
      </c>
    </row>
    <row r="16573" spans="1:9" x14ac:dyDescent="0.25">
      <c r="A16573" t="s">
        <v>972</v>
      </c>
      <c r="B16573" t="s">
        <v>133</v>
      </c>
      <c r="C16573" s="76" t="s">
        <v>842</v>
      </c>
      <c r="D16573" t="s">
        <v>980</v>
      </c>
      <c r="E16573" s="82">
        <v>9.2799999999999994</v>
      </c>
      <c r="F16573" t="s">
        <v>973</v>
      </c>
      <c r="G16573" s="83">
        <v>43571</v>
      </c>
      <c r="I16573">
        <v>2019</v>
      </c>
    </row>
    <row r="16574" spans="1:9" x14ac:dyDescent="0.25">
      <c r="A16574" t="s">
        <v>972</v>
      </c>
      <c r="B16574" t="s">
        <v>80</v>
      </c>
      <c r="C16574" s="76" t="s">
        <v>842</v>
      </c>
      <c r="D16574" t="s">
        <v>980</v>
      </c>
      <c r="E16574" s="82">
        <v>8.64</v>
      </c>
      <c r="F16574" t="s">
        <v>973</v>
      </c>
      <c r="G16574" s="83">
        <v>43536</v>
      </c>
      <c r="I16574">
        <v>2019</v>
      </c>
    </row>
    <row r="16575" spans="1:9" x14ac:dyDescent="0.25">
      <c r="A16575" t="s">
        <v>972</v>
      </c>
      <c r="B16575" t="s">
        <v>244</v>
      </c>
      <c r="C16575" s="76" t="s">
        <v>842</v>
      </c>
      <c r="D16575" t="s">
        <v>980</v>
      </c>
      <c r="E16575" s="82">
        <v>7.6</v>
      </c>
      <c r="F16575" t="s">
        <v>973</v>
      </c>
      <c r="G16575" s="83">
        <v>43539</v>
      </c>
      <c r="I16575">
        <v>2019</v>
      </c>
    </row>
    <row r="16576" spans="1:9" x14ac:dyDescent="0.25">
      <c r="A16576" t="s">
        <v>972</v>
      </c>
      <c r="B16576" t="s">
        <v>116</v>
      </c>
      <c r="C16576" s="76" t="s">
        <v>842</v>
      </c>
      <c r="D16576" t="s">
        <v>980</v>
      </c>
      <c r="E16576" s="82">
        <v>6</v>
      </c>
      <c r="F16576" t="s">
        <v>973</v>
      </c>
      <c r="G16576" s="83">
        <v>43544</v>
      </c>
      <c r="I16576">
        <v>2019</v>
      </c>
    </row>
    <row r="16577" spans="1:9" x14ac:dyDescent="0.25">
      <c r="A16577" t="s">
        <v>972</v>
      </c>
      <c r="B16577" t="s">
        <v>179</v>
      </c>
      <c r="C16577" s="76" t="s">
        <v>842</v>
      </c>
      <c r="D16577" t="s">
        <v>980</v>
      </c>
      <c r="E16577" s="82">
        <v>11.4</v>
      </c>
      <c r="F16577" t="s">
        <v>973</v>
      </c>
      <c r="G16577" s="83">
        <v>43563</v>
      </c>
      <c r="I16577">
        <v>2019</v>
      </c>
    </row>
    <row r="16578" spans="1:9" x14ac:dyDescent="0.25">
      <c r="A16578" t="s">
        <v>972</v>
      </c>
      <c r="B16578" t="s">
        <v>237</v>
      </c>
      <c r="C16578" s="76" t="s">
        <v>842</v>
      </c>
      <c r="D16578" t="s">
        <v>980</v>
      </c>
      <c r="E16578" s="82">
        <v>10</v>
      </c>
      <c r="F16578" t="s">
        <v>973</v>
      </c>
      <c r="G16578" s="83">
        <v>43532</v>
      </c>
      <c r="I16578">
        <v>2019</v>
      </c>
    </row>
    <row r="16579" spans="1:9" x14ac:dyDescent="0.25">
      <c r="A16579" t="s">
        <v>972</v>
      </c>
      <c r="B16579" t="s">
        <v>133</v>
      </c>
      <c r="C16579" s="76" t="s">
        <v>842</v>
      </c>
      <c r="D16579" t="s">
        <v>980</v>
      </c>
      <c r="E16579" s="82">
        <v>18</v>
      </c>
      <c r="F16579" t="s">
        <v>973</v>
      </c>
      <c r="G16579" s="83">
        <v>43763</v>
      </c>
      <c r="I16579">
        <v>2019</v>
      </c>
    </row>
    <row r="16580" spans="1:9" x14ac:dyDescent="0.25">
      <c r="A16580" t="s">
        <v>972</v>
      </c>
      <c r="B16580" t="s">
        <v>131</v>
      </c>
      <c r="C16580" s="76" t="s">
        <v>842</v>
      </c>
      <c r="D16580" t="s">
        <v>980</v>
      </c>
      <c r="E16580" s="82">
        <v>10</v>
      </c>
      <c r="F16580" t="s">
        <v>973</v>
      </c>
      <c r="G16580" s="83">
        <v>43614</v>
      </c>
      <c r="I16580">
        <v>2019</v>
      </c>
    </row>
    <row r="16581" spans="1:9" x14ac:dyDescent="0.25">
      <c r="A16581" t="s">
        <v>972</v>
      </c>
      <c r="B16581" t="s">
        <v>79</v>
      </c>
      <c r="C16581" s="76" t="s">
        <v>842</v>
      </c>
      <c r="D16581" t="s">
        <v>980</v>
      </c>
      <c r="E16581" s="82">
        <v>3.8</v>
      </c>
      <c r="F16581" t="s">
        <v>973</v>
      </c>
      <c r="G16581" s="83">
        <v>43759</v>
      </c>
      <c r="I16581">
        <v>2019</v>
      </c>
    </row>
    <row r="16582" spans="1:9" x14ac:dyDescent="0.25">
      <c r="A16582" t="s">
        <v>972</v>
      </c>
      <c r="B16582" t="s">
        <v>177</v>
      </c>
      <c r="C16582" s="76" t="s">
        <v>842</v>
      </c>
      <c r="D16582" t="s">
        <v>980</v>
      </c>
      <c r="E16582" s="82">
        <v>60</v>
      </c>
      <c r="F16582" t="s">
        <v>973</v>
      </c>
      <c r="G16582" s="83">
        <v>41845</v>
      </c>
      <c r="I16582">
        <v>2014</v>
      </c>
    </row>
    <row r="16583" spans="1:9" x14ac:dyDescent="0.25">
      <c r="A16583" t="s">
        <v>972</v>
      </c>
      <c r="B16583" t="s">
        <v>182</v>
      </c>
      <c r="C16583" s="76" t="s">
        <v>842</v>
      </c>
      <c r="D16583" t="s">
        <v>980</v>
      </c>
      <c r="E16583" s="82">
        <v>7.6</v>
      </c>
      <c r="F16583" t="s">
        <v>973</v>
      </c>
      <c r="G16583" s="83">
        <v>43713</v>
      </c>
      <c r="I16583">
        <v>2019</v>
      </c>
    </row>
    <row r="16584" spans="1:9" x14ac:dyDescent="0.25">
      <c r="A16584" t="s">
        <v>972</v>
      </c>
      <c r="B16584" t="s">
        <v>239</v>
      </c>
      <c r="C16584" s="76" t="s">
        <v>842</v>
      </c>
      <c r="D16584" t="s">
        <v>980</v>
      </c>
      <c r="E16584" s="82">
        <v>15</v>
      </c>
      <c r="F16584" t="s">
        <v>973</v>
      </c>
      <c r="G16584" s="83">
        <v>43755</v>
      </c>
      <c r="I16584">
        <v>2019</v>
      </c>
    </row>
    <row r="16585" spans="1:9" x14ac:dyDescent="0.25">
      <c r="A16585" t="s">
        <v>972</v>
      </c>
      <c r="B16585" t="s">
        <v>253</v>
      </c>
      <c r="C16585" s="76" t="s">
        <v>842</v>
      </c>
      <c r="D16585" t="s">
        <v>980</v>
      </c>
      <c r="E16585" s="82">
        <v>7.6</v>
      </c>
      <c r="F16585" t="s">
        <v>973</v>
      </c>
      <c r="G16585" s="83">
        <v>43570</v>
      </c>
      <c r="I16585">
        <v>2019</v>
      </c>
    </row>
    <row r="16586" spans="1:9" x14ac:dyDescent="0.25">
      <c r="A16586" t="s">
        <v>972</v>
      </c>
      <c r="B16586" t="s">
        <v>186</v>
      </c>
      <c r="C16586" s="76" t="s">
        <v>842</v>
      </c>
      <c r="D16586" t="s">
        <v>980</v>
      </c>
      <c r="E16586" s="82">
        <v>2.95</v>
      </c>
      <c r="F16586" t="s">
        <v>973</v>
      </c>
      <c r="G16586" s="83">
        <v>41400</v>
      </c>
      <c r="I16586">
        <v>2013</v>
      </c>
    </row>
    <row r="16587" spans="1:9" x14ac:dyDescent="0.25">
      <c r="A16587" t="s">
        <v>972</v>
      </c>
      <c r="B16587" t="s">
        <v>105</v>
      </c>
      <c r="C16587" s="76" t="s">
        <v>842</v>
      </c>
      <c r="D16587" t="s">
        <v>980</v>
      </c>
      <c r="E16587" s="82">
        <v>6</v>
      </c>
      <c r="F16587" t="s">
        <v>973</v>
      </c>
      <c r="G16587" s="83">
        <v>43626</v>
      </c>
      <c r="I16587">
        <v>2019</v>
      </c>
    </row>
    <row r="16588" spans="1:9" x14ac:dyDescent="0.25">
      <c r="A16588" t="s">
        <v>972</v>
      </c>
      <c r="B16588" t="s">
        <v>245</v>
      </c>
      <c r="C16588" s="76" t="s">
        <v>842</v>
      </c>
      <c r="D16588" t="s">
        <v>980</v>
      </c>
      <c r="E16588" s="82">
        <v>5</v>
      </c>
      <c r="F16588" t="s">
        <v>973</v>
      </c>
      <c r="G16588" s="83">
        <v>43592</v>
      </c>
      <c r="I16588">
        <v>2019</v>
      </c>
    </row>
    <row r="16589" spans="1:9" x14ac:dyDescent="0.25">
      <c r="A16589" t="s">
        <v>972</v>
      </c>
      <c r="B16589" t="s">
        <v>243</v>
      </c>
      <c r="C16589" s="76" t="s">
        <v>842</v>
      </c>
      <c r="D16589" t="s">
        <v>980</v>
      </c>
      <c r="E16589" s="82">
        <v>5.9</v>
      </c>
      <c r="F16589" t="s">
        <v>973</v>
      </c>
      <c r="G16589" s="83">
        <v>43584</v>
      </c>
      <c r="I16589">
        <v>2019</v>
      </c>
    </row>
    <row r="16590" spans="1:9" x14ac:dyDescent="0.25">
      <c r="A16590" t="s">
        <v>972</v>
      </c>
      <c r="B16590" t="s">
        <v>113</v>
      </c>
      <c r="C16590" s="76" t="s">
        <v>842</v>
      </c>
      <c r="D16590" t="s">
        <v>980</v>
      </c>
      <c r="E16590" s="82">
        <v>3.8</v>
      </c>
      <c r="F16590" t="s">
        <v>973</v>
      </c>
      <c r="G16590" s="83">
        <v>43595</v>
      </c>
      <c r="I16590">
        <v>2019</v>
      </c>
    </row>
    <row r="16591" spans="1:9" x14ac:dyDescent="0.25">
      <c r="A16591" t="s">
        <v>972</v>
      </c>
      <c r="B16591" t="s">
        <v>224</v>
      </c>
      <c r="C16591" s="76" t="s">
        <v>842</v>
      </c>
      <c r="D16591" t="s">
        <v>980</v>
      </c>
      <c r="E16591" s="82">
        <v>10.62</v>
      </c>
      <c r="F16591" t="s">
        <v>973</v>
      </c>
      <c r="G16591" s="83">
        <v>43537</v>
      </c>
      <c r="I16591">
        <v>2019</v>
      </c>
    </row>
    <row r="16592" spans="1:9" x14ac:dyDescent="0.25">
      <c r="A16592" t="s">
        <v>972</v>
      </c>
      <c r="B16592" t="s">
        <v>133</v>
      </c>
      <c r="C16592" s="76" t="s">
        <v>842</v>
      </c>
      <c r="D16592" t="s">
        <v>980</v>
      </c>
      <c r="E16592" s="82">
        <v>15.2</v>
      </c>
      <c r="F16592" t="s">
        <v>973</v>
      </c>
      <c r="G16592" s="83">
        <v>43601</v>
      </c>
      <c r="I16592">
        <v>2019</v>
      </c>
    </row>
    <row r="16593" spans="1:9" x14ac:dyDescent="0.25">
      <c r="A16593" t="s">
        <v>972</v>
      </c>
      <c r="B16593" t="s">
        <v>223</v>
      </c>
      <c r="C16593" s="76" t="s">
        <v>842</v>
      </c>
      <c r="D16593" t="s">
        <v>980</v>
      </c>
      <c r="E16593" s="82">
        <v>7.6</v>
      </c>
      <c r="F16593" t="s">
        <v>973</v>
      </c>
      <c r="G16593" s="83">
        <v>43545</v>
      </c>
      <c r="I16593">
        <v>2019</v>
      </c>
    </row>
    <row r="16594" spans="1:9" x14ac:dyDescent="0.25">
      <c r="A16594" t="s">
        <v>972</v>
      </c>
      <c r="B16594" t="s">
        <v>177</v>
      </c>
      <c r="C16594" s="76" t="s">
        <v>842</v>
      </c>
      <c r="D16594" t="s">
        <v>980</v>
      </c>
      <c r="E16594" s="82">
        <v>5</v>
      </c>
      <c r="F16594" t="s">
        <v>973</v>
      </c>
      <c r="G16594" s="83">
        <v>43546</v>
      </c>
      <c r="I16594">
        <v>2019</v>
      </c>
    </row>
    <row r="16595" spans="1:9" x14ac:dyDescent="0.25">
      <c r="A16595" t="s">
        <v>972</v>
      </c>
      <c r="B16595" t="s">
        <v>122</v>
      </c>
      <c r="C16595" s="76" t="s">
        <v>842</v>
      </c>
      <c r="D16595" t="s">
        <v>980</v>
      </c>
      <c r="E16595" s="82">
        <v>11.4</v>
      </c>
      <c r="F16595" t="s">
        <v>973</v>
      </c>
      <c r="G16595" s="83">
        <v>43802</v>
      </c>
      <c r="I16595">
        <v>2019</v>
      </c>
    </row>
    <row r="16596" spans="1:9" x14ac:dyDescent="0.25">
      <c r="A16596" t="s">
        <v>972</v>
      </c>
      <c r="B16596" t="s">
        <v>121</v>
      </c>
      <c r="C16596" s="76" t="s">
        <v>842</v>
      </c>
      <c r="D16596" t="s">
        <v>980</v>
      </c>
      <c r="E16596" s="82">
        <v>5</v>
      </c>
      <c r="F16596" t="s">
        <v>973</v>
      </c>
      <c r="G16596" s="83">
        <v>43545</v>
      </c>
      <c r="I16596">
        <v>2019</v>
      </c>
    </row>
    <row r="16597" spans="1:9" x14ac:dyDescent="0.25">
      <c r="A16597" t="s">
        <v>972</v>
      </c>
      <c r="B16597" t="s">
        <v>246</v>
      </c>
      <c r="C16597" s="76" t="s">
        <v>842</v>
      </c>
      <c r="D16597" t="s">
        <v>980</v>
      </c>
      <c r="E16597" s="82">
        <v>5</v>
      </c>
      <c r="F16597" t="s">
        <v>973</v>
      </c>
      <c r="G16597" s="83">
        <v>43574</v>
      </c>
      <c r="I16597">
        <v>2019</v>
      </c>
    </row>
    <row r="16598" spans="1:9" x14ac:dyDescent="0.25">
      <c r="A16598" t="s">
        <v>972</v>
      </c>
      <c r="B16598" t="s">
        <v>5</v>
      </c>
      <c r="C16598" s="76" t="s">
        <v>842</v>
      </c>
      <c r="D16598" t="s">
        <v>980</v>
      </c>
      <c r="E16598" s="82">
        <v>3.8</v>
      </c>
      <c r="F16598" t="s">
        <v>973</v>
      </c>
      <c r="G16598" s="83">
        <v>43641</v>
      </c>
      <c r="I16598">
        <v>2019</v>
      </c>
    </row>
    <row r="16599" spans="1:9" x14ac:dyDescent="0.25">
      <c r="A16599" t="s">
        <v>972</v>
      </c>
      <c r="B16599" t="s">
        <v>186</v>
      </c>
      <c r="C16599" s="76" t="s">
        <v>842</v>
      </c>
      <c r="D16599" t="s">
        <v>980</v>
      </c>
      <c r="E16599" s="82">
        <v>10</v>
      </c>
      <c r="F16599" t="s">
        <v>973</v>
      </c>
      <c r="G16599" s="83">
        <v>43574</v>
      </c>
      <c r="I16599">
        <v>2019</v>
      </c>
    </row>
    <row r="16600" spans="1:9" x14ac:dyDescent="0.25">
      <c r="A16600" t="s">
        <v>972</v>
      </c>
      <c r="B16600" t="s">
        <v>105</v>
      </c>
      <c r="C16600" s="76" t="s">
        <v>842</v>
      </c>
      <c r="D16600" t="s">
        <v>980</v>
      </c>
      <c r="E16600" s="82">
        <v>3.8</v>
      </c>
      <c r="F16600" t="s">
        <v>973</v>
      </c>
      <c r="G16600" s="83">
        <v>43574</v>
      </c>
      <c r="I16600">
        <v>2019</v>
      </c>
    </row>
    <row r="16601" spans="1:9" x14ac:dyDescent="0.25">
      <c r="A16601" t="s">
        <v>972</v>
      </c>
      <c r="B16601" t="s">
        <v>95</v>
      </c>
      <c r="C16601" s="76" t="s">
        <v>842</v>
      </c>
      <c r="D16601" t="s">
        <v>980</v>
      </c>
      <c r="E16601" s="82">
        <v>6</v>
      </c>
      <c r="F16601" t="s">
        <v>973</v>
      </c>
      <c r="G16601" s="83">
        <v>43564</v>
      </c>
      <c r="I16601">
        <v>2019</v>
      </c>
    </row>
    <row r="16602" spans="1:9" x14ac:dyDescent="0.25">
      <c r="A16602" t="s">
        <v>972</v>
      </c>
      <c r="B16602" t="s">
        <v>11</v>
      </c>
      <c r="C16602" s="76" t="s">
        <v>842</v>
      </c>
      <c r="D16602" t="s">
        <v>980</v>
      </c>
      <c r="E16602" s="82">
        <v>6</v>
      </c>
      <c r="F16602" t="s">
        <v>973</v>
      </c>
      <c r="G16602" s="83">
        <v>43623</v>
      </c>
      <c r="I16602">
        <v>2019</v>
      </c>
    </row>
    <row r="16603" spans="1:9" x14ac:dyDescent="0.25">
      <c r="A16603" t="s">
        <v>972</v>
      </c>
      <c r="B16603" t="s">
        <v>122</v>
      </c>
      <c r="C16603" s="76" t="s">
        <v>842</v>
      </c>
      <c r="D16603" t="s">
        <v>980</v>
      </c>
      <c r="E16603" s="82">
        <v>7.6</v>
      </c>
      <c r="F16603" t="s">
        <v>973</v>
      </c>
      <c r="G16603" s="83">
        <v>43704</v>
      </c>
      <c r="I16603">
        <v>2019</v>
      </c>
    </row>
    <row r="16604" spans="1:9" x14ac:dyDescent="0.25">
      <c r="A16604" t="s">
        <v>972</v>
      </c>
      <c r="B16604" t="s">
        <v>151</v>
      </c>
      <c r="C16604" s="76" t="s">
        <v>842</v>
      </c>
      <c r="D16604" t="s">
        <v>980</v>
      </c>
      <c r="E16604" s="82">
        <v>9.5</v>
      </c>
      <c r="F16604" t="s">
        <v>973</v>
      </c>
      <c r="G16604" s="83">
        <v>43549</v>
      </c>
      <c r="I16604">
        <v>2019</v>
      </c>
    </row>
    <row r="16605" spans="1:9" x14ac:dyDescent="0.25">
      <c r="A16605" t="s">
        <v>972</v>
      </c>
      <c r="B16605" t="s">
        <v>155</v>
      </c>
      <c r="C16605" s="76" t="s">
        <v>842</v>
      </c>
      <c r="D16605" t="s">
        <v>980</v>
      </c>
      <c r="E16605" s="82">
        <v>5</v>
      </c>
      <c r="F16605" t="s">
        <v>973</v>
      </c>
      <c r="G16605" s="83">
        <v>43619</v>
      </c>
      <c r="I16605">
        <v>2019</v>
      </c>
    </row>
    <row r="16606" spans="1:9" x14ac:dyDescent="0.25">
      <c r="A16606" t="s">
        <v>972</v>
      </c>
      <c r="B16606" t="s">
        <v>66</v>
      </c>
      <c r="C16606" s="76" t="s">
        <v>842</v>
      </c>
      <c r="D16606" t="s">
        <v>980</v>
      </c>
      <c r="E16606" s="82">
        <v>60</v>
      </c>
      <c r="F16606" t="s">
        <v>973</v>
      </c>
      <c r="G16606" s="83">
        <v>43748</v>
      </c>
      <c r="I16606">
        <v>2019</v>
      </c>
    </row>
    <row r="16607" spans="1:9" x14ac:dyDescent="0.25">
      <c r="A16607" t="s">
        <v>972</v>
      </c>
      <c r="B16607" t="s">
        <v>66</v>
      </c>
      <c r="C16607" s="76" t="s">
        <v>842</v>
      </c>
      <c r="D16607" t="s">
        <v>980</v>
      </c>
      <c r="E16607" s="82">
        <v>150</v>
      </c>
      <c r="F16607" t="s">
        <v>973</v>
      </c>
      <c r="G16607" s="83">
        <v>43700</v>
      </c>
      <c r="I16607">
        <v>2019</v>
      </c>
    </row>
    <row r="16608" spans="1:9" x14ac:dyDescent="0.25">
      <c r="A16608" t="s">
        <v>972</v>
      </c>
      <c r="B16608" t="s">
        <v>280</v>
      </c>
      <c r="C16608" s="76" t="s">
        <v>842</v>
      </c>
      <c r="D16608" t="s">
        <v>980</v>
      </c>
      <c r="E16608" s="82">
        <v>21.12</v>
      </c>
      <c r="F16608" t="s">
        <v>973</v>
      </c>
      <c r="G16608" s="83">
        <v>43557</v>
      </c>
      <c r="I16608">
        <v>2019</v>
      </c>
    </row>
    <row r="16609" spans="1:9" x14ac:dyDescent="0.25">
      <c r="A16609" t="s">
        <v>972</v>
      </c>
      <c r="B16609" t="s">
        <v>133</v>
      </c>
      <c r="C16609" s="76" t="s">
        <v>842</v>
      </c>
      <c r="D16609" t="s">
        <v>980</v>
      </c>
      <c r="E16609" s="82">
        <v>150</v>
      </c>
      <c r="F16609" t="s">
        <v>973</v>
      </c>
      <c r="G16609" s="83">
        <v>43832</v>
      </c>
      <c r="I16609">
        <v>2020</v>
      </c>
    </row>
    <row r="16610" spans="1:9" x14ac:dyDescent="0.25">
      <c r="A16610" t="s">
        <v>972</v>
      </c>
      <c r="B16610" t="s">
        <v>218</v>
      </c>
      <c r="C16610" s="76" t="s">
        <v>842</v>
      </c>
      <c r="D16610" t="s">
        <v>980</v>
      </c>
      <c r="E16610" s="82">
        <v>6</v>
      </c>
      <c r="F16610" t="s">
        <v>973</v>
      </c>
      <c r="G16610" s="83">
        <v>43552</v>
      </c>
      <c r="I16610">
        <v>2019</v>
      </c>
    </row>
    <row r="16611" spans="1:9" x14ac:dyDescent="0.25">
      <c r="A16611" t="s">
        <v>972</v>
      </c>
      <c r="B16611" t="s">
        <v>63</v>
      </c>
      <c r="C16611" s="76" t="s">
        <v>842</v>
      </c>
      <c r="D16611" t="s">
        <v>980</v>
      </c>
      <c r="E16611" s="82">
        <v>5</v>
      </c>
      <c r="F16611" t="s">
        <v>973</v>
      </c>
      <c r="G16611" s="83">
        <v>43623</v>
      </c>
      <c r="I16611">
        <v>2019</v>
      </c>
    </row>
    <row r="16612" spans="1:9" x14ac:dyDescent="0.25">
      <c r="A16612" t="s">
        <v>972</v>
      </c>
      <c r="B16612" t="s">
        <v>232</v>
      </c>
      <c r="C16612" s="76" t="s">
        <v>842</v>
      </c>
      <c r="D16612" t="s">
        <v>980</v>
      </c>
      <c r="E16612" s="82">
        <v>11.4</v>
      </c>
      <c r="F16612" t="s">
        <v>973</v>
      </c>
      <c r="G16612" s="83">
        <v>43614</v>
      </c>
      <c r="I16612">
        <v>2019</v>
      </c>
    </row>
    <row r="16613" spans="1:9" x14ac:dyDescent="0.25">
      <c r="A16613" t="s">
        <v>972</v>
      </c>
      <c r="B16613" t="s">
        <v>251</v>
      </c>
      <c r="C16613" s="76" t="s">
        <v>842</v>
      </c>
      <c r="D16613" t="s">
        <v>980</v>
      </c>
      <c r="E16613" s="82">
        <v>10</v>
      </c>
      <c r="F16613" t="s">
        <v>973</v>
      </c>
      <c r="G16613" s="83">
        <v>43544</v>
      </c>
      <c r="I16613">
        <v>2019</v>
      </c>
    </row>
    <row r="16614" spans="1:9" x14ac:dyDescent="0.25">
      <c r="A16614" t="s">
        <v>972</v>
      </c>
      <c r="B16614" t="s">
        <v>194</v>
      </c>
      <c r="C16614" s="76" t="s">
        <v>842</v>
      </c>
      <c r="D16614" t="s">
        <v>980</v>
      </c>
      <c r="E16614" s="82">
        <v>4</v>
      </c>
      <c r="F16614" t="s">
        <v>973</v>
      </c>
      <c r="G16614" s="83">
        <v>43734</v>
      </c>
      <c r="I16614">
        <v>2019</v>
      </c>
    </row>
    <row r="16615" spans="1:9" x14ac:dyDescent="0.25">
      <c r="A16615" t="s">
        <v>972</v>
      </c>
      <c r="B16615" t="s">
        <v>198</v>
      </c>
      <c r="C16615" s="76" t="s">
        <v>842</v>
      </c>
      <c r="D16615" t="s">
        <v>980</v>
      </c>
      <c r="E16615" s="82">
        <v>4.4800000000000004</v>
      </c>
      <c r="F16615" t="s">
        <v>973</v>
      </c>
      <c r="G16615" s="83">
        <v>43651</v>
      </c>
      <c r="I16615">
        <v>2019</v>
      </c>
    </row>
    <row r="16616" spans="1:9" x14ac:dyDescent="0.25">
      <c r="A16616" t="s">
        <v>972</v>
      </c>
      <c r="B16616" t="s">
        <v>206</v>
      </c>
      <c r="C16616" s="76" t="s">
        <v>842</v>
      </c>
      <c r="D16616" t="s">
        <v>980</v>
      </c>
      <c r="E16616" s="82">
        <v>3.5</v>
      </c>
      <c r="F16616" t="s">
        <v>973</v>
      </c>
      <c r="G16616" s="83">
        <v>43663</v>
      </c>
      <c r="I16616">
        <v>2019</v>
      </c>
    </row>
    <row r="16617" spans="1:9" x14ac:dyDescent="0.25">
      <c r="A16617" t="s">
        <v>972</v>
      </c>
      <c r="B16617" t="s">
        <v>246</v>
      </c>
      <c r="C16617" s="76" t="s">
        <v>842</v>
      </c>
      <c r="D16617" t="s">
        <v>980</v>
      </c>
      <c r="E16617" s="82">
        <v>10</v>
      </c>
      <c r="F16617" t="s">
        <v>973</v>
      </c>
      <c r="G16617" s="83">
        <v>43595</v>
      </c>
      <c r="I16617">
        <v>2019</v>
      </c>
    </row>
    <row r="16618" spans="1:9" x14ac:dyDescent="0.25">
      <c r="A16618" t="s">
        <v>972</v>
      </c>
      <c r="B16618" t="s">
        <v>248</v>
      </c>
      <c r="C16618" s="76" t="s">
        <v>842</v>
      </c>
      <c r="D16618" t="s">
        <v>980</v>
      </c>
      <c r="E16618" s="82">
        <v>7.6</v>
      </c>
      <c r="F16618" t="s">
        <v>973</v>
      </c>
      <c r="G16618" s="83">
        <v>43574</v>
      </c>
      <c r="I16618">
        <v>2019</v>
      </c>
    </row>
    <row r="16619" spans="1:9" x14ac:dyDescent="0.25">
      <c r="A16619" t="s">
        <v>972</v>
      </c>
      <c r="B16619" t="s">
        <v>94</v>
      </c>
      <c r="C16619" s="76" t="s">
        <v>842</v>
      </c>
      <c r="D16619" t="s">
        <v>980</v>
      </c>
      <c r="E16619" s="82">
        <v>6</v>
      </c>
      <c r="F16619" t="s">
        <v>973</v>
      </c>
      <c r="G16619" s="83">
        <v>43747</v>
      </c>
      <c r="I16619">
        <v>2019</v>
      </c>
    </row>
    <row r="16620" spans="1:9" x14ac:dyDescent="0.25">
      <c r="A16620" t="s">
        <v>972</v>
      </c>
      <c r="B16620" t="s">
        <v>95</v>
      </c>
      <c r="C16620" s="76" t="s">
        <v>842</v>
      </c>
      <c r="D16620" t="s">
        <v>980</v>
      </c>
      <c r="E16620" s="82">
        <v>6</v>
      </c>
      <c r="F16620" t="s">
        <v>973</v>
      </c>
      <c r="G16620" s="83">
        <v>43567</v>
      </c>
      <c r="I16620">
        <v>2019</v>
      </c>
    </row>
    <row r="16621" spans="1:9" x14ac:dyDescent="0.25">
      <c r="A16621" t="s">
        <v>972</v>
      </c>
      <c r="B16621" t="s">
        <v>275</v>
      </c>
      <c r="C16621" s="76" t="s">
        <v>842</v>
      </c>
      <c r="D16621" t="s">
        <v>980</v>
      </c>
      <c r="E16621" s="82">
        <v>6</v>
      </c>
      <c r="F16621" t="s">
        <v>973</v>
      </c>
      <c r="G16621" s="83">
        <v>43559</v>
      </c>
      <c r="I16621">
        <v>2019</v>
      </c>
    </row>
    <row r="16622" spans="1:9" x14ac:dyDescent="0.25">
      <c r="A16622" t="s">
        <v>972</v>
      </c>
      <c r="B16622" t="s">
        <v>98</v>
      </c>
      <c r="C16622" s="76" t="s">
        <v>842</v>
      </c>
      <c r="D16622" t="s">
        <v>980</v>
      </c>
      <c r="E16622" s="82">
        <v>3</v>
      </c>
      <c r="F16622" t="s">
        <v>973</v>
      </c>
      <c r="G16622" s="83">
        <v>43566</v>
      </c>
      <c r="I16622">
        <v>2019</v>
      </c>
    </row>
    <row r="16623" spans="1:9" x14ac:dyDescent="0.25">
      <c r="A16623" t="s">
        <v>972</v>
      </c>
      <c r="B16623" t="s">
        <v>15</v>
      </c>
      <c r="C16623" s="76" t="s">
        <v>842</v>
      </c>
      <c r="D16623" t="s">
        <v>980</v>
      </c>
      <c r="E16623" s="82">
        <v>11.4</v>
      </c>
      <c r="F16623" t="s">
        <v>973</v>
      </c>
      <c r="G16623" s="83">
        <v>43620</v>
      </c>
      <c r="I16623">
        <v>2019</v>
      </c>
    </row>
    <row r="16624" spans="1:9" x14ac:dyDescent="0.25">
      <c r="A16624" t="s">
        <v>972</v>
      </c>
      <c r="B16624" t="s">
        <v>230</v>
      </c>
      <c r="C16624" s="76" t="s">
        <v>842</v>
      </c>
      <c r="D16624" t="s">
        <v>980</v>
      </c>
      <c r="E16624" s="82">
        <v>6</v>
      </c>
      <c r="F16624" t="s">
        <v>973</v>
      </c>
      <c r="G16624" s="83">
        <v>43572</v>
      </c>
      <c r="I16624">
        <v>2019</v>
      </c>
    </row>
    <row r="16625" spans="1:9" x14ac:dyDescent="0.25">
      <c r="A16625" t="s">
        <v>972</v>
      </c>
      <c r="B16625" t="s">
        <v>189</v>
      </c>
      <c r="C16625" s="76" t="s">
        <v>842</v>
      </c>
      <c r="D16625" t="s">
        <v>980</v>
      </c>
      <c r="E16625" s="82">
        <v>10</v>
      </c>
      <c r="F16625" t="s">
        <v>973</v>
      </c>
      <c r="G16625" s="83">
        <v>43614</v>
      </c>
      <c r="I16625">
        <v>2019</v>
      </c>
    </row>
    <row r="16626" spans="1:9" x14ac:dyDescent="0.25">
      <c r="A16626" t="s">
        <v>972</v>
      </c>
      <c r="B16626" t="s">
        <v>105</v>
      </c>
      <c r="C16626" s="76" t="s">
        <v>842</v>
      </c>
      <c r="D16626" t="s">
        <v>980</v>
      </c>
      <c r="E16626" s="82">
        <v>7.7</v>
      </c>
      <c r="F16626" t="s">
        <v>973</v>
      </c>
      <c r="G16626" s="83">
        <v>43658</v>
      </c>
      <c r="I16626">
        <v>2019</v>
      </c>
    </row>
    <row r="16627" spans="1:9" x14ac:dyDescent="0.25">
      <c r="A16627" t="s">
        <v>972</v>
      </c>
      <c r="B16627" t="s">
        <v>275</v>
      </c>
      <c r="C16627" s="76" t="s">
        <v>842</v>
      </c>
      <c r="D16627" t="s">
        <v>980</v>
      </c>
      <c r="E16627" s="82">
        <v>11.4</v>
      </c>
      <c r="F16627" t="s">
        <v>973</v>
      </c>
      <c r="G16627" s="83">
        <v>43580</v>
      </c>
      <c r="I16627">
        <v>2019</v>
      </c>
    </row>
    <row r="16628" spans="1:9" x14ac:dyDescent="0.25">
      <c r="A16628" t="s">
        <v>972</v>
      </c>
      <c r="B16628" t="s">
        <v>122</v>
      </c>
      <c r="C16628" s="76" t="s">
        <v>842</v>
      </c>
      <c r="D16628" t="s">
        <v>980</v>
      </c>
      <c r="E16628" s="82">
        <v>7.6</v>
      </c>
      <c r="F16628" t="s">
        <v>973</v>
      </c>
      <c r="G16628" s="83">
        <v>43594</v>
      </c>
      <c r="I16628">
        <v>2019</v>
      </c>
    </row>
    <row r="16629" spans="1:9" x14ac:dyDescent="0.25">
      <c r="A16629" t="s">
        <v>972</v>
      </c>
      <c r="B16629" t="s">
        <v>249</v>
      </c>
      <c r="C16629" s="76" t="s">
        <v>842</v>
      </c>
      <c r="D16629" t="s">
        <v>980</v>
      </c>
      <c r="E16629" s="82">
        <v>5</v>
      </c>
      <c r="F16629" t="s">
        <v>973</v>
      </c>
      <c r="G16629" s="83">
        <v>43567</v>
      </c>
      <c r="I16629">
        <v>2019</v>
      </c>
    </row>
    <row r="16630" spans="1:9" x14ac:dyDescent="0.25">
      <c r="A16630" t="s">
        <v>972</v>
      </c>
      <c r="B16630" t="s">
        <v>79</v>
      </c>
      <c r="C16630" s="76" t="s">
        <v>842</v>
      </c>
      <c r="D16630" t="s">
        <v>980</v>
      </c>
      <c r="E16630" s="82">
        <v>9.2799999999999994</v>
      </c>
      <c r="F16630" t="s">
        <v>973</v>
      </c>
      <c r="G16630" s="83">
        <v>43672</v>
      </c>
      <c r="I16630">
        <v>2019</v>
      </c>
    </row>
    <row r="16631" spans="1:9" x14ac:dyDescent="0.25">
      <c r="A16631" t="s">
        <v>972</v>
      </c>
      <c r="B16631" t="s">
        <v>214</v>
      </c>
      <c r="C16631" s="76" t="s">
        <v>842</v>
      </c>
      <c r="D16631" t="s">
        <v>980</v>
      </c>
      <c r="E16631" s="82">
        <v>7.6</v>
      </c>
      <c r="F16631" t="s">
        <v>973</v>
      </c>
      <c r="G16631" s="83">
        <v>43552</v>
      </c>
      <c r="I16631">
        <v>2019</v>
      </c>
    </row>
    <row r="16632" spans="1:9" x14ac:dyDescent="0.25">
      <c r="A16632" t="s">
        <v>972</v>
      </c>
      <c r="B16632" t="s">
        <v>249</v>
      </c>
      <c r="C16632" s="76" t="s">
        <v>842</v>
      </c>
      <c r="D16632" t="s">
        <v>980</v>
      </c>
      <c r="E16632" s="82">
        <v>7.75</v>
      </c>
      <c r="F16632" t="s">
        <v>973</v>
      </c>
      <c r="G16632" s="83">
        <v>43565</v>
      </c>
      <c r="I16632">
        <v>2019</v>
      </c>
    </row>
    <row r="16633" spans="1:9" x14ac:dyDescent="0.25">
      <c r="A16633" t="s">
        <v>972</v>
      </c>
      <c r="B16633" t="s">
        <v>241</v>
      </c>
      <c r="C16633" s="76" t="s">
        <v>842</v>
      </c>
      <c r="D16633" t="s">
        <v>980</v>
      </c>
      <c r="E16633" s="82">
        <v>6</v>
      </c>
      <c r="F16633" t="s">
        <v>973</v>
      </c>
      <c r="G16633" s="83">
        <v>43571</v>
      </c>
      <c r="I16633">
        <v>2019</v>
      </c>
    </row>
    <row r="16634" spans="1:9" x14ac:dyDescent="0.25">
      <c r="A16634" t="s">
        <v>972</v>
      </c>
      <c r="B16634" t="s">
        <v>278</v>
      </c>
      <c r="C16634" s="76" t="s">
        <v>842</v>
      </c>
      <c r="D16634" t="s">
        <v>980</v>
      </c>
      <c r="E16634" s="82">
        <v>500</v>
      </c>
      <c r="F16634" t="s">
        <v>973</v>
      </c>
      <c r="G16634" s="83">
        <v>43825</v>
      </c>
      <c r="I16634">
        <v>2019</v>
      </c>
    </row>
    <row r="16635" spans="1:9" x14ac:dyDescent="0.25">
      <c r="A16635" t="s">
        <v>972</v>
      </c>
      <c r="B16635" t="s">
        <v>118</v>
      </c>
      <c r="C16635" s="76" t="s">
        <v>842</v>
      </c>
      <c r="D16635" t="s">
        <v>980</v>
      </c>
      <c r="E16635" s="82">
        <v>7.6</v>
      </c>
      <c r="F16635" t="s">
        <v>973</v>
      </c>
      <c r="G16635" s="83">
        <v>43602</v>
      </c>
      <c r="I16635">
        <v>2019</v>
      </c>
    </row>
    <row r="16636" spans="1:9" x14ac:dyDescent="0.25">
      <c r="A16636" t="s">
        <v>972</v>
      </c>
      <c r="B16636" t="s">
        <v>240</v>
      </c>
      <c r="C16636" s="76" t="s">
        <v>842</v>
      </c>
      <c r="D16636" t="s">
        <v>980</v>
      </c>
      <c r="E16636" s="82">
        <v>7.6</v>
      </c>
      <c r="F16636" t="s">
        <v>973</v>
      </c>
      <c r="G16636" s="83">
        <v>43633</v>
      </c>
      <c r="I16636">
        <v>2019</v>
      </c>
    </row>
    <row r="16637" spans="1:9" x14ac:dyDescent="0.25">
      <c r="A16637" t="s">
        <v>972</v>
      </c>
      <c r="B16637" t="s">
        <v>280</v>
      </c>
      <c r="C16637" s="76" t="s">
        <v>842</v>
      </c>
      <c r="D16637" t="s">
        <v>980</v>
      </c>
      <c r="E16637" s="82">
        <v>6</v>
      </c>
      <c r="F16637" t="s">
        <v>973</v>
      </c>
      <c r="G16637" s="83">
        <v>43570</v>
      </c>
      <c r="I16637">
        <v>2019</v>
      </c>
    </row>
    <row r="16638" spans="1:9" x14ac:dyDescent="0.25">
      <c r="A16638" t="s">
        <v>972</v>
      </c>
      <c r="B16638" t="s">
        <v>253</v>
      </c>
      <c r="C16638" s="76" t="s">
        <v>842</v>
      </c>
      <c r="D16638" t="s">
        <v>980</v>
      </c>
      <c r="E16638" s="82">
        <v>14.4</v>
      </c>
      <c r="F16638" t="s">
        <v>973</v>
      </c>
      <c r="G16638" s="83">
        <v>43672</v>
      </c>
      <c r="I16638">
        <v>2019</v>
      </c>
    </row>
    <row r="16639" spans="1:9" x14ac:dyDescent="0.25">
      <c r="A16639" t="s">
        <v>972</v>
      </c>
      <c r="B16639" t="s">
        <v>79</v>
      </c>
      <c r="C16639" s="76" t="s">
        <v>842</v>
      </c>
      <c r="D16639" t="s">
        <v>980</v>
      </c>
      <c r="E16639" s="82">
        <v>5</v>
      </c>
      <c r="F16639" t="s">
        <v>973</v>
      </c>
      <c r="G16639" s="83">
        <v>43712</v>
      </c>
      <c r="I16639">
        <v>2019</v>
      </c>
    </row>
    <row r="16640" spans="1:9" x14ac:dyDescent="0.25">
      <c r="A16640" t="s">
        <v>972</v>
      </c>
      <c r="B16640" t="s">
        <v>281</v>
      </c>
      <c r="C16640" s="76" t="s">
        <v>842</v>
      </c>
      <c r="D16640" t="s">
        <v>980</v>
      </c>
      <c r="E16640" s="82">
        <v>10</v>
      </c>
      <c r="F16640" t="s">
        <v>973</v>
      </c>
      <c r="G16640" s="83">
        <v>43579</v>
      </c>
      <c r="I16640">
        <v>2019</v>
      </c>
    </row>
    <row r="16641" spans="1:9" x14ac:dyDescent="0.25">
      <c r="A16641" t="s">
        <v>972</v>
      </c>
      <c r="B16641" t="s">
        <v>251</v>
      </c>
      <c r="C16641" s="76" t="s">
        <v>842</v>
      </c>
      <c r="D16641" t="s">
        <v>980</v>
      </c>
      <c r="E16641" s="82">
        <v>7.6</v>
      </c>
      <c r="F16641" t="s">
        <v>973</v>
      </c>
      <c r="G16641" s="83">
        <v>43553</v>
      </c>
      <c r="I16641">
        <v>2019</v>
      </c>
    </row>
    <row r="16642" spans="1:9" x14ac:dyDescent="0.25">
      <c r="A16642" t="s">
        <v>972</v>
      </c>
      <c r="B16642" t="s">
        <v>15</v>
      </c>
      <c r="C16642" s="76" t="s">
        <v>842</v>
      </c>
      <c r="D16642" t="s">
        <v>980</v>
      </c>
      <c r="E16642" s="82">
        <v>7.6</v>
      </c>
      <c r="F16642" t="s">
        <v>973</v>
      </c>
      <c r="G16642" s="83">
        <v>43707</v>
      </c>
      <c r="I16642">
        <v>2019</v>
      </c>
    </row>
    <row r="16643" spans="1:9" x14ac:dyDescent="0.25">
      <c r="A16643" t="s">
        <v>972</v>
      </c>
      <c r="B16643" t="s">
        <v>257</v>
      </c>
      <c r="C16643" s="76" t="s">
        <v>842</v>
      </c>
      <c r="D16643" t="s">
        <v>980</v>
      </c>
      <c r="E16643" s="82">
        <v>10</v>
      </c>
      <c r="F16643" t="s">
        <v>973</v>
      </c>
      <c r="G16643" s="83">
        <v>43663</v>
      </c>
      <c r="I16643">
        <v>2019</v>
      </c>
    </row>
    <row r="16644" spans="1:9" x14ac:dyDescent="0.25">
      <c r="A16644" t="s">
        <v>972</v>
      </c>
      <c r="B16644" t="s">
        <v>257</v>
      </c>
      <c r="C16644" s="76" t="s">
        <v>842</v>
      </c>
      <c r="D16644" t="s">
        <v>980</v>
      </c>
      <c r="E16644" s="82">
        <v>7.6</v>
      </c>
      <c r="F16644" t="s">
        <v>973</v>
      </c>
      <c r="G16644" s="83">
        <v>43662</v>
      </c>
      <c r="I16644">
        <v>2019</v>
      </c>
    </row>
    <row r="16645" spans="1:9" x14ac:dyDescent="0.25">
      <c r="A16645" t="s">
        <v>972</v>
      </c>
      <c r="B16645" t="s">
        <v>133</v>
      </c>
      <c r="C16645" s="76" t="s">
        <v>842</v>
      </c>
      <c r="D16645" t="s">
        <v>980</v>
      </c>
      <c r="E16645" s="82">
        <v>5</v>
      </c>
      <c r="F16645" t="s">
        <v>973</v>
      </c>
      <c r="G16645" s="83">
        <v>43580</v>
      </c>
      <c r="I16645">
        <v>2019</v>
      </c>
    </row>
    <row r="16646" spans="1:9" x14ac:dyDescent="0.25">
      <c r="A16646" t="s">
        <v>972</v>
      </c>
      <c r="B16646" t="s">
        <v>203</v>
      </c>
      <c r="C16646" s="76" t="s">
        <v>842</v>
      </c>
      <c r="D16646" t="s">
        <v>980</v>
      </c>
      <c r="E16646" s="82">
        <v>13.6</v>
      </c>
      <c r="F16646" t="s">
        <v>973</v>
      </c>
      <c r="G16646" s="83">
        <v>43839</v>
      </c>
      <c r="I16646">
        <v>2020</v>
      </c>
    </row>
    <row r="16647" spans="1:9" x14ac:dyDescent="0.25">
      <c r="A16647" t="s">
        <v>972</v>
      </c>
      <c r="B16647" t="s">
        <v>130</v>
      </c>
      <c r="C16647" s="76" t="s">
        <v>842</v>
      </c>
      <c r="D16647" t="s">
        <v>980</v>
      </c>
      <c r="E16647" s="82">
        <v>10</v>
      </c>
      <c r="F16647" t="s">
        <v>973</v>
      </c>
      <c r="G16647" s="83">
        <v>43577</v>
      </c>
      <c r="I16647">
        <v>2019</v>
      </c>
    </row>
    <row r="16648" spans="1:9" x14ac:dyDescent="0.25">
      <c r="A16648" t="s">
        <v>972</v>
      </c>
      <c r="B16648" t="s">
        <v>171</v>
      </c>
      <c r="C16648" s="76" t="s">
        <v>842</v>
      </c>
      <c r="D16648" t="s">
        <v>980</v>
      </c>
      <c r="E16648" s="82">
        <v>74.400000000000006</v>
      </c>
      <c r="F16648" t="s">
        <v>973</v>
      </c>
      <c r="G16648" s="83">
        <v>43783</v>
      </c>
      <c r="I16648">
        <v>2019</v>
      </c>
    </row>
    <row r="16649" spans="1:9" x14ac:dyDescent="0.25">
      <c r="A16649" t="s">
        <v>972</v>
      </c>
      <c r="B16649" t="s">
        <v>124</v>
      </c>
      <c r="C16649" s="76" t="s">
        <v>842</v>
      </c>
      <c r="D16649" t="s">
        <v>980</v>
      </c>
      <c r="E16649" s="82">
        <v>6</v>
      </c>
      <c r="F16649" t="s">
        <v>973</v>
      </c>
      <c r="G16649" s="83">
        <v>43580</v>
      </c>
      <c r="I16649">
        <v>2019</v>
      </c>
    </row>
    <row r="16650" spans="1:9" x14ac:dyDescent="0.25">
      <c r="A16650" t="s">
        <v>972</v>
      </c>
      <c r="B16650" t="s">
        <v>105</v>
      </c>
      <c r="C16650" s="76" t="s">
        <v>842</v>
      </c>
      <c r="D16650" t="s">
        <v>980</v>
      </c>
      <c r="E16650" s="82">
        <v>10</v>
      </c>
      <c r="F16650" t="s">
        <v>973</v>
      </c>
      <c r="G16650" s="83">
        <v>43587</v>
      </c>
      <c r="I16650">
        <v>2019</v>
      </c>
    </row>
    <row r="16651" spans="1:9" x14ac:dyDescent="0.25">
      <c r="A16651" t="s">
        <v>972</v>
      </c>
      <c r="B16651" t="s">
        <v>278</v>
      </c>
      <c r="C16651" s="76" t="s">
        <v>842</v>
      </c>
      <c r="D16651" t="s">
        <v>980</v>
      </c>
      <c r="E16651" s="82">
        <v>11.4</v>
      </c>
      <c r="F16651" t="s">
        <v>973</v>
      </c>
      <c r="G16651" s="83">
        <v>43574</v>
      </c>
      <c r="I16651">
        <v>2019</v>
      </c>
    </row>
    <row r="16652" spans="1:9" x14ac:dyDescent="0.25">
      <c r="A16652" t="s">
        <v>972</v>
      </c>
      <c r="B16652" t="s">
        <v>63</v>
      </c>
      <c r="C16652" s="76" t="s">
        <v>842</v>
      </c>
      <c r="D16652" t="s">
        <v>980</v>
      </c>
      <c r="E16652" s="82">
        <v>7.7</v>
      </c>
      <c r="F16652" t="s">
        <v>973</v>
      </c>
      <c r="G16652" s="83">
        <v>43584</v>
      </c>
      <c r="I16652">
        <v>2019</v>
      </c>
    </row>
    <row r="16653" spans="1:9" x14ac:dyDescent="0.25">
      <c r="A16653" t="s">
        <v>972</v>
      </c>
      <c r="B16653" t="s">
        <v>278</v>
      </c>
      <c r="C16653" s="76" t="s">
        <v>842</v>
      </c>
      <c r="D16653" t="s">
        <v>980</v>
      </c>
      <c r="E16653" s="82">
        <v>8.32</v>
      </c>
      <c r="F16653" t="s">
        <v>973</v>
      </c>
      <c r="G16653" s="83">
        <v>43579</v>
      </c>
      <c r="I16653">
        <v>2019</v>
      </c>
    </row>
    <row r="16654" spans="1:9" x14ac:dyDescent="0.25">
      <c r="A16654" t="s">
        <v>972</v>
      </c>
      <c r="B16654" t="s">
        <v>66</v>
      </c>
      <c r="C16654" s="76" t="s">
        <v>842</v>
      </c>
      <c r="D16654" t="s">
        <v>980</v>
      </c>
      <c r="E16654" s="82">
        <v>6.9</v>
      </c>
      <c r="F16654" t="s">
        <v>973</v>
      </c>
      <c r="G16654" s="83">
        <v>43670</v>
      </c>
      <c r="I16654">
        <v>2019</v>
      </c>
    </row>
    <row r="16655" spans="1:9" x14ac:dyDescent="0.25">
      <c r="A16655" t="s">
        <v>972</v>
      </c>
      <c r="B16655" t="s">
        <v>248</v>
      </c>
      <c r="C16655" s="76" t="s">
        <v>842</v>
      </c>
      <c r="D16655" t="s">
        <v>980</v>
      </c>
      <c r="E16655" s="82">
        <v>3.4</v>
      </c>
      <c r="F16655" t="s">
        <v>973</v>
      </c>
      <c r="G16655" s="83">
        <v>43563</v>
      </c>
      <c r="I16655">
        <v>2019</v>
      </c>
    </row>
    <row r="16656" spans="1:9" x14ac:dyDescent="0.25">
      <c r="A16656" t="s">
        <v>972</v>
      </c>
      <c r="B16656" t="s">
        <v>169</v>
      </c>
      <c r="C16656" s="76" t="s">
        <v>842</v>
      </c>
      <c r="D16656" t="s">
        <v>980</v>
      </c>
      <c r="E16656" s="82">
        <v>5</v>
      </c>
      <c r="F16656" t="s">
        <v>973</v>
      </c>
      <c r="G16656" s="83">
        <v>43574</v>
      </c>
      <c r="I16656">
        <v>2019</v>
      </c>
    </row>
    <row r="16657" spans="1:9" x14ac:dyDescent="0.25">
      <c r="A16657" t="s">
        <v>972</v>
      </c>
      <c r="B16657" t="s">
        <v>107</v>
      </c>
      <c r="C16657" s="76" t="s">
        <v>842</v>
      </c>
      <c r="D16657" t="s">
        <v>980</v>
      </c>
      <c r="E16657" s="82">
        <v>6</v>
      </c>
      <c r="F16657" t="s">
        <v>973</v>
      </c>
      <c r="G16657" s="83">
        <v>43696</v>
      </c>
      <c r="I16657">
        <v>2019</v>
      </c>
    </row>
    <row r="16658" spans="1:9" x14ac:dyDescent="0.25">
      <c r="A16658" t="s">
        <v>972</v>
      </c>
      <c r="B16658" t="s">
        <v>248</v>
      </c>
      <c r="C16658" s="76" t="s">
        <v>842</v>
      </c>
      <c r="D16658" t="s">
        <v>980</v>
      </c>
      <c r="E16658" s="82">
        <v>10</v>
      </c>
      <c r="F16658" t="s">
        <v>973</v>
      </c>
      <c r="G16658" s="83">
        <v>43557</v>
      </c>
      <c r="I16658">
        <v>2019</v>
      </c>
    </row>
    <row r="16659" spans="1:9" x14ac:dyDescent="0.25">
      <c r="A16659" t="s">
        <v>972</v>
      </c>
      <c r="B16659" t="s">
        <v>208</v>
      </c>
      <c r="C16659" s="76" t="s">
        <v>842</v>
      </c>
      <c r="D16659" t="s">
        <v>980</v>
      </c>
      <c r="E16659" s="82">
        <v>150</v>
      </c>
      <c r="F16659" t="s">
        <v>973</v>
      </c>
      <c r="G16659" s="83">
        <v>43943</v>
      </c>
      <c r="I16659">
        <v>2020</v>
      </c>
    </row>
    <row r="16660" spans="1:9" x14ac:dyDescent="0.25">
      <c r="A16660" t="s">
        <v>972</v>
      </c>
      <c r="B16660" t="s">
        <v>252</v>
      </c>
      <c r="C16660" s="76" t="s">
        <v>842</v>
      </c>
      <c r="D16660" t="s">
        <v>980</v>
      </c>
      <c r="E16660" s="82">
        <v>7.08</v>
      </c>
      <c r="F16660" t="s">
        <v>973</v>
      </c>
      <c r="G16660" s="83">
        <v>43602</v>
      </c>
      <c r="I16660">
        <v>2019</v>
      </c>
    </row>
    <row r="16661" spans="1:9" x14ac:dyDescent="0.25">
      <c r="A16661" t="s">
        <v>972</v>
      </c>
      <c r="B16661" t="s">
        <v>136</v>
      </c>
      <c r="C16661" s="76" t="s">
        <v>842</v>
      </c>
      <c r="D16661" t="s">
        <v>980</v>
      </c>
      <c r="E16661" s="82">
        <v>7.6</v>
      </c>
      <c r="F16661" t="s">
        <v>973</v>
      </c>
      <c r="G16661" s="83">
        <v>43593</v>
      </c>
      <c r="I16661">
        <v>2019</v>
      </c>
    </row>
    <row r="16662" spans="1:9" x14ac:dyDescent="0.25">
      <c r="A16662" t="s">
        <v>972</v>
      </c>
      <c r="B16662" t="s">
        <v>150</v>
      </c>
      <c r="C16662" s="76" t="s">
        <v>842</v>
      </c>
      <c r="D16662" t="s">
        <v>980</v>
      </c>
      <c r="E16662" s="82">
        <v>7.6</v>
      </c>
      <c r="F16662" t="s">
        <v>973</v>
      </c>
      <c r="G16662" s="83">
        <v>43623</v>
      </c>
      <c r="I16662">
        <v>2019</v>
      </c>
    </row>
    <row r="16663" spans="1:9" x14ac:dyDescent="0.25">
      <c r="A16663" t="s">
        <v>972</v>
      </c>
      <c r="B16663" t="s">
        <v>186</v>
      </c>
      <c r="C16663" s="76" t="s">
        <v>842</v>
      </c>
      <c r="D16663" t="s">
        <v>980</v>
      </c>
      <c r="E16663" s="82">
        <v>10</v>
      </c>
      <c r="F16663" t="s">
        <v>973</v>
      </c>
      <c r="G16663" s="83">
        <v>43578</v>
      </c>
      <c r="I16663">
        <v>2019</v>
      </c>
    </row>
    <row r="16664" spans="1:9" x14ac:dyDescent="0.25">
      <c r="A16664" t="s">
        <v>972</v>
      </c>
      <c r="B16664" t="s">
        <v>0</v>
      </c>
      <c r="C16664" s="76" t="s">
        <v>842</v>
      </c>
      <c r="D16664" t="s">
        <v>980</v>
      </c>
      <c r="E16664" s="82">
        <v>13.6</v>
      </c>
      <c r="F16664" t="s">
        <v>973</v>
      </c>
      <c r="G16664" s="83">
        <v>43728</v>
      </c>
      <c r="I16664">
        <v>2019</v>
      </c>
    </row>
    <row r="16665" spans="1:9" x14ac:dyDescent="0.25">
      <c r="A16665" t="s">
        <v>972</v>
      </c>
      <c r="B16665" t="s">
        <v>280</v>
      </c>
      <c r="C16665" s="76" t="s">
        <v>842</v>
      </c>
      <c r="D16665" t="s">
        <v>980</v>
      </c>
      <c r="E16665" s="82">
        <v>8.9600000000000009</v>
      </c>
      <c r="F16665" t="s">
        <v>973</v>
      </c>
      <c r="G16665" s="83">
        <v>43587</v>
      </c>
      <c r="I16665">
        <v>2019</v>
      </c>
    </row>
    <row r="16666" spans="1:9" x14ac:dyDescent="0.25">
      <c r="A16666" t="s">
        <v>972</v>
      </c>
      <c r="B16666" t="s">
        <v>183</v>
      </c>
      <c r="C16666" s="76" t="s">
        <v>842</v>
      </c>
      <c r="D16666" t="s">
        <v>980</v>
      </c>
      <c r="E16666" s="82">
        <v>11.4</v>
      </c>
      <c r="F16666" t="s">
        <v>973</v>
      </c>
      <c r="G16666" s="83">
        <v>43615</v>
      </c>
      <c r="I16666">
        <v>2019</v>
      </c>
    </row>
    <row r="16667" spans="1:9" x14ac:dyDescent="0.25">
      <c r="A16667" t="s">
        <v>972</v>
      </c>
      <c r="B16667" t="s">
        <v>223</v>
      </c>
      <c r="C16667" s="76" t="s">
        <v>842</v>
      </c>
      <c r="D16667" t="s">
        <v>980</v>
      </c>
      <c r="E16667" s="82">
        <v>7.6</v>
      </c>
      <c r="F16667" t="s">
        <v>973</v>
      </c>
      <c r="G16667" s="83">
        <v>43619</v>
      </c>
      <c r="I16667">
        <v>2019</v>
      </c>
    </row>
    <row r="16668" spans="1:9" x14ac:dyDescent="0.25">
      <c r="A16668" t="s">
        <v>972</v>
      </c>
      <c r="B16668" t="s">
        <v>81</v>
      </c>
      <c r="C16668" s="76" t="s">
        <v>842</v>
      </c>
      <c r="D16668" t="s">
        <v>980</v>
      </c>
      <c r="E16668" s="82">
        <v>500</v>
      </c>
      <c r="F16668" t="s">
        <v>973</v>
      </c>
      <c r="G16668" s="83">
        <v>44530</v>
      </c>
      <c r="I16668">
        <v>2021</v>
      </c>
    </row>
    <row r="16669" spans="1:9" x14ac:dyDescent="0.25">
      <c r="A16669" t="s">
        <v>972</v>
      </c>
      <c r="B16669" t="s">
        <v>248</v>
      </c>
      <c r="C16669" s="76" t="s">
        <v>842</v>
      </c>
      <c r="D16669" t="s">
        <v>980</v>
      </c>
      <c r="E16669" s="82">
        <v>10</v>
      </c>
      <c r="F16669" t="s">
        <v>973</v>
      </c>
      <c r="G16669" s="83">
        <v>43588</v>
      </c>
      <c r="I16669">
        <v>2019</v>
      </c>
    </row>
    <row r="16670" spans="1:9" x14ac:dyDescent="0.25">
      <c r="A16670" t="s">
        <v>972</v>
      </c>
      <c r="B16670" t="s">
        <v>253</v>
      </c>
      <c r="C16670" s="76" t="s">
        <v>842</v>
      </c>
      <c r="D16670" t="s">
        <v>980</v>
      </c>
      <c r="E16670" s="82">
        <v>7.6</v>
      </c>
      <c r="F16670" t="s">
        <v>973</v>
      </c>
      <c r="G16670" s="83">
        <v>43560</v>
      </c>
      <c r="I16670">
        <v>2019</v>
      </c>
    </row>
    <row r="16671" spans="1:9" x14ac:dyDescent="0.25">
      <c r="A16671" t="s">
        <v>972</v>
      </c>
      <c r="B16671" t="s">
        <v>248</v>
      </c>
      <c r="C16671" s="76" t="s">
        <v>842</v>
      </c>
      <c r="D16671" t="s">
        <v>980</v>
      </c>
      <c r="E16671" s="82">
        <v>6</v>
      </c>
      <c r="F16671" t="s">
        <v>973</v>
      </c>
      <c r="G16671" s="83">
        <v>43560</v>
      </c>
      <c r="I16671">
        <v>2019</v>
      </c>
    </row>
    <row r="16672" spans="1:9" x14ac:dyDescent="0.25">
      <c r="A16672" t="s">
        <v>972</v>
      </c>
      <c r="B16672" t="s">
        <v>247</v>
      </c>
      <c r="C16672" s="76" t="s">
        <v>842</v>
      </c>
      <c r="D16672" t="s">
        <v>980</v>
      </c>
      <c r="E16672" s="82">
        <v>3.8</v>
      </c>
      <c r="F16672" t="s">
        <v>973</v>
      </c>
      <c r="G16672" s="83">
        <v>43558</v>
      </c>
      <c r="I16672">
        <v>2019</v>
      </c>
    </row>
    <row r="16673" spans="1:9" x14ac:dyDescent="0.25">
      <c r="A16673" t="s">
        <v>972</v>
      </c>
      <c r="B16673" t="s">
        <v>127</v>
      </c>
      <c r="C16673" s="76" t="s">
        <v>842</v>
      </c>
      <c r="D16673" t="s">
        <v>980</v>
      </c>
      <c r="E16673" s="82">
        <v>6</v>
      </c>
      <c r="F16673" t="s">
        <v>973</v>
      </c>
      <c r="G16673" s="83">
        <v>43578</v>
      </c>
      <c r="I16673">
        <v>2019</v>
      </c>
    </row>
    <row r="16674" spans="1:9" x14ac:dyDescent="0.25">
      <c r="A16674" t="s">
        <v>972</v>
      </c>
      <c r="B16674" t="s">
        <v>93</v>
      </c>
      <c r="C16674" s="76" t="s">
        <v>842</v>
      </c>
      <c r="D16674" t="s">
        <v>980</v>
      </c>
      <c r="E16674" s="82">
        <v>5.44</v>
      </c>
      <c r="F16674" t="s">
        <v>973</v>
      </c>
      <c r="G16674" s="83">
        <v>43679</v>
      </c>
      <c r="I16674">
        <v>2019</v>
      </c>
    </row>
    <row r="16675" spans="1:9" x14ac:dyDescent="0.25">
      <c r="A16675" t="s">
        <v>972</v>
      </c>
      <c r="B16675" t="s">
        <v>200</v>
      </c>
      <c r="C16675" s="76" t="s">
        <v>842</v>
      </c>
      <c r="D16675" t="s">
        <v>980</v>
      </c>
      <c r="E16675" s="82">
        <v>5.76</v>
      </c>
      <c r="F16675" t="s">
        <v>973</v>
      </c>
      <c r="G16675" s="83">
        <v>43704</v>
      </c>
      <c r="I16675">
        <v>2019</v>
      </c>
    </row>
    <row r="16676" spans="1:9" x14ac:dyDescent="0.25">
      <c r="A16676" t="s">
        <v>972</v>
      </c>
      <c r="B16676" t="s">
        <v>66</v>
      </c>
      <c r="C16676" s="76" t="s">
        <v>842</v>
      </c>
      <c r="D16676" t="s">
        <v>980</v>
      </c>
      <c r="E16676" s="82">
        <v>3</v>
      </c>
      <c r="F16676" t="s">
        <v>973</v>
      </c>
      <c r="G16676" s="83">
        <v>43614</v>
      </c>
      <c r="I16676">
        <v>2019</v>
      </c>
    </row>
    <row r="16677" spans="1:9" x14ac:dyDescent="0.25">
      <c r="A16677" t="s">
        <v>972</v>
      </c>
      <c r="B16677" t="s">
        <v>246</v>
      </c>
      <c r="C16677" s="76" t="s">
        <v>842</v>
      </c>
      <c r="D16677" t="s">
        <v>980</v>
      </c>
      <c r="E16677" s="82">
        <v>10</v>
      </c>
      <c r="F16677" t="s">
        <v>973</v>
      </c>
      <c r="G16677" s="83">
        <v>43712</v>
      </c>
      <c r="I16677">
        <v>2019</v>
      </c>
    </row>
    <row r="16678" spans="1:9" x14ac:dyDescent="0.25">
      <c r="A16678" t="s">
        <v>972</v>
      </c>
      <c r="B16678" t="s">
        <v>245</v>
      </c>
      <c r="C16678" s="76" t="s">
        <v>842</v>
      </c>
      <c r="D16678" t="s">
        <v>980</v>
      </c>
      <c r="E16678" s="82">
        <v>6</v>
      </c>
      <c r="F16678" t="s">
        <v>973</v>
      </c>
      <c r="G16678" s="83">
        <v>43559</v>
      </c>
      <c r="I16678">
        <v>2019</v>
      </c>
    </row>
    <row r="16679" spans="1:9" x14ac:dyDescent="0.25">
      <c r="A16679" t="s">
        <v>972</v>
      </c>
      <c r="B16679" t="s">
        <v>172</v>
      </c>
      <c r="C16679" s="76" t="s">
        <v>842</v>
      </c>
      <c r="D16679" t="s">
        <v>980</v>
      </c>
      <c r="E16679" s="82">
        <v>7.6</v>
      </c>
      <c r="F16679" t="s">
        <v>973</v>
      </c>
      <c r="G16679" s="83">
        <v>43560</v>
      </c>
      <c r="I16679">
        <v>2019</v>
      </c>
    </row>
    <row r="16680" spans="1:9" x14ac:dyDescent="0.25">
      <c r="A16680" t="s">
        <v>972</v>
      </c>
      <c r="B16680" t="s">
        <v>203</v>
      </c>
      <c r="C16680" s="76" t="s">
        <v>842</v>
      </c>
      <c r="D16680" t="s">
        <v>980</v>
      </c>
      <c r="E16680" s="82">
        <v>15</v>
      </c>
      <c r="F16680" t="s">
        <v>973</v>
      </c>
      <c r="G16680" s="83">
        <v>43693</v>
      </c>
      <c r="I16680">
        <v>2019</v>
      </c>
    </row>
    <row r="16681" spans="1:9" x14ac:dyDescent="0.25">
      <c r="A16681" t="s">
        <v>972</v>
      </c>
      <c r="B16681" t="s">
        <v>243</v>
      </c>
      <c r="C16681" s="76" t="s">
        <v>842</v>
      </c>
      <c r="D16681" t="s">
        <v>980</v>
      </c>
      <c r="E16681" s="82">
        <v>7.97</v>
      </c>
      <c r="F16681" t="s">
        <v>973</v>
      </c>
      <c r="G16681" s="83">
        <v>43747</v>
      </c>
      <c r="I16681">
        <v>2019</v>
      </c>
    </row>
    <row r="16682" spans="1:9" x14ac:dyDescent="0.25">
      <c r="A16682" t="s">
        <v>972</v>
      </c>
      <c r="B16682" t="s">
        <v>91</v>
      </c>
      <c r="C16682" s="76" t="s">
        <v>842</v>
      </c>
      <c r="D16682" t="s">
        <v>980</v>
      </c>
      <c r="E16682" s="82">
        <v>7.04</v>
      </c>
      <c r="F16682" t="s">
        <v>973</v>
      </c>
      <c r="G16682" s="83">
        <v>43704</v>
      </c>
      <c r="I16682">
        <v>2019</v>
      </c>
    </row>
    <row r="16683" spans="1:9" x14ac:dyDescent="0.25">
      <c r="A16683" t="s">
        <v>972</v>
      </c>
      <c r="B16683" t="s">
        <v>206</v>
      </c>
      <c r="C16683" s="76" t="s">
        <v>842</v>
      </c>
      <c r="D16683" t="s">
        <v>980</v>
      </c>
      <c r="E16683" s="82">
        <v>4.4800000000000004</v>
      </c>
      <c r="F16683" t="s">
        <v>973</v>
      </c>
      <c r="G16683" s="83">
        <v>43739</v>
      </c>
      <c r="I16683">
        <v>2019</v>
      </c>
    </row>
    <row r="16684" spans="1:9" x14ac:dyDescent="0.25">
      <c r="A16684" t="s">
        <v>972</v>
      </c>
      <c r="B16684" t="s">
        <v>203</v>
      </c>
      <c r="C16684" s="76" t="s">
        <v>842</v>
      </c>
      <c r="D16684" t="s">
        <v>980</v>
      </c>
      <c r="E16684" s="82">
        <v>7.68</v>
      </c>
      <c r="F16684" t="s">
        <v>973</v>
      </c>
      <c r="G16684" s="83">
        <v>43592</v>
      </c>
      <c r="I16684">
        <v>2019</v>
      </c>
    </row>
    <row r="16685" spans="1:9" x14ac:dyDescent="0.25">
      <c r="A16685" t="s">
        <v>972</v>
      </c>
      <c r="B16685" t="s">
        <v>203</v>
      </c>
      <c r="C16685" s="76" t="s">
        <v>842</v>
      </c>
      <c r="D16685" t="s">
        <v>980</v>
      </c>
      <c r="E16685" s="82">
        <v>6</v>
      </c>
      <c r="F16685" t="s">
        <v>973</v>
      </c>
      <c r="G16685" s="83">
        <v>43594</v>
      </c>
      <c r="I16685">
        <v>2019</v>
      </c>
    </row>
    <row r="16686" spans="1:9" x14ac:dyDescent="0.25">
      <c r="A16686" t="s">
        <v>972</v>
      </c>
      <c r="B16686" t="s">
        <v>223</v>
      </c>
      <c r="C16686" s="76" t="s">
        <v>842</v>
      </c>
      <c r="D16686" t="s">
        <v>980</v>
      </c>
      <c r="E16686" s="82">
        <v>10</v>
      </c>
      <c r="F16686" t="s">
        <v>973</v>
      </c>
      <c r="G16686" s="83">
        <v>43623</v>
      </c>
      <c r="I16686">
        <v>2019</v>
      </c>
    </row>
    <row r="16687" spans="1:9" x14ac:dyDescent="0.25">
      <c r="A16687" t="s">
        <v>972</v>
      </c>
      <c r="B16687" t="s">
        <v>202</v>
      </c>
      <c r="C16687" s="76" t="s">
        <v>842</v>
      </c>
      <c r="D16687" t="s">
        <v>980</v>
      </c>
      <c r="E16687" s="82">
        <v>7.6</v>
      </c>
      <c r="F16687" t="s">
        <v>973</v>
      </c>
      <c r="G16687" s="83">
        <v>43719</v>
      </c>
      <c r="I16687">
        <v>2019</v>
      </c>
    </row>
    <row r="16688" spans="1:9" x14ac:dyDescent="0.25">
      <c r="A16688" t="s">
        <v>972</v>
      </c>
      <c r="B16688" t="s">
        <v>9</v>
      </c>
      <c r="C16688" s="76" t="s">
        <v>842</v>
      </c>
      <c r="D16688" t="s">
        <v>980</v>
      </c>
      <c r="E16688" s="82">
        <v>14.4</v>
      </c>
      <c r="F16688" t="s">
        <v>973</v>
      </c>
      <c r="G16688" s="83">
        <v>43669</v>
      </c>
      <c r="I16688">
        <v>2019</v>
      </c>
    </row>
    <row r="16689" spans="1:9" x14ac:dyDescent="0.25">
      <c r="A16689" t="s">
        <v>972</v>
      </c>
      <c r="B16689" t="s">
        <v>122</v>
      </c>
      <c r="C16689" s="76" t="s">
        <v>842</v>
      </c>
      <c r="D16689" t="s">
        <v>980</v>
      </c>
      <c r="E16689" s="82">
        <v>3</v>
      </c>
      <c r="F16689" t="s">
        <v>973</v>
      </c>
      <c r="G16689" s="83">
        <v>43692</v>
      </c>
      <c r="I16689">
        <v>2019</v>
      </c>
    </row>
    <row r="16690" spans="1:9" x14ac:dyDescent="0.25">
      <c r="A16690" t="s">
        <v>972</v>
      </c>
      <c r="B16690" t="s">
        <v>253</v>
      </c>
      <c r="C16690" s="76" t="s">
        <v>842</v>
      </c>
      <c r="D16690" t="s">
        <v>980</v>
      </c>
      <c r="E16690" s="82">
        <v>43.2</v>
      </c>
      <c r="F16690" t="s">
        <v>973</v>
      </c>
      <c r="G16690" s="83">
        <v>43663</v>
      </c>
      <c r="I16690">
        <v>2019</v>
      </c>
    </row>
    <row r="16691" spans="1:9" x14ac:dyDescent="0.25">
      <c r="A16691" t="s">
        <v>972</v>
      </c>
      <c r="B16691" t="s">
        <v>208</v>
      </c>
      <c r="C16691" s="76" t="s">
        <v>842</v>
      </c>
      <c r="D16691" t="s">
        <v>980</v>
      </c>
      <c r="E16691" s="82">
        <v>24</v>
      </c>
      <c r="F16691" t="s">
        <v>973</v>
      </c>
      <c r="G16691" s="83">
        <v>43703</v>
      </c>
      <c r="I16691">
        <v>2019</v>
      </c>
    </row>
    <row r="16692" spans="1:9" x14ac:dyDescent="0.25">
      <c r="A16692" t="s">
        <v>972</v>
      </c>
      <c r="B16692" t="s">
        <v>178</v>
      </c>
      <c r="C16692" s="76" t="s">
        <v>842</v>
      </c>
      <c r="D16692" t="s">
        <v>980</v>
      </c>
      <c r="E16692" s="82">
        <v>10</v>
      </c>
      <c r="F16692" t="s">
        <v>973</v>
      </c>
      <c r="G16692" s="83">
        <v>43587</v>
      </c>
      <c r="I16692">
        <v>2019</v>
      </c>
    </row>
    <row r="16693" spans="1:9" x14ac:dyDescent="0.25">
      <c r="A16693" t="s">
        <v>972</v>
      </c>
      <c r="B16693" t="s">
        <v>184</v>
      </c>
      <c r="C16693" s="76" t="s">
        <v>842</v>
      </c>
      <c r="D16693" t="s">
        <v>980</v>
      </c>
      <c r="E16693" s="82">
        <v>11.4</v>
      </c>
      <c r="F16693" t="s">
        <v>973</v>
      </c>
      <c r="G16693" s="83">
        <v>43593</v>
      </c>
      <c r="I16693">
        <v>2019</v>
      </c>
    </row>
    <row r="16694" spans="1:9" x14ac:dyDescent="0.25">
      <c r="A16694" t="s">
        <v>972</v>
      </c>
      <c r="B16694" t="s">
        <v>191</v>
      </c>
      <c r="C16694" s="76" t="s">
        <v>842</v>
      </c>
      <c r="D16694" t="s">
        <v>980</v>
      </c>
      <c r="E16694" s="82">
        <v>13.8</v>
      </c>
      <c r="F16694" t="s">
        <v>973</v>
      </c>
      <c r="G16694" s="83">
        <v>43833</v>
      </c>
      <c r="I16694">
        <v>2020</v>
      </c>
    </row>
    <row r="16695" spans="1:9" x14ac:dyDescent="0.25">
      <c r="A16695" t="s">
        <v>972</v>
      </c>
      <c r="B16695" t="s">
        <v>203</v>
      </c>
      <c r="C16695" s="76" t="s">
        <v>842</v>
      </c>
      <c r="D16695" t="s">
        <v>980</v>
      </c>
      <c r="E16695" s="82">
        <v>6</v>
      </c>
      <c r="F16695" t="s">
        <v>973</v>
      </c>
      <c r="G16695" s="83">
        <v>43741</v>
      </c>
      <c r="I16695">
        <v>2019</v>
      </c>
    </row>
    <row r="16696" spans="1:9" x14ac:dyDescent="0.25">
      <c r="A16696" t="s">
        <v>972</v>
      </c>
      <c r="B16696" t="s">
        <v>279</v>
      </c>
      <c r="C16696" s="76" t="s">
        <v>842</v>
      </c>
      <c r="D16696" t="s">
        <v>980</v>
      </c>
      <c r="E16696" s="82">
        <v>5</v>
      </c>
      <c r="F16696" t="s">
        <v>973</v>
      </c>
      <c r="G16696" s="83">
        <v>43591</v>
      </c>
      <c r="I16696">
        <v>2019</v>
      </c>
    </row>
    <row r="16697" spans="1:9" x14ac:dyDescent="0.25">
      <c r="A16697" t="s">
        <v>972</v>
      </c>
      <c r="B16697" t="s">
        <v>248</v>
      </c>
      <c r="C16697" s="76" t="s">
        <v>842</v>
      </c>
      <c r="D16697" t="s">
        <v>980</v>
      </c>
      <c r="E16697" s="82">
        <v>7.6</v>
      </c>
      <c r="F16697" t="s">
        <v>973</v>
      </c>
      <c r="G16697" s="83">
        <v>43634</v>
      </c>
      <c r="I16697">
        <v>2019</v>
      </c>
    </row>
    <row r="16698" spans="1:9" x14ac:dyDescent="0.25">
      <c r="A16698" t="s">
        <v>972</v>
      </c>
      <c r="B16698" t="s">
        <v>251</v>
      </c>
      <c r="C16698" s="76" t="s">
        <v>842</v>
      </c>
      <c r="D16698" t="s">
        <v>980</v>
      </c>
      <c r="E16698" s="82">
        <v>3.8</v>
      </c>
      <c r="F16698" t="s">
        <v>973</v>
      </c>
      <c r="G16698" s="83">
        <v>43571</v>
      </c>
      <c r="I16698">
        <v>2019</v>
      </c>
    </row>
    <row r="16699" spans="1:9" x14ac:dyDescent="0.25">
      <c r="A16699" t="s">
        <v>972</v>
      </c>
      <c r="B16699" t="s">
        <v>239</v>
      </c>
      <c r="C16699" s="76" t="s">
        <v>842</v>
      </c>
      <c r="D16699" t="s">
        <v>980</v>
      </c>
      <c r="E16699" s="82">
        <v>14.46</v>
      </c>
      <c r="F16699" t="s">
        <v>973</v>
      </c>
      <c r="G16699" s="83">
        <v>43567</v>
      </c>
      <c r="I16699">
        <v>2019</v>
      </c>
    </row>
    <row r="16700" spans="1:9" x14ac:dyDescent="0.25">
      <c r="A16700" t="s">
        <v>972</v>
      </c>
      <c r="B16700" t="s">
        <v>177</v>
      </c>
      <c r="C16700" s="76" t="s">
        <v>842</v>
      </c>
      <c r="D16700" t="s">
        <v>980</v>
      </c>
      <c r="E16700" s="82">
        <v>4.32</v>
      </c>
      <c r="F16700" t="s">
        <v>973</v>
      </c>
      <c r="G16700" s="83">
        <v>43588</v>
      </c>
      <c r="I16700">
        <v>2019</v>
      </c>
    </row>
    <row r="16701" spans="1:9" x14ac:dyDescent="0.25">
      <c r="A16701" t="s">
        <v>972</v>
      </c>
      <c r="B16701" t="s">
        <v>123</v>
      </c>
      <c r="C16701" s="76" t="s">
        <v>842</v>
      </c>
      <c r="D16701" t="s">
        <v>980</v>
      </c>
      <c r="E16701" s="82">
        <v>7.7</v>
      </c>
      <c r="F16701" t="s">
        <v>973</v>
      </c>
      <c r="G16701" s="83">
        <v>43600</v>
      </c>
      <c r="I16701">
        <v>2019</v>
      </c>
    </row>
    <row r="16702" spans="1:9" ht="14.45" customHeight="1" x14ac:dyDescent="0.25">
      <c r="A16702" t="s">
        <v>972</v>
      </c>
      <c r="B16702" t="s">
        <v>241</v>
      </c>
      <c r="C16702" s="76" t="s">
        <v>842</v>
      </c>
      <c r="D16702" t="s">
        <v>980</v>
      </c>
      <c r="E16702" s="82">
        <v>6</v>
      </c>
      <c r="F16702" t="s">
        <v>973</v>
      </c>
      <c r="G16702" s="83">
        <v>43578</v>
      </c>
      <c r="I16702">
        <v>2019</v>
      </c>
    </row>
    <row r="16703" spans="1:9" ht="14.45" customHeight="1" x14ac:dyDescent="0.25">
      <c r="A16703" t="s">
        <v>972</v>
      </c>
      <c r="B16703" t="s">
        <v>177</v>
      </c>
      <c r="C16703" s="76" t="s">
        <v>842</v>
      </c>
      <c r="D16703" t="s">
        <v>980</v>
      </c>
      <c r="E16703" s="82">
        <v>3.8</v>
      </c>
      <c r="F16703" t="s">
        <v>973</v>
      </c>
      <c r="G16703" s="83">
        <v>43567</v>
      </c>
      <c r="I16703">
        <v>2019</v>
      </c>
    </row>
    <row r="16704" spans="1:9" x14ac:dyDescent="0.25">
      <c r="A16704" t="s">
        <v>972</v>
      </c>
      <c r="B16704" t="s">
        <v>214</v>
      </c>
      <c r="C16704" s="76" t="s">
        <v>842</v>
      </c>
      <c r="D16704" t="s">
        <v>980</v>
      </c>
      <c r="E16704" s="82">
        <v>5</v>
      </c>
      <c r="F16704" t="s">
        <v>973</v>
      </c>
      <c r="G16704" s="83">
        <v>43640</v>
      </c>
      <c r="I16704">
        <v>2019</v>
      </c>
    </row>
    <row r="16705" spans="1:9" x14ac:dyDescent="0.25">
      <c r="A16705" t="s">
        <v>972</v>
      </c>
      <c r="B16705" t="s">
        <v>245</v>
      </c>
      <c r="C16705" s="76" t="s">
        <v>842</v>
      </c>
      <c r="D16705" t="s">
        <v>980</v>
      </c>
      <c r="E16705" s="82">
        <v>5</v>
      </c>
      <c r="F16705" t="s">
        <v>973</v>
      </c>
      <c r="G16705" s="83">
        <v>43574</v>
      </c>
      <c r="I16705">
        <v>2019</v>
      </c>
    </row>
    <row r="16706" spans="1:9" x14ac:dyDescent="0.25">
      <c r="A16706" t="s">
        <v>972</v>
      </c>
      <c r="B16706" t="s">
        <v>278</v>
      </c>
      <c r="C16706" s="76" t="s">
        <v>842</v>
      </c>
      <c r="D16706" t="s">
        <v>980</v>
      </c>
      <c r="E16706" s="82">
        <v>7.6</v>
      </c>
      <c r="F16706" t="s">
        <v>973</v>
      </c>
      <c r="G16706" s="83">
        <v>43573</v>
      </c>
      <c r="I16706">
        <v>2019</v>
      </c>
    </row>
    <row r="16707" spans="1:9" x14ac:dyDescent="0.25">
      <c r="A16707" t="s">
        <v>972</v>
      </c>
      <c r="B16707" t="s">
        <v>240</v>
      </c>
      <c r="C16707" s="76" t="s">
        <v>842</v>
      </c>
      <c r="D16707" t="s">
        <v>980</v>
      </c>
      <c r="E16707" s="82">
        <v>11.8</v>
      </c>
      <c r="F16707" t="s">
        <v>973</v>
      </c>
      <c r="G16707" s="83">
        <v>43586</v>
      </c>
      <c r="I16707">
        <v>2019</v>
      </c>
    </row>
    <row r="16708" spans="1:9" x14ac:dyDescent="0.25">
      <c r="A16708" t="s">
        <v>972</v>
      </c>
      <c r="B16708" t="s">
        <v>223</v>
      </c>
      <c r="C16708" s="76" t="s">
        <v>842</v>
      </c>
      <c r="D16708" t="s">
        <v>980</v>
      </c>
      <c r="E16708" s="82">
        <v>10</v>
      </c>
      <c r="F16708" t="s">
        <v>973</v>
      </c>
      <c r="G16708" s="83">
        <v>43574</v>
      </c>
      <c r="I16708">
        <v>2019</v>
      </c>
    </row>
    <row r="16709" spans="1:9" x14ac:dyDescent="0.25">
      <c r="A16709" t="s">
        <v>972</v>
      </c>
      <c r="B16709" t="s">
        <v>118</v>
      </c>
      <c r="C16709" s="76" t="s">
        <v>842</v>
      </c>
      <c r="D16709" t="s">
        <v>980</v>
      </c>
      <c r="E16709" s="82">
        <v>5.61</v>
      </c>
      <c r="F16709" t="s">
        <v>973</v>
      </c>
      <c r="G16709" s="83">
        <v>43642</v>
      </c>
      <c r="I16709">
        <v>2019</v>
      </c>
    </row>
    <row r="16710" spans="1:9" x14ac:dyDescent="0.25">
      <c r="A16710" t="s">
        <v>972</v>
      </c>
      <c r="B16710" t="s">
        <v>2</v>
      </c>
      <c r="C16710" s="76" t="s">
        <v>842</v>
      </c>
      <c r="D16710" t="s">
        <v>980</v>
      </c>
      <c r="E16710" s="82">
        <v>5</v>
      </c>
      <c r="F16710" t="s">
        <v>973</v>
      </c>
      <c r="G16710" s="83">
        <v>43588</v>
      </c>
      <c r="I16710">
        <v>2019</v>
      </c>
    </row>
    <row r="16711" spans="1:9" x14ac:dyDescent="0.25">
      <c r="A16711" t="s">
        <v>972</v>
      </c>
      <c r="B16711" t="s">
        <v>253</v>
      </c>
      <c r="C16711" s="76" t="s">
        <v>842</v>
      </c>
      <c r="D16711" t="s">
        <v>980</v>
      </c>
      <c r="E16711" s="82">
        <v>10</v>
      </c>
      <c r="F16711" t="s">
        <v>973</v>
      </c>
      <c r="G16711" s="83">
        <v>43588</v>
      </c>
      <c r="I16711">
        <v>2019</v>
      </c>
    </row>
    <row r="16712" spans="1:9" x14ac:dyDescent="0.25">
      <c r="A16712" t="s">
        <v>972</v>
      </c>
      <c r="B16712" t="s">
        <v>240</v>
      </c>
      <c r="C16712" s="76" t="s">
        <v>842</v>
      </c>
      <c r="D16712" t="s">
        <v>980</v>
      </c>
      <c r="E16712" s="82">
        <v>5</v>
      </c>
      <c r="F16712" t="s">
        <v>973</v>
      </c>
      <c r="G16712" s="83">
        <v>43732</v>
      </c>
      <c r="I16712">
        <v>2019</v>
      </c>
    </row>
    <row r="16713" spans="1:9" x14ac:dyDescent="0.25">
      <c r="A16713" t="s">
        <v>972</v>
      </c>
      <c r="B16713" t="s">
        <v>246</v>
      </c>
      <c r="C16713" s="76" t="s">
        <v>842</v>
      </c>
      <c r="D16713" t="s">
        <v>980</v>
      </c>
      <c r="E16713" s="82">
        <v>7.6</v>
      </c>
      <c r="F16713" t="s">
        <v>973</v>
      </c>
      <c r="G16713" s="83">
        <v>43591</v>
      </c>
      <c r="I16713">
        <v>2019</v>
      </c>
    </row>
    <row r="16714" spans="1:9" x14ac:dyDescent="0.25">
      <c r="A16714" t="s">
        <v>972</v>
      </c>
      <c r="B16714" t="s">
        <v>253</v>
      </c>
      <c r="C16714" s="76" t="s">
        <v>842</v>
      </c>
      <c r="D16714" t="s">
        <v>980</v>
      </c>
      <c r="E16714" s="82">
        <v>15</v>
      </c>
      <c r="F16714" t="s">
        <v>973</v>
      </c>
      <c r="G16714" s="83">
        <v>43676</v>
      </c>
      <c r="I16714">
        <v>2019</v>
      </c>
    </row>
    <row r="16715" spans="1:9" x14ac:dyDescent="0.25">
      <c r="A16715" t="s">
        <v>972</v>
      </c>
      <c r="B16715" t="s">
        <v>245</v>
      </c>
      <c r="C16715" s="76" t="s">
        <v>842</v>
      </c>
      <c r="D16715" t="s">
        <v>980</v>
      </c>
      <c r="E16715" s="82">
        <v>5</v>
      </c>
      <c r="F16715" t="s">
        <v>973</v>
      </c>
      <c r="G16715" s="83">
        <v>43574</v>
      </c>
      <c r="I16715">
        <v>2019</v>
      </c>
    </row>
    <row r="16716" spans="1:9" x14ac:dyDescent="0.25">
      <c r="A16716" t="s">
        <v>972</v>
      </c>
      <c r="B16716" t="s">
        <v>230</v>
      </c>
      <c r="C16716" s="76" t="s">
        <v>842</v>
      </c>
      <c r="D16716" t="s">
        <v>980</v>
      </c>
      <c r="E16716" s="82">
        <v>8</v>
      </c>
      <c r="F16716" t="s">
        <v>973</v>
      </c>
      <c r="G16716" s="83">
        <v>43602</v>
      </c>
      <c r="I16716">
        <v>2019</v>
      </c>
    </row>
    <row r="16717" spans="1:9" x14ac:dyDescent="0.25">
      <c r="A16717" t="s">
        <v>972</v>
      </c>
      <c r="B16717" t="s">
        <v>189</v>
      </c>
      <c r="C16717" s="76" t="s">
        <v>842</v>
      </c>
      <c r="D16717" t="s">
        <v>980</v>
      </c>
      <c r="E16717" s="82">
        <v>7.6</v>
      </c>
      <c r="F16717" t="s">
        <v>973</v>
      </c>
      <c r="G16717" s="83">
        <v>43692</v>
      </c>
      <c r="I16717">
        <v>2019</v>
      </c>
    </row>
    <row r="16718" spans="1:9" ht="14.45" customHeight="1" x14ac:dyDescent="0.25">
      <c r="A16718" t="s">
        <v>972</v>
      </c>
      <c r="B16718" t="s">
        <v>243</v>
      </c>
      <c r="C16718" s="76" t="s">
        <v>842</v>
      </c>
      <c r="D16718" t="s">
        <v>980</v>
      </c>
      <c r="E16718" s="82">
        <v>5</v>
      </c>
      <c r="F16718" t="s">
        <v>973</v>
      </c>
      <c r="G16718" s="83">
        <v>43760</v>
      </c>
      <c r="I16718">
        <v>2019</v>
      </c>
    </row>
    <row r="16719" spans="1:9" ht="14.45" customHeight="1" x14ac:dyDescent="0.25">
      <c r="A16719" t="s">
        <v>972</v>
      </c>
      <c r="B16719" t="s">
        <v>173</v>
      </c>
      <c r="C16719" s="76" t="s">
        <v>842</v>
      </c>
      <c r="D16719" t="s">
        <v>980</v>
      </c>
      <c r="E16719" s="82">
        <v>12.6</v>
      </c>
      <c r="F16719" t="s">
        <v>973</v>
      </c>
      <c r="G16719" s="83">
        <v>43586</v>
      </c>
      <c r="I16719">
        <v>2019</v>
      </c>
    </row>
    <row r="16720" spans="1:9" ht="14.45" customHeight="1" x14ac:dyDescent="0.25">
      <c r="A16720" t="s">
        <v>972</v>
      </c>
      <c r="B16720" t="s">
        <v>105</v>
      </c>
      <c r="C16720" s="76" t="s">
        <v>842</v>
      </c>
      <c r="D16720" t="s">
        <v>980</v>
      </c>
      <c r="E16720" s="82">
        <v>11.4</v>
      </c>
      <c r="F16720" t="s">
        <v>973</v>
      </c>
      <c r="G16720" s="83">
        <v>43649</v>
      </c>
      <c r="I16720">
        <v>2019</v>
      </c>
    </row>
    <row r="16721" spans="1:9" ht="14.45" customHeight="1" x14ac:dyDescent="0.25">
      <c r="A16721" t="s">
        <v>972</v>
      </c>
      <c r="B16721" t="s">
        <v>0</v>
      </c>
      <c r="C16721" s="76" t="s">
        <v>842</v>
      </c>
      <c r="D16721" t="s">
        <v>980</v>
      </c>
      <c r="E16721" s="82">
        <v>6</v>
      </c>
      <c r="F16721" t="s">
        <v>973</v>
      </c>
      <c r="G16721" s="83">
        <v>43623</v>
      </c>
      <c r="I16721">
        <v>2019</v>
      </c>
    </row>
    <row r="16722" spans="1:9" ht="14.45" customHeight="1" x14ac:dyDescent="0.25">
      <c r="A16722" t="s">
        <v>972</v>
      </c>
      <c r="B16722" t="s">
        <v>91</v>
      </c>
      <c r="C16722" s="76" t="s">
        <v>842</v>
      </c>
      <c r="D16722" t="s">
        <v>980</v>
      </c>
      <c r="E16722" s="82">
        <v>13.68</v>
      </c>
      <c r="F16722" t="s">
        <v>973</v>
      </c>
      <c r="G16722" s="83">
        <v>43608</v>
      </c>
      <c r="I16722">
        <v>2019</v>
      </c>
    </row>
    <row r="16723" spans="1:9" ht="14.45" customHeight="1" x14ac:dyDescent="0.25">
      <c r="A16723" t="s">
        <v>972</v>
      </c>
      <c r="B16723" t="s">
        <v>66</v>
      </c>
      <c r="C16723" s="76" t="s">
        <v>842</v>
      </c>
      <c r="D16723" t="s">
        <v>980</v>
      </c>
      <c r="E16723" s="82">
        <v>10</v>
      </c>
      <c r="F16723" t="s">
        <v>973</v>
      </c>
      <c r="G16723" s="83">
        <v>43614</v>
      </c>
      <c r="I16723">
        <v>2019</v>
      </c>
    </row>
    <row r="16724" spans="1:9" ht="14.45" customHeight="1" x14ac:dyDescent="0.25">
      <c r="A16724" t="s">
        <v>972</v>
      </c>
      <c r="B16724" t="s">
        <v>214</v>
      </c>
      <c r="C16724" s="76" t="s">
        <v>842</v>
      </c>
      <c r="D16724" t="s">
        <v>980</v>
      </c>
      <c r="E16724" s="82">
        <v>3</v>
      </c>
      <c r="F16724" t="s">
        <v>973</v>
      </c>
      <c r="G16724" s="83">
        <v>43755</v>
      </c>
      <c r="I16724">
        <v>2019</v>
      </c>
    </row>
    <row r="16725" spans="1:9" ht="14.45" customHeight="1" x14ac:dyDescent="0.25">
      <c r="A16725" t="s">
        <v>972</v>
      </c>
      <c r="B16725" t="s">
        <v>214</v>
      </c>
      <c r="C16725" s="76" t="s">
        <v>842</v>
      </c>
      <c r="D16725" t="s">
        <v>980</v>
      </c>
      <c r="E16725" s="82">
        <v>3.8</v>
      </c>
      <c r="F16725" t="s">
        <v>973</v>
      </c>
      <c r="G16725" s="83">
        <v>43755</v>
      </c>
      <c r="I16725">
        <v>2019</v>
      </c>
    </row>
    <row r="16726" spans="1:9" ht="14.45" customHeight="1" x14ac:dyDescent="0.25">
      <c r="A16726" t="s">
        <v>972</v>
      </c>
      <c r="B16726" t="s">
        <v>121</v>
      </c>
      <c r="C16726" s="76" t="s">
        <v>842</v>
      </c>
      <c r="D16726" t="s">
        <v>980</v>
      </c>
      <c r="E16726" s="82">
        <v>7.6</v>
      </c>
      <c r="F16726" t="s">
        <v>973</v>
      </c>
      <c r="G16726" s="83">
        <v>43593</v>
      </c>
      <c r="I16726">
        <v>2019</v>
      </c>
    </row>
    <row r="16727" spans="1:9" ht="14.45" customHeight="1" x14ac:dyDescent="0.25">
      <c r="A16727" t="s">
        <v>972</v>
      </c>
      <c r="B16727" t="s">
        <v>198</v>
      </c>
      <c r="C16727" s="76" t="s">
        <v>842</v>
      </c>
      <c r="D16727" t="s">
        <v>980</v>
      </c>
      <c r="E16727" s="82">
        <v>7.83</v>
      </c>
      <c r="F16727" t="s">
        <v>973</v>
      </c>
      <c r="G16727" s="83">
        <v>43606</v>
      </c>
      <c r="I16727">
        <v>2019</v>
      </c>
    </row>
    <row r="16728" spans="1:9" ht="14.45" customHeight="1" x14ac:dyDescent="0.25">
      <c r="A16728" t="s">
        <v>972</v>
      </c>
      <c r="B16728" t="s">
        <v>177</v>
      </c>
      <c r="C16728" s="76" t="s">
        <v>842</v>
      </c>
      <c r="D16728" t="s">
        <v>980</v>
      </c>
      <c r="E16728" s="82">
        <v>6</v>
      </c>
      <c r="F16728" t="s">
        <v>973</v>
      </c>
      <c r="G16728" s="83">
        <v>43602</v>
      </c>
      <c r="I16728">
        <v>2019</v>
      </c>
    </row>
    <row r="16729" spans="1:9" ht="14.45" customHeight="1" x14ac:dyDescent="0.25">
      <c r="A16729" t="s">
        <v>972</v>
      </c>
      <c r="B16729" t="s">
        <v>124</v>
      </c>
      <c r="C16729" s="76" t="s">
        <v>842</v>
      </c>
      <c r="D16729" t="s">
        <v>980</v>
      </c>
      <c r="E16729" s="82">
        <v>10</v>
      </c>
      <c r="F16729" t="s">
        <v>973</v>
      </c>
      <c r="G16729" s="83">
        <v>43619</v>
      </c>
      <c r="I16729">
        <v>2019</v>
      </c>
    </row>
    <row r="16730" spans="1:9" ht="14.45" customHeight="1" x14ac:dyDescent="0.25">
      <c r="A16730" t="s">
        <v>972</v>
      </c>
      <c r="B16730" t="s">
        <v>232</v>
      </c>
      <c r="C16730" s="76" t="s">
        <v>842</v>
      </c>
      <c r="D16730" t="s">
        <v>980</v>
      </c>
      <c r="E16730" s="82">
        <v>3.8</v>
      </c>
      <c r="F16730" t="s">
        <v>973</v>
      </c>
      <c r="G16730" s="83">
        <v>43573</v>
      </c>
      <c r="I16730">
        <v>2019</v>
      </c>
    </row>
    <row r="16731" spans="1:9" ht="14.45" customHeight="1" x14ac:dyDescent="0.25">
      <c r="A16731" t="s">
        <v>972</v>
      </c>
      <c r="B16731" t="s">
        <v>252</v>
      </c>
      <c r="C16731" s="76" t="s">
        <v>842</v>
      </c>
      <c r="D16731" t="s">
        <v>980</v>
      </c>
      <c r="E16731" s="82">
        <v>3.54</v>
      </c>
      <c r="F16731" t="s">
        <v>973</v>
      </c>
      <c r="G16731" s="83">
        <v>43622</v>
      </c>
      <c r="I16731">
        <v>2019</v>
      </c>
    </row>
    <row r="16732" spans="1:9" ht="14.45" customHeight="1" x14ac:dyDescent="0.25">
      <c r="A16732" t="s">
        <v>972</v>
      </c>
      <c r="B16732" t="s">
        <v>242</v>
      </c>
      <c r="C16732" s="76" t="s">
        <v>842</v>
      </c>
      <c r="D16732" t="s">
        <v>980</v>
      </c>
      <c r="E16732" s="82">
        <v>8.26</v>
      </c>
      <c r="F16732" t="s">
        <v>973</v>
      </c>
      <c r="G16732" s="83">
        <v>43593</v>
      </c>
      <c r="I16732">
        <v>2019</v>
      </c>
    </row>
    <row r="16733" spans="1:9" ht="14.45" customHeight="1" x14ac:dyDescent="0.25">
      <c r="A16733" t="s">
        <v>972</v>
      </c>
      <c r="B16733" t="s">
        <v>125</v>
      </c>
      <c r="C16733" s="76" t="s">
        <v>842</v>
      </c>
      <c r="D16733" t="s">
        <v>980</v>
      </c>
      <c r="E16733" s="82">
        <v>11.4</v>
      </c>
      <c r="F16733" t="s">
        <v>973</v>
      </c>
      <c r="G16733" s="83">
        <v>43619</v>
      </c>
      <c r="I16733">
        <v>2019</v>
      </c>
    </row>
    <row r="16734" spans="1:9" ht="14.45" customHeight="1" x14ac:dyDescent="0.25">
      <c r="A16734" t="s">
        <v>972</v>
      </c>
      <c r="B16734" t="s">
        <v>253</v>
      </c>
      <c r="C16734" s="76" t="s">
        <v>842</v>
      </c>
      <c r="D16734" t="s">
        <v>980</v>
      </c>
      <c r="E16734" s="82">
        <v>6</v>
      </c>
      <c r="F16734" t="s">
        <v>973</v>
      </c>
      <c r="G16734" s="83">
        <v>43578</v>
      </c>
      <c r="I16734">
        <v>2019</v>
      </c>
    </row>
    <row r="16735" spans="1:9" ht="14.45" customHeight="1" x14ac:dyDescent="0.25">
      <c r="A16735" t="s">
        <v>972</v>
      </c>
      <c r="B16735" t="s">
        <v>239</v>
      </c>
      <c r="C16735" s="76" t="s">
        <v>842</v>
      </c>
      <c r="D16735" t="s">
        <v>980</v>
      </c>
      <c r="E16735" s="82">
        <v>14.7</v>
      </c>
      <c r="F16735" t="s">
        <v>973</v>
      </c>
      <c r="G16735" s="83">
        <v>44032</v>
      </c>
      <c r="I16735">
        <v>2020</v>
      </c>
    </row>
    <row r="16736" spans="1:9" ht="14.45" customHeight="1" x14ac:dyDescent="0.25">
      <c r="A16736" t="s">
        <v>972</v>
      </c>
      <c r="B16736" t="s">
        <v>215</v>
      </c>
      <c r="C16736" s="76" t="s">
        <v>842</v>
      </c>
      <c r="D16736" t="s">
        <v>980</v>
      </c>
      <c r="E16736" s="82">
        <v>7.6</v>
      </c>
      <c r="F16736" t="s">
        <v>973</v>
      </c>
      <c r="G16736" s="83">
        <v>43629</v>
      </c>
      <c r="I16736">
        <v>2019</v>
      </c>
    </row>
    <row r="16737" spans="1:9" ht="14.45" customHeight="1" x14ac:dyDescent="0.25">
      <c r="A16737" t="s">
        <v>972</v>
      </c>
      <c r="B16737" t="s">
        <v>231</v>
      </c>
      <c r="C16737" s="76" t="s">
        <v>842</v>
      </c>
      <c r="D16737" t="s">
        <v>980</v>
      </c>
      <c r="E16737" s="82">
        <v>7.6</v>
      </c>
      <c r="F16737" t="s">
        <v>973</v>
      </c>
      <c r="G16737" s="83">
        <v>43615</v>
      </c>
      <c r="I16737">
        <v>2019</v>
      </c>
    </row>
    <row r="16738" spans="1:9" ht="14.45" customHeight="1" x14ac:dyDescent="0.25">
      <c r="A16738" t="s">
        <v>972</v>
      </c>
      <c r="B16738" t="s">
        <v>199</v>
      </c>
      <c r="C16738" s="76" t="s">
        <v>842</v>
      </c>
      <c r="D16738" t="s">
        <v>980</v>
      </c>
      <c r="E16738" s="82">
        <v>6</v>
      </c>
      <c r="F16738" t="s">
        <v>973</v>
      </c>
      <c r="G16738" s="83">
        <v>43696</v>
      </c>
      <c r="I16738">
        <v>2019</v>
      </c>
    </row>
    <row r="16739" spans="1:9" ht="14.45" customHeight="1" x14ac:dyDescent="0.25">
      <c r="A16739" t="s">
        <v>972</v>
      </c>
      <c r="B16739" t="s">
        <v>144</v>
      </c>
      <c r="C16739" s="76" t="s">
        <v>842</v>
      </c>
      <c r="D16739" t="s">
        <v>980</v>
      </c>
      <c r="E16739" s="82">
        <v>15</v>
      </c>
      <c r="F16739" t="s">
        <v>973</v>
      </c>
      <c r="G16739" s="83">
        <v>43615</v>
      </c>
      <c r="I16739">
        <v>2019</v>
      </c>
    </row>
    <row r="16740" spans="1:9" ht="14.45" customHeight="1" x14ac:dyDescent="0.25">
      <c r="A16740" t="s">
        <v>972</v>
      </c>
      <c r="B16740" t="s">
        <v>122</v>
      </c>
      <c r="C16740" s="76" t="s">
        <v>842</v>
      </c>
      <c r="D16740" t="s">
        <v>980</v>
      </c>
      <c r="E16740" s="82">
        <v>10</v>
      </c>
      <c r="F16740" t="s">
        <v>973</v>
      </c>
      <c r="G16740" s="83">
        <v>43721</v>
      </c>
      <c r="I16740">
        <v>2019</v>
      </c>
    </row>
    <row r="16741" spans="1:9" ht="14.45" customHeight="1" x14ac:dyDescent="0.25">
      <c r="A16741" t="s">
        <v>972</v>
      </c>
      <c r="B16741" t="s">
        <v>71</v>
      </c>
      <c r="C16741" s="76" t="s">
        <v>842</v>
      </c>
      <c r="D16741" t="s">
        <v>980</v>
      </c>
      <c r="E16741" s="82">
        <v>500</v>
      </c>
      <c r="F16741" t="s">
        <v>973</v>
      </c>
      <c r="G16741" s="83">
        <v>44175</v>
      </c>
      <c r="I16741">
        <v>2020</v>
      </c>
    </row>
    <row r="16742" spans="1:9" ht="14.45" customHeight="1" x14ac:dyDescent="0.25">
      <c r="A16742" t="s">
        <v>972</v>
      </c>
      <c r="B16742" t="s">
        <v>229</v>
      </c>
      <c r="C16742" s="76" t="s">
        <v>842</v>
      </c>
      <c r="D16742" t="s">
        <v>980</v>
      </c>
      <c r="E16742" s="82">
        <v>40</v>
      </c>
      <c r="F16742" t="s">
        <v>973</v>
      </c>
      <c r="G16742" s="83">
        <v>43817</v>
      </c>
      <c r="I16742">
        <v>2019</v>
      </c>
    </row>
    <row r="16743" spans="1:9" ht="14.45" customHeight="1" x14ac:dyDescent="0.25">
      <c r="A16743" t="s">
        <v>972</v>
      </c>
      <c r="B16743" t="s">
        <v>63</v>
      </c>
      <c r="C16743" s="76" t="s">
        <v>842</v>
      </c>
      <c r="D16743" t="s">
        <v>980</v>
      </c>
      <c r="E16743" s="82">
        <v>20</v>
      </c>
      <c r="F16743" t="s">
        <v>973</v>
      </c>
      <c r="G16743" s="83">
        <v>43637</v>
      </c>
      <c r="I16743">
        <v>2019</v>
      </c>
    </row>
    <row r="16744" spans="1:9" ht="14.45" customHeight="1" x14ac:dyDescent="0.25">
      <c r="A16744" t="s">
        <v>972</v>
      </c>
      <c r="B16744" t="s">
        <v>100</v>
      </c>
      <c r="C16744" s="76" t="s">
        <v>842</v>
      </c>
      <c r="D16744" t="s">
        <v>980</v>
      </c>
      <c r="E16744" s="82">
        <v>6</v>
      </c>
      <c r="F16744" t="s">
        <v>973</v>
      </c>
      <c r="G16744" s="83">
        <v>43584</v>
      </c>
      <c r="I16744">
        <v>2019</v>
      </c>
    </row>
    <row r="16745" spans="1:9" ht="14.45" customHeight="1" x14ac:dyDescent="0.25">
      <c r="A16745" t="s">
        <v>972</v>
      </c>
      <c r="B16745" t="s">
        <v>246</v>
      </c>
      <c r="C16745" s="76" t="s">
        <v>842</v>
      </c>
      <c r="D16745" t="s">
        <v>980</v>
      </c>
      <c r="E16745" s="82">
        <v>7.6</v>
      </c>
      <c r="F16745" t="s">
        <v>973</v>
      </c>
      <c r="G16745" s="83">
        <v>43630</v>
      </c>
      <c r="I16745">
        <v>2019</v>
      </c>
    </row>
    <row r="16746" spans="1:9" ht="14.45" customHeight="1" x14ac:dyDescent="0.25">
      <c r="A16746" t="s">
        <v>972</v>
      </c>
      <c r="B16746" t="s">
        <v>117</v>
      </c>
      <c r="C16746" s="76" t="s">
        <v>842</v>
      </c>
      <c r="D16746" t="s">
        <v>980</v>
      </c>
      <c r="E16746" s="82">
        <v>13.7</v>
      </c>
      <c r="F16746" t="s">
        <v>973</v>
      </c>
      <c r="G16746" s="83">
        <v>43728</v>
      </c>
      <c r="I16746">
        <v>2019</v>
      </c>
    </row>
    <row r="16747" spans="1:9" ht="14.45" customHeight="1" x14ac:dyDescent="0.25">
      <c r="A16747" t="s">
        <v>972</v>
      </c>
      <c r="B16747" t="s">
        <v>100</v>
      </c>
      <c r="C16747" s="76" t="s">
        <v>842</v>
      </c>
      <c r="D16747" t="s">
        <v>980</v>
      </c>
      <c r="E16747" s="82">
        <v>7.92</v>
      </c>
      <c r="F16747" t="s">
        <v>973</v>
      </c>
      <c r="G16747" s="83">
        <v>43609</v>
      </c>
      <c r="I16747">
        <v>2019</v>
      </c>
    </row>
    <row r="16748" spans="1:9" ht="14.45" customHeight="1" x14ac:dyDescent="0.25">
      <c r="A16748" t="s">
        <v>972</v>
      </c>
      <c r="B16748" t="s">
        <v>241</v>
      </c>
      <c r="C16748" s="76" t="s">
        <v>842</v>
      </c>
      <c r="D16748" t="s">
        <v>980</v>
      </c>
      <c r="E16748" s="82">
        <v>6</v>
      </c>
      <c r="F16748" t="s">
        <v>973</v>
      </c>
      <c r="G16748" s="83">
        <v>43602</v>
      </c>
      <c r="I16748">
        <v>2019</v>
      </c>
    </row>
    <row r="16749" spans="1:9" ht="14.45" customHeight="1" x14ac:dyDescent="0.25">
      <c r="A16749" t="s">
        <v>972</v>
      </c>
      <c r="B16749" t="s">
        <v>218</v>
      </c>
      <c r="C16749" s="76" t="s">
        <v>842</v>
      </c>
      <c r="D16749" t="s">
        <v>980</v>
      </c>
      <c r="E16749" s="82">
        <v>5</v>
      </c>
      <c r="F16749" t="s">
        <v>973</v>
      </c>
      <c r="G16749" s="83">
        <v>43627</v>
      </c>
      <c r="I16749">
        <v>2019</v>
      </c>
    </row>
    <row r="16750" spans="1:9" ht="14.45" customHeight="1" x14ac:dyDescent="0.25">
      <c r="A16750" t="s">
        <v>972</v>
      </c>
      <c r="B16750" t="s">
        <v>247</v>
      </c>
      <c r="C16750" s="76" t="s">
        <v>842</v>
      </c>
      <c r="D16750" t="s">
        <v>980</v>
      </c>
      <c r="E16750" s="82">
        <v>10</v>
      </c>
      <c r="F16750" t="s">
        <v>973</v>
      </c>
      <c r="G16750" s="83">
        <v>43629</v>
      </c>
      <c r="I16750">
        <v>2019</v>
      </c>
    </row>
    <row r="16751" spans="1:9" ht="14.45" customHeight="1" x14ac:dyDescent="0.25">
      <c r="A16751" t="s">
        <v>972</v>
      </c>
      <c r="B16751" t="s">
        <v>97</v>
      </c>
      <c r="C16751" s="76" t="s">
        <v>842</v>
      </c>
      <c r="D16751" t="s">
        <v>980</v>
      </c>
      <c r="E16751" s="82">
        <v>3.5</v>
      </c>
      <c r="F16751" t="s">
        <v>973</v>
      </c>
      <c r="G16751" s="83">
        <v>43943</v>
      </c>
      <c r="I16751">
        <v>2020</v>
      </c>
    </row>
    <row r="16752" spans="1:9" ht="14.45" customHeight="1" x14ac:dyDescent="0.25">
      <c r="A16752" t="s">
        <v>972</v>
      </c>
      <c r="B16752" t="s">
        <v>252</v>
      </c>
      <c r="C16752" s="76" t="s">
        <v>842</v>
      </c>
      <c r="D16752" t="s">
        <v>980</v>
      </c>
      <c r="E16752" s="82">
        <v>7.6</v>
      </c>
      <c r="F16752" t="s">
        <v>973</v>
      </c>
      <c r="G16752" s="83">
        <v>43692</v>
      </c>
      <c r="I16752">
        <v>2019</v>
      </c>
    </row>
    <row r="16753" spans="1:9" ht="14.45" customHeight="1" x14ac:dyDescent="0.25">
      <c r="A16753" t="s">
        <v>972</v>
      </c>
      <c r="B16753" t="s">
        <v>101</v>
      </c>
      <c r="C16753" s="76" t="s">
        <v>842</v>
      </c>
      <c r="D16753" t="s">
        <v>980</v>
      </c>
      <c r="E16753" s="82">
        <v>10</v>
      </c>
      <c r="F16753" t="s">
        <v>973</v>
      </c>
      <c r="G16753" s="83">
        <v>43672</v>
      </c>
      <c r="I16753">
        <v>2019</v>
      </c>
    </row>
    <row r="16754" spans="1:9" ht="14.45" customHeight="1" x14ac:dyDescent="0.25">
      <c r="A16754" t="s">
        <v>972</v>
      </c>
      <c r="B16754" t="s">
        <v>171</v>
      </c>
      <c r="C16754" s="76" t="s">
        <v>842</v>
      </c>
      <c r="D16754" t="s">
        <v>980</v>
      </c>
      <c r="E16754" s="82">
        <v>7.6</v>
      </c>
      <c r="F16754" t="s">
        <v>973</v>
      </c>
      <c r="G16754" s="83">
        <v>43588</v>
      </c>
      <c r="I16754">
        <v>2019</v>
      </c>
    </row>
    <row r="16755" spans="1:9" ht="14.45" customHeight="1" x14ac:dyDescent="0.25">
      <c r="A16755" t="s">
        <v>972</v>
      </c>
      <c r="B16755" t="s">
        <v>240</v>
      </c>
      <c r="C16755" s="76" t="s">
        <v>842</v>
      </c>
      <c r="D16755" t="s">
        <v>980</v>
      </c>
      <c r="E16755" s="82">
        <v>6</v>
      </c>
      <c r="F16755" t="s">
        <v>973</v>
      </c>
      <c r="G16755" s="83">
        <v>43587</v>
      </c>
      <c r="I16755">
        <v>2019</v>
      </c>
    </row>
    <row r="16756" spans="1:9" ht="14.45" customHeight="1" x14ac:dyDescent="0.25">
      <c r="A16756" t="s">
        <v>972</v>
      </c>
      <c r="B16756" t="s">
        <v>103</v>
      </c>
      <c r="C16756" s="76" t="s">
        <v>842</v>
      </c>
      <c r="D16756" t="s">
        <v>980</v>
      </c>
      <c r="E16756" s="82">
        <v>10</v>
      </c>
      <c r="F16756" t="s">
        <v>973</v>
      </c>
      <c r="G16756" s="83">
        <v>43693</v>
      </c>
      <c r="I16756">
        <v>2019</v>
      </c>
    </row>
    <row r="16757" spans="1:9" ht="14.45" customHeight="1" x14ac:dyDescent="0.25">
      <c r="A16757" t="s">
        <v>972</v>
      </c>
      <c r="B16757" t="s">
        <v>232</v>
      </c>
      <c r="C16757" s="76" t="s">
        <v>842</v>
      </c>
      <c r="D16757" t="s">
        <v>980</v>
      </c>
      <c r="E16757" s="82">
        <v>8.32</v>
      </c>
      <c r="F16757" t="s">
        <v>973</v>
      </c>
      <c r="G16757" s="83">
        <v>43615</v>
      </c>
      <c r="I16757">
        <v>2019</v>
      </c>
    </row>
    <row r="16758" spans="1:9" ht="14.45" customHeight="1" x14ac:dyDescent="0.25">
      <c r="A16758" t="s">
        <v>972</v>
      </c>
      <c r="B16758" t="s">
        <v>71</v>
      </c>
      <c r="C16758" s="76" t="s">
        <v>842</v>
      </c>
      <c r="D16758" t="s">
        <v>980</v>
      </c>
      <c r="E16758" s="82">
        <v>9.6</v>
      </c>
      <c r="F16758" t="s">
        <v>973</v>
      </c>
      <c r="G16758" s="83">
        <v>43584</v>
      </c>
      <c r="I16758">
        <v>2019</v>
      </c>
    </row>
    <row r="16759" spans="1:9" ht="14.45" customHeight="1" x14ac:dyDescent="0.25">
      <c r="A16759" t="s">
        <v>972</v>
      </c>
      <c r="B16759" t="s">
        <v>199</v>
      </c>
      <c r="C16759" s="76" t="s">
        <v>842</v>
      </c>
      <c r="D16759" t="s">
        <v>980</v>
      </c>
      <c r="E16759" s="82">
        <v>6</v>
      </c>
      <c r="F16759" t="s">
        <v>973</v>
      </c>
      <c r="G16759" s="83">
        <v>43684</v>
      </c>
      <c r="I16759">
        <v>2019</v>
      </c>
    </row>
    <row r="16760" spans="1:9" x14ac:dyDescent="0.25">
      <c r="A16760" t="s">
        <v>972</v>
      </c>
      <c r="B16760" t="s">
        <v>180</v>
      </c>
      <c r="C16760" s="76" t="s">
        <v>842</v>
      </c>
      <c r="D16760" t="s">
        <v>980</v>
      </c>
      <c r="E16760" s="82">
        <v>7.6</v>
      </c>
      <c r="F16760" t="s">
        <v>973</v>
      </c>
      <c r="G16760" s="83">
        <v>43588</v>
      </c>
      <c r="I16760">
        <v>2019</v>
      </c>
    </row>
    <row r="16761" spans="1:9" x14ac:dyDescent="0.25">
      <c r="A16761" t="s">
        <v>972</v>
      </c>
      <c r="B16761" t="s">
        <v>208</v>
      </c>
      <c r="C16761" s="76" t="s">
        <v>842</v>
      </c>
      <c r="D16761" t="s">
        <v>980</v>
      </c>
      <c r="E16761" s="82">
        <v>6</v>
      </c>
      <c r="F16761" t="s">
        <v>973</v>
      </c>
      <c r="G16761" s="83">
        <v>43682</v>
      </c>
      <c r="I16761">
        <v>2019</v>
      </c>
    </row>
    <row r="16762" spans="1:9" x14ac:dyDescent="0.25">
      <c r="A16762" t="s">
        <v>972</v>
      </c>
      <c r="B16762" t="s">
        <v>243</v>
      </c>
      <c r="C16762" s="76" t="s">
        <v>842</v>
      </c>
      <c r="D16762" t="s">
        <v>980</v>
      </c>
      <c r="E16762" s="82">
        <v>14.75</v>
      </c>
      <c r="F16762" t="s">
        <v>973</v>
      </c>
      <c r="G16762" s="83">
        <v>43804</v>
      </c>
      <c r="I16762">
        <v>2019</v>
      </c>
    </row>
    <row r="16763" spans="1:9" x14ac:dyDescent="0.25">
      <c r="A16763" t="s">
        <v>972</v>
      </c>
      <c r="B16763" t="s">
        <v>232</v>
      </c>
      <c r="C16763" s="76" t="s">
        <v>842</v>
      </c>
      <c r="D16763" t="s">
        <v>980</v>
      </c>
      <c r="E16763" s="82">
        <v>7.6</v>
      </c>
      <c r="F16763" t="s">
        <v>973</v>
      </c>
      <c r="G16763" s="83">
        <v>43634</v>
      </c>
      <c r="I16763">
        <v>2019</v>
      </c>
    </row>
    <row r="16764" spans="1:9" x14ac:dyDescent="0.25">
      <c r="A16764" t="s">
        <v>972</v>
      </c>
      <c r="B16764" t="s">
        <v>171</v>
      </c>
      <c r="C16764" s="76" t="s">
        <v>842</v>
      </c>
      <c r="D16764" t="s">
        <v>980</v>
      </c>
      <c r="E16764" s="82">
        <v>7.6</v>
      </c>
      <c r="F16764" t="s">
        <v>973</v>
      </c>
      <c r="G16764" s="83">
        <v>43595</v>
      </c>
      <c r="I16764">
        <v>2019</v>
      </c>
    </row>
    <row r="16765" spans="1:9" x14ac:dyDescent="0.25">
      <c r="A16765" t="s">
        <v>972</v>
      </c>
      <c r="B16765" t="s">
        <v>23</v>
      </c>
      <c r="C16765" s="76" t="s">
        <v>842</v>
      </c>
      <c r="D16765" t="s">
        <v>980</v>
      </c>
      <c r="E16765" s="82">
        <v>7.6</v>
      </c>
      <c r="F16765" t="s">
        <v>973</v>
      </c>
      <c r="G16765" s="83">
        <v>43584</v>
      </c>
      <c r="I16765">
        <v>2019</v>
      </c>
    </row>
    <row r="16766" spans="1:9" x14ac:dyDescent="0.25">
      <c r="A16766" t="s">
        <v>972</v>
      </c>
      <c r="B16766" t="s">
        <v>118</v>
      </c>
      <c r="C16766" s="76" t="s">
        <v>842</v>
      </c>
      <c r="D16766" t="s">
        <v>980</v>
      </c>
      <c r="E16766" s="82">
        <v>7.6</v>
      </c>
      <c r="F16766" t="s">
        <v>973</v>
      </c>
      <c r="G16766" s="83">
        <v>43629</v>
      </c>
      <c r="I16766">
        <v>2019</v>
      </c>
    </row>
    <row r="16767" spans="1:9" x14ac:dyDescent="0.25">
      <c r="A16767" t="s">
        <v>972</v>
      </c>
      <c r="B16767" t="s">
        <v>239</v>
      </c>
      <c r="C16767" s="76" t="s">
        <v>842</v>
      </c>
      <c r="D16767" t="s">
        <v>980</v>
      </c>
      <c r="E16767" s="82">
        <v>15</v>
      </c>
      <c r="F16767" t="s">
        <v>973</v>
      </c>
      <c r="G16767" s="83">
        <v>43588</v>
      </c>
      <c r="I16767">
        <v>2019</v>
      </c>
    </row>
    <row r="16768" spans="1:9" x14ac:dyDescent="0.25">
      <c r="A16768" t="s">
        <v>972</v>
      </c>
      <c r="B16768" t="s">
        <v>117</v>
      </c>
      <c r="C16768" s="76" t="s">
        <v>842</v>
      </c>
      <c r="D16768" t="s">
        <v>980</v>
      </c>
      <c r="E16768" s="82">
        <v>6</v>
      </c>
      <c r="F16768" t="s">
        <v>973</v>
      </c>
      <c r="G16768" s="83">
        <v>43661</v>
      </c>
      <c r="I16768">
        <v>2019</v>
      </c>
    </row>
    <row r="16769" spans="1:9" x14ac:dyDescent="0.25">
      <c r="A16769" t="s">
        <v>972</v>
      </c>
      <c r="B16769" t="s">
        <v>203</v>
      </c>
      <c r="C16769" s="76" t="s">
        <v>842</v>
      </c>
      <c r="D16769" t="s">
        <v>980</v>
      </c>
      <c r="E16769" s="82">
        <v>5.76</v>
      </c>
      <c r="F16769" t="s">
        <v>973</v>
      </c>
      <c r="G16769" s="83">
        <v>43731</v>
      </c>
      <c r="I16769">
        <v>2019</v>
      </c>
    </row>
    <row r="16770" spans="1:9" x14ac:dyDescent="0.25">
      <c r="A16770" t="s">
        <v>972</v>
      </c>
      <c r="B16770" t="s">
        <v>240</v>
      </c>
      <c r="C16770" s="76" t="s">
        <v>842</v>
      </c>
      <c r="D16770" t="s">
        <v>980</v>
      </c>
      <c r="E16770" s="82">
        <v>12.8</v>
      </c>
      <c r="F16770" t="s">
        <v>973</v>
      </c>
      <c r="G16770" s="83">
        <v>43746</v>
      </c>
      <c r="I16770">
        <v>2019</v>
      </c>
    </row>
    <row r="16771" spans="1:9" x14ac:dyDescent="0.25">
      <c r="A16771" t="s">
        <v>972</v>
      </c>
      <c r="B16771" t="s">
        <v>248</v>
      </c>
      <c r="C16771" s="76" t="s">
        <v>842</v>
      </c>
      <c r="D16771" t="s">
        <v>980</v>
      </c>
      <c r="E16771" s="82">
        <v>500</v>
      </c>
      <c r="F16771" t="s">
        <v>973</v>
      </c>
      <c r="G16771" s="83">
        <v>44179</v>
      </c>
      <c r="I16771">
        <v>2020</v>
      </c>
    </row>
    <row r="16772" spans="1:9" x14ac:dyDescent="0.25">
      <c r="A16772" t="s">
        <v>972</v>
      </c>
      <c r="B16772" t="s">
        <v>101</v>
      </c>
      <c r="C16772" s="76" t="s">
        <v>842</v>
      </c>
      <c r="D16772" t="s">
        <v>980</v>
      </c>
      <c r="E16772" s="82">
        <v>11.4</v>
      </c>
      <c r="F16772" t="s">
        <v>973</v>
      </c>
      <c r="G16772" s="83">
        <v>43656</v>
      </c>
      <c r="I16772">
        <v>2019</v>
      </c>
    </row>
    <row r="16773" spans="1:9" x14ac:dyDescent="0.25">
      <c r="A16773" t="s">
        <v>972</v>
      </c>
      <c r="B16773" t="s">
        <v>72</v>
      </c>
      <c r="C16773" s="76" t="s">
        <v>842</v>
      </c>
      <c r="D16773" t="s">
        <v>980</v>
      </c>
      <c r="E16773" s="82">
        <v>10</v>
      </c>
      <c r="F16773" t="s">
        <v>973</v>
      </c>
      <c r="G16773" s="83">
        <v>43588</v>
      </c>
      <c r="I16773">
        <v>2019</v>
      </c>
    </row>
    <row r="16774" spans="1:9" x14ac:dyDescent="0.25">
      <c r="A16774" t="s">
        <v>972</v>
      </c>
      <c r="B16774" t="s">
        <v>171</v>
      </c>
      <c r="C16774" s="76" t="s">
        <v>842</v>
      </c>
      <c r="D16774" t="s">
        <v>980</v>
      </c>
      <c r="E16774" s="82">
        <v>11.68</v>
      </c>
      <c r="F16774" t="s">
        <v>973</v>
      </c>
      <c r="G16774" s="83">
        <v>43903</v>
      </c>
      <c r="I16774">
        <v>2020</v>
      </c>
    </row>
    <row r="16775" spans="1:9" x14ac:dyDescent="0.25">
      <c r="A16775" t="s">
        <v>972</v>
      </c>
      <c r="B16775" t="s">
        <v>173</v>
      </c>
      <c r="C16775" s="76" t="s">
        <v>842</v>
      </c>
      <c r="D16775" t="s">
        <v>980</v>
      </c>
      <c r="E16775" s="82">
        <v>7.6</v>
      </c>
      <c r="F16775" t="s">
        <v>973</v>
      </c>
      <c r="G16775" s="83">
        <v>43601</v>
      </c>
      <c r="I16775">
        <v>2019</v>
      </c>
    </row>
    <row r="16776" spans="1:9" x14ac:dyDescent="0.25">
      <c r="A16776" t="s">
        <v>972</v>
      </c>
      <c r="B16776" t="s">
        <v>0</v>
      </c>
      <c r="C16776" s="76" t="s">
        <v>842</v>
      </c>
      <c r="D16776" t="s">
        <v>980</v>
      </c>
      <c r="E16776" s="82">
        <v>500</v>
      </c>
      <c r="F16776" t="s">
        <v>973</v>
      </c>
      <c r="G16776" s="83">
        <v>44109</v>
      </c>
      <c r="I16776">
        <v>2020</v>
      </c>
    </row>
    <row r="16777" spans="1:9" x14ac:dyDescent="0.25">
      <c r="A16777" t="s">
        <v>972</v>
      </c>
      <c r="B16777" t="s">
        <v>185</v>
      </c>
      <c r="C16777" s="76" t="s">
        <v>842</v>
      </c>
      <c r="D16777" t="s">
        <v>980</v>
      </c>
      <c r="E16777" s="82">
        <v>5</v>
      </c>
      <c r="F16777" t="s">
        <v>973</v>
      </c>
      <c r="G16777" s="83">
        <v>43670</v>
      </c>
      <c r="I16777">
        <v>2019</v>
      </c>
    </row>
    <row r="16778" spans="1:9" x14ac:dyDescent="0.25">
      <c r="A16778" t="s">
        <v>972</v>
      </c>
      <c r="B16778" t="s">
        <v>239</v>
      </c>
      <c r="C16778" s="76" t="s">
        <v>842</v>
      </c>
      <c r="D16778" t="s">
        <v>980</v>
      </c>
      <c r="E16778" s="82">
        <v>11.4</v>
      </c>
      <c r="F16778" t="s">
        <v>973</v>
      </c>
      <c r="G16778" s="83">
        <v>43747</v>
      </c>
      <c r="I16778">
        <v>2019</v>
      </c>
    </row>
    <row r="16779" spans="1:9" x14ac:dyDescent="0.25">
      <c r="A16779" t="s">
        <v>972</v>
      </c>
      <c r="B16779" t="s">
        <v>66</v>
      </c>
      <c r="C16779" s="76" t="s">
        <v>842</v>
      </c>
      <c r="D16779" t="s">
        <v>980</v>
      </c>
      <c r="E16779" s="82">
        <v>3.8</v>
      </c>
      <c r="F16779" t="s">
        <v>973</v>
      </c>
      <c r="G16779" s="83">
        <v>43591</v>
      </c>
      <c r="I16779">
        <v>2019</v>
      </c>
    </row>
    <row r="16780" spans="1:9" x14ac:dyDescent="0.25">
      <c r="A16780" t="s">
        <v>972</v>
      </c>
      <c r="B16780" t="s">
        <v>79</v>
      </c>
      <c r="C16780" s="76" t="s">
        <v>842</v>
      </c>
      <c r="D16780" t="s">
        <v>980</v>
      </c>
      <c r="E16780" s="82">
        <v>3.8</v>
      </c>
      <c r="F16780" t="s">
        <v>973</v>
      </c>
      <c r="G16780" s="83">
        <v>43707</v>
      </c>
      <c r="I16780">
        <v>2019</v>
      </c>
    </row>
    <row r="16781" spans="1:9" x14ac:dyDescent="0.25">
      <c r="A16781" t="s">
        <v>972</v>
      </c>
      <c r="B16781" t="s">
        <v>125</v>
      </c>
      <c r="C16781" s="76" t="s">
        <v>842</v>
      </c>
      <c r="D16781" t="s">
        <v>980</v>
      </c>
      <c r="E16781" s="82">
        <v>6</v>
      </c>
      <c r="F16781" t="s">
        <v>973</v>
      </c>
      <c r="G16781" s="83">
        <v>43619</v>
      </c>
      <c r="I16781">
        <v>2019</v>
      </c>
    </row>
    <row r="16782" spans="1:9" x14ac:dyDescent="0.25">
      <c r="A16782" t="s">
        <v>972</v>
      </c>
      <c r="B16782" t="s">
        <v>23</v>
      </c>
      <c r="C16782" s="76" t="s">
        <v>842</v>
      </c>
      <c r="D16782" t="s">
        <v>980</v>
      </c>
      <c r="E16782" s="82">
        <v>5</v>
      </c>
      <c r="F16782" t="s">
        <v>973</v>
      </c>
      <c r="G16782" s="83">
        <v>43623</v>
      </c>
      <c r="I16782">
        <v>2019</v>
      </c>
    </row>
    <row r="16783" spans="1:9" x14ac:dyDescent="0.25">
      <c r="A16783" t="s">
        <v>972</v>
      </c>
      <c r="B16783" t="s">
        <v>279</v>
      </c>
      <c r="C16783" s="76" t="s">
        <v>842</v>
      </c>
      <c r="D16783" t="s">
        <v>980</v>
      </c>
      <c r="E16783" s="82">
        <v>7.6</v>
      </c>
      <c r="F16783" t="s">
        <v>973</v>
      </c>
      <c r="G16783" s="83">
        <v>43636</v>
      </c>
      <c r="I16783">
        <v>2019</v>
      </c>
    </row>
    <row r="16784" spans="1:9" x14ac:dyDescent="0.25">
      <c r="A16784" t="s">
        <v>972</v>
      </c>
      <c r="B16784" t="s">
        <v>240</v>
      </c>
      <c r="C16784" s="76" t="s">
        <v>842</v>
      </c>
      <c r="D16784" t="s">
        <v>980</v>
      </c>
      <c r="E16784" s="82">
        <v>5.61</v>
      </c>
      <c r="F16784" t="s">
        <v>973</v>
      </c>
      <c r="G16784" s="83">
        <v>43619</v>
      </c>
      <c r="I16784">
        <v>2019</v>
      </c>
    </row>
    <row r="16785" spans="1:9" x14ac:dyDescent="0.25">
      <c r="A16785" t="s">
        <v>972</v>
      </c>
      <c r="B16785" t="s">
        <v>219</v>
      </c>
      <c r="C16785" s="76" t="s">
        <v>842</v>
      </c>
      <c r="D16785" t="s">
        <v>980</v>
      </c>
      <c r="E16785" s="82">
        <v>8.85</v>
      </c>
      <c r="F16785" t="s">
        <v>973</v>
      </c>
      <c r="G16785" s="83">
        <v>43678</v>
      </c>
      <c r="I16785">
        <v>2019</v>
      </c>
    </row>
    <row r="16786" spans="1:9" ht="14.45" customHeight="1" x14ac:dyDescent="0.25">
      <c r="A16786" t="s">
        <v>972</v>
      </c>
      <c r="B16786" t="s">
        <v>180</v>
      </c>
      <c r="C16786" s="76" t="s">
        <v>842</v>
      </c>
      <c r="D16786" t="s">
        <v>980</v>
      </c>
      <c r="E16786" s="82">
        <v>6</v>
      </c>
      <c r="F16786" t="s">
        <v>973</v>
      </c>
      <c r="G16786" s="83">
        <v>43588</v>
      </c>
      <c r="I16786">
        <v>2019</v>
      </c>
    </row>
    <row r="16787" spans="1:9" x14ac:dyDescent="0.25">
      <c r="A16787" t="s">
        <v>972</v>
      </c>
      <c r="B16787" t="s">
        <v>98</v>
      </c>
      <c r="C16787" s="76" t="s">
        <v>842</v>
      </c>
      <c r="D16787" t="s">
        <v>980</v>
      </c>
      <c r="E16787" s="82">
        <v>5</v>
      </c>
      <c r="F16787" t="s">
        <v>973</v>
      </c>
      <c r="G16787" s="83">
        <v>43668</v>
      </c>
      <c r="I16787">
        <v>2019</v>
      </c>
    </row>
    <row r="16788" spans="1:9" x14ac:dyDescent="0.25">
      <c r="A16788" t="s">
        <v>972</v>
      </c>
      <c r="B16788" t="s">
        <v>145</v>
      </c>
      <c r="C16788" s="76" t="s">
        <v>842</v>
      </c>
      <c r="D16788" t="s">
        <v>980</v>
      </c>
      <c r="E16788" s="82">
        <v>7.7</v>
      </c>
      <c r="F16788" t="s">
        <v>973</v>
      </c>
      <c r="G16788" s="83">
        <v>43609</v>
      </c>
      <c r="I16788">
        <v>2019</v>
      </c>
    </row>
    <row r="16789" spans="1:9" x14ac:dyDescent="0.25">
      <c r="A16789" t="s">
        <v>972</v>
      </c>
      <c r="B16789" t="s">
        <v>278</v>
      </c>
      <c r="C16789" s="76" t="s">
        <v>842</v>
      </c>
      <c r="D16789" t="s">
        <v>980</v>
      </c>
      <c r="E16789" s="82">
        <v>5</v>
      </c>
      <c r="F16789" t="s">
        <v>973</v>
      </c>
      <c r="G16789" s="83">
        <v>43615</v>
      </c>
      <c r="I16789">
        <v>2019</v>
      </c>
    </row>
    <row r="16790" spans="1:9" x14ac:dyDescent="0.25">
      <c r="A16790" t="s">
        <v>972</v>
      </c>
      <c r="B16790" t="s">
        <v>184</v>
      </c>
      <c r="C16790" s="76" t="s">
        <v>842</v>
      </c>
      <c r="D16790" t="s">
        <v>980</v>
      </c>
      <c r="E16790" s="82">
        <v>10</v>
      </c>
      <c r="F16790" t="s">
        <v>973</v>
      </c>
      <c r="G16790" s="83">
        <v>43661</v>
      </c>
      <c r="I16790">
        <v>2019</v>
      </c>
    </row>
    <row r="16791" spans="1:9" x14ac:dyDescent="0.25">
      <c r="A16791" t="s">
        <v>972</v>
      </c>
      <c r="B16791" t="s">
        <v>220</v>
      </c>
      <c r="C16791" s="76" t="s">
        <v>842</v>
      </c>
      <c r="D16791" t="s">
        <v>980</v>
      </c>
      <c r="E16791" s="82">
        <v>10.3</v>
      </c>
      <c r="F16791" t="s">
        <v>973</v>
      </c>
      <c r="G16791" s="83">
        <v>43648</v>
      </c>
      <c r="I16791">
        <v>2019</v>
      </c>
    </row>
    <row r="16792" spans="1:9" ht="14.45" customHeight="1" x14ac:dyDescent="0.25">
      <c r="A16792" t="s">
        <v>972</v>
      </c>
      <c r="B16792" t="s">
        <v>92</v>
      </c>
      <c r="C16792" s="76" t="s">
        <v>842</v>
      </c>
      <c r="D16792" t="s">
        <v>980</v>
      </c>
      <c r="E16792" s="82">
        <v>14.4</v>
      </c>
      <c r="F16792" t="s">
        <v>973</v>
      </c>
      <c r="G16792" s="83">
        <v>43637</v>
      </c>
      <c r="I16792">
        <v>2019</v>
      </c>
    </row>
    <row r="16793" spans="1:9" x14ac:dyDescent="0.25">
      <c r="A16793" t="s">
        <v>972</v>
      </c>
      <c r="B16793" t="s">
        <v>116</v>
      </c>
      <c r="C16793" s="76" t="s">
        <v>842</v>
      </c>
      <c r="D16793" t="s">
        <v>980</v>
      </c>
      <c r="E16793" s="82">
        <v>5</v>
      </c>
      <c r="F16793" t="s">
        <v>973</v>
      </c>
      <c r="G16793" s="83">
        <v>43627</v>
      </c>
      <c r="I16793">
        <v>2019</v>
      </c>
    </row>
    <row r="16794" spans="1:9" x14ac:dyDescent="0.25">
      <c r="A16794" t="s">
        <v>972</v>
      </c>
      <c r="B16794" t="s">
        <v>223</v>
      </c>
      <c r="C16794" s="76" t="s">
        <v>842</v>
      </c>
      <c r="D16794" t="s">
        <v>980</v>
      </c>
      <c r="E16794" s="82">
        <v>5</v>
      </c>
      <c r="F16794" t="s">
        <v>973</v>
      </c>
      <c r="G16794" s="83">
        <v>43637</v>
      </c>
      <c r="I16794">
        <v>2019</v>
      </c>
    </row>
    <row r="16795" spans="1:9" x14ac:dyDescent="0.25">
      <c r="A16795" t="s">
        <v>972</v>
      </c>
      <c r="B16795" t="s">
        <v>105</v>
      </c>
      <c r="C16795" s="76" t="s">
        <v>842</v>
      </c>
      <c r="D16795" t="s">
        <v>980</v>
      </c>
      <c r="E16795" s="82">
        <v>2.0299999999999998</v>
      </c>
      <c r="F16795" t="s">
        <v>973</v>
      </c>
      <c r="G16795" s="83">
        <v>43577</v>
      </c>
      <c r="I16795">
        <v>2019</v>
      </c>
    </row>
    <row r="16796" spans="1:9" x14ac:dyDescent="0.25">
      <c r="A16796" t="s">
        <v>972</v>
      </c>
      <c r="B16796" t="s">
        <v>249</v>
      </c>
      <c r="C16796" s="76" t="s">
        <v>842</v>
      </c>
      <c r="D16796" t="s">
        <v>980</v>
      </c>
      <c r="E16796" s="82">
        <v>66.599999999999994</v>
      </c>
      <c r="F16796" t="s">
        <v>973</v>
      </c>
      <c r="G16796" s="83">
        <v>43782</v>
      </c>
      <c r="I16796">
        <v>2019</v>
      </c>
    </row>
    <row r="16797" spans="1:9" x14ac:dyDescent="0.25">
      <c r="A16797" t="s">
        <v>972</v>
      </c>
      <c r="B16797" t="s">
        <v>248</v>
      </c>
      <c r="C16797" s="76" t="s">
        <v>842</v>
      </c>
      <c r="D16797" t="s">
        <v>980</v>
      </c>
      <c r="E16797" s="82">
        <v>7.6</v>
      </c>
      <c r="F16797" t="s">
        <v>973</v>
      </c>
      <c r="G16797" s="83">
        <v>43679</v>
      </c>
      <c r="I16797">
        <v>2019</v>
      </c>
    </row>
    <row r="16798" spans="1:9" x14ac:dyDescent="0.25">
      <c r="A16798" t="s">
        <v>972</v>
      </c>
      <c r="B16798" t="s">
        <v>106</v>
      </c>
      <c r="C16798" s="76" t="s">
        <v>842</v>
      </c>
      <c r="D16798" t="s">
        <v>980</v>
      </c>
      <c r="E16798" s="82">
        <v>7.35</v>
      </c>
      <c r="F16798" t="s">
        <v>973</v>
      </c>
      <c r="G16798" s="83">
        <v>43907</v>
      </c>
      <c r="I16798">
        <v>2020</v>
      </c>
    </row>
    <row r="16799" spans="1:9" x14ac:dyDescent="0.25">
      <c r="A16799" t="s">
        <v>972</v>
      </c>
      <c r="B16799" t="s">
        <v>147</v>
      </c>
      <c r="C16799" s="76" t="s">
        <v>842</v>
      </c>
      <c r="D16799" t="s">
        <v>980</v>
      </c>
      <c r="E16799" s="82">
        <v>3.8</v>
      </c>
      <c r="F16799" t="s">
        <v>973</v>
      </c>
      <c r="G16799" s="83">
        <v>43620</v>
      </c>
      <c r="I16799">
        <v>2019</v>
      </c>
    </row>
    <row r="16800" spans="1:9" x14ac:dyDescent="0.25">
      <c r="A16800" t="s">
        <v>972</v>
      </c>
      <c r="B16800" t="s">
        <v>249</v>
      </c>
      <c r="C16800" s="76" t="s">
        <v>842</v>
      </c>
      <c r="D16800" t="s">
        <v>980</v>
      </c>
      <c r="E16800" s="82">
        <v>11.4</v>
      </c>
      <c r="F16800" t="s">
        <v>973</v>
      </c>
      <c r="G16800" s="83">
        <v>43634</v>
      </c>
      <c r="I16800">
        <v>2019</v>
      </c>
    </row>
    <row r="16801" spans="1:9" x14ac:dyDescent="0.25">
      <c r="A16801" t="s">
        <v>972</v>
      </c>
      <c r="B16801" t="s">
        <v>105</v>
      </c>
      <c r="C16801" s="76" t="s">
        <v>842</v>
      </c>
      <c r="D16801" t="s">
        <v>980</v>
      </c>
      <c r="E16801" s="82">
        <v>5</v>
      </c>
      <c r="F16801" t="s">
        <v>973</v>
      </c>
      <c r="G16801" s="83">
        <v>43626</v>
      </c>
      <c r="I16801">
        <v>2019</v>
      </c>
    </row>
    <row r="16802" spans="1:9" x14ac:dyDescent="0.25">
      <c r="A16802" t="s">
        <v>972</v>
      </c>
      <c r="B16802" t="s">
        <v>122</v>
      </c>
      <c r="C16802" s="76" t="s">
        <v>842</v>
      </c>
      <c r="D16802" t="s">
        <v>980</v>
      </c>
      <c r="E16802" s="82">
        <v>10</v>
      </c>
      <c r="F16802" t="s">
        <v>973</v>
      </c>
      <c r="G16802" s="83">
        <v>43696</v>
      </c>
      <c r="I16802">
        <v>2019</v>
      </c>
    </row>
    <row r="16803" spans="1:9" x14ac:dyDescent="0.25">
      <c r="A16803" t="s">
        <v>972</v>
      </c>
      <c r="B16803" t="s">
        <v>241</v>
      </c>
      <c r="C16803" s="76" t="s">
        <v>842</v>
      </c>
      <c r="D16803" t="s">
        <v>980</v>
      </c>
      <c r="E16803" s="82">
        <v>5</v>
      </c>
      <c r="F16803" t="s">
        <v>973</v>
      </c>
      <c r="G16803" s="83">
        <v>43656</v>
      </c>
      <c r="I16803">
        <v>2019</v>
      </c>
    </row>
    <row r="16804" spans="1:9" x14ac:dyDescent="0.25">
      <c r="A16804" t="s">
        <v>972</v>
      </c>
      <c r="B16804" t="s">
        <v>213</v>
      </c>
      <c r="C16804" s="76" t="s">
        <v>842</v>
      </c>
      <c r="D16804" t="s">
        <v>980</v>
      </c>
      <c r="E16804" s="82">
        <v>5</v>
      </c>
      <c r="F16804" t="s">
        <v>973</v>
      </c>
      <c r="G16804" s="83">
        <v>43621</v>
      </c>
      <c r="I16804">
        <v>2019</v>
      </c>
    </row>
    <row r="16805" spans="1:9" x14ac:dyDescent="0.25">
      <c r="A16805" t="s">
        <v>972</v>
      </c>
      <c r="B16805" t="s">
        <v>103</v>
      </c>
      <c r="C16805" s="76" t="s">
        <v>842</v>
      </c>
      <c r="D16805" t="s">
        <v>980</v>
      </c>
      <c r="E16805" s="82">
        <v>8.32</v>
      </c>
      <c r="F16805" t="s">
        <v>973</v>
      </c>
      <c r="G16805" s="83">
        <v>43609</v>
      </c>
      <c r="I16805">
        <v>2019</v>
      </c>
    </row>
    <row r="16806" spans="1:9" x14ac:dyDescent="0.25">
      <c r="A16806" t="s">
        <v>972</v>
      </c>
      <c r="B16806" t="s">
        <v>127</v>
      </c>
      <c r="C16806" s="76" t="s">
        <v>842</v>
      </c>
      <c r="D16806" t="s">
        <v>980</v>
      </c>
      <c r="E16806" s="82">
        <v>5</v>
      </c>
      <c r="F16806" t="s">
        <v>973</v>
      </c>
      <c r="G16806" s="83">
        <v>43648</v>
      </c>
      <c r="I16806">
        <v>2019</v>
      </c>
    </row>
    <row r="16807" spans="1:9" x14ac:dyDescent="0.25">
      <c r="A16807" t="s">
        <v>972</v>
      </c>
      <c r="B16807" t="s">
        <v>249</v>
      </c>
      <c r="C16807" s="76" t="s">
        <v>842</v>
      </c>
      <c r="D16807" t="s">
        <v>980</v>
      </c>
      <c r="E16807" s="82">
        <v>78</v>
      </c>
      <c r="F16807" t="s">
        <v>973</v>
      </c>
      <c r="G16807" s="83">
        <v>44158</v>
      </c>
      <c r="I16807">
        <v>2020</v>
      </c>
    </row>
    <row r="16808" spans="1:9" x14ac:dyDescent="0.25">
      <c r="A16808" t="s">
        <v>972</v>
      </c>
      <c r="B16808" t="s">
        <v>254</v>
      </c>
      <c r="C16808" s="76" t="s">
        <v>842</v>
      </c>
      <c r="D16808" t="s">
        <v>980</v>
      </c>
      <c r="E16808" s="82">
        <v>133.19999999999999</v>
      </c>
      <c r="F16808" t="s">
        <v>973</v>
      </c>
      <c r="G16808" s="83">
        <v>43691</v>
      </c>
      <c r="I16808">
        <v>2019</v>
      </c>
    </row>
    <row r="16809" spans="1:9" x14ac:dyDescent="0.25">
      <c r="A16809" t="s">
        <v>972</v>
      </c>
      <c r="B16809" t="s">
        <v>105</v>
      </c>
      <c r="C16809" s="76" t="s">
        <v>842</v>
      </c>
      <c r="D16809" t="s">
        <v>980</v>
      </c>
      <c r="E16809" s="82">
        <v>5</v>
      </c>
      <c r="F16809" t="s">
        <v>973</v>
      </c>
      <c r="G16809" s="83">
        <v>43630</v>
      </c>
      <c r="I16809">
        <v>2019</v>
      </c>
    </row>
    <row r="16810" spans="1:9" x14ac:dyDescent="0.25">
      <c r="A16810" t="s">
        <v>972</v>
      </c>
      <c r="B16810" t="s">
        <v>11</v>
      </c>
      <c r="C16810" s="76" t="s">
        <v>842</v>
      </c>
      <c r="D16810" t="s">
        <v>980</v>
      </c>
      <c r="E16810" s="82">
        <v>5</v>
      </c>
      <c r="F16810" t="s">
        <v>973</v>
      </c>
      <c r="G16810" s="83">
        <v>43598</v>
      </c>
      <c r="I16810">
        <v>2019</v>
      </c>
    </row>
    <row r="16811" spans="1:9" x14ac:dyDescent="0.25">
      <c r="A16811" t="s">
        <v>972</v>
      </c>
      <c r="B16811" t="s">
        <v>124</v>
      </c>
      <c r="C16811" s="76" t="s">
        <v>842</v>
      </c>
      <c r="D16811" t="s">
        <v>980</v>
      </c>
      <c r="E16811" s="82">
        <v>7</v>
      </c>
      <c r="F16811" t="s">
        <v>973</v>
      </c>
      <c r="G16811" s="83">
        <v>43675</v>
      </c>
      <c r="I16811">
        <v>2019</v>
      </c>
    </row>
    <row r="16812" spans="1:9" x14ac:dyDescent="0.25">
      <c r="A16812" t="s">
        <v>972</v>
      </c>
      <c r="B16812" t="s">
        <v>95</v>
      </c>
      <c r="C16812" s="76" t="s">
        <v>842</v>
      </c>
      <c r="D16812" t="s">
        <v>980</v>
      </c>
      <c r="E16812" s="82">
        <v>5</v>
      </c>
      <c r="F16812" t="s">
        <v>973</v>
      </c>
      <c r="G16812" s="83">
        <v>43614</v>
      </c>
      <c r="I16812">
        <v>2019</v>
      </c>
    </row>
    <row r="16813" spans="1:9" x14ac:dyDescent="0.25">
      <c r="A16813" t="s">
        <v>972</v>
      </c>
      <c r="B16813" t="s">
        <v>115</v>
      </c>
      <c r="C16813" s="76" t="s">
        <v>842</v>
      </c>
      <c r="D16813" t="s">
        <v>980</v>
      </c>
      <c r="E16813" s="82">
        <v>7.6</v>
      </c>
      <c r="F16813" t="s">
        <v>973</v>
      </c>
      <c r="G16813" s="83">
        <v>43684</v>
      </c>
      <c r="I16813">
        <v>2019</v>
      </c>
    </row>
    <row r="16814" spans="1:9" x14ac:dyDescent="0.25">
      <c r="A16814" t="s">
        <v>972</v>
      </c>
      <c r="B16814" t="s">
        <v>230</v>
      </c>
      <c r="C16814" s="76" t="s">
        <v>842</v>
      </c>
      <c r="D16814" t="s">
        <v>980</v>
      </c>
      <c r="E16814" s="82">
        <v>10.6</v>
      </c>
      <c r="F16814" t="s">
        <v>973</v>
      </c>
      <c r="G16814" s="83">
        <v>44082</v>
      </c>
      <c r="I16814">
        <v>2020</v>
      </c>
    </row>
    <row r="16815" spans="1:9" x14ac:dyDescent="0.25">
      <c r="A16815" t="s">
        <v>972</v>
      </c>
      <c r="B16815" t="s">
        <v>2</v>
      </c>
      <c r="C16815" s="76" t="s">
        <v>842</v>
      </c>
      <c r="D16815" t="s">
        <v>980</v>
      </c>
      <c r="E16815" s="82">
        <v>10</v>
      </c>
      <c r="F16815" t="s">
        <v>973</v>
      </c>
      <c r="G16815" s="83">
        <v>43608</v>
      </c>
      <c r="I16815">
        <v>2019</v>
      </c>
    </row>
    <row r="16816" spans="1:9" x14ac:dyDescent="0.25">
      <c r="A16816" t="s">
        <v>972</v>
      </c>
      <c r="B16816" t="s">
        <v>235</v>
      </c>
      <c r="C16816" s="76" t="s">
        <v>842</v>
      </c>
      <c r="D16816" t="s">
        <v>980</v>
      </c>
      <c r="E16816" s="82">
        <v>7.6</v>
      </c>
      <c r="F16816" t="s">
        <v>973</v>
      </c>
      <c r="G16816" s="83">
        <v>43662</v>
      </c>
      <c r="I16816">
        <v>2019</v>
      </c>
    </row>
    <row r="16817" spans="1:9" x14ac:dyDescent="0.25">
      <c r="A16817" t="s">
        <v>972</v>
      </c>
      <c r="B16817" t="s">
        <v>139</v>
      </c>
      <c r="C16817" s="76" t="s">
        <v>842</v>
      </c>
      <c r="D16817" t="s">
        <v>980</v>
      </c>
      <c r="E16817" s="82">
        <v>7.6</v>
      </c>
      <c r="F16817" t="s">
        <v>973</v>
      </c>
      <c r="G16817" s="83">
        <v>43614</v>
      </c>
      <c r="I16817">
        <v>2019</v>
      </c>
    </row>
    <row r="16818" spans="1:9" x14ac:dyDescent="0.25">
      <c r="A16818" t="s">
        <v>972</v>
      </c>
      <c r="B16818" t="s">
        <v>116</v>
      </c>
      <c r="C16818" s="76" t="s">
        <v>842</v>
      </c>
      <c r="D16818" t="s">
        <v>980</v>
      </c>
      <c r="E16818" s="82">
        <v>3</v>
      </c>
      <c r="F16818" t="s">
        <v>973</v>
      </c>
      <c r="G16818" s="83">
        <v>43615</v>
      </c>
      <c r="I16818">
        <v>2019</v>
      </c>
    </row>
    <row r="16819" spans="1:9" x14ac:dyDescent="0.25">
      <c r="A16819" t="s">
        <v>972</v>
      </c>
      <c r="B16819" t="s">
        <v>172</v>
      </c>
      <c r="C16819" s="76" t="s">
        <v>842</v>
      </c>
      <c r="D16819" t="s">
        <v>980</v>
      </c>
      <c r="E16819" s="82">
        <v>6</v>
      </c>
      <c r="F16819" t="s">
        <v>973</v>
      </c>
      <c r="G16819" s="83">
        <v>43719</v>
      </c>
      <c r="I16819">
        <v>2019</v>
      </c>
    </row>
    <row r="16820" spans="1:9" x14ac:dyDescent="0.25">
      <c r="A16820" t="s">
        <v>972</v>
      </c>
      <c r="B16820" t="s">
        <v>249</v>
      </c>
      <c r="C16820" s="76" t="s">
        <v>842</v>
      </c>
      <c r="D16820" t="s">
        <v>980</v>
      </c>
      <c r="E16820" s="82">
        <v>11.4</v>
      </c>
      <c r="F16820" t="s">
        <v>973</v>
      </c>
      <c r="G16820" s="83">
        <v>43720</v>
      </c>
      <c r="I16820">
        <v>2019</v>
      </c>
    </row>
    <row r="16821" spans="1:9" x14ac:dyDescent="0.25">
      <c r="A16821" t="s">
        <v>972</v>
      </c>
      <c r="B16821" t="s">
        <v>181</v>
      </c>
      <c r="C16821" s="76" t="s">
        <v>842</v>
      </c>
      <c r="D16821" t="s">
        <v>980</v>
      </c>
      <c r="E16821" s="82">
        <v>10</v>
      </c>
      <c r="F16821" t="s">
        <v>973</v>
      </c>
      <c r="G16821" s="83">
        <v>43615</v>
      </c>
      <c r="I16821">
        <v>2019</v>
      </c>
    </row>
    <row r="16822" spans="1:9" x14ac:dyDescent="0.25">
      <c r="A16822" t="s">
        <v>972</v>
      </c>
      <c r="B16822" t="s">
        <v>248</v>
      </c>
      <c r="C16822" s="76" t="s">
        <v>842</v>
      </c>
      <c r="D16822" t="s">
        <v>980</v>
      </c>
      <c r="E16822" s="82">
        <v>7.6</v>
      </c>
      <c r="F16822" t="s">
        <v>973</v>
      </c>
      <c r="G16822" s="83">
        <v>43600</v>
      </c>
      <c r="I16822">
        <v>2019</v>
      </c>
    </row>
    <row r="16823" spans="1:9" x14ac:dyDescent="0.25">
      <c r="A16823" t="s">
        <v>972</v>
      </c>
      <c r="B16823" t="s">
        <v>208</v>
      </c>
      <c r="C16823" s="76" t="s">
        <v>842</v>
      </c>
      <c r="D16823" t="s">
        <v>980</v>
      </c>
      <c r="E16823" s="82">
        <v>500</v>
      </c>
      <c r="F16823" t="s">
        <v>973</v>
      </c>
      <c r="G16823" s="83">
        <v>44341</v>
      </c>
      <c r="I16823">
        <v>2021</v>
      </c>
    </row>
    <row r="16824" spans="1:9" x14ac:dyDescent="0.25">
      <c r="A16824" t="s">
        <v>972</v>
      </c>
      <c r="B16824" t="s">
        <v>92</v>
      </c>
      <c r="C16824" s="76" t="s">
        <v>842</v>
      </c>
      <c r="D16824" t="s">
        <v>980</v>
      </c>
      <c r="E16824" s="82">
        <v>5</v>
      </c>
      <c r="F16824" t="s">
        <v>973</v>
      </c>
      <c r="G16824" s="83">
        <v>43637</v>
      </c>
      <c r="I16824">
        <v>2019</v>
      </c>
    </row>
    <row r="16825" spans="1:9" x14ac:dyDescent="0.25">
      <c r="A16825" t="s">
        <v>972</v>
      </c>
      <c r="B16825" t="s">
        <v>199</v>
      </c>
      <c r="C16825" s="76" t="s">
        <v>842</v>
      </c>
      <c r="D16825" t="s">
        <v>980</v>
      </c>
      <c r="E16825" s="82">
        <v>3.8</v>
      </c>
      <c r="F16825" t="s">
        <v>973</v>
      </c>
      <c r="G16825" s="83">
        <v>43626</v>
      </c>
      <c r="I16825">
        <v>2019</v>
      </c>
    </row>
    <row r="16826" spans="1:9" x14ac:dyDescent="0.25">
      <c r="A16826" t="s">
        <v>972</v>
      </c>
      <c r="B16826" t="s">
        <v>232</v>
      </c>
      <c r="C16826" s="76" t="s">
        <v>842</v>
      </c>
      <c r="D16826" t="s">
        <v>980</v>
      </c>
      <c r="E16826" s="82">
        <v>5</v>
      </c>
      <c r="F16826" t="s">
        <v>973</v>
      </c>
      <c r="G16826" s="83">
        <v>43602</v>
      </c>
      <c r="I16826">
        <v>2019</v>
      </c>
    </row>
    <row r="16827" spans="1:9" x14ac:dyDescent="0.25">
      <c r="A16827" t="s">
        <v>972</v>
      </c>
      <c r="B16827" t="s">
        <v>78</v>
      </c>
      <c r="C16827" s="76" t="s">
        <v>842</v>
      </c>
      <c r="D16827" t="s">
        <v>980</v>
      </c>
      <c r="E16827" s="82">
        <v>2.25</v>
      </c>
      <c r="F16827" t="s">
        <v>973</v>
      </c>
      <c r="G16827" s="83">
        <v>43627</v>
      </c>
      <c r="I16827">
        <v>2019</v>
      </c>
    </row>
    <row r="16828" spans="1:9" x14ac:dyDescent="0.25">
      <c r="A16828" t="s">
        <v>972</v>
      </c>
      <c r="B16828" t="s">
        <v>177</v>
      </c>
      <c r="C16828" s="76" t="s">
        <v>842</v>
      </c>
      <c r="D16828" t="s">
        <v>980</v>
      </c>
      <c r="E16828" s="82">
        <v>10</v>
      </c>
      <c r="F16828" t="s">
        <v>973</v>
      </c>
      <c r="G16828" s="83">
        <v>43692</v>
      </c>
      <c r="I16828">
        <v>2019</v>
      </c>
    </row>
    <row r="16829" spans="1:9" x14ac:dyDescent="0.25">
      <c r="A16829" t="s">
        <v>972</v>
      </c>
      <c r="B16829" t="s">
        <v>136</v>
      </c>
      <c r="C16829" s="76" t="s">
        <v>842</v>
      </c>
      <c r="D16829" t="s">
        <v>980</v>
      </c>
      <c r="E16829" s="82">
        <v>5</v>
      </c>
      <c r="F16829" t="s">
        <v>973</v>
      </c>
      <c r="G16829" s="83">
        <v>43658</v>
      </c>
      <c r="I16829">
        <v>2019</v>
      </c>
    </row>
    <row r="16830" spans="1:9" x14ac:dyDescent="0.25">
      <c r="A16830" t="s">
        <v>972</v>
      </c>
      <c r="B16830" t="s">
        <v>63</v>
      </c>
      <c r="C16830" s="76" t="s">
        <v>842</v>
      </c>
      <c r="D16830" t="s">
        <v>980</v>
      </c>
      <c r="E16830" s="82">
        <v>6</v>
      </c>
      <c r="F16830" t="s">
        <v>973</v>
      </c>
      <c r="G16830" s="83">
        <v>43620</v>
      </c>
      <c r="I16830">
        <v>2019</v>
      </c>
    </row>
    <row r="16831" spans="1:9" x14ac:dyDescent="0.25">
      <c r="A16831" t="s">
        <v>972</v>
      </c>
      <c r="B16831" t="s">
        <v>91</v>
      </c>
      <c r="C16831" s="76" t="s">
        <v>842</v>
      </c>
      <c r="D16831" t="s">
        <v>980</v>
      </c>
      <c r="E16831" s="82">
        <v>15</v>
      </c>
      <c r="F16831" t="s">
        <v>973</v>
      </c>
      <c r="G16831" s="83">
        <v>43761</v>
      </c>
      <c r="I16831">
        <v>2019</v>
      </c>
    </row>
    <row r="16832" spans="1:9" x14ac:dyDescent="0.25">
      <c r="A16832" t="s">
        <v>972</v>
      </c>
      <c r="B16832" t="s">
        <v>187</v>
      </c>
      <c r="C16832" s="76" t="s">
        <v>842</v>
      </c>
      <c r="D16832" t="s">
        <v>980</v>
      </c>
      <c r="E16832" s="82">
        <v>15</v>
      </c>
      <c r="F16832" t="s">
        <v>973</v>
      </c>
      <c r="G16832" s="83">
        <v>43587</v>
      </c>
      <c r="I16832">
        <v>2019</v>
      </c>
    </row>
    <row r="16833" spans="1:9" x14ac:dyDescent="0.25">
      <c r="A16833" t="s">
        <v>972</v>
      </c>
      <c r="B16833" t="s">
        <v>248</v>
      </c>
      <c r="C16833" s="76" t="s">
        <v>842</v>
      </c>
      <c r="D16833" t="s">
        <v>980</v>
      </c>
      <c r="E16833" s="82">
        <v>10.56</v>
      </c>
      <c r="F16833" t="s">
        <v>973</v>
      </c>
      <c r="G16833" s="83">
        <v>43657</v>
      </c>
      <c r="I16833">
        <v>2019</v>
      </c>
    </row>
    <row r="16834" spans="1:9" x14ac:dyDescent="0.25">
      <c r="A16834" t="s">
        <v>972</v>
      </c>
      <c r="B16834" t="s">
        <v>214</v>
      </c>
      <c r="C16834" s="76" t="s">
        <v>842</v>
      </c>
      <c r="D16834" t="s">
        <v>980</v>
      </c>
      <c r="E16834" s="82">
        <v>3.8</v>
      </c>
      <c r="F16834" t="s">
        <v>973</v>
      </c>
      <c r="G16834" s="83">
        <v>43607</v>
      </c>
      <c r="I16834">
        <v>2019</v>
      </c>
    </row>
    <row r="16835" spans="1:9" x14ac:dyDescent="0.25">
      <c r="A16835" t="s">
        <v>972</v>
      </c>
      <c r="B16835" t="s">
        <v>243</v>
      </c>
      <c r="C16835" s="76" t="s">
        <v>842</v>
      </c>
      <c r="D16835" t="s">
        <v>980</v>
      </c>
      <c r="E16835" s="82">
        <v>7.6</v>
      </c>
      <c r="F16835" t="s">
        <v>973</v>
      </c>
      <c r="G16835" s="83">
        <v>43619</v>
      </c>
      <c r="I16835">
        <v>2019</v>
      </c>
    </row>
    <row r="16836" spans="1:9" x14ac:dyDescent="0.25">
      <c r="A16836" t="s">
        <v>972</v>
      </c>
      <c r="B16836" t="s">
        <v>148</v>
      </c>
      <c r="C16836" s="76" t="s">
        <v>842</v>
      </c>
      <c r="D16836" t="s">
        <v>980</v>
      </c>
      <c r="E16836" s="82">
        <v>4</v>
      </c>
      <c r="F16836" t="s">
        <v>973</v>
      </c>
      <c r="G16836" s="83">
        <v>43630</v>
      </c>
      <c r="I16836">
        <v>2019</v>
      </c>
    </row>
    <row r="16837" spans="1:9" x14ac:dyDescent="0.25">
      <c r="A16837" t="s">
        <v>972</v>
      </c>
      <c r="B16837" t="s">
        <v>105</v>
      </c>
      <c r="C16837" s="76" t="s">
        <v>842</v>
      </c>
      <c r="D16837" t="s">
        <v>980</v>
      </c>
      <c r="E16837" s="82">
        <v>5</v>
      </c>
      <c r="F16837" t="s">
        <v>973</v>
      </c>
      <c r="G16837" s="83">
        <v>43626</v>
      </c>
      <c r="I16837">
        <v>2019</v>
      </c>
    </row>
    <row r="16838" spans="1:9" x14ac:dyDescent="0.25">
      <c r="A16838" t="s">
        <v>972</v>
      </c>
      <c r="B16838" t="s">
        <v>128</v>
      </c>
      <c r="C16838" s="76" t="s">
        <v>842</v>
      </c>
      <c r="D16838" t="s">
        <v>980</v>
      </c>
      <c r="E16838" s="82">
        <v>7.6</v>
      </c>
      <c r="F16838" t="s">
        <v>973</v>
      </c>
      <c r="G16838" s="83">
        <v>43712</v>
      </c>
      <c r="I16838">
        <v>2019</v>
      </c>
    </row>
    <row r="16839" spans="1:9" x14ac:dyDescent="0.25">
      <c r="A16839" t="s">
        <v>972</v>
      </c>
      <c r="B16839" t="s">
        <v>171</v>
      </c>
      <c r="C16839" s="76" t="s">
        <v>842</v>
      </c>
      <c r="D16839" t="s">
        <v>980</v>
      </c>
      <c r="E16839" s="82">
        <v>1.45</v>
      </c>
      <c r="F16839" t="s">
        <v>973</v>
      </c>
      <c r="G16839" s="83">
        <v>43637</v>
      </c>
      <c r="I16839">
        <v>2019</v>
      </c>
    </row>
    <row r="16840" spans="1:9" x14ac:dyDescent="0.25">
      <c r="A16840" t="s">
        <v>972</v>
      </c>
      <c r="B16840" t="s">
        <v>202</v>
      </c>
      <c r="C16840" s="76" t="s">
        <v>842</v>
      </c>
      <c r="D16840" t="s">
        <v>980</v>
      </c>
      <c r="E16840" s="82">
        <v>6.08</v>
      </c>
      <c r="F16840" t="s">
        <v>973</v>
      </c>
      <c r="G16840" s="83">
        <v>43608</v>
      </c>
      <c r="I16840">
        <v>2019</v>
      </c>
    </row>
    <row r="16841" spans="1:9" x14ac:dyDescent="0.25">
      <c r="A16841" t="s">
        <v>972</v>
      </c>
      <c r="B16841" t="s">
        <v>203</v>
      </c>
      <c r="C16841" s="76" t="s">
        <v>842</v>
      </c>
      <c r="D16841" t="s">
        <v>980</v>
      </c>
      <c r="E16841" s="82">
        <v>7.04</v>
      </c>
      <c r="F16841" t="s">
        <v>973</v>
      </c>
      <c r="G16841" s="83">
        <v>43734</v>
      </c>
      <c r="I16841">
        <v>2019</v>
      </c>
    </row>
    <row r="16842" spans="1:9" x14ac:dyDescent="0.25">
      <c r="A16842" t="s">
        <v>972</v>
      </c>
      <c r="B16842" t="s">
        <v>198</v>
      </c>
      <c r="C16842" s="76" t="s">
        <v>842</v>
      </c>
      <c r="D16842" t="s">
        <v>980</v>
      </c>
      <c r="E16842" s="82">
        <v>7.83</v>
      </c>
      <c r="F16842" t="s">
        <v>973</v>
      </c>
      <c r="G16842" s="83">
        <v>43685</v>
      </c>
      <c r="I16842">
        <v>2019</v>
      </c>
    </row>
    <row r="16843" spans="1:9" x14ac:dyDescent="0.25">
      <c r="A16843" t="s">
        <v>972</v>
      </c>
      <c r="B16843" t="s">
        <v>253</v>
      </c>
      <c r="C16843" s="76" t="s">
        <v>842</v>
      </c>
      <c r="D16843" t="s">
        <v>980</v>
      </c>
      <c r="E16843" s="82">
        <v>7.6</v>
      </c>
      <c r="F16843" t="s">
        <v>973</v>
      </c>
      <c r="G16843" s="83">
        <v>43615</v>
      </c>
      <c r="I16843">
        <v>2019</v>
      </c>
    </row>
    <row r="16844" spans="1:9" x14ac:dyDescent="0.25">
      <c r="A16844" t="s">
        <v>972</v>
      </c>
      <c r="B16844" t="s">
        <v>199</v>
      </c>
      <c r="C16844" s="76" t="s">
        <v>842</v>
      </c>
      <c r="D16844" t="s">
        <v>980</v>
      </c>
      <c r="E16844" s="82">
        <v>7.6</v>
      </c>
      <c r="F16844" t="s">
        <v>973</v>
      </c>
      <c r="G16844" s="83">
        <v>43636</v>
      </c>
      <c r="I16844">
        <v>2019</v>
      </c>
    </row>
    <row r="16845" spans="1:9" x14ac:dyDescent="0.25">
      <c r="A16845" t="s">
        <v>972</v>
      </c>
      <c r="B16845" t="s">
        <v>63</v>
      </c>
      <c r="C16845" s="76" t="s">
        <v>842</v>
      </c>
      <c r="D16845" t="s">
        <v>980</v>
      </c>
      <c r="E16845" s="82">
        <v>5</v>
      </c>
      <c r="F16845" t="s">
        <v>973</v>
      </c>
      <c r="G16845" s="83">
        <v>43637</v>
      </c>
      <c r="I16845">
        <v>2019</v>
      </c>
    </row>
    <row r="16846" spans="1:9" x14ac:dyDescent="0.25">
      <c r="A16846" t="s">
        <v>972</v>
      </c>
      <c r="B16846" t="s">
        <v>95</v>
      </c>
      <c r="C16846" s="76" t="s">
        <v>842</v>
      </c>
      <c r="D16846" t="s">
        <v>980</v>
      </c>
      <c r="E16846" s="82">
        <v>5</v>
      </c>
      <c r="F16846" t="s">
        <v>973</v>
      </c>
      <c r="G16846" s="83">
        <v>43633</v>
      </c>
      <c r="I16846">
        <v>2019</v>
      </c>
    </row>
    <row r="16847" spans="1:9" x14ac:dyDescent="0.25">
      <c r="A16847" t="s">
        <v>972</v>
      </c>
      <c r="B16847" t="s">
        <v>248</v>
      </c>
      <c r="C16847" s="76" t="s">
        <v>842</v>
      </c>
      <c r="D16847" t="s">
        <v>980</v>
      </c>
      <c r="E16847" s="82">
        <v>45.6</v>
      </c>
      <c r="F16847" t="s">
        <v>973</v>
      </c>
      <c r="G16847" s="83">
        <v>43726</v>
      </c>
      <c r="I16847">
        <v>2019</v>
      </c>
    </row>
    <row r="16848" spans="1:9" x14ac:dyDescent="0.25">
      <c r="A16848" t="s">
        <v>972</v>
      </c>
      <c r="B16848" t="s">
        <v>254</v>
      </c>
      <c r="C16848" s="76" t="s">
        <v>842</v>
      </c>
      <c r="D16848" t="s">
        <v>980</v>
      </c>
      <c r="E16848" s="82">
        <v>7.93</v>
      </c>
      <c r="F16848" t="s">
        <v>973</v>
      </c>
      <c r="G16848" s="83">
        <v>43621</v>
      </c>
      <c r="I16848">
        <v>2019</v>
      </c>
    </row>
    <row r="16849" spans="1:9" x14ac:dyDescent="0.25">
      <c r="A16849" t="s">
        <v>972</v>
      </c>
      <c r="B16849" t="s">
        <v>103</v>
      </c>
      <c r="C16849" s="76" t="s">
        <v>842</v>
      </c>
      <c r="D16849" t="s">
        <v>980</v>
      </c>
      <c r="E16849" s="82">
        <v>15</v>
      </c>
      <c r="F16849" t="s">
        <v>973</v>
      </c>
      <c r="G16849" s="83">
        <v>43642</v>
      </c>
      <c r="I16849">
        <v>2019</v>
      </c>
    </row>
    <row r="16850" spans="1:9" x14ac:dyDescent="0.25">
      <c r="A16850" t="s">
        <v>972</v>
      </c>
      <c r="B16850" t="s">
        <v>205</v>
      </c>
      <c r="C16850" s="76" t="s">
        <v>842</v>
      </c>
      <c r="D16850" t="s">
        <v>980</v>
      </c>
      <c r="E16850" s="82">
        <v>5</v>
      </c>
      <c r="F16850" t="s">
        <v>973</v>
      </c>
      <c r="G16850" s="83">
        <v>43763</v>
      </c>
      <c r="I16850">
        <v>2019</v>
      </c>
    </row>
    <row r="16851" spans="1:9" x14ac:dyDescent="0.25">
      <c r="A16851" t="s">
        <v>972</v>
      </c>
      <c r="B16851" t="s">
        <v>209</v>
      </c>
      <c r="C16851" s="76" t="s">
        <v>842</v>
      </c>
      <c r="D16851" t="s">
        <v>980</v>
      </c>
      <c r="E16851" s="82">
        <v>11.4</v>
      </c>
      <c r="F16851" t="s">
        <v>973</v>
      </c>
      <c r="G16851" s="83">
        <v>43712</v>
      </c>
      <c r="I16851">
        <v>2019</v>
      </c>
    </row>
    <row r="16852" spans="1:9" x14ac:dyDescent="0.25">
      <c r="A16852" t="s">
        <v>972</v>
      </c>
      <c r="B16852" t="s">
        <v>253</v>
      </c>
      <c r="C16852" s="76" t="s">
        <v>842</v>
      </c>
      <c r="D16852" t="s">
        <v>980</v>
      </c>
      <c r="E16852" s="82">
        <v>7.6</v>
      </c>
      <c r="F16852" t="s">
        <v>973</v>
      </c>
      <c r="G16852" s="83">
        <v>43615</v>
      </c>
      <c r="I16852">
        <v>2019</v>
      </c>
    </row>
    <row r="16853" spans="1:9" x14ac:dyDescent="0.25">
      <c r="A16853" t="s">
        <v>972</v>
      </c>
      <c r="B16853" t="s">
        <v>188</v>
      </c>
      <c r="C16853" s="76" t="s">
        <v>842</v>
      </c>
      <c r="D16853" t="s">
        <v>980</v>
      </c>
      <c r="E16853" s="82">
        <v>10</v>
      </c>
      <c r="F16853" t="s">
        <v>973</v>
      </c>
      <c r="G16853" s="83">
        <v>43622</v>
      </c>
      <c r="I16853">
        <v>2019</v>
      </c>
    </row>
    <row r="16854" spans="1:9" x14ac:dyDescent="0.25">
      <c r="A16854" t="s">
        <v>972</v>
      </c>
      <c r="B16854" t="s">
        <v>198</v>
      </c>
      <c r="C16854" s="76" t="s">
        <v>842</v>
      </c>
      <c r="D16854" t="s">
        <v>980</v>
      </c>
      <c r="E16854" s="82">
        <v>8.6999999999999993</v>
      </c>
      <c r="F16854" t="s">
        <v>973</v>
      </c>
      <c r="G16854" s="83">
        <v>43802</v>
      </c>
      <c r="I16854">
        <v>2019</v>
      </c>
    </row>
    <row r="16855" spans="1:9" x14ac:dyDescent="0.25">
      <c r="A16855" t="s">
        <v>972</v>
      </c>
      <c r="B16855" t="s">
        <v>103</v>
      </c>
      <c r="C16855" s="76" t="s">
        <v>842</v>
      </c>
      <c r="D16855" t="s">
        <v>980</v>
      </c>
      <c r="E16855" s="82">
        <v>7.6</v>
      </c>
      <c r="F16855" t="s">
        <v>973</v>
      </c>
      <c r="G16855" s="83">
        <v>43636</v>
      </c>
      <c r="I16855">
        <v>2019</v>
      </c>
    </row>
    <row r="16856" spans="1:9" x14ac:dyDescent="0.25">
      <c r="A16856" t="s">
        <v>972</v>
      </c>
      <c r="B16856" t="s">
        <v>141</v>
      </c>
      <c r="C16856" s="76" t="s">
        <v>842</v>
      </c>
      <c r="D16856" t="s">
        <v>980</v>
      </c>
      <c r="E16856" s="82">
        <v>7.6</v>
      </c>
      <c r="F16856" t="s">
        <v>973</v>
      </c>
      <c r="G16856" s="83">
        <v>43614</v>
      </c>
      <c r="I16856">
        <v>2019</v>
      </c>
    </row>
    <row r="16857" spans="1:9" x14ac:dyDescent="0.25">
      <c r="A16857" t="s">
        <v>972</v>
      </c>
      <c r="B16857" t="s">
        <v>151</v>
      </c>
      <c r="C16857" s="76" t="s">
        <v>842</v>
      </c>
      <c r="D16857" t="s">
        <v>980</v>
      </c>
      <c r="E16857" s="82">
        <v>10</v>
      </c>
      <c r="F16857" t="s">
        <v>973</v>
      </c>
      <c r="G16857" s="83">
        <v>43662</v>
      </c>
      <c r="I16857">
        <v>2019</v>
      </c>
    </row>
    <row r="16858" spans="1:9" x14ac:dyDescent="0.25">
      <c r="A16858" t="s">
        <v>972</v>
      </c>
      <c r="B16858" t="s">
        <v>141</v>
      </c>
      <c r="C16858" s="76" t="s">
        <v>842</v>
      </c>
      <c r="D16858" t="s">
        <v>980</v>
      </c>
      <c r="E16858" s="82">
        <v>7.7</v>
      </c>
      <c r="F16858" t="s">
        <v>973</v>
      </c>
      <c r="G16858" s="83">
        <v>43642</v>
      </c>
      <c r="I16858">
        <v>2019</v>
      </c>
    </row>
    <row r="16859" spans="1:9" x14ac:dyDescent="0.25">
      <c r="A16859" t="s">
        <v>972</v>
      </c>
      <c r="B16859" t="s">
        <v>96</v>
      </c>
      <c r="C16859" s="76" t="s">
        <v>842</v>
      </c>
      <c r="D16859" t="s">
        <v>980</v>
      </c>
      <c r="E16859" s="82">
        <v>150</v>
      </c>
      <c r="F16859" t="s">
        <v>973</v>
      </c>
      <c r="G16859" s="83">
        <v>43766</v>
      </c>
      <c r="I16859">
        <v>2019</v>
      </c>
    </row>
    <row r="16860" spans="1:9" x14ac:dyDescent="0.25">
      <c r="A16860" t="s">
        <v>972</v>
      </c>
      <c r="B16860" t="s">
        <v>193</v>
      </c>
      <c r="C16860" s="76" t="s">
        <v>842</v>
      </c>
      <c r="D16860" t="s">
        <v>980</v>
      </c>
      <c r="E16860" s="82">
        <v>13.6</v>
      </c>
      <c r="F16860" t="s">
        <v>973</v>
      </c>
      <c r="G16860" s="83">
        <v>43664</v>
      </c>
      <c r="I16860">
        <v>2019</v>
      </c>
    </row>
    <row r="16861" spans="1:9" x14ac:dyDescent="0.25">
      <c r="A16861" t="s">
        <v>972</v>
      </c>
      <c r="B16861" t="s">
        <v>171</v>
      </c>
      <c r="C16861" s="76" t="s">
        <v>842</v>
      </c>
      <c r="D16861" t="s">
        <v>980</v>
      </c>
      <c r="E16861" s="82">
        <v>150</v>
      </c>
      <c r="F16861" t="s">
        <v>973</v>
      </c>
      <c r="G16861" s="83">
        <v>44028</v>
      </c>
      <c r="I16861">
        <v>2020</v>
      </c>
    </row>
    <row r="16862" spans="1:9" x14ac:dyDescent="0.25">
      <c r="A16862" t="s">
        <v>972</v>
      </c>
      <c r="B16862" t="s">
        <v>232</v>
      </c>
      <c r="C16862" s="76" t="s">
        <v>842</v>
      </c>
      <c r="D16862" t="s">
        <v>980</v>
      </c>
      <c r="E16862" s="82">
        <v>2.65</v>
      </c>
      <c r="F16862" t="s">
        <v>973</v>
      </c>
      <c r="G16862" s="83">
        <v>43622</v>
      </c>
      <c r="I16862">
        <v>2019</v>
      </c>
    </row>
    <row r="16863" spans="1:9" x14ac:dyDescent="0.25">
      <c r="A16863" t="s">
        <v>972</v>
      </c>
      <c r="B16863" t="s">
        <v>243</v>
      </c>
      <c r="C16863" s="76" t="s">
        <v>842</v>
      </c>
      <c r="D16863" t="s">
        <v>980</v>
      </c>
      <c r="E16863" s="82">
        <v>14.75</v>
      </c>
      <c r="F16863" t="s">
        <v>973</v>
      </c>
      <c r="G16863" s="83">
        <v>43651</v>
      </c>
      <c r="I16863">
        <v>2019</v>
      </c>
    </row>
    <row r="16864" spans="1:9" x14ac:dyDescent="0.25">
      <c r="A16864" t="s">
        <v>972</v>
      </c>
      <c r="B16864" t="s">
        <v>123</v>
      </c>
      <c r="C16864" s="76" t="s">
        <v>842</v>
      </c>
      <c r="D16864" t="s">
        <v>980</v>
      </c>
      <c r="E16864" s="82">
        <v>7.6</v>
      </c>
      <c r="F16864" t="s">
        <v>973</v>
      </c>
      <c r="G16864" s="83">
        <v>43732</v>
      </c>
      <c r="I16864">
        <v>2019</v>
      </c>
    </row>
    <row r="16865" spans="1:9" x14ac:dyDescent="0.25">
      <c r="A16865" t="s">
        <v>972</v>
      </c>
      <c r="B16865" t="s">
        <v>247</v>
      </c>
      <c r="C16865" s="76" t="s">
        <v>842</v>
      </c>
      <c r="D16865" t="s">
        <v>980</v>
      </c>
      <c r="E16865" s="82">
        <v>7.08</v>
      </c>
      <c r="F16865" t="s">
        <v>973</v>
      </c>
      <c r="G16865" s="83">
        <v>43648</v>
      </c>
      <c r="I16865">
        <v>2019</v>
      </c>
    </row>
    <row r="16866" spans="1:9" x14ac:dyDescent="0.25">
      <c r="A16866" t="s">
        <v>972</v>
      </c>
      <c r="B16866" t="s">
        <v>105</v>
      </c>
      <c r="C16866" s="76" t="s">
        <v>842</v>
      </c>
      <c r="D16866" t="s">
        <v>980</v>
      </c>
      <c r="E16866" s="82">
        <v>10</v>
      </c>
      <c r="F16866" t="s">
        <v>973</v>
      </c>
      <c r="G16866" s="83">
        <v>43647</v>
      </c>
      <c r="I16866">
        <v>2019</v>
      </c>
    </row>
    <row r="16867" spans="1:9" x14ac:dyDescent="0.25">
      <c r="A16867" t="s">
        <v>972</v>
      </c>
      <c r="B16867" s="74" t="s">
        <v>213</v>
      </c>
      <c r="C16867" s="76" t="s">
        <v>842</v>
      </c>
      <c r="D16867" t="s">
        <v>980</v>
      </c>
      <c r="E16867" s="82">
        <v>5.31</v>
      </c>
      <c r="F16867" t="s">
        <v>973</v>
      </c>
      <c r="G16867" s="83">
        <v>43636</v>
      </c>
      <c r="I16867">
        <v>2019</v>
      </c>
    </row>
    <row r="16868" spans="1:9" x14ac:dyDescent="0.25">
      <c r="A16868" t="s">
        <v>972</v>
      </c>
      <c r="B16868" t="s">
        <v>123</v>
      </c>
      <c r="C16868" s="76" t="s">
        <v>842</v>
      </c>
      <c r="D16868" t="s">
        <v>980</v>
      </c>
      <c r="E16868" s="82">
        <v>8.26</v>
      </c>
      <c r="F16868" t="s">
        <v>973</v>
      </c>
      <c r="G16868" s="83">
        <v>43623</v>
      </c>
      <c r="I16868">
        <v>2019</v>
      </c>
    </row>
    <row r="16869" spans="1:9" x14ac:dyDescent="0.25">
      <c r="A16869" t="s">
        <v>972</v>
      </c>
      <c r="B16869" t="s">
        <v>100</v>
      </c>
      <c r="C16869" s="76" t="s">
        <v>842</v>
      </c>
      <c r="D16869" t="s">
        <v>980</v>
      </c>
      <c r="E16869" s="82">
        <v>10</v>
      </c>
      <c r="F16869" t="s">
        <v>973</v>
      </c>
      <c r="G16869" s="83">
        <v>43637</v>
      </c>
      <c r="I16869">
        <v>2019</v>
      </c>
    </row>
    <row r="16870" spans="1:9" x14ac:dyDescent="0.25">
      <c r="A16870" t="s">
        <v>972</v>
      </c>
      <c r="B16870" t="s">
        <v>66</v>
      </c>
      <c r="C16870" s="76" t="s">
        <v>842</v>
      </c>
      <c r="D16870" t="s">
        <v>980</v>
      </c>
      <c r="E16870" s="82">
        <v>7.6</v>
      </c>
      <c r="F16870" t="s">
        <v>973</v>
      </c>
      <c r="G16870" s="83">
        <v>43630</v>
      </c>
      <c r="I16870">
        <v>2019</v>
      </c>
    </row>
    <row r="16871" spans="1:9" x14ac:dyDescent="0.25">
      <c r="A16871" t="s">
        <v>972</v>
      </c>
      <c r="B16871" t="s">
        <v>71</v>
      </c>
      <c r="C16871" s="76" t="s">
        <v>842</v>
      </c>
      <c r="D16871" t="s">
        <v>980</v>
      </c>
      <c r="E16871" s="82">
        <v>5</v>
      </c>
      <c r="F16871" t="s">
        <v>973</v>
      </c>
      <c r="G16871" s="83">
        <v>43658</v>
      </c>
      <c r="I16871">
        <v>2019</v>
      </c>
    </row>
    <row r="16872" spans="1:9" x14ac:dyDescent="0.25">
      <c r="A16872" t="s">
        <v>972</v>
      </c>
      <c r="B16872" t="s">
        <v>239</v>
      </c>
      <c r="C16872" s="76" t="s">
        <v>842</v>
      </c>
      <c r="D16872" t="s">
        <v>980</v>
      </c>
      <c r="E16872" s="82">
        <v>10.6</v>
      </c>
      <c r="F16872" t="s">
        <v>973</v>
      </c>
      <c r="G16872" s="83">
        <v>43607</v>
      </c>
      <c r="I16872">
        <v>2019</v>
      </c>
    </row>
    <row r="16873" spans="1:9" x14ac:dyDescent="0.25">
      <c r="A16873" t="s">
        <v>972</v>
      </c>
      <c r="B16873" t="s">
        <v>230</v>
      </c>
      <c r="C16873" s="76" t="s">
        <v>842</v>
      </c>
      <c r="D16873" t="s">
        <v>980</v>
      </c>
      <c r="E16873" s="82">
        <v>133.19999999999999</v>
      </c>
      <c r="F16873" t="s">
        <v>973</v>
      </c>
      <c r="G16873" s="83">
        <v>44181</v>
      </c>
      <c r="I16873">
        <v>2020</v>
      </c>
    </row>
    <row r="16874" spans="1:9" x14ac:dyDescent="0.25">
      <c r="A16874" t="s">
        <v>972</v>
      </c>
      <c r="B16874" t="s">
        <v>11</v>
      </c>
      <c r="C16874" s="76" t="s">
        <v>842</v>
      </c>
      <c r="D16874" t="s">
        <v>980</v>
      </c>
      <c r="E16874" s="82">
        <v>5</v>
      </c>
      <c r="F16874" t="s">
        <v>973</v>
      </c>
      <c r="G16874" s="83">
        <v>43714</v>
      </c>
      <c r="I16874">
        <v>2019</v>
      </c>
    </row>
    <row r="16875" spans="1:9" x14ac:dyDescent="0.25">
      <c r="A16875" t="s">
        <v>972</v>
      </c>
      <c r="B16875" t="s">
        <v>123</v>
      </c>
      <c r="C16875" s="76" t="s">
        <v>842</v>
      </c>
      <c r="D16875" t="s">
        <v>980</v>
      </c>
      <c r="E16875" s="82">
        <v>15</v>
      </c>
      <c r="F16875" t="s">
        <v>973</v>
      </c>
      <c r="G16875" s="83">
        <v>43756</v>
      </c>
      <c r="I16875">
        <v>2019</v>
      </c>
    </row>
    <row r="16876" spans="1:9" ht="14.45" customHeight="1" x14ac:dyDescent="0.25">
      <c r="A16876" t="s">
        <v>972</v>
      </c>
      <c r="B16876" t="s">
        <v>249</v>
      </c>
      <c r="C16876" s="76" t="s">
        <v>842</v>
      </c>
      <c r="D16876" t="s">
        <v>980</v>
      </c>
      <c r="E16876" s="82">
        <v>7.6</v>
      </c>
      <c r="F16876" t="s">
        <v>973</v>
      </c>
      <c r="G16876" s="83">
        <v>43658</v>
      </c>
      <c r="I16876">
        <v>2019</v>
      </c>
    </row>
    <row r="16877" spans="1:9" ht="14.45" customHeight="1" x14ac:dyDescent="0.25">
      <c r="A16877" t="s">
        <v>972</v>
      </c>
      <c r="B16877" t="s">
        <v>278</v>
      </c>
      <c r="C16877" s="76" t="s">
        <v>842</v>
      </c>
      <c r="D16877" t="s">
        <v>980</v>
      </c>
      <c r="E16877" s="82">
        <v>3</v>
      </c>
      <c r="F16877" t="s">
        <v>973</v>
      </c>
      <c r="G16877" s="83">
        <v>43636</v>
      </c>
      <c r="I16877">
        <v>2019</v>
      </c>
    </row>
    <row r="16878" spans="1:9" x14ac:dyDescent="0.25">
      <c r="A16878" t="s">
        <v>972</v>
      </c>
      <c r="B16878" t="s">
        <v>103</v>
      </c>
      <c r="C16878" s="76" t="s">
        <v>842</v>
      </c>
      <c r="D16878" t="s">
        <v>980</v>
      </c>
      <c r="E16878" s="82">
        <v>11.4</v>
      </c>
      <c r="F16878" t="s">
        <v>973</v>
      </c>
      <c r="G16878" s="83">
        <v>43647</v>
      </c>
      <c r="I16878">
        <v>2019</v>
      </c>
    </row>
    <row r="16879" spans="1:9" x14ac:dyDescent="0.25">
      <c r="A16879" t="s">
        <v>972</v>
      </c>
      <c r="B16879" t="s">
        <v>95</v>
      </c>
      <c r="C16879" s="76" t="s">
        <v>842</v>
      </c>
      <c r="D16879" t="s">
        <v>980</v>
      </c>
      <c r="E16879" s="82">
        <v>3.8</v>
      </c>
      <c r="F16879" t="s">
        <v>973</v>
      </c>
      <c r="G16879" s="83">
        <v>43637</v>
      </c>
      <c r="I16879">
        <v>2019</v>
      </c>
    </row>
    <row r="16880" spans="1:9" x14ac:dyDescent="0.25">
      <c r="A16880" t="s">
        <v>972</v>
      </c>
      <c r="B16880" t="s">
        <v>147</v>
      </c>
      <c r="C16880" s="76" t="s">
        <v>842</v>
      </c>
      <c r="D16880" t="s">
        <v>980</v>
      </c>
      <c r="E16880" s="82">
        <v>6</v>
      </c>
      <c r="F16880" t="s">
        <v>973</v>
      </c>
      <c r="G16880" s="83">
        <v>43640</v>
      </c>
      <c r="I16880">
        <v>2019</v>
      </c>
    </row>
    <row r="16881" spans="1:9" x14ac:dyDescent="0.25">
      <c r="A16881" t="s">
        <v>972</v>
      </c>
      <c r="B16881" t="s">
        <v>9</v>
      </c>
      <c r="C16881" s="76" t="s">
        <v>842</v>
      </c>
      <c r="D16881" t="s">
        <v>980</v>
      </c>
      <c r="E16881" s="82">
        <v>5.31</v>
      </c>
      <c r="F16881" t="s">
        <v>973</v>
      </c>
      <c r="G16881" s="83">
        <v>43658</v>
      </c>
      <c r="I16881">
        <v>2019</v>
      </c>
    </row>
    <row r="16882" spans="1:9" x14ac:dyDescent="0.25">
      <c r="A16882" t="s">
        <v>972</v>
      </c>
      <c r="B16882" t="s">
        <v>219</v>
      </c>
      <c r="C16882" s="76" t="s">
        <v>842</v>
      </c>
      <c r="D16882" t="s">
        <v>980</v>
      </c>
      <c r="E16882" s="82">
        <v>5</v>
      </c>
      <c r="F16882" t="s">
        <v>973</v>
      </c>
      <c r="G16882" s="83">
        <v>43614</v>
      </c>
      <c r="I16882">
        <v>2019</v>
      </c>
    </row>
    <row r="16883" spans="1:9" x14ac:dyDescent="0.25">
      <c r="A16883" t="s">
        <v>972</v>
      </c>
      <c r="B16883" t="s">
        <v>118</v>
      </c>
      <c r="C16883" s="76" t="s">
        <v>842</v>
      </c>
      <c r="D16883" t="s">
        <v>980</v>
      </c>
      <c r="E16883" s="82">
        <v>7.6</v>
      </c>
      <c r="F16883" t="s">
        <v>973</v>
      </c>
      <c r="G16883" s="83">
        <v>43626</v>
      </c>
      <c r="I16883">
        <v>2019</v>
      </c>
    </row>
    <row r="16884" spans="1:9" x14ac:dyDescent="0.25">
      <c r="A16884" t="s">
        <v>972</v>
      </c>
      <c r="B16884" t="s">
        <v>9</v>
      </c>
      <c r="C16884" s="76" t="s">
        <v>842</v>
      </c>
      <c r="D16884" t="s">
        <v>980</v>
      </c>
      <c r="E16884" s="82">
        <v>11.31</v>
      </c>
      <c r="F16884" t="s">
        <v>973</v>
      </c>
      <c r="G16884" s="83">
        <v>43693</v>
      </c>
      <c r="I16884">
        <v>2019</v>
      </c>
    </row>
    <row r="16885" spans="1:9" x14ac:dyDescent="0.25">
      <c r="A16885" t="s">
        <v>972</v>
      </c>
      <c r="B16885" t="s">
        <v>55</v>
      </c>
      <c r="C16885" s="76" t="s">
        <v>842</v>
      </c>
      <c r="D16885" t="s">
        <v>980</v>
      </c>
      <c r="E16885" s="82">
        <v>10</v>
      </c>
      <c r="F16885" t="s">
        <v>973</v>
      </c>
      <c r="G16885" s="83">
        <v>43621</v>
      </c>
      <c r="I16885">
        <v>2019</v>
      </c>
    </row>
    <row r="16886" spans="1:9" x14ac:dyDescent="0.25">
      <c r="A16886" t="s">
        <v>972</v>
      </c>
      <c r="B16886" t="s">
        <v>242</v>
      </c>
      <c r="C16886" s="76" t="s">
        <v>842</v>
      </c>
      <c r="D16886" t="s">
        <v>980</v>
      </c>
      <c r="E16886" s="82">
        <v>8</v>
      </c>
      <c r="F16886" t="s">
        <v>973</v>
      </c>
      <c r="G16886" s="83">
        <v>43787</v>
      </c>
      <c r="I16886">
        <v>2019</v>
      </c>
    </row>
    <row r="16887" spans="1:9" x14ac:dyDescent="0.25">
      <c r="A16887" t="s">
        <v>972</v>
      </c>
      <c r="B16887" t="s">
        <v>249</v>
      </c>
      <c r="C16887" s="76" t="s">
        <v>842</v>
      </c>
      <c r="D16887" t="s">
        <v>980</v>
      </c>
      <c r="E16887" s="82">
        <v>5</v>
      </c>
      <c r="F16887" t="s">
        <v>973</v>
      </c>
      <c r="G16887" s="83">
        <v>43622</v>
      </c>
      <c r="I16887">
        <v>2019</v>
      </c>
    </row>
    <row r="16888" spans="1:9" x14ac:dyDescent="0.25">
      <c r="A16888" t="s">
        <v>972</v>
      </c>
      <c r="B16888" t="s">
        <v>245</v>
      </c>
      <c r="C16888" s="76" t="s">
        <v>842</v>
      </c>
      <c r="D16888" t="s">
        <v>980</v>
      </c>
      <c r="E16888" s="82">
        <v>3</v>
      </c>
      <c r="F16888" t="s">
        <v>973</v>
      </c>
      <c r="G16888" s="83">
        <v>43622</v>
      </c>
      <c r="I16888">
        <v>2019</v>
      </c>
    </row>
    <row r="16889" spans="1:9" x14ac:dyDescent="0.25">
      <c r="A16889" t="s">
        <v>972</v>
      </c>
      <c r="B16889" t="s">
        <v>249</v>
      </c>
      <c r="C16889" s="76" t="s">
        <v>842</v>
      </c>
      <c r="D16889" t="s">
        <v>980</v>
      </c>
      <c r="E16889" s="82">
        <v>10</v>
      </c>
      <c r="F16889" t="s">
        <v>973</v>
      </c>
      <c r="G16889" s="83">
        <v>43956</v>
      </c>
      <c r="I16889">
        <v>2020</v>
      </c>
    </row>
    <row r="16890" spans="1:9" x14ac:dyDescent="0.25">
      <c r="A16890" t="s">
        <v>972</v>
      </c>
      <c r="B16890" t="s">
        <v>141</v>
      </c>
      <c r="C16890" s="76" t="s">
        <v>842</v>
      </c>
      <c r="D16890" t="s">
        <v>980</v>
      </c>
      <c r="E16890" s="82">
        <v>7.6</v>
      </c>
      <c r="F16890" t="s">
        <v>973</v>
      </c>
      <c r="G16890" s="83">
        <v>43998</v>
      </c>
      <c r="I16890">
        <v>2020</v>
      </c>
    </row>
    <row r="16891" spans="1:9" x14ac:dyDescent="0.25">
      <c r="A16891" t="s">
        <v>972</v>
      </c>
      <c r="B16891" t="s">
        <v>128</v>
      </c>
      <c r="C16891" s="76" t="s">
        <v>842</v>
      </c>
      <c r="D16891" t="s">
        <v>980</v>
      </c>
      <c r="E16891" s="82">
        <v>5</v>
      </c>
      <c r="F16891" t="s">
        <v>973</v>
      </c>
      <c r="G16891" s="83">
        <v>43668</v>
      </c>
      <c r="I16891">
        <v>2019</v>
      </c>
    </row>
    <row r="16892" spans="1:9" x14ac:dyDescent="0.25">
      <c r="A16892" t="s">
        <v>972</v>
      </c>
      <c r="B16892" t="s">
        <v>124</v>
      </c>
      <c r="C16892" s="76" t="s">
        <v>842</v>
      </c>
      <c r="D16892" t="s">
        <v>980</v>
      </c>
      <c r="E16892" s="82">
        <v>6</v>
      </c>
      <c r="F16892" t="s">
        <v>973</v>
      </c>
      <c r="G16892" s="83">
        <v>43644</v>
      </c>
      <c r="I16892">
        <v>2019</v>
      </c>
    </row>
    <row r="16893" spans="1:9" x14ac:dyDescent="0.25">
      <c r="A16893" t="s">
        <v>972</v>
      </c>
      <c r="B16893" t="s">
        <v>27</v>
      </c>
      <c r="C16893" s="76" t="s">
        <v>842</v>
      </c>
      <c r="D16893" t="s">
        <v>980</v>
      </c>
      <c r="E16893" s="82">
        <v>13.6</v>
      </c>
      <c r="F16893" t="s">
        <v>973</v>
      </c>
      <c r="G16893" s="83">
        <v>43691</v>
      </c>
      <c r="I16893">
        <v>2019</v>
      </c>
    </row>
    <row r="16894" spans="1:9" x14ac:dyDescent="0.25">
      <c r="A16894" t="s">
        <v>972</v>
      </c>
      <c r="B16894" t="s">
        <v>215</v>
      </c>
      <c r="C16894" s="76" t="s">
        <v>842</v>
      </c>
      <c r="D16894" t="s">
        <v>980</v>
      </c>
      <c r="E16894" s="82">
        <v>4</v>
      </c>
      <c r="F16894" t="s">
        <v>973</v>
      </c>
      <c r="G16894" s="83">
        <v>43626</v>
      </c>
      <c r="I16894">
        <v>2019</v>
      </c>
    </row>
    <row r="16895" spans="1:9" x14ac:dyDescent="0.25">
      <c r="A16895" t="s">
        <v>972</v>
      </c>
      <c r="B16895" t="s">
        <v>176</v>
      </c>
      <c r="C16895" s="76" t="s">
        <v>842</v>
      </c>
      <c r="D16895" t="s">
        <v>980</v>
      </c>
      <c r="E16895" s="82">
        <v>5</v>
      </c>
      <c r="F16895" t="s">
        <v>973</v>
      </c>
      <c r="G16895" s="83">
        <v>43705</v>
      </c>
      <c r="I16895">
        <v>2019</v>
      </c>
    </row>
    <row r="16896" spans="1:9" x14ac:dyDescent="0.25">
      <c r="A16896" t="s">
        <v>972</v>
      </c>
      <c r="B16896" t="s">
        <v>77</v>
      </c>
      <c r="C16896" s="76" t="s">
        <v>842</v>
      </c>
      <c r="D16896" t="s">
        <v>980</v>
      </c>
      <c r="E16896" s="82">
        <v>8.41</v>
      </c>
      <c r="F16896" t="s">
        <v>973</v>
      </c>
      <c r="G16896" s="83">
        <v>43621</v>
      </c>
      <c r="I16896">
        <v>2019</v>
      </c>
    </row>
    <row r="16897" spans="1:9" x14ac:dyDescent="0.25">
      <c r="A16897" t="s">
        <v>972</v>
      </c>
      <c r="B16897" t="s">
        <v>177</v>
      </c>
      <c r="C16897" s="76" t="s">
        <v>842</v>
      </c>
      <c r="D16897" t="s">
        <v>980</v>
      </c>
      <c r="E16897" s="82">
        <v>7.2</v>
      </c>
      <c r="F16897" t="s">
        <v>973</v>
      </c>
      <c r="G16897" s="83">
        <v>43615</v>
      </c>
      <c r="I16897">
        <v>2019</v>
      </c>
    </row>
    <row r="16898" spans="1:9" x14ac:dyDescent="0.25">
      <c r="A16898" t="s">
        <v>972</v>
      </c>
      <c r="B16898" t="s">
        <v>171</v>
      </c>
      <c r="C16898" s="76" t="s">
        <v>842</v>
      </c>
      <c r="D16898" t="s">
        <v>980</v>
      </c>
      <c r="E16898" s="82">
        <v>2.88</v>
      </c>
      <c r="F16898" t="s">
        <v>973</v>
      </c>
      <c r="G16898" s="83">
        <v>43647</v>
      </c>
      <c r="I16898">
        <v>2019</v>
      </c>
    </row>
    <row r="16899" spans="1:9" x14ac:dyDescent="0.25">
      <c r="A16899" t="s">
        <v>972</v>
      </c>
      <c r="B16899" t="s">
        <v>169</v>
      </c>
      <c r="C16899" s="76" t="s">
        <v>842</v>
      </c>
      <c r="D16899" t="s">
        <v>980</v>
      </c>
      <c r="E16899" s="82">
        <v>8.85</v>
      </c>
      <c r="F16899" t="s">
        <v>973</v>
      </c>
      <c r="G16899" s="83">
        <v>43731</v>
      </c>
      <c r="I16899">
        <v>2019</v>
      </c>
    </row>
    <row r="16900" spans="1:9" x14ac:dyDescent="0.25">
      <c r="A16900" t="s">
        <v>972</v>
      </c>
      <c r="B16900" t="s">
        <v>248</v>
      </c>
      <c r="C16900" s="76" t="s">
        <v>842</v>
      </c>
      <c r="D16900" t="s">
        <v>980</v>
      </c>
      <c r="E16900" s="82">
        <v>7.6</v>
      </c>
      <c r="F16900" t="s">
        <v>973</v>
      </c>
      <c r="G16900" s="83">
        <v>43621</v>
      </c>
      <c r="I16900">
        <v>2019</v>
      </c>
    </row>
    <row r="16901" spans="1:9" x14ac:dyDescent="0.25">
      <c r="A16901" t="s">
        <v>972</v>
      </c>
      <c r="B16901" t="s">
        <v>127</v>
      </c>
      <c r="C16901" s="76" t="s">
        <v>842</v>
      </c>
      <c r="D16901" t="s">
        <v>980</v>
      </c>
      <c r="E16901" s="82">
        <v>15.2</v>
      </c>
      <c r="F16901" t="s">
        <v>973</v>
      </c>
      <c r="G16901" s="83">
        <v>43668</v>
      </c>
      <c r="I16901">
        <v>2019</v>
      </c>
    </row>
    <row r="16902" spans="1:9" x14ac:dyDescent="0.25">
      <c r="A16902" t="s">
        <v>972</v>
      </c>
      <c r="B16902" t="s">
        <v>204</v>
      </c>
      <c r="C16902" s="76" t="s">
        <v>842</v>
      </c>
      <c r="D16902" t="s">
        <v>980</v>
      </c>
      <c r="E16902" s="82">
        <v>500</v>
      </c>
      <c r="F16902" t="s">
        <v>973</v>
      </c>
      <c r="G16902" s="83">
        <v>44539</v>
      </c>
      <c r="I16902">
        <v>2021</v>
      </c>
    </row>
    <row r="16903" spans="1:9" x14ac:dyDescent="0.25">
      <c r="A16903" t="s">
        <v>972</v>
      </c>
      <c r="B16903" t="s">
        <v>100</v>
      </c>
      <c r="C16903" s="76" t="s">
        <v>842</v>
      </c>
      <c r="D16903" t="s">
        <v>980</v>
      </c>
      <c r="E16903" s="82">
        <v>10</v>
      </c>
      <c r="F16903" t="s">
        <v>973</v>
      </c>
      <c r="G16903" s="83">
        <v>43732</v>
      </c>
      <c r="I16903">
        <v>2019</v>
      </c>
    </row>
    <row r="16904" spans="1:9" x14ac:dyDescent="0.25">
      <c r="A16904" t="s">
        <v>972</v>
      </c>
      <c r="B16904" t="s">
        <v>121</v>
      </c>
      <c r="C16904" s="76" t="s">
        <v>842</v>
      </c>
      <c r="D16904" t="s">
        <v>980</v>
      </c>
      <c r="E16904" s="82">
        <v>7.92</v>
      </c>
      <c r="F16904" t="s">
        <v>973</v>
      </c>
      <c r="G16904" s="83">
        <v>43658</v>
      </c>
      <c r="I16904">
        <v>2019</v>
      </c>
    </row>
    <row r="16905" spans="1:9" x14ac:dyDescent="0.25">
      <c r="A16905" t="s">
        <v>972</v>
      </c>
      <c r="B16905" t="s">
        <v>213</v>
      </c>
      <c r="C16905" s="76" t="s">
        <v>842</v>
      </c>
      <c r="D16905" t="s">
        <v>980</v>
      </c>
      <c r="E16905" s="82">
        <v>7.6</v>
      </c>
      <c r="F16905" t="s">
        <v>973</v>
      </c>
      <c r="G16905" s="83">
        <v>43620</v>
      </c>
      <c r="I16905">
        <v>2019</v>
      </c>
    </row>
    <row r="16906" spans="1:9" x14ac:dyDescent="0.25">
      <c r="A16906" t="s">
        <v>972</v>
      </c>
      <c r="B16906" t="s">
        <v>245</v>
      </c>
      <c r="C16906" s="76" t="s">
        <v>842</v>
      </c>
      <c r="D16906" t="s">
        <v>980</v>
      </c>
      <c r="E16906" s="82">
        <v>7.6</v>
      </c>
      <c r="F16906" t="s">
        <v>973</v>
      </c>
      <c r="G16906" s="83">
        <v>43642</v>
      </c>
      <c r="I16906">
        <v>2019</v>
      </c>
    </row>
    <row r="16907" spans="1:9" x14ac:dyDescent="0.25">
      <c r="A16907" t="s">
        <v>972</v>
      </c>
      <c r="B16907" t="s">
        <v>278</v>
      </c>
      <c r="C16907" s="76" t="s">
        <v>842</v>
      </c>
      <c r="D16907" t="s">
        <v>980</v>
      </c>
      <c r="E16907" s="82">
        <v>11.4</v>
      </c>
      <c r="F16907" t="s">
        <v>973</v>
      </c>
      <c r="G16907" s="83">
        <v>43633</v>
      </c>
      <c r="I16907">
        <v>2019</v>
      </c>
    </row>
    <row r="16908" spans="1:9" x14ac:dyDescent="0.25">
      <c r="A16908" t="s">
        <v>972</v>
      </c>
      <c r="B16908" t="s">
        <v>122</v>
      </c>
      <c r="C16908" s="76" t="s">
        <v>842</v>
      </c>
      <c r="D16908" t="s">
        <v>980</v>
      </c>
      <c r="E16908" s="82">
        <v>12</v>
      </c>
      <c r="F16908" t="s">
        <v>973</v>
      </c>
      <c r="G16908" s="83">
        <v>43713</v>
      </c>
      <c r="I16908">
        <v>2019</v>
      </c>
    </row>
    <row r="16909" spans="1:9" x14ac:dyDescent="0.25">
      <c r="A16909" t="s">
        <v>972</v>
      </c>
      <c r="B16909" t="s">
        <v>107</v>
      </c>
      <c r="C16909" s="76" t="s">
        <v>842</v>
      </c>
      <c r="D16909" t="s">
        <v>980</v>
      </c>
      <c r="E16909" s="82">
        <v>3</v>
      </c>
      <c r="F16909" t="s">
        <v>973</v>
      </c>
      <c r="G16909" s="83">
        <v>43774</v>
      </c>
      <c r="I16909">
        <v>2019</v>
      </c>
    </row>
    <row r="16910" spans="1:9" x14ac:dyDescent="0.25">
      <c r="A16910" t="s">
        <v>972</v>
      </c>
      <c r="B16910" t="s">
        <v>208</v>
      </c>
      <c r="C16910" s="76" t="s">
        <v>842</v>
      </c>
      <c r="D16910" t="s">
        <v>980</v>
      </c>
      <c r="E16910" s="82">
        <v>7.6</v>
      </c>
      <c r="F16910" t="s">
        <v>973</v>
      </c>
      <c r="G16910" s="83">
        <v>43740</v>
      </c>
      <c r="I16910">
        <v>2019</v>
      </c>
    </row>
    <row r="16911" spans="1:9" x14ac:dyDescent="0.25">
      <c r="A16911" t="s">
        <v>972</v>
      </c>
      <c r="B16911" t="s">
        <v>239</v>
      </c>
      <c r="C16911" s="76" t="s">
        <v>842</v>
      </c>
      <c r="D16911" t="s">
        <v>980</v>
      </c>
      <c r="E16911" s="82">
        <v>10</v>
      </c>
      <c r="F16911" t="s">
        <v>973</v>
      </c>
      <c r="G16911" s="83">
        <v>43818</v>
      </c>
      <c r="I16911">
        <v>2019</v>
      </c>
    </row>
    <row r="16912" spans="1:9" x14ac:dyDescent="0.25">
      <c r="A16912" t="s">
        <v>972</v>
      </c>
      <c r="B16912" t="s">
        <v>81</v>
      </c>
      <c r="C16912" s="76" t="s">
        <v>842</v>
      </c>
      <c r="D16912" t="s">
        <v>980</v>
      </c>
      <c r="E16912" s="82">
        <v>14.4</v>
      </c>
      <c r="F16912" t="s">
        <v>973</v>
      </c>
      <c r="G16912" s="83">
        <v>43629</v>
      </c>
      <c r="I16912">
        <v>2019</v>
      </c>
    </row>
    <row r="16913" spans="1:9" ht="14.45" customHeight="1" x14ac:dyDescent="0.25">
      <c r="A16913" t="s">
        <v>972</v>
      </c>
      <c r="B16913" t="s">
        <v>251</v>
      </c>
      <c r="C16913" s="76" t="s">
        <v>842</v>
      </c>
      <c r="D16913" t="s">
        <v>980</v>
      </c>
      <c r="E16913" s="82">
        <v>11.4</v>
      </c>
      <c r="F16913" t="s">
        <v>973</v>
      </c>
      <c r="G16913" s="83">
        <v>43664</v>
      </c>
      <c r="I16913">
        <v>2019</v>
      </c>
    </row>
    <row r="16914" spans="1:9" x14ac:dyDescent="0.25">
      <c r="A16914" t="s">
        <v>972</v>
      </c>
      <c r="B16914" t="s">
        <v>242</v>
      </c>
      <c r="C16914" s="76" t="s">
        <v>842</v>
      </c>
      <c r="D16914" t="s">
        <v>980</v>
      </c>
      <c r="E16914" s="82">
        <v>3</v>
      </c>
      <c r="F16914" t="s">
        <v>973</v>
      </c>
      <c r="G16914" s="83">
        <v>43637</v>
      </c>
      <c r="I16914">
        <v>2019</v>
      </c>
    </row>
    <row r="16915" spans="1:9" x14ac:dyDescent="0.25">
      <c r="A16915" t="s">
        <v>972</v>
      </c>
      <c r="B16915" t="s">
        <v>133</v>
      </c>
      <c r="C16915" s="76" t="s">
        <v>842</v>
      </c>
      <c r="D16915" t="s">
        <v>980</v>
      </c>
      <c r="E16915" s="82">
        <v>5</v>
      </c>
      <c r="F16915" t="s">
        <v>973</v>
      </c>
      <c r="G16915" s="83">
        <v>43664</v>
      </c>
      <c r="I16915">
        <v>2019</v>
      </c>
    </row>
    <row r="16916" spans="1:9" x14ac:dyDescent="0.25">
      <c r="A16916" t="s">
        <v>972</v>
      </c>
      <c r="B16916" t="s">
        <v>95</v>
      </c>
      <c r="C16916" s="76" t="s">
        <v>842</v>
      </c>
      <c r="D16916" t="s">
        <v>980</v>
      </c>
      <c r="E16916" s="82">
        <v>10</v>
      </c>
      <c r="F16916" t="s">
        <v>973</v>
      </c>
      <c r="G16916" s="83">
        <v>43622</v>
      </c>
      <c r="I16916">
        <v>2019</v>
      </c>
    </row>
    <row r="16917" spans="1:9" x14ac:dyDescent="0.25">
      <c r="A16917" t="s">
        <v>972</v>
      </c>
      <c r="B16917" t="s">
        <v>249</v>
      </c>
      <c r="C16917" s="76" t="s">
        <v>842</v>
      </c>
      <c r="D16917" t="s">
        <v>980</v>
      </c>
      <c r="E16917" s="82">
        <v>10</v>
      </c>
      <c r="F16917" t="s">
        <v>973</v>
      </c>
      <c r="G16917" s="83">
        <v>43622</v>
      </c>
      <c r="I16917">
        <v>2019</v>
      </c>
    </row>
    <row r="16918" spans="1:9" x14ac:dyDescent="0.25">
      <c r="A16918" t="s">
        <v>972</v>
      </c>
      <c r="B16918" t="s">
        <v>248</v>
      </c>
      <c r="C16918" s="76" t="s">
        <v>842</v>
      </c>
      <c r="D16918" t="s">
        <v>980</v>
      </c>
      <c r="E16918" s="82">
        <v>10</v>
      </c>
      <c r="F16918" t="s">
        <v>973</v>
      </c>
      <c r="G16918" s="83">
        <v>43789</v>
      </c>
      <c r="I16918">
        <v>2019</v>
      </c>
    </row>
    <row r="16919" spans="1:9" x14ac:dyDescent="0.25">
      <c r="A16919" t="s">
        <v>972</v>
      </c>
      <c r="B16919" t="s">
        <v>2</v>
      </c>
      <c r="C16919" s="76" t="s">
        <v>842</v>
      </c>
      <c r="D16919" t="s">
        <v>980</v>
      </c>
      <c r="E16919" s="82">
        <v>7.6</v>
      </c>
      <c r="F16919" t="s">
        <v>973</v>
      </c>
      <c r="G16919" s="83">
        <v>44118</v>
      </c>
      <c r="I16919">
        <v>2020</v>
      </c>
    </row>
    <row r="16920" spans="1:9" x14ac:dyDescent="0.25">
      <c r="A16920" t="s">
        <v>972</v>
      </c>
      <c r="B16920" t="s">
        <v>248</v>
      </c>
      <c r="C16920" s="76" t="s">
        <v>842</v>
      </c>
      <c r="D16920" t="s">
        <v>980</v>
      </c>
      <c r="E16920" s="82">
        <v>7.6</v>
      </c>
      <c r="F16920" t="s">
        <v>973</v>
      </c>
      <c r="G16920" s="83">
        <v>43629</v>
      </c>
      <c r="I16920">
        <v>2019</v>
      </c>
    </row>
    <row r="16921" spans="1:9" x14ac:dyDescent="0.25">
      <c r="A16921" t="s">
        <v>972</v>
      </c>
      <c r="B16921" t="s">
        <v>246</v>
      </c>
      <c r="C16921" s="76" t="s">
        <v>842</v>
      </c>
      <c r="D16921" t="s">
        <v>980</v>
      </c>
      <c r="E16921" s="82">
        <v>10</v>
      </c>
      <c r="F16921" t="s">
        <v>973</v>
      </c>
      <c r="G16921" s="83">
        <v>43763</v>
      </c>
      <c r="I16921">
        <v>2019</v>
      </c>
    </row>
    <row r="16922" spans="1:9" x14ac:dyDescent="0.25">
      <c r="A16922" t="s">
        <v>972</v>
      </c>
      <c r="B16922" t="s">
        <v>280</v>
      </c>
      <c r="C16922" s="76" t="s">
        <v>842</v>
      </c>
      <c r="D16922" t="s">
        <v>980</v>
      </c>
      <c r="E16922" s="82">
        <v>4.4800000000000004</v>
      </c>
      <c r="F16922" t="s">
        <v>973</v>
      </c>
      <c r="G16922" s="83">
        <v>43620</v>
      </c>
      <c r="I16922">
        <v>2019</v>
      </c>
    </row>
    <row r="16923" spans="1:9" x14ac:dyDescent="0.25">
      <c r="A16923" t="s">
        <v>972</v>
      </c>
      <c r="B16923" t="s">
        <v>173</v>
      </c>
      <c r="C16923" s="76" t="s">
        <v>842</v>
      </c>
      <c r="D16923" t="s">
        <v>980</v>
      </c>
      <c r="E16923" s="82">
        <v>15</v>
      </c>
      <c r="F16923" t="s">
        <v>973</v>
      </c>
      <c r="G16923" s="83">
        <v>43635</v>
      </c>
      <c r="I16923">
        <v>2019</v>
      </c>
    </row>
    <row r="16924" spans="1:9" x14ac:dyDescent="0.25">
      <c r="A16924" t="s">
        <v>972</v>
      </c>
      <c r="B16924" t="s">
        <v>153</v>
      </c>
      <c r="C16924" s="76" t="s">
        <v>842</v>
      </c>
      <c r="D16924" t="s">
        <v>980</v>
      </c>
      <c r="E16924" s="82">
        <v>7.7</v>
      </c>
      <c r="F16924" t="s">
        <v>973</v>
      </c>
      <c r="G16924" s="83">
        <v>43698</v>
      </c>
      <c r="I16924">
        <v>2019</v>
      </c>
    </row>
    <row r="16925" spans="1:9" x14ac:dyDescent="0.25">
      <c r="A16925" t="s">
        <v>972</v>
      </c>
      <c r="B16925" t="s">
        <v>104</v>
      </c>
      <c r="C16925" s="76" t="s">
        <v>842</v>
      </c>
      <c r="D16925" t="s">
        <v>980</v>
      </c>
      <c r="E16925" s="82">
        <v>6</v>
      </c>
      <c r="F16925" t="s">
        <v>973</v>
      </c>
      <c r="G16925" s="83">
        <v>43633</v>
      </c>
      <c r="I16925">
        <v>2019</v>
      </c>
    </row>
    <row r="16926" spans="1:9" x14ac:dyDescent="0.25">
      <c r="A16926" t="s">
        <v>972</v>
      </c>
      <c r="B16926" t="s">
        <v>246</v>
      </c>
      <c r="C16926" s="76" t="s">
        <v>842</v>
      </c>
      <c r="D16926" t="s">
        <v>980</v>
      </c>
      <c r="E16926" s="82">
        <v>10</v>
      </c>
      <c r="F16926" t="s">
        <v>973</v>
      </c>
      <c r="G16926" s="83">
        <v>43733</v>
      </c>
      <c r="I16926">
        <v>2019</v>
      </c>
    </row>
    <row r="16927" spans="1:9" x14ac:dyDescent="0.25">
      <c r="A16927" t="s">
        <v>972</v>
      </c>
      <c r="B16927" t="s">
        <v>241</v>
      </c>
      <c r="C16927" s="76" t="s">
        <v>842</v>
      </c>
      <c r="D16927" t="s">
        <v>980</v>
      </c>
      <c r="E16927" s="82">
        <v>3.8</v>
      </c>
      <c r="F16927" t="s">
        <v>973</v>
      </c>
      <c r="G16927" s="83">
        <v>43635</v>
      </c>
      <c r="I16927">
        <v>2019</v>
      </c>
    </row>
    <row r="16928" spans="1:9" x14ac:dyDescent="0.25">
      <c r="A16928" t="s">
        <v>972</v>
      </c>
      <c r="B16928" t="s">
        <v>118</v>
      </c>
      <c r="C16928" s="76" t="s">
        <v>842</v>
      </c>
      <c r="D16928" t="s">
        <v>980</v>
      </c>
      <c r="E16928" s="82">
        <v>6</v>
      </c>
      <c r="F16928" t="s">
        <v>973</v>
      </c>
      <c r="G16928" s="83">
        <v>43669</v>
      </c>
      <c r="I16928">
        <v>2019</v>
      </c>
    </row>
    <row r="16929" spans="1:9" x14ac:dyDescent="0.25">
      <c r="A16929" t="s">
        <v>972</v>
      </c>
      <c r="B16929" t="s">
        <v>239</v>
      </c>
      <c r="C16929" s="76" t="s">
        <v>842</v>
      </c>
      <c r="D16929" t="s">
        <v>980</v>
      </c>
      <c r="E16929" s="82">
        <v>12</v>
      </c>
      <c r="F16929" t="s">
        <v>973</v>
      </c>
      <c r="G16929" s="83">
        <v>43657</v>
      </c>
      <c r="I16929">
        <v>2019</v>
      </c>
    </row>
    <row r="16930" spans="1:9" x14ac:dyDescent="0.25">
      <c r="A16930" t="s">
        <v>972</v>
      </c>
      <c r="B16930" t="s">
        <v>177</v>
      </c>
      <c r="C16930" s="76" t="s">
        <v>842</v>
      </c>
      <c r="D16930" t="s">
        <v>980</v>
      </c>
      <c r="E16930" s="82">
        <v>4.8</v>
      </c>
      <c r="F16930" t="s">
        <v>973</v>
      </c>
      <c r="G16930" s="83">
        <v>43635</v>
      </c>
      <c r="I16930">
        <v>2019</v>
      </c>
    </row>
    <row r="16931" spans="1:9" x14ac:dyDescent="0.25">
      <c r="A16931" t="s">
        <v>972</v>
      </c>
      <c r="B16931" t="s">
        <v>156</v>
      </c>
      <c r="C16931" s="76" t="s">
        <v>842</v>
      </c>
      <c r="D16931" t="s">
        <v>980</v>
      </c>
      <c r="E16931" s="82">
        <v>7.6</v>
      </c>
      <c r="F16931" t="s">
        <v>973</v>
      </c>
      <c r="G16931" s="83">
        <v>43742</v>
      </c>
      <c r="I16931">
        <v>2019</v>
      </c>
    </row>
    <row r="16932" spans="1:9" x14ac:dyDescent="0.25">
      <c r="A16932" t="s">
        <v>972</v>
      </c>
      <c r="B16932" t="s">
        <v>241</v>
      </c>
      <c r="C16932" s="76" t="s">
        <v>842</v>
      </c>
      <c r="D16932" t="s">
        <v>980</v>
      </c>
      <c r="E16932" s="82">
        <v>6</v>
      </c>
      <c r="F16932" t="s">
        <v>973</v>
      </c>
      <c r="G16932" s="83">
        <v>43635</v>
      </c>
      <c r="I16932">
        <v>2019</v>
      </c>
    </row>
    <row r="16933" spans="1:9" x14ac:dyDescent="0.25">
      <c r="A16933" t="s">
        <v>972</v>
      </c>
      <c r="B16933" t="s">
        <v>115</v>
      </c>
      <c r="C16933" s="76" t="s">
        <v>842</v>
      </c>
      <c r="D16933" t="s">
        <v>980</v>
      </c>
      <c r="E16933" s="82">
        <v>5</v>
      </c>
      <c r="F16933" t="s">
        <v>973</v>
      </c>
      <c r="G16933" s="83">
        <v>43651</v>
      </c>
      <c r="I16933">
        <v>2019</v>
      </c>
    </row>
    <row r="16934" spans="1:9" x14ac:dyDescent="0.25">
      <c r="A16934" t="s">
        <v>972</v>
      </c>
      <c r="B16934" t="s">
        <v>79</v>
      </c>
      <c r="C16934" s="76" t="s">
        <v>842</v>
      </c>
      <c r="D16934" t="s">
        <v>980</v>
      </c>
      <c r="E16934" s="82">
        <v>12.8</v>
      </c>
      <c r="F16934" t="s">
        <v>973</v>
      </c>
      <c r="G16934" s="83">
        <v>43677</v>
      </c>
      <c r="I16934">
        <v>2019</v>
      </c>
    </row>
    <row r="16935" spans="1:9" x14ac:dyDescent="0.25">
      <c r="A16935" t="s">
        <v>972</v>
      </c>
      <c r="B16935" t="s">
        <v>178</v>
      </c>
      <c r="C16935" s="76" t="s">
        <v>842</v>
      </c>
      <c r="D16935" t="s">
        <v>980</v>
      </c>
      <c r="E16935" s="82">
        <v>5</v>
      </c>
      <c r="F16935" t="s">
        <v>973</v>
      </c>
      <c r="G16935" s="83">
        <v>43637</v>
      </c>
      <c r="I16935">
        <v>2019</v>
      </c>
    </row>
    <row r="16936" spans="1:9" x14ac:dyDescent="0.25">
      <c r="A16936" t="s">
        <v>972</v>
      </c>
      <c r="B16936" t="s">
        <v>173</v>
      </c>
      <c r="C16936" s="76" t="s">
        <v>842</v>
      </c>
      <c r="D16936" t="s">
        <v>980</v>
      </c>
      <c r="E16936" s="82">
        <v>7.6</v>
      </c>
      <c r="F16936" t="s">
        <v>973</v>
      </c>
      <c r="G16936" s="83">
        <v>43657</v>
      </c>
      <c r="I16936">
        <v>2019</v>
      </c>
    </row>
    <row r="16937" spans="1:9" x14ac:dyDescent="0.25">
      <c r="A16937" t="s">
        <v>972</v>
      </c>
      <c r="B16937" t="s">
        <v>242</v>
      </c>
      <c r="C16937" s="76" t="s">
        <v>842</v>
      </c>
      <c r="D16937" t="s">
        <v>980</v>
      </c>
      <c r="E16937" s="82">
        <v>11.4</v>
      </c>
      <c r="F16937" t="s">
        <v>973</v>
      </c>
      <c r="G16937" s="83">
        <v>43634</v>
      </c>
      <c r="I16937">
        <v>2019</v>
      </c>
    </row>
    <row r="16938" spans="1:9" x14ac:dyDescent="0.25">
      <c r="A16938" t="s">
        <v>972</v>
      </c>
      <c r="B16938" t="s">
        <v>147</v>
      </c>
      <c r="C16938" s="76" t="s">
        <v>842</v>
      </c>
      <c r="D16938" t="s">
        <v>980</v>
      </c>
      <c r="E16938" s="82">
        <v>15</v>
      </c>
      <c r="F16938" t="s">
        <v>973</v>
      </c>
      <c r="G16938" s="83">
        <v>43782</v>
      </c>
      <c r="I16938">
        <v>2019</v>
      </c>
    </row>
    <row r="16939" spans="1:9" x14ac:dyDescent="0.25">
      <c r="A16939" t="s">
        <v>972</v>
      </c>
      <c r="B16939" t="s">
        <v>171</v>
      </c>
      <c r="C16939" s="76" t="s">
        <v>842</v>
      </c>
      <c r="D16939" t="s">
        <v>980</v>
      </c>
      <c r="E16939" s="82">
        <v>5.31</v>
      </c>
      <c r="F16939" t="s">
        <v>973</v>
      </c>
      <c r="G16939" s="83">
        <v>43637</v>
      </c>
      <c r="I16939">
        <v>2019</v>
      </c>
    </row>
    <row r="16940" spans="1:9" x14ac:dyDescent="0.25">
      <c r="A16940" t="s">
        <v>972</v>
      </c>
      <c r="B16940" t="s">
        <v>153</v>
      </c>
      <c r="C16940" s="76" t="s">
        <v>842</v>
      </c>
      <c r="D16940" t="s">
        <v>980</v>
      </c>
      <c r="E16940" s="82">
        <v>2.5</v>
      </c>
      <c r="F16940" t="s">
        <v>973</v>
      </c>
      <c r="G16940" s="83">
        <v>43649</v>
      </c>
      <c r="I16940">
        <v>2019</v>
      </c>
    </row>
    <row r="16941" spans="1:9" x14ac:dyDescent="0.25">
      <c r="A16941" t="s">
        <v>972</v>
      </c>
      <c r="B16941" t="s">
        <v>104</v>
      </c>
      <c r="C16941" s="76" t="s">
        <v>842</v>
      </c>
      <c r="D16941" t="s">
        <v>980</v>
      </c>
      <c r="E16941" s="82">
        <v>5</v>
      </c>
      <c r="F16941" t="s">
        <v>973</v>
      </c>
      <c r="G16941" s="83">
        <v>43656</v>
      </c>
      <c r="I16941">
        <v>2019</v>
      </c>
    </row>
    <row r="16942" spans="1:9" x14ac:dyDescent="0.25">
      <c r="A16942" t="s">
        <v>972</v>
      </c>
      <c r="B16942" t="s">
        <v>87</v>
      </c>
      <c r="C16942" s="76" t="s">
        <v>842</v>
      </c>
      <c r="D16942" t="s">
        <v>980</v>
      </c>
      <c r="E16942" s="82">
        <v>2.88</v>
      </c>
      <c r="F16942" t="s">
        <v>973</v>
      </c>
      <c r="G16942" s="83">
        <v>43628</v>
      </c>
      <c r="I16942">
        <v>2019</v>
      </c>
    </row>
    <row r="16943" spans="1:9" x14ac:dyDescent="0.25">
      <c r="A16943" t="s">
        <v>972</v>
      </c>
      <c r="B16943" t="s">
        <v>105</v>
      </c>
      <c r="C16943" s="76" t="s">
        <v>842</v>
      </c>
      <c r="D16943" t="s">
        <v>980</v>
      </c>
      <c r="E16943" s="82">
        <v>11.4</v>
      </c>
      <c r="F16943" t="s">
        <v>973</v>
      </c>
      <c r="G16943" s="83">
        <v>43706</v>
      </c>
      <c r="I16943">
        <v>2019</v>
      </c>
    </row>
    <row r="16944" spans="1:9" x14ac:dyDescent="0.25">
      <c r="A16944" t="s">
        <v>972</v>
      </c>
      <c r="B16944" t="s">
        <v>60</v>
      </c>
      <c r="C16944" s="76" t="s">
        <v>842</v>
      </c>
      <c r="D16944" t="s">
        <v>980</v>
      </c>
      <c r="E16944" s="82">
        <v>11.4</v>
      </c>
      <c r="F16944" t="s">
        <v>973</v>
      </c>
      <c r="G16944" s="83">
        <v>43654</v>
      </c>
      <c r="I16944">
        <v>2019</v>
      </c>
    </row>
    <row r="16945" spans="1:9" x14ac:dyDescent="0.25">
      <c r="A16945" t="s">
        <v>972</v>
      </c>
      <c r="B16945" t="s">
        <v>214</v>
      </c>
      <c r="C16945" s="76" t="s">
        <v>842</v>
      </c>
      <c r="D16945" t="s">
        <v>980</v>
      </c>
      <c r="E16945" s="82">
        <v>10</v>
      </c>
      <c r="F16945" t="s">
        <v>973</v>
      </c>
      <c r="G16945" s="83">
        <v>43741</v>
      </c>
      <c r="I16945">
        <v>2019</v>
      </c>
    </row>
    <row r="16946" spans="1:9" x14ac:dyDescent="0.25">
      <c r="A16946" t="s">
        <v>972</v>
      </c>
      <c r="B16946" t="s">
        <v>176</v>
      </c>
      <c r="C16946" s="76" t="s">
        <v>842</v>
      </c>
      <c r="D16946" t="s">
        <v>980</v>
      </c>
      <c r="E16946" s="82">
        <v>8</v>
      </c>
      <c r="F16946" t="s">
        <v>973</v>
      </c>
      <c r="G16946" s="83">
        <v>43691</v>
      </c>
      <c r="I16946">
        <v>2019</v>
      </c>
    </row>
    <row r="16947" spans="1:9" x14ac:dyDescent="0.25">
      <c r="A16947" t="s">
        <v>972</v>
      </c>
      <c r="B16947" t="s">
        <v>223</v>
      </c>
      <c r="C16947" s="76" t="s">
        <v>842</v>
      </c>
      <c r="D16947" t="s">
        <v>980</v>
      </c>
      <c r="E16947" s="82">
        <v>4</v>
      </c>
      <c r="F16947" t="s">
        <v>973</v>
      </c>
      <c r="G16947" s="83">
        <v>43635</v>
      </c>
      <c r="I16947">
        <v>2019</v>
      </c>
    </row>
    <row r="16948" spans="1:9" x14ac:dyDescent="0.25">
      <c r="A16948" t="s">
        <v>972</v>
      </c>
      <c r="B16948" t="s">
        <v>89</v>
      </c>
      <c r="C16948" s="76" t="s">
        <v>842</v>
      </c>
      <c r="D16948" t="s">
        <v>980</v>
      </c>
      <c r="E16948" s="82">
        <v>10</v>
      </c>
      <c r="F16948" t="s">
        <v>973</v>
      </c>
      <c r="G16948" s="83">
        <v>43647</v>
      </c>
      <c r="I16948">
        <v>2019</v>
      </c>
    </row>
    <row r="16949" spans="1:9" x14ac:dyDescent="0.25">
      <c r="A16949" t="s">
        <v>972</v>
      </c>
      <c r="B16949" t="s">
        <v>77</v>
      </c>
      <c r="C16949" s="76" t="s">
        <v>842</v>
      </c>
      <c r="D16949" t="s">
        <v>980</v>
      </c>
      <c r="E16949" s="82">
        <v>10</v>
      </c>
      <c r="F16949" t="s">
        <v>973</v>
      </c>
      <c r="G16949" s="83">
        <v>43644</v>
      </c>
      <c r="I16949">
        <v>2019</v>
      </c>
    </row>
    <row r="16950" spans="1:9" x14ac:dyDescent="0.25">
      <c r="A16950" t="s">
        <v>972</v>
      </c>
      <c r="B16950" t="s">
        <v>247</v>
      </c>
      <c r="C16950" s="76" t="s">
        <v>842</v>
      </c>
      <c r="D16950" t="s">
        <v>980</v>
      </c>
      <c r="E16950" s="82">
        <v>5</v>
      </c>
      <c r="F16950" t="s">
        <v>973</v>
      </c>
      <c r="G16950" s="83">
        <v>43712</v>
      </c>
      <c r="I16950">
        <v>2019</v>
      </c>
    </row>
    <row r="16951" spans="1:9" x14ac:dyDescent="0.25">
      <c r="A16951" t="s">
        <v>972</v>
      </c>
      <c r="B16951" t="s">
        <v>246</v>
      </c>
      <c r="C16951" s="76" t="s">
        <v>842</v>
      </c>
      <c r="D16951" t="s">
        <v>980</v>
      </c>
      <c r="E16951" s="82">
        <v>7.6</v>
      </c>
      <c r="F16951" t="s">
        <v>973</v>
      </c>
      <c r="G16951" s="83">
        <v>43693</v>
      </c>
      <c r="I16951">
        <v>2019</v>
      </c>
    </row>
    <row r="16952" spans="1:9" x14ac:dyDescent="0.25">
      <c r="A16952" t="s">
        <v>972</v>
      </c>
      <c r="B16952" t="s">
        <v>173</v>
      </c>
      <c r="C16952" s="76" t="s">
        <v>842</v>
      </c>
      <c r="D16952" t="s">
        <v>980</v>
      </c>
      <c r="E16952" s="82">
        <v>3.8</v>
      </c>
      <c r="F16952" t="s">
        <v>973</v>
      </c>
      <c r="G16952" s="83">
        <v>43651</v>
      </c>
      <c r="I16952">
        <v>2019</v>
      </c>
    </row>
    <row r="16953" spans="1:9" x14ac:dyDescent="0.25">
      <c r="A16953" t="s">
        <v>972</v>
      </c>
      <c r="B16953" t="s">
        <v>96</v>
      </c>
      <c r="C16953" s="76" t="s">
        <v>842</v>
      </c>
      <c r="D16953" t="s">
        <v>980</v>
      </c>
      <c r="E16953" s="82">
        <v>7.68</v>
      </c>
      <c r="F16953" t="s">
        <v>973</v>
      </c>
      <c r="G16953" s="83">
        <v>43635</v>
      </c>
      <c r="I16953">
        <v>2019</v>
      </c>
    </row>
    <row r="16954" spans="1:9" x14ac:dyDescent="0.25">
      <c r="A16954" t="s">
        <v>972</v>
      </c>
      <c r="B16954" t="s">
        <v>218</v>
      </c>
      <c r="C16954" s="76" t="s">
        <v>842</v>
      </c>
      <c r="D16954" t="s">
        <v>980</v>
      </c>
      <c r="E16954" s="82">
        <v>3.8</v>
      </c>
      <c r="F16954" t="s">
        <v>973</v>
      </c>
      <c r="G16954" s="83">
        <v>43635</v>
      </c>
      <c r="I16954">
        <v>2019</v>
      </c>
    </row>
    <row r="16955" spans="1:9" x14ac:dyDescent="0.25">
      <c r="A16955" t="s">
        <v>972</v>
      </c>
      <c r="B16955" t="s">
        <v>95</v>
      </c>
      <c r="C16955" s="76" t="s">
        <v>842</v>
      </c>
      <c r="D16955" t="s">
        <v>980</v>
      </c>
      <c r="E16955" s="82">
        <v>500</v>
      </c>
      <c r="F16955" t="s">
        <v>973</v>
      </c>
      <c r="G16955" s="83">
        <v>44168</v>
      </c>
      <c r="I16955">
        <v>2020</v>
      </c>
    </row>
    <row r="16956" spans="1:9" x14ac:dyDescent="0.25">
      <c r="A16956" t="s">
        <v>972</v>
      </c>
      <c r="B16956" t="s">
        <v>115</v>
      </c>
      <c r="C16956" s="76" t="s">
        <v>842</v>
      </c>
      <c r="D16956" t="s">
        <v>980</v>
      </c>
      <c r="E16956" s="82">
        <v>6</v>
      </c>
      <c r="F16956" t="s">
        <v>973</v>
      </c>
      <c r="G16956" s="83">
        <v>43663</v>
      </c>
      <c r="I16956">
        <v>2019</v>
      </c>
    </row>
    <row r="16957" spans="1:9" x14ac:dyDescent="0.25">
      <c r="A16957" t="s">
        <v>972</v>
      </c>
      <c r="B16957" t="s">
        <v>248</v>
      </c>
      <c r="C16957" s="76" t="s">
        <v>842</v>
      </c>
      <c r="D16957" t="s">
        <v>980</v>
      </c>
      <c r="E16957" s="82">
        <v>7.6</v>
      </c>
      <c r="F16957" t="s">
        <v>973</v>
      </c>
      <c r="G16957" s="83">
        <v>43679</v>
      </c>
      <c r="I16957">
        <v>2019</v>
      </c>
    </row>
    <row r="16958" spans="1:9" x14ac:dyDescent="0.25">
      <c r="A16958" t="s">
        <v>972</v>
      </c>
      <c r="B16958" t="s">
        <v>240</v>
      </c>
      <c r="C16958" s="76" t="s">
        <v>842</v>
      </c>
      <c r="D16958" t="s">
        <v>980</v>
      </c>
      <c r="E16958" s="82">
        <v>500</v>
      </c>
      <c r="F16958" t="s">
        <v>973</v>
      </c>
      <c r="G16958" s="83">
        <v>44187</v>
      </c>
      <c r="I16958">
        <v>2020</v>
      </c>
    </row>
    <row r="16959" spans="1:9" x14ac:dyDescent="0.25">
      <c r="A16959" t="s">
        <v>972</v>
      </c>
      <c r="B16959" t="s">
        <v>80</v>
      </c>
      <c r="C16959" s="76" t="s">
        <v>842</v>
      </c>
      <c r="D16959" t="s">
        <v>980</v>
      </c>
      <c r="E16959" s="82">
        <v>3.84</v>
      </c>
      <c r="F16959" t="s">
        <v>973</v>
      </c>
      <c r="G16959" s="83">
        <v>43622</v>
      </c>
      <c r="I16959">
        <v>2019</v>
      </c>
    </row>
    <row r="16960" spans="1:9" x14ac:dyDescent="0.25">
      <c r="A16960" t="s">
        <v>972</v>
      </c>
      <c r="B16960" t="s">
        <v>71</v>
      </c>
      <c r="C16960" s="76" t="s">
        <v>842</v>
      </c>
      <c r="D16960" t="s">
        <v>980</v>
      </c>
      <c r="E16960" s="82">
        <v>5</v>
      </c>
      <c r="F16960" t="s">
        <v>973</v>
      </c>
      <c r="G16960" s="83">
        <v>43664</v>
      </c>
      <c r="I16960">
        <v>2019</v>
      </c>
    </row>
    <row r="16961" spans="1:9" x14ac:dyDescent="0.25">
      <c r="A16961" t="s">
        <v>972</v>
      </c>
      <c r="B16961" t="s">
        <v>240</v>
      </c>
      <c r="C16961" s="76" t="s">
        <v>842</v>
      </c>
      <c r="D16961" t="s">
        <v>980</v>
      </c>
      <c r="E16961" s="82">
        <v>19.14</v>
      </c>
      <c r="F16961" t="s">
        <v>973</v>
      </c>
      <c r="G16961" s="83">
        <v>43648</v>
      </c>
      <c r="I16961">
        <v>2019</v>
      </c>
    </row>
    <row r="16962" spans="1:9" x14ac:dyDescent="0.25">
      <c r="A16962" t="s">
        <v>972</v>
      </c>
      <c r="B16962" t="s">
        <v>241</v>
      </c>
      <c r="C16962" s="76" t="s">
        <v>842</v>
      </c>
      <c r="D16962" t="s">
        <v>980</v>
      </c>
      <c r="E16962" s="82">
        <v>7.6</v>
      </c>
      <c r="F16962" t="s">
        <v>973</v>
      </c>
      <c r="G16962" s="83">
        <v>43636</v>
      </c>
      <c r="I16962">
        <v>2019</v>
      </c>
    </row>
    <row r="16963" spans="1:9" x14ac:dyDescent="0.25">
      <c r="A16963" t="s">
        <v>972</v>
      </c>
      <c r="B16963" t="s">
        <v>109</v>
      </c>
      <c r="C16963" s="76" t="s">
        <v>842</v>
      </c>
      <c r="D16963" t="s">
        <v>980</v>
      </c>
      <c r="E16963" s="82">
        <v>15.2</v>
      </c>
      <c r="F16963" t="s">
        <v>973</v>
      </c>
      <c r="G16963" s="83">
        <v>43759</v>
      </c>
      <c r="I16963">
        <v>2019</v>
      </c>
    </row>
    <row r="16964" spans="1:9" x14ac:dyDescent="0.25">
      <c r="A16964" t="s">
        <v>972</v>
      </c>
      <c r="B16964" t="s">
        <v>227</v>
      </c>
      <c r="C16964" s="76" t="s">
        <v>842</v>
      </c>
      <c r="D16964" t="s">
        <v>980</v>
      </c>
      <c r="E16964" s="82">
        <v>15</v>
      </c>
      <c r="F16964" t="s">
        <v>973</v>
      </c>
      <c r="G16964" s="83">
        <v>43644</v>
      </c>
      <c r="I16964">
        <v>2019</v>
      </c>
    </row>
    <row r="16965" spans="1:9" x14ac:dyDescent="0.25">
      <c r="A16965" t="s">
        <v>972</v>
      </c>
      <c r="B16965" t="s">
        <v>123</v>
      </c>
      <c r="C16965" s="76" t="s">
        <v>842</v>
      </c>
      <c r="D16965" t="s">
        <v>980</v>
      </c>
      <c r="E16965" s="82">
        <v>10</v>
      </c>
      <c r="F16965" t="s">
        <v>973</v>
      </c>
      <c r="G16965" s="83">
        <v>43664</v>
      </c>
      <c r="I16965">
        <v>2019</v>
      </c>
    </row>
    <row r="16966" spans="1:9" x14ac:dyDescent="0.25">
      <c r="A16966" t="s">
        <v>972</v>
      </c>
      <c r="B16966" t="s">
        <v>86</v>
      </c>
      <c r="C16966" s="76" t="s">
        <v>842</v>
      </c>
      <c r="D16966" t="s">
        <v>980</v>
      </c>
      <c r="E16966" s="82">
        <v>3</v>
      </c>
      <c r="F16966" t="s">
        <v>973</v>
      </c>
      <c r="G16966" s="83">
        <v>43647</v>
      </c>
      <c r="I16966">
        <v>2019</v>
      </c>
    </row>
    <row r="16967" spans="1:9" x14ac:dyDescent="0.25">
      <c r="A16967" t="s">
        <v>972</v>
      </c>
      <c r="B16967" t="s">
        <v>89</v>
      </c>
      <c r="C16967" s="76" t="s">
        <v>842</v>
      </c>
      <c r="D16967" t="s">
        <v>980</v>
      </c>
      <c r="E16967" s="82">
        <v>8.9600000000000009</v>
      </c>
      <c r="F16967" t="s">
        <v>973</v>
      </c>
      <c r="G16967" s="83">
        <v>43647</v>
      </c>
      <c r="I16967">
        <v>2019</v>
      </c>
    </row>
    <row r="16968" spans="1:9" x14ac:dyDescent="0.25">
      <c r="A16968" t="s">
        <v>972</v>
      </c>
      <c r="B16968" t="s">
        <v>199</v>
      </c>
      <c r="C16968" s="76" t="s">
        <v>842</v>
      </c>
      <c r="D16968" t="s">
        <v>980</v>
      </c>
      <c r="E16968" s="82">
        <v>150</v>
      </c>
      <c r="F16968" t="s">
        <v>973</v>
      </c>
      <c r="G16968" s="83">
        <v>43993</v>
      </c>
      <c r="I16968">
        <v>2020</v>
      </c>
    </row>
    <row r="16969" spans="1:9" x14ac:dyDescent="0.25">
      <c r="A16969" t="s">
        <v>972</v>
      </c>
      <c r="B16969" t="s">
        <v>203</v>
      </c>
      <c r="C16969" s="76" t="s">
        <v>842</v>
      </c>
      <c r="D16969" t="s">
        <v>980</v>
      </c>
      <c r="E16969" s="82">
        <v>10</v>
      </c>
      <c r="F16969" t="s">
        <v>973</v>
      </c>
      <c r="G16969" s="83">
        <v>43725</v>
      </c>
      <c r="I16969">
        <v>2019</v>
      </c>
    </row>
    <row r="16970" spans="1:9" x14ac:dyDescent="0.25">
      <c r="A16970" t="s">
        <v>972</v>
      </c>
      <c r="B16970" t="s">
        <v>95</v>
      </c>
      <c r="C16970" s="76" t="s">
        <v>842</v>
      </c>
      <c r="D16970" t="s">
        <v>980</v>
      </c>
      <c r="E16970" s="82">
        <v>4.4800000000000004</v>
      </c>
      <c r="F16970" t="s">
        <v>973</v>
      </c>
      <c r="G16970" s="83">
        <v>43635</v>
      </c>
      <c r="I16970">
        <v>2019</v>
      </c>
    </row>
    <row r="16971" spans="1:9" x14ac:dyDescent="0.25">
      <c r="A16971" t="s">
        <v>972</v>
      </c>
      <c r="B16971" t="s">
        <v>200</v>
      </c>
      <c r="C16971" s="76" t="s">
        <v>842</v>
      </c>
      <c r="D16971" t="s">
        <v>980</v>
      </c>
      <c r="E16971" s="82">
        <v>4.0599999999999996</v>
      </c>
      <c r="F16971" t="s">
        <v>973</v>
      </c>
      <c r="G16971" s="83">
        <v>43690</v>
      </c>
      <c r="I16971">
        <v>2019</v>
      </c>
    </row>
    <row r="16972" spans="1:9" x14ac:dyDescent="0.25">
      <c r="A16972" t="s">
        <v>972</v>
      </c>
      <c r="B16972" t="s">
        <v>246</v>
      </c>
      <c r="C16972" s="76" t="s">
        <v>842</v>
      </c>
      <c r="D16972" t="s">
        <v>980</v>
      </c>
      <c r="E16972" s="82">
        <v>150</v>
      </c>
      <c r="F16972" t="s">
        <v>973</v>
      </c>
      <c r="G16972" s="83">
        <v>43753</v>
      </c>
      <c r="I16972">
        <v>2019</v>
      </c>
    </row>
    <row r="16973" spans="1:9" x14ac:dyDescent="0.25">
      <c r="A16973" t="s">
        <v>972</v>
      </c>
      <c r="B16973" t="s">
        <v>8</v>
      </c>
      <c r="C16973" s="76" t="s">
        <v>842</v>
      </c>
      <c r="D16973" t="s">
        <v>980</v>
      </c>
      <c r="E16973" s="82">
        <v>10</v>
      </c>
      <c r="F16973" t="s">
        <v>973</v>
      </c>
      <c r="G16973" s="83">
        <v>43707</v>
      </c>
      <c r="I16973">
        <v>2019</v>
      </c>
    </row>
    <row r="16974" spans="1:9" x14ac:dyDescent="0.25">
      <c r="A16974" t="s">
        <v>972</v>
      </c>
      <c r="B16974" t="s">
        <v>179</v>
      </c>
      <c r="C16974" s="76" t="s">
        <v>842</v>
      </c>
      <c r="D16974" t="s">
        <v>980</v>
      </c>
      <c r="E16974" s="82">
        <v>7.2</v>
      </c>
      <c r="F16974" t="s">
        <v>973</v>
      </c>
      <c r="G16974" s="83">
        <v>43665</v>
      </c>
      <c r="I16974">
        <v>2019</v>
      </c>
    </row>
    <row r="16975" spans="1:9" x14ac:dyDescent="0.25">
      <c r="A16975" t="s">
        <v>972</v>
      </c>
      <c r="B16975" t="s">
        <v>199</v>
      </c>
      <c r="C16975" s="76" t="s">
        <v>842</v>
      </c>
      <c r="D16975" t="s">
        <v>980</v>
      </c>
      <c r="E16975" s="82">
        <v>100</v>
      </c>
      <c r="F16975" t="s">
        <v>973</v>
      </c>
      <c r="G16975" s="83">
        <v>44414</v>
      </c>
      <c r="I16975">
        <v>2021</v>
      </c>
    </row>
    <row r="16976" spans="1:9" x14ac:dyDescent="0.25">
      <c r="A16976" t="s">
        <v>972</v>
      </c>
      <c r="B16976" t="s">
        <v>148</v>
      </c>
      <c r="C16976" s="76" t="s">
        <v>842</v>
      </c>
      <c r="D16976" t="s">
        <v>980</v>
      </c>
      <c r="E16976" s="82">
        <v>144</v>
      </c>
      <c r="F16976" t="s">
        <v>973</v>
      </c>
      <c r="G16976" s="83">
        <v>44413</v>
      </c>
      <c r="I16976">
        <v>2021</v>
      </c>
    </row>
    <row r="16977" spans="1:9" x14ac:dyDescent="0.25">
      <c r="A16977" t="s">
        <v>972</v>
      </c>
      <c r="B16977" t="s">
        <v>97</v>
      </c>
      <c r="C16977" s="76" t="s">
        <v>842</v>
      </c>
      <c r="D16977" t="s">
        <v>980</v>
      </c>
      <c r="E16977" s="82">
        <v>6</v>
      </c>
      <c r="F16977" t="s">
        <v>973</v>
      </c>
      <c r="G16977" s="83">
        <v>43690</v>
      </c>
      <c r="I16977">
        <v>2019</v>
      </c>
    </row>
    <row r="16978" spans="1:9" x14ac:dyDescent="0.25">
      <c r="A16978" t="s">
        <v>972</v>
      </c>
      <c r="B16978" t="s">
        <v>105</v>
      </c>
      <c r="C16978" s="76" t="s">
        <v>842</v>
      </c>
      <c r="D16978" t="s">
        <v>980</v>
      </c>
      <c r="E16978" s="82">
        <v>5</v>
      </c>
      <c r="F16978" t="s">
        <v>973</v>
      </c>
      <c r="G16978" s="83">
        <v>43679</v>
      </c>
      <c r="I16978">
        <v>2019</v>
      </c>
    </row>
    <row r="16979" spans="1:9" x14ac:dyDescent="0.25">
      <c r="A16979" t="s">
        <v>972</v>
      </c>
      <c r="B16979" t="s">
        <v>116</v>
      </c>
      <c r="C16979" s="76" t="s">
        <v>842</v>
      </c>
      <c r="D16979" t="s">
        <v>980</v>
      </c>
      <c r="E16979" s="82">
        <v>6</v>
      </c>
      <c r="F16979" t="s">
        <v>973</v>
      </c>
      <c r="G16979" s="83">
        <v>44064</v>
      </c>
      <c r="I16979">
        <v>2020</v>
      </c>
    </row>
    <row r="16980" spans="1:9" x14ac:dyDescent="0.25">
      <c r="A16980" t="s">
        <v>972</v>
      </c>
      <c r="B16980" t="s">
        <v>78</v>
      </c>
      <c r="C16980" s="76" t="s">
        <v>842</v>
      </c>
      <c r="D16980" t="s">
        <v>980</v>
      </c>
      <c r="E16980" s="82">
        <v>10.56</v>
      </c>
      <c r="F16980" t="s">
        <v>973</v>
      </c>
      <c r="G16980" s="83">
        <v>43640</v>
      </c>
      <c r="I16980">
        <v>2019</v>
      </c>
    </row>
    <row r="16981" spans="1:9" x14ac:dyDescent="0.25">
      <c r="A16981" t="s">
        <v>972</v>
      </c>
      <c r="B16981" t="s">
        <v>150</v>
      </c>
      <c r="C16981" s="76" t="s">
        <v>842</v>
      </c>
      <c r="D16981" t="s">
        <v>980</v>
      </c>
      <c r="E16981" s="82">
        <v>10</v>
      </c>
      <c r="F16981" t="s">
        <v>973</v>
      </c>
      <c r="G16981" s="83">
        <v>43706</v>
      </c>
      <c r="I16981">
        <v>2019</v>
      </c>
    </row>
    <row r="16982" spans="1:9" x14ac:dyDescent="0.25">
      <c r="A16982" t="s">
        <v>972</v>
      </c>
      <c r="B16982" t="s">
        <v>153</v>
      </c>
      <c r="C16982" s="76" t="s">
        <v>842</v>
      </c>
      <c r="D16982" t="s">
        <v>980</v>
      </c>
      <c r="E16982" s="82">
        <v>7</v>
      </c>
      <c r="F16982" t="s">
        <v>973</v>
      </c>
      <c r="G16982" s="83">
        <v>43662</v>
      </c>
      <c r="I16982">
        <v>2019</v>
      </c>
    </row>
    <row r="16983" spans="1:9" x14ac:dyDescent="0.25">
      <c r="A16983" t="s">
        <v>972</v>
      </c>
      <c r="B16983" t="s">
        <v>95</v>
      </c>
      <c r="C16983" s="76" t="s">
        <v>842</v>
      </c>
      <c r="D16983" t="s">
        <v>980</v>
      </c>
      <c r="E16983" s="82">
        <v>14.4</v>
      </c>
      <c r="F16983" t="s">
        <v>973</v>
      </c>
      <c r="G16983" s="83">
        <v>43628</v>
      </c>
      <c r="I16983">
        <v>2019</v>
      </c>
    </row>
    <row r="16984" spans="1:9" x14ac:dyDescent="0.25">
      <c r="A16984" t="s">
        <v>972</v>
      </c>
      <c r="B16984" t="s">
        <v>141</v>
      </c>
      <c r="C16984" s="76" t="s">
        <v>842</v>
      </c>
      <c r="D16984" t="s">
        <v>980</v>
      </c>
      <c r="E16984" s="82">
        <v>11.4</v>
      </c>
      <c r="F16984" t="s">
        <v>973</v>
      </c>
      <c r="G16984" s="83">
        <v>43664</v>
      </c>
      <c r="I16984">
        <v>2019</v>
      </c>
    </row>
    <row r="16985" spans="1:9" x14ac:dyDescent="0.25">
      <c r="A16985" t="s">
        <v>972</v>
      </c>
      <c r="B16985" t="s">
        <v>89</v>
      </c>
      <c r="C16985" s="76" t="s">
        <v>842</v>
      </c>
      <c r="D16985" t="s">
        <v>980</v>
      </c>
      <c r="E16985" s="82">
        <v>5</v>
      </c>
      <c r="F16985" t="s">
        <v>973</v>
      </c>
      <c r="G16985" s="83">
        <v>43668</v>
      </c>
      <c r="I16985">
        <v>2019</v>
      </c>
    </row>
    <row r="16986" spans="1:9" x14ac:dyDescent="0.25">
      <c r="A16986" t="s">
        <v>972</v>
      </c>
      <c r="B16986" t="s">
        <v>278</v>
      </c>
      <c r="C16986" s="76" t="s">
        <v>842</v>
      </c>
      <c r="D16986" t="s">
        <v>980</v>
      </c>
      <c r="E16986" s="82">
        <v>14.4</v>
      </c>
      <c r="F16986" t="s">
        <v>973</v>
      </c>
      <c r="G16986" s="83">
        <v>43790</v>
      </c>
      <c r="I16986">
        <v>2019</v>
      </c>
    </row>
    <row r="16987" spans="1:9" x14ac:dyDescent="0.25">
      <c r="A16987" t="s">
        <v>972</v>
      </c>
      <c r="B16987" t="s">
        <v>96</v>
      </c>
      <c r="C16987" s="76" t="s">
        <v>842</v>
      </c>
      <c r="D16987" t="s">
        <v>980</v>
      </c>
      <c r="E16987" s="82">
        <v>33.299999999999997</v>
      </c>
      <c r="F16987" t="s">
        <v>973</v>
      </c>
      <c r="G16987" s="83">
        <v>43669</v>
      </c>
      <c r="I16987">
        <v>2019</v>
      </c>
    </row>
    <row r="16988" spans="1:9" x14ac:dyDescent="0.25">
      <c r="A16988" t="s">
        <v>972</v>
      </c>
      <c r="B16988" t="s">
        <v>136</v>
      </c>
      <c r="C16988" s="76" t="s">
        <v>842</v>
      </c>
      <c r="D16988" t="s">
        <v>980</v>
      </c>
      <c r="E16988" s="82">
        <v>20</v>
      </c>
      <c r="F16988" t="s">
        <v>973</v>
      </c>
      <c r="G16988" s="83">
        <v>43794</v>
      </c>
      <c r="I16988">
        <v>2019</v>
      </c>
    </row>
    <row r="16989" spans="1:9" x14ac:dyDescent="0.25">
      <c r="A16989" t="s">
        <v>972</v>
      </c>
      <c r="B16989" t="s">
        <v>229</v>
      </c>
      <c r="C16989" s="76" t="s">
        <v>842</v>
      </c>
      <c r="D16989" t="s">
        <v>980</v>
      </c>
      <c r="E16989" s="82">
        <v>15</v>
      </c>
      <c r="F16989" t="s">
        <v>973</v>
      </c>
      <c r="G16989" s="83">
        <v>43790</v>
      </c>
      <c r="I16989">
        <v>2019</v>
      </c>
    </row>
    <row r="16990" spans="1:9" x14ac:dyDescent="0.25">
      <c r="A16990" t="s">
        <v>972</v>
      </c>
      <c r="B16990" t="s">
        <v>199</v>
      </c>
      <c r="C16990" s="76" t="s">
        <v>842</v>
      </c>
      <c r="D16990" t="s">
        <v>980</v>
      </c>
      <c r="E16990" s="82">
        <v>150</v>
      </c>
      <c r="F16990" t="s">
        <v>973</v>
      </c>
      <c r="G16990" s="83">
        <v>43763</v>
      </c>
      <c r="I16990">
        <v>2019</v>
      </c>
    </row>
    <row r="16991" spans="1:9" x14ac:dyDescent="0.25">
      <c r="A16991" t="s">
        <v>972</v>
      </c>
      <c r="B16991" t="s">
        <v>92</v>
      </c>
      <c r="C16991" s="76" t="s">
        <v>842</v>
      </c>
      <c r="D16991" t="s">
        <v>980</v>
      </c>
      <c r="E16991" s="82">
        <v>33.299999999999997</v>
      </c>
      <c r="F16991" t="s">
        <v>973</v>
      </c>
      <c r="G16991" s="83">
        <v>43722</v>
      </c>
      <c r="I16991">
        <v>2019</v>
      </c>
    </row>
    <row r="16992" spans="1:9" x14ac:dyDescent="0.25">
      <c r="A16992" t="s">
        <v>972</v>
      </c>
      <c r="B16992" t="s">
        <v>245</v>
      </c>
      <c r="C16992" s="76" t="s">
        <v>842</v>
      </c>
      <c r="D16992" t="s">
        <v>980</v>
      </c>
      <c r="E16992" s="82">
        <v>7.6</v>
      </c>
      <c r="F16992" t="s">
        <v>973</v>
      </c>
      <c r="G16992" s="83">
        <v>43711</v>
      </c>
      <c r="I16992">
        <v>2019</v>
      </c>
    </row>
    <row r="16993" spans="1:9" x14ac:dyDescent="0.25">
      <c r="A16993" t="s">
        <v>972</v>
      </c>
      <c r="B16993" t="s">
        <v>92</v>
      </c>
      <c r="C16993" s="76" t="s">
        <v>842</v>
      </c>
      <c r="D16993" t="s">
        <v>980</v>
      </c>
      <c r="E16993" s="82">
        <v>15.2</v>
      </c>
      <c r="F16993" t="s">
        <v>973</v>
      </c>
      <c r="G16993" s="83">
        <v>43713</v>
      </c>
      <c r="I16993">
        <v>2019</v>
      </c>
    </row>
    <row r="16994" spans="1:9" x14ac:dyDescent="0.25">
      <c r="A16994" t="s">
        <v>972</v>
      </c>
      <c r="B16994" t="s">
        <v>223</v>
      </c>
      <c r="C16994" s="76" t="s">
        <v>842</v>
      </c>
      <c r="D16994" t="s">
        <v>980</v>
      </c>
      <c r="E16994" s="82">
        <v>40</v>
      </c>
      <c r="F16994" t="s">
        <v>973</v>
      </c>
      <c r="G16994" s="83">
        <v>43738</v>
      </c>
      <c r="I16994">
        <v>2019</v>
      </c>
    </row>
    <row r="16995" spans="1:9" x14ac:dyDescent="0.25">
      <c r="A16995" t="s">
        <v>972</v>
      </c>
      <c r="B16995" t="s">
        <v>96</v>
      </c>
      <c r="C16995" s="76" t="s">
        <v>842</v>
      </c>
      <c r="D16995" t="s">
        <v>980</v>
      </c>
      <c r="E16995" s="82">
        <v>50</v>
      </c>
      <c r="F16995" t="s">
        <v>973</v>
      </c>
      <c r="G16995" s="83">
        <v>43822</v>
      </c>
      <c r="I16995">
        <v>2019</v>
      </c>
    </row>
    <row r="16996" spans="1:9" x14ac:dyDescent="0.25">
      <c r="A16996" t="s">
        <v>972</v>
      </c>
      <c r="B16996" t="s">
        <v>172</v>
      </c>
      <c r="C16996" s="76" t="s">
        <v>842</v>
      </c>
      <c r="D16996" t="s">
        <v>980</v>
      </c>
      <c r="E16996" s="82">
        <v>26</v>
      </c>
      <c r="F16996" t="s">
        <v>973</v>
      </c>
      <c r="G16996" s="83">
        <v>43678</v>
      </c>
      <c r="I16996">
        <v>2019</v>
      </c>
    </row>
    <row r="16997" spans="1:9" x14ac:dyDescent="0.25">
      <c r="A16997" t="s">
        <v>972</v>
      </c>
      <c r="B16997" t="s">
        <v>239</v>
      </c>
      <c r="C16997" s="76" t="s">
        <v>842</v>
      </c>
      <c r="D16997" t="s">
        <v>980</v>
      </c>
      <c r="E16997" s="82">
        <v>15.2</v>
      </c>
      <c r="F16997" t="s">
        <v>973</v>
      </c>
      <c r="G16997" s="83">
        <v>43734</v>
      </c>
      <c r="I16997">
        <v>2019</v>
      </c>
    </row>
    <row r="16998" spans="1:9" x14ac:dyDescent="0.25">
      <c r="A16998" t="s">
        <v>972</v>
      </c>
      <c r="B16998" t="s">
        <v>227</v>
      </c>
      <c r="C16998" s="76" t="s">
        <v>842</v>
      </c>
      <c r="D16998" t="s">
        <v>980</v>
      </c>
      <c r="E16998" s="82">
        <v>5</v>
      </c>
      <c r="F16998" t="s">
        <v>973</v>
      </c>
      <c r="G16998" s="83">
        <v>43678</v>
      </c>
      <c r="I16998">
        <v>2019</v>
      </c>
    </row>
    <row r="16999" spans="1:9" x14ac:dyDescent="0.25">
      <c r="A16999" t="s">
        <v>972</v>
      </c>
      <c r="B16999" t="s">
        <v>274</v>
      </c>
      <c r="C16999" s="76" t="s">
        <v>842</v>
      </c>
      <c r="D16999" t="s">
        <v>980</v>
      </c>
      <c r="E16999" s="82">
        <v>14.4</v>
      </c>
      <c r="F16999" t="s">
        <v>973</v>
      </c>
      <c r="G16999" s="83">
        <v>44123</v>
      </c>
      <c r="I16999">
        <v>2020</v>
      </c>
    </row>
    <row r="17000" spans="1:9" x14ac:dyDescent="0.25">
      <c r="A17000" t="s">
        <v>972</v>
      </c>
      <c r="B17000" t="s">
        <v>66</v>
      </c>
      <c r="C17000" s="76" t="s">
        <v>842</v>
      </c>
      <c r="D17000" t="s">
        <v>980</v>
      </c>
      <c r="E17000" s="82">
        <v>10</v>
      </c>
      <c r="F17000" t="s">
        <v>973</v>
      </c>
      <c r="G17000" s="83">
        <v>43670</v>
      </c>
      <c r="I17000">
        <v>2019</v>
      </c>
    </row>
    <row r="17001" spans="1:9" x14ac:dyDescent="0.25">
      <c r="A17001" t="s">
        <v>972</v>
      </c>
      <c r="B17001" t="s">
        <v>114</v>
      </c>
      <c r="C17001" s="76" t="s">
        <v>842</v>
      </c>
      <c r="D17001" t="s">
        <v>980</v>
      </c>
      <c r="E17001" s="82">
        <v>3</v>
      </c>
      <c r="F17001" t="s">
        <v>973</v>
      </c>
      <c r="G17001" s="83">
        <v>43679</v>
      </c>
      <c r="I17001">
        <v>2019</v>
      </c>
    </row>
    <row r="17002" spans="1:9" x14ac:dyDescent="0.25">
      <c r="A17002" t="s">
        <v>972</v>
      </c>
      <c r="B17002" t="s">
        <v>229</v>
      </c>
      <c r="C17002" s="76" t="s">
        <v>842</v>
      </c>
      <c r="D17002" t="s">
        <v>980</v>
      </c>
      <c r="E17002" s="82">
        <v>7.6</v>
      </c>
      <c r="F17002" t="s">
        <v>973</v>
      </c>
      <c r="G17002" s="83">
        <v>44092</v>
      </c>
      <c r="I17002">
        <v>2020</v>
      </c>
    </row>
    <row r="17003" spans="1:9" x14ac:dyDescent="0.25">
      <c r="A17003" t="s">
        <v>972</v>
      </c>
      <c r="B17003" t="s">
        <v>281</v>
      </c>
      <c r="C17003" s="76" t="s">
        <v>842</v>
      </c>
      <c r="D17003" t="s">
        <v>980</v>
      </c>
      <c r="E17003" s="82">
        <v>5</v>
      </c>
      <c r="F17003" t="s">
        <v>973</v>
      </c>
      <c r="G17003" s="83">
        <v>43656</v>
      </c>
      <c r="I17003">
        <v>2019</v>
      </c>
    </row>
    <row r="17004" spans="1:9" x14ac:dyDescent="0.25">
      <c r="A17004" t="s">
        <v>972</v>
      </c>
      <c r="B17004" t="s">
        <v>178</v>
      </c>
      <c r="C17004" s="76" t="s">
        <v>842</v>
      </c>
      <c r="D17004" t="s">
        <v>980</v>
      </c>
      <c r="E17004" s="82">
        <v>7.6</v>
      </c>
      <c r="F17004" t="s">
        <v>973</v>
      </c>
      <c r="G17004" s="83">
        <v>43740</v>
      </c>
      <c r="I17004">
        <v>2019</v>
      </c>
    </row>
    <row r="17005" spans="1:9" x14ac:dyDescent="0.25">
      <c r="A17005" t="s">
        <v>972</v>
      </c>
      <c r="B17005" t="s">
        <v>247</v>
      </c>
      <c r="C17005" s="76" t="s">
        <v>842</v>
      </c>
      <c r="D17005" t="s">
        <v>980</v>
      </c>
      <c r="E17005" s="82">
        <v>10</v>
      </c>
      <c r="F17005" t="s">
        <v>973</v>
      </c>
      <c r="G17005" s="83">
        <v>43656</v>
      </c>
      <c r="I17005">
        <v>2019</v>
      </c>
    </row>
    <row r="17006" spans="1:9" x14ac:dyDescent="0.25">
      <c r="A17006" t="s">
        <v>972</v>
      </c>
      <c r="B17006" t="s">
        <v>242</v>
      </c>
      <c r="C17006" s="76" t="s">
        <v>842</v>
      </c>
      <c r="D17006" t="s">
        <v>980</v>
      </c>
      <c r="E17006" s="82">
        <v>11.4</v>
      </c>
      <c r="F17006" t="s">
        <v>973</v>
      </c>
      <c r="G17006" s="83">
        <v>43658</v>
      </c>
      <c r="I17006">
        <v>2019</v>
      </c>
    </row>
    <row r="17007" spans="1:9" x14ac:dyDescent="0.25">
      <c r="A17007" t="s">
        <v>972</v>
      </c>
      <c r="B17007" t="s">
        <v>230</v>
      </c>
      <c r="C17007" s="76" t="s">
        <v>842</v>
      </c>
      <c r="D17007" t="s">
        <v>980</v>
      </c>
      <c r="E17007" s="82">
        <v>10</v>
      </c>
      <c r="F17007" t="s">
        <v>973</v>
      </c>
      <c r="G17007" s="83">
        <v>44074</v>
      </c>
      <c r="I17007">
        <v>2020</v>
      </c>
    </row>
    <row r="17008" spans="1:9" x14ac:dyDescent="0.25">
      <c r="A17008" t="s">
        <v>972</v>
      </c>
      <c r="B17008" t="s">
        <v>11</v>
      </c>
      <c r="C17008" s="76" t="s">
        <v>842</v>
      </c>
      <c r="D17008" t="s">
        <v>980</v>
      </c>
      <c r="E17008" s="82">
        <v>10</v>
      </c>
      <c r="F17008" t="s">
        <v>973</v>
      </c>
      <c r="G17008" s="83">
        <v>43808</v>
      </c>
      <c r="I17008">
        <v>2019</v>
      </c>
    </row>
    <row r="17009" spans="1:9" x14ac:dyDescent="0.25">
      <c r="A17009" t="s">
        <v>972</v>
      </c>
      <c r="B17009" t="s">
        <v>279</v>
      </c>
      <c r="C17009" s="76" t="s">
        <v>842</v>
      </c>
      <c r="D17009" t="s">
        <v>980</v>
      </c>
      <c r="E17009" s="82">
        <v>500</v>
      </c>
      <c r="F17009" t="s">
        <v>973</v>
      </c>
      <c r="G17009" s="83">
        <v>44666</v>
      </c>
      <c r="I17009">
        <v>2022</v>
      </c>
    </row>
    <row r="17010" spans="1:9" x14ac:dyDescent="0.25">
      <c r="A17010" s="74" t="s">
        <v>968</v>
      </c>
      <c r="B17010" t="s">
        <v>261</v>
      </c>
      <c r="C17010" s="76" t="s">
        <v>842</v>
      </c>
      <c r="D17010" t="s">
        <v>974</v>
      </c>
      <c r="E17010" s="77">
        <v>103</v>
      </c>
      <c r="F17010" s="74" t="s">
        <v>969</v>
      </c>
      <c r="G17010" s="78">
        <v>42452</v>
      </c>
      <c r="H17010" s="79"/>
      <c r="I17010">
        <f>IF(G17010&lt;&gt;"",YEAR(G17010),"")</f>
        <v>2016</v>
      </c>
    </row>
    <row r="17011" spans="1:9" x14ac:dyDescent="0.25">
      <c r="A17011" t="s">
        <v>972</v>
      </c>
      <c r="B17011" t="s">
        <v>209</v>
      </c>
      <c r="C17011" s="76" t="s">
        <v>842</v>
      </c>
      <c r="D17011" t="s">
        <v>980</v>
      </c>
      <c r="E17011" s="82">
        <v>150</v>
      </c>
      <c r="F17011" t="s">
        <v>973</v>
      </c>
      <c r="G17011" s="83">
        <v>44067</v>
      </c>
      <c r="I17011">
        <v>2020</v>
      </c>
    </row>
    <row r="17012" spans="1:9" x14ac:dyDescent="0.25">
      <c r="A17012" t="s">
        <v>972</v>
      </c>
      <c r="B17012" t="s">
        <v>247</v>
      </c>
      <c r="C17012" s="76" t="s">
        <v>842</v>
      </c>
      <c r="D17012" t="s">
        <v>980</v>
      </c>
      <c r="E17012" s="82">
        <v>15.2</v>
      </c>
      <c r="F17012" t="s">
        <v>973</v>
      </c>
      <c r="G17012" s="83">
        <v>43787</v>
      </c>
      <c r="I17012">
        <v>2019</v>
      </c>
    </row>
    <row r="17013" spans="1:9" x14ac:dyDescent="0.25">
      <c r="A17013" t="s">
        <v>972</v>
      </c>
      <c r="B17013" t="s">
        <v>248</v>
      </c>
      <c r="C17013" s="76" t="s">
        <v>842</v>
      </c>
      <c r="D17013" t="s">
        <v>980</v>
      </c>
      <c r="E17013" s="82">
        <v>5.61</v>
      </c>
      <c r="F17013" t="s">
        <v>973</v>
      </c>
      <c r="G17013" s="83">
        <v>43720</v>
      </c>
      <c r="I17013">
        <v>2019</v>
      </c>
    </row>
    <row r="17014" spans="1:9" x14ac:dyDescent="0.25">
      <c r="A17014" t="s">
        <v>972</v>
      </c>
      <c r="B17014" t="s">
        <v>185</v>
      </c>
      <c r="C17014" s="76" t="s">
        <v>842</v>
      </c>
      <c r="D17014" t="s">
        <v>980</v>
      </c>
      <c r="E17014" s="82">
        <v>3.8</v>
      </c>
      <c r="F17014" t="s">
        <v>973</v>
      </c>
      <c r="G17014" s="83">
        <v>44160</v>
      </c>
      <c r="I17014">
        <v>2020</v>
      </c>
    </row>
    <row r="17015" spans="1:9" x14ac:dyDescent="0.25">
      <c r="A17015" t="s">
        <v>972</v>
      </c>
      <c r="B17015" t="s">
        <v>224</v>
      </c>
      <c r="C17015" s="76" t="s">
        <v>842</v>
      </c>
      <c r="D17015" t="s">
        <v>980</v>
      </c>
      <c r="E17015" s="82">
        <v>10</v>
      </c>
      <c r="F17015" t="s">
        <v>973</v>
      </c>
      <c r="G17015" s="83">
        <v>43724</v>
      </c>
      <c r="I17015">
        <v>2019</v>
      </c>
    </row>
    <row r="17016" spans="1:9" x14ac:dyDescent="0.25">
      <c r="A17016" t="s">
        <v>972</v>
      </c>
      <c r="B17016" t="s">
        <v>247</v>
      </c>
      <c r="C17016" s="76" t="s">
        <v>842</v>
      </c>
      <c r="D17016" t="s">
        <v>980</v>
      </c>
      <c r="E17016" s="82">
        <v>3.8</v>
      </c>
      <c r="F17016" t="s">
        <v>973</v>
      </c>
      <c r="G17016" s="83">
        <v>43679</v>
      </c>
      <c r="I17016">
        <v>2019</v>
      </c>
    </row>
    <row r="17017" spans="1:9" x14ac:dyDescent="0.25">
      <c r="A17017" t="s">
        <v>972</v>
      </c>
      <c r="B17017" t="s">
        <v>148</v>
      </c>
      <c r="C17017" s="76" t="s">
        <v>842</v>
      </c>
      <c r="D17017" t="s">
        <v>980</v>
      </c>
      <c r="E17017" s="82">
        <v>8.4</v>
      </c>
      <c r="F17017" t="s">
        <v>973</v>
      </c>
      <c r="G17017" s="83">
        <v>43683</v>
      </c>
      <c r="I17017">
        <v>2019</v>
      </c>
    </row>
    <row r="17018" spans="1:9" x14ac:dyDescent="0.25">
      <c r="A17018" t="s">
        <v>972</v>
      </c>
      <c r="B17018" t="s">
        <v>246</v>
      </c>
      <c r="C17018" s="76" t="s">
        <v>842</v>
      </c>
      <c r="D17018" t="s">
        <v>980</v>
      </c>
      <c r="E17018" s="82">
        <v>3</v>
      </c>
      <c r="F17018" t="s">
        <v>973</v>
      </c>
      <c r="G17018" s="83">
        <v>43698</v>
      </c>
      <c r="I17018">
        <v>2019</v>
      </c>
    </row>
    <row r="17019" spans="1:9" x14ac:dyDescent="0.25">
      <c r="A17019" t="s">
        <v>972</v>
      </c>
      <c r="B17019" t="s">
        <v>279</v>
      </c>
      <c r="C17019" s="76" t="s">
        <v>842</v>
      </c>
      <c r="D17019" t="s">
        <v>980</v>
      </c>
      <c r="E17019" s="82">
        <v>10</v>
      </c>
      <c r="F17019" t="s">
        <v>973</v>
      </c>
      <c r="G17019" s="83">
        <v>43682</v>
      </c>
      <c r="I17019">
        <v>2019</v>
      </c>
    </row>
    <row r="17020" spans="1:9" x14ac:dyDescent="0.25">
      <c r="A17020" t="s">
        <v>972</v>
      </c>
      <c r="B17020" t="s">
        <v>73</v>
      </c>
      <c r="C17020" s="76" t="s">
        <v>842</v>
      </c>
      <c r="D17020" t="s">
        <v>980</v>
      </c>
      <c r="E17020" s="82">
        <v>5</v>
      </c>
      <c r="F17020" t="s">
        <v>973</v>
      </c>
      <c r="G17020" s="83">
        <v>43658</v>
      </c>
      <c r="I17020">
        <v>2019</v>
      </c>
    </row>
    <row r="17021" spans="1:9" x14ac:dyDescent="0.25">
      <c r="A17021" t="s">
        <v>972</v>
      </c>
      <c r="B17021" t="s">
        <v>243</v>
      </c>
      <c r="C17021" s="76" t="s">
        <v>842</v>
      </c>
      <c r="D17021" t="s">
        <v>980</v>
      </c>
      <c r="E17021" s="82">
        <v>6</v>
      </c>
      <c r="F17021" t="s">
        <v>973</v>
      </c>
      <c r="G17021" s="83">
        <v>43641</v>
      </c>
      <c r="I17021">
        <v>2019</v>
      </c>
    </row>
    <row r="17022" spans="1:9" x14ac:dyDescent="0.25">
      <c r="A17022" t="s">
        <v>972</v>
      </c>
      <c r="B17022" t="s">
        <v>281</v>
      </c>
      <c r="C17022" s="76" t="s">
        <v>842</v>
      </c>
      <c r="D17022" t="s">
        <v>980</v>
      </c>
      <c r="E17022" s="82">
        <v>12.39</v>
      </c>
      <c r="F17022" t="s">
        <v>973</v>
      </c>
      <c r="G17022" s="83">
        <v>43663</v>
      </c>
      <c r="I17022">
        <v>2019</v>
      </c>
    </row>
    <row r="17023" spans="1:9" x14ac:dyDescent="0.25">
      <c r="A17023" t="s">
        <v>972</v>
      </c>
      <c r="B17023" t="s">
        <v>93</v>
      </c>
      <c r="C17023" s="76" t="s">
        <v>842</v>
      </c>
      <c r="D17023" t="s">
        <v>980</v>
      </c>
      <c r="E17023" s="82">
        <v>11.52</v>
      </c>
      <c r="F17023" t="s">
        <v>973</v>
      </c>
      <c r="G17023" s="83">
        <v>43654</v>
      </c>
      <c r="I17023">
        <v>2019</v>
      </c>
    </row>
    <row r="17024" spans="1:9" x14ac:dyDescent="0.25">
      <c r="A17024" t="s">
        <v>972</v>
      </c>
      <c r="B17024" t="s">
        <v>251</v>
      </c>
      <c r="C17024" s="76" t="s">
        <v>842</v>
      </c>
      <c r="D17024" t="s">
        <v>980</v>
      </c>
      <c r="E17024" s="82">
        <v>10</v>
      </c>
      <c r="F17024" t="s">
        <v>973</v>
      </c>
      <c r="G17024" s="83">
        <v>43670</v>
      </c>
      <c r="I17024">
        <v>2019</v>
      </c>
    </row>
    <row r="17025" spans="1:9" x14ac:dyDescent="0.25">
      <c r="A17025" t="s">
        <v>972</v>
      </c>
      <c r="B17025" t="s">
        <v>11</v>
      </c>
      <c r="C17025" s="76" t="s">
        <v>842</v>
      </c>
      <c r="D17025" t="s">
        <v>980</v>
      </c>
      <c r="E17025" s="82">
        <v>5</v>
      </c>
      <c r="F17025" t="s">
        <v>973</v>
      </c>
      <c r="G17025" s="83">
        <v>43755</v>
      </c>
      <c r="I17025">
        <v>2019</v>
      </c>
    </row>
    <row r="17026" spans="1:9" x14ac:dyDescent="0.25">
      <c r="A17026" t="s">
        <v>972</v>
      </c>
      <c r="B17026" t="s">
        <v>95</v>
      </c>
      <c r="C17026" s="76" t="s">
        <v>842</v>
      </c>
      <c r="D17026" t="s">
        <v>980</v>
      </c>
      <c r="E17026" s="82">
        <v>7.6</v>
      </c>
      <c r="F17026" t="s">
        <v>973</v>
      </c>
      <c r="G17026" s="83">
        <v>43644</v>
      </c>
      <c r="I17026">
        <v>2019</v>
      </c>
    </row>
    <row r="17027" spans="1:9" x14ac:dyDescent="0.25">
      <c r="A17027" t="s">
        <v>972</v>
      </c>
      <c r="B17027" t="s">
        <v>182</v>
      </c>
      <c r="C17027" s="76" t="s">
        <v>842</v>
      </c>
      <c r="D17027" t="s">
        <v>980</v>
      </c>
      <c r="E17027" s="82">
        <v>13.6</v>
      </c>
      <c r="F17027" t="s">
        <v>973</v>
      </c>
      <c r="G17027" s="83">
        <v>43755</v>
      </c>
      <c r="I17027">
        <v>2019</v>
      </c>
    </row>
    <row r="17028" spans="1:9" x14ac:dyDescent="0.25">
      <c r="A17028" t="s">
        <v>972</v>
      </c>
      <c r="B17028" t="s">
        <v>240</v>
      </c>
      <c r="C17028" s="76" t="s">
        <v>842</v>
      </c>
      <c r="D17028" t="s">
        <v>980</v>
      </c>
      <c r="E17028" s="82">
        <v>6</v>
      </c>
      <c r="F17028" t="s">
        <v>973</v>
      </c>
      <c r="G17028" s="83">
        <v>43690</v>
      </c>
      <c r="I17028">
        <v>2019</v>
      </c>
    </row>
    <row r="17029" spans="1:9" x14ac:dyDescent="0.25">
      <c r="A17029" t="s">
        <v>972</v>
      </c>
      <c r="B17029" t="s">
        <v>71</v>
      </c>
      <c r="C17029" s="76" t="s">
        <v>842</v>
      </c>
      <c r="D17029" t="s">
        <v>980</v>
      </c>
      <c r="E17029" s="82">
        <v>5</v>
      </c>
      <c r="F17029" t="s">
        <v>973</v>
      </c>
      <c r="G17029" s="83">
        <v>43670</v>
      </c>
      <c r="I17029">
        <v>2019</v>
      </c>
    </row>
    <row r="17030" spans="1:9" x14ac:dyDescent="0.25">
      <c r="A17030" t="s">
        <v>972</v>
      </c>
      <c r="B17030" t="s">
        <v>203</v>
      </c>
      <c r="C17030" s="76" t="s">
        <v>842</v>
      </c>
      <c r="D17030" t="s">
        <v>980</v>
      </c>
      <c r="E17030" s="82">
        <v>21.44</v>
      </c>
      <c r="F17030" t="s">
        <v>973</v>
      </c>
      <c r="G17030" s="83">
        <v>43999</v>
      </c>
      <c r="I17030">
        <v>2020</v>
      </c>
    </row>
    <row r="17031" spans="1:9" x14ac:dyDescent="0.25">
      <c r="A17031" t="s">
        <v>972</v>
      </c>
      <c r="B17031" t="s">
        <v>243</v>
      </c>
      <c r="C17031" s="76" t="s">
        <v>842</v>
      </c>
      <c r="D17031" t="s">
        <v>980</v>
      </c>
      <c r="E17031" s="82">
        <v>5</v>
      </c>
      <c r="F17031" t="s">
        <v>973</v>
      </c>
      <c r="G17031" s="83">
        <v>43641</v>
      </c>
      <c r="I17031">
        <v>2019</v>
      </c>
    </row>
    <row r="17032" spans="1:9" x14ac:dyDescent="0.25">
      <c r="A17032" t="s">
        <v>972</v>
      </c>
      <c r="B17032" t="s">
        <v>96</v>
      </c>
      <c r="C17032" s="76" t="s">
        <v>842</v>
      </c>
      <c r="D17032" t="s">
        <v>980</v>
      </c>
      <c r="E17032" s="82">
        <v>15</v>
      </c>
      <c r="F17032" t="s">
        <v>973</v>
      </c>
      <c r="G17032" s="83">
        <v>43658</v>
      </c>
      <c r="I17032">
        <v>2019</v>
      </c>
    </row>
    <row r="17033" spans="1:9" x14ac:dyDescent="0.25">
      <c r="A17033" t="s">
        <v>972</v>
      </c>
      <c r="B17033" t="s">
        <v>203</v>
      </c>
      <c r="C17033" s="76" t="s">
        <v>842</v>
      </c>
      <c r="D17033" t="s">
        <v>980</v>
      </c>
      <c r="E17033" s="82">
        <v>166.6</v>
      </c>
      <c r="F17033" t="s">
        <v>973</v>
      </c>
      <c r="G17033" s="83">
        <v>43800</v>
      </c>
      <c r="I17033">
        <v>2019</v>
      </c>
    </row>
    <row r="17034" spans="1:9" x14ac:dyDescent="0.25">
      <c r="A17034" t="s">
        <v>972</v>
      </c>
      <c r="B17034" t="s">
        <v>253</v>
      </c>
      <c r="C17034" s="76" t="s">
        <v>842</v>
      </c>
      <c r="D17034" t="s">
        <v>980</v>
      </c>
      <c r="E17034" s="82">
        <v>150</v>
      </c>
      <c r="F17034" t="s">
        <v>973</v>
      </c>
      <c r="G17034" s="83">
        <v>43810</v>
      </c>
      <c r="I17034">
        <v>2019</v>
      </c>
    </row>
    <row r="17035" spans="1:9" x14ac:dyDescent="0.25">
      <c r="A17035" t="s">
        <v>972</v>
      </c>
      <c r="B17035" t="s">
        <v>232</v>
      </c>
      <c r="C17035" s="76" t="s">
        <v>842</v>
      </c>
      <c r="D17035" t="s">
        <v>980</v>
      </c>
      <c r="E17035" s="82">
        <v>3.8</v>
      </c>
      <c r="F17035" t="s">
        <v>973</v>
      </c>
      <c r="G17035" s="83">
        <v>43718</v>
      </c>
      <c r="I17035">
        <v>2019</v>
      </c>
    </row>
    <row r="17036" spans="1:9" x14ac:dyDescent="0.25">
      <c r="A17036" t="s">
        <v>972</v>
      </c>
      <c r="B17036" t="s">
        <v>173</v>
      </c>
      <c r="C17036" s="76" t="s">
        <v>842</v>
      </c>
      <c r="D17036" t="s">
        <v>980</v>
      </c>
      <c r="E17036" s="82">
        <v>10</v>
      </c>
      <c r="F17036" t="s">
        <v>973</v>
      </c>
      <c r="G17036" s="83">
        <v>43697</v>
      </c>
      <c r="I17036">
        <v>2019</v>
      </c>
    </row>
    <row r="17037" spans="1:9" x14ac:dyDescent="0.25">
      <c r="A17037" t="s">
        <v>972</v>
      </c>
      <c r="B17037" t="s">
        <v>225</v>
      </c>
      <c r="C17037" s="76" t="s">
        <v>842</v>
      </c>
      <c r="D17037" t="s">
        <v>980</v>
      </c>
      <c r="E17037" s="82">
        <v>11.4</v>
      </c>
      <c r="F17037" t="s">
        <v>973</v>
      </c>
      <c r="G17037" s="83">
        <v>43788</v>
      </c>
      <c r="I17037">
        <v>2019</v>
      </c>
    </row>
    <row r="17038" spans="1:9" x14ac:dyDescent="0.25">
      <c r="A17038" t="s">
        <v>972</v>
      </c>
      <c r="B17038" t="s">
        <v>232</v>
      </c>
      <c r="C17038" s="76" t="s">
        <v>842</v>
      </c>
      <c r="D17038" t="s">
        <v>980</v>
      </c>
      <c r="E17038" s="82">
        <v>150</v>
      </c>
      <c r="F17038" t="s">
        <v>973</v>
      </c>
      <c r="G17038" s="83">
        <v>44165</v>
      </c>
      <c r="I17038">
        <v>2020</v>
      </c>
    </row>
    <row r="17039" spans="1:9" x14ac:dyDescent="0.25">
      <c r="A17039" t="s">
        <v>972</v>
      </c>
      <c r="B17039" t="s">
        <v>239</v>
      </c>
      <c r="C17039" s="76" t="s">
        <v>842</v>
      </c>
      <c r="D17039" t="s">
        <v>980</v>
      </c>
      <c r="E17039" s="82">
        <v>500</v>
      </c>
      <c r="F17039" t="s">
        <v>973</v>
      </c>
      <c r="G17039" s="83">
        <v>43815</v>
      </c>
      <c r="I17039">
        <v>2019</v>
      </c>
    </row>
    <row r="17040" spans="1:9" x14ac:dyDescent="0.25">
      <c r="A17040" t="s">
        <v>972</v>
      </c>
      <c r="B17040" t="s">
        <v>223</v>
      </c>
      <c r="C17040" s="76" t="s">
        <v>842</v>
      </c>
      <c r="D17040" t="s">
        <v>980</v>
      </c>
      <c r="E17040" s="82">
        <v>43.2</v>
      </c>
      <c r="F17040" t="s">
        <v>973</v>
      </c>
      <c r="G17040" s="83">
        <v>43726</v>
      </c>
      <c r="I17040">
        <v>2019</v>
      </c>
    </row>
    <row r="17041" spans="1:9" x14ac:dyDescent="0.25">
      <c r="A17041" t="s">
        <v>972</v>
      </c>
      <c r="B17041" t="s">
        <v>252</v>
      </c>
      <c r="C17041" s="76" t="s">
        <v>842</v>
      </c>
      <c r="D17041" t="s">
        <v>980</v>
      </c>
      <c r="E17041" s="82">
        <v>3.8</v>
      </c>
      <c r="F17041" t="s">
        <v>973</v>
      </c>
      <c r="G17041" s="83">
        <v>43679</v>
      </c>
      <c r="I17041">
        <v>2019</v>
      </c>
    </row>
    <row r="17042" spans="1:9" x14ac:dyDescent="0.25">
      <c r="A17042" t="s">
        <v>972</v>
      </c>
      <c r="B17042" t="s">
        <v>118</v>
      </c>
      <c r="C17042" s="76" t="s">
        <v>842</v>
      </c>
      <c r="D17042" t="s">
        <v>980</v>
      </c>
      <c r="E17042" s="82">
        <v>7.6</v>
      </c>
      <c r="F17042" t="s">
        <v>973</v>
      </c>
      <c r="G17042" s="83">
        <v>43672</v>
      </c>
      <c r="I17042">
        <v>2019</v>
      </c>
    </row>
    <row r="17043" spans="1:9" x14ac:dyDescent="0.25">
      <c r="A17043" t="s">
        <v>972</v>
      </c>
      <c r="B17043" t="s">
        <v>249</v>
      </c>
      <c r="C17043" s="76" t="s">
        <v>842</v>
      </c>
      <c r="D17043" t="s">
        <v>980</v>
      </c>
      <c r="E17043" s="82">
        <v>7.6</v>
      </c>
      <c r="F17043" t="s">
        <v>973</v>
      </c>
      <c r="G17043" s="83">
        <v>43662</v>
      </c>
      <c r="I17043">
        <v>2019</v>
      </c>
    </row>
    <row r="17044" spans="1:9" x14ac:dyDescent="0.25">
      <c r="A17044" t="s">
        <v>972</v>
      </c>
      <c r="B17044" t="s">
        <v>244</v>
      </c>
      <c r="C17044" s="76" t="s">
        <v>842</v>
      </c>
      <c r="D17044" t="s">
        <v>980</v>
      </c>
      <c r="E17044" s="82">
        <v>7.6</v>
      </c>
      <c r="F17044" t="s">
        <v>973</v>
      </c>
      <c r="G17044" s="83">
        <v>43641</v>
      </c>
      <c r="I17044">
        <v>2019</v>
      </c>
    </row>
    <row r="17045" spans="1:9" x14ac:dyDescent="0.25">
      <c r="A17045" t="s">
        <v>972</v>
      </c>
      <c r="B17045" t="s">
        <v>232</v>
      </c>
      <c r="C17045" s="76" t="s">
        <v>842</v>
      </c>
      <c r="D17045" t="s">
        <v>980</v>
      </c>
      <c r="E17045" s="82">
        <v>6</v>
      </c>
      <c r="F17045" t="s">
        <v>973</v>
      </c>
      <c r="G17045" s="83">
        <v>43644</v>
      </c>
      <c r="I17045">
        <v>2019</v>
      </c>
    </row>
    <row r="17046" spans="1:9" x14ac:dyDescent="0.25">
      <c r="A17046" t="s">
        <v>972</v>
      </c>
      <c r="B17046" t="s">
        <v>23</v>
      </c>
      <c r="C17046" s="76" t="s">
        <v>842</v>
      </c>
      <c r="D17046" t="s">
        <v>980</v>
      </c>
      <c r="E17046" s="82">
        <v>7.6</v>
      </c>
      <c r="F17046" t="s">
        <v>973</v>
      </c>
      <c r="G17046" s="83">
        <v>43647</v>
      </c>
      <c r="I17046">
        <v>2019</v>
      </c>
    </row>
    <row r="17047" spans="1:9" x14ac:dyDescent="0.25">
      <c r="A17047" t="s">
        <v>972</v>
      </c>
      <c r="B17047" t="s">
        <v>172</v>
      </c>
      <c r="C17047" s="76" t="s">
        <v>842</v>
      </c>
      <c r="D17047" t="s">
        <v>980</v>
      </c>
      <c r="E17047" s="82">
        <v>10</v>
      </c>
      <c r="F17047" t="s">
        <v>973</v>
      </c>
      <c r="G17047" s="83">
        <v>43692</v>
      </c>
      <c r="I17047">
        <v>2019</v>
      </c>
    </row>
    <row r="17048" spans="1:9" x14ac:dyDescent="0.25">
      <c r="A17048" t="s">
        <v>972</v>
      </c>
      <c r="B17048" t="s">
        <v>232</v>
      </c>
      <c r="C17048" s="76" t="s">
        <v>842</v>
      </c>
      <c r="D17048" t="s">
        <v>980</v>
      </c>
      <c r="E17048" s="82">
        <v>7.6</v>
      </c>
      <c r="F17048" t="s">
        <v>973</v>
      </c>
      <c r="G17048" s="83">
        <v>43672</v>
      </c>
      <c r="I17048">
        <v>2019</v>
      </c>
    </row>
    <row r="17049" spans="1:9" x14ac:dyDescent="0.25">
      <c r="A17049" t="s">
        <v>972</v>
      </c>
      <c r="B17049" t="s">
        <v>249</v>
      </c>
      <c r="C17049" s="76" t="s">
        <v>842</v>
      </c>
      <c r="D17049" t="s">
        <v>980</v>
      </c>
      <c r="E17049" s="82">
        <v>6</v>
      </c>
      <c r="F17049" t="s">
        <v>973</v>
      </c>
      <c r="G17049" s="83">
        <v>43719</v>
      </c>
      <c r="I17049">
        <v>2019</v>
      </c>
    </row>
    <row r="17050" spans="1:9" x14ac:dyDescent="0.25">
      <c r="A17050" t="s">
        <v>972</v>
      </c>
      <c r="B17050" t="s">
        <v>66</v>
      </c>
      <c r="C17050" s="76" t="s">
        <v>842</v>
      </c>
      <c r="D17050" t="s">
        <v>980</v>
      </c>
      <c r="E17050" s="82">
        <v>10</v>
      </c>
      <c r="F17050" t="s">
        <v>973</v>
      </c>
      <c r="G17050" s="83">
        <v>43656</v>
      </c>
      <c r="I17050">
        <v>2019</v>
      </c>
    </row>
    <row r="17051" spans="1:9" x14ac:dyDescent="0.25">
      <c r="A17051" t="s">
        <v>972</v>
      </c>
      <c r="B17051" t="s">
        <v>242</v>
      </c>
      <c r="C17051" s="76" t="s">
        <v>842</v>
      </c>
      <c r="D17051" t="s">
        <v>980</v>
      </c>
      <c r="E17051" s="82">
        <v>7.6</v>
      </c>
      <c r="F17051" t="s">
        <v>973</v>
      </c>
      <c r="G17051" s="83">
        <v>43644</v>
      </c>
      <c r="I17051">
        <v>2019</v>
      </c>
    </row>
    <row r="17052" spans="1:9" ht="14.45" customHeight="1" x14ac:dyDescent="0.25">
      <c r="A17052" t="s">
        <v>972</v>
      </c>
      <c r="B17052" t="s">
        <v>244</v>
      </c>
      <c r="C17052" s="76" t="s">
        <v>842</v>
      </c>
      <c r="D17052" t="s">
        <v>980</v>
      </c>
      <c r="E17052" s="82">
        <v>30</v>
      </c>
      <c r="F17052" t="s">
        <v>973</v>
      </c>
      <c r="G17052" s="83">
        <v>43766</v>
      </c>
      <c r="I17052">
        <v>2019</v>
      </c>
    </row>
    <row r="17053" spans="1:9" x14ac:dyDescent="0.25">
      <c r="A17053" t="s">
        <v>972</v>
      </c>
      <c r="B17053" t="s">
        <v>240</v>
      </c>
      <c r="C17053" s="76" t="s">
        <v>842</v>
      </c>
      <c r="D17053" t="s">
        <v>980</v>
      </c>
      <c r="E17053" s="82">
        <v>6</v>
      </c>
      <c r="F17053" t="s">
        <v>973</v>
      </c>
      <c r="G17053" s="83">
        <v>43809</v>
      </c>
      <c r="I17053">
        <v>2019</v>
      </c>
    </row>
    <row r="17054" spans="1:9" x14ac:dyDescent="0.25">
      <c r="A17054" t="s">
        <v>972</v>
      </c>
      <c r="B17054" t="s">
        <v>180</v>
      </c>
      <c r="C17054" s="76" t="s">
        <v>842</v>
      </c>
      <c r="D17054" t="s">
        <v>980</v>
      </c>
      <c r="E17054" s="82">
        <v>8.8000000000000007</v>
      </c>
      <c r="F17054" t="s">
        <v>973</v>
      </c>
      <c r="G17054" s="83">
        <v>44187</v>
      </c>
      <c r="I17054">
        <v>2020</v>
      </c>
    </row>
    <row r="17055" spans="1:9" x14ac:dyDescent="0.25">
      <c r="A17055" t="s">
        <v>972</v>
      </c>
      <c r="B17055" t="s">
        <v>77</v>
      </c>
      <c r="C17055" s="76" t="s">
        <v>842</v>
      </c>
      <c r="D17055" t="s">
        <v>980</v>
      </c>
      <c r="E17055" s="82">
        <v>15</v>
      </c>
      <c r="F17055" t="s">
        <v>973</v>
      </c>
      <c r="G17055" s="83">
        <v>43826</v>
      </c>
      <c r="I17055">
        <v>2019</v>
      </c>
    </row>
    <row r="17056" spans="1:9" x14ac:dyDescent="0.25">
      <c r="A17056" t="s">
        <v>972</v>
      </c>
      <c r="B17056" t="s">
        <v>100</v>
      </c>
      <c r="C17056" s="76" t="s">
        <v>842</v>
      </c>
      <c r="D17056" t="s">
        <v>980</v>
      </c>
      <c r="E17056" s="82">
        <v>5.31</v>
      </c>
      <c r="F17056" t="s">
        <v>973</v>
      </c>
      <c r="G17056" s="83">
        <v>43712</v>
      </c>
      <c r="I17056">
        <v>2019</v>
      </c>
    </row>
    <row r="17057" spans="1:9" x14ac:dyDescent="0.25">
      <c r="A17057" t="s">
        <v>972</v>
      </c>
      <c r="B17057" t="s">
        <v>208</v>
      </c>
      <c r="C17057" s="76" t="s">
        <v>842</v>
      </c>
      <c r="D17057" t="s">
        <v>980</v>
      </c>
      <c r="E17057" s="82">
        <v>5</v>
      </c>
      <c r="F17057" t="s">
        <v>973</v>
      </c>
      <c r="G17057" s="83">
        <v>43816</v>
      </c>
      <c r="I17057">
        <v>2019</v>
      </c>
    </row>
    <row r="17058" spans="1:9" x14ac:dyDescent="0.25">
      <c r="A17058" t="s">
        <v>972</v>
      </c>
      <c r="B17058" t="s">
        <v>274</v>
      </c>
      <c r="C17058" s="76" t="s">
        <v>842</v>
      </c>
      <c r="D17058" t="s">
        <v>980</v>
      </c>
      <c r="E17058" s="82">
        <v>6.25</v>
      </c>
      <c r="F17058" t="s">
        <v>973</v>
      </c>
      <c r="G17058" s="83">
        <v>43670</v>
      </c>
      <c r="I17058">
        <v>2019</v>
      </c>
    </row>
    <row r="17059" spans="1:9" x14ac:dyDescent="0.25">
      <c r="A17059" t="s">
        <v>972</v>
      </c>
      <c r="B17059" t="s">
        <v>245</v>
      </c>
      <c r="C17059" s="76" t="s">
        <v>842</v>
      </c>
      <c r="D17059" t="s">
        <v>980</v>
      </c>
      <c r="E17059" s="82">
        <v>7.37</v>
      </c>
      <c r="F17059" t="s">
        <v>973</v>
      </c>
      <c r="G17059" s="83">
        <v>43994</v>
      </c>
      <c r="I17059">
        <v>2020</v>
      </c>
    </row>
    <row r="17060" spans="1:9" x14ac:dyDescent="0.25">
      <c r="A17060" t="s">
        <v>972</v>
      </c>
      <c r="B17060" t="s">
        <v>87</v>
      </c>
      <c r="C17060" s="76" t="s">
        <v>842</v>
      </c>
      <c r="D17060" t="s">
        <v>980</v>
      </c>
      <c r="E17060" s="82">
        <v>7.6</v>
      </c>
      <c r="F17060" t="s">
        <v>973</v>
      </c>
      <c r="G17060" s="83">
        <v>43706</v>
      </c>
      <c r="I17060">
        <v>2019</v>
      </c>
    </row>
    <row r="17061" spans="1:9" x14ac:dyDescent="0.25">
      <c r="A17061" t="s">
        <v>972</v>
      </c>
      <c r="B17061" t="s">
        <v>249</v>
      </c>
      <c r="C17061" s="76" t="s">
        <v>842</v>
      </c>
      <c r="D17061" t="s">
        <v>980</v>
      </c>
      <c r="E17061" s="82">
        <v>6</v>
      </c>
      <c r="F17061" t="s">
        <v>973</v>
      </c>
      <c r="G17061" s="83">
        <v>43658</v>
      </c>
      <c r="I17061">
        <v>2019</v>
      </c>
    </row>
    <row r="17062" spans="1:9" x14ac:dyDescent="0.25">
      <c r="A17062" t="s">
        <v>972</v>
      </c>
      <c r="B17062" t="s">
        <v>232</v>
      </c>
      <c r="C17062" s="76" t="s">
        <v>842</v>
      </c>
      <c r="D17062" t="s">
        <v>980</v>
      </c>
      <c r="E17062" s="82">
        <v>11.4</v>
      </c>
      <c r="F17062" t="s">
        <v>973</v>
      </c>
      <c r="G17062" s="83">
        <v>43741</v>
      </c>
      <c r="I17062">
        <v>2019</v>
      </c>
    </row>
    <row r="17063" spans="1:9" x14ac:dyDescent="0.25">
      <c r="A17063" t="s">
        <v>972</v>
      </c>
      <c r="B17063" t="s">
        <v>117</v>
      </c>
      <c r="C17063" s="76" t="s">
        <v>842</v>
      </c>
      <c r="D17063" t="s">
        <v>980</v>
      </c>
      <c r="E17063" s="82">
        <v>3.36</v>
      </c>
      <c r="F17063" t="s">
        <v>973</v>
      </c>
      <c r="G17063" s="83">
        <v>43676</v>
      </c>
      <c r="I17063">
        <v>2019</v>
      </c>
    </row>
    <row r="17064" spans="1:9" x14ac:dyDescent="0.25">
      <c r="A17064" t="s">
        <v>972</v>
      </c>
      <c r="B17064" t="s">
        <v>245</v>
      </c>
      <c r="C17064" s="76" t="s">
        <v>842</v>
      </c>
      <c r="D17064" t="s">
        <v>980</v>
      </c>
      <c r="E17064" s="82">
        <v>8.85</v>
      </c>
      <c r="F17064" t="s">
        <v>973</v>
      </c>
      <c r="G17064" s="83">
        <v>43700</v>
      </c>
      <c r="I17064">
        <v>2019</v>
      </c>
    </row>
    <row r="17065" spans="1:9" x14ac:dyDescent="0.25">
      <c r="A17065" t="s">
        <v>972</v>
      </c>
      <c r="B17065" t="s">
        <v>141</v>
      </c>
      <c r="C17065" s="76" t="s">
        <v>842</v>
      </c>
      <c r="D17065" t="s">
        <v>980</v>
      </c>
      <c r="E17065" s="82">
        <v>7.6</v>
      </c>
      <c r="F17065" t="s">
        <v>973</v>
      </c>
      <c r="G17065" s="83">
        <v>43732</v>
      </c>
      <c r="I17065">
        <v>2019</v>
      </c>
    </row>
    <row r="17066" spans="1:9" x14ac:dyDescent="0.25">
      <c r="A17066" t="s">
        <v>972</v>
      </c>
      <c r="B17066" t="s">
        <v>169</v>
      </c>
      <c r="C17066" s="76" t="s">
        <v>842</v>
      </c>
      <c r="D17066" t="s">
        <v>980</v>
      </c>
      <c r="E17066" s="82">
        <v>3</v>
      </c>
      <c r="F17066" t="s">
        <v>973</v>
      </c>
      <c r="G17066" s="83">
        <v>43713</v>
      </c>
      <c r="I17066">
        <v>2019</v>
      </c>
    </row>
    <row r="17067" spans="1:9" x14ac:dyDescent="0.25">
      <c r="A17067" t="s">
        <v>972</v>
      </c>
      <c r="B17067" t="s">
        <v>172</v>
      </c>
      <c r="C17067" s="76" t="s">
        <v>842</v>
      </c>
      <c r="D17067" t="s">
        <v>980</v>
      </c>
      <c r="E17067" s="82">
        <v>3.25</v>
      </c>
      <c r="F17067" t="s">
        <v>973</v>
      </c>
      <c r="G17067" s="83">
        <v>43763</v>
      </c>
      <c r="I17067">
        <v>2019</v>
      </c>
    </row>
    <row r="17068" spans="1:9" x14ac:dyDescent="0.25">
      <c r="A17068" t="s">
        <v>972</v>
      </c>
      <c r="B17068" t="s">
        <v>127</v>
      </c>
      <c r="C17068" s="76" t="s">
        <v>842</v>
      </c>
      <c r="D17068" t="s">
        <v>980</v>
      </c>
      <c r="E17068" s="82">
        <v>5</v>
      </c>
      <c r="F17068" t="s">
        <v>973</v>
      </c>
      <c r="G17068" s="83">
        <v>43698</v>
      </c>
      <c r="I17068">
        <v>2019</v>
      </c>
    </row>
    <row r="17069" spans="1:9" x14ac:dyDescent="0.25">
      <c r="A17069" t="s">
        <v>972</v>
      </c>
      <c r="B17069" t="s">
        <v>125</v>
      </c>
      <c r="C17069" s="76" t="s">
        <v>842</v>
      </c>
      <c r="D17069" t="s">
        <v>980</v>
      </c>
      <c r="E17069" s="82">
        <v>6</v>
      </c>
      <c r="F17069" t="s">
        <v>973</v>
      </c>
      <c r="G17069" s="83">
        <v>43672</v>
      </c>
      <c r="I17069">
        <v>2019</v>
      </c>
    </row>
    <row r="17070" spans="1:9" x14ac:dyDescent="0.25">
      <c r="A17070" t="s">
        <v>972</v>
      </c>
      <c r="B17070" t="s">
        <v>199</v>
      </c>
      <c r="C17070" s="76" t="s">
        <v>842</v>
      </c>
      <c r="D17070" t="s">
        <v>980</v>
      </c>
      <c r="E17070" s="82">
        <v>3.8</v>
      </c>
      <c r="F17070" t="s">
        <v>973</v>
      </c>
      <c r="G17070" s="83">
        <v>43657</v>
      </c>
      <c r="I17070">
        <v>2019</v>
      </c>
    </row>
    <row r="17071" spans="1:9" x14ac:dyDescent="0.25">
      <c r="A17071" t="s">
        <v>972</v>
      </c>
      <c r="B17071" t="s">
        <v>228</v>
      </c>
      <c r="C17071" s="76" t="s">
        <v>842</v>
      </c>
      <c r="D17071" t="s">
        <v>980</v>
      </c>
      <c r="E17071" s="82">
        <v>5</v>
      </c>
      <c r="F17071" t="s">
        <v>973</v>
      </c>
      <c r="G17071" s="83">
        <v>43712</v>
      </c>
      <c r="I17071">
        <v>2019</v>
      </c>
    </row>
    <row r="17072" spans="1:9" x14ac:dyDescent="0.25">
      <c r="A17072" t="s">
        <v>972</v>
      </c>
      <c r="B17072" t="s">
        <v>122</v>
      </c>
      <c r="C17072" s="76" t="s">
        <v>842</v>
      </c>
      <c r="D17072" t="s">
        <v>980</v>
      </c>
      <c r="E17072" s="82">
        <v>7.6</v>
      </c>
      <c r="F17072" t="s">
        <v>973</v>
      </c>
      <c r="G17072" s="83">
        <v>43696</v>
      </c>
      <c r="I17072">
        <v>2019</v>
      </c>
    </row>
    <row r="17073" spans="1:9" x14ac:dyDescent="0.25">
      <c r="A17073" t="s">
        <v>972</v>
      </c>
      <c r="B17073" t="s">
        <v>249</v>
      </c>
      <c r="C17073" s="76" t="s">
        <v>842</v>
      </c>
      <c r="D17073" t="s">
        <v>980</v>
      </c>
      <c r="E17073" s="82">
        <v>86.4</v>
      </c>
      <c r="F17073" t="s">
        <v>973</v>
      </c>
      <c r="G17073" s="83">
        <v>43826</v>
      </c>
      <c r="I17073">
        <v>2019</v>
      </c>
    </row>
    <row r="17074" spans="1:9" x14ac:dyDescent="0.25">
      <c r="A17074" t="s">
        <v>972</v>
      </c>
      <c r="B17074" t="s">
        <v>198</v>
      </c>
      <c r="C17074" s="76" t="s">
        <v>842</v>
      </c>
      <c r="D17074" t="s">
        <v>980</v>
      </c>
      <c r="E17074" s="82">
        <v>11.4</v>
      </c>
      <c r="F17074" t="s">
        <v>973</v>
      </c>
      <c r="G17074" s="83">
        <v>43724</v>
      </c>
      <c r="I17074">
        <v>2019</v>
      </c>
    </row>
    <row r="17075" spans="1:9" x14ac:dyDescent="0.25">
      <c r="A17075" t="s">
        <v>972</v>
      </c>
      <c r="B17075" t="s">
        <v>89</v>
      </c>
      <c r="C17075" s="76" t="s">
        <v>842</v>
      </c>
      <c r="D17075" t="s">
        <v>980</v>
      </c>
      <c r="E17075" s="82">
        <v>15</v>
      </c>
      <c r="F17075" t="s">
        <v>973</v>
      </c>
      <c r="G17075" s="83">
        <v>44069</v>
      </c>
      <c r="I17075">
        <v>2020</v>
      </c>
    </row>
    <row r="17076" spans="1:9" x14ac:dyDescent="0.25">
      <c r="A17076" t="s">
        <v>972</v>
      </c>
      <c r="B17076" t="s">
        <v>128</v>
      </c>
      <c r="C17076" s="76" t="s">
        <v>842</v>
      </c>
      <c r="D17076" t="s">
        <v>980</v>
      </c>
      <c r="E17076" s="82">
        <v>10</v>
      </c>
      <c r="F17076" t="s">
        <v>973</v>
      </c>
      <c r="G17076" s="83">
        <v>43718</v>
      </c>
      <c r="I17076">
        <v>2019</v>
      </c>
    </row>
    <row r="17077" spans="1:9" x14ac:dyDescent="0.25">
      <c r="A17077" t="s">
        <v>972</v>
      </c>
      <c r="B17077" t="s">
        <v>245</v>
      </c>
      <c r="C17077" s="76" t="s">
        <v>842</v>
      </c>
      <c r="D17077" t="s">
        <v>980</v>
      </c>
      <c r="E17077" s="82">
        <v>11.4</v>
      </c>
      <c r="F17077" t="s">
        <v>973</v>
      </c>
      <c r="G17077" s="83">
        <v>43647</v>
      </c>
      <c r="I17077">
        <v>2019</v>
      </c>
    </row>
    <row r="17078" spans="1:9" x14ac:dyDescent="0.25">
      <c r="A17078" t="s">
        <v>972</v>
      </c>
      <c r="B17078" t="s">
        <v>122</v>
      </c>
      <c r="C17078" s="76" t="s">
        <v>842</v>
      </c>
      <c r="D17078" t="s">
        <v>980</v>
      </c>
      <c r="E17078" s="82">
        <v>6</v>
      </c>
      <c r="F17078" t="s">
        <v>973</v>
      </c>
      <c r="G17078" s="83">
        <v>43783</v>
      </c>
      <c r="I17078">
        <v>2019</v>
      </c>
    </row>
    <row r="17079" spans="1:9" x14ac:dyDescent="0.25">
      <c r="A17079" t="s">
        <v>972</v>
      </c>
      <c r="B17079" t="s">
        <v>253</v>
      </c>
      <c r="C17079" s="76" t="s">
        <v>842</v>
      </c>
      <c r="D17079" t="s">
        <v>980</v>
      </c>
      <c r="E17079" s="82">
        <v>110</v>
      </c>
      <c r="F17079" t="s">
        <v>973</v>
      </c>
      <c r="G17079" s="83">
        <v>43887</v>
      </c>
      <c r="I17079">
        <v>2020</v>
      </c>
    </row>
    <row r="17080" spans="1:9" x14ac:dyDescent="0.25">
      <c r="A17080" t="s">
        <v>972</v>
      </c>
      <c r="B17080" t="s">
        <v>199</v>
      </c>
      <c r="C17080" s="76" t="s">
        <v>842</v>
      </c>
      <c r="D17080" t="s">
        <v>980</v>
      </c>
      <c r="E17080" s="82">
        <v>5</v>
      </c>
      <c r="F17080" t="s">
        <v>973</v>
      </c>
      <c r="G17080" s="83">
        <v>43762</v>
      </c>
      <c r="I17080">
        <v>2019</v>
      </c>
    </row>
    <row r="17081" spans="1:9" x14ac:dyDescent="0.25">
      <c r="A17081" t="s">
        <v>972</v>
      </c>
      <c r="B17081" t="s">
        <v>278</v>
      </c>
      <c r="C17081" s="76" t="s">
        <v>842</v>
      </c>
      <c r="D17081" t="s">
        <v>980</v>
      </c>
      <c r="E17081" s="82">
        <v>5</v>
      </c>
      <c r="F17081" t="s">
        <v>973</v>
      </c>
      <c r="G17081" s="83">
        <v>43693</v>
      </c>
      <c r="I17081">
        <v>2019</v>
      </c>
    </row>
    <row r="17082" spans="1:9" x14ac:dyDescent="0.25">
      <c r="A17082" t="s">
        <v>972</v>
      </c>
      <c r="B17082" t="s">
        <v>72</v>
      </c>
      <c r="C17082" s="76" t="s">
        <v>842</v>
      </c>
      <c r="D17082" t="s">
        <v>980</v>
      </c>
      <c r="E17082" s="82">
        <v>5</v>
      </c>
      <c r="F17082" t="s">
        <v>973</v>
      </c>
      <c r="G17082" s="83">
        <v>43672</v>
      </c>
      <c r="I17082">
        <v>2019</v>
      </c>
    </row>
    <row r="17083" spans="1:9" x14ac:dyDescent="0.25">
      <c r="A17083" t="s">
        <v>972</v>
      </c>
      <c r="B17083" t="s">
        <v>278</v>
      </c>
      <c r="C17083" s="76" t="s">
        <v>842</v>
      </c>
      <c r="D17083" t="s">
        <v>980</v>
      </c>
      <c r="E17083" s="82">
        <v>6</v>
      </c>
      <c r="F17083" t="s">
        <v>973</v>
      </c>
      <c r="G17083" s="83">
        <v>43672</v>
      </c>
      <c r="I17083">
        <v>2019</v>
      </c>
    </row>
    <row r="17084" spans="1:9" x14ac:dyDescent="0.25">
      <c r="A17084" t="s">
        <v>972</v>
      </c>
      <c r="B17084" t="s">
        <v>136</v>
      </c>
      <c r="C17084" s="76" t="s">
        <v>842</v>
      </c>
      <c r="D17084" t="s">
        <v>980</v>
      </c>
      <c r="E17084" s="82">
        <v>6.75</v>
      </c>
      <c r="F17084" t="s">
        <v>973</v>
      </c>
      <c r="G17084" s="83">
        <v>43641</v>
      </c>
      <c r="I17084">
        <v>2019</v>
      </c>
    </row>
    <row r="17085" spans="1:9" x14ac:dyDescent="0.25">
      <c r="A17085" t="s">
        <v>972</v>
      </c>
      <c r="B17085" t="s">
        <v>95</v>
      </c>
      <c r="C17085" s="76" t="s">
        <v>842</v>
      </c>
      <c r="D17085" t="s">
        <v>975</v>
      </c>
      <c r="E17085" s="82">
        <v>50</v>
      </c>
      <c r="F17085" t="s">
        <v>973</v>
      </c>
      <c r="G17085" s="83">
        <v>39988</v>
      </c>
      <c r="I17085">
        <v>2009</v>
      </c>
    </row>
    <row r="17086" spans="1:9" x14ac:dyDescent="0.25">
      <c r="A17086" t="s">
        <v>972</v>
      </c>
      <c r="B17086" t="s">
        <v>95</v>
      </c>
      <c r="C17086" s="76" t="s">
        <v>1279</v>
      </c>
      <c r="D17086" t="s">
        <v>975</v>
      </c>
      <c r="E17086" s="82">
        <v>250</v>
      </c>
      <c r="F17086" t="s">
        <v>973</v>
      </c>
      <c r="G17086" s="83">
        <v>44194</v>
      </c>
      <c r="I17086">
        <v>2020</v>
      </c>
    </row>
    <row r="17087" spans="1:9" x14ac:dyDescent="0.25">
      <c r="A17087" t="s">
        <v>972</v>
      </c>
      <c r="B17087" t="s">
        <v>115</v>
      </c>
      <c r="C17087" s="76" t="s">
        <v>842</v>
      </c>
      <c r="D17087" t="s">
        <v>980</v>
      </c>
      <c r="E17087" s="82">
        <v>9.19</v>
      </c>
      <c r="F17087" t="s">
        <v>973</v>
      </c>
      <c r="G17087" s="83">
        <v>43647</v>
      </c>
      <c r="I17087">
        <v>2019</v>
      </c>
    </row>
    <row r="17088" spans="1:9" x14ac:dyDescent="0.25">
      <c r="A17088" t="s">
        <v>972</v>
      </c>
      <c r="B17088" t="s">
        <v>177</v>
      </c>
      <c r="C17088" s="76" t="s">
        <v>842</v>
      </c>
      <c r="D17088" t="s">
        <v>980</v>
      </c>
      <c r="E17088" s="82">
        <v>7.8</v>
      </c>
      <c r="F17088" t="s">
        <v>973</v>
      </c>
      <c r="G17088" s="83">
        <v>44005</v>
      </c>
      <c r="I17088">
        <v>2020</v>
      </c>
    </row>
    <row r="17089" spans="1:9" x14ac:dyDescent="0.25">
      <c r="A17089" t="s">
        <v>972</v>
      </c>
      <c r="B17089" t="s">
        <v>202</v>
      </c>
      <c r="C17089" s="76" t="s">
        <v>842</v>
      </c>
      <c r="D17089" t="s">
        <v>980</v>
      </c>
      <c r="E17089" s="82">
        <v>3.8</v>
      </c>
      <c r="F17089" t="s">
        <v>973</v>
      </c>
      <c r="G17089" s="83">
        <v>43672</v>
      </c>
      <c r="I17089">
        <v>2019</v>
      </c>
    </row>
    <row r="17090" spans="1:9" x14ac:dyDescent="0.25">
      <c r="A17090" t="s">
        <v>972</v>
      </c>
      <c r="B17090" t="s">
        <v>128</v>
      </c>
      <c r="C17090" s="76" t="s">
        <v>842</v>
      </c>
      <c r="D17090" t="s">
        <v>980</v>
      </c>
      <c r="E17090" s="82">
        <v>6</v>
      </c>
      <c r="F17090" t="s">
        <v>973</v>
      </c>
      <c r="G17090" s="83">
        <v>43691</v>
      </c>
      <c r="I17090">
        <v>2019</v>
      </c>
    </row>
    <row r="17091" spans="1:9" x14ac:dyDescent="0.25">
      <c r="A17091" t="s">
        <v>972</v>
      </c>
      <c r="B17091" t="s">
        <v>104</v>
      </c>
      <c r="C17091" s="76" t="s">
        <v>842</v>
      </c>
      <c r="D17091" t="s">
        <v>980</v>
      </c>
      <c r="E17091" s="82">
        <v>7.6</v>
      </c>
      <c r="F17091" t="s">
        <v>973</v>
      </c>
      <c r="G17091" s="83">
        <v>43629</v>
      </c>
      <c r="I17091">
        <v>2019</v>
      </c>
    </row>
    <row r="17092" spans="1:9" x14ac:dyDescent="0.25">
      <c r="A17092" t="s">
        <v>972</v>
      </c>
      <c r="B17092" t="s">
        <v>185</v>
      </c>
      <c r="C17092" s="76" t="s">
        <v>842</v>
      </c>
      <c r="D17092" t="s">
        <v>980</v>
      </c>
      <c r="E17092" s="82">
        <v>6</v>
      </c>
      <c r="F17092" t="s">
        <v>973</v>
      </c>
      <c r="G17092" s="83">
        <v>43684</v>
      </c>
      <c r="I17092">
        <v>2019</v>
      </c>
    </row>
    <row r="17093" spans="1:9" x14ac:dyDescent="0.25">
      <c r="A17093" t="s">
        <v>972</v>
      </c>
      <c r="B17093" t="s">
        <v>242</v>
      </c>
      <c r="C17093" s="76" t="s">
        <v>842</v>
      </c>
      <c r="D17093" t="s">
        <v>980</v>
      </c>
      <c r="E17093" s="82">
        <v>6.79</v>
      </c>
      <c r="F17093" t="s">
        <v>973</v>
      </c>
      <c r="G17093" s="83">
        <v>43658</v>
      </c>
      <c r="I17093">
        <v>2019</v>
      </c>
    </row>
    <row r="17094" spans="1:9" x14ac:dyDescent="0.25">
      <c r="A17094" t="s">
        <v>972</v>
      </c>
      <c r="B17094" t="s">
        <v>63</v>
      </c>
      <c r="C17094" s="76" t="s">
        <v>842</v>
      </c>
      <c r="D17094" t="s">
        <v>980</v>
      </c>
      <c r="E17094" s="82">
        <v>7.67</v>
      </c>
      <c r="F17094" t="s">
        <v>973</v>
      </c>
      <c r="G17094" s="83">
        <v>43724</v>
      </c>
      <c r="I17094">
        <v>2019</v>
      </c>
    </row>
    <row r="17095" spans="1:9" x14ac:dyDescent="0.25">
      <c r="A17095" t="s">
        <v>972</v>
      </c>
      <c r="B17095" t="s">
        <v>96</v>
      </c>
      <c r="C17095" s="76" t="s">
        <v>842</v>
      </c>
      <c r="D17095" t="s">
        <v>980</v>
      </c>
      <c r="E17095" s="82">
        <v>12.1</v>
      </c>
      <c r="F17095" t="s">
        <v>973</v>
      </c>
      <c r="G17095" s="83">
        <v>43686</v>
      </c>
      <c r="I17095">
        <v>2019</v>
      </c>
    </row>
    <row r="17096" spans="1:9" x14ac:dyDescent="0.25">
      <c r="A17096" t="s">
        <v>972</v>
      </c>
      <c r="B17096" t="s">
        <v>2</v>
      </c>
      <c r="C17096" s="76" t="s">
        <v>842</v>
      </c>
      <c r="D17096" t="s">
        <v>980</v>
      </c>
      <c r="E17096" s="82">
        <v>5.9</v>
      </c>
      <c r="F17096" t="s">
        <v>973</v>
      </c>
      <c r="G17096" s="83">
        <v>43769</v>
      </c>
      <c r="I17096">
        <v>2019</v>
      </c>
    </row>
    <row r="17097" spans="1:9" x14ac:dyDescent="0.25">
      <c r="A17097" t="s">
        <v>972</v>
      </c>
      <c r="B17097" t="s">
        <v>179</v>
      </c>
      <c r="C17097" s="76" t="s">
        <v>842</v>
      </c>
      <c r="D17097" t="s">
        <v>980</v>
      </c>
      <c r="E17097" s="82">
        <v>7.6</v>
      </c>
      <c r="F17097" t="s">
        <v>973</v>
      </c>
      <c r="G17097" s="83">
        <v>43664</v>
      </c>
      <c r="I17097">
        <v>2019</v>
      </c>
    </row>
    <row r="17098" spans="1:9" x14ac:dyDescent="0.25">
      <c r="A17098" t="s">
        <v>972</v>
      </c>
      <c r="B17098" t="s">
        <v>124</v>
      </c>
      <c r="C17098" s="76" t="s">
        <v>842</v>
      </c>
      <c r="D17098" t="s">
        <v>980</v>
      </c>
      <c r="E17098" s="82">
        <v>5</v>
      </c>
      <c r="F17098" t="s">
        <v>973</v>
      </c>
      <c r="G17098" s="83">
        <v>43696</v>
      </c>
      <c r="I17098">
        <v>2019</v>
      </c>
    </row>
    <row r="17099" spans="1:9" x14ac:dyDescent="0.25">
      <c r="A17099" t="s">
        <v>972</v>
      </c>
      <c r="B17099" t="s">
        <v>136</v>
      </c>
      <c r="C17099" s="76" t="s">
        <v>842</v>
      </c>
      <c r="D17099" t="s">
        <v>980</v>
      </c>
      <c r="E17099" s="82">
        <v>266.60000000000002</v>
      </c>
      <c r="F17099" t="s">
        <v>973</v>
      </c>
      <c r="G17099" s="83">
        <v>44266</v>
      </c>
      <c r="I17099">
        <v>2021</v>
      </c>
    </row>
    <row r="17100" spans="1:9" x14ac:dyDescent="0.25">
      <c r="A17100" t="s">
        <v>972</v>
      </c>
      <c r="B17100" t="s">
        <v>105</v>
      </c>
      <c r="C17100" s="76" t="s">
        <v>842</v>
      </c>
      <c r="D17100" t="s">
        <v>980</v>
      </c>
      <c r="E17100" s="82">
        <v>7.6</v>
      </c>
      <c r="F17100" t="s">
        <v>973</v>
      </c>
      <c r="G17100" s="83">
        <v>43690</v>
      </c>
      <c r="I17100">
        <v>2019</v>
      </c>
    </row>
    <row r="17101" spans="1:9" x14ac:dyDescent="0.25">
      <c r="A17101" t="s">
        <v>972</v>
      </c>
      <c r="B17101" t="s">
        <v>202</v>
      </c>
      <c r="C17101" s="76" t="s">
        <v>842</v>
      </c>
      <c r="D17101" t="s">
        <v>980</v>
      </c>
      <c r="E17101" s="82">
        <v>50</v>
      </c>
      <c r="F17101" t="s">
        <v>973</v>
      </c>
      <c r="G17101" s="83">
        <v>43818</v>
      </c>
      <c r="I17101">
        <v>2019</v>
      </c>
    </row>
    <row r="17102" spans="1:9" x14ac:dyDescent="0.25">
      <c r="A17102" t="s">
        <v>972</v>
      </c>
      <c r="B17102" t="s">
        <v>206</v>
      </c>
      <c r="C17102" s="76" t="s">
        <v>842</v>
      </c>
      <c r="D17102" t="s">
        <v>980</v>
      </c>
      <c r="E17102" s="82">
        <v>15</v>
      </c>
      <c r="F17102" t="s">
        <v>973</v>
      </c>
      <c r="G17102" s="83">
        <v>44273</v>
      </c>
      <c r="I17102">
        <v>2021</v>
      </c>
    </row>
    <row r="17103" spans="1:9" x14ac:dyDescent="0.25">
      <c r="A17103" t="s">
        <v>972</v>
      </c>
      <c r="B17103" t="s">
        <v>253</v>
      </c>
      <c r="C17103" s="76" t="s">
        <v>842</v>
      </c>
      <c r="D17103" t="s">
        <v>980</v>
      </c>
      <c r="E17103" s="82">
        <v>72</v>
      </c>
      <c r="F17103" t="s">
        <v>973</v>
      </c>
      <c r="G17103" s="83">
        <v>43859</v>
      </c>
      <c r="I17103">
        <v>2020</v>
      </c>
    </row>
    <row r="17104" spans="1:9" x14ac:dyDescent="0.25">
      <c r="A17104" t="s">
        <v>972</v>
      </c>
      <c r="B17104" t="s">
        <v>249</v>
      </c>
      <c r="C17104" s="76" t="s">
        <v>842</v>
      </c>
      <c r="D17104" t="s">
        <v>980</v>
      </c>
      <c r="E17104" s="82">
        <v>43.2</v>
      </c>
      <c r="F17104" t="s">
        <v>973</v>
      </c>
      <c r="G17104" s="83">
        <v>43819</v>
      </c>
      <c r="I17104">
        <v>2019</v>
      </c>
    </row>
    <row r="17105" spans="1:9" x14ac:dyDescent="0.25">
      <c r="A17105" t="s">
        <v>972</v>
      </c>
      <c r="B17105" t="s">
        <v>279</v>
      </c>
      <c r="C17105" s="76" t="s">
        <v>842</v>
      </c>
      <c r="D17105" t="s">
        <v>980</v>
      </c>
      <c r="E17105" s="82">
        <v>7.25</v>
      </c>
      <c r="F17105" t="s">
        <v>973</v>
      </c>
      <c r="G17105" s="83">
        <v>43819</v>
      </c>
      <c r="I17105">
        <v>2019</v>
      </c>
    </row>
    <row r="17106" spans="1:9" x14ac:dyDescent="0.25">
      <c r="A17106" t="s">
        <v>972</v>
      </c>
      <c r="B17106" t="s">
        <v>106</v>
      </c>
      <c r="C17106" s="76" t="s">
        <v>842</v>
      </c>
      <c r="D17106" t="s">
        <v>980</v>
      </c>
      <c r="E17106" s="82">
        <v>7.6</v>
      </c>
      <c r="F17106" t="s">
        <v>973</v>
      </c>
      <c r="G17106" s="83">
        <v>43664</v>
      </c>
      <c r="I17106">
        <v>2019</v>
      </c>
    </row>
    <row r="17107" spans="1:9" x14ac:dyDescent="0.25">
      <c r="A17107" t="s">
        <v>972</v>
      </c>
      <c r="B17107" t="s">
        <v>278</v>
      </c>
      <c r="C17107" s="76" t="s">
        <v>842</v>
      </c>
      <c r="D17107" t="s">
        <v>980</v>
      </c>
      <c r="E17107" s="82">
        <v>3.8</v>
      </c>
      <c r="F17107" t="s">
        <v>973</v>
      </c>
      <c r="G17107" s="83">
        <v>43655</v>
      </c>
      <c r="I17107">
        <v>2019</v>
      </c>
    </row>
    <row r="17108" spans="1:9" x14ac:dyDescent="0.25">
      <c r="A17108" t="s">
        <v>972</v>
      </c>
      <c r="B17108" t="s">
        <v>198</v>
      </c>
      <c r="C17108" s="76" t="s">
        <v>842</v>
      </c>
      <c r="D17108" t="s">
        <v>980</v>
      </c>
      <c r="E17108" s="82">
        <v>9.73</v>
      </c>
      <c r="F17108" t="s">
        <v>973</v>
      </c>
      <c r="G17108" s="83">
        <v>43685</v>
      </c>
      <c r="I17108">
        <v>2019</v>
      </c>
    </row>
    <row r="17109" spans="1:9" x14ac:dyDescent="0.25">
      <c r="A17109" t="s">
        <v>972</v>
      </c>
      <c r="B17109" t="s">
        <v>229</v>
      </c>
      <c r="C17109" s="76" t="s">
        <v>842</v>
      </c>
      <c r="D17109" t="s">
        <v>980</v>
      </c>
      <c r="E17109" s="82">
        <v>11.4</v>
      </c>
      <c r="F17109" t="s">
        <v>973</v>
      </c>
      <c r="G17109" s="83">
        <v>44084</v>
      </c>
      <c r="I17109">
        <v>2020</v>
      </c>
    </row>
    <row r="17110" spans="1:9" x14ac:dyDescent="0.25">
      <c r="A17110" t="s">
        <v>972</v>
      </c>
      <c r="B17110" t="s">
        <v>243</v>
      </c>
      <c r="C17110" s="76" t="s">
        <v>842</v>
      </c>
      <c r="D17110" t="s">
        <v>980</v>
      </c>
      <c r="E17110" s="82">
        <v>10</v>
      </c>
      <c r="F17110" t="s">
        <v>973</v>
      </c>
      <c r="G17110" s="83">
        <v>43679</v>
      </c>
      <c r="I17110">
        <v>2019</v>
      </c>
    </row>
    <row r="17111" spans="1:9" x14ac:dyDescent="0.25">
      <c r="A17111" t="s">
        <v>972</v>
      </c>
      <c r="B17111" t="s">
        <v>128</v>
      </c>
      <c r="C17111" s="76" t="s">
        <v>842</v>
      </c>
      <c r="D17111" t="s">
        <v>980</v>
      </c>
      <c r="E17111" s="82">
        <v>6</v>
      </c>
      <c r="F17111" t="s">
        <v>973</v>
      </c>
      <c r="G17111" s="83">
        <v>43763</v>
      </c>
      <c r="I17111">
        <v>2019</v>
      </c>
    </row>
    <row r="17112" spans="1:9" x14ac:dyDescent="0.25">
      <c r="A17112" t="s">
        <v>972</v>
      </c>
      <c r="B17112" t="s">
        <v>182</v>
      </c>
      <c r="C17112" s="76" t="s">
        <v>842</v>
      </c>
      <c r="D17112" t="s">
        <v>980</v>
      </c>
      <c r="E17112" s="82">
        <v>5</v>
      </c>
      <c r="F17112" t="s">
        <v>973</v>
      </c>
      <c r="G17112" s="83">
        <v>43697</v>
      </c>
      <c r="I17112">
        <v>2019</v>
      </c>
    </row>
    <row r="17113" spans="1:9" x14ac:dyDescent="0.25">
      <c r="A17113" t="s">
        <v>972</v>
      </c>
      <c r="B17113" t="s">
        <v>239</v>
      </c>
      <c r="C17113" s="76" t="s">
        <v>842</v>
      </c>
      <c r="D17113" t="s">
        <v>980</v>
      </c>
      <c r="E17113" s="82">
        <v>10</v>
      </c>
      <c r="F17113" t="s">
        <v>973</v>
      </c>
      <c r="G17113" s="83">
        <v>43682</v>
      </c>
      <c r="I17113">
        <v>2019</v>
      </c>
    </row>
    <row r="17114" spans="1:9" x14ac:dyDescent="0.25">
      <c r="A17114" t="s">
        <v>972</v>
      </c>
      <c r="B17114" t="s">
        <v>127</v>
      </c>
      <c r="C17114" s="76" t="s">
        <v>842</v>
      </c>
      <c r="D17114" t="s">
        <v>980</v>
      </c>
      <c r="E17114" s="82">
        <v>5</v>
      </c>
      <c r="F17114" t="s">
        <v>973</v>
      </c>
      <c r="G17114" s="83">
        <v>43685</v>
      </c>
      <c r="I17114">
        <v>2019</v>
      </c>
    </row>
    <row r="17115" spans="1:9" x14ac:dyDescent="0.25">
      <c r="A17115" t="s">
        <v>972</v>
      </c>
      <c r="B17115" t="s">
        <v>78</v>
      </c>
      <c r="C17115" s="76" t="s">
        <v>842</v>
      </c>
      <c r="D17115" t="s">
        <v>980</v>
      </c>
      <c r="E17115" s="82">
        <v>6</v>
      </c>
      <c r="F17115" t="s">
        <v>973</v>
      </c>
      <c r="G17115" s="83">
        <v>43836</v>
      </c>
      <c r="I17115">
        <v>2020</v>
      </c>
    </row>
    <row r="17116" spans="1:9" x14ac:dyDescent="0.25">
      <c r="A17116" t="s">
        <v>972</v>
      </c>
      <c r="B17116" t="s">
        <v>247</v>
      </c>
      <c r="C17116" s="76" t="s">
        <v>842</v>
      </c>
      <c r="D17116" t="s">
        <v>980</v>
      </c>
      <c r="E17116" s="82">
        <v>10</v>
      </c>
      <c r="F17116" t="s">
        <v>973</v>
      </c>
      <c r="G17116" s="83">
        <v>43654</v>
      </c>
      <c r="I17116">
        <v>2019</v>
      </c>
    </row>
    <row r="17117" spans="1:9" x14ac:dyDescent="0.25">
      <c r="A17117" t="s">
        <v>972</v>
      </c>
      <c r="B17117" s="74" t="s">
        <v>213</v>
      </c>
      <c r="C17117" s="76" t="s">
        <v>842</v>
      </c>
      <c r="D17117" t="s">
        <v>980</v>
      </c>
      <c r="E17117" s="82">
        <v>11.4</v>
      </c>
      <c r="F17117" t="s">
        <v>973</v>
      </c>
      <c r="G17117" s="83">
        <v>43943</v>
      </c>
      <c r="I17117">
        <v>2020</v>
      </c>
    </row>
    <row r="17118" spans="1:9" x14ac:dyDescent="0.25">
      <c r="A17118" t="s">
        <v>972</v>
      </c>
      <c r="B17118" t="s">
        <v>240</v>
      </c>
      <c r="C17118" s="76" t="s">
        <v>842</v>
      </c>
      <c r="D17118" t="s">
        <v>980</v>
      </c>
      <c r="E17118" s="82">
        <v>10</v>
      </c>
      <c r="F17118" t="s">
        <v>973</v>
      </c>
      <c r="G17118" s="83">
        <v>43712</v>
      </c>
      <c r="I17118">
        <v>2019</v>
      </c>
    </row>
    <row r="17119" spans="1:9" x14ac:dyDescent="0.25">
      <c r="A17119" t="s">
        <v>972</v>
      </c>
      <c r="B17119" t="s">
        <v>131</v>
      </c>
      <c r="C17119" s="76" t="s">
        <v>842</v>
      </c>
      <c r="D17119" t="s">
        <v>980</v>
      </c>
      <c r="E17119" s="82">
        <v>6</v>
      </c>
      <c r="F17119" t="s">
        <v>973</v>
      </c>
      <c r="G17119" s="83">
        <v>43696</v>
      </c>
      <c r="I17119">
        <v>2019</v>
      </c>
    </row>
    <row r="17120" spans="1:9" x14ac:dyDescent="0.25">
      <c r="A17120" t="s">
        <v>972</v>
      </c>
      <c r="B17120" t="s">
        <v>147</v>
      </c>
      <c r="C17120" s="76" t="s">
        <v>842</v>
      </c>
      <c r="D17120" t="s">
        <v>980</v>
      </c>
      <c r="E17120" s="82">
        <v>5</v>
      </c>
      <c r="F17120" t="s">
        <v>973</v>
      </c>
      <c r="G17120" s="83">
        <v>43662</v>
      </c>
      <c r="I17120">
        <v>2019</v>
      </c>
    </row>
    <row r="17121" spans="1:9" x14ac:dyDescent="0.25">
      <c r="A17121" t="s">
        <v>972</v>
      </c>
      <c r="B17121" t="s">
        <v>30</v>
      </c>
      <c r="C17121" s="76" t="s">
        <v>842</v>
      </c>
      <c r="D17121" t="s">
        <v>980</v>
      </c>
      <c r="E17121" s="82">
        <v>6</v>
      </c>
      <c r="F17121" t="s">
        <v>973</v>
      </c>
      <c r="G17121" s="83">
        <v>43720</v>
      </c>
      <c r="I17121">
        <v>2019</v>
      </c>
    </row>
    <row r="17122" spans="1:9" x14ac:dyDescent="0.25">
      <c r="A17122" t="s">
        <v>972</v>
      </c>
      <c r="B17122" t="s">
        <v>171</v>
      </c>
      <c r="C17122" s="76" t="s">
        <v>842</v>
      </c>
      <c r="D17122" t="s">
        <v>980</v>
      </c>
      <c r="E17122" s="82">
        <v>5.31</v>
      </c>
      <c r="F17122" t="s">
        <v>973</v>
      </c>
      <c r="G17122" s="83">
        <v>43762</v>
      </c>
      <c r="I17122">
        <v>2019</v>
      </c>
    </row>
    <row r="17123" spans="1:9" x14ac:dyDescent="0.25">
      <c r="A17123" t="s">
        <v>972</v>
      </c>
      <c r="B17123" t="s">
        <v>147</v>
      </c>
      <c r="C17123" s="76" t="s">
        <v>842</v>
      </c>
      <c r="D17123" t="s">
        <v>980</v>
      </c>
      <c r="E17123" s="82">
        <v>7.6</v>
      </c>
      <c r="F17123" t="s">
        <v>973</v>
      </c>
      <c r="G17123" s="83">
        <v>43745</v>
      </c>
      <c r="I17123">
        <v>2019</v>
      </c>
    </row>
    <row r="17124" spans="1:9" x14ac:dyDescent="0.25">
      <c r="A17124" t="s">
        <v>972</v>
      </c>
      <c r="B17124" t="s">
        <v>219</v>
      </c>
      <c r="C17124" s="76" t="s">
        <v>842</v>
      </c>
      <c r="D17124" t="s">
        <v>980</v>
      </c>
      <c r="E17124" s="82">
        <v>5</v>
      </c>
      <c r="F17124" t="s">
        <v>973</v>
      </c>
      <c r="G17124" s="83">
        <v>43754</v>
      </c>
      <c r="I17124">
        <v>2019</v>
      </c>
    </row>
    <row r="17125" spans="1:9" x14ac:dyDescent="0.25">
      <c r="A17125" t="s">
        <v>972</v>
      </c>
      <c r="B17125" t="s">
        <v>240</v>
      </c>
      <c r="C17125" s="76" t="s">
        <v>842</v>
      </c>
      <c r="D17125" t="s">
        <v>980</v>
      </c>
      <c r="E17125" s="82">
        <v>7.04</v>
      </c>
      <c r="F17125" t="s">
        <v>973</v>
      </c>
      <c r="G17125" s="83">
        <v>43721</v>
      </c>
      <c r="I17125">
        <v>2019</v>
      </c>
    </row>
    <row r="17126" spans="1:9" x14ac:dyDescent="0.25">
      <c r="A17126" t="s">
        <v>972</v>
      </c>
      <c r="B17126" t="s">
        <v>205</v>
      </c>
      <c r="C17126" s="76" t="s">
        <v>842</v>
      </c>
      <c r="D17126" t="s">
        <v>980</v>
      </c>
      <c r="E17126" s="82">
        <v>5</v>
      </c>
      <c r="F17126" t="s">
        <v>973</v>
      </c>
      <c r="G17126" s="83">
        <v>43763</v>
      </c>
      <c r="I17126">
        <v>2019</v>
      </c>
    </row>
    <row r="17127" spans="1:9" x14ac:dyDescent="0.25">
      <c r="A17127" t="s">
        <v>972</v>
      </c>
      <c r="B17127" t="s">
        <v>139</v>
      </c>
      <c r="C17127" s="76" t="s">
        <v>842</v>
      </c>
      <c r="D17127" t="s">
        <v>980</v>
      </c>
      <c r="E17127" s="82">
        <v>7.7</v>
      </c>
      <c r="F17127" t="s">
        <v>973</v>
      </c>
      <c r="G17127" s="83">
        <v>43662</v>
      </c>
      <c r="I17127">
        <v>2019</v>
      </c>
    </row>
    <row r="17128" spans="1:9" x14ac:dyDescent="0.25">
      <c r="A17128" t="s">
        <v>972</v>
      </c>
      <c r="B17128" t="s">
        <v>145</v>
      </c>
      <c r="C17128" s="76" t="s">
        <v>842</v>
      </c>
      <c r="D17128" t="s">
        <v>980</v>
      </c>
      <c r="E17128" s="82">
        <v>6.72</v>
      </c>
      <c r="F17128" t="s">
        <v>973</v>
      </c>
      <c r="G17128" s="83">
        <v>43711</v>
      </c>
      <c r="I17128">
        <v>2019</v>
      </c>
    </row>
    <row r="17129" spans="1:9" x14ac:dyDescent="0.25">
      <c r="A17129" t="s">
        <v>972</v>
      </c>
      <c r="B17129" t="s">
        <v>124</v>
      </c>
      <c r="C17129" s="76" t="s">
        <v>842</v>
      </c>
      <c r="D17129" t="s">
        <v>980</v>
      </c>
      <c r="E17129" s="82">
        <v>5</v>
      </c>
      <c r="F17129" t="s">
        <v>973</v>
      </c>
      <c r="G17129" s="83">
        <v>43697</v>
      </c>
      <c r="I17129">
        <v>2019</v>
      </c>
    </row>
    <row r="17130" spans="1:9" x14ac:dyDescent="0.25">
      <c r="A17130" t="s">
        <v>972</v>
      </c>
      <c r="B17130" t="s">
        <v>63</v>
      </c>
      <c r="C17130" s="76" t="s">
        <v>842</v>
      </c>
      <c r="D17130" t="s">
        <v>980</v>
      </c>
      <c r="E17130" s="82">
        <v>10</v>
      </c>
      <c r="F17130" t="s">
        <v>973</v>
      </c>
      <c r="G17130" s="83">
        <v>43679</v>
      </c>
      <c r="I17130">
        <v>2019</v>
      </c>
    </row>
    <row r="17131" spans="1:9" x14ac:dyDescent="0.25">
      <c r="A17131" t="s">
        <v>972</v>
      </c>
      <c r="B17131" t="s">
        <v>239</v>
      </c>
      <c r="C17131" s="76" t="s">
        <v>842</v>
      </c>
      <c r="D17131" t="s">
        <v>980</v>
      </c>
      <c r="E17131" s="82">
        <v>6</v>
      </c>
      <c r="F17131" t="s">
        <v>973</v>
      </c>
      <c r="G17131" s="83">
        <v>43672</v>
      </c>
      <c r="I17131">
        <v>2019</v>
      </c>
    </row>
    <row r="17132" spans="1:9" x14ac:dyDescent="0.25">
      <c r="A17132" t="s">
        <v>972</v>
      </c>
      <c r="B17132" t="s">
        <v>119</v>
      </c>
      <c r="C17132" s="76" t="s">
        <v>842</v>
      </c>
      <c r="D17132" t="s">
        <v>980</v>
      </c>
      <c r="E17132" s="82">
        <v>6</v>
      </c>
      <c r="F17132" t="s">
        <v>973</v>
      </c>
      <c r="G17132" s="83">
        <v>43725</v>
      </c>
      <c r="I17132">
        <v>2019</v>
      </c>
    </row>
    <row r="17133" spans="1:9" x14ac:dyDescent="0.25">
      <c r="A17133" t="s">
        <v>972</v>
      </c>
      <c r="B17133" t="s">
        <v>246</v>
      </c>
      <c r="C17133" s="76" t="s">
        <v>842</v>
      </c>
      <c r="D17133" t="s">
        <v>980</v>
      </c>
      <c r="E17133" s="82">
        <v>10</v>
      </c>
      <c r="F17133" t="s">
        <v>973</v>
      </c>
      <c r="G17133" s="83">
        <v>43728</v>
      </c>
      <c r="I17133">
        <v>2019</v>
      </c>
    </row>
    <row r="17134" spans="1:9" x14ac:dyDescent="0.25">
      <c r="A17134" t="s">
        <v>972</v>
      </c>
      <c r="B17134" t="s">
        <v>223</v>
      </c>
      <c r="C17134" s="76" t="s">
        <v>842</v>
      </c>
      <c r="D17134" t="s">
        <v>980</v>
      </c>
      <c r="E17134" s="82">
        <v>5</v>
      </c>
      <c r="F17134" t="s">
        <v>973</v>
      </c>
      <c r="G17134" s="83">
        <v>43732</v>
      </c>
      <c r="I17134">
        <v>2019</v>
      </c>
    </row>
    <row r="17135" spans="1:9" x14ac:dyDescent="0.25">
      <c r="A17135" t="s">
        <v>972</v>
      </c>
      <c r="B17135" t="s">
        <v>141</v>
      </c>
      <c r="C17135" s="76" t="s">
        <v>842</v>
      </c>
      <c r="D17135" t="s">
        <v>980</v>
      </c>
      <c r="E17135" s="82">
        <v>10.73</v>
      </c>
      <c r="F17135" t="s">
        <v>973</v>
      </c>
      <c r="G17135" s="83">
        <v>43759</v>
      </c>
      <c r="I17135">
        <v>2019</v>
      </c>
    </row>
    <row r="17136" spans="1:9" x14ac:dyDescent="0.25">
      <c r="A17136" t="s">
        <v>972</v>
      </c>
      <c r="B17136" t="s">
        <v>115</v>
      </c>
      <c r="C17136" s="76" t="s">
        <v>842</v>
      </c>
      <c r="D17136" t="s">
        <v>980</v>
      </c>
      <c r="E17136" s="82">
        <v>14.4</v>
      </c>
      <c r="F17136" t="s">
        <v>973</v>
      </c>
      <c r="G17136" s="83">
        <v>43760</v>
      </c>
      <c r="I17136">
        <v>2019</v>
      </c>
    </row>
    <row r="17137" spans="1:9" x14ac:dyDescent="0.25">
      <c r="A17137" t="s">
        <v>972</v>
      </c>
      <c r="B17137" t="s">
        <v>199</v>
      </c>
      <c r="C17137" s="76" t="s">
        <v>842</v>
      </c>
      <c r="D17137" t="s">
        <v>980</v>
      </c>
      <c r="E17137" s="82">
        <v>15</v>
      </c>
      <c r="F17137" t="s">
        <v>973</v>
      </c>
      <c r="G17137" s="83">
        <v>43830</v>
      </c>
      <c r="I17137">
        <v>2019</v>
      </c>
    </row>
    <row r="17138" spans="1:9" x14ac:dyDescent="0.25">
      <c r="A17138" t="s">
        <v>972</v>
      </c>
      <c r="B17138" t="s">
        <v>252</v>
      </c>
      <c r="C17138" s="76" t="s">
        <v>842</v>
      </c>
      <c r="D17138" t="s">
        <v>980</v>
      </c>
      <c r="E17138" s="82">
        <v>5</v>
      </c>
      <c r="F17138" t="s">
        <v>973</v>
      </c>
      <c r="G17138" s="83">
        <v>43665</v>
      </c>
      <c r="I17138">
        <v>2019</v>
      </c>
    </row>
    <row r="17139" spans="1:9" x14ac:dyDescent="0.25">
      <c r="A17139" t="s">
        <v>972</v>
      </c>
      <c r="B17139" t="s">
        <v>253</v>
      </c>
      <c r="C17139" s="76" t="s">
        <v>842</v>
      </c>
      <c r="D17139" t="s">
        <v>980</v>
      </c>
      <c r="E17139" s="82">
        <v>6</v>
      </c>
      <c r="F17139" t="s">
        <v>973</v>
      </c>
      <c r="G17139" s="83">
        <v>43664</v>
      </c>
      <c r="I17139">
        <v>2019</v>
      </c>
    </row>
    <row r="17140" spans="1:9" x14ac:dyDescent="0.25">
      <c r="A17140" t="s">
        <v>972</v>
      </c>
      <c r="B17140" t="s">
        <v>248</v>
      </c>
      <c r="C17140" s="76" t="s">
        <v>842</v>
      </c>
      <c r="D17140" t="s">
        <v>980</v>
      </c>
      <c r="E17140" s="82">
        <v>9.44</v>
      </c>
      <c r="F17140" t="s">
        <v>973</v>
      </c>
      <c r="G17140" s="83">
        <v>43748</v>
      </c>
      <c r="I17140">
        <v>2019</v>
      </c>
    </row>
    <row r="17141" spans="1:9" x14ac:dyDescent="0.25">
      <c r="A17141" t="s">
        <v>972</v>
      </c>
      <c r="B17141" t="s">
        <v>73</v>
      </c>
      <c r="C17141" s="76" t="s">
        <v>842</v>
      </c>
      <c r="D17141" t="s">
        <v>980</v>
      </c>
      <c r="E17141" s="82">
        <v>7.6</v>
      </c>
      <c r="F17141" t="s">
        <v>973</v>
      </c>
      <c r="G17141" s="83">
        <v>43712</v>
      </c>
      <c r="I17141">
        <v>2019</v>
      </c>
    </row>
    <row r="17142" spans="1:9" x14ac:dyDescent="0.25">
      <c r="A17142" t="s">
        <v>972</v>
      </c>
      <c r="B17142" t="s">
        <v>106</v>
      </c>
      <c r="C17142" s="76" t="s">
        <v>842</v>
      </c>
      <c r="D17142" t="s">
        <v>980</v>
      </c>
      <c r="E17142" s="82">
        <v>7.6</v>
      </c>
      <c r="F17142" t="s">
        <v>973</v>
      </c>
      <c r="G17142" s="83">
        <v>43713</v>
      </c>
      <c r="I17142">
        <v>2019</v>
      </c>
    </row>
    <row r="17143" spans="1:9" x14ac:dyDescent="0.25">
      <c r="A17143" t="s">
        <v>972</v>
      </c>
      <c r="B17143" t="s">
        <v>246</v>
      </c>
      <c r="C17143" s="76" t="s">
        <v>842</v>
      </c>
      <c r="D17143" t="s">
        <v>980</v>
      </c>
      <c r="E17143" s="82">
        <v>10</v>
      </c>
      <c r="F17143" t="s">
        <v>973</v>
      </c>
      <c r="G17143" s="83">
        <v>43700</v>
      </c>
      <c r="I17143">
        <v>2019</v>
      </c>
    </row>
    <row r="17144" spans="1:9" x14ac:dyDescent="0.25">
      <c r="A17144" t="s">
        <v>972</v>
      </c>
      <c r="B17144" t="s">
        <v>199</v>
      </c>
      <c r="C17144" s="76" t="s">
        <v>842</v>
      </c>
      <c r="D17144" t="s">
        <v>980</v>
      </c>
      <c r="E17144" s="82">
        <v>2.95</v>
      </c>
      <c r="F17144" t="s">
        <v>973</v>
      </c>
      <c r="G17144" s="83">
        <v>43684</v>
      </c>
      <c r="I17144">
        <v>2019</v>
      </c>
    </row>
    <row r="17145" spans="1:9" x14ac:dyDescent="0.25">
      <c r="A17145" t="s">
        <v>972</v>
      </c>
      <c r="B17145" t="s">
        <v>240</v>
      </c>
      <c r="C17145" s="76" t="s">
        <v>842</v>
      </c>
      <c r="D17145" t="s">
        <v>980</v>
      </c>
      <c r="E17145" s="82">
        <v>7.6</v>
      </c>
      <c r="F17145" t="s">
        <v>973</v>
      </c>
      <c r="G17145" s="83">
        <v>43679</v>
      </c>
      <c r="I17145">
        <v>2019</v>
      </c>
    </row>
    <row r="17146" spans="1:9" x14ac:dyDescent="0.25">
      <c r="A17146" t="s">
        <v>972</v>
      </c>
      <c r="B17146" t="s">
        <v>240</v>
      </c>
      <c r="C17146" s="76" t="s">
        <v>842</v>
      </c>
      <c r="D17146" t="s">
        <v>980</v>
      </c>
      <c r="E17146" s="82">
        <v>7.6</v>
      </c>
      <c r="F17146" t="s">
        <v>973</v>
      </c>
      <c r="G17146" s="83">
        <v>43732</v>
      </c>
      <c r="I17146">
        <v>2019</v>
      </c>
    </row>
    <row r="17147" spans="1:9" x14ac:dyDescent="0.25">
      <c r="A17147" t="s">
        <v>972</v>
      </c>
      <c r="B17147" t="s">
        <v>145</v>
      </c>
      <c r="C17147" s="76" t="s">
        <v>842</v>
      </c>
      <c r="D17147" t="s">
        <v>980</v>
      </c>
      <c r="E17147" s="82">
        <v>10</v>
      </c>
      <c r="F17147" t="s">
        <v>973</v>
      </c>
      <c r="G17147" s="83">
        <v>43700</v>
      </c>
      <c r="I17147">
        <v>2019</v>
      </c>
    </row>
    <row r="17148" spans="1:9" x14ac:dyDescent="0.25">
      <c r="A17148" t="s">
        <v>972</v>
      </c>
      <c r="B17148" t="s">
        <v>252</v>
      </c>
      <c r="C17148" s="76" t="s">
        <v>842</v>
      </c>
      <c r="D17148" t="s">
        <v>980</v>
      </c>
      <c r="E17148" s="82">
        <v>7.6</v>
      </c>
      <c r="F17148" t="s">
        <v>973</v>
      </c>
      <c r="G17148" s="83">
        <v>43711</v>
      </c>
      <c r="I17148">
        <v>2019</v>
      </c>
    </row>
    <row r="17149" spans="1:9" x14ac:dyDescent="0.25">
      <c r="A17149" t="s">
        <v>972</v>
      </c>
      <c r="B17149" t="s">
        <v>11</v>
      </c>
      <c r="C17149" s="76" t="s">
        <v>842</v>
      </c>
      <c r="D17149" t="s">
        <v>980</v>
      </c>
      <c r="E17149" s="82">
        <v>6</v>
      </c>
      <c r="F17149" t="s">
        <v>973</v>
      </c>
      <c r="G17149" s="83">
        <v>44060</v>
      </c>
      <c r="I17149">
        <v>2020</v>
      </c>
    </row>
    <row r="17150" spans="1:9" x14ac:dyDescent="0.25">
      <c r="A17150" t="s">
        <v>972</v>
      </c>
      <c r="B17150" t="s">
        <v>213</v>
      </c>
      <c r="C17150" s="76" t="s">
        <v>842</v>
      </c>
      <c r="D17150" t="s">
        <v>980</v>
      </c>
      <c r="E17150" s="82">
        <v>3.8</v>
      </c>
      <c r="F17150" t="s">
        <v>973</v>
      </c>
      <c r="G17150" s="83">
        <v>43811</v>
      </c>
      <c r="I17150">
        <v>2019</v>
      </c>
    </row>
    <row r="17151" spans="1:9" x14ac:dyDescent="0.25">
      <c r="A17151" t="s">
        <v>972</v>
      </c>
      <c r="B17151" t="s">
        <v>230</v>
      </c>
      <c r="C17151" s="76" t="s">
        <v>842</v>
      </c>
      <c r="D17151" t="s">
        <v>980</v>
      </c>
      <c r="E17151" s="82">
        <v>5</v>
      </c>
      <c r="F17151" t="s">
        <v>973</v>
      </c>
      <c r="G17151" s="83">
        <v>44068</v>
      </c>
      <c r="I17151">
        <v>2020</v>
      </c>
    </row>
    <row r="17152" spans="1:9" x14ac:dyDescent="0.25">
      <c r="A17152" t="s">
        <v>972</v>
      </c>
      <c r="B17152" t="s">
        <v>63</v>
      </c>
      <c r="C17152" s="76" t="s">
        <v>842</v>
      </c>
      <c r="D17152" t="s">
        <v>980</v>
      </c>
      <c r="E17152" s="82">
        <v>7.6</v>
      </c>
      <c r="F17152" t="s">
        <v>973</v>
      </c>
      <c r="G17152" s="83">
        <v>43754</v>
      </c>
      <c r="I17152">
        <v>2019</v>
      </c>
    </row>
    <row r="17153" spans="1:9" x14ac:dyDescent="0.25">
      <c r="A17153" t="s">
        <v>972</v>
      </c>
      <c r="B17153" t="s">
        <v>277</v>
      </c>
      <c r="C17153" s="76" t="s">
        <v>842</v>
      </c>
      <c r="D17153" t="s">
        <v>980</v>
      </c>
      <c r="E17153" s="82">
        <v>10</v>
      </c>
      <c r="F17153" t="s">
        <v>973</v>
      </c>
      <c r="G17153" s="83">
        <v>43696</v>
      </c>
      <c r="I17153">
        <v>2019</v>
      </c>
    </row>
    <row r="17154" spans="1:9" x14ac:dyDescent="0.25">
      <c r="A17154" t="s">
        <v>972</v>
      </c>
      <c r="B17154" t="s">
        <v>278</v>
      </c>
      <c r="C17154" s="76" t="s">
        <v>842</v>
      </c>
      <c r="D17154" t="s">
        <v>980</v>
      </c>
      <c r="E17154" s="82">
        <v>10</v>
      </c>
      <c r="F17154" t="s">
        <v>973</v>
      </c>
      <c r="G17154" s="83">
        <v>43718</v>
      </c>
      <c r="I17154">
        <v>2019</v>
      </c>
    </row>
    <row r="17155" spans="1:9" x14ac:dyDescent="0.25">
      <c r="A17155" t="s">
        <v>972</v>
      </c>
      <c r="B17155" t="s">
        <v>248</v>
      </c>
      <c r="C17155" s="76" t="s">
        <v>842</v>
      </c>
      <c r="D17155" t="s">
        <v>980</v>
      </c>
      <c r="E17155" s="82">
        <v>3</v>
      </c>
      <c r="F17155" t="s">
        <v>973</v>
      </c>
      <c r="G17155" s="83">
        <v>43670</v>
      </c>
      <c r="I17155">
        <v>2019</v>
      </c>
    </row>
    <row r="17156" spans="1:9" x14ac:dyDescent="0.25">
      <c r="A17156" t="s">
        <v>972</v>
      </c>
      <c r="B17156" t="s">
        <v>253</v>
      </c>
      <c r="C17156" s="76" t="s">
        <v>842</v>
      </c>
      <c r="D17156" t="s">
        <v>980</v>
      </c>
      <c r="E17156" s="82">
        <v>7.6</v>
      </c>
      <c r="F17156" t="s">
        <v>973</v>
      </c>
      <c r="G17156" s="83">
        <v>43704</v>
      </c>
      <c r="I17156">
        <v>2019</v>
      </c>
    </row>
    <row r="17157" spans="1:9" x14ac:dyDescent="0.25">
      <c r="A17157" t="s">
        <v>972</v>
      </c>
      <c r="B17157" t="s">
        <v>239</v>
      </c>
      <c r="C17157" s="76" t="s">
        <v>842</v>
      </c>
      <c r="D17157" t="s">
        <v>980</v>
      </c>
      <c r="E17157" s="82">
        <v>10</v>
      </c>
      <c r="F17157" t="s">
        <v>973</v>
      </c>
      <c r="G17157" s="83">
        <v>43747</v>
      </c>
      <c r="I17157">
        <v>2019</v>
      </c>
    </row>
    <row r="17158" spans="1:9" x14ac:dyDescent="0.25">
      <c r="A17158" t="s">
        <v>972</v>
      </c>
      <c r="B17158" t="s">
        <v>100</v>
      </c>
      <c r="C17158" s="76" t="s">
        <v>842</v>
      </c>
      <c r="D17158" t="s">
        <v>980</v>
      </c>
      <c r="E17158" s="82">
        <v>6</v>
      </c>
      <c r="F17158" t="s">
        <v>973</v>
      </c>
      <c r="G17158" s="83">
        <v>43711</v>
      </c>
      <c r="I17158">
        <v>2019</v>
      </c>
    </row>
    <row r="17159" spans="1:9" x14ac:dyDescent="0.25">
      <c r="A17159" t="s">
        <v>972</v>
      </c>
      <c r="B17159" t="s">
        <v>232</v>
      </c>
      <c r="C17159" s="76" t="s">
        <v>842</v>
      </c>
      <c r="D17159" t="s">
        <v>980</v>
      </c>
      <c r="E17159" s="82">
        <v>10</v>
      </c>
      <c r="F17159" t="s">
        <v>973</v>
      </c>
      <c r="G17159" s="83">
        <v>43704</v>
      </c>
      <c r="I17159">
        <v>2019</v>
      </c>
    </row>
    <row r="17160" spans="1:9" x14ac:dyDescent="0.25">
      <c r="A17160" t="s">
        <v>972</v>
      </c>
      <c r="B17160" t="s">
        <v>223</v>
      </c>
      <c r="C17160" s="76" t="s">
        <v>842</v>
      </c>
      <c r="D17160" t="s">
        <v>980</v>
      </c>
      <c r="E17160" s="82">
        <v>5</v>
      </c>
      <c r="F17160" t="s">
        <v>973</v>
      </c>
      <c r="G17160" s="83">
        <v>43742</v>
      </c>
      <c r="I17160">
        <v>2019</v>
      </c>
    </row>
    <row r="17161" spans="1:9" x14ac:dyDescent="0.25">
      <c r="A17161" t="s">
        <v>972</v>
      </c>
      <c r="B17161" t="s">
        <v>280</v>
      </c>
      <c r="C17161" s="76" t="s">
        <v>842</v>
      </c>
      <c r="D17161" t="s">
        <v>980</v>
      </c>
      <c r="E17161" s="82">
        <v>7.6</v>
      </c>
      <c r="F17161" t="s">
        <v>973</v>
      </c>
      <c r="G17161" s="83">
        <v>43671</v>
      </c>
      <c r="I17161">
        <v>2019</v>
      </c>
    </row>
    <row r="17162" spans="1:9" x14ac:dyDescent="0.25">
      <c r="A17162" t="s">
        <v>972</v>
      </c>
      <c r="B17162" t="s">
        <v>78</v>
      </c>
      <c r="C17162" s="76" t="s">
        <v>842</v>
      </c>
      <c r="D17162" t="s">
        <v>980</v>
      </c>
      <c r="E17162" s="82">
        <v>10</v>
      </c>
      <c r="F17162" t="s">
        <v>973</v>
      </c>
      <c r="G17162" s="83">
        <v>43720</v>
      </c>
      <c r="I17162">
        <v>2019</v>
      </c>
    </row>
    <row r="17163" spans="1:9" x14ac:dyDescent="0.25">
      <c r="A17163" t="s">
        <v>972</v>
      </c>
      <c r="B17163" t="s">
        <v>253</v>
      </c>
      <c r="C17163" s="76" t="s">
        <v>842</v>
      </c>
      <c r="D17163" t="s">
        <v>980</v>
      </c>
      <c r="E17163" s="82">
        <v>3.8</v>
      </c>
      <c r="F17163" t="s">
        <v>973</v>
      </c>
      <c r="G17163" s="83">
        <v>43683</v>
      </c>
      <c r="I17163">
        <v>2019</v>
      </c>
    </row>
    <row r="17164" spans="1:9" x14ac:dyDescent="0.25">
      <c r="A17164" t="s">
        <v>972</v>
      </c>
      <c r="B17164" t="s">
        <v>122</v>
      </c>
      <c r="C17164" s="76" t="s">
        <v>842</v>
      </c>
      <c r="D17164" t="s">
        <v>980</v>
      </c>
      <c r="E17164" s="82">
        <v>6</v>
      </c>
      <c r="F17164" t="s">
        <v>973</v>
      </c>
      <c r="G17164" s="83">
        <v>43717</v>
      </c>
      <c r="I17164">
        <v>2019</v>
      </c>
    </row>
    <row r="17165" spans="1:9" x14ac:dyDescent="0.25">
      <c r="A17165" t="s">
        <v>972</v>
      </c>
      <c r="B17165" t="s">
        <v>245</v>
      </c>
      <c r="C17165" s="76" t="s">
        <v>842</v>
      </c>
      <c r="D17165" t="s">
        <v>980</v>
      </c>
      <c r="E17165" s="82">
        <v>6</v>
      </c>
      <c r="F17165" t="s">
        <v>973</v>
      </c>
      <c r="G17165" s="83">
        <v>43670</v>
      </c>
      <c r="I17165">
        <v>2019</v>
      </c>
    </row>
    <row r="17166" spans="1:9" x14ac:dyDescent="0.25">
      <c r="A17166" t="s">
        <v>972</v>
      </c>
      <c r="B17166" t="s">
        <v>219</v>
      </c>
      <c r="C17166" s="76" t="s">
        <v>842</v>
      </c>
      <c r="D17166" t="s">
        <v>980</v>
      </c>
      <c r="E17166" s="82">
        <v>3.8</v>
      </c>
      <c r="F17166" t="s">
        <v>973</v>
      </c>
      <c r="G17166" s="83">
        <v>43671</v>
      </c>
      <c r="I17166">
        <v>2019</v>
      </c>
    </row>
    <row r="17167" spans="1:9" x14ac:dyDescent="0.25">
      <c r="A17167" t="s">
        <v>972</v>
      </c>
      <c r="B17167" t="s">
        <v>81</v>
      </c>
      <c r="C17167" s="76" t="s">
        <v>842</v>
      </c>
      <c r="D17167" t="s">
        <v>980</v>
      </c>
      <c r="E17167" s="82">
        <v>10</v>
      </c>
      <c r="F17167" t="s">
        <v>973</v>
      </c>
      <c r="G17167" s="83">
        <v>43816</v>
      </c>
      <c r="I17167">
        <v>2019</v>
      </c>
    </row>
    <row r="17168" spans="1:9" x14ac:dyDescent="0.25">
      <c r="A17168" t="s">
        <v>972</v>
      </c>
      <c r="B17168" t="s">
        <v>222</v>
      </c>
      <c r="C17168" s="76" t="s">
        <v>842</v>
      </c>
      <c r="D17168" t="s">
        <v>980</v>
      </c>
      <c r="E17168" s="82">
        <v>10</v>
      </c>
      <c r="F17168" t="s">
        <v>973</v>
      </c>
      <c r="G17168" s="83">
        <v>43732</v>
      </c>
      <c r="I17168">
        <v>2019</v>
      </c>
    </row>
    <row r="17169" spans="1:9" ht="14.45" customHeight="1" x14ac:dyDescent="0.25">
      <c r="A17169" t="s">
        <v>972</v>
      </c>
      <c r="B17169" t="s">
        <v>242</v>
      </c>
      <c r="C17169" s="76" t="s">
        <v>842</v>
      </c>
      <c r="D17169" t="s">
        <v>980</v>
      </c>
      <c r="E17169" s="82">
        <v>10</v>
      </c>
      <c r="F17169" t="s">
        <v>973</v>
      </c>
      <c r="G17169" s="83">
        <v>43724</v>
      </c>
      <c r="I17169">
        <v>2019</v>
      </c>
    </row>
    <row r="17170" spans="1:9" ht="14.45" customHeight="1" x14ac:dyDescent="0.25">
      <c r="A17170" t="s">
        <v>972</v>
      </c>
      <c r="B17170" t="s">
        <v>242</v>
      </c>
      <c r="C17170" s="76" t="s">
        <v>842</v>
      </c>
      <c r="D17170" t="s">
        <v>980</v>
      </c>
      <c r="E17170" s="82">
        <v>5</v>
      </c>
      <c r="F17170" t="s">
        <v>973</v>
      </c>
      <c r="G17170" s="83">
        <v>43784</v>
      </c>
      <c r="I17170">
        <v>2019</v>
      </c>
    </row>
    <row r="17171" spans="1:9" x14ac:dyDescent="0.25">
      <c r="A17171" t="s">
        <v>972</v>
      </c>
      <c r="B17171" t="s">
        <v>111</v>
      </c>
      <c r="C17171" s="76" t="s">
        <v>842</v>
      </c>
      <c r="D17171" t="s">
        <v>980</v>
      </c>
      <c r="E17171" s="82">
        <v>3</v>
      </c>
      <c r="F17171" t="s">
        <v>973</v>
      </c>
      <c r="G17171" s="83">
        <v>43713</v>
      </c>
      <c r="I17171">
        <v>2019</v>
      </c>
    </row>
    <row r="17172" spans="1:9" x14ac:dyDescent="0.25">
      <c r="A17172" t="s">
        <v>972</v>
      </c>
      <c r="B17172" t="s">
        <v>128</v>
      </c>
      <c r="C17172" s="76" t="s">
        <v>842</v>
      </c>
      <c r="D17172" t="s">
        <v>980</v>
      </c>
      <c r="E17172" s="82">
        <v>6</v>
      </c>
      <c r="F17172" t="s">
        <v>973</v>
      </c>
      <c r="G17172" s="83">
        <v>43675</v>
      </c>
      <c r="I17172">
        <v>2019</v>
      </c>
    </row>
    <row r="17173" spans="1:9" x14ac:dyDescent="0.25">
      <c r="A17173" t="s">
        <v>972</v>
      </c>
      <c r="B17173" t="s">
        <v>254</v>
      </c>
      <c r="C17173" s="76" t="s">
        <v>842</v>
      </c>
      <c r="D17173" t="s">
        <v>980</v>
      </c>
      <c r="E17173" s="82">
        <v>11.4</v>
      </c>
      <c r="F17173" t="s">
        <v>973</v>
      </c>
      <c r="G17173" s="83">
        <v>43727</v>
      </c>
      <c r="I17173">
        <v>2019</v>
      </c>
    </row>
    <row r="17174" spans="1:9" x14ac:dyDescent="0.25">
      <c r="A17174" t="s">
        <v>972</v>
      </c>
      <c r="B17174" t="s">
        <v>252</v>
      </c>
      <c r="C17174" s="76" t="s">
        <v>842</v>
      </c>
      <c r="D17174" t="s">
        <v>980</v>
      </c>
      <c r="E17174" s="82">
        <v>6.5</v>
      </c>
      <c r="F17174" t="s">
        <v>973</v>
      </c>
      <c r="G17174" s="83">
        <v>43682</v>
      </c>
      <c r="I17174">
        <v>2019</v>
      </c>
    </row>
    <row r="17175" spans="1:9" x14ac:dyDescent="0.25">
      <c r="A17175" t="s">
        <v>972</v>
      </c>
      <c r="B17175" t="s">
        <v>203</v>
      </c>
      <c r="C17175" s="76" t="s">
        <v>842</v>
      </c>
      <c r="D17175" t="s">
        <v>980</v>
      </c>
      <c r="E17175" s="82">
        <v>10</v>
      </c>
      <c r="F17175" t="s">
        <v>973</v>
      </c>
      <c r="G17175" s="83">
        <v>43700</v>
      </c>
      <c r="I17175">
        <v>2019</v>
      </c>
    </row>
    <row r="17176" spans="1:9" x14ac:dyDescent="0.25">
      <c r="A17176" t="s">
        <v>972</v>
      </c>
      <c r="B17176" t="s">
        <v>115</v>
      </c>
      <c r="C17176" s="76" t="s">
        <v>842</v>
      </c>
      <c r="D17176" t="s">
        <v>980</v>
      </c>
      <c r="E17176" s="82">
        <v>5</v>
      </c>
      <c r="F17176" t="s">
        <v>973</v>
      </c>
      <c r="G17176" s="83">
        <v>43668</v>
      </c>
      <c r="I17176">
        <v>2019</v>
      </c>
    </row>
    <row r="17177" spans="1:9" x14ac:dyDescent="0.25">
      <c r="A17177" t="s">
        <v>972</v>
      </c>
      <c r="B17177" t="s">
        <v>71</v>
      </c>
      <c r="C17177" s="76" t="s">
        <v>842</v>
      </c>
      <c r="D17177" t="s">
        <v>980</v>
      </c>
      <c r="E17177" s="82">
        <v>5</v>
      </c>
      <c r="F17177" t="s">
        <v>973</v>
      </c>
      <c r="G17177" s="83">
        <v>43689</v>
      </c>
      <c r="I17177">
        <v>2019</v>
      </c>
    </row>
    <row r="17178" spans="1:9" x14ac:dyDescent="0.25">
      <c r="A17178" t="s">
        <v>972</v>
      </c>
      <c r="B17178" t="s">
        <v>91</v>
      </c>
      <c r="C17178" s="76" t="s">
        <v>842</v>
      </c>
      <c r="D17178" t="s">
        <v>980</v>
      </c>
      <c r="E17178" s="82">
        <v>5</v>
      </c>
      <c r="F17178" t="s">
        <v>973</v>
      </c>
      <c r="G17178" s="83">
        <v>43696</v>
      </c>
      <c r="I17178">
        <v>2019</v>
      </c>
    </row>
    <row r="17179" spans="1:9" x14ac:dyDescent="0.25">
      <c r="A17179" t="s">
        <v>972</v>
      </c>
      <c r="B17179" t="s">
        <v>246</v>
      </c>
      <c r="C17179" s="76" t="s">
        <v>842</v>
      </c>
      <c r="D17179" t="s">
        <v>980</v>
      </c>
      <c r="E17179" s="82">
        <v>10</v>
      </c>
      <c r="F17179" t="s">
        <v>973</v>
      </c>
      <c r="G17179" s="83">
        <v>43682</v>
      </c>
      <c r="I17179">
        <v>2019</v>
      </c>
    </row>
    <row r="17180" spans="1:9" x14ac:dyDescent="0.25">
      <c r="A17180" t="s">
        <v>972</v>
      </c>
      <c r="B17180" t="s">
        <v>249</v>
      </c>
      <c r="C17180" s="76" t="s">
        <v>842</v>
      </c>
      <c r="D17180" t="s">
        <v>980</v>
      </c>
      <c r="E17180" s="82">
        <v>5</v>
      </c>
      <c r="F17180" t="s">
        <v>973</v>
      </c>
      <c r="G17180" s="83">
        <v>43773</v>
      </c>
      <c r="I17180">
        <v>2019</v>
      </c>
    </row>
    <row r="17181" spans="1:9" x14ac:dyDescent="0.25">
      <c r="A17181" t="s">
        <v>972</v>
      </c>
      <c r="B17181" t="s">
        <v>249</v>
      </c>
      <c r="C17181" s="76" t="s">
        <v>842</v>
      </c>
      <c r="D17181" t="s">
        <v>980</v>
      </c>
      <c r="E17181" s="82">
        <v>5</v>
      </c>
      <c r="F17181" t="s">
        <v>973</v>
      </c>
      <c r="G17181" s="83">
        <v>43773</v>
      </c>
      <c r="I17181">
        <v>2019</v>
      </c>
    </row>
    <row r="17182" spans="1:9" x14ac:dyDescent="0.25">
      <c r="A17182" t="s">
        <v>972</v>
      </c>
      <c r="B17182" t="s">
        <v>232</v>
      </c>
      <c r="C17182" s="76" t="s">
        <v>842</v>
      </c>
      <c r="D17182" t="s">
        <v>980</v>
      </c>
      <c r="E17182" s="82">
        <v>5</v>
      </c>
      <c r="F17182" t="s">
        <v>973</v>
      </c>
      <c r="G17182" s="83">
        <v>43686</v>
      </c>
      <c r="I17182">
        <v>2019</v>
      </c>
    </row>
    <row r="17183" spans="1:9" x14ac:dyDescent="0.25">
      <c r="A17183" t="s">
        <v>972</v>
      </c>
      <c r="B17183" t="s">
        <v>241</v>
      </c>
      <c r="C17183" s="76" t="s">
        <v>842</v>
      </c>
      <c r="D17183" t="s">
        <v>980</v>
      </c>
      <c r="E17183" s="82">
        <v>15</v>
      </c>
      <c r="F17183" t="s">
        <v>973</v>
      </c>
      <c r="G17183" s="83">
        <v>43719</v>
      </c>
      <c r="I17183">
        <v>2019</v>
      </c>
    </row>
    <row r="17184" spans="1:9" x14ac:dyDescent="0.25">
      <c r="A17184" t="s">
        <v>972</v>
      </c>
      <c r="B17184" t="s">
        <v>92</v>
      </c>
      <c r="C17184" s="76" t="s">
        <v>842</v>
      </c>
      <c r="D17184" t="s">
        <v>980</v>
      </c>
      <c r="E17184" s="82">
        <v>6.4</v>
      </c>
      <c r="F17184" t="s">
        <v>973</v>
      </c>
      <c r="G17184" s="83">
        <v>43760</v>
      </c>
      <c r="I17184">
        <v>2019</v>
      </c>
    </row>
    <row r="17185" spans="1:9" x14ac:dyDescent="0.25">
      <c r="A17185" t="s">
        <v>972</v>
      </c>
      <c r="B17185" t="s">
        <v>239</v>
      </c>
      <c r="C17185" s="76" t="s">
        <v>842</v>
      </c>
      <c r="D17185" t="s">
        <v>980</v>
      </c>
      <c r="E17185" s="82">
        <v>3.8</v>
      </c>
      <c r="F17185" t="s">
        <v>973</v>
      </c>
      <c r="G17185" s="83">
        <v>43705</v>
      </c>
      <c r="I17185">
        <v>2019</v>
      </c>
    </row>
    <row r="17186" spans="1:9" x14ac:dyDescent="0.25">
      <c r="A17186" t="s">
        <v>972</v>
      </c>
      <c r="B17186" t="s">
        <v>233</v>
      </c>
      <c r="C17186" s="76" t="s">
        <v>842</v>
      </c>
      <c r="D17186" t="s">
        <v>980</v>
      </c>
      <c r="E17186" s="82">
        <v>6</v>
      </c>
      <c r="F17186" t="s">
        <v>973</v>
      </c>
      <c r="G17186" s="83">
        <v>43672</v>
      </c>
      <c r="I17186">
        <v>2019</v>
      </c>
    </row>
    <row r="17187" spans="1:9" x14ac:dyDescent="0.25">
      <c r="A17187" t="s">
        <v>972</v>
      </c>
      <c r="B17187" t="s">
        <v>128</v>
      </c>
      <c r="C17187" s="76" t="s">
        <v>842</v>
      </c>
      <c r="D17187" t="s">
        <v>980</v>
      </c>
      <c r="E17187" s="82">
        <v>12</v>
      </c>
      <c r="F17187" t="s">
        <v>973</v>
      </c>
      <c r="G17187" s="83">
        <v>43717</v>
      </c>
      <c r="I17187">
        <v>2019</v>
      </c>
    </row>
    <row r="17188" spans="1:9" x14ac:dyDescent="0.25">
      <c r="A17188" t="s">
        <v>972</v>
      </c>
      <c r="B17188" t="s">
        <v>96</v>
      </c>
      <c r="C17188" s="76" t="s">
        <v>842</v>
      </c>
      <c r="D17188" t="s">
        <v>980</v>
      </c>
      <c r="E17188" s="82">
        <v>3</v>
      </c>
      <c r="F17188" t="s">
        <v>973</v>
      </c>
      <c r="G17188" s="83">
        <v>43686</v>
      </c>
      <c r="I17188">
        <v>2019</v>
      </c>
    </row>
    <row r="17189" spans="1:9" x14ac:dyDescent="0.25">
      <c r="A17189" t="s">
        <v>972</v>
      </c>
      <c r="B17189" t="s">
        <v>103</v>
      </c>
      <c r="C17189" s="76" t="s">
        <v>842</v>
      </c>
      <c r="D17189" t="s">
        <v>980</v>
      </c>
      <c r="E17189" s="82">
        <v>7.6</v>
      </c>
      <c r="F17189" t="s">
        <v>973</v>
      </c>
      <c r="G17189" s="83">
        <v>43700</v>
      </c>
      <c r="I17189">
        <v>2019</v>
      </c>
    </row>
    <row r="17190" spans="1:9" x14ac:dyDescent="0.25">
      <c r="A17190" t="s">
        <v>972</v>
      </c>
      <c r="B17190" t="s">
        <v>118</v>
      </c>
      <c r="C17190" s="76" t="s">
        <v>842</v>
      </c>
      <c r="D17190" t="s">
        <v>980</v>
      </c>
      <c r="E17190" s="82">
        <v>8.4</v>
      </c>
      <c r="F17190" t="s">
        <v>973</v>
      </c>
      <c r="G17190" s="83">
        <v>43759</v>
      </c>
      <c r="I17190">
        <v>2019</v>
      </c>
    </row>
    <row r="17191" spans="1:9" x14ac:dyDescent="0.25">
      <c r="A17191" t="s">
        <v>972</v>
      </c>
      <c r="B17191" t="s">
        <v>186</v>
      </c>
      <c r="C17191" s="76" t="s">
        <v>842</v>
      </c>
      <c r="D17191" t="s">
        <v>980</v>
      </c>
      <c r="E17191" s="82">
        <v>6.04</v>
      </c>
      <c r="F17191" t="s">
        <v>973</v>
      </c>
      <c r="G17191" s="83">
        <v>43770</v>
      </c>
      <c r="I17191">
        <v>2019</v>
      </c>
    </row>
    <row r="17192" spans="1:9" x14ac:dyDescent="0.25">
      <c r="A17192" t="s">
        <v>972</v>
      </c>
      <c r="B17192" t="s">
        <v>115</v>
      </c>
      <c r="C17192" s="76" t="s">
        <v>842</v>
      </c>
      <c r="D17192" t="s">
        <v>980</v>
      </c>
      <c r="E17192" s="82">
        <v>10</v>
      </c>
      <c r="F17192" t="s">
        <v>973</v>
      </c>
      <c r="G17192" s="83">
        <v>43819</v>
      </c>
      <c r="I17192">
        <v>2019</v>
      </c>
    </row>
    <row r="17193" spans="1:9" ht="14.45" customHeight="1" x14ac:dyDescent="0.25">
      <c r="A17193" t="s">
        <v>972</v>
      </c>
      <c r="B17193" t="s">
        <v>95</v>
      </c>
      <c r="C17193" s="76" t="s">
        <v>842</v>
      </c>
      <c r="D17193" t="s">
        <v>980</v>
      </c>
      <c r="E17193" s="82">
        <v>7.6</v>
      </c>
      <c r="F17193" t="s">
        <v>973</v>
      </c>
      <c r="G17193" s="83">
        <v>43711</v>
      </c>
      <c r="I17193">
        <v>2019</v>
      </c>
    </row>
    <row r="17194" spans="1:9" ht="14.45" customHeight="1" x14ac:dyDescent="0.25">
      <c r="A17194" t="s">
        <v>972</v>
      </c>
      <c r="B17194" t="s">
        <v>177</v>
      </c>
      <c r="C17194" s="76" t="s">
        <v>842</v>
      </c>
      <c r="D17194" t="s">
        <v>980</v>
      </c>
      <c r="E17194" s="82">
        <v>3</v>
      </c>
      <c r="F17194" t="s">
        <v>973</v>
      </c>
      <c r="G17194" s="83">
        <v>43735</v>
      </c>
      <c r="I17194">
        <v>2019</v>
      </c>
    </row>
    <row r="17195" spans="1:9" ht="14.45" customHeight="1" x14ac:dyDescent="0.25">
      <c r="A17195" t="s">
        <v>972</v>
      </c>
      <c r="B17195" t="s">
        <v>193</v>
      </c>
      <c r="C17195" s="76" t="s">
        <v>842</v>
      </c>
      <c r="D17195" t="s">
        <v>980</v>
      </c>
      <c r="E17195" s="82">
        <v>10</v>
      </c>
      <c r="F17195" t="s">
        <v>973</v>
      </c>
      <c r="G17195" s="83">
        <v>43853</v>
      </c>
      <c r="I17195">
        <v>2020</v>
      </c>
    </row>
    <row r="17196" spans="1:9" ht="14.45" customHeight="1" x14ac:dyDescent="0.25">
      <c r="A17196" t="s">
        <v>972</v>
      </c>
      <c r="B17196" t="s">
        <v>275</v>
      </c>
      <c r="C17196" s="76" t="s">
        <v>842</v>
      </c>
      <c r="D17196" t="s">
        <v>980</v>
      </c>
      <c r="E17196" s="82">
        <v>3</v>
      </c>
      <c r="F17196" t="s">
        <v>973</v>
      </c>
      <c r="G17196" s="83">
        <v>43782</v>
      </c>
      <c r="I17196">
        <v>2019</v>
      </c>
    </row>
    <row r="17197" spans="1:9" ht="14.45" customHeight="1" x14ac:dyDescent="0.25">
      <c r="A17197" t="s">
        <v>972</v>
      </c>
      <c r="B17197" t="s">
        <v>241</v>
      </c>
      <c r="C17197" s="76" t="s">
        <v>842</v>
      </c>
      <c r="D17197" t="s">
        <v>980</v>
      </c>
      <c r="E17197" s="82">
        <v>5</v>
      </c>
      <c r="F17197" t="s">
        <v>973</v>
      </c>
      <c r="G17197" s="83">
        <v>43679</v>
      </c>
      <c r="I17197">
        <v>2019</v>
      </c>
    </row>
    <row r="17198" spans="1:9" x14ac:dyDescent="0.25">
      <c r="A17198" t="s">
        <v>972</v>
      </c>
      <c r="B17198" t="s">
        <v>118</v>
      </c>
      <c r="C17198" s="76" t="s">
        <v>842</v>
      </c>
      <c r="D17198" t="s">
        <v>980</v>
      </c>
      <c r="E17198" s="82">
        <v>7.6</v>
      </c>
      <c r="F17198" t="s">
        <v>973</v>
      </c>
      <c r="G17198" s="83">
        <v>43703</v>
      </c>
      <c r="I17198">
        <v>2019</v>
      </c>
    </row>
    <row r="17199" spans="1:9" x14ac:dyDescent="0.25">
      <c r="A17199" t="s">
        <v>972</v>
      </c>
      <c r="B17199" t="s">
        <v>245</v>
      </c>
      <c r="C17199" s="76" t="s">
        <v>842</v>
      </c>
      <c r="D17199" t="s">
        <v>980</v>
      </c>
      <c r="E17199" s="82">
        <v>4.72</v>
      </c>
      <c r="F17199" t="s">
        <v>973</v>
      </c>
      <c r="G17199" s="83">
        <v>44019</v>
      </c>
      <c r="I17199">
        <v>2020</v>
      </c>
    </row>
    <row r="17200" spans="1:9" x14ac:dyDescent="0.25">
      <c r="A17200" t="s">
        <v>972</v>
      </c>
      <c r="B17200" t="s">
        <v>245</v>
      </c>
      <c r="C17200" s="76" t="s">
        <v>842</v>
      </c>
      <c r="D17200" t="s">
        <v>980</v>
      </c>
      <c r="E17200" s="82">
        <v>6</v>
      </c>
      <c r="F17200" t="s">
        <v>973</v>
      </c>
      <c r="G17200" s="83">
        <v>43676</v>
      </c>
      <c r="I17200">
        <v>2019</v>
      </c>
    </row>
    <row r="17201" spans="1:9" x14ac:dyDescent="0.25">
      <c r="A17201" t="s">
        <v>972</v>
      </c>
      <c r="B17201" t="s">
        <v>245</v>
      </c>
      <c r="C17201" s="76" t="s">
        <v>842</v>
      </c>
      <c r="D17201" t="s">
        <v>980</v>
      </c>
      <c r="E17201" s="82">
        <v>7.6</v>
      </c>
      <c r="F17201" t="s">
        <v>973</v>
      </c>
      <c r="G17201" s="83">
        <v>43711</v>
      </c>
      <c r="I17201">
        <v>2019</v>
      </c>
    </row>
    <row r="17202" spans="1:9" x14ac:dyDescent="0.25">
      <c r="A17202" t="s">
        <v>972</v>
      </c>
      <c r="B17202" t="s">
        <v>239</v>
      </c>
      <c r="C17202" s="76" t="s">
        <v>842</v>
      </c>
      <c r="D17202" t="s">
        <v>980</v>
      </c>
      <c r="E17202" s="82">
        <v>6</v>
      </c>
      <c r="F17202" t="s">
        <v>973</v>
      </c>
      <c r="G17202" s="83">
        <v>43804</v>
      </c>
      <c r="I17202">
        <v>2019</v>
      </c>
    </row>
    <row r="17203" spans="1:9" x14ac:dyDescent="0.25">
      <c r="A17203" t="s">
        <v>972</v>
      </c>
      <c r="B17203" t="s">
        <v>252</v>
      </c>
      <c r="C17203" s="76" t="s">
        <v>842</v>
      </c>
      <c r="D17203" t="s">
        <v>980</v>
      </c>
      <c r="E17203" s="82">
        <v>5.31</v>
      </c>
      <c r="F17203" t="s">
        <v>973</v>
      </c>
      <c r="G17203" s="83">
        <v>44021</v>
      </c>
      <c r="I17203">
        <v>2020</v>
      </c>
    </row>
    <row r="17204" spans="1:9" x14ac:dyDescent="0.25">
      <c r="A17204" t="s">
        <v>972</v>
      </c>
      <c r="B17204" t="s">
        <v>118</v>
      </c>
      <c r="C17204" s="76" t="s">
        <v>842</v>
      </c>
      <c r="D17204" t="s">
        <v>980</v>
      </c>
      <c r="E17204" s="82">
        <v>6</v>
      </c>
      <c r="F17204" t="s">
        <v>973</v>
      </c>
      <c r="G17204" s="83">
        <v>43706</v>
      </c>
      <c r="I17204">
        <v>2019</v>
      </c>
    </row>
    <row r="17205" spans="1:9" x14ac:dyDescent="0.25">
      <c r="A17205" t="s">
        <v>972</v>
      </c>
      <c r="B17205" t="s">
        <v>155</v>
      </c>
      <c r="C17205" s="76" t="s">
        <v>842</v>
      </c>
      <c r="D17205" t="s">
        <v>980</v>
      </c>
      <c r="E17205" s="82">
        <v>7.6</v>
      </c>
      <c r="F17205" t="s">
        <v>973</v>
      </c>
      <c r="G17205" s="83">
        <v>43696</v>
      </c>
      <c r="I17205">
        <v>2019</v>
      </c>
    </row>
    <row r="17206" spans="1:9" x14ac:dyDescent="0.25">
      <c r="A17206" t="s">
        <v>972</v>
      </c>
      <c r="B17206" t="s">
        <v>127</v>
      </c>
      <c r="C17206" s="76" t="s">
        <v>842</v>
      </c>
      <c r="D17206" t="s">
        <v>980</v>
      </c>
      <c r="E17206" s="82">
        <v>6</v>
      </c>
      <c r="F17206" t="s">
        <v>973</v>
      </c>
      <c r="G17206" s="83">
        <v>43713</v>
      </c>
      <c r="I17206">
        <v>2019</v>
      </c>
    </row>
    <row r="17207" spans="1:9" x14ac:dyDescent="0.25">
      <c r="A17207" t="s">
        <v>972</v>
      </c>
      <c r="B17207" t="s">
        <v>249</v>
      </c>
      <c r="C17207" s="76" t="s">
        <v>842</v>
      </c>
      <c r="D17207" t="s">
        <v>980</v>
      </c>
      <c r="E17207" s="82">
        <v>10.32</v>
      </c>
      <c r="F17207" t="s">
        <v>973</v>
      </c>
      <c r="G17207" s="83">
        <v>43770</v>
      </c>
      <c r="I17207">
        <v>2019</v>
      </c>
    </row>
    <row r="17208" spans="1:9" x14ac:dyDescent="0.25">
      <c r="A17208" t="s">
        <v>972</v>
      </c>
      <c r="B17208" t="s">
        <v>73</v>
      </c>
      <c r="C17208" s="76" t="s">
        <v>842</v>
      </c>
      <c r="D17208" t="s">
        <v>980</v>
      </c>
      <c r="E17208" s="82">
        <v>7.6</v>
      </c>
      <c r="F17208" t="s">
        <v>973</v>
      </c>
      <c r="G17208" s="83">
        <v>43664</v>
      </c>
      <c r="I17208">
        <v>2019</v>
      </c>
    </row>
    <row r="17209" spans="1:9" x14ac:dyDescent="0.25">
      <c r="A17209" t="s">
        <v>972</v>
      </c>
      <c r="B17209" t="s">
        <v>223</v>
      </c>
      <c r="C17209" s="76" t="s">
        <v>842</v>
      </c>
      <c r="D17209" t="s">
        <v>980</v>
      </c>
      <c r="E17209" s="82">
        <v>7.6</v>
      </c>
      <c r="F17209" t="s">
        <v>973</v>
      </c>
      <c r="G17209" s="83">
        <v>43769</v>
      </c>
      <c r="I17209">
        <v>2019</v>
      </c>
    </row>
    <row r="17210" spans="1:9" x14ac:dyDescent="0.25">
      <c r="A17210" t="s">
        <v>972</v>
      </c>
      <c r="B17210" t="s">
        <v>133</v>
      </c>
      <c r="C17210" s="76" t="s">
        <v>842</v>
      </c>
      <c r="D17210" t="s">
        <v>980</v>
      </c>
      <c r="E17210" s="82">
        <v>7.6</v>
      </c>
      <c r="F17210" t="s">
        <v>973</v>
      </c>
      <c r="G17210" s="83">
        <v>43759</v>
      </c>
      <c r="I17210">
        <v>2019</v>
      </c>
    </row>
    <row r="17211" spans="1:9" x14ac:dyDescent="0.25">
      <c r="A17211" t="s">
        <v>972</v>
      </c>
      <c r="B17211" t="s">
        <v>230</v>
      </c>
      <c r="C17211" s="76" t="s">
        <v>842</v>
      </c>
      <c r="D17211" t="s">
        <v>980</v>
      </c>
      <c r="E17211" s="82">
        <v>6</v>
      </c>
      <c r="F17211" t="s">
        <v>973</v>
      </c>
      <c r="G17211" s="83">
        <v>44074</v>
      </c>
      <c r="I17211">
        <v>2020</v>
      </c>
    </row>
    <row r="17212" spans="1:9" x14ac:dyDescent="0.25">
      <c r="A17212" t="s">
        <v>972</v>
      </c>
      <c r="B17212" t="s">
        <v>247</v>
      </c>
      <c r="C17212" s="76" t="s">
        <v>842</v>
      </c>
      <c r="D17212" t="s">
        <v>980</v>
      </c>
      <c r="E17212" s="82">
        <v>5</v>
      </c>
      <c r="F17212" t="s">
        <v>973</v>
      </c>
      <c r="G17212" s="83">
        <v>43789</v>
      </c>
      <c r="I17212">
        <v>2019</v>
      </c>
    </row>
    <row r="17213" spans="1:9" x14ac:dyDescent="0.25">
      <c r="A17213" t="s">
        <v>972</v>
      </c>
      <c r="B17213" t="s">
        <v>239</v>
      </c>
      <c r="C17213" s="76" t="s">
        <v>842</v>
      </c>
      <c r="D17213" t="s">
        <v>980</v>
      </c>
      <c r="E17213" s="82">
        <v>7.6</v>
      </c>
      <c r="F17213" t="s">
        <v>973</v>
      </c>
      <c r="G17213" s="83">
        <v>43810</v>
      </c>
      <c r="I17213">
        <v>2019</v>
      </c>
    </row>
    <row r="17214" spans="1:9" x14ac:dyDescent="0.25">
      <c r="A17214" t="s">
        <v>972</v>
      </c>
      <c r="B17214" t="s">
        <v>231</v>
      </c>
      <c r="C17214" s="76" t="s">
        <v>842</v>
      </c>
      <c r="D17214" t="s">
        <v>980</v>
      </c>
      <c r="E17214" s="82">
        <v>7.6</v>
      </c>
      <c r="F17214" t="s">
        <v>973</v>
      </c>
      <c r="G17214" s="83">
        <v>43732</v>
      </c>
      <c r="I17214">
        <v>2019</v>
      </c>
    </row>
    <row r="17215" spans="1:9" x14ac:dyDescent="0.25">
      <c r="A17215" t="s">
        <v>972</v>
      </c>
      <c r="B17215" t="s">
        <v>193</v>
      </c>
      <c r="C17215" s="76" t="s">
        <v>842</v>
      </c>
      <c r="D17215" t="s">
        <v>980</v>
      </c>
      <c r="E17215" s="82">
        <v>7.6</v>
      </c>
      <c r="F17215" t="s">
        <v>973</v>
      </c>
      <c r="G17215" s="83">
        <v>43762</v>
      </c>
      <c r="I17215">
        <v>2019</v>
      </c>
    </row>
    <row r="17216" spans="1:9" x14ac:dyDescent="0.25">
      <c r="A17216" t="s">
        <v>972</v>
      </c>
      <c r="B17216" t="s">
        <v>229</v>
      </c>
      <c r="C17216" s="76" t="s">
        <v>842</v>
      </c>
      <c r="D17216" t="s">
        <v>980</v>
      </c>
      <c r="E17216" s="82">
        <v>6</v>
      </c>
      <c r="F17216" t="s">
        <v>973</v>
      </c>
      <c r="G17216" s="83">
        <v>44074</v>
      </c>
      <c r="I17216">
        <v>2020</v>
      </c>
    </row>
    <row r="17217" spans="1:9" x14ac:dyDescent="0.25">
      <c r="A17217" t="s">
        <v>972</v>
      </c>
      <c r="B17217" t="s">
        <v>242</v>
      </c>
      <c r="C17217" s="76" t="s">
        <v>842</v>
      </c>
      <c r="D17217" t="s">
        <v>980</v>
      </c>
      <c r="E17217" s="82">
        <v>10</v>
      </c>
      <c r="F17217" t="s">
        <v>973</v>
      </c>
      <c r="G17217" s="83">
        <v>43704</v>
      </c>
      <c r="I17217">
        <v>2019</v>
      </c>
    </row>
    <row r="17218" spans="1:9" x14ac:dyDescent="0.25">
      <c r="A17218" t="s">
        <v>972</v>
      </c>
      <c r="B17218" t="s">
        <v>223</v>
      </c>
      <c r="C17218" s="76" t="s">
        <v>842</v>
      </c>
      <c r="D17218" t="s">
        <v>980</v>
      </c>
      <c r="E17218" s="82">
        <v>6</v>
      </c>
      <c r="F17218" t="s">
        <v>973</v>
      </c>
      <c r="G17218" s="83">
        <v>43752</v>
      </c>
      <c r="I17218">
        <v>2019</v>
      </c>
    </row>
    <row r="17219" spans="1:9" x14ac:dyDescent="0.25">
      <c r="A17219" t="s">
        <v>972</v>
      </c>
      <c r="B17219" t="s">
        <v>89</v>
      </c>
      <c r="C17219" s="76" t="s">
        <v>842</v>
      </c>
      <c r="D17219" t="s">
        <v>980</v>
      </c>
      <c r="E17219" s="82">
        <v>10</v>
      </c>
      <c r="F17219" t="s">
        <v>973</v>
      </c>
      <c r="G17219" s="83">
        <v>43774</v>
      </c>
      <c r="I17219">
        <v>2019</v>
      </c>
    </row>
    <row r="17220" spans="1:9" x14ac:dyDescent="0.25">
      <c r="A17220" t="s">
        <v>972</v>
      </c>
      <c r="B17220" t="s">
        <v>245</v>
      </c>
      <c r="C17220" s="76" t="s">
        <v>842</v>
      </c>
      <c r="D17220" t="s">
        <v>980</v>
      </c>
      <c r="E17220" s="82">
        <v>7.6</v>
      </c>
      <c r="F17220" t="s">
        <v>973</v>
      </c>
      <c r="G17220" s="83">
        <v>43700</v>
      </c>
      <c r="I17220">
        <v>2019</v>
      </c>
    </row>
    <row r="17221" spans="1:9" x14ac:dyDescent="0.25">
      <c r="A17221" t="s">
        <v>972</v>
      </c>
      <c r="B17221" t="s">
        <v>223</v>
      </c>
      <c r="C17221" s="76" t="s">
        <v>842</v>
      </c>
      <c r="D17221" t="s">
        <v>980</v>
      </c>
      <c r="E17221" s="82">
        <v>7.6</v>
      </c>
      <c r="F17221" t="s">
        <v>973</v>
      </c>
      <c r="G17221" s="83">
        <v>43775</v>
      </c>
      <c r="I17221">
        <v>2019</v>
      </c>
    </row>
    <row r="17222" spans="1:9" x14ac:dyDescent="0.25">
      <c r="A17222" t="s">
        <v>972</v>
      </c>
      <c r="B17222" t="s">
        <v>239</v>
      </c>
      <c r="C17222" s="76" t="s">
        <v>842</v>
      </c>
      <c r="D17222" t="s">
        <v>980</v>
      </c>
      <c r="E17222" s="82">
        <v>7.6</v>
      </c>
      <c r="F17222" t="s">
        <v>973</v>
      </c>
      <c r="G17222" s="83">
        <v>43719</v>
      </c>
      <c r="I17222">
        <v>2019</v>
      </c>
    </row>
    <row r="17223" spans="1:9" ht="14.45" customHeight="1" x14ac:dyDescent="0.25">
      <c r="A17223" t="s">
        <v>972</v>
      </c>
      <c r="B17223" t="s">
        <v>249</v>
      </c>
      <c r="C17223" s="76" t="s">
        <v>842</v>
      </c>
      <c r="D17223" t="s">
        <v>980</v>
      </c>
      <c r="E17223" s="82">
        <v>5</v>
      </c>
      <c r="F17223" t="s">
        <v>973</v>
      </c>
      <c r="G17223" s="83">
        <v>43759</v>
      </c>
      <c r="I17223">
        <v>2019</v>
      </c>
    </row>
    <row r="17224" spans="1:9" x14ac:dyDescent="0.25">
      <c r="A17224" t="s">
        <v>972</v>
      </c>
      <c r="B17224" t="s">
        <v>2</v>
      </c>
      <c r="C17224" s="76" t="s">
        <v>842</v>
      </c>
      <c r="D17224" t="s">
        <v>980</v>
      </c>
      <c r="E17224" s="82">
        <v>3.8</v>
      </c>
      <c r="F17224" t="s">
        <v>973</v>
      </c>
      <c r="G17224" s="83">
        <v>43684</v>
      </c>
      <c r="I17224">
        <v>2019</v>
      </c>
    </row>
    <row r="17225" spans="1:9" x14ac:dyDescent="0.25">
      <c r="A17225" t="s">
        <v>972</v>
      </c>
      <c r="B17225" t="s">
        <v>203</v>
      </c>
      <c r="C17225" s="76" t="s">
        <v>842</v>
      </c>
      <c r="D17225" t="s">
        <v>980</v>
      </c>
      <c r="E17225" s="82">
        <v>14.16</v>
      </c>
      <c r="F17225" t="s">
        <v>973</v>
      </c>
      <c r="G17225" s="83">
        <v>43746</v>
      </c>
      <c r="I17225">
        <v>2019</v>
      </c>
    </row>
    <row r="17226" spans="1:9" x14ac:dyDescent="0.25">
      <c r="A17226" t="s">
        <v>972</v>
      </c>
      <c r="B17226" t="s">
        <v>118</v>
      </c>
      <c r="C17226" s="76" t="s">
        <v>842</v>
      </c>
      <c r="D17226" t="s">
        <v>980</v>
      </c>
      <c r="E17226" s="82">
        <v>5</v>
      </c>
      <c r="F17226" t="s">
        <v>973</v>
      </c>
      <c r="G17226" s="83">
        <v>43749</v>
      </c>
      <c r="I17226">
        <v>2019</v>
      </c>
    </row>
    <row r="17227" spans="1:9" x14ac:dyDescent="0.25">
      <c r="A17227" t="s">
        <v>972</v>
      </c>
      <c r="B17227" t="s">
        <v>245</v>
      </c>
      <c r="C17227" s="76" t="s">
        <v>842</v>
      </c>
      <c r="D17227" t="s">
        <v>980</v>
      </c>
      <c r="E17227" s="82">
        <v>5</v>
      </c>
      <c r="F17227" t="s">
        <v>973</v>
      </c>
      <c r="G17227" s="83">
        <v>43732</v>
      </c>
      <c r="I17227">
        <v>2019</v>
      </c>
    </row>
    <row r="17228" spans="1:9" x14ac:dyDescent="0.25">
      <c r="A17228" t="s">
        <v>972</v>
      </c>
      <c r="B17228" t="s">
        <v>241</v>
      </c>
      <c r="C17228" s="76" t="s">
        <v>842</v>
      </c>
      <c r="D17228" t="s">
        <v>980</v>
      </c>
      <c r="E17228" s="82">
        <v>5.8</v>
      </c>
      <c r="F17228" t="s">
        <v>973</v>
      </c>
      <c r="G17228" s="83">
        <v>43693</v>
      </c>
      <c r="I17228">
        <v>2019</v>
      </c>
    </row>
    <row r="17229" spans="1:9" x14ac:dyDescent="0.25">
      <c r="A17229" t="s">
        <v>972</v>
      </c>
      <c r="B17229" t="s">
        <v>231</v>
      </c>
      <c r="C17229" s="76" t="s">
        <v>842</v>
      </c>
      <c r="D17229" t="s">
        <v>980</v>
      </c>
      <c r="E17229" s="82">
        <v>13.8</v>
      </c>
      <c r="F17229" t="s">
        <v>973</v>
      </c>
      <c r="G17229" s="83">
        <v>43719</v>
      </c>
      <c r="I17229">
        <v>2019</v>
      </c>
    </row>
    <row r="17230" spans="1:9" x14ac:dyDescent="0.25">
      <c r="A17230" t="s">
        <v>972</v>
      </c>
      <c r="B17230" t="s">
        <v>198</v>
      </c>
      <c r="C17230" s="76" t="s">
        <v>842</v>
      </c>
      <c r="D17230" t="s">
        <v>980</v>
      </c>
      <c r="E17230" s="82">
        <v>6</v>
      </c>
      <c r="F17230" t="s">
        <v>973</v>
      </c>
      <c r="G17230" s="83">
        <v>43714</v>
      </c>
      <c r="I17230">
        <v>2019</v>
      </c>
    </row>
    <row r="17231" spans="1:9" x14ac:dyDescent="0.25">
      <c r="A17231" t="s">
        <v>972</v>
      </c>
      <c r="B17231" t="s">
        <v>249</v>
      </c>
      <c r="C17231" s="76" t="s">
        <v>842</v>
      </c>
      <c r="D17231" t="s">
        <v>980</v>
      </c>
      <c r="E17231" s="82">
        <v>7.6</v>
      </c>
      <c r="F17231" t="s">
        <v>973</v>
      </c>
      <c r="G17231" s="83">
        <v>43756</v>
      </c>
      <c r="I17231">
        <v>2019</v>
      </c>
    </row>
    <row r="17232" spans="1:9" x14ac:dyDescent="0.25">
      <c r="A17232" t="s">
        <v>972</v>
      </c>
      <c r="B17232" t="s">
        <v>247</v>
      </c>
      <c r="C17232" s="76" t="s">
        <v>842</v>
      </c>
      <c r="D17232" t="s">
        <v>980</v>
      </c>
      <c r="E17232" s="82">
        <v>6</v>
      </c>
      <c r="F17232" t="s">
        <v>973</v>
      </c>
      <c r="G17232" s="83">
        <v>43705</v>
      </c>
      <c r="I17232">
        <v>2019</v>
      </c>
    </row>
    <row r="17233" spans="1:9" x14ac:dyDescent="0.25">
      <c r="A17233" t="s">
        <v>972</v>
      </c>
      <c r="B17233" t="s">
        <v>117</v>
      </c>
      <c r="C17233" s="76" t="s">
        <v>842</v>
      </c>
      <c r="D17233" t="s">
        <v>980</v>
      </c>
      <c r="E17233" s="82">
        <v>5</v>
      </c>
      <c r="F17233" t="s">
        <v>973</v>
      </c>
      <c r="G17233" s="83">
        <v>43693</v>
      </c>
      <c r="I17233">
        <v>2019</v>
      </c>
    </row>
    <row r="17234" spans="1:9" x14ac:dyDescent="0.25">
      <c r="A17234" t="s">
        <v>972</v>
      </c>
      <c r="B17234" t="s">
        <v>279</v>
      </c>
      <c r="C17234" s="76" t="s">
        <v>842</v>
      </c>
      <c r="D17234" t="s">
        <v>980</v>
      </c>
      <c r="E17234" s="82">
        <v>6.3</v>
      </c>
      <c r="F17234" t="s">
        <v>973</v>
      </c>
      <c r="G17234" s="83">
        <v>43735</v>
      </c>
      <c r="I17234">
        <v>2019</v>
      </c>
    </row>
    <row r="17235" spans="1:9" x14ac:dyDescent="0.25">
      <c r="A17235" t="s">
        <v>972</v>
      </c>
      <c r="B17235" t="s">
        <v>118</v>
      </c>
      <c r="C17235" s="76" t="s">
        <v>842</v>
      </c>
      <c r="D17235" t="s">
        <v>980</v>
      </c>
      <c r="E17235" s="82">
        <v>6</v>
      </c>
      <c r="F17235" t="s">
        <v>973</v>
      </c>
      <c r="G17235" s="83">
        <v>43678</v>
      </c>
      <c r="I17235">
        <v>2019</v>
      </c>
    </row>
    <row r="17236" spans="1:9" x14ac:dyDescent="0.25">
      <c r="A17236" t="s">
        <v>972</v>
      </c>
      <c r="B17236" t="s">
        <v>116</v>
      </c>
      <c r="C17236" s="76" t="s">
        <v>842</v>
      </c>
      <c r="D17236" t="s">
        <v>980</v>
      </c>
      <c r="E17236" s="82">
        <v>10</v>
      </c>
      <c r="F17236" t="s">
        <v>973</v>
      </c>
      <c r="G17236" s="83">
        <v>43763</v>
      </c>
      <c r="I17236">
        <v>2019</v>
      </c>
    </row>
    <row r="17237" spans="1:9" x14ac:dyDescent="0.25">
      <c r="A17237" t="s">
        <v>972</v>
      </c>
      <c r="B17237" t="s">
        <v>225</v>
      </c>
      <c r="C17237" s="76" t="s">
        <v>842</v>
      </c>
      <c r="D17237" t="s">
        <v>980</v>
      </c>
      <c r="E17237" s="82">
        <v>5</v>
      </c>
      <c r="F17237" t="s">
        <v>973</v>
      </c>
      <c r="G17237" s="83">
        <v>43796</v>
      </c>
      <c r="I17237">
        <v>2019</v>
      </c>
    </row>
    <row r="17238" spans="1:9" x14ac:dyDescent="0.25">
      <c r="A17238" t="s">
        <v>972</v>
      </c>
      <c r="B17238" t="s">
        <v>230</v>
      </c>
      <c r="C17238" s="76" t="s">
        <v>842</v>
      </c>
      <c r="D17238" t="s">
        <v>980</v>
      </c>
      <c r="E17238" s="82">
        <v>5</v>
      </c>
      <c r="F17238" t="s">
        <v>973</v>
      </c>
      <c r="G17238" s="83">
        <v>44180</v>
      </c>
      <c r="I17238">
        <v>2020</v>
      </c>
    </row>
    <row r="17239" spans="1:9" x14ac:dyDescent="0.25">
      <c r="A17239" t="s">
        <v>972</v>
      </c>
      <c r="B17239" t="s">
        <v>116</v>
      </c>
      <c r="C17239" s="76" t="s">
        <v>842</v>
      </c>
      <c r="D17239" t="s">
        <v>980</v>
      </c>
      <c r="E17239" s="82">
        <v>13.6</v>
      </c>
      <c r="F17239" t="s">
        <v>973</v>
      </c>
      <c r="G17239" s="83">
        <v>43725</v>
      </c>
      <c r="I17239">
        <v>2019</v>
      </c>
    </row>
    <row r="17240" spans="1:9" x14ac:dyDescent="0.25">
      <c r="A17240" t="s">
        <v>972</v>
      </c>
      <c r="B17240" t="s">
        <v>186</v>
      </c>
      <c r="C17240" s="76" t="s">
        <v>842</v>
      </c>
      <c r="D17240" t="s">
        <v>980</v>
      </c>
      <c r="E17240" s="82">
        <v>10</v>
      </c>
      <c r="F17240" t="s">
        <v>973</v>
      </c>
      <c r="G17240" s="83">
        <v>43669</v>
      </c>
      <c r="I17240">
        <v>2019</v>
      </c>
    </row>
    <row r="17241" spans="1:9" x14ac:dyDescent="0.25">
      <c r="A17241" t="s">
        <v>972</v>
      </c>
      <c r="B17241" t="s">
        <v>133</v>
      </c>
      <c r="C17241" s="76" t="s">
        <v>842</v>
      </c>
      <c r="D17241" t="s">
        <v>980</v>
      </c>
      <c r="E17241" s="82">
        <v>6.4</v>
      </c>
      <c r="F17241" t="s">
        <v>973</v>
      </c>
      <c r="G17241" s="83">
        <v>43697</v>
      </c>
      <c r="I17241">
        <v>2019</v>
      </c>
    </row>
    <row r="17242" spans="1:9" x14ac:dyDescent="0.25">
      <c r="A17242" t="s">
        <v>972</v>
      </c>
      <c r="B17242" t="s">
        <v>246</v>
      </c>
      <c r="C17242" s="76" t="s">
        <v>842</v>
      </c>
      <c r="D17242" t="s">
        <v>980</v>
      </c>
      <c r="E17242" s="82">
        <v>6</v>
      </c>
      <c r="F17242" t="s">
        <v>973</v>
      </c>
      <c r="G17242" s="83">
        <v>43712</v>
      </c>
      <c r="I17242">
        <v>2019</v>
      </c>
    </row>
    <row r="17243" spans="1:9" x14ac:dyDescent="0.25">
      <c r="A17243" t="s">
        <v>972</v>
      </c>
      <c r="B17243" t="s">
        <v>185</v>
      </c>
      <c r="C17243" s="76" t="s">
        <v>842</v>
      </c>
      <c r="D17243" t="s">
        <v>980</v>
      </c>
      <c r="E17243" s="82">
        <v>7.08</v>
      </c>
      <c r="F17243" t="s">
        <v>973</v>
      </c>
      <c r="G17243" s="83">
        <v>43755</v>
      </c>
      <c r="I17243">
        <v>2019</v>
      </c>
    </row>
    <row r="17244" spans="1:9" x14ac:dyDescent="0.25">
      <c r="A17244" t="s">
        <v>972</v>
      </c>
      <c r="B17244" t="s">
        <v>232</v>
      </c>
      <c r="C17244" s="76" t="s">
        <v>842</v>
      </c>
      <c r="D17244" t="s">
        <v>980</v>
      </c>
      <c r="E17244" s="82">
        <v>10</v>
      </c>
      <c r="F17244" t="s">
        <v>973</v>
      </c>
      <c r="G17244" s="83">
        <v>43712</v>
      </c>
      <c r="I17244">
        <v>2019</v>
      </c>
    </row>
    <row r="17245" spans="1:9" x14ac:dyDescent="0.25">
      <c r="A17245" t="s">
        <v>972</v>
      </c>
      <c r="B17245" t="s">
        <v>171</v>
      </c>
      <c r="C17245" s="76" t="s">
        <v>842</v>
      </c>
      <c r="D17245" t="s">
        <v>980</v>
      </c>
      <c r="E17245" s="82">
        <v>9.6999999999999993</v>
      </c>
      <c r="F17245" t="s">
        <v>973</v>
      </c>
      <c r="G17245" s="83">
        <v>43671</v>
      </c>
      <c r="I17245">
        <v>2019</v>
      </c>
    </row>
    <row r="17246" spans="1:9" x14ac:dyDescent="0.25">
      <c r="A17246" t="s">
        <v>972</v>
      </c>
      <c r="B17246" t="s">
        <v>242</v>
      </c>
      <c r="C17246" s="76" t="s">
        <v>842</v>
      </c>
      <c r="D17246" t="s">
        <v>980</v>
      </c>
      <c r="E17246" s="82">
        <v>5</v>
      </c>
      <c r="F17246" t="s">
        <v>973</v>
      </c>
      <c r="G17246" s="83">
        <v>43766</v>
      </c>
      <c r="I17246">
        <v>2019</v>
      </c>
    </row>
    <row r="17247" spans="1:9" x14ac:dyDescent="0.25">
      <c r="A17247" t="s">
        <v>972</v>
      </c>
      <c r="B17247" t="s">
        <v>241</v>
      </c>
      <c r="C17247" s="76" t="s">
        <v>842</v>
      </c>
      <c r="D17247" t="s">
        <v>980</v>
      </c>
      <c r="E17247" s="82">
        <v>7.6</v>
      </c>
      <c r="F17247" t="s">
        <v>973</v>
      </c>
      <c r="G17247" s="83">
        <v>43742</v>
      </c>
      <c r="I17247">
        <v>2019</v>
      </c>
    </row>
    <row r="17248" spans="1:9" x14ac:dyDescent="0.25">
      <c r="A17248" t="s">
        <v>972</v>
      </c>
      <c r="B17248" t="s">
        <v>78</v>
      </c>
      <c r="C17248" s="76" t="s">
        <v>842</v>
      </c>
      <c r="D17248" t="s">
        <v>980</v>
      </c>
      <c r="E17248" s="82">
        <v>7.6</v>
      </c>
      <c r="F17248" t="s">
        <v>973</v>
      </c>
      <c r="G17248" s="83">
        <v>43684</v>
      </c>
      <c r="I17248">
        <v>2019</v>
      </c>
    </row>
    <row r="17249" spans="1:9" x14ac:dyDescent="0.25">
      <c r="A17249" t="s">
        <v>972</v>
      </c>
      <c r="B17249" t="s">
        <v>253</v>
      </c>
      <c r="C17249" s="76" t="s">
        <v>842</v>
      </c>
      <c r="D17249" t="s">
        <v>980</v>
      </c>
      <c r="E17249" s="82">
        <v>13.8</v>
      </c>
      <c r="F17249" t="s">
        <v>973</v>
      </c>
      <c r="G17249" s="83">
        <v>43733</v>
      </c>
      <c r="I17249">
        <v>2019</v>
      </c>
    </row>
    <row r="17250" spans="1:9" x14ac:dyDescent="0.25">
      <c r="A17250" t="s">
        <v>972</v>
      </c>
      <c r="B17250" t="s">
        <v>64</v>
      </c>
      <c r="C17250" s="76" t="s">
        <v>842</v>
      </c>
      <c r="D17250" t="s">
        <v>980</v>
      </c>
      <c r="E17250" s="82">
        <v>7.6</v>
      </c>
      <c r="F17250" t="s">
        <v>973</v>
      </c>
      <c r="G17250" s="83">
        <v>43696</v>
      </c>
      <c r="I17250">
        <v>2019</v>
      </c>
    </row>
    <row r="17251" spans="1:9" x14ac:dyDescent="0.25">
      <c r="A17251" t="s">
        <v>972</v>
      </c>
      <c r="B17251" t="s">
        <v>118</v>
      </c>
      <c r="C17251" s="76" t="s">
        <v>842</v>
      </c>
      <c r="D17251" t="s">
        <v>980</v>
      </c>
      <c r="E17251" s="82">
        <v>5</v>
      </c>
      <c r="F17251" t="s">
        <v>973</v>
      </c>
      <c r="G17251" s="83">
        <v>43789</v>
      </c>
      <c r="I17251">
        <v>2019</v>
      </c>
    </row>
    <row r="17252" spans="1:9" ht="14.45" customHeight="1" x14ac:dyDescent="0.25">
      <c r="A17252" t="s">
        <v>972</v>
      </c>
      <c r="B17252" t="s">
        <v>249</v>
      </c>
      <c r="C17252" s="76" t="s">
        <v>842</v>
      </c>
      <c r="D17252" t="s">
        <v>980</v>
      </c>
      <c r="E17252" s="82">
        <v>10</v>
      </c>
      <c r="F17252" t="s">
        <v>973</v>
      </c>
      <c r="G17252" s="83">
        <v>44155</v>
      </c>
      <c r="I17252">
        <v>2020</v>
      </c>
    </row>
    <row r="17253" spans="1:9" x14ac:dyDescent="0.25">
      <c r="A17253" t="s">
        <v>972</v>
      </c>
      <c r="B17253" t="s">
        <v>230</v>
      </c>
      <c r="C17253" s="76" t="s">
        <v>842</v>
      </c>
      <c r="D17253" t="s">
        <v>980</v>
      </c>
      <c r="E17253" s="82">
        <v>17.600000000000001</v>
      </c>
      <c r="F17253" t="s">
        <v>973</v>
      </c>
      <c r="G17253" s="83">
        <v>43811</v>
      </c>
      <c r="I17253">
        <v>2019</v>
      </c>
    </row>
    <row r="17254" spans="1:9" x14ac:dyDescent="0.25">
      <c r="A17254" t="s">
        <v>972</v>
      </c>
      <c r="B17254" t="s">
        <v>169</v>
      </c>
      <c r="C17254" s="76" t="s">
        <v>842</v>
      </c>
      <c r="D17254" t="s">
        <v>980</v>
      </c>
      <c r="E17254" s="82">
        <v>7.6</v>
      </c>
      <c r="F17254" t="s">
        <v>973</v>
      </c>
      <c r="G17254" s="83">
        <v>43678</v>
      </c>
      <c r="I17254">
        <v>2019</v>
      </c>
    </row>
    <row r="17255" spans="1:9" x14ac:dyDescent="0.25">
      <c r="A17255" t="s">
        <v>972</v>
      </c>
      <c r="B17255" t="s">
        <v>124</v>
      </c>
      <c r="C17255" s="76" t="s">
        <v>842</v>
      </c>
      <c r="D17255" t="s">
        <v>980</v>
      </c>
      <c r="E17255" s="82">
        <v>6</v>
      </c>
      <c r="F17255" t="s">
        <v>973</v>
      </c>
      <c r="G17255" s="83">
        <v>43767</v>
      </c>
      <c r="I17255">
        <v>2019</v>
      </c>
    </row>
    <row r="17256" spans="1:9" x14ac:dyDescent="0.25">
      <c r="A17256" t="s">
        <v>972</v>
      </c>
      <c r="B17256" t="s">
        <v>249</v>
      </c>
      <c r="C17256" s="76" t="s">
        <v>842</v>
      </c>
      <c r="D17256" t="s">
        <v>980</v>
      </c>
      <c r="E17256" s="82">
        <v>6</v>
      </c>
      <c r="F17256" t="s">
        <v>973</v>
      </c>
      <c r="G17256" s="83">
        <v>43781</v>
      </c>
      <c r="I17256">
        <v>2019</v>
      </c>
    </row>
    <row r="17257" spans="1:9" x14ac:dyDescent="0.25">
      <c r="A17257" t="s">
        <v>972</v>
      </c>
      <c r="B17257" t="s">
        <v>243</v>
      </c>
      <c r="C17257" s="76" t="s">
        <v>842</v>
      </c>
      <c r="D17257" t="s">
        <v>980</v>
      </c>
      <c r="E17257" s="82">
        <v>12.98</v>
      </c>
      <c r="F17257" t="s">
        <v>973</v>
      </c>
      <c r="G17257" s="83">
        <v>43774</v>
      </c>
      <c r="I17257">
        <v>2019</v>
      </c>
    </row>
    <row r="17258" spans="1:9" x14ac:dyDescent="0.25">
      <c r="A17258" t="s">
        <v>972</v>
      </c>
      <c r="B17258" t="s">
        <v>249</v>
      </c>
      <c r="C17258" s="76" t="s">
        <v>842</v>
      </c>
      <c r="D17258" t="s">
        <v>980</v>
      </c>
      <c r="E17258" s="82">
        <v>5.9</v>
      </c>
      <c r="F17258" t="s">
        <v>973</v>
      </c>
      <c r="G17258" s="83">
        <v>43726</v>
      </c>
      <c r="I17258">
        <v>2019</v>
      </c>
    </row>
    <row r="17259" spans="1:9" x14ac:dyDescent="0.25">
      <c r="A17259" t="s">
        <v>972</v>
      </c>
      <c r="B17259" t="s">
        <v>239</v>
      </c>
      <c r="C17259" s="76" t="s">
        <v>842</v>
      </c>
      <c r="D17259" t="s">
        <v>980</v>
      </c>
      <c r="E17259" s="82">
        <v>15</v>
      </c>
      <c r="F17259" t="s">
        <v>973</v>
      </c>
      <c r="G17259" s="83">
        <v>43721</v>
      </c>
      <c r="I17259">
        <v>2019</v>
      </c>
    </row>
    <row r="17260" spans="1:9" x14ac:dyDescent="0.25">
      <c r="A17260" t="s">
        <v>972</v>
      </c>
      <c r="B17260" t="s">
        <v>171</v>
      </c>
      <c r="C17260" s="76" t="s">
        <v>842</v>
      </c>
      <c r="D17260" t="s">
        <v>980</v>
      </c>
      <c r="E17260" s="82">
        <v>12.18</v>
      </c>
      <c r="F17260" t="s">
        <v>973</v>
      </c>
      <c r="G17260" s="83">
        <v>43732</v>
      </c>
      <c r="I17260">
        <v>2019</v>
      </c>
    </row>
    <row r="17261" spans="1:9" x14ac:dyDescent="0.25">
      <c r="A17261" t="s">
        <v>972</v>
      </c>
      <c r="B17261" t="s">
        <v>206</v>
      </c>
      <c r="C17261" s="76" t="s">
        <v>842</v>
      </c>
      <c r="D17261" t="s">
        <v>980</v>
      </c>
      <c r="E17261" s="82">
        <v>16.64</v>
      </c>
      <c r="F17261" t="s">
        <v>973</v>
      </c>
      <c r="G17261" s="83">
        <v>43809</v>
      </c>
      <c r="I17261">
        <v>2019</v>
      </c>
    </row>
    <row r="17262" spans="1:9" x14ac:dyDescent="0.25">
      <c r="A17262" t="s">
        <v>972</v>
      </c>
      <c r="B17262" t="s">
        <v>179</v>
      </c>
      <c r="C17262" s="76" t="s">
        <v>842</v>
      </c>
      <c r="D17262" t="s">
        <v>980</v>
      </c>
      <c r="E17262" s="82">
        <v>30</v>
      </c>
      <c r="F17262" t="s">
        <v>973</v>
      </c>
      <c r="G17262" s="83">
        <v>43816</v>
      </c>
      <c r="I17262">
        <v>2019</v>
      </c>
    </row>
    <row r="17263" spans="1:9" x14ac:dyDescent="0.25">
      <c r="A17263" t="s">
        <v>972</v>
      </c>
      <c r="B17263" t="s">
        <v>133</v>
      </c>
      <c r="C17263" s="76" t="s">
        <v>842</v>
      </c>
      <c r="D17263" t="s">
        <v>980</v>
      </c>
      <c r="E17263" s="82">
        <v>6</v>
      </c>
      <c r="F17263" t="s">
        <v>973</v>
      </c>
      <c r="G17263" s="83">
        <v>43739</v>
      </c>
      <c r="I17263">
        <v>2019</v>
      </c>
    </row>
    <row r="17264" spans="1:9" x14ac:dyDescent="0.25">
      <c r="A17264" t="s">
        <v>972</v>
      </c>
      <c r="B17264" t="s">
        <v>204</v>
      </c>
      <c r="C17264" s="76" t="s">
        <v>842</v>
      </c>
      <c r="D17264" t="s">
        <v>980</v>
      </c>
      <c r="E17264" s="82">
        <v>4.4800000000000004</v>
      </c>
      <c r="F17264" t="s">
        <v>973</v>
      </c>
      <c r="G17264" s="83">
        <v>43756</v>
      </c>
      <c r="I17264">
        <v>2019</v>
      </c>
    </row>
    <row r="17265" spans="1:9" x14ac:dyDescent="0.25">
      <c r="A17265" t="s">
        <v>972</v>
      </c>
      <c r="B17265" t="s">
        <v>144</v>
      </c>
      <c r="C17265" s="76" t="s">
        <v>842</v>
      </c>
      <c r="D17265" t="s">
        <v>980</v>
      </c>
      <c r="E17265" s="82">
        <v>4.4800000000000004</v>
      </c>
      <c r="F17265" t="s">
        <v>973</v>
      </c>
      <c r="G17265" s="83">
        <v>43760</v>
      </c>
      <c r="I17265">
        <v>2019</v>
      </c>
    </row>
    <row r="17266" spans="1:9" ht="14.45" customHeight="1" x14ac:dyDescent="0.25">
      <c r="A17266" t="s">
        <v>972</v>
      </c>
      <c r="B17266" t="s">
        <v>95</v>
      </c>
      <c r="C17266" s="76" t="s">
        <v>842</v>
      </c>
      <c r="D17266" t="s">
        <v>980</v>
      </c>
      <c r="E17266" s="82">
        <v>5</v>
      </c>
      <c r="F17266" t="s">
        <v>973</v>
      </c>
      <c r="G17266" s="83">
        <v>43693</v>
      </c>
      <c r="I17266">
        <v>2019</v>
      </c>
    </row>
    <row r="17267" spans="1:9" x14ac:dyDescent="0.25">
      <c r="A17267" t="s">
        <v>972</v>
      </c>
      <c r="B17267" t="s">
        <v>115</v>
      </c>
      <c r="C17267" s="76" t="s">
        <v>842</v>
      </c>
      <c r="D17267" t="s">
        <v>980</v>
      </c>
      <c r="E17267" s="82">
        <v>10</v>
      </c>
      <c r="F17267" t="s">
        <v>973</v>
      </c>
      <c r="G17267" s="83">
        <v>43707</v>
      </c>
      <c r="I17267">
        <v>2019</v>
      </c>
    </row>
    <row r="17268" spans="1:9" x14ac:dyDescent="0.25">
      <c r="A17268" t="s">
        <v>972</v>
      </c>
      <c r="B17268" t="s">
        <v>173</v>
      </c>
      <c r="C17268" s="76" t="s">
        <v>842</v>
      </c>
      <c r="D17268" t="s">
        <v>980</v>
      </c>
      <c r="E17268" s="82">
        <v>5</v>
      </c>
      <c r="F17268" t="s">
        <v>973</v>
      </c>
      <c r="G17268" s="83">
        <v>43728</v>
      </c>
      <c r="I17268">
        <v>2019</v>
      </c>
    </row>
    <row r="17269" spans="1:9" x14ac:dyDescent="0.25">
      <c r="A17269" t="s">
        <v>972</v>
      </c>
      <c r="B17269" t="s">
        <v>118</v>
      </c>
      <c r="C17269" s="76" t="s">
        <v>842</v>
      </c>
      <c r="D17269" t="s">
        <v>980</v>
      </c>
      <c r="E17269" s="82">
        <v>5.61</v>
      </c>
      <c r="F17269" t="s">
        <v>973</v>
      </c>
      <c r="G17269" s="83">
        <v>43752</v>
      </c>
      <c r="I17269">
        <v>2019</v>
      </c>
    </row>
    <row r="17270" spans="1:9" x14ac:dyDescent="0.25">
      <c r="A17270" t="s">
        <v>972</v>
      </c>
      <c r="B17270" t="s">
        <v>249</v>
      </c>
      <c r="C17270" s="76" t="s">
        <v>842</v>
      </c>
      <c r="D17270" t="s">
        <v>980</v>
      </c>
      <c r="E17270" s="82">
        <v>6</v>
      </c>
      <c r="F17270" t="s">
        <v>973</v>
      </c>
      <c r="G17270" s="83">
        <v>43846</v>
      </c>
      <c r="I17270">
        <v>2020</v>
      </c>
    </row>
    <row r="17271" spans="1:9" x14ac:dyDescent="0.25">
      <c r="A17271" t="s">
        <v>972</v>
      </c>
      <c r="B17271" t="s">
        <v>278</v>
      </c>
      <c r="C17271" s="76" t="s">
        <v>842</v>
      </c>
      <c r="D17271" t="s">
        <v>980</v>
      </c>
      <c r="E17271" s="82">
        <v>11.4</v>
      </c>
      <c r="F17271" t="s">
        <v>973</v>
      </c>
      <c r="G17271" s="83">
        <v>43703</v>
      </c>
      <c r="I17271">
        <v>2019</v>
      </c>
    </row>
    <row r="17272" spans="1:9" x14ac:dyDescent="0.25">
      <c r="A17272" t="s">
        <v>972</v>
      </c>
      <c r="B17272" t="s">
        <v>109</v>
      </c>
      <c r="C17272" s="76" t="s">
        <v>842</v>
      </c>
      <c r="D17272" t="s">
        <v>980</v>
      </c>
      <c r="E17272" s="82">
        <v>100</v>
      </c>
      <c r="F17272" t="s">
        <v>973</v>
      </c>
      <c r="G17272" s="83">
        <v>44007</v>
      </c>
      <c r="I17272">
        <v>2020</v>
      </c>
    </row>
    <row r="17273" spans="1:9" x14ac:dyDescent="0.25">
      <c r="A17273" t="s">
        <v>972</v>
      </c>
      <c r="B17273" t="s">
        <v>177</v>
      </c>
      <c r="C17273" s="76" t="s">
        <v>842</v>
      </c>
      <c r="D17273" t="s">
        <v>980</v>
      </c>
      <c r="E17273" s="82">
        <v>4.72</v>
      </c>
      <c r="F17273" t="s">
        <v>973</v>
      </c>
      <c r="G17273" s="83">
        <v>43802</v>
      </c>
      <c r="I17273">
        <v>2019</v>
      </c>
    </row>
    <row r="17274" spans="1:9" x14ac:dyDescent="0.25">
      <c r="A17274" t="s">
        <v>972</v>
      </c>
      <c r="B17274" t="s">
        <v>116</v>
      </c>
      <c r="C17274" s="76" t="s">
        <v>842</v>
      </c>
      <c r="D17274" t="s">
        <v>980</v>
      </c>
      <c r="E17274" s="82">
        <v>5</v>
      </c>
      <c r="F17274" t="s">
        <v>973</v>
      </c>
      <c r="G17274" s="83">
        <v>43712</v>
      </c>
      <c r="I17274">
        <v>2019</v>
      </c>
    </row>
    <row r="17275" spans="1:9" x14ac:dyDescent="0.25">
      <c r="A17275" t="s">
        <v>972</v>
      </c>
      <c r="B17275" t="s">
        <v>92</v>
      </c>
      <c r="C17275" s="76" t="s">
        <v>842</v>
      </c>
      <c r="D17275" t="s">
        <v>980</v>
      </c>
      <c r="E17275" s="82">
        <v>4.13</v>
      </c>
      <c r="F17275" t="s">
        <v>973</v>
      </c>
      <c r="G17275" s="83">
        <v>43802</v>
      </c>
      <c r="I17275">
        <v>2019</v>
      </c>
    </row>
    <row r="17276" spans="1:9" x14ac:dyDescent="0.25">
      <c r="A17276" t="s">
        <v>972</v>
      </c>
      <c r="B17276" t="s">
        <v>172</v>
      </c>
      <c r="C17276" s="76" t="s">
        <v>842</v>
      </c>
      <c r="D17276" t="s">
        <v>980</v>
      </c>
      <c r="E17276" s="82">
        <v>5.9</v>
      </c>
      <c r="F17276" t="s">
        <v>973</v>
      </c>
      <c r="G17276" s="83">
        <v>43782</v>
      </c>
      <c r="I17276">
        <v>2019</v>
      </c>
    </row>
    <row r="17277" spans="1:9" x14ac:dyDescent="0.25">
      <c r="A17277" t="s">
        <v>972</v>
      </c>
      <c r="B17277" t="s">
        <v>214</v>
      </c>
      <c r="C17277" s="76" t="s">
        <v>842</v>
      </c>
      <c r="D17277" t="s">
        <v>980</v>
      </c>
      <c r="E17277" s="82">
        <v>8.4</v>
      </c>
      <c r="F17277" t="s">
        <v>973</v>
      </c>
      <c r="G17277" s="83">
        <v>43671</v>
      </c>
      <c r="I17277">
        <v>2019</v>
      </c>
    </row>
    <row r="17278" spans="1:9" x14ac:dyDescent="0.25">
      <c r="A17278" t="s">
        <v>972</v>
      </c>
      <c r="B17278" t="s">
        <v>133</v>
      </c>
      <c r="C17278" s="76" t="s">
        <v>842</v>
      </c>
      <c r="D17278" t="s">
        <v>980</v>
      </c>
      <c r="E17278" s="82">
        <v>15</v>
      </c>
      <c r="F17278" t="s">
        <v>973</v>
      </c>
      <c r="G17278" s="83">
        <v>43833</v>
      </c>
      <c r="I17278">
        <v>2020</v>
      </c>
    </row>
    <row r="17279" spans="1:9" x14ac:dyDescent="0.25">
      <c r="A17279" t="s">
        <v>972</v>
      </c>
      <c r="B17279" t="s">
        <v>232</v>
      </c>
      <c r="C17279" s="76" t="s">
        <v>842</v>
      </c>
      <c r="D17279" t="s">
        <v>980</v>
      </c>
      <c r="E17279" s="82">
        <v>3.8</v>
      </c>
      <c r="F17279" t="s">
        <v>973</v>
      </c>
      <c r="G17279" s="83">
        <v>43718</v>
      </c>
      <c r="I17279">
        <v>2019</v>
      </c>
    </row>
    <row r="17280" spans="1:9" x14ac:dyDescent="0.25">
      <c r="A17280" t="s">
        <v>972</v>
      </c>
      <c r="B17280" t="s">
        <v>179</v>
      </c>
      <c r="C17280" s="76" t="s">
        <v>842</v>
      </c>
      <c r="D17280" t="s">
        <v>980</v>
      </c>
      <c r="E17280" s="82">
        <v>5</v>
      </c>
      <c r="F17280" t="s">
        <v>973</v>
      </c>
      <c r="G17280" s="83">
        <v>43804</v>
      </c>
      <c r="I17280">
        <v>2019</v>
      </c>
    </row>
    <row r="17281" spans="1:9" x14ac:dyDescent="0.25">
      <c r="A17281" t="s">
        <v>972</v>
      </c>
      <c r="B17281" t="s">
        <v>124</v>
      </c>
      <c r="C17281" s="76" t="s">
        <v>842</v>
      </c>
      <c r="D17281" t="s">
        <v>980</v>
      </c>
      <c r="E17281" s="82">
        <v>15</v>
      </c>
      <c r="F17281" t="s">
        <v>973</v>
      </c>
      <c r="G17281" s="83">
        <v>43727</v>
      </c>
      <c r="I17281">
        <v>2019</v>
      </c>
    </row>
    <row r="17282" spans="1:9" x14ac:dyDescent="0.25">
      <c r="A17282" t="s">
        <v>972</v>
      </c>
      <c r="B17282" t="s">
        <v>206</v>
      </c>
      <c r="C17282" s="76" t="s">
        <v>842</v>
      </c>
      <c r="D17282" t="s">
        <v>980</v>
      </c>
      <c r="E17282" s="82">
        <v>19.2</v>
      </c>
      <c r="F17282" t="s">
        <v>973</v>
      </c>
      <c r="G17282" s="83">
        <v>43882</v>
      </c>
      <c r="I17282">
        <v>2020</v>
      </c>
    </row>
    <row r="17283" spans="1:9" x14ac:dyDescent="0.25">
      <c r="A17283" t="s">
        <v>972</v>
      </c>
      <c r="B17283" t="s">
        <v>206</v>
      </c>
      <c r="C17283" s="76" t="s">
        <v>842</v>
      </c>
      <c r="D17283" t="s">
        <v>980</v>
      </c>
      <c r="E17283" s="82">
        <v>24.32</v>
      </c>
      <c r="F17283" t="s">
        <v>973</v>
      </c>
      <c r="G17283" s="83">
        <v>44020</v>
      </c>
      <c r="I17283">
        <v>2020</v>
      </c>
    </row>
    <row r="17284" spans="1:9" x14ac:dyDescent="0.25">
      <c r="A17284" t="s">
        <v>972</v>
      </c>
      <c r="B17284" t="s">
        <v>206</v>
      </c>
      <c r="C17284" s="76" t="s">
        <v>842</v>
      </c>
      <c r="D17284" t="s">
        <v>980</v>
      </c>
      <c r="E17284" s="82">
        <v>15.04</v>
      </c>
      <c r="F17284" t="s">
        <v>973</v>
      </c>
      <c r="G17284" s="83">
        <v>43882</v>
      </c>
      <c r="I17284">
        <v>2020</v>
      </c>
    </row>
    <row r="17285" spans="1:9" x14ac:dyDescent="0.25">
      <c r="A17285" t="s">
        <v>972</v>
      </c>
      <c r="B17285" t="s">
        <v>123</v>
      </c>
      <c r="C17285" s="76" t="s">
        <v>842</v>
      </c>
      <c r="D17285" t="s">
        <v>980</v>
      </c>
      <c r="E17285" s="82">
        <v>3.8</v>
      </c>
      <c r="F17285" t="s">
        <v>973</v>
      </c>
      <c r="G17285" s="83">
        <v>43738</v>
      </c>
      <c r="I17285">
        <v>2019</v>
      </c>
    </row>
    <row r="17286" spans="1:9" x14ac:dyDescent="0.25">
      <c r="A17286" t="s">
        <v>972</v>
      </c>
      <c r="B17286" t="s">
        <v>117</v>
      </c>
      <c r="C17286" s="76" t="s">
        <v>842</v>
      </c>
      <c r="D17286" t="s">
        <v>980</v>
      </c>
      <c r="E17286" s="82">
        <v>5</v>
      </c>
      <c r="F17286" t="s">
        <v>973</v>
      </c>
      <c r="G17286" s="83">
        <v>43697</v>
      </c>
      <c r="I17286">
        <v>2019</v>
      </c>
    </row>
    <row r="17287" spans="1:9" x14ac:dyDescent="0.25">
      <c r="A17287" t="s">
        <v>972</v>
      </c>
      <c r="B17287" t="s">
        <v>225</v>
      </c>
      <c r="C17287" s="76" t="s">
        <v>842</v>
      </c>
      <c r="D17287" t="s">
        <v>980</v>
      </c>
      <c r="E17287" s="82">
        <v>7.68</v>
      </c>
      <c r="F17287" t="s">
        <v>973</v>
      </c>
      <c r="G17287" s="83">
        <v>43754</v>
      </c>
      <c r="I17287">
        <v>2019</v>
      </c>
    </row>
    <row r="17288" spans="1:9" x14ac:dyDescent="0.25">
      <c r="A17288" t="s">
        <v>972</v>
      </c>
      <c r="B17288" t="s">
        <v>8</v>
      </c>
      <c r="C17288" s="76" t="s">
        <v>842</v>
      </c>
      <c r="D17288" t="s">
        <v>980</v>
      </c>
      <c r="E17288" s="82">
        <v>6</v>
      </c>
      <c r="F17288" t="s">
        <v>973</v>
      </c>
      <c r="G17288" s="83">
        <v>43742</v>
      </c>
      <c r="I17288">
        <v>2019</v>
      </c>
    </row>
    <row r="17289" spans="1:9" x14ac:dyDescent="0.25">
      <c r="A17289" t="s">
        <v>972</v>
      </c>
      <c r="B17289" t="s">
        <v>232</v>
      </c>
      <c r="C17289" s="76" t="s">
        <v>842</v>
      </c>
      <c r="D17289" t="s">
        <v>980</v>
      </c>
      <c r="E17289" s="82">
        <v>13.6</v>
      </c>
      <c r="F17289" t="s">
        <v>973</v>
      </c>
      <c r="G17289" s="83">
        <v>43704</v>
      </c>
      <c r="I17289">
        <v>2019</v>
      </c>
    </row>
    <row r="17290" spans="1:9" x14ac:dyDescent="0.25">
      <c r="A17290" t="s">
        <v>972</v>
      </c>
      <c r="B17290" t="s">
        <v>249</v>
      </c>
      <c r="C17290" s="76" t="s">
        <v>842</v>
      </c>
      <c r="D17290" t="s">
        <v>980</v>
      </c>
      <c r="E17290" s="82">
        <v>7.6</v>
      </c>
      <c r="F17290" t="s">
        <v>973</v>
      </c>
      <c r="G17290" s="83">
        <v>43840</v>
      </c>
      <c r="I17290">
        <v>2020</v>
      </c>
    </row>
    <row r="17291" spans="1:9" x14ac:dyDescent="0.25">
      <c r="A17291" t="s">
        <v>972</v>
      </c>
      <c r="B17291" t="s">
        <v>125</v>
      </c>
      <c r="C17291" s="76" t="s">
        <v>842</v>
      </c>
      <c r="D17291" t="s">
        <v>980</v>
      </c>
      <c r="E17291" s="82">
        <v>5</v>
      </c>
      <c r="F17291" t="s">
        <v>973</v>
      </c>
      <c r="G17291" s="83">
        <v>43714</v>
      </c>
      <c r="I17291">
        <v>2019</v>
      </c>
    </row>
    <row r="17292" spans="1:9" x14ac:dyDescent="0.25">
      <c r="A17292" t="s">
        <v>972</v>
      </c>
      <c r="B17292" t="s">
        <v>141</v>
      </c>
      <c r="C17292" s="76" t="s">
        <v>842</v>
      </c>
      <c r="D17292" t="s">
        <v>980</v>
      </c>
      <c r="E17292" s="82">
        <v>6</v>
      </c>
      <c r="F17292" t="s">
        <v>973</v>
      </c>
      <c r="G17292" s="83">
        <v>43775</v>
      </c>
      <c r="I17292">
        <v>2019</v>
      </c>
    </row>
    <row r="17293" spans="1:9" x14ac:dyDescent="0.25">
      <c r="A17293" t="s">
        <v>972</v>
      </c>
      <c r="B17293" t="s">
        <v>96</v>
      </c>
      <c r="C17293" s="76" t="s">
        <v>842</v>
      </c>
      <c r="D17293" t="s">
        <v>980</v>
      </c>
      <c r="E17293" s="82">
        <v>38.72</v>
      </c>
      <c r="F17293" t="s">
        <v>973</v>
      </c>
      <c r="G17293" s="83">
        <v>43684</v>
      </c>
      <c r="I17293">
        <v>2019</v>
      </c>
    </row>
    <row r="17294" spans="1:9" x14ac:dyDescent="0.25">
      <c r="A17294" t="s">
        <v>972</v>
      </c>
      <c r="B17294" t="s">
        <v>249</v>
      </c>
      <c r="C17294" s="76" t="s">
        <v>842</v>
      </c>
      <c r="D17294" t="s">
        <v>980</v>
      </c>
      <c r="E17294" s="82">
        <v>130</v>
      </c>
      <c r="F17294" t="s">
        <v>973</v>
      </c>
      <c r="G17294" s="83">
        <v>43796</v>
      </c>
      <c r="I17294">
        <v>2019</v>
      </c>
    </row>
    <row r="17295" spans="1:9" x14ac:dyDescent="0.25">
      <c r="A17295" t="s">
        <v>972</v>
      </c>
      <c r="B17295" t="s">
        <v>2</v>
      </c>
      <c r="C17295" s="76" t="s">
        <v>842</v>
      </c>
      <c r="D17295" t="s">
        <v>980</v>
      </c>
      <c r="E17295" s="82">
        <v>11.4</v>
      </c>
      <c r="F17295" t="s">
        <v>973</v>
      </c>
      <c r="G17295" s="83">
        <v>43732</v>
      </c>
      <c r="I17295">
        <v>2019</v>
      </c>
    </row>
    <row r="17296" spans="1:9" x14ac:dyDescent="0.25">
      <c r="A17296" t="s">
        <v>972</v>
      </c>
      <c r="B17296" t="s">
        <v>127</v>
      </c>
      <c r="C17296" s="76" t="s">
        <v>842</v>
      </c>
      <c r="D17296" t="s">
        <v>980</v>
      </c>
      <c r="E17296" s="82">
        <v>10</v>
      </c>
      <c r="F17296" t="s">
        <v>973</v>
      </c>
      <c r="G17296" s="83">
        <v>43741</v>
      </c>
      <c r="I17296">
        <v>2019</v>
      </c>
    </row>
    <row r="17297" spans="1:9" x14ac:dyDescent="0.25">
      <c r="A17297" t="s">
        <v>972</v>
      </c>
      <c r="B17297" t="s">
        <v>240</v>
      </c>
      <c r="C17297" s="76" t="s">
        <v>842</v>
      </c>
      <c r="D17297" t="s">
        <v>980</v>
      </c>
      <c r="E17297" s="82">
        <v>10</v>
      </c>
      <c r="F17297" t="s">
        <v>973</v>
      </c>
      <c r="G17297" s="83">
        <v>43782</v>
      </c>
      <c r="I17297">
        <v>2019</v>
      </c>
    </row>
    <row r="17298" spans="1:9" x14ac:dyDescent="0.25">
      <c r="A17298" t="s">
        <v>972</v>
      </c>
      <c r="B17298" t="s">
        <v>240</v>
      </c>
      <c r="C17298" s="76" t="s">
        <v>842</v>
      </c>
      <c r="D17298" t="s">
        <v>980</v>
      </c>
      <c r="E17298" s="82">
        <v>15</v>
      </c>
      <c r="F17298" t="s">
        <v>973</v>
      </c>
      <c r="G17298" s="83">
        <v>43728</v>
      </c>
      <c r="I17298">
        <v>2019</v>
      </c>
    </row>
    <row r="17299" spans="1:9" x14ac:dyDescent="0.25">
      <c r="A17299" t="s">
        <v>972</v>
      </c>
      <c r="B17299" t="s">
        <v>92</v>
      </c>
      <c r="C17299" s="76" t="s">
        <v>842</v>
      </c>
      <c r="D17299" t="s">
        <v>980</v>
      </c>
      <c r="E17299" s="82">
        <v>66.599999999999994</v>
      </c>
      <c r="F17299" t="s">
        <v>973</v>
      </c>
      <c r="G17299" s="83">
        <v>44323</v>
      </c>
      <c r="I17299">
        <v>2021</v>
      </c>
    </row>
    <row r="17300" spans="1:9" x14ac:dyDescent="0.25">
      <c r="A17300" t="s">
        <v>972</v>
      </c>
      <c r="B17300" t="s">
        <v>171</v>
      </c>
      <c r="C17300" s="76" t="s">
        <v>842</v>
      </c>
      <c r="D17300" t="s">
        <v>980</v>
      </c>
      <c r="E17300" s="82">
        <v>7.6</v>
      </c>
      <c r="F17300" t="s">
        <v>973</v>
      </c>
      <c r="G17300" s="83">
        <v>43777</v>
      </c>
      <c r="I17300">
        <v>2019</v>
      </c>
    </row>
    <row r="17301" spans="1:9" x14ac:dyDescent="0.25">
      <c r="A17301" t="s">
        <v>972</v>
      </c>
      <c r="B17301" t="s">
        <v>246</v>
      </c>
      <c r="C17301" s="76" t="s">
        <v>842</v>
      </c>
      <c r="D17301" t="s">
        <v>980</v>
      </c>
      <c r="E17301" s="82">
        <v>6</v>
      </c>
      <c r="F17301" t="s">
        <v>973</v>
      </c>
      <c r="G17301" s="83">
        <v>43703</v>
      </c>
      <c r="I17301">
        <v>2019</v>
      </c>
    </row>
    <row r="17302" spans="1:9" x14ac:dyDescent="0.25">
      <c r="A17302" t="s">
        <v>972</v>
      </c>
      <c r="B17302" t="s">
        <v>118</v>
      </c>
      <c r="C17302" s="76" t="s">
        <v>842</v>
      </c>
      <c r="D17302" t="s">
        <v>980</v>
      </c>
      <c r="E17302" s="82">
        <v>7.6</v>
      </c>
      <c r="F17302" t="s">
        <v>973</v>
      </c>
      <c r="G17302" s="83">
        <v>43685</v>
      </c>
      <c r="I17302">
        <v>2019</v>
      </c>
    </row>
    <row r="17303" spans="1:9" x14ac:dyDescent="0.25">
      <c r="A17303" t="s">
        <v>972</v>
      </c>
      <c r="B17303" t="s">
        <v>246</v>
      </c>
      <c r="C17303" s="76" t="s">
        <v>842</v>
      </c>
      <c r="D17303" t="s">
        <v>980</v>
      </c>
      <c r="E17303" s="82">
        <v>3.8</v>
      </c>
      <c r="F17303" t="s">
        <v>973</v>
      </c>
      <c r="G17303" s="83">
        <v>43711</v>
      </c>
      <c r="I17303">
        <v>2019</v>
      </c>
    </row>
    <row r="17304" spans="1:9" x14ac:dyDescent="0.25">
      <c r="A17304" t="s">
        <v>972</v>
      </c>
      <c r="B17304" t="s">
        <v>198</v>
      </c>
      <c r="C17304" s="76" t="s">
        <v>842</v>
      </c>
      <c r="D17304" t="s">
        <v>980</v>
      </c>
      <c r="E17304" s="82">
        <v>12.69</v>
      </c>
      <c r="F17304" t="s">
        <v>973</v>
      </c>
      <c r="G17304" s="83">
        <v>43721</v>
      </c>
      <c r="I17304">
        <v>2019</v>
      </c>
    </row>
    <row r="17305" spans="1:9" x14ac:dyDescent="0.25">
      <c r="A17305" t="s">
        <v>972</v>
      </c>
      <c r="B17305" t="s">
        <v>91</v>
      </c>
      <c r="C17305" s="76" t="s">
        <v>842</v>
      </c>
      <c r="D17305" t="s">
        <v>980</v>
      </c>
      <c r="E17305" s="82">
        <v>7.08</v>
      </c>
      <c r="F17305" t="s">
        <v>973</v>
      </c>
      <c r="G17305" s="83">
        <v>43755</v>
      </c>
      <c r="I17305">
        <v>2019</v>
      </c>
    </row>
    <row r="17306" spans="1:9" x14ac:dyDescent="0.25">
      <c r="A17306" t="s">
        <v>972</v>
      </c>
      <c r="B17306" t="s">
        <v>193</v>
      </c>
      <c r="C17306" s="76" t="s">
        <v>842</v>
      </c>
      <c r="D17306" t="s">
        <v>980</v>
      </c>
      <c r="E17306" s="82">
        <v>49</v>
      </c>
      <c r="F17306" t="s">
        <v>973</v>
      </c>
      <c r="G17306" s="83">
        <v>43707</v>
      </c>
      <c r="I17306">
        <v>2019</v>
      </c>
    </row>
    <row r="17307" spans="1:9" x14ac:dyDescent="0.25">
      <c r="A17307" t="s">
        <v>972</v>
      </c>
      <c r="B17307" t="s">
        <v>208</v>
      </c>
      <c r="C17307" s="76" t="s">
        <v>842</v>
      </c>
      <c r="D17307" t="s">
        <v>980</v>
      </c>
      <c r="E17307" s="82">
        <v>8.5500000000000007</v>
      </c>
      <c r="F17307" t="s">
        <v>973</v>
      </c>
      <c r="G17307" s="83">
        <v>43706</v>
      </c>
      <c r="I17307">
        <v>2019</v>
      </c>
    </row>
    <row r="17308" spans="1:9" x14ac:dyDescent="0.25">
      <c r="A17308" t="s">
        <v>972</v>
      </c>
      <c r="B17308" t="s">
        <v>105</v>
      </c>
      <c r="C17308" s="76" t="s">
        <v>842</v>
      </c>
      <c r="D17308" t="s">
        <v>980</v>
      </c>
      <c r="E17308" s="82">
        <v>15</v>
      </c>
      <c r="F17308" t="s">
        <v>973</v>
      </c>
      <c r="G17308" s="83">
        <v>43732</v>
      </c>
      <c r="I17308">
        <v>2019</v>
      </c>
    </row>
    <row r="17309" spans="1:9" x14ac:dyDescent="0.25">
      <c r="A17309" t="s">
        <v>972</v>
      </c>
      <c r="B17309" t="s">
        <v>200</v>
      </c>
      <c r="C17309" s="76" t="s">
        <v>842</v>
      </c>
      <c r="D17309" t="s">
        <v>980</v>
      </c>
      <c r="E17309" s="82">
        <v>5.31</v>
      </c>
      <c r="F17309" t="s">
        <v>973</v>
      </c>
      <c r="G17309" s="83">
        <v>43720</v>
      </c>
      <c r="I17309">
        <v>2019</v>
      </c>
    </row>
    <row r="17310" spans="1:9" x14ac:dyDescent="0.25">
      <c r="A17310" t="s">
        <v>972</v>
      </c>
      <c r="B17310" t="s">
        <v>78</v>
      </c>
      <c r="C17310" s="76" t="s">
        <v>842</v>
      </c>
      <c r="D17310" t="s">
        <v>980</v>
      </c>
      <c r="E17310" s="82">
        <v>7.3</v>
      </c>
      <c r="F17310" t="s">
        <v>973</v>
      </c>
      <c r="G17310" s="83">
        <v>43950</v>
      </c>
      <c r="I17310">
        <v>2020</v>
      </c>
    </row>
    <row r="17311" spans="1:9" x14ac:dyDescent="0.25">
      <c r="A17311" t="s">
        <v>972</v>
      </c>
      <c r="B17311" t="s">
        <v>233</v>
      </c>
      <c r="C17311" s="76" t="s">
        <v>842</v>
      </c>
      <c r="D17311" t="s">
        <v>980</v>
      </c>
      <c r="E17311" s="82">
        <v>11.4</v>
      </c>
      <c r="F17311" t="s">
        <v>973</v>
      </c>
      <c r="G17311" s="83">
        <v>43714</v>
      </c>
      <c r="I17311">
        <v>2019</v>
      </c>
    </row>
    <row r="17312" spans="1:9" x14ac:dyDescent="0.25">
      <c r="A17312" t="s">
        <v>972</v>
      </c>
      <c r="B17312" s="74" t="s">
        <v>213</v>
      </c>
      <c r="C17312" s="76" t="s">
        <v>842</v>
      </c>
      <c r="D17312" t="s">
        <v>980</v>
      </c>
      <c r="E17312" s="82">
        <v>6</v>
      </c>
      <c r="F17312" t="s">
        <v>973</v>
      </c>
      <c r="G17312" s="83">
        <v>43700</v>
      </c>
      <c r="I17312">
        <v>2019</v>
      </c>
    </row>
    <row r="17313" spans="1:9" x14ac:dyDescent="0.25">
      <c r="A17313" t="s">
        <v>972</v>
      </c>
      <c r="B17313" t="s">
        <v>100</v>
      </c>
      <c r="C17313" s="76" t="s">
        <v>842</v>
      </c>
      <c r="D17313" t="s">
        <v>980</v>
      </c>
      <c r="E17313" s="82">
        <v>1.18</v>
      </c>
      <c r="F17313" t="s">
        <v>973</v>
      </c>
      <c r="G17313" s="83">
        <v>43690</v>
      </c>
      <c r="I17313">
        <v>2019</v>
      </c>
    </row>
    <row r="17314" spans="1:9" x14ac:dyDescent="0.25">
      <c r="A17314" t="s">
        <v>972</v>
      </c>
      <c r="B17314" t="s">
        <v>105</v>
      </c>
      <c r="C17314" s="76" t="s">
        <v>842</v>
      </c>
      <c r="D17314" t="s">
        <v>980</v>
      </c>
      <c r="E17314" s="82">
        <v>11.4</v>
      </c>
      <c r="F17314" t="s">
        <v>973</v>
      </c>
      <c r="G17314" s="83">
        <v>43802</v>
      </c>
      <c r="I17314">
        <v>2019</v>
      </c>
    </row>
    <row r="17315" spans="1:9" x14ac:dyDescent="0.25">
      <c r="A17315" t="s">
        <v>972</v>
      </c>
      <c r="B17315" t="s">
        <v>240</v>
      </c>
      <c r="C17315" s="76" t="s">
        <v>842</v>
      </c>
      <c r="D17315" t="s">
        <v>980</v>
      </c>
      <c r="E17315" s="82">
        <v>4.41</v>
      </c>
      <c r="F17315" t="s">
        <v>973</v>
      </c>
      <c r="G17315" s="83">
        <v>43747</v>
      </c>
      <c r="I17315">
        <v>2019</v>
      </c>
    </row>
    <row r="17316" spans="1:9" x14ac:dyDescent="0.25">
      <c r="A17316" t="s">
        <v>972</v>
      </c>
      <c r="B17316" t="s">
        <v>206</v>
      </c>
      <c r="C17316" s="76" t="s">
        <v>842</v>
      </c>
      <c r="D17316" t="s">
        <v>980</v>
      </c>
      <c r="E17316" s="82">
        <v>30.08</v>
      </c>
      <c r="F17316" t="s">
        <v>973</v>
      </c>
      <c r="G17316" s="83">
        <v>43882</v>
      </c>
      <c r="I17316">
        <v>2020</v>
      </c>
    </row>
    <row r="17317" spans="1:9" x14ac:dyDescent="0.25">
      <c r="A17317" t="s">
        <v>972</v>
      </c>
      <c r="B17317" t="s">
        <v>115</v>
      </c>
      <c r="C17317" s="76" t="s">
        <v>842</v>
      </c>
      <c r="D17317" t="s">
        <v>980</v>
      </c>
      <c r="E17317" s="82">
        <v>7.6</v>
      </c>
      <c r="F17317" t="s">
        <v>973</v>
      </c>
      <c r="G17317" s="83">
        <v>43712</v>
      </c>
      <c r="I17317">
        <v>2019</v>
      </c>
    </row>
    <row r="17318" spans="1:9" x14ac:dyDescent="0.25">
      <c r="A17318" t="s">
        <v>972</v>
      </c>
      <c r="B17318" t="s">
        <v>136</v>
      </c>
      <c r="C17318" s="76" t="s">
        <v>842</v>
      </c>
      <c r="D17318" t="s">
        <v>980</v>
      </c>
      <c r="E17318" s="82">
        <v>3.84</v>
      </c>
      <c r="F17318" t="s">
        <v>973</v>
      </c>
      <c r="G17318" s="83">
        <v>43718</v>
      </c>
      <c r="I17318">
        <v>2019</v>
      </c>
    </row>
    <row r="17319" spans="1:9" x14ac:dyDescent="0.25">
      <c r="A17319" t="s">
        <v>972</v>
      </c>
      <c r="B17319" t="s">
        <v>244</v>
      </c>
      <c r="C17319" s="76" t="s">
        <v>842</v>
      </c>
      <c r="D17319" t="s">
        <v>980</v>
      </c>
      <c r="E17319" s="82">
        <v>6</v>
      </c>
      <c r="F17319" t="s">
        <v>973</v>
      </c>
      <c r="G17319" s="83">
        <v>43763</v>
      </c>
      <c r="I17319">
        <v>2019</v>
      </c>
    </row>
    <row r="17320" spans="1:9" x14ac:dyDescent="0.25">
      <c r="A17320" t="s">
        <v>972</v>
      </c>
      <c r="B17320" t="s">
        <v>107</v>
      </c>
      <c r="C17320" s="76" t="s">
        <v>842</v>
      </c>
      <c r="D17320" t="s">
        <v>980</v>
      </c>
      <c r="E17320" s="82">
        <v>15</v>
      </c>
      <c r="F17320" t="s">
        <v>973</v>
      </c>
      <c r="G17320" s="83">
        <v>44480</v>
      </c>
      <c r="I17320">
        <v>2021</v>
      </c>
    </row>
    <row r="17321" spans="1:9" x14ac:dyDescent="0.25">
      <c r="A17321" t="s">
        <v>972</v>
      </c>
      <c r="B17321" t="s">
        <v>127</v>
      </c>
      <c r="C17321" s="76" t="s">
        <v>842</v>
      </c>
      <c r="D17321" t="s">
        <v>980</v>
      </c>
      <c r="E17321" s="82">
        <v>6.6</v>
      </c>
      <c r="F17321" t="s">
        <v>973</v>
      </c>
      <c r="G17321" s="83">
        <v>43720</v>
      </c>
      <c r="I17321">
        <v>2019</v>
      </c>
    </row>
    <row r="17322" spans="1:9" x14ac:dyDescent="0.25">
      <c r="A17322" t="s">
        <v>972</v>
      </c>
      <c r="B17322" t="s">
        <v>253</v>
      </c>
      <c r="C17322" s="76" t="s">
        <v>842</v>
      </c>
      <c r="D17322" t="s">
        <v>980</v>
      </c>
      <c r="E17322" s="82">
        <v>9</v>
      </c>
      <c r="F17322" t="s">
        <v>973</v>
      </c>
      <c r="G17322" s="83">
        <v>43859</v>
      </c>
      <c r="I17322">
        <v>2020</v>
      </c>
    </row>
    <row r="17323" spans="1:9" x14ac:dyDescent="0.25">
      <c r="A17323" t="s">
        <v>972</v>
      </c>
      <c r="B17323" t="s">
        <v>115</v>
      </c>
      <c r="C17323" s="76" t="s">
        <v>842</v>
      </c>
      <c r="D17323" t="s">
        <v>980</v>
      </c>
      <c r="E17323" s="82">
        <v>10</v>
      </c>
      <c r="F17323" t="s">
        <v>973</v>
      </c>
      <c r="G17323" s="83">
        <v>43717</v>
      </c>
      <c r="I17323">
        <v>2019</v>
      </c>
    </row>
    <row r="17324" spans="1:9" x14ac:dyDescent="0.25">
      <c r="A17324" t="s">
        <v>972</v>
      </c>
      <c r="B17324" t="s">
        <v>239</v>
      </c>
      <c r="C17324" s="76" t="s">
        <v>842</v>
      </c>
      <c r="D17324" t="s">
        <v>980</v>
      </c>
      <c r="E17324" s="82">
        <v>6</v>
      </c>
      <c r="F17324" t="s">
        <v>973</v>
      </c>
      <c r="G17324" s="83">
        <v>43697</v>
      </c>
      <c r="I17324">
        <v>2019</v>
      </c>
    </row>
    <row r="17325" spans="1:9" x14ac:dyDescent="0.25">
      <c r="A17325" t="s">
        <v>972</v>
      </c>
      <c r="B17325" t="s">
        <v>116</v>
      </c>
      <c r="C17325" s="76" t="s">
        <v>842</v>
      </c>
      <c r="D17325" t="s">
        <v>980</v>
      </c>
      <c r="E17325" s="82">
        <v>10</v>
      </c>
      <c r="F17325" t="s">
        <v>973</v>
      </c>
      <c r="G17325" s="83">
        <v>43769</v>
      </c>
      <c r="I17325">
        <v>2019</v>
      </c>
    </row>
    <row r="17326" spans="1:9" x14ac:dyDescent="0.25">
      <c r="A17326" t="s">
        <v>972</v>
      </c>
      <c r="B17326" t="s">
        <v>247</v>
      </c>
      <c r="C17326" s="76" t="s">
        <v>842</v>
      </c>
      <c r="D17326" t="s">
        <v>980</v>
      </c>
      <c r="E17326" s="82">
        <v>3.8</v>
      </c>
      <c r="F17326" t="s">
        <v>973</v>
      </c>
      <c r="G17326" s="83">
        <v>43777</v>
      </c>
      <c r="I17326">
        <v>2019</v>
      </c>
    </row>
    <row r="17327" spans="1:9" x14ac:dyDescent="0.25">
      <c r="A17327" t="s">
        <v>972</v>
      </c>
      <c r="B17327" t="s">
        <v>23</v>
      </c>
      <c r="C17327" s="76" t="s">
        <v>842</v>
      </c>
      <c r="D17327" t="s">
        <v>980</v>
      </c>
      <c r="E17327" s="82">
        <v>3.8</v>
      </c>
      <c r="F17327" t="s">
        <v>973</v>
      </c>
      <c r="G17327" s="83">
        <v>43763</v>
      </c>
      <c r="I17327">
        <v>2019</v>
      </c>
    </row>
    <row r="17328" spans="1:9" x14ac:dyDescent="0.25">
      <c r="A17328" t="s">
        <v>972</v>
      </c>
      <c r="B17328" t="s">
        <v>112</v>
      </c>
      <c r="C17328" s="76" t="s">
        <v>842</v>
      </c>
      <c r="D17328" t="s">
        <v>980</v>
      </c>
      <c r="E17328" s="82">
        <v>10</v>
      </c>
      <c r="F17328" t="s">
        <v>973</v>
      </c>
      <c r="G17328" s="83">
        <v>43749</v>
      </c>
      <c r="I17328">
        <v>2019</v>
      </c>
    </row>
    <row r="17329" spans="1:9" x14ac:dyDescent="0.25">
      <c r="A17329" t="s">
        <v>972</v>
      </c>
      <c r="B17329" t="s">
        <v>189</v>
      </c>
      <c r="C17329" s="76" t="s">
        <v>842</v>
      </c>
      <c r="D17329" t="s">
        <v>980</v>
      </c>
      <c r="E17329" s="82">
        <v>10</v>
      </c>
      <c r="F17329" t="s">
        <v>973</v>
      </c>
      <c r="G17329" s="83">
        <v>44505</v>
      </c>
      <c r="I17329">
        <v>2021</v>
      </c>
    </row>
    <row r="17330" spans="1:9" x14ac:dyDescent="0.25">
      <c r="A17330" t="s">
        <v>972</v>
      </c>
      <c r="B17330" t="s">
        <v>240</v>
      </c>
      <c r="C17330" s="76" t="s">
        <v>842</v>
      </c>
      <c r="D17330" t="s">
        <v>980</v>
      </c>
      <c r="E17330" s="82">
        <v>6</v>
      </c>
      <c r="F17330" t="s">
        <v>973</v>
      </c>
      <c r="G17330" s="83">
        <v>43721</v>
      </c>
      <c r="I17330">
        <v>2019</v>
      </c>
    </row>
    <row r="17331" spans="1:9" x14ac:dyDescent="0.25">
      <c r="A17331" t="s">
        <v>972</v>
      </c>
      <c r="B17331" t="s">
        <v>63</v>
      </c>
      <c r="C17331" s="76" t="s">
        <v>842</v>
      </c>
      <c r="D17331" t="s">
        <v>980</v>
      </c>
      <c r="E17331" s="82">
        <v>7.6</v>
      </c>
      <c r="F17331" t="s">
        <v>973</v>
      </c>
      <c r="G17331" s="83">
        <v>43943</v>
      </c>
      <c r="I17331">
        <v>2020</v>
      </c>
    </row>
    <row r="17332" spans="1:9" x14ac:dyDescent="0.25">
      <c r="A17332" t="s">
        <v>972</v>
      </c>
      <c r="B17332" t="s">
        <v>275</v>
      </c>
      <c r="C17332" s="76" t="s">
        <v>842</v>
      </c>
      <c r="D17332" t="s">
        <v>980</v>
      </c>
      <c r="E17332" s="82">
        <v>15</v>
      </c>
      <c r="F17332" t="s">
        <v>973</v>
      </c>
      <c r="G17332" s="83">
        <v>43803</v>
      </c>
      <c r="I17332">
        <v>2019</v>
      </c>
    </row>
    <row r="17333" spans="1:9" x14ac:dyDescent="0.25">
      <c r="A17333" t="s">
        <v>972</v>
      </c>
      <c r="B17333" t="s">
        <v>240</v>
      </c>
      <c r="C17333" s="76" t="s">
        <v>842</v>
      </c>
      <c r="D17333" t="s">
        <v>980</v>
      </c>
      <c r="E17333" s="82">
        <v>7.6</v>
      </c>
      <c r="F17333" t="s">
        <v>973</v>
      </c>
      <c r="G17333" s="83">
        <v>43768</v>
      </c>
      <c r="I17333">
        <v>2019</v>
      </c>
    </row>
    <row r="17334" spans="1:9" x14ac:dyDescent="0.25">
      <c r="A17334" t="s">
        <v>972</v>
      </c>
      <c r="B17334" t="s">
        <v>171</v>
      </c>
      <c r="C17334" s="76" t="s">
        <v>842</v>
      </c>
      <c r="D17334" t="s">
        <v>980</v>
      </c>
      <c r="E17334" s="82">
        <v>4.72</v>
      </c>
      <c r="F17334" t="s">
        <v>973</v>
      </c>
      <c r="G17334" s="83">
        <v>43853</v>
      </c>
      <c r="I17334">
        <v>2020</v>
      </c>
    </row>
    <row r="17335" spans="1:9" x14ac:dyDescent="0.25">
      <c r="A17335" t="s">
        <v>972</v>
      </c>
      <c r="B17335" t="s">
        <v>188</v>
      </c>
      <c r="C17335" s="76" t="s">
        <v>842</v>
      </c>
      <c r="D17335" t="s">
        <v>980</v>
      </c>
      <c r="E17335" s="82">
        <v>10</v>
      </c>
      <c r="F17335" t="s">
        <v>973</v>
      </c>
      <c r="G17335" s="83">
        <v>43789</v>
      </c>
      <c r="I17335">
        <v>2019</v>
      </c>
    </row>
    <row r="17336" spans="1:9" x14ac:dyDescent="0.25">
      <c r="A17336" t="s">
        <v>972</v>
      </c>
      <c r="B17336" t="s">
        <v>177</v>
      </c>
      <c r="C17336" s="76" t="s">
        <v>842</v>
      </c>
      <c r="D17336" t="s">
        <v>980</v>
      </c>
      <c r="E17336" s="82">
        <v>10</v>
      </c>
      <c r="F17336" t="s">
        <v>973</v>
      </c>
      <c r="G17336" s="83">
        <v>43777</v>
      </c>
      <c r="I17336">
        <v>2019</v>
      </c>
    </row>
    <row r="17337" spans="1:9" x14ac:dyDescent="0.25">
      <c r="A17337" t="s">
        <v>972</v>
      </c>
      <c r="B17337" t="s">
        <v>118</v>
      </c>
      <c r="C17337" s="76" t="s">
        <v>842</v>
      </c>
      <c r="D17337" t="s">
        <v>980</v>
      </c>
      <c r="E17337" s="82">
        <v>10</v>
      </c>
      <c r="F17337" t="s">
        <v>973</v>
      </c>
      <c r="G17337" s="83">
        <v>43725</v>
      </c>
      <c r="I17337">
        <v>2019</v>
      </c>
    </row>
    <row r="17338" spans="1:9" x14ac:dyDescent="0.25">
      <c r="A17338" t="s">
        <v>972</v>
      </c>
      <c r="B17338" t="s">
        <v>11</v>
      </c>
      <c r="C17338" s="76" t="s">
        <v>842</v>
      </c>
      <c r="D17338" t="s">
        <v>980</v>
      </c>
      <c r="E17338" s="82">
        <v>3.8</v>
      </c>
      <c r="F17338" t="s">
        <v>973</v>
      </c>
      <c r="G17338" s="83">
        <v>43790</v>
      </c>
      <c r="I17338">
        <v>2019</v>
      </c>
    </row>
    <row r="17339" spans="1:9" x14ac:dyDescent="0.25">
      <c r="A17339" t="s">
        <v>972</v>
      </c>
      <c r="B17339" t="s">
        <v>96</v>
      </c>
      <c r="C17339" s="76" t="s">
        <v>842</v>
      </c>
      <c r="D17339" t="s">
        <v>980</v>
      </c>
      <c r="E17339" s="82">
        <v>8.9600000000000009</v>
      </c>
      <c r="F17339" t="s">
        <v>973</v>
      </c>
      <c r="G17339" s="83">
        <v>43731</v>
      </c>
      <c r="I17339">
        <v>2019</v>
      </c>
    </row>
    <row r="17340" spans="1:9" x14ac:dyDescent="0.25">
      <c r="A17340" t="s">
        <v>972</v>
      </c>
      <c r="B17340" t="s">
        <v>103</v>
      </c>
      <c r="C17340" s="76" t="s">
        <v>842</v>
      </c>
      <c r="D17340" t="s">
        <v>980</v>
      </c>
      <c r="E17340" s="82">
        <v>14</v>
      </c>
      <c r="F17340" t="s">
        <v>973</v>
      </c>
      <c r="G17340" s="83">
        <v>43717</v>
      </c>
      <c r="I17340">
        <v>2019</v>
      </c>
    </row>
    <row r="17341" spans="1:9" x14ac:dyDescent="0.25">
      <c r="A17341" t="s">
        <v>972</v>
      </c>
      <c r="B17341" t="s">
        <v>93</v>
      </c>
      <c r="C17341" s="76" t="s">
        <v>842</v>
      </c>
      <c r="D17341" t="s">
        <v>980</v>
      </c>
      <c r="E17341" s="82">
        <v>7.68</v>
      </c>
      <c r="F17341" t="s">
        <v>973</v>
      </c>
      <c r="G17341" s="83">
        <v>43725</v>
      </c>
      <c r="I17341">
        <v>2019</v>
      </c>
    </row>
    <row r="17342" spans="1:9" x14ac:dyDescent="0.25">
      <c r="A17342" t="s">
        <v>972</v>
      </c>
      <c r="B17342" t="s">
        <v>66</v>
      </c>
      <c r="C17342" s="76" t="s">
        <v>842</v>
      </c>
      <c r="D17342" t="s">
        <v>980</v>
      </c>
      <c r="E17342" s="82">
        <v>6</v>
      </c>
      <c r="F17342" t="s">
        <v>973</v>
      </c>
      <c r="G17342" s="83">
        <v>43749</v>
      </c>
      <c r="I17342">
        <v>2019</v>
      </c>
    </row>
    <row r="17343" spans="1:9" x14ac:dyDescent="0.25">
      <c r="A17343" t="s">
        <v>972</v>
      </c>
      <c r="B17343" t="s">
        <v>173</v>
      </c>
      <c r="C17343" s="76" t="s">
        <v>842</v>
      </c>
      <c r="D17343" t="s">
        <v>980</v>
      </c>
      <c r="E17343" s="82">
        <v>11.4</v>
      </c>
      <c r="F17343" t="s">
        <v>973</v>
      </c>
      <c r="G17343" s="83">
        <v>43763</v>
      </c>
      <c r="I17343">
        <v>2019</v>
      </c>
    </row>
    <row r="17344" spans="1:9" x14ac:dyDescent="0.25">
      <c r="A17344" t="s">
        <v>972</v>
      </c>
      <c r="B17344" t="s">
        <v>118</v>
      </c>
      <c r="C17344" s="76" t="s">
        <v>842</v>
      </c>
      <c r="D17344" t="s">
        <v>980</v>
      </c>
      <c r="E17344" s="82">
        <v>6</v>
      </c>
      <c r="F17344" t="s">
        <v>973</v>
      </c>
      <c r="G17344" s="83">
        <v>43783</v>
      </c>
      <c r="I17344">
        <v>2019</v>
      </c>
    </row>
    <row r="17345" spans="1:9" x14ac:dyDescent="0.25">
      <c r="A17345" t="s">
        <v>972</v>
      </c>
      <c r="B17345" t="s">
        <v>118</v>
      </c>
      <c r="C17345" s="76" t="s">
        <v>842</v>
      </c>
      <c r="D17345" t="s">
        <v>980</v>
      </c>
      <c r="E17345" s="82">
        <v>5</v>
      </c>
      <c r="F17345" t="s">
        <v>973</v>
      </c>
      <c r="G17345" s="83">
        <v>43734</v>
      </c>
      <c r="I17345">
        <v>2019</v>
      </c>
    </row>
    <row r="17346" spans="1:9" x14ac:dyDescent="0.25">
      <c r="A17346" t="s">
        <v>972</v>
      </c>
      <c r="B17346" t="s">
        <v>251</v>
      </c>
      <c r="C17346" s="76" t="s">
        <v>842</v>
      </c>
      <c r="D17346" t="s">
        <v>980</v>
      </c>
      <c r="E17346" s="82">
        <v>6</v>
      </c>
      <c r="F17346" t="s">
        <v>973</v>
      </c>
      <c r="G17346" s="83">
        <v>43711</v>
      </c>
      <c r="I17346">
        <v>2019</v>
      </c>
    </row>
    <row r="17347" spans="1:9" x14ac:dyDescent="0.25">
      <c r="A17347" t="s">
        <v>972</v>
      </c>
      <c r="B17347" t="s">
        <v>171</v>
      </c>
      <c r="C17347" s="76" t="s">
        <v>842</v>
      </c>
      <c r="D17347" t="s">
        <v>980</v>
      </c>
      <c r="E17347" s="82">
        <v>15</v>
      </c>
      <c r="F17347" t="s">
        <v>973</v>
      </c>
      <c r="G17347" s="83">
        <v>44505</v>
      </c>
      <c r="I17347">
        <v>2021</v>
      </c>
    </row>
    <row r="17348" spans="1:9" x14ac:dyDescent="0.25">
      <c r="A17348" t="s">
        <v>972</v>
      </c>
      <c r="B17348" t="s">
        <v>63</v>
      </c>
      <c r="C17348" s="76" t="s">
        <v>842</v>
      </c>
      <c r="D17348" t="s">
        <v>980</v>
      </c>
      <c r="E17348" s="82">
        <v>11.4</v>
      </c>
      <c r="F17348" t="s">
        <v>973</v>
      </c>
      <c r="G17348" s="83">
        <v>43830</v>
      </c>
      <c r="I17348">
        <v>2019</v>
      </c>
    </row>
    <row r="17349" spans="1:9" x14ac:dyDescent="0.25">
      <c r="A17349" t="s">
        <v>972</v>
      </c>
      <c r="B17349" t="s">
        <v>223</v>
      </c>
      <c r="C17349" s="76" t="s">
        <v>842</v>
      </c>
      <c r="D17349" t="s">
        <v>980</v>
      </c>
      <c r="E17349" s="82">
        <v>3.8</v>
      </c>
      <c r="F17349" t="s">
        <v>973</v>
      </c>
      <c r="G17349" s="83">
        <v>43683</v>
      </c>
      <c r="I17349">
        <v>2019</v>
      </c>
    </row>
    <row r="17350" spans="1:9" x14ac:dyDescent="0.25">
      <c r="A17350" t="s">
        <v>972</v>
      </c>
      <c r="B17350" t="s">
        <v>243</v>
      </c>
      <c r="C17350" s="76" t="s">
        <v>842</v>
      </c>
      <c r="D17350" t="s">
        <v>980</v>
      </c>
      <c r="E17350" s="82">
        <v>11.8</v>
      </c>
      <c r="F17350" t="s">
        <v>973</v>
      </c>
      <c r="G17350" s="83">
        <v>43886</v>
      </c>
      <c r="I17350">
        <v>2020</v>
      </c>
    </row>
    <row r="17351" spans="1:9" ht="14.45" customHeight="1" x14ac:dyDescent="0.25">
      <c r="A17351" t="s">
        <v>972</v>
      </c>
      <c r="B17351" t="s">
        <v>223</v>
      </c>
      <c r="C17351" s="76" t="s">
        <v>842</v>
      </c>
      <c r="D17351" t="s">
        <v>980</v>
      </c>
      <c r="E17351" s="82">
        <v>3.8</v>
      </c>
      <c r="F17351" t="s">
        <v>973</v>
      </c>
      <c r="G17351" s="83">
        <v>43747</v>
      </c>
      <c r="I17351">
        <v>2019</v>
      </c>
    </row>
    <row r="17352" spans="1:9" ht="14.45" customHeight="1" x14ac:dyDescent="0.25">
      <c r="A17352" t="s">
        <v>972</v>
      </c>
      <c r="B17352" t="s">
        <v>115</v>
      </c>
      <c r="C17352" s="76" t="s">
        <v>842</v>
      </c>
      <c r="D17352" t="s">
        <v>980</v>
      </c>
      <c r="E17352" s="82">
        <v>7.6</v>
      </c>
      <c r="F17352" t="s">
        <v>973</v>
      </c>
      <c r="G17352" s="83">
        <v>44036</v>
      </c>
      <c r="I17352">
        <v>2020</v>
      </c>
    </row>
    <row r="17353" spans="1:9" ht="14.45" customHeight="1" x14ac:dyDescent="0.25">
      <c r="A17353" t="s">
        <v>972</v>
      </c>
      <c r="B17353" t="s">
        <v>249</v>
      </c>
      <c r="C17353" s="76" t="s">
        <v>842</v>
      </c>
      <c r="D17353" t="s">
        <v>980</v>
      </c>
      <c r="E17353" s="82">
        <v>6.49</v>
      </c>
      <c r="F17353" t="s">
        <v>973</v>
      </c>
      <c r="G17353" s="83">
        <v>43731</v>
      </c>
      <c r="I17353">
        <v>2019</v>
      </c>
    </row>
    <row r="17354" spans="1:9" ht="14.45" customHeight="1" x14ac:dyDescent="0.25">
      <c r="A17354" t="s">
        <v>972</v>
      </c>
      <c r="B17354" t="s">
        <v>230</v>
      </c>
      <c r="C17354" s="76" t="s">
        <v>842</v>
      </c>
      <c r="D17354" t="s">
        <v>980</v>
      </c>
      <c r="E17354" s="82">
        <v>5.01</v>
      </c>
      <c r="F17354" t="s">
        <v>973</v>
      </c>
      <c r="G17354" s="83">
        <v>43816</v>
      </c>
      <c r="I17354">
        <v>2019</v>
      </c>
    </row>
    <row r="17355" spans="1:9" ht="14.45" customHeight="1" x14ac:dyDescent="0.25">
      <c r="A17355" t="s">
        <v>972</v>
      </c>
      <c r="B17355" t="s">
        <v>224</v>
      </c>
      <c r="C17355" s="76" t="s">
        <v>842</v>
      </c>
      <c r="D17355" t="s">
        <v>980</v>
      </c>
      <c r="E17355" s="82">
        <v>6</v>
      </c>
      <c r="F17355" t="s">
        <v>973</v>
      </c>
      <c r="G17355" s="83">
        <v>43693</v>
      </c>
      <c r="I17355">
        <v>2019</v>
      </c>
    </row>
    <row r="17356" spans="1:9" ht="14.45" customHeight="1" x14ac:dyDescent="0.25">
      <c r="A17356" t="s">
        <v>972</v>
      </c>
      <c r="B17356" t="s">
        <v>242</v>
      </c>
      <c r="C17356" s="76" t="s">
        <v>842</v>
      </c>
      <c r="D17356" t="s">
        <v>980</v>
      </c>
      <c r="E17356" s="82">
        <v>10</v>
      </c>
      <c r="F17356" t="s">
        <v>973</v>
      </c>
      <c r="G17356" s="83">
        <v>43719</v>
      </c>
      <c r="I17356">
        <v>2019</v>
      </c>
    </row>
    <row r="17357" spans="1:9" ht="14.45" customHeight="1" x14ac:dyDescent="0.25">
      <c r="A17357" t="s">
        <v>972</v>
      </c>
      <c r="B17357" t="s">
        <v>169</v>
      </c>
      <c r="C17357" s="76" t="s">
        <v>842</v>
      </c>
      <c r="D17357" t="s">
        <v>980</v>
      </c>
      <c r="E17357" s="82">
        <v>7.08</v>
      </c>
      <c r="F17357" t="s">
        <v>973</v>
      </c>
      <c r="G17357" s="83">
        <v>43853</v>
      </c>
      <c r="I17357">
        <v>2020</v>
      </c>
    </row>
    <row r="17358" spans="1:9" ht="14.45" customHeight="1" x14ac:dyDescent="0.25">
      <c r="A17358" t="s">
        <v>972</v>
      </c>
      <c r="B17358" t="s">
        <v>124</v>
      </c>
      <c r="C17358" s="76" t="s">
        <v>842</v>
      </c>
      <c r="D17358" t="s">
        <v>980</v>
      </c>
      <c r="E17358" s="82">
        <v>11.4</v>
      </c>
      <c r="F17358" t="s">
        <v>973</v>
      </c>
      <c r="G17358" s="83">
        <v>43741</v>
      </c>
      <c r="I17358">
        <v>2019</v>
      </c>
    </row>
    <row r="17359" spans="1:9" ht="14.45" customHeight="1" x14ac:dyDescent="0.25">
      <c r="A17359" t="s">
        <v>972</v>
      </c>
      <c r="B17359" t="s">
        <v>239</v>
      </c>
      <c r="C17359" s="76" t="s">
        <v>842</v>
      </c>
      <c r="D17359" t="s">
        <v>980</v>
      </c>
      <c r="E17359" s="82">
        <v>15</v>
      </c>
      <c r="F17359" t="s">
        <v>973</v>
      </c>
      <c r="G17359" s="83">
        <v>43770</v>
      </c>
      <c r="I17359">
        <v>2019</v>
      </c>
    </row>
    <row r="17360" spans="1:9" x14ac:dyDescent="0.25">
      <c r="A17360" t="s">
        <v>972</v>
      </c>
      <c r="B17360" s="74" t="s">
        <v>111</v>
      </c>
      <c r="C17360" s="76" t="s">
        <v>842</v>
      </c>
      <c r="D17360" t="s">
        <v>980</v>
      </c>
      <c r="E17360" s="82">
        <v>22.8</v>
      </c>
      <c r="F17360" t="s">
        <v>973</v>
      </c>
      <c r="G17360" s="83">
        <v>43943</v>
      </c>
      <c r="I17360">
        <v>2020</v>
      </c>
    </row>
    <row r="17361" spans="1:9" x14ac:dyDescent="0.25">
      <c r="A17361" t="s">
        <v>972</v>
      </c>
      <c r="B17361" t="s">
        <v>127</v>
      </c>
      <c r="C17361" s="76" t="s">
        <v>842</v>
      </c>
      <c r="D17361" t="s">
        <v>980</v>
      </c>
      <c r="E17361" s="82">
        <v>19</v>
      </c>
      <c r="F17361" t="s">
        <v>973</v>
      </c>
      <c r="G17361" s="83">
        <v>43756</v>
      </c>
      <c r="I17361">
        <v>2019</v>
      </c>
    </row>
    <row r="17362" spans="1:9" x14ac:dyDescent="0.25">
      <c r="A17362" t="s">
        <v>972</v>
      </c>
      <c r="B17362" t="s">
        <v>249</v>
      </c>
      <c r="C17362" s="76" t="s">
        <v>842</v>
      </c>
      <c r="D17362" t="s">
        <v>980</v>
      </c>
      <c r="E17362" s="82">
        <v>5.61</v>
      </c>
      <c r="F17362" t="s">
        <v>973</v>
      </c>
      <c r="G17362" s="83">
        <v>43676</v>
      </c>
      <c r="I17362">
        <v>2019</v>
      </c>
    </row>
    <row r="17363" spans="1:9" x14ac:dyDescent="0.25">
      <c r="A17363" t="s">
        <v>972</v>
      </c>
      <c r="B17363" t="s">
        <v>115</v>
      </c>
      <c r="C17363" s="76" t="s">
        <v>842</v>
      </c>
      <c r="D17363" t="s">
        <v>980</v>
      </c>
      <c r="E17363" s="82">
        <v>7.2</v>
      </c>
      <c r="F17363" t="s">
        <v>973</v>
      </c>
      <c r="G17363" s="83">
        <v>43732</v>
      </c>
      <c r="I17363">
        <v>2019</v>
      </c>
    </row>
    <row r="17364" spans="1:9" x14ac:dyDescent="0.25">
      <c r="A17364" t="s">
        <v>972</v>
      </c>
      <c r="B17364" t="s">
        <v>223</v>
      </c>
      <c r="C17364" s="76" t="s">
        <v>842</v>
      </c>
      <c r="D17364" t="s">
        <v>980</v>
      </c>
      <c r="E17364" s="82">
        <v>5</v>
      </c>
      <c r="F17364" t="s">
        <v>973</v>
      </c>
      <c r="G17364" s="83">
        <v>43992</v>
      </c>
      <c r="I17364">
        <v>2020</v>
      </c>
    </row>
    <row r="17365" spans="1:9" x14ac:dyDescent="0.25">
      <c r="A17365" t="s">
        <v>972</v>
      </c>
      <c r="B17365" t="s">
        <v>171</v>
      </c>
      <c r="C17365" s="76" t="s">
        <v>842</v>
      </c>
      <c r="D17365" t="s">
        <v>980</v>
      </c>
      <c r="E17365" s="82">
        <v>5.25</v>
      </c>
      <c r="F17365" t="s">
        <v>973</v>
      </c>
      <c r="G17365" s="83">
        <v>44173</v>
      </c>
      <c r="I17365">
        <v>2020</v>
      </c>
    </row>
    <row r="17366" spans="1:9" x14ac:dyDescent="0.25">
      <c r="A17366" t="s">
        <v>972</v>
      </c>
      <c r="B17366" t="s">
        <v>209</v>
      </c>
      <c r="C17366" s="76" t="s">
        <v>842</v>
      </c>
      <c r="D17366" t="s">
        <v>980</v>
      </c>
      <c r="E17366" s="82">
        <v>10</v>
      </c>
      <c r="F17366" t="s">
        <v>973</v>
      </c>
      <c r="G17366" s="83">
        <v>43833</v>
      </c>
      <c r="I17366">
        <v>2020</v>
      </c>
    </row>
    <row r="17367" spans="1:9" x14ac:dyDescent="0.25">
      <c r="A17367" t="s">
        <v>972</v>
      </c>
      <c r="B17367" t="s">
        <v>208</v>
      </c>
      <c r="C17367" s="76" t="s">
        <v>842</v>
      </c>
      <c r="D17367" t="s">
        <v>980</v>
      </c>
      <c r="E17367" s="82">
        <v>21.76</v>
      </c>
      <c r="F17367" t="s">
        <v>973</v>
      </c>
      <c r="G17367" s="83">
        <v>43888</v>
      </c>
      <c r="I17367">
        <v>2020</v>
      </c>
    </row>
    <row r="17368" spans="1:9" x14ac:dyDescent="0.25">
      <c r="A17368" t="s">
        <v>972</v>
      </c>
      <c r="B17368" t="s">
        <v>223</v>
      </c>
      <c r="C17368" s="76" t="s">
        <v>842</v>
      </c>
      <c r="D17368" t="s">
        <v>980</v>
      </c>
      <c r="E17368" s="82">
        <v>6</v>
      </c>
      <c r="F17368" t="s">
        <v>973</v>
      </c>
      <c r="G17368" s="83">
        <v>44167</v>
      </c>
      <c r="I17368">
        <v>2020</v>
      </c>
    </row>
    <row r="17369" spans="1:9" x14ac:dyDescent="0.25">
      <c r="A17369" t="s">
        <v>972</v>
      </c>
      <c r="B17369" t="s">
        <v>232</v>
      </c>
      <c r="C17369" s="76" t="s">
        <v>842</v>
      </c>
      <c r="D17369" t="s">
        <v>980</v>
      </c>
      <c r="E17369" s="82">
        <v>6</v>
      </c>
      <c r="F17369" t="s">
        <v>973</v>
      </c>
      <c r="G17369" s="83">
        <v>43745</v>
      </c>
      <c r="I17369">
        <v>2019</v>
      </c>
    </row>
    <row r="17370" spans="1:9" x14ac:dyDescent="0.25">
      <c r="A17370" t="s">
        <v>972</v>
      </c>
      <c r="B17370" t="s">
        <v>125</v>
      </c>
      <c r="C17370" s="76" t="s">
        <v>842</v>
      </c>
      <c r="D17370" t="s">
        <v>980</v>
      </c>
      <c r="E17370" s="82">
        <v>6</v>
      </c>
      <c r="F17370" t="s">
        <v>973</v>
      </c>
      <c r="G17370" s="83">
        <v>43763</v>
      </c>
      <c r="I17370">
        <v>2019</v>
      </c>
    </row>
    <row r="17371" spans="1:9" x14ac:dyDescent="0.25">
      <c r="A17371" t="s">
        <v>972</v>
      </c>
      <c r="B17371" t="s">
        <v>242</v>
      </c>
      <c r="C17371" s="76" t="s">
        <v>842</v>
      </c>
      <c r="D17371" t="s">
        <v>980</v>
      </c>
      <c r="E17371" s="82">
        <v>7.6</v>
      </c>
      <c r="F17371" t="s">
        <v>973</v>
      </c>
      <c r="G17371" s="83">
        <v>43704</v>
      </c>
      <c r="I17371">
        <v>2019</v>
      </c>
    </row>
    <row r="17372" spans="1:9" x14ac:dyDescent="0.25">
      <c r="A17372" t="s">
        <v>972</v>
      </c>
      <c r="B17372" t="s">
        <v>239</v>
      </c>
      <c r="C17372" s="76" t="s">
        <v>842</v>
      </c>
      <c r="D17372" t="s">
        <v>980</v>
      </c>
      <c r="E17372" s="82">
        <v>10</v>
      </c>
      <c r="F17372" t="s">
        <v>973</v>
      </c>
      <c r="G17372" s="83">
        <v>43808</v>
      </c>
      <c r="I17372">
        <v>2019</v>
      </c>
    </row>
    <row r="17373" spans="1:9" x14ac:dyDescent="0.25">
      <c r="A17373" t="s">
        <v>972</v>
      </c>
      <c r="B17373" t="s">
        <v>11</v>
      </c>
      <c r="C17373" s="76" t="s">
        <v>842</v>
      </c>
      <c r="D17373" t="s">
        <v>980</v>
      </c>
      <c r="E17373" s="82">
        <v>3.8</v>
      </c>
      <c r="F17373" t="s">
        <v>973</v>
      </c>
      <c r="G17373" s="83">
        <v>43775</v>
      </c>
      <c r="I17373">
        <v>2019</v>
      </c>
    </row>
    <row r="17374" spans="1:9" x14ac:dyDescent="0.25">
      <c r="A17374" t="s">
        <v>972</v>
      </c>
      <c r="B17374" t="s">
        <v>248</v>
      </c>
      <c r="C17374" s="76" t="s">
        <v>842</v>
      </c>
      <c r="D17374" t="s">
        <v>980</v>
      </c>
      <c r="E17374" s="82">
        <v>43.2</v>
      </c>
      <c r="F17374" t="s">
        <v>973</v>
      </c>
      <c r="G17374" s="83">
        <v>43819</v>
      </c>
      <c r="I17374">
        <v>2019</v>
      </c>
    </row>
    <row r="17375" spans="1:9" x14ac:dyDescent="0.25">
      <c r="A17375" t="s">
        <v>972</v>
      </c>
      <c r="B17375" t="s">
        <v>176</v>
      </c>
      <c r="C17375" s="76" t="s">
        <v>842</v>
      </c>
      <c r="D17375" t="s">
        <v>980</v>
      </c>
      <c r="E17375" s="82">
        <v>10.44</v>
      </c>
      <c r="F17375" t="s">
        <v>973</v>
      </c>
      <c r="G17375" s="83">
        <v>43724</v>
      </c>
      <c r="I17375">
        <v>2019</v>
      </c>
    </row>
    <row r="17376" spans="1:9" x14ac:dyDescent="0.25">
      <c r="A17376" t="s">
        <v>972</v>
      </c>
      <c r="B17376" t="s">
        <v>199</v>
      </c>
      <c r="C17376" s="76" t="s">
        <v>842</v>
      </c>
      <c r="D17376" t="s">
        <v>980</v>
      </c>
      <c r="E17376" s="82">
        <v>11.4</v>
      </c>
      <c r="F17376" t="s">
        <v>973</v>
      </c>
      <c r="G17376" s="83">
        <v>43802</v>
      </c>
      <c r="I17376">
        <v>2019</v>
      </c>
    </row>
    <row r="17377" spans="1:9" x14ac:dyDescent="0.25">
      <c r="A17377" t="s">
        <v>972</v>
      </c>
      <c r="B17377" t="s">
        <v>249</v>
      </c>
      <c r="C17377" s="76" t="s">
        <v>842</v>
      </c>
      <c r="D17377" t="s">
        <v>980</v>
      </c>
      <c r="E17377" s="82">
        <v>11.4</v>
      </c>
      <c r="F17377" t="s">
        <v>973</v>
      </c>
      <c r="G17377" s="83">
        <v>43796</v>
      </c>
      <c r="I17377">
        <v>2019</v>
      </c>
    </row>
    <row r="17378" spans="1:9" x14ac:dyDescent="0.25">
      <c r="A17378" t="s">
        <v>972</v>
      </c>
      <c r="B17378" t="s">
        <v>249</v>
      </c>
      <c r="C17378" s="76" t="s">
        <v>842</v>
      </c>
      <c r="D17378" t="s">
        <v>980</v>
      </c>
      <c r="E17378" s="82">
        <v>100</v>
      </c>
      <c r="F17378" t="s">
        <v>973</v>
      </c>
      <c r="G17378" s="83">
        <v>43805</v>
      </c>
      <c r="I17378">
        <v>2019</v>
      </c>
    </row>
    <row r="17379" spans="1:9" x14ac:dyDescent="0.25">
      <c r="A17379" t="s">
        <v>972</v>
      </c>
      <c r="B17379" t="s">
        <v>239</v>
      </c>
      <c r="C17379" s="76" t="s">
        <v>842</v>
      </c>
      <c r="D17379" t="s">
        <v>980</v>
      </c>
      <c r="E17379" s="82">
        <v>5</v>
      </c>
      <c r="F17379" t="s">
        <v>973</v>
      </c>
      <c r="G17379" s="83">
        <v>43794</v>
      </c>
      <c r="I17379">
        <v>2019</v>
      </c>
    </row>
    <row r="17380" spans="1:9" x14ac:dyDescent="0.25">
      <c r="A17380" t="s">
        <v>972</v>
      </c>
      <c r="B17380" t="s">
        <v>127</v>
      </c>
      <c r="C17380" s="76" t="s">
        <v>842</v>
      </c>
      <c r="D17380" t="s">
        <v>980</v>
      </c>
      <c r="E17380" s="82">
        <v>10</v>
      </c>
      <c r="F17380" t="s">
        <v>973</v>
      </c>
      <c r="G17380" s="83">
        <v>43713</v>
      </c>
      <c r="I17380">
        <v>2019</v>
      </c>
    </row>
    <row r="17381" spans="1:9" x14ac:dyDescent="0.25">
      <c r="A17381" t="s">
        <v>972</v>
      </c>
      <c r="B17381" t="s">
        <v>148</v>
      </c>
      <c r="C17381" s="76" t="s">
        <v>842</v>
      </c>
      <c r="D17381" t="s">
        <v>980</v>
      </c>
      <c r="E17381" s="82">
        <v>6.67</v>
      </c>
      <c r="F17381" t="s">
        <v>973</v>
      </c>
      <c r="G17381" s="83">
        <v>43830</v>
      </c>
      <c r="I17381">
        <v>2019</v>
      </c>
    </row>
    <row r="17382" spans="1:9" x14ac:dyDescent="0.25">
      <c r="A17382" t="s">
        <v>972</v>
      </c>
      <c r="B17382" t="s">
        <v>116</v>
      </c>
      <c r="C17382" s="76" t="s">
        <v>842</v>
      </c>
      <c r="D17382" t="s">
        <v>980</v>
      </c>
      <c r="E17382" s="82">
        <v>89.8</v>
      </c>
      <c r="F17382" t="s">
        <v>973</v>
      </c>
      <c r="G17382" s="83">
        <v>43802</v>
      </c>
      <c r="I17382">
        <v>2019</v>
      </c>
    </row>
    <row r="17383" spans="1:9" x14ac:dyDescent="0.25">
      <c r="A17383" t="s">
        <v>972</v>
      </c>
      <c r="B17383" t="s">
        <v>88</v>
      </c>
      <c r="C17383" s="76" t="s">
        <v>842</v>
      </c>
      <c r="D17383" t="s">
        <v>980</v>
      </c>
      <c r="E17383" s="82">
        <v>3.84</v>
      </c>
      <c r="F17383" t="s">
        <v>973</v>
      </c>
      <c r="G17383" s="83">
        <v>43837</v>
      </c>
      <c r="I17383">
        <v>2020</v>
      </c>
    </row>
    <row r="17384" spans="1:9" x14ac:dyDescent="0.25">
      <c r="A17384" t="s">
        <v>972</v>
      </c>
      <c r="B17384" t="s">
        <v>278</v>
      </c>
      <c r="C17384" s="76" t="s">
        <v>842</v>
      </c>
      <c r="D17384" t="s">
        <v>980</v>
      </c>
      <c r="E17384" s="82">
        <v>10</v>
      </c>
      <c r="F17384" t="s">
        <v>973</v>
      </c>
      <c r="G17384" s="83">
        <v>43727</v>
      </c>
      <c r="I17384">
        <v>2019</v>
      </c>
    </row>
    <row r="17385" spans="1:9" x14ac:dyDescent="0.25">
      <c r="A17385" t="s">
        <v>972</v>
      </c>
      <c r="B17385" t="s">
        <v>200</v>
      </c>
      <c r="C17385" s="76" t="s">
        <v>842</v>
      </c>
      <c r="D17385" t="s">
        <v>980</v>
      </c>
      <c r="E17385" s="82">
        <v>13.6</v>
      </c>
      <c r="F17385" t="s">
        <v>973</v>
      </c>
      <c r="G17385" s="83">
        <v>44151</v>
      </c>
      <c r="I17385">
        <v>2020</v>
      </c>
    </row>
    <row r="17386" spans="1:9" x14ac:dyDescent="0.25">
      <c r="A17386" t="s">
        <v>972</v>
      </c>
      <c r="B17386" t="s">
        <v>223</v>
      </c>
      <c r="C17386" s="76" t="s">
        <v>842</v>
      </c>
      <c r="D17386" t="s">
        <v>980</v>
      </c>
      <c r="E17386" s="82">
        <v>6</v>
      </c>
      <c r="F17386" t="s">
        <v>973</v>
      </c>
      <c r="G17386" s="83">
        <v>43752</v>
      </c>
      <c r="I17386">
        <v>2019</v>
      </c>
    </row>
    <row r="17387" spans="1:9" x14ac:dyDescent="0.25">
      <c r="A17387" t="s">
        <v>972</v>
      </c>
      <c r="B17387" t="s">
        <v>278</v>
      </c>
      <c r="C17387" s="76" t="s">
        <v>842</v>
      </c>
      <c r="D17387" t="s">
        <v>980</v>
      </c>
      <c r="E17387" s="82">
        <v>6</v>
      </c>
      <c r="F17387" t="s">
        <v>973</v>
      </c>
      <c r="G17387" s="83">
        <v>44022</v>
      </c>
      <c r="I17387">
        <v>2020</v>
      </c>
    </row>
    <row r="17388" spans="1:9" x14ac:dyDescent="0.25">
      <c r="A17388" t="s">
        <v>972</v>
      </c>
      <c r="B17388" t="s">
        <v>179</v>
      </c>
      <c r="C17388" s="76" t="s">
        <v>842</v>
      </c>
      <c r="D17388" t="s">
        <v>980</v>
      </c>
      <c r="E17388" s="82">
        <v>7.6</v>
      </c>
      <c r="F17388" t="s">
        <v>973</v>
      </c>
      <c r="G17388" s="83">
        <v>43796</v>
      </c>
      <c r="I17388">
        <v>2019</v>
      </c>
    </row>
    <row r="17389" spans="1:9" x14ac:dyDescent="0.25">
      <c r="A17389" t="s">
        <v>972</v>
      </c>
      <c r="B17389" t="s">
        <v>205</v>
      </c>
      <c r="C17389" s="76" t="s">
        <v>842</v>
      </c>
      <c r="D17389" t="s">
        <v>980</v>
      </c>
      <c r="E17389" s="82">
        <v>5</v>
      </c>
      <c r="F17389" t="s">
        <v>973</v>
      </c>
      <c r="G17389" s="83">
        <v>43763</v>
      </c>
      <c r="I17389">
        <v>2019</v>
      </c>
    </row>
    <row r="17390" spans="1:9" x14ac:dyDescent="0.25">
      <c r="A17390" t="s">
        <v>972</v>
      </c>
      <c r="B17390" t="s">
        <v>214</v>
      </c>
      <c r="C17390" s="76" t="s">
        <v>842</v>
      </c>
      <c r="D17390" t="s">
        <v>980</v>
      </c>
      <c r="E17390" s="82">
        <v>7.6</v>
      </c>
      <c r="F17390" t="s">
        <v>973</v>
      </c>
      <c r="G17390" s="83">
        <v>43712</v>
      </c>
      <c r="I17390">
        <v>2019</v>
      </c>
    </row>
    <row r="17391" spans="1:9" x14ac:dyDescent="0.25">
      <c r="A17391" t="s">
        <v>972</v>
      </c>
      <c r="B17391" t="s">
        <v>179</v>
      </c>
      <c r="C17391" s="76" t="s">
        <v>842</v>
      </c>
      <c r="D17391" t="s">
        <v>980</v>
      </c>
      <c r="E17391" s="82">
        <v>7.96</v>
      </c>
      <c r="F17391" t="s">
        <v>973</v>
      </c>
      <c r="G17391" s="83">
        <v>44145</v>
      </c>
      <c r="I17391">
        <v>2020</v>
      </c>
    </row>
    <row r="17392" spans="1:9" x14ac:dyDescent="0.25">
      <c r="A17392" t="s">
        <v>972</v>
      </c>
      <c r="B17392" t="s">
        <v>180</v>
      </c>
      <c r="C17392" s="76" t="s">
        <v>842</v>
      </c>
      <c r="D17392" t="s">
        <v>980</v>
      </c>
      <c r="E17392" s="82">
        <v>10</v>
      </c>
      <c r="F17392" t="s">
        <v>973</v>
      </c>
      <c r="G17392" s="83">
        <v>44049</v>
      </c>
      <c r="I17392">
        <v>2020</v>
      </c>
    </row>
    <row r="17393" spans="1:9" x14ac:dyDescent="0.25">
      <c r="A17393" t="s">
        <v>972</v>
      </c>
      <c r="B17393" t="s">
        <v>249</v>
      </c>
      <c r="C17393" s="76" t="s">
        <v>842</v>
      </c>
      <c r="D17393" t="s">
        <v>980</v>
      </c>
      <c r="E17393" s="82">
        <v>9.73</v>
      </c>
      <c r="F17393" t="s">
        <v>973</v>
      </c>
      <c r="G17393" s="83">
        <v>43885</v>
      </c>
      <c r="I17393">
        <v>2020</v>
      </c>
    </row>
    <row r="17394" spans="1:9" x14ac:dyDescent="0.25">
      <c r="A17394" t="s">
        <v>972</v>
      </c>
      <c r="B17394" t="s">
        <v>115</v>
      </c>
      <c r="C17394" s="76" t="s">
        <v>842</v>
      </c>
      <c r="D17394" t="s">
        <v>980</v>
      </c>
      <c r="E17394" s="82">
        <v>13.6</v>
      </c>
      <c r="F17394" t="s">
        <v>973</v>
      </c>
      <c r="G17394" s="83">
        <v>43755</v>
      </c>
      <c r="I17394">
        <v>2019</v>
      </c>
    </row>
    <row r="17395" spans="1:9" x14ac:dyDescent="0.25">
      <c r="A17395" t="s">
        <v>972</v>
      </c>
      <c r="B17395" t="s">
        <v>81</v>
      </c>
      <c r="C17395" s="76" t="s">
        <v>842</v>
      </c>
      <c r="D17395" t="s">
        <v>980</v>
      </c>
      <c r="E17395" s="82">
        <v>11.4</v>
      </c>
      <c r="F17395" t="s">
        <v>973</v>
      </c>
      <c r="G17395" s="83">
        <v>43679</v>
      </c>
      <c r="I17395">
        <v>2019</v>
      </c>
    </row>
    <row r="17396" spans="1:9" x14ac:dyDescent="0.25">
      <c r="A17396" t="s">
        <v>972</v>
      </c>
      <c r="B17396" t="s">
        <v>115</v>
      </c>
      <c r="C17396" s="76" t="s">
        <v>842</v>
      </c>
      <c r="D17396" t="s">
        <v>980</v>
      </c>
      <c r="E17396" s="82">
        <v>22.8</v>
      </c>
      <c r="F17396" t="s">
        <v>973</v>
      </c>
      <c r="G17396" s="83">
        <v>44434</v>
      </c>
      <c r="I17396">
        <v>2021</v>
      </c>
    </row>
    <row r="17397" spans="1:9" x14ac:dyDescent="0.25">
      <c r="A17397" t="s">
        <v>972</v>
      </c>
      <c r="B17397" t="s">
        <v>223</v>
      </c>
      <c r="C17397" s="76" t="s">
        <v>842</v>
      </c>
      <c r="D17397" t="s">
        <v>980</v>
      </c>
      <c r="E17397" s="82">
        <v>5</v>
      </c>
      <c r="F17397" t="s">
        <v>973</v>
      </c>
      <c r="G17397" s="83">
        <v>43739</v>
      </c>
      <c r="I17397">
        <v>2019</v>
      </c>
    </row>
    <row r="17398" spans="1:9" x14ac:dyDescent="0.25">
      <c r="A17398" t="s">
        <v>972</v>
      </c>
      <c r="B17398" t="s">
        <v>122</v>
      </c>
      <c r="C17398" s="76" t="s">
        <v>842</v>
      </c>
      <c r="D17398" t="s">
        <v>980</v>
      </c>
      <c r="E17398" s="82">
        <v>11.4</v>
      </c>
      <c r="F17398" t="s">
        <v>973</v>
      </c>
      <c r="G17398" s="83">
        <v>43713</v>
      </c>
      <c r="I17398">
        <v>2019</v>
      </c>
    </row>
    <row r="17399" spans="1:9" x14ac:dyDescent="0.25">
      <c r="A17399" t="s">
        <v>972</v>
      </c>
      <c r="B17399" t="s">
        <v>91</v>
      </c>
      <c r="C17399" s="76" t="s">
        <v>842</v>
      </c>
      <c r="D17399" t="s">
        <v>980</v>
      </c>
      <c r="E17399" s="82">
        <v>6</v>
      </c>
      <c r="F17399" t="s">
        <v>973</v>
      </c>
      <c r="G17399" s="83">
        <v>43734</v>
      </c>
      <c r="I17399">
        <v>2019</v>
      </c>
    </row>
    <row r="17400" spans="1:9" x14ac:dyDescent="0.25">
      <c r="A17400" t="s">
        <v>972</v>
      </c>
      <c r="B17400" t="s">
        <v>79</v>
      </c>
      <c r="C17400" s="76" t="s">
        <v>842</v>
      </c>
      <c r="D17400" t="s">
        <v>980</v>
      </c>
      <c r="E17400" s="82">
        <v>5.12</v>
      </c>
      <c r="F17400" t="s">
        <v>973</v>
      </c>
      <c r="G17400" s="83">
        <v>43822</v>
      </c>
      <c r="I17400">
        <v>2019</v>
      </c>
    </row>
    <row r="17401" spans="1:9" x14ac:dyDescent="0.25">
      <c r="A17401" t="s">
        <v>972</v>
      </c>
      <c r="B17401" t="s">
        <v>244</v>
      </c>
      <c r="C17401" s="76" t="s">
        <v>842</v>
      </c>
      <c r="D17401" t="s">
        <v>980</v>
      </c>
      <c r="E17401" s="82">
        <v>6</v>
      </c>
      <c r="F17401" t="s">
        <v>973</v>
      </c>
      <c r="G17401" s="83">
        <v>43769</v>
      </c>
      <c r="I17401">
        <v>2019</v>
      </c>
    </row>
    <row r="17402" spans="1:9" x14ac:dyDescent="0.25">
      <c r="A17402" t="s">
        <v>972</v>
      </c>
      <c r="B17402" t="s">
        <v>119</v>
      </c>
      <c r="C17402" s="76" t="s">
        <v>842</v>
      </c>
      <c r="D17402" t="s">
        <v>980</v>
      </c>
      <c r="E17402" s="82">
        <v>15</v>
      </c>
      <c r="F17402" t="s">
        <v>973</v>
      </c>
      <c r="G17402" s="83">
        <v>43760</v>
      </c>
      <c r="I17402">
        <v>2019</v>
      </c>
    </row>
    <row r="17403" spans="1:9" x14ac:dyDescent="0.25">
      <c r="A17403" t="s">
        <v>972</v>
      </c>
      <c r="B17403" t="s">
        <v>80</v>
      </c>
      <c r="C17403" s="76" t="s">
        <v>842</v>
      </c>
      <c r="D17403" t="s">
        <v>980</v>
      </c>
      <c r="E17403" s="82">
        <v>3.84</v>
      </c>
      <c r="F17403" t="s">
        <v>973</v>
      </c>
      <c r="G17403" s="83">
        <v>43767</v>
      </c>
      <c r="I17403">
        <v>2019</v>
      </c>
    </row>
    <row r="17404" spans="1:9" x14ac:dyDescent="0.25">
      <c r="A17404" t="s">
        <v>972</v>
      </c>
      <c r="B17404" t="s">
        <v>118</v>
      </c>
      <c r="C17404" s="76" t="s">
        <v>842</v>
      </c>
      <c r="D17404" t="s">
        <v>980</v>
      </c>
      <c r="E17404" s="82">
        <v>6</v>
      </c>
      <c r="F17404" t="s">
        <v>973</v>
      </c>
      <c r="G17404" s="83">
        <v>43725</v>
      </c>
      <c r="I17404">
        <v>2019</v>
      </c>
    </row>
    <row r="17405" spans="1:9" x14ac:dyDescent="0.25">
      <c r="A17405" t="s">
        <v>972</v>
      </c>
      <c r="B17405" t="s">
        <v>177</v>
      </c>
      <c r="C17405" s="76" t="s">
        <v>842</v>
      </c>
      <c r="D17405" t="s">
        <v>980</v>
      </c>
      <c r="E17405" s="82">
        <v>14</v>
      </c>
      <c r="F17405" t="s">
        <v>973</v>
      </c>
      <c r="G17405" s="83">
        <v>44096</v>
      </c>
      <c r="I17405">
        <v>2020</v>
      </c>
    </row>
    <row r="17406" spans="1:9" x14ac:dyDescent="0.25">
      <c r="A17406" t="s">
        <v>972</v>
      </c>
      <c r="B17406" t="s">
        <v>91</v>
      </c>
      <c r="C17406" s="76" t="s">
        <v>842</v>
      </c>
      <c r="D17406" t="s">
        <v>980</v>
      </c>
      <c r="E17406" s="82">
        <v>3.84</v>
      </c>
      <c r="F17406" t="s">
        <v>973</v>
      </c>
      <c r="G17406" s="83">
        <v>43837</v>
      </c>
      <c r="I17406">
        <v>2020</v>
      </c>
    </row>
    <row r="17407" spans="1:9" x14ac:dyDescent="0.25">
      <c r="A17407" t="s">
        <v>972</v>
      </c>
      <c r="B17407" t="s">
        <v>209</v>
      </c>
      <c r="C17407" s="76" t="s">
        <v>842</v>
      </c>
      <c r="D17407" t="s">
        <v>980</v>
      </c>
      <c r="E17407" s="82">
        <v>15</v>
      </c>
      <c r="F17407" t="s">
        <v>973</v>
      </c>
      <c r="G17407" s="83">
        <v>44076</v>
      </c>
      <c r="I17407">
        <v>2020</v>
      </c>
    </row>
    <row r="17408" spans="1:9" x14ac:dyDescent="0.25">
      <c r="A17408" t="s">
        <v>972</v>
      </c>
      <c r="B17408" t="s">
        <v>118</v>
      </c>
      <c r="C17408" s="76" t="s">
        <v>842</v>
      </c>
      <c r="D17408" t="s">
        <v>980</v>
      </c>
      <c r="E17408" s="82">
        <v>5.54</v>
      </c>
      <c r="F17408" t="s">
        <v>973</v>
      </c>
      <c r="G17408" s="83">
        <v>43850</v>
      </c>
      <c r="I17408">
        <v>2020</v>
      </c>
    </row>
    <row r="17409" spans="1:9" x14ac:dyDescent="0.25">
      <c r="A17409" t="s">
        <v>972</v>
      </c>
      <c r="B17409" t="s">
        <v>210</v>
      </c>
      <c r="C17409" s="76" t="s">
        <v>842</v>
      </c>
      <c r="D17409" t="s">
        <v>980</v>
      </c>
      <c r="E17409" s="82">
        <v>11.4</v>
      </c>
      <c r="F17409" t="s">
        <v>973</v>
      </c>
      <c r="G17409" s="83">
        <v>44140</v>
      </c>
      <c r="I17409">
        <v>2020</v>
      </c>
    </row>
    <row r="17410" spans="1:9" x14ac:dyDescent="0.25">
      <c r="A17410" t="s">
        <v>972</v>
      </c>
      <c r="B17410" t="s">
        <v>112</v>
      </c>
      <c r="C17410" s="76" t="s">
        <v>842</v>
      </c>
      <c r="D17410" t="s">
        <v>980</v>
      </c>
      <c r="E17410" s="82">
        <v>5</v>
      </c>
      <c r="F17410" t="s">
        <v>973</v>
      </c>
      <c r="G17410" s="83">
        <v>43712</v>
      </c>
      <c r="I17410">
        <v>2019</v>
      </c>
    </row>
    <row r="17411" spans="1:9" x14ac:dyDescent="0.25">
      <c r="A17411" t="s">
        <v>972</v>
      </c>
      <c r="B17411" t="s">
        <v>248</v>
      </c>
      <c r="C17411" s="76" t="s">
        <v>842</v>
      </c>
      <c r="D17411" t="s">
        <v>980</v>
      </c>
      <c r="E17411" s="82">
        <v>45.6</v>
      </c>
      <c r="F17411" t="s">
        <v>973</v>
      </c>
      <c r="G17411" s="83">
        <v>44431</v>
      </c>
      <c r="I17411">
        <v>2021</v>
      </c>
    </row>
    <row r="17412" spans="1:9" x14ac:dyDescent="0.25">
      <c r="A17412" t="s">
        <v>972</v>
      </c>
      <c r="B17412" t="s">
        <v>203</v>
      </c>
      <c r="C17412" s="76" t="s">
        <v>842</v>
      </c>
      <c r="D17412" t="s">
        <v>980</v>
      </c>
      <c r="E17412" s="82">
        <v>11.52</v>
      </c>
      <c r="F17412" t="s">
        <v>973</v>
      </c>
      <c r="G17412" s="83">
        <v>43833</v>
      </c>
      <c r="I17412">
        <v>2020</v>
      </c>
    </row>
    <row r="17413" spans="1:9" x14ac:dyDescent="0.25">
      <c r="A17413" t="s">
        <v>972</v>
      </c>
      <c r="B17413" t="s">
        <v>95</v>
      </c>
      <c r="C17413" s="76" t="s">
        <v>842</v>
      </c>
      <c r="D17413" t="s">
        <v>980</v>
      </c>
      <c r="E17413" s="82">
        <v>50</v>
      </c>
      <c r="F17413" t="s">
        <v>973</v>
      </c>
      <c r="G17413" s="83">
        <v>44026</v>
      </c>
      <c r="I17413">
        <v>2020</v>
      </c>
    </row>
    <row r="17414" spans="1:9" x14ac:dyDescent="0.25">
      <c r="A17414" t="s">
        <v>972</v>
      </c>
      <c r="B17414" t="s">
        <v>147</v>
      </c>
      <c r="C17414" s="76" t="s">
        <v>842</v>
      </c>
      <c r="D17414" t="s">
        <v>980</v>
      </c>
      <c r="E17414" s="82">
        <v>7.67</v>
      </c>
      <c r="F17414" t="s">
        <v>973</v>
      </c>
      <c r="G17414" s="83">
        <v>44362</v>
      </c>
      <c r="I17414">
        <v>2021</v>
      </c>
    </row>
    <row r="17415" spans="1:9" x14ac:dyDescent="0.25">
      <c r="A17415" t="s">
        <v>972</v>
      </c>
      <c r="B17415" t="s">
        <v>188</v>
      </c>
      <c r="C17415" s="76" t="s">
        <v>842</v>
      </c>
      <c r="D17415" t="s">
        <v>980</v>
      </c>
      <c r="E17415" s="82">
        <v>7.6</v>
      </c>
      <c r="F17415" t="s">
        <v>973</v>
      </c>
      <c r="G17415" s="83">
        <v>43812</v>
      </c>
      <c r="I17415">
        <v>2019</v>
      </c>
    </row>
    <row r="17416" spans="1:9" x14ac:dyDescent="0.25">
      <c r="A17416" t="s">
        <v>972</v>
      </c>
      <c r="B17416" t="s">
        <v>184</v>
      </c>
      <c r="C17416" s="76" t="s">
        <v>842</v>
      </c>
      <c r="D17416" t="s">
        <v>980</v>
      </c>
      <c r="E17416" s="82">
        <v>55.36</v>
      </c>
      <c r="F17416" t="s">
        <v>973</v>
      </c>
      <c r="G17416" s="83">
        <v>43812</v>
      </c>
      <c r="I17416">
        <v>2019</v>
      </c>
    </row>
    <row r="17417" spans="1:9" x14ac:dyDescent="0.25">
      <c r="A17417" t="s">
        <v>972</v>
      </c>
      <c r="B17417" t="s">
        <v>232</v>
      </c>
      <c r="C17417" s="76" t="s">
        <v>842</v>
      </c>
      <c r="D17417" t="s">
        <v>980</v>
      </c>
      <c r="E17417" s="82">
        <v>6</v>
      </c>
      <c r="F17417" t="s">
        <v>973</v>
      </c>
      <c r="G17417" s="83">
        <v>43713</v>
      </c>
      <c r="I17417">
        <v>2019</v>
      </c>
    </row>
    <row r="17418" spans="1:9" x14ac:dyDescent="0.25">
      <c r="A17418" t="s">
        <v>972</v>
      </c>
      <c r="B17418" t="s">
        <v>126</v>
      </c>
      <c r="C17418" s="76" t="s">
        <v>842</v>
      </c>
      <c r="D17418" t="s">
        <v>980</v>
      </c>
      <c r="E17418" s="82">
        <v>5.12</v>
      </c>
      <c r="F17418" t="s">
        <v>973</v>
      </c>
      <c r="G17418" s="83">
        <v>43717</v>
      </c>
      <c r="I17418">
        <v>2019</v>
      </c>
    </row>
    <row r="17419" spans="1:9" x14ac:dyDescent="0.25">
      <c r="A17419" t="s">
        <v>972</v>
      </c>
      <c r="B17419" t="s">
        <v>127</v>
      </c>
      <c r="C17419" s="76" t="s">
        <v>842</v>
      </c>
      <c r="D17419" t="s">
        <v>980</v>
      </c>
      <c r="E17419" s="82">
        <v>12.6</v>
      </c>
      <c r="F17419" t="s">
        <v>973</v>
      </c>
      <c r="G17419" s="83">
        <v>43767</v>
      </c>
      <c r="I17419">
        <v>2019</v>
      </c>
    </row>
    <row r="17420" spans="1:9" x14ac:dyDescent="0.25">
      <c r="A17420" t="s">
        <v>972</v>
      </c>
      <c r="B17420" t="s">
        <v>95</v>
      </c>
      <c r="C17420" s="76" t="s">
        <v>842</v>
      </c>
      <c r="D17420" t="s">
        <v>980</v>
      </c>
      <c r="E17420" s="82">
        <v>150</v>
      </c>
      <c r="F17420" t="s">
        <v>973</v>
      </c>
      <c r="G17420" s="83">
        <v>43795</v>
      </c>
      <c r="I17420">
        <v>2019</v>
      </c>
    </row>
    <row r="17421" spans="1:9" x14ac:dyDescent="0.25">
      <c r="A17421" t="s">
        <v>972</v>
      </c>
      <c r="B17421" t="s">
        <v>170</v>
      </c>
      <c r="C17421" s="76" t="s">
        <v>842</v>
      </c>
      <c r="D17421" t="s">
        <v>980</v>
      </c>
      <c r="E17421" s="82">
        <v>7.08</v>
      </c>
      <c r="F17421" t="s">
        <v>973</v>
      </c>
      <c r="G17421" s="83">
        <v>43783</v>
      </c>
      <c r="I17421">
        <v>2019</v>
      </c>
    </row>
    <row r="17422" spans="1:9" x14ac:dyDescent="0.25">
      <c r="A17422" t="s">
        <v>972</v>
      </c>
      <c r="B17422" t="s">
        <v>118</v>
      </c>
      <c r="C17422" s="76" t="s">
        <v>842</v>
      </c>
      <c r="D17422" t="s">
        <v>980</v>
      </c>
      <c r="E17422" s="82">
        <v>11.4</v>
      </c>
      <c r="F17422" t="s">
        <v>973</v>
      </c>
      <c r="G17422" s="83">
        <v>43992</v>
      </c>
      <c r="I17422">
        <v>2020</v>
      </c>
    </row>
    <row r="17423" spans="1:9" x14ac:dyDescent="0.25">
      <c r="A17423" t="s">
        <v>972</v>
      </c>
      <c r="B17423" t="s">
        <v>95</v>
      </c>
      <c r="C17423" s="76" t="s">
        <v>842</v>
      </c>
      <c r="D17423" t="s">
        <v>980</v>
      </c>
      <c r="E17423" s="82">
        <v>150</v>
      </c>
      <c r="F17423" t="s">
        <v>973</v>
      </c>
      <c r="G17423" s="83">
        <v>44011</v>
      </c>
      <c r="I17423">
        <v>2020</v>
      </c>
    </row>
    <row r="17424" spans="1:9" x14ac:dyDescent="0.25">
      <c r="A17424" t="s">
        <v>972</v>
      </c>
      <c r="B17424" t="s">
        <v>115</v>
      </c>
      <c r="C17424" s="76" t="s">
        <v>842</v>
      </c>
      <c r="D17424" t="s">
        <v>980</v>
      </c>
      <c r="E17424" s="82">
        <v>3.8</v>
      </c>
      <c r="F17424" t="s">
        <v>973</v>
      </c>
      <c r="G17424" s="83">
        <v>43724</v>
      </c>
      <c r="I17424">
        <v>2019</v>
      </c>
    </row>
    <row r="17425" spans="1:9" x14ac:dyDescent="0.25">
      <c r="A17425" t="s">
        <v>972</v>
      </c>
      <c r="B17425" t="s">
        <v>253</v>
      </c>
      <c r="C17425" s="76" t="s">
        <v>842</v>
      </c>
      <c r="D17425" t="s">
        <v>980</v>
      </c>
      <c r="E17425" s="82">
        <v>5</v>
      </c>
      <c r="F17425" t="s">
        <v>973</v>
      </c>
      <c r="G17425" s="83">
        <v>43826</v>
      </c>
      <c r="I17425">
        <v>2019</v>
      </c>
    </row>
    <row r="17426" spans="1:9" x14ac:dyDescent="0.25">
      <c r="A17426" t="s">
        <v>972</v>
      </c>
      <c r="B17426" t="s">
        <v>63</v>
      </c>
      <c r="C17426" s="76" t="s">
        <v>842</v>
      </c>
      <c r="D17426" t="s">
        <v>980</v>
      </c>
      <c r="E17426" s="82">
        <v>10</v>
      </c>
      <c r="F17426" t="s">
        <v>973</v>
      </c>
      <c r="G17426" s="83">
        <v>44027</v>
      </c>
      <c r="I17426">
        <v>2020</v>
      </c>
    </row>
    <row r="17427" spans="1:9" x14ac:dyDescent="0.25">
      <c r="A17427" t="s">
        <v>972</v>
      </c>
      <c r="B17427" t="s">
        <v>210</v>
      </c>
      <c r="C17427" s="76" t="s">
        <v>842</v>
      </c>
      <c r="D17427" t="s">
        <v>980</v>
      </c>
      <c r="E17427" s="82">
        <v>5.76</v>
      </c>
      <c r="F17427" t="s">
        <v>973</v>
      </c>
      <c r="G17427" s="83">
        <v>43782</v>
      </c>
      <c r="I17427">
        <v>2019</v>
      </c>
    </row>
    <row r="17428" spans="1:9" x14ac:dyDescent="0.25">
      <c r="A17428" t="s">
        <v>972</v>
      </c>
      <c r="B17428" t="s">
        <v>55</v>
      </c>
      <c r="C17428" s="76" t="s">
        <v>842</v>
      </c>
      <c r="D17428" t="s">
        <v>980</v>
      </c>
      <c r="E17428" s="82">
        <v>10.6</v>
      </c>
      <c r="F17428" t="s">
        <v>973</v>
      </c>
      <c r="G17428" s="83">
        <v>43711</v>
      </c>
      <c r="I17428">
        <v>2019</v>
      </c>
    </row>
    <row r="17429" spans="1:9" x14ac:dyDescent="0.25">
      <c r="A17429" t="s">
        <v>972</v>
      </c>
      <c r="B17429" t="s">
        <v>173</v>
      </c>
      <c r="C17429" s="76" t="s">
        <v>842</v>
      </c>
      <c r="D17429" t="s">
        <v>980</v>
      </c>
      <c r="E17429" s="82">
        <v>5.9</v>
      </c>
      <c r="F17429" t="s">
        <v>973</v>
      </c>
      <c r="G17429" s="83">
        <v>43971</v>
      </c>
      <c r="I17429">
        <v>2020</v>
      </c>
    </row>
    <row r="17430" spans="1:9" x14ac:dyDescent="0.25">
      <c r="A17430" t="s">
        <v>972</v>
      </c>
      <c r="B17430" t="s">
        <v>223</v>
      </c>
      <c r="C17430" s="76" t="s">
        <v>842</v>
      </c>
      <c r="D17430" t="s">
        <v>980</v>
      </c>
      <c r="E17430" s="82">
        <v>10.5</v>
      </c>
      <c r="F17430" t="s">
        <v>973</v>
      </c>
      <c r="G17430" s="83">
        <v>43705</v>
      </c>
      <c r="I17430">
        <v>2019</v>
      </c>
    </row>
    <row r="17431" spans="1:9" x14ac:dyDescent="0.25">
      <c r="A17431" t="s">
        <v>972</v>
      </c>
      <c r="B17431" t="s">
        <v>183</v>
      </c>
      <c r="C17431" s="76" t="s">
        <v>842</v>
      </c>
      <c r="D17431" t="s">
        <v>980</v>
      </c>
      <c r="E17431" s="82">
        <v>6.24</v>
      </c>
      <c r="F17431" t="s">
        <v>973</v>
      </c>
      <c r="G17431" s="83">
        <v>43822</v>
      </c>
      <c r="I17431">
        <v>2019</v>
      </c>
    </row>
    <row r="17432" spans="1:9" x14ac:dyDescent="0.25">
      <c r="A17432" t="s">
        <v>972</v>
      </c>
      <c r="B17432" t="s">
        <v>244</v>
      </c>
      <c r="C17432" s="76" t="s">
        <v>842</v>
      </c>
      <c r="D17432" t="s">
        <v>980</v>
      </c>
      <c r="E17432" s="82">
        <v>7.6</v>
      </c>
      <c r="F17432" t="s">
        <v>973</v>
      </c>
      <c r="G17432" s="83">
        <v>43768</v>
      </c>
      <c r="I17432">
        <v>2019</v>
      </c>
    </row>
    <row r="17433" spans="1:9" x14ac:dyDescent="0.25">
      <c r="A17433" t="s">
        <v>972</v>
      </c>
      <c r="B17433" t="s">
        <v>15</v>
      </c>
      <c r="C17433" s="76" t="s">
        <v>842</v>
      </c>
      <c r="D17433" t="s">
        <v>980</v>
      </c>
      <c r="E17433" s="82">
        <v>6</v>
      </c>
      <c r="F17433" t="s">
        <v>973</v>
      </c>
      <c r="G17433" s="83">
        <v>43720</v>
      </c>
      <c r="I17433">
        <v>2019</v>
      </c>
    </row>
    <row r="17434" spans="1:9" x14ac:dyDescent="0.25">
      <c r="A17434" t="s">
        <v>972</v>
      </c>
      <c r="B17434" t="s">
        <v>11</v>
      </c>
      <c r="C17434" s="76" t="s">
        <v>842</v>
      </c>
      <c r="D17434" t="s">
        <v>980</v>
      </c>
      <c r="E17434" s="82">
        <v>6</v>
      </c>
      <c r="F17434" t="s">
        <v>973</v>
      </c>
      <c r="G17434" s="83">
        <v>43714</v>
      </c>
      <c r="I17434">
        <v>2019</v>
      </c>
    </row>
    <row r="17435" spans="1:9" x14ac:dyDescent="0.25">
      <c r="A17435" t="s">
        <v>972</v>
      </c>
      <c r="B17435" t="s">
        <v>79</v>
      </c>
      <c r="C17435" s="76" t="s">
        <v>842</v>
      </c>
      <c r="D17435" t="s">
        <v>980</v>
      </c>
      <c r="E17435" s="82">
        <v>7.6</v>
      </c>
      <c r="F17435" t="s">
        <v>973</v>
      </c>
      <c r="G17435" s="83">
        <v>43833</v>
      </c>
      <c r="I17435">
        <v>2020</v>
      </c>
    </row>
    <row r="17436" spans="1:9" x14ac:dyDescent="0.25">
      <c r="A17436" t="s">
        <v>972</v>
      </c>
      <c r="B17436" t="s">
        <v>241</v>
      </c>
      <c r="C17436" s="76" t="s">
        <v>842</v>
      </c>
      <c r="D17436" t="s">
        <v>980</v>
      </c>
      <c r="E17436" s="82">
        <v>7.6</v>
      </c>
      <c r="F17436" t="s">
        <v>973</v>
      </c>
      <c r="G17436" s="83">
        <v>43712</v>
      </c>
      <c r="I17436">
        <v>2019</v>
      </c>
    </row>
    <row r="17437" spans="1:9" x14ac:dyDescent="0.25">
      <c r="A17437" t="s">
        <v>972</v>
      </c>
      <c r="B17437" t="s">
        <v>253</v>
      </c>
      <c r="C17437" s="76" t="s">
        <v>842</v>
      </c>
      <c r="D17437" t="s">
        <v>980</v>
      </c>
      <c r="E17437" s="82">
        <v>4.72</v>
      </c>
      <c r="F17437" t="s">
        <v>973</v>
      </c>
      <c r="G17437" s="83">
        <v>43725</v>
      </c>
      <c r="I17437">
        <v>2019</v>
      </c>
    </row>
    <row r="17438" spans="1:9" x14ac:dyDescent="0.25">
      <c r="A17438" t="s">
        <v>972</v>
      </c>
      <c r="B17438" t="s">
        <v>116</v>
      </c>
      <c r="C17438" s="76" t="s">
        <v>842</v>
      </c>
      <c r="D17438" t="s">
        <v>980</v>
      </c>
      <c r="E17438" s="82">
        <v>20</v>
      </c>
      <c r="F17438" t="s">
        <v>973</v>
      </c>
      <c r="G17438" s="83">
        <v>43809</v>
      </c>
      <c r="I17438">
        <v>2019</v>
      </c>
    </row>
    <row r="17439" spans="1:9" x14ac:dyDescent="0.25">
      <c r="A17439" t="s">
        <v>972</v>
      </c>
      <c r="B17439" t="s">
        <v>172</v>
      </c>
      <c r="C17439" s="76" t="s">
        <v>842</v>
      </c>
      <c r="D17439" t="s">
        <v>980</v>
      </c>
      <c r="E17439" s="82">
        <v>5</v>
      </c>
      <c r="F17439" t="s">
        <v>973</v>
      </c>
      <c r="G17439" s="83">
        <v>43713</v>
      </c>
      <c r="I17439">
        <v>2019</v>
      </c>
    </row>
    <row r="17440" spans="1:9" x14ac:dyDescent="0.25">
      <c r="A17440" t="s">
        <v>972</v>
      </c>
      <c r="B17440" t="s">
        <v>248</v>
      </c>
      <c r="C17440" s="76" t="s">
        <v>842</v>
      </c>
      <c r="D17440" t="s">
        <v>980</v>
      </c>
      <c r="E17440" s="82">
        <v>25</v>
      </c>
      <c r="F17440" t="s">
        <v>973</v>
      </c>
      <c r="G17440" s="83">
        <v>43789</v>
      </c>
      <c r="I17440">
        <v>2019</v>
      </c>
    </row>
    <row r="17441" spans="1:9" x14ac:dyDescent="0.25">
      <c r="A17441" t="s">
        <v>972</v>
      </c>
      <c r="B17441" t="s">
        <v>278</v>
      </c>
      <c r="C17441" s="76" t="s">
        <v>842</v>
      </c>
      <c r="D17441" t="s">
        <v>980</v>
      </c>
      <c r="E17441" s="82">
        <v>7.04</v>
      </c>
      <c r="F17441" t="s">
        <v>973</v>
      </c>
      <c r="G17441" s="83">
        <v>43789</v>
      </c>
      <c r="I17441">
        <v>2019</v>
      </c>
    </row>
    <row r="17442" spans="1:9" x14ac:dyDescent="0.25">
      <c r="A17442" t="s">
        <v>972</v>
      </c>
      <c r="B17442" t="s">
        <v>177</v>
      </c>
      <c r="C17442" s="76" t="s">
        <v>842</v>
      </c>
      <c r="D17442" t="s">
        <v>980</v>
      </c>
      <c r="E17442" s="82">
        <v>10.62</v>
      </c>
      <c r="F17442" t="s">
        <v>973</v>
      </c>
      <c r="G17442" s="83">
        <v>44188</v>
      </c>
      <c r="I17442">
        <v>2020</v>
      </c>
    </row>
    <row r="17443" spans="1:9" x14ac:dyDescent="0.25">
      <c r="A17443" t="s">
        <v>972</v>
      </c>
      <c r="B17443" t="s">
        <v>116</v>
      </c>
      <c r="C17443" s="76" t="s">
        <v>842</v>
      </c>
      <c r="D17443" t="s">
        <v>980</v>
      </c>
      <c r="E17443" s="82">
        <v>3</v>
      </c>
      <c r="F17443" t="s">
        <v>973</v>
      </c>
      <c r="G17443" s="83">
        <v>43717</v>
      </c>
      <c r="I17443">
        <v>2019</v>
      </c>
    </row>
    <row r="17444" spans="1:9" x14ac:dyDescent="0.25">
      <c r="A17444" t="s">
        <v>972</v>
      </c>
      <c r="B17444" t="s">
        <v>177</v>
      </c>
      <c r="C17444" s="76" t="s">
        <v>842</v>
      </c>
      <c r="D17444" t="s">
        <v>980</v>
      </c>
      <c r="E17444" s="82">
        <v>10</v>
      </c>
      <c r="F17444" t="s">
        <v>973</v>
      </c>
      <c r="G17444" s="83">
        <v>43719</v>
      </c>
      <c r="I17444">
        <v>2019</v>
      </c>
    </row>
    <row r="17445" spans="1:9" x14ac:dyDescent="0.25">
      <c r="A17445" t="s">
        <v>972</v>
      </c>
      <c r="B17445" t="s">
        <v>177</v>
      </c>
      <c r="C17445" s="76" t="s">
        <v>842</v>
      </c>
      <c r="D17445" t="s">
        <v>980</v>
      </c>
      <c r="E17445" s="82">
        <v>11.4</v>
      </c>
      <c r="F17445" t="s">
        <v>973</v>
      </c>
      <c r="G17445" s="83">
        <v>43822</v>
      </c>
      <c r="I17445">
        <v>2019</v>
      </c>
    </row>
    <row r="17446" spans="1:9" x14ac:dyDescent="0.25">
      <c r="A17446" t="s">
        <v>972</v>
      </c>
      <c r="B17446" t="s">
        <v>105</v>
      </c>
      <c r="C17446" s="76" t="s">
        <v>842</v>
      </c>
      <c r="D17446" t="s">
        <v>980</v>
      </c>
      <c r="E17446" s="82">
        <v>6</v>
      </c>
      <c r="F17446" t="s">
        <v>973</v>
      </c>
      <c r="G17446" s="83">
        <v>43733</v>
      </c>
      <c r="I17446">
        <v>2019</v>
      </c>
    </row>
    <row r="17447" spans="1:9" x14ac:dyDescent="0.25">
      <c r="A17447" t="s">
        <v>972</v>
      </c>
      <c r="B17447" t="s">
        <v>253</v>
      </c>
      <c r="C17447" s="76" t="s">
        <v>842</v>
      </c>
      <c r="D17447" t="s">
        <v>980</v>
      </c>
      <c r="E17447" s="82">
        <v>7.6</v>
      </c>
      <c r="F17447" t="s">
        <v>973</v>
      </c>
      <c r="G17447" s="83">
        <v>43745</v>
      </c>
      <c r="I17447">
        <v>2019</v>
      </c>
    </row>
    <row r="17448" spans="1:9" x14ac:dyDescent="0.25">
      <c r="A17448" t="s">
        <v>972</v>
      </c>
      <c r="B17448" t="s">
        <v>81</v>
      </c>
      <c r="C17448" s="76" t="s">
        <v>842</v>
      </c>
      <c r="D17448" t="s">
        <v>980</v>
      </c>
      <c r="E17448" s="82">
        <v>3</v>
      </c>
      <c r="F17448" t="s">
        <v>973</v>
      </c>
      <c r="G17448" s="83">
        <v>44013</v>
      </c>
      <c r="I17448">
        <v>2020</v>
      </c>
    </row>
    <row r="17449" spans="1:9" x14ac:dyDescent="0.25">
      <c r="A17449" t="s">
        <v>972</v>
      </c>
      <c r="B17449" t="s">
        <v>240</v>
      </c>
      <c r="C17449" s="76" t="s">
        <v>842</v>
      </c>
      <c r="D17449" t="s">
        <v>980</v>
      </c>
      <c r="E17449" s="82">
        <v>150</v>
      </c>
      <c r="F17449" t="s">
        <v>973</v>
      </c>
      <c r="G17449" s="83">
        <v>43816</v>
      </c>
      <c r="I17449">
        <v>2019</v>
      </c>
    </row>
    <row r="17450" spans="1:9" x14ac:dyDescent="0.25">
      <c r="A17450" t="s">
        <v>972</v>
      </c>
      <c r="B17450" t="s">
        <v>95</v>
      </c>
      <c r="C17450" s="76" t="s">
        <v>842</v>
      </c>
      <c r="D17450" t="s">
        <v>980</v>
      </c>
      <c r="E17450" s="82">
        <v>150</v>
      </c>
      <c r="F17450" t="s">
        <v>973</v>
      </c>
      <c r="G17450" s="83">
        <v>44062</v>
      </c>
      <c r="I17450">
        <v>2020</v>
      </c>
    </row>
    <row r="17451" spans="1:9" x14ac:dyDescent="0.25">
      <c r="A17451" t="s">
        <v>972</v>
      </c>
      <c r="B17451" t="s">
        <v>100</v>
      </c>
      <c r="C17451" s="76" t="s">
        <v>842</v>
      </c>
      <c r="D17451" t="s">
        <v>980</v>
      </c>
      <c r="E17451" s="82">
        <v>7.6</v>
      </c>
      <c r="F17451" t="s">
        <v>973</v>
      </c>
      <c r="G17451" s="83">
        <v>43754</v>
      </c>
      <c r="I17451">
        <v>2019</v>
      </c>
    </row>
    <row r="17452" spans="1:9" x14ac:dyDescent="0.25">
      <c r="A17452" t="s">
        <v>972</v>
      </c>
      <c r="B17452" t="s">
        <v>175</v>
      </c>
      <c r="C17452" s="76" t="s">
        <v>842</v>
      </c>
      <c r="D17452" t="s">
        <v>980</v>
      </c>
      <c r="E17452" s="82">
        <v>3.8</v>
      </c>
      <c r="F17452" t="s">
        <v>973</v>
      </c>
      <c r="G17452" s="83">
        <v>43713</v>
      </c>
      <c r="I17452">
        <v>2019</v>
      </c>
    </row>
    <row r="17453" spans="1:9" x14ac:dyDescent="0.25">
      <c r="A17453" t="s">
        <v>972</v>
      </c>
      <c r="B17453" t="s">
        <v>214</v>
      </c>
      <c r="C17453" s="76" t="s">
        <v>842</v>
      </c>
      <c r="D17453" t="s">
        <v>980</v>
      </c>
      <c r="E17453" s="82">
        <v>5</v>
      </c>
      <c r="F17453" t="s">
        <v>973</v>
      </c>
      <c r="G17453" s="83">
        <v>43741</v>
      </c>
      <c r="I17453">
        <v>2019</v>
      </c>
    </row>
    <row r="17454" spans="1:9" x14ac:dyDescent="0.25">
      <c r="A17454" t="s">
        <v>972</v>
      </c>
      <c r="B17454" t="s">
        <v>242</v>
      </c>
      <c r="C17454" s="76" t="s">
        <v>842</v>
      </c>
      <c r="D17454" t="s">
        <v>980</v>
      </c>
      <c r="E17454" s="82">
        <v>7.6</v>
      </c>
      <c r="F17454" t="s">
        <v>973</v>
      </c>
      <c r="G17454" s="83">
        <v>43740</v>
      </c>
      <c r="I17454">
        <v>2019</v>
      </c>
    </row>
    <row r="17455" spans="1:9" x14ac:dyDescent="0.25">
      <c r="A17455" t="s">
        <v>972</v>
      </c>
      <c r="B17455" t="s">
        <v>139</v>
      </c>
      <c r="C17455" s="76" t="s">
        <v>842</v>
      </c>
      <c r="D17455" t="s">
        <v>980</v>
      </c>
      <c r="E17455" s="82">
        <v>10</v>
      </c>
      <c r="F17455" t="s">
        <v>973</v>
      </c>
      <c r="G17455" s="83">
        <v>43795</v>
      </c>
      <c r="I17455">
        <v>2019</v>
      </c>
    </row>
    <row r="17456" spans="1:9" x14ac:dyDescent="0.25">
      <c r="A17456" t="s">
        <v>972</v>
      </c>
      <c r="B17456" t="s">
        <v>199</v>
      </c>
      <c r="C17456" s="76" t="s">
        <v>842</v>
      </c>
      <c r="D17456" t="s">
        <v>980</v>
      </c>
      <c r="E17456" s="82">
        <v>11.4</v>
      </c>
      <c r="F17456" t="s">
        <v>973</v>
      </c>
      <c r="G17456" s="83">
        <v>44165</v>
      </c>
      <c r="I17456">
        <v>2020</v>
      </c>
    </row>
    <row r="17457" spans="1:9" x14ac:dyDescent="0.25">
      <c r="A17457" t="s">
        <v>972</v>
      </c>
      <c r="B17457" t="s">
        <v>249</v>
      </c>
      <c r="C17457" s="76" t="s">
        <v>842</v>
      </c>
      <c r="D17457" t="s">
        <v>980</v>
      </c>
      <c r="E17457" s="82">
        <v>10</v>
      </c>
      <c r="F17457" t="s">
        <v>973</v>
      </c>
      <c r="G17457" s="83">
        <v>43714</v>
      </c>
      <c r="I17457">
        <v>2019</v>
      </c>
    </row>
    <row r="17458" spans="1:9" x14ac:dyDescent="0.25">
      <c r="A17458" t="s">
        <v>972</v>
      </c>
      <c r="B17458" t="s">
        <v>97</v>
      </c>
      <c r="C17458" s="76" t="s">
        <v>842</v>
      </c>
      <c r="D17458" t="s">
        <v>980</v>
      </c>
      <c r="E17458" s="82">
        <v>10</v>
      </c>
      <c r="F17458" t="s">
        <v>973</v>
      </c>
      <c r="G17458" s="83">
        <v>43868</v>
      </c>
      <c r="I17458">
        <v>2020</v>
      </c>
    </row>
    <row r="17459" spans="1:9" x14ac:dyDescent="0.25">
      <c r="A17459" t="s">
        <v>972</v>
      </c>
      <c r="B17459" t="s">
        <v>232</v>
      </c>
      <c r="C17459" s="76" t="s">
        <v>842</v>
      </c>
      <c r="D17459" t="s">
        <v>980</v>
      </c>
      <c r="E17459" s="82">
        <v>7.6</v>
      </c>
      <c r="F17459" t="s">
        <v>973</v>
      </c>
      <c r="G17459" s="83">
        <v>43700</v>
      </c>
      <c r="I17459">
        <v>2019</v>
      </c>
    </row>
    <row r="17460" spans="1:9" x14ac:dyDescent="0.25">
      <c r="A17460" t="s">
        <v>972</v>
      </c>
      <c r="B17460" t="s">
        <v>95</v>
      </c>
      <c r="C17460" s="76" t="s">
        <v>842</v>
      </c>
      <c r="D17460" t="s">
        <v>980</v>
      </c>
      <c r="E17460" s="82">
        <v>7.6</v>
      </c>
      <c r="F17460" t="s">
        <v>973</v>
      </c>
      <c r="G17460" s="83">
        <v>43754</v>
      </c>
      <c r="I17460">
        <v>2019</v>
      </c>
    </row>
    <row r="17461" spans="1:9" x14ac:dyDescent="0.25">
      <c r="A17461" t="s">
        <v>972</v>
      </c>
      <c r="B17461" t="s">
        <v>242</v>
      </c>
      <c r="C17461" s="76" t="s">
        <v>842</v>
      </c>
      <c r="D17461" t="s">
        <v>980</v>
      </c>
      <c r="E17461" s="82">
        <v>7.6</v>
      </c>
      <c r="F17461" t="s">
        <v>973</v>
      </c>
      <c r="G17461" s="83">
        <v>43740</v>
      </c>
      <c r="I17461">
        <v>2019</v>
      </c>
    </row>
    <row r="17462" spans="1:9" x14ac:dyDescent="0.25">
      <c r="A17462" t="s">
        <v>972</v>
      </c>
      <c r="B17462" t="s">
        <v>242</v>
      </c>
      <c r="C17462" s="76" t="s">
        <v>842</v>
      </c>
      <c r="D17462" t="s">
        <v>980</v>
      </c>
      <c r="E17462" s="82">
        <v>6</v>
      </c>
      <c r="F17462" t="s">
        <v>973</v>
      </c>
      <c r="G17462" s="83">
        <v>43719</v>
      </c>
      <c r="I17462">
        <v>2019</v>
      </c>
    </row>
    <row r="17463" spans="1:9" x14ac:dyDescent="0.25">
      <c r="A17463" t="s">
        <v>972</v>
      </c>
      <c r="B17463" t="s">
        <v>279</v>
      </c>
      <c r="C17463" s="76" t="s">
        <v>842</v>
      </c>
      <c r="D17463" t="s">
        <v>980</v>
      </c>
      <c r="E17463" s="82">
        <v>5</v>
      </c>
      <c r="F17463" t="s">
        <v>973</v>
      </c>
      <c r="G17463" s="83">
        <v>43719</v>
      </c>
      <c r="I17463">
        <v>2019</v>
      </c>
    </row>
    <row r="17464" spans="1:9" x14ac:dyDescent="0.25">
      <c r="A17464" t="s">
        <v>972</v>
      </c>
      <c r="B17464" t="s">
        <v>91</v>
      </c>
      <c r="C17464" s="76" t="s">
        <v>842</v>
      </c>
      <c r="D17464" t="s">
        <v>980</v>
      </c>
      <c r="E17464" s="82">
        <v>7.68</v>
      </c>
      <c r="F17464" t="s">
        <v>973</v>
      </c>
      <c r="G17464" s="83">
        <v>43761</v>
      </c>
      <c r="I17464">
        <v>2019</v>
      </c>
    </row>
    <row r="17465" spans="1:9" x14ac:dyDescent="0.25">
      <c r="A17465" t="s">
        <v>972</v>
      </c>
      <c r="B17465" t="s">
        <v>3</v>
      </c>
      <c r="C17465" s="76" t="s">
        <v>842</v>
      </c>
      <c r="D17465" t="s">
        <v>980</v>
      </c>
      <c r="E17465" s="82">
        <v>6</v>
      </c>
      <c r="F17465" t="s">
        <v>973</v>
      </c>
      <c r="G17465" s="83">
        <v>43769</v>
      </c>
      <c r="I17465">
        <v>2019</v>
      </c>
    </row>
    <row r="17466" spans="1:9" x14ac:dyDescent="0.25">
      <c r="A17466" t="s">
        <v>972</v>
      </c>
      <c r="B17466" t="s">
        <v>248</v>
      </c>
      <c r="C17466" s="76" t="s">
        <v>842</v>
      </c>
      <c r="D17466" t="s">
        <v>980</v>
      </c>
      <c r="E17466" s="82">
        <v>15</v>
      </c>
      <c r="F17466" t="s">
        <v>973</v>
      </c>
      <c r="G17466" s="83">
        <v>44106</v>
      </c>
      <c r="I17466">
        <v>2020</v>
      </c>
    </row>
    <row r="17467" spans="1:9" x14ac:dyDescent="0.25">
      <c r="A17467" t="s">
        <v>972</v>
      </c>
      <c r="B17467" t="s">
        <v>72</v>
      </c>
      <c r="C17467" s="76" t="s">
        <v>842</v>
      </c>
      <c r="D17467" t="s">
        <v>980</v>
      </c>
      <c r="E17467" s="82">
        <v>10</v>
      </c>
      <c r="F17467" t="s">
        <v>973</v>
      </c>
      <c r="G17467" s="83">
        <v>43840</v>
      </c>
      <c r="I17467">
        <v>2020</v>
      </c>
    </row>
    <row r="17468" spans="1:9" x14ac:dyDescent="0.25">
      <c r="A17468" t="s">
        <v>972</v>
      </c>
      <c r="B17468" t="s">
        <v>247</v>
      </c>
      <c r="C17468" s="76" t="s">
        <v>842</v>
      </c>
      <c r="D17468" t="s">
        <v>980</v>
      </c>
      <c r="E17468" s="82">
        <v>10</v>
      </c>
      <c r="F17468" t="s">
        <v>973</v>
      </c>
      <c r="G17468" s="83">
        <v>43760</v>
      </c>
      <c r="I17468">
        <v>2019</v>
      </c>
    </row>
    <row r="17469" spans="1:9" x14ac:dyDescent="0.25">
      <c r="A17469" t="s">
        <v>972</v>
      </c>
      <c r="B17469" t="s">
        <v>171</v>
      </c>
      <c r="C17469" s="76" t="s">
        <v>842</v>
      </c>
      <c r="D17469" t="s">
        <v>980</v>
      </c>
      <c r="E17469" s="82">
        <v>5.9</v>
      </c>
      <c r="F17469" t="s">
        <v>973</v>
      </c>
      <c r="G17469" s="83">
        <v>43769</v>
      </c>
      <c r="I17469">
        <v>2019</v>
      </c>
    </row>
    <row r="17470" spans="1:9" x14ac:dyDescent="0.25">
      <c r="A17470" t="s">
        <v>972</v>
      </c>
      <c r="B17470" t="s">
        <v>239</v>
      </c>
      <c r="C17470" s="76" t="s">
        <v>842</v>
      </c>
      <c r="D17470" t="s">
        <v>980</v>
      </c>
      <c r="E17470" s="82">
        <v>7.76</v>
      </c>
      <c r="F17470" t="s">
        <v>973</v>
      </c>
      <c r="G17470" s="83">
        <v>43725</v>
      </c>
      <c r="I17470">
        <v>2019</v>
      </c>
    </row>
    <row r="17471" spans="1:9" x14ac:dyDescent="0.25">
      <c r="A17471" t="s">
        <v>972</v>
      </c>
      <c r="B17471" t="s">
        <v>121</v>
      </c>
      <c r="C17471" s="76" t="s">
        <v>842</v>
      </c>
      <c r="D17471" t="s">
        <v>980</v>
      </c>
      <c r="E17471" s="82">
        <v>7.6</v>
      </c>
      <c r="F17471" t="s">
        <v>973</v>
      </c>
      <c r="G17471" s="83">
        <v>43756</v>
      </c>
      <c r="I17471">
        <v>2019</v>
      </c>
    </row>
    <row r="17472" spans="1:9" x14ac:dyDescent="0.25">
      <c r="A17472" t="s">
        <v>972</v>
      </c>
      <c r="B17472" t="s">
        <v>116</v>
      </c>
      <c r="C17472" s="76" t="s">
        <v>842</v>
      </c>
      <c r="D17472" t="s">
        <v>980</v>
      </c>
      <c r="E17472" s="82">
        <v>5.51</v>
      </c>
      <c r="F17472" t="s">
        <v>973</v>
      </c>
      <c r="G17472" s="83">
        <v>43754</v>
      </c>
      <c r="I17472">
        <v>2019</v>
      </c>
    </row>
    <row r="17473" spans="1:9" x14ac:dyDescent="0.25">
      <c r="A17473" t="s">
        <v>972</v>
      </c>
      <c r="B17473" t="s">
        <v>178</v>
      </c>
      <c r="C17473" s="76" t="s">
        <v>842</v>
      </c>
      <c r="D17473" t="s">
        <v>980</v>
      </c>
      <c r="E17473" s="82">
        <v>7.6</v>
      </c>
      <c r="F17473" t="s">
        <v>973</v>
      </c>
      <c r="G17473" s="83">
        <v>43861</v>
      </c>
      <c r="I17473">
        <v>2020</v>
      </c>
    </row>
    <row r="17474" spans="1:9" x14ac:dyDescent="0.25">
      <c r="A17474" t="s">
        <v>972</v>
      </c>
      <c r="B17474" t="s">
        <v>171</v>
      </c>
      <c r="C17474" s="76" t="s">
        <v>842</v>
      </c>
      <c r="D17474" t="s">
        <v>980</v>
      </c>
      <c r="E17474" s="82">
        <v>7</v>
      </c>
      <c r="F17474" t="s">
        <v>973</v>
      </c>
      <c r="G17474" s="83">
        <v>43830</v>
      </c>
      <c r="I17474">
        <v>2019</v>
      </c>
    </row>
    <row r="17475" spans="1:9" x14ac:dyDescent="0.25">
      <c r="A17475" t="s">
        <v>972</v>
      </c>
      <c r="B17475" t="s">
        <v>118</v>
      </c>
      <c r="C17475" s="76" t="s">
        <v>842</v>
      </c>
      <c r="D17475" t="s">
        <v>980</v>
      </c>
      <c r="E17475" s="82">
        <v>5</v>
      </c>
      <c r="F17475" t="s">
        <v>973</v>
      </c>
      <c r="G17475" s="83">
        <v>43789</v>
      </c>
      <c r="I17475">
        <v>2019</v>
      </c>
    </row>
    <row r="17476" spans="1:9" x14ac:dyDescent="0.25">
      <c r="A17476" t="s">
        <v>972</v>
      </c>
      <c r="B17476" t="s">
        <v>112</v>
      </c>
      <c r="C17476" s="76" t="s">
        <v>842</v>
      </c>
      <c r="D17476" t="s">
        <v>980</v>
      </c>
      <c r="E17476" s="82">
        <v>7.6</v>
      </c>
      <c r="F17476" t="s">
        <v>973</v>
      </c>
      <c r="G17476" s="83">
        <v>43719</v>
      </c>
      <c r="I17476">
        <v>2019</v>
      </c>
    </row>
    <row r="17477" spans="1:9" x14ac:dyDescent="0.25">
      <c r="A17477" t="s">
        <v>972</v>
      </c>
      <c r="B17477" t="s">
        <v>71</v>
      </c>
      <c r="C17477" s="76" t="s">
        <v>842</v>
      </c>
      <c r="D17477" t="s">
        <v>980</v>
      </c>
      <c r="E17477" s="82">
        <v>5</v>
      </c>
      <c r="F17477" t="s">
        <v>973</v>
      </c>
      <c r="G17477" s="83">
        <v>43728</v>
      </c>
      <c r="I17477">
        <v>2019</v>
      </c>
    </row>
    <row r="17478" spans="1:9" x14ac:dyDescent="0.25">
      <c r="A17478" t="s">
        <v>972</v>
      </c>
      <c r="B17478" t="s">
        <v>150</v>
      </c>
      <c r="C17478" s="76" t="s">
        <v>842</v>
      </c>
      <c r="D17478" t="s">
        <v>980</v>
      </c>
      <c r="E17478" s="82">
        <v>5</v>
      </c>
      <c r="F17478" t="s">
        <v>973</v>
      </c>
      <c r="G17478" s="83">
        <v>43732</v>
      </c>
      <c r="I17478">
        <v>2019</v>
      </c>
    </row>
    <row r="17479" spans="1:9" x14ac:dyDescent="0.25">
      <c r="A17479" t="s">
        <v>972</v>
      </c>
      <c r="B17479" t="s">
        <v>118</v>
      </c>
      <c r="C17479" s="76" t="s">
        <v>842</v>
      </c>
      <c r="D17479" t="s">
        <v>980</v>
      </c>
      <c r="E17479" s="82">
        <v>12</v>
      </c>
      <c r="F17479" t="s">
        <v>973</v>
      </c>
      <c r="G17479" s="83">
        <v>43754</v>
      </c>
      <c r="I17479">
        <v>2019</v>
      </c>
    </row>
    <row r="17480" spans="1:9" x14ac:dyDescent="0.25">
      <c r="A17480" t="s">
        <v>972</v>
      </c>
      <c r="B17480" t="s">
        <v>240</v>
      </c>
      <c r="C17480" s="76" t="s">
        <v>842</v>
      </c>
      <c r="D17480" t="s">
        <v>980</v>
      </c>
      <c r="E17480" s="82">
        <v>5</v>
      </c>
      <c r="F17480" t="s">
        <v>973</v>
      </c>
      <c r="G17480" s="83">
        <v>43732</v>
      </c>
      <c r="I17480">
        <v>2019</v>
      </c>
    </row>
    <row r="17481" spans="1:9" x14ac:dyDescent="0.25">
      <c r="A17481" t="s">
        <v>972</v>
      </c>
      <c r="B17481" t="s">
        <v>133</v>
      </c>
      <c r="C17481" s="76" t="s">
        <v>842</v>
      </c>
      <c r="D17481" t="s">
        <v>980</v>
      </c>
      <c r="E17481" s="82">
        <v>11.4</v>
      </c>
      <c r="F17481" t="s">
        <v>973</v>
      </c>
      <c r="G17481" s="83">
        <v>43752</v>
      </c>
      <c r="I17481">
        <v>2019</v>
      </c>
    </row>
    <row r="17482" spans="1:9" x14ac:dyDescent="0.25">
      <c r="A17482" t="s">
        <v>972</v>
      </c>
      <c r="B17482" t="s">
        <v>122</v>
      </c>
      <c r="C17482" s="76" t="s">
        <v>842</v>
      </c>
      <c r="D17482" t="s">
        <v>980</v>
      </c>
      <c r="E17482" s="82">
        <v>11.4</v>
      </c>
      <c r="F17482" t="s">
        <v>973</v>
      </c>
      <c r="G17482" s="83">
        <v>43787</v>
      </c>
      <c r="I17482">
        <v>2019</v>
      </c>
    </row>
    <row r="17483" spans="1:9" x14ac:dyDescent="0.25">
      <c r="A17483" t="s">
        <v>972</v>
      </c>
      <c r="B17483" t="s">
        <v>203</v>
      </c>
      <c r="C17483" s="76" t="s">
        <v>842</v>
      </c>
      <c r="D17483" t="s">
        <v>980</v>
      </c>
      <c r="E17483" s="82">
        <v>9.2799999999999994</v>
      </c>
      <c r="F17483" t="s">
        <v>973</v>
      </c>
      <c r="G17483" s="83">
        <v>43986</v>
      </c>
      <c r="I17483">
        <v>2020</v>
      </c>
    </row>
    <row r="17484" spans="1:9" x14ac:dyDescent="0.25">
      <c r="A17484" t="s">
        <v>972</v>
      </c>
      <c r="B17484" t="s">
        <v>120</v>
      </c>
      <c r="C17484" s="76" t="s">
        <v>842</v>
      </c>
      <c r="D17484" t="s">
        <v>980</v>
      </c>
      <c r="E17484" s="82">
        <v>5</v>
      </c>
      <c r="F17484" t="s">
        <v>973</v>
      </c>
      <c r="G17484" s="83">
        <v>43768</v>
      </c>
      <c r="I17484">
        <v>2019</v>
      </c>
    </row>
    <row r="17485" spans="1:9" x14ac:dyDescent="0.25">
      <c r="A17485" t="s">
        <v>972</v>
      </c>
      <c r="B17485" t="s">
        <v>179</v>
      </c>
      <c r="C17485" s="76" t="s">
        <v>842</v>
      </c>
      <c r="D17485" t="s">
        <v>980</v>
      </c>
      <c r="E17485" s="82">
        <v>11.6</v>
      </c>
      <c r="F17485" t="s">
        <v>973</v>
      </c>
      <c r="G17485" s="83">
        <v>43747</v>
      </c>
      <c r="I17485">
        <v>2019</v>
      </c>
    </row>
    <row r="17486" spans="1:9" x14ac:dyDescent="0.25">
      <c r="A17486" t="s">
        <v>972</v>
      </c>
      <c r="B17486" t="s">
        <v>279</v>
      </c>
      <c r="C17486" s="76" t="s">
        <v>842</v>
      </c>
      <c r="D17486" t="s">
        <v>980</v>
      </c>
      <c r="E17486" s="82">
        <v>14.4</v>
      </c>
      <c r="F17486" t="s">
        <v>973</v>
      </c>
      <c r="G17486" s="83">
        <v>43769</v>
      </c>
      <c r="I17486">
        <v>2019</v>
      </c>
    </row>
    <row r="17487" spans="1:9" x14ac:dyDescent="0.25">
      <c r="A17487" t="s">
        <v>972</v>
      </c>
      <c r="B17487" t="s">
        <v>200</v>
      </c>
      <c r="C17487" s="76" t="s">
        <v>842</v>
      </c>
      <c r="D17487" t="s">
        <v>980</v>
      </c>
      <c r="E17487" s="82">
        <v>15.04</v>
      </c>
      <c r="F17487" t="s">
        <v>973</v>
      </c>
      <c r="G17487" s="83">
        <v>43746</v>
      </c>
      <c r="I17487">
        <v>2019</v>
      </c>
    </row>
    <row r="17488" spans="1:9" x14ac:dyDescent="0.25">
      <c r="A17488" t="s">
        <v>972</v>
      </c>
      <c r="B17488" t="s">
        <v>91</v>
      </c>
      <c r="C17488" s="76" t="s">
        <v>842</v>
      </c>
      <c r="D17488" t="s">
        <v>980</v>
      </c>
      <c r="E17488" s="82">
        <v>9.32</v>
      </c>
      <c r="F17488" t="s">
        <v>973</v>
      </c>
      <c r="G17488" s="83">
        <v>43756</v>
      </c>
      <c r="I17488">
        <v>2019</v>
      </c>
    </row>
    <row r="17489" spans="1:9" x14ac:dyDescent="0.25">
      <c r="A17489" t="s">
        <v>972</v>
      </c>
      <c r="B17489" t="s">
        <v>200</v>
      </c>
      <c r="C17489" s="76" t="s">
        <v>842</v>
      </c>
      <c r="D17489" t="s">
        <v>980</v>
      </c>
      <c r="E17489" s="82">
        <v>10.24</v>
      </c>
      <c r="F17489" t="s">
        <v>973</v>
      </c>
      <c r="G17489" s="83">
        <v>43809</v>
      </c>
      <c r="I17489">
        <v>2019</v>
      </c>
    </row>
    <row r="17490" spans="1:9" x14ac:dyDescent="0.25">
      <c r="A17490" t="s">
        <v>972</v>
      </c>
      <c r="B17490" t="s">
        <v>243</v>
      </c>
      <c r="C17490" s="76" t="s">
        <v>842</v>
      </c>
      <c r="D17490" t="s">
        <v>980</v>
      </c>
      <c r="E17490" s="82">
        <v>3.8</v>
      </c>
      <c r="F17490" t="s">
        <v>973</v>
      </c>
      <c r="G17490" s="83">
        <v>43720</v>
      </c>
      <c r="I17490">
        <v>2019</v>
      </c>
    </row>
    <row r="17491" spans="1:9" x14ac:dyDescent="0.25">
      <c r="A17491" t="s">
        <v>972</v>
      </c>
      <c r="B17491" t="s">
        <v>133</v>
      </c>
      <c r="C17491" s="76" t="s">
        <v>842</v>
      </c>
      <c r="D17491" t="s">
        <v>980</v>
      </c>
      <c r="E17491" s="82">
        <v>10.6</v>
      </c>
      <c r="F17491" t="s">
        <v>973</v>
      </c>
      <c r="G17491" s="83">
        <v>43826</v>
      </c>
      <c r="I17491">
        <v>2019</v>
      </c>
    </row>
    <row r="17492" spans="1:9" x14ac:dyDescent="0.25">
      <c r="A17492" t="s">
        <v>972</v>
      </c>
      <c r="B17492" t="s">
        <v>136</v>
      </c>
      <c r="C17492" s="76" t="s">
        <v>842</v>
      </c>
      <c r="D17492" t="s">
        <v>980</v>
      </c>
      <c r="E17492" s="82">
        <v>10</v>
      </c>
      <c r="F17492" t="s">
        <v>973</v>
      </c>
      <c r="G17492" s="83">
        <v>43752</v>
      </c>
      <c r="I17492">
        <v>2019</v>
      </c>
    </row>
    <row r="17493" spans="1:9" x14ac:dyDescent="0.25">
      <c r="A17493" t="s">
        <v>972</v>
      </c>
      <c r="B17493" t="s">
        <v>241</v>
      </c>
      <c r="C17493" s="76" t="s">
        <v>842</v>
      </c>
      <c r="D17493" t="s">
        <v>980</v>
      </c>
      <c r="E17493" s="82">
        <v>7.6</v>
      </c>
      <c r="F17493" t="s">
        <v>973</v>
      </c>
      <c r="G17493" s="83">
        <v>43740</v>
      </c>
      <c r="I17493">
        <v>2019</v>
      </c>
    </row>
    <row r="17494" spans="1:9" x14ac:dyDescent="0.25">
      <c r="A17494" t="s">
        <v>972</v>
      </c>
      <c r="B17494" t="s">
        <v>116</v>
      </c>
      <c r="C17494" s="76" t="s">
        <v>842</v>
      </c>
      <c r="D17494" t="s">
        <v>980</v>
      </c>
      <c r="E17494" s="82">
        <v>7.6</v>
      </c>
      <c r="F17494" t="s">
        <v>973</v>
      </c>
      <c r="G17494" s="83">
        <v>43774</v>
      </c>
      <c r="I17494">
        <v>2019</v>
      </c>
    </row>
    <row r="17495" spans="1:9" x14ac:dyDescent="0.25">
      <c r="A17495" t="s">
        <v>972</v>
      </c>
      <c r="B17495" t="s">
        <v>104</v>
      </c>
      <c r="C17495" s="76" t="s">
        <v>842</v>
      </c>
      <c r="D17495" t="s">
        <v>980</v>
      </c>
      <c r="E17495" s="82">
        <v>5</v>
      </c>
      <c r="F17495" t="s">
        <v>973</v>
      </c>
      <c r="G17495" s="83">
        <v>43719</v>
      </c>
      <c r="I17495">
        <v>2019</v>
      </c>
    </row>
    <row r="17496" spans="1:9" x14ac:dyDescent="0.25">
      <c r="A17496" t="s">
        <v>972</v>
      </c>
      <c r="B17496" t="s">
        <v>136</v>
      </c>
      <c r="C17496" s="76" t="s">
        <v>842</v>
      </c>
      <c r="D17496" t="s">
        <v>980</v>
      </c>
      <c r="E17496" s="82">
        <v>9.8000000000000007</v>
      </c>
      <c r="F17496" t="s">
        <v>973</v>
      </c>
      <c r="G17496" s="83">
        <v>43810</v>
      </c>
      <c r="I17496">
        <v>2019</v>
      </c>
    </row>
    <row r="17497" spans="1:9" x14ac:dyDescent="0.25">
      <c r="A17497" t="s">
        <v>972</v>
      </c>
      <c r="B17497" t="s">
        <v>253</v>
      </c>
      <c r="C17497" s="76" t="s">
        <v>842</v>
      </c>
      <c r="D17497" t="s">
        <v>980</v>
      </c>
      <c r="E17497" s="82">
        <v>3.8</v>
      </c>
      <c r="F17497" t="s">
        <v>973</v>
      </c>
      <c r="G17497" s="83">
        <v>43698</v>
      </c>
      <c r="I17497">
        <v>2019</v>
      </c>
    </row>
    <row r="17498" spans="1:9" x14ac:dyDescent="0.25">
      <c r="A17498" t="s">
        <v>972</v>
      </c>
      <c r="B17498" t="s">
        <v>97</v>
      </c>
      <c r="C17498" s="76" t="s">
        <v>842</v>
      </c>
      <c r="D17498" t="s">
        <v>980</v>
      </c>
      <c r="E17498" s="82">
        <v>5</v>
      </c>
      <c r="F17498" t="s">
        <v>973</v>
      </c>
      <c r="G17498" s="83">
        <v>44791</v>
      </c>
      <c r="I17498">
        <v>2022</v>
      </c>
    </row>
    <row r="17499" spans="1:9" x14ac:dyDescent="0.25">
      <c r="A17499" t="s">
        <v>972</v>
      </c>
      <c r="B17499" t="s">
        <v>240</v>
      </c>
      <c r="C17499" s="76" t="s">
        <v>842</v>
      </c>
      <c r="D17499" t="s">
        <v>980</v>
      </c>
      <c r="E17499" s="82">
        <v>3.8</v>
      </c>
      <c r="F17499" t="s">
        <v>973</v>
      </c>
      <c r="G17499" s="83">
        <v>43704</v>
      </c>
      <c r="I17499">
        <v>2019</v>
      </c>
    </row>
    <row r="17500" spans="1:9" x14ac:dyDescent="0.25">
      <c r="A17500" t="s">
        <v>972</v>
      </c>
      <c r="B17500" t="s">
        <v>66</v>
      </c>
      <c r="C17500" s="76" t="s">
        <v>842</v>
      </c>
      <c r="D17500" t="s">
        <v>980</v>
      </c>
      <c r="E17500" s="82">
        <v>7.6</v>
      </c>
      <c r="F17500" t="s">
        <v>973</v>
      </c>
      <c r="G17500" s="83">
        <v>43746</v>
      </c>
      <c r="I17500">
        <v>2019</v>
      </c>
    </row>
    <row r="17501" spans="1:9" x14ac:dyDescent="0.25">
      <c r="A17501" t="s">
        <v>972</v>
      </c>
      <c r="B17501" t="s">
        <v>78</v>
      </c>
      <c r="C17501" s="76" t="s">
        <v>842</v>
      </c>
      <c r="D17501" t="s">
        <v>980</v>
      </c>
      <c r="E17501" s="82">
        <v>7.6</v>
      </c>
      <c r="F17501" t="s">
        <v>973</v>
      </c>
      <c r="G17501" s="83">
        <v>43735</v>
      </c>
      <c r="I17501">
        <v>2019</v>
      </c>
    </row>
    <row r="17502" spans="1:9" x14ac:dyDescent="0.25">
      <c r="A17502" t="s">
        <v>972</v>
      </c>
      <c r="B17502" t="s">
        <v>122</v>
      </c>
      <c r="C17502" s="76" t="s">
        <v>842</v>
      </c>
      <c r="D17502" t="s">
        <v>980</v>
      </c>
      <c r="E17502" s="82">
        <v>3.8</v>
      </c>
      <c r="F17502" t="s">
        <v>973</v>
      </c>
      <c r="G17502" s="83">
        <v>43711</v>
      </c>
      <c r="I17502">
        <v>2019</v>
      </c>
    </row>
    <row r="17503" spans="1:9" x14ac:dyDescent="0.25">
      <c r="A17503" t="s">
        <v>972</v>
      </c>
      <c r="B17503" t="s">
        <v>125</v>
      </c>
      <c r="C17503" s="76" t="s">
        <v>842</v>
      </c>
      <c r="D17503" t="s">
        <v>980</v>
      </c>
      <c r="E17503" s="82">
        <v>15.2</v>
      </c>
      <c r="F17503" t="s">
        <v>973</v>
      </c>
      <c r="G17503" s="83">
        <v>43724</v>
      </c>
      <c r="I17503">
        <v>2019</v>
      </c>
    </row>
    <row r="17504" spans="1:9" x14ac:dyDescent="0.25">
      <c r="A17504" t="s">
        <v>972</v>
      </c>
      <c r="B17504" t="s">
        <v>253</v>
      </c>
      <c r="C17504" s="76" t="s">
        <v>842</v>
      </c>
      <c r="D17504" t="s">
        <v>980</v>
      </c>
      <c r="E17504" s="82">
        <v>6</v>
      </c>
      <c r="F17504" t="s">
        <v>973</v>
      </c>
      <c r="G17504" s="83">
        <v>43714</v>
      </c>
      <c r="I17504">
        <v>2019</v>
      </c>
    </row>
    <row r="17505" spans="1:9" x14ac:dyDescent="0.25">
      <c r="A17505" t="s">
        <v>972</v>
      </c>
      <c r="B17505" t="s">
        <v>95</v>
      </c>
      <c r="C17505" s="76" t="s">
        <v>842</v>
      </c>
      <c r="D17505" t="s">
        <v>980</v>
      </c>
      <c r="E17505" s="82">
        <v>5.44</v>
      </c>
      <c r="F17505" t="s">
        <v>973</v>
      </c>
      <c r="G17505" s="83">
        <v>43747</v>
      </c>
      <c r="I17505">
        <v>2019</v>
      </c>
    </row>
    <row r="17506" spans="1:9" x14ac:dyDescent="0.25">
      <c r="A17506" t="s">
        <v>972</v>
      </c>
      <c r="B17506" t="s">
        <v>81</v>
      </c>
      <c r="C17506" s="76" t="s">
        <v>842</v>
      </c>
      <c r="D17506" t="s">
        <v>980</v>
      </c>
      <c r="E17506" s="82">
        <v>24.96</v>
      </c>
      <c r="F17506" t="s">
        <v>973</v>
      </c>
      <c r="G17506" s="83">
        <v>43754</v>
      </c>
      <c r="I17506">
        <v>2019</v>
      </c>
    </row>
    <row r="17507" spans="1:9" x14ac:dyDescent="0.25">
      <c r="A17507" t="s">
        <v>972</v>
      </c>
      <c r="B17507" t="s">
        <v>118</v>
      </c>
      <c r="C17507" s="76" t="s">
        <v>842</v>
      </c>
      <c r="D17507" t="s">
        <v>980</v>
      </c>
      <c r="E17507" s="82">
        <v>12</v>
      </c>
      <c r="F17507" t="s">
        <v>973</v>
      </c>
      <c r="G17507" s="83">
        <v>43810</v>
      </c>
      <c r="I17507">
        <v>2019</v>
      </c>
    </row>
    <row r="17508" spans="1:9" x14ac:dyDescent="0.25">
      <c r="A17508" t="s">
        <v>972</v>
      </c>
      <c r="B17508" t="s">
        <v>239</v>
      </c>
      <c r="C17508" s="76" t="s">
        <v>842</v>
      </c>
      <c r="D17508" t="s">
        <v>980</v>
      </c>
      <c r="E17508" s="82">
        <v>9.2799999999999994</v>
      </c>
      <c r="F17508" t="s">
        <v>973</v>
      </c>
      <c r="G17508" s="83">
        <v>43740</v>
      </c>
      <c r="I17508">
        <v>2019</v>
      </c>
    </row>
    <row r="17509" spans="1:9" x14ac:dyDescent="0.25">
      <c r="A17509" t="s">
        <v>972</v>
      </c>
      <c r="B17509" t="s">
        <v>97</v>
      </c>
      <c r="C17509" s="76" t="s">
        <v>842</v>
      </c>
      <c r="D17509" t="s">
        <v>980</v>
      </c>
      <c r="E17509" s="82">
        <v>9.92</v>
      </c>
      <c r="F17509" t="s">
        <v>973</v>
      </c>
      <c r="G17509" s="83">
        <v>43731</v>
      </c>
      <c r="I17509">
        <v>2019</v>
      </c>
    </row>
    <row r="17510" spans="1:9" x14ac:dyDescent="0.25">
      <c r="A17510" t="s">
        <v>972</v>
      </c>
      <c r="B17510" t="s">
        <v>11</v>
      </c>
      <c r="C17510" s="76" t="s">
        <v>842</v>
      </c>
      <c r="D17510" t="s">
        <v>980</v>
      </c>
      <c r="E17510" s="82">
        <v>7.6</v>
      </c>
      <c r="F17510" t="s">
        <v>973</v>
      </c>
      <c r="G17510" s="83">
        <v>43777</v>
      </c>
      <c r="I17510">
        <v>2019</v>
      </c>
    </row>
    <row r="17511" spans="1:9" x14ac:dyDescent="0.25">
      <c r="A17511" t="s">
        <v>972</v>
      </c>
      <c r="B17511" t="s">
        <v>246</v>
      </c>
      <c r="C17511" s="76" t="s">
        <v>842</v>
      </c>
      <c r="D17511" t="s">
        <v>980</v>
      </c>
      <c r="E17511" s="82">
        <v>5.61</v>
      </c>
      <c r="F17511" t="s">
        <v>973</v>
      </c>
      <c r="G17511" s="83">
        <v>43784</v>
      </c>
      <c r="I17511">
        <v>2019</v>
      </c>
    </row>
    <row r="17512" spans="1:9" x14ac:dyDescent="0.25">
      <c r="A17512" t="s">
        <v>972</v>
      </c>
      <c r="B17512" t="s">
        <v>127</v>
      </c>
      <c r="C17512" s="76" t="s">
        <v>842</v>
      </c>
      <c r="D17512" t="s">
        <v>980</v>
      </c>
      <c r="E17512" s="82">
        <v>5</v>
      </c>
      <c r="F17512" t="s">
        <v>973</v>
      </c>
      <c r="G17512" s="83">
        <v>43784</v>
      </c>
      <c r="I17512">
        <v>2019</v>
      </c>
    </row>
    <row r="17513" spans="1:9" x14ac:dyDescent="0.25">
      <c r="A17513" t="s">
        <v>972</v>
      </c>
      <c r="B17513" t="s">
        <v>248</v>
      </c>
      <c r="C17513" s="76" t="s">
        <v>842</v>
      </c>
      <c r="D17513" t="s">
        <v>980</v>
      </c>
      <c r="E17513" s="82">
        <v>11.4</v>
      </c>
      <c r="F17513" t="s">
        <v>973</v>
      </c>
      <c r="G17513" s="83">
        <v>43756</v>
      </c>
      <c r="I17513">
        <v>2019</v>
      </c>
    </row>
    <row r="17514" spans="1:9" x14ac:dyDescent="0.25">
      <c r="A17514" t="s">
        <v>972</v>
      </c>
      <c r="B17514" t="s">
        <v>11</v>
      </c>
      <c r="C17514" s="76" t="s">
        <v>842</v>
      </c>
      <c r="D17514" t="s">
        <v>980</v>
      </c>
      <c r="E17514" s="82">
        <v>6.2</v>
      </c>
      <c r="F17514" t="s">
        <v>973</v>
      </c>
      <c r="G17514" s="83">
        <v>43775</v>
      </c>
      <c r="I17514">
        <v>2019</v>
      </c>
    </row>
    <row r="17515" spans="1:9" x14ac:dyDescent="0.25">
      <c r="A17515" t="s">
        <v>972</v>
      </c>
      <c r="B17515" t="s">
        <v>141</v>
      </c>
      <c r="C17515" s="76" t="s">
        <v>842</v>
      </c>
      <c r="D17515" t="s">
        <v>980</v>
      </c>
      <c r="E17515" s="82">
        <v>10.44</v>
      </c>
      <c r="F17515" t="s">
        <v>973</v>
      </c>
      <c r="G17515" s="83">
        <v>43754</v>
      </c>
      <c r="I17515">
        <v>2019</v>
      </c>
    </row>
    <row r="17516" spans="1:9" x14ac:dyDescent="0.25">
      <c r="A17516" t="s">
        <v>972</v>
      </c>
      <c r="B17516" t="s">
        <v>138</v>
      </c>
      <c r="C17516" s="76" t="s">
        <v>842</v>
      </c>
      <c r="D17516" t="s">
        <v>980</v>
      </c>
      <c r="E17516" s="82">
        <v>12</v>
      </c>
      <c r="F17516" t="s">
        <v>973</v>
      </c>
      <c r="G17516" s="83">
        <v>43753</v>
      </c>
      <c r="I17516">
        <v>2019</v>
      </c>
    </row>
    <row r="17517" spans="1:9" x14ac:dyDescent="0.25">
      <c r="A17517" t="s">
        <v>972</v>
      </c>
      <c r="B17517" t="s">
        <v>246</v>
      </c>
      <c r="C17517" s="76" t="s">
        <v>842</v>
      </c>
      <c r="D17517" t="s">
        <v>980</v>
      </c>
      <c r="E17517" s="82">
        <v>5</v>
      </c>
      <c r="F17517" t="s">
        <v>973</v>
      </c>
      <c r="G17517" s="83">
        <v>43776</v>
      </c>
      <c r="I17517">
        <v>2019</v>
      </c>
    </row>
    <row r="17518" spans="1:9" x14ac:dyDescent="0.25">
      <c r="A17518" t="s">
        <v>972</v>
      </c>
      <c r="B17518" t="s">
        <v>116</v>
      </c>
      <c r="C17518" s="76" t="s">
        <v>842</v>
      </c>
      <c r="D17518" t="s">
        <v>980</v>
      </c>
      <c r="E17518" s="82">
        <v>6</v>
      </c>
      <c r="F17518" t="s">
        <v>973</v>
      </c>
      <c r="G17518" s="83">
        <v>43826</v>
      </c>
      <c r="I17518">
        <v>2019</v>
      </c>
    </row>
    <row r="17519" spans="1:9" x14ac:dyDescent="0.25">
      <c r="A17519" t="s">
        <v>972</v>
      </c>
      <c r="B17519" t="s">
        <v>155</v>
      </c>
      <c r="C17519" s="76" t="s">
        <v>842</v>
      </c>
      <c r="D17519" t="s">
        <v>980</v>
      </c>
      <c r="E17519" s="82">
        <v>10</v>
      </c>
      <c r="F17519" t="s">
        <v>973</v>
      </c>
      <c r="G17519" s="83">
        <v>43965</v>
      </c>
      <c r="I17519">
        <v>2020</v>
      </c>
    </row>
    <row r="17520" spans="1:9" x14ac:dyDescent="0.25">
      <c r="A17520" t="s">
        <v>972</v>
      </c>
      <c r="B17520" t="s">
        <v>226</v>
      </c>
      <c r="C17520" s="76" t="s">
        <v>842</v>
      </c>
      <c r="D17520" t="s">
        <v>980</v>
      </c>
      <c r="E17520" s="82">
        <v>7.76</v>
      </c>
      <c r="F17520" t="s">
        <v>973</v>
      </c>
      <c r="G17520" s="83">
        <v>43731</v>
      </c>
      <c r="I17520">
        <v>2019</v>
      </c>
    </row>
    <row r="17521" spans="1:9" x14ac:dyDescent="0.25">
      <c r="A17521" t="s">
        <v>972</v>
      </c>
      <c r="B17521" t="s">
        <v>208</v>
      </c>
      <c r="C17521" s="76" t="s">
        <v>842</v>
      </c>
      <c r="D17521" t="s">
        <v>980</v>
      </c>
      <c r="E17521" s="82">
        <v>7.6</v>
      </c>
      <c r="F17521" t="s">
        <v>973</v>
      </c>
      <c r="G17521" s="83">
        <v>44903</v>
      </c>
      <c r="I17521">
        <v>2022</v>
      </c>
    </row>
    <row r="17522" spans="1:9" x14ac:dyDescent="0.25">
      <c r="A17522" t="s">
        <v>972</v>
      </c>
      <c r="B17522" t="s">
        <v>171</v>
      </c>
      <c r="C17522" s="76" t="s">
        <v>842</v>
      </c>
      <c r="D17522" t="s">
        <v>980</v>
      </c>
      <c r="E17522" s="82">
        <v>43.2</v>
      </c>
      <c r="F17522" t="s">
        <v>973</v>
      </c>
      <c r="G17522" s="83">
        <v>43833</v>
      </c>
      <c r="I17522">
        <v>2020</v>
      </c>
    </row>
    <row r="17523" spans="1:9" x14ac:dyDescent="0.25">
      <c r="A17523" t="s">
        <v>972</v>
      </c>
      <c r="B17523" t="s">
        <v>95</v>
      </c>
      <c r="C17523" s="76" t="s">
        <v>842</v>
      </c>
      <c r="D17523" t="s">
        <v>980</v>
      </c>
      <c r="E17523" s="82">
        <v>5</v>
      </c>
      <c r="F17523" t="s">
        <v>973</v>
      </c>
      <c r="G17523" s="83">
        <v>43719</v>
      </c>
      <c r="I17523">
        <v>2019</v>
      </c>
    </row>
    <row r="17524" spans="1:9" x14ac:dyDescent="0.25">
      <c r="A17524" t="s">
        <v>972</v>
      </c>
      <c r="B17524" t="s">
        <v>208</v>
      </c>
      <c r="C17524" s="76" t="s">
        <v>842</v>
      </c>
      <c r="D17524" t="s">
        <v>980</v>
      </c>
      <c r="E17524" s="82">
        <v>4</v>
      </c>
      <c r="F17524" t="s">
        <v>973</v>
      </c>
      <c r="G17524" s="83">
        <v>43753</v>
      </c>
      <c r="I17524">
        <v>2019</v>
      </c>
    </row>
    <row r="17525" spans="1:9" x14ac:dyDescent="0.25">
      <c r="A17525" t="s">
        <v>972</v>
      </c>
      <c r="B17525" t="s">
        <v>214</v>
      </c>
      <c r="C17525" s="76" t="s">
        <v>842</v>
      </c>
      <c r="D17525" t="s">
        <v>980</v>
      </c>
      <c r="E17525" s="82">
        <v>5</v>
      </c>
      <c r="F17525" t="s">
        <v>973</v>
      </c>
      <c r="G17525" s="83">
        <v>43755</v>
      </c>
      <c r="I17525">
        <v>2019</v>
      </c>
    </row>
    <row r="17526" spans="1:9" x14ac:dyDescent="0.25">
      <c r="A17526" t="s">
        <v>972</v>
      </c>
      <c r="B17526" t="s">
        <v>87</v>
      </c>
      <c r="C17526" s="76" t="s">
        <v>842</v>
      </c>
      <c r="D17526" t="s">
        <v>980</v>
      </c>
      <c r="E17526" s="82">
        <v>10</v>
      </c>
      <c r="F17526" t="s">
        <v>973</v>
      </c>
      <c r="G17526" s="83">
        <v>43815</v>
      </c>
      <c r="I17526">
        <v>2019</v>
      </c>
    </row>
    <row r="17527" spans="1:9" x14ac:dyDescent="0.25">
      <c r="A17527" t="s">
        <v>972</v>
      </c>
      <c r="B17527" t="s">
        <v>203</v>
      </c>
      <c r="C17527" s="76" t="s">
        <v>842</v>
      </c>
      <c r="D17527" t="s">
        <v>980</v>
      </c>
      <c r="E17527" s="82">
        <v>4.5599999999999996</v>
      </c>
      <c r="F17527" t="s">
        <v>973</v>
      </c>
      <c r="G17527" s="83">
        <v>41372</v>
      </c>
      <c r="I17527">
        <v>2013</v>
      </c>
    </row>
    <row r="17528" spans="1:9" x14ac:dyDescent="0.25">
      <c r="A17528" t="s">
        <v>972</v>
      </c>
      <c r="B17528" t="s">
        <v>252</v>
      </c>
      <c r="C17528" s="76" t="s">
        <v>842</v>
      </c>
      <c r="D17528" t="s">
        <v>980</v>
      </c>
      <c r="E17528" s="82">
        <v>4.5</v>
      </c>
      <c r="F17528" t="s">
        <v>973</v>
      </c>
      <c r="G17528" s="83">
        <v>43763</v>
      </c>
      <c r="I17528">
        <v>2019</v>
      </c>
    </row>
    <row r="17529" spans="1:9" x14ac:dyDescent="0.25">
      <c r="A17529" t="s">
        <v>972</v>
      </c>
      <c r="B17529" t="s">
        <v>82</v>
      </c>
      <c r="C17529" s="76" t="s">
        <v>842</v>
      </c>
      <c r="D17529" t="s">
        <v>980</v>
      </c>
      <c r="E17529" s="82">
        <v>12.16</v>
      </c>
      <c r="F17529" t="s">
        <v>973</v>
      </c>
      <c r="G17529" s="83">
        <v>43754</v>
      </c>
      <c r="I17529">
        <v>2019</v>
      </c>
    </row>
    <row r="17530" spans="1:9" x14ac:dyDescent="0.25">
      <c r="A17530" t="s">
        <v>972</v>
      </c>
      <c r="B17530" t="s">
        <v>247</v>
      </c>
      <c r="C17530" s="76" t="s">
        <v>842</v>
      </c>
      <c r="D17530" t="s">
        <v>980</v>
      </c>
      <c r="E17530" s="82">
        <v>7.6</v>
      </c>
      <c r="F17530" t="s">
        <v>973</v>
      </c>
      <c r="G17530" s="83">
        <v>43731</v>
      </c>
      <c r="I17530">
        <v>2019</v>
      </c>
    </row>
    <row r="17531" spans="1:9" x14ac:dyDescent="0.25">
      <c r="A17531" t="s">
        <v>972</v>
      </c>
      <c r="B17531" t="s">
        <v>179</v>
      </c>
      <c r="C17531" s="76" t="s">
        <v>842</v>
      </c>
      <c r="D17531" t="s">
        <v>980</v>
      </c>
      <c r="E17531" s="82">
        <v>6</v>
      </c>
      <c r="F17531" t="s">
        <v>973</v>
      </c>
      <c r="G17531" s="83">
        <v>43724</v>
      </c>
      <c r="I17531">
        <v>2019</v>
      </c>
    </row>
    <row r="17532" spans="1:9" x14ac:dyDescent="0.25">
      <c r="A17532" t="s">
        <v>972</v>
      </c>
      <c r="B17532" t="s">
        <v>199</v>
      </c>
      <c r="C17532" s="76" t="s">
        <v>842</v>
      </c>
      <c r="D17532" t="s">
        <v>980</v>
      </c>
      <c r="E17532" s="82">
        <v>12.8</v>
      </c>
      <c r="F17532" t="s">
        <v>973</v>
      </c>
      <c r="G17532" s="83">
        <v>43789</v>
      </c>
      <c r="I17532">
        <v>2019</v>
      </c>
    </row>
    <row r="17533" spans="1:9" ht="14.45" customHeight="1" x14ac:dyDescent="0.25">
      <c r="A17533" t="s">
        <v>972</v>
      </c>
      <c r="B17533" t="s">
        <v>213</v>
      </c>
      <c r="C17533" s="76" t="s">
        <v>842</v>
      </c>
      <c r="D17533" t="s">
        <v>980</v>
      </c>
      <c r="E17533" s="82">
        <v>3.8</v>
      </c>
      <c r="F17533" t="s">
        <v>973</v>
      </c>
      <c r="G17533" s="83">
        <v>43766</v>
      </c>
      <c r="I17533">
        <v>2019</v>
      </c>
    </row>
    <row r="17534" spans="1:9" ht="14.45" customHeight="1" x14ac:dyDescent="0.25">
      <c r="A17534" t="s">
        <v>972</v>
      </c>
      <c r="B17534" t="s">
        <v>278</v>
      </c>
      <c r="C17534" s="76" t="s">
        <v>842</v>
      </c>
      <c r="D17534" t="s">
        <v>980</v>
      </c>
      <c r="E17534" s="82">
        <v>10</v>
      </c>
      <c r="F17534" t="s">
        <v>973</v>
      </c>
      <c r="G17534" s="83">
        <v>43748</v>
      </c>
      <c r="I17534">
        <v>2019</v>
      </c>
    </row>
    <row r="17535" spans="1:9" ht="14.45" customHeight="1" x14ac:dyDescent="0.25">
      <c r="A17535" t="s">
        <v>972</v>
      </c>
      <c r="B17535" t="s">
        <v>215</v>
      </c>
      <c r="C17535" s="76" t="s">
        <v>842</v>
      </c>
      <c r="D17535" t="s">
        <v>980</v>
      </c>
      <c r="E17535" s="82">
        <v>14.4</v>
      </c>
      <c r="F17535" t="s">
        <v>973</v>
      </c>
      <c r="G17535" s="83">
        <v>43805</v>
      </c>
      <c r="I17535">
        <v>2019</v>
      </c>
    </row>
    <row r="17536" spans="1:9" ht="14.45" customHeight="1" x14ac:dyDescent="0.25">
      <c r="A17536" t="s">
        <v>972</v>
      </c>
      <c r="B17536" t="s">
        <v>253</v>
      </c>
      <c r="C17536" s="76" t="s">
        <v>842</v>
      </c>
      <c r="D17536" t="s">
        <v>980</v>
      </c>
      <c r="E17536" s="82">
        <v>7.6</v>
      </c>
      <c r="F17536" t="s">
        <v>973</v>
      </c>
      <c r="G17536" s="83">
        <v>43756</v>
      </c>
      <c r="I17536">
        <v>2019</v>
      </c>
    </row>
    <row r="17537" spans="1:9" ht="14.45" customHeight="1" x14ac:dyDescent="0.25">
      <c r="A17537" t="s">
        <v>972</v>
      </c>
      <c r="B17537" t="s">
        <v>123</v>
      </c>
      <c r="C17537" s="76" t="s">
        <v>842</v>
      </c>
      <c r="D17537" t="s">
        <v>980</v>
      </c>
      <c r="E17537" s="82">
        <v>50</v>
      </c>
      <c r="F17537" t="s">
        <v>973</v>
      </c>
      <c r="G17537" s="83">
        <v>44102</v>
      </c>
      <c r="I17537">
        <v>2020</v>
      </c>
    </row>
    <row r="17538" spans="1:9" ht="14.45" customHeight="1" x14ac:dyDescent="0.25">
      <c r="A17538" t="s">
        <v>972</v>
      </c>
      <c r="B17538" t="s">
        <v>246</v>
      </c>
      <c r="C17538" s="76" t="s">
        <v>842</v>
      </c>
      <c r="D17538" t="s">
        <v>980</v>
      </c>
      <c r="E17538" s="82">
        <v>3.54</v>
      </c>
      <c r="F17538" t="s">
        <v>973</v>
      </c>
      <c r="G17538" s="83">
        <v>43781</v>
      </c>
      <c r="I17538">
        <v>2019</v>
      </c>
    </row>
    <row r="17539" spans="1:9" ht="14.45" customHeight="1" x14ac:dyDescent="0.25">
      <c r="A17539" t="s">
        <v>972</v>
      </c>
      <c r="B17539" t="s">
        <v>171</v>
      </c>
      <c r="C17539" s="76" t="s">
        <v>842</v>
      </c>
      <c r="D17539" t="s">
        <v>980</v>
      </c>
      <c r="E17539" s="82">
        <v>6</v>
      </c>
      <c r="F17539" t="s">
        <v>973</v>
      </c>
      <c r="G17539" s="83">
        <v>43809</v>
      </c>
      <c r="I17539">
        <v>2019</v>
      </c>
    </row>
    <row r="17540" spans="1:9" ht="14.45" customHeight="1" x14ac:dyDescent="0.25">
      <c r="A17540" t="s">
        <v>972</v>
      </c>
      <c r="B17540" t="s">
        <v>115</v>
      </c>
      <c r="C17540" s="76" t="s">
        <v>842</v>
      </c>
      <c r="D17540" t="s">
        <v>980</v>
      </c>
      <c r="E17540" s="82">
        <v>5</v>
      </c>
      <c r="F17540" t="s">
        <v>973</v>
      </c>
      <c r="G17540" s="83">
        <v>43775</v>
      </c>
      <c r="I17540">
        <v>2019</v>
      </c>
    </row>
    <row r="17541" spans="1:9" ht="14.45" customHeight="1" x14ac:dyDescent="0.25">
      <c r="A17541" t="s">
        <v>972</v>
      </c>
      <c r="B17541" t="s">
        <v>95</v>
      </c>
      <c r="C17541" s="76" t="s">
        <v>842</v>
      </c>
      <c r="D17541" t="s">
        <v>980</v>
      </c>
      <c r="E17541" s="82">
        <v>7.68</v>
      </c>
      <c r="F17541" t="s">
        <v>973</v>
      </c>
      <c r="G17541" s="83">
        <v>43889</v>
      </c>
      <c r="I17541">
        <v>2020</v>
      </c>
    </row>
    <row r="17542" spans="1:9" ht="14.45" customHeight="1" x14ac:dyDescent="0.25">
      <c r="A17542" t="s">
        <v>972</v>
      </c>
      <c r="B17542" t="s">
        <v>118</v>
      </c>
      <c r="C17542" s="76" t="s">
        <v>842</v>
      </c>
      <c r="D17542" t="s">
        <v>980</v>
      </c>
      <c r="E17542" s="82">
        <v>6</v>
      </c>
      <c r="F17542" t="s">
        <v>973</v>
      </c>
      <c r="G17542" s="83">
        <v>43805</v>
      </c>
      <c r="I17542">
        <v>2019</v>
      </c>
    </row>
    <row r="17543" spans="1:9" ht="14.45" customHeight="1" x14ac:dyDescent="0.25">
      <c r="A17543" t="s">
        <v>972</v>
      </c>
      <c r="B17543" t="s">
        <v>91</v>
      </c>
      <c r="C17543" s="76" t="s">
        <v>842</v>
      </c>
      <c r="D17543" t="s">
        <v>980</v>
      </c>
      <c r="E17543" s="82">
        <v>6.49</v>
      </c>
      <c r="F17543" t="s">
        <v>973</v>
      </c>
      <c r="G17543" s="83">
        <v>43761</v>
      </c>
      <c r="I17543">
        <v>2019</v>
      </c>
    </row>
    <row r="17544" spans="1:9" ht="14.45" customHeight="1" x14ac:dyDescent="0.25">
      <c r="A17544" t="s">
        <v>972</v>
      </c>
      <c r="B17544" t="s">
        <v>178</v>
      </c>
      <c r="C17544" s="76" t="s">
        <v>842</v>
      </c>
      <c r="D17544" t="s">
        <v>980</v>
      </c>
      <c r="E17544" s="82">
        <v>5</v>
      </c>
      <c r="F17544" t="s">
        <v>973</v>
      </c>
      <c r="G17544" s="83">
        <v>43721</v>
      </c>
      <c r="I17544">
        <v>2019</v>
      </c>
    </row>
    <row r="17545" spans="1:9" ht="14.45" customHeight="1" x14ac:dyDescent="0.25">
      <c r="A17545" t="s">
        <v>972</v>
      </c>
      <c r="B17545" t="s">
        <v>242</v>
      </c>
      <c r="C17545" s="76" t="s">
        <v>842</v>
      </c>
      <c r="D17545" t="s">
        <v>980</v>
      </c>
      <c r="E17545" s="82">
        <v>10</v>
      </c>
      <c r="F17545" t="s">
        <v>973</v>
      </c>
      <c r="G17545" s="83">
        <v>43753</v>
      </c>
      <c r="I17545">
        <v>2019</v>
      </c>
    </row>
    <row r="17546" spans="1:9" ht="14.45" customHeight="1" x14ac:dyDescent="0.25">
      <c r="A17546" t="s">
        <v>972</v>
      </c>
      <c r="B17546" t="s">
        <v>229</v>
      </c>
      <c r="C17546" s="76" t="s">
        <v>842</v>
      </c>
      <c r="D17546" t="s">
        <v>980</v>
      </c>
      <c r="E17546" s="82">
        <v>7.6</v>
      </c>
      <c r="F17546" t="s">
        <v>973</v>
      </c>
      <c r="G17546" s="83">
        <v>44071</v>
      </c>
      <c r="I17546">
        <v>2020</v>
      </c>
    </row>
    <row r="17547" spans="1:9" ht="14.45" customHeight="1" x14ac:dyDescent="0.25">
      <c r="A17547" t="s">
        <v>972</v>
      </c>
      <c r="B17547" t="s">
        <v>95</v>
      </c>
      <c r="C17547" s="76" t="s">
        <v>842</v>
      </c>
      <c r="D17547" t="s">
        <v>980</v>
      </c>
      <c r="E17547" s="82">
        <v>6.4</v>
      </c>
      <c r="F17547" t="s">
        <v>973</v>
      </c>
      <c r="G17547" s="83">
        <v>43865</v>
      </c>
      <c r="I17547">
        <v>2020</v>
      </c>
    </row>
    <row r="17548" spans="1:9" ht="14.45" customHeight="1" x14ac:dyDescent="0.25">
      <c r="A17548" t="s">
        <v>972</v>
      </c>
      <c r="B17548" t="s">
        <v>185</v>
      </c>
      <c r="C17548" s="76" t="s">
        <v>842</v>
      </c>
      <c r="D17548" t="s">
        <v>980</v>
      </c>
      <c r="E17548" s="82">
        <v>14.4</v>
      </c>
      <c r="F17548" t="s">
        <v>973</v>
      </c>
      <c r="G17548" s="83">
        <v>44092</v>
      </c>
      <c r="I17548">
        <v>2020</v>
      </c>
    </row>
    <row r="17549" spans="1:9" ht="14.45" customHeight="1" x14ac:dyDescent="0.25">
      <c r="A17549" t="s">
        <v>972</v>
      </c>
      <c r="B17549" t="s">
        <v>87</v>
      </c>
      <c r="C17549" s="76" t="s">
        <v>842</v>
      </c>
      <c r="D17549" t="s">
        <v>980</v>
      </c>
      <c r="E17549" s="82">
        <v>7.6</v>
      </c>
      <c r="F17549" t="s">
        <v>973</v>
      </c>
      <c r="G17549" s="83">
        <v>43782</v>
      </c>
      <c r="I17549">
        <v>2019</v>
      </c>
    </row>
    <row r="17550" spans="1:9" ht="14.45" customHeight="1" x14ac:dyDescent="0.25">
      <c r="A17550" t="s">
        <v>972</v>
      </c>
      <c r="B17550" t="s">
        <v>248</v>
      </c>
      <c r="C17550" s="76" t="s">
        <v>842</v>
      </c>
      <c r="D17550" t="s">
        <v>980</v>
      </c>
      <c r="E17550" s="82">
        <v>7.6</v>
      </c>
      <c r="F17550" t="s">
        <v>973</v>
      </c>
      <c r="G17550" s="83">
        <v>43872</v>
      </c>
      <c r="I17550">
        <v>2020</v>
      </c>
    </row>
    <row r="17551" spans="1:9" ht="14.45" customHeight="1" x14ac:dyDescent="0.25">
      <c r="A17551" t="s">
        <v>972</v>
      </c>
      <c r="B17551" t="s">
        <v>122</v>
      </c>
      <c r="C17551" s="76" t="s">
        <v>842</v>
      </c>
      <c r="D17551" t="s">
        <v>980</v>
      </c>
      <c r="E17551" s="82">
        <v>11.28</v>
      </c>
      <c r="F17551" t="s">
        <v>973</v>
      </c>
      <c r="G17551" s="83">
        <v>44158</v>
      </c>
      <c r="I17551">
        <v>2020</v>
      </c>
    </row>
    <row r="17552" spans="1:9" ht="14.45" customHeight="1" x14ac:dyDescent="0.25">
      <c r="A17552" t="s">
        <v>972</v>
      </c>
      <c r="B17552" t="s">
        <v>232</v>
      </c>
      <c r="C17552" s="76" t="s">
        <v>842</v>
      </c>
      <c r="D17552" t="s">
        <v>980</v>
      </c>
      <c r="E17552" s="82">
        <v>5</v>
      </c>
      <c r="F17552" t="s">
        <v>973</v>
      </c>
      <c r="G17552" s="83">
        <v>43734</v>
      </c>
      <c r="I17552">
        <v>2019</v>
      </c>
    </row>
    <row r="17553" spans="1:9" ht="14.45" customHeight="1" x14ac:dyDescent="0.25">
      <c r="A17553" t="s">
        <v>972</v>
      </c>
      <c r="B17553" t="s">
        <v>120</v>
      </c>
      <c r="C17553" s="76" t="s">
        <v>842</v>
      </c>
      <c r="D17553" t="s">
        <v>980</v>
      </c>
      <c r="E17553" s="82">
        <v>10</v>
      </c>
      <c r="F17553" t="s">
        <v>973</v>
      </c>
      <c r="G17553" s="83">
        <v>43740</v>
      </c>
      <c r="I17553">
        <v>2019</v>
      </c>
    </row>
    <row r="17554" spans="1:9" ht="14.45" customHeight="1" x14ac:dyDescent="0.25">
      <c r="A17554" t="s">
        <v>972</v>
      </c>
      <c r="B17554" t="s">
        <v>249</v>
      </c>
      <c r="C17554" s="76" t="s">
        <v>842</v>
      </c>
      <c r="D17554" t="s">
        <v>980</v>
      </c>
      <c r="E17554" s="82">
        <v>7.6</v>
      </c>
      <c r="F17554" t="s">
        <v>973</v>
      </c>
      <c r="G17554" s="83">
        <v>43735</v>
      </c>
      <c r="I17554">
        <v>2019</v>
      </c>
    </row>
    <row r="17555" spans="1:9" ht="14.45" customHeight="1" x14ac:dyDescent="0.25">
      <c r="A17555" t="s">
        <v>972</v>
      </c>
      <c r="B17555" t="s">
        <v>223</v>
      </c>
      <c r="C17555" s="76" t="s">
        <v>842</v>
      </c>
      <c r="D17555" t="s">
        <v>980</v>
      </c>
      <c r="E17555" s="82">
        <v>7.6</v>
      </c>
      <c r="F17555" t="s">
        <v>973</v>
      </c>
      <c r="G17555" s="83">
        <v>43733</v>
      </c>
      <c r="I17555">
        <v>2019</v>
      </c>
    </row>
    <row r="17556" spans="1:9" ht="14.45" customHeight="1" x14ac:dyDescent="0.25">
      <c r="A17556" t="s">
        <v>972</v>
      </c>
      <c r="B17556" t="s">
        <v>220</v>
      </c>
      <c r="C17556" s="76" t="s">
        <v>842</v>
      </c>
      <c r="D17556" t="s">
        <v>980</v>
      </c>
      <c r="E17556" s="82">
        <v>8.85</v>
      </c>
      <c r="F17556" t="s">
        <v>973</v>
      </c>
      <c r="G17556" s="83">
        <v>44396</v>
      </c>
      <c r="I17556">
        <v>2021</v>
      </c>
    </row>
    <row r="17557" spans="1:9" ht="14.45" customHeight="1" x14ac:dyDescent="0.25">
      <c r="A17557" t="s">
        <v>972</v>
      </c>
      <c r="B17557" t="s">
        <v>179</v>
      </c>
      <c r="C17557" s="76" t="s">
        <v>842</v>
      </c>
      <c r="D17557" t="s">
        <v>980</v>
      </c>
      <c r="E17557" s="82">
        <v>6</v>
      </c>
      <c r="F17557" t="s">
        <v>973</v>
      </c>
      <c r="G17557" s="83">
        <v>43740</v>
      </c>
      <c r="I17557">
        <v>2019</v>
      </c>
    </row>
    <row r="17558" spans="1:9" ht="14.45" customHeight="1" x14ac:dyDescent="0.25">
      <c r="A17558" t="s">
        <v>972</v>
      </c>
      <c r="B17558" t="s">
        <v>103</v>
      </c>
      <c r="C17558" s="76" t="s">
        <v>842</v>
      </c>
      <c r="D17558" t="s">
        <v>980</v>
      </c>
      <c r="E17558" s="82">
        <v>5</v>
      </c>
      <c r="F17558" t="s">
        <v>973</v>
      </c>
      <c r="G17558" s="83">
        <v>43791</v>
      </c>
      <c r="I17558">
        <v>2019</v>
      </c>
    </row>
    <row r="17559" spans="1:9" ht="14.45" customHeight="1" x14ac:dyDescent="0.25">
      <c r="A17559" t="s">
        <v>972</v>
      </c>
      <c r="B17559" t="s">
        <v>15</v>
      </c>
      <c r="C17559" s="76" t="s">
        <v>842</v>
      </c>
      <c r="D17559" t="s">
        <v>980</v>
      </c>
      <c r="E17559" s="82">
        <v>3.54</v>
      </c>
      <c r="F17559" t="s">
        <v>973</v>
      </c>
      <c r="G17559" s="83">
        <v>43763</v>
      </c>
      <c r="I17559">
        <v>2019</v>
      </c>
    </row>
    <row r="17560" spans="1:9" ht="14.45" customHeight="1" x14ac:dyDescent="0.25">
      <c r="A17560" t="s">
        <v>972</v>
      </c>
      <c r="B17560" t="s">
        <v>239</v>
      </c>
      <c r="C17560" s="76" t="s">
        <v>842</v>
      </c>
      <c r="D17560" t="s">
        <v>980</v>
      </c>
      <c r="E17560" s="82">
        <v>14.5</v>
      </c>
      <c r="F17560" t="s">
        <v>973</v>
      </c>
      <c r="G17560" s="83">
        <v>43774</v>
      </c>
      <c r="I17560">
        <v>2019</v>
      </c>
    </row>
    <row r="17561" spans="1:9" ht="14.45" customHeight="1" x14ac:dyDescent="0.25">
      <c r="A17561" t="s">
        <v>972</v>
      </c>
      <c r="B17561" t="s">
        <v>232</v>
      </c>
      <c r="C17561" s="76" t="s">
        <v>842</v>
      </c>
      <c r="D17561" t="s">
        <v>980</v>
      </c>
      <c r="E17561" s="82">
        <v>6</v>
      </c>
      <c r="F17561" t="s">
        <v>973</v>
      </c>
      <c r="G17561" s="83">
        <v>43753</v>
      </c>
      <c r="I17561">
        <v>2019</v>
      </c>
    </row>
    <row r="17562" spans="1:9" ht="14.45" customHeight="1" x14ac:dyDescent="0.25">
      <c r="A17562" t="s">
        <v>972</v>
      </c>
      <c r="B17562" t="s">
        <v>141</v>
      </c>
      <c r="C17562" s="76" t="s">
        <v>842</v>
      </c>
      <c r="D17562" t="s">
        <v>980</v>
      </c>
      <c r="E17562" s="82">
        <v>3.8</v>
      </c>
      <c r="F17562" t="s">
        <v>973</v>
      </c>
      <c r="G17562" s="83">
        <v>43768</v>
      </c>
      <c r="I17562">
        <v>2019</v>
      </c>
    </row>
    <row r="17563" spans="1:9" ht="14.45" customHeight="1" x14ac:dyDescent="0.25">
      <c r="A17563" t="s">
        <v>972</v>
      </c>
      <c r="B17563" t="s">
        <v>239</v>
      </c>
      <c r="C17563" s="76" t="s">
        <v>842</v>
      </c>
      <c r="D17563" t="s">
        <v>980</v>
      </c>
      <c r="E17563" s="82">
        <v>15</v>
      </c>
      <c r="F17563" t="s">
        <v>973</v>
      </c>
      <c r="G17563" s="83">
        <v>43740</v>
      </c>
      <c r="I17563">
        <v>2019</v>
      </c>
    </row>
    <row r="17564" spans="1:9" ht="14.45" customHeight="1" x14ac:dyDescent="0.25">
      <c r="A17564" t="s">
        <v>972</v>
      </c>
      <c r="B17564" t="s">
        <v>109</v>
      </c>
      <c r="C17564" s="76" t="s">
        <v>842</v>
      </c>
      <c r="D17564" t="s">
        <v>980</v>
      </c>
      <c r="E17564" s="82">
        <v>14.7</v>
      </c>
      <c r="F17564" t="s">
        <v>973</v>
      </c>
      <c r="G17564" s="83">
        <v>43789</v>
      </c>
      <c r="I17564">
        <v>2019</v>
      </c>
    </row>
    <row r="17565" spans="1:9" ht="14.45" customHeight="1" x14ac:dyDescent="0.25">
      <c r="A17565" t="s">
        <v>972</v>
      </c>
      <c r="B17565" t="s">
        <v>193</v>
      </c>
      <c r="C17565" s="76" t="s">
        <v>842</v>
      </c>
      <c r="D17565" t="s">
        <v>980</v>
      </c>
      <c r="E17565" s="82">
        <v>11.4</v>
      </c>
      <c r="F17565" t="s">
        <v>973</v>
      </c>
      <c r="G17565" s="83">
        <v>43740</v>
      </c>
      <c r="I17565">
        <v>2019</v>
      </c>
    </row>
    <row r="17566" spans="1:9" ht="14.45" customHeight="1" x14ac:dyDescent="0.25">
      <c r="A17566" t="s">
        <v>972</v>
      </c>
      <c r="B17566" t="s">
        <v>83</v>
      </c>
      <c r="C17566" s="76" t="s">
        <v>842</v>
      </c>
      <c r="D17566" t="s">
        <v>980</v>
      </c>
      <c r="E17566" s="82">
        <v>6</v>
      </c>
      <c r="F17566" t="s">
        <v>973</v>
      </c>
      <c r="G17566" s="83">
        <v>43740</v>
      </c>
      <c r="I17566">
        <v>2019</v>
      </c>
    </row>
    <row r="17567" spans="1:9" ht="14.45" customHeight="1" x14ac:dyDescent="0.25">
      <c r="A17567" t="s">
        <v>972</v>
      </c>
      <c r="B17567" t="s">
        <v>248</v>
      </c>
      <c r="C17567" s="76" t="s">
        <v>842</v>
      </c>
      <c r="D17567" t="s">
        <v>980</v>
      </c>
      <c r="E17567" s="82">
        <v>10</v>
      </c>
      <c r="F17567" t="s">
        <v>973</v>
      </c>
      <c r="G17567" s="83">
        <v>43747</v>
      </c>
      <c r="I17567">
        <v>2019</v>
      </c>
    </row>
    <row r="17568" spans="1:9" ht="14.45" customHeight="1" x14ac:dyDescent="0.25">
      <c r="A17568" t="s">
        <v>972</v>
      </c>
      <c r="B17568" t="s">
        <v>202</v>
      </c>
      <c r="C17568" s="76" t="s">
        <v>842</v>
      </c>
      <c r="D17568" t="s">
        <v>980</v>
      </c>
      <c r="E17568" s="82">
        <v>4.8</v>
      </c>
      <c r="F17568" t="s">
        <v>973</v>
      </c>
      <c r="G17568" s="83">
        <v>43830</v>
      </c>
      <c r="I17568">
        <v>2019</v>
      </c>
    </row>
    <row r="17569" spans="1:9" ht="14.45" customHeight="1" x14ac:dyDescent="0.25">
      <c r="A17569" t="s">
        <v>972</v>
      </c>
      <c r="B17569" t="s">
        <v>148</v>
      </c>
      <c r="C17569" s="76" t="s">
        <v>842</v>
      </c>
      <c r="D17569" t="s">
        <v>980</v>
      </c>
      <c r="E17569" s="82">
        <v>5.62</v>
      </c>
      <c r="F17569" t="s">
        <v>973</v>
      </c>
      <c r="G17569" s="83">
        <v>43745</v>
      </c>
      <c r="I17569">
        <v>2019</v>
      </c>
    </row>
    <row r="17570" spans="1:9" ht="14.45" customHeight="1" x14ac:dyDescent="0.25">
      <c r="A17570" t="s">
        <v>972</v>
      </c>
      <c r="B17570" t="s">
        <v>124</v>
      </c>
      <c r="C17570" s="76" t="s">
        <v>842</v>
      </c>
      <c r="D17570" t="s">
        <v>980</v>
      </c>
      <c r="E17570" s="82">
        <v>6</v>
      </c>
      <c r="F17570" t="s">
        <v>973</v>
      </c>
      <c r="G17570" s="83">
        <v>43735</v>
      </c>
      <c r="I17570">
        <v>2019</v>
      </c>
    </row>
    <row r="17571" spans="1:9" ht="14.45" customHeight="1" x14ac:dyDescent="0.25">
      <c r="A17571" t="s">
        <v>972</v>
      </c>
      <c r="B17571" t="s">
        <v>23</v>
      </c>
      <c r="C17571" s="76" t="s">
        <v>842</v>
      </c>
      <c r="D17571" t="s">
        <v>980</v>
      </c>
      <c r="E17571" s="82">
        <v>11.4</v>
      </c>
      <c r="F17571" t="s">
        <v>973</v>
      </c>
      <c r="G17571" s="83">
        <v>43763</v>
      </c>
      <c r="I17571">
        <v>2019</v>
      </c>
    </row>
    <row r="17572" spans="1:9" ht="14.45" customHeight="1" x14ac:dyDescent="0.25">
      <c r="A17572" t="s">
        <v>972</v>
      </c>
      <c r="B17572" t="s">
        <v>96</v>
      </c>
      <c r="C17572" s="76" t="s">
        <v>842</v>
      </c>
      <c r="D17572" t="s">
        <v>980</v>
      </c>
      <c r="E17572" s="82">
        <v>11.4</v>
      </c>
      <c r="F17572" t="s">
        <v>973</v>
      </c>
      <c r="G17572" s="83">
        <v>43782</v>
      </c>
      <c r="I17572">
        <v>2019</v>
      </c>
    </row>
    <row r="17573" spans="1:9" ht="14.45" customHeight="1" x14ac:dyDescent="0.25">
      <c r="A17573" t="s">
        <v>972</v>
      </c>
      <c r="B17573" t="s">
        <v>83</v>
      </c>
      <c r="C17573" s="76" t="s">
        <v>842</v>
      </c>
      <c r="D17573" t="s">
        <v>980</v>
      </c>
      <c r="E17573" s="82">
        <v>7.6</v>
      </c>
      <c r="F17573" t="s">
        <v>973</v>
      </c>
      <c r="G17573" s="83">
        <v>43795</v>
      </c>
      <c r="I17573">
        <v>2019</v>
      </c>
    </row>
    <row r="17574" spans="1:9" ht="14.45" customHeight="1" x14ac:dyDescent="0.25">
      <c r="A17574" t="s">
        <v>972</v>
      </c>
      <c r="B17574" t="s">
        <v>133</v>
      </c>
      <c r="C17574" s="76" t="s">
        <v>842</v>
      </c>
      <c r="D17574" t="s">
        <v>980</v>
      </c>
      <c r="E17574" s="82">
        <v>3</v>
      </c>
      <c r="F17574" t="s">
        <v>973</v>
      </c>
      <c r="G17574" s="83">
        <v>43761</v>
      </c>
      <c r="I17574">
        <v>2019</v>
      </c>
    </row>
    <row r="17575" spans="1:9" ht="14.45" customHeight="1" x14ac:dyDescent="0.25">
      <c r="A17575" t="s">
        <v>972</v>
      </c>
      <c r="B17575" t="s">
        <v>280</v>
      </c>
      <c r="C17575" s="76" t="s">
        <v>842</v>
      </c>
      <c r="D17575" t="s">
        <v>980</v>
      </c>
      <c r="E17575" s="82">
        <v>5</v>
      </c>
      <c r="F17575" t="s">
        <v>973</v>
      </c>
      <c r="G17575" s="83">
        <v>43759</v>
      </c>
      <c r="I17575">
        <v>2019</v>
      </c>
    </row>
    <row r="17576" spans="1:9" ht="14.45" customHeight="1" x14ac:dyDescent="0.25">
      <c r="A17576" t="s">
        <v>972</v>
      </c>
      <c r="B17576" t="s">
        <v>128</v>
      </c>
      <c r="C17576" s="76" t="s">
        <v>842</v>
      </c>
      <c r="D17576" t="s">
        <v>980</v>
      </c>
      <c r="E17576" s="82">
        <v>5</v>
      </c>
      <c r="F17576" t="s">
        <v>973</v>
      </c>
      <c r="G17576" s="83">
        <v>43741</v>
      </c>
      <c r="I17576">
        <v>2019</v>
      </c>
    </row>
    <row r="17577" spans="1:9" ht="14.45" customHeight="1" x14ac:dyDescent="0.25">
      <c r="A17577" t="s">
        <v>972</v>
      </c>
      <c r="B17577" t="s">
        <v>87</v>
      </c>
      <c r="C17577" s="76" t="s">
        <v>842</v>
      </c>
      <c r="D17577" t="s">
        <v>980</v>
      </c>
      <c r="E17577" s="82">
        <v>6.08</v>
      </c>
      <c r="F17577" t="s">
        <v>973</v>
      </c>
      <c r="G17577" s="83">
        <v>43763</v>
      </c>
      <c r="I17577">
        <v>2019</v>
      </c>
    </row>
    <row r="17578" spans="1:9" ht="14.45" customHeight="1" x14ac:dyDescent="0.25">
      <c r="A17578" t="s">
        <v>972</v>
      </c>
      <c r="B17578" t="s">
        <v>55</v>
      </c>
      <c r="C17578" s="76" t="s">
        <v>842</v>
      </c>
      <c r="D17578" t="s">
        <v>980</v>
      </c>
      <c r="E17578" s="82">
        <v>5</v>
      </c>
      <c r="F17578" t="s">
        <v>973</v>
      </c>
      <c r="G17578" s="83">
        <v>43742</v>
      </c>
      <c r="I17578">
        <v>2019</v>
      </c>
    </row>
    <row r="17579" spans="1:9" x14ac:dyDescent="0.25">
      <c r="A17579" t="s">
        <v>972</v>
      </c>
      <c r="B17579" t="s">
        <v>230</v>
      </c>
      <c r="C17579" s="76" t="s">
        <v>842</v>
      </c>
      <c r="D17579" t="s">
        <v>980</v>
      </c>
      <c r="E17579" s="82">
        <v>7.6</v>
      </c>
      <c r="F17579" t="s">
        <v>973</v>
      </c>
      <c r="G17579" s="83">
        <v>43794</v>
      </c>
      <c r="I17579">
        <v>2019</v>
      </c>
    </row>
    <row r="17580" spans="1:9" x14ac:dyDescent="0.25">
      <c r="A17580" t="s">
        <v>972</v>
      </c>
      <c r="B17580" t="s">
        <v>249</v>
      </c>
      <c r="C17580" s="76" t="s">
        <v>842</v>
      </c>
      <c r="D17580" t="s">
        <v>980</v>
      </c>
      <c r="E17580" s="82">
        <v>3</v>
      </c>
      <c r="F17580" t="s">
        <v>973</v>
      </c>
      <c r="G17580" s="83">
        <v>43784</v>
      </c>
      <c r="I17580">
        <v>2019</v>
      </c>
    </row>
    <row r="17581" spans="1:9" x14ac:dyDescent="0.25">
      <c r="A17581" t="s">
        <v>972</v>
      </c>
      <c r="B17581" t="s">
        <v>245</v>
      </c>
      <c r="C17581" s="76" t="s">
        <v>842</v>
      </c>
      <c r="D17581" t="s">
        <v>980</v>
      </c>
      <c r="E17581" s="82">
        <v>10</v>
      </c>
      <c r="F17581" t="s">
        <v>973</v>
      </c>
      <c r="G17581" s="83">
        <v>43763</v>
      </c>
      <c r="I17581">
        <v>2019</v>
      </c>
    </row>
    <row r="17582" spans="1:9" x14ac:dyDescent="0.25">
      <c r="A17582" t="s">
        <v>972</v>
      </c>
      <c r="B17582" t="s">
        <v>94</v>
      </c>
      <c r="C17582" s="76" t="s">
        <v>842</v>
      </c>
      <c r="D17582" t="s">
        <v>980</v>
      </c>
      <c r="E17582" s="82">
        <v>3</v>
      </c>
      <c r="F17582" t="s">
        <v>973</v>
      </c>
      <c r="G17582" s="83">
        <v>43958</v>
      </c>
      <c r="I17582">
        <v>2020</v>
      </c>
    </row>
    <row r="17583" spans="1:9" x14ac:dyDescent="0.25">
      <c r="A17583" t="s">
        <v>972</v>
      </c>
      <c r="B17583" t="s">
        <v>241</v>
      </c>
      <c r="C17583" s="76" t="s">
        <v>842</v>
      </c>
      <c r="D17583" t="s">
        <v>980</v>
      </c>
      <c r="E17583" s="82">
        <v>7.6</v>
      </c>
      <c r="F17583" t="s">
        <v>973</v>
      </c>
      <c r="G17583" s="83">
        <v>43745</v>
      </c>
      <c r="I17583">
        <v>2019</v>
      </c>
    </row>
    <row r="17584" spans="1:9" x14ac:dyDescent="0.25">
      <c r="A17584" t="s">
        <v>972</v>
      </c>
      <c r="B17584" t="s">
        <v>249</v>
      </c>
      <c r="C17584" s="76" t="s">
        <v>842</v>
      </c>
      <c r="D17584" t="s">
        <v>980</v>
      </c>
      <c r="E17584" s="82">
        <v>3.8</v>
      </c>
      <c r="F17584" t="s">
        <v>973</v>
      </c>
      <c r="G17584" s="83">
        <v>43748</v>
      </c>
      <c r="I17584">
        <v>2019</v>
      </c>
    </row>
    <row r="17585" spans="1:9" x14ac:dyDescent="0.25">
      <c r="A17585" t="s">
        <v>972</v>
      </c>
      <c r="B17585" t="s">
        <v>153</v>
      </c>
      <c r="C17585" s="76" t="s">
        <v>842</v>
      </c>
      <c r="D17585" t="s">
        <v>980</v>
      </c>
      <c r="E17585" s="82">
        <v>7.6</v>
      </c>
      <c r="F17585" t="s">
        <v>973</v>
      </c>
      <c r="G17585" s="83">
        <v>43766</v>
      </c>
      <c r="I17585">
        <v>2019</v>
      </c>
    </row>
    <row r="17586" spans="1:9" x14ac:dyDescent="0.25">
      <c r="A17586" t="s">
        <v>972</v>
      </c>
      <c r="B17586" t="s">
        <v>232</v>
      </c>
      <c r="C17586" s="76" t="s">
        <v>842</v>
      </c>
      <c r="D17586" t="s">
        <v>980</v>
      </c>
      <c r="E17586" s="82">
        <v>3</v>
      </c>
      <c r="F17586" t="s">
        <v>973</v>
      </c>
      <c r="G17586" s="83">
        <v>43742</v>
      </c>
      <c r="I17586">
        <v>2019</v>
      </c>
    </row>
    <row r="17587" spans="1:9" x14ac:dyDescent="0.25">
      <c r="A17587" t="s">
        <v>972</v>
      </c>
      <c r="B17587" t="s">
        <v>146</v>
      </c>
      <c r="C17587" s="76" t="s">
        <v>842</v>
      </c>
      <c r="D17587" t="s">
        <v>980</v>
      </c>
      <c r="E17587" s="82">
        <v>11.4</v>
      </c>
      <c r="F17587" t="s">
        <v>973</v>
      </c>
      <c r="G17587" s="83">
        <v>44131</v>
      </c>
      <c r="I17587">
        <v>2020</v>
      </c>
    </row>
    <row r="17588" spans="1:9" x14ac:dyDescent="0.25">
      <c r="A17588" t="s">
        <v>972</v>
      </c>
      <c r="B17588" t="s">
        <v>8</v>
      </c>
      <c r="C17588" s="76" t="s">
        <v>842</v>
      </c>
      <c r="D17588" t="s">
        <v>980</v>
      </c>
      <c r="E17588" s="82">
        <v>5</v>
      </c>
      <c r="F17588" t="s">
        <v>973</v>
      </c>
      <c r="G17588" s="83">
        <v>43742</v>
      </c>
      <c r="I17588">
        <v>2019</v>
      </c>
    </row>
    <row r="17589" spans="1:9" x14ac:dyDescent="0.25">
      <c r="A17589" t="s">
        <v>972</v>
      </c>
      <c r="B17589" t="s">
        <v>95</v>
      </c>
      <c r="C17589" s="76" t="s">
        <v>842</v>
      </c>
      <c r="D17589" t="s">
        <v>980</v>
      </c>
      <c r="E17589" s="82">
        <v>3.8</v>
      </c>
      <c r="F17589" t="s">
        <v>973</v>
      </c>
      <c r="G17589" s="83">
        <v>43795</v>
      </c>
      <c r="I17589">
        <v>2019</v>
      </c>
    </row>
    <row r="17590" spans="1:9" x14ac:dyDescent="0.25">
      <c r="A17590" t="s">
        <v>972</v>
      </c>
      <c r="B17590" t="s">
        <v>208</v>
      </c>
      <c r="C17590" s="76" t="s">
        <v>842</v>
      </c>
      <c r="D17590" t="s">
        <v>980</v>
      </c>
      <c r="E17590" s="82">
        <v>15</v>
      </c>
      <c r="F17590" t="s">
        <v>973</v>
      </c>
      <c r="G17590" s="83">
        <v>43822</v>
      </c>
      <c r="I17590">
        <v>2019</v>
      </c>
    </row>
    <row r="17591" spans="1:9" x14ac:dyDescent="0.25">
      <c r="A17591" t="s">
        <v>972</v>
      </c>
      <c r="B17591" t="s">
        <v>278</v>
      </c>
      <c r="C17591" s="76" t="s">
        <v>842</v>
      </c>
      <c r="D17591" t="s">
        <v>980</v>
      </c>
      <c r="E17591" s="82">
        <v>7.7</v>
      </c>
      <c r="F17591" t="s">
        <v>973</v>
      </c>
      <c r="G17591" s="83">
        <v>43784</v>
      </c>
      <c r="I17591">
        <v>2019</v>
      </c>
    </row>
    <row r="17592" spans="1:9" x14ac:dyDescent="0.25">
      <c r="A17592" t="s">
        <v>972</v>
      </c>
      <c r="B17592" t="s">
        <v>71</v>
      </c>
      <c r="C17592" s="76" t="s">
        <v>842</v>
      </c>
      <c r="D17592" t="s">
        <v>980</v>
      </c>
      <c r="E17592" s="82">
        <v>11.4</v>
      </c>
      <c r="F17592" t="s">
        <v>973</v>
      </c>
      <c r="G17592" s="83">
        <v>43768</v>
      </c>
      <c r="I17592">
        <v>2019</v>
      </c>
    </row>
    <row r="17593" spans="1:9" x14ac:dyDescent="0.25">
      <c r="A17593" t="s">
        <v>972</v>
      </c>
      <c r="B17593" t="s">
        <v>172</v>
      </c>
      <c r="C17593" s="76" t="s">
        <v>842</v>
      </c>
      <c r="D17593" t="s">
        <v>980</v>
      </c>
      <c r="E17593" s="82">
        <v>7.6</v>
      </c>
      <c r="F17593" t="s">
        <v>973</v>
      </c>
      <c r="G17593" s="83">
        <v>43769</v>
      </c>
      <c r="I17593">
        <v>2019</v>
      </c>
    </row>
    <row r="17594" spans="1:9" x14ac:dyDescent="0.25">
      <c r="A17594" t="s">
        <v>972</v>
      </c>
      <c r="B17594" t="s">
        <v>136</v>
      </c>
      <c r="C17594" s="76" t="s">
        <v>842</v>
      </c>
      <c r="D17594" t="s">
        <v>980</v>
      </c>
      <c r="E17594" s="82">
        <v>5</v>
      </c>
      <c r="F17594" t="s">
        <v>973</v>
      </c>
      <c r="G17594" s="83">
        <v>43760</v>
      </c>
      <c r="I17594">
        <v>2019</v>
      </c>
    </row>
    <row r="17595" spans="1:9" x14ac:dyDescent="0.25">
      <c r="A17595" t="s">
        <v>972</v>
      </c>
      <c r="B17595" t="s">
        <v>242</v>
      </c>
      <c r="C17595" s="76" t="s">
        <v>842</v>
      </c>
      <c r="D17595" t="s">
        <v>980</v>
      </c>
      <c r="E17595" s="82">
        <v>10.62</v>
      </c>
      <c r="F17595" t="s">
        <v>973</v>
      </c>
      <c r="G17595" s="83">
        <v>43801</v>
      </c>
      <c r="I17595">
        <v>2019</v>
      </c>
    </row>
    <row r="17596" spans="1:9" x14ac:dyDescent="0.25">
      <c r="A17596" t="s">
        <v>972</v>
      </c>
      <c r="B17596" t="s">
        <v>182</v>
      </c>
      <c r="C17596" s="76" t="s">
        <v>842</v>
      </c>
      <c r="D17596" t="s">
        <v>980</v>
      </c>
      <c r="E17596" s="82">
        <v>7.08</v>
      </c>
      <c r="F17596" t="s">
        <v>973</v>
      </c>
      <c r="G17596" s="83">
        <v>43965</v>
      </c>
      <c r="I17596">
        <v>2020</v>
      </c>
    </row>
    <row r="17597" spans="1:9" x14ac:dyDescent="0.25">
      <c r="A17597" t="s">
        <v>972</v>
      </c>
      <c r="B17597" t="s">
        <v>136</v>
      </c>
      <c r="C17597" s="76" t="s">
        <v>842</v>
      </c>
      <c r="D17597" t="s">
        <v>980</v>
      </c>
      <c r="E17597" s="82">
        <v>6</v>
      </c>
      <c r="F17597" t="s">
        <v>973</v>
      </c>
      <c r="G17597" s="83">
        <v>43832</v>
      </c>
      <c r="I17597">
        <v>2020</v>
      </c>
    </row>
    <row r="17598" spans="1:9" x14ac:dyDescent="0.25">
      <c r="A17598" t="s">
        <v>972</v>
      </c>
      <c r="B17598" t="s">
        <v>146</v>
      </c>
      <c r="C17598" s="76" t="s">
        <v>842</v>
      </c>
      <c r="D17598" t="s">
        <v>980</v>
      </c>
      <c r="E17598" s="82">
        <v>3.8</v>
      </c>
      <c r="F17598" t="s">
        <v>973</v>
      </c>
      <c r="G17598" s="83">
        <v>43796</v>
      </c>
      <c r="I17598">
        <v>2019</v>
      </c>
    </row>
    <row r="17599" spans="1:9" x14ac:dyDescent="0.25">
      <c r="A17599" t="s">
        <v>972</v>
      </c>
      <c r="B17599" t="s">
        <v>253</v>
      </c>
      <c r="C17599" s="76" t="s">
        <v>842</v>
      </c>
      <c r="D17599" t="s">
        <v>980</v>
      </c>
      <c r="E17599" s="82">
        <v>7.6</v>
      </c>
      <c r="F17599" t="s">
        <v>973</v>
      </c>
      <c r="G17599" s="83">
        <v>43733</v>
      </c>
      <c r="I17599">
        <v>2019</v>
      </c>
    </row>
    <row r="17600" spans="1:9" x14ac:dyDescent="0.25">
      <c r="A17600" t="s">
        <v>972</v>
      </c>
      <c r="B17600" t="s">
        <v>248</v>
      </c>
      <c r="C17600" s="76" t="s">
        <v>842</v>
      </c>
      <c r="D17600" t="s">
        <v>980</v>
      </c>
      <c r="E17600" s="82">
        <v>10</v>
      </c>
      <c r="F17600" t="s">
        <v>973</v>
      </c>
      <c r="G17600" s="83">
        <v>43784</v>
      </c>
      <c r="I17600">
        <v>2019</v>
      </c>
    </row>
    <row r="17601" spans="1:9" x14ac:dyDescent="0.25">
      <c r="A17601" t="s">
        <v>972</v>
      </c>
      <c r="B17601" t="s">
        <v>193</v>
      </c>
      <c r="C17601" s="76" t="s">
        <v>842</v>
      </c>
      <c r="D17601" t="s">
        <v>980</v>
      </c>
      <c r="E17601" s="82">
        <v>7.6</v>
      </c>
      <c r="F17601" t="s">
        <v>973</v>
      </c>
      <c r="G17601" s="83">
        <v>43853</v>
      </c>
      <c r="I17601">
        <v>2020</v>
      </c>
    </row>
    <row r="17602" spans="1:9" x14ac:dyDescent="0.25">
      <c r="A17602" t="s">
        <v>972</v>
      </c>
      <c r="B17602" t="s">
        <v>242</v>
      </c>
      <c r="C17602" s="76" t="s">
        <v>842</v>
      </c>
      <c r="D17602" t="s">
        <v>980</v>
      </c>
      <c r="E17602" s="82">
        <v>5</v>
      </c>
      <c r="F17602" t="s">
        <v>973</v>
      </c>
      <c r="G17602" s="83">
        <v>43819</v>
      </c>
      <c r="I17602">
        <v>2019</v>
      </c>
    </row>
    <row r="17603" spans="1:9" x14ac:dyDescent="0.25">
      <c r="A17603" t="s">
        <v>972</v>
      </c>
      <c r="B17603" t="s">
        <v>66</v>
      </c>
      <c r="C17603" s="76" t="s">
        <v>842</v>
      </c>
      <c r="D17603" t="s">
        <v>980</v>
      </c>
      <c r="E17603" s="82">
        <v>6</v>
      </c>
      <c r="F17603" t="s">
        <v>973</v>
      </c>
      <c r="G17603" s="83">
        <v>43761</v>
      </c>
      <c r="I17603">
        <v>2019</v>
      </c>
    </row>
    <row r="17604" spans="1:9" x14ac:dyDescent="0.25">
      <c r="A17604" t="s">
        <v>972</v>
      </c>
      <c r="B17604" t="s">
        <v>78</v>
      </c>
      <c r="C17604" s="76" t="s">
        <v>842</v>
      </c>
      <c r="D17604" t="s">
        <v>980</v>
      </c>
      <c r="E17604" s="82">
        <v>6</v>
      </c>
      <c r="F17604" t="s">
        <v>973</v>
      </c>
      <c r="G17604" s="83">
        <v>44392</v>
      </c>
      <c r="I17604">
        <v>2021</v>
      </c>
    </row>
    <row r="17605" spans="1:9" x14ac:dyDescent="0.25">
      <c r="A17605" t="s">
        <v>972</v>
      </c>
      <c r="B17605" t="s">
        <v>206</v>
      </c>
      <c r="C17605" s="76" t="s">
        <v>842</v>
      </c>
      <c r="D17605" t="s">
        <v>980</v>
      </c>
      <c r="E17605" s="82">
        <v>21.12</v>
      </c>
      <c r="F17605" t="s">
        <v>973</v>
      </c>
      <c r="G17605" s="83">
        <v>43882</v>
      </c>
      <c r="I17605">
        <v>2020</v>
      </c>
    </row>
    <row r="17606" spans="1:9" x14ac:dyDescent="0.25">
      <c r="A17606" t="s">
        <v>972</v>
      </c>
      <c r="B17606" t="s">
        <v>246</v>
      </c>
      <c r="C17606" s="76" t="s">
        <v>842</v>
      </c>
      <c r="D17606" t="s">
        <v>980</v>
      </c>
      <c r="E17606" s="82">
        <v>5.31</v>
      </c>
      <c r="F17606" t="s">
        <v>973</v>
      </c>
      <c r="G17606" s="83">
        <v>43804</v>
      </c>
      <c r="I17606">
        <v>2019</v>
      </c>
    </row>
    <row r="17607" spans="1:9" x14ac:dyDescent="0.25">
      <c r="A17607" t="s">
        <v>972</v>
      </c>
      <c r="B17607" t="s">
        <v>253</v>
      </c>
      <c r="C17607" s="76" t="s">
        <v>842</v>
      </c>
      <c r="D17607" t="s">
        <v>980</v>
      </c>
      <c r="E17607" s="82">
        <v>7.6</v>
      </c>
      <c r="F17607" t="s">
        <v>973</v>
      </c>
      <c r="G17607" s="83">
        <v>43755</v>
      </c>
      <c r="I17607">
        <v>2019</v>
      </c>
    </row>
    <row r="17608" spans="1:9" x14ac:dyDescent="0.25">
      <c r="A17608" t="s">
        <v>972</v>
      </c>
      <c r="B17608" t="s">
        <v>279</v>
      </c>
      <c r="C17608" s="76" t="s">
        <v>842</v>
      </c>
      <c r="D17608" t="s">
        <v>980</v>
      </c>
      <c r="E17608" s="82">
        <v>27.6</v>
      </c>
      <c r="F17608" t="s">
        <v>973</v>
      </c>
      <c r="G17608" s="83">
        <v>43810</v>
      </c>
      <c r="I17608">
        <v>2019</v>
      </c>
    </row>
    <row r="17609" spans="1:9" x14ac:dyDescent="0.25">
      <c r="A17609" t="s">
        <v>972</v>
      </c>
      <c r="B17609" t="s">
        <v>249</v>
      </c>
      <c r="C17609" s="76" t="s">
        <v>842</v>
      </c>
      <c r="D17609" t="s">
        <v>980</v>
      </c>
      <c r="E17609" s="82">
        <v>14.75</v>
      </c>
      <c r="F17609" t="s">
        <v>973</v>
      </c>
      <c r="G17609" s="83">
        <v>43853</v>
      </c>
      <c r="I17609">
        <v>2020</v>
      </c>
    </row>
    <row r="17610" spans="1:9" ht="14.45" customHeight="1" x14ac:dyDescent="0.25">
      <c r="A17610" t="s">
        <v>972</v>
      </c>
      <c r="B17610" t="s">
        <v>257</v>
      </c>
      <c r="C17610" s="76" t="s">
        <v>842</v>
      </c>
      <c r="D17610" t="s">
        <v>980</v>
      </c>
      <c r="E17610" s="82">
        <v>7.6</v>
      </c>
      <c r="F17610" t="s">
        <v>973</v>
      </c>
      <c r="G17610" s="83">
        <v>43796</v>
      </c>
      <c r="I17610">
        <v>2019</v>
      </c>
    </row>
    <row r="17611" spans="1:9" x14ac:dyDescent="0.25">
      <c r="A17611" t="s">
        <v>972</v>
      </c>
      <c r="B17611" t="s">
        <v>153</v>
      </c>
      <c r="C17611" s="76" t="s">
        <v>842</v>
      </c>
      <c r="D17611" t="s">
        <v>980</v>
      </c>
      <c r="E17611" s="82">
        <v>7.6</v>
      </c>
      <c r="F17611" t="s">
        <v>973</v>
      </c>
      <c r="G17611" s="83">
        <v>43802</v>
      </c>
      <c r="I17611">
        <v>2019</v>
      </c>
    </row>
    <row r="17612" spans="1:9" x14ac:dyDescent="0.25">
      <c r="A17612" t="s">
        <v>972</v>
      </c>
      <c r="B17612" t="s">
        <v>133</v>
      </c>
      <c r="C17612" s="76" t="s">
        <v>842</v>
      </c>
      <c r="D17612" t="s">
        <v>980</v>
      </c>
      <c r="E17612" s="82">
        <v>10</v>
      </c>
      <c r="F17612" t="s">
        <v>973</v>
      </c>
      <c r="G17612" s="83">
        <v>43811</v>
      </c>
      <c r="I17612">
        <v>2019</v>
      </c>
    </row>
    <row r="17613" spans="1:9" x14ac:dyDescent="0.25">
      <c r="A17613" t="s">
        <v>972</v>
      </c>
      <c r="B17613" t="s">
        <v>100</v>
      </c>
      <c r="C17613" s="76" t="s">
        <v>842</v>
      </c>
      <c r="D17613" t="s">
        <v>980</v>
      </c>
      <c r="E17613" s="82">
        <v>11.52</v>
      </c>
      <c r="F17613" t="s">
        <v>973</v>
      </c>
      <c r="G17613" s="83">
        <v>43878</v>
      </c>
      <c r="I17613">
        <v>2020</v>
      </c>
    </row>
    <row r="17614" spans="1:9" x14ac:dyDescent="0.25">
      <c r="A17614" t="s">
        <v>972</v>
      </c>
      <c r="B17614" t="s">
        <v>95</v>
      </c>
      <c r="C17614" s="76" t="s">
        <v>842</v>
      </c>
      <c r="D17614" t="s">
        <v>980</v>
      </c>
      <c r="E17614" s="82">
        <v>11.2</v>
      </c>
      <c r="F17614" t="s">
        <v>973</v>
      </c>
      <c r="G17614" s="83">
        <v>43847</v>
      </c>
      <c r="I17614">
        <v>2020</v>
      </c>
    </row>
    <row r="17615" spans="1:9" x14ac:dyDescent="0.25">
      <c r="A17615" t="s">
        <v>972</v>
      </c>
      <c r="B17615" t="s">
        <v>78</v>
      </c>
      <c r="C17615" s="76" t="s">
        <v>842</v>
      </c>
      <c r="D17615" t="s">
        <v>980</v>
      </c>
      <c r="E17615" s="82">
        <v>11.4</v>
      </c>
      <c r="F17615" t="s">
        <v>973</v>
      </c>
      <c r="G17615" s="83">
        <v>43839</v>
      </c>
      <c r="I17615">
        <v>2020</v>
      </c>
    </row>
    <row r="17616" spans="1:9" x14ac:dyDescent="0.25">
      <c r="A17616" t="s">
        <v>972</v>
      </c>
      <c r="B17616" t="s">
        <v>279</v>
      </c>
      <c r="C17616" s="76" t="s">
        <v>842</v>
      </c>
      <c r="D17616" t="s">
        <v>980</v>
      </c>
      <c r="E17616" s="82">
        <v>5</v>
      </c>
      <c r="F17616" t="s">
        <v>973</v>
      </c>
      <c r="G17616" s="83">
        <v>43808</v>
      </c>
      <c r="I17616">
        <v>2019</v>
      </c>
    </row>
    <row r="17617" spans="1:9" x14ac:dyDescent="0.25">
      <c r="A17617" t="s">
        <v>972</v>
      </c>
      <c r="B17617" t="s">
        <v>242</v>
      </c>
      <c r="C17617" s="76" t="s">
        <v>842</v>
      </c>
      <c r="D17617" t="s">
        <v>980</v>
      </c>
      <c r="E17617" s="82">
        <v>6.49</v>
      </c>
      <c r="F17617" t="s">
        <v>973</v>
      </c>
      <c r="G17617" s="83">
        <v>43962</v>
      </c>
      <c r="I17617">
        <v>2020</v>
      </c>
    </row>
    <row r="17618" spans="1:9" x14ac:dyDescent="0.25">
      <c r="A17618" t="s">
        <v>972</v>
      </c>
      <c r="B17618" t="s">
        <v>125</v>
      </c>
      <c r="C17618" s="76" t="s">
        <v>842</v>
      </c>
      <c r="D17618" t="s">
        <v>980</v>
      </c>
      <c r="E17618" s="82">
        <v>10</v>
      </c>
      <c r="F17618" t="s">
        <v>973</v>
      </c>
      <c r="G17618" s="83">
        <v>43782</v>
      </c>
      <c r="I17618">
        <v>2019</v>
      </c>
    </row>
    <row r="17619" spans="1:9" x14ac:dyDescent="0.25">
      <c r="A17619" t="s">
        <v>972</v>
      </c>
      <c r="B17619" t="s">
        <v>249</v>
      </c>
      <c r="C17619" s="76" t="s">
        <v>842</v>
      </c>
      <c r="D17619" t="s">
        <v>980</v>
      </c>
      <c r="E17619" s="82">
        <v>11.21</v>
      </c>
      <c r="F17619" t="s">
        <v>973</v>
      </c>
      <c r="G17619" s="83">
        <v>43816</v>
      </c>
      <c r="I17619">
        <v>2019</v>
      </c>
    </row>
    <row r="17620" spans="1:9" x14ac:dyDescent="0.25">
      <c r="A17620" t="s">
        <v>972</v>
      </c>
      <c r="B17620" t="s">
        <v>247</v>
      </c>
      <c r="C17620" s="76" t="s">
        <v>842</v>
      </c>
      <c r="D17620" t="s">
        <v>980</v>
      </c>
      <c r="E17620" s="82">
        <v>5.9</v>
      </c>
      <c r="F17620" t="s">
        <v>973</v>
      </c>
      <c r="G17620" s="83">
        <v>44006</v>
      </c>
      <c r="I17620">
        <v>2020</v>
      </c>
    </row>
    <row r="17621" spans="1:9" x14ac:dyDescent="0.25">
      <c r="A17621" t="s">
        <v>972</v>
      </c>
      <c r="B17621" t="s">
        <v>249</v>
      </c>
      <c r="C17621" s="76" t="s">
        <v>842</v>
      </c>
      <c r="D17621" t="s">
        <v>980</v>
      </c>
      <c r="E17621" s="82">
        <v>150</v>
      </c>
      <c r="F17621" t="s">
        <v>973</v>
      </c>
      <c r="G17621" s="83">
        <v>44181</v>
      </c>
      <c r="I17621">
        <v>2020</v>
      </c>
    </row>
    <row r="17622" spans="1:9" x14ac:dyDescent="0.25">
      <c r="A17622" t="s">
        <v>972</v>
      </c>
      <c r="B17622" t="s">
        <v>104</v>
      </c>
      <c r="C17622" s="76" t="s">
        <v>842</v>
      </c>
      <c r="D17622" t="s">
        <v>980</v>
      </c>
      <c r="E17622" s="82">
        <v>6</v>
      </c>
      <c r="F17622" t="s">
        <v>973</v>
      </c>
      <c r="G17622" s="83">
        <v>43830</v>
      </c>
      <c r="I17622">
        <v>2019</v>
      </c>
    </row>
    <row r="17623" spans="1:9" x14ac:dyDescent="0.25">
      <c r="A17623" t="s">
        <v>972</v>
      </c>
      <c r="B17623" t="s">
        <v>275</v>
      </c>
      <c r="C17623" s="76" t="s">
        <v>842</v>
      </c>
      <c r="D17623" t="s">
        <v>980</v>
      </c>
      <c r="E17623" s="82">
        <v>7.6</v>
      </c>
      <c r="F17623" t="s">
        <v>973</v>
      </c>
      <c r="G17623" s="83">
        <v>44026</v>
      </c>
      <c r="I17623">
        <v>2020</v>
      </c>
    </row>
    <row r="17624" spans="1:9" ht="14.45" customHeight="1" x14ac:dyDescent="0.25">
      <c r="A17624" t="s">
        <v>972</v>
      </c>
      <c r="B17624" t="s">
        <v>121</v>
      </c>
      <c r="C17624" s="76" t="s">
        <v>842</v>
      </c>
      <c r="D17624" t="s">
        <v>980</v>
      </c>
      <c r="E17624" s="82">
        <v>7.6</v>
      </c>
      <c r="F17624" t="s">
        <v>973</v>
      </c>
      <c r="G17624" s="83">
        <v>43819</v>
      </c>
      <c r="I17624">
        <v>2019</v>
      </c>
    </row>
    <row r="17625" spans="1:9" ht="14.45" customHeight="1" x14ac:dyDescent="0.25">
      <c r="A17625" t="s">
        <v>972</v>
      </c>
      <c r="B17625" t="s">
        <v>133</v>
      </c>
      <c r="C17625" s="76" t="s">
        <v>842</v>
      </c>
      <c r="D17625" t="s">
        <v>980</v>
      </c>
      <c r="E17625" s="82">
        <v>5</v>
      </c>
      <c r="F17625" t="s">
        <v>973</v>
      </c>
      <c r="G17625" s="83">
        <v>43754</v>
      </c>
      <c r="I17625">
        <v>2019</v>
      </c>
    </row>
    <row r="17626" spans="1:9" ht="14.45" customHeight="1" x14ac:dyDescent="0.25">
      <c r="A17626" t="s">
        <v>972</v>
      </c>
      <c r="B17626" t="s">
        <v>145</v>
      </c>
      <c r="C17626" s="76" t="s">
        <v>842</v>
      </c>
      <c r="D17626" t="s">
        <v>980</v>
      </c>
      <c r="E17626" s="82">
        <v>6</v>
      </c>
      <c r="F17626" t="s">
        <v>973</v>
      </c>
      <c r="G17626" s="83">
        <v>43963</v>
      </c>
      <c r="I17626">
        <v>2020</v>
      </c>
    </row>
    <row r="17627" spans="1:9" ht="14.45" customHeight="1" x14ac:dyDescent="0.25">
      <c r="A17627" t="s">
        <v>972</v>
      </c>
      <c r="B17627" t="s">
        <v>200</v>
      </c>
      <c r="C17627" s="76" t="s">
        <v>842</v>
      </c>
      <c r="D17627" t="s">
        <v>980</v>
      </c>
      <c r="E17627" s="82">
        <v>3.49</v>
      </c>
      <c r="F17627" t="s">
        <v>973</v>
      </c>
      <c r="G17627" s="83">
        <v>43782</v>
      </c>
      <c r="I17627">
        <v>2019</v>
      </c>
    </row>
    <row r="17628" spans="1:9" ht="14.45" customHeight="1" x14ac:dyDescent="0.25">
      <c r="A17628" t="s">
        <v>972</v>
      </c>
      <c r="B17628" t="s">
        <v>153</v>
      </c>
      <c r="C17628" s="76" t="s">
        <v>842</v>
      </c>
      <c r="D17628" t="s">
        <v>980</v>
      </c>
      <c r="E17628" s="82">
        <v>5.22</v>
      </c>
      <c r="F17628" t="s">
        <v>973</v>
      </c>
      <c r="G17628" s="83">
        <v>43774</v>
      </c>
      <c r="I17628">
        <v>2019</v>
      </c>
    </row>
    <row r="17629" spans="1:9" ht="14.45" customHeight="1" x14ac:dyDescent="0.25">
      <c r="A17629" t="s">
        <v>972</v>
      </c>
      <c r="B17629" t="s">
        <v>242</v>
      </c>
      <c r="C17629" s="76" t="s">
        <v>842</v>
      </c>
      <c r="D17629" t="s">
        <v>980</v>
      </c>
      <c r="E17629" s="82">
        <v>15</v>
      </c>
      <c r="F17629" t="s">
        <v>973</v>
      </c>
      <c r="G17629" s="83">
        <v>43788</v>
      </c>
      <c r="I17629">
        <v>2019</v>
      </c>
    </row>
    <row r="17630" spans="1:9" ht="14.45" customHeight="1" x14ac:dyDescent="0.25">
      <c r="A17630" t="s">
        <v>972</v>
      </c>
      <c r="B17630" t="s">
        <v>279</v>
      </c>
      <c r="C17630" s="76" t="s">
        <v>842</v>
      </c>
      <c r="D17630" t="s">
        <v>980</v>
      </c>
      <c r="E17630" s="82">
        <v>30.4</v>
      </c>
      <c r="F17630" t="s">
        <v>973</v>
      </c>
      <c r="G17630" s="83">
        <v>43829</v>
      </c>
      <c r="I17630">
        <v>2019</v>
      </c>
    </row>
    <row r="17631" spans="1:9" ht="14.45" customHeight="1" x14ac:dyDescent="0.25">
      <c r="A17631" t="s">
        <v>972</v>
      </c>
      <c r="B17631" t="s">
        <v>280</v>
      </c>
      <c r="C17631" s="76" t="s">
        <v>842</v>
      </c>
      <c r="D17631" t="s">
        <v>980</v>
      </c>
      <c r="E17631" s="82">
        <v>6</v>
      </c>
      <c r="F17631" t="s">
        <v>973</v>
      </c>
      <c r="G17631" s="83">
        <v>43790</v>
      </c>
      <c r="I17631">
        <v>2019</v>
      </c>
    </row>
    <row r="17632" spans="1:9" ht="14.45" customHeight="1" x14ac:dyDescent="0.25">
      <c r="A17632" t="s">
        <v>972</v>
      </c>
      <c r="B17632" t="s">
        <v>15</v>
      </c>
      <c r="C17632" s="76" t="s">
        <v>842</v>
      </c>
      <c r="D17632" t="s">
        <v>980</v>
      </c>
      <c r="E17632" s="82">
        <v>7.6</v>
      </c>
      <c r="F17632" t="s">
        <v>973</v>
      </c>
      <c r="G17632" s="83">
        <v>43980</v>
      </c>
      <c r="I17632">
        <v>2020</v>
      </c>
    </row>
    <row r="17633" spans="1:9" ht="14.45" customHeight="1" x14ac:dyDescent="0.25">
      <c r="A17633" t="s">
        <v>972</v>
      </c>
      <c r="B17633" t="s">
        <v>139</v>
      </c>
      <c r="C17633" s="76" t="s">
        <v>842</v>
      </c>
      <c r="D17633" t="s">
        <v>980</v>
      </c>
      <c r="E17633" s="82">
        <v>30</v>
      </c>
      <c r="F17633" t="s">
        <v>973</v>
      </c>
      <c r="G17633" s="83">
        <v>43840</v>
      </c>
      <c r="I17633">
        <v>2020</v>
      </c>
    </row>
    <row r="17634" spans="1:9" ht="14.45" customHeight="1" x14ac:dyDescent="0.25">
      <c r="A17634" t="s">
        <v>972</v>
      </c>
      <c r="B17634" t="s">
        <v>249</v>
      </c>
      <c r="C17634" s="76" t="s">
        <v>842</v>
      </c>
      <c r="D17634" t="s">
        <v>980</v>
      </c>
      <c r="E17634" s="82">
        <v>7.6</v>
      </c>
      <c r="F17634" t="s">
        <v>973</v>
      </c>
      <c r="G17634" s="83">
        <v>43760</v>
      </c>
      <c r="I17634">
        <v>2019</v>
      </c>
    </row>
    <row r="17635" spans="1:9" ht="14.45" customHeight="1" x14ac:dyDescent="0.25">
      <c r="A17635" t="s">
        <v>972</v>
      </c>
      <c r="B17635" t="s">
        <v>115</v>
      </c>
      <c r="C17635" s="76" t="s">
        <v>842</v>
      </c>
      <c r="D17635" t="s">
        <v>980</v>
      </c>
      <c r="E17635" s="82">
        <v>7.6</v>
      </c>
      <c r="F17635" t="s">
        <v>973</v>
      </c>
      <c r="G17635" s="83">
        <v>43774</v>
      </c>
      <c r="I17635">
        <v>2019</v>
      </c>
    </row>
    <row r="17636" spans="1:9" ht="14.45" customHeight="1" x14ac:dyDescent="0.25">
      <c r="A17636" t="s">
        <v>972</v>
      </c>
      <c r="B17636" t="s">
        <v>242</v>
      </c>
      <c r="C17636" s="76" t="s">
        <v>842</v>
      </c>
      <c r="D17636" t="s">
        <v>980</v>
      </c>
      <c r="E17636" s="82">
        <v>52.2</v>
      </c>
      <c r="F17636" t="s">
        <v>973</v>
      </c>
      <c r="G17636" s="83">
        <v>44501</v>
      </c>
      <c r="I17636">
        <v>2021</v>
      </c>
    </row>
    <row r="17637" spans="1:9" ht="14.45" customHeight="1" x14ac:dyDescent="0.25">
      <c r="A17637" t="s">
        <v>972</v>
      </c>
      <c r="B17637" t="s">
        <v>9</v>
      </c>
      <c r="C17637" s="76" t="s">
        <v>842</v>
      </c>
      <c r="D17637" t="s">
        <v>980</v>
      </c>
      <c r="E17637" s="82">
        <v>15</v>
      </c>
      <c r="F17637" t="s">
        <v>973</v>
      </c>
      <c r="G17637" s="83">
        <v>43830</v>
      </c>
      <c r="I17637">
        <v>2019</v>
      </c>
    </row>
    <row r="17638" spans="1:9" ht="14.45" customHeight="1" x14ac:dyDescent="0.25">
      <c r="A17638" t="s">
        <v>972</v>
      </c>
      <c r="B17638" t="s">
        <v>110</v>
      </c>
      <c r="C17638" s="76" t="s">
        <v>842</v>
      </c>
      <c r="D17638" t="s">
        <v>980</v>
      </c>
      <c r="E17638" s="82">
        <v>10</v>
      </c>
      <c r="F17638" t="s">
        <v>973</v>
      </c>
      <c r="G17638" s="83">
        <v>43795</v>
      </c>
      <c r="I17638">
        <v>2019</v>
      </c>
    </row>
    <row r="17639" spans="1:9" ht="14.45" customHeight="1" x14ac:dyDescent="0.25">
      <c r="A17639" t="s">
        <v>972</v>
      </c>
      <c r="B17639" t="s">
        <v>245</v>
      </c>
      <c r="C17639" s="76" t="s">
        <v>842</v>
      </c>
      <c r="D17639" t="s">
        <v>980</v>
      </c>
      <c r="E17639" s="82">
        <v>10</v>
      </c>
      <c r="F17639" t="s">
        <v>973</v>
      </c>
      <c r="G17639" s="83">
        <v>43777</v>
      </c>
      <c r="I17639">
        <v>2019</v>
      </c>
    </row>
    <row r="17640" spans="1:9" x14ac:dyDescent="0.25">
      <c r="A17640" t="s">
        <v>972</v>
      </c>
      <c r="B17640" t="s">
        <v>183</v>
      </c>
      <c r="C17640" s="76" t="s">
        <v>842</v>
      </c>
      <c r="D17640" t="s">
        <v>980</v>
      </c>
      <c r="E17640" s="82">
        <v>6</v>
      </c>
      <c r="F17640" t="s">
        <v>973</v>
      </c>
      <c r="G17640" s="83">
        <v>43791</v>
      </c>
      <c r="I17640">
        <v>2019</v>
      </c>
    </row>
    <row r="17641" spans="1:9" x14ac:dyDescent="0.25">
      <c r="A17641" t="s">
        <v>972</v>
      </c>
      <c r="B17641" t="s">
        <v>233</v>
      </c>
      <c r="C17641" s="76" t="s">
        <v>842</v>
      </c>
      <c r="D17641" t="s">
        <v>980</v>
      </c>
      <c r="E17641" s="82">
        <v>7.6</v>
      </c>
      <c r="F17641" t="s">
        <v>973</v>
      </c>
      <c r="G17641" s="83">
        <v>43788</v>
      </c>
      <c r="I17641">
        <v>2019</v>
      </c>
    </row>
    <row r="17642" spans="1:9" x14ac:dyDescent="0.25">
      <c r="A17642" t="s">
        <v>972</v>
      </c>
      <c r="B17642" t="s">
        <v>245</v>
      </c>
      <c r="C17642" s="76" t="s">
        <v>842</v>
      </c>
      <c r="D17642" t="s">
        <v>980</v>
      </c>
      <c r="E17642" s="82">
        <v>5</v>
      </c>
      <c r="F17642" t="s">
        <v>973</v>
      </c>
      <c r="G17642" s="83">
        <v>43760</v>
      </c>
      <c r="I17642">
        <v>2019</v>
      </c>
    </row>
    <row r="17643" spans="1:9" x14ac:dyDescent="0.25">
      <c r="A17643" t="s">
        <v>972</v>
      </c>
      <c r="B17643" t="s">
        <v>202</v>
      </c>
      <c r="C17643" s="76" t="s">
        <v>842</v>
      </c>
      <c r="D17643" t="s">
        <v>980</v>
      </c>
      <c r="E17643" s="82">
        <v>6.4</v>
      </c>
      <c r="F17643" t="s">
        <v>973</v>
      </c>
      <c r="G17643" s="83">
        <v>43907</v>
      </c>
      <c r="I17643">
        <v>2020</v>
      </c>
    </row>
    <row r="17644" spans="1:9" x14ac:dyDescent="0.25">
      <c r="A17644" t="s">
        <v>972</v>
      </c>
      <c r="B17644" t="s">
        <v>240</v>
      </c>
      <c r="C17644" s="76" t="s">
        <v>842</v>
      </c>
      <c r="D17644" t="s">
        <v>980</v>
      </c>
      <c r="E17644" s="82">
        <v>6</v>
      </c>
      <c r="F17644" t="s">
        <v>973</v>
      </c>
      <c r="G17644" s="83">
        <v>43776</v>
      </c>
      <c r="I17644">
        <v>2019</v>
      </c>
    </row>
    <row r="17645" spans="1:9" x14ac:dyDescent="0.25">
      <c r="A17645" t="s">
        <v>972</v>
      </c>
      <c r="B17645" t="s">
        <v>109</v>
      </c>
      <c r="C17645" s="76" t="s">
        <v>842</v>
      </c>
      <c r="D17645" t="s">
        <v>980</v>
      </c>
      <c r="E17645" s="82">
        <v>3.8</v>
      </c>
      <c r="F17645" t="s">
        <v>973</v>
      </c>
      <c r="G17645" s="83">
        <v>43768</v>
      </c>
      <c r="I17645">
        <v>2019</v>
      </c>
    </row>
    <row r="17646" spans="1:9" x14ac:dyDescent="0.25">
      <c r="A17646" t="s">
        <v>972</v>
      </c>
      <c r="B17646" t="s">
        <v>118</v>
      </c>
      <c r="C17646" s="76" t="s">
        <v>842</v>
      </c>
      <c r="D17646" t="s">
        <v>980</v>
      </c>
      <c r="E17646" s="82">
        <v>6</v>
      </c>
      <c r="F17646" t="s">
        <v>973</v>
      </c>
      <c r="G17646" s="83">
        <v>43769</v>
      </c>
      <c r="I17646">
        <v>2019</v>
      </c>
    </row>
    <row r="17647" spans="1:9" x14ac:dyDescent="0.25">
      <c r="A17647" t="s">
        <v>972</v>
      </c>
      <c r="B17647" t="s">
        <v>200</v>
      </c>
      <c r="C17647" s="76" t="s">
        <v>842</v>
      </c>
      <c r="D17647" t="s">
        <v>980</v>
      </c>
      <c r="E17647" s="82">
        <v>5.46</v>
      </c>
      <c r="F17647" t="s">
        <v>973</v>
      </c>
      <c r="G17647" s="83">
        <v>43774</v>
      </c>
      <c r="I17647">
        <v>2019</v>
      </c>
    </row>
    <row r="17648" spans="1:9" x14ac:dyDescent="0.25">
      <c r="A17648" t="s">
        <v>972</v>
      </c>
      <c r="B17648" t="s">
        <v>95</v>
      </c>
      <c r="C17648" s="76" t="s">
        <v>842</v>
      </c>
      <c r="D17648" t="s">
        <v>980</v>
      </c>
      <c r="E17648" s="82">
        <v>5</v>
      </c>
      <c r="F17648" t="s">
        <v>973</v>
      </c>
      <c r="G17648" s="83">
        <v>43791</v>
      </c>
      <c r="I17648">
        <v>2019</v>
      </c>
    </row>
    <row r="17649" spans="1:9" x14ac:dyDescent="0.25">
      <c r="A17649" t="s">
        <v>972</v>
      </c>
      <c r="B17649" t="s">
        <v>257</v>
      </c>
      <c r="C17649" s="76" t="s">
        <v>842</v>
      </c>
      <c r="D17649" t="s">
        <v>980</v>
      </c>
      <c r="E17649" s="82">
        <v>5</v>
      </c>
      <c r="F17649" t="s">
        <v>973</v>
      </c>
      <c r="G17649" s="83">
        <v>43784</v>
      </c>
      <c r="I17649">
        <v>2019</v>
      </c>
    </row>
    <row r="17650" spans="1:9" x14ac:dyDescent="0.25">
      <c r="A17650" t="s">
        <v>972</v>
      </c>
      <c r="B17650" t="s">
        <v>205</v>
      </c>
      <c r="C17650" s="76" t="s">
        <v>842</v>
      </c>
      <c r="D17650" t="s">
        <v>980</v>
      </c>
      <c r="E17650" s="82">
        <v>5</v>
      </c>
      <c r="F17650" t="s">
        <v>973</v>
      </c>
      <c r="G17650" s="83">
        <v>43826</v>
      </c>
      <c r="I17650">
        <v>2019</v>
      </c>
    </row>
    <row r="17651" spans="1:9" x14ac:dyDescent="0.25">
      <c r="A17651" t="s">
        <v>972</v>
      </c>
      <c r="B17651" t="s">
        <v>103</v>
      </c>
      <c r="C17651" s="76" t="s">
        <v>842</v>
      </c>
      <c r="D17651" t="s">
        <v>980</v>
      </c>
      <c r="E17651" s="82">
        <v>3.8</v>
      </c>
      <c r="F17651" t="s">
        <v>973</v>
      </c>
      <c r="G17651" s="83">
        <v>43811</v>
      </c>
      <c r="I17651">
        <v>2019</v>
      </c>
    </row>
    <row r="17652" spans="1:9" x14ac:dyDescent="0.25">
      <c r="A17652" t="s">
        <v>972</v>
      </c>
      <c r="B17652" t="s">
        <v>240</v>
      </c>
      <c r="C17652" s="76" t="s">
        <v>842</v>
      </c>
      <c r="D17652" t="s">
        <v>980</v>
      </c>
      <c r="E17652" s="82">
        <v>10</v>
      </c>
      <c r="F17652" t="s">
        <v>973</v>
      </c>
      <c r="G17652" s="83">
        <v>44186</v>
      </c>
      <c r="I17652">
        <v>2020</v>
      </c>
    </row>
    <row r="17653" spans="1:9" x14ac:dyDescent="0.25">
      <c r="A17653" t="s">
        <v>972</v>
      </c>
      <c r="B17653" t="s">
        <v>253</v>
      </c>
      <c r="C17653" s="76" t="s">
        <v>842</v>
      </c>
      <c r="D17653" t="s">
        <v>980</v>
      </c>
      <c r="E17653" s="82">
        <v>10</v>
      </c>
      <c r="F17653" t="s">
        <v>973</v>
      </c>
      <c r="G17653" s="83">
        <v>43762</v>
      </c>
      <c r="I17653">
        <v>2019</v>
      </c>
    </row>
    <row r="17654" spans="1:9" x14ac:dyDescent="0.25">
      <c r="A17654" t="s">
        <v>972</v>
      </c>
      <c r="B17654" t="s">
        <v>107</v>
      </c>
      <c r="C17654" s="76" t="s">
        <v>842</v>
      </c>
      <c r="D17654" t="s">
        <v>980</v>
      </c>
      <c r="E17654" s="82">
        <v>7.6</v>
      </c>
      <c r="F17654" t="s">
        <v>973</v>
      </c>
      <c r="G17654" s="83">
        <v>43832</v>
      </c>
      <c r="I17654">
        <v>2020</v>
      </c>
    </row>
    <row r="17655" spans="1:9" x14ac:dyDescent="0.25">
      <c r="A17655" t="s">
        <v>972</v>
      </c>
      <c r="B17655" t="s">
        <v>115</v>
      </c>
      <c r="C17655" s="76" t="s">
        <v>842</v>
      </c>
      <c r="D17655" t="s">
        <v>980</v>
      </c>
      <c r="E17655" s="82">
        <v>5</v>
      </c>
      <c r="F17655" t="s">
        <v>973</v>
      </c>
      <c r="G17655" s="83">
        <v>43837</v>
      </c>
      <c r="I17655">
        <v>2020</v>
      </c>
    </row>
    <row r="17656" spans="1:9" x14ac:dyDescent="0.25">
      <c r="A17656" t="s">
        <v>972</v>
      </c>
      <c r="B17656" t="s">
        <v>239</v>
      </c>
      <c r="C17656" s="76" t="s">
        <v>842</v>
      </c>
      <c r="D17656" t="s">
        <v>980</v>
      </c>
      <c r="E17656" s="82">
        <v>6</v>
      </c>
      <c r="F17656" t="s">
        <v>973</v>
      </c>
      <c r="G17656" s="83">
        <v>43839</v>
      </c>
      <c r="I17656">
        <v>2020</v>
      </c>
    </row>
    <row r="17657" spans="1:9" x14ac:dyDescent="0.25">
      <c r="A17657" t="s">
        <v>972</v>
      </c>
      <c r="B17657" t="s">
        <v>251</v>
      </c>
      <c r="C17657" s="76" t="s">
        <v>842</v>
      </c>
      <c r="D17657" t="s">
        <v>980</v>
      </c>
      <c r="E17657" s="82">
        <v>15</v>
      </c>
      <c r="F17657" t="s">
        <v>973</v>
      </c>
      <c r="G17657" s="83">
        <v>43796</v>
      </c>
      <c r="I17657">
        <v>2019</v>
      </c>
    </row>
    <row r="17658" spans="1:9" x14ac:dyDescent="0.25">
      <c r="A17658" t="s">
        <v>972</v>
      </c>
      <c r="B17658" t="s">
        <v>232</v>
      </c>
      <c r="C17658" s="76" t="s">
        <v>842</v>
      </c>
      <c r="D17658" t="s">
        <v>980</v>
      </c>
      <c r="E17658" s="82">
        <v>15</v>
      </c>
      <c r="F17658" t="s">
        <v>973</v>
      </c>
      <c r="G17658" s="83">
        <v>43795</v>
      </c>
      <c r="I17658">
        <v>2019</v>
      </c>
    </row>
    <row r="17659" spans="1:9" x14ac:dyDescent="0.25">
      <c r="A17659" t="s">
        <v>972</v>
      </c>
      <c r="B17659" t="s">
        <v>103</v>
      </c>
      <c r="C17659" s="76" t="s">
        <v>842</v>
      </c>
      <c r="D17659" t="s">
        <v>980</v>
      </c>
      <c r="E17659" s="82">
        <v>6.4</v>
      </c>
      <c r="F17659" t="s">
        <v>973</v>
      </c>
      <c r="G17659" s="83">
        <v>43871</v>
      </c>
      <c r="I17659">
        <v>2020</v>
      </c>
    </row>
    <row r="17660" spans="1:9" x14ac:dyDescent="0.25">
      <c r="A17660" t="s">
        <v>972</v>
      </c>
      <c r="B17660" t="s">
        <v>112</v>
      </c>
      <c r="C17660" s="76" t="s">
        <v>842</v>
      </c>
      <c r="D17660" t="s">
        <v>980</v>
      </c>
      <c r="E17660" s="82">
        <v>5</v>
      </c>
      <c r="F17660" t="s">
        <v>973</v>
      </c>
      <c r="G17660" s="83">
        <v>43817</v>
      </c>
      <c r="I17660">
        <v>2019</v>
      </c>
    </row>
    <row r="17661" spans="1:9" x14ac:dyDescent="0.25">
      <c r="A17661" t="s">
        <v>972</v>
      </c>
      <c r="B17661" t="s">
        <v>95</v>
      </c>
      <c r="C17661" s="76" t="s">
        <v>842</v>
      </c>
      <c r="D17661" t="s">
        <v>980</v>
      </c>
      <c r="E17661" s="82">
        <v>3.8</v>
      </c>
      <c r="F17661" t="s">
        <v>973</v>
      </c>
      <c r="G17661" s="83">
        <v>43782</v>
      </c>
      <c r="I17661">
        <v>2019</v>
      </c>
    </row>
    <row r="17662" spans="1:9" x14ac:dyDescent="0.25">
      <c r="A17662" t="s">
        <v>972</v>
      </c>
      <c r="B17662" t="s">
        <v>133</v>
      </c>
      <c r="C17662" s="76" t="s">
        <v>842</v>
      </c>
      <c r="D17662" t="s">
        <v>980</v>
      </c>
      <c r="E17662" s="82">
        <v>5</v>
      </c>
      <c r="F17662" t="s">
        <v>973</v>
      </c>
      <c r="G17662" s="83">
        <v>44132</v>
      </c>
      <c r="I17662">
        <v>2020</v>
      </c>
    </row>
    <row r="17663" spans="1:9" x14ac:dyDescent="0.25">
      <c r="A17663" t="s">
        <v>972</v>
      </c>
      <c r="B17663" t="s">
        <v>66</v>
      </c>
      <c r="C17663" s="76" t="s">
        <v>842</v>
      </c>
      <c r="D17663" t="s">
        <v>980</v>
      </c>
      <c r="E17663" s="82">
        <v>10</v>
      </c>
      <c r="F17663" t="s">
        <v>973</v>
      </c>
      <c r="G17663" s="83">
        <v>43768</v>
      </c>
      <c r="I17663">
        <v>2019</v>
      </c>
    </row>
    <row r="17664" spans="1:9" x14ac:dyDescent="0.25">
      <c r="A17664" t="s">
        <v>972</v>
      </c>
      <c r="B17664" t="s">
        <v>230</v>
      </c>
      <c r="C17664" s="76" t="s">
        <v>842</v>
      </c>
      <c r="D17664" t="s">
        <v>980</v>
      </c>
      <c r="E17664" s="82">
        <v>5</v>
      </c>
      <c r="F17664" t="s">
        <v>973</v>
      </c>
      <c r="G17664" s="83">
        <v>44078</v>
      </c>
      <c r="I17664">
        <v>2020</v>
      </c>
    </row>
    <row r="17665" spans="1:9" x14ac:dyDescent="0.25">
      <c r="A17665" t="s">
        <v>972</v>
      </c>
      <c r="B17665" t="s">
        <v>118</v>
      </c>
      <c r="C17665" s="76" t="s">
        <v>842</v>
      </c>
      <c r="D17665" t="s">
        <v>980</v>
      </c>
      <c r="E17665" s="82">
        <v>6</v>
      </c>
      <c r="F17665" t="s">
        <v>973</v>
      </c>
      <c r="G17665" s="83">
        <v>43776</v>
      </c>
      <c r="I17665">
        <v>2019</v>
      </c>
    </row>
    <row r="17666" spans="1:9" x14ac:dyDescent="0.25">
      <c r="A17666" t="s">
        <v>972</v>
      </c>
      <c r="B17666" t="s">
        <v>137</v>
      </c>
      <c r="C17666" s="76" t="s">
        <v>842</v>
      </c>
      <c r="D17666" t="s">
        <v>980</v>
      </c>
      <c r="E17666" s="82">
        <v>11.4</v>
      </c>
      <c r="F17666" t="s">
        <v>973</v>
      </c>
      <c r="G17666" s="83">
        <v>43811</v>
      </c>
      <c r="I17666">
        <v>2019</v>
      </c>
    </row>
    <row r="17667" spans="1:9" x14ac:dyDescent="0.25">
      <c r="A17667" t="s">
        <v>972</v>
      </c>
      <c r="B17667" t="s">
        <v>133</v>
      </c>
      <c r="C17667" s="76" t="s">
        <v>842</v>
      </c>
      <c r="D17667" t="s">
        <v>980</v>
      </c>
      <c r="E17667" s="82">
        <v>5</v>
      </c>
      <c r="F17667" t="s">
        <v>973</v>
      </c>
      <c r="G17667" s="83">
        <v>43826</v>
      </c>
      <c r="I17667">
        <v>2019</v>
      </c>
    </row>
    <row r="17668" spans="1:9" x14ac:dyDescent="0.25">
      <c r="A17668" t="s">
        <v>972</v>
      </c>
      <c r="B17668" t="s">
        <v>89</v>
      </c>
      <c r="C17668" s="76" t="s">
        <v>842</v>
      </c>
      <c r="D17668" t="s">
        <v>980</v>
      </c>
      <c r="E17668" s="82">
        <v>15</v>
      </c>
      <c r="F17668" t="s">
        <v>973</v>
      </c>
      <c r="G17668" s="83">
        <v>43838</v>
      </c>
      <c r="I17668">
        <v>2020</v>
      </c>
    </row>
    <row r="17669" spans="1:9" x14ac:dyDescent="0.25">
      <c r="A17669" t="s">
        <v>972</v>
      </c>
      <c r="B17669" t="s">
        <v>118</v>
      </c>
      <c r="C17669" s="76" t="s">
        <v>842</v>
      </c>
      <c r="D17669" t="s">
        <v>980</v>
      </c>
      <c r="E17669" s="82">
        <v>6</v>
      </c>
      <c r="F17669" t="s">
        <v>973</v>
      </c>
      <c r="G17669" s="83">
        <v>43791</v>
      </c>
      <c r="I17669">
        <v>2019</v>
      </c>
    </row>
    <row r="17670" spans="1:9" x14ac:dyDescent="0.25">
      <c r="A17670" t="s">
        <v>972</v>
      </c>
      <c r="B17670" t="s">
        <v>128</v>
      </c>
      <c r="C17670" s="76" t="s">
        <v>842</v>
      </c>
      <c r="D17670" t="s">
        <v>980</v>
      </c>
      <c r="E17670" s="82">
        <v>10</v>
      </c>
      <c r="F17670" t="s">
        <v>973</v>
      </c>
      <c r="G17670" s="83">
        <v>43769</v>
      </c>
      <c r="I17670">
        <v>2019</v>
      </c>
    </row>
    <row r="17671" spans="1:9" ht="14.45" customHeight="1" x14ac:dyDescent="0.25">
      <c r="A17671" t="s">
        <v>972</v>
      </c>
      <c r="B17671" t="s">
        <v>240</v>
      </c>
      <c r="C17671" s="76" t="s">
        <v>842</v>
      </c>
      <c r="D17671" t="s">
        <v>980</v>
      </c>
      <c r="E17671" s="82">
        <v>5</v>
      </c>
      <c r="F17671" t="s">
        <v>973</v>
      </c>
      <c r="G17671" s="83">
        <v>43777</v>
      </c>
      <c r="I17671">
        <v>2019</v>
      </c>
    </row>
    <row r="17672" spans="1:9" x14ac:dyDescent="0.25">
      <c r="A17672" t="s">
        <v>972</v>
      </c>
      <c r="B17672" t="s">
        <v>133</v>
      </c>
      <c r="C17672" s="76" t="s">
        <v>842</v>
      </c>
      <c r="D17672" t="s">
        <v>980</v>
      </c>
      <c r="E17672" s="82">
        <v>7.6</v>
      </c>
      <c r="F17672" t="s">
        <v>973</v>
      </c>
      <c r="G17672" s="83">
        <v>43826</v>
      </c>
      <c r="I17672">
        <v>2019</v>
      </c>
    </row>
    <row r="17673" spans="1:9" x14ac:dyDescent="0.25">
      <c r="A17673" t="s">
        <v>972</v>
      </c>
      <c r="B17673" t="s">
        <v>177</v>
      </c>
      <c r="C17673" s="76" t="s">
        <v>842</v>
      </c>
      <c r="D17673" t="s">
        <v>980</v>
      </c>
      <c r="E17673" s="82">
        <v>7.6</v>
      </c>
      <c r="F17673" t="s">
        <v>973</v>
      </c>
      <c r="G17673" s="83">
        <v>43774</v>
      </c>
      <c r="I17673">
        <v>2019</v>
      </c>
    </row>
    <row r="17674" spans="1:9" x14ac:dyDescent="0.25">
      <c r="A17674" t="s">
        <v>972</v>
      </c>
      <c r="B17674" t="s">
        <v>232</v>
      </c>
      <c r="C17674" s="76" t="s">
        <v>842</v>
      </c>
      <c r="D17674" t="s">
        <v>980</v>
      </c>
      <c r="E17674" s="82">
        <v>7.6</v>
      </c>
      <c r="F17674" t="s">
        <v>973</v>
      </c>
      <c r="G17674" s="83">
        <v>43774</v>
      </c>
      <c r="I17674">
        <v>2019</v>
      </c>
    </row>
    <row r="17675" spans="1:9" x14ac:dyDescent="0.25">
      <c r="A17675" t="s">
        <v>972</v>
      </c>
      <c r="B17675" t="s">
        <v>241</v>
      </c>
      <c r="C17675" s="76" t="s">
        <v>842</v>
      </c>
      <c r="D17675" t="s">
        <v>980</v>
      </c>
      <c r="E17675" s="82">
        <v>5</v>
      </c>
      <c r="F17675" t="s">
        <v>973</v>
      </c>
      <c r="G17675" s="83">
        <v>43773</v>
      </c>
      <c r="I17675">
        <v>2019</v>
      </c>
    </row>
    <row r="17676" spans="1:9" x14ac:dyDescent="0.25">
      <c r="A17676" t="s">
        <v>972</v>
      </c>
      <c r="B17676" t="s">
        <v>242</v>
      </c>
      <c r="C17676" s="76" t="s">
        <v>842</v>
      </c>
      <c r="D17676" t="s">
        <v>980</v>
      </c>
      <c r="E17676" s="82">
        <v>5</v>
      </c>
      <c r="F17676" t="s">
        <v>973</v>
      </c>
      <c r="G17676" s="83">
        <v>43790</v>
      </c>
      <c r="I17676">
        <v>2019</v>
      </c>
    </row>
    <row r="17677" spans="1:9" x14ac:dyDescent="0.25">
      <c r="A17677" t="s">
        <v>972</v>
      </c>
      <c r="B17677" s="74" t="s">
        <v>213</v>
      </c>
      <c r="C17677" s="76" t="s">
        <v>842</v>
      </c>
      <c r="D17677" t="s">
        <v>980</v>
      </c>
      <c r="E17677" s="82">
        <v>5</v>
      </c>
      <c r="F17677" t="s">
        <v>973</v>
      </c>
      <c r="G17677" s="83">
        <v>43755</v>
      </c>
      <c r="I17677">
        <v>2019</v>
      </c>
    </row>
    <row r="17678" spans="1:9" x14ac:dyDescent="0.25">
      <c r="A17678" t="s">
        <v>972</v>
      </c>
      <c r="B17678" t="s">
        <v>71</v>
      </c>
      <c r="C17678" s="76" t="s">
        <v>842</v>
      </c>
      <c r="D17678" t="s">
        <v>980</v>
      </c>
      <c r="E17678" s="82">
        <v>3.8</v>
      </c>
      <c r="F17678" t="s">
        <v>973</v>
      </c>
      <c r="G17678" s="83">
        <v>43845</v>
      </c>
      <c r="I17678">
        <v>2020</v>
      </c>
    </row>
    <row r="17679" spans="1:9" x14ac:dyDescent="0.25">
      <c r="A17679" t="s">
        <v>972</v>
      </c>
      <c r="B17679" t="s">
        <v>118</v>
      </c>
      <c r="C17679" s="76" t="s">
        <v>842</v>
      </c>
      <c r="D17679" t="s">
        <v>980</v>
      </c>
      <c r="E17679" s="82">
        <v>12</v>
      </c>
      <c r="F17679" t="s">
        <v>973</v>
      </c>
      <c r="G17679" s="83">
        <v>43782</v>
      </c>
      <c r="I17679">
        <v>2019</v>
      </c>
    </row>
    <row r="17680" spans="1:9" x14ac:dyDescent="0.25">
      <c r="A17680" t="s">
        <v>972</v>
      </c>
      <c r="B17680" t="s">
        <v>106</v>
      </c>
      <c r="C17680" s="76" t="s">
        <v>842</v>
      </c>
      <c r="D17680" t="s">
        <v>980</v>
      </c>
      <c r="E17680" s="82">
        <v>11.4</v>
      </c>
      <c r="F17680" t="s">
        <v>973</v>
      </c>
      <c r="G17680" s="83">
        <v>43843</v>
      </c>
      <c r="I17680">
        <v>2020</v>
      </c>
    </row>
    <row r="17681" spans="1:9" x14ac:dyDescent="0.25">
      <c r="A17681" t="s">
        <v>972</v>
      </c>
      <c r="B17681" t="s">
        <v>251</v>
      </c>
      <c r="C17681" s="76" t="s">
        <v>842</v>
      </c>
      <c r="D17681" t="s">
        <v>980</v>
      </c>
      <c r="E17681" s="82">
        <v>15</v>
      </c>
      <c r="F17681" t="s">
        <v>973</v>
      </c>
      <c r="G17681" s="83">
        <v>43977</v>
      </c>
      <c r="I17681">
        <v>2020</v>
      </c>
    </row>
    <row r="17682" spans="1:9" x14ac:dyDescent="0.25">
      <c r="A17682" t="s">
        <v>972</v>
      </c>
      <c r="B17682" s="74" t="s">
        <v>213</v>
      </c>
      <c r="C17682" s="76" t="s">
        <v>842</v>
      </c>
      <c r="D17682" t="s">
        <v>980</v>
      </c>
      <c r="E17682" s="82">
        <v>24.94</v>
      </c>
      <c r="F17682" t="s">
        <v>973</v>
      </c>
      <c r="G17682" s="83">
        <v>43860</v>
      </c>
      <c r="I17682">
        <v>2020</v>
      </c>
    </row>
    <row r="17683" spans="1:9" x14ac:dyDescent="0.25">
      <c r="A17683" t="s">
        <v>972</v>
      </c>
      <c r="B17683" t="s">
        <v>216</v>
      </c>
      <c r="C17683" s="76" t="s">
        <v>842</v>
      </c>
      <c r="D17683" t="s">
        <v>980</v>
      </c>
      <c r="E17683" s="82">
        <v>13.6</v>
      </c>
      <c r="F17683" t="s">
        <v>973</v>
      </c>
      <c r="G17683" s="83">
        <v>43844</v>
      </c>
      <c r="I17683">
        <v>2020</v>
      </c>
    </row>
    <row r="17684" spans="1:9" x14ac:dyDescent="0.25">
      <c r="A17684" t="s">
        <v>972</v>
      </c>
      <c r="B17684" t="s">
        <v>278</v>
      </c>
      <c r="C17684" s="76" t="s">
        <v>842</v>
      </c>
      <c r="D17684" t="s">
        <v>980</v>
      </c>
      <c r="E17684" s="82">
        <v>5</v>
      </c>
      <c r="F17684" t="s">
        <v>973</v>
      </c>
      <c r="G17684" s="83">
        <v>44012</v>
      </c>
      <c r="I17684">
        <v>2020</v>
      </c>
    </row>
    <row r="17685" spans="1:9" x14ac:dyDescent="0.25">
      <c r="A17685" t="s">
        <v>972</v>
      </c>
      <c r="B17685" t="s">
        <v>184</v>
      </c>
      <c r="C17685" s="76" t="s">
        <v>842</v>
      </c>
      <c r="D17685" t="s">
        <v>980</v>
      </c>
      <c r="E17685" s="82">
        <v>6</v>
      </c>
      <c r="F17685" t="s">
        <v>973</v>
      </c>
      <c r="G17685" s="83">
        <v>43845</v>
      </c>
      <c r="I17685">
        <v>2020</v>
      </c>
    </row>
    <row r="17686" spans="1:9" x14ac:dyDescent="0.25">
      <c r="A17686" t="s">
        <v>972</v>
      </c>
      <c r="B17686" t="s">
        <v>279</v>
      </c>
      <c r="C17686" s="76" t="s">
        <v>842</v>
      </c>
      <c r="D17686" t="s">
        <v>980</v>
      </c>
      <c r="E17686" s="82">
        <v>11.4</v>
      </c>
      <c r="F17686" t="s">
        <v>973</v>
      </c>
      <c r="G17686" s="83">
        <v>43837</v>
      </c>
      <c r="I17686">
        <v>2020</v>
      </c>
    </row>
    <row r="17687" spans="1:9" x14ac:dyDescent="0.25">
      <c r="A17687" t="s">
        <v>972</v>
      </c>
      <c r="B17687" t="s">
        <v>110</v>
      </c>
      <c r="C17687" s="76" t="s">
        <v>842</v>
      </c>
      <c r="D17687" t="s">
        <v>980</v>
      </c>
      <c r="E17687" s="82">
        <v>7.6</v>
      </c>
      <c r="F17687" t="s">
        <v>973</v>
      </c>
      <c r="G17687" s="83">
        <v>43826</v>
      </c>
      <c r="I17687">
        <v>2019</v>
      </c>
    </row>
    <row r="17688" spans="1:9" x14ac:dyDescent="0.25">
      <c r="A17688" t="s">
        <v>972</v>
      </c>
      <c r="B17688" t="s">
        <v>153</v>
      </c>
      <c r="C17688" s="76" t="s">
        <v>842</v>
      </c>
      <c r="D17688" t="s">
        <v>980</v>
      </c>
      <c r="E17688" s="82">
        <v>3</v>
      </c>
      <c r="F17688" t="s">
        <v>973</v>
      </c>
      <c r="G17688" s="83">
        <v>43836</v>
      </c>
      <c r="I17688">
        <v>2020</v>
      </c>
    </row>
    <row r="17689" spans="1:9" x14ac:dyDescent="0.25">
      <c r="A17689" t="s">
        <v>972</v>
      </c>
      <c r="B17689" t="s">
        <v>223</v>
      </c>
      <c r="C17689" s="76" t="s">
        <v>842</v>
      </c>
      <c r="D17689" t="s">
        <v>980</v>
      </c>
      <c r="E17689" s="82">
        <v>6.49</v>
      </c>
      <c r="F17689" t="s">
        <v>973</v>
      </c>
      <c r="G17689" s="83">
        <v>43829</v>
      </c>
      <c r="I17689">
        <v>2019</v>
      </c>
    </row>
    <row r="17690" spans="1:9" x14ac:dyDescent="0.25">
      <c r="A17690" t="s">
        <v>972</v>
      </c>
      <c r="B17690" t="s">
        <v>91</v>
      </c>
      <c r="C17690" s="76" t="s">
        <v>842</v>
      </c>
      <c r="D17690" t="s">
        <v>980</v>
      </c>
      <c r="E17690" s="82">
        <v>12</v>
      </c>
      <c r="F17690" t="s">
        <v>973</v>
      </c>
      <c r="G17690" s="83">
        <v>43972</v>
      </c>
      <c r="I17690">
        <v>2020</v>
      </c>
    </row>
    <row r="17691" spans="1:9" x14ac:dyDescent="0.25">
      <c r="A17691" t="s">
        <v>972</v>
      </c>
      <c r="B17691" t="s">
        <v>180</v>
      </c>
      <c r="C17691" s="76" t="s">
        <v>842</v>
      </c>
      <c r="D17691" t="s">
        <v>980</v>
      </c>
      <c r="E17691" s="82">
        <v>5.12</v>
      </c>
      <c r="F17691" t="s">
        <v>973</v>
      </c>
      <c r="G17691" s="83">
        <v>43874</v>
      </c>
      <c r="I17691">
        <v>2020</v>
      </c>
    </row>
    <row r="17692" spans="1:9" x14ac:dyDescent="0.25">
      <c r="A17692" t="s">
        <v>972</v>
      </c>
      <c r="B17692" t="s">
        <v>208</v>
      </c>
      <c r="C17692" s="76" t="s">
        <v>842</v>
      </c>
      <c r="D17692" t="s">
        <v>980</v>
      </c>
      <c r="E17692" s="82">
        <v>9.8000000000000007</v>
      </c>
      <c r="F17692" t="s">
        <v>973</v>
      </c>
      <c r="G17692" s="83">
        <v>43811</v>
      </c>
      <c r="I17692">
        <v>2019</v>
      </c>
    </row>
    <row r="17693" spans="1:9" x14ac:dyDescent="0.25">
      <c r="A17693" t="s">
        <v>972</v>
      </c>
      <c r="B17693" t="s">
        <v>5</v>
      </c>
      <c r="C17693" s="76" t="s">
        <v>842</v>
      </c>
      <c r="D17693" t="s">
        <v>980</v>
      </c>
      <c r="E17693" s="82">
        <v>10</v>
      </c>
      <c r="F17693" t="s">
        <v>973</v>
      </c>
      <c r="G17693" s="83">
        <v>43991</v>
      </c>
      <c r="I17693">
        <v>2020</v>
      </c>
    </row>
    <row r="17694" spans="1:9" x14ac:dyDescent="0.25">
      <c r="A17694" t="s">
        <v>972</v>
      </c>
      <c r="B17694" t="s">
        <v>128</v>
      </c>
      <c r="C17694" s="76" t="s">
        <v>842</v>
      </c>
      <c r="D17694" t="s">
        <v>980</v>
      </c>
      <c r="E17694" s="82">
        <v>6</v>
      </c>
      <c r="F17694" t="s">
        <v>973</v>
      </c>
      <c r="G17694" s="83">
        <v>43809</v>
      </c>
      <c r="I17694">
        <v>2019</v>
      </c>
    </row>
    <row r="17695" spans="1:9" x14ac:dyDescent="0.25">
      <c r="A17695" t="s">
        <v>972</v>
      </c>
      <c r="B17695" t="s">
        <v>249</v>
      </c>
      <c r="C17695" s="76" t="s">
        <v>842</v>
      </c>
      <c r="D17695" t="s">
        <v>980</v>
      </c>
      <c r="E17695" s="82">
        <v>3.8</v>
      </c>
      <c r="F17695" t="s">
        <v>973</v>
      </c>
      <c r="G17695" s="83">
        <v>43837</v>
      </c>
      <c r="I17695">
        <v>2020</v>
      </c>
    </row>
    <row r="17696" spans="1:9" x14ac:dyDescent="0.25">
      <c r="A17696" t="s">
        <v>972</v>
      </c>
      <c r="B17696" t="s">
        <v>232</v>
      </c>
      <c r="C17696" s="76" t="s">
        <v>842</v>
      </c>
      <c r="D17696" t="s">
        <v>980</v>
      </c>
      <c r="E17696" s="82">
        <v>5</v>
      </c>
      <c r="F17696" t="s">
        <v>973</v>
      </c>
      <c r="G17696" s="83">
        <v>43825</v>
      </c>
      <c r="I17696">
        <v>2019</v>
      </c>
    </row>
    <row r="17697" spans="1:9" x14ac:dyDescent="0.25">
      <c r="A17697" t="s">
        <v>972</v>
      </c>
      <c r="B17697" t="s">
        <v>281</v>
      </c>
      <c r="C17697" s="76" t="s">
        <v>842</v>
      </c>
      <c r="D17697" t="s">
        <v>980</v>
      </c>
      <c r="E17697" s="82">
        <v>3</v>
      </c>
      <c r="F17697" t="s">
        <v>973</v>
      </c>
      <c r="G17697" s="83">
        <v>43782</v>
      </c>
      <c r="I17697">
        <v>2019</v>
      </c>
    </row>
    <row r="17698" spans="1:9" x14ac:dyDescent="0.25">
      <c r="A17698" t="s">
        <v>972</v>
      </c>
      <c r="B17698" t="s">
        <v>144</v>
      </c>
      <c r="C17698" s="76" t="s">
        <v>842</v>
      </c>
      <c r="D17698" t="s">
        <v>980</v>
      </c>
      <c r="E17698" s="82">
        <v>7.6</v>
      </c>
      <c r="F17698" t="s">
        <v>973</v>
      </c>
      <c r="G17698" s="83">
        <v>43790</v>
      </c>
      <c r="I17698">
        <v>2019</v>
      </c>
    </row>
    <row r="17699" spans="1:9" x14ac:dyDescent="0.25">
      <c r="A17699" t="s">
        <v>972</v>
      </c>
      <c r="B17699" t="s">
        <v>11</v>
      </c>
      <c r="C17699" s="76" t="s">
        <v>842</v>
      </c>
      <c r="D17699" t="s">
        <v>980</v>
      </c>
      <c r="E17699" s="82">
        <v>10</v>
      </c>
      <c r="F17699" t="s">
        <v>973</v>
      </c>
      <c r="G17699" s="83">
        <v>43790</v>
      </c>
      <c r="I17699">
        <v>2019</v>
      </c>
    </row>
    <row r="17700" spans="1:9" x14ac:dyDescent="0.25">
      <c r="A17700" t="s">
        <v>972</v>
      </c>
      <c r="B17700" t="s">
        <v>87</v>
      </c>
      <c r="C17700" s="76" t="s">
        <v>842</v>
      </c>
      <c r="D17700" t="s">
        <v>980</v>
      </c>
      <c r="E17700" s="82">
        <v>7.6</v>
      </c>
      <c r="F17700" t="s">
        <v>973</v>
      </c>
      <c r="G17700" s="83">
        <v>43853</v>
      </c>
      <c r="I17700">
        <v>2020</v>
      </c>
    </row>
    <row r="17701" spans="1:9" x14ac:dyDescent="0.25">
      <c r="A17701" t="s">
        <v>972</v>
      </c>
      <c r="B17701" t="s">
        <v>79</v>
      </c>
      <c r="C17701" s="76" t="s">
        <v>842</v>
      </c>
      <c r="D17701" t="s">
        <v>980</v>
      </c>
      <c r="E17701" s="82">
        <v>14.6</v>
      </c>
      <c r="F17701" t="s">
        <v>973</v>
      </c>
      <c r="G17701" s="83">
        <v>43784</v>
      </c>
      <c r="I17701">
        <v>2019</v>
      </c>
    </row>
    <row r="17702" spans="1:9" x14ac:dyDescent="0.25">
      <c r="A17702" t="s">
        <v>972</v>
      </c>
      <c r="B17702" t="s">
        <v>279</v>
      </c>
      <c r="C17702" s="76" t="s">
        <v>842</v>
      </c>
      <c r="D17702" t="s">
        <v>980</v>
      </c>
      <c r="E17702" s="82">
        <v>15</v>
      </c>
      <c r="F17702" t="s">
        <v>973</v>
      </c>
      <c r="G17702" s="83">
        <v>43906</v>
      </c>
      <c r="I17702">
        <v>2020</v>
      </c>
    </row>
    <row r="17703" spans="1:9" ht="14.45" customHeight="1" x14ac:dyDescent="0.25">
      <c r="A17703" t="s">
        <v>972</v>
      </c>
      <c r="B17703" t="s">
        <v>96</v>
      </c>
      <c r="C17703" s="76" t="s">
        <v>842</v>
      </c>
      <c r="D17703" t="s">
        <v>980</v>
      </c>
      <c r="E17703" s="82">
        <v>7.6</v>
      </c>
      <c r="F17703" t="s">
        <v>973</v>
      </c>
      <c r="G17703" s="83">
        <v>43816</v>
      </c>
      <c r="I17703">
        <v>2019</v>
      </c>
    </row>
    <row r="17704" spans="1:9" x14ac:dyDescent="0.25">
      <c r="A17704" t="s">
        <v>972</v>
      </c>
      <c r="B17704" t="s">
        <v>232</v>
      </c>
      <c r="C17704" s="76" t="s">
        <v>842</v>
      </c>
      <c r="D17704" t="s">
        <v>980</v>
      </c>
      <c r="E17704" s="82">
        <v>6</v>
      </c>
      <c r="F17704" t="s">
        <v>973</v>
      </c>
      <c r="G17704" s="83">
        <v>43808</v>
      </c>
      <c r="I17704">
        <v>2019</v>
      </c>
    </row>
    <row r="17705" spans="1:9" x14ac:dyDescent="0.25">
      <c r="A17705" t="s">
        <v>972</v>
      </c>
      <c r="B17705" t="s">
        <v>275</v>
      </c>
      <c r="C17705" s="76" t="s">
        <v>842</v>
      </c>
      <c r="D17705" t="s">
        <v>980</v>
      </c>
      <c r="E17705" s="82">
        <v>7.6</v>
      </c>
      <c r="F17705" t="s">
        <v>973</v>
      </c>
      <c r="G17705" s="83">
        <v>44013</v>
      </c>
      <c r="I17705">
        <v>2020</v>
      </c>
    </row>
    <row r="17706" spans="1:9" x14ac:dyDescent="0.25">
      <c r="A17706" t="s">
        <v>972</v>
      </c>
      <c r="B17706" t="s">
        <v>118</v>
      </c>
      <c r="C17706" s="76" t="s">
        <v>842</v>
      </c>
      <c r="D17706" t="s">
        <v>980</v>
      </c>
      <c r="E17706" s="82">
        <v>3.6</v>
      </c>
      <c r="F17706" t="s">
        <v>973</v>
      </c>
      <c r="G17706" s="83">
        <v>43782</v>
      </c>
      <c r="I17706">
        <v>2019</v>
      </c>
    </row>
    <row r="17707" spans="1:9" x14ac:dyDescent="0.25">
      <c r="A17707" t="s">
        <v>972</v>
      </c>
      <c r="B17707" t="s">
        <v>223</v>
      </c>
      <c r="C17707" s="76" t="s">
        <v>842</v>
      </c>
      <c r="D17707" t="s">
        <v>980</v>
      </c>
      <c r="E17707" s="82">
        <v>11.4</v>
      </c>
      <c r="F17707" t="s">
        <v>973</v>
      </c>
      <c r="G17707" s="83">
        <v>43802</v>
      </c>
      <c r="I17707">
        <v>2019</v>
      </c>
    </row>
    <row r="17708" spans="1:9" x14ac:dyDescent="0.25">
      <c r="A17708" t="s">
        <v>972</v>
      </c>
      <c r="B17708" t="s">
        <v>281</v>
      </c>
      <c r="C17708" s="76" t="s">
        <v>842</v>
      </c>
      <c r="D17708" t="s">
        <v>980</v>
      </c>
      <c r="E17708" s="82">
        <v>7.6</v>
      </c>
      <c r="F17708" t="s">
        <v>973</v>
      </c>
      <c r="G17708" s="83">
        <v>43789</v>
      </c>
      <c r="I17708">
        <v>2019</v>
      </c>
    </row>
    <row r="17709" spans="1:9" x14ac:dyDescent="0.25">
      <c r="A17709" t="s">
        <v>972</v>
      </c>
      <c r="B17709" t="s">
        <v>242</v>
      </c>
      <c r="C17709" s="76" t="s">
        <v>842</v>
      </c>
      <c r="D17709" t="s">
        <v>980</v>
      </c>
      <c r="E17709" s="82">
        <v>3.8</v>
      </c>
      <c r="F17709" t="s">
        <v>973</v>
      </c>
      <c r="G17709" s="83">
        <v>43826</v>
      </c>
      <c r="I17709">
        <v>2019</v>
      </c>
    </row>
    <row r="17710" spans="1:9" x14ac:dyDescent="0.25">
      <c r="A17710" t="s">
        <v>972</v>
      </c>
      <c r="B17710" t="s">
        <v>118</v>
      </c>
      <c r="C17710" s="76" t="s">
        <v>842</v>
      </c>
      <c r="D17710" t="s">
        <v>980</v>
      </c>
      <c r="E17710" s="82">
        <v>10</v>
      </c>
      <c r="F17710" t="s">
        <v>973</v>
      </c>
      <c r="G17710" s="83">
        <v>43825</v>
      </c>
      <c r="I17710">
        <v>2019</v>
      </c>
    </row>
    <row r="17711" spans="1:9" x14ac:dyDescent="0.25">
      <c r="A17711" t="s">
        <v>972</v>
      </c>
      <c r="B17711" t="s">
        <v>136</v>
      </c>
      <c r="C17711" s="76" t="s">
        <v>842</v>
      </c>
      <c r="D17711" t="s">
        <v>980</v>
      </c>
      <c r="E17711" s="82">
        <v>6</v>
      </c>
      <c r="F17711" t="s">
        <v>973</v>
      </c>
      <c r="G17711" s="83">
        <v>43822</v>
      </c>
      <c r="I17711">
        <v>2019</v>
      </c>
    </row>
    <row r="17712" spans="1:9" x14ac:dyDescent="0.25">
      <c r="A17712" t="s">
        <v>972</v>
      </c>
      <c r="B17712" t="s">
        <v>239</v>
      </c>
      <c r="C17712" s="76" t="s">
        <v>842</v>
      </c>
      <c r="D17712" t="s">
        <v>980</v>
      </c>
      <c r="E17712" s="82">
        <v>15</v>
      </c>
      <c r="F17712" t="s">
        <v>973</v>
      </c>
      <c r="G17712" s="83">
        <v>43830</v>
      </c>
      <c r="I17712">
        <v>2019</v>
      </c>
    </row>
    <row r="17713" spans="1:9" x14ac:dyDescent="0.25">
      <c r="A17713" t="s">
        <v>972</v>
      </c>
      <c r="B17713" t="s">
        <v>71</v>
      </c>
      <c r="C17713" s="76" t="s">
        <v>842</v>
      </c>
      <c r="D17713" t="s">
        <v>980</v>
      </c>
      <c r="E17713" s="82">
        <v>6.49</v>
      </c>
      <c r="F17713" t="s">
        <v>973</v>
      </c>
      <c r="G17713" s="83">
        <v>43830</v>
      </c>
      <c r="I17713">
        <v>2019</v>
      </c>
    </row>
    <row r="17714" spans="1:9" x14ac:dyDescent="0.25">
      <c r="A17714" t="s">
        <v>972</v>
      </c>
      <c r="B17714" t="s">
        <v>249</v>
      </c>
      <c r="C17714" s="76" t="s">
        <v>842</v>
      </c>
      <c r="D17714" t="s">
        <v>980</v>
      </c>
      <c r="E17714" s="82">
        <v>7.6</v>
      </c>
      <c r="F17714" t="s">
        <v>973</v>
      </c>
      <c r="G17714" s="83">
        <v>43808</v>
      </c>
      <c r="I17714">
        <v>2019</v>
      </c>
    </row>
    <row r="17715" spans="1:9" x14ac:dyDescent="0.25">
      <c r="A17715" t="s">
        <v>972</v>
      </c>
      <c r="B17715" t="s">
        <v>127</v>
      </c>
      <c r="C17715" s="76" t="s">
        <v>842</v>
      </c>
      <c r="D17715" t="s">
        <v>980</v>
      </c>
      <c r="E17715" s="82">
        <v>6</v>
      </c>
      <c r="F17715" t="s">
        <v>973</v>
      </c>
      <c r="G17715" s="83">
        <v>43802</v>
      </c>
      <c r="I17715">
        <v>2019</v>
      </c>
    </row>
    <row r="17716" spans="1:9" x14ac:dyDescent="0.25">
      <c r="A17716" t="s">
        <v>972</v>
      </c>
      <c r="B17716" t="s">
        <v>278</v>
      </c>
      <c r="C17716" s="76" t="s">
        <v>842</v>
      </c>
      <c r="D17716" t="s">
        <v>980</v>
      </c>
      <c r="E17716" s="82">
        <v>5</v>
      </c>
      <c r="F17716" t="s">
        <v>973</v>
      </c>
      <c r="G17716" s="83">
        <v>44028</v>
      </c>
      <c r="I17716">
        <v>2020</v>
      </c>
    </row>
    <row r="17717" spans="1:9" x14ac:dyDescent="0.25">
      <c r="A17717" t="s">
        <v>972</v>
      </c>
      <c r="B17717" t="s">
        <v>225</v>
      </c>
      <c r="C17717" s="76" t="s">
        <v>842</v>
      </c>
      <c r="D17717" t="s">
        <v>980</v>
      </c>
      <c r="E17717" s="82">
        <v>11.4</v>
      </c>
      <c r="F17717" t="s">
        <v>973</v>
      </c>
      <c r="G17717" s="83">
        <v>43783</v>
      </c>
      <c r="I17717">
        <v>2019</v>
      </c>
    </row>
    <row r="17718" spans="1:9" x14ac:dyDescent="0.25">
      <c r="A17718" t="s">
        <v>972</v>
      </c>
      <c r="B17718" t="s">
        <v>138</v>
      </c>
      <c r="C17718" s="76" t="s">
        <v>842</v>
      </c>
      <c r="D17718" t="s">
        <v>980</v>
      </c>
      <c r="E17718" s="82">
        <v>5</v>
      </c>
      <c r="F17718" t="s">
        <v>973</v>
      </c>
      <c r="G17718" s="83">
        <v>43825</v>
      </c>
      <c r="I17718">
        <v>2019</v>
      </c>
    </row>
    <row r="17719" spans="1:9" x14ac:dyDescent="0.25">
      <c r="A17719" t="s">
        <v>972</v>
      </c>
      <c r="B17719" t="s">
        <v>223</v>
      </c>
      <c r="C17719" s="76" t="s">
        <v>842</v>
      </c>
      <c r="D17719" t="s">
        <v>980</v>
      </c>
      <c r="E17719" s="82">
        <v>7.6</v>
      </c>
      <c r="F17719" t="s">
        <v>973</v>
      </c>
      <c r="G17719" s="83">
        <v>43851</v>
      </c>
      <c r="I17719">
        <v>2020</v>
      </c>
    </row>
    <row r="17720" spans="1:9" x14ac:dyDescent="0.25">
      <c r="A17720" t="s">
        <v>972</v>
      </c>
      <c r="B17720" t="s">
        <v>116</v>
      </c>
      <c r="C17720" s="76" t="s">
        <v>842</v>
      </c>
      <c r="D17720" t="s">
        <v>980</v>
      </c>
      <c r="E17720" s="82">
        <v>10</v>
      </c>
      <c r="F17720" t="s">
        <v>973</v>
      </c>
      <c r="G17720" s="83">
        <v>43833</v>
      </c>
      <c r="I17720">
        <v>2020</v>
      </c>
    </row>
    <row r="17721" spans="1:9" x14ac:dyDescent="0.25">
      <c r="A17721" t="s">
        <v>972</v>
      </c>
      <c r="B17721" t="s">
        <v>257</v>
      </c>
      <c r="C17721" s="76" t="s">
        <v>842</v>
      </c>
      <c r="D17721" t="s">
        <v>980</v>
      </c>
      <c r="E17721" s="82">
        <v>5</v>
      </c>
      <c r="F17721" t="s">
        <v>973</v>
      </c>
      <c r="G17721" s="83">
        <v>43992</v>
      </c>
      <c r="I17721">
        <v>2020</v>
      </c>
    </row>
    <row r="17722" spans="1:9" x14ac:dyDescent="0.25">
      <c r="A17722" t="s">
        <v>972</v>
      </c>
      <c r="B17722" t="s">
        <v>274</v>
      </c>
      <c r="C17722" s="76" t="s">
        <v>842</v>
      </c>
      <c r="D17722" t="s">
        <v>980</v>
      </c>
      <c r="E17722" s="82">
        <v>5</v>
      </c>
      <c r="F17722" t="s">
        <v>973</v>
      </c>
      <c r="G17722" s="83">
        <v>43796</v>
      </c>
      <c r="I17722">
        <v>2019</v>
      </c>
    </row>
    <row r="17723" spans="1:9" x14ac:dyDescent="0.25">
      <c r="A17723" t="s">
        <v>972</v>
      </c>
      <c r="B17723" t="s">
        <v>253</v>
      </c>
      <c r="C17723" s="76" t="s">
        <v>842</v>
      </c>
      <c r="D17723" t="s">
        <v>980</v>
      </c>
      <c r="E17723" s="82">
        <v>7.6</v>
      </c>
      <c r="F17723" t="s">
        <v>973</v>
      </c>
      <c r="G17723" s="83">
        <v>43784</v>
      </c>
      <c r="I17723">
        <v>2019</v>
      </c>
    </row>
    <row r="17724" spans="1:9" x14ac:dyDescent="0.25">
      <c r="A17724" t="s">
        <v>972</v>
      </c>
      <c r="B17724" t="s">
        <v>186</v>
      </c>
      <c r="C17724" s="76" t="s">
        <v>842</v>
      </c>
      <c r="D17724" t="s">
        <v>980</v>
      </c>
      <c r="E17724" s="82">
        <v>11.4</v>
      </c>
      <c r="F17724" t="s">
        <v>973</v>
      </c>
      <c r="G17724" s="83">
        <v>43817</v>
      </c>
      <c r="I17724">
        <v>2019</v>
      </c>
    </row>
    <row r="17725" spans="1:9" x14ac:dyDescent="0.25">
      <c r="A17725" t="s">
        <v>972</v>
      </c>
      <c r="B17725" t="s">
        <v>116</v>
      </c>
      <c r="C17725" s="76" t="s">
        <v>842</v>
      </c>
      <c r="D17725" t="s">
        <v>980</v>
      </c>
      <c r="E17725" s="82">
        <v>6</v>
      </c>
      <c r="F17725" t="s">
        <v>973</v>
      </c>
      <c r="G17725" s="83">
        <v>43812</v>
      </c>
      <c r="I17725">
        <v>2019</v>
      </c>
    </row>
    <row r="17726" spans="1:9" x14ac:dyDescent="0.25">
      <c r="A17726" t="s">
        <v>972</v>
      </c>
      <c r="B17726" t="s">
        <v>109</v>
      </c>
      <c r="C17726" s="76" t="s">
        <v>842</v>
      </c>
      <c r="D17726" t="s">
        <v>980</v>
      </c>
      <c r="E17726" s="82">
        <v>3</v>
      </c>
      <c r="F17726" t="s">
        <v>973</v>
      </c>
      <c r="G17726" s="83">
        <v>43803</v>
      </c>
      <c r="I17726">
        <v>2019</v>
      </c>
    </row>
    <row r="17727" spans="1:9" x14ac:dyDescent="0.25">
      <c r="A17727" t="s">
        <v>972</v>
      </c>
      <c r="B17727" t="s">
        <v>147</v>
      </c>
      <c r="C17727" s="76" t="s">
        <v>842</v>
      </c>
      <c r="D17727" t="s">
        <v>980</v>
      </c>
      <c r="E17727" s="82">
        <v>3.6</v>
      </c>
      <c r="F17727" t="s">
        <v>973</v>
      </c>
      <c r="G17727" s="83">
        <v>43808</v>
      </c>
      <c r="I17727">
        <v>2019</v>
      </c>
    </row>
    <row r="17728" spans="1:9" x14ac:dyDescent="0.25">
      <c r="A17728" t="s">
        <v>972</v>
      </c>
      <c r="B17728" t="s">
        <v>107</v>
      </c>
      <c r="C17728" s="76" t="s">
        <v>842</v>
      </c>
      <c r="D17728" t="s">
        <v>980</v>
      </c>
      <c r="E17728" s="82">
        <v>7.6</v>
      </c>
      <c r="F17728" t="s">
        <v>973</v>
      </c>
      <c r="G17728" s="83">
        <v>43808</v>
      </c>
      <c r="I17728">
        <v>2019</v>
      </c>
    </row>
    <row r="17729" spans="1:9" x14ac:dyDescent="0.25">
      <c r="A17729" t="s">
        <v>972</v>
      </c>
      <c r="B17729" t="s">
        <v>279</v>
      </c>
      <c r="C17729" s="76" t="s">
        <v>842</v>
      </c>
      <c r="D17729" t="s">
        <v>980</v>
      </c>
      <c r="E17729" s="82">
        <v>6.96</v>
      </c>
      <c r="F17729" t="s">
        <v>973</v>
      </c>
      <c r="G17729" s="83">
        <v>43796</v>
      </c>
      <c r="I17729">
        <v>2019</v>
      </c>
    </row>
    <row r="17730" spans="1:9" x14ac:dyDescent="0.25">
      <c r="A17730" t="s">
        <v>972</v>
      </c>
      <c r="B17730" t="s">
        <v>186</v>
      </c>
      <c r="C17730" s="76" t="s">
        <v>842</v>
      </c>
      <c r="D17730" t="s">
        <v>980</v>
      </c>
      <c r="E17730" s="82">
        <v>7.6</v>
      </c>
      <c r="F17730" t="s">
        <v>973</v>
      </c>
      <c r="G17730" s="83">
        <v>43850</v>
      </c>
      <c r="I17730">
        <v>2020</v>
      </c>
    </row>
    <row r="17731" spans="1:9" x14ac:dyDescent="0.25">
      <c r="A17731" t="s">
        <v>972</v>
      </c>
      <c r="B17731" t="s">
        <v>115</v>
      </c>
      <c r="C17731" s="76" t="s">
        <v>842</v>
      </c>
      <c r="D17731" t="s">
        <v>980</v>
      </c>
      <c r="E17731" s="82">
        <v>6</v>
      </c>
      <c r="F17731" t="s">
        <v>973</v>
      </c>
      <c r="G17731" s="83">
        <v>44047</v>
      </c>
      <c r="I17731">
        <v>2020</v>
      </c>
    </row>
    <row r="17732" spans="1:9" x14ac:dyDescent="0.25">
      <c r="A17732" t="s">
        <v>972</v>
      </c>
      <c r="B17732" t="s">
        <v>200</v>
      </c>
      <c r="C17732" s="76" t="s">
        <v>842</v>
      </c>
      <c r="D17732" t="s">
        <v>980</v>
      </c>
      <c r="E17732" s="82">
        <v>7.9</v>
      </c>
      <c r="F17732" t="s">
        <v>973</v>
      </c>
      <c r="G17732" s="83">
        <v>43809</v>
      </c>
      <c r="I17732">
        <v>2019</v>
      </c>
    </row>
    <row r="17733" spans="1:9" x14ac:dyDescent="0.25">
      <c r="A17733" t="s">
        <v>972</v>
      </c>
      <c r="B17733" t="s">
        <v>242</v>
      </c>
      <c r="C17733" s="76" t="s">
        <v>842</v>
      </c>
      <c r="D17733" t="s">
        <v>980</v>
      </c>
      <c r="E17733" s="82">
        <v>5.22</v>
      </c>
      <c r="F17733" t="s">
        <v>973</v>
      </c>
      <c r="G17733" s="83">
        <v>43637</v>
      </c>
      <c r="I17733">
        <v>2019</v>
      </c>
    </row>
    <row r="17734" spans="1:9" x14ac:dyDescent="0.25">
      <c r="A17734" t="s">
        <v>972</v>
      </c>
      <c r="B17734" t="s">
        <v>147</v>
      </c>
      <c r="C17734" s="76" t="s">
        <v>842</v>
      </c>
      <c r="D17734" t="s">
        <v>980</v>
      </c>
      <c r="E17734" s="82">
        <v>7.6</v>
      </c>
      <c r="F17734" t="s">
        <v>973</v>
      </c>
      <c r="G17734" s="83">
        <v>43810</v>
      </c>
      <c r="I17734">
        <v>2019</v>
      </c>
    </row>
    <row r="17735" spans="1:9" x14ac:dyDescent="0.25">
      <c r="A17735" t="s">
        <v>972</v>
      </c>
      <c r="B17735" t="s">
        <v>133</v>
      </c>
      <c r="C17735" s="76" t="s">
        <v>842</v>
      </c>
      <c r="D17735" t="s">
        <v>980</v>
      </c>
      <c r="E17735" s="82">
        <v>13.6</v>
      </c>
      <c r="F17735" t="s">
        <v>973</v>
      </c>
      <c r="G17735" s="83">
        <v>43812</v>
      </c>
      <c r="I17735">
        <v>2019</v>
      </c>
    </row>
    <row r="17736" spans="1:9" x14ac:dyDescent="0.25">
      <c r="A17736" t="s">
        <v>972</v>
      </c>
      <c r="B17736" t="s">
        <v>235</v>
      </c>
      <c r="C17736" s="76" t="s">
        <v>842</v>
      </c>
      <c r="D17736" t="s">
        <v>980</v>
      </c>
      <c r="E17736" s="82">
        <v>10</v>
      </c>
      <c r="F17736" t="s">
        <v>973</v>
      </c>
      <c r="G17736" s="83">
        <v>43816</v>
      </c>
      <c r="I17736">
        <v>2019</v>
      </c>
    </row>
    <row r="17737" spans="1:9" x14ac:dyDescent="0.25">
      <c r="A17737" t="s">
        <v>972</v>
      </c>
      <c r="B17737" t="s">
        <v>112</v>
      </c>
      <c r="C17737" s="76" t="s">
        <v>842</v>
      </c>
      <c r="D17737" t="s">
        <v>980</v>
      </c>
      <c r="E17737" s="82">
        <v>7.6</v>
      </c>
      <c r="F17737" t="s">
        <v>973</v>
      </c>
      <c r="G17737" s="83">
        <v>43811</v>
      </c>
      <c r="I17737">
        <v>2019</v>
      </c>
    </row>
    <row r="17738" spans="1:9" x14ac:dyDescent="0.25">
      <c r="A17738" t="s">
        <v>972</v>
      </c>
      <c r="B17738" t="s">
        <v>205</v>
      </c>
      <c r="C17738" s="76" t="s">
        <v>842</v>
      </c>
      <c r="D17738" t="s">
        <v>980</v>
      </c>
      <c r="E17738" s="82">
        <v>6</v>
      </c>
      <c r="F17738" t="s">
        <v>973</v>
      </c>
      <c r="G17738" s="83">
        <v>44078</v>
      </c>
      <c r="I17738">
        <v>2020</v>
      </c>
    </row>
    <row r="17739" spans="1:9" x14ac:dyDescent="0.25">
      <c r="A17739" t="s">
        <v>972</v>
      </c>
      <c r="B17739" t="s">
        <v>148</v>
      </c>
      <c r="C17739" s="76" t="s">
        <v>842</v>
      </c>
      <c r="D17739" t="s">
        <v>980</v>
      </c>
      <c r="E17739" s="82">
        <v>11.4</v>
      </c>
      <c r="F17739" t="s">
        <v>973</v>
      </c>
      <c r="G17739" s="83">
        <v>43837</v>
      </c>
      <c r="I17739">
        <v>2020</v>
      </c>
    </row>
    <row r="17740" spans="1:9" x14ac:dyDescent="0.25">
      <c r="A17740" t="s">
        <v>972</v>
      </c>
      <c r="B17740" t="s">
        <v>104</v>
      </c>
      <c r="C17740" s="76" t="s">
        <v>842</v>
      </c>
      <c r="D17740" t="s">
        <v>980</v>
      </c>
      <c r="E17740" s="82">
        <v>6</v>
      </c>
      <c r="F17740" t="s">
        <v>973</v>
      </c>
      <c r="G17740" s="83">
        <v>43826</v>
      </c>
      <c r="I17740">
        <v>2019</v>
      </c>
    </row>
    <row r="17741" spans="1:9" x14ac:dyDescent="0.25">
      <c r="A17741" t="s">
        <v>972</v>
      </c>
      <c r="B17741" t="s">
        <v>246</v>
      </c>
      <c r="C17741" s="76" t="s">
        <v>842</v>
      </c>
      <c r="D17741" t="s">
        <v>980</v>
      </c>
      <c r="E17741" s="82">
        <v>5</v>
      </c>
      <c r="F17741" t="s">
        <v>973</v>
      </c>
      <c r="G17741" s="83">
        <v>43790</v>
      </c>
      <c r="I17741">
        <v>2019</v>
      </c>
    </row>
    <row r="17742" spans="1:9" x14ac:dyDescent="0.25">
      <c r="A17742" t="s">
        <v>972</v>
      </c>
      <c r="B17742" t="s">
        <v>176</v>
      </c>
      <c r="C17742" s="76" t="s">
        <v>842</v>
      </c>
      <c r="D17742" t="s">
        <v>980</v>
      </c>
      <c r="E17742" s="82">
        <v>10</v>
      </c>
      <c r="F17742" t="s">
        <v>973</v>
      </c>
      <c r="G17742" s="83">
        <v>43838</v>
      </c>
      <c r="I17742">
        <v>2020</v>
      </c>
    </row>
    <row r="17743" spans="1:9" x14ac:dyDescent="0.25">
      <c r="A17743" t="s">
        <v>972</v>
      </c>
      <c r="B17743" t="s">
        <v>124</v>
      </c>
      <c r="C17743" s="76" t="s">
        <v>842</v>
      </c>
      <c r="D17743" t="s">
        <v>980</v>
      </c>
      <c r="E17743" s="82">
        <v>13.6</v>
      </c>
      <c r="F17743" t="s">
        <v>973</v>
      </c>
      <c r="G17743" s="83">
        <v>43809</v>
      </c>
      <c r="I17743">
        <v>2019</v>
      </c>
    </row>
    <row r="17744" spans="1:9" x14ac:dyDescent="0.25">
      <c r="A17744" t="s">
        <v>972</v>
      </c>
      <c r="B17744" t="s">
        <v>100</v>
      </c>
      <c r="C17744" s="76" t="s">
        <v>842</v>
      </c>
      <c r="D17744" t="s">
        <v>980</v>
      </c>
      <c r="E17744" s="82">
        <v>7.6</v>
      </c>
      <c r="F17744" t="s">
        <v>973</v>
      </c>
      <c r="G17744" s="83">
        <v>43811</v>
      </c>
      <c r="I17744">
        <v>2019</v>
      </c>
    </row>
    <row r="17745" spans="1:9" x14ac:dyDescent="0.25">
      <c r="A17745" t="s">
        <v>972</v>
      </c>
      <c r="B17745" t="s">
        <v>244</v>
      </c>
      <c r="C17745" s="76" t="s">
        <v>842</v>
      </c>
      <c r="D17745" t="s">
        <v>980</v>
      </c>
      <c r="E17745" s="82">
        <v>14</v>
      </c>
      <c r="F17745" t="s">
        <v>973</v>
      </c>
      <c r="G17745" s="83">
        <v>44032</v>
      </c>
      <c r="I17745">
        <v>2020</v>
      </c>
    </row>
    <row r="17746" spans="1:9" x14ac:dyDescent="0.25">
      <c r="A17746" t="s">
        <v>972</v>
      </c>
      <c r="B17746" t="s">
        <v>84</v>
      </c>
      <c r="C17746" s="76" t="s">
        <v>842</v>
      </c>
      <c r="D17746" t="s">
        <v>980</v>
      </c>
      <c r="E17746" s="82">
        <v>15</v>
      </c>
      <c r="F17746" t="s">
        <v>973</v>
      </c>
      <c r="G17746" s="83">
        <v>43819</v>
      </c>
      <c r="I17746">
        <v>2019</v>
      </c>
    </row>
    <row r="17747" spans="1:9" x14ac:dyDescent="0.25">
      <c r="A17747" t="s">
        <v>972</v>
      </c>
      <c r="B17747" t="s">
        <v>246</v>
      </c>
      <c r="C17747" s="76" t="s">
        <v>842</v>
      </c>
      <c r="D17747" t="s">
        <v>980</v>
      </c>
      <c r="E17747" s="82">
        <v>10</v>
      </c>
      <c r="F17747" t="s">
        <v>973</v>
      </c>
      <c r="G17747" s="83">
        <v>43790</v>
      </c>
      <c r="I17747">
        <v>2019</v>
      </c>
    </row>
    <row r="17748" spans="1:9" x14ac:dyDescent="0.25">
      <c r="A17748" t="s">
        <v>972</v>
      </c>
      <c r="B17748" t="s">
        <v>199</v>
      </c>
      <c r="C17748" s="76" t="s">
        <v>842</v>
      </c>
      <c r="D17748" t="s">
        <v>980</v>
      </c>
      <c r="E17748" s="82">
        <v>7.6</v>
      </c>
      <c r="F17748" t="s">
        <v>973</v>
      </c>
      <c r="G17748" s="83">
        <v>43893</v>
      </c>
      <c r="I17748">
        <v>2020</v>
      </c>
    </row>
    <row r="17749" spans="1:9" x14ac:dyDescent="0.25">
      <c r="A17749" t="s">
        <v>972</v>
      </c>
      <c r="B17749" t="s">
        <v>232</v>
      </c>
      <c r="C17749" s="76" t="s">
        <v>842</v>
      </c>
      <c r="D17749" t="s">
        <v>980</v>
      </c>
      <c r="E17749" s="82">
        <v>11.4</v>
      </c>
      <c r="F17749" t="s">
        <v>973</v>
      </c>
      <c r="G17749" s="83">
        <v>43837</v>
      </c>
      <c r="I17749">
        <v>2020</v>
      </c>
    </row>
    <row r="17750" spans="1:9" x14ac:dyDescent="0.25">
      <c r="A17750" t="s">
        <v>972</v>
      </c>
      <c r="B17750" t="s">
        <v>71</v>
      </c>
      <c r="C17750" s="76" t="s">
        <v>842</v>
      </c>
      <c r="D17750" t="s">
        <v>980</v>
      </c>
      <c r="E17750" s="82">
        <v>6</v>
      </c>
      <c r="F17750" t="s">
        <v>973</v>
      </c>
      <c r="G17750" s="83">
        <v>43833</v>
      </c>
      <c r="I17750">
        <v>2020</v>
      </c>
    </row>
    <row r="17751" spans="1:9" x14ac:dyDescent="0.25">
      <c r="A17751" t="s">
        <v>972</v>
      </c>
      <c r="B17751" t="s">
        <v>94</v>
      </c>
      <c r="C17751" s="76" t="s">
        <v>842</v>
      </c>
      <c r="D17751" t="s">
        <v>980</v>
      </c>
      <c r="E17751" s="82">
        <v>10</v>
      </c>
      <c r="F17751" t="s">
        <v>973</v>
      </c>
      <c r="G17751" s="83">
        <v>44013</v>
      </c>
      <c r="I17751">
        <v>2020</v>
      </c>
    </row>
    <row r="17752" spans="1:9" x14ac:dyDescent="0.25">
      <c r="A17752" t="s">
        <v>972</v>
      </c>
      <c r="B17752" t="s">
        <v>148</v>
      </c>
      <c r="C17752" s="76" t="s">
        <v>842</v>
      </c>
      <c r="D17752" t="s">
        <v>980</v>
      </c>
      <c r="E17752" s="82">
        <v>2.52</v>
      </c>
      <c r="F17752" t="s">
        <v>973</v>
      </c>
      <c r="G17752" s="83">
        <v>43830</v>
      </c>
      <c r="I17752">
        <v>2019</v>
      </c>
    </row>
    <row r="17753" spans="1:9" x14ac:dyDescent="0.25">
      <c r="A17753" t="s">
        <v>972</v>
      </c>
      <c r="B17753" t="s">
        <v>123</v>
      </c>
      <c r="C17753" s="76" t="s">
        <v>842</v>
      </c>
      <c r="D17753" t="s">
        <v>980</v>
      </c>
      <c r="E17753" s="82">
        <v>1.92</v>
      </c>
      <c r="F17753" t="s">
        <v>973</v>
      </c>
      <c r="G17753" s="83">
        <v>44007</v>
      </c>
      <c r="I17753">
        <v>2020</v>
      </c>
    </row>
    <row r="17754" spans="1:9" x14ac:dyDescent="0.25">
      <c r="A17754" t="s">
        <v>972</v>
      </c>
      <c r="B17754" t="s">
        <v>77</v>
      </c>
      <c r="C17754" s="76" t="s">
        <v>842</v>
      </c>
      <c r="D17754" t="s">
        <v>980</v>
      </c>
      <c r="E17754" s="82">
        <v>10</v>
      </c>
      <c r="F17754" t="s">
        <v>973</v>
      </c>
      <c r="G17754" s="83">
        <v>44063</v>
      </c>
      <c r="I17754">
        <v>2020</v>
      </c>
    </row>
    <row r="17755" spans="1:9" x14ac:dyDescent="0.25">
      <c r="A17755" t="s">
        <v>972</v>
      </c>
      <c r="B17755" t="s">
        <v>112</v>
      </c>
      <c r="C17755" s="76" t="s">
        <v>842</v>
      </c>
      <c r="D17755" t="s">
        <v>980</v>
      </c>
      <c r="E17755" s="82">
        <v>3</v>
      </c>
      <c r="F17755" t="s">
        <v>973</v>
      </c>
      <c r="G17755" s="83">
        <v>44111</v>
      </c>
      <c r="I17755">
        <v>2020</v>
      </c>
    </row>
    <row r="17756" spans="1:9" x14ac:dyDescent="0.25">
      <c r="A17756" t="s">
        <v>972</v>
      </c>
      <c r="B17756" t="s">
        <v>214</v>
      </c>
      <c r="C17756" s="76" t="s">
        <v>842</v>
      </c>
      <c r="D17756" t="s">
        <v>980</v>
      </c>
      <c r="E17756" s="82">
        <v>5</v>
      </c>
      <c r="F17756" t="s">
        <v>973</v>
      </c>
      <c r="G17756" s="83">
        <v>43829</v>
      </c>
      <c r="I17756">
        <v>2019</v>
      </c>
    </row>
    <row r="17757" spans="1:9" ht="14.45" customHeight="1" x14ac:dyDescent="0.25">
      <c r="A17757" t="s">
        <v>972</v>
      </c>
      <c r="B17757" t="s">
        <v>246</v>
      </c>
      <c r="C17757" s="76" t="s">
        <v>842</v>
      </c>
      <c r="D17757" t="s">
        <v>980</v>
      </c>
      <c r="E17757" s="82">
        <v>10</v>
      </c>
      <c r="F17757" t="s">
        <v>973</v>
      </c>
      <c r="G17757" s="83">
        <v>43858</v>
      </c>
      <c r="I17757">
        <v>2020</v>
      </c>
    </row>
    <row r="17758" spans="1:9" x14ac:dyDescent="0.25">
      <c r="A17758" t="s">
        <v>972</v>
      </c>
      <c r="B17758" t="s">
        <v>229</v>
      </c>
      <c r="C17758" s="76" t="s">
        <v>842</v>
      </c>
      <c r="D17758" t="s">
        <v>980</v>
      </c>
      <c r="E17758" s="82">
        <v>7.6</v>
      </c>
      <c r="F17758" t="s">
        <v>973</v>
      </c>
      <c r="G17758" s="83">
        <v>44140</v>
      </c>
      <c r="I17758">
        <v>2020</v>
      </c>
    </row>
    <row r="17759" spans="1:9" x14ac:dyDescent="0.25">
      <c r="A17759" t="s">
        <v>972</v>
      </c>
      <c r="B17759" t="s">
        <v>219</v>
      </c>
      <c r="C17759" s="76" t="s">
        <v>842</v>
      </c>
      <c r="D17759" t="s">
        <v>980</v>
      </c>
      <c r="E17759" s="82">
        <v>7.6</v>
      </c>
      <c r="F17759" t="s">
        <v>973</v>
      </c>
      <c r="G17759" s="83">
        <v>43833</v>
      </c>
      <c r="I17759">
        <v>2020</v>
      </c>
    </row>
    <row r="17760" spans="1:9" x14ac:dyDescent="0.25">
      <c r="A17760" t="s">
        <v>972</v>
      </c>
      <c r="B17760" t="s">
        <v>124</v>
      </c>
      <c r="C17760" s="76" t="s">
        <v>842</v>
      </c>
      <c r="D17760" t="s">
        <v>980</v>
      </c>
      <c r="E17760" s="82">
        <v>6</v>
      </c>
      <c r="F17760" t="s">
        <v>973</v>
      </c>
      <c r="G17760" s="83">
        <v>43808</v>
      </c>
      <c r="I17760">
        <v>2019</v>
      </c>
    </row>
    <row r="17761" spans="1:9" x14ac:dyDescent="0.25">
      <c r="A17761" t="s">
        <v>972</v>
      </c>
      <c r="B17761" t="s">
        <v>230</v>
      </c>
      <c r="C17761" s="76" t="s">
        <v>842</v>
      </c>
      <c r="D17761" t="s">
        <v>980</v>
      </c>
      <c r="E17761" s="82">
        <v>7.6</v>
      </c>
      <c r="F17761" t="s">
        <v>973</v>
      </c>
      <c r="G17761" s="83">
        <v>44076</v>
      </c>
      <c r="I17761">
        <v>2020</v>
      </c>
    </row>
    <row r="17762" spans="1:9" x14ac:dyDescent="0.25">
      <c r="A17762" t="s">
        <v>972</v>
      </c>
      <c r="B17762" t="s">
        <v>198</v>
      </c>
      <c r="C17762" s="76" t="s">
        <v>842</v>
      </c>
      <c r="D17762" t="s">
        <v>980</v>
      </c>
      <c r="E17762" s="82">
        <v>14.16</v>
      </c>
      <c r="F17762" t="s">
        <v>973</v>
      </c>
      <c r="G17762" s="83">
        <v>43825</v>
      </c>
      <c r="I17762">
        <v>2019</v>
      </c>
    </row>
    <row r="17763" spans="1:9" x14ac:dyDescent="0.25">
      <c r="A17763" t="s">
        <v>972</v>
      </c>
      <c r="B17763" t="s">
        <v>136</v>
      </c>
      <c r="C17763" s="76" t="s">
        <v>842</v>
      </c>
      <c r="D17763" t="s">
        <v>980</v>
      </c>
      <c r="E17763" s="82">
        <v>12</v>
      </c>
      <c r="F17763" t="s">
        <v>973</v>
      </c>
      <c r="G17763" s="83">
        <v>43850</v>
      </c>
      <c r="I17763">
        <v>2020</v>
      </c>
    </row>
    <row r="17764" spans="1:9" x14ac:dyDescent="0.25">
      <c r="A17764" t="s">
        <v>972</v>
      </c>
      <c r="B17764" t="s">
        <v>239</v>
      </c>
      <c r="C17764" s="76" t="s">
        <v>842</v>
      </c>
      <c r="D17764" t="s">
        <v>980</v>
      </c>
      <c r="E17764" s="82">
        <v>10</v>
      </c>
      <c r="F17764" t="s">
        <v>973</v>
      </c>
      <c r="G17764" s="83">
        <v>43817</v>
      </c>
      <c r="I17764">
        <v>2019</v>
      </c>
    </row>
    <row r="17765" spans="1:9" x14ac:dyDescent="0.25">
      <c r="A17765" t="s">
        <v>972</v>
      </c>
      <c r="B17765" t="s">
        <v>112</v>
      </c>
      <c r="C17765" s="76" t="s">
        <v>842</v>
      </c>
      <c r="D17765" t="s">
        <v>980</v>
      </c>
      <c r="E17765" s="82">
        <v>15</v>
      </c>
      <c r="F17765" t="s">
        <v>973</v>
      </c>
      <c r="G17765" s="83">
        <v>43829</v>
      </c>
      <c r="I17765">
        <v>2019</v>
      </c>
    </row>
    <row r="17766" spans="1:9" x14ac:dyDescent="0.25">
      <c r="A17766" t="s">
        <v>972</v>
      </c>
      <c r="B17766" t="s">
        <v>112</v>
      </c>
      <c r="C17766" s="76" t="s">
        <v>842</v>
      </c>
      <c r="D17766" t="s">
        <v>980</v>
      </c>
      <c r="E17766" s="82">
        <v>15</v>
      </c>
      <c r="F17766" t="s">
        <v>973</v>
      </c>
      <c r="G17766" s="83">
        <v>43818</v>
      </c>
      <c r="I17766">
        <v>2019</v>
      </c>
    </row>
    <row r="17767" spans="1:9" x14ac:dyDescent="0.25">
      <c r="A17767" t="s">
        <v>972</v>
      </c>
      <c r="B17767" t="s">
        <v>155</v>
      </c>
      <c r="C17767" s="76" t="s">
        <v>842</v>
      </c>
      <c r="D17767" t="s">
        <v>980</v>
      </c>
      <c r="E17767" s="82">
        <v>3.8</v>
      </c>
      <c r="F17767" t="s">
        <v>973</v>
      </c>
      <c r="G17767" s="83">
        <v>43796</v>
      </c>
      <c r="I17767">
        <v>2019</v>
      </c>
    </row>
    <row r="17768" spans="1:9" x14ac:dyDescent="0.25">
      <c r="A17768" t="s">
        <v>972</v>
      </c>
      <c r="B17768" t="s">
        <v>177</v>
      </c>
      <c r="C17768" s="76" t="s">
        <v>842</v>
      </c>
      <c r="D17768" t="s">
        <v>980</v>
      </c>
      <c r="E17768" s="82">
        <v>3.8</v>
      </c>
      <c r="F17768" t="s">
        <v>973</v>
      </c>
      <c r="G17768" s="83">
        <v>43872</v>
      </c>
      <c r="I17768">
        <v>2020</v>
      </c>
    </row>
    <row r="17769" spans="1:9" x14ac:dyDescent="0.25">
      <c r="A17769" t="s">
        <v>972</v>
      </c>
      <c r="B17769" t="s">
        <v>213</v>
      </c>
      <c r="C17769" s="76" t="s">
        <v>842</v>
      </c>
      <c r="D17769" t="s">
        <v>980</v>
      </c>
      <c r="E17769" s="82">
        <v>6</v>
      </c>
      <c r="F17769" t="s">
        <v>973</v>
      </c>
      <c r="G17769" s="83">
        <v>43963</v>
      </c>
      <c r="I17769">
        <v>2020</v>
      </c>
    </row>
    <row r="17770" spans="1:9" x14ac:dyDescent="0.25">
      <c r="A17770" t="s">
        <v>972</v>
      </c>
      <c r="B17770" t="s">
        <v>121</v>
      </c>
      <c r="C17770" s="76" t="s">
        <v>842</v>
      </c>
      <c r="D17770" t="s">
        <v>980</v>
      </c>
      <c r="E17770" s="82">
        <v>10</v>
      </c>
      <c r="F17770" t="s">
        <v>973</v>
      </c>
      <c r="G17770" s="83">
        <v>43836</v>
      </c>
      <c r="I17770">
        <v>2020</v>
      </c>
    </row>
    <row r="17771" spans="1:9" x14ac:dyDescent="0.25">
      <c r="A17771" t="s">
        <v>972</v>
      </c>
      <c r="B17771" t="s">
        <v>249</v>
      </c>
      <c r="C17771" s="76" t="s">
        <v>842</v>
      </c>
      <c r="D17771" t="s">
        <v>980</v>
      </c>
      <c r="E17771" s="82">
        <v>6</v>
      </c>
      <c r="F17771" t="s">
        <v>973</v>
      </c>
      <c r="G17771" s="83">
        <v>43816</v>
      </c>
      <c r="I17771">
        <v>2019</v>
      </c>
    </row>
    <row r="17772" spans="1:9" x14ac:dyDescent="0.25">
      <c r="A17772" t="s">
        <v>972</v>
      </c>
      <c r="B17772" t="s">
        <v>240</v>
      </c>
      <c r="C17772" s="76" t="s">
        <v>842</v>
      </c>
      <c r="D17772" t="s">
        <v>980</v>
      </c>
      <c r="E17772" s="82">
        <v>6</v>
      </c>
      <c r="F17772" t="s">
        <v>973</v>
      </c>
      <c r="G17772" s="83">
        <v>43833</v>
      </c>
      <c r="I17772">
        <v>2020</v>
      </c>
    </row>
    <row r="17773" spans="1:9" x14ac:dyDescent="0.25">
      <c r="A17773" t="s">
        <v>972</v>
      </c>
      <c r="B17773" t="s">
        <v>112</v>
      </c>
      <c r="C17773" s="76" t="s">
        <v>842</v>
      </c>
      <c r="D17773" t="s">
        <v>980</v>
      </c>
      <c r="E17773" s="82">
        <v>7.6</v>
      </c>
      <c r="F17773" t="s">
        <v>973</v>
      </c>
      <c r="G17773" s="83">
        <v>43838</v>
      </c>
      <c r="I17773">
        <v>2020</v>
      </c>
    </row>
    <row r="17774" spans="1:9" x14ac:dyDescent="0.25">
      <c r="A17774" t="s">
        <v>972</v>
      </c>
      <c r="B17774" t="s">
        <v>242</v>
      </c>
      <c r="C17774" s="76" t="s">
        <v>842</v>
      </c>
      <c r="D17774" t="s">
        <v>980</v>
      </c>
      <c r="E17774" s="82">
        <v>10</v>
      </c>
      <c r="F17774" t="s">
        <v>973</v>
      </c>
      <c r="G17774" s="83">
        <v>43812</v>
      </c>
      <c r="I17774">
        <v>2019</v>
      </c>
    </row>
    <row r="17775" spans="1:9" x14ac:dyDescent="0.25">
      <c r="A17775" t="s">
        <v>972</v>
      </c>
      <c r="B17775" t="s">
        <v>146</v>
      </c>
      <c r="C17775" s="76" t="s">
        <v>842</v>
      </c>
      <c r="D17775" t="s">
        <v>980</v>
      </c>
      <c r="E17775" s="82">
        <v>6.4</v>
      </c>
      <c r="F17775" t="s">
        <v>973</v>
      </c>
      <c r="G17775" s="83">
        <v>43902</v>
      </c>
      <c r="I17775">
        <v>2020</v>
      </c>
    </row>
    <row r="17776" spans="1:9" x14ac:dyDescent="0.25">
      <c r="A17776" t="s">
        <v>972</v>
      </c>
      <c r="B17776" t="s">
        <v>118</v>
      </c>
      <c r="C17776" s="76" t="s">
        <v>842</v>
      </c>
      <c r="D17776" t="s">
        <v>980</v>
      </c>
      <c r="E17776" s="82">
        <v>3.8</v>
      </c>
      <c r="F17776" t="s">
        <v>973</v>
      </c>
      <c r="G17776" s="83">
        <v>44043</v>
      </c>
      <c r="I17776">
        <v>2020</v>
      </c>
    </row>
    <row r="17777" spans="1:9" x14ac:dyDescent="0.25">
      <c r="A17777" t="s">
        <v>972</v>
      </c>
      <c r="B17777" t="s">
        <v>240</v>
      </c>
      <c r="C17777" s="76" t="s">
        <v>842</v>
      </c>
      <c r="D17777" t="s">
        <v>980</v>
      </c>
      <c r="E17777" s="82">
        <v>7.6</v>
      </c>
      <c r="F17777" t="s">
        <v>973</v>
      </c>
      <c r="G17777" s="83">
        <v>43836</v>
      </c>
      <c r="I17777">
        <v>2020</v>
      </c>
    </row>
    <row r="17778" spans="1:9" x14ac:dyDescent="0.25">
      <c r="A17778" t="s">
        <v>972</v>
      </c>
      <c r="B17778" t="s">
        <v>71</v>
      </c>
      <c r="C17778" s="76" t="s">
        <v>842</v>
      </c>
      <c r="D17778" t="s">
        <v>980</v>
      </c>
      <c r="E17778" s="82">
        <v>7.6</v>
      </c>
      <c r="F17778" t="s">
        <v>973</v>
      </c>
      <c r="G17778" s="83">
        <v>43845</v>
      </c>
      <c r="I17778">
        <v>2020</v>
      </c>
    </row>
    <row r="17779" spans="1:9" x14ac:dyDescent="0.25">
      <c r="A17779" t="s">
        <v>972</v>
      </c>
      <c r="B17779" t="s">
        <v>95</v>
      </c>
      <c r="C17779" s="76" t="s">
        <v>842</v>
      </c>
      <c r="D17779" t="s">
        <v>980</v>
      </c>
      <c r="E17779" s="82">
        <v>7.6</v>
      </c>
      <c r="F17779" t="s">
        <v>973</v>
      </c>
      <c r="G17779" s="83">
        <v>43788</v>
      </c>
      <c r="I17779">
        <v>2019</v>
      </c>
    </row>
    <row r="17780" spans="1:9" x14ac:dyDescent="0.25">
      <c r="A17780" t="s">
        <v>972</v>
      </c>
      <c r="B17780" t="s">
        <v>203</v>
      </c>
      <c r="C17780" s="76" t="s">
        <v>842</v>
      </c>
      <c r="D17780" t="s">
        <v>980</v>
      </c>
      <c r="E17780" s="82">
        <v>3.8</v>
      </c>
      <c r="F17780" t="s">
        <v>973</v>
      </c>
      <c r="G17780" s="83">
        <v>43815</v>
      </c>
      <c r="I17780">
        <v>2019</v>
      </c>
    </row>
    <row r="17781" spans="1:9" x14ac:dyDescent="0.25">
      <c r="A17781" t="s">
        <v>972</v>
      </c>
      <c r="B17781" t="s">
        <v>133</v>
      </c>
      <c r="C17781" s="76" t="s">
        <v>842</v>
      </c>
      <c r="D17781" t="s">
        <v>980</v>
      </c>
      <c r="E17781" s="82">
        <v>11.4</v>
      </c>
      <c r="F17781" t="s">
        <v>973</v>
      </c>
      <c r="G17781" s="83">
        <v>43816</v>
      </c>
      <c r="I17781">
        <v>2019</v>
      </c>
    </row>
    <row r="17782" spans="1:9" x14ac:dyDescent="0.25">
      <c r="A17782" t="s">
        <v>972</v>
      </c>
      <c r="B17782" t="s">
        <v>232</v>
      </c>
      <c r="C17782" s="76" t="s">
        <v>842</v>
      </c>
      <c r="D17782" t="s">
        <v>980</v>
      </c>
      <c r="E17782" s="82">
        <v>6</v>
      </c>
      <c r="F17782" t="s">
        <v>973</v>
      </c>
      <c r="G17782" s="83">
        <v>43817</v>
      </c>
      <c r="I17782">
        <v>2019</v>
      </c>
    </row>
    <row r="17783" spans="1:9" x14ac:dyDescent="0.25">
      <c r="A17783" t="s">
        <v>972</v>
      </c>
      <c r="B17783" t="s">
        <v>171</v>
      </c>
      <c r="C17783" s="76" t="s">
        <v>842</v>
      </c>
      <c r="D17783" t="s">
        <v>980</v>
      </c>
      <c r="E17783" s="82">
        <v>7.6</v>
      </c>
      <c r="F17783" t="s">
        <v>973</v>
      </c>
      <c r="G17783" s="83">
        <v>43805</v>
      </c>
      <c r="I17783">
        <v>2019</v>
      </c>
    </row>
    <row r="17784" spans="1:9" x14ac:dyDescent="0.25">
      <c r="A17784" t="s">
        <v>972</v>
      </c>
      <c r="B17784" t="s">
        <v>128</v>
      </c>
      <c r="C17784" s="76" t="s">
        <v>842</v>
      </c>
      <c r="D17784" t="s">
        <v>980</v>
      </c>
      <c r="E17784" s="82">
        <v>6</v>
      </c>
      <c r="F17784" t="s">
        <v>973</v>
      </c>
      <c r="G17784" s="83">
        <v>43819</v>
      </c>
      <c r="I17784">
        <v>2019</v>
      </c>
    </row>
    <row r="17785" spans="1:9" x14ac:dyDescent="0.25">
      <c r="A17785" t="s">
        <v>972</v>
      </c>
      <c r="B17785" t="s">
        <v>96</v>
      </c>
      <c r="C17785" s="76" t="s">
        <v>842</v>
      </c>
      <c r="D17785" t="s">
        <v>980</v>
      </c>
      <c r="E17785" s="82">
        <v>10</v>
      </c>
      <c r="F17785" t="s">
        <v>973</v>
      </c>
      <c r="G17785" s="83">
        <v>43847</v>
      </c>
      <c r="I17785">
        <v>2020</v>
      </c>
    </row>
    <row r="17786" spans="1:9" x14ac:dyDescent="0.25">
      <c r="A17786" t="s">
        <v>972</v>
      </c>
      <c r="B17786" t="s">
        <v>239</v>
      </c>
      <c r="C17786" s="76" t="s">
        <v>842</v>
      </c>
      <c r="D17786" t="s">
        <v>980</v>
      </c>
      <c r="E17786" s="82">
        <v>11.4</v>
      </c>
      <c r="F17786" t="s">
        <v>973</v>
      </c>
      <c r="G17786" s="83">
        <v>43816</v>
      </c>
      <c r="I17786">
        <v>2019</v>
      </c>
    </row>
    <row r="17787" spans="1:9" x14ac:dyDescent="0.25">
      <c r="A17787" t="s">
        <v>972</v>
      </c>
      <c r="B17787" t="s">
        <v>91</v>
      </c>
      <c r="C17787" s="76" t="s">
        <v>842</v>
      </c>
      <c r="D17787" t="s">
        <v>980</v>
      </c>
      <c r="E17787" s="82">
        <v>3.8</v>
      </c>
      <c r="F17787" t="s">
        <v>973</v>
      </c>
      <c r="G17787" s="83">
        <v>43825</v>
      </c>
      <c r="I17787">
        <v>2019</v>
      </c>
    </row>
    <row r="17788" spans="1:9" x14ac:dyDescent="0.25">
      <c r="A17788" t="s">
        <v>972</v>
      </c>
      <c r="B17788" t="s">
        <v>115</v>
      </c>
      <c r="C17788" s="76" t="s">
        <v>842</v>
      </c>
      <c r="D17788" t="s">
        <v>980</v>
      </c>
      <c r="E17788" s="82">
        <v>133</v>
      </c>
      <c r="F17788" t="s">
        <v>973</v>
      </c>
      <c r="G17788" s="83">
        <v>43942</v>
      </c>
      <c r="I17788">
        <v>2020</v>
      </c>
    </row>
    <row r="17789" spans="1:9" x14ac:dyDescent="0.25">
      <c r="A17789" t="s">
        <v>972</v>
      </c>
      <c r="B17789" t="s">
        <v>230</v>
      </c>
      <c r="C17789" s="76" t="s">
        <v>842</v>
      </c>
      <c r="D17789" t="s">
        <v>980</v>
      </c>
      <c r="E17789" s="82">
        <v>7.6</v>
      </c>
      <c r="F17789" t="s">
        <v>973</v>
      </c>
      <c r="G17789" s="83">
        <v>43790</v>
      </c>
      <c r="I17789">
        <v>2019</v>
      </c>
    </row>
    <row r="17790" spans="1:9" x14ac:dyDescent="0.25">
      <c r="A17790" t="s">
        <v>972</v>
      </c>
      <c r="B17790" t="s">
        <v>116</v>
      </c>
      <c r="C17790" s="76" t="s">
        <v>842</v>
      </c>
      <c r="D17790" t="s">
        <v>980</v>
      </c>
      <c r="E17790" s="82">
        <v>3</v>
      </c>
      <c r="F17790" t="s">
        <v>973</v>
      </c>
      <c r="G17790" s="83">
        <v>43829</v>
      </c>
      <c r="I17790">
        <v>2019</v>
      </c>
    </row>
    <row r="17791" spans="1:9" x14ac:dyDescent="0.25">
      <c r="A17791" t="s">
        <v>972</v>
      </c>
      <c r="B17791" t="s">
        <v>245</v>
      </c>
      <c r="C17791" s="76" t="s">
        <v>842</v>
      </c>
      <c r="D17791" t="s">
        <v>980</v>
      </c>
      <c r="E17791" s="82">
        <v>7</v>
      </c>
      <c r="F17791" t="s">
        <v>973</v>
      </c>
      <c r="G17791" s="83">
        <v>43830</v>
      </c>
      <c r="I17791">
        <v>2019</v>
      </c>
    </row>
    <row r="17792" spans="1:9" x14ac:dyDescent="0.25">
      <c r="A17792" t="s">
        <v>972</v>
      </c>
      <c r="B17792" t="s">
        <v>142</v>
      </c>
      <c r="C17792" s="76" t="s">
        <v>842</v>
      </c>
      <c r="D17792" t="s">
        <v>980</v>
      </c>
      <c r="E17792" s="82">
        <v>3.8</v>
      </c>
      <c r="F17792" t="s">
        <v>973</v>
      </c>
      <c r="G17792" s="83">
        <v>43886</v>
      </c>
      <c r="I17792">
        <v>2020</v>
      </c>
    </row>
    <row r="17793" spans="1:9" x14ac:dyDescent="0.25">
      <c r="A17793" t="s">
        <v>972</v>
      </c>
      <c r="B17793" t="s">
        <v>139</v>
      </c>
      <c r="C17793" s="76" t="s">
        <v>842</v>
      </c>
      <c r="D17793" t="s">
        <v>980</v>
      </c>
      <c r="E17793" s="82">
        <v>9</v>
      </c>
      <c r="F17793" t="s">
        <v>973</v>
      </c>
      <c r="G17793" s="83">
        <v>43908</v>
      </c>
      <c r="I17793">
        <v>2020</v>
      </c>
    </row>
    <row r="17794" spans="1:9" x14ac:dyDescent="0.25">
      <c r="A17794" t="s">
        <v>972</v>
      </c>
      <c r="B17794" t="s">
        <v>149</v>
      </c>
      <c r="C17794" s="76" t="s">
        <v>842</v>
      </c>
      <c r="D17794" t="s">
        <v>980</v>
      </c>
      <c r="E17794" s="82">
        <v>8.41</v>
      </c>
      <c r="F17794" t="s">
        <v>973</v>
      </c>
      <c r="G17794" s="83">
        <v>44118</v>
      </c>
      <c r="I17794">
        <v>2020</v>
      </c>
    </row>
    <row r="17795" spans="1:9" x14ac:dyDescent="0.25">
      <c r="A17795" t="s">
        <v>972</v>
      </c>
      <c r="B17795" t="s">
        <v>242</v>
      </c>
      <c r="C17795" s="76" t="s">
        <v>842</v>
      </c>
      <c r="D17795" t="s">
        <v>980</v>
      </c>
      <c r="E17795" s="82">
        <v>5</v>
      </c>
      <c r="F17795" t="s">
        <v>973</v>
      </c>
      <c r="G17795" s="83">
        <v>43818</v>
      </c>
      <c r="I17795">
        <v>2019</v>
      </c>
    </row>
    <row r="17796" spans="1:9" x14ac:dyDescent="0.25">
      <c r="A17796" t="s">
        <v>972</v>
      </c>
      <c r="B17796" t="s">
        <v>240</v>
      </c>
      <c r="C17796" s="76" t="s">
        <v>842</v>
      </c>
      <c r="D17796" t="s">
        <v>980</v>
      </c>
      <c r="E17796" s="82">
        <v>7.7</v>
      </c>
      <c r="F17796" t="s">
        <v>973</v>
      </c>
      <c r="G17796" s="83">
        <v>43853</v>
      </c>
      <c r="I17796">
        <v>2020</v>
      </c>
    </row>
    <row r="17797" spans="1:9" x14ac:dyDescent="0.25">
      <c r="A17797" t="s">
        <v>972</v>
      </c>
      <c r="B17797" t="s">
        <v>199</v>
      </c>
      <c r="C17797" s="76" t="s">
        <v>842</v>
      </c>
      <c r="D17797" t="s">
        <v>980</v>
      </c>
      <c r="E17797" s="82">
        <v>5</v>
      </c>
      <c r="F17797" t="s">
        <v>973</v>
      </c>
      <c r="G17797" s="83">
        <v>44067</v>
      </c>
      <c r="I17797">
        <v>2020</v>
      </c>
    </row>
    <row r="17798" spans="1:9" x14ac:dyDescent="0.25">
      <c r="A17798" t="s">
        <v>972</v>
      </c>
      <c r="B17798" t="s">
        <v>127</v>
      </c>
      <c r="C17798" s="76" t="s">
        <v>842</v>
      </c>
      <c r="D17798" t="s">
        <v>980</v>
      </c>
      <c r="E17798" s="82">
        <v>5</v>
      </c>
      <c r="F17798" t="s">
        <v>973</v>
      </c>
      <c r="G17798" s="83">
        <v>43837</v>
      </c>
      <c r="I17798">
        <v>2020</v>
      </c>
    </row>
    <row r="17799" spans="1:9" x14ac:dyDescent="0.25">
      <c r="A17799" t="s">
        <v>972</v>
      </c>
      <c r="B17799" t="s">
        <v>144</v>
      </c>
      <c r="C17799" s="76" t="s">
        <v>842</v>
      </c>
      <c r="D17799" t="s">
        <v>980</v>
      </c>
      <c r="E17799" s="82">
        <v>3.8</v>
      </c>
      <c r="F17799" t="s">
        <v>973</v>
      </c>
      <c r="G17799" s="83">
        <v>43906</v>
      </c>
      <c r="I17799">
        <v>2020</v>
      </c>
    </row>
    <row r="17800" spans="1:9" x14ac:dyDescent="0.25">
      <c r="A17800" t="s">
        <v>972</v>
      </c>
      <c r="B17800" t="s">
        <v>200</v>
      </c>
      <c r="C17800" s="76" t="s">
        <v>842</v>
      </c>
      <c r="D17800" t="s">
        <v>980</v>
      </c>
      <c r="E17800" s="82">
        <v>8.85</v>
      </c>
      <c r="F17800" t="s">
        <v>973</v>
      </c>
      <c r="G17800" s="83">
        <v>43832</v>
      </c>
      <c r="I17800">
        <v>2020</v>
      </c>
    </row>
    <row r="17801" spans="1:9" x14ac:dyDescent="0.25">
      <c r="A17801" t="s">
        <v>972</v>
      </c>
      <c r="B17801" t="s">
        <v>232</v>
      </c>
      <c r="C17801" s="76" t="s">
        <v>842</v>
      </c>
      <c r="D17801" t="s">
        <v>980</v>
      </c>
      <c r="E17801" s="82">
        <v>10</v>
      </c>
      <c r="F17801" t="s">
        <v>973</v>
      </c>
      <c r="G17801" s="83">
        <v>43889</v>
      </c>
      <c r="I17801">
        <v>2020</v>
      </c>
    </row>
    <row r="17802" spans="1:9" x14ac:dyDescent="0.25">
      <c r="A17802" t="s">
        <v>972</v>
      </c>
      <c r="B17802" t="s">
        <v>11</v>
      </c>
      <c r="C17802" s="76" t="s">
        <v>842</v>
      </c>
      <c r="D17802" t="s">
        <v>980</v>
      </c>
      <c r="E17802" s="82">
        <v>5</v>
      </c>
      <c r="F17802" t="s">
        <v>973</v>
      </c>
      <c r="G17802" s="83">
        <v>43843</v>
      </c>
      <c r="I17802">
        <v>2020</v>
      </c>
    </row>
    <row r="17803" spans="1:9" x14ac:dyDescent="0.25">
      <c r="A17803" t="s">
        <v>972</v>
      </c>
      <c r="B17803" t="s">
        <v>178</v>
      </c>
      <c r="C17803" s="76" t="s">
        <v>842</v>
      </c>
      <c r="D17803" t="s">
        <v>980</v>
      </c>
      <c r="E17803" s="82">
        <v>13.6</v>
      </c>
      <c r="F17803" t="s">
        <v>973</v>
      </c>
      <c r="G17803" s="83">
        <v>43986</v>
      </c>
      <c r="I17803">
        <v>2020</v>
      </c>
    </row>
    <row r="17804" spans="1:9" x14ac:dyDescent="0.25">
      <c r="A17804" t="s">
        <v>972</v>
      </c>
      <c r="B17804" t="s">
        <v>243</v>
      </c>
      <c r="C17804" s="76" t="s">
        <v>842</v>
      </c>
      <c r="D17804" t="s">
        <v>980</v>
      </c>
      <c r="E17804" s="82">
        <v>8.58</v>
      </c>
      <c r="F17804" t="s">
        <v>973</v>
      </c>
      <c r="G17804" s="83">
        <v>43839</v>
      </c>
      <c r="I17804">
        <v>2020</v>
      </c>
    </row>
    <row r="17805" spans="1:9" x14ac:dyDescent="0.25">
      <c r="A17805" t="s">
        <v>972</v>
      </c>
      <c r="B17805" t="s">
        <v>223</v>
      </c>
      <c r="C17805" s="76" t="s">
        <v>842</v>
      </c>
      <c r="D17805" t="s">
        <v>980</v>
      </c>
      <c r="E17805" s="82">
        <v>5</v>
      </c>
      <c r="F17805" t="s">
        <v>973</v>
      </c>
      <c r="G17805" s="83">
        <v>44091</v>
      </c>
      <c r="I17805">
        <v>2020</v>
      </c>
    </row>
    <row r="17806" spans="1:9" x14ac:dyDescent="0.25">
      <c r="A17806" t="s">
        <v>972</v>
      </c>
      <c r="B17806" t="s">
        <v>151</v>
      </c>
      <c r="C17806" s="76" t="s">
        <v>842</v>
      </c>
      <c r="D17806" t="s">
        <v>980</v>
      </c>
      <c r="E17806" s="82">
        <v>8.1199999999999992</v>
      </c>
      <c r="F17806" t="s">
        <v>973</v>
      </c>
      <c r="G17806" s="83">
        <v>43818</v>
      </c>
      <c r="I17806">
        <v>2019</v>
      </c>
    </row>
    <row r="17807" spans="1:9" x14ac:dyDescent="0.25">
      <c r="A17807" t="s">
        <v>972</v>
      </c>
      <c r="B17807" t="s">
        <v>175</v>
      </c>
      <c r="C17807" s="76" t="s">
        <v>842</v>
      </c>
      <c r="D17807" t="s">
        <v>980</v>
      </c>
      <c r="E17807" s="82">
        <v>5.61</v>
      </c>
      <c r="F17807" t="s">
        <v>973</v>
      </c>
      <c r="G17807" s="83">
        <v>43964</v>
      </c>
      <c r="I17807">
        <v>2020</v>
      </c>
    </row>
    <row r="17808" spans="1:9" x14ac:dyDescent="0.25">
      <c r="A17808" t="s">
        <v>972</v>
      </c>
      <c r="B17808" t="s">
        <v>71</v>
      </c>
      <c r="C17808" s="76" t="s">
        <v>842</v>
      </c>
      <c r="D17808" t="s">
        <v>980</v>
      </c>
      <c r="E17808" s="82">
        <v>19</v>
      </c>
      <c r="F17808" t="s">
        <v>973</v>
      </c>
      <c r="G17808" s="83">
        <v>43833</v>
      </c>
      <c r="I17808">
        <v>2020</v>
      </c>
    </row>
    <row r="17809" spans="1:9" x14ac:dyDescent="0.25">
      <c r="A17809" t="s">
        <v>972</v>
      </c>
      <c r="B17809" t="s">
        <v>138</v>
      </c>
      <c r="C17809" s="76" t="s">
        <v>842</v>
      </c>
      <c r="D17809" t="s">
        <v>980</v>
      </c>
      <c r="E17809" s="82">
        <v>3</v>
      </c>
      <c r="F17809" t="s">
        <v>973</v>
      </c>
      <c r="G17809" s="83">
        <v>43965</v>
      </c>
      <c r="I17809">
        <v>2020</v>
      </c>
    </row>
    <row r="17810" spans="1:9" x14ac:dyDescent="0.25">
      <c r="A17810" t="s">
        <v>972</v>
      </c>
      <c r="B17810" t="s">
        <v>66</v>
      </c>
      <c r="C17810" s="76" t="s">
        <v>842</v>
      </c>
      <c r="D17810" t="s">
        <v>980</v>
      </c>
      <c r="E17810" s="82">
        <v>6</v>
      </c>
      <c r="F17810" t="s">
        <v>973</v>
      </c>
      <c r="G17810" s="83">
        <v>43991</v>
      </c>
      <c r="I17810">
        <v>2020</v>
      </c>
    </row>
    <row r="17811" spans="1:9" x14ac:dyDescent="0.25">
      <c r="A17811" t="s">
        <v>972</v>
      </c>
      <c r="B17811" t="s">
        <v>106</v>
      </c>
      <c r="C17811" s="76" t="s">
        <v>842</v>
      </c>
      <c r="D17811" t="s">
        <v>980</v>
      </c>
      <c r="E17811" s="82">
        <v>6.72</v>
      </c>
      <c r="F17811" t="s">
        <v>973</v>
      </c>
      <c r="G17811" s="83">
        <v>43846</v>
      </c>
      <c r="I17811">
        <v>2020</v>
      </c>
    </row>
    <row r="17812" spans="1:9" x14ac:dyDescent="0.25">
      <c r="A17812" t="s">
        <v>972</v>
      </c>
      <c r="B17812" t="s">
        <v>210</v>
      </c>
      <c r="C17812" s="76" t="s">
        <v>842</v>
      </c>
      <c r="D17812" t="s">
        <v>980</v>
      </c>
      <c r="E17812" s="82">
        <v>4.8</v>
      </c>
      <c r="F17812" t="s">
        <v>973</v>
      </c>
      <c r="G17812" s="83">
        <v>43872</v>
      </c>
      <c r="I17812">
        <v>2020</v>
      </c>
    </row>
    <row r="17813" spans="1:9" x14ac:dyDescent="0.25">
      <c r="A17813" t="s">
        <v>972</v>
      </c>
      <c r="B17813" t="s">
        <v>120</v>
      </c>
      <c r="C17813" s="76" t="s">
        <v>842</v>
      </c>
      <c r="D17813" t="s">
        <v>980</v>
      </c>
      <c r="E17813" s="82">
        <v>7.6</v>
      </c>
      <c r="F17813" t="s">
        <v>973</v>
      </c>
      <c r="G17813" s="83">
        <v>44049</v>
      </c>
      <c r="I17813">
        <v>2020</v>
      </c>
    </row>
    <row r="17814" spans="1:9" x14ac:dyDescent="0.25">
      <c r="A17814" t="s">
        <v>972</v>
      </c>
      <c r="B17814" t="s">
        <v>253</v>
      </c>
      <c r="C17814" s="76" t="s">
        <v>842</v>
      </c>
      <c r="D17814" t="s">
        <v>980</v>
      </c>
      <c r="E17814" s="82">
        <v>10</v>
      </c>
      <c r="F17814" t="s">
        <v>973</v>
      </c>
      <c r="G17814" s="83">
        <v>43817</v>
      </c>
      <c r="I17814">
        <v>2019</v>
      </c>
    </row>
    <row r="17815" spans="1:9" x14ac:dyDescent="0.25">
      <c r="A17815" t="s">
        <v>972</v>
      </c>
      <c r="B17815" t="s">
        <v>133</v>
      </c>
      <c r="C17815" s="76" t="s">
        <v>842</v>
      </c>
      <c r="D17815" t="s">
        <v>980</v>
      </c>
      <c r="E17815" s="82">
        <v>6</v>
      </c>
      <c r="F17815" t="s">
        <v>973</v>
      </c>
      <c r="G17815" s="83">
        <v>43830</v>
      </c>
      <c r="I17815">
        <v>2019</v>
      </c>
    </row>
    <row r="17816" spans="1:9" x14ac:dyDescent="0.25">
      <c r="A17816" t="s">
        <v>972</v>
      </c>
      <c r="B17816" t="s">
        <v>279</v>
      </c>
      <c r="C17816" s="76" t="s">
        <v>842</v>
      </c>
      <c r="D17816" t="s">
        <v>980</v>
      </c>
      <c r="E17816" s="82">
        <v>150</v>
      </c>
      <c r="F17816" t="s">
        <v>973</v>
      </c>
      <c r="G17816" s="83">
        <v>44020</v>
      </c>
      <c r="I17816">
        <v>2020</v>
      </c>
    </row>
    <row r="17817" spans="1:9" x14ac:dyDescent="0.25">
      <c r="A17817" t="s">
        <v>972</v>
      </c>
      <c r="B17817" t="s">
        <v>240</v>
      </c>
      <c r="C17817" s="76" t="s">
        <v>842</v>
      </c>
      <c r="D17817" t="s">
        <v>980</v>
      </c>
      <c r="E17817" s="82">
        <v>18</v>
      </c>
      <c r="F17817" t="s">
        <v>973</v>
      </c>
      <c r="G17817" s="83">
        <v>44006</v>
      </c>
      <c r="I17817">
        <v>2020</v>
      </c>
    </row>
    <row r="17818" spans="1:9" x14ac:dyDescent="0.25">
      <c r="A17818" t="s">
        <v>972</v>
      </c>
      <c r="B17818" t="s">
        <v>100</v>
      </c>
      <c r="C17818" s="76" t="s">
        <v>842</v>
      </c>
      <c r="D17818" t="s">
        <v>980</v>
      </c>
      <c r="E17818" s="82">
        <v>4.5599999999999996</v>
      </c>
      <c r="F17818" t="s">
        <v>973</v>
      </c>
      <c r="G17818" s="83">
        <v>43851</v>
      </c>
      <c r="I17818">
        <v>2020</v>
      </c>
    </row>
    <row r="17819" spans="1:9" x14ac:dyDescent="0.25">
      <c r="A17819" t="s">
        <v>972</v>
      </c>
      <c r="B17819" t="s">
        <v>153</v>
      </c>
      <c r="C17819" s="76" t="s">
        <v>842</v>
      </c>
      <c r="D17819" t="s">
        <v>980</v>
      </c>
      <c r="E17819" s="82">
        <v>5</v>
      </c>
      <c r="F17819" t="s">
        <v>973</v>
      </c>
      <c r="G17819" s="83">
        <v>43864</v>
      </c>
      <c r="I17819">
        <v>2020</v>
      </c>
    </row>
    <row r="17820" spans="1:9" x14ac:dyDescent="0.25">
      <c r="A17820" t="s">
        <v>972</v>
      </c>
      <c r="B17820" t="s">
        <v>106</v>
      </c>
      <c r="C17820" s="76" t="s">
        <v>842</v>
      </c>
      <c r="D17820" t="s">
        <v>980</v>
      </c>
      <c r="E17820" s="82">
        <v>10</v>
      </c>
      <c r="F17820" t="s">
        <v>973</v>
      </c>
      <c r="G17820" s="83">
        <v>43822</v>
      </c>
      <c r="I17820">
        <v>2019</v>
      </c>
    </row>
    <row r="17821" spans="1:9" x14ac:dyDescent="0.25">
      <c r="A17821" t="s">
        <v>972</v>
      </c>
      <c r="B17821" t="s">
        <v>127</v>
      </c>
      <c r="C17821" s="76" t="s">
        <v>842</v>
      </c>
      <c r="D17821" t="s">
        <v>980</v>
      </c>
      <c r="E17821" s="82">
        <v>3.8</v>
      </c>
      <c r="F17821" t="s">
        <v>973</v>
      </c>
      <c r="G17821" s="83">
        <v>43826</v>
      </c>
      <c r="I17821">
        <v>2019</v>
      </c>
    </row>
    <row r="17822" spans="1:9" x14ac:dyDescent="0.25">
      <c r="A17822" t="s">
        <v>972</v>
      </c>
      <c r="B17822" t="s">
        <v>240</v>
      </c>
      <c r="C17822" s="76" t="s">
        <v>842</v>
      </c>
      <c r="D17822" t="s">
        <v>980</v>
      </c>
      <c r="E17822" s="82">
        <v>5.01</v>
      </c>
      <c r="F17822" t="s">
        <v>973</v>
      </c>
      <c r="G17822" s="83">
        <v>43822</v>
      </c>
      <c r="I17822">
        <v>2019</v>
      </c>
    </row>
    <row r="17823" spans="1:9" x14ac:dyDescent="0.25">
      <c r="A17823" t="s">
        <v>972</v>
      </c>
      <c r="B17823" t="s">
        <v>223</v>
      </c>
      <c r="C17823" s="76" t="s">
        <v>842</v>
      </c>
      <c r="D17823" t="s">
        <v>980</v>
      </c>
      <c r="E17823" s="82">
        <v>7.6</v>
      </c>
      <c r="F17823" t="s">
        <v>973</v>
      </c>
      <c r="G17823" s="83">
        <v>43830</v>
      </c>
      <c r="I17823">
        <v>2019</v>
      </c>
    </row>
    <row r="17824" spans="1:9" x14ac:dyDescent="0.25">
      <c r="A17824" t="s">
        <v>972</v>
      </c>
      <c r="B17824" t="s">
        <v>200</v>
      </c>
      <c r="C17824" s="76" t="s">
        <v>842</v>
      </c>
      <c r="D17824" t="s">
        <v>980</v>
      </c>
      <c r="E17824" s="82">
        <v>4.72</v>
      </c>
      <c r="F17824" t="s">
        <v>973</v>
      </c>
      <c r="G17824" s="83">
        <v>43845</v>
      </c>
      <c r="I17824">
        <v>2020</v>
      </c>
    </row>
    <row r="17825" spans="1:9" x14ac:dyDescent="0.25">
      <c r="A17825" t="s">
        <v>972</v>
      </c>
      <c r="B17825" t="s">
        <v>63</v>
      </c>
      <c r="C17825" s="76" t="s">
        <v>842</v>
      </c>
      <c r="D17825" t="s">
        <v>980</v>
      </c>
      <c r="E17825" s="82">
        <v>6</v>
      </c>
      <c r="F17825" t="s">
        <v>973</v>
      </c>
      <c r="G17825" s="83">
        <v>43833</v>
      </c>
      <c r="I17825">
        <v>2020</v>
      </c>
    </row>
    <row r="17826" spans="1:9" x14ac:dyDescent="0.25">
      <c r="A17826" t="s">
        <v>972</v>
      </c>
      <c r="B17826" t="s">
        <v>71</v>
      </c>
      <c r="C17826" s="76" t="s">
        <v>842</v>
      </c>
      <c r="D17826" t="s">
        <v>980</v>
      </c>
      <c r="E17826" s="82">
        <v>5</v>
      </c>
      <c r="F17826" t="s">
        <v>973</v>
      </c>
      <c r="G17826" s="83">
        <v>43832</v>
      </c>
      <c r="I17826">
        <v>2020</v>
      </c>
    </row>
    <row r="17827" spans="1:9" x14ac:dyDescent="0.25">
      <c r="A17827" t="s">
        <v>972</v>
      </c>
      <c r="B17827" t="s">
        <v>72</v>
      </c>
      <c r="C17827" s="76" t="s">
        <v>842</v>
      </c>
      <c r="D17827" t="s">
        <v>980</v>
      </c>
      <c r="E17827" s="82">
        <v>6</v>
      </c>
      <c r="F17827" t="s">
        <v>973</v>
      </c>
      <c r="G17827" s="83">
        <v>43836</v>
      </c>
      <c r="I17827">
        <v>2020</v>
      </c>
    </row>
    <row r="17828" spans="1:9" x14ac:dyDescent="0.25">
      <c r="A17828" t="s">
        <v>972</v>
      </c>
      <c r="B17828" s="74" t="s">
        <v>213</v>
      </c>
      <c r="C17828" s="76" t="s">
        <v>842</v>
      </c>
      <c r="D17828" t="s">
        <v>980</v>
      </c>
      <c r="E17828" s="82">
        <v>6</v>
      </c>
      <c r="F17828" t="s">
        <v>973</v>
      </c>
      <c r="G17828" s="83">
        <v>43833</v>
      </c>
      <c r="I17828">
        <v>2020</v>
      </c>
    </row>
    <row r="17829" spans="1:9" x14ac:dyDescent="0.25">
      <c r="A17829" t="s">
        <v>972</v>
      </c>
      <c r="B17829" t="s">
        <v>97</v>
      </c>
      <c r="C17829" s="76" t="s">
        <v>842</v>
      </c>
      <c r="D17829" t="s">
        <v>980</v>
      </c>
      <c r="E17829" s="82">
        <v>6.24</v>
      </c>
      <c r="F17829" t="s">
        <v>973</v>
      </c>
      <c r="G17829" s="83">
        <v>43881</v>
      </c>
      <c r="I17829">
        <v>2020</v>
      </c>
    </row>
    <row r="17830" spans="1:9" x14ac:dyDescent="0.25">
      <c r="A17830" t="s">
        <v>972</v>
      </c>
      <c r="B17830" t="s">
        <v>116</v>
      </c>
      <c r="C17830" s="76" t="s">
        <v>842</v>
      </c>
      <c r="D17830" t="s">
        <v>980</v>
      </c>
      <c r="E17830" s="82">
        <v>3.8</v>
      </c>
      <c r="F17830" t="s">
        <v>973</v>
      </c>
      <c r="G17830" s="83">
        <v>43833</v>
      </c>
      <c r="I17830">
        <v>2020</v>
      </c>
    </row>
    <row r="17831" spans="1:9" x14ac:dyDescent="0.25">
      <c r="A17831" t="s">
        <v>972</v>
      </c>
      <c r="B17831" t="s">
        <v>177</v>
      </c>
      <c r="C17831" s="76" t="s">
        <v>842</v>
      </c>
      <c r="D17831" t="s">
        <v>980</v>
      </c>
      <c r="E17831" s="82">
        <v>6</v>
      </c>
      <c r="F17831" t="s">
        <v>973</v>
      </c>
      <c r="G17831" s="83">
        <v>43822</v>
      </c>
      <c r="I17831">
        <v>2019</v>
      </c>
    </row>
    <row r="17832" spans="1:9" x14ac:dyDescent="0.25">
      <c r="A17832" t="s">
        <v>972</v>
      </c>
      <c r="B17832" t="s">
        <v>240</v>
      </c>
      <c r="C17832" s="76" t="s">
        <v>842</v>
      </c>
      <c r="D17832" t="s">
        <v>980</v>
      </c>
      <c r="E17832" s="82">
        <v>11.4</v>
      </c>
      <c r="F17832" t="s">
        <v>973</v>
      </c>
      <c r="G17832" s="83">
        <v>43903</v>
      </c>
      <c r="I17832">
        <v>2020</v>
      </c>
    </row>
    <row r="17833" spans="1:9" x14ac:dyDescent="0.25">
      <c r="A17833" t="s">
        <v>972</v>
      </c>
      <c r="B17833" t="s">
        <v>140</v>
      </c>
      <c r="C17833" s="76" t="s">
        <v>842</v>
      </c>
      <c r="D17833" t="s">
        <v>980</v>
      </c>
      <c r="E17833" s="82">
        <v>10.7</v>
      </c>
      <c r="F17833" t="s">
        <v>973</v>
      </c>
      <c r="G17833" s="83">
        <v>44124</v>
      </c>
      <c r="I17833">
        <v>2020</v>
      </c>
    </row>
    <row r="17834" spans="1:9" x14ac:dyDescent="0.25">
      <c r="A17834" t="s">
        <v>972</v>
      </c>
      <c r="B17834" t="s">
        <v>249</v>
      </c>
      <c r="C17834" s="76" t="s">
        <v>842</v>
      </c>
      <c r="D17834" t="s">
        <v>980</v>
      </c>
      <c r="E17834" s="82">
        <v>7.6</v>
      </c>
      <c r="F17834" t="s">
        <v>973</v>
      </c>
      <c r="G17834" s="83">
        <v>43837</v>
      </c>
      <c r="I17834">
        <v>2020</v>
      </c>
    </row>
    <row r="17835" spans="1:9" x14ac:dyDescent="0.25">
      <c r="A17835" t="s">
        <v>972</v>
      </c>
      <c r="B17835" t="s">
        <v>242</v>
      </c>
      <c r="C17835" s="76" t="s">
        <v>842</v>
      </c>
      <c r="D17835" t="s">
        <v>980</v>
      </c>
      <c r="E17835" s="82">
        <v>120</v>
      </c>
      <c r="F17835" t="s">
        <v>973</v>
      </c>
      <c r="G17835" s="83">
        <v>44133</v>
      </c>
      <c r="I17835">
        <v>2020</v>
      </c>
    </row>
    <row r="17836" spans="1:9" x14ac:dyDescent="0.25">
      <c r="A17836" t="s">
        <v>972</v>
      </c>
      <c r="B17836" t="s">
        <v>118</v>
      </c>
      <c r="C17836" s="76" t="s">
        <v>842</v>
      </c>
      <c r="D17836" t="s">
        <v>980</v>
      </c>
      <c r="E17836" s="82">
        <v>5</v>
      </c>
      <c r="F17836" t="s">
        <v>973</v>
      </c>
      <c r="G17836" s="83">
        <v>43845</v>
      </c>
      <c r="I17836">
        <v>2020</v>
      </c>
    </row>
    <row r="17837" spans="1:9" x14ac:dyDescent="0.25">
      <c r="A17837" t="s">
        <v>972</v>
      </c>
      <c r="B17837" t="s">
        <v>71</v>
      </c>
      <c r="C17837" s="76" t="s">
        <v>842</v>
      </c>
      <c r="D17837" t="s">
        <v>980</v>
      </c>
      <c r="E17837" s="82">
        <v>6</v>
      </c>
      <c r="F17837" t="s">
        <v>973</v>
      </c>
      <c r="G17837" s="83">
        <v>43874</v>
      </c>
      <c r="I17837">
        <v>2020</v>
      </c>
    </row>
    <row r="17838" spans="1:9" x14ac:dyDescent="0.25">
      <c r="A17838" t="s">
        <v>972</v>
      </c>
      <c r="B17838" t="s">
        <v>275</v>
      </c>
      <c r="C17838" s="76" t="s">
        <v>842</v>
      </c>
      <c r="D17838" t="s">
        <v>980</v>
      </c>
      <c r="E17838" s="82">
        <v>5</v>
      </c>
      <c r="F17838" t="s">
        <v>973</v>
      </c>
      <c r="G17838" s="83">
        <v>44126</v>
      </c>
      <c r="I17838">
        <v>2020</v>
      </c>
    </row>
    <row r="17839" spans="1:9" x14ac:dyDescent="0.25">
      <c r="A17839" t="s">
        <v>972</v>
      </c>
      <c r="B17839" t="s">
        <v>245</v>
      </c>
      <c r="C17839" s="76" t="s">
        <v>842</v>
      </c>
      <c r="D17839" t="s">
        <v>980</v>
      </c>
      <c r="E17839" s="82">
        <v>11.4</v>
      </c>
      <c r="F17839" t="s">
        <v>973</v>
      </c>
      <c r="G17839" s="83">
        <v>43874</v>
      </c>
      <c r="I17839">
        <v>2020</v>
      </c>
    </row>
    <row r="17840" spans="1:9" x14ac:dyDescent="0.25">
      <c r="A17840" t="s">
        <v>972</v>
      </c>
      <c r="B17840" t="s">
        <v>193</v>
      </c>
      <c r="C17840" s="76" t="s">
        <v>842</v>
      </c>
      <c r="D17840" t="s">
        <v>980</v>
      </c>
      <c r="E17840" s="82">
        <v>6</v>
      </c>
      <c r="F17840" t="s">
        <v>973</v>
      </c>
      <c r="G17840" s="83">
        <v>44036</v>
      </c>
      <c r="I17840">
        <v>2020</v>
      </c>
    </row>
    <row r="17841" spans="1:9" x14ac:dyDescent="0.25">
      <c r="A17841" t="s">
        <v>972</v>
      </c>
      <c r="B17841" t="s">
        <v>136</v>
      </c>
      <c r="C17841" s="76" t="s">
        <v>842</v>
      </c>
      <c r="D17841" t="s">
        <v>980</v>
      </c>
      <c r="E17841" s="82">
        <v>5.8</v>
      </c>
      <c r="F17841" t="s">
        <v>973</v>
      </c>
      <c r="G17841" s="83">
        <v>43830</v>
      </c>
      <c r="I17841">
        <v>2019</v>
      </c>
    </row>
    <row r="17842" spans="1:9" x14ac:dyDescent="0.25">
      <c r="A17842" t="s">
        <v>972</v>
      </c>
      <c r="B17842" t="s">
        <v>223</v>
      </c>
      <c r="C17842" s="76" t="s">
        <v>842</v>
      </c>
      <c r="D17842" t="s">
        <v>980</v>
      </c>
      <c r="E17842" s="82">
        <v>7.6</v>
      </c>
      <c r="F17842" t="s">
        <v>973</v>
      </c>
      <c r="G17842" s="83">
        <v>43864</v>
      </c>
      <c r="I17842">
        <v>2020</v>
      </c>
    </row>
    <row r="17843" spans="1:9" x14ac:dyDescent="0.25">
      <c r="A17843" t="s">
        <v>972</v>
      </c>
      <c r="B17843" t="s">
        <v>147</v>
      </c>
      <c r="C17843" s="76" t="s">
        <v>842</v>
      </c>
      <c r="D17843" t="s">
        <v>980</v>
      </c>
      <c r="E17843" s="82">
        <v>5</v>
      </c>
      <c r="F17843" t="s">
        <v>973</v>
      </c>
      <c r="G17843" s="83">
        <v>43852</v>
      </c>
      <c r="I17843">
        <v>2020</v>
      </c>
    </row>
    <row r="17844" spans="1:9" x14ac:dyDescent="0.25">
      <c r="A17844" t="s">
        <v>972</v>
      </c>
      <c r="B17844" t="s">
        <v>30</v>
      </c>
      <c r="C17844" s="76" t="s">
        <v>842</v>
      </c>
      <c r="D17844" t="s">
        <v>980</v>
      </c>
      <c r="E17844" s="82">
        <v>6</v>
      </c>
      <c r="F17844" t="s">
        <v>973</v>
      </c>
      <c r="G17844" s="83">
        <v>43979</v>
      </c>
      <c r="I17844">
        <v>2020</v>
      </c>
    </row>
    <row r="17845" spans="1:9" x14ac:dyDescent="0.25">
      <c r="A17845" t="s">
        <v>972</v>
      </c>
      <c r="B17845" t="s">
        <v>199</v>
      </c>
      <c r="C17845" s="76" t="s">
        <v>842</v>
      </c>
      <c r="D17845" t="s">
        <v>980</v>
      </c>
      <c r="E17845" s="82">
        <v>7.6</v>
      </c>
      <c r="F17845" t="s">
        <v>973</v>
      </c>
      <c r="G17845" s="83">
        <v>43833</v>
      </c>
      <c r="I17845">
        <v>2020</v>
      </c>
    </row>
    <row r="17846" spans="1:9" x14ac:dyDescent="0.25">
      <c r="A17846" t="s">
        <v>972</v>
      </c>
      <c r="B17846" t="s">
        <v>199</v>
      </c>
      <c r="C17846" s="76" t="s">
        <v>842</v>
      </c>
      <c r="D17846" t="s">
        <v>980</v>
      </c>
      <c r="E17846" s="82">
        <v>0.57999999999999996</v>
      </c>
      <c r="F17846" t="s">
        <v>973</v>
      </c>
      <c r="G17846" s="83">
        <v>43858</v>
      </c>
      <c r="I17846">
        <v>2020</v>
      </c>
    </row>
    <row r="17847" spans="1:9" x14ac:dyDescent="0.25">
      <c r="A17847" t="s">
        <v>972</v>
      </c>
      <c r="B17847" t="s">
        <v>71</v>
      </c>
      <c r="C17847" s="76" t="s">
        <v>842</v>
      </c>
      <c r="D17847" t="s">
        <v>980</v>
      </c>
      <c r="E17847" s="82">
        <v>7.44</v>
      </c>
      <c r="F17847" t="s">
        <v>973</v>
      </c>
      <c r="G17847" s="83">
        <v>43875</v>
      </c>
      <c r="I17847">
        <v>2020</v>
      </c>
    </row>
    <row r="17848" spans="1:9" x14ac:dyDescent="0.25">
      <c r="A17848" t="s">
        <v>972</v>
      </c>
      <c r="B17848" t="s">
        <v>183</v>
      </c>
      <c r="C17848" s="76" t="s">
        <v>842</v>
      </c>
      <c r="D17848" t="s">
        <v>980</v>
      </c>
      <c r="E17848" s="82">
        <v>13.6</v>
      </c>
      <c r="F17848" t="s">
        <v>973</v>
      </c>
      <c r="G17848" s="83">
        <v>43881</v>
      </c>
      <c r="I17848">
        <v>2020</v>
      </c>
    </row>
    <row r="17849" spans="1:9" x14ac:dyDescent="0.25">
      <c r="A17849" t="s">
        <v>972</v>
      </c>
      <c r="B17849" t="s">
        <v>109</v>
      </c>
      <c r="C17849" s="76" t="s">
        <v>842</v>
      </c>
      <c r="D17849" t="s">
        <v>980</v>
      </c>
      <c r="E17849" s="82">
        <v>8.26</v>
      </c>
      <c r="F17849" t="s">
        <v>973</v>
      </c>
      <c r="G17849" s="83">
        <v>43991</v>
      </c>
      <c r="I17849">
        <v>2020</v>
      </c>
    </row>
    <row r="17850" spans="1:9" x14ac:dyDescent="0.25">
      <c r="A17850" t="s">
        <v>972</v>
      </c>
      <c r="B17850" t="s">
        <v>249</v>
      </c>
      <c r="C17850" s="76" t="s">
        <v>842</v>
      </c>
      <c r="D17850" t="s">
        <v>980</v>
      </c>
      <c r="E17850" s="82">
        <v>7.67</v>
      </c>
      <c r="F17850" t="s">
        <v>973</v>
      </c>
      <c r="G17850" s="83">
        <v>43840</v>
      </c>
      <c r="I17850">
        <v>2020</v>
      </c>
    </row>
    <row r="17851" spans="1:9" x14ac:dyDescent="0.25">
      <c r="A17851" t="s">
        <v>972</v>
      </c>
      <c r="B17851" t="s">
        <v>247</v>
      </c>
      <c r="C17851" s="76" t="s">
        <v>842</v>
      </c>
      <c r="D17851" t="s">
        <v>980</v>
      </c>
      <c r="E17851" s="82">
        <v>14.16</v>
      </c>
      <c r="F17851" t="s">
        <v>973</v>
      </c>
      <c r="G17851" s="83">
        <v>44028</v>
      </c>
      <c r="I17851">
        <v>2020</v>
      </c>
    </row>
    <row r="17852" spans="1:9" x14ac:dyDescent="0.25">
      <c r="A17852" t="s">
        <v>972</v>
      </c>
      <c r="B17852" t="s">
        <v>214</v>
      </c>
      <c r="C17852" s="76" t="s">
        <v>842</v>
      </c>
      <c r="D17852" t="s">
        <v>980</v>
      </c>
      <c r="E17852" s="82">
        <v>9.14</v>
      </c>
      <c r="F17852" t="s">
        <v>973</v>
      </c>
      <c r="G17852" s="83">
        <v>43958</v>
      </c>
      <c r="I17852">
        <v>2020</v>
      </c>
    </row>
    <row r="17853" spans="1:9" x14ac:dyDescent="0.25">
      <c r="A17853" t="s">
        <v>972</v>
      </c>
      <c r="B17853" t="s">
        <v>11</v>
      </c>
      <c r="C17853" s="76" t="s">
        <v>842</v>
      </c>
      <c r="D17853" t="s">
        <v>980</v>
      </c>
      <c r="E17853" s="82">
        <v>5.31</v>
      </c>
      <c r="F17853" t="s">
        <v>973</v>
      </c>
      <c r="G17853" s="83">
        <v>43858</v>
      </c>
      <c r="I17853">
        <v>2020</v>
      </c>
    </row>
    <row r="17854" spans="1:9" x14ac:dyDescent="0.25">
      <c r="A17854" t="s">
        <v>972</v>
      </c>
      <c r="B17854" t="s">
        <v>253</v>
      </c>
      <c r="C17854" s="76" t="s">
        <v>842</v>
      </c>
      <c r="D17854" t="s">
        <v>980</v>
      </c>
      <c r="E17854" s="82">
        <v>4.13</v>
      </c>
      <c r="F17854" t="s">
        <v>973</v>
      </c>
      <c r="G17854" s="83">
        <v>43948</v>
      </c>
      <c r="I17854">
        <v>2020</v>
      </c>
    </row>
    <row r="17855" spans="1:9" x14ac:dyDescent="0.25">
      <c r="A17855" t="s">
        <v>972</v>
      </c>
      <c r="B17855" t="s">
        <v>249</v>
      </c>
      <c r="C17855" s="76" t="s">
        <v>842</v>
      </c>
      <c r="D17855" t="s">
        <v>980</v>
      </c>
      <c r="E17855" s="82">
        <v>10.029999999999999</v>
      </c>
      <c r="F17855" t="s">
        <v>973</v>
      </c>
      <c r="G17855" s="83">
        <v>43865</v>
      </c>
      <c r="I17855">
        <v>2020</v>
      </c>
    </row>
    <row r="17856" spans="1:9" x14ac:dyDescent="0.25">
      <c r="A17856" t="s">
        <v>972</v>
      </c>
      <c r="B17856" t="s">
        <v>243</v>
      </c>
      <c r="C17856" s="76" t="s">
        <v>842</v>
      </c>
      <c r="D17856" t="s">
        <v>980</v>
      </c>
      <c r="E17856" s="82">
        <v>2.65</v>
      </c>
      <c r="F17856" t="s">
        <v>973</v>
      </c>
      <c r="G17856" s="83">
        <v>43951</v>
      </c>
      <c r="I17856">
        <v>2020</v>
      </c>
    </row>
    <row r="17857" spans="1:9" x14ac:dyDescent="0.25">
      <c r="A17857" t="s">
        <v>972</v>
      </c>
      <c r="B17857" t="s">
        <v>253</v>
      </c>
      <c r="C17857" s="76" t="s">
        <v>842</v>
      </c>
      <c r="D17857" t="s">
        <v>980</v>
      </c>
      <c r="E17857" s="82">
        <v>5.01</v>
      </c>
      <c r="F17857" t="s">
        <v>973</v>
      </c>
      <c r="G17857" s="83">
        <v>43949</v>
      </c>
      <c r="I17857">
        <v>2020</v>
      </c>
    </row>
    <row r="17858" spans="1:9" x14ac:dyDescent="0.25">
      <c r="A17858" t="s">
        <v>972</v>
      </c>
      <c r="B17858" t="s">
        <v>96</v>
      </c>
      <c r="C17858" s="76" t="s">
        <v>842</v>
      </c>
      <c r="D17858" t="s">
        <v>980</v>
      </c>
      <c r="E17858" s="82">
        <v>17.600000000000001</v>
      </c>
      <c r="F17858" t="s">
        <v>973</v>
      </c>
      <c r="G17858" s="83">
        <v>44042</v>
      </c>
      <c r="I17858">
        <v>2020</v>
      </c>
    </row>
    <row r="17859" spans="1:9" x14ac:dyDescent="0.25">
      <c r="A17859" t="s">
        <v>972</v>
      </c>
      <c r="B17859" t="s">
        <v>248</v>
      </c>
      <c r="C17859" s="76" t="s">
        <v>842</v>
      </c>
      <c r="D17859" t="s">
        <v>980</v>
      </c>
      <c r="E17859" s="82">
        <v>10</v>
      </c>
      <c r="F17859" t="s">
        <v>973</v>
      </c>
      <c r="G17859" s="83">
        <v>43847</v>
      </c>
      <c r="I17859">
        <v>2020</v>
      </c>
    </row>
    <row r="17860" spans="1:9" x14ac:dyDescent="0.25">
      <c r="A17860" t="s">
        <v>972</v>
      </c>
      <c r="B17860" t="s">
        <v>249</v>
      </c>
      <c r="C17860" s="76" t="s">
        <v>842</v>
      </c>
      <c r="D17860" t="s">
        <v>980</v>
      </c>
      <c r="E17860" s="82">
        <v>6</v>
      </c>
      <c r="F17860" t="s">
        <v>973</v>
      </c>
      <c r="G17860" s="83">
        <v>43840</v>
      </c>
      <c r="I17860">
        <v>2020</v>
      </c>
    </row>
    <row r="17861" spans="1:9" x14ac:dyDescent="0.25">
      <c r="A17861" t="s">
        <v>972</v>
      </c>
      <c r="B17861" t="s">
        <v>230</v>
      </c>
      <c r="C17861" s="76" t="s">
        <v>842</v>
      </c>
      <c r="D17861" t="s">
        <v>980</v>
      </c>
      <c r="E17861" s="82">
        <v>6</v>
      </c>
      <c r="F17861" t="s">
        <v>973</v>
      </c>
      <c r="G17861" s="83">
        <v>44076</v>
      </c>
      <c r="I17861">
        <v>2020</v>
      </c>
    </row>
    <row r="17862" spans="1:9" x14ac:dyDescent="0.25">
      <c r="A17862" t="s">
        <v>972</v>
      </c>
      <c r="B17862" t="s">
        <v>184</v>
      </c>
      <c r="C17862" s="76" t="s">
        <v>842</v>
      </c>
      <c r="D17862" t="s">
        <v>980</v>
      </c>
      <c r="E17862" s="82">
        <v>7.6</v>
      </c>
      <c r="F17862" t="s">
        <v>973</v>
      </c>
      <c r="G17862" s="83">
        <v>43836</v>
      </c>
      <c r="I17862">
        <v>2020</v>
      </c>
    </row>
    <row r="17863" spans="1:9" x14ac:dyDescent="0.25">
      <c r="A17863" t="s">
        <v>972</v>
      </c>
      <c r="B17863" t="s">
        <v>242</v>
      </c>
      <c r="C17863" s="76" t="s">
        <v>842</v>
      </c>
      <c r="D17863" t="s">
        <v>980</v>
      </c>
      <c r="E17863" s="82">
        <v>10</v>
      </c>
      <c r="F17863" t="s">
        <v>973</v>
      </c>
      <c r="G17863" s="83">
        <v>43844</v>
      </c>
      <c r="I17863">
        <v>2020</v>
      </c>
    </row>
    <row r="17864" spans="1:9" x14ac:dyDescent="0.25">
      <c r="A17864" t="s">
        <v>972</v>
      </c>
      <c r="B17864" t="s">
        <v>183</v>
      </c>
      <c r="C17864" s="76" t="s">
        <v>842</v>
      </c>
      <c r="D17864" t="s">
        <v>980</v>
      </c>
      <c r="E17864" s="82">
        <v>10</v>
      </c>
      <c r="F17864" t="s">
        <v>973</v>
      </c>
      <c r="G17864" s="83">
        <v>43854</v>
      </c>
      <c r="I17864">
        <v>2020</v>
      </c>
    </row>
    <row r="17865" spans="1:9" x14ac:dyDescent="0.25">
      <c r="A17865" t="s">
        <v>972</v>
      </c>
      <c r="B17865" t="s">
        <v>232</v>
      </c>
      <c r="C17865" s="76" t="s">
        <v>842</v>
      </c>
      <c r="D17865" t="s">
        <v>980</v>
      </c>
      <c r="E17865" s="82">
        <v>149</v>
      </c>
      <c r="F17865" t="s">
        <v>973</v>
      </c>
      <c r="G17865" s="83">
        <v>44054</v>
      </c>
      <c r="I17865">
        <v>2020</v>
      </c>
    </row>
    <row r="17866" spans="1:9" x14ac:dyDescent="0.25">
      <c r="A17866" t="s">
        <v>972</v>
      </c>
      <c r="B17866" t="s">
        <v>150</v>
      </c>
      <c r="C17866" s="76" t="s">
        <v>842</v>
      </c>
      <c r="D17866" t="s">
        <v>980</v>
      </c>
      <c r="E17866" s="82">
        <v>14.8</v>
      </c>
      <c r="F17866" t="s">
        <v>973</v>
      </c>
      <c r="G17866" s="83">
        <v>43853</v>
      </c>
      <c r="I17866">
        <v>2020</v>
      </c>
    </row>
    <row r="17867" spans="1:9" x14ac:dyDescent="0.25">
      <c r="A17867" t="s">
        <v>972</v>
      </c>
      <c r="B17867" t="s">
        <v>83</v>
      </c>
      <c r="C17867" s="76" t="s">
        <v>842</v>
      </c>
      <c r="D17867" t="s">
        <v>980</v>
      </c>
      <c r="E17867" s="82">
        <v>13.6</v>
      </c>
      <c r="F17867" t="s">
        <v>973</v>
      </c>
      <c r="G17867" s="83">
        <v>43871</v>
      </c>
      <c r="I17867">
        <v>2020</v>
      </c>
    </row>
    <row r="17868" spans="1:9" x14ac:dyDescent="0.25">
      <c r="A17868" t="s">
        <v>972</v>
      </c>
      <c r="B17868" t="s">
        <v>199</v>
      </c>
      <c r="C17868" s="76" t="s">
        <v>842</v>
      </c>
      <c r="D17868" t="s">
        <v>980</v>
      </c>
      <c r="E17868" s="82">
        <v>11.4</v>
      </c>
      <c r="F17868" t="s">
        <v>973</v>
      </c>
      <c r="G17868" s="83">
        <v>44053</v>
      </c>
      <c r="I17868">
        <v>2020</v>
      </c>
    </row>
    <row r="17869" spans="1:9" x14ac:dyDescent="0.25">
      <c r="A17869" t="s">
        <v>972</v>
      </c>
      <c r="B17869" t="s">
        <v>275</v>
      </c>
      <c r="C17869" s="76" t="s">
        <v>842</v>
      </c>
      <c r="D17869" t="s">
        <v>980</v>
      </c>
      <c r="E17869" s="82">
        <v>5.04</v>
      </c>
      <c r="F17869" t="s">
        <v>973</v>
      </c>
      <c r="G17869" s="83">
        <v>44012</v>
      </c>
      <c r="I17869">
        <v>2020</v>
      </c>
    </row>
    <row r="17870" spans="1:9" x14ac:dyDescent="0.25">
      <c r="A17870" t="s">
        <v>972</v>
      </c>
      <c r="B17870" t="s">
        <v>124</v>
      </c>
      <c r="C17870" s="76" t="s">
        <v>842</v>
      </c>
      <c r="D17870" t="s">
        <v>980</v>
      </c>
      <c r="E17870" s="82">
        <v>3.8</v>
      </c>
      <c r="F17870" t="s">
        <v>973</v>
      </c>
      <c r="G17870" s="83">
        <v>43850</v>
      </c>
      <c r="I17870">
        <v>2020</v>
      </c>
    </row>
    <row r="17871" spans="1:9" x14ac:dyDescent="0.25">
      <c r="A17871" t="s">
        <v>972</v>
      </c>
      <c r="B17871" t="s">
        <v>249</v>
      </c>
      <c r="C17871" s="76" t="s">
        <v>842</v>
      </c>
      <c r="D17871" t="s">
        <v>980</v>
      </c>
      <c r="E17871" s="82">
        <v>7.6</v>
      </c>
      <c r="F17871" t="s">
        <v>973</v>
      </c>
      <c r="G17871" s="83">
        <v>43861</v>
      </c>
      <c r="I17871">
        <v>2020</v>
      </c>
    </row>
    <row r="17872" spans="1:9" x14ac:dyDescent="0.25">
      <c r="A17872" t="s">
        <v>972</v>
      </c>
      <c r="B17872" t="s">
        <v>239</v>
      </c>
      <c r="C17872" s="76" t="s">
        <v>842</v>
      </c>
      <c r="D17872" t="s">
        <v>980</v>
      </c>
      <c r="E17872" s="82">
        <v>11.4</v>
      </c>
      <c r="F17872" t="s">
        <v>973</v>
      </c>
      <c r="G17872" s="83">
        <v>43906</v>
      </c>
      <c r="I17872">
        <v>2020</v>
      </c>
    </row>
    <row r="17873" spans="1:9" x14ac:dyDescent="0.25">
      <c r="A17873" t="s">
        <v>972</v>
      </c>
      <c r="B17873" t="s">
        <v>248</v>
      </c>
      <c r="C17873" s="76" t="s">
        <v>842</v>
      </c>
      <c r="D17873" t="s">
        <v>980</v>
      </c>
      <c r="E17873" s="82">
        <v>6</v>
      </c>
      <c r="F17873" t="s">
        <v>973</v>
      </c>
      <c r="G17873" s="83">
        <v>43852</v>
      </c>
      <c r="I17873">
        <v>2020</v>
      </c>
    </row>
    <row r="17874" spans="1:9" x14ac:dyDescent="0.25">
      <c r="A17874" t="s">
        <v>972</v>
      </c>
      <c r="B17874" t="s">
        <v>278</v>
      </c>
      <c r="C17874" s="76" t="s">
        <v>842</v>
      </c>
      <c r="D17874" t="s">
        <v>980</v>
      </c>
      <c r="E17874" s="82">
        <v>11.4</v>
      </c>
      <c r="F17874" t="s">
        <v>973</v>
      </c>
      <c r="G17874" s="83">
        <v>43983</v>
      </c>
      <c r="I17874">
        <v>2020</v>
      </c>
    </row>
    <row r="17875" spans="1:9" x14ac:dyDescent="0.25">
      <c r="A17875" t="s">
        <v>972</v>
      </c>
      <c r="B17875" t="s">
        <v>278</v>
      </c>
      <c r="C17875" s="76" t="s">
        <v>842</v>
      </c>
      <c r="D17875" t="s">
        <v>980</v>
      </c>
      <c r="E17875" s="82">
        <v>4.32</v>
      </c>
      <c r="F17875" t="s">
        <v>973</v>
      </c>
      <c r="G17875" s="83">
        <v>43886</v>
      </c>
      <c r="I17875">
        <v>2020</v>
      </c>
    </row>
    <row r="17876" spans="1:9" x14ac:dyDescent="0.25">
      <c r="A17876" t="s">
        <v>972</v>
      </c>
      <c r="B17876" t="s">
        <v>133</v>
      </c>
      <c r="C17876" s="76" t="s">
        <v>842</v>
      </c>
      <c r="D17876" t="s">
        <v>980</v>
      </c>
      <c r="E17876" s="82">
        <v>11.4</v>
      </c>
      <c r="F17876" t="s">
        <v>973</v>
      </c>
      <c r="G17876" s="83">
        <v>43906</v>
      </c>
      <c r="I17876">
        <v>2020</v>
      </c>
    </row>
    <row r="17877" spans="1:9" x14ac:dyDescent="0.25">
      <c r="A17877" t="s">
        <v>972</v>
      </c>
      <c r="B17877" t="s">
        <v>275</v>
      </c>
      <c r="C17877" s="76" t="s">
        <v>842</v>
      </c>
      <c r="D17877" t="s">
        <v>980</v>
      </c>
      <c r="E17877" s="82">
        <v>5</v>
      </c>
      <c r="F17877" t="s">
        <v>973</v>
      </c>
      <c r="G17877" s="83">
        <v>43858</v>
      </c>
      <c r="I17877">
        <v>2020</v>
      </c>
    </row>
    <row r="17878" spans="1:9" x14ac:dyDescent="0.25">
      <c r="A17878" t="s">
        <v>972</v>
      </c>
      <c r="B17878" t="s">
        <v>223</v>
      </c>
      <c r="C17878" s="76" t="s">
        <v>842</v>
      </c>
      <c r="D17878" t="s">
        <v>980</v>
      </c>
      <c r="E17878" s="82">
        <v>7.6</v>
      </c>
      <c r="F17878" t="s">
        <v>973</v>
      </c>
      <c r="G17878" s="83">
        <v>44014</v>
      </c>
      <c r="I17878">
        <v>2020</v>
      </c>
    </row>
    <row r="17879" spans="1:9" x14ac:dyDescent="0.25">
      <c r="A17879" t="s">
        <v>972</v>
      </c>
      <c r="B17879" t="s">
        <v>205</v>
      </c>
      <c r="C17879" s="76" t="s">
        <v>842</v>
      </c>
      <c r="D17879" t="s">
        <v>980</v>
      </c>
      <c r="E17879" s="82">
        <v>62.4</v>
      </c>
      <c r="F17879" t="s">
        <v>973</v>
      </c>
      <c r="G17879" s="83">
        <v>43915</v>
      </c>
      <c r="I17879">
        <v>2020</v>
      </c>
    </row>
    <row r="17880" spans="1:9" x14ac:dyDescent="0.25">
      <c r="A17880" t="s">
        <v>972</v>
      </c>
      <c r="B17880" t="s">
        <v>275</v>
      </c>
      <c r="C17880" s="76" t="s">
        <v>842</v>
      </c>
      <c r="D17880" t="s">
        <v>980</v>
      </c>
      <c r="E17880" s="82">
        <v>3.12</v>
      </c>
      <c r="F17880" t="s">
        <v>973</v>
      </c>
      <c r="G17880" s="83">
        <v>44088</v>
      </c>
      <c r="I17880">
        <v>2020</v>
      </c>
    </row>
    <row r="17881" spans="1:9" x14ac:dyDescent="0.25">
      <c r="A17881" t="s">
        <v>972</v>
      </c>
      <c r="B17881" t="s">
        <v>177</v>
      </c>
      <c r="C17881" s="76" t="s">
        <v>842</v>
      </c>
      <c r="D17881" t="s">
        <v>980</v>
      </c>
      <c r="E17881" s="82">
        <v>7.6</v>
      </c>
      <c r="F17881" t="s">
        <v>973</v>
      </c>
      <c r="G17881" s="83">
        <v>43896</v>
      </c>
      <c r="I17881">
        <v>2020</v>
      </c>
    </row>
    <row r="17882" spans="1:9" x14ac:dyDescent="0.25">
      <c r="A17882" t="s">
        <v>972</v>
      </c>
      <c r="B17882" t="s">
        <v>242</v>
      </c>
      <c r="C17882" s="76" t="s">
        <v>842</v>
      </c>
      <c r="D17882" t="s">
        <v>980</v>
      </c>
      <c r="E17882" s="82">
        <v>3.8</v>
      </c>
      <c r="F17882" t="s">
        <v>973</v>
      </c>
      <c r="G17882" s="83">
        <v>43878</v>
      </c>
      <c r="I17882">
        <v>2020</v>
      </c>
    </row>
    <row r="17883" spans="1:9" x14ac:dyDescent="0.25">
      <c r="A17883" t="s">
        <v>972</v>
      </c>
      <c r="B17883" t="s">
        <v>240</v>
      </c>
      <c r="C17883" s="76" t="s">
        <v>842</v>
      </c>
      <c r="D17883" t="s">
        <v>980</v>
      </c>
      <c r="E17883" s="82">
        <v>6</v>
      </c>
      <c r="F17883" t="s">
        <v>973</v>
      </c>
      <c r="G17883" s="83">
        <v>43943</v>
      </c>
      <c r="I17883">
        <v>2020</v>
      </c>
    </row>
    <row r="17884" spans="1:9" x14ac:dyDescent="0.25">
      <c r="A17884" t="s">
        <v>972</v>
      </c>
      <c r="B17884" t="s">
        <v>11</v>
      </c>
      <c r="C17884" s="76" t="s">
        <v>842</v>
      </c>
      <c r="D17884" t="s">
        <v>980</v>
      </c>
      <c r="E17884" s="82">
        <v>3</v>
      </c>
      <c r="F17884" t="s">
        <v>973</v>
      </c>
      <c r="G17884" s="83">
        <v>43868</v>
      </c>
      <c r="I17884">
        <v>2020</v>
      </c>
    </row>
    <row r="17885" spans="1:9" x14ac:dyDescent="0.25">
      <c r="A17885" t="s">
        <v>972</v>
      </c>
      <c r="B17885" t="s">
        <v>133</v>
      </c>
      <c r="C17885" s="76" t="s">
        <v>842</v>
      </c>
      <c r="D17885" t="s">
        <v>980</v>
      </c>
      <c r="E17885" s="82">
        <v>6</v>
      </c>
      <c r="F17885" t="s">
        <v>973</v>
      </c>
      <c r="G17885" s="83">
        <v>43899</v>
      </c>
      <c r="I17885">
        <v>2020</v>
      </c>
    </row>
    <row r="17886" spans="1:9" x14ac:dyDescent="0.25">
      <c r="A17886" t="s">
        <v>972</v>
      </c>
      <c r="B17886" t="s">
        <v>240</v>
      </c>
      <c r="C17886" s="76" t="s">
        <v>842</v>
      </c>
      <c r="D17886" t="s">
        <v>980</v>
      </c>
      <c r="E17886" s="82">
        <v>5</v>
      </c>
      <c r="F17886" t="s">
        <v>973</v>
      </c>
      <c r="G17886" s="83">
        <v>43854</v>
      </c>
      <c r="I17886">
        <v>2020</v>
      </c>
    </row>
    <row r="17887" spans="1:9" x14ac:dyDescent="0.25">
      <c r="A17887" t="s">
        <v>972</v>
      </c>
      <c r="B17887" t="s">
        <v>229</v>
      </c>
      <c r="C17887" s="76" t="s">
        <v>842</v>
      </c>
      <c r="D17887" t="s">
        <v>980</v>
      </c>
      <c r="E17887" s="82">
        <v>3.8</v>
      </c>
      <c r="F17887" t="s">
        <v>973</v>
      </c>
      <c r="G17887" s="83">
        <v>43865</v>
      </c>
      <c r="I17887">
        <v>2020</v>
      </c>
    </row>
    <row r="17888" spans="1:9" x14ac:dyDescent="0.25">
      <c r="A17888" t="s">
        <v>972</v>
      </c>
      <c r="B17888" t="s">
        <v>128</v>
      </c>
      <c r="C17888" s="76" t="s">
        <v>842</v>
      </c>
      <c r="D17888" t="s">
        <v>980</v>
      </c>
      <c r="E17888" s="82">
        <v>7.6</v>
      </c>
      <c r="F17888" t="s">
        <v>973</v>
      </c>
      <c r="G17888" s="83">
        <v>43943</v>
      </c>
      <c r="I17888">
        <v>2020</v>
      </c>
    </row>
    <row r="17889" spans="1:9" x14ac:dyDescent="0.25">
      <c r="A17889" t="s">
        <v>972</v>
      </c>
      <c r="B17889" t="s">
        <v>118</v>
      </c>
      <c r="C17889" s="76" t="s">
        <v>842</v>
      </c>
      <c r="D17889" t="s">
        <v>980</v>
      </c>
      <c r="E17889" s="82">
        <v>11.4</v>
      </c>
      <c r="F17889" t="s">
        <v>973</v>
      </c>
      <c r="G17889" s="83">
        <v>43866</v>
      </c>
      <c r="I17889">
        <v>2020</v>
      </c>
    </row>
    <row r="17890" spans="1:9" x14ac:dyDescent="0.25">
      <c r="A17890" t="s">
        <v>972</v>
      </c>
      <c r="B17890" t="s">
        <v>110</v>
      </c>
      <c r="C17890" s="76" t="s">
        <v>842</v>
      </c>
      <c r="D17890" t="s">
        <v>980</v>
      </c>
      <c r="E17890" s="82">
        <v>13.6</v>
      </c>
      <c r="F17890" t="s">
        <v>973</v>
      </c>
      <c r="G17890" s="83">
        <v>44098</v>
      </c>
      <c r="I17890">
        <v>2020</v>
      </c>
    </row>
    <row r="17891" spans="1:9" x14ac:dyDescent="0.25">
      <c r="A17891" t="s">
        <v>972</v>
      </c>
      <c r="B17891" t="s">
        <v>130</v>
      </c>
      <c r="C17891" s="76" t="s">
        <v>842</v>
      </c>
      <c r="D17891" t="s">
        <v>980</v>
      </c>
      <c r="E17891" s="82">
        <v>2.9</v>
      </c>
      <c r="F17891" t="s">
        <v>973</v>
      </c>
      <c r="G17891" s="83">
        <v>44040</v>
      </c>
      <c r="I17891">
        <v>2020</v>
      </c>
    </row>
    <row r="17892" spans="1:9" x14ac:dyDescent="0.25">
      <c r="A17892" t="s">
        <v>972</v>
      </c>
      <c r="B17892" t="s">
        <v>223</v>
      </c>
      <c r="C17892" s="76" t="s">
        <v>842</v>
      </c>
      <c r="D17892" t="s">
        <v>980</v>
      </c>
      <c r="E17892" s="82">
        <v>6</v>
      </c>
      <c r="F17892" t="s">
        <v>973</v>
      </c>
      <c r="G17892" s="83">
        <v>43871</v>
      </c>
      <c r="I17892">
        <v>2020</v>
      </c>
    </row>
    <row r="17893" spans="1:9" x14ac:dyDescent="0.25">
      <c r="A17893" t="s">
        <v>972</v>
      </c>
      <c r="B17893" t="s">
        <v>254</v>
      </c>
      <c r="C17893" s="76" t="s">
        <v>842</v>
      </c>
      <c r="D17893" t="s">
        <v>980</v>
      </c>
      <c r="E17893" s="82">
        <v>3.8</v>
      </c>
      <c r="F17893" t="s">
        <v>973</v>
      </c>
      <c r="G17893" s="83">
        <v>44012</v>
      </c>
      <c r="I17893">
        <v>2020</v>
      </c>
    </row>
    <row r="17894" spans="1:9" x14ac:dyDescent="0.25">
      <c r="A17894" t="s">
        <v>972</v>
      </c>
      <c r="B17894" t="s">
        <v>253</v>
      </c>
      <c r="C17894" s="76" t="s">
        <v>842</v>
      </c>
      <c r="D17894" t="s">
        <v>980</v>
      </c>
      <c r="E17894" s="82">
        <v>57.6</v>
      </c>
      <c r="F17894" t="s">
        <v>973</v>
      </c>
      <c r="G17894" s="83">
        <v>44047</v>
      </c>
      <c r="I17894">
        <v>2020</v>
      </c>
    </row>
    <row r="17895" spans="1:9" x14ac:dyDescent="0.25">
      <c r="A17895" t="s">
        <v>972</v>
      </c>
      <c r="B17895" t="s">
        <v>242</v>
      </c>
      <c r="C17895" s="76" t="s">
        <v>842</v>
      </c>
      <c r="D17895" t="s">
        <v>980</v>
      </c>
      <c r="E17895" s="82">
        <v>7.6</v>
      </c>
      <c r="F17895" t="s">
        <v>973</v>
      </c>
      <c r="G17895" s="83">
        <v>43858</v>
      </c>
      <c r="I17895">
        <v>2020</v>
      </c>
    </row>
    <row r="17896" spans="1:9" x14ac:dyDescent="0.25">
      <c r="A17896" t="s">
        <v>972</v>
      </c>
      <c r="B17896" t="s">
        <v>253</v>
      </c>
      <c r="C17896" s="76" t="s">
        <v>842</v>
      </c>
      <c r="D17896" t="s">
        <v>980</v>
      </c>
      <c r="E17896" s="82">
        <v>6</v>
      </c>
      <c r="F17896" t="s">
        <v>973</v>
      </c>
      <c r="G17896" s="83">
        <v>43859</v>
      </c>
      <c r="I17896">
        <v>2020</v>
      </c>
    </row>
    <row r="17897" spans="1:9" x14ac:dyDescent="0.25">
      <c r="A17897" t="s">
        <v>972</v>
      </c>
      <c r="B17897" t="s">
        <v>254</v>
      </c>
      <c r="C17897" s="76" t="s">
        <v>842</v>
      </c>
      <c r="D17897" t="s">
        <v>980</v>
      </c>
      <c r="E17897" s="82">
        <v>10</v>
      </c>
      <c r="F17897" t="s">
        <v>973</v>
      </c>
      <c r="G17897" s="83">
        <v>43873</v>
      </c>
      <c r="I17897">
        <v>2020</v>
      </c>
    </row>
    <row r="17898" spans="1:9" x14ac:dyDescent="0.25">
      <c r="A17898" t="s">
        <v>972</v>
      </c>
      <c r="B17898" t="s">
        <v>242</v>
      </c>
      <c r="C17898" s="76" t="s">
        <v>842</v>
      </c>
      <c r="D17898" t="s">
        <v>980</v>
      </c>
      <c r="E17898" s="82">
        <v>3.8</v>
      </c>
      <c r="F17898" t="s">
        <v>973</v>
      </c>
      <c r="G17898" s="83">
        <v>43965</v>
      </c>
      <c r="I17898">
        <v>2020</v>
      </c>
    </row>
    <row r="17899" spans="1:9" x14ac:dyDescent="0.25">
      <c r="A17899" t="s">
        <v>972</v>
      </c>
      <c r="B17899" t="s">
        <v>253</v>
      </c>
      <c r="C17899" s="76" t="s">
        <v>842</v>
      </c>
      <c r="D17899" t="s">
        <v>980</v>
      </c>
      <c r="E17899" s="82">
        <v>6</v>
      </c>
      <c r="F17899" t="s">
        <v>973</v>
      </c>
      <c r="G17899" s="83">
        <v>43998</v>
      </c>
      <c r="I17899">
        <v>2020</v>
      </c>
    </row>
    <row r="17900" spans="1:9" x14ac:dyDescent="0.25">
      <c r="A17900" t="s">
        <v>972</v>
      </c>
      <c r="B17900" t="s">
        <v>275</v>
      </c>
      <c r="C17900" s="76" t="s">
        <v>842</v>
      </c>
      <c r="D17900" t="s">
        <v>980</v>
      </c>
      <c r="E17900" s="82">
        <v>8.26</v>
      </c>
      <c r="F17900" t="s">
        <v>973</v>
      </c>
      <c r="G17900" s="83">
        <v>43969</v>
      </c>
      <c r="I17900">
        <v>2020</v>
      </c>
    </row>
    <row r="17901" spans="1:9" x14ac:dyDescent="0.25">
      <c r="A17901" t="s">
        <v>972</v>
      </c>
      <c r="B17901" t="s">
        <v>228</v>
      </c>
      <c r="C17901" s="76" t="s">
        <v>842</v>
      </c>
      <c r="D17901" t="s">
        <v>980</v>
      </c>
      <c r="E17901" s="82">
        <v>5</v>
      </c>
      <c r="F17901" t="s">
        <v>973</v>
      </c>
      <c r="G17901" s="83">
        <v>43896</v>
      </c>
      <c r="I17901">
        <v>2020</v>
      </c>
    </row>
    <row r="17902" spans="1:9" x14ac:dyDescent="0.25">
      <c r="A17902" t="s">
        <v>972</v>
      </c>
      <c r="B17902" t="s">
        <v>235</v>
      </c>
      <c r="C17902" s="76" t="s">
        <v>842</v>
      </c>
      <c r="D17902" t="s">
        <v>980</v>
      </c>
      <c r="E17902" s="82">
        <v>3.8</v>
      </c>
      <c r="F17902" t="s">
        <v>973</v>
      </c>
      <c r="G17902" s="83">
        <v>44020</v>
      </c>
      <c r="I17902">
        <v>2020</v>
      </c>
    </row>
    <row r="17903" spans="1:9" x14ac:dyDescent="0.25">
      <c r="A17903" t="s">
        <v>972</v>
      </c>
      <c r="B17903" t="s">
        <v>11</v>
      </c>
      <c r="C17903" s="76" t="s">
        <v>842</v>
      </c>
      <c r="D17903" t="s">
        <v>980</v>
      </c>
      <c r="E17903" s="82">
        <v>4.32</v>
      </c>
      <c r="F17903" t="s">
        <v>973</v>
      </c>
      <c r="G17903" s="83">
        <v>43943</v>
      </c>
      <c r="I17903">
        <v>2020</v>
      </c>
    </row>
    <row r="17904" spans="1:9" x14ac:dyDescent="0.25">
      <c r="A17904" t="s">
        <v>972</v>
      </c>
      <c r="B17904" t="s">
        <v>178</v>
      </c>
      <c r="C17904" s="76" t="s">
        <v>842</v>
      </c>
      <c r="D17904" t="s">
        <v>980</v>
      </c>
      <c r="E17904" s="82">
        <v>7.6</v>
      </c>
      <c r="F17904" t="s">
        <v>973</v>
      </c>
      <c r="G17904" s="83">
        <v>44000</v>
      </c>
      <c r="I17904">
        <v>2020</v>
      </c>
    </row>
    <row r="17905" spans="1:9" x14ac:dyDescent="0.25">
      <c r="A17905" t="s">
        <v>972</v>
      </c>
      <c r="B17905" t="s">
        <v>280</v>
      </c>
      <c r="C17905" s="76" t="s">
        <v>842</v>
      </c>
      <c r="D17905" t="s">
        <v>980</v>
      </c>
      <c r="E17905" s="82">
        <v>5.76</v>
      </c>
      <c r="F17905" t="s">
        <v>973</v>
      </c>
      <c r="G17905" s="83">
        <v>44040</v>
      </c>
      <c r="I17905">
        <v>2020</v>
      </c>
    </row>
    <row r="17906" spans="1:9" x14ac:dyDescent="0.25">
      <c r="A17906" t="s">
        <v>972</v>
      </c>
      <c r="B17906" t="s">
        <v>239</v>
      </c>
      <c r="C17906" s="76" t="s">
        <v>842</v>
      </c>
      <c r="D17906" t="s">
        <v>980</v>
      </c>
      <c r="E17906" s="82">
        <v>10.32</v>
      </c>
      <c r="F17906" t="s">
        <v>973</v>
      </c>
      <c r="G17906" s="83">
        <v>43956</v>
      </c>
      <c r="I17906">
        <v>2020</v>
      </c>
    </row>
    <row r="17907" spans="1:9" x14ac:dyDescent="0.25">
      <c r="A17907" t="s">
        <v>972</v>
      </c>
      <c r="B17907" t="s">
        <v>81</v>
      </c>
      <c r="C17907" s="76" t="s">
        <v>842</v>
      </c>
      <c r="D17907" t="s">
        <v>980</v>
      </c>
      <c r="E17907" s="82">
        <v>6</v>
      </c>
      <c r="F17907" t="s">
        <v>973</v>
      </c>
      <c r="G17907" s="83">
        <v>43881</v>
      </c>
      <c r="I17907">
        <v>2020</v>
      </c>
    </row>
    <row r="17908" spans="1:9" x14ac:dyDescent="0.25">
      <c r="A17908" t="s">
        <v>972</v>
      </c>
      <c r="B17908" t="s">
        <v>252</v>
      </c>
      <c r="C17908" s="76" t="s">
        <v>842</v>
      </c>
      <c r="D17908" t="s">
        <v>980</v>
      </c>
      <c r="E17908" s="82">
        <v>7.44</v>
      </c>
      <c r="F17908" t="s">
        <v>973</v>
      </c>
      <c r="G17908" s="83">
        <v>43944</v>
      </c>
      <c r="I17908">
        <v>2020</v>
      </c>
    </row>
    <row r="17909" spans="1:9" x14ac:dyDescent="0.25">
      <c r="A17909" t="s">
        <v>972</v>
      </c>
      <c r="B17909" t="s">
        <v>81</v>
      </c>
      <c r="C17909" s="76" t="s">
        <v>842</v>
      </c>
      <c r="D17909" t="s">
        <v>980</v>
      </c>
      <c r="E17909" s="82">
        <v>5.28</v>
      </c>
      <c r="F17909" t="s">
        <v>973</v>
      </c>
      <c r="G17909" s="83">
        <v>43873</v>
      </c>
      <c r="I17909">
        <v>2020</v>
      </c>
    </row>
    <row r="17910" spans="1:9" x14ac:dyDescent="0.25">
      <c r="A17910" t="s">
        <v>972</v>
      </c>
      <c r="B17910" t="s">
        <v>95</v>
      </c>
      <c r="C17910" s="76" t="s">
        <v>842</v>
      </c>
      <c r="D17910" t="s">
        <v>980</v>
      </c>
      <c r="E17910" s="82">
        <v>4.5599999999999996</v>
      </c>
      <c r="F17910" t="s">
        <v>973</v>
      </c>
      <c r="G17910" s="83">
        <v>43908</v>
      </c>
      <c r="I17910">
        <v>2020</v>
      </c>
    </row>
    <row r="17911" spans="1:9" x14ac:dyDescent="0.25">
      <c r="A17911" t="s">
        <v>972</v>
      </c>
      <c r="B17911" t="s">
        <v>107</v>
      </c>
      <c r="C17911" s="76" t="s">
        <v>842</v>
      </c>
      <c r="D17911" t="s">
        <v>980</v>
      </c>
      <c r="E17911" s="82">
        <v>6.24</v>
      </c>
      <c r="F17911" t="s">
        <v>973</v>
      </c>
      <c r="G17911" s="83">
        <v>43899</v>
      </c>
      <c r="I17911">
        <v>2020</v>
      </c>
    </row>
    <row r="17912" spans="1:9" x14ac:dyDescent="0.25">
      <c r="A17912" t="s">
        <v>972</v>
      </c>
      <c r="B17912" t="s">
        <v>272</v>
      </c>
      <c r="C17912" s="76" t="s">
        <v>842</v>
      </c>
      <c r="D17912" t="s">
        <v>980</v>
      </c>
      <c r="E17912" s="82">
        <v>7.6</v>
      </c>
      <c r="F17912" t="s">
        <v>973</v>
      </c>
      <c r="G17912" s="83">
        <v>44014</v>
      </c>
      <c r="I17912">
        <v>2020</v>
      </c>
    </row>
    <row r="17913" spans="1:9" x14ac:dyDescent="0.25">
      <c r="A17913" t="s">
        <v>972</v>
      </c>
      <c r="B17913" t="s">
        <v>216</v>
      </c>
      <c r="C17913" s="76" t="s">
        <v>842</v>
      </c>
      <c r="D17913" t="s">
        <v>980</v>
      </c>
      <c r="E17913" s="82">
        <v>7.6</v>
      </c>
      <c r="F17913" t="s">
        <v>973</v>
      </c>
      <c r="G17913" s="83">
        <v>43896</v>
      </c>
      <c r="I17913">
        <v>2020</v>
      </c>
    </row>
    <row r="17914" spans="1:9" x14ac:dyDescent="0.25">
      <c r="A17914" t="s">
        <v>972</v>
      </c>
      <c r="B17914" t="s">
        <v>184</v>
      </c>
      <c r="C17914" s="76" t="s">
        <v>842</v>
      </c>
      <c r="D17914" t="s">
        <v>980</v>
      </c>
      <c r="E17914" s="82">
        <v>22.8</v>
      </c>
      <c r="F17914" t="s">
        <v>973</v>
      </c>
      <c r="G17914" s="83">
        <v>44211</v>
      </c>
      <c r="I17914">
        <v>2021</v>
      </c>
    </row>
    <row r="17915" spans="1:9" x14ac:dyDescent="0.25">
      <c r="A17915" t="s">
        <v>972</v>
      </c>
      <c r="B17915" t="s">
        <v>184</v>
      </c>
      <c r="C17915" s="76" t="s">
        <v>842</v>
      </c>
      <c r="D17915" t="s">
        <v>980</v>
      </c>
      <c r="E17915" s="82">
        <v>30</v>
      </c>
      <c r="F17915" t="s">
        <v>973</v>
      </c>
      <c r="G17915" s="83">
        <v>44215</v>
      </c>
      <c r="I17915">
        <v>2021</v>
      </c>
    </row>
    <row r="17916" spans="1:9" x14ac:dyDescent="0.25">
      <c r="A17916" t="s">
        <v>972</v>
      </c>
      <c r="B17916" t="s">
        <v>228</v>
      </c>
      <c r="C17916" s="76" t="s">
        <v>842</v>
      </c>
      <c r="D17916" t="s">
        <v>980</v>
      </c>
      <c r="E17916" s="82">
        <v>11.4</v>
      </c>
      <c r="F17916" t="s">
        <v>973</v>
      </c>
      <c r="G17916" s="83">
        <v>43896</v>
      </c>
      <c r="I17916">
        <v>2020</v>
      </c>
    </row>
    <row r="17917" spans="1:9" x14ac:dyDescent="0.25">
      <c r="A17917" t="s">
        <v>972</v>
      </c>
      <c r="B17917" t="s">
        <v>123</v>
      </c>
      <c r="C17917" s="76" t="s">
        <v>842</v>
      </c>
      <c r="D17917" t="s">
        <v>980</v>
      </c>
      <c r="E17917" s="82">
        <v>5</v>
      </c>
      <c r="F17917" t="s">
        <v>973</v>
      </c>
      <c r="G17917" s="83">
        <v>43865</v>
      </c>
      <c r="I17917">
        <v>2020</v>
      </c>
    </row>
    <row r="17918" spans="1:9" x14ac:dyDescent="0.25">
      <c r="A17918" t="s">
        <v>972</v>
      </c>
      <c r="B17918" t="s">
        <v>278</v>
      </c>
      <c r="C17918" s="76" t="s">
        <v>842</v>
      </c>
      <c r="D17918" t="s">
        <v>980</v>
      </c>
      <c r="E17918" s="82">
        <v>6</v>
      </c>
      <c r="F17918" t="s">
        <v>973</v>
      </c>
      <c r="G17918" s="83">
        <v>43987</v>
      </c>
      <c r="I17918">
        <v>2020</v>
      </c>
    </row>
    <row r="17919" spans="1:9" x14ac:dyDescent="0.25">
      <c r="A17919" t="s">
        <v>972</v>
      </c>
      <c r="B17919" t="s">
        <v>229</v>
      </c>
      <c r="C17919" s="76" t="s">
        <v>842</v>
      </c>
      <c r="D17919" t="s">
        <v>980</v>
      </c>
      <c r="E17919" s="82">
        <v>7.6</v>
      </c>
      <c r="F17919" t="s">
        <v>973</v>
      </c>
      <c r="G17919" s="83">
        <v>44089</v>
      </c>
      <c r="I17919">
        <v>2020</v>
      </c>
    </row>
    <row r="17920" spans="1:9" x14ac:dyDescent="0.25">
      <c r="A17920" t="s">
        <v>972</v>
      </c>
      <c r="B17920" t="s">
        <v>176</v>
      </c>
      <c r="C17920" s="76" t="s">
        <v>842</v>
      </c>
      <c r="D17920" t="s">
        <v>980</v>
      </c>
      <c r="E17920" s="82">
        <v>10.32</v>
      </c>
      <c r="F17920" t="s">
        <v>973</v>
      </c>
      <c r="G17920" s="83">
        <v>43846</v>
      </c>
      <c r="I17920">
        <v>2020</v>
      </c>
    </row>
    <row r="17921" spans="1:9" x14ac:dyDescent="0.25">
      <c r="A17921" t="s">
        <v>972</v>
      </c>
      <c r="B17921" t="s">
        <v>240</v>
      </c>
      <c r="C17921" s="76" t="s">
        <v>842</v>
      </c>
      <c r="D17921" t="s">
        <v>980</v>
      </c>
      <c r="E17921" s="82">
        <v>9.86</v>
      </c>
      <c r="F17921" t="s">
        <v>973</v>
      </c>
      <c r="G17921" s="83">
        <v>43970</v>
      </c>
      <c r="I17921">
        <v>2020</v>
      </c>
    </row>
    <row r="17922" spans="1:9" x14ac:dyDescent="0.25">
      <c r="A17922" t="s">
        <v>972</v>
      </c>
      <c r="B17922" t="s">
        <v>179</v>
      </c>
      <c r="C17922" s="76" t="s">
        <v>842</v>
      </c>
      <c r="D17922" t="s">
        <v>980</v>
      </c>
      <c r="E17922" s="82">
        <v>15</v>
      </c>
      <c r="F17922" t="s">
        <v>973</v>
      </c>
      <c r="G17922" s="83">
        <v>43970</v>
      </c>
      <c r="I17922">
        <v>2020</v>
      </c>
    </row>
    <row r="17923" spans="1:9" x14ac:dyDescent="0.25">
      <c r="A17923" t="s">
        <v>972</v>
      </c>
      <c r="B17923" t="s">
        <v>122</v>
      </c>
      <c r="C17923" s="76" t="s">
        <v>842</v>
      </c>
      <c r="D17923" t="s">
        <v>980</v>
      </c>
      <c r="E17923" s="82">
        <v>25</v>
      </c>
      <c r="F17923" t="s">
        <v>973</v>
      </c>
      <c r="G17923" s="83">
        <v>44166</v>
      </c>
      <c r="I17923">
        <v>2020</v>
      </c>
    </row>
    <row r="17924" spans="1:9" x14ac:dyDescent="0.25">
      <c r="A17924" t="s">
        <v>972</v>
      </c>
      <c r="B17924" t="s">
        <v>92</v>
      </c>
      <c r="C17924" s="76" t="s">
        <v>842</v>
      </c>
      <c r="D17924" t="s">
        <v>980</v>
      </c>
      <c r="E17924" s="82">
        <v>500</v>
      </c>
      <c r="F17924" t="s">
        <v>973</v>
      </c>
      <c r="G17924" s="83">
        <v>44508</v>
      </c>
      <c r="I17924">
        <v>2021</v>
      </c>
    </row>
    <row r="17925" spans="1:9" x14ac:dyDescent="0.25">
      <c r="A17925" t="s">
        <v>972</v>
      </c>
      <c r="B17925" t="s">
        <v>184</v>
      </c>
      <c r="C17925" s="76" t="s">
        <v>842</v>
      </c>
      <c r="D17925" t="s">
        <v>980</v>
      </c>
      <c r="E17925" s="82">
        <v>11.4</v>
      </c>
      <c r="F17925" t="s">
        <v>973</v>
      </c>
      <c r="G17925" s="83">
        <v>44109</v>
      </c>
      <c r="I17925">
        <v>2020</v>
      </c>
    </row>
    <row r="17926" spans="1:9" x14ac:dyDescent="0.25">
      <c r="A17926" t="s">
        <v>972</v>
      </c>
      <c r="B17926" t="s">
        <v>254</v>
      </c>
      <c r="C17926" s="76" t="s">
        <v>842</v>
      </c>
      <c r="D17926" t="s">
        <v>980</v>
      </c>
      <c r="E17926" s="82">
        <v>3</v>
      </c>
      <c r="F17926" t="s">
        <v>973</v>
      </c>
      <c r="G17926" s="83">
        <v>43903</v>
      </c>
      <c r="I17926">
        <v>2020</v>
      </c>
    </row>
    <row r="17927" spans="1:9" x14ac:dyDescent="0.25">
      <c r="A17927" t="s">
        <v>972</v>
      </c>
      <c r="B17927" t="s">
        <v>223</v>
      </c>
      <c r="C17927" s="76" t="s">
        <v>842</v>
      </c>
      <c r="D17927" t="s">
        <v>980</v>
      </c>
      <c r="E17927" s="82">
        <v>7.6</v>
      </c>
      <c r="F17927" t="s">
        <v>973</v>
      </c>
      <c r="G17927" s="83">
        <v>44011</v>
      </c>
      <c r="I17927">
        <v>2020</v>
      </c>
    </row>
    <row r="17928" spans="1:9" x14ac:dyDescent="0.25">
      <c r="A17928" t="s">
        <v>972</v>
      </c>
      <c r="B17928" t="s">
        <v>240</v>
      </c>
      <c r="C17928" s="76" t="s">
        <v>842</v>
      </c>
      <c r="D17928" t="s">
        <v>980</v>
      </c>
      <c r="E17928" s="82">
        <v>6</v>
      </c>
      <c r="F17928" t="s">
        <v>973</v>
      </c>
      <c r="G17928" s="83">
        <v>43991</v>
      </c>
      <c r="I17928">
        <v>2020</v>
      </c>
    </row>
    <row r="17929" spans="1:9" x14ac:dyDescent="0.25">
      <c r="A17929" t="s">
        <v>972</v>
      </c>
      <c r="B17929" t="s">
        <v>11</v>
      </c>
      <c r="C17929" s="76" t="s">
        <v>842</v>
      </c>
      <c r="D17929" t="s">
        <v>980</v>
      </c>
      <c r="E17929" s="82">
        <v>5</v>
      </c>
      <c r="F17929" t="s">
        <v>973</v>
      </c>
      <c r="G17929" s="83">
        <v>44027</v>
      </c>
      <c r="I17929">
        <v>2020</v>
      </c>
    </row>
    <row r="17930" spans="1:9" x14ac:dyDescent="0.25">
      <c r="A17930" t="s">
        <v>972</v>
      </c>
      <c r="B17930" t="s">
        <v>117</v>
      </c>
      <c r="C17930" s="76" t="s">
        <v>842</v>
      </c>
      <c r="D17930" t="s">
        <v>980</v>
      </c>
      <c r="E17930" s="82">
        <v>10</v>
      </c>
      <c r="F17930" t="s">
        <v>973</v>
      </c>
      <c r="G17930" s="83">
        <v>44085</v>
      </c>
      <c r="I17930">
        <v>2020</v>
      </c>
    </row>
    <row r="17931" spans="1:9" x14ac:dyDescent="0.25">
      <c r="A17931" t="s">
        <v>972</v>
      </c>
      <c r="B17931" t="s">
        <v>208</v>
      </c>
      <c r="C17931" s="76" t="s">
        <v>842</v>
      </c>
      <c r="D17931" t="s">
        <v>980</v>
      </c>
      <c r="E17931" s="82">
        <v>15</v>
      </c>
      <c r="F17931" t="s">
        <v>973</v>
      </c>
      <c r="G17931" s="83">
        <v>43943</v>
      </c>
      <c r="I17931">
        <v>2020</v>
      </c>
    </row>
    <row r="17932" spans="1:9" x14ac:dyDescent="0.25">
      <c r="A17932" t="s">
        <v>972</v>
      </c>
      <c r="B17932" t="s">
        <v>137</v>
      </c>
      <c r="C17932" s="76" t="s">
        <v>842</v>
      </c>
      <c r="D17932" t="s">
        <v>980</v>
      </c>
      <c r="E17932" s="82">
        <v>24</v>
      </c>
      <c r="F17932" t="s">
        <v>973</v>
      </c>
      <c r="G17932" s="83">
        <v>43943</v>
      </c>
      <c r="I17932">
        <v>2020</v>
      </c>
    </row>
    <row r="17933" spans="1:9" x14ac:dyDescent="0.25">
      <c r="A17933" t="s">
        <v>972</v>
      </c>
      <c r="B17933" t="s">
        <v>262</v>
      </c>
      <c r="C17933" s="76" t="s">
        <v>842</v>
      </c>
      <c r="D17933" t="s">
        <v>980</v>
      </c>
      <c r="E17933" s="82">
        <v>15</v>
      </c>
      <c r="F17933" t="s">
        <v>973</v>
      </c>
      <c r="G17933" s="83">
        <v>43854</v>
      </c>
      <c r="I17933">
        <v>2020</v>
      </c>
    </row>
    <row r="17934" spans="1:9" x14ac:dyDescent="0.25">
      <c r="A17934" t="s">
        <v>972</v>
      </c>
      <c r="B17934" t="s">
        <v>186</v>
      </c>
      <c r="C17934" s="76" t="s">
        <v>842</v>
      </c>
      <c r="D17934" t="s">
        <v>980</v>
      </c>
      <c r="E17934" s="82">
        <v>6</v>
      </c>
      <c r="F17934" t="s">
        <v>973</v>
      </c>
      <c r="G17934" s="83">
        <v>43879</v>
      </c>
      <c r="I17934">
        <v>2020</v>
      </c>
    </row>
    <row r="17935" spans="1:9" x14ac:dyDescent="0.25">
      <c r="A17935" t="s">
        <v>972</v>
      </c>
      <c r="B17935" t="s">
        <v>93</v>
      </c>
      <c r="C17935" s="76" t="s">
        <v>842</v>
      </c>
      <c r="D17935" t="s">
        <v>980</v>
      </c>
      <c r="E17935" s="82">
        <v>7.6</v>
      </c>
      <c r="F17935" t="s">
        <v>973</v>
      </c>
      <c r="G17935" s="83">
        <v>44006</v>
      </c>
      <c r="I17935">
        <v>2020</v>
      </c>
    </row>
    <row r="17936" spans="1:9" x14ac:dyDescent="0.25">
      <c r="A17936" t="s">
        <v>972</v>
      </c>
      <c r="B17936" t="s">
        <v>275</v>
      </c>
      <c r="C17936" s="76" t="s">
        <v>842</v>
      </c>
      <c r="D17936" t="s">
        <v>980</v>
      </c>
      <c r="E17936" s="82">
        <v>5</v>
      </c>
      <c r="F17936" t="s">
        <v>973</v>
      </c>
      <c r="G17936" s="83">
        <v>44075</v>
      </c>
      <c r="I17936">
        <v>2020</v>
      </c>
    </row>
    <row r="17937" spans="1:9" x14ac:dyDescent="0.25">
      <c r="A17937" t="s">
        <v>972</v>
      </c>
      <c r="B17937" t="s">
        <v>116</v>
      </c>
      <c r="C17937" s="76" t="s">
        <v>842</v>
      </c>
      <c r="D17937" t="s">
        <v>980</v>
      </c>
      <c r="E17937" s="82">
        <v>3</v>
      </c>
      <c r="F17937" t="s">
        <v>973</v>
      </c>
      <c r="G17937" s="83">
        <v>43896</v>
      </c>
      <c r="I17937">
        <v>2020</v>
      </c>
    </row>
    <row r="17938" spans="1:9" x14ac:dyDescent="0.25">
      <c r="A17938" t="s">
        <v>972</v>
      </c>
      <c r="B17938" t="s">
        <v>230</v>
      </c>
      <c r="C17938" s="76" t="s">
        <v>842</v>
      </c>
      <c r="D17938" t="s">
        <v>980</v>
      </c>
      <c r="E17938" s="82">
        <v>3.8</v>
      </c>
      <c r="F17938" t="s">
        <v>973</v>
      </c>
      <c r="G17938" s="83">
        <v>44078</v>
      </c>
      <c r="I17938">
        <v>2020</v>
      </c>
    </row>
    <row r="17939" spans="1:9" x14ac:dyDescent="0.25">
      <c r="A17939" t="s">
        <v>972</v>
      </c>
      <c r="B17939" t="s">
        <v>177</v>
      </c>
      <c r="C17939" s="76" t="s">
        <v>842</v>
      </c>
      <c r="D17939" t="s">
        <v>980</v>
      </c>
      <c r="E17939" s="82">
        <v>6</v>
      </c>
      <c r="F17939" t="s">
        <v>973</v>
      </c>
      <c r="G17939" s="83">
        <v>43965</v>
      </c>
      <c r="I17939">
        <v>2020</v>
      </c>
    </row>
    <row r="17940" spans="1:9" x14ac:dyDescent="0.25">
      <c r="A17940" t="s">
        <v>972</v>
      </c>
      <c r="B17940" t="s">
        <v>66</v>
      </c>
      <c r="C17940" s="76" t="s">
        <v>842</v>
      </c>
      <c r="D17940" t="s">
        <v>980</v>
      </c>
      <c r="E17940" s="82">
        <v>5.52</v>
      </c>
      <c r="F17940" t="s">
        <v>973</v>
      </c>
      <c r="G17940" s="83">
        <v>43889</v>
      </c>
      <c r="I17940">
        <v>2020</v>
      </c>
    </row>
    <row r="17941" spans="1:9" x14ac:dyDescent="0.25">
      <c r="A17941" t="s">
        <v>972</v>
      </c>
      <c r="B17941" t="s">
        <v>66</v>
      </c>
      <c r="C17941" s="76" t="s">
        <v>842</v>
      </c>
      <c r="D17941" t="s">
        <v>980</v>
      </c>
      <c r="E17941" s="82">
        <v>6.72</v>
      </c>
      <c r="F17941" t="s">
        <v>973</v>
      </c>
      <c r="G17941" s="83">
        <v>43978</v>
      </c>
      <c r="I17941">
        <v>2020</v>
      </c>
    </row>
    <row r="17942" spans="1:9" x14ac:dyDescent="0.25">
      <c r="A17942" t="s">
        <v>972</v>
      </c>
      <c r="B17942" t="s">
        <v>193</v>
      </c>
      <c r="C17942" s="76" t="s">
        <v>842</v>
      </c>
      <c r="D17942" t="s">
        <v>980</v>
      </c>
      <c r="E17942" s="82">
        <v>7.68</v>
      </c>
      <c r="F17942" t="s">
        <v>973</v>
      </c>
      <c r="G17942" s="83">
        <v>44042</v>
      </c>
      <c r="I17942">
        <v>2020</v>
      </c>
    </row>
    <row r="17943" spans="1:9" x14ac:dyDescent="0.25">
      <c r="A17943" t="s">
        <v>972</v>
      </c>
      <c r="B17943" t="s">
        <v>73</v>
      </c>
      <c r="C17943" s="76" t="s">
        <v>842</v>
      </c>
      <c r="D17943" t="s">
        <v>980</v>
      </c>
      <c r="E17943" s="82">
        <v>5.28</v>
      </c>
      <c r="F17943" t="s">
        <v>973</v>
      </c>
      <c r="G17943" s="83">
        <v>43894</v>
      </c>
      <c r="I17943">
        <v>2020</v>
      </c>
    </row>
    <row r="17944" spans="1:9" x14ac:dyDescent="0.25">
      <c r="A17944" t="s">
        <v>972</v>
      </c>
      <c r="B17944" t="s">
        <v>81</v>
      </c>
      <c r="C17944" s="76" t="s">
        <v>842</v>
      </c>
      <c r="D17944" t="s">
        <v>980</v>
      </c>
      <c r="E17944" s="82">
        <v>7.68</v>
      </c>
      <c r="F17944" t="s">
        <v>973</v>
      </c>
      <c r="G17944" s="83">
        <v>43908</v>
      </c>
      <c r="I17944">
        <v>2020</v>
      </c>
    </row>
    <row r="17945" spans="1:9" x14ac:dyDescent="0.25">
      <c r="A17945" t="s">
        <v>972</v>
      </c>
      <c r="B17945" t="s">
        <v>204</v>
      </c>
      <c r="C17945" s="76" t="s">
        <v>842</v>
      </c>
      <c r="D17945" t="s">
        <v>980</v>
      </c>
      <c r="E17945" s="82">
        <v>4.88</v>
      </c>
      <c r="F17945" t="s">
        <v>973</v>
      </c>
      <c r="G17945" s="83">
        <v>44060</v>
      </c>
      <c r="I17945">
        <v>2020</v>
      </c>
    </row>
    <row r="17946" spans="1:9" x14ac:dyDescent="0.25">
      <c r="A17946" t="s">
        <v>972</v>
      </c>
      <c r="B17946" t="s">
        <v>147</v>
      </c>
      <c r="C17946" s="76" t="s">
        <v>842</v>
      </c>
      <c r="D17946" t="s">
        <v>980</v>
      </c>
      <c r="E17946" s="82">
        <v>5</v>
      </c>
      <c r="F17946" t="s">
        <v>973</v>
      </c>
      <c r="G17946" s="83">
        <v>43943</v>
      </c>
      <c r="I17946">
        <v>2020</v>
      </c>
    </row>
    <row r="17947" spans="1:9" x14ac:dyDescent="0.25">
      <c r="A17947" t="s">
        <v>972</v>
      </c>
      <c r="B17947" t="s">
        <v>247</v>
      </c>
      <c r="C17947" s="76" t="s">
        <v>842</v>
      </c>
      <c r="D17947" t="s">
        <v>980</v>
      </c>
      <c r="E17947" s="82">
        <v>7.6</v>
      </c>
      <c r="F17947" t="s">
        <v>973</v>
      </c>
      <c r="G17947" s="83">
        <v>43987</v>
      </c>
      <c r="I17947">
        <v>2020</v>
      </c>
    </row>
    <row r="17948" spans="1:9" x14ac:dyDescent="0.25">
      <c r="A17948" t="s">
        <v>972</v>
      </c>
      <c r="B17948" t="s">
        <v>136</v>
      </c>
      <c r="C17948" s="76" t="s">
        <v>842</v>
      </c>
      <c r="D17948" t="s">
        <v>980</v>
      </c>
      <c r="E17948" s="82">
        <v>10</v>
      </c>
      <c r="F17948" t="s">
        <v>973</v>
      </c>
      <c r="G17948" s="83">
        <v>44095</v>
      </c>
      <c r="I17948">
        <v>2020</v>
      </c>
    </row>
    <row r="17949" spans="1:9" x14ac:dyDescent="0.25">
      <c r="A17949" t="s">
        <v>972</v>
      </c>
      <c r="B17949" t="s">
        <v>242</v>
      </c>
      <c r="C17949" s="76" t="s">
        <v>842</v>
      </c>
      <c r="D17949" t="s">
        <v>980</v>
      </c>
      <c r="E17949" s="82">
        <v>7.6</v>
      </c>
      <c r="F17949" t="s">
        <v>973</v>
      </c>
      <c r="G17949" s="83">
        <v>43908</v>
      </c>
      <c r="I17949">
        <v>2020</v>
      </c>
    </row>
    <row r="17950" spans="1:9" x14ac:dyDescent="0.25">
      <c r="A17950" t="s">
        <v>972</v>
      </c>
      <c r="B17950" t="s">
        <v>180</v>
      </c>
      <c r="C17950" s="76" t="s">
        <v>842</v>
      </c>
      <c r="D17950" t="s">
        <v>980</v>
      </c>
      <c r="E17950" s="82">
        <v>4.32</v>
      </c>
      <c r="F17950" t="s">
        <v>973</v>
      </c>
      <c r="G17950" s="83">
        <v>43889</v>
      </c>
      <c r="I17950">
        <v>2020</v>
      </c>
    </row>
    <row r="17951" spans="1:9" x14ac:dyDescent="0.25">
      <c r="A17951" t="s">
        <v>972</v>
      </c>
      <c r="B17951" t="s">
        <v>137</v>
      </c>
      <c r="C17951" s="76" t="s">
        <v>842</v>
      </c>
      <c r="D17951" t="s">
        <v>980</v>
      </c>
      <c r="E17951" s="82">
        <v>15</v>
      </c>
      <c r="F17951" t="s">
        <v>973</v>
      </c>
      <c r="G17951" s="83">
        <v>43984</v>
      </c>
      <c r="I17951">
        <v>2020</v>
      </c>
    </row>
    <row r="17952" spans="1:9" x14ac:dyDescent="0.25">
      <c r="A17952" t="s">
        <v>972</v>
      </c>
      <c r="B17952" t="s">
        <v>203</v>
      </c>
      <c r="C17952" s="76" t="s">
        <v>842</v>
      </c>
      <c r="D17952" t="s">
        <v>980</v>
      </c>
      <c r="E17952" s="82">
        <v>15</v>
      </c>
      <c r="F17952" t="s">
        <v>973</v>
      </c>
      <c r="G17952" s="83">
        <v>44145</v>
      </c>
      <c r="I17952">
        <v>2020</v>
      </c>
    </row>
    <row r="17953" spans="1:9" x14ac:dyDescent="0.25">
      <c r="A17953" t="s">
        <v>972</v>
      </c>
      <c r="B17953" t="s">
        <v>98</v>
      </c>
      <c r="C17953" s="76" t="s">
        <v>842</v>
      </c>
      <c r="D17953" t="s">
        <v>980</v>
      </c>
      <c r="E17953" s="82">
        <v>5</v>
      </c>
      <c r="F17953" t="s">
        <v>973</v>
      </c>
      <c r="G17953" s="83">
        <v>44028</v>
      </c>
      <c r="I17953">
        <v>2020</v>
      </c>
    </row>
    <row r="17954" spans="1:9" x14ac:dyDescent="0.25">
      <c r="A17954" t="s">
        <v>972</v>
      </c>
      <c r="B17954" t="s">
        <v>177</v>
      </c>
      <c r="C17954" s="76" t="s">
        <v>842</v>
      </c>
      <c r="D17954" t="s">
        <v>980</v>
      </c>
      <c r="E17954" s="82">
        <v>5</v>
      </c>
      <c r="F17954" t="s">
        <v>973</v>
      </c>
      <c r="G17954" s="83">
        <v>43878</v>
      </c>
      <c r="I17954">
        <v>2020</v>
      </c>
    </row>
    <row r="17955" spans="1:9" x14ac:dyDescent="0.25">
      <c r="A17955" t="s">
        <v>972</v>
      </c>
      <c r="B17955" t="s">
        <v>248</v>
      </c>
      <c r="C17955" s="76" t="s">
        <v>842</v>
      </c>
      <c r="D17955" t="s">
        <v>980</v>
      </c>
      <c r="E17955" s="82">
        <v>7.6</v>
      </c>
      <c r="F17955" t="s">
        <v>973</v>
      </c>
      <c r="G17955" s="83">
        <v>43882</v>
      </c>
      <c r="I17955">
        <v>2020</v>
      </c>
    </row>
    <row r="17956" spans="1:9" x14ac:dyDescent="0.25">
      <c r="A17956" t="s">
        <v>972</v>
      </c>
      <c r="B17956" t="s">
        <v>223</v>
      </c>
      <c r="C17956" s="76" t="s">
        <v>842</v>
      </c>
      <c r="D17956" t="s">
        <v>980</v>
      </c>
      <c r="E17956" s="82">
        <v>7.6</v>
      </c>
      <c r="F17956" t="s">
        <v>973</v>
      </c>
      <c r="G17956" s="83">
        <v>43889</v>
      </c>
      <c r="I17956">
        <v>2020</v>
      </c>
    </row>
    <row r="17957" spans="1:9" x14ac:dyDescent="0.25">
      <c r="A17957" t="s">
        <v>972</v>
      </c>
      <c r="B17957" t="s">
        <v>203</v>
      </c>
      <c r="C17957" s="76" t="s">
        <v>842</v>
      </c>
      <c r="D17957" t="s">
        <v>980</v>
      </c>
      <c r="E17957" s="82">
        <v>3.8</v>
      </c>
      <c r="F17957" t="s">
        <v>973</v>
      </c>
      <c r="G17957" s="83">
        <v>43987</v>
      </c>
      <c r="I17957">
        <v>2020</v>
      </c>
    </row>
    <row r="17958" spans="1:9" x14ac:dyDescent="0.25">
      <c r="A17958" t="s">
        <v>972</v>
      </c>
      <c r="B17958" t="s">
        <v>177</v>
      </c>
      <c r="C17958" s="76" t="s">
        <v>842</v>
      </c>
      <c r="D17958" t="s">
        <v>980</v>
      </c>
      <c r="E17958" s="82">
        <v>8.64</v>
      </c>
      <c r="F17958" t="s">
        <v>973</v>
      </c>
      <c r="G17958" s="83">
        <v>43885</v>
      </c>
      <c r="I17958">
        <v>2020</v>
      </c>
    </row>
    <row r="17959" spans="1:9" x14ac:dyDescent="0.25">
      <c r="A17959" t="s">
        <v>972</v>
      </c>
      <c r="B17959" t="s">
        <v>186</v>
      </c>
      <c r="C17959" s="76" t="s">
        <v>842</v>
      </c>
      <c r="D17959" t="s">
        <v>980</v>
      </c>
      <c r="E17959" s="82">
        <v>7.44</v>
      </c>
      <c r="F17959" t="s">
        <v>973</v>
      </c>
      <c r="G17959" s="83">
        <v>43944</v>
      </c>
      <c r="I17959">
        <v>2020</v>
      </c>
    </row>
    <row r="17960" spans="1:9" x14ac:dyDescent="0.25">
      <c r="A17960" t="s">
        <v>972</v>
      </c>
      <c r="B17960" t="s">
        <v>115</v>
      </c>
      <c r="C17960" s="76" t="s">
        <v>842</v>
      </c>
      <c r="D17960" t="s">
        <v>980</v>
      </c>
      <c r="E17960" s="82">
        <v>12</v>
      </c>
      <c r="F17960" t="s">
        <v>973</v>
      </c>
      <c r="G17960" s="83">
        <v>43998</v>
      </c>
      <c r="I17960">
        <v>2020</v>
      </c>
    </row>
    <row r="17961" spans="1:9" x14ac:dyDescent="0.25">
      <c r="A17961" t="s">
        <v>972</v>
      </c>
      <c r="B17961" t="s">
        <v>78</v>
      </c>
      <c r="C17961" s="76" t="s">
        <v>842</v>
      </c>
      <c r="D17961" t="s">
        <v>980</v>
      </c>
      <c r="E17961" s="82">
        <v>7.6</v>
      </c>
      <c r="F17961" t="s">
        <v>973</v>
      </c>
      <c r="G17961" s="83">
        <v>43950</v>
      </c>
      <c r="I17961">
        <v>2020</v>
      </c>
    </row>
    <row r="17962" spans="1:9" x14ac:dyDescent="0.25">
      <c r="A17962" t="s">
        <v>972</v>
      </c>
      <c r="B17962" t="s">
        <v>240</v>
      </c>
      <c r="C17962" s="76" t="s">
        <v>842</v>
      </c>
      <c r="D17962" t="s">
        <v>980</v>
      </c>
      <c r="E17962" s="82">
        <v>10.8</v>
      </c>
      <c r="F17962" t="s">
        <v>973</v>
      </c>
      <c r="G17962" s="83">
        <v>43986</v>
      </c>
      <c r="I17962">
        <v>2020</v>
      </c>
    </row>
    <row r="17963" spans="1:9" x14ac:dyDescent="0.25">
      <c r="A17963" t="s">
        <v>972</v>
      </c>
      <c r="B17963" t="s">
        <v>248</v>
      </c>
      <c r="C17963" s="76" t="s">
        <v>842</v>
      </c>
      <c r="D17963" t="s">
        <v>980</v>
      </c>
      <c r="E17963" s="82">
        <v>3.8</v>
      </c>
      <c r="F17963" t="s">
        <v>973</v>
      </c>
      <c r="G17963" s="83">
        <v>43903</v>
      </c>
      <c r="I17963">
        <v>2020</v>
      </c>
    </row>
    <row r="17964" spans="1:9" x14ac:dyDescent="0.25">
      <c r="A17964" t="s">
        <v>972</v>
      </c>
      <c r="B17964" t="s">
        <v>127</v>
      </c>
      <c r="C17964" s="76" t="s">
        <v>842</v>
      </c>
      <c r="D17964" t="s">
        <v>980</v>
      </c>
      <c r="E17964" s="82">
        <v>7.05</v>
      </c>
      <c r="F17964" t="s">
        <v>973</v>
      </c>
      <c r="G17964" s="83">
        <v>43984</v>
      </c>
      <c r="I17964">
        <v>2020</v>
      </c>
    </row>
    <row r="17965" spans="1:9" x14ac:dyDescent="0.25">
      <c r="A17965" t="s">
        <v>972</v>
      </c>
      <c r="B17965" t="s">
        <v>198</v>
      </c>
      <c r="C17965" s="76" t="s">
        <v>842</v>
      </c>
      <c r="D17965" t="s">
        <v>980</v>
      </c>
      <c r="E17965" s="82">
        <v>6</v>
      </c>
      <c r="F17965" t="s">
        <v>973</v>
      </c>
      <c r="G17965" s="83">
        <v>43893</v>
      </c>
      <c r="I17965">
        <v>2020</v>
      </c>
    </row>
    <row r="17966" spans="1:9" x14ac:dyDescent="0.25">
      <c r="A17966" t="s">
        <v>972</v>
      </c>
      <c r="B17966" t="s">
        <v>253</v>
      </c>
      <c r="C17966" s="76" t="s">
        <v>842</v>
      </c>
      <c r="D17966" t="s">
        <v>980</v>
      </c>
      <c r="E17966" s="82">
        <v>3</v>
      </c>
      <c r="F17966" t="s">
        <v>973</v>
      </c>
      <c r="G17966" s="83">
        <v>43906</v>
      </c>
      <c r="I17966">
        <v>2020</v>
      </c>
    </row>
    <row r="17967" spans="1:9" x14ac:dyDescent="0.25">
      <c r="A17967" t="s">
        <v>972</v>
      </c>
      <c r="B17967" t="s">
        <v>275</v>
      </c>
      <c r="C17967" s="76" t="s">
        <v>842</v>
      </c>
      <c r="D17967" t="s">
        <v>980</v>
      </c>
      <c r="E17967" s="82">
        <v>6</v>
      </c>
      <c r="F17967" t="s">
        <v>973</v>
      </c>
      <c r="G17967" s="83">
        <v>43900</v>
      </c>
      <c r="I17967">
        <v>2020</v>
      </c>
    </row>
    <row r="17968" spans="1:9" x14ac:dyDescent="0.25">
      <c r="A17968" t="s">
        <v>972</v>
      </c>
      <c r="B17968" t="s">
        <v>71</v>
      </c>
      <c r="C17968" s="76" t="s">
        <v>842</v>
      </c>
      <c r="D17968" t="s">
        <v>980</v>
      </c>
      <c r="E17968" s="82">
        <v>12.24</v>
      </c>
      <c r="F17968" t="s">
        <v>973</v>
      </c>
      <c r="G17968" s="83">
        <v>43969</v>
      </c>
      <c r="I17968">
        <v>2020</v>
      </c>
    </row>
    <row r="17969" spans="1:9" x14ac:dyDescent="0.25">
      <c r="A17969" t="s">
        <v>972</v>
      </c>
      <c r="B17969" t="s">
        <v>173</v>
      </c>
      <c r="C17969" s="76" t="s">
        <v>842</v>
      </c>
      <c r="D17969" t="s">
        <v>980</v>
      </c>
      <c r="E17969" s="82">
        <v>7.6</v>
      </c>
      <c r="F17969" t="s">
        <v>973</v>
      </c>
      <c r="G17969" s="83">
        <v>44112</v>
      </c>
      <c r="I17969">
        <v>2020</v>
      </c>
    </row>
    <row r="17970" spans="1:9" x14ac:dyDescent="0.25">
      <c r="A17970" t="s">
        <v>972</v>
      </c>
      <c r="B17970" t="s">
        <v>177</v>
      </c>
      <c r="C17970" s="76" t="s">
        <v>842</v>
      </c>
      <c r="D17970" t="s">
        <v>980</v>
      </c>
      <c r="E17970" s="82">
        <v>10</v>
      </c>
      <c r="F17970" t="s">
        <v>973</v>
      </c>
      <c r="G17970" s="83">
        <v>43893</v>
      </c>
      <c r="I17970">
        <v>2020</v>
      </c>
    </row>
    <row r="17971" spans="1:9" x14ac:dyDescent="0.25">
      <c r="A17971" t="s">
        <v>972</v>
      </c>
      <c r="B17971" t="s">
        <v>72</v>
      </c>
      <c r="C17971" s="76" t="s">
        <v>842</v>
      </c>
      <c r="D17971" t="s">
        <v>980</v>
      </c>
      <c r="E17971" s="82">
        <v>37.6</v>
      </c>
      <c r="F17971" t="s">
        <v>973</v>
      </c>
      <c r="G17971" s="83">
        <v>44014</v>
      </c>
      <c r="I17971">
        <v>2020</v>
      </c>
    </row>
    <row r="17972" spans="1:9" x14ac:dyDescent="0.25">
      <c r="A17972" t="s">
        <v>972</v>
      </c>
      <c r="B17972" t="s">
        <v>99</v>
      </c>
      <c r="C17972" s="76" t="s">
        <v>842</v>
      </c>
      <c r="D17972" t="s">
        <v>980</v>
      </c>
      <c r="E17972" s="82">
        <v>6</v>
      </c>
      <c r="F17972" t="s">
        <v>973</v>
      </c>
      <c r="G17972" s="83">
        <v>43990</v>
      </c>
      <c r="I17972">
        <v>2020</v>
      </c>
    </row>
    <row r="17973" spans="1:9" x14ac:dyDescent="0.25">
      <c r="A17973" t="s">
        <v>972</v>
      </c>
      <c r="B17973" t="s">
        <v>248</v>
      </c>
      <c r="C17973" s="76" t="s">
        <v>842</v>
      </c>
      <c r="D17973" t="s">
        <v>980</v>
      </c>
      <c r="E17973" s="82">
        <v>5</v>
      </c>
      <c r="F17973" t="s">
        <v>973</v>
      </c>
      <c r="G17973" s="83">
        <v>43943</v>
      </c>
      <c r="I17973">
        <v>2020</v>
      </c>
    </row>
    <row r="17974" spans="1:9" x14ac:dyDescent="0.25">
      <c r="A17974" t="s">
        <v>972</v>
      </c>
      <c r="B17974" t="s">
        <v>112</v>
      </c>
      <c r="C17974" s="76" t="s">
        <v>842</v>
      </c>
      <c r="D17974" t="s">
        <v>980</v>
      </c>
      <c r="E17974" s="82">
        <v>7.7</v>
      </c>
      <c r="F17974" t="s">
        <v>973</v>
      </c>
      <c r="G17974" s="83">
        <v>43900</v>
      </c>
      <c r="I17974">
        <v>2020</v>
      </c>
    </row>
    <row r="17975" spans="1:9" x14ac:dyDescent="0.25">
      <c r="A17975" t="s">
        <v>972</v>
      </c>
      <c r="B17975" t="s">
        <v>223</v>
      </c>
      <c r="C17975" s="76" t="s">
        <v>842</v>
      </c>
      <c r="D17975" t="s">
        <v>980</v>
      </c>
      <c r="E17975" s="82">
        <v>5</v>
      </c>
      <c r="F17975" t="s">
        <v>973</v>
      </c>
      <c r="G17975" s="83">
        <v>43886</v>
      </c>
      <c r="I17975">
        <v>2020</v>
      </c>
    </row>
    <row r="17976" spans="1:9" x14ac:dyDescent="0.25">
      <c r="A17976" t="s">
        <v>972</v>
      </c>
      <c r="B17976" t="s">
        <v>200</v>
      </c>
      <c r="C17976" s="76" t="s">
        <v>842</v>
      </c>
      <c r="D17976" t="s">
        <v>980</v>
      </c>
      <c r="E17976" s="82">
        <v>3.84</v>
      </c>
      <c r="F17976" t="s">
        <v>973</v>
      </c>
      <c r="G17976" s="83">
        <v>43986</v>
      </c>
      <c r="I17976">
        <v>2020</v>
      </c>
    </row>
    <row r="17977" spans="1:9" x14ac:dyDescent="0.25">
      <c r="A17977" t="s">
        <v>972</v>
      </c>
      <c r="B17977" t="s">
        <v>106</v>
      </c>
      <c r="C17977" s="76" t="s">
        <v>842</v>
      </c>
      <c r="D17977" t="s">
        <v>980</v>
      </c>
      <c r="E17977" s="82">
        <v>5.76</v>
      </c>
      <c r="F17977" t="s">
        <v>973</v>
      </c>
      <c r="G17977" s="83">
        <v>43958</v>
      </c>
      <c r="I17977">
        <v>2020</v>
      </c>
    </row>
    <row r="17978" spans="1:9" x14ac:dyDescent="0.25">
      <c r="A17978" t="s">
        <v>972</v>
      </c>
      <c r="B17978" t="s">
        <v>95</v>
      </c>
      <c r="C17978" s="76" t="s">
        <v>842</v>
      </c>
      <c r="D17978" t="s">
        <v>980</v>
      </c>
      <c r="E17978" s="82">
        <v>13.2</v>
      </c>
      <c r="F17978" t="s">
        <v>973</v>
      </c>
      <c r="G17978" s="83">
        <v>43950</v>
      </c>
      <c r="I17978">
        <v>2020</v>
      </c>
    </row>
    <row r="17979" spans="1:9" x14ac:dyDescent="0.25">
      <c r="A17979" t="s">
        <v>972</v>
      </c>
      <c r="B17979" t="s">
        <v>274</v>
      </c>
      <c r="C17979" s="76" t="s">
        <v>842</v>
      </c>
      <c r="D17979" t="s">
        <v>980</v>
      </c>
      <c r="E17979" s="82">
        <v>500</v>
      </c>
      <c r="F17979" t="s">
        <v>973</v>
      </c>
      <c r="G17979" s="83">
        <v>44456</v>
      </c>
      <c r="I17979">
        <v>2021</v>
      </c>
    </row>
    <row r="17980" spans="1:9" x14ac:dyDescent="0.25">
      <c r="A17980" t="s">
        <v>972</v>
      </c>
      <c r="B17980" t="s">
        <v>117</v>
      </c>
      <c r="C17980" s="76" t="s">
        <v>842</v>
      </c>
      <c r="D17980" t="s">
        <v>980</v>
      </c>
      <c r="E17980" s="82">
        <v>5</v>
      </c>
      <c r="F17980" t="s">
        <v>973</v>
      </c>
      <c r="G17980" s="83">
        <v>43999</v>
      </c>
      <c r="I17980">
        <v>2020</v>
      </c>
    </row>
    <row r="17981" spans="1:9" x14ac:dyDescent="0.25">
      <c r="A17981" t="s">
        <v>972</v>
      </c>
      <c r="B17981" t="s">
        <v>213</v>
      </c>
      <c r="C17981" s="76" t="s">
        <v>842</v>
      </c>
      <c r="D17981" t="s">
        <v>980</v>
      </c>
      <c r="E17981" s="82">
        <v>2.88</v>
      </c>
      <c r="F17981" t="s">
        <v>973</v>
      </c>
      <c r="G17981" s="83">
        <v>43958</v>
      </c>
      <c r="I17981">
        <v>2020</v>
      </c>
    </row>
    <row r="17982" spans="1:9" x14ac:dyDescent="0.25">
      <c r="A17982" t="s">
        <v>972</v>
      </c>
      <c r="B17982" t="s">
        <v>0</v>
      </c>
      <c r="C17982" s="76" t="s">
        <v>842</v>
      </c>
      <c r="D17982" t="s">
        <v>980</v>
      </c>
      <c r="E17982" s="82">
        <v>2.4</v>
      </c>
      <c r="F17982" t="s">
        <v>973</v>
      </c>
      <c r="G17982" s="83">
        <v>43986</v>
      </c>
      <c r="I17982">
        <v>2020</v>
      </c>
    </row>
    <row r="17983" spans="1:9" x14ac:dyDescent="0.25">
      <c r="A17983" t="s">
        <v>972</v>
      </c>
      <c r="B17983" t="s">
        <v>101</v>
      </c>
      <c r="C17983" s="76" t="s">
        <v>842</v>
      </c>
      <c r="D17983" t="s">
        <v>980</v>
      </c>
      <c r="E17983" s="82">
        <v>3.84</v>
      </c>
      <c r="F17983" t="s">
        <v>973</v>
      </c>
      <c r="G17983" s="83">
        <v>43944</v>
      </c>
      <c r="I17983">
        <v>2020</v>
      </c>
    </row>
    <row r="17984" spans="1:9" ht="14.45" customHeight="1" x14ac:dyDescent="0.25">
      <c r="A17984" t="s">
        <v>972</v>
      </c>
      <c r="B17984" t="s">
        <v>151</v>
      </c>
      <c r="C17984" s="76" t="s">
        <v>842</v>
      </c>
      <c r="D17984" t="s">
        <v>980</v>
      </c>
      <c r="E17984" s="82">
        <v>6.72</v>
      </c>
      <c r="F17984" t="s">
        <v>973</v>
      </c>
      <c r="G17984" s="83">
        <v>43903</v>
      </c>
      <c r="I17984">
        <v>2020</v>
      </c>
    </row>
    <row r="17985" spans="1:9" ht="14.45" customHeight="1" x14ac:dyDescent="0.25">
      <c r="A17985" t="s">
        <v>972</v>
      </c>
      <c r="B17985" t="s">
        <v>71</v>
      </c>
      <c r="C17985" s="76" t="s">
        <v>842</v>
      </c>
      <c r="D17985" t="s">
        <v>980</v>
      </c>
      <c r="E17985" s="82">
        <v>6.09</v>
      </c>
      <c r="F17985" t="s">
        <v>973</v>
      </c>
      <c r="G17985" s="83">
        <v>44008</v>
      </c>
      <c r="I17985">
        <v>2020</v>
      </c>
    </row>
    <row r="17986" spans="1:9" ht="14.45" customHeight="1" x14ac:dyDescent="0.25">
      <c r="A17986" t="s">
        <v>972</v>
      </c>
      <c r="B17986" t="s">
        <v>240</v>
      </c>
      <c r="C17986" s="76" t="s">
        <v>842</v>
      </c>
      <c r="D17986" t="s">
        <v>980</v>
      </c>
      <c r="E17986" s="82">
        <v>5.76</v>
      </c>
      <c r="F17986" t="s">
        <v>973</v>
      </c>
      <c r="G17986" s="83">
        <v>43986</v>
      </c>
      <c r="I17986">
        <v>2020</v>
      </c>
    </row>
    <row r="17987" spans="1:9" x14ac:dyDescent="0.25">
      <c r="A17987" t="s">
        <v>972</v>
      </c>
      <c r="B17987" t="s">
        <v>243</v>
      </c>
      <c r="C17987" s="76" t="s">
        <v>842</v>
      </c>
      <c r="D17987" t="s">
        <v>980</v>
      </c>
      <c r="E17987" s="82">
        <v>7.08</v>
      </c>
      <c r="F17987" t="s">
        <v>973</v>
      </c>
      <c r="G17987" s="83">
        <v>43943</v>
      </c>
      <c r="I17987">
        <v>2020</v>
      </c>
    </row>
    <row r="17988" spans="1:9" x14ac:dyDescent="0.25">
      <c r="A17988" t="s">
        <v>972</v>
      </c>
      <c r="B17988" t="s">
        <v>112</v>
      </c>
      <c r="C17988" s="76" t="s">
        <v>842</v>
      </c>
      <c r="D17988" t="s">
        <v>980</v>
      </c>
      <c r="E17988" s="82">
        <v>5.9</v>
      </c>
      <c r="F17988" t="s">
        <v>973</v>
      </c>
      <c r="G17988" s="83">
        <v>43894</v>
      </c>
      <c r="I17988">
        <v>2020</v>
      </c>
    </row>
    <row r="17989" spans="1:9" x14ac:dyDescent="0.25">
      <c r="A17989" t="s">
        <v>972</v>
      </c>
      <c r="B17989" t="s">
        <v>278</v>
      </c>
      <c r="C17989" s="76" t="s">
        <v>842</v>
      </c>
      <c r="D17989" t="s">
        <v>980</v>
      </c>
      <c r="E17989" s="82">
        <v>7.6</v>
      </c>
      <c r="F17989" t="s">
        <v>973</v>
      </c>
      <c r="G17989" s="83">
        <v>43888</v>
      </c>
      <c r="I17989">
        <v>2020</v>
      </c>
    </row>
    <row r="17990" spans="1:9" x14ac:dyDescent="0.25">
      <c r="A17990" t="s">
        <v>972</v>
      </c>
      <c r="B17990" t="s">
        <v>78</v>
      </c>
      <c r="C17990" s="76" t="s">
        <v>842</v>
      </c>
      <c r="D17990" t="s">
        <v>980</v>
      </c>
      <c r="E17990" s="82">
        <v>6.96</v>
      </c>
      <c r="F17990" t="s">
        <v>973</v>
      </c>
      <c r="G17990" s="83">
        <v>43943</v>
      </c>
      <c r="I17990">
        <v>2020</v>
      </c>
    </row>
    <row r="17991" spans="1:9" x14ac:dyDescent="0.25">
      <c r="A17991" t="s">
        <v>972</v>
      </c>
      <c r="B17991" t="s">
        <v>8</v>
      </c>
      <c r="C17991" s="76" t="s">
        <v>842</v>
      </c>
      <c r="D17991" t="s">
        <v>980</v>
      </c>
      <c r="E17991" s="82">
        <v>3.8</v>
      </c>
      <c r="F17991" t="s">
        <v>973</v>
      </c>
      <c r="G17991" s="83">
        <v>44042</v>
      </c>
      <c r="I17991">
        <v>2020</v>
      </c>
    </row>
    <row r="17992" spans="1:9" x14ac:dyDescent="0.25">
      <c r="A17992" t="s">
        <v>972</v>
      </c>
      <c r="B17992" t="s">
        <v>239</v>
      </c>
      <c r="C17992" s="76" t="s">
        <v>842</v>
      </c>
      <c r="D17992" t="s">
        <v>980</v>
      </c>
      <c r="E17992" s="82">
        <v>11.4</v>
      </c>
      <c r="F17992" t="s">
        <v>973</v>
      </c>
      <c r="G17992" s="83">
        <v>43944</v>
      </c>
      <c r="I17992">
        <v>2020</v>
      </c>
    </row>
    <row r="17993" spans="1:9" x14ac:dyDescent="0.25">
      <c r="A17993" t="s">
        <v>972</v>
      </c>
      <c r="B17993" t="s">
        <v>223</v>
      </c>
      <c r="C17993" s="76" t="s">
        <v>842</v>
      </c>
      <c r="D17993" t="s">
        <v>980</v>
      </c>
      <c r="E17993" s="82">
        <v>7.6</v>
      </c>
      <c r="F17993" t="s">
        <v>973</v>
      </c>
      <c r="G17993" s="83">
        <v>44011</v>
      </c>
      <c r="I17993">
        <v>2020</v>
      </c>
    </row>
    <row r="17994" spans="1:9" x14ac:dyDescent="0.25">
      <c r="A17994" t="s">
        <v>972</v>
      </c>
      <c r="B17994" t="s">
        <v>280</v>
      </c>
      <c r="C17994" s="76" t="s">
        <v>842</v>
      </c>
      <c r="D17994" t="s">
        <v>980</v>
      </c>
      <c r="E17994" s="82">
        <v>7.68</v>
      </c>
      <c r="F17994" t="s">
        <v>973</v>
      </c>
      <c r="G17994" s="83">
        <v>43970</v>
      </c>
      <c r="I17994">
        <v>2020</v>
      </c>
    </row>
    <row r="17995" spans="1:9" x14ac:dyDescent="0.25">
      <c r="A17995" t="s">
        <v>972</v>
      </c>
      <c r="B17995" t="s">
        <v>116</v>
      </c>
      <c r="C17995" s="76" t="s">
        <v>842</v>
      </c>
      <c r="D17995" t="s">
        <v>980</v>
      </c>
      <c r="E17995" s="82">
        <v>500</v>
      </c>
      <c r="F17995" t="s">
        <v>973</v>
      </c>
      <c r="G17995" s="83">
        <v>44441</v>
      </c>
      <c r="I17995">
        <v>2021</v>
      </c>
    </row>
    <row r="17996" spans="1:9" x14ac:dyDescent="0.25">
      <c r="A17996" t="s">
        <v>972</v>
      </c>
      <c r="B17996" t="s">
        <v>128</v>
      </c>
      <c r="C17996" s="76" t="s">
        <v>842</v>
      </c>
      <c r="D17996" t="s">
        <v>980</v>
      </c>
      <c r="E17996" s="82">
        <v>5</v>
      </c>
      <c r="F17996" t="s">
        <v>973</v>
      </c>
      <c r="G17996" s="83">
        <v>43943</v>
      </c>
      <c r="I17996">
        <v>2020</v>
      </c>
    </row>
    <row r="17997" spans="1:9" x14ac:dyDescent="0.25">
      <c r="A17997" t="s">
        <v>972</v>
      </c>
      <c r="B17997" t="s">
        <v>97</v>
      </c>
      <c r="C17997" s="76" t="s">
        <v>842</v>
      </c>
      <c r="D17997" t="s">
        <v>980</v>
      </c>
      <c r="E17997" s="82">
        <v>4.4800000000000004</v>
      </c>
      <c r="F17997" t="s">
        <v>973</v>
      </c>
      <c r="G17997" s="83">
        <v>43906</v>
      </c>
      <c r="I17997">
        <v>2020</v>
      </c>
    </row>
    <row r="17998" spans="1:9" x14ac:dyDescent="0.25">
      <c r="A17998" t="s">
        <v>972</v>
      </c>
      <c r="B17998" t="s">
        <v>242</v>
      </c>
      <c r="C17998" s="76" t="s">
        <v>842</v>
      </c>
      <c r="D17998" t="s">
        <v>980</v>
      </c>
      <c r="E17998" s="82">
        <v>12</v>
      </c>
      <c r="F17998" t="s">
        <v>973</v>
      </c>
      <c r="G17998" s="83">
        <v>43951</v>
      </c>
      <c r="I17998">
        <v>2020</v>
      </c>
    </row>
    <row r="17999" spans="1:9" x14ac:dyDescent="0.25">
      <c r="A17999" t="s">
        <v>972</v>
      </c>
      <c r="B17999" t="s">
        <v>232</v>
      </c>
      <c r="C17999" s="76" t="s">
        <v>842</v>
      </c>
      <c r="D17999" t="s">
        <v>980</v>
      </c>
      <c r="E17999" s="82">
        <v>15</v>
      </c>
      <c r="F17999" t="s">
        <v>973</v>
      </c>
      <c r="G17999" s="83">
        <v>43874</v>
      </c>
      <c r="I17999">
        <v>2020</v>
      </c>
    </row>
    <row r="18000" spans="1:9" x14ac:dyDescent="0.25">
      <c r="A18000" t="s">
        <v>972</v>
      </c>
      <c r="B18000" t="s">
        <v>63</v>
      </c>
      <c r="C18000" s="76" t="s">
        <v>842</v>
      </c>
      <c r="D18000" t="s">
        <v>980</v>
      </c>
      <c r="E18000" s="82">
        <v>11.4</v>
      </c>
      <c r="F18000" t="s">
        <v>973</v>
      </c>
      <c r="G18000" s="83">
        <v>43990</v>
      </c>
      <c r="I18000">
        <v>2020</v>
      </c>
    </row>
    <row r="18001" spans="1:9" x14ac:dyDescent="0.25">
      <c r="A18001" t="s">
        <v>972</v>
      </c>
      <c r="B18001" t="s">
        <v>133</v>
      </c>
      <c r="C18001" s="76" t="s">
        <v>842</v>
      </c>
      <c r="D18001" t="s">
        <v>980</v>
      </c>
      <c r="E18001" s="82">
        <v>6</v>
      </c>
      <c r="F18001" t="s">
        <v>973</v>
      </c>
      <c r="G18001" s="83">
        <v>44025</v>
      </c>
      <c r="I18001">
        <v>2020</v>
      </c>
    </row>
    <row r="18002" spans="1:9" x14ac:dyDescent="0.25">
      <c r="A18002" t="s">
        <v>972</v>
      </c>
      <c r="B18002" t="s">
        <v>249</v>
      </c>
      <c r="C18002" s="76" t="s">
        <v>842</v>
      </c>
      <c r="D18002" t="s">
        <v>980</v>
      </c>
      <c r="E18002" s="82">
        <v>6</v>
      </c>
      <c r="F18002" t="s">
        <v>973</v>
      </c>
      <c r="G18002" s="83">
        <v>43893</v>
      </c>
      <c r="I18002">
        <v>2020</v>
      </c>
    </row>
    <row r="18003" spans="1:9" x14ac:dyDescent="0.25">
      <c r="A18003" t="s">
        <v>972</v>
      </c>
      <c r="B18003" t="s">
        <v>253</v>
      </c>
      <c r="C18003" s="76" t="s">
        <v>842</v>
      </c>
      <c r="D18003" t="s">
        <v>980</v>
      </c>
      <c r="E18003" s="82">
        <v>5</v>
      </c>
      <c r="F18003" t="s">
        <v>973</v>
      </c>
      <c r="G18003" s="83">
        <v>43896</v>
      </c>
      <c r="I18003">
        <v>2020</v>
      </c>
    </row>
    <row r="18004" spans="1:9" x14ac:dyDescent="0.25">
      <c r="A18004" t="s">
        <v>972</v>
      </c>
      <c r="B18004" t="s">
        <v>213</v>
      </c>
      <c r="C18004" s="76" t="s">
        <v>842</v>
      </c>
      <c r="D18004" t="s">
        <v>980</v>
      </c>
      <c r="E18004" s="82">
        <v>7.6</v>
      </c>
      <c r="F18004" t="s">
        <v>973</v>
      </c>
      <c r="G18004" s="83">
        <v>43908</v>
      </c>
      <c r="I18004">
        <v>2020</v>
      </c>
    </row>
    <row r="18005" spans="1:9" x14ac:dyDescent="0.25">
      <c r="A18005" t="s">
        <v>972</v>
      </c>
      <c r="B18005" t="s">
        <v>240</v>
      </c>
      <c r="C18005" s="76" t="s">
        <v>842</v>
      </c>
      <c r="D18005" t="s">
        <v>980</v>
      </c>
      <c r="E18005" s="82">
        <v>7.6</v>
      </c>
      <c r="F18005" t="s">
        <v>973</v>
      </c>
      <c r="G18005" s="83">
        <v>44007</v>
      </c>
      <c r="I18005">
        <v>2020</v>
      </c>
    </row>
    <row r="18006" spans="1:9" x14ac:dyDescent="0.25">
      <c r="A18006" t="s">
        <v>972</v>
      </c>
      <c r="B18006" t="s">
        <v>243</v>
      </c>
      <c r="C18006" s="76" t="s">
        <v>842</v>
      </c>
      <c r="D18006" t="s">
        <v>980</v>
      </c>
      <c r="E18006" s="82">
        <v>6</v>
      </c>
      <c r="F18006" t="s">
        <v>973</v>
      </c>
      <c r="G18006" s="83">
        <v>43903</v>
      </c>
      <c r="I18006">
        <v>2020</v>
      </c>
    </row>
    <row r="18007" spans="1:9" x14ac:dyDescent="0.25">
      <c r="A18007" t="s">
        <v>972</v>
      </c>
      <c r="B18007" t="s">
        <v>171</v>
      </c>
      <c r="C18007" s="76" t="s">
        <v>842</v>
      </c>
      <c r="D18007" t="s">
        <v>980</v>
      </c>
      <c r="E18007" s="82">
        <v>11.4</v>
      </c>
      <c r="F18007" t="s">
        <v>973</v>
      </c>
      <c r="G18007" s="83">
        <v>44000</v>
      </c>
      <c r="I18007">
        <v>2020</v>
      </c>
    </row>
    <row r="18008" spans="1:9" x14ac:dyDescent="0.25">
      <c r="A18008" t="s">
        <v>972</v>
      </c>
      <c r="B18008" t="s">
        <v>215</v>
      </c>
      <c r="C18008" s="76" t="s">
        <v>842</v>
      </c>
      <c r="D18008" t="s">
        <v>980</v>
      </c>
      <c r="E18008" s="82">
        <v>13.57</v>
      </c>
      <c r="F18008" t="s">
        <v>973</v>
      </c>
      <c r="G18008" s="83">
        <v>44104</v>
      </c>
      <c r="I18008">
        <v>2020</v>
      </c>
    </row>
    <row r="18009" spans="1:9" x14ac:dyDescent="0.25">
      <c r="A18009" t="s">
        <v>972</v>
      </c>
      <c r="B18009" t="s">
        <v>97</v>
      </c>
      <c r="C18009" s="76" t="s">
        <v>842</v>
      </c>
      <c r="D18009" t="s">
        <v>980</v>
      </c>
      <c r="E18009" s="82">
        <v>6.4</v>
      </c>
      <c r="F18009" t="s">
        <v>973</v>
      </c>
      <c r="G18009" s="83">
        <v>43900</v>
      </c>
      <c r="I18009">
        <v>2020</v>
      </c>
    </row>
    <row r="18010" spans="1:9" x14ac:dyDescent="0.25">
      <c r="A18010" t="s">
        <v>972</v>
      </c>
      <c r="B18010" t="s">
        <v>177</v>
      </c>
      <c r="C18010" s="76" t="s">
        <v>842</v>
      </c>
      <c r="D18010" t="s">
        <v>980</v>
      </c>
      <c r="E18010" s="82">
        <v>7.6</v>
      </c>
      <c r="F18010" t="s">
        <v>973</v>
      </c>
      <c r="G18010" s="83">
        <v>43943</v>
      </c>
      <c r="I18010">
        <v>2020</v>
      </c>
    </row>
    <row r="18011" spans="1:9" x14ac:dyDescent="0.25">
      <c r="A18011" t="s">
        <v>972</v>
      </c>
      <c r="B18011" t="s">
        <v>203</v>
      </c>
      <c r="C18011" s="76" t="s">
        <v>842</v>
      </c>
      <c r="D18011" t="s">
        <v>980</v>
      </c>
      <c r="E18011" s="82">
        <v>16</v>
      </c>
      <c r="F18011" t="s">
        <v>973</v>
      </c>
      <c r="G18011" s="83">
        <v>44088</v>
      </c>
      <c r="I18011">
        <v>2020</v>
      </c>
    </row>
    <row r="18012" spans="1:9" x14ac:dyDescent="0.25">
      <c r="A18012" t="s">
        <v>972</v>
      </c>
      <c r="B18012" t="s">
        <v>78</v>
      </c>
      <c r="C18012" s="76" t="s">
        <v>842</v>
      </c>
      <c r="D18012" t="s">
        <v>980</v>
      </c>
      <c r="E18012" s="82">
        <v>13.6</v>
      </c>
      <c r="F18012" t="s">
        <v>973</v>
      </c>
      <c r="G18012" s="83">
        <v>44007</v>
      </c>
      <c r="I18012">
        <v>2020</v>
      </c>
    </row>
    <row r="18013" spans="1:9" x14ac:dyDescent="0.25">
      <c r="A18013" t="s">
        <v>972</v>
      </c>
      <c r="B18013" t="s">
        <v>176</v>
      </c>
      <c r="C18013" s="76" t="s">
        <v>842</v>
      </c>
      <c r="D18013" t="s">
        <v>980</v>
      </c>
      <c r="E18013" s="82">
        <v>20.28</v>
      </c>
      <c r="F18013" t="s">
        <v>973</v>
      </c>
      <c r="G18013" s="83">
        <v>39084</v>
      </c>
      <c r="I18013">
        <v>2007</v>
      </c>
    </row>
    <row r="18014" spans="1:9" x14ac:dyDescent="0.25">
      <c r="A18014" t="s">
        <v>972</v>
      </c>
      <c r="B18014" t="s">
        <v>176</v>
      </c>
      <c r="C18014" s="76" t="s">
        <v>842</v>
      </c>
      <c r="D18014" t="s">
        <v>980</v>
      </c>
      <c r="E18014" s="82">
        <v>10</v>
      </c>
      <c r="F18014" t="s">
        <v>973</v>
      </c>
      <c r="G18014" s="83">
        <v>41791</v>
      </c>
      <c r="I18014">
        <v>2014</v>
      </c>
    </row>
    <row r="18015" spans="1:9" x14ac:dyDescent="0.25">
      <c r="A18015" t="s">
        <v>972</v>
      </c>
      <c r="B18015" t="s">
        <v>104</v>
      </c>
      <c r="C18015" s="76" t="s">
        <v>842</v>
      </c>
      <c r="D18015" t="s">
        <v>980</v>
      </c>
      <c r="E18015" s="82">
        <v>5</v>
      </c>
      <c r="F18015" t="s">
        <v>973</v>
      </c>
      <c r="G18015" s="83">
        <v>43998</v>
      </c>
      <c r="I18015">
        <v>2020</v>
      </c>
    </row>
    <row r="18016" spans="1:9" x14ac:dyDescent="0.25">
      <c r="A18016" t="s">
        <v>972</v>
      </c>
      <c r="B18016" t="s">
        <v>91</v>
      </c>
      <c r="C18016" s="76" t="s">
        <v>842</v>
      </c>
      <c r="D18016" t="s">
        <v>980</v>
      </c>
      <c r="E18016" s="82">
        <v>3.84</v>
      </c>
      <c r="F18016" t="s">
        <v>973</v>
      </c>
      <c r="G18016" s="83">
        <v>43992</v>
      </c>
      <c r="I18016">
        <v>2020</v>
      </c>
    </row>
    <row r="18017" spans="1:9" x14ac:dyDescent="0.25">
      <c r="A18017" t="s">
        <v>972</v>
      </c>
      <c r="B18017" t="s">
        <v>253</v>
      </c>
      <c r="C18017" s="76" t="s">
        <v>842</v>
      </c>
      <c r="D18017" t="s">
        <v>980</v>
      </c>
      <c r="E18017" s="82">
        <v>13.92</v>
      </c>
      <c r="F18017" t="s">
        <v>973</v>
      </c>
      <c r="G18017" s="83">
        <v>43944</v>
      </c>
      <c r="I18017">
        <v>2020</v>
      </c>
    </row>
    <row r="18018" spans="1:9" x14ac:dyDescent="0.25">
      <c r="A18018" t="s">
        <v>972</v>
      </c>
      <c r="B18018" t="s">
        <v>95</v>
      </c>
      <c r="C18018" s="76" t="s">
        <v>842</v>
      </c>
      <c r="D18018" t="s">
        <v>980</v>
      </c>
      <c r="E18018" s="82">
        <v>3.36</v>
      </c>
      <c r="F18018" t="s">
        <v>973</v>
      </c>
      <c r="G18018" s="83">
        <v>44012</v>
      </c>
      <c r="I18018">
        <v>2020</v>
      </c>
    </row>
    <row r="18019" spans="1:9" x14ac:dyDescent="0.25">
      <c r="A18019" t="s">
        <v>972</v>
      </c>
      <c r="B18019" t="s">
        <v>179</v>
      </c>
      <c r="C18019" s="76" t="s">
        <v>842</v>
      </c>
      <c r="D18019" t="s">
        <v>980</v>
      </c>
      <c r="E18019" s="82">
        <v>11.31</v>
      </c>
      <c r="F18019" t="s">
        <v>973</v>
      </c>
      <c r="G18019" s="83">
        <v>44148</v>
      </c>
      <c r="I18019">
        <v>2020</v>
      </c>
    </row>
    <row r="18020" spans="1:9" x14ac:dyDescent="0.25">
      <c r="A18020" t="s">
        <v>972</v>
      </c>
      <c r="B18020" t="s">
        <v>245</v>
      </c>
      <c r="C18020" s="76" t="s">
        <v>842</v>
      </c>
      <c r="D18020" t="s">
        <v>980</v>
      </c>
      <c r="E18020" s="82">
        <v>7.6</v>
      </c>
      <c r="F18020" t="s">
        <v>973</v>
      </c>
      <c r="G18020" s="83">
        <v>44064</v>
      </c>
      <c r="I18020">
        <v>2020</v>
      </c>
    </row>
    <row r="18021" spans="1:9" x14ac:dyDescent="0.25">
      <c r="A18021" t="s">
        <v>972</v>
      </c>
      <c r="B18021" t="s">
        <v>245</v>
      </c>
      <c r="C18021" s="76" t="s">
        <v>842</v>
      </c>
      <c r="D18021" t="s">
        <v>980</v>
      </c>
      <c r="E18021" s="82">
        <v>7.6</v>
      </c>
      <c r="F18021" t="s">
        <v>973</v>
      </c>
      <c r="G18021" s="83">
        <v>44027</v>
      </c>
      <c r="I18021">
        <v>2020</v>
      </c>
    </row>
    <row r="18022" spans="1:9" x14ac:dyDescent="0.25">
      <c r="A18022" t="s">
        <v>972</v>
      </c>
      <c r="B18022" t="s">
        <v>232</v>
      </c>
      <c r="C18022" s="76" t="s">
        <v>842</v>
      </c>
      <c r="D18022" t="s">
        <v>980</v>
      </c>
      <c r="E18022" s="82">
        <v>15</v>
      </c>
      <c r="F18022" t="s">
        <v>973</v>
      </c>
      <c r="G18022" s="83">
        <v>43910</v>
      </c>
      <c r="I18022">
        <v>2020</v>
      </c>
    </row>
    <row r="18023" spans="1:9" x14ac:dyDescent="0.25">
      <c r="A18023" t="s">
        <v>972</v>
      </c>
      <c r="B18023" t="s">
        <v>91</v>
      </c>
      <c r="C18023" s="76" t="s">
        <v>842</v>
      </c>
      <c r="D18023" t="s">
        <v>980</v>
      </c>
      <c r="E18023" s="82">
        <v>8.9600000000000009</v>
      </c>
      <c r="F18023" t="s">
        <v>973</v>
      </c>
      <c r="G18023" s="83">
        <v>44005</v>
      </c>
      <c r="I18023">
        <v>2020</v>
      </c>
    </row>
    <row r="18024" spans="1:9" x14ac:dyDescent="0.25">
      <c r="A18024" t="s">
        <v>972</v>
      </c>
      <c r="B18024" t="s">
        <v>117</v>
      </c>
      <c r="C18024" s="76" t="s">
        <v>946</v>
      </c>
      <c r="D18024" t="s">
        <v>980</v>
      </c>
      <c r="E18024" s="82">
        <v>325</v>
      </c>
      <c r="F18024" t="s">
        <v>973</v>
      </c>
      <c r="G18024" s="83">
        <v>43941</v>
      </c>
      <c r="I18024">
        <v>2020</v>
      </c>
    </row>
    <row r="18025" spans="1:9" x14ac:dyDescent="0.25">
      <c r="A18025" t="s">
        <v>972</v>
      </c>
      <c r="B18025" t="s">
        <v>153</v>
      </c>
      <c r="C18025" s="76" t="s">
        <v>842</v>
      </c>
      <c r="D18025" t="s">
        <v>980</v>
      </c>
      <c r="E18025" s="82">
        <v>15.2</v>
      </c>
      <c r="F18025" t="s">
        <v>973</v>
      </c>
      <c r="G18025" s="83">
        <v>43943</v>
      </c>
      <c r="I18025">
        <v>2020</v>
      </c>
    </row>
    <row r="18026" spans="1:9" x14ac:dyDescent="0.25">
      <c r="A18026" t="s">
        <v>972</v>
      </c>
      <c r="B18026" t="s">
        <v>100</v>
      </c>
      <c r="C18026" s="76" t="s">
        <v>842</v>
      </c>
      <c r="D18026" t="s">
        <v>980</v>
      </c>
      <c r="E18026" s="82">
        <v>6</v>
      </c>
      <c r="F18026" t="s">
        <v>973</v>
      </c>
      <c r="G18026" s="83">
        <v>44000</v>
      </c>
      <c r="I18026">
        <v>2020</v>
      </c>
    </row>
    <row r="18027" spans="1:9" x14ac:dyDescent="0.25">
      <c r="A18027" t="s">
        <v>972</v>
      </c>
      <c r="B18027" t="s">
        <v>227</v>
      </c>
      <c r="C18027" s="76" t="s">
        <v>842</v>
      </c>
      <c r="D18027" t="s">
        <v>980</v>
      </c>
      <c r="E18027" s="82">
        <v>6</v>
      </c>
      <c r="F18027" t="s">
        <v>973</v>
      </c>
      <c r="G18027" s="83">
        <v>43990</v>
      </c>
      <c r="I18027">
        <v>2020</v>
      </c>
    </row>
    <row r="18028" spans="1:9" x14ac:dyDescent="0.25">
      <c r="A18028" t="s">
        <v>972</v>
      </c>
      <c r="B18028" t="s">
        <v>118</v>
      </c>
      <c r="C18028" s="76" t="s">
        <v>842</v>
      </c>
      <c r="D18028" t="s">
        <v>980</v>
      </c>
      <c r="E18028" s="82">
        <v>10</v>
      </c>
      <c r="F18028" t="s">
        <v>973</v>
      </c>
      <c r="G18028" s="83">
        <v>44013</v>
      </c>
      <c r="I18028">
        <v>2020</v>
      </c>
    </row>
    <row r="18029" spans="1:9" x14ac:dyDescent="0.25">
      <c r="A18029" t="s">
        <v>972</v>
      </c>
      <c r="B18029" t="s">
        <v>151</v>
      </c>
      <c r="C18029" s="76" t="s">
        <v>842</v>
      </c>
      <c r="D18029" t="s">
        <v>980</v>
      </c>
      <c r="E18029" s="82">
        <v>2.64</v>
      </c>
      <c r="F18029" t="s">
        <v>973</v>
      </c>
      <c r="G18029" s="83">
        <v>44028</v>
      </c>
      <c r="I18029">
        <v>2020</v>
      </c>
    </row>
    <row r="18030" spans="1:9" x14ac:dyDescent="0.25">
      <c r="A18030" t="s">
        <v>972</v>
      </c>
      <c r="B18030" t="s">
        <v>103</v>
      </c>
      <c r="C18030" s="76" t="s">
        <v>842</v>
      </c>
      <c r="D18030" t="s">
        <v>980</v>
      </c>
      <c r="E18030" s="82">
        <v>34.200000000000003</v>
      </c>
      <c r="F18030" t="s">
        <v>973</v>
      </c>
      <c r="G18030" s="83">
        <v>44049</v>
      </c>
      <c r="I18030">
        <v>2020</v>
      </c>
    </row>
    <row r="18031" spans="1:9" x14ac:dyDescent="0.25">
      <c r="A18031" t="s">
        <v>972</v>
      </c>
      <c r="B18031" t="s">
        <v>112</v>
      </c>
      <c r="C18031" s="76" t="s">
        <v>842</v>
      </c>
      <c r="D18031" t="s">
        <v>980</v>
      </c>
      <c r="E18031" s="82">
        <v>7.6</v>
      </c>
      <c r="F18031" t="s">
        <v>973</v>
      </c>
      <c r="G18031" s="83">
        <v>43999</v>
      </c>
      <c r="I18031">
        <v>2020</v>
      </c>
    </row>
    <row r="18032" spans="1:9" x14ac:dyDescent="0.25">
      <c r="A18032" t="s">
        <v>972</v>
      </c>
      <c r="B18032" t="s">
        <v>180</v>
      </c>
      <c r="C18032" s="76" t="s">
        <v>842</v>
      </c>
      <c r="D18032" t="s">
        <v>980</v>
      </c>
      <c r="E18032" s="82">
        <v>7.6</v>
      </c>
      <c r="F18032" t="s">
        <v>973</v>
      </c>
      <c r="G18032" s="83">
        <v>43962</v>
      </c>
      <c r="I18032">
        <v>2020</v>
      </c>
    </row>
    <row r="18033" spans="1:9" x14ac:dyDescent="0.25">
      <c r="A18033" t="s">
        <v>972</v>
      </c>
      <c r="B18033" t="s">
        <v>95</v>
      </c>
      <c r="C18033" s="76" t="s">
        <v>842</v>
      </c>
      <c r="D18033" t="s">
        <v>980</v>
      </c>
      <c r="E18033" s="82">
        <v>3.8</v>
      </c>
      <c r="F18033" t="s">
        <v>973</v>
      </c>
      <c r="G18033" s="83">
        <v>43956</v>
      </c>
      <c r="I18033">
        <v>2020</v>
      </c>
    </row>
    <row r="18034" spans="1:9" x14ac:dyDescent="0.25">
      <c r="A18034" t="s">
        <v>972</v>
      </c>
      <c r="B18034" t="s">
        <v>199</v>
      </c>
      <c r="C18034" s="76" t="s">
        <v>842</v>
      </c>
      <c r="D18034" t="s">
        <v>980</v>
      </c>
      <c r="E18034" s="82">
        <v>6.72</v>
      </c>
      <c r="F18034" t="s">
        <v>973</v>
      </c>
      <c r="G18034" s="83">
        <v>44012</v>
      </c>
      <c r="I18034">
        <v>2020</v>
      </c>
    </row>
    <row r="18035" spans="1:9" x14ac:dyDescent="0.25">
      <c r="A18035" t="s">
        <v>972</v>
      </c>
      <c r="B18035" t="s">
        <v>279</v>
      </c>
      <c r="C18035" s="76" t="s">
        <v>842</v>
      </c>
      <c r="D18035" t="s">
        <v>980</v>
      </c>
      <c r="E18035" s="82">
        <v>11.4</v>
      </c>
      <c r="F18035" t="s">
        <v>973</v>
      </c>
      <c r="G18035" s="83">
        <v>44067</v>
      </c>
      <c r="I18035">
        <v>2020</v>
      </c>
    </row>
    <row r="18036" spans="1:9" x14ac:dyDescent="0.25">
      <c r="A18036" t="s">
        <v>972</v>
      </c>
      <c r="B18036" t="s">
        <v>249</v>
      </c>
      <c r="C18036" s="76" t="s">
        <v>842</v>
      </c>
      <c r="D18036" t="s">
        <v>980</v>
      </c>
      <c r="E18036" s="82">
        <v>5</v>
      </c>
      <c r="F18036" t="s">
        <v>973</v>
      </c>
      <c r="G18036" s="83">
        <v>43944</v>
      </c>
      <c r="I18036">
        <v>2020</v>
      </c>
    </row>
    <row r="18037" spans="1:9" x14ac:dyDescent="0.25">
      <c r="A18037" t="s">
        <v>972</v>
      </c>
      <c r="B18037" t="s">
        <v>272</v>
      </c>
      <c r="C18037" s="76" t="s">
        <v>842</v>
      </c>
      <c r="D18037" t="s">
        <v>980</v>
      </c>
      <c r="E18037" s="82">
        <v>7.6</v>
      </c>
      <c r="F18037" t="s">
        <v>973</v>
      </c>
      <c r="G18037" s="83">
        <v>44064</v>
      </c>
      <c r="I18037">
        <v>2020</v>
      </c>
    </row>
    <row r="18038" spans="1:9" x14ac:dyDescent="0.25">
      <c r="A18038" t="s">
        <v>972</v>
      </c>
      <c r="B18038" t="s">
        <v>144</v>
      </c>
      <c r="C18038" s="76" t="s">
        <v>842</v>
      </c>
      <c r="D18038" t="s">
        <v>980</v>
      </c>
      <c r="E18038" s="82">
        <v>7.6</v>
      </c>
      <c r="F18038" t="s">
        <v>973</v>
      </c>
      <c r="G18038" s="83">
        <v>44152</v>
      </c>
      <c r="I18038">
        <v>2020</v>
      </c>
    </row>
    <row r="18039" spans="1:9" x14ac:dyDescent="0.25">
      <c r="A18039" t="s">
        <v>972</v>
      </c>
      <c r="B18039" t="s">
        <v>106</v>
      </c>
      <c r="C18039" s="76" t="s">
        <v>842</v>
      </c>
      <c r="D18039" t="s">
        <v>980</v>
      </c>
      <c r="E18039" s="82">
        <v>5</v>
      </c>
      <c r="F18039" t="s">
        <v>973</v>
      </c>
      <c r="G18039" s="83">
        <v>43966</v>
      </c>
      <c r="I18039">
        <v>2020</v>
      </c>
    </row>
    <row r="18040" spans="1:9" x14ac:dyDescent="0.25">
      <c r="A18040" t="s">
        <v>972</v>
      </c>
      <c r="B18040" t="s">
        <v>186</v>
      </c>
      <c r="C18040" s="76" t="s">
        <v>842</v>
      </c>
      <c r="D18040" t="s">
        <v>980</v>
      </c>
      <c r="E18040" s="82">
        <v>14.5</v>
      </c>
      <c r="F18040" t="s">
        <v>973</v>
      </c>
      <c r="G18040" s="83">
        <v>44067</v>
      </c>
      <c r="I18040">
        <v>2020</v>
      </c>
    </row>
    <row r="18041" spans="1:9" x14ac:dyDescent="0.25">
      <c r="A18041" t="s">
        <v>972</v>
      </c>
      <c r="B18041" t="s">
        <v>152</v>
      </c>
      <c r="C18041" s="76" t="s">
        <v>842</v>
      </c>
      <c r="D18041" t="s">
        <v>980</v>
      </c>
      <c r="E18041" s="82">
        <v>7.2</v>
      </c>
      <c r="F18041" t="s">
        <v>973</v>
      </c>
      <c r="G18041" s="83">
        <v>43969</v>
      </c>
      <c r="I18041">
        <v>2020</v>
      </c>
    </row>
    <row r="18042" spans="1:9" x14ac:dyDescent="0.25">
      <c r="A18042" t="s">
        <v>972</v>
      </c>
      <c r="B18042" t="s">
        <v>169</v>
      </c>
      <c r="C18042" s="76" t="s">
        <v>842</v>
      </c>
      <c r="D18042" t="s">
        <v>980</v>
      </c>
      <c r="E18042" s="82">
        <v>3.8</v>
      </c>
      <c r="F18042" t="s">
        <v>973</v>
      </c>
      <c r="G18042" s="83">
        <v>43881</v>
      </c>
      <c r="I18042">
        <v>2020</v>
      </c>
    </row>
    <row r="18043" spans="1:9" x14ac:dyDescent="0.25">
      <c r="A18043" t="s">
        <v>972</v>
      </c>
      <c r="B18043" t="s">
        <v>187</v>
      </c>
      <c r="C18043" s="76" t="s">
        <v>842</v>
      </c>
      <c r="D18043" t="s">
        <v>980</v>
      </c>
      <c r="E18043" s="82">
        <v>5</v>
      </c>
      <c r="F18043" t="s">
        <v>973</v>
      </c>
      <c r="G18043" s="83">
        <v>44096</v>
      </c>
      <c r="I18043">
        <v>2020</v>
      </c>
    </row>
    <row r="18044" spans="1:9" x14ac:dyDescent="0.25">
      <c r="A18044" t="s">
        <v>972</v>
      </c>
      <c r="B18044" t="s">
        <v>151</v>
      </c>
      <c r="C18044" s="76" t="s">
        <v>842</v>
      </c>
      <c r="D18044" t="s">
        <v>980</v>
      </c>
      <c r="E18044" s="82">
        <v>4.32</v>
      </c>
      <c r="F18044" t="s">
        <v>973</v>
      </c>
      <c r="G18044" s="83">
        <v>44022</v>
      </c>
      <c r="I18044">
        <v>2020</v>
      </c>
    </row>
    <row r="18045" spans="1:9" x14ac:dyDescent="0.25">
      <c r="A18045" t="s">
        <v>972</v>
      </c>
      <c r="B18045" t="s">
        <v>1010</v>
      </c>
      <c r="C18045" s="76" t="s">
        <v>842</v>
      </c>
      <c r="D18045" t="s">
        <v>980</v>
      </c>
      <c r="E18045" s="82">
        <v>7.6</v>
      </c>
      <c r="F18045" t="s">
        <v>973</v>
      </c>
      <c r="G18045" s="83">
        <v>43963</v>
      </c>
      <c r="I18045">
        <v>2020</v>
      </c>
    </row>
    <row r="18046" spans="1:9" x14ac:dyDescent="0.25">
      <c r="A18046" t="s">
        <v>972</v>
      </c>
      <c r="B18046" t="s">
        <v>11</v>
      </c>
      <c r="C18046" s="76" t="s">
        <v>842</v>
      </c>
      <c r="D18046" t="s">
        <v>980</v>
      </c>
      <c r="E18046" s="82">
        <v>18.59</v>
      </c>
      <c r="F18046" t="s">
        <v>973</v>
      </c>
      <c r="G18046" s="83">
        <v>44042</v>
      </c>
      <c r="I18046">
        <v>2020</v>
      </c>
    </row>
    <row r="18047" spans="1:9" x14ac:dyDescent="0.25">
      <c r="A18047" t="s">
        <v>972</v>
      </c>
      <c r="B18047" t="s">
        <v>136</v>
      </c>
      <c r="C18047" s="76" t="s">
        <v>842</v>
      </c>
      <c r="D18047" t="s">
        <v>980</v>
      </c>
      <c r="E18047" s="82">
        <v>7.6</v>
      </c>
      <c r="F18047" t="s">
        <v>973</v>
      </c>
      <c r="G18047" s="83">
        <v>43943</v>
      </c>
      <c r="I18047">
        <v>2020</v>
      </c>
    </row>
    <row r="18048" spans="1:9" x14ac:dyDescent="0.25">
      <c r="A18048" t="s">
        <v>972</v>
      </c>
      <c r="B18048" t="s">
        <v>278</v>
      </c>
      <c r="C18048" s="76" t="s">
        <v>842</v>
      </c>
      <c r="D18048" t="s">
        <v>980</v>
      </c>
      <c r="E18048" s="82">
        <v>4.32</v>
      </c>
      <c r="F18048" t="s">
        <v>973</v>
      </c>
      <c r="G18048" s="83">
        <v>43963</v>
      </c>
      <c r="I18048">
        <v>2020</v>
      </c>
    </row>
    <row r="18049" spans="1:9" x14ac:dyDescent="0.25">
      <c r="A18049" t="s">
        <v>972</v>
      </c>
      <c r="B18049" t="s">
        <v>278</v>
      </c>
      <c r="C18049" s="76" t="s">
        <v>842</v>
      </c>
      <c r="D18049" t="s">
        <v>980</v>
      </c>
      <c r="E18049" s="82">
        <v>2.3199999999999998</v>
      </c>
      <c r="F18049" t="s">
        <v>973</v>
      </c>
      <c r="G18049" s="83">
        <v>43969</v>
      </c>
      <c r="I18049">
        <v>2020</v>
      </c>
    </row>
    <row r="18050" spans="1:9" x14ac:dyDescent="0.25">
      <c r="A18050" t="s">
        <v>972</v>
      </c>
      <c r="B18050" t="s">
        <v>246</v>
      </c>
      <c r="C18050" s="76" t="s">
        <v>842</v>
      </c>
      <c r="D18050" t="s">
        <v>980</v>
      </c>
      <c r="E18050" s="82">
        <v>10</v>
      </c>
      <c r="F18050" t="s">
        <v>973</v>
      </c>
      <c r="G18050" s="83">
        <v>43943</v>
      </c>
      <c r="I18050">
        <v>2020</v>
      </c>
    </row>
    <row r="18051" spans="1:9" x14ac:dyDescent="0.25">
      <c r="A18051" t="s">
        <v>972</v>
      </c>
      <c r="B18051" t="s">
        <v>89</v>
      </c>
      <c r="C18051" s="76" t="s">
        <v>842</v>
      </c>
      <c r="D18051" t="s">
        <v>980</v>
      </c>
      <c r="E18051" s="82">
        <v>8.1999999999999993</v>
      </c>
      <c r="F18051" t="s">
        <v>973</v>
      </c>
      <c r="G18051" s="83">
        <v>43964</v>
      </c>
      <c r="I18051">
        <v>2020</v>
      </c>
    </row>
    <row r="18052" spans="1:9" x14ac:dyDescent="0.25">
      <c r="A18052" t="s">
        <v>972</v>
      </c>
      <c r="B18052" t="s">
        <v>77</v>
      </c>
      <c r="C18052" s="76" t="s">
        <v>842</v>
      </c>
      <c r="D18052" t="s">
        <v>980</v>
      </c>
      <c r="E18052" s="82">
        <v>3</v>
      </c>
      <c r="F18052" t="s">
        <v>973</v>
      </c>
      <c r="G18052" s="83">
        <v>43985</v>
      </c>
      <c r="I18052">
        <v>2020</v>
      </c>
    </row>
    <row r="18053" spans="1:9" x14ac:dyDescent="0.25">
      <c r="A18053" t="s">
        <v>972</v>
      </c>
      <c r="B18053" t="s">
        <v>109</v>
      </c>
      <c r="C18053" s="76" t="s">
        <v>842</v>
      </c>
      <c r="D18053" t="s">
        <v>980</v>
      </c>
      <c r="E18053" s="82">
        <v>3.12</v>
      </c>
      <c r="F18053" t="s">
        <v>973</v>
      </c>
      <c r="G18053" s="83">
        <v>43986</v>
      </c>
      <c r="I18053">
        <v>2020</v>
      </c>
    </row>
    <row r="18054" spans="1:9" x14ac:dyDescent="0.25">
      <c r="A18054" t="s">
        <v>972</v>
      </c>
      <c r="B18054" t="s">
        <v>142</v>
      </c>
      <c r="C18054" s="76" t="s">
        <v>842</v>
      </c>
      <c r="D18054" t="s">
        <v>980</v>
      </c>
      <c r="E18054" s="82">
        <v>5</v>
      </c>
      <c r="F18054" t="s">
        <v>973</v>
      </c>
      <c r="G18054" s="83">
        <v>43980</v>
      </c>
      <c r="I18054">
        <v>2020</v>
      </c>
    </row>
    <row r="18055" spans="1:9" x14ac:dyDescent="0.25">
      <c r="A18055" t="s">
        <v>972</v>
      </c>
      <c r="B18055" t="s">
        <v>177</v>
      </c>
      <c r="C18055" s="76" t="s">
        <v>842</v>
      </c>
      <c r="D18055" t="s">
        <v>980</v>
      </c>
      <c r="E18055" s="82">
        <v>10</v>
      </c>
      <c r="F18055" t="s">
        <v>973</v>
      </c>
      <c r="G18055" s="83">
        <v>44057</v>
      </c>
      <c r="I18055">
        <v>2020</v>
      </c>
    </row>
    <row r="18056" spans="1:9" x14ac:dyDescent="0.25">
      <c r="A18056" t="s">
        <v>972</v>
      </c>
      <c r="B18056" t="s">
        <v>140</v>
      </c>
      <c r="C18056" s="76" t="s">
        <v>842</v>
      </c>
      <c r="D18056" t="s">
        <v>980</v>
      </c>
      <c r="E18056" s="82">
        <v>3.19</v>
      </c>
      <c r="F18056" t="s">
        <v>973</v>
      </c>
      <c r="G18056" s="83">
        <v>43973</v>
      </c>
      <c r="I18056">
        <v>2020</v>
      </c>
    </row>
    <row r="18057" spans="1:9" x14ac:dyDescent="0.25">
      <c r="A18057" t="s">
        <v>972</v>
      </c>
      <c r="B18057" t="s">
        <v>241</v>
      </c>
      <c r="C18057" s="76" t="s">
        <v>842</v>
      </c>
      <c r="D18057" t="s">
        <v>980</v>
      </c>
      <c r="E18057" s="82">
        <v>6</v>
      </c>
      <c r="F18057" t="s">
        <v>973</v>
      </c>
      <c r="G18057" s="83">
        <v>43943</v>
      </c>
      <c r="I18057">
        <v>2020</v>
      </c>
    </row>
    <row r="18058" spans="1:9" x14ac:dyDescent="0.25">
      <c r="A18058" t="s">
        <v>972</v>
      </c>
      <c r="B18058" t="s">
        <v>246</v>
      </c>
      <c r="C18058" s="76" t="s">
        <v>842</v>
      </c>
      <c r="D18058" t="s">
        <v>980</v>
      </c>
      <c r="E18058" s="82">
        <v>3.8</v>
      </c>
      <c r="F18058" t="s">
        <v>973</v>
      </c>
      <c r="G18058" s="83">
        <v>43943</v>
      </c>
      <c r="I18058">
        <v>2020</v>
      </c>
    </row>
    <row r="18059" spans="1:9" x14ac:dyDescent="0.25">
      <c r="A18059" t="s">
        <v>972</v>
      </c>
      <c r="B18059" t="s">
        <v>72</v>
      </c>
      <c r="C18059" s="76" t="s">
        <v>842</v>
      </c>
      <c r="D18059" t="s">
        <v>980</v>
      </c>
      <c r="E18059" s="82">
        <v>3.8</v>
      </c>
      <c r="F18059" t="s">
        <v>973</v>
      </c>
      <c r="G18059" s="83">
        <v>43956</v>
      </c>
      <c r="I18059">
        <v>2020</v>
      </c>
    </row>
    <row r="18060" spans="1:9" x14ac:dyDescent="0.25">
      <c r="A18060" t="s">
        <v>972</v>
      </c>
      <c r="B18060" t="s">
        <v>66</v>
      </c>
      <c r="C18060" s="76" t="s">
        <v>842</v>
      </c>
      <c r="D18060" t="s">
        <v>980</v>
      </c>
      <c r="E18060" s="82">
        <v>5</v>
      </c>
      <c r="F18060" t="s">
        <v>973</v>
      </c>
      <c r="G18060" s="83">
        <v>43943</v>
      </c>
      <c r="I18060">
        <v>2020</v>
      </c>
    </row>
    <row r="18061" spans="1:9" x14ac:dyDescent="0.25">
      <c r="A18061" t="s">
        <v>972</v>
      </c>
      <c r="B18061" t="s">
        <v>240</v>
      </c>
      <c r="C18061" s="76" t="s">
        <v>842</v>
      </c>
      <c r="D18061" t="s">
        <v>980</v>
      </c>
      <c r="E18061" s="82">
        <v>5.76</v>
      </c>
      <c r="F18061" t="s">
        <v>973</v>
      </c>
      <c r="G18061" s="83">
        <v>43970</v>
      </c>
      <c r="I18061">
        <v>2020</v>
      </c>
    </row>
    <row r="18062" spans="1:9" x14ac:dyDescent="0.25">
      <c r="A18062" t="s">
        <v>972</v>
      </c>
      <c r="B18062" t="s">
        <v>172</v>
      </c>
      <c r="C18062" s="76" t="s">
        <v>842</v>
      </c>
      <c r="D18062" t="s">
        <v>980</v>
      </c>
      <c r="E18062" s="82">
        <v>9.36</v>
      </c>
      <c r="F18062" t="s">
        <v>973</v>
      </c>
      <c r="G18062" s="83">
        <v>44042</v>
      </c>
      <c r="I18062">
        <v>2020</v>
      </c>
    </row>
    <row r="18063" spans="1:9" x14ac:dyDescent="0.25">
      <c r="A18063" t="s">
        <v>972</v>
      </c>
      <c r="B18063" t="s">
        <v>71</v>
      </c>
      <c r="C18063" s="76" t="s">
        <v>842</v>
      </c>
      <c r="D18063" t="s">
        <v>980</v>
      </c>
      <c r="E18063" s="82">
        <v>500</v>
      </c>
      <c r="F18063" t="s">
        <v>973</v>
      </c>
      <c r="G18063" s="83">
        <v>44364</v>
      </c>
      <c r="I18063">
        <v>2021</v>
      </c>
    </row>
    <row r="18064" spans="1:9" x14ac:dyDescent="0.25">
      <c r="A18064" t="s">
        <v>972</v>
      </c>
      <c r="B18064" t="s">
        <v>117</v>
      </c>
      <c r="C18064" s="76" t="s">
        <v>842</v>
      </c>
      <c r="D18064" t="s">
        <v>980</v>
      </c>
      <c r="E18064" s="82">
        <v>425</v>
      </c>
      <c r="F18064" t="s">
        <v>973</v>
      </c>
      <c r="G18064" s="83">
        <v>44788</v>
      </c>
      <c r="I18064">
        <v>2022</v>
      </c>
    </row>
    <row r="18065" spans="1:9" x14ac:dyDescent="0.25">
      <c r="A18065" t="s">
        <v>972</v>
      </c>
      <c r="B18065" t="s">
        <v>117</v>
      </c>
      <c r="C18065" s="76" t="s">
        <v>842</v>
      </c>
      <c r="D18065" t="s">
        <v>980</v>
      </c>
      <c r="E18065" s="82">
        <v>500</v>
      </c>
      <c r="F18065" t="s">
        <v>973</v>
      </c>
      <c r="G18065" s="83">
        <v>44364</v>
      </c>
      <c r="I18065">
        <v>2021</v>
      </c>
    </row>
    <row r="18066" spans="1:9" x14ac:dyDescent="0.25">
      <c r="A18066" t="s">
        <v>972</v>
      </c>
      <c r="B18066" t="s">
        <v>86</v>
      </c>
      <c r="C18066" s="76" t="s">
        <v>842</v>
      </c>
      <c r="D18066" t="s">
        <v>980</v>
      </c>
      <c r="E18066" s="82">
        <v>10</v>
      </c>
      <c r="F18066" t="s">
        <v>973</v>
      </c>
      <c r="G18066" s="83">
        <v>44202</v>
      </c>
      <c r="I18066">
        <v>2021</v>
      </c>
    </row>
    <row r="18067" spans="1:9" x14ac:dyDescent="0.25">
      <c r="A18067" t="s">
        <v>972</v>
      </c>
      <c r="B18067" t="s">
        <v>214</v>
      </c>
      <c r="C18067" s="76" t="s">
        <v>842</v>
      </c>
      <c r="D18067" t="s">
        <v>980</v>
      </c>
      <c r="E18067" s="82">
        <v>7.6</v>
      </c>
      <c r="F18067" t="s">
        <v>973</v>
      </c>
      <c r="G18067" s="83">
        <v>43999</v>
      </c>
      <c r="I18067">
        <v>2020</v>
      </c>
    </row>
    <row r="18068" spans="1:9" x14ac:dyDescent="0.25">
      <c r="A18068" t="s">
        <v>972</v>
      </c>
      <c r="B18068" t="s">
        <v>124</v>
      </c>
      <c r="C18068" s="76" t="s">
        <v>842</v>
      </c>
      <c r="D18068" t="s">
        <v>980</v>
      </c>
      <c r="E18068" s="82">
        <v>6</v>
      </c>
      <c r="F18068" t="s">
        <v>973</v>
      </c>
      <c r="G18068" s="83">
        <v>43998</v>
      </c>
      <c r="I18068">
        <v>2020</v>
      </c>
    </row>
    <row r="18069" spans="1:9" x14ac:dyDescent="0.25">
      <c r="A18069" t="s">
        <v>972</v>
      </c>
      <c r="B18069" t="s">
        <v>242</v>
      </c>
      <c r="C18069" s="76" t="s">
        <v>842</v>
      </c>
      <c r="D18069" t="s">
        <v>980</v>
      </c>
      <c r="E18069" s="82">
        <v>2.88</v>
      </c>
      <c r="F18069" t="s">
        <v>973</v>
      </c>
      <c r="G18069" s="83">
        <v>44022</v>
      </c>
      <c r="I18069">
        <v>2020</v>
      </c>
    </row>
    <row r="18070" spans="1:9" x14ac:dyDescent="0.25">
      <c r="A18070" t="s">
        <v>972</v>
      </c>
      <c r="B18070" t="s">
        <v>3</v>
      </c>
      <c r="C18070" s="76" t="s">
        <v>842</v>
      </c>
      <c r="D18070" t="s">
        <v>980</v>
      </c>
      <c r="E18070" s="82">
        <v>9.84</v>
      </c>
      <c r="F18070" t="s">
        <v>973</v>
      </c>
      <c r="G18070" s="83">
        <v>44036</v>
      </c>
      <c r="I18070">
        <v>2020</v>
      </c>
    </row>
    <row r="18071" spans="1:9" x14ac:dyDescent="0.25">
      <c r="A18071" t="s">
        <v>972</v>
      </c>
      <c r="B18071" t="s">
        <v>186</v>
      </c>
      <c r="C18071" s="76" t="s">
        <v>842</v>
      </c>
      <c r="D18071" t="s">
        <v>980</v>
      </c>
      <c r="E18071" s="82">
        <v>8.9600000000000009</v>
      </c>
      <c r="F18071" t="s">
        <v>973</v>
      </c>
      <c r="G18071" s="83">
        <v>43944</v>
      </c>
      <c r="I18071">
        <v>2020</v>
      </c>
    </row>
    <row r="18072" spans="1:9" x14ac:dyDescent="0.25">
      <c r="A18072" t="s">
        <v>972</v>
      </c>
      <c r="B18072" t="s">
        <v>190</v>
      </c>
      <c r="C18072" s="76" t="s">
        <v>842</v>
      </c>
      <c r="D18072" t="s">
        <v>980</v>
      </c>
      <c r="E18072" s="82">
        <v>4.32</v>
      </c>
      <c r="F18072" t="s">
        <v>973</v>
      </c>
      <c r="G18072" s="83">
        <v>43980</v>
      </c>
      <c r="I18072">
        <v>2020</v>
      </c>
    </row>
    <row r="18073" spans="1:9" x14ac:dyDescent="0.25">
      <c r="A18073" t="s">
        <v>972</v>
      </c>
      <c r="B18073" t="s">
        <v>154</v>
      </c>
      <c r="C18073" s="76" t="s">
        <v>842</v>
      </c>
      <c r="D18073" t="s">
        <v>980</v>
      </c>
      <c r="E18073" s="82">
        <v>8.64</v>
      </c>
      <c r="F18073" t="s">
        <v>973</v>
      </c>
      <c r="G18073" s="83">
        <v>44070</v>
      </c>
      <c r="I18073">
        <v>2020</v>
      </c>
    </row>
    <row r="18074" spans="1:9" x14ac:dyDescent="0.25">
      <c r="A18074" t="s">
        <v>972</v>
      </c>
      <c r="B18074" t="s">
        <v>275</v>
      </c>
      <c r="C18074" s="76" t="s">
        <v>842</v>
      </c>
      <c r="D18074" t="s">
        <v>980</v>
      </c>
      <c r="E18074" s="82">
        <v>4.8</v>
      </c>
      <c r="F18074" t="s">
        <v>973</v>
      </c>
      <c r="G18074" s="83">
        <v>43943</v>
      </c>
      <c r="I18074">
        <v>2020</v>
      </c>
    </row>
    <row r="18075" spans="1:9" x14ac:dyDescent="0.25">
      <c r="A18075" t="s">
        <v>972</v>
      </c>
      <c r="B18075" t="s">
        <v>116</v>
      </c>
      <c r="C18075" s="76" t="s">
        <v>842</v>
      </c>
      <c r="D18075" t="s">
        <v>980</v>
      </c>
      <c r="E18075" s="82">
        <v>22.8</v>
      </c>
      <c r="F18075" t="s">
        <v>973</v>
      </c>
      <c r="G18075" s="83">
        <v>44043</v>
      </c>
      <c r="I18075">
        <v>2020</v>
      </c>
    </row>
    <row r="18076" spans="1:9" x14ac:dyDescent="0.25">
      <c r="A18076" t="s">
        <v>972</v>
      </c>
      <c r="B18076" t="s">
        <v>109</v>
      </c>
      <c r="C18076" s="76" t="s">
        <v>842</v>
      </c>
      <c r="D18076" t="s">
        <v>980</v>
      </c>
      <c r="E18076" s="82">
        <v>15</v>
      </c>
      <c r="F18076" t="s">
        <v>973</v>
      </c>
      <c r="G18076" s="83">
        <v>43997</v>
      </c>
      <c r="I18076">
        <v>2020</v>
      </c>
    </row>
    <row r="18077" spans="1:9" x14ac:dyDescent="0.25">
      <c r="A18077" t="s">
        <v>972</v>
      </c>
      <c r="B18077" t="s">
        <v>208</v>
      </c>
      <c r="C18077" s="76" t="s">
        <v>842</v>
      </c>
      <c r="D18077" t="s">
        <v>980</v>
      </c>
      <c r="E18077" s="82">
        <v>5</v>
      </c>
      <c r="F18077" t="s">
        <v>973</v>
      </c>
      <c r="G18077" s="83">
        <v>44279</v>
      </c>
      <c r="I18077">
        <v>2021</v>
      </c>
    </row>
    <row r="18078" spans="1:9" x14ac:dyDescent="0.25">
      <c r="A18078" t="s">
        <v>972</v>
      </c>
      <c r="B18078" t="s">
        <v>106</v>
      </c>
      <c r="C18078" s="76" t="s">
        <v>842</v>
      </c>
      <c r="D18078" t="s">
        <v>980</v>
      </c>
      <c r="E18078" s="82">
        <v>3.36</v>
      </c>
      <c r="F18078" t="s">
        <v>973</v>
      </c>
      <c r="G18078" s="83">
        <v>44012</v>
      </c>
      <c r="I18078">
        <v>2020</v>
      </c>
    </row>
    <row r="18079" spans="1:9" x14ac:dyDescent="0.25">
      <c r="A18079" t="s">
        <v>972</v>
      </c>
      <c r="B18079" t="s">
        <v>242</v>
      </c>
      <c r="C18079" s="76" t="s">
        <v>842</v>
      </c>
      <c r="D18079" t="s">
        <v>980</v>
      </c>
      <c r="E18079" s="82">
        <v>4.32</v>
      </c>
      <c r="F18079" t="s">
        <v>973</v>
      </c>
      <c r="G18079" s="83">
        <v>44012</v>
      </c>
      <c r="I18079">
        <v>2020</v>
      </c>
    </row>
    <row r="18080" spans="1:9" x14ac:dyDescent="0.25">
      <c r="A18080" t="s">
        <v>972</v>
      </c>
      <c r="B18080" t="s">
        <v>66</v>
      </c>
      <c r="C18080" s="76" t="s">
        <v>842</v>
      </c>
      <c r="D18080" t="s">
        <v>980</v>
      </c>
      <c r="E18080" s="82">
        <v>8.16</v>
      </c>
      <c r="F18080" t="s">
        <v>973</v>
      </c>
      <c r="G18080" s="83">
        <v>43978</v>
      </c>
      <c r="I18080">
        <v>2020</v>
      </c>
    </row>
    <row r="18081" spans="1:9" x14ac:dyDescent="0.25">
      <c r="A18081" t="s">
        <v>972</v>
      </c>
      <c r="B18081" t="s">
        <v>115</v>
      </c>
      <c r="C18081" s="76" t="s">
        <v>842</v>
      </c>
      <c r="D18081" t="s">
        <v>980</v>
      </c>
      <c r="E18081" s="82">
        <v>4.32</v>
      </c>
      <c r="F18081" t="s">
        <v>973</v>
      </c>
      <c r="G18081" s="83">
        <v>43971</v>
      </c>
      <c r="I18081">
        <v>2020</v>
      </c>
    </row>
    <row r="18082" spans="1:9" x14ac:dyDescent="0.25">
      <c r="A18082" t="s">
        <v>972</v>
      </c>
      <c r="B18082" t="s">
        <v>139</v>
      </c>
      <c r="C18082" s="76" t="s">
        <v>842</v>
      </c>
      <c r="D18082" t="s">
        <v>980</v>
      </c>
      <c r="E18082" s="82">
        <v>6.96</v>
      </c>
      <c r="F18082" t="s">
        <v>973</v>
      </c>
      <c r="G18082" s="83">
        <v>43983</v>
      </c>
      <c r="I18082">
        <v>2020</v>
      </c>
    </row>
    <row r="18083" spans="1:9" x14ac:dyDescent="0.25">
      <c r="A18083" t="s">
        <v>972</v>
      </c>
      <c r="B18083" t="s">
        <v>208</v>
      </c>
      <c r="C18083" s="76" t="s">
        <v>842</v>
      </c>
      <c r="D18083" t="s">
        <v>980</v>
      </c>
      <c r="E18083" s="82">
        <v>3.12</v>
      </c>
      <c r="F18083" t="s">
        <v>973</v>
      </c>
      <c r="G18083" s="83">
        <v>44076</v>
      </c>
      <c r="I18083">
        <v>2020</v>
      </c>
    </row>
    <row r="18084" spans="1:9" x14ac:dyDescent="0.25">
      <c r="A18084" t="s">
        <v>972</v>
      </c>
      <c r="B18084" t="s">
        <v>206</v>
      </c>
      <c r="C18084" s="76" t="s">
        <v>842</v>
      </c>
      <c r="D18084" t="s">
        <v>980</v>
      </c>
      <c r="E18084" s="82">
        <v>6.3</v>
      </c>
      <c r="F18084" t="s">
        <v>973</v>
      </c>
      <c r="G18084" s="83">
        <v>44056</v>
      </c>
      <c r="I18084">
        <v>2020</v>
      </c>
    </row>
    <row r="18085" spans="1:9" x14ac:dyDescent="0.25">
      <c r="A18085" t="s">
        <v>972</v>
      </c>
      <c r="B18085" t="s">
        <v>185</v>
      </c>
      <c r="C18085" s="76" t="s">
        <v>842</v>
      </c>
      <c r="D18085" t="s">
        <v>980</v>
      </c>
      <c r="E18085" s="82">
        <v>5.9</v>
      </c>
      <c r="F18085" t="s">
        <v>973</v>
      </c>
      <c r="G18085" s="83">
        <v>44026</v>
      </c>
      <c r="I18085">
        <v>2020</v>
      </c>
    </row>
    <row r="18086" spans="1:9" x14ac:dyDescent="0.25">
      <c r="A18086" t="s">
        <v>972</v>
      </c>
      <c r="B18086" t="s">
        <v>240</v>
      </c>
      <c r="C18086" s="76" t="s">
        <v>842</v>
      </c>
      <c r="D18086" t="s">
        <v>980</v>
      </c>
      <c r="E18086" s="82">
        <v>6</v>
      </c>
      <c r="F18086" t="s">
        <v>973</v>
      </c>
      <c r="G18086" s="83">
        <v>43955</v>
      </c>
      <c r="I18086">
        <v>2020</v>
      </c>
    </row>
    <row r="18087" spans="1:9" x14ac:dyDescent="0.25">
      <c r="A18087" t="s">
        <v>972</v>
      </c>
      <c r="B18087" t="s">
        <v>213</v>
      </c>
      <c r="C18087" s="76" t="s">
        <v>842</v>
      </c>
      <c r="D18087" t="s">
        <v>980</v>
      </c>
      <c r="E18087" s="82">
        <v>9.1199999999999992</v>
      </c>
      <c r="F18087" t="s">
        <v>973</v>
      </c>
      <c r="G18087" s="83">
        <v>44091</v>
      </c>
      <c r="I18087">
        <v>2020</v>
      </c>
    </row>
    <row r="18088" spans="1:9" x14ac:dyDescent="0.25">
      <c r="A18088" t="s">
        <v>972</v>
      </c>
      <c r="B18088" t="s">
        <v>249</v>
      </c>
      <c r="C18088" s="76" t="s">
        <v>842</v>
      </c>
      <c r="D18088" t="s">
        <v>980</v>
      </c>
      <c r="E18088" s="82">
        <v>5.52</v>
      </c>
      <c r="F18088" t="s">
        <v>973</v>
      </c>
      <c r="G18088" s="83">
        <v>44063</v>
      </c>
      <c r="I18088">
        <v>2020</v>
      </c>
    </row>
    <row r="18089" spans="1:9" x14ac:dyDescent="0.25">
      <c r="A18089" t="s">
        <v>972</v>
      </c>
      <c r="B18089" t="s">
        <v>1035</v>
      </c>
      <c r="C18089" s="76" t="s">
        <v>842</v>
      </c>
      <c r="D18089" t="s">
        <v>980</v>
      </c>
      <c r="E18089" s="82">
        <v>5</v>
      </c>
      <c r="F18089" t="s">
        <v>973</v>
      </c>
      <c r="G18089" s="83">
        <v>43980</v>
      </c>
      <c r="I18089">
        <v>2020</v>
      </c>
    </row>
    <row r="18090" spans="1:9" x14ac:dyDescent="0.25">
      <c r="A18090" t="s">
        <v>972</v>
      </c>
      <c r="B18090" t="s">
        <v>177</v>
      </c>
      <c r="C18090" s="76" t="s">
        <v>842</v>
      </c>
      <c r="D18090" t="s">
        <v>980</v>
      </c>
      <c r="E18090" s="82">
        <v>100</v>
      </c>
      <c r="F18090" t="s">
        <v>973</v>
      </c>
      <c r="G18090" s="83">
        <v>44259</v>
      </c>
      <c r="I18090">
        <v>2021</v>
      </c>
    </row>
    <row r="18091" spans="1:9" x14ac:dyDescent="0.25">
      <c r="A18091" t="s">
        <v>972</v>
      </c>
      <c r="B18091" t="s">
        <v>92</v>
      </c>
      <c r="C18091" s="76" t="s">
        <v>842</v>
      </c>
      <c r="D18091" t="s">
        <v>980</v>
      </c>
      <c r="E18091" s="82">
        <v>7.6</v>
      </c>
      <c r="F18091" t="s">
        <v>973</v>
      </c>
      <c r="G18091" s="83">
        <v>43943</v>
      </c>
      <c r="I18091">
        <v>2020</v>
      </c>
    </row>
    <row r="18092" spans="1:9" x14ac:dyDescent="0.25">
      <c r="A18092" t="s">
        <v>972</v>
      </c>
      <c r="B18092" t="s">
        <v>242</v>
      </c>
      <c r="C18092" s="76" t="s">
        <v>842</v>
      </c>
      <c r="D18092" t="s">
        <v>980</v>
      </c>
      <c r="E18092" s="82">
        <v>3.8</v>
      </c>
      <c r="F18092" t="s">
        <v>973</v>
      </c>
      <c r="G18092" s="83">
        <v>43987</v>
      </c>
      <c r="I18092">
        <v>2020</v>
      </c>
    </row>
    <row r="18093" spans="1:9" x14ac:dyDescent="0.25">
      <c r="A18093" t="s">
        <v>972</v>
      </c>
      <c r="B18093" t="s">
        <v>95</v>
      </c>
      <c r="C18093" s="76" t="s">
        <v>842</v>
      </c>
      <c r="D18093" t="s">
        <v>980</v>
      </c>
      <c r="E18093" s="82">
        <v>3.2</v>
      </c>
      <c r="F18093" t="s">
        <v>973</v>
      </c>
      <c r="G18093" s="83">
        <v>43987</v>
      </c>
      <c r="I18093">
        <v>2020</v>
      </c>
    </row>
    <row r="18094" spans="1:9" x14ac:dyDescent="0.25">
      <c r="A18094" t="s">
        <v>972</v>
      </c>
      <c r="B18094" t="s">
        <v>183</v>
      </c>
      <c r="C18094" s="76" t="s">
        <v>842</v>
      </c>
      <c r="D18094" t="s">
        <v>980</v>
      </c>
      <c r="E18094" s="82">
        <v>6</v>
      </c>
      <c r="F18094" t="s">
        <v>973</v>
      </c>
      <c r="G18094" s="83">
        <v>44005</v>
      </c>
      <c r="I18094">
        <v>2020</v>
      </c>
    </row>
    <row r="18095" spans="1:9" x14ac:dyDescent="0.25">
      <c r="A18095" t="s">
        <v>972</v>
      </c>
      <c r="B18095" t="s">
        <v>78</v>
      </c>
      <c r="C18095" s="76" t="s">
        <v>842</v>
      </c>
      <c r="D18095" t="s">
        <v>980</v>
      </c>
      <c r="E18095" s="82">
        <v>6</v>
      </c>
      <c r="F18095" t="s">
        <v>973</v>
      </c>
      <c r="G18095" s="83">
        <v>44026</v>
      </c>
      <c r="I18095">
        <v>2020</v>
      </c>
    </row>
    <row r="18096" spans="1:9" x14ac:dyDescent="0.25">
      <c r="A18096" t="s">
        <v>972</v>
      </c>
      <c r="B18096" t="s">
        <v>239</v>
      </c>
      <c r="C18096" s="76" t="s">
        <v>842</v>
      </c>
      <c r="D18096" t="s">
        <v>980</v>
      </c>
      <c r="E18096" s="82">
        <v>6.2</v>
      </c>
      <c r="F18096" t="s">
        <v>973</v>
      </c>
      <c r="G18096" s="83">
        <v>44001</v>
      </c>
      <c r="I18096">
        <v>2020</v>
      </c>
    </row>
    <row r="18097" spans="1:9" ht="14.45" customHeight="1" x14ac:dyDescent="0.25">
      <c r="A18097" t="s">
        <v>972</v>
      </c>
      <c r="B18097" t="s">
        <v>199</v>
      </c>
      <c r="C18097" s="76" t="s">
        <v>842</v>
      </c>
      <c r="D18097" t="s">
        <v>980</v>
      </c>
      <c r="E18097" s="82">
        <v>7.68</v>
      </c>
      <c r="F18097" t="s">
        <v>973</v>
      </c>
      <c r="G18097" s="83">
        <v>44061</v>
      </c>
      <c r="I18097">
        <v>2020</v>
      </c>
    </row>
    <row r="18098" spans="1:9" x14ac:dyDescent="0.25">
      <c r="A18098" t="s">
        <v>972</v>
      </c>
      <c r="B18098" t="s">
        <v>229</v>
      </c>
      <c r="C18098" s="76" t="s">
        <v>842</v>
      </c>
      <c r="D18098" t="s">
        <v>980</v>
      </c>
      <c r="E18098" s="82">
        <v>9.6</v>
      </c>
      <c r="F18098" t="s">
        <v>973</v>
      </c>
      <c r="G18098" s="83">
        <v>44011</v>
      </c>
      <c r="I18098">
        <v>2020</v>
      </c>
    </row>
    <row r="18099" spans="1:9" x14ac:dyDescent="0.25">
      <c r="A18099" t="s">
        <v>972</v>
      </c>
      <c r="B18099" t="s">
        <v>242</v>
      </c>
      <c r="C18099" s="76" t="s">
        <v>842</v>
      </c>
      <c r="D18099" t="s">
        <v>980</v>
      </c>
      <c r="E18099" s="82">
        <v>3.6</v>
      </c>
      <c r="F18099" t="s">
        <v>973</v>
      </c>
      <c r="G18099" s="83">
        <v>44056</v>
      </c>
      <c r="I18099">
        <v>2020</v>
      </c>
    </row>
    <row r="18100" spans="1:9" x14ac:dyDescent="0.25">
      <c r="A18100" t="s">
        <v>972</v>
      </c>
      <c r="B18100" t="s">
        <v>248</v>
      </c>
      <c r="C18100" s="76" t="s">
        <v>842</v>
      </c>
      <c r="D18100" t="s">
        <v>980</v>
      </c>
      <c r="E18100" s="82">
        <v>20</v>
      </c>
      <c r="F18100" t="s">
        <v>973</v>
      </c>
      <c r="G18100" s="83">
        <v>43992</v>
      </c>
      <c r="I18100">
        <v>2020</v>
      </c>
    </row>
    <row r="18101" spans="1:9" x14ac:dyDescent="0.25">
      <c r="A18101" t="s">
        <v>972</v>
      </c>
      <c r="B18101" t="s">
        <v>171</v>
      </c>
      <c r="C18101" s="76" t="s">
        <v>842</v>
      </c>
      <c r="D18101" t="s">
        <v>980</v>
      </c>
      <c r="E18101" s="82">
        <v>3.6</v>
      </c>
      <c r="F18101" t="s">
        <v>973</v>
      </c>
      <c r="G18101" s="83">
        <v>44012</v>
      </c>
      <c r="I18101">
        <v>2020</v>
      </c>
    </row>
    <row r="18102" spans="1:9" x14ac:dyDescent="0.25">
      <c r="A18102" t="s">
        <v>972</v>
      </c>
      <c r="B18102" t="s">
        <v>66</v>
      </c>
      <c r="C18102" s="76" t="s">
        <v>842</v>
      </c>
      <c r="D18102" t="s">
        <v>980</v>
      </c>
      <c r="E18102" s="82">
        <v>6.96</v>
      </c>
      <c r="F18102" t="s">
        <v>973</v>
      </c>
      <c r="G18102" s="83">
        <v>43958</v>
      </c>
      <c r="I18102">
        <v>2020</v>
      </c>
    </row>
    <row r="18103" spans="1:9" x14ac:dyDescent="0.25">
      <c r="A18103" t="s">
        <v>972</v>
      </c>
      <c r="B18103" t="s">
        <v>117</v>
      </c>
      <c r="C18103" s="76" t="s">
        <v>842</v>
      </c>
      <c r="D18103" t="s">
        <v>980</v>
      </c>
      <c r="E18103" s="82">
        <v>6.72</v>
      </c>
      <c r="F18103" t="s">
        <v>973</v>
      </c>
      <c r="G18103" s="83">
        <v>44103</v>
      </c>
      <c r="I18103">
        <v>2020</v>
      </c>
    </row>
    <row r="18104" spans="1:9" x14ac:dyDescent="0.25">
      <c r="A18104" t="s">
        <v>972</v>
      </c>
      <c r="B18104" t="s">
        <v>107</v>
      </c>
      <c r="C18104" s="76" t="s">
        <v>842</v>
      </c>
      <c r="D18104" t="s">
        <v>980</v>
      </c>
      <c r="E18104" s="82">
        <v>7.2</v>
      </c>
      <c r="F18104" t="s">
        <v>973</v>
      </c>
      <c r="G18104" s="83">
        <v>44042</v>
      </c>
      <c r="I18104">
        <v>2020</v>
      </c>
    </row>
    <row r="18105" spans="1:9" x14ac:dyDescent="0.25">
      <c r="A18105" t="s">
        <v>972</v>
      </c>
      <c r="B18105" t="s">
        <v>100</v>
      </c>
      <c r="C18105" s="76" t="s">
        <v>842</v>
      </c>
      <c r="D18105" t="s">
        <v>980</v>
      </c>
      <c r="E18105" s="82">
        <v>17.600000000000001</v>
      </c>
      <c r="F18105" t="s">
        <v>973</v>
      </c>
      <c r="G18105" s="83">
        <v>44048</v>
      </c>
      <c r="I18105">
        <v>2020</v>
      </c>
    </row>
    <row r="18106" spans="1:9" x14ac:dyDescent="0.25">
      <c r="A18106" t="s">
        <v>972</v>
      </c>
      <c r="B18106" t="s">
        <v>272</v>
      </c>
      <c r="C18106" s="76" t="s">
        <v>842</v>
      </c>
      <c r="D18106" t="s">
        <v>980</v>
      </c>
      <c r="E18106" s="82">
        <v>10</v>
      </c>
      <c r="F18106" t="s">
        <v>973</v>
      </c>
      <c r="G18106" s="83">
        <v>43973</v>
      </c>
      <c r="I18106">
        <v>2020</v>
      </c>
    </row>
    <row r="18107" spans="1:9" x14ac:dyDescent="0.25">
      <c r="A18107" t="s">
        <v>972</v>
      </c>
      <c r="B18107" t="s">
        <v>171</v>
      </c>
      <c r="C18107" s="76" t="s">
        <v>842</v>
      </c>
      <c r="D18107" t="s">
        <v>980</v>
      </c>
      <c r="E18107" s="82">
        <v>5</v>
      </c>
      <c r="F18107" t="s">
        <v>973</v>
      </c>
      <c r="G18107" s="83">
        <v>43985</v>
      </c>
      <c r="I18107">
        <v>2020</v>
      </c>
    </row>
    <row r="18108" spans="1:9" x14ac:dyDescent="0.25">
      <c r="A18108" t="s">
        <v>972</v>
      </c>
      <c r="B18108" t="s">
        <v>91</v>
      </c>
      <c r="C18108" s="76" t="s">
        <v>842</v>
      </c>
      <c r="D18108" t="s">
        <v>980</v>
      </c>
      <c r="E18108" s="82">
        <v>500</v>
      </c>
      <c r="F18108" t="s">
        <v>973</v>
      </c>
      <c r="G18108" s="83">
        <v>44085</v>
      </c>
      <c r="I18108">
        <v>2020</v>
      </c>
    </row>
    <row r="18109" spans="1:9" x14ac:dyDescent="0.25">
      <c r="A18109" t="s">
        <v>972</v>
      </c>
      <c r="B18109" t="s">
        <v>96</v>
      </c>
      <c r="C18109" s="76" t="s">
        <v>842</v>
      </c>
      <c r="D18109" t="s">
        <v>980</v>
      </c>
      <c r="E18109" s="82">
        <v>42</v>
      </c>
      <c r="F18109" t="s">
        <v>973</v>
      </c>
      <c r="G18109" s="83">
        <v>43984</v>
      </c>
      <c r="I18109">
        <v>2020</v>
      </c>
    </row>
    <row r="18110" spans="1:9" x14ac:dyDescent="0.25">
      <c r="A18110" t="s">
        <v>972</v>
      </c>
      <c r="B18110" t="s">
        <v>248</v>
      </c>
      <c r="C18110" s="76" t="s">
        <v>842</v>
      </c>
      <c r="D18110" t="s">
        <v>980</v>
      </c>
      <c r="E18110" s="82">
        <v>72</v>
      </c>
      <c r="F18110" t="s">
        <v>973</v>
      </c>
      <c r="G18110" s="83">
        <v>44063</v>
      </c>
      <c r="I18110">
        <v>2020</v>
      </c>
    </row>
    <row r="18111" spans="1:9" x14ac:dyDescent="0.25">
      <c r="A18111" t="s">
        <v>972</v>
      </c>
      <c r="B18111" t="s">
        <v>243</v>
      </c>
      <c r="C18111" s="76" t="s">
        <v>842</v>
      </c>
      <c r="D18111" t="s">
        <v>980</v>
      </c>
      <c r="E18111" s="82">
        <v>14</v>
      </c>
      <c r="F18111" t="s">
        <v>973</v>
      </c>
      <c r="G18111" s="83">
        <v>44021</v>
      </c>
      <c r="I18111">
        <v>2020</v>
      </c>
    </row>
    <row r="18112" spans="1:9" x14ac:dyDescent="0.25">
      <c r="A18112" t="s">
        <v>972</v>
      </c>
      <c r="B18112" t="s">
        <v>233</v>
      </c>
      <c r="C18112" s="76" t="s">
        <v>842</v>
      </c>
      <c r="D18112" t="s">
        <v>980</v>
      </c>
      <c r="E18112" s="82">
        <v>2.88</v>
      </c>
      <c r="F18112" t="s">
        <v>973</v>
      </c>
      <c r="G18112" s="83">
        <v>43958</v>
      </c>
      <c r="I18112">
        <v>2020</v>
      </c>
    </row>
    <row r="18113" spans="1:9" x14ac:dyDescent="0.25">
      <c r="A18113" t="s">
        <v>972</v>
      </c>
      <c r="B18113" t="s">
        <v>84</v>
      </c>
      <c r="C18113" s="76" t="s">
        <v>842</v>
      </c>
      <c r="D18113" t="s">
        <v>980</v>
      </c>
      <c r="E18113" s="82">
        <v>6.72</v>
      </c>
      <c r="F18113" t="s">
        <v>973</v>
      </c>
      <c r="G18113" s="83">
        <v>43997</v>
      </c>
      <c r="I18113">
        <v>2020</v>
      </c>
    </row>
    <row r="18114" spans="1:9" x14ac:dyDescent="0.25">
      <c r="A18114" t="s">
        <v>972</v>
      </c>
      <c r="B18114" t="s">
        <v>219</v>
      </c>
      <c r="C18114" s="76" t="s">
        <v>842</v>
      </c>
      <c r="D18114" t="s">
        <v>980</v>
      </c>
      <c r="E18114" s="82">
        <v>17.600000000000001</v>
      </c>
      <c r="F18114" t="s">
        <v>973</v>
      </c>
      <c r="G18114" s="83">
        <v>43978</v>
      </c>
      <c r="I18114">
        <v>2020</v>
      </c>
    </row>
    <row r="18115" spans="1:9" x14ac:dyDescent="0.25">
      <c r="A18115" t="s">
        <v>972</v>
      </c>
      <c r="B18115" t="s">
        <v>239</v>
      </c>
      <c r="C18115" s="76" t="s">
        <v>842</v>
      </c>
      <c r="D18115" t="s">
        <v>980</v>
      </c>
      <c r="E18115" s="82">
        <v>6</v>
      </c>
      <c r="F18115" t="s">
        <v>973</v>
      </c>
      <c r="G18115" s="83">
        <v>43986</v>
      </c>
      <c r="I18115">
        <v>2020</v>
      </c>
    </row>
    <row r="18116" spans="1:9" x14ac:dyDescent="0.25">
      <c r="A18116" t="s">
        <v>972</v>
      </c>
      <c r="B18116" t="s">
        <v>136</v>
      </c>
      <c r="C18116" s="76" t="s">
        <v>842</v>
      </c>
      <c r="D18116" t="s">
        <v>980</v>
      </c>
      <c r="E18116" s="82">
        <v>7.6</v>
      </c>
      <c r="F18116" t="s">
        <v>973</v>
      </c>
      <c r="G18116" s="83">
        <v>44029</v>
      </c>
      <c r="I18116">
        <v>2020</v>
      </c>
    </row>
    <row r="18117" spans="1:9" x14ac:dyDescent="0.25">
      <c r="A18117" t="s">
        <v>972</v>
      </c>
      <c r="B18117" t="s">
        <v>78</v>
      </c>
      <c r="C18117" s="76" t="s">
        <v>842</v>
      </c>
      <c r="D18117" t="s">
        <v>980</v>
      </c>
      <c r="E18117" s="82">
        <v>10.32</v>
      </c>
      <c r="F18117" t="s">
        <v>973</v>
      </c>
      <c r="G18117" s="83">
        <v>44019</v>
      </c>
      <c r="I18117">
        <v>2020</v>
      </c>
    </row>
    <row r="18118" spans="1:9" x14ac:dyDescent="0.25">
      <c r="A18118" t="s">
        <v>972</v>
      </c>
      <c r="B18118" t="s">
        <v>246</v>
      </c>
      <c r="C18118" s="76" t="s">
        <v>842</v>
      </c>
      <c r="D18118" t="s">
        <v>980</v>
      </c>
      <c r="E18118" s="82">
        <v>11.4</v>
      </c>
      <c r="F18118" t="s">
        <v>973</v>
      </c>
      <c r="G18118" s="83">
        <v>43965</v>
      </c>
      <c r="I18118">
        <v>2020</v>
      </c>
    </row>
    <row r="18119" spans="1:9" x14ac:dyDescent="0.25">
      <c r="A18119" t="s">
        <v>972</v>
      </c>
      <c r="B18119" t="s">
        <v>253</v>
      </c>
      <c r="C18119" s="76" t="s">
        <v>842</v>
      </c>
      <c r="D18119" t="s">
        <v>980</v>
      </c>
      <c r="E18119" s="82">
        <v>6.2</v>
      </c>
      <c r="F18119" t="s">
        <v>973</v>
      </c>
      <c r="G18119" s="83">
        <v>43963</v>
      </c>
      <c r="I18119">
        <v>2020</v>
      </c>
    </row>
    <row r="18120" spans="1:9" x14ac:dyDescent="0.25">
      <c r="A18120" t="s">
        <v>972</v>
      </c>
      <c r="B18120" t="s">
        <v>80</v>
      </c>
      <c r="C18120" s="76" t="s">
        <v>842</v>
      </c>
      <c r="D18120" t="s">
        <v>980</v>
      </c>
      <c r="E18120" s="82">
        <v>3.6</v>
      </c>
      <c r="F18120" t="s">
        <v>973</v>
      </c>
      <c r="G18120" s="83">
        <v>43958</v>
      </c>
      <c r="I18120">
        <v>2020</v>
      </c>
    </row>
    <row r="18121" spans="1:9" x14ac:dyDescent="0.25">
      <c r="A18121" t="s">
        <v>972</v>
      </c>
      <c r="B18121" t="s">
        <v>257</v>
      </c>
      <c r="C18121" s="76" t="s">
        <v>842</v>
      </c>
      <c r="D18121" t="s">
        <v>980</v>
      </c>
      <c r="E18121" s="82">
        <v>7.2</v>
      </c>
      <c r="F18121" t="s">
        <v>973</v>
      </c>
      <c r="G18121" s="83">
        <v>44011</v>
      </c>
      <c r="I18121">
        <v>2020</v>
      </c>
    </row>
    <row r="18122" spans="1:9" x14ac:dyDescent="0.25">
      <c r="A18122" t="s">
        <v>972</v>
      </c>
      <c r="B18122" t="s">
        <v>122</v>
      </c>
      <c r="C18122" s="76" t="s">
        <v>842</v>
      </c>
      <c r="D18122" t="s">
        <v>980</v>
      </c>
      <c r="E18122" s="82">
        <v>7.6</v>
      </c>
      <c r="F18122" t="s">
        <v>973</v>
      </c>
      <c r="G18122" s="83">
        <v>43992</v>
      </c>
      <c r="I18122">
        <v>2020</v>
      </c>
    </row>
    <row r="18123" spans="1:9" x14ac:dyDescent="0.25">
      <c r="A18123" t="s">
        <v>972</v>
      </c>
      <c r="B18123" t="s">
        <v>272</v>
      </c>
      <c r="C18123" s="76" t="s">
        <v>842</v>
      </c>
      <c r="D18123" t="s">
        <v>980</v>
      </c>
      <c r="E18123" s="82">
        <v>6</v>
      </c>
      <c r="F18123" t="s">
        <v>973</v>
      </c>
      <c r="G18123" s="83">
        <v>43958</v>
      </c>
      <c r="I18123">
        <v>2020</v>
      </c>
    </row>
    <row r="18124" spans="1:9" x14ac:dyDescent="0.25">
      <c r="A18124" t="s">
        <v>972</v>
      </c>
      <c r="B18124" t="s">
        <v>171</v>
      </c>
      <c r="C18124" s="76" t="s">
        <v>842</v>
      </c>
      <c r="D18124" t="s">
        <v>980</v>
      </c>
      <c r="E18124" s="82">
        <v>5</v>
      </c>
      <c r="F18124" t="s">
        <v>973</v>
      </c>
      <c r="G18124" s="83">
        <v>44000</v>
      </c>
      <c r="I18124">
        <v>2020</v>
      </c>
    </row>
    <row r="18125" spans="1:9" x14ac:dyDescent="0.25">
      <c r="A18125" t="s">
        <v>972</v>
      </c>
      <c r="B18125" t="s">
        <v>244</v>
      </c>
      <c r="C18125" s="76" t="s">
        <v>842</v>
      </c>
      <c r="D18125" t="s">
        <v>980</v>
      </c>
      <c r="E18125" s="82">
        <v>11.4</v>
      </c>
      <c r="F18125" t="s">
        <v>973</v>
      </c>
      <c r="G18125" s="83">
        <v>44028</v>
      </c>
      <c r="I18125">
        <v>2020</v>
      </c>
    </row>
    <row r="18126" spans="1:9" x14ac:dyDescent="0.25">
      <c r="A18126" t="s">
        <v>972</v>
      </c>
      <c r="B18126" t="s">
        <v>248</v>
      </c>
      <c r="C18126" s="76" t="s">
        <v>842</v>
      </c>
      <c r="D18126" t="s">
        <v>980</v>
      </c>
      <c r="E18126" s="82">
        <v>11.4</v>
      </c>
      <c r="F18126" t="s">
        <v>973</v>
      </c>
      <c r="G18126" s="83">
        <v>43962</v>
      </c>
      <c r="I18126">
        <v>2020</v>
      </c>
    </row>
    <row r="18127" spans="1:9" x14ac:dyDescent="0.25">
      <c r="A18127" t="s">
        <v>972</v>
      </c>
      <c r="B18127" t="s">
        <v>276</v>
      </c>
      <c r="C18127" s="76" t="s">
        <v>842</v>
      </c>
      <c r="D18127" t="s">
        <v>980</v>
      </c>
      <c r="E18127" s="82">
        <v>6</v>
      </c>
      <c r="F18127" t="s">
        <v>973</v>
      </c>
      <c r="G18127" s="83">
        <v>43983</v>
      </c>
      <c r="I18127">
        <v>2020</v>
      </c>
    </row>
    <row r="18128" spans="1:9" x14ac:dyDescent="0.25">
      <c r="A18128" t="s">
        <v>972</v>
      </c>
      <c r="B18128" t="s">
        <v>278</v>
      </c>
      <c r="C18128" s="76" t="s">
        <v>842</v>
      </c>
      <c r="D18128" t="s">
        <v>980</v>
      </c>
      <c r="E18128" s="82">
        <v>11.4</v>
      </c>
      <c r="F18128" t="s">
        <v>973</v>
      </c>
      <c r="G18128" s="83">
        <v>43986</v>
      </c>
      <c r="I18128">
        <v>2020</v>
      </c>
    </row>
    <row r="18129" spans="1:9" x14ac:dyDescent="0.25">
      <c r="A18129" t="s">
        <v>972</v>
      </c>
      <c r="B18129" t="s">
        <v>242</v>
      </c>
      <c r="C18129" s="76" t="s">
        <v>842</v>
      </c>
      <c r="D18129" t="s">
        <v>980</v>
      </c>
      <c r="E18129" s="82">
        <v>6</v>
      </c>
      <c r="F18129" t="s">
        <v>973</v>
      </c>
      <c r="G18129" s="83">
        <v>44022</v>
      </c>
      <c r="I18129">
        <v>2020</v>
      </c>
    </row>
    <row r="18130" spans="1:9" x14ac:dyDescent="0.25">
      <c r="A18130" t="s">
        <v>972</v>
      </c>
      <c r="B18130" t="s">
        <v>133</v>
      </c>
      <c r="C18130" s="76" t="s">
        <v>842</v>
      </c>
      <c r="D18130" t="s">
        <v>980</v>
      </c>
      <c r="E18130" s="82">
        <v>15</v>
      </c>
      <c r="F18130" t="s">
        <v>973</v>
      </c>
      <c r="G18130" s="83">
        <v>44005</v>
      </c>
      <c r="I18130">
        <v>2020</v>
      </c>
    </row>
    <row r="18131" spans="1:9" x14ac:dyDescent="0.25">
      <c r="A18131" t="s">
        <v>972</v>
      </c>
      <c r="B18131" t="s">
        <v>89</v>
      </c>
      <c r="C18131" s="76" t="s">
        <v>842</v>
      </c>
      <c r="D18131" t="s">
        <v>980</v>
      </c>
      <c r="E18131" s="82">
        <v>5.12</v>
      </c>
      <c r="F18131" t="s">
        <v>973</v>
      </c>
      <c r="G18131" s="83">
        <v>44099</v>
      </c>
      <c r="I18131">
        <v>2020</v>
      </c>
    </row>
    <row r="18132" spans="1:9" x14ac:dyDescent="0.25">
      <c r="A18132" t="s">
        <v>972</v>
      </c>
      <c r="B18132" t="s">
        <v>128</v>
      </c>
      <c r="C18132" s="76" t="s">
        <v>842</v>
      </c>
      <c r="D18132" t="s">
        <v>980</v>
      </c>
      <c r="E18132" s="82">
        <v>3.6</v>
      </c>
      <c r="F18132" t="s">
        <v>973</v>
      </c>
      <c r="G18132" s="83">
        <v>43994</v>
      </c>
      <c r="I18132">
        <v>2020</v>
      </c>
    </row>
    <row r="18133" spans="1:9" x14ac:dyDescent="0.25">
      <c r="A18133" t="s">
        <v>972</v>
      </c>
      <c r="B18133" t="s">
        <v>105</v>
      </c>
      <c r="C18133" s="76" t="s">
        <v>842</v>
      </c>
      <c r="D18133" t="s">
        <v>980</v>
      </c>
      <c r="E18133" s="82">
        <v>11.76</v>
      </c>
      <c r="F18133" t="s">
        <v>973</v>
      </c>
      <c r="G18133" s="83">
        <v>44083</v>
      </c>
      <c r="I18133">
        <v>2020</v>
      </c>
    </row>
    <row r="18134" spans="1:9" x14ac:dyDescent="0.25">
      <c r="A18134" t="s">
        <v>972</v>
      </c>
      <c r="B18134" t="s">
        <v>145</v>
      </c>
      <c r="C18134" s="76" t="s">
        <v>842</v>
      </c>
      <c r="D18134" t="s">
        <v>980</v>
      </c>
      <c r="E18134" s="82">
        <v>10.56</v>
      </c>
      <c r="F18134" t="s">
        <v>973</v>
      </c>
      <c r="G18134" s="83">
        <v>44070</v>
      </c>
      <c r="I18134">
        <v>2020</v>
      </c>
    </row>
    <row r="18135" spans="1:9" x14ac:dyDescent="0.25">
      <c r="A18135" t="s">
        <v>972</v>
      </c>
      <c r="B18135" t="s">
        <v>117</v>
      </c>
      <c r="C18135" s="76" t="s">
        <v>946</v>
      </c>
      <c r="D18135" t="s">
        <v>958</v>
      </c>
      <c r="E18135" s="82">
        <v>324</v>
      </c>
      <c r="F18135" t="s">
        <v>973</v>
      </c>
      <c r="G18135" s="83">
        <v>31048</v>
      </c>
      <c r="I18135">
        <v>1985</v>
      </c>
    </row>
    <row r="18136" spans="1:9" x14ac:dyDescent="0.25">
      <c r="A18136" t="s">
        <v>972</v>
      </c>
      <c r="B18136" t="s">
        <v>117</v>
      </c>
      <c r="C18136" s="76" t="s">
        <v>946</v>
      </c>
      <c r="D18136" t="s">
        <v>958</v>
      </c>
      <c r="E18136" s="82">
        <v>50</v>
      </c>
      <c r="F18136" t="s">
        <v>973</v>
      </c>
      <c r="G18136" s="83">
        <v>31048</v>
      </c>
      <c r="I18136">
        <v>1985</v>
      </c>
    </row>
    <row r="18137" spans="1:9" x14ac:dyDescent="0.25">
      <c r="A18137" t="s">
        <v>972</v>
      </c>
      <c r="B18137" t="s">
        <v>253</v>
      </c>
      <c r="C18137" s="76" t="s">
        <v>842</v>
      </c>
      <c r="D18137" t="s">
        <v>980</v>
      </c>
      <c r="E18137" s="82">
        <v>6.48</v>
      </c>
      <c r="F18137" t="s">
        <v>973</v>
      </c>
      <c r="G18137" s="83">
        <v>43984</v>
      </c>
      <c r="I18137">
        <v>2020</v>
      </c>
    </row>
    <row r="18138" spans="1:9" x14ac:dyDescent="0.25">
      <c r="A18138" t="s">
        <v>972</v>
      </c>
      <c r="B18138" t="s">
        <v>278</v>
      </c>
      <c r="C18138" s="76" t="s">
        <v>842</v>
      </c>
      <c r="D18138" t="s">
        <v>980</v>
      </c>
      <c r="E18138" s="82">
        <v>9.6</v>
      </c>
      <c r="F18138" t="s">
        <v>973</v>
      </c>
      <c r="G18138" s="83">
        <v>44011</v>
      </c>
      <c r="I18138">
        <v>2020</v>
      </c>
    </row>
    <row r="18139" spans="1:9" x14ac:dyDescent="0.25">
      <c r="A18139" t="s">
        <v>972</v>
      </c>
      <c r="B18139" t="s">
        <v>279</v>
      </c>
      <c r="C18139" s="76" t="s">
        <v>842</v>
      </c>
      <c r="D18139" t="s">
        <v>980</v>
      </c>
      <c r="E18139" s="82">
        <v>9.1199999999999992</v>
      </c>
      <c r="F18139" t="s">
        <v>973</v>
      </c>
      <c r="G18139" s="83">
        <v>43986</v>
      </c>
      <c r="I18139">
        <v>2020</v>
      </c>
    </row>
    <row r="18140" spans="1:9" x14ac:dyDescent="0.25">
      <c r="A18140" t="s">
        <v>972</v>
      </c>
      <c r="B18140" t="s">
        <v>148</v>
      </c>
      <c r="C18140" s="76" t="s">
        <v>842</v>
      </c>
      <c r="D18140" t="s">
        <v>980</v>
      </c>
      <c r="E18140" s="82">
        <v>11.4</v>
      </c>
      <c r="F18140" t="s">
        <v>973</v>
      </c>
      <c r="G18140" s="83">
        <v>43990</v>
      </c>
      <c r="I18140">
        <v>2020</v>
      </c>
    </row>
    <row r="18141" spans="1:9" x14ac:dyDescent="0.25">
      <c r="A18141" t="s">
        <v>972</v>
      </c>
      <c r="B18141" t="s">
        <v>241</v>
      </c>
      <c r="C18141" s="76" t="s">
        <v>842</v>
      </c>
      <c r="D18141" t="s">
        <v>980</v>
      </c>
      <c r="E18141" s="82">
        <v>6</v>
      </c>
      <c r="F18141" t="s">
        <v>973</v>
      </c>
      <c r="G18141" s="83">
        <v>44064</v>
      </c>
      <c r="I18141">
        <v>2020</v>
      </c>
    </row>
    <row r="18142" spans="1:9" x14ac:dyDescent="0.25">
      <c r="A18142" t="s">
        <v>972</v>
      </c>
      <c r="B18142" t="s">
        <v>248</v>
      </c>
      <c r="C18142" s="76" t="s">
        <v>842</v>
      </c>
      <c r="D18142" t="s">
        <v>980</v>
      </c>
      <c r="E18142" s="82">
        <v>3.8</v>
      </c>
      <c r="F18142" t="s">
        <v>973</v>
      </c>
      <c r="G18142" s="83">
        <v>43986</v>
      </c>
      <c r="I18142">
        <v>2020</v>
      </c>
    </row>
    <row r="18143" spans="1:9" ht="14.45" customHeight="1" x14ac:dyDescent="0.25">
      <c r="A18143" t="s">
        <v>972</v>
      </c>
      <c r="B18143" t="s">
        <v>246</v>
      </c>
      <c r="C18143" s="76" t="s">
        <v>842</v>
      </c>
      <c r="D18143" t="s">
        <v>980</v>
      </c>
      <c r="E18143" s="82">
        <v>11.4</v>
      </c>
      <c r="F18143" t="s">
        <v>973</v>
      </c>
      <c r="G18143" s="83">
        <v>44022</v>
      </c>
      <c r="I18143">
        <v>2020</v>
      </c>
    </row>
    <row r="18144" spans="1:9" x14ac:dyDescent="0.25">
      <c r="A18144" t="s">
        <v>972</v>
      </c>
      <c r="B18144" t="s">
        <v>249</v>
      </c>
      <c r="C18144" s="76" t="s">
        <v>842</v>
      </c>
      <c r="D18144" t="s">
        <v>980</v>
      </c>
      <c r="E18144" s="82">
        <v>5.76</v>
      </c>
      <c r="F18144" t="s">
        <v>973</v>
      </c>
      <c r="G18144" s="83">
        <v>44299</v>
      </c>
      <c r="I18144">
        <v>2021</v>
      </c>
    </row>
    <row r="18145" spans="1:9" x14ac:dyDescent="0.25">
      <c r="A18145" t="s">
        <v>972</v>
      </c>
      <c r="B18145" t="s">
        <v>246</v>
      </c>
      <c r="C18145" s="76" t="s">
        <v>842</v>
      </c>
      <c r="D18145" t="s">
        <v>980</v>
      </c>
      <c r="E18145" s="82">
        <v>7.44</v>
      </c>
      <c r="F18145" t="s">
        <v>973</v>
      </c>
      <c r="G18145" s="83">
        <v>44077</v>
      </c>
      <c r="I18145">
        <v>2020</v>
      </c>
    </row>
    <row r="18146" spans="1:9" x14ac:dyDescent="0.25">
      <c r="A18146" t="s">
        <v>972</v>
      </c>
      <c r="B18146" t="s">
        <v>199</v>
      </c>
      <c r="C18146" s="76" t="s">
        <v>842</v>
      </c>
      <c r="D18146" t="s">
        <v>980</v>
      </c>
      <c r="E18146" s="82">
        <v>4.13</v>
      </c>
      <c r="F18146" t="s">
        <v>973</v>
      </c>
      <c r="G18146" s="83">
        <v>44007</v>
      </c>
      <c r="I18146">
        <v>2020</v>
      </c>
    </row>
    <row r="18147" spans="1:9" x14ac:dyDescent="0.25">
      <c r="A18147" t="s">
        <v>972</v>
      </c>
      <c r="B18147" t="s">
        <v>71</v>
      </c>
      <c r="C18147" s="76" t="s">
        <v>842</v>
      </c>
      <c r="D18147" t="s">
        <v>980</v>
      </c>
      <c r="E18147" s="82">
        <v>10</v>
      </c>
      <c r="F18147" t="s">
        <v>973</v>
      </c>
      <c r="G18147" s="83">
        <v>44047</v>
      </c>
      <c r="I18147">
        <v>2020</v>
      </c>
    </row>
    <row r="18148" spans="1:9" x14ac:dyDescent="0.25">
      <c r="A18148" t="s">
        <v>972</v>
      </c>
      <c r="B18148" t="s">
        <v>232</v>
      </c>
      <c r="C18148" s="76" t="s">
        <v>842</v>
      </c>
      <c r="D18148" t="s">
        <v>980</v>
      </c>
      <c r="E18148" s="82">
        <v>10</v>
      </c>
      <c r="F18148" t="s">
        <v>973</v>
      </c>
      <c r="G18148" s="83">
        <v>43997</v>
      </c>
      <c r="I18148">
        <v>2020</v>
      </c>
    </row>
    <row r="18149" spans="1:9" x14ac:dyDescent="0.25">
      <c r="A18149" t="s">
        <v>972</v>
      </c>
      <c r="B18149" t="s">
        <v>112</v>
      </c>
      <c r="C18149" s="76" t="s">
        <v>842</v>
      </c>
      <c r="D18149" t="s">
        <v>980</v>
      </c>
      <c r="E18149" s="82">
        <v>5.28</v>
      </c>
      <c r="F18149" t="s">
        <v>973</v>
      </c>
      <c r="G18149" s="83">
        <v>43986</v>
      </c>
      <c r="I18149">
        <v>2020</v>
      </c>
    </row>
    <row r="18150" spans="1:9" x14ac:dyDescent="0.25">
      <c r="A18150" t="s">
        <v>972</v>
      </c>
      <c r="B18150" t="s">
        <v>86</v>
      </c>
      <c r="C18150" s="76" t="s">
        <v>842</v>
      </c>
      <c r="D18150" t="s">
        <v>980</v>
      </c>
      <c r="E18150" s="82">
        <v>16.32</v>
      </c>
      <c r="F18150" t="s">
        <v>973</v>
      </c>
      <c r="G18150" s="83">
        <v>44067</v>
      </c>
      <c r="I18150">
        <v>2020</v>
      </c>
    </row>
    <row r="18151" spans="1:9" x14ac:dyDescent="0.25">
      <c r="A18151" t="s">
        <v>972</v>
      </c>
      <c r="B18151" t="s">
        <v>122</v>
      </c>
      <c r="C18151" s="76" t="s">
        <v>842</v>
      </c>
      <c r="D18151" t="s">
        <v>980</v>
      </c>
      <c r="E18151" s="82">
        <v>500</v>
      </c>
      <c r="F18151" t="s">
        <v>973</v>
      </c>
      <c r="G18151" s="83">
        <v>44770</v>
      </c>
      <c r="I18151">
        <v>2022</v>
      </c>
    </row>
    <row r="18152" spans="1:9" x14ac:dyDescent="0.25">
      <c r="A18152" t="s">
        <v>972</v>
      </c>
      <c r="B18152" t="s">
        <v>278</v>
      </c>
      <c r="C18152" s="76" t="s">
        <v>842</v>
      </c>
      <c r="D18152" t="s">
        <v>980</v>
      </c>
      <c r="E18152" s="82">
        <v>7.44</v>
      </c>
      <c r="F18152" t="s">
        <v>973</v>
      </c>
      <c r="G18152" s="83">
        <v>44001</v>
      </c>
      <c r="I18152">
        <v>2020</v>
      </c>
    </row>
    <row r="18153" spans="1:9" x14ac:dyDescent="0.25">
      <c r="A18153" t="s">
        <v>972</v>
      </c>
      <c r="B18153" t="s">
        <v>170</v>
      </c>
      <c r="C18153" s="76" t="s">
        <v>842</v>
      </c>
      <c r="D18153" t="s">
        <v>980</v>
      </c>
      <c r="E18153" s="82">
        <v>70</v>
      </c>
      <c r="F18153" t="s">
        <v>973</v>
      </c>
      <c r="G18153" s="83">
        <v>44449</v>
      </c>
      <c r="I18153">
        <v>2021</v>
      </c>
    </row>
    <row r="18154" spans="1:9" x14ac:dyDescent="0.25">
      <c r="A18154" t="s">
        <v>972</v>
      </c>
      <c r="B18154" t="s">
        <v>279</v>
      </c>
      <c r="C18154" s="76" t="s">
        <v>842</v>
      </c>
      <c r="D18154" t="s">
        <v>980</v>
      </c>
      <c r="E18154" s="82">
        <v>6</v>
      </c>
      <c r="F18154" t="s">
        <v>973</v>
      </c>
      <c r="G18154" s="83">
        <v>44062</v>
      </c>
      <c r="I18154">
        <v>2020</v>
      </c>
    </row>
    <row r="18155" spans="1:9" x14ac:dyDescent="0.25">
      <c r="A18155" t="s">
        <v>972</v>
      </c>
      <c r="B18155" t="s">
        <v>66</v>
      </c>
      <c r="C18155" s="76" t="s">
        <v>842</v>
      </c>
      <c r="D18155" t="s">
        <v>980</v>
      </c>
      <c r="E18155" s="82">
        <v>500</v>
      </c>
      <c r="F18155" t="s">
        <v>973</v>
      </c>
      <c r="G18155" s="83">
        <v>44531</v>
      </c>
      <c r="I18155">
        <v>2021</v>
      </c>
    </row>
    <row r="18156" spans="1:9" x14ac:dyDescent="0.25">
      <c r="A18156" t="s">
        <v>972</v>
      </c>
      <c r="B18156" t="s">
        <v>100</v>
      </c>
      <c r="C18156" s="76" t="s">
        <v>842</v>
      </c>
      <c r="D18156" t="s">
        <v>980</v>
      </c>
      <c r="E18156" s="82">
        <v>500</v>
      </c>
      <c r="F18156" t="s">
        <v>973</v>
      </c>
      <c r="G18156" s="83">
        <v>44406</v>
      </c>
      <c r="I18156">
        <v>2021</v>
      </c>
    </row>
    <row r="18157" spans="1:9" x14ac:dyDescent="0.25">
      <c r="A18157" t="s">
        <v>972</v>
      </c>
      <c r="B18157" t="s">
        <v>155</v>
      </c>
      <c r="C18157" s="76" t="s">
        <v>842</v>
      </c>
      <c r="D18157" t="s">
        <v>980</v>
      </c>
      <c r="E18157" s="82">
        <v>7.6</v>
      </c>
      <c r="F18157" t="s">
        <v>973</v>
      </c>
      <c r="G18157" s="83">
        <v>44102</v>
      </c>
      <c r="I18157">
        <v>2020</v>
      </c>
    </row>
    <row r="18158" spans="1:9" x14ac:dyDescent="0.25">
      <c r="A18158" t="s">
        <v>972</v>
      </c>
      <c r="B18158" t="s">
        <v>128</v>
      </c>
      <c r="C18158" s="76" t="s">
        <v>842</v>
      </c>
      <c r="D18158" t="s">
        <v>980</v>
      </c>
      <c r="E18158" s="82">
        <v>5</v>
      </c>
      <c r="F18158" t="s">
        <v>973</v>
      </c>
      <c r="G18158" s="83">
        <v>44026</v>
      </c>
      <c r="I18158">
        <v>2020</v>
      </c>
    </row>
    <row r="18159" spans="1:9" x14ac:dyDescent="0.25">
      <c r="A18159" t="s">
        <v>972</v>
      </c>
      <c r="B18159" t="s">
        <v>124</v>
      </c>
      <c r="C18159" s="76" t="s">
        <v>842</v>
      </c>
      <c r="D18159" t="s">
        <v>980</v>
      </c>
      <c r="E18159" s="82">
        <v>15.2</v>
      </c>
      <c r="F18159" t="s">
        <v>973</v>
      </c>
      <c r="G18159" s="83">
        <v>43980</v>
      </c>
      <c r="I18159">
        <v>2020</v>
      </c>
    </row>
    <row r="18160" spans="1:9" x14ac:dyDescent="0.25">
      <c r="A18160" t="s">
        <v>972</v>
      </c>
      <c r="B18160" t="s">
        <v>199</v>
      </c>
      <c r="C18160" s="76" t="s">
        <v>842</v>
      </c>
      <c r="D18160" t="s">
        <v>980</v>
      </c>
      <c r="E18160" s="82">
        <v>4.08</v>
      </c>
      <c r="F18160" t="s">
        <v>973</v>
      </c>
      <c r="G18160" s="83">
        <v>44048</v>
      </c>
      <c r="I18160">
        <v>2020</v>
      </c>
    </row>
    <row r="18161" spans="1:9" x14ac:dyDescent="0.25">
      <c r="A18161" t="s">
        <v>972</v>
      </c>
      <c r="B18161" t="s">
        <v>127</v>
      </c>
      <c r="C18161" s="76" t="s">
        <v>842</v>
      </c>
      <c r="D18161" t="s">
        <v>980</v>
      </c>
      <c r="E18161" s="82">
        <v>4.32</v>
      </c>
      <c r="F18161" t="s">
        <v>973</v>
      </c>
      <c r="G18161" s="83">
        <v>44022</v>
      </c>
      <c r="I18161">
        <v>2020</v>
      </c>
    </row>
    <row r="18162" spans="1:9" x14ac:dyDescent="0.25">
      <c r="A18162" t="s">
        <v>972</v>
      </c>
      <c r="B18162" t="s">
        <v>11</v>
      </c>
      <c r="C18162" s="76" t="s">
        <v>842</v>
      </c>
      <c r="D18162" t="s">
        <v>980</v>
      </c>
      <c r="E18162" s="82">
        <v>10</v>
      </c>
      <c r="F18162" t="s">
        <v>973</v>
      </c>
      <c r="G18162" s="83">
        <v>43973</v>
      </c>
      <c r="I18162">
        <v>2020</v>
      </c>
    </row>
    <row r="18163" spans="1:9" x14ac:dyDescent="0.25">
      <c r="A18163" t="s">
        <v>972</v>
      </c>
      <c r="B18163" t="s">
        <v>272</v>
      </c>
      <c r="C18163" s="76" t="s">
        <v>842</v>
      </c>
      <c r="D18163" t="s">
        <v>980</v>
      </c>
      <c r="E18163" s="82">
        <v>9</v>
      </c>
      <c r="F18163" t="s">
        <v>973</v>
      </c>
      <c r="G18163" s="83">
        <v>44048</v>
      </c>
      <c r="I18163">
        <v>2020</v>
      </c>
    </row>
    <row r="18164" spans="1:9" x14ac:dyDescent="0.25">
      <c r="A18164" t="s">
        <v>972</v>
      </c>
      <c r="B18164" t="s">
        <v>279</v>
      </c>
      <c r="C18164" s="76" t="s">
        <v>842</v>
      </c>
      <c r="D18164" t="s">
        <v>980</v>
      </c>
      <c r="E18164" s="82">
        <v>500</v>
      </c>
      <c r="F18164" t="s">
        <v>973</v>
      </c>
      <c r="G18164" s="83">
        <v>44648</v>
      </c>
      <c r="I18164">
        <v>2022</v>
      </c>
    </row>
    <row r="18165" spans="1:9" x14ac:dyDescent="0.25">
      <c r="A18165" t="s">
        <v>972</v>
      </c>
      <c r="B18165" t="s">
        <v>214</v>
      </c>
      <c r="C18165" s="76" t="s">
        <v>842</v>
      </c>
      <c r="D18165" t="s">
        <v>980</v>
      </c>
      <c r="E18165" s="82">
        <v>15</v>
      </c>
      <c r="F18165" t="s">
        <v>973</v>
      </c>
      <c r="G18165" s="83">
        <v>44032</v>
      </c>
      <c r="I18165">
        <v>2020</v>
      </c>
    </row>
    <row r="18166" spans="1:9" x14ac:dyDescent="0.25">
      <c r="A18166" t="s">
        <v>972</v>
      </c>
      <c r="B18166" t="s">
        <v>11</v>
      </c>
      <c r="C18166" s="76" t="s">
        <v>842</v>
      </c>
      <c r="D18166" t="s">
        <v>980</v>
      </c>
      <c r="E18166" s="82">
        <v>500</v>
      </c>
      <c r="F18166" t="s">
        <v>973</v>
      </c>
      <c r="G18166" s="83">
        <v>44944</v>
      </c>
      <c r="I18166">
        <v>2023</v>
      </c>
    </row>
    <row r="18167" spans="1:9" x14ac:dyDescent="0.25">
      <c r="A18167" t="s">
        <v>972</v>
      </c>
      <c r="B18167" t="s">
        <v>245</v>
      </c>
      <c r="C18167" s="76" t="s">
        <v>842</v>
      </c>
      <c r="D18167" t="s">
        <v>980</v>
      </c>
      <c r="E18167" s="82">
        <v>5.9</v>
      </c>
      <c r="F18167" t="s">
        <v>973</v>
      </c>
      <c r="G18167" s="83">
        <v>43987</v>
      </c>
      <c r="I18167">
        <v>2020</v>
      </c>
    </row>
    <row r="18168" spans="1:9" x14ac:dyDescent="0.25">
      <c r="A18168" t="s">
        <v>972</v>
      </c>
      <c r="B18168" t="s">
        <v>272</v>
      </c>
      <c r="C18168" s="76" t="s">
        <v>842</v>
      </c>
      <c r="D18168" t="s">
        <v>980</v>
      </c>
      <c r="E18168" s="82">
        <v>10</v>
      </c>
      <c r="F18168" t="s">
        <v>973</v>
      </c>
      <c r="G18168" s="83">
        <v>43983</v>
      </c>
      <c r="I18168">
        <v>2020</v>
      </c>
    </row>
    <row r="18169" spans="1:9" x14ac:dyDescent="0.25">
      <c r="A18169" t="s">
        <v>972</v>
      </c>
      <c r="B18169" t="s">
        <v>127</v>
      </c>
      <c r="C18169" s="76" t="s">
        <v>842</v>
      </c>
      <c r="D18169" t="s">
        <v>980</v>
      </c>
      <c r="E18169" s="82">
        <v>6</v>
      </c>
      <c r="F18169" t="s">
        <v>973</v>
      </c>
      <c r="G18169" s="83">
        <v>43969</v>
      </c>
      <c r="I18169">
        <v>2020</v>
      </c>
    </row>
    <row r="18170" spans="1:9" x14ac:dyDescent="0.25">
      <c r="A18170" t="s">
        <v>972</v>
      </c>
      <c r="B18170" t="s">
        <v>240</v>
      </c>
      <c r="C18170" s="76" t="s">
        <v>842</v>
      </c>
      <c r="D18170" t="s">
        <v>980</v>
      </c>
      <c r="E18170" s="82">
        <v>10.3</v>
      </c>
      <c r="F18170" t="s">
        <v>973</v>
      </c>
      <c r="G18170" s="83">
        <v>44084</v>
      </c>
      <c r="I18170">
        <v>2020</v>
      </c>
    </row>
    <row r="18171" spans="1:9" x14ac:dyDescent="0.25">
      <c r="A18171" t="s">
        <v>972</v>
      </c>
      <c r="B18171" t="s">
        <v>153</v>
      </c>
      <c r="C18171" s="76" t="s">
        <v>842</v>
      </c>
      <c r="D18171" t="s">
        <v>980</v>
      </c>
      <c r="E18171" s="82">
        <v>4.93</v>
      </c>
      <c r="F18171" t="s">
        <v>973</v>
      </c>
      <c r="G18171" s="83">
        <v>43992</v>
      </c>
      <c r="I18171">
        <v>2020</v>
      </c>
    </row>
    <row r="18172" spans="1:9" x14ac:dyDescent="0.25">
      <c r="A18172" t="s">
        <v>972</v>
      </c>
      <c r="B18172" t="s">
        <v>223</v>
      </c>
      <c r="C18172" s="76" t="s">
        <v>842</v>
      </c>
      <c r="D18172" t="s">
        <v>980</v>
      </c>
      <c r="E18172" s="82">
        <v>10</v>
      </c>
      <c r="F18172" t="s">
        <v>973</v>
      </c>
      <c r="G18172" s="83">
        <v>44032</v>
      </c>
      <c r="I18172">
        <v>2020</v>
      </c>
    </row>
    <row r="18173" spans="1:9" x14ac:dyDescent="0.25">
      <c r="A18173" t="s">
        <v>972</v>
      </c>
      <c r="B18173" t="s">
        <v>205</v>
      </c>
      <c r="C18173" s="76" t="s">
        <v>842</v>
      </c>
      <c r="D18173" t="s">
        <v>980</v>
      </c>
      <c r="E18173" s="82">
        <v>6</v>
      </c>
      <c r="F18173" t="s">
        <v>973</v>
      </c>
      <c r="G18173" s="83">
        <v>44117</v>
      </c>
      <c r="I18173">
        <v>2020</v>
      </c>
    </row>
    <row r="18174" spans="1:9" x14ac:dyDescent="0.25">
      <c r="A18174" t="s">
        <v>972</v>
      </c>
      <c r="B18174" t="s">
        <v>203</v>
      </c>
      <c r="C18174" s="76" t="s">
        <v>842</v>
      </c>
      <c r="D18174" t="s">
        <v>980</v>
      </c>
      <c r="E18174" s="82">
        <v>150</v>
      </c>
      <c r="F18174" t="s">
        <v>973</v>
      </c>
      <c r="G18174" s="83">
        <v>44393</v>
      </c>
      <c r="I18174">
        <v>2021</v>
      </c>
    </row>
    <row r="18175" spans="1:9" x14ac:dyDescent="0.25">
      <c r="A18175" t="s">
        <v>972</v>
      </c>
      <c r="B18175" t="s">
        <v>275</v>
      </c>
      <c r="C18175" s="76" t="s">
        <v>842</v>
      </c>
      <c r="D18175" t="s">
        <v>980</v>
      </c>
      <c r="E18175" s="82">
        <v>8.16</v>
      </c>
      <c r="F18175" t="s">
        <v>973</v>
      </c>
      <c r="G18175" s="83">
        <v>44043</v>
      </c>
      <c r="I18175">
        <v>2020</v>
      </c>
    </row>
    <row r="18176" spans="1:9" ht="14.45" customHeight="1" x14ac:dyDescent="0.25">
      <c r="A18176" t="s">
        <v>972</v>
      </c>
      <c r="B18176" t="s">
        <v>253</v>
      </c>
      <c r="C18176" s="76" t="s">
        <v>842</v>
      </c>
      <c r="D18176" t="s">
        <v>980</v>
      </c>
      <c r="E18176" s="82">
        <v>5.76</v>
      </c>
      <c r="F18176" t="s">
        <v>973</v>
      </c>
      <c r="G18176" s="83">
        <v>44011</v>
      </c>
      <c r="I18176">
        <v>2020</v>
      </c>
    </row>
    <row r="18177" spans="1:9" ht="14.45" customHeight="1" x14ac:dyDescent="0.25">
      <c r="A18177" t="s">
        <v>972</v>
      </c>
      <c r="B18177" t="s">
        <v>133</v>
      </c>
      <c r="C18177" s="76" t="s">
        <v>842</v>
      </c>
      <c r="D18177" t="s">
        <v>980</v>
      </c>
      <c r="E18177" s="82">
        <v>4.5599999999999996</v>
      </c>
      <c r="F18177" t="s">
        <v>973</v>
      </c>
      <c r="G18177" s="83">
        <v>44118</v>
      </c>
      <c r="I18177">
        <v>2020</v>
      </c>
    </row>
    <row r="18178" spans="1:9" ht="14.45" customHeight="1" x14ac:dyDescent="0.25">
      <c r="A18178" t="s">
        <v>972</v>
      </c>
      <c r="B18178" t="s">
        <v>153</v>
      </c>
      <c r="C18178" s="76" t="s">
        <v>842</v>
      </c>
      <c r="D18178" t="s">
        <v>980</v>
      </c>
      <c r="E18178" s="82">
        <v>2.88</v>
      </c>
      <c r="F18178" t="s">
        <v>973</v>
      </c>
      <c r="G18178" s="83">
        <v>44032</v>
      </c>
      <c r="I18178">
        <v>2020</v>
      </c>
    </row>
    <row r="18179" spans="1:9" ht="14.45" customHeight="1" x14ac:dyDescent="0.25">
      <c r="A18179" t="s">
        <v>972</v>
      </c>
      <c r="B18179" t="s">
        <v>278</v>
      </c>
      <c r="C18179" s="76" t="s">
        <v>842</v>
      </c>
      <c r="D18179" t="s">
        <v>980</v>
      </c>
      <c r="E18179" s="82">
        <v>7.92</v>
      </c>
      <c r="F18179" t="s">
        <v>973</v>
      </c>
      <c r="G18179" s="83">
        <v>44077</v>
      </c>
      <c r="I18179">
        <v>2020</v>
      </c>
    </row>
    <row r="18180" spans="1:9" ht="14.45" customHeight="1" x14ac:dyDescent="0.25">
      <c r="A18180" t="s">
        <v>972</v>
      </c>
      <c r="B18180" t="s">
        <v>171</v>
      </c>
      <c r="C18180" s="76" t="s">
        <v>842</v>
      </c>
      <c r="D18180" t="s">
        <v>980</v>
      </c>
      <c r="E18180" s="82">
        <v>4.32</v>
      </c>
      <c r="F18180" t="s">
        <v>973</v>
      </c>
      <c r="G18180" s="83">
        <v>44011</v>
      </c>
      <c r="I18180">
        <v>2020</v>
      </c>
    </row>
    <row r="18181" spans="1:9" ht="14.45" customHeight="1" x14ac:dyDescent="0.25">
      <c r="A18181" t="s">
        <v>972</v>
      </c>
      <c r="B18181" t="s">
        <v>124</v>
      </c>
      <c r="C18181" s="76" t="s">
        <v>842</v>
      </c>
      <c r="D18181" t="s">
        <v>980</v>
      </c>
      <c r="E18181" s="82">
        <v>7.6</v>
      </c>
      <c r="F18181" t="s">
        <v>973</v>
      </c>
      <c r="G18181" s="83">
        <v>43993</v>
      </c>
      <c r="I18181">
        <v>2020</v>
      </c>
    </row>
    <row r="18182" spans="1:9" ht="14.45" customHeight="1" x14ac:dyDescent="0.25">
      <c r="A18182" t="s">
        <v>972</v>
      </c>
      <c r="B18182" t="s">
        <v>118</v>
      </c>
      <c r="C18182" s="76" t="s">
        <v>842</v>
      </c>
      <c r="D18182" t="s">
        <v>980</v>
      </c>
      <c r="E18182" s="82">
        <v>150</v>
      </c>
      <c r="F18182" t="s">
        <v>973</v>
      </c>
      <c r="G18182" s="83">
        <v>44489</v>
      </c>
      <c r="I18182">
        <v>2021</v>
      </c>
    </row>
    <row r="18183" spans="1:9" ht="14.45" customHeight="1" x14ac:dyDescent="0.25">
      <c r="A18183" t="s">
        <v>972</v>
      </c>
      <c r="B18183" t="s">
        <v>2</v>
      </c>
      <c r="C18183" s="76" t="s">
        <v>842</v>
      </c>
      <c r="D18183" t="s">
        <v>980</v>
      </c>
      <c r="E18183" s="82">
        <v>100</v>
      </c>
      <c r="F18183" t="s">
        <v>973</v>
      </c>
      <c r="G18183" s="83">
        <v>44439</v>
      </c>
      <c r="I18183">
        <v>2021</v>
      </c>
    </row>
    <row r="18184" spans="1:9" ht="14.45" customHeight="1" x14ac:dyDescent="0.25">
      <c r="A18184" t="s">
        <v>972</v>
      </c>
      <c r="B18184" t="s">
        <v>81</v>
      </c>
      <c r="C18184" s="76" t="s">
        <v>842</v>
      </c>
      <c r="D18184" t="s">
        <v>980</v>
      </c>
      <c r="E18184" s="82">
        <v>500</v>
      </c>
      <c r="F18184" t="s">
        <v>973</v>
      </c>
      <c r="G18184" s="83">
        <v>44694</v>
      </c>
      <c r="I18184">
        <v>2022</v>
      </c>
    </row>
    <row r="18185" spans="1:9" ht="14.45" customHeight="1" x14ac:dyDescent="0.25">
      <c r="A18185" t="s">
        <v>972</v>
      </c>
      <c r="B18185" t="s">
        <v>118</v>
      </c>
      <c r="C18185" s="76" t="s">
        <v>842</v>
      </c>
      <c r="D18185" t="s">
        <v>980</v>
      </c>
      <c r="E18185" s="82">
        <v>150</v>
      </c>
      <c r="F18185" t="s">
        <v>973</v>
      </c>
      <c r="G18185" s="83">
        <v>44477</v>
      </c>
      <c r="I18185">
        <v>2021</v>
      </c>
    </row>
    <row r="18186" spans="1:9" ht="14.45" customHeight="1" x14ac:dyDescent="0.25">
      <c r="A18186" t="s">
        <v>972</v>
      </c>
      <c r="B18186" t="s">
        <v>229</v>
      </c>
      <c r="C18186" s="76" t="s">
        <v>842</v>
      </c>
      <c r="D18186" t="s">
        <v>980</v>
      </c>
      <c r="E18186" s="82">
        <v>5.31</v>
      </c>
      <c r="F18186" t="s">
        <v>973</v>
      </c>
      <c r="G18186" s="83">
        <v>44151</v>
      </c>
      <c r="I18186">
        <v>2020</v>
      </c>
    </row>
    <row r="18187" spans="1:9" ht="14.45" customHeight="1" x14ac:dyDescent="0.25">
      <c r="A18187" t="s">
        <v>972</v>
      </c>
      <c r="B18187" t="s">
        <v>232</v>
      </c>
      <c r="C18187" s="76" t="s">
        <v>842</v>
      </c>
      <c r="D18187" t="s">
        <v>980</v>
      </c>
      <c r="E18187" s="82">
        <v>12.69</v>
      </c>
      <c r="F18187" t="s">
        <v>973</v>
      </c>
      <c r="G18187" s="83">
        <v>44007</v>
      </c>
      <c r="I18187">
        <v>2020</v>
      </c>
    </row>
    <row r="18188" spans="1:9" ht="14.45" customHeight="1" x14ac:dyDescent="0.25">
      <c r="A18188" t="s">
        <v>972</v>
      </c>
      <c r="B18188" t="s">
        <v>223</v>
      </c>
      <c r="C18188" s="76" t="s">
        <v>842</v>
      </c>
      <c r="D18188" t="s">
        <v>980</v>
      </c>
      <c r="E18188" s="82">
        <v>10.6</v>
      </c>
      <c r="F18188" t="s">
        <v>973</v>
      </c>
      <c r="G18188" s="83">
        <v>43994</v>
      </c>
      <c r="I18188">
        <v>2020</v>
      </c>
    </row>
    <row r="18189" spans="1:9" ht="14.45" customHeight="1" x14ac:dyDescent="0.25">
      <c r="A18189" t="s">
        <v>972</v>
      </c>
      <c r="B18189" t="s">
        <v>125</v>
      </c>
      <c r="C18189" s="76" t="s">
        <v>842</v>
      </c>
      <c r="D18189" t="s">
        <v>980</v>
      </c>
      <c r="E18189" s="82">
        <v>3.5</v>
      </c>
      <c r="F18189" t="s">
        <v>973</v>
      </c>
      <c r="G18189" s="83">
        <v>44398</v>
      </c>
      <c r="I18189">
        <v>2021</v>
      </c>
    </row>
    <row r="18190" spans="1:9" ht="14.45" customHeight="1" x14ac:dyDescent="0.25">
      <c r="A18190" t="s">
        <v>972</v>
      </c>
      <c r="B18190" t="s">
        <v>177</v>
      </c>
      <c r="C18190" s="76" t="s">
        <v>842</v>
      </c>
      <c r="D18190" t="s">
        <v>980</v>
      </c>
      <c r="E18190" s="82">
        <v>500</v>
      </c>
      <c r="F18190" t="s">
        <v>973</v>
      </c>
      <c r="G18190" s="83">
        <v>44699</v>
      </c>
      <c r="I18190">
        <v>2022</v>
      </c>
    </row>
    <row r="18191" spans="1:9" ht="14.45" customHeight="1" x14ac:dyDescent="0.25">
      <c r="A18191" t="s">
        <v>972</v>
      </c>
      <c r="B18191" t="s">
        <v>178</v>
      </c>
      <c r="C18191" s="76" t="s">
        <v>842</v>
      </c>
      <c r="D18191" t="s">
        <v>980</v>
      </c>
      <c r="E18191" s="82">
        <v>7.68</v>
      </c>
      <c r="F18191" t="s">
        <v>973</v>
      </c>
      <c r="G18191" s="83">
        <v>44062</v>
      </c>
      <c r="I18191">
        <v>2020</v>
      </c>
    </row>
    <row r="18192" spans="1:9" ht="14.45" customHeight="1" x14ac:dyDescent="0.25">
      <c r="A18192" t="s">
        <v>972</v>
      </c>
      <c r="B18192" t="s">
        <v>186</v>
      </c>
      <c r="C18192" s="76" t="s">
        <v>842</v>
      </c>
      <c r="D18192" t="s">
        <v>980</v>
      </c>
      <c r="E18192" s="82">
        <v>6.48</v>
      </c>
      <c r="F18192" t="s">
        <v>973</v>
      </c>
      <c r="G18192" s="83">
        <v>44012</v>
      </c>
      <c r="I18192">
        <v>2020</v>
      </c>
    </row>
    <row r="18193" spans="1:9" ht="14.45" customHeight="1" x14ac:dyDescent="0.25">
      <c r="A18193" t="s">
        <v>972</v>
      </c>
      <c r="B18193" t="s">
        <v>253</v>
      </c>
      <c r="C18193" s="76" t="s">
        <v>842</v>
      </c>
      <c r="D18193" t="s">
        <v>980</v>
      </c>
      <c r="E18193" s="82">
        <v>11.8</v>
      </c>
      <c r="F18193" t="s">
        <v>973</v>
      </c>
      <c r="G18193" s="83">
        <v>44014</v>
      </c>
      <c r="I18193">
        <v>2020</v>
      </c>
    </row>
    <row r="18194" spans="1:9" ht="14.45" customHeight="1" x14ac:dyDescent="0.25">
      <c r="A18194" t="s">
        <v>972</v>
      </c>
      <c r="B18194" t="s">
        <v>232</v>
      </c>
      <c r="C18194" s="76" t="s">
        <v>842</v>
      </c>
      <c r="D18194" t="s">
        <v>980</v>
      </c>
      <c r="E18194" s="82">
        <v>10</v>
      </c>
      <c r="F18194" t="s">
        <v>973</v>
      </c>
      <c r="G18194" s="83">
        <v>44043</v>
      </c>
      <c r="I18194">
        <v>2020</v>
      </c>
    </row>
    <row r="18195" spans="1:9" ht="14.45" customHeight="1" x14ac:dyDescent="0.25">
      <c r="A18195" t="s">
        <v>972</v>
      </c>
      <c r="B18195" t="s">
        <v>254</v>
      </c>
      <c r="C18195" s="76" t="s">
        <v>842</v>
      </c>
      <c r="D18195" t="s">
        <v>980</v>
      </c>
      <c r="E18195" s="82">
        <v>4.93</v>
      </c>
      <c r="F18195" t="s">
        <v>973</v>
      </c>
      <c r="G18195" s="83">
        <v>44022</v>
      </c>
      <c r="I18195">
        <v>2020</v>
      </c>
    </row>
    <row r="18196" spans="1:9" ht="14.45" customHeight="1" x14ac:dyDescent="0.25">
      <c r="A18196" t="s">
        <v>972</v>
      </c>
      <c r="B18196" t="s">
        <v>227</v>
      </c>
      <c r="C18196" s="76" t="s">
        <v>842</v>
      </c>
      <c r="D18196" t="s">
        <v>980</v>
      </c>
      <c r="E18196" s="82">
        <v>2.64</v>
      </c>
      <c r="F18196" t="s">
        <v>973</v>
      </c>
      <c r="G18196" s="83">
        <v>44012</v>
      </c>
      <c r="I18196">
        <v>2020</v>
      </c>
    </row>
    <row r="18197" spans="1:9" ht="14.45" customHeight="1" x14ac:dyDescent="0.25">
      <c r="A18197" t="s">
        <v>972</v>
      </c>
      <c r="B18197" t="s">
        <v>95</v>
      </c>
      <c r="C18197" s="76" t="s">
        <v>842</v>
      </c>
      <c r="D18197" t="s">
        <v>980</v>
      </c>
      <c r="E18197" s="82">
        <v>4.5599999999999996</v>
      </c>
      <c r="F18197" t="s">
        <v>973</v>
      </c>
      <c r="G18197" s="83">
        <v>44064</v>
      </c>
      <c r="I18197">
        <v>2020</v>
      </c>
    </row>
    <row r="18198" spans="1:9" ht="14.45" customHeight="1" x14ac:dyDescent="0.25">
      <c r="A18198" t="s">
        <v>972</v>
      </c>
      <c r="B18198" t="s">
        <v>63</v>
      </c>
      <c r="C18198" s="76" t="s">
        <v>842</v>
      </c>
      <c r="D18198" t="s">
        <v>980</v>
      </c>
      <c r="E18198" s="82">
        <v>14.6</v>
      </c>
      <c r="F18198" t="s">
        <v>973</v>
      </c>
      <c r="G18198" s="83">
        <v>44123</v>
      </c>
      <c r="I18198">
        <v>2020</v>
      </c>
    </row>
    <row r="18199" spans="1:9" ht="14.45" customHeight="1" x14ac:dyDescent="0.25">
      <c r="A18199" t="s">
        <v>972</v>
      </c>
      <c r="B18199" t="s">
        <v>232</v>
      </c>
      <c r="C18199" s="76" t="s">
        <v>842</v>
      </c>
      <c r="D18199" t="s">
        <v>980</v>
      </c>
      <c r="E18199" s="82">
        <v>11.4</v>
      </c>
      <c r="F18199" t="s">
        <v>973</v>
      </c>
      <c r="G18199" s="83">
        <v>44105</v>
      </c>
      <c r="I18199">
        <v>2020</v>
      </c>
    </row>
    <row r="18200" spans="1:9" ht="14.45" customHeight="1" x14ac:dyDescent="0.25">
      <c r="A18200" t="s">
        <v>972</v>
      </c>
      <c r="B18200" t="s">
        <v>223</v>
      </c>
      <c r="C18200" s="76" t="s">
        <v>842</v>
      </c>
      <c r="D18200" t="s">
        <v>980</v>
      </c>
      <c r="E18200" s="82">
        <v>5</v>
      </c>
      <c r="F18200" t="s">
        <v>973</v>
      </c>
      <c r="G18200" s="83">
        <v>44041</v>
      </c>
      <c r="I18200">
        <v>2020</v>
      </c>
    </row>
    <row r="18201" spans="1:9" ht="14.45" customHeight="1" x14ac:dyDescent="0.25">
      <c r="A18201" t="s">
        <v>972</v>
      </c>
      <c r="B18201" t="s">
        <v>133</v>
      </c>
      <c r="C18201" s="76" t="s">
        <v>842</v>
      </c>
      <c r="D18201" t="s">
        <v>980</v>
      </c>
      <c r="E18201" s="82">
        <v>299.8</v>
      </c>
      <c r="F18201" t="s">
        <v>973</v>
      </c>
      <c r="G18201" s="83">
        <v>44098</v>
      </c>
      <c r="I18201">
        <v>2020</v>
      </c>
    </row>
    <row r="18202" spans="1:9" ht="14.45" customHeight="1" x14ac:dyDescent="0.25">
      <c r="A18202" t="s">
        <v>972</v>
      </c>
      <c r="B18202" t="s">
        <v>207</v>
      </c>
      <c r="C18202" s="76" t="s">
        <v>842</v>
      </c>
      <c r="D18202" t="s">
        <v>980</v>
      </c>
      <c r="E18202" s="82">
        <v>9.6999999999999993</v>
      </c>
      <c r="F18202" t="s">
        <v>973</v>
      </c>
      <c r="G18202" s="83">
        <v>44061</v>
      </c>
      <c r="I18202">
        <v>2020</v>
      </c>
    </row>
    <row r="18203" spans="1:9" ht="14.45" customHeight="1" x14ac:dyDescent="0.25">
      <c r="A18203" t="s">
        <v>972</v>
      </c>
      <c r="B18203" t="s">
        <v>275</v>
      </c>
      <c r="C18203" s="76" t="s">
        <v>842</v>
      </c>
      <c r="D18203" t="s">
        <v>980</v>
      </c>
      <c r="E18203" s="82">
        <v>7</v>
      </c>
      <c r="F18203" t="s">
        <v>973</v>
      </c>
      <c r="G18203" s="83">
        <v>44036</v>
      </c>
      <c r="I18203">
        <v>2020</v>
      </c>
    </row>
    <row r="18204" spans="1:9" ht="14.45" customHeight="1" x14ac:dyDescent="0.25">
      <c r="A18204" t="s">
        <v>972</v>
      </c>
      <c r="B18204" t="s">
        <v>66</v>
      </c>
      <c r="C18204" s="76" t="s">
        <v>842</v>
      </c>
      <c r="D18204" t="s">
        <v>980</v>
      </c>
      <c r="E18204" s="82">
        <v>6.67</v>
      </c>
      <c r="F18204" t="s">
        <v>973</v>
      </c>
      <c r="G18204" s="83">
        <v>44025</v>
      </c>
      <c r="I18204">
        <v>2020</v>
      </c>
    </row>
    <row r="18205" spans="1:9" ht="14.45" customHeight="1" x14ac:dyDescent="0.25">
      <c r="A18205" t="s">
        <v>972</v>
      </c>
      <c r="B18205" t="s">
        <v>239</v>
      </c>
      <c r="C18205" s="76" t="s">
        <v>842</v>
      </c>
      <c r="D18205" t="s">
        <v>980</v>
      </c>
      <c r="E18205" s="82">
        <v>14.7</v>
      </c>
      <c r="F18205" t="s">
        <v>973</v>
      </c>
      <c r="G18205" s="83">
        <v>44008</v>
      </c>
      <c r="I18205">
        <v>2020</v>
      </c>
    </row>
    <row r="18206" spans="1:9" ht="14.45" customHeight="1" x14ac:dyDescent="0.25">
      <c r="A18206" t="s">
        <v>972</v>
      </c>
      <c r="B18206" t="s">
        <v>276</v>
      </c>
      <c r="C18206" s="76" t="s">
        <v>842</v>
      </c>
      <c r="D18206" t="s">
        <v>980</v>
      </c>
      <c r="E18206" s="82">
        <v>11.4</v>
      </c>
      <c r="F18206" t="s">
        <v>973</v>
      </c>
      <c r="G18206" s="83">
        <v>44221</v>
      </c>
      <c r="I18206">
        <v>2021</v>
      </c>
    </row>
    <row r="18207" spans="1:9" ht="14.45" customHeight="1" x14ac:dyDescent="0.25">
      <c r="A18207" t="s">
        <v>972</v>
      </c>
      <c r="B18207" t="s">
        <v>229</v>
      </c>
      <c r="C18207" s="76" t="s">
        <v>842</v>
      </c>
      <c r="D18207" t="s">
        <v>980</v>
      </c>
      <c r="E18207" s="82">
        <v>7.6</v>
      </c>
      <c r="F18207" t="s">
        <v>973</v>
      </c>
      <c r="G18207" s="83">
        <v>44074</v>
      </c>
      <c r="I18207">
        <v>2020</v>
      </c>
    </row>
    <row r="18208" spans="1:9" ht="14.45" customHeight="1" x14ac:dyDescent="0.25">
      <c r="A18208" t="s">
        <v>972</v>
      </c>
      <c r="B18208" t="s">
        <v>232</v>
      </c>
      <c r="C18208" s="76" t="s">
        <v>842</v>
      </c>
      <c r="D18208" t="s">
        <v>980</v>
      </c>
      <c r="E18208" s="82">
        <v>15</v>
      </c>
      <c r="F18208" t="s">
        <v>973</v>
      </c>
      <c r="G18208" s="83">
        <v>44027</v>
      </c>
      <c r="I18208">
        <v>2020</v>
      </c>
    </row>
    <row r="18209" spans="1:9" ht="14.45" customHeight="1" x14ac:dyDescent="0.25">
      <c r="A18209" t="s">
        <v>972</v>
      </c>
      <c r="B18209" t="s">
        <v>133</v>
      </c>
      <c r="C18209" s="76" t="s">
        <v>842</v>
      </c>
      <c r="D18209" t="s">
        <v>980</v>
      </c>
      <c r="E18209" s="82">
        <v>7.6</v>
      </c>
      <c r="F18209" t="s">
        <v>973</v>
      </c>
      <c r="G18209" s="83">
        <v>44095</v>
      </c>
      <c r="I18209">
        <v>2020</v>
      </c>
    </row>
    <row r="18210" spans="1:9" ht="14.45" customHeight="1" x14ac:dyDescent="0.25">
      <c r="A18210" t="s">
        <v>972</v>
      </c>
      <c r="B18210" t="s">
        <v>246</v>
      </c>
      <c r="C18210" s="76" t="s">
        <v>842</v>
      </c>
      <c r="D18210" t="s">
        <v>980</v>
      </c>
      <c r="E18210" s="82">
        <v>7.68</v>
      </c>
      <c r="F18210" t="s">
        <v>973</v>
      </c>
      <c r="G18210" s="83">
        <v>44012</v>
      </c>
      <c r="I18210">
        <v>2020</v>
      </c>
    </row>
    <row r="18211" spans="1:9" ht="14.45" customHeight="1" x14ac:dyDescent="0.25">
      <c r="A18211" t="s">
        <v>972</v>
      </c>
      <c r="B18211" t="s">
        <v>15</v>
      </c>
      <c r="C18211" s="76" t="s">
        <v>842</v>
      </c>
      <c r="D18211" t="s">
        <v>980</v>
      </c>
      <c r="E18211" s="82">
        <v>4.8</v>
      </c>
      <c r="F18211" t="s">
        <v>973</v>
      </c>
      <c r="G18211" s="83">
        <v>44071</v>
      </c>
      <c r="I18211">
        <v>2020</v>
      </c>
    </row>
    <row r="18212" spans="1:9" ht="14.45" customHeight="1" x14ac:dyDescent="0.25">
      <c r="A18212" t="s">
        <v>972</v>
      </c>
      <c r="B18212" t="s">
        <v>173</v>
      </c>
      <c r="C18212" s="76" t="s">
        <v>842</v>
      </c>
      <c r="D18212" t="s">
        <v>980</v>
      </c>
      <c r="E18212" s="82">
        <v>15</v>
      </c>
      <c r="F18212" t="s">
        <v>973</v>
      </c>
      <c r="G18212" s="83">
        <v>44001</v>
      </c>
      <c r="I18212">
        <v>2020</v>
      </c>
    </row>
    <row r="18213" spans="1:9" ht="14.45" customHeight="1" x14ac:dyDescent="0.25">
      <c r="A18213" t="s">
        <v>972</v>
      </c>
      <c r="B18213" t="s">
        <v>246</v>
      </c>
      <c r="C18213" s="76" t="s">
        <v>842</v>
      </c>
      <c r="D18213" t="s">
        <v>980</v>
      </c>
      <c r="E18213" s="82">
        <v>3.8</v>
      </c>
      <c r="F18213" t="s">
        <v>973</v>
      </c>
      <c r="G18213" s="83">
        <v>43991</v>
      </c>
      <c r="I18213">
        <v>2020</v>
      </c>
    </row>
    <row r="18214" spans="1:9" ht="14.45" customHeight="1" x14ac:dyDescent="0.25">
      <c r="A18214" t="s">
        <v>972</v>
      </c>
      <c r="B18214" t="s">
        <v>206</v>
      </c>
      <c r="C18214" s="76" t="s">
        <v>842</v>
      </c>
      <c r="D18214" t="s">
        <v>980</v>
      </c>
      <c r="E18214" s="82">
        <v>7</v>
      </c>
      <c r="F18214" t="s">
        <v>973</v>
      </c>
      <c r="G18214" s="83">
        <v>44028</v>
      </c>
      <c r="I18214">
        <v>2020</v>
      </c>
    </row>
    <row r="18215" spans="1:9" ht="14.45" customHeight="1" x14ac:dyDescent="0.25">
      <c r="A18215" t="s">
        <v>972</v>
      </c>
      <c r="B18215" t="s">
        <v>248</v>
      </c>
      <c r="C18215" s="76" t="s">
        <v>842</v>
      </c>
      <c r="D18215" t="s">
        <v>980</v>
      </c>
      <c r="E18215" s="82">
        <v>11.4</v>
      </c>
      <c r="F18215" t="s">
        <v>973</v>
      </c>
      <c r="G18215" s="83">
        <v>44253</v>
      </c>
      <c r="I18215">
        <v>2021</v>
      </c>
    </row>
    <row r="18216" spans="1:9" ht="14.45" customHeight="1" x14ac:dyDescent="0.25">
      <c r="A18216" t="s">
        <v>972</v>
      </c>
      <c r="B18216" t="s">
        <v>178</v>
      </c>
      <c r="C18216" s="76" t="s">
        <v>842</v>
      </c>
      <c r="D18216" t="s">
        <v>980</v>
      </c>
      <c r="E18216" s="82">
        <v>4.32</v>
      </c>
      <c r="F18216" t="s">
        <v>973</v>
      </c>
      <c r="G18216" s="83">
        <v>44076</v>
      </c>
      <c r="I18216">
        <v>2020</v>
      </c>
    </row>
    <row r="18217" spans="1:9" ht="14.45" customHeight="1" x14ac:dyDescent="0.25">
      <c r="A18217" t="s">
        <v>972</v>
      </c>
      <c r="B18217" t="s">
        <v>241</v>
      </c>
      <c r="C18217" s="76" t="s">
        <v>842</v>
      </c>
      <c r="D18217" t="s">
        <v>980</v>
      </c>
      <c r="E18217" s="82">
        <v>7.92</v>
      </c>
      <c r="F18217" t="s">
        <v>973</v>
      </c>
      <c r="G18217" s="83">
        <v>44043</v>
      </c>
      <c r="I18217">
        <v>2020</v>
      </c>
    </row>
    <row r="18218" spans="1:9" ht="14.45" customHeight="1" x14ac:dyDescent="0.25">
      <c r="A18218" t="s">
        <v>972</v>
      </c>
      <c r="B18218" t="s">
        <v>95</v>
      </c>
      <c r="C18218" s="76" t="s">
        <v>842</v>
      </c>
      <c r="D18218" t="s">
        <v>980</v>
      </c>
      <c r="E18218" s="82">
        <v>5.8</v>
      </c>
      <c r="F18218" t="s">
        <v>973</v>
      </c>
      <c r="G18218" s="83">
        <v>44012</v>
      </c>
      <c r="I18218">
        <v>2020</v>
      </c>
    </row>
    <row r="18219" spans="1:9" ht="14.45" customHeight="1" x14ac:dyDescent="0.25">
      <c r="A18219" t="s">
        <v>972</v>
      </c>
      <c r="B18219" t="s">
        <v>199</v>
      </c>
      <c r="C18219" s="76" t="s">
        <v>842</v>
      </c>
      <c r="D18219" t="s">
        <v>980</v>
      </c>
      <c r="E18219" s="82">
        <v>6.72</v>
      </c>
      <c r="F18219" t="s">
        <v>973</v>
      </c>
      <c r="G18219" s="83">
        <v>44043</v>
      </c>
      <c r="I18219">
        <v>2020</v>
      </c>
    </row>
    <row r="18220" spans="1:9" ht="14.45" customHeight="1" x14ac:dyDescent="0.25">
      <c r="A18220" t="s">
        <v>972</v>
      </c>
      <c r="B18220" t="s">
        <v>135</v>
      </c>
      <c r="C18220" s="76" t="s">
        <v>842</v>
      </c>
      <c r="D18220" t="s">
        <v>980</v>
      </c>
      <c r="E18220" s="82">
        <v>7.68</v>
      </c>
      <c r="F18220" t="s">
        <v>973</v>
      </c>
      <c r="G18220" s="83">
        <v>44078</v>
      </c>
      <c r="I18220">
        <v>2020</v>
      </c>
    </row>
    <row r="18221" spans="1:9" ht="14.45" customHeight="1" x14ac:dyDescent="0.25">
      <c r="A18221" t="s">
        <v>972</v>
      </c>
      <c r="B18221" t="s">
        <v>257</v>
      </c>
      <c r="C18221" s="76" t="s">
        <v>842</v>
      </c>
      <c r="D18221" t="s">
        <v>980</v>
      </c>
      <c r="E18221" s="82">
        <v>20.3</v>
      </c>
      <c r="F18221" t="s">
        <v>973</v>
      </c>
      <c r="G18221" s="83">
        <v>44064</v>
      </c>
      <c r="I18221">
        <v>2020</v>
      </c>
    </row>
    <row r="18222" spans="1:9" ht="14.45" customHeight="1" x14ac:dyDescent="0.25">
      <c r="A18222" t="s">
        <v>972</v>
      </c>
      <c r="B18222" t="s">
        <v>248</v>
      </c>
      <c r="C18222" s="76" t="s">
        <v>842</v>
      </c>
      <c r="D18222" t="s">
        <v>980</v>
      </c>
      <c r="E18222" s="82">
        <v>15</v>
      </c>
      <c r="F18222" t="s">
        <v>973</v>
      </c>
      <c r="G18222" s="83">
        <v>44092</v>
      </c>
      <c r="I18222">
        <v>2020</v>
      </c>
    </row>
    <row r="18223" spans="1:9" x14ac:dyDescent="0.25">
      <c r="A18223" t="s">
        <v>972</v>
      </c>
      <c r="B18223" t="s">
        <v>239</v>
      </c>
      <c r="C18223" s="76" t="s">
        <v>842</v>
      </c>
      <c r="D18223" t="s">
        <v>980</v>
      </c>
      <c r="E18223" s="82">
        <v>6</v>
      </c>
      <c r="F18223" t="s">
        <v>973</v>
      </c>
      <c r="G18223" s="83">
        <v>44008</v>
      </c>
      <c r="I18223">
        <v>2020</v>
      </c>
    </row>
    <row r="18224" spans="1:9" x14ac:dyDescent="0.25">
      <c r="A18224" t="s">
        <v>972</v>
      </c>
      <c r="B18224" t="s">
        <v>117</v>
      </c>
      <c r="C18224" s="76" t="s">
        <v>842</v>
      </c>
      <c r="D18224" t="s">
        <v>980</v>
      </c>
      <c r="E18224" s="82">
        <v>500</v>
      </c>
      <c r="F18224" t="s">
        <v>973</v>
      </c>
      <c r="G18224" s="83">
        <v>44726</v>
      </c>
      <c r="I18224">
        <v>2022</v>
      </c>
    </row>
    <row r="18225" spans="1:9" x14ac:dyDescent="0.25">
      <c r="A18225" t="s">
        <v>972</v>
      </c>
      <c r="B18225" t="s">
        <v>2</v>
      </c>
      <c r="C18225" s="76" t="s">
        <v>842</v>
      </c>
      <c r="D18225" t="s">
        <v>980</v>
      </c>
      <c r="E18225" s="82">
        <v>500</v>
      </c>
      <c r="F18225" t="s">
        <v>973</v>
      </c>
      <c r="G18225" s="83">
        <v>44557</v>
      </c>
      <c r="I18225">
        <v>2021</v>
      </c>
    </row>
    <row r="18226" spans="1:9" x14ac:dyDescent="0.25">
      <c r="A18226" t="s">
        <v>972</v>
      </c>
      <c r="B18226" s="74" t="s">
        <v>213</v>
      </c>
      <c r="C18226" s="76" t="s">
        <v>842</v>
      </c>
      <c r="D18226" t="s">
        <v>980</v>
      </c>
      <c r="E18226" s="82">
        <v>500</v>
      </c>
      <c r="F18226" t="s">
        <v>973</v>
      </c>
      <c r="G18226" s="83">
        <v>44183</v>
      </c>
      <c r="I18226">
        <v>2020</v>
      </c>
    </row>
    <row r="18227" spans="1:9" x14ac:dyDescent="0.25">
      <c r="A18227" t="s">
        <v>972</v>
      </c>
      <c r="B18227" t="s">
        <v>193</v>
      </c>
      <c r="C18227" s="76" t="s">
        <v>842</v>
      </c>
      <c r="D18227" t="s">
        <v>980</v>
      </c>
      <c r="E18227" s="82">
        <v>5</v>
      </c>
      <c r="F18227" t="s">
        <v>973</v>
      </c>
      <c r="G18227" s="83">
        <v>44008</v>
      </c>
      <c r="I18227">
        <v>2020</v>
      </c>
    </row>
    <row r="18228" spans="1:9" x14ac:dyDescent="0.25">
      <c r="A18228" t="s">
        <v>972</v>
      </c>
      <c r="B18228" t="s">
        <v>247</v>
      </c>
      <c r="C18228" s="76" t="s">
        <v>842</v>
      </c>
      <c r="D18228" t="s">
        <v>980</v>
      </c>
      <c r="E18228" s="82">
        <v>3.8</v>
      </c>
      <c r="F18228" t="s">
        <v>973</v>
      </c>
      <c r="G18228" s="83">
        <v>44007</v>
      </c>
      <c r="I18228">
        <v>2020</v>
      </c>
    </row>
    <row r="18229" spans="1:9" x14ac:dyDescent="0.25">
      <c r="A18229" t="s">
        <v>972</v>
      </c>
      <c r="B18229" t="s">
        <v>80</v>
      </c>
      <c r="C18229" s="76" t="s">
        <v>842</v>
      </c>
      <c r="D18229" t="s">
        <v>980</v>
      </c>
      <c r="E18229" s="82">
        <v>15</v>
      </c>
      <c r="F18229" t="s">
        <v>973</v>
      </c>
      <c r="G18229" s="83">
        <v>44033</v>
      </c>
      <c r="I18229">
        <v>2020</v>
      </c>
    </row>
    <row r="18230" spans="1:9" x14ac:dyDescent="0.25">
      <c r="A18230" t="s">
        <v>972</v>
      </c>
      <c r="B18230" t="s">
        <v>186</v>
      </c>
      <c r="C18230" s="76" t="s">
        <v>842</v>
      </c>
      <c r="D18230" t="s">
        <v>980</v>
      </c>
      <c r="E18230" s="82">
        <v>5</v>
      </c>
      <c r="F18230" t="s">
        <v>973</v>
      </c>
      <c r="G18230" s="83">
        <v>44000</v>
      </c>
      <c r="I18230">
        <v>2020</v>
      </c>
    </row>
    <row r="18231" spans="1:9" x14ac:dyDescent="0.25">
      <c r="A18231" t="s">
        <v>972</v>
      </c>
      <c r="B18231" t="s">
        <v>200</v>
      </c>
      <c r="C18231" s="76" t="s">
        <v>842</v>
      </c>
      <c r="D18231" t="s">
        <v>980</v>
      </c>
      <c r="E18231" s="82">
        <v>7.68</v>
      </c>
      <c r="F18231" t="s">
        <v>973</v>
      </c>
      <c r="G18231" s="83">
        <v>44040</v>
      </c>
      <c r="I18231">
        <v>2020</v>
      </c>
    </row>
    <row r="18232" spans="1:9" x14ac:dyDescent="0.25">
      <c r="A18232" t="s">
        <v>972</v>
      </c>
      <c r="B18232" t="s">
        <v>220</v>
      </c>
      <c r="C18232" s="76" t="s">
        <v>842</v>
      </c>
      <c r="D18232" t="s">
        <v>980</v>
      </c>
      <c r="E18232" s="82">
        <v>15.3</v>
      </c>
      <c r="F18232" t="s">
        <v>973</v>
      </c>
      <c r="G18232" s="83">
        <v>44019</v>
      </c>
      <c r="I18232">
        <v>2020</v>
      </c>
    </row>
    <row r="18233" spans="1:9" x14ac:dyDescent="0.25">
      <c r="A18233" t="s">
        <v>972</v>
      </c>
      <c r="B18233" t="s">
        <v>2</v>
      </c>
      <c r="C18233" s="76" t="s">
        <v>842</v>
      </c>
      <c r="D18233" t="s">
        <v>980</v>
      </c>
      <c r="E18233" s="82">
        <v>6</v>
      </c>
      <c r="F18233" t="s">
        <v>973</v>
      </c>
      <c r="G18233" s="83">
        <v>43978</v>
      </c>
      <c r="I18233">
        <v>2020</v>
      </c>
    </row>
    <row r="18234" spans="1:9" x14ac:dyDescent="0.25">
      <c r="A18234" t="s">
        <v>972</v>
      </c>
      <c r="B18234" s="74" t="s">
        <v>213</v>
      </c>
      <c r="C18234" s="76" t="s">
        <v>842</v>
      </c>
      <c r="D18234" t="s">
        <v>980</v>
      </c>
      <c r="E18234" s="82">
        <v>5</v>
      </c>
      <c r="F18234" t="s">
        <v>973</v>
      </c>
      <c r="G18234" s="83">
        <v>44041</v>
      </c>
      <c r="I18234">
        <v>2020</v>
      </c>
    </row>
    <row r="18235" spans="1:9" x14ac:dyDescent="0.25">
      <c r="A18235" t="s">
        <v>972</v>
      </c>
      <c r="B18235" t="s">
        <v>248</v>
      </c>
      <c r="C18235" s="76" t="s">
        <v>842</v>
      </c>
      <c r="D18235" t="s">
        <v>980</v>
      </c>
      <c r="E18235" s="82">
        <v>7.7</v>
      </c>
      <c r="F18235" t="s">
        <v>973</v>
      </c>
      <c r="G18235" s="83">
        <v>44000</v>
      </c>
      <c r="I18235">
        <v>2020</v>
      </c>
    </row>
    <row r="18236" spans="1:9" x14ac:dyDescent="0.25">
      <c r="A18236" t="s">
        <v>972</v>
      </c>
      <c r="B18236" t="s">
        <v>115</v>
      </c>
      <c r="C18236" s="76" t="s">
        <v>842</v>
      </c>
      <c r="D18236" t="s">
        <v>980</v>
      </c>
      <c r="E18236" s="82">
        <v>6</v>
      </c>
      <c r="F18236" t="s">
        <v>973</v>
      </c>
      <c r="G18236" s="83">
        <v>44036</v>
      </c>
      <c r="I18236">
        <v>2020</v>
      </c>
    </row>
    <row r="18237" spans="1:9" x14ac:dyDescent="0.25">
      <c r="A18237" t="s">
        <v>972</v>
      </c>
      <c r="B18237" t="s">
        <v>135</v>
      </c>
      <c r="C18237" s="76" t="s">
        <v>842</v>
      </c>
      <c r="D18237" t="s">
        <v>980</v>
      </c>
      <c r="E18237" s="82">
        <v>10.32</v>
      </c>
      <c r="F18237" t="s">
        <v>973</v>
      </c>
      <c r="G18237" s="83">
        <v>44035</v>
      </c>
      <c r="I18237">
        <v>2020</v>
      </c>
    </row>
    <row r="18238" spans="1:9" x14ac:dyDescent="0.25">
      <c r="A18238" t="s">
        <v>972</v>
      </c>
      <c r="B18238" t="s">
        <v>251</v>
      </c>
      <c r="C18238" s="76" t="s">
        <v>842</v>
      </c>
      <c r="D18238" t="s">
        <v>980</v>
      </c>
      <c r="E18238" s="82">
        <v>3.36</v>
      </c>
      <c r="F18238" t="s">
        <v>973</v>
      </c>
      <c r="G18238" s="83">
        <v>44025</v>
      </c>
      <c r="I18238">
        <v>2020</v>
      </c>
    </row>
    <row r="18239" spans="1:9" x14ac:dyDescent="0.25">
      <c r="A18239" t="s">
        <v>972</v>
      </c>
      <c r="B18239" t="s">
        <v>240</v>
      </c>
      <c r="C18239" s="76" t="s">
        <v>842</v>
      </c>
      <c r="D18239" t="s">
        <v>980</v>
      </c>
      <c r="E18239" s="82">
        <v>3.48</v>
      </c>
      <c r="F18239" t="s">
        <v>973</v>
      </c>
      <c r="G18239" s="83">
        <v>44021</v>
      </c>
      <c r="I18239">
        <v>2020</v>
      </c>
    </row>
    <row r="18240" spans="1:9" x14ac:dyDescent="0.25">
      <c r="A18240" t="s">
        <v>972</v>
      </c>
      <c r="B18240" t="s">
        <v>145</v>
      </c>
      <c r="C18240" s="76" t="s">
        <v>842</v>
      </c>
      <c r="D18240" t="s">
        <v>980</v>
      </c>
      <c r="E18240" s="82">
        <v>10.8</v>
      </c>
      <c r="F18240" t="s">
        <v>973</v>
      </c>
      <c r="G18240" s="83">
        <v>44084</v>
      </c>
      <c r="I18240">
        <v>2020</v>
      </c>
    </row>
    <row r="18241" spans="1:9" x14ac:dyDescent="0.25">
      <c r="A18241" t="s">
        <v>972</v>
      </c>
      <c r="B18241" t="s">
        <v>188</v>
      </c>
      <c r="C18241" s="76" t="s">
        <v>842</v>
      </c>
      <c r="D18241" t="s">
        <v>980</v>
      </c>
      <c r="E18241" s="82">
        <v>4.13</v>
      </c>
      <c r="F18241" t="s">
        <v>973</v>
      </c>
      <c r="G18241" s="83">
        <v>43999</v>
      </c>
      <c r="I18241">
        <v>2020</v>
      </c>
    </row>
    <row r="18242" spans="1:9" x14ac:dyDescent="0.25">
      <c r="A18242" t="s">
        <v>972</v>
      </c>
      <c r="B18242" t="s">
        <v>232</v>
      </c>
      <c r="C18242" s="76" t="s">
        <v>842</v>
      </c>
      <c r="D18242" t="s">
        <v>980</v>
      </c>
      <c r="E18242" s="82">
        <v>15</v>
      </c>
      <c r="F18242" t="s">
        <v>973</v>
      </c>
      <c r="G18242" s="83">
        <v>44040</v>
      </c>
      <c r="I18242">
        <v>2020</v>
      </c>
    </row>
    <row r="18243" spans="1:9" x14ac:dyDescent="0.25">
      <c r="A18243" t="s">
        <v>972</v>
      </c>
      <c r="B18243" t="s">
        <v>171</v>
      </c>
      <c r="C18243" s="76" t="s">
        <v>842</v>
      </c>
      <c r="D18243" t="s">
        <v>980</v>
      </c>
      <c r="E18243" s="82">
        <v>13.6</v>
      </c>
      <c r="F18243" t="s">
        <v>973</v>
      </c>
      <c r="G18243" s="83">
        <v>44000</v>
      </c>
      <c r="I18243">
        <v>2020</v>
      </c>
    </row>
    <row r="18244" spans="1:9" x14ac:dyDescent="0.25">
      <c r="A18244" t="s">
        <v>972</v>
      </c>
      <c r="B18244" t="s">
        <v>193</v>
      </c>
      <c r="C18244" s="76" t="s">
        <v>842</v>
      </c>
      <c r="D18244" t="s">
        <v>980</v>
      </c>
      <c r="E18244" s="82">
        <v>7.6</v>
      </c>
      <c r="F18244" t="s">
        <v>973</v>
      </c>
      <c r="G18244" s="83">
        <v>44013</v>
      </c>
      <c r="I18244">
        <v>2020</v>
      </c>
    </row>
    <row r="18245" spans="1:9" x14ac:dyDescent="0.25">
      <c r="A18245" t="s">
        <v>972</v>
      </c>
      <c r="B18245" t="s">
        <v>169</v>
      </c>
      <c r="C18245" s="76" t="s">
        <v>842</v>
      </c>
      <c r="D18245" t="s">
        <v>980</v>
      </c>
      <c r="E18245" s="82">
        <v>4.32</v>
      </c>
      <c r="F18245" t="s">
        <v>973</v>
      </c>
      <c r="G18245" s="83">
        <v>44042</v>
      </c>
      <c r="I18245">
        <v>2020</v>
      </c>
    </row>
    <row r="18246" spans="1:9" x14ac:dyDescent="0.25">
      <c r="A18246" t="s">
        <v>972</v>
      </c>
      <c r="B18246" t="s">
        <v>95</v>
      </c>
      <c r="C18246" s="76" t="s">
        <v>842</v>
      </c>
      <c r="D18246" t="s">
        <v>980</v>
      </c>
      <c r="E18246" s="82">
        <v>5</v>
      </c>
      <c r="F18246" t="s">
        <v>973</v>
      </c>
      <c r="G18246" s="83">
        <v>44004</v>
      </c>
      <c r="I18246">
        <v>2020</v>
      </c>
    </row>
    <row r="18247" spans="1:9" x14ac:dyDescent="0.25">
      <c r="A18247" t="s">
        <v>972</v>
      </c>
      <c r="B18247" t="s">
        <v>278</v>
      </c>
      <c r="C18247" s="76" t="s">
        <v>842</v>
      </c>
      <c r="D18247" t="s">
        <v>980</v>
      </c>
      <c r="E18247" s="82">
        <v>8.8800000000000008</v>
      </c>
      <c r="F18247" t="s">
        <v>973</v>
      </c>
      <c r="G18247" s="83">
        <v>44036</v>
      </c>
      <c r="I18247">
        <v>2020</v>
      </c>
    </row>
    <row r="18248" spans="1:9" x14ac:dyDescent="0.25">
      <c r="A18248" t="s">
        <v>972</v>
      </c>
      <c r="B18248" t="s">
        <v>120</v>
      </c>
      <c r="C18248" s="76" t="s">
        <v>842</v>
      </c>
      <c r="D18248" t="s">
        <v>980</v>
      </c>
      <c r="E18248" s="82">
        <v>4.32</v>
      </c>
      <c r="F18248" t="s">
        <v>973</v>
      </c>
      <c r="G18248" s="83">
        <v>44105</v>
      </c>
      <c r="I18248">
        <v>2020</v>
      </c>
    </row>
    <row r="18249" spans="1:9" x14ac:dyDescent="0.25">
      <c r="A18249" t="s">
        <v>972</v>
      </c>
      <c r="B18249" t="s">
        <v>106</v>
      </c>
      <c r="C18249" s="76" t="s">
        <v>842</v>
      </c>
      <c r="D18249" t="s">
        <v>980</v>
      </c>
      <c r="E18249" s="82">
        <v>4.5</v>
      </c>
      <c r="F18249" t="s">
        <v>973</v>
      </c>
      <c r="G18249" s="83">
        <v>44116</v>
      </c>
      <c r="I18249">
        <v>2020</v>
      </c>
    </row>
    <row r="18250" spans="1:9" x14ac:dyDescent="0.25">
      <c r="A18250" t="s">
        <v>972</v>
      </c>
      <c r="B18250" t="s">
        <v>278</v>
      </c>
      <c r="C18250" s="76" t="s">
        <v>842</v>
      </c>
      <c r="D18250" t="s">
        <v>980</v>
      </c>
      <c r="E18250" s="82">
        <v>4.8</v>
      </c>
      <c r="F18250" t="s">
        <v>973</v>
      </c>
      <c r="G18250" s="83">
        <v>44067</v>
      </c>
      <c r="I18250">
        <v>2020</v>
      </c>
    </row>
    <row r="18251" spans="1:9" x14ac:dyDescent="0.25">
      <c r="A18251" t="s">
        <v>972</v>
      </c>
      <c r="B18251" t="s">
        <v>252</v>
      </c>
      <c r="C18251" s="76" t="s">
        <v>842</v>
      </c>
      <c r="D18251" t="s">
        <v>980</v>
      </c>
      <c r="E18251" s="82">
        <v>3.8</v>
      </c>
      <c r="F18251" t="s">
        <v>973</v>
      </c>
      <c r="G18251" s="83">
        <v>43994</v>
      </c>
      <c r="I18251">
        <v>2020</v>
      </c>
    </row>
    <row r="18252" spans="1:9" x14ac:dyDescent="0.25">
      <c r="A18252" t="s">
        <v>972</v>
      </c>
      <c r="B18252" t="s">
        <v>72</v>
      </c>
      <c r="C18252" s="76" t="s">
        <v>842</v>
      </c>
      <c r="D18252" t="s">
        <v>980</v>
      </c>
      <c r="E18252" s="82">
        <v>15.84</v>
      </c>
      <c r="F18252" t="s">
        <v>973</v>
      </c>
      <c r="G18252" s="83">
        <v>44064</v>
      </c>
      <c r="I18252">
        <v>2020</v>
      </c>
    </row>
    <row r="18253" spans="1:9" x14ac:dyDescent="0.25">
      <c r="A18253" t="s">
        <v>972</v>
      </c>
      <c r="B18253" t="s">
        <v>153</v>
      </c>
      <c r="C18253" s="76" t="s">
        <v>842</v>
      </c>
      <c r="D18253" t="s">
        <v>980</v>
      </c>
      <c r="E18253" s="82">
        <v>7.6</v>
      </c>
      <c r="F18253" t="s">
        <v>973</v>
      </c>
      <c r="G18253" s="83">
        <v>44053</v>
      </c>
      <c r="I18253">
        <v>2020</v>
      </c>
    </row>
    <row r="18254" spans="1:9" x14ac:dyDescent="0.25">
      <c r="A18254" t="s">
        <v>972</v>
      </c>
      <c r="B18254" t="s">
        <v>172</v>
      </c>
      <c r="C18254" s="76" t="s">
        <v>842</v>
      </c>
      <c r="D18254" t="s">
        <v>980</v>
      </c>
      <c r="E18254" s="82">
        <v>5.76</v>
      </c>
      <c r="F18254" t="s">
        <v>973</v>
      </c>
      <c r="G18254" s="83">
        <v>44090</v>
      </c>
      <c r="I18254">
        <v>2020</v>
      </c>
    </row>
    <row r="18255" spans="1:9" x14ac:dyDescent="0.25">
      <c r="A18255" t="s">
        <v>972</v>
      </c>
      <c r="B18255" t="s">
        <v>278</v>
      </c>
      <c r="C18255" s="76" t="s">
        <v>842</v>
      </c>
      <c r="D18255" t="s">
        <v>980</v>
      </c>
      <c r="E18255" s="82">
        <v>4.8</v>
      </c>
      <c r="F18255" t="s">
        <v>973</v>
      </c>
      <c r="G18255" s="83">
        <v>44061</v>
      </c>
      <c r="I18255">
        <v>2020</v>
      </c>
    </row>
    <row r="18256" spans="1:9" x14ac:dyDescent="0.25">
      <c r="A18256" t="s">
        <v>972</v>
      </c>
      <c r="B18256" t="s">
        <v>223</v>
      </c>
      <c r="C18256" s="76" t="s">
        <v>842</v>
      </c>
      <c r="D18256" t="s">
        <v>980</v>
      </c>
      <c r="E18256" s="82">
        <v>14.16</v>
      </c>
      <c r="F18256" t="s">
        <v>973</v>
      </c>
      <c r="G18256" s="83">
        <v>44124</v>
      </c>
      <c r="I18256">
        <v>2020</v>
      </c>
    </row>
    <row r="18257" spans="1:9" x14ac:dyDescent="0.25">
      <c r="A18257" t="s">
        <v>972</v>
      </c>
      <c r="B18257" t="s">
        <v>170</v>
      </c>
      <c r="C18257" s="76" t="s">
        <v>842</v>
      </c>
      <c r="D18257" t="s">
        <v>980</v>
      </c>
      <c r="E18257" s="82">
        <v>13.44</v>
      </c>
      <c r="F18257" t="s">
        <v>973</v>
      </c>
      <c r="G18257" s="83">
        <v>44034</v>
      </c>
      <c r="I18257">
        <v>2020</v>
      </c>
    </row>
    <row r="18258" spans="1:9" x14ac:dyDescent="0.25">
      <c r="A18258" t="s">
        <v>972</v>
      </c>
      <c r="B18258" t="s">
        <v>71</v>
      </c>
      <c r="C18258" s="76" t="s">
        <v>842</v>
      </c>
      <c r="D18258" t="s">
        <v>980</v>
      </c>
      <c r="E18258" s="82">
        <v>4.32</v>
      </c>
      <c r="F18258" t="s">
        <v>973</v>
      </c>
      <c r="G18258" s="83">
        <v>44022</v>
      </c>
      <c r="I18258">
        <v>2020</v>
      </c>
    </row>
    <row r="18259" spans="1:9" x14ac:dyDescent="0.25">
      <c r="A18259" t="s">
        <v>972</v>
      </c>
      <c r="B18259" t="s">
        <v>239</v>
      </c>
      <c r="C18259" s="76" t="s">
        <v>842</v>
      </c>
      <c r="D18259" t="s">
        <v>980</v>
      </c>
      <c r="E18259" s="82">
        <v>3.36</v>
      </c>
      <c r="F18259" t="s">
        <v>973</v>
      </c>
      <c r="G18259" s="83">
        <v>44046</v>
      </c>
      <c r="I18259">
        <v>2020</v>
      </c>
    </row>
    <row r="18260" spans="1:9" x14ac:dyDescent="0.25">
      <c r="A18260" t="s">
        <v>972</v>
      </c>
      <c r="B18260" t="s">
        <v>177</v>
      </c>
      <c r="C18260" s="76" t="s">
        <v>842</v>
      </c>
      <c r="D18260" t="s">
        <v>980</v>
      </c>
      <c r="E18260" s="82">
        <v>5</v>
      </c>
      <c r="F18260" t="s">
        <v>973</v>
      </c>
      <c r="G18260" s="83">
        <v>44099</v>
      </c>
      <c r="I18260">
        <v>2020</v>
      </c>
    </row>
    <row r="18261" spans="1:9" x14ac:dyDescent="0.25">
      <c r="A18261" t="s">
        <v>972</v>
      </c>
      <c r="B18261" t="s">
        <v>98</v>
      </c>
      <c r="C18261" s="76" t="s">
        <v>842</v>
      </c>
      <c r="D18261" t="s">
        <v>980</v>
      </c>
      <c r="E18261" s="82">
        <v>15</v>
      </c>
      <c r="F18261" t="s">
        <v>973</v>
      </c>
      <c r="G18261" s="83">
        <v>44092</v>
      </c>
      <c r="I18261">
        <v>2020</v>
      </c>
    </row>
    <row r="18262" spans="1:9" x14ac:dyDescent="0.25">
      <c r="A18262" t="s">
        <v>972</v>
      </c>
      <c r="B18262" t="s">
        <v>136</v>
      </c>
      <c r="C18262" s="76" t="s">
        <v>842</v>
      </c>
      <c r="D18262" t="s">
        <v>980</v>
      </c>
      <c r="E18262" s="82">
        <v>11.5</v>
      </c>
      <c r="F18262" t="s">
        <v>973</v>
      </c>
      <c r="G18262" s="83">
        <v>44020</v>
      </c>
      <c r="I18262">
        <v>2020</v>
      </c>
    </row>
    <row r="18263" spans="1:9" x14ac:dyDescent="0.25">
      <c r="A18263" t="s">
        <v>972</v>
      </c>
      <c r="B18263" t="s">
        <v>208</v>
      </c>
      <c r="C18263" s="76" t="s">
        <v>842</v>
      </c>
      <c r="D18263" t="s">
        <v>980</v>
      </c>
      <c r="E18263" s="82">
        <v>5.31</v>
      </c>
      <c r="F18263" t="s">
        <v>973</v>
      </c>
      <c r="G18263" s="83">
        <v>44027</v>
      </c>
      <c r="I18263">
        <v>2020</v>
      </c>
    </row>
    <row r="18264" spans="1:9" x14ac:dyDescent="0.25">
      <c r="A18264" t="s">
        <v>972</v>
      </c>
      <c r="B18264" t="s">
        <v>9</v>
      </c>
      <c r="C18264" s="76" t="s">
        <v>842</v>
      </c>
      <c r="D18264" t="s">
        <v>980</v>
      </c>
      <c r="E18264" s="82">
        <v>20</v>
      </c>
      <c r="F18264" t="s">
        <v>973</v>
      </c>
      <c r="G18264" s="83">
        <v>44091</v>
      </c>
      <c r="I18264">
        <v>2020</v>
      </c>
    </row>
    <row r="18265" spans="1:9" x14ac:dyDescent="0.25">
      <c r="A18265" t="s">
        <v>972</v>
      </c>
      <c r="B18265" t="s">
        <v>63</v>
      </c>
      <c r="C18265" s="76" t="s">
        <v>842</v>
      </c>
      <c r="D18265" t="s">
        <v>980</v>
      </c>
      <c r="E18265" s="82">
        <v>12.72</v>
      </c>
      <c r="F18265" t="s">
        <v>973</v>
      </c>
      <c r="G18265" s="83">
        <v>44077</v>
      </c>
      <c r="I18265">
        <v>2020</v>
      </c>
    </row>
    <row r="18266" spans="1:9" x14ac:dyDescent="0.25">
      <c r="A18266" t="s">
        <v>972</v>
      </c>
      <c r="B18266" t="s">
        <v>240</v>
      </c>
      <c r="C18266" s="76" t="s">
        <v>842</v>
      </c>
      <c r="D18266" t="s">
        <v>980</v>
      </c>
      <c r="E18266" s="82">
        <v>15</v>
      </c>
      <c r="F18266" t="s">
        <v>973</v>
      </c>
      <c r="G18266" s="83">
        <v>44046</v>
      </c>
      <c r="I18266">
        <v>2020</v>
      </c>
    </row>
    <row r="18267" spans="1:9" x14ac:dyDescent="0.25">
      <c r="A18267" t="s">
        <v>972</v>
      </c>
      <c r="B18267" t="s">
        <v>2</v>
      </c>
      <c r="C18267" s="76" t="s">
        <v>842</v>
      </c>
      <c r="D18267" t="s">
        <v>980</v>
      </c>
      <c r="E18267" s="82">
        <v>11.4</v>
      </c>
      <c r="F18267" t="s">
        <v>973</v>
      </c>
      <c r="G18267" s="83">
        <v>44053</v>
      </c>
      <c r="I18267">
        <v>2020</v>
      </c>
    </row>
    <row r="18268" spans="1:9" x14ac:dyDescent="0.25">
      <c r="A18268" t="s">
        <v>972</v>
      </c>
      <c r="B18268" t="s">
        <v>141</v>
      </c>
      <c r="C18268" s="76" t="s">
        <v>842</v>
      </c>
      <c r="D18268" t="s">
        <v>980</v>
      </c>
      <c r="E18268" s="82">
        <v>7.6</v>
      </c>
      <c r="F18268" t="s">
        <v>973</v>
      </c>
      <c r="G18268" s="83">
        <v>44112</v>
      </c>
      <c r="I18268">
        <v>2020</v>
      </c>
    </row>
    <row r="18269" spans="1:9" x14ac:dyDescent="0.25">
      <c r="A18269" t="s">
        <v>972</v>
      </c>
      <c r="B18269" t="s">
        <v>153</v>
      </c>
      <c r="C18269" s="76" t="s">
        <v>842</v>
      </c>
      <c r="D18269" t="s">
        <v>980</v>
      </c>
      <c r="E18269" s="82">
        <v>7.6</v>
      </c>
      <c r="F18269" t="s">
        <v>973</v>
      </c>
      <c r="G18269" s="83">
        <v>44053</v>
      </c>
      <c r="I18269">
        <v>2020</v>
      </c>
    </row>
    <row r="18270" spans="1:9" x14ac:dyDescent="0.25">
      <c r="A18270" t="s">
        <v>972</v>
      </c>
      <c r="B18270" t="s">
        <v>249</v>
      </c>
      <c r="C18270" s="76" t="s">
        <v>842</v>
      </c>
      <c r="D18270" t="s">
        <v>980</v>
      </c>
      <c r="E18270" s="82">
        <v>7.6</v>
      </c>
      <c r="F18270" t="s">
        <v>973</v>
      </c>
      <c r="G18270" s="83">
        <v>44001</v>
      </c>
      <c r="I18270">
        <v>2020</v>
      </c>
    </row>
    <row r="18271" spans="1:9" x14ac:dyDescent="0.25">
      <c r="A18271" t="s">
        <v>972</v>
      </c>
      <c r="B18271" t="s">
        <v>242</v>
      </c>
      <c r="C18271" s="76" t="s">
        <v>842</v>
      </c>
      <c r="D18271" t="s">
        <v>980</v>
      </c>
      <c r="E18271" s="82">
        <v>2.75</v>
      </c>
      <c r="F18271" t="s">
        <v>973</v>
      </c>
      <c r="G18271" s="83">
        <v>44182</v>
      </c>
      <c r="I18271">
        <v>2020</v>
      </c>
    </row>
    <row r="18272" spans="1:9" x14ac:dyDescent="0.25">
      <c r="A18272" t="s">
        <v>972</v>
      </c>
      <c r="B18272" t="s">
        <v>232</v>
      </c>
      <c r="C18272" s="76" t="s">
        <v>842</v>
      </c>
      <c r="D18272" t="s">
        <v>980</v>
      </c>
      <c r="E18272" s="82">
        <v>7.6</v>
      </c>
      <c r="F18272" t="s">
        <v>973</v>
      </c>
      <c r="G18272" s="83">
        <v>44040</v>
      </c>
      <c r="I18272">
        <v>2020</v>
      </c>
    </row>
    <row r="18273" spans="1:9" x14ac:dyDescent="0.25">
      <c r="A18273" t="s">
        <v>972</v>
      </c>
      <c r="B18273" t="s">
        <v>203</v>
      </c>
      <c r="C18273" s="76" t="s">
        <v>842</v>
      </c>
      <c r="D18273" t="s">
        <v>980</v>
      </c>
      <c r="E18273" s="82">
        <v>3.84</v>
      </c>
      <c r="F18273" t="s">
        <v>973</v>
      </c>
      <c r="G18273" s="83">
        <v>44054</v>
      </c>
      <c r="I18273">
        <v>2020</v>
      </c>
    </row>
    <row r="18274" spans="1:9" x14ac:dyDescent="0.25">
      <c r="A18274" t="s">
        <v>972</v>
      </c>
      <c r="B18274" t="s">
        <v>200</v>
      </c>
      <c r="C18274" s="76" t="s">
        <v>842</v>
      </c>
      <c r="D18274" t="s">
        <v>980</v>
      </c>
      <c r="E18274" s="82">
        <v>7.6</v>
      </c>
      <c r="F18274" t="s">
        <v>973</v>
      </c>
      <c r="G18274" s="83">
        <v>44111</v>
      </c>
      <c r="I18274">
        <v>2020</v>
      </c>
    </row>
    <row r="18275" spans="1:9" x14ac:dyDescent="0.25">
      <c r="A18275" t="s">
        <v>972</v>
      </c>
      <c r="B18275" t="s">
        <v>177</v>
      </c>
      <c r="C18275" s="76" t="s">
        <v>842</v>
      </c>
      <c r="D18275" t="s">
        <v>980</v>
      </c>
      <c r="E18275" s="82">
        <v>7.6</v>
      </c>
      <c r="F18275" t="s">
        <v>973</v>
      </c>
      <c r="G18275" s="83">
        <v>44042</v>
      </c>
      <c r="I18275">
        <v>2020</v>
      </c>
    </row>
    <row r="18276" spans="1:9" x14ac:dyDescent="0.25">
      <c r="A18276" t="s">
        <v>972</v>
      </c>
      <c r="B18276" t="s">
        <v>108</v>
      </c>
      <c r="C18276" s="76" t="s">
        <v>842</v>
      </c>
      <c r="D18276" t="s">
        <v>980</v>
      </c>
      <c r="E18276" s="82">
        <v>8.4</v>
      </c>
      <c r="F18276" t="s">
        <v>973</v>
      </c>
      <c r="G18276" s="83">
        <v>44201</v>
      </c>
      <c r="I18276">
        <v>2021</v>
      </c>
    </row>
    <row r="18277" spans="1:9" x14ac:dyDescent="0.25">
      <c r="A18277" t="s">
        <v>972</v>
      </c>
      <c r="B18277" t="s">
        <v>128</v>
      </c>
      <c r="C18277" s="76" t="s">
        <v>842</v>
      </c>
      <c r="D18277" t="s">
        <v>980</v>
      </c>
      <c r="E18277" s="82">
        <v>6</v>
      </c>
      <c r="F18277" t="s">
        <v>973</v>
      </c>
      <c r="G18277" s="83">
        <v>44061</v>
      </c>
      <c r="I18277">
        <v>2020</v>
      </c>
    </row>
    <row r="18278" spans="1:9" x14ac:dyDescent="0.25">
      <c r="A18278" t="s">
        <v>972</v>
      </c>
      <c r="B18278" t="s">
        <v>171</v>
      </c>
      <c r="C18278" s="76" t="s">
        <v>842</v>
      </c>
      <c r="D18278" t="s">
        <v>980</v>
      </c>
      <c r="E18278" s="82">
        <v>5.7</v>
      </c>
      <c r="F18278" t="s">
        <v>973</v>
      </c>
      <c r="G18278" s="83">
        <v>44131</v>
      </c>
      <c r="I18278">
        <v>2020</v>
      </c>
    </row>
    <row r="18279" spans="1:9" x14ac:dyDescent="0.25">
      <c r="A18279" t="s">
        <v>972</v>
      </c>
      <c r="B18279" t="s">
        <v>92</v>
      </c>
      <c r="C18279" s="76" t="s">
        <v>842</v>
      </c>
      <c r="D18279" t="s">
        <v>980</v>
      </c>
      <c r="E18279" s="82">
        <v>8</v>
      </c>
      <c r="F18279" t="s">
        <v>973</v>
      </c>
      <c r="G18279" s="83">
        <v>44104</v>
      </c>
      <c r="I18279">
        <v>2020</v>
      </c>
    </row>
    <row r="18280" spans="1:9" x14ac:dyDescent="0.25">
      <c r="A18280" t="s">
        <v>972</v>
      </c>
      <c r="B18280" t="s">
        <v>252</v>
      </c>
      <c r="C18280" s="76" t="s">
        <v>842</v>
      </c>
      <c r="D18280" t="s">
        <v>980</v>
      </c>
      <c r="E18280" s="82">
        <v>14.46</v>
      </c>
      <c r="F18280" t="s">
        <v>973</v>
      </c>
      <c r="G18280" s="83">
        <v>44036</v>
      </c>
      <c r="I18280">
        <v>2020</v>
      </c>
    </row>
    <row r="18281" spans="1:9" x14ac:dyDescent="0.25">
      <c r="A18281" t="s">
        <v>972</v>
      </c>
      <c r="B18281" t="s">
        <v>198</v>
      </c>
      <c r="C18281" s="76" t="s">
        <v>842</v>
      </c>
      <c r="D18281" t="s">
        <v>980</v>
      </c>
      <c r="E18281" s="82">
        <v>10</v>
      </c>
      <c r="F18281" t="s">
        <v>973</v>
      </c>
      <c r="G18281" s="83">
        <v>44060</v>
      </c>
      <c r="I18281">
        <v>2020</v>
      </c>
    </row>
    <row r="18282" spans="1:9" x14ac:dyDescent="0.25">
      <c r="A18282" t="s">
        <v>972</v>
      </c>
      <c r="B18282" t="s">
        <v>9</v>
      </c>
      <c r="C18282" s="76" t="s">
        <v>842</v>
      </c>
      <c r="D18282" t="s">
        <v>980</v>
      </c>
      <c r="E18282" s="82">
        <v>5.31</v>
      </c>
      <c r="F18282" t="s">
        <v>973</v>
      </c>
      <c r="G18282" s="83">
        <v>44012</v>
      </c>
      <c r="I18282">
        <v>2020</v>
      </c>
    </row>
    <row r="18283" spans="1:9" x14ac:dyDescent="0.25">
      <c r="A18283" t="s">
        <v>972</v>
      </c>
      <c r="B18283" t="s">
        <v>230</v>
      </c>
      <c r="C18283" s="76" t="s">
        <v>842</v>
      </c>
      <c r="D18283" t="s">
        <v>980</v>
      </c>
      <c r="E18283" s="82">
        <v>5.9</v>
      </c>
      <c r="F18283" t="s">
        <v>973</v>
      </c>
      <c r="G18283" s="83">
        <v>44075</v>
      </c>
      <c r="I18283">
        <v>2020</v>
      </c>
    </row>
    <row r="18284" spans="1:9" x14ac:dyDescent="0.25">
      <c r="A18284" t="s">
        <v>972</v>
      </c>
      <c r="B18284" t="s">
        <v>203</v>
      </c>
      <c r="C18284" s="76" t="s">
        <v>842</v>
      </c>
      <c r="D18284" t="s">
        <v>980</v>
      </c>
      <c r="E18284" s="82">
        <v>6</v>
      </c>
      <c r="F18284" t="s">
        <v>973</v>
      </c>
      <c r="G18284" s="83">
        <v>44026</v>
      </c>
      <c r="I18284">
        <v>2020</v>
      </c>
    </row>
    <row r="18285" spans="1:9" x14ac:dyDescent="0.25">
      <c r="A18285" t="s">
        <v>972</v>
      </c>
      <c r="B18285" t="s">
        <v>239</v>
      </c>
      <c r="C18285" s="76" t="s">
        <v>842</v>
      </c>
      <c r="D18285" t="s">
        <v>980</v>
      </c>
      <c r="E18285" s="82">
        <v>9.44</v>
      </c>
      <c r="F18285" t="s">
        <v>973</v>
      </c>
      <c r="G18285" s="83">
        <v>44014</v>
      </c>
      <c r="I18285">
        <v>2020</v>
      </c>
    </row>
    <row r="18286" spans="1:9" x14ac:dyDescent="0.25">
      <c r="A18286" t="s">
        <v>972</v>
      </c>
      <c r="B18286" t="s">
        <v>105</v>
      </c>
      <c r="C18286" s="76" t="s">
        <v>842</v>
      </c>
      <c r="D18286" t="s">
        <v>980</v>
      </c>
      <c r="E18286" s="82">
        <v>21.24</v>
      </c>
      <c r="F18286" t="s">
        <v>973</v>
      </c>
      <c r="G18286" s="83">
        <v>44018</v>
      </c>
      <c r="I18286">
        <v>2020</v>
      </c>
    </row>
    <row r="18287" spans="1:9" x14ac:dyDescent="0.25">
      <c r="A18287" t="s">
        <v>972</v>
      </c>
      <c r="B18287" t="s">
        <v>229</v>
      </c>
      <c r="C18287" s="76" t="s">
        <v>842</v>
      </c>
      <c r="D18287" t="s">
        <v>980</v>
      </c>
      <c r="E18287" s="82">
        <v>8.26</v>
      </c>
      <c r="F18287" t="s">
        <v>973</v>
      </c>
      <c r="G18287" s="83">
        <v>44071</v>
      </c>
      <c r="I18287">
        <v>2020</v>
      </c>
    </row>
    <row r="18288" spans="1:9" x14ac:dyDescent="0.25">
      <c r="A18288" t="s">
        <v>972</v>
      </c>
      <c r="B18288" t="s">
        <v>148</v>
      </c>
      <c r="C18288" s="76" t="s">
        <v>842</v>
      </c>
      <c r="D18288" t="s">
        <v>980</v>
      </c>
      <c r="E18288" s="82">
        <v>7.2</v>
      </c>
      <c r="F18288" t="s">
        <v>973</v>
      </c>
      <c r="G18288" s="83">
        <v>44035</v>
      </c>
      <c r="I18288">
        <v>2020</v>
      </c>
    </row>
    <row r="18289" spans="1:9" x14ac:dyDescent="0.25">
      <c r="A18289" t="s">
        <v>972</v>
      </c>
      <c r="B18289" t="s">
        <v>152</v>
      </c>
      <c r="C18289" s="76" t="s">
        <v>842</v>
      </c>
      <c r="D18289" t="s">
        <v>980</v>
      </c>
      <c r="E18289" s="82">
        <v>6.24</v>
      </c>
      <c r="F18289" t="s">
        <v>973</v>
      </c>
      <c r="G18289" s="83">
        <v>44193</v>
      </c>
      <c r="I18289">
        <v>2020</v>
      </c>
    </row>
    <row r="18290" spans="1:9" x14ac:dyDescent="0.25">
      <c r="A18290" t="s">
        <v>972</v>
      </c>
      <c r="B18290" t="s">
        <v>243</v>
      </c>
      <c r="C18290" s="76" t="s">
        <v>842</v>
      </c>
      <c r="D18290" t="s">
        <v>980</v>
      </c>
      <c r="E18290" s="82">
        <v>4.5599999999999996</v>
      </c>
      <c r="F18290" t="s">
        <v>973</v>
      </c>
      <c r="G18290" s="83">
        <v>44064</v>
      </c>
      <c r="I18290">
        <v>2020</v>
      </c>
    </row>
    <row r="18291" spans="1:9" x14ac:dyDescent="0.25">
      <c r="A18291" t="s">
        <v>972</v>
      </c>
      <c r="B18291" t="s">
        <v>8</v>
      </c>
      <c r="C18291" s="76" t="s">
        <v>842</v>
      </c>
      <c r="D18291" t="s">
        <v>980</v>
      </c>
      <c r="E18291" s="82">
        <v>6</v>
      </c>
      <c r="F18291" t="s">
        <v>973</v>
      </c>
      <c r="G18291" s="83">
        <v>44012</v>
      </c>
      <c r="I18291">
        <v>2020</v>
      </c>
    </row>
    <row r="18292" spans="1:9" x14ac:dyDescent="0.25">
      <c r="A18292" t="s">
        <v>972</v>
      </c>
      <c r="B18292" t="s">
        <v>146</v>
      </c>
      <c r="C18292" s="76" t="s">
        <v>842</v>
      </c>
      <c r="D18292" t="s">
        <v>980</v>
      </c>
      <c r="E18292" s="82">
        <v>5</v>
      </c>
      <c r="F18292" t="s">
        <v>973</v>
      </c>
      <c r="G18292" s="83">
        <v>44155</v>
      </c>
      <c r="I18292">
        <v>2020</v>
      </c>
    </row>
    <row r="18293" spans="1:9" x14ac:dyDescent="0.25">
      <c r="A18293" t="s">
        <v>972</v>
      </c>
      <c r="B18293" t="s">
        <v>126</v>
      </c>
      <c r="C18293" s="76" t="s">
        <v>842</v>
      </c>
      <c r="D18293" t="s">
        <v>980</v>
      </c>
      <c r="E18293" s="82">
        <v>6</v>
      </c>
      <c r="F18293" t="s">
        <v>973</v>
      </c>
      <c r="G18293" s="83">
        <v>44043</v>
      </c>
      <c r="I18293">
        <v>2020</v>
      </c>
    </row>
    <row r="18294" spans="1:9" x14ac:dyDescent="0.25">
      <c r="A18294" t="s">
        <v>972</v>
      </c>
      <c r="B18294" t="s">
        <v>11</v>
      </c>
      <c r="C18294" s="76" t="s">
        <v>842</v>
      </c>
      <c r="D18294" t="s">
        <v>980</v>
      </c>
      <c r="E18294" s="82">
        <v>7.6</v>
      </c>
      <c r="F18294" t="s">
        <v>973</v>
      </c>
      <c r="G18294" s="83">
        <v>44005</v>
      </c>
      <c r="I18294">
        <v>2020</v>
      </c>
    </row>
    <row r="18295" spans="1:9" x14ac:dyDescent="0.25">
      <c r="A18295" t="s">
        <v>972</v>
      </c>
      <c r="B18295" t="s">
        <v>251</v>
      </c>
      <c r="C18295" s="76" t="s">
        <v>842</v>
      </c>
      <c r="D18295" t="s">
        <v>980</v>
      </c>
      <c r="E18295" s="82">
        <v>3.8</v>
      </c>
      <c r="F18295" t="s">
        <v>973</v>
      </c>
      <c r="G18295" s="83">
        <v>44006</v>
      </c>
      <c r="I18295">
        <v>2020</v>
      </c>
    </row>
    <row r="18296" spans="1:9" x14ac:dyDescent="0.25">
      <c r="A18296" t="s">
        <v>972</v>
      </c>
      <c r="B18296" t="s">
        <v>217</v>
      </c>
      <c r="C18296" s="76" t="s">
        <v>842</v>
      </c>
      <c r="D18296" t="s">
        <v>980</v>
      </c>
      <c r="E18296" s="82">
        <v>3.8</v>
      </c>
      <c r="F18296" t="s">
        <v>973</v>
      </c>
      <c r="G18296" s="83">
        <v>44008</v>
      </c>
      <c r="I18296">
        <v>2020</v>
      </c>
    </row>
    <row r="18297" spans="1:9" x14ac:dyDescent="0.25">
      <c r="A18297" t="s">
        <v>972</v>
      </c>
      <c r="B18297" t="s">
        <v>232</v>
      </c>
      <c r="C18297" s="76" t="s">
        <v>842</v>
      </c>
      <c r="D18297" t="s">
        <v>980</v>
      </c>
      <c r="E18297" s="82">
        <v>3.8</v>
      </c>
      <c r="F18297" t="s">
        <v>973</v>
      </c>
      <c r="G18297" s="83">
        <v>44020</v>
      </c>
      <c r="I18297">
        <v>2020</v>
      </c>
    </row>
    <row r="18298" spans="1:9" x14ac:dyDescent="0.25">
      <c r="A18298" t="s">
        <v>972</v>
      </c>
      <c r="B18298" t="s">
        <v>92</v>
      </c>
      <c r="C18298" s="76" t="s">
        <v>842</v>
      </c>
      <c r="D18298" t="s">
        <v>980</v>
      </c>
      <c r="E18298" s="82">
        <v>12</v>
      </c>
      <c r="F18298" t="s">
        <v>973</v>
      </c>
      <c r="G18298" s="83">
        <v>44097</v>
      </c>
      <c r="I18298">
        <v>2020</v>
      </c>
    </row>
    <row r="18299" spans="1:9" x14ac:dyDescent="0.25">
      <c r="A18299" t="s">
        <v>972</v>
      </c>
      <c r="B18299" t="s">
        <v>176</v>
      </c>
      <c r="C18299" s="76" t="s">
        <v>842</v>
      </c>
      <c r="D18299" t="s">
        <v>980</v>
      </c>
      <c r="E18299" s="82">
        <v>4.0599999999999996</v>
      </c>
      <c r="F18299" t="s">
        <v>973</v>
      </c>
      <c r="G18299" s="83">
        <v>44013</v>
      </c>
      <c r="I18299">
        <v>2020</v>
      </c>
    </row>
    <row r="18300" spans="1:9" x14ac:dyDescent="0.25">
      <c r="A18300" t="s">
        <v>972</v>
      </c>
      <c r="B18300" t="s">
        <v>121</v>
      </c>
      <c r="C18300" s="76" t="s">
        <v>842</v>
      </c>
      <c r="D18300" t="s">
        <v>980</v>
      </c>
      <c r="E18300" s="82">
        <v>10</v>
      </c>
      <c r="F18300" t="s">
        <v>973</v>
      </c>
      <c r="G18300" s="83">
        <v>44032</v>
      </c>
      <c r="I18300">
        <v>2020</v>
      </c>
    </row>
    <row r="18301" spans="1:9" x14ac:dyDescent="0.25">
      <c r="A18301" t="s">
        <v>972</v>
      </c>
      <c r="B18301" t="s">
        <v>149</v>
      </c>
      <c r="C18301" s="76" t="s">
        <v>842</v>
      </c>
      <c r="D18301" t="s">
        <v>980</v>
      </c>
      <c r="E18301" s="82">
        <v>6.4</v>
      </c>
      <c r="F18301" t="s">
        <v>973</v>
      </c>
      <c r="G18301" s="83">
        <v>44110</v>
      </c>
      <c r="I18301">
        <v>2020</v>
      </c>
    </row>
    <row r="18302" spans="1:9" x14ac:dyDescent="0.25">
      <c r="A18302" t="s">
        <v>972</v>
      </c>
      <c r="B18302" t="s">
        <v>115</v>
      </c>
      <c r="C18302" s="76" t="s">
        <v>842</v>
      </c>
      <c r="D18302" t="s">
        <v>980</v>
      </c>
      <c r="E18302" s="82">
        <v>8.41</v>
      </c>
      <c r="F18302" t="s">
        <v>973</v>
      </c>
      <c r="G18302" s="83">
        <v>44039</v>
      </c>
      <c r="I18302">
        <v>2020</v>
      </c>
    </row>
    <row r="18303" spans="1:9" x14ac:dyDescent="0.25">
      <c r="A18303" t="s">
        <v>972</v>
      </c>
      <c r="B18303" t="s">
        <v>103</v>
      </c>
      <c r="C18303" s="76" t="s">
        <v>842</v>
      </c>
      <c r="D18303" t="s">
        <v>980</v>
      </c>
      <c r="E18303" s="82">
        <v>5.12</v>
      </c>
      <c r="F18303" t="s">
        <v>973</v>
      </c>
      <c r="G18303" s="83">
        <v>44106</v>
      </c>
      <c r="I18303">
        <v>2020</v>
      </c>
    </row>
    <row r="18304" spans="1:9" x14ac:dyDescent="0.25">
      <c r="A18304" t="s">
        <v>972</v>
      </c>
      <c r="B18304" t="s">
        <v>95</v>
      </c>
      <c r="C18304" s="76" t="s">
        <v>842</v>
      </c>
      <c r="D18304" t="s">
        <v>980</v>
      </c>
      <c r="E18304" s="82">
        <v>7.68</v>
      </c>
      <c r="F18304" t="s">
        <v>973</v>
      </c>
      <c r="G18304" s="83">
        <v>44113</v>
      </c>
      <c r="I18304">
        <v>2020</v>
      </c>
    </row>
    <row r="18305" spans="1:9" x14ac:dyDescent="0.25">
      <c r="A18305" t="s">
        <v>972</v>
      </c>
      <c r="B18305" t="s">
        <v>81</v>
      </c>
      <c r="C18305" s="76" t="s">
        <v>842</v>
      </c>
      <c r="D18305" t="s">
        <v>980</v>
      </c>
      <c r="E18305" s="82">
        <v>15</v>
      </c>
      <c r="F18305" t="s">
        <v>973</v>
      </c>
      <c r="G18305" s="83">
        <v>44112</v>
      </c>
      <c r="I18305">
        <v>2020</v>
      </c>
    </row>
    <row r="18306" spans="1:9" x14ac:dyDescent="0.25">
      <c r="A18306" t="s">
        <v>972</v>
      </c>
      <c r="B18306" t="s">
        <v>147</v>
      </c>
      <c r="C18306" s="76" t="s">
        <v>842</v>
      </c>
      <c r="D18306" t="s">
        <v>980</v>
      </c>
      <c r="E18306" s="82">
        <v>10.6</v>
      </c>
      <c r="F18306" t="s">
        <v>973</v>
      </c>
      <c r="G18306" s="83">
        <v>44028</v>
      </c>
      <c r="I18306">
        <v>2020</v>
      </c>
    </row>
    <row r="18307" spans="1:9" x14ac:dyDescent="0.25">
      <c r="A18307" t="s">
        <v>972</v>
      </c>
      <c r="B18307" t="s">
        <v>15</v>
      </c>
      <c r="C18307" s="76" t="s">
        <v>842</v>
      </c>
      <c r="D18307" t="s">
        <v>980</v>
      </c>
      <c r="E18307" s="82">
        <v>2.88</v>
      </c>
      <c r="F18307" t="s">
        <v>973</v>
      </c>
      <c r="G18307" s="83">
        <v>44046</v>
      </c>
      <c r="I18307">
        <v>2020</v>
      </c>
    </row>
    <row r="18308" spans="1:9" x14ac:dyDescent="0.25">
      <c r="A18308" t="s">
        <v>972</v>
      </c>
      <c r="B18308" t="s">
        <v>278</v>
      </c>
      <c r="C18308" s="76" t="s">
        <v>842</v>
      </c>
      <c r="D18308" t="s">
        <v>980</v>
      </c>
      <c r="E18308" s="82">
        <v>5.04</v>
      </c>
      <c r="F18308" t="s">
        <v>973</v>
      </c>
      <c r="G18308" s="83">
        <v>44054</v>
      </c>
      <c r="I18308">
        <v>2020</v>
      </c>
    </row>
    <row r="18309" spans="1:9" x14ac:dyDescent="0.25">
      <c r="A18309" t="s">
        <v>972</v>
      </c>
      <c r="B18309" t="s">
        <v>95</v>
      </c>
      <c r="C18309" s="76" t="s">
        <v>842</v>
      </c>
      <c r="D18309" t="s">
        <v>980</v>
      </c>
      <c r="E18309" s="82">
        <v>3.6</v>
      </c>
      <c r="F18309" t="s">
        <v>973</v>
      </c>
      <c r="G18309" s="83">
        <v>44063</v>
      </c>
      <c r="I18309">
        <v>2020</v>
      </c>
    </row>
    <row r="18310" spans="1:9" x14ac:dyDescent="0.25">
      <c r="A18310" t="s">
        <v>972</v>
      </c>
      <c r="B18310" t="s">
        <v>214</v>
      </c>
      <c r="C18310" s="76" t="s">
        <v>842</v>
      </c>
      <c r="D18310" t="s">
        <v>980</v>
      </c>
      <c r="E18310" s="82">
        <v>15.6</v>
      </c>
      <c r="F18310" t="s">
        <v>973</v>
      </c>
      <c r="G18310" s="83">
        <v>44117</v>
      </c>
      <c r="I18310">
        <v>2020</v>
      </c>
    </row>
    <row r="18311" spans="1:9" x14ac:dyDescent="0.25">
      <c r="A18311" t="s">
        <v>972</v>
      </c>
      <c r="B18311" t="s">
        <v>248</v>
      </c>
      <c r="C18311" s="76" t="s">
        <v>842</v>
      </c>
      <c r="D18311" t="s">
        <v>980</v>
      </c>
      <c r="E18311" s="82">
        <v>7.6</v>
      </c>
      <c r="F18311" t="s">
        <v>973</v>
      </c>
      <c r="G18311" s="83">
        <v>44026</v>
      </c>
      <c r="I18311">
        <v>2020</v>
      </c>
    </row>
    <row r="18312" spans="1:9" x14ac:dyDescent="0.25">
      <c r="A18312" t="s">
        <v>972</v>
      </c>
      <c r="B18312" t="s">
        <v>227</v>
      </c>
      <c r="C18312" s="76" t="s">
        <v>842</v>
      </c>
      <c r="D18312" t="s">
        <v>980</v>
      </c>
      <c r="E18312" s="82">
        <v>7.6</v>
      </c>
      <c r="F18312" t="s">
        <v>973</v>
      </c>
      <c r="G18312" s="83">
        <v>44025</v>
      </c>
      <c r="I18312">
        <v>2020</v>
      </c>
    </row>
    <row r="18313" spans="1:9" x14ac:dyDescent="0.25">
      <c r="A18313" t="s">
        <v>972</v>
      </c>
      <c r="B18313" t="s">
        <v>202</v>
      </c>
      <c r="C18313" s="76" t="s">
        <v>842</v>
      </c>
      <c r="D18313" t="s">
        <v>980</v>
      </c>
      <c r="E18313" s="82">
        <v>4.2</v>
      </c>
      <c r="F18313" t="s">
        <v>973</v>
      </c>
      <c r="G18313" s="83">
        <v>44110</v>
      </c>
      <c r="I18313">
        <v>2020</v>
      </c>
    </row>
    <row r="18314" spans="1:9" x14ac:dyDescent="0.25">
      <c r="A18314" t="s">
        <v>972</v>
      </c>
      <c r="B18314" t="s">
        <v>193</v>
      </c>
      <c r="C18314" s="76" t="s">
        <v>842</v>
      </c>
      <c r="D18314" t="s">
        <v>980</v>
      </c>
      <c r="E18314" s="82">
        <v>6.3</v>
      </c>
      <c r="F18314" t="s">
        <v>973</v>
      </c>
      <c r="G18314" s="83">
        <v>44014</v>
      </c>
      <c r="I18314">
        <v>2020</v>
      </c>
    </row>
    <row r="18315" spans="1:9" x14ac:dyDescent="0.25">
      <c r="A18315" t="s">
        <v>972</v>
      </c>
      <c r="B18315" t="s">
        <v>223</v>
      </c>
      <c r="C18315" s="76" t="s">
        <v>842</v>
      </c>
      <c r="D18315" t="s">
        <v>980</v>
      </c>
      <c r="E18315" s="82">
        <v>9</v>
      </c>
      <c r="F18315" t="s">
        <v>973</v>
      </c>
      <c r="G18315" s="83">
        <v>44042</v>
      </c>
      <c r="I18315">
        <v>2020</v>
      </c>
    </row>
    <row r="18316" spans="1:9" x14ac:dyDescent="0.25">
      <c r="A18316" t="s">
        <v>972</v>
      </c>
      <c r="B18316" t="s">
        <v>147</v>
      </c>
      <c r="C18316" s="76" t="s">
        <v>842</v>
      </c>
      <c r="D18316" t="s">
        <v>980</v>
      </c>
      <c r="E18316" s="82">
        <v>11.4</v>
      </c>
      <c r="F18316" t="s">
        <v>973</v>
      </c>
      <c r="G18316" s="83">
        <v>44040</v>
      </c>
      <c r="I18316">
        <v>2020</v>
      </c>
    </row>
    <row r="18317" spans="1:9" x14ac:dyDescent="0.25">
      <c r="A18317" t="s">
        <v>972</v>
      </c>
      <c r="B18317" t="s">
        <v>249</v>
      </c>
      <c r="C18317" s="76" t="s">
        <v>842</v>
      </c>
      <c r="D18317" t="s">
        <v>980</v>
      </c>
      <c r="E18317" s="82">
        <v>7</v>
      </c>
      <c r="F18317" t="s">
        <v>973</v>
      </c>
      <c r="G18317" s="83">
        <v>44124</v>
      </c>
      <c r="I18317">
        <v>2020</v>
      </c>
    </row>
    <row r="18318" spans="1:9" x14ac:dyDescent="0.25">
      <c r="A18318" t="s">
        <v>972</v>
      </c>
      <c r="B18318" t="s">
        <v>11</v>
      </c>
      <c r="C18318" s="76" t="s">
        <v>842</v>
      </c>
      <c r="D18318" t="s">
        <v>980</v>
      </c>
      <c r="E18318" s="82">
        <v>8.16</v>
      </c>
      <c r="F18318" t="s">
        <v>973</v>
      </c>
      <c r="G18318" s="83">
        <v>44336</v>
      </c>
      <c r="I18318">
        <v>2021</v>
      </c>
    </row>
    <row r="18319" spans="1:9" x14ac:dyDescent="0.25">
      <c r="A18319" t="s">
        <v>972</v>
      </c>
      <c r="B18319" t="s">
        <v>106</v>
      </c>
      <c r="C18319" s="76" t="s">
        <v>842</v>
      </c>
      <c r="D18319" t="s">
        <v>980</v>
      </c>
      <c r="E18319" s="82">
        <v>300</v>
      </c>
      <c r="F18319" t="s">
        <v>973</v>
      </c>
      <c r="G18319" s="83">
        <v>44399</v>
      </c>
      <c r="I18319">
        <v>2021</v>
      </c>
    </row>
    <row r="18320" spans="1:9" x14ac:dyDescent="0.25">
      <c r="A18320" t="s">
        <v>972</v>
      </c>
      <c r="B18320" t="s">
        <v>222</v>
      </c>
      <c r="C18320" s="76" t="s">
        <v>842</v>
      </c>
      <c r="D18320" t="s">
        <v>980</v>
      </c>
      <c r="E18320" s="82">
        <v>14.7</v>
      </c>
      <c r="F18320" t="s">
        <v>973</v>
      </c>
      <c r="G18320" s="83">
        <v>44232</v>
      </c>
      <c r="I18320">
        <v>2021</v>
      </c>
    </row>
    <row r="18321" spans="1:9" x14ac:dyDescent="0.25">
      <c r="A18321" t="s">
        <v>972</v>
      </c>
      <c r="B18321" t="s">
        <v>115</v>
      </c>
      <c r="C18321" s="76" t="s">
        <v>842</v>
      </c>
      <c r="D18321" t="s">
        <v>980</v>
      </c>
      <c r="E18321" s="82">
        <v>30</v>
      </c>
      <c r="F18321" t="s">
        <v>973</v>
      </c>
      <c r="G18321" s="83">
        <v>44186</v>
      </c>
      <c r="I18321">
        <v>2020</v>
      </c>
    </row>
    <row r="18322" spans="1:9" x14ac:dyDescent="0.25">
      <c r="A18322" t="s">
        <v>972</v>
      </c>
      <c r="B18322" t="s">
        <v>71</v>
      </c>
      <c r="C18322" s="76" t="s">
        <v>842</v>
      </c>
      <c r="D18322" t="s">
        <v>980</v>
      </c>
      <c r="E18322" s="82">
        <v>43.2</v>
      </c>
      <c r="F18322" t="s">
        <v>973</v>
      </c>
      <c r="G18322" s="83">
        <v>44358</v>
      </c>
      <c r="I18322">
        <v>2021</v>
      </c>
    </row>
    <row r="18323" spans="1:9" x14ac:dyDescent="0.25">
      <c r="A18323" t="s">
        <v>972</v>
      </c>
      <c r="B18323" t="s">
        <v>214</v>
      </c>
      <c r="C18323" s="76" t="s">
        <v>842</v>
      </c>
      <c r="D18323" t="s">
        <v>980</v>
      </c>
      <c r="E18323" s="82">
        <v>3.8</v>
      </c>
      <c r="F18323" t="s">
        <v>973</v>
      </c>
      <c r="G18323" s="83">
        <v>44013</v>
      </c>
      <c r="I18323">
        <v>2020</v>
      </c>
    </row>
    <row r="18324" spans="1:9" x14ac:dyDescent="0.25">
      <c r="A18324" t="s">
        <v>972</v>
      </c>
      <c r="B18324" t="s">
        <v>146</v>
      </c>
      <c r="C18324" s="76" t="s">
        <v>842</v>
      </c>
      <c r="D18324" t="s">
        <v>980</v>
      </c>
      <c r="E18324" s="82">
        <v>10.8</v>
      </c>
      <c r="F18324" t="s">
        <v>973</v>
      </c>
      <c r="G18324" s="83">
        <v>44070</v>
      </c>
      <c r="I18324">
        <v>2020</v>
      </c>
    </row>
    <row r="18325" spans="1:9" x14ac:dyDescent="0.25">
      <c r="A18325" t="s">
        <v>972</v>
      </c>
      <c r="B18325" t="s">
        <v>984</v>
      </c>
      <c r="C18325" s="76" t="s">
        <v>842</v>
      </c>
      <c r="D18325" t="s">
        <v>980</v>
      </c>
      <c r="E18325" s="82">
        <v>7.6</v>
      </c>
      <c r="F18325" t="s">
        <v>973</v>
      </c>
      <c r="G18325" s="83">
        <v>44064</v>
      </c>
      <c r="I18325">
        <v>2020</v>
      </c>
    </row>
    <row r="18326" spans="1:9" x14ac:dyDescent="0.25">
      <c r="A18326" t="s">
        <v>972</v>
      </c>
      <c r="B18326" t="s">
        <v>118</v>
      </c>
      <c r="C18326" s="76" t="s">
        <v>842</v>
      </c>
      <c r="D18326" t="s">
        <v>980</v>
      </c>
      <c r="E18326" s="82">
        <v>12</v>
      </c>
      <c r="F18326" t="s">
        <v>973</v>
      </c>
      <c r="G18326" s="83">
        <v>44203</v>
      </c>
      <c r="I18326">
        <v>2021</v>
      </c>
    </row>
    <row r="18327" spans="1:9" x14ac:dyDescent="0.25">
      <c r="A18327" t="s">
        <v>972</v>
      </c>
      <c r="B18327" t="s">
        <v>122</v>
      </c>
      <c r="C18327" s="76" t="s">
        <v>842</v>
      </c>
      <c r="D18327" t="s">
        <v>980</v>
      </c>
      <c r="E18327" s="82">
        <v>3.12</v>
      </c>
      <c r="F18327" t="s">
        <v>973</v>
      </c>
      <c r="G18327" s="83">
        <v>44132</v>
      </c>
      <c r="I18327">
        <v>2020</v>
      </c>
    </row>
    <row r="18328" spans="1:9" x14ac:dyDescent="0.25">
      <c r="A18328" t="s">
        <v>972</v>
      </c>
      <c r="B18328" t="s">
        <v>105</v>
      </c>
      <c r="C18328" s="76" t="s">
        <v>842</v>
      </c>
      <c r="D18328" t="s">
        <v>980</v>
      </c>
      <c r="E18328" s="82">
        <v>4.8</v>
      </c>
      <c r="F18328" t="s">
        <v>973</v>
      </c>
      <c r="G18328" s="83">
        <v>44061</v>
      </c>
      <c r="I18328">
        <v>2020</v>
      </c>
    </row>
    <row r="18329" spans="1:9" x14ac:dyDescent="0.25">
      <c r="A18329" t="s">
        <v>972</v>
      </c>
      <c r="B18329" t="s">
        <v>81</v>
      </c>
      <c r="C18329" s="76" t="s">
        <v>842</v>
      </c>
      <c r="D18329" t="s">
        <v>980</v>
      </c>
      <c r="E18329" s="82">
        <v>12.24</v>
      </c>
      <c r="F18329" t="s">
        <v>973</v>
      </c>
      <c r="G18329" s="83">
        <v>44280</v>
      </c>
      <c r="I18329">
        <v>2021</v>
      </c>
    </row>
    <row r="18330" spans="1:9" x14ac:dyDescent="0.25">
      <c r="A18330" t="s">
        <v>972</v>
      </c>
      <c r="B18330" t="s">
        <v>112</v>
      </c>
      <c r="C18330" s="76" t="s">
        <v>842</v>
      </c>
      <c r="D18330" t="s">
        <v>980</v>
      </c>
      <c r="E18330" s="82">
        <v>500</v>
      </c>
      <c r="F18330" t="s">
        <v>973</v>
      </c>
      <c r="G18330" s="83">
        <v>44552</v>
      </c>
      <c r="I18330">
        <v>2021</v>
      </c>
    </row>
    <row r="18331" spans="1:9" x14ac:dyDescent="0.25">
      <c r="A18331" t="s">
        <v>972</v>
      </c>
      <c r="B18331" t="s">
        <v>130</v>
      </c>
      <c r="C18331" s="76" t="s">
        <v>842</v>
      </c>
      <c r="D18331" t="s">
        <v>980</v>
      </c>
      <c r="E18331" s="82">
        <v>5</v>
      </c>
      <c r="F18331" t="s">
        <v>973</v>
      </c>
      <c r="G18331" s="83">
        <v>44026</v>
      </c>
      <c r="I18331">
        <v>2020</v>
      </c>
    </row>
    <row r="18332" spans="1:9" x14ac:dyDescent="0.25">
      <c r="A18332" t="s">
        <v>972</v>
      </c>
      <c r="B18332" t="s">
        <v>78</v>
      </c>
      <c r="C18332" s="76" t="s">
        <v>842</v>
      </c>
      <c r="D18332" t="s">
        <v>980</v>
      </c>
      <c r="E18332" s="82">
        <v>4.8</v>
      </c>
      <c r="F18332" t="s">
        <v>973</v>
      </c>
      <c r="G18332" s="83">
        <v>44139</v>
      </c>
      <c r="I18332">
        <v>2020</v>
      </c>
    </row>
    <row r="18333" spans="1:9" x14ac:dyDescent="0.25">
      <c r="A18333" t="s">
        <v>972</v>
      </c>
      <c r="B18333" t="s">
        <v>240</v>
      </c>
      <c r="C18333" s="76" t="s">
        <v>842</v>
      </c>
      <c r="D18333" t="s">
        <v>980</v>
      </c>
      <c r="E18333" s="82">
        <v>5.76</v>
      </c>
      <c r="F18333" t="s">
        <v>973</v>
      </c>
      <c r="G18333" s="83">
        <v>44088</v>
      </c>
      <c r="I18333">
        <v>2020</v>
      </c>
    </row>
    <row r="18334" spans="1:9" x14ac:dyDescent="0.25">
      <c r="A18334" t="s">
        <v>972</v>
      </c>
      <c r="B18334" t="s">
        <v>89</v>
      </c>
      <c r="C18334" s="76" t="s">
        <v>842</v>
      </c>
      <c r="D18334" t="s">
        <v>980</v>
      </c>
      <c r="E18334" s="82">
        <v>6</v>
      </c>
      <c r="F18334" t="s">
        <v>973</v>
      </c>
      <c r="G18334" s="83">
        <v>44026</v>
      </c>
      <c r="I18334">
        <v>2020</v>
      </c>
    </row>
    <row r="18335" spans="1:9" x14ac:dyDescent="0.25">
      <c r="A18335" t="s">
        <v>972</v>
      </c>
      <c r="B18335" t="s">
        <v>128</v>
      </c>
      <c r="C18335" s="76" t="s">
        <v>842</v>
      </c>
      <c r="D18335" t="s">
        <v>980</v>
      </c>
      <c r="E18335" s="82">
        <v>6.48</v>
      </c>
      <c r="F18335" t="s">
        <v>973</v>
      </c>
      <c r="G18335" s="83">
        <v>44006</v>
      </c>
      <c r="I18335">
        <v>2020</v>
      </c>
    </row>
    <row r="18336" spans="1:9" x14ac:dyDescent="0.25">
      <c r="A18336" t="s">
        <v>972</v>
      </c>
      <c r="B18336" t="s">
        <v>27</v>
      </c>
      <c r="C18336" s="76" t="s">
        <v>842</v>
      </c>
      <c r="D18336" t="s">
        <v>980</v>
      </c>
      <c r="E18336" s="82">
        <v>9.57</v>
      </c>
      <c r="F18336" t="s">
        <v>973</v>
      </c>
      <c r="G18336" s="83">
        <v>44048</v>
      </c>
      <c r="I18336">
        <v>2020</v>
      </c>
    </row>
    <row r="18337" spans="1:9" x14ac:dyDescent="0.25">
      <c r="A18337" t="s">
        <v>972</v>
      </c>
      <c r="B18337" t="s">
        <v>81</v>
      </c>
      <c r="C18337" s="76" t="s">
        <v>842</v>
      </c>
      <c r="D18337" t="s">
        <v>980</v>
      </c>
      <c r="E18337" s="82">
        <v>11.4</v>
      </c>
      <c r="F18337" t="s">
        <v>973</v>
      </c>
      <c r="G18337" s="83">
        <v>44036</v>
      </c>
      <c r="I18337">
        <v>2020</v>
      </c>
    </row>
    <row r="18338" spans="1:9" x14ac:dyDescent="0.25">
      <c r="A18338" t="s">
        <v>972</v>
      </c>
      <c r="B18338" t="s">
        <v>98</v>
      </c>
      <c r="C18338" s="76" t="s">
        <v>842</v>
      </c>
      <c r="D18338" t="s">
        <v>980</v>
      </c>
      <c r="E18338" s="82">
        <v>3.8</v>
      </c>
      <c r="F18338" t="s">
        <v>973</v>
      </c>
      <c r="G18338" s="83">
        <v>44012</v>
      </c>
      <c r="I18338">
        <v>2020</v>
      </c>
    </row>
    <row r="18339" spans="1:9" x14ac:dyDescent="0.25">
      <c r="A18339" t="s">
        <v>972</v>
      </c>
      <c r="B18339" t="s">
        <v>89</v>
      </c>
      <c r="C18339" s="76" t="s">
        <v>842</v>
      </c>
      <c r="D18339" t="s">
        <v>980</v>
      </c>
      <c r="E18339" s="82">
        <v>6</v>
      </c>
      <c r="F18339" t="s">
        <v>973</v>
      </c>
      <c r="G18339" s="83">
        <v>44039</v>
      </c>
      <c r="I18339">
        <v>2020</v>
      </c>
    </row>
    <row r="18340" spans="1:9" x14ac:dyDescent="0.25">
      <c r="A18340" t="s">
        <v>972</v>
      </c>
      <c r="B18340" t="s">
        <v>249</v>
      </c>
      <c r="C18340" s="76" t="s">
        <v>842</v>
      </c>
      <c r="D18340" t="s">
        <v>980</v>
      </c>
      <c r="E18340" s="82">
        <v>5</v>
      </c>
      <c r="F18340" t="s">
        <v>973</v>
      </c>
      <c r="G18340" s="83">
        <v>44077</v>
      </c>
      <c r="I18340">
        <v>2020</v>
      </c>
    </row>
    <row r="18341" spans="1:9" x14ac:dyDescent="0.25">
      <c r="A18341" t="s">
        <v>972</v>
      </c>
      <c r="B18341" t="s">
        <v>140</v>
      </c>
      <c r="C18341" s="76" t="s">
        <v>842</v>
      </c>
      <c r="D18341" t="s">
        <v>980</v>
      </c>
      <c r="E18341" s="82">
        <v>7.6</v>
      </c>
      <c r="F18341" t="s">
        <v>973</v>
      </c>
      <c r="G18341" s="83">
        <v>44431</v>
      </c>
      <c r="I18341">
        <v>2021</v>
      </c>
    </row>
    <row r="18342" spans="1:9" x14ac:dyDescent="0.25">
      <c r="A18342" t="s">
        <v>972</v>
      </c>
      <c r="B18342" t="s">
        <v>66</v>
      </c>
      <c r="C18342" s="76" t="s">
        <v>842</v>
      </c>
      <c r="D18342" t="s">
        <v>980</v>
      </c>
      <c r="E18342" s="82">
        <v>3.8</v>
      </c>
      <c r="F18342" t="s">
        <v>973</v>
      </c>
      <c r="G18342" s="83">
        <v>44013</v>
      </c>
      <c r="I18342">
        <v>2020</v>
      </c>
    </row>
    <row r="18343" spans="1:9" x14ac:dyDescent="0.25">
      <c r="A18343" t="s">
        <v>972</v>
      </c>
      <c r="B18343" t="s">
        <v>179</v>
      </c>
      <c r="C18343" s="76" t="s">
        <v>842</v>
      </c>
      <c r="D18343" t="s">
        <v>980</v>
      </c>
      <c r="E18343" s="82">
        <v>22.8</v>
      </c>
      <c r="F18343" t="s">
        <v>973</v>
      </c>
      <c r="G18343" s="83">
        <v>44489</v>
      </c>
      <c r="I18343">
        <v>2021</v>
      </c>
    </row>
    <row r="18344" spans="1:9" x14ac:dyDescent="0.25">
      <c r="A18344" t="s">
        <v>972</v>
      </c>
      <c r="B18344" t="s">
        <v>106</v>
      </c>
      <c r="C18344" s="76" t="s">
        <v>842</v>
      </c>
      <c r="D18344" t="s">
        <v>980</v>
      </c>
      <c r="E18344" s="82">
        <v>7.6</v>
      </c>
      <c r="F18344" t="s">
        <v>973</v>
      </c>
      <c r="G18344" s="83">
        <v>44020</v>
      </c>
      <c r="I18344">
        <v>2020</v>
      </c>
    </row>
    <row r="18345" spans="1:9" x14ac:dyDescent="0.25">
      <c r="A18345" t="s">
        <v>972</v>
      </c>
      <c r="B18345" t="s">
        <v>171</v>
      </c>
      <c r="C18345" s="76" t="s">
        <v>842</v>
      </c>
      <c r="D18345" t="s">
        <v>980</v>
      </c>
      <c r="E18345" s="82">
        <v>500</v>
      </c>
      <c r="F18345" t="s">
        <v>973</v>
      </c>
      <c r="G18345" s="83">
        <v>44543</v>
      </c>
      <c r="I18345">
        <v>2021</v>
      </c>
    </row>
    <row r="18346" spans="1:9" x14ac:dyDescent="0.25">
      <c r="A18346" t="s">
        <v>972</v>
      </c>
      <c r="B18346" t="s">
        <v>118</v>
      </c>
      <c r="C18346" s="76" t="s">
        <v>842</v>
      </c>
      <c r="D18346" t="s">
        <v>980</v>
      </c>
      <c r="E18346" s="82">
        <v>5</v>
      </c>
      <c r="F18346" t="s">
        <v>973</v>
      </c>
      <c r="G18346" s="83">
        <v>44021</v>
      </c>
      <c r="I18346">
        <v>2020</v>
      </c>
    </row>
    <row r="18347" spans="1:9" x14ac:dyDescent="0.25">
      <c r="A18347" t="s">
        <v>972</v>
      </c>
      <c r="B18347" t="s">
        <v>92</v>
      </c>
      <c r="C18347" s="76" t="s">
        <v>842</v>
      </c>
      <c r="D18347" t="s">
        <v>980</v>
      </c>
      <c r="E18347" s="82">
        <v>3.8</v>
      </c>
      <c r="F18347" t="s">
        <v>973</v>
      </c>
      <c r="G18347" s="83">
        <v>44063</v>
      </c>
      <c r="I18347">
        <v>2020</v>
      </c>
    </row>
    <row r="18348" spans="1:9" x14ac:dyDescent="0.25">
      <c r="A18348" t="s">
        <v>972</v>
      </c>
      <c r="B18348" t="s">
        <v>247</v>
      </c>
      <c r="C18348" s="76" t="s">
        <v>842</v>
      </c>
      <c r="D18348" t="s">
        <v>980</v>
      </c>
      <c r="E18348" s="82">
        <v>7.6</v>
      </c>
      <c r="F18348" t="s">
        <v>973</v>
      </c>
      <c r="G18348" s="83">
        <v>44032</v>
      </c>
      <c r="I18348">
        <v>2020</v>
      </c>
    </row>
    <row r="18349" spans="1:9" x14ac:dyDescent="0.25">
      <c r="A18349" t="s">
        <v>972</v>
      </c>
      <c r="B18349" t="s">
        <v>229</v>
      </c>
      <c r="C18349" s="76" t="s">
        <v>842</v>
      </c>
      <c r="D18349" t="s">
        <v>980</v>
      </c>
      <c r="E18349" s="82">
        <v>3.8</v>
      </c>
      <c r="F18349" t="s">
        <v>973</v>
      </c>
      <c r="G18349" s="83">
        <v>44099</v>
      </c>
      <c r="I18349">
        <v>2020</v>
      </c>
    </row>
    <row r="18350" spans="1:9" x14ac:dyDescent="0.25">
      <c r="A18350" t="s">
        <v>972</v>
      </c>
      <c r="B18350" t="s">
        <v>91</v>
      </c>
      <c r="C18350" s="76" t="s">
        <v>842</v>
      </c>
      <c r="D18350" t="s">
        <v>980</v>
      </c>
      <c r="E18350" s="82">
        <v>3.8</v>
      </c>
      <c r="F18350" t="s">
        <v>973</v>
      </c>
      <c r="G18350" s="83">
        <v>44022</v>
      </c>
      <c r="I18350">
        <v>2020</v>
      </c>
    </row>
    <row r="18351" spans="1:9" x14ac:dyDescent="0.25">
      <c r="A18351" t="s">
        <v>972</v>
      </c>
      <c r="B18351" t="s">
        <v>246</v>
      </c>
      <c r="C18351" s="76" t="s">
        <v>842</v>
      </c>
      <c r="D18351" t="s">
        <v>980</v>
      </c>
      <c r="E18351" s="82">
        <v>6</v>
      </c>
      <c r="F18351" t="s">
        <v>973</v>
      </c>
      <c r="G18351" s="83">
        <v>44046</v>
      </c>
      <c r="I18351">
        <v>2020</v>
      </c>
    </row>
    <row r="18352" spans="1:9" x14ac:dyDescent="0.25">
      <c r="A18352" t="s">
        <v>972</v>
      </c>
      <c r="B18352" t="s">
        <v>232</v>
      </c>
      <c r="C18352" s="76" t="s">
        <v>842</v>
      </c>
      <c r="D18352" t="s">
        <v>980</v>
      </c>
      <c r="E18352" s="82">
        <v>6</v>
      </c>
      <c r="F18352" t="s">
        <v>973</v>
      </c>
      <c r="G18352" s="83">
        <v>44069</v>
      </c>
      <c r="I18352">
        <v>2020</v>
      </c>
    </row>
    <row r="18353" spans="1:9" x14ac:dyDescent="0.25">
      <c r="A18353" t="s">
        <v>972</v>
      </c>
      <c r="B18353" t="s">
        <v>246</v>
      </c>
      <c r="C18353" s="76" t="s">
        <v>842</v>
      </c>
      <c r="D18353" t="s">
        <v>980</v>
      </c>
      <c r="E18353" s="82">
        <v>3.8</v>
      </c>
      <c r="F18353" t="s">
        <v>973</v>
      </c>
      <c r="G18353" s="83">
        <v>44026</v>
      </c>
      <c r="I18353">
        <v>2020</v>
      </c>
    </row>
    <row r="18354" spans="1:9" x14ac:dyDescent="0.25">
      <c r="A18354" t="s">
        <v>972</v>
      </c>
      <c r="B18354" t="s">
        <v>241</v>
      </c>
      <c r="C18354" s="76" t="s">
        <v>842</v>
      </c>
      <c r="D18354" t="s">
        <v>980</v>
      </c>
      <c r="E18354" s="82">
        <v>15</v>
      </c>
      <c r="F18354" t="s">
        <v>973</v>
      </c>
      <c r="G18354" s="83">
        <v>44070</v>
      </c>
      <c r="I18354">
        <v>2020</v>
      </c>
    </row>
    <row r="18355" spans="1:9" x14ac:dyDescent="0.25">
      <c r="A18355" t="s">
        <v>972</v>
      </c>
      <c r="B18355" t="s">
        <v>229</v>
      </c>
      <c r="C18355" s="76" t="s">
        <v>842</v>
      </c>
      <c r="D18355" t="s">
        <v>980</v>
      </c>
      <c r="E18355" s="82">
        <v>7.08</v>
      </c>
      <c r="F18355" t="s">
        <v>973</v>
      </c>
      <c r="G18355" s="83">
        <v>44071</v>
      </c>
      <c r="I18355">
        <v>2020</v>
      </c>
    </row>
    <row r="18356" spans="1:9" x14ac:dyDescent="0.25">
      <c r="A18356" t="s">
        <v>972</v>
      </c>
      <c r="B18356" t="s">
        <v>252</v>
      </c>
      <c r="C18356" s="76" t="s">
        <v>842</v>
      </c>
      <c r="D18356" t="s">
        <v>980</v>
      </c>
      <c r="E18356" s="82">
        <v>8.26</v>
      </c>
      <c r="F18356" t="s">
        <v>973</v>
      </c>
      <c r="G18356" s="83">
        <v>44071</v>
      </c>
      <c r="I18356">
        <v>2020</v>
      </c>
    </row>
    <row r="18357" spans="1:9" x14ac:dyDescent="0.25">
      <c r="A18357" t="s">
        <v>972</v>
      </c>
      <c r="B18357" t="s">
        <v>245</v>
      </c>
      <c r="C18357" s="76" t="s">
        <v>842</v>
      </c>
      <c r="D18357" t="s">
        <v>980</v>
      </c>
      <c r="E18357" s="82">
        <v>22.13</v>
      </c>
      <c r="F18357" t="s">
        <v>973</v>
      </c>
      <c r="G18357" s="83">
        <v>44054</v>
      </c>
      <c r="I18357">
        <v>2020</v>
      </c>
    </row>
    <row r="18358" spans="1:9" x14ac:dyDescent="0.25">
      <c r="A18358" t="s">
        <v>972</v>
      </c>
      <c r="B18358" t="s">
        <v>230</v>
      </c>
      <c r="C18358" s="76" t="s">
        <v>842</v>
      </c>
      <c r="D18358" t="s">
        <v>980</v>
      </c>
      <c r="E18358" s="82">
        <v>5.9</v>
      </c>
      <c r="F18358" t="s">
        <v>973</v>
      </c>
      <c r="G18358" s="83">
        <v>44091</v>
      </c>
      <c r="I18358">
        <v>2020</v>
      </c>
    </row>
    <row r="18359" spans="1:9" x14ac:dyDescent="0.25">
      <c r="A18359" t="s">
        <v>972</v>
      </c>
      <c r="B18359" t="s">
        <v>232</v>
      </c>
      <c r="C18359" s="76" t="s">
        <v>842</v>
      </c>
      <c r="D18359" t="s">
        <v>980</v>
      </c>
      <c r="E18359" s="82">
        <v>7.96</v>
      </c>
      <c r="F18359" t="s">
        <v>973</v>
      </c>
      <c r="G18359" s="83">
        <v>44027</v>
      </c>
      <c r="I18359">
        <v>2020</v>
      </c>
    </row>
    <row r="18360" spans="1:9" x14ac:dyDescent="0.25">
      <c r="A18360" t="s">
        <v>972</v>
      </c>
      <c r="B18360" t="s">
        <v>239</v>
      </c>
      <c r="C18360" t="s">
        <v>842</v>
      </c>
      <c r="D18360" t="s">
        <v>980</v>
      </c>
      <c r="E18360" s="82">
        <v>9.44</v>
      </c>
      <c r="F18360" t="s">
        <v>973</v>
      </c>
      <c r="G18360" s="83">
        <v>44055</v>
      </c>
      <c r="I18360">
        <v>2020</v>
      </c>
    </row>
    <row r="18361" spans="1:9" x14ac:dyDescent="0.25">
      <c r="A18361" t="s">
        <v>972</v>
      </c>
      <c r="B18361" t="s">
        <v>253</v>
      </c>
      <c r="C18361" s="76" t="s">
        <v>842</v>
      </c>
      <c r="D18361" t="s">
        <v>980</v>
      </c>
      <c r="E18361" s="82">
        <v>10.32</v>
      </c>
      <c r="F18361" t="s">
        <v>973</v>
      </c>
      <c r="G18361" s="83">
        <v>44050</v>
      </c>
      <c r="I18361">
        <v>2020</v>
      </c>
    </row>
    <row r="18362" spans="1:9" x14ac:dyDescent="0.25">
      <c r="A18362" t="s">
        <v>972</v>
      </c>
      <c r="B18362" t="s">
        <v>116</v>
      </c>
      <c r="C18362" s="76" t="s">
        <v>842</v>
      </c>
      <c r="D18362" t="s">
        <v>980</v>
      </c>
      <c r="E18362" s="82">
        <v>7.6</v>
      </c>
      <c r="F18362" t="s">
        <v>973</v>
      </c>
      <c r="G18362" s="83">
        <v>44028</v>
      </c>
      <c r="I18362">
        <v>2020</v>
      </c>
    </row>
    <row r="18363" spans="1:9" x14ac:dyDescent="0.25">
      <c r="A18363" t="s">
        <v>972</v>
      </c>
      <c r="B18363" t="s">
        <v>248</v>
      </c>
      <c r="C18363" s="76" t="s">
        <v>842</v>
      </c>
      <c r="D18363" t="s">
        <v>980</v>
      </c>
      <c r="E18363" s="82">
        <v>6</v>
      </c>
      <c r="F18363" t="s">
        <v>973</v>
      </c>
      <c r="G18363" s="83">
        <v>44027</v>
      </c>
      <c r="I18363">
        <v>2020</v>
      </c>
    </row>
    <row r="18364" spans="1:9" x14ac:dyDescent="0.25">
      <c r="A18364" t="s">
        <v>972</v>
      </c>
      <c r="B18364" t="s">
        <v>240</v>
      </c>
      <c r="C18364" s="76" t="s">
        <v>842</v>
      </c>
      <c r="D18364" t="s">
        <v>980</v>
      </c>
      <c r="E18364" s="82">
        <v>3.8</v>
      </c>
      <c r="F18364" t="s">
        <v>973</v>
      </c>
      <c r="G18364" s="83">
        <v>44041</v>
      </c>
      <c r="I18364">
        <v>2020</v>
      </c>
    </row>
    <row r="18365" spans="1:9" x14ac:dyDescent="0.25">
      <c r="A18365" t="s">
        <v>972</v>
      </c>
      <c r="B18365" t="s">
        <v>239</v>
      </c>
      <c r="C18365" s="76" t="s">
        <v>842</v>
      </c>
      <c r="D18365" t="s">
        <v>980</v>
      </c>
      <c r="E18365" s="82">
        <v>8.26</v>
      </c>
      <c r="F18365" t="s">
        <v>973</v>
      </c>
      <c r="G18365" s="83">
        <v>44126</v>
      </c>
      <c r="I18365">
        <v>2020</v>
      </c>
    </row>
    <row r="18366" spans="1:9" x14ac:dyDescent="0.25">
      <c r="A18366" t="s">
        <v>972</v>
      </c>
      <c r="B18366" t="s">
        <v>278</v>
      </c>
      <c r="C18366" s="76" t="s">
        <v>842</v>
      </c>
      <c r="D18366" t="s">
        <v>980</v>
      </c>
      <c r="E18366" s="82">
        <v>2.4</v>
      </c>
      <c r="F18366" t="s">
        <v>973</v>
      </c>
      <c r="G18366" s="83">
        <v>44060</v>
      </c>
      <c r="I18366">
        <v>2020</v>
      </c>
    </row>
    <row r="18367" spans="1:9" x14ac:dyDescent="0.25">
      <c r="A18367" t="s">
        <v>972</v>
      </c>
      <c r="B18367" t="s">
        <v>105</v>
      </c>
      <c r="C18367" s="76" t="s">
        <v>842</v>
      </c>
      <c r="D18367" t="s">
        <v>980</v>
      </c>
      <c r="E18367" s="82">
        <v>11.4</v>
      </c>
      <c r="F18367" t="s">
        <v>973</v>
      </c>
      <c r="G18367" s="83">
        <v>44040</v>
      </c>
      <c r="I18367">
        <v>2020</v>
      </c>
    </row>
    <row r="18368" spans="1:9" x14ac:dyDescent="0.25">
      <c r="A18368" t="s">
        <v>972</v>
      </c>
      <c r="B18368" t="s">
        <v>136</v>
      </c>
      <c r="C18368" s="76" t="s">
        <v>842</v>
      </c>
      <c r="D18368" t="s">
        <v>980</v>
      </c>
      <c r="E18368" s="82">
        <v>4.5599999999999996</v>
      </c>
      <c r="F18368" t="s">
        <v>973</v>
      </c>
      <c r="G18368" s="83">
        <v>44103</v>
      </c>
      <c r="I18368">
        <v>2020</v>
      </c>
    </row>
    <row r="18369" spans="1:9" x14ac:dyDescent="0.25">
      <c r="A18369" t="s">
        <v>972</v>
      </c>
      <c r="B18369" t="s">
        <v>247</v>
      </c>
      <c r="C18369" s="76" t="s">
        <v>842</v>
      </c>
      <c r="D18369" t="s">
        <v>980</v>
      </c>
      <c r="E18369" s="82">
        <v>6.72</v>
      </c>
      <c r="F18369" t="s">
        <v>973</v>
      </c>
      <c r="G18369" s="83">
        <v>44105</v>
      </c>
      <c r="I18369">
        <v>2020</v>
      </c>
    </row>
    <row r="18370" spans="1:9" x14ac:dyDescent="0.25">
      <c r="A18370" t="s">
        <v>972</v>
      </c>
      <c r="B18370" t="s">
        <v>148</v>
      </c>
      <c r="C18370" s="76" t="s">
        <v>842</v>
      </c>
      <c r="D18370" t="s">
        <v>980</v>
      </c>
      <c r="E18370" s="82">
        <v>4.32</v>
      </c>
      <c r="F18370" t="s">
        <v>973</v>
      </c>
      <c r="G18370" s="83">
        <v>44096</v>
      </c>
      <c r="I18370">
        <v>2020</v>
      </c>
    </row>
    <row r="18371" spans="1:9" x14ac:dyDescent="0.25">
      <c r="A18371" t="s">
        <v>972</v>
      </c>
      <c r="B18371" t="s">
        <v>109</v>
      </c>
      <c r="C18371" s="76" t="s">
        <v>842</v>
      </c>
      <c r="D18371" t="s">
        <v>980</v>
      </c>
      <c r="E18371" s="82">
        <v>13.6</v>
      </c>
      <c r="F18371" t="s">
        <v>973</v>
      </c>
      <c r="G18371" s="83">
        <v>44119</v>
      </c>
      <c r="I18371">
        <v>2020</v>
      </c>
    </row>
    <row r="18372" spans="1:9" x14ac:dyDescent="0.25">
      <c r="A18372" t="s">
        <v>972</v>
      </c>
      <c r="B18372" t="s">
        <v>257</v>
      </c>
      <c r="C18372" s="76" t="s">
        <v>842</v>
      </c>
      <c r="D18372" t="s">
        <v>980</v>
      </c>
      <c r="E18372" s="82">
        <v>7.6</v>
      </c>
      <c r="F18372" t="s">
        <v>973</v>
      </c>
      <c r="G18372" s="83">
        <v>44089</v>
      </c>
      <c r="I18372">
        <v>2020</v>
      </c>
    </row>
    <row r="18373" spans="1:9" x14ac:dyDescent="0.25">
      <c r="A18373" t="s">
        <v>972</v>
      </c>
      <c r="B18373" t="s">
        <v>106</v>
      </c>
      <c r="C18373" s="76" t="s">
        <v>842</v>
      </c>
      <c r="D18373" t="s">
        <v>980</v>
      </c>
      <c r="E18373" s="82">
        <v>8.64</v>
      </c>
      <c r="F18373" t="s">
        <v>973</v>
      </c>
      <c r="G18373" s="83">
        <v>44392</v>
      </c>
      <c r="I18373">
        <v>2021</v>
      </c>
    </row>
    <row r="18374" spans="1:9" x14ac:dyDescent="0.25">
      <c r="A18374" t="s">
        <v>972</v>
      </c>
      <c r="B18374" t="s">
        <v>103</v>
      </c>
      <c r="C18374" s="76" t="s">
        <v>842</v>
      </c>
      <c r="D18374" t="s">
        <v>980</v>
      </c>
      <c r="E18374" s="82">
        <v>6.48</v>
      </c>
      <c r="F18374" t="s">
        <v>973</v>
      </c>
      <c r="G18374" s="83">
        <v>44091</v>
      </c>
      <c r="I18374">
        <v>2020</v>
      </c>
    </row>
    <row r="18375" spans="1:9" x14ac:dyDescent="0.25">
      <c r="A18375" t="s">
        <v>972</v>
      </c>
      <c r="B18375" t="s">
        <v>153</v>
      </c>
      <c r="C18375" s="76" t="s">
        <v>842</v>
      </c>
      <c r="D18375" t="s">
        <v>980</v>
      </c>
      <c r="E18375" s="82">
        <v>9.8000000000000007</v>
      </c>
      <c r="F18375" t="s">
        <v>973</v>
      </c>
      <c r="G18375" s="83">
        <v>44068</v>
      </c>
      <c r="I18375">
        <v>2020</v>
      </c>
    </row>
    <row r="18376" spans="1:9" x14ac:dyDescent="0.25">
      <c r="A18376" t="s">
        <v>972</v>
      </c>
      <c r="B18376" t="s">
        <v>141</v>
      </c>
      <c r="C18376" s="76" t="s">
        <v>842</v>
      </c>
      <c r="D18376" t="s">
        <v>980</v>
      </c>
      <c r="E18376" s="82">
        <v>3.6</v>
      </c>
      <c r="F18376" t="s">
        <v>973</v>
      </c>
      <c r="G18376" s="83">
        <v>44328</v>
      </c>
      <c r="I18376">
        <v>2021</v>
      </c>
    </row>
    <row r="18377" spans="1:9" x14ac:dyDescent="0.25">
      <c r="A18377" t="s">
        <v>972</v>
      </c>
      <c r="B18377" t="s">
        <v>180</v>
      </c>
      <c r="C18377" s="76" t="s">
        <v>842</v>
      </c>
      <c r="D18377" t="s">
        <v>980</v>
      </c>
      <c r="E18377" s="82">
        <v>4.08</v>
      </c>
      <c r="F18377" t="s">
        <v>973</v>
      </c>
      <c r="G18377" s="83">
        <v>44187</v>
      </c>
      <c r="I18377">
        <v>2020</v>
      </c>
    </row>
    <row r="18378" spans="1:9" x14ac:dyDescent="0.25">
      <c r="A18378" t="s">
        <v>972</v>
      </c>
      <c r="B18378" t="s">
        <v>79</v>
      </c>
      <c r="C18378" s="76" t="s">
        <v>842</v>
      </c>
      <c r="D18378" t="s">
        <v>980</v>
      </c>
      <c r="E18378" s="82">
        <v>500</v>
      </c>
      <c r="F18378" t="s">
        <v>973</v>
      </c>
      <c r="G18378" s="83">
        <v>44571</v>
      </c>
      <c r="I18378">
        <v>2022</v>
      </c>
    </row>
    <row r="18379" spans="1:9" x14ac:dyDescent="0.25">
      <c r="A18379" t="s">
        <v>972</v>
      </c>
      <c r="B18379" t="s">
        <v>257</v>
      </c>
      <c r="C18379" s="76" t="s">
        <v>842</v>
      </c>
      <c r="D18379" t="s">
        <v>980</v>
      </c>
      <c r="E18379" s="82">
        <v>9.36</v>
      </c>
      <c r="F18379" t="s">
        <v>973</v>
      </c>
      <c r="G18379" s="83">
        <v>44126</v>
      </c>
      <c r="I18379">
        <v>2020</v>
      </c>
    </row>
    <row r="18380" spans="1:9" ht="14.45" customHeight="1" x14ac:dyDescent="0.25">
      <c r="A18380" t="s">
        <v>972</v>
      </c>
      <c r="B18380" t="s">
        <v>249</v>
      </c>
      <c r="C18380" s="76" t="s">
        <v>842</v>
      </c>
      <c r="D18380" t="s">
        <v>980</v>
      </c>
      <c r="E18380" s="82">
        <v>5.31</v>
      </c>
      <c r="F18380" t="s">
        <v>973</v>
      </c>
      <c r="G18380" s="83">
        <v>44028</v>
      </c>
      <c r="I18380">
        <v>2020</v>
      </c>
    </row>
    <row r="18381" spans="1:9" x14ac:dyDescent="0.25">
      <c r="A18381" t="s">
        <v>972</v>
      </c>
      <c r="B18381" t="s">
        <v>240</v>
      </c>
      <c r="C18381" s="76" t="s">
        <v>842</v>
      </c>
      <c r="D18381" t="s">
        <v>980</v>
      </c>
      <c r="E18381" s="82">
        <v>5.01</v>
      </c>
      <c r="F18381" t="s">
        <v>973</v>
      </c>
      <c r="G18381" s="83">
        <v>44064</v>
      </c>
      <c r="I18381">
        <v>2020</v>
      </c>
    </row>
    <row r="18382" spans="1:9" x14ac:dyDescent="0.25">
      <c r="A18382" t="s">
        <v>972</v>
      </c>
      <c r="B18382" t="s">
        <v>252</v>
      </c>
      <c r="C18382" s="76" t="s">
        <v>842</v>
      </c>
      <c r="D18382" t="s">
        <v>980</v>
      </c>
      <c r="E18382" s="82">
        <v>2.95</v>
      </c>
      <c r="F18382" t="s">
        <v>973</v>
      </c>
      <c r="G18382" s="83">
        <v>44039</v>
      </c>
      <c r="I18382">
        <v>2020</v>
      </c>
    </row>
    <row r="18383" spans="1:9" x14ac:dyDescent="0.25">
      <c r="A18383" t="s">
        <v>972</v>
      </c>
      <c r="B18383" t="s">
        <v>142</v>
      </c>
      <c r="C18383" s="76" t="s">
        <v>842</v>
      </c>
      <c r="D18383" t="s">
        <v>980</v>
      </c>
      <c r="E18383" s="82">
        <v>11.5</v>
      </c>
      <c r="F18383" t="s">
        <v>973</v>
      </c>
      <c r="G18383" s="83">
        <v>44085</v>
      </c>
      <c r="I18383">
        <v>2020</v>
      </c>
    </row>
    <row r="18384" spans="1:9" x14ac:dyDescent="0.25">
      <c r="A18384" t="s">
        <v>972</v>
      </c>
      <c r="B18384" t="s">
        <v>169</v>
      </c>
      <c r="C18384" s="76" t="s">
        <v>842</v>
      </c>
      <c r="D18384" t="s">
        <v>980</v>
      </c>
      <c r="E18384" s="82">
        <v>3.75</v>
      </c>
      <c r="F18384" t="s">
        <v>973</v>
      </c>
      <c r="G18384" s="83">
        <v>44102</v>
      </c>
      <c r="I18384">
        <v>2020</v>
      </c>
    </row>
    <row r="18385" spans="1:9" x14ac:dyDescent="0.25">
      <c r="A18385" t="s">
        <v>972</v>
      </c>
      <c r="B18385" t="s">
        <v>121</v>
      </c>
      <c r="C18385" s="76" t="s">
        <v>842</v>
      </c>
      <c r="D18385" t="s">
        <v>980</v>
      </c>
      <c r="E18385" s="82">
        <v>12</v>
      </c>
      <c r="F18385" t="s">
        <v>973</v>
      </c>
      <c r="G18385" s="83">
        <v>44056</v>
      </c>
      <c r="I18385">
        <v>2020</v>
      </c>
    </row>
    <row r="18386" spans="1:9" x14ac:dyDescent="0.25">
      <c r="A18386" t="s">
        <v>972</v>
      </c>
      <c r="B18386" t="s">
        <v>73</v>
      </c>
      <c r="C18386" s="76" t="s">
        <v>842</v>
      </c>
      <c r="D18386" t="s">
        <v>980</v>
      </c>
      <c r="E18386" s="82">
        <v>10</v>
      </c>
      <c r="F18386" t="s">
        <v>973</v>
      </c>
      <c r="G18386" s="83">
        <v>44042</v>
      </c>
      <c r="I18386">
        <v>2020</v>
      </c>
    </row>
    <row r="18387" spans="1:9" x14ac:dyDescent="0.25">
      <c r="A18387" t="s">
        <v>972</v>
      </c>
      <c r="B18387" t="s">
        <v>151</v>
      </c>
      <c r="C18387" s="76" t="s">
        <v>842</v>
      </c>
      <c r="D18387" t="s">
        <v>980</v>
      </c>
      <c r="E18387" s="82">
        <v>6.72</v>
      </c>
      <c r="F18387" t="s">
        <v>973</v>
      </c>
      <c r="G18387" s="83">
        <v>44174</v>
      </c>
      <c r="I18387">
        <v>2020</v>
      </c>
    </row>
    <row r="18388" spans="1:9" x14ac:dyDescent="0.25">
      <c r="A18388" t="s">
        <v>972</v>
      </c>
      <c r="B18388" t="s">
        <v>241</v>
      </c>
      <c r="C18388" s="76" t="s">
        <v>842</v>
      </c>
      <c r="D18388" t="s">
        <v>980</v>
      </c>
      <c r="E18388" s="82">
        <v>7.2</v>
      </c>
      <c r="F18388" t="s">
        <v>973</v>
      </c>
      <c r="G18388" s="83">
        <v>44077</v>
      </c>
      <c r="I18388">
        <v>2020</v>
      </c>
    </row>
    <row r="18389" spans="1:9" x14ac:dyDescent="0.25">
      <c r="A18389" t="s">
        <v>972</v>
      </c>
      <c r="B18389" t="s">
        <v>118</v>
      </c>
      <c r="C18389" s="76" t="s">
        <v>842</v>
      </c>
      <c r="D18389" t="s">
        <v>980</v>
      </c>
      <c r="E18389" s="82">
        <v>6</v>
      </c>
      <c r="F18389" t="s">
        <v>973</v>
      </c>
      <c r="G18389" s="83">
        <v>44041</v>
      </c>
      <c r="I18389">
        <v>2020</v>
      </c>
    </row>
    <row r="18390" spans="1:9" x14ac:dyDescent="0.25">
      <c r="A18390" t="s">
        <v>972</v>
      </c>
      <c r="B18390" t="s">
        <v>118</v>
      </c>
      <c r="C18390" s="76" t="s">
        <v>842</v>
      </c>
      <c r="D18390" t="s">
        <v>980</v>
      </c>
      <c r="E18390" s="82">
        <v>15</v>
      </c>
      <c r="F18390" t="s">
        <v>973</v>
      </c>
      <c r="G18390" s="83">
        <v>44050</v>
      </c>
      <c r="I18390">
        <v>2020</v>
      </c>
    </row>
    <row r="18391" spans="1:9" x14ac:dyDescent="0.25">
      <c r="A18391" t="s">
        <v>972</v>
      </c>
      <c r="B18391" t="s">
        <v>128</v>
      </c>
      <c r="C18391" s="76" t="s">
        <v>842</v>
      </c>
      <c r="D18391" t="s">
        <v>980</v>
      </c>
      <c r="E18391" s="82">
        <v>6</v>
      </c>
      <c r="F18391" t="s">
        <v>973</v>
      </c>
      <c r="G18391" s="83">
        <v>44036</v>
      </c>
      <c r="I18391">
        <v>2020</v>
      </c>
    </row>
    <row r="18392" spans="1:9" x14ac:dyDescent="0.25">
      <c r="A18392" t="s">
        <v>972</v>
      </c>
      <c r="B18392" t="s">
        <v>147</v>
      </c>
      <c r="C18392" s="76" t="s">
        <v>842</v>
      </c>
      <c r="D18392" t="s">
        <v>980</v>
      </c>
      <c r="E18392" s="82">
        <v>10.6</v>
      </c>
      <c r="F18392" t="s">
        <v>973</v>
      </c>
      <c r="G18392" s="83">
        <v>44168</v>
      </c>
      <c r="I18392">
        <v>2020</v>
      </c>
    </row>
    <row r="18393" spans="1:9" x14ac:dyDescent="0.25">
      <c r="A18393" t="s">
        <v>972</v>
      </c>
      <c r="B18393" t="s">
        <v>139</v>
      </c>
      <c r="C18393" s="76" t="s">
        <v>842</v>
      </c>
      <c r="D18393" t="s">
        <v>980</v>
      </c>
      <c r="E18393" s="82">
        <v>7.6</v>
      </c>
      <c r="F18393" t="s">
        <v>973</v>
      </c>
      <c r="G18393" s="83">
        <v>44040</v>
      </c>
      <c r="I18393">
        <v>2020</v>
      </c>
    </row>
    <row r="18394" spans="1:9" x14ac:dyDescent="0.25">
      <c r="A18394" t="s">
        <v>972</v>
      </c>
      <c r="B18394" t="s">
        <v>253</v>
      </c>
      <c r="C18394" s="76" t="s">
        <v>842</v>
      </c>
      <c r="D18394" t="s">
        <v>980</v>
      </c>
      <c r="E18394" s="82">
        <v>3.8</v>
      </c>
      <c r="F18394" t="s">
        <v>973</v>
      </c>
      <c r="G18394" s="83">
        <v>44043</v>
      </c>
      <c r="I18394">
        <v>2020</v>
      </c>
    </row>
    <row r="18395" spans="1:9" x14ac:dyDescent="0.25">
      <c r="A18395" t="s">
        <v>972</v>
      </c>
      <c r="B18395" t="s">
        <v>189</v>
      </c>
      <c r="C18395" s="76" t="s">
        <v>842</v>
      </c>
      <c r="D18395" t="s">
        <v>980</v>
      </c>
      <c r="E18395" s="82">
        <v>10</v>
      </c>
      <c r="F18395" t="s">
        <v>973</v>
      </c>
      <c r="G18395" s="83">
        <v>44131</v>
      </c>
      <c r="I18395">
        <v>2020</v>
      </c>
    </row>
    <row r="18396" spans="1:9" x14ac:dyDescent="0.25">
      <c r="A18396" t="s">
        <v>972</v>
      </c>
      <c r="B18396" t="s">
        <v>11</v>
      </c>
      <c r="C18396" s="76" t="s">
        <v>842</v>
      </c>
      <c r="D18396" t="s">
        <v>980</v>
      </c>
      <c r="E18396" s="82">
        <v>6.72</v>
      </c>
      <c r="F18396" t="s">
        <v>973</v>
      </c>
      <c r="G18396" s="83">
        <v>44104</v>
      </c>
      <c r="I18396">
        <v>2020</v>
      </c>
    </row>
    <row r="18397" spans="1:9" x14ac:dyDescent="0.25">
      <c r="A18397" t="s">
        <v>972</v>
      </c>
      <c r="B18397" t="s">
        <v>107</v>
      </c>
      <c r="C18397" s="76" t="s">
        <v>842</v>
      </c>
      <c r="D18397" t="s">
        <v>980</v>
      </c>
      <c r="E18397" s="82">
        <v>7.6</v>
      </c>
      <c r="F18397" t="s">
        <v>973</v>
      </c>
      <c r="G18397" s="83">
        <v>44181</v>
      </c>
      <c r="I18397">
        <v>2020</v>
      </c>
    </row>
    <row r="18398" spans="1:9" x14ac:dyDescent="0.25">
      <c r="A18398" t="s">
        <v>972</v>
      </c>
      <c r="B18398" t="s">
        <v>249</v>
      </c>
      <c r="C18398" s="76" t="s">
        <v>842</v>
      </c>
      <c r="D18398" t="s">
        <v>980</v>
      </c>
      <c r="E18398" s="82">
        <v>4.8</v>
      </c>
      <c r="F18398" t="s">
        <v>973</v>
      </c>
      <c r="G18398" s="83">
        <v>44091</v>
      </c>
      <c r="I18398">
        <v>2020</v>
      </c>
    </row>
    <row r="18399" spans="1:9" x14ac:dyDescent="0.25">
      <c r="A18399" t="s">
        <v>972</v>
      </c>
      <c r="B18399" t="s">
        <v>281</v>
      </c>
      <c r="C18399" s="76" t="s">
        <v>842</v>
      </c>
      <c r="D18399" t="s">
        <v>980</v>
      </c>
      <c r="E18399" s="82">
        <v>3.12</v>
      </c>
      <c r="F18399" t="s">
        <v>973</v>
      </c>
      <c r="G18399" s="83">
        <v>44147</v>
      </c>
      <c r="I18399">
        <v>2020</v>
      </c>
    </row>
    <row r="18400" spans="1:9" x14ac:dyDescent="0.25">
      <c r="A18400" t="s">
        <v>972</v>
      </c>
      <c r="B18400" t="s">
        <v>66</v>
      </c>
      <c r="C18400" s="76" t="s">
        <v>842</v>
      </c>
      <c r="D18400" t="s">
        <v>980</v>
      </c>
      <c r="E18400" s="82">
        <v>9.36</v>
      </c>
      <c r="F18400" t="s">
        <v>973</v>
      </c>
      <c r="G18400" s="83">
        <v>44139</v>
      </c>
      <c r="I18400">
        <v>2020</v>
      </c>
    </row>
    <row r="18401" spans="1:9" x14ac:dyDescent="0.25">
      <c r="A18401" t="s">
        <v>972</v>
      </c>
      <c r="B18401" t="s">
        <v>172</v>
      </c>
      <c r="C18401" s="76" t="s">
        <v>842</v>
      </c>
      <c r="D18401" t="s">
        <v>980</v>
      </c>
      <c r="E18401" s="82">
        <v>7.1</v>
      </c>
      <c r="F18401" t="s">
        <v>973</v>
      </c>
      <c r="G18401" s="83">
        <v>44056</v>
      </c>
      <c r="I18401">
        <v>2020</v>
      </c>
    </row>
    <row r="18402" spans="1:9" x14ac:dyDescent="0.25">
      <c r="A18402" t="s">
        <v>972</v>
      </c>
      <c r="B18402" t="s">
        <v>2</v>
      </c>
      <c r="C18402" s="76" t="s">
        <v>842</v>
      </c>
      <c r="D18402" t="s">
        <v>980</v>
      </c>
      <c r="E18402" s="82">
        <v>10</v>
      </c>
      <c r="F18402" t="s">
        <v>973</v>
      </c>
      <c r="G18402" s="83">
        <v>44321</v>
      </c>
      <c r="I18402">
        <v>2021</v>
      </c>
    </row>
    <row r="18403" spans="1:9" x14ac:dyDescent="0.25">
      <c r="A18403" t="s">
        <v>972</v>
      </c>
      <c r="B18403" t="s">
        <v>188</v>
      </c>
      <c r="C18403" s="76" t="s">
        <v>842</v>
      </c>
      <c r="D18403" t="s">
        <v>980</v>
      </c>
      <c r="E18403" s="82">
        <v>8</v>
      </c>
      <c r="F18403" t="s">
        <v>973</v>
      </c>
      <c r="G18403" s="83">
        <v>44196</v>
      </c>
      <c r="I18403">
        <v>2020</v>
      </c>
    </row>
    <row r="18404" spans="1:9" x14ac:dyDescent="0.25">
      <c r="A18404" t="s">
        <v>972</v>
      </c>
      <c r="B18404" t="s">
        <v>177</v>
      </c>
      <c r="C18404" s="76" t="s">
        <v>842</v>
      </c>
      <c r="D18404" t="s">
        <v>980</v>
      </c>
      <c r="E18404" s="82">
        <v>6.32</v>
      </c>
      <c r="F18404" t="s">
        <v>973</v>
      </c>
      <c r="G18404" s="83">
        <v>44196</v>
      </c>
      <c r="I18404">
        <v>2020</v>
      </c>
    </row>
    <row r="18405" spans="1:9" x14ac:dyDescent="0.25">
      <c r="A18405" t="s">
        <v>972</v>
      </c>
      <c r="B18405" t="s">
        <v>176</v>
      </c>
      <c r="C18405" s="76" t="s">
        <v>842</v>
      </c>
      <c r="D18405" t="s">
        <v>980</v>
      </c>
      <c r="E18405" s="82">
        <v>9.15</v>
      </c>
      <c r="F18405" t="s">
        <v>973</v>
      </c>
      <c r="G18405" s="83">
        <v>44194</v>
      </c>
      <c r="I18405">
        <v>2020</v>
      </c>
    </row>
    <row r="18406" spans="1:9" x14ac:dyDescent="0.25">
      <c r="A18406" t="s">
        <v>972</v>
      </c>
      <c r="B18406" t="s">
        <v>182</v>
      </c>
      <c r="C18406" s="76" t="s">
        <v>842</v>
      </c>
      <c r="D18406" t="s">
        <v>980</v>
      </c>
      <c r="E18406" s="82">
        <v>10.88</v>
      </c>
      <c r="F18406" t="s">
        <v>973</v>
      </c>
      <c r="G18406" s="83">
        <v>44172</v>
      </c>
      <c r="I18406">
        <v>2020</v>
      </c>
    </row>
    <row r="18407" spans="1:9" x14ac:dyDescent="0.25">
      <c r="A18407" t="s">
        <v>972</v>
      </c>
      <c r="B18407" t="s">
        <v>143</v>
      </c>
      <c r="C18407" s="76" t="s">
        <v>842</v>
      </c>
      <c r="D18407" t="s">
        <v>980</v>
      </c>
      <c r="E18407" s="82">
        <v>18.72</v>
      </c>
      <c r="F18407" t="s">
        <v>973</v>
      </c>
      <c r="G18407" s="83">
        <v>44126</v>
      </c>
      <c r="I18407">
        <v>2020</v>
      </c>
    </row>
    <row r="18408" spans="1:9" x14ac:dyDescent="0.25">
      <c r="A18408" t="s">
        <v>972</v>
      </c>
      <c r="B18408" t="s">
        <v>105</v>
      </c>
      <c r="C18408" s="76" t="s">
        <v>842</v>
      </c>
      <c r="D18408" t="s">
        <v>980</v>
      </c>
      <c r="E18408" s="82">
        <v>6</v>
      </c>
      <c r="F18408" t="s">
        <v>973</v>
      </c>
      <c r="G18408" s="83">
        <v>44062</v>
      </c>
      <c r="I18408">
        <v>2020</v>
      </c>
    </row>
    <row r="18409" spans="1:9" x14ac:dyDescent="0.25">
      <c r="A18409" t="s">
        <v>972</v>
      </c>
      <c r="B18409" t="s">
        <v>92</v>
      </c>
      <c r="C18409" s="76" t="s">
        <v>842</v>
      </c>
      <c r="D18409" t="s">
        <v>980</v>
      </c>
      <c r="E18409" s="82">
        <v>15</v>
      </c>
      <c r="F18409" t="s">
        <v>973</v>
      </c>
      <c r="G18409" s="83">
        <v>44165</v>
      </c>
      <c r="I18409">
        <v>2020</v>
      </c>
    </row>
    <row r="18410" spans="1:9" x14ac:dyDescent="0.25">
      <c r="A18410" t="s">
        <v>972</v>
      </c>
      <c r="B18410" t="s">
        <v>93</v>
      </c>
      <c r="C18410" s="76" t="s">
        <v>842</v>
      </c>
      <c r="D18410" t="s">
        <v>980</v>
      </c>
      <c r="E18410" s="82">
        <v>10</v>
      </c>
      <c r="F18410" t="s">
        <v>973</v>
      </c>
      <c r="G18410" s="83">
        <v>44089</v>
      </c>
      <c r="I18410">
        <v>2020</v>
      </c>
    </row>
    <row r="18411" spans="1:9" x14ac:dyDescent="0.25">
      <c r="A18411" t="s">
        <v>972</v>
      </c>
      <c r="B18411" t="s">
        <v>92</v>
      </c>
      <c r="C18411" s="76" t="s">
        <v>842</v>
      </c>
      <c r="D18411" t="s">
        <v>980</v>
      </c>
      <c r="E18411" s="82">
        <v>15</v>
      </c>
      <c r="F18411" t="s">
        <v>973</v>
      </c>
      <c r="G18411" s="83">
        <v>44165</v>
      </c>
      <c r="I18411">
        <v>2020</v>
      </c>
    </row>
    <row r="18412" spans="1:9" x14ac:dyDescent="0.25">
      <c r="A18412" t="s">
        <v>972</v>
      </c>
      <c r="B18412" t="s">
        <v>92</v>
      </c>
      <c r="C18412" s="76" t="s">
        <v>842</v>
      </c>
      <c r="D18412" t="s">
        <v>980</v>
      </c>
      <c r="E18412" s="82">
        <v>10</v>
      </c>
      <c r="F18412" t="s">
        <v>973</v>
      </c>
      <c r="G18412" s="83">
        <v>44400</v>
      </c>
      <c r="I18412">
        <v>2021</v>
      </c>
    </row>
    <row r="18413" spans="1:9" x14ac:dyDescent="0.25">
      <c r="A18413" t="s">
        <v>972</v>
      </c>
      <c r="B18413" t="s">
        <v>106</v>
      </c>
      <c r="C18413" s="76" t="s">
        <v>842</v>
      </c>
      <c r="D18413" t="s">
        <v>980</v>
      </c>
      <c r="E18413" s="82">
        <v>6</v>
      </c>
      <c r="F18413" t="s">
        <v>973</v>
      </c>
      <c r="G18413" s="83">
        <v>44063</v>
      </c>
      <c r="I18413">
        <v>2020</v>
      </c>
    </row>
    <row r="18414" spans="1:9" x14ac:dyDescent="0.25">
      <c r="A18414" t="s">
        <v>972</v>
      </c>
      <c r="B18414" t="s">
        <v>15</v>
      </c>
      <c r="C18414" s="76" t="s">
        <v>842</v>
      </c>
      <c r="D18414" t="s">
        <v>980</v>
      </c>
      <c r="E18414" s="82">
        <v>4.8</v>
      </c>
      <c r="F18414" t="s">
        <v>973</v>
      </c>
      <c r="G18414" s="83">
        <v>44105</v>
      </c>
      <c r="I18414">
        <v>2020</v>
      </c>
    </row>
    <row r="18415" spans="1:9" x14ac:dyDescent="0.25">
      <c r="A18415" t="s">
        <v>972</v>
      </c>
      <c r="B18415" t="s">
        <v>99</v>
      </c>
      <c r="C18415" s="76" t="s">
        <v>842</v>
      </c>
      <c r="D18415" t="s">
        <v>980</v>
      </c>
      <c r="E18415" s="82">
        <v>3.84</v>
      </c>
      <c r="F18415" t="s">
        <v>973</v>
      </c>
      <c r="G18415" s="83">
        <v>44126</v>
      </c>
      <c r="I18415">
        <v>2020</v>
      </c>
    </row>
    <row r="18416" spans="1:9" x14ac:dyDescent="0.25">
      <c r="A18416" t="s">
        <v>972</v>
      </c>
      <c r="B18416" t="s">
        <v>199</v>
      </c>
      <c r="C18416" s="76" t="s">
        <v>842</v>
      </c>
      <c r="D18416" t="s">
        <v>980</v>
      </c>
      <c r="E18416" s="82">
        <v>15.2</v>
      </c>
      <c r="F18416" t="s">
        <v>973</v>
      </c>
      <c r="G18416" s="83">
        <v>44187</v>
      </c>
      <c r="I18416">
        <v>2020</v>
      </c>
    </row>
    <row r="18417" spans="1:9" x14ac:dyDescent="0.25">
      <c r="A18417" t="s">
        <v>972</v>
      </c>
      <c r="B18417" t="s">
        <v>274</v>
      </c>
      <c r="C18417" s="76" t="s">
        <v>842</v>
      </c>
      <c r="D18417" t="s">
        <v>980</v>
      </c>
      <c r="E18417" s="82">
        <v>21.01</v>
      </c>
      <c r="F18417" t="s">
        <v>973</v>
      </c>
      <c r="G18417" s="83">
        <v>44214</v>
      </c>
      <c r="I18417">
        <v>2021</v>
      </c>
    </row>
    <row r="18418" spans="1:9" x14ac:dyDescent="0.25">
      <c r="A18418" t="s">
        <v>972</v>
      </c>
      <c r="B18418" t="s">
        <v>223</v>
      </c>
      <c r="C18418" s="76" t="s">
        <v>842</v>
      </c>
      <c r="D18418" t="s">
        <v>980</v>
      </c>
      <c r="E18418" s="82">
        <v>22.8</v>
      </c>
      <c r="F18418" t="s">
        <v>973</v>
      </c>
      <c r="G18418" s="83">
        <v>44134</v>
      </c>
      <c r="I18418">
        <v>2020</v>
      </c>
    </row>
    <row r="18419" spans="1:9" x14ac:dyDescent="0.25">
      <c r="A18419" t="s">
        <v>972</v>
      </c>
      <c r="B18419" t="s">
        <v>71</v>
      </c>
      <c r="C18419" s="76" t="s">
        <v>842</v>
      </c>
      <c r="D18419" t="s">
        <v>980</v>
      </c>
      <c r="E18419" s="82">
        <v>150</v>
      </c>
      <c r="F18419" t="s">
        <v>973</v>
      </c>
      <c r="G18419" s="83">
        <v>44126</v>
      </c>
      <c r="I18419">
        <v>2020</v>
      </c>
    </row>
    <row r="18420" spans="1:9" x14ac:dyDescent="0.25">
      <c r="A18420" t="s">
        <v>972</v>
      </c>
      <c r="B18420" t="s">
        <v>199</v>
      </c>
      <c r="C18420" s="76" t="s">
        <v>842</v>
      </c>
      <c r="D18420" t="s">
        <v>980</v>
      </c>
      <c r="E18420" s="82">
        <v>75.22</v>
      </c>
      <c r="F18420" t="s">
        <v>973</v>
      </c>
      <c r="G18420" s="83">
        <v>44264</v>
      </c>
      <c r="I18420">
        <v>2021</v>
      </c>
    </row>
    <row r="18421" spans="1:9" x14ac:dyDescent="0.25">
      <c r="A18421" t="s">
        <v>972</v>
      </c>
      <c r="B18421" t="s">
        <v>115</v>
      </c>
      <c r="C18421" s="76" t="s">
        <v>842</v>
      </c>
      <c r="D18421" t="s">
        <v>980</v>
      </c>
      <c r="E18421" s="82">
        <v>115.2</v>
      </c>
      <c r="F18421" t="s">
        <v>973</v>
      </c>
      <c r="G18421" s="83">
        <v>44208</v>
      </c>
      <c r="I18421">
        <v>2021</v>
      </c>
    </row>
    <row r="18422" spans="1:9" x14ac:dyDescent="0.25">
      <c r="A18422" t="s">
        <v>972</v>
      </c>
      <c r="B18422" t="s">
        <v>169</v>
      </c>
      <c r="C18422" s="76" t="s">
        <v>842</v>
      </c>
      <c r="D18422" t="s">
        <v>980</v>
      </c>
      <c r="E18422" s="82">
        <v>12.24</v>
      </c>
      <c r="F18422" t="s">
        <v>973</v>
      </c>
      <c r="G18422" s="83">
        <v>44256</v>
      </c>
      <c r="I18422">
        <v>2021</v>
      </c>
    </row>
    <row r="18423" spans="1:9" x14ac:dyDescent="0.25">
      <c r="A18423" t="s">
        <v>972</v>
      </c>
      <c r="B18423" t="s">
        <v>243</v>
      </c>
      <c r="C18423" s="76" t="s">
        <v>842</v>
      </c>
      <c r="D18423" t="s">
        <v>980</v>
      </c>
      <c r="E18423" s="82">
        <v>11.4</v>
      </c>
      <c r="F18423" t="s">
        <v>973</v>
      </c>
      <c r="G18423" s="83">
        <v>44064</v>
      </c>
      <c r="I18423">
        <v>2020</v>
      </c>
    </row>
    <row r="18424" spans="1:9" x14ac:dyDescent="0.25">
      <c r="A18424" t="s">
        <v>972</v>
      </c>
      <c r="B18424" t="s">
        <v>100</v>
      </c>
      <c r="C18424" s="76" t="s">
        <v>842</v>
      </c>
      <c r="D18424" t="s">
        <v>980</v>
      </c>
      <c r="E18424" s="82">
        <v>7.6</v>
      </c>
      <c r="F18424" t="s">
        <v>973</v>
      </c>
      <c r="G18424" s="83">
        <v>44068</v>
      </c>
      <c r="I18424">
        <v>2020</v>
      </c>
    </row>
    <row r="18425" spans="1:9" x14ac:dyDescent="0.25">
      <c r="A18425" t="s">
        <v>972</v>
      </c>
      <c r="B18425" t="s">
        <v>128</v>
      </c>
      <c r="C18425" s="76" t="s">
        <v>842</v>
      </c>
      <c r="D18425" t="s">
        <v>980</v>
      </c>
      <c r="E18425" s="82">
        <v>6</v>
      </c>
      <c r="F18425" t="s">
        <v>973</v>
      </c>
      <c r="G18425" s="83">
        <v>44111</v>
      </c>
      <c r="I18425">
        <v>2020</v>
      </c>
    </row>
    <row r="18426" spans="1:9" x14ac:dyDescent="0.25">
      <c r="A18426" t="s">
        <v>972</v>
      </c>
      <c r="B18426" t="s">
        <v>246</v>
      </c>
      <c r="C18426" s="76" t="s">
        <v>842</v>
      </c>
      <c r="D18426" t="s">
        <v>980</v>
      </c>
      <c r="E18426" s="82">
        <v>10.44</v>
      </c>
      <c r="F18426" t="s">
        <v>973</v>
      </c>
      <c r="G18426" s="83">
        <v>44104</v>
      </c>
      <c r="I18426">
        <v>2020</v>
      </c>
    </row>
    <row r="18427" spans="1:9" x14ac:dyDescent="0.25">
      <c r="A18427" t="s">
        <v>972</v>
      </c>
      <c r="B18427" t="s">
        <v>281</v>
      </c>
      <c r="C18427" s="76" t="s">
        <v>842</v>
      </c>
      <c r="D18427" t="s">
        <v>980</v>
      </c>
      <c r="E18427" s="82">
        <v>11.31</v>
      </c>
      <c r="F18427" t="s">
        <v>973</v>
      </c>
      <c r="G18427" s="83">
        <v>44098</v>
      </c>
      <c r="I18427">
        <v>2020</v>
      </c>
    </row>
    <row r="18428" spans="1:9" x14ac:dyDescent="0.25">
      <c r="A18428" t="s">
        <v>972</v>
      </c>
      <c r="B18428" t="s">
        <v>188</v>
      </c>
      <c r="C18428" s="76" t="s">
        <v>842</v>
      </c>
      <c r="D18428" t="s">
        <v>980</v>
      </c>
      <c r="E18428" s="82">
        <v>6.72</v>
      </c>
      <c r="F18428" t="s">
        <v>973</v>
      </c>
      <c r="G18428" s="83">
        <v>44334</v>
      </c>
      <c r="I18428">
        <v>2021</v>
      </c>
    </row>
    <row r="18429" spans="1:9" x14ac:dyDescent="0.25">
      <c r="A18429" t="s">
        <v>972</v>
      </c>
      <c r="B18429" t="s">
        <v>240</v>
      </c>
      <c r="C18429" s="76" t="s">
        <v>842</v>
      </c>
      <c r="D18429" t="s">
        <v>980</v>
      </c>
      <c r="E18429" s="82">
        <v>7.44</v>
      </c>
      <c r="F18429" t="s">
        <v>973</v>
      </c>
      <c r="G18429" s="83">
        <v>44111</v>
      </c>
      <c r="I18429">
        <v>2020</v>
      </c>
    </row>
    <row r="18430" spans="1:9" x14ac:dyDescent="0.25">
      <c r="A18430" t="s">
        <v>972</v>
      </c>
      <c r="B18430" t="s">
        <v>274</v>
      </c>
      <c r="C18430" s="76" t="s">
        <v>842</v>
      </c>
      <c r="D18430" t="s">
        <v>980</v>
      </c>
      <c r="E18430" s="82">
        <v>5.76</v>
      </c>
      <c r="F18430" t="s">
        <v>973</v>
      </c>
      <c r="G18430" s="83">
        <v>44152</v>
      </c>
      <c r="I18430">
        <v>2020</v>
      </c>
    </row>
    <row r="18431" spans="1:9" x14ac:dyDescent="0.25">
      <c r="A18431" t="s">
        <v>972</v>
      </c>
      <c r="B18431" t="s">
        <v>136</v>
      </c>
      <c r="C18431" s="76" t="s">
        <v>842</v>
      </c>
      <c r="D18431" t="s">
        <v>980</v>
      </c>
      <c r="E18431" s="82">
        <v>5</v>
      </c>
      <c r="F18431" t="s">
        <v>973</v>
      </c>
      <c r="G18431" s="83">
        <v>44069</v>
      </c>
      <c r="I18431">
        <v>2020</v>
      </c>
    </row>
    <row r="18432" spans="1:9" x14ac:dyDescent="0.25">
      <c r="A18432" t="s">
        <v>972</v>
      </c>
      <c r="B18432" t="s">
        <v>2</v>
      </c>
      <c r="C18432" s="76" t="s">
        <v>842</v>
      </c>
      <c r="D18432" t="s">
        <v>980</v>
      </c>
      <c r="E18432" s="82">
        <v>13.2</v>
      </c>
      <c r="F18432" t="s">
        <v>973</v>
      </c>
      <c r="G18432" s="83">
        <v>44120</v>
      </c>
      <c r="I18432">
        <v>2020</v>
      </c>
    </row>
    <row r="18433" spans="1:9" x14ac:dyDescent="0.25">
      <c r="A18433" t="s">
        <v>972</v>
      </c>
      <c r="B18433" t="s">
        <v>208</v>
      </c>
      <c r="C18433" s="76" t="s">
        <v>842</v>
      </c>
      <c r="D18433" t="s">
        <v>980</v>
      </c>
      <c r="E18433" s="82">
        <v>14.46</v>
      </c>
      <c r="F18433" t="s">
        <v>973</v>
      </c>
      <c r="G18433" s="83">
        <v>44126</v>
      </c>
      <c r="I18433">
        <v>2020</v>
      </c>
    </row>
    <row r="18434" spans="1:9" x14ac:dyDescent="0.25">
      <c r="A18434" t="s">
        <v>972</v>
      </c>
      <c r="B18434" t="s">
        <v>208</v>
      </c>
      <c r="C18434" s="76" t="s">
        <v>842</v>
      </c>
      <c r="D18434" t="s">
        <v>980</v>
      </c>
      <c r="E18434" s="82">
        <v>14.46</v>
      </c>
      <c r="F18434" t="s">
        <v>973</v>
      </c>
      <c r="G18434" s="83">
        <v>44126</v>
      </c>
      <c r="I18434">
        <v>2020</v>
      </c>
    </row>
    <row r="18435" spans="1:9" x14ac:dyDescent="0.25">
      <c r="A18435" t="s">
        <v>972</v>
      </c>
      <c r="B18435" t="s">
        <v>208</v>
      </c>
      <c r="C18435" s="76" t="s">
        <v>842</v>
      </c>
      <c r="D18435" t="s">
        <v>980</v>
      </c>
      <c r="E18435" s="82">
        <v>14.75</v>
      </c>
      <c r="F18435" t="s">
        <v>973</v>
      </c>
      <c r="G18435" s="83">
        <v>44126</v>
      </c>
      <c r="I18435">
        <v>2020</v>
      </c>
    </row>
    <row r="18436" spans="1:9" x14ac:dyDescent="0.25">
      <c r="A18436" t="s">
        <v>972</v>
      </c>
      <c r="B18436" t="s">
        <v>208</v>
      </c>
      <c r="C18436" s="76" t="s">
        <v>842</v>
      </c>
      <c r="D18436" t="s">
        <v>980</v>
      </c>
      <c r="E18436" s="82">
        <v>6.49</v>
      </c>
      <c r="F18436" t="s">
        <v>973</v>
      </c>
      <c r="G18436" s="83">
        <v>44126</v>
      </c>
      <c r="I18436">
        <v>2020</v>
      </c>
    </row>
    <row r="18437" spans="1:9" x14ac:dyDescent="0.25">
      <c r="A18437" t="s">
        <v>972</v>
      </c>
      <c r="B18437" t="s">
        <v>15</v>
      </c>
      <c r="C18437" s="76" t="s">
        <v>842</v>
      </c>
      <c r="D18437" t="s">
        <v>980</v>
      </c>
      <c r="E18437" s="82">
        <v>6</v>
      </c>
      <c r="F18437" t="s">
        <v>973</v>
      </c>
      <c r="G18437" s="83">
        <v>44053</v>
      </c>
      <c r="I18437">
        <v>2020</v>
      </c>
    </row>
    <row r="18438" spans="1:9" x14ac:dyDescent="0.25">
      <c r="A18438" t="s">
        <v>972</v>
      </c>
      <c r="B18438" t="s">
        <v>127</v>
      </c>
      <c r="C18438" s="76" t="s">
        <v>842</v>
      </c>
      <c r="D18438" t="s">
        <v>980</v>
      </c>
      <c r="E18438" s="82">
        <v>6</v>
      </c>
      <c r="F18438" t="s">
        <v>973</v>
      </c>
      <c r="G18438" s="83">
        <v>44097</v>
      </c>
      <c r="I18438">
        <v>2020</v>
      </c>
    </row>
    <row r="18439" spans="1:9" x14ac:dyDescent="0.25">
      <c r="A18439" t="s">
        <v>972</v>
      </c>
      <c r="B18439" t="s">
        <v>239</v>
      </c>
      <c r="C18439" s="76" t="s">
        <v>842</v>
      </c>
      <c r="D18439" t="s">
        <v>980</v>
      </c>
      <c r="E18439" s="82">
        <v>3.8</v>
      </c>
      <c r="F18439" t="s">
        <v>973</v>
      </c>
      <c r="G18439" s="83">
        <v>44067</v>
      </c>
      <c r="I18439">
        <v>2020</v>
      </c>
    </row>
    <row r="18440" spans="1:9" x14ac:dyDescent="0.25">
      <c r="A18440" t="s">
        <v>972</v>
      </c>
      <c r="B18440" t="s">
        <v>139</v>
      </c>
      <c r="C18440" s="76" t="s">
        <v>842</v>
      </c>
      <c r="D18440" t="s">
        <v>980</v>
      </c>
      <c r="E18440" s="82">
        <v>9.2799999999999994</v>
      </c>
      <c r="F18440" t="s">
        <v>973</v>
      </c>
      <c r="G18440" s="83">
        <v>44148</v>
      </c>
      <c r="I18440">
        <v>2020</v>
      </c>
    </row>
    <row r="18441" spans="1:9" x14ac:dyDescent="0.25">
      <c r="A18441" t="s">
        <v>972</v>
      </c>
      <c r="B18441" t="s">
        <v>186</v>
      </c>
      <c r="C18441" s="76" t="s">
        <v>842</v>
      </c>
      <c r="D18441" t="s">
        <v>980</v>
      </c>
      <c r="E18441" s="82">
        <v>3.8</v>
      </c>
      <c r="F18441" t="s">
        <v>973</v>
      </c>
      <c r="G18441" s="83">
        <v>44055</v>
      </c>
      <c r="I18441">
        <v>2020</v>
      </c>
    </row>
    <row r="18442" spans="1:9" x14ac:dyDescent="0.25">
      <c r="A18442" t="s">
        <v>972</v>
      </c>
      <c r="B18442" t="s">
        <v>241</v>
      </c>
      <c r="C18442" s="76" t="s">
        <v>842</v>
      </c>
      <c r="D18442" t="s">
        <v>980</v>
      </c>
      <c r="E18442" s="82">
        <v>5</v>
      </c>
      <c r="F18442" t="s">
        <v>973</v>
      </c>
      <c r="G18442" s="83">
        <v>44061</v>
      </c>
      <c r="I18442">
        <v>2020</v>
      </c>
    </row>
    <row r="18443" spans="1:9" x14ac:dyDescent="0.25">
      <c r="A18443" t="s">
        <v>972</v>
      </c>
      <c r="B18443" t="s">
        <v>232</v>
      </c>
      <c r="C18443" s="76" t="s">
        <v>842</v>
      </c>
      <c r="D18443" t="s">
        <v>980</v>
      </c>
      <c r="E18443" s="82">
        <v>7.6</v>
      </c>
      <c r="F18443" t="s">
        <v>973</v>
      </c>
      <c r="G18443" s="83">
        <v>44056</v>
      </c>
      <c r="I18443">
        <v>2020</v>
      </c>
    </row>
    <row r="18444" spans="1:9" x14ac:dyDescent="0.25">
      <c r="A18444" t="s">
        <v>972</v>
      </c>
      <c r="B18444" t="s">
        <v>116</v>
      </c>
      <c r="C18444" s="76" t="s">
        <v>842</v>
      </c>
      <c r="D18444" t="s">
        <v>980</v>
      </c>
      <c r="E18444" s="82">
        <v>11.4</v>
      </c>
      <c r="F18444" t="s">
        <v>973</v>
      </c>
      <c r="G18444" s="83">
        <v>44097</v>
      </c>
      <c r="I18444">
        <v>2020</v>
      </c>
    </row>
    <row r="18445" spans="1:9" x14ac:dyDescent="0.25">
      <c r="A18445" t="s">
        <v>972</v>
      </c>
      <c r="B18445" t="s">
        <v>95</v>
      </c>
      <c r="C18445" s="76" t="s">
        <v>842</v>
      </c>
      <c r="D18445" t="s">
        <v>980</v>
      </c>
      <c r="E18445" s="82">
        <v>6.08</v>
      </c>
      <c r="F18445" t="s">
        <v>973</v>
      </c>
      <c r="G18445" s="83">
        <v>44120</v>
      </c>
      <c r="I18445">
        <v>2020</v>
      </c>
    </row>
    <row r="18446" spans="1:9" x14ac:dyDescent="0.25">
      <c r="A18446" t="s">
        <v>972</v>
      </c>
      <c r="B18446" t="s">
        <v>230</v>
      </c>
      <c r="C18446" s="76" t="s">
        <v>842</v>
      </c>
      <c r="D18446" t="s">
        <v>980</v>
      </c>
      <c r="E18446" s="82">
        <v>6</v>
      </c>
      <c r="F18446" t="s">
        <v>973</v>
      </c>
      <c r="G18446" s="83">
        <v>44110</v>
      </c>
      <c r="I18446">
        <v>2020</v>
      </c>
    </row>
    <row r="18447" spans="1:9" x14ac:dyDescent="0.25">
      <c r="A18447" t="s">
        <v>972</v>
      </c>
      <c r="B18447" t="s">
        <v>122</v>
      </c>
      <c r="C18447" s="76" t="s">
        <v>842</v>
      </c>
      <c r="D18447" t="s">
        <v>980</v>
      </c>
      <c r="E18447" s="82">
        <v>8.8800000000000008</v>
      </c>
      <c r="F18447" t="s">
        <v>973</v>
      </c>
      <c r="G18447" s="83">
        <v>44097</v>
      </c>
      <c r="I18447">
        <v>2020</v>
      </c>
    </row>
    <row r="18448" spans="1:9" x14ac:dyDescent="0.25">
      <c r="A18448" t="s">
        <v>972</v>
      </c>
      <c r="B18448" t="s">
        <v>171</v>
      </c>
      <c r="C18448" s="76" t="s">
        <v>842</v>
      </c>
      <c r="D18448" t="s">
        <v>980</v>
      </c>
      <c r="E18448" s="82">
        <v>10</v>
      </c>
      <c r="F18448" t="s">
        <v>973</v>
      </c>
      <c r="G18448" s="83">
        <v>44160</v>
      </c>
      <c r="I18448">
        <v>2020</v>
      </c>
    </row>
    <row r="18449" spans="1:9" x14ac:dyDescent="0.25">
      <c r="A18449" t="s">
        <v>972</v>
      </c>
      <c r="B18449" t="s">
        <v>205</v>
      </c>
      <c r="C18449" s="76" t="s">
        <v>842</v>
      </c>
      <c r="D18449" t="s">
        <v>980</v>
      </c>
      <c r="E18449" s="82">
        <v>9.6</v>
      </c>
      <c r="F18449" t="s">
        <v>973</v>
      </c>
      <c r="G18449" s="83">
        <v>44139</v>
      </c>
      <c r="I18449">
        <v>2020</v>
      </c>
    </row>
    <row r="18450" spans="1:9" x14ac:dyDescent="0.25">
      <c r="A18450" t="s">
        <v>972</v>
      </c>
      <c r="B18450" t="s">
        <v>71</v>
      </c>
      <c r="C18450" s="76" t="s">
        <v>842</v>
      </c>
      <c r="D18450" t="s">
        <v>980</v>
      </c>
      <c r="E18450" s="82">
        <v>4.08</v>
      </c>
      <c r="F18450" t="s">
        <v>973</v>
      </c>
      <c r="G18450" s="83">
        <v>44151</v>
      </c>
      <c r="I18450">
        <v>2020</v>
      </c>
    </row>
    <row r="18451" spans="1:9" x14ac:dyDescent="0.25">
      <c r="A18451" t="s">
        <v>972</v>
      </c>
      <c r="B18451" t="s">
        <v>136</v>
      </c>
      <c r="C18451" s="76" t="s">
        <v>842</v>
      </c>
      <c r="D18451" t="s">
        <v>980</v>
      </c>
      <c r="E18451" s="82">
        <v>11.28</v>
      </c>
      <c r="F18451" t="s">
        <v>973</v>
      </c>
      <c r="G18451" s="83">
        <v>44120</v>
      </c>
      <c r="I18451">
        <v>2020</v>
      </c>
    </row>
    <row r="18452" spans="1:9" x14ac:dyDescent="0.25">
      <c r="A18452" t="s">
        <v>972</v>
      </c>
      <c r="B18452" t="s">
        <v>232</v>
      </c>
      <c r="C18452" s="76" t="s">
        <v>842</v>
      </c>
      <c r="D18452" t="s">
        <v>980</v>
      </c>
      <c r="E18452" s="82">
        <v>1.9</v>
      </c>
      <c r="F18452" t="s">
        <v>973</v>
      </c>
      <c r="G18452" s="83">
        <v>44316</v>
      </c>
      <c r="I18452">
        <v>2021</v>
      </c>
    </row>
    <row r="18453" spans="1:9" x14ac:dyDescent="0.25">
      <c r="A18453" t="s">
        <v>972</v>
      </c>
      <c r="B18453" t="s">
        <v>105</v>
      </c>
      <c r="C18453" s="76" t="s">
        <v>842</v>
      </c>
      <c r="D18453" t="s">
        <v>980</v>
      </c>
      <c r="E18453" s="82">
        <v>7.68</v>
      </c>
      <c r="F18453" t="s">
        <v>973</v>
      </c>
      <c r="G18453" s="83">
        <v>44118</v>
      </c>
      <c r="I18453">
        <v>2020</v>
      </c>
    </row>
    <row r="18454" spans="1:9" x14ac:dyDescent="0.25">
      <c r="A18454" t="s">
        <v>972</v>
      </c>
      <c r="B18454" t="s">
        <v>280</v>
      </c>
      <c r="C18454" s="76" t="s">
        <v>842</v>
      </c>
      <c r="D18454" t="s">
        <v>980</v>
      </c>
      <c r="E18454" s="82">
        <v>5</v>
      </c>
      <c r="F18454" t="s">
        <v>973</v>
      </c>
      <c r="G18454" s="83">
        <v>44158</v>
      </c>
      <c r="I18454">
        <v>2020</v>
      </c>
    </row>
    <row r="18455" spans="1:9" x14ac:dyDescent="0.25">
      <c r="A18455" t="s">
        <v>972</v>
      </c>
      <c r="B18455" t="s">
        <v>171</v>
      </c>
      <c r="C18455" s="76" t="s">
        <v>842</v>
      </c>
      <c r="D18455" t="s">
        <v>980</v>
      </c>
      <c r="E18455" s="82">
        <v>5</v>
      </c>
      <c r="F18455" t="s">
        <v>973</v>
      </c>
      <c r="G18455" s="83">
        <v>44089</v>
      </c>
      <c r="I18455">
        <v>2020</v>
      </c>
    </row>
    <row r="18456" spans="1:9" x14ac:dyDescent="0.25">
      <c r="A18456" t="s">
        <v>972</v>
      </c>
      <c r="B18456" t="s">
        <v>199</v>
      </c>
      <c r="C18456" s="76" t="s">
        <v>842</v>
      </c>
      <c r="D18456" t="s">
        <v>980</v>
      </c>
      <c r="E18456" s="82">
        <v>11.52</v>
      </c>
      <c r="F18456" t="s">
        <v>973</v>
      </c>
      <c r="G18456" s="83">
        <v>44134</v>
      </c>
      <c r="I18456">
        <v>2020</v>
      </c>
    </row>
    <row r="18457" spans="1:9" x14ac:dyDescent="0.25">
      <c r="A18457" t="s">
        <v>972</v>
      </c>
      <c r="B18457" t="s">
        <v>213</v>
      </c>
      <c r="C18457" s="76" t="s">
        <v>842</v>
      </c>
      <c r="D18457" t="s">
        <v>980</v>
      </c>
      <c r="E18457" s="82">
        <v>2.4</v>
      </c>
      <c r="F18457" t="s">
        <v>973</v>
      </c>
      <c r="G18457" s="83">
        <v>44144</v>
      </c>
      <c r="I18457">
        <v>2020</v>
      </c>
    </row>
    <row r="18458" spans="1:9" x14ac:dyDescent="0.25">
      <c r="A18458" t="s">
        <v>972</v>
      </c>
      <c r="B18458" t="s">
        <v>246</v>
      </c>
      <c r="C18458" s="76" t="s">
        <v>842</v>
      </c>
      <c r="D18458" t="s">
        <v>980</v>
      </c>
      <c r="E18458" s="82">
        <v>7.6</v>
      </c>
      <c r="F18458" t="s">
        <v>973</v>
      </c>
      <c r="G18458" s="83">
        <v>44046</v>
      </c>
      <c r="I18458">
        <v>2020</v>
      </c>
    </row>
    <row r="18459" spans="1:9" x14ac:dyDescent="0.25">
      <c r="A18459" t="s">
        <v>972</v>
      </c>
      <c r="B18459" t="s">
        <v>232</v>
      </c>
      <c r="C18459" s="76" t="s">
        <v>842</v>
      </c>
      <c r="D18459" t="s">
        <v>980</v>
      </c>
      <c r="E18459" s="82">
        <v>3.8</v>
      </c>
      <c r="F18459" t="s">
        <v>973</v>
      </c>
      <c r="G18459" s="83">
        <v>44042</v>
      </c>
      <c r="I18459">
        <v>2020</v>
      </c>
    </row>
    <row r="18460" spans="1:9" x14ac:dyDescent="0.25">
      <c r="A18460" t="s">
        <v>972</v>
      </c>
      <c r="B18460" t="s">
        <v>280</v>
      </c>
      <c r="C18460" s="76" t="s">
        <v>842</v>
      </c>
      <c r="D18460" t="s">
        <v>980</v>
      </c>
      <c r="E18460" s="82">
        <v>5</v>
      </c>
      <c r="F18460" t="s">
        <v>973</v>
      </c>
      <c r="G18460" s="83">
        <v>44110</v>
      </c>
      <c r="I18460">
        <v>2020</v>
      </c>
    </row>
    <row r="18461" spans="1:9" x14ac:dyDescent="0.25">
      <c r="A18461" t="s">
        <v>972</v>
      </c>
      <c r="B18461" t="s">
        <v>223</v>
      </c>
      <c r="C18461" s="76" t="s">
        <v>842</v>
      </c>
      <c r="D18461" t="s">
        <v>980</v>
      </c>
      <c r="E18461" s="82">
        <v>6</v>
      </c>
      <c r="F18461" t="s">
        <v>973</v>
      </c>
      <c r="G18461" s="83">
        <v>44068</v>
      </c>
      <c r="I18461">
        <v>2020</v>
      </c>
    </row>
    <row r="18462" spans="1:9" x14ac:dyDescent="0.25">
      <c r="A18462" t="s">
        <v>972</v>
      </c>
      <c r="B18462" t="s">
        <v>199</v>
      </c>
      <c r="C18462" s="76" t="s">
        <v>842</v>
      </c>
      <c r="D18462" t="s">
        <v>980</v>
      </c>
      <c r="E18462" s="82">
        <v>8.9600000000000009</v>
      </c>
      <c r="F18462" t="s">
        <v>973</v>
      </c>
      <c r="G18462" s="83">
        <v>44127</v>
      </c>
      <c r="I18462">
        <v>2020</v>
      </c>
    </row>
    <row r="18463" spans="1:9" x14ac:dyDescent="0.25">
      <c r="A18463" t="s">
        <v>972</v>
      </c>
      <c r="B18463" t="s">
        <v>249</v>
      </c>
      <c r="C18463" s="76" t="s">
        <v>842</v>
      </c>
      <c r="D18463" t="s">
        <v>980</v>
      </c>
      <c r="E18463" s="82">
        <v>5.76</v>
      </c>
      <c r="F18463" t="s">
        <v>973</v>
      </c>
      <c r="G18463" s="83">
        <v>44139</v>
      </c>
      <c r="I18463">
        <v>2020</v>
      </c>
    </row>
    <row r="18464" spans="1:9" x14ac:dyDescent="0.25">
      <c r="A18464" t="s">
        <v>972</v>
      </c>
      <c r="B18464" t="s">
        <v>89</v>
      </c>
      <c r="C18464" s="76" t="s">
        <v>842</v>
      </c>
      <c r="D18464" t="s">
        <v>980</v>
      </c>
      <c r="E18464" s="82">
        <v>2.88</v>
      </c>
      <c r="F18464" t="s">
        <v>973</v>
      </c>
      <c r="G18464" s="83">
        <v>44120</v>
      </c>
      <c r="I18464">
        <v>2020</v>
      </c>
    </row>
    <row r="18465" spans="1:9" x14ac:dyDescent="0.25">
      <c r="A18465" t="s">
        <v>972</v>
      </c>
      <c r="B18465" t="s">
        <v>86</v>
      </c>
      <c r="C18465" s="76" t="s">
        <v>842</v>
      </c>
      <c r="D18465" t="s">
        <v>980</v>
      </c>
      <c r="E18465" s="82">
        <v>10.08</v>
      </c>
      <c r="F18465" t="s">
        <v>973</v>
      </c>
      <c r="G18465" s="83">
        <v>44187</v>
      </c>
      <c r="I18465">
        <v>2020</v>
      </c>
    </row>
    <row r="18466" spans="1:9" x14ac:dyDescent="0.25">
      <c r="A18466" t="s">
        <v>972</v>
      </c>
      <c r="B18466" t="s">
        <v>63</v>
      </c>
      <c r="C18466" s="76" t="s">
        <v>842</v>
      </c>
      <c r="D18466" t="s">
        <v>980</v>
      </c>
      <c r="E18466" s="82">
        <v>13.44</v>
      </c>
      <c r="F18466" t="s">
        <v>973</v>
      </c>
      <c r="G18466" s="83">
        <v>44160</v>
      </c>
      <c r="I18466">
        <v>2020</v>
      </c>
    </row>
    <row r="18467" spans="1:9" x14ac:dyDescent="0.25">
      <c r="A18467" t="s">
        <v>972</v>
      </c>
      <c r="B18467" t="s">
        <v>249</v>
      </c>
      <c r="C18467" s="76" t="s">
        <v>842</v>
      </c>
      <c r="D18467" t="s">
        <v>980</v>
      </c>
      <c r="E18467" s="82">
        <v>5</v>
      </c>
      <c r="F18467" t="s">
        <v>973</v>
      </c>
      <c r="G18467" s="83">
        <v>44047</v>
      </c>
      <c r="I18467">
        <v>2020</v>
      </c>
    </row>
    <row r="18468" spans="1:9" x14ac:dyDescent="0.25">
      <c r="A18468" t="s">
        <v>972</v>
      </c>
      <c r="B18468" t="s">
        <v>79</v>
      </c>
      <c r="C18468" s="76" t="s">
        <v>842</v>
      </c>
      <c r="D18468" t="s">
        <v>980</v>
      </c>
      <c r="E18468" s="82">
        <v>11.4</v>
      </c>
      <c r="F18468" t="s">
        <v>973</v>
      </c>
      <c r="G18468" s="83">
        <v>44174</v>
      </c>
      <c r="I18468">
        <v>2020</v>
      </c>
    </row>
    <row r="18469" spans="1:9" x14ac:dyDescent="0.25">
      <c r="A18469" t="s">
        <v>972</v>
      </c>
      <c r="B18469" t="s">
        <v>248</v>
      </c>
      <c r="C18469" s="76" t="s">
        <v>842</v>
      </c>
      <c r="D18469" t="s">
        <v>980</v>
      </c>
      <c r="E18469" s="82">
        <v>3.8</v>
      </c>
      <c r="F18469" t="s">
        <v>973</v>
      </c>
      <c r="G18469" s="83">
        <v>44049</v>
      </c>
      <c r="I18469">
        <v>2020</v>
      </c>
    </row>
    <row r="18470" spans="1:9" x14ac:dyDescent="0.25">
      <c r="A18470" t="s">
        <v>972</v>
      </c>
      <c r="B18470" t="s">
        <v>173</v>
      </c>
      <c r="C18470" s="76" t="s">
        <v>842</v>
      </c>
      <c r="D18470" t="s">
        <v>980</v>
      </c>
      <c r="E18470" s="82">
        <v>15</v>
      </c>
      <c r="F18470" t="s">
        <v>973</v>
      </c>
      <c r="G18470" s="83">
        <v>44124</v>
      </c>
      <c r="I18470">
        <v>2020</v>
      </c>
    </row>
    <row r="18471" spans="1:9" x14ac:dyDescent="0.25">
      <c r="A18471" t="s">
        <v>972</v>
      </c>
      <c r="B18471" t="s">
        <v>243</v>
      </c>
      <c r="C18471" s="76" t="s">
        <v>842</v>
      </c>
      <c r="D18471" t="s">
        <v>980</v>
      </c>
      <c r="E18471" s="82">
        <v>5.9</v>
      </c>
      <c r="F18471" t="s">
        <v>973</v>
      </c>
      <c r="G18471" s="83">
        <v>44049</v>
      </c>
      <c r="I18471">
        <v>2020</v>
      </c>
    </row>
    <row r="18472" spans="1:9" x14ac:dyDescent="0.25">
      <c r="A18472" t="s">
        <v>972</v>
      </c>
      <c r="B18472" t="s">
        <v>173</v>
      </c>
      <c r="C18472" s="76" t="s">
        <v>842</v>
      </c>
      <c r="D18472" t="s">
        <v>980</v>
      </c>
      <c r="E18472" s="82">
        <v>11.8</v>
      </c>
      <c r="F18472" t="s">
        <v>973</v>
      </c>
      <c r="G18472" s="83">
        <v>44074</v>
      </c>
      <c r="I18472">
        <v>2020</v>
      </c>
    </row>
    <row r="18473" spans="1:9" x14ac:dyDescent="0.25">
      <c r="A18473" t="s">
        <v>972</v>
      </c>
      <c r="B18473" t="s">
        <v>230</v>
      </c>
      <c r="C18473" s="76" t="s">
        <v>842</v>
      </c>
      <c r="D18473" t="s">
        <v>980</v>
      </c>
      <c r="E18473" s="82">
        <v>13.28</v>
      </c>
      <c r="F18473" t="s">
        <v>973</v>
      </c>
      <c r="G18473" s="83">
        <v>44071</v>
      </c>
      <c r="I18473">
        <v>2020</v>
      </c>
    </row>
    <row r="18474" spans="1:9" x14ac:dyDescent="0.25">
      <c r="A18474" t="s">
        <v>972</v>
      </c>
      <c r="B18474" t="s">
        <v>86</v>
      </c>
      <c r="C18474" s="76" t="s">
        <v>842</v>
      </c>
      <c r="D18474" t="s">
        <v>980</v>
      </c>
      <c r="E18474" s="82">
        <v>7.67</v>
      </c>
      <c r="F18474" t="s">
        <v>973</v>
      </c>
      <c r="G18474" s="83">
        <v>44074</v>
      </c>
      <c r="I18474">
        <v>2020</v>
      </c>
    </row>
    <row r="18475" spans="1:9" x14ac:dyDescent="0.25">
      <c r="A18475" t="s">
        <v>972</v>
      </c>
      <c r="B18475" t="s">
        <v>243</v>
      </c>
      <c r="C18475" s="76" t="s">
        <v>842</v>
      </c>
      <c r="D18475" t="s">
        <v>980</v>
      </c>
      <c r="E18475" s="82">
        <v>9.44</v>
      </c>
      <c r="F18475" t="s">
        <v>973</v>
      </c>
      <c r="G18475" s="83">
        <v>44089</v>
      </c>
      <c r="I18475">
        <v>2020</v>
      </c>
    </row>
    <row r="18476" spans="1:9" x14ac:dyDescent="0.25">
      <c r="A18476" t="s">
        <v>972</v>
      </c>
      <c r="B18476" t="s">
        <v>292</v>
      </c>
      <c r="C18476" s="76" t="s">
        <v>842</v>
      </c>
      <c r="D18476" t="s">
        <v>980</v>
      </c>
      <c r="E18476" s="82">
        <v>7.67</v>
      </c>
      <c r="F18476" t="s">
        <v>973</v>
      </c>
      <c r="G18476" s="83">
        <v>44071</v>
      </c>
      <c r="I18476">
        <v>2020</v>
      </c>
    </row>
    <row r="18477" spans="1:9" x14ac:dyDescent="0.25">
      <c r="A18477" t="s">
        <v>972</v>
      </c>
      <c r="B18477" t="s">
        <v>117</v>
      </c>
      <c r="C18477" s="76" t="s">
        <v>842</v>
      </c>
      <c r="D18477" t="s">
        <v>980</v>
      </c>
      <c r="E18477" s="82">
        <v>14.16</v>
      </c>
      <c r="F18477" t="s">
        <v>973</v>
      </c>
      <c r="G18477" s="83">
        <v>44095</v>
      </c>
      <c r="I18477">
        <v>2020</v>
      </c>
    </row>
    <row r="18478" spans="1:9" x14ac:dyDescent="0.25">
      <c r="A18478" t="s">
        <v>972</v>
      </c>
      <c r="B18478" t="s">
        <v>128</v>
      </c>
      <c r="C18478" s="76" t="s">
        <v>842</v>
      </c>
      <c r="D18478" t="s">
        <v>980</v>
      </c>
      <c r="E18478" s="82">
        <v>4.32</v>
      </c>
      <c r="F18478" t="s">
        <v>973</v>
      </c>
      <c r="G18478" s="83">
        <v>44117</v>
      </c>
      <c r="I18478">
        <v>2020</v>
      </c>
    </row>
    <row r="18479" spans="1:9" x14ac:dyDescent="0.25">
      <c r="A18479" t="s">
        <v>972</v>
      </c>
      <c r="B18479" t="s">
        <v>66</v>
      </c>
      <c r="C18479" s="76" t="s">
        <v>842</v>
      </c>
      <c r="D18479" t="s">
        <v>980</v>
      </c>
      <c r="E18479" s="82">
        <v>15.12</v>
      </c>
      <c r="F18479" t="s">
        <v>973</v>
      </c>
      <c r="G18479" s="83">
        <v>44144</v>
      </c>
      <c r="I18479">
        <v>2020</v>
      </c>
    </row>
    <row r="18480" spans="1:9" x14ac:dyDescent="0.25">
      <c r="A18480" t="s">
        <v>972</v>
      </c>
      <c r="B18480" t="s">
        <v>240</v>
      </c>
      <c r="C18480" s="76" t="s">
        <v>842</v>
      </c>
      <c r="D18480" t="s">
        <v>980</v>
      </c>
      <c r="E18480" s="82">
        <v>3</v>
      </c>
      <c r="F18480" t="s">
        <v>973</v>
      </c>
      <c r="G18480" s="83">
        <v>44139</v>
      </c>
      <c r="I18480">
        <v>2020</v>
      </c>
    </row>
    <row r="18481" spans="1:9" x14ac:dyDescent="0.25">
      <c r="A18481" t="s">
        <v>972</v>
      </c>
      <c r="B18481" t="s">
        <v>202</v>
      </c>
      <c r="C18481" s="76" t="s">
        <v>842</v>
      </c>
      <c r="D18481" t="s">
        <v>980</v>
      </c>
      <c r="E18481" s="82">
        <v>7.6</v>
      </c>
      <c r="F18481" t="s">
        <v>973</v>
      </c>
      <c r="G18481" s="83">
        <v>44061</v>
      </c>
      <c r="I18481">
        <v>2020</v>
      </c>
    </row>
    <row r="18482" spans="1:9" x14ac:dyDescent="0.25">
      <c r="A18482" t="s">
        <v>972</v>
      </c>
      <c r="B18482" t="s">
        <v>127</v>
      </c>
      <c r="C18482" s="76" t="s">
        <v>842</v>
      </c>
      <c r="D18482" t="s">
        <v>980</v>
      </c>
      <c r="E18482" s="82">
        <v>19</v>
      </c>
      <c r="F18482" t="s">
        <v>973</v>
      </c>
      <c r="G18482" s="83">
        <v>44123</v>
      </c>
      <c r="I18482">
        <v>2020</v>
      </c>
    </row>
    <row r="18483" spans="1:9" x14ac:dyDescent="0.25">
      <c r="A18483" t="s">
        <v>972</v>
      </c>
      <c r="B18483" t="s">
        <v>118</v>
      </c>
      <c r="C18483" s="76" t="s">
        <v>842</v>
      </c>
      <c r="D18483" t="s">
        <v>980</v>
      </c>
      <c r="E18483" s="82">
        <v>6</v>
      </c>
      <c r="F18483" t="s">
        <v>973</v>
      </c>
      <c r="G18483" s="83">
        <v>44061</v>
      </c>
      <c r="I18483">
        <v>2020</v>
      </c>
    </row>
    <row r="18484" spans="1:9" x14ac:dyDescent="0.25">
      <c r="A18484" t="s">
        <v>972</v>
      </c>
      <c r="B18484" t="s">
        <v>115</v>
      </c>
      <c r="C18484" s="76" t="s">
        <v>842</v>
      </c>
      <c r="D18484" t="s">
        <v>980</v>
      </c>
      <c r="E18484" s="82">
        <v>25</v>
      </c>
      <c r="F18484" t="s">
        <v>973</v>
      </c>
      <c r="G18484" s="83">
        <v>44244</v>
      </c>
      <c r="I18484">
        <v>2021</v>
      </c>
    </row>
    <row r="18485" spans="1:9" x14ac:dyDescent="0.25">
      <c r="A18485" t="s">
        <v>972</v>
      </c>
      <c r="B18485" t="s">
        <v>118</v>
      </c>
      <c r="C18485" s="76" t="s">
        <v>842</v>
      </c>
      <c r="D18485" t="s">
        <v>980</v>
      </c>
      <c r="E18485" s="82">
        <v>10</v>
      </c>
      <c r="F18485" t="s">
        <v>973</v>
      </c>
      <c r="G18485" s="83">
        <v>44196</v>
      </c>
      <c r="I18485">
        <v>2020</v>
      </c>
    </row>
    <row r="18486" spans="1:9" x14ac:dyDescent="0.25">
      <c r="A18486" t="s">
        <v>972</v>
      </c>
      <c r="B18486" t="s">
        <v>2</v>
      </c>
      <c r="C18486" s="76" t="s">
        <v>842</v>
      </c>
      <c r="D18486" t="s">
        <v>980</v>
      </c>
      <c r="E18486" s="82">
        <v>6.28</v>
      </c>
      <c r="F18486" t="s">
        <v>973</v>
      </c>
      <c r="G18486" s="83">
        <v>44083</v>
      </c>
      <c r="I18486">
        <v>2020</v>
      </c>
    </row>
    <row r="18487" spans="1:9" x14ac:dyDescent="0.25">
      <c r="A18487" t="s">
        <v>972</v>
      </c>
      <c r="B18487" t="s">
        <v>118</v>
      </c>
      <c r="C18487" s="76" t="s">
        <v>842</v>
      </c>
      <c r="D18487" t="s">
        <v>980</v>
      </c>
      <c r="E18487" s="82">
        <v>3.8</v>
      </c>
      <c r="F18487" t="s">
        <v>973</v>
      </c>
      <c r="G18487" s="83">
        <v>44063</v>
      </c>
      <c r="I18487">
        <v>2020</v>
      </c>
    </row>
    <row r="18488" spans="1:9" x14ac:dyDescent="0.25">
      <c r="A18488" t="s">
        <v>972</v>
      </c>
      <c r="B18488" t="s">
        <v>118</v>
      </c>
      <c r="C18488" s="76" t="s">
        <v>842</v>
      </c>
      <c r="D18488" t="s">
        <v>980</v>
      </c>
      <c r="E18488" s="82">
        <v>5</v>
      </c>
      <c r="F18488" t="s">
        <v>973</v>
      </c>
      <c r="G18488" s="83">
        <v>44123</v>
      </c>
      <c r="I18488">
        <v>2020</v>
      </c>
    </row>
    <row r="18489" spans="1:9" x14ac:dyDescent="0.25">
      <c r="A18489" t="s">
        <v>972</v>
      </c>
      <c r="B18489" t="s">
        <v>222</v>
      </c>
      <c r="C18489" s="76" t="s">
        <v>842</v>
      </c>
      <c r="D18489" t="s">
        <v>980</v>
      </c>
      <c r="E18489" s="82">
        <v>5.04</v>
      </c>
      <c r="F18489" t="s">
        <v>973</v>
      </c>
      <c r="G18489" s="83">
        <v>44144</v>
      </c>
      <c r="I18489">
        <v>2020</v>
      </c>
    </row>
    <row r="18490" spans="1:9" x14ac:dyDescent="0.25">
      <c r="A18490" t="s">
        <v>972</v>
      </c>
      <c r="B18490" t="s">
        <v>278</v>
      </c>
      <c r="C18490" s="76" t="s">
        <v>842</v>
      </c>
      <c r="D18490" t="s">
        <v>980</v>
      </c>
      <c r="E18490" s="82">
        <v>5.76</v>
      </c>
      <c r="F18490" t="s">
        <v>973</v>
      </c>
      <c r="G18490" s="83">
        <v>44116</v>
      </c>
      <c r="I18490">
        <v>2020</v>
      </c>
    </row>
    <row r="18491" spans="1:9" x14ac:dyDescent="0.25">
      <c r="A18491" t="s">
        <v>972</v>
      </c>
      <c r="B18491" t="s">
        <v>281</v>
      </c>
      <c r="C18491" s="76" t="s">
        <v>842</v>
      </c>
      <c r="D18491" t="s">
        <v>980</v>
      </c>
      <c r="E18491" s="82">
        <v>4.5599999999999996</v>
      </c>
      <c r="F18491" t="s">
        <v>973</v>
      </c>
      <c r="G18491" s="83">
        <v>44139</v>
      </c>
      <c r="I18491">
        <v>2020</v>
      </c>
    </row>
    <row r="18492" spans="1:9" x14ac:dyDescent="0.25">
      <c r="A18492" t="s">
        <v>972</v>
      </c>
      <c r="B18492" t="s">
        <v>81</v>
      </c>
      <c r="C18492" s="76" t="s">
        <v>842</v>
      </c>
      <c r="D18492" t="s">
        <v>980</v>
      </c>
      <c r="E18492" s="82">
        <v>13.44</v>
      </c>
      <c r="F18492" t="s">
        <v>973</v>
      </c>
      <c r="G18492" s="83">
        <v>44147</v>
      </c>
      <c r="I18492">
        <v>2020</v>
      </c>
    </row>
    <row r="18493" spans="1:9" x14ac:dyDescent="0.25">
      <c r="A18493" t="s">
        <v>972</v>
      </c>
      <c r="B18493" t="s">
        <v>133</v>
      </c>
      <c r="C18493" s="76" t="s">
        <v>842</v>
      </c>
      <c r="D18493" t="s">
        <v>980</v>
      </c>
      <c r="E18493" s="82">
        <v>14.72</v>
      </c>
      <c r="F18493" t="s">
        <v>973</v>
      </c>
      <c r="G18493" s="83">
        <v>44356</v>
      </c>
      <c r="I18493">
        <v>2021</v>
      </c>
    </row>
    <row r="18494" spans="1:9" x14ac:dyDescent="0.25">
      <c r="A18494" t="s">
        <v>972</v>
      </c>
      <c r="B18494" t="s">
        <v>133</v>
      </c>
      <c r="C18494" s="76" t="s">
        <v>842</v>
      </c>
      <c r="D18494" t="s">
        <v>980</v>
      </c>
      <c r="E18494" s="82">
        <v>5.76</v>
      </c>
      <c r="F18494" t="s">
        <v>973</v>
      </c>
      <c r="G18494" s="83">
        <v>44131</v>
      </c>
      <c r="I18494">
        <v>2020</v>
      </c>
    </row>
    <row r="18495" spans="1:9" x14ac:dyDescent="0.25">
      <c r="A18495" t="s">
        <v>972</v>
      </c>
      <c r="B18495" t="s">
        <v>233</v>
      </c>
      <c r="C18495" s="76" t="s">
        <v>842</v>
      </c>
      <c r="D18495" t="s">
        <v>980</v>
      </c>
      <c r="E18495" s="82">
        <v>7.6</v>
      </c>
      <c r="F18495" t="s">
        <v>973</v>
      </c>
      <c r="G18495" s="83">
        <v>44062</v>
      </c>
      <c r="I18495">
        <v>2020</v>
      </c>
    </row>
    <row r="18496" spans="1:9" x14ac:dyDescent="0.25">
      <c r="A18496" t="s">
        <v>972</v>
      </c>
      <c r="B18496" t="s">
        <v>229</v>
      </c>
      <c r="C18496" s="76" t="s">
        <v>842</v>
      </c>
      <c r="D18496" t="s">
        <v>980</v>
      </c>
      <c r="E18496" s="82">
        <v>10</v>
      </c>
      <c r="F18496" t="s">
        <v>973</v>
      </c>
      <c r="G18496" s="83">
        <v>44131</v>
      </c>
      <c r="I18496">
        <v>2020</v>
      </c>
    </row>
    <row r="18497" spans="1:9" x14ac:dyDescent="0.25">
      <c r="A18497" t="s">
        <v>972</v>
      </c>
      <c r="B18497" t="s">
        <v>188</v>
      </c>
      <c r="C18497" s="76" t="s">
        <v>842</v>
      </c>
      <c r="D18497" t="s">
        <v>980</v>
      </c>
      <c r="E18497" s="82">
        <v>6</v>
      </c>
      <c r="F18497" t="s">
        <v>973</v>
      </c>
      <c r="G18497" s="83">
        <v>44054</v>
      </c>
      <c r="I18497">
        <v>2020</v>
      </c>
    </row>
    <row r="18498" spans="1:9" x14ac:dyDescent="0.25">
      <c r="A18498" t="s">
        <v>972</v>
      </c>
      <c r="B18498" t="s">
        <v>275</v>
      </c>
      <c r="C18498" s="76" t="s">
        <v>842</v>
      </c>
      <c r="D18498" t="s">
        <v>980</v>
      </c>
      <c r="E18498" s="82">
        <v>7.6</v>
      </c>
      <c r="F18498" t="s">
        <v>973</v>
      </c>
      <c r="G18498" s="83">
        <v>44069</v>
      </c>
      <c r="I18498">
        <v>2020</v>
      </c>
    </row>
    <row r="18499" spans="1:9" x14ac:dyDescent="0.25">
      <c r="A18499" t="s">
        <v>972</v>
      </c>
      <c r="B18499" t="s">
        <v>249</v>
      </c>
      <c r="C18499" s="76" t="s">
        <v>842</v>
      </c>
      <c r="D18499" t="s">
        <v>980</v>
      </c>
      <c r="E18499" s="82">
        <v>5</v>
      </c>
      <c r="F18499" t="s">
        <v>973</v>
      </c>
      <c r="G18499" s="83">
        <v>44056</v>
      </c>
      <c r="I18499">
        <v>2020</v>
      </c>
    </row>
    <row r="18500" spans="1:9" x14ac:dyDescent="0.25">
      <c r="A18500" t="s">
        <v>972</v>
      </c>
      <c r="B18500" t="s">
        <v>275</v>
      </c>
      <c r="C18500" s="76" t="s">
        <v>842</v>
      </c>
      <c r="D18500" t="s">
        <v>980</v>
      </c>
      <c r="E18500" s="82">
        <v>6</v>
      </c>
      <c r="F18500" t="s">
        <v>973</v>
      </c>
      <c r="G18500" s="83">
        <v>44088</v>
      </c>
      <c r="I18500">
        <v>2020</v>
      </c>
    </row>
    <row r="18501" spans="1:9" x14ac:dyDescent="0.25">
      <c r="A18501" t="s">
        <v>972</v>
      </c>
      <c r="B18501" t="s">
        <v>155</v>
      </c>
      <c r="C18501" s="76" t="s">
        <v>842</v>
      </c>
      <c r="D18501" t="s">
        <v>980</v>
      </c>
      <c r="E18501" s="82">
        <v>2.3199999999999998</v>
      </c>
      <c r="F18501" t="s">
        <v>973</v>
      </c>
      <c r="G18501" s="83">
        <v>44076</v>
      </c>
      <c r="I18501">
        <v>2020</v>
      </c>
    </row>
    <row r="18502" spans="1:9" x14ac:dyDescent="0.25">
      <c r="A18502" t="s">
        <v>972</v>
      </c>
      <c r="B18502" t="s">
        <v>170</v>
      </c>
      <c r="C18502" s="76" t="s">
        <v>842</v>
      </c>
      <c r="D18502" t="s">
        <v>980</v>
      </c>
      <c r="E18502" s="82">
        <v>11.4</v>
      </c>
      <c r="F18502" t="s">
        <v>973</v>
      </c>
      <c r="G18502" s="83">
        <v>44158</v>
      </c>
      <c r="I18502">
        <v>2020</v>
      </c>
    </row>
    <row r="18503" spans="1:9" x14ac:dyDescent="0.25">
      <c r="A18503" t="s">
        <v>972</v>
      </c>
      <c r="B18503" t="s">
        <v>116</v>
      </c>
      <c r="C18503" s="76" t="s">
        <v>842</v>
      </c>
      <c r="D18503" t="s">
        <v>980</v>
      </c>
      <c r="E18503" s="82">
        <v>6</v>
      </c>
      <c r="F18503" t="s">
        <v>973</v>
      </c>
      <c r="G18503" s="83">
        <v>44067</v>
      </c>
      <c r="I18503">
        <v>2020</v>
      </c>
    </row>
    <row r="18504" spans="1:9" x14ac:dyDescent="0.25">
      <c r="A18504" t="s">
        <v>972</v>
      </c>
      <c r="B18504" t="s">
        <v>243</v>
      </c>
      <c r="C18504" s="76" t="s">
        <v>842</v>
      </c>
      <c r="D18504" t="s">
        <v>980</v>
      </c>
      <c r="E18504" s="82">
        <v>6.72</v>
      </c>
      <c r="F18504" t="s">
        <v>973</v>
      </c>
      <c r="G18504" s="83">
        <v>44112</v>
      </c>
      <c r="I18504">
        <v>2020</v>
      </c>
    </row>
    <row r="18505" spans="1:9" x14ac:dyDescent="0.25">
      <c r="A18505" t="s">
        <v>972</v>
      </c>
      <c r="B18505" t="s">
        <v>171</v>
      </c>
      <c r="C18505" s="76" t="s">
        <v>842</v>
      </c>
      <c r="D18505" t="s">
        <v>980</v>
      </c>
      <c r="E18505" s="82">
        <v>3.84</v>
      </c>
      <c r="F18505" t="s">
        <v>973</v>
      </c>
      <c r="G18505" s="83">
        <v>44113</v>
      </c>
      <c r="I18505">
        <v>2020</v>
      </c>
    </row>
    <row r="18506" spans="1:9" x14ac:dyDescent="0.25">
      <c r="A18506" t="s">
        <v>972</v>
      </c>
      <c r="B18506" t="s">
        <v>241</v>
      </c>
      <c r="C18506" s="76" t="s">
        <v>842</v>
      </c>
      <c r="D18506" t="s">
        <v>980</v>
      </c>
      <c r="E18506" s="82">
        <v>7.68</v>
      </c>
      <c r="F18506" t="s">
        <v>973</v>
      </c>
      <c r="G18506" s="83">
        <v>44099</v>
      </c>
      <c r="I18506">
        <v>2020</v>
      </c>
    </row>
    <row r="18507" spans="1:9" x14ac:dyDescent="0.25">
      <c r="A18507" t="s">
        <v>972</v>
      </c>
      <c r="B18507" t="s">
        <v>95</v>
      </c>
      <c r="C18507" s="76" t="s">
        <v>842</v>
      </c>
      <c r="D18507" t="s">
        <v>980</v>
      </c>
      <c r="E18507" s="82">
        <v>6.96</v>
      </c>
      <c r="F18507" t="s">
        <v>973</v>
      </c>
      <c r="G18507" s="83">
        <v>44208</v>
      </c>
      <c r="I18507">
        <v>2021</v>
      </c>
    </row>
    <row r="18508" spans="1:9" x14ac:dyDescent="0.25">
      <c r="A18508" t="s">
        <v>972</v>
      </c>
      <c r="B18508" t="s">
        <v>147</v>
      </c>
      <c r="C18508" s="76" t="s">
        <v>842</v>
      </c>
      <c r="D18508" t="s">
        <v>980</v>
      </c>
      <c r="E18508" s="82">
        <v>10</v>
      </c>
      <c r="F18508" t="s">
        <v>973</v>
      </c>
      <c r="G18508" s="83">
        <v>44118</v>
      </c>
      <c r="I18508">
        <v>2020</v>
      </c>
    </row>
    <row r="18509" spans="1:9" x14ac:dyDescent="0.25">
      <c r="A18509" t="s">
        <v>972</v>
      </c>
      <c r="B18509" t="s">
        <v>86</v>
      </c>
      <c r="C18509" s="76" t="s">
        <v>842</v>
      </c>
      <c r="D18509" t="s">
        <v>980</v>
      </c>
      <c r="E18509" s="82">
        <v>7.69</v>
      </c>
      <c r="F18509" t="s">
        <v>973</v>
      </c>
      <c r="G18509" s="83">
        <v>44069</v>
      </c>
      <c r="I18509">
        <v>2020</v>
      </c>
    </row>
    <row r="18510" spans="1:9" x14ac:dyDescent="0.25">
      <c r="A18510" t="s">
        <v>972</v>
      </c>
      <c r="B18510" t="s">
        <v>72</v>
      </c>
      <c r="C18510" s="76" t="s">
        <v>842</v>
      </c>
      <c r="D18510" t="s">
        <v>980</v>
      </c>
      <c r="E18510" s="82">
        <v>12</v>
      </c>
      <c r="F18510" t="s">
        <v>973</v>
      </c>
      <c r="G18510" s="83">
        <v>44134</v>
      </c>
      <c r="I18510">
        <v>2020</v>
      </c>
    </row>
    <row r="18511" spans="1:9" x14ac:dyDescent="0.25">
      <c r="A18511" t="s">
        <v>972</v>
      </c>
      <c r="B18511" t="s">
        <v>144</v>
      </c>
      <c r="C18511" s="76" t="s">
        <v>842</v>
      </c>
      <c r="D18511" t="s">
        <v>980</v>
      </c>
      <c r="E18511" s="82">
        <v>5.12</v>
      </c>
      <c r="F18511" t="s">
        <v>973</v>
      </c>
      <c r="G18511" s="83">
        <v>44095</v>
      </c>
      <c r="I18511">
        <v>2020</v>
      </c>
    </row>
    <row r="18512" spans="1:9" x14ac:dyDescent="0.25">
      <c r="A18512" t="s">
        <v>972</v>
      </c>
      <c r="B18512" t="s">
        <v>279</v>
      </c>
      <c r="C18512" s="76" t="s">
        <v>842</v>
      </c>
      <c r="D18512" t="s">
        <v>980</v>
      </c>
      <c r="E18512" s="82">
        <v>6.24</v>
      </c>
      <c r="F18512" t="s">
        <v>973</v>
      </c>
      <c r="G18512" s="83">
        <v>44105</v>
      </c>
      <c r="I18512">
        <v>2020</v>
      </c>
    </row>
    <row r="18513" spans="1:9" x14ac:dyDescent="0.25">
      <c r="A18513" t="s">
        <v>972</v>
      </c>
      <c r="B18513" t="s">
        <v>227</v>
      </c>
      <c r="C18513" s="76" t="s">
        <v>842</v>
      </c>
      <c r="D18513" t="s">
        <v>980</v>
      </c>
      <c r="E18513" s="82">
        <v>7.6</v>
      </c>
      <c r="F18513" t="s">
        <v>973</v>
      </c>
      <c r="G18513" s="83">
        <v>44056</v>
      </c>
      <c r="I18513">
        <v>2020</v>
      </c>
    </row>
    <row r="18514" spans="1:9" x14ac:dyDescent="0.25">
      <c r="A18514" t="s">
        <v>972</v>
      </c>
      <c r="B18514" t="s">
        <v>15</v>
      </c>
      <c r="C18514" s="76" t="s">
        <v>842</v>
      </c>
      <c r="D18514" t="s">
        <v>980</v>
      </c>
      <c r="E18514" s="82">
        <v>5</v>
      </c>
      <c r="F18514" t="s">
        <v>973</v>
      </c>
      <c r="G18514" s="83">
        <v>44064</v>
      </c>
      <c r="I18514">
        <v>2020</v>
      </c>
    </row>
    <row r="18515" spans="1:9" x14ac:dyDescent="0.25">
      <c r="A18515" t="s">
        <v>972</v>
      </c>
      <c r="B18515" t="s">
        <v>242</v>
      </c>
      <c r="C18515" s="76" t="s">
        <v>842</v>
      </c>
      <c r="D18515" t="s">
        <v>980</v>
      </c>
      <c r="E18515" s="82">
        <v>10.08</v>
      </c>
      <c r="F18515" t="s">
        <v>973</v>
      </c>
      <c r="G18515" s="83">
        <v>44167</v>
      </c>
      <c r="I18515">
        <v>2020</v>
      </c>
    </row>
    <row r="18516" spans="1:9" x14ac:dyDescent="0.25">
      <c r="A18516" t="s">
        <v>972</v>
      </c>
      <c r="B18516" t="s">
        <v>139</v>
      </c>
      <c r="C18516" s="76" t="s">
        <v>842</v>
      </c>
      <c r="D18516" t="s">
        <v>980</v>
      </c>
      <c r="E18516" s="82">
        <v>5.76</v>
      </c>
      <c r="F18516" t="s">
        <v>973</v>
      </c>
      <c r="G18516" s="83">
        <v>44165</v>
      </c>
      <c r="I18516">
        <v>2020</v>
      </c>
    </row>
    <row r="18517" spans="1:9" x14ac:dyDescent="0.25">
      <c r="A18517" t="s">
        <v>972</v>
      </c>
      <c r="B18517" t="s">
        <v>279</v>
      </c>
      <c r="C18517" s="76" t="s">
        <v>842</v>
      </c>
      <c r="D18517" t="s">
        <v>980</v>
      </c>
      <c r="E18517" s="82">
        <v>6</v>
      </c>
      <c r="F18517" t="s">
        <v>973</v>
      </c>
      <c r="G18517" s="83">
        <v>44144</v>
      </c>
      <c r="I18517">
        <v>2020</v>
      </c>
    </row>
    <row r="18518" spans="1:9" x14ac:dyDescent="0.25">
      <c r="A18518" t="s">
        <v>972</v>
      </c>
      <c r="B18518" t="s">
        <v>242</v>
      </c>
      <c r="C18518" s="76" t="s">
        <v>842</v>
      </c>
      <c r="D18518" t="s">
        <v>980</v>
      </c>
      <c r="E18518" s="82">
        <v>5.76</v>
      </c>
      <c r="F18518" t="s">
        <v>973</v>
      </c>
      <c r="G18518" s="83">
        <v>44120</v>
      </c>
      <c r="I18518">
        <v>2020</v>
      </c>
    </row>
    <row r="18519" spans="1:9" x14ac:dyDescent="0.25">
      <c r="A18519" t="s">
        <v>972</v>
      </c>
      <c r="B18519" t="s">
        <v>239</v>
      </c>
      <c r="C18519" s="76" t="s">
        <v>842</v>
      </c>
      <c r="D18519" t="s">
        <v>980</v>
      </c>
      <c r="E18519" s="82">
        <v>10</v>
      </c>
      <c r="F18519" t="s">
        <v>973</v>
      </c>
      <c r="G18519" s="83">
        <v>44088</v>
      </c>
      <c r="I18519">
        <v>2020</v>
      </c>
    </row>
    <row r="18520" spans="1:9" x14ac:dyDescent="0.25">
      <c r="A18520" t="s">
        <v>972</v>
      </c>
      <c r="B18520" t="s">
        <v>15</v>
      </c>
      <c r="C18520" s="76" t="s">
        <v>842</v>
      </c>
      <c r="D18520" t="s">
        <v>980</v>
      </c>
      <c r="E18520" s="82">
        <v>10</v>
      </c>
      <c r="F18520" t="s">
        <v>973</v>
      </c>
      <c r="G18520" s="83">
        <v>44088</v>
      </c>
      <c r="I18520">
        <v>2020</v>
      </c>
    </row>
    <row r="18521" spans="1:9" x14ac:dyDescent="0.25">
      <c r="A18521" t="s">
        <v>972</v>
      </c>
      <c r="B18521" t="s">
        <v>127</v>
      </c>
      <c r="C18521" s="76" t="s">
        <v>842</v>
      </c>
      <c r="D18521" t="s">
        <v>980</v>
      </c>
      <c r="E18521" s="82">
        <v>3.8</v>
      </c>
      <c r="F18521" t="s">
        <v>973</v>
      </c>
      <c r="G18521" s="83">
        <v>44130</v>
      </c>
      <c r="I18521">
        <v>2020</v>
      </c>
    </row>
    <row r="18522" spans="1:9" x14ac:dyDescent="0.25">
      <c r="A18522" t="s">
        <v>972</v>
      </c>
      <c r="B18522" t="s">
        <v>78</v>
      </c>
      <c r="C18522" s="76" t="s">
        <v>842</v>
      </c>
      <c r="D18522" t="s">
        <v>980</v>
      </c>
      <c r="E18522" s="82">
        <v>5</v>
      </c>
      <c r="F18522" t="s">
        <v>973</v>
      </c>
      <c r="G18522" s="83">
        <v>44068</v>
      </c>
      <c r="I18522">
        <v>2020</v>
      </c>
    </row>
    <row r="18523" spans="1:9" x14ac:dyDescent="0.25">
      <c r="A18523" t="s">
        <v>972</v>
      </c>
      <c r="B18523" t="s">
        <v>253</v>
      </c>
      <c r="C18523" s="76" t="s">
        <v>842</v>
      </c>
      <c r="D18523" t="s">
        <v>980</v>
      </c>
      <c r="E18523" s="82">
        <v>20</v>
      </c>
      <c r="F18523" t="s">
        <v>973</v>
      </c>
      <c r="G18523" s="83">
        <v>44082</v>
      </c>
      <c r="I18523">
        <v>2020</v>
      </c>
    </row>
    <row r="18524" spans="1:9" x14ac:dyDescent="0.25">
      <c r="A18524" t="s">
        <v>972</v>
      </c>
      <c r="B18524" t="s">
        <v>148</v>
      </c>
      <c r="C18524" s="76" t="s">
        <v>842</v>
      </c>
      <c r="D18524" t="s">
        <v>980</v>
      </c>
      <c r="E18524" s="82">
        <v>3.8</v>
      </c>
      <c r="F18524" t="s">
        <v>973</v>
      </c>
      <c r="G18524" s="83">
        <v>44082</v>
      </c>
      <c r="I18524">
        <v>2020</v>
      </c>
    </row>
    <row r="18525" spans="1:9" x14ac:dyDescent="0.25">
      <c r="A18525" t="s">
        <v>972</v>
      </c>
      <c r="B18525" t="s">
        <v>147</v>
      </c>
      <c r="C18525" s="76" t="s">
        <v>842</v>
      </c>
      <c r="D18525" t="s">
        <v>980</v>
      </c>
      <c r="E18525" s="82">
        <v>14</v>
      </c>
      <c r="F18525" t="s">
        <v>973</v>
      </c>
      <c r="G18525" s="83">
        <v>44126</v>
      </c>
      <c r="I18525">
        <v>2020</v>
      </c>
    </row>
    <row r="18526" spans="1:9" x14ac:dyDescent="0.25">
      <c r="A18526" t="s">
        <v>972</v>
      </c>
      <c r="B18526" t="s">
        <v>144</v>
      </c>
      <c r="C18526" s="76" t="s">
        <v>842</v>
      </c>
      <c r="D18526" t="s">
        <v>980</v>
      </c>
      <c r="E18526" s="82">
        <v>5</v>
      </c>
      <c r="F18526" t="s">
        <v>973</v>
      </c>
      <c r="G18526" s="83">
        <v>44176</v>
      </c>
      <c r="I18526">
        <v>2020</v>
      </c>
    </row>
    <row r="18527" spans="1:9" x14ac:dyDescent="0.25">
      <c r="A18527" t="s">
        <v>972</v>
      </c>
      <c r="B18527" t="s">
        <v>86</v>
      </c>
      <c r="C18527" s="76" t="s">
        <v>842</v>
      </c>
      <c r="D18527" t="s">
        <v>980</v>
      </c>
      <c r="E18527" s="82">
        <v>97.2</v>
      </c>
      <c r="F18527" t="s">
        <v>973</v>
      </c>
      <c r="G18527" s="83">
        <v>44147</v>
      </c>
      <c r="I18527">
        <v>2020</v>
      </c>
    </row>
    <row r="18528" spans="1:9" x14ac:dyDescent="0.25">
      <c r="A18528" t="s">
        <v>972</v>
      </c>
      <c r="B18528" t="s">
        <v>86</v>
      </c>
      <c r="C18528" s="76" t="s">
        <v>842</v>
      </c>
      <c r="D18528" t="s">
        <v>980</v>
      </c>
      <c r="E18528" s="82">
        <v>86.4</v>
      </c>
      <c r="F18528" t="s">
        <v>973</v>
      </c>
      <c r="G18528" s="83">
        <v>44188</v>
      </c>
      <c r="I18528">
        <v>2020</v>
      </c>
    </row>
    <row r="18529" spans="1:9" x14ac:dyDescent="0.25">
      <c r="A18529" t="s">
        <v>972</v>
      </c>
      <c r="B18529" t="s">
        <v>185</v>
      </c>
      <c r="C18529" s="76" t="s">
        <v>842</v>
      </c>
      <c r="D18529" t="s">
        <v>980</v>
      </c>
      <c r="E18529" s="82">
        <v>3.8</v>
      </c>
      <c r="F18529" t="s">
        <v>973</v>
      </c>
      <c r="G18529" s="83">
        <v>44063</v>
      </c>
      <c r="I18529">
        <v>2020</v>
      </c>
    </row>
    <row r="18530" spans="1:9" x14ac:dyDescent="0.25">
      <c r="A18530" t="s">
        <v>972</v>
      </c>
      <c r="B18530" t="s">
        <v>148</v>
      </c>
      <c r="C18530" s="76" t="s">
        <v>842</v>
      </c>
      <c r="D18530" t="s">
        <v>980</v>
      </c>
      <c r="E18530" s="82">
        <v>8.6999999999999993</v>
      </c>
      <c r="F18530" t="s">
        <v>973</v>
      </c>
      <c r="G18530" s="83">
        <v>44083</v>
      </c>
      <c r="I18530">
        <v>2020</v>
      </c>
    </row>
    <row r="18531" spans="1:9" x14ac:dyDescent="0.25">
      <c r="A18531" t="s">
        <v>972</v>
      </c>
      <c r="B18531" t="s">
        <v>136</v>
      </c>
      <c r="C18531" s="76" t="s">
        <v>842</v>
      </c>
      <c r="D18531" t="s">
        <v>980</v>
      </c>
      <c r="E18531" s="82">
        <v>8.41</v>
      </c>
      <c r="F18531" t="s">
        <v>973</v>
      </c>
      <c r="G18531" s="83">
        <v>44103</v>
      </c>
      <c r="I18531">
        <v>2020</v>
      </c>
    </row>
    <row r="18532" spans="1:9" x14ac:dyDescent="0.25">
      <c r="A18532" t="s">
        <v>972</v>
      </c>
      <c r="B18532" t="s">
        <v>223</v>
      </c>
      <c r="C18532" s="76" t="s">
        <v>842</v>
      </c>
      <c r="D18532" t="s">
        <v>980</v>
      </c>
      <c r="E18532" s="82">
        <v>11.4</v>
      </c>
      <c r="F18532" t="s">
        <v>973</v>
      </c>
      <c r="G18532" s="83">
        <v>44126</v>
      </c>
      <c r="I18532">
        <v>2020</v>
      </c>
    </row>
    <row r="18533" spans="1:9" x14ac:dyDescent="0.25">
      <c r="A18533" t="s">
        <v>972</v>
      </c>
      <c r="B18533" t="s">
        <v>115</v>
      </c>
      <c r="C18533" s="76" t="s">
        <v>842</v>
      </c>
      <c r="D18533" t="s">
        <v>980</v>
      </c>
      <c r="E18533" s="82">
        <v>10</v>
      </c>
      <c r="F18533" t="s">
        <v>973</v>
      </c>
      <c r="G18533" s="83">
        <v>44097</v>
      </c>
      <c r="I18533">
        <v>2020</v>
      </c>
    </row>
    <row r="18534" spans="1:9" x14ac:dyDescent="0.25">
      <c r="A18534" t="s">
        <v>972</v>
      </c>
      <c r="B18534" t="s">
        <v>106</v>
      </c>
      <c r="C18534" s="76" t="s">
        <v>842</v>
      </c>
      <c r="D18534" t="s">
        <v>980</v>
      </c>
      <c r="E18534" s="82">
        <v>6</v>
      </c>
      <c r="F18534" t="s">
        <v>973</v>
      </c>
      <c r="G18534" s="83">
        <v>44090</v>
      </c>
      <c r="I18534">
        <v>2020</v>
      </c>
    </row>
    <row r="18535" spans="1:9" x14ac:dyDescent="0.25">
      <c r="A18535" t="s">
        <v>972</v>
      </c>
      <c r="B18535" t="s">
        <v>96</v>
      </c>
      <c r="C18535" s="76" t="s">
        <v>842</v>
      </c>
      <c r="D18535" t="s">
        <v>980</v>
      </c>
      <c r="E18535" s="82">
        <v>4.8</v>
      </c>
      <c r="F18535" t="s">
        <v>973</v>
      </c>
      <c r="G18535" s="83">
        <v>44145</v>
      </c>
      <c r="I18535">
        <v>2020</v>
      </c>
    </row>
    <row r="18536" spans="1:9" x14ac:dyDescent="0.25">
      <c r="A18536" t="s">
        <v>972</v>
      </c>
      <c r="B18536" t="s">
        <v>115</v>
      </c>
      <c r="C18536" s="76" t="s">
        <v>842</v>
      </c>
      <c r="D18536" t="s">
        <v>980</v>
      </c>
      <c r="E18536" s="82">
        <v>4.0599999999999996</v>
      </c>
      <c r="F18536" t="s">
        <v>973</v>
      </c>
      <c r="G18536" s="83">
        <v>44110</v>
      </c>
      <c r="I18536">
        <v>2020</v>
      </c>
    </row>
    <row r="18537" spans="1:9" x14ac:dyDescent="0.25">
      <c r="A18537" t="s">
        <v>972</v>
      </c>
      <c r="B18537" t="s">
        <v>223</v>
      </c>
      <c r="C18537" s="76" t="s">
        <v>842</v>
      </c>
      <c r="D18537" t="s">
        <v>980</v>
      </c>
      <c r="E18537" s="82">
        <v>3.8</v>
      </c>
      <c r="F18537" t="s">
        <v>973</v>
      </c>
      <c r="G18537" s="83">
        <v>44112</v>
      </c>
      <c r="I18537">
        <v>2020</v>
      </c>
    </row>
    <row r="18538" spans="1:9" x14ac:dyDescent="0.25">
      <c r="A18538" t="s">
        <v>972</v>
      </c>
      <c r="B18538" t="s">
        <v>240</v>
      </c>
      <c r="C18538" s="76" t="s">
        <v>842</v>
      </c>
      <c r="D18538" t="s">
        <v>980</v>
      </c>
      <c r="E18538" s="82">
        <v>6</v>
      </c>
      <c r="F18538" t="s">
        <v>973</v>
      </c>
      <c r="G18538" s="83">
        <v>44103</v>
      </c>
      <c r="I18538">
        <v>2020</v>
      </c>
    </row>
    <row r="18539" spans="1:9" x14ac:dyDescent="0.25">
      <c r="A18539" t="s">
        <v>972</v>
      </c>
      <c r="B18539" t="s">
        <v>205</v>
      </c>
      <c r="C18539" s="76" t="s">
        <v>842</v>
      </c>
      <c r="D18539" t="s">
        <v>980</v>
      </c>
      <c r="E18539" s="82">
        <v>11.4</v>
      </c>
      <c r="F18539" t="s">
        <v>973</v>
      </c>
      <c r="G18539" s="83">
        <v>44116</v>
      </c>
      <c r="I18539">
        <v>2020</v>
      </c>
    </row>
    <row r="18540" spans="1:9" x14ac:dyDescent="0.25">
      <c r="A18540" t="s">
        <v>972</v>
      </c>
      <c r="B18540" t="s">
        <v>136</v>
      </c>
      <c r="C18540" s="76" t="s">
        <v>842</v>
      </c>
      <c r="D18540" t="s">
        <v>980</v>
      </c>
      <c r="E18540" s="82">
        <v>10</v>
      </c>
      <c r="F18540" t="s">
        <v>973</v>
      </c>
      <c r="G18540" s="83">
        <v>44057</v>
      </c>
      <c r="I18540">
        <v>2020</v>
      </c>
    </row>
    <row r="18541" spans="1:9" x14ac:dyDescent="0.25">
      <c r="A18541" t="s">
        <v>972</v>
      </c>
      <c r="B18541" t="s">
        <v>278</v>
      </c>
      <c r="C18541" s="76" t="s">
        <v>842</v>
      </c>
      <c r="D18541" t="s">
        <v>980</v>
      </c>
      <c r="E18541" s="82">
        <v>5</v>
      </c>
      <c r="F18541" t="s">
        <v>973</v>
      </c>
      <c r="G18541" s="83">
        <v>44140</v>
      </c>
      <c r="I18541">
        <v>2020</v>
      </c>
    </row>
    <row r="18542" spans="1:9" x14ac:dyDescent="0.25">
      <c r="A18542" t="s">
        <v>972</v>
      </c>
      <c r="B18542" t="s">
        <v>122</v>
      </c>
      <c r="C18542" s="76" t="s">
        <v>842</v>
      </c>
      <c r="D18542" t="s">
        <v>980</v>
      </c>
      <c r="E18542" s="82">
        <v>7.6</v>
      </c>
      <c r="F18542" t="s">
        <v>973</v>
      </c>
      <c r="G18542" s="83">
        <v>44112</v>
      </c>
      <c r="I18542">
        <v>2020</v>
      </c>
    </row>
    <row r="18543" spans="1:9" x14ac:dyDescent="0.25">
      <c r="A18543" t="s">
        <v>972</v>
      </c>
      <c r="B18543" t="s">
        <v>133</v>
      </c>
      <c r="C18543" s="76" t="s">
        <v>842</v>
      </c>
      <c r="D18543" t="s">
        <v>980</v>
      </c>
      <c r="E18543" s="82">
        <v>7.96</v>
      </c>
      <c r="F18543" t="s">
        <v>973</v>
      </c>
      <c r="G18543" s="83">
        <v>44082</v>
      </c>
      <c r="I18543">
        <v>2020</v>
      </c>
    </row>
    <row r="18544" spans="1:9" x14ac:dyDescent="0.25">
      <c r="A18544" t="s">
        <v>972</v>
      </c>
      <c r="B18544" t="s">
        <v>239</v>
      </c>
      <c r="C18544" s="76" t="s">
        <v>842</v>
      </c>
      <c r="D18544" t="s">
        <v>980</v>
      </c>
      <c r="E18544" s="82">
        <v>12.39</v>
      </c>
      <c r="F18544" t="s">
        <v>973</v>
      </c>
      <c r="G18544" s="83">
        <v>44085</v>
      </c>
      <c r="I18544">
        <v>2020</v>
      </c>
    </row>
    <row r="18545" spans="1:9" x14ac:dyDescent="0.25">
      <c r="A18545" t="s">
        <v>972</v>
      </c>
      <c r="B18545" t="s">
        <v>215</v>
      </c>
      <c r="C18545" s="76" t="s">
        <v>842</v>
      </c>
      <c r="D18545" t="s">
        <v>980</v>
      </c>
      <c r="E18545" s="82">
        <v>17.600000000000001</v>
      </c>
      <c r="F18545" t="s">
        <v>973</v>
      </c>
      <c r="G18545" s="83">
        <v>44083</v>
      </c>
      <c r="I18545">
        <v>2020</v>
      </c>
    </row>
    <row r="18546" spans="1:9" x14ac:dyDescent="0.25">
      <c r="A18546" t="s">
        <v>972</v>
      </c>
      <c r="B18546" t="s">
        <v>173</v>
      </c>
      <c r="C18546" s="76" t="s">
        <v>842</v>
      </c>
      <c r="D18546" t="s">
        <v>980</v>
      </c>
      <c r="E18546" s="82">
        <v>14.75</v>
      </c>
      <c r="F18546" t="s">
        <v>973</v>
      </c>
      <c r="G18546" s="83">
        <v>44105</v>
      </c>
      <c r="I18546">
        <v>2020</v>
      </c>
    </row>
    <row r="18547" spans="1:9" x14ac:dyDescent="0.25">
      <c r="A18547" t="s">
        <v>972</v>
      </c>
      <c r="B18547" t="s">
        <v>186</v>
      </c>
      <c r="C18547" s="76" t="s">
        <v>842</v>
      </c>
      <c r="D18547" t="s">
        <v>980</v>
      </c>
      <c r="E18547" s="82">
        <v>4.72</v>
      </c>
      <c r="F18547" t="s">
        <v>973</v>
      </c>
      <c r="G18547" s="83">
        <v>44095</v>
      </c>
      <c r="I18547">
        <v>2020</v>
      </c>
    </row>
    <row r="18548" spans="1:9" x14ac:dyDescent="0.25">
      <c r="A18548" t="s">
        <v>972</v>
      </c>
      <c r="B18548" t="s">
        <v>230</v>
      </c>
      <c r="C18548" s="76" t="s">
        <v>842</v>
      </c>
      <c r="D18548" t="s">
        <v>980</v>
      </c>
      <c r="E18548" s="82">
        <v>14.16</v>
      </c>
      <c r="F18548" t="s">
        <v>973</v>
      </c>
      <c r="G18548" s="83">
        <v>44105</v>
      </c>
      <c r="I18548">
        <v>2020</v>
      </c>
    </row>
    <row r="18549" spans="1:9" x14ac:dyDescent="0.25">
      <c r="A18549" t="s">
        <v>972</v>
      </c>
      <c r="B18549" t="s">
        <v>239</v>
      </c>
      <c r="C18549" s="76" t="s">
        <v>842</v>
      </c>
      <c r="D18549" t="s">
        <v>980</v>
      </c>
      <c r="E18549" s="82">
        <v>8.5500000000000007</v>
      </c>
      <c r="F18549" t="s">
        <v>973</v>
      </c>
      <c r="G18549" s="83">
        <v>44132</v>
      </c>
      <c r="I18549">
        <v>2020</v>
      </c>
    </row>
    <row r="18550" spans="1:9" x14ac:dyDescent="0.25">
      <c r="A18550" t="s">
        <v>972</v>
      </c>
      <c r="B18550" t="s">
        <v>253</v>
      </c>
      <c r="C18550" s="76" t="s">
        <v>842</v>
      </c>
      <c r="D18550" t="s">
        <v>980</v>
      </c>
      <c r="E18550" s="82">
        <v>8.5500000000000007</v>
      </c>
      <c r="F18550" t="s">
        <v>973</v>
      </c>
      <c r="G18550" s="83">
        <v>44071</v>
      </c>
      <c r="I18550">
        <v>2020</v>
      </c>
    </row>
    <row r="18551" spans="1:9" x14ac:dyDescent="0.25">
      <c r="A18551" t="s">
        <v>972</v>
      </c>
      <c r="B18551" t="s">
        <v>241</v>
      </c>
      <c r="C18551" s="76" t="s">
        <v>842</v>
      </c>
      <c r="D18551" t="s">
        <v>980</v>
      </c>
      <c r="E18551" s="82">
        <v>15.2</v>
      </c>
      <c r="F18551" t="s">
        <v>973</v>
      </c>
      <c r="G18551" s="83">
        <v>44160</v>
      </c>
      <c r="I18551">
        <v>2020</v>
      </c>
    </row>
    <row r="18552" spans="1:9" x14ac:dyDescent="0.25">
      <c r="A18552" t="s">
        <v>972</v>
      </c>
      <c r="B18552" t="s">
        <v>136</v>
      </c>
      <c r="C18552" s="76" t="s">
        <v>842</v>
      </c>
      <c r="D18552" t="s">
        <v>980</v>
      </c>
      <c r="E18552" s="82">
        <v>19.190000000000001</v>
      </c>
      <c r="F18552" t="s">
        <v>973</v>
      </c>
      <c r="G18552" s="83">
        <v>44134</v>
      </c>
      <c r="I18552">
        <v>2020</v>
      </c>
    </row>
    <row r="18553" spans="1:9" x14ac:dyDescent="0.25">
      <c r="A18553" t="s">
        <v>972</v>
      </c>
      <c r="B18553" t="s">
        <v>115</v>
      </c>
      <c r="C18553" s="76" t="s">
        <v>842</v>
      </c>
      <c r="D18553" t="s">
        <v>980</v>
      </c>
      <c r="E18553" s="82">
        <v>6</v>
      </c>
      <c r="F18553" t="s">
        <v>973</v>
      </c>
      <c r="G18553" s="83">
        <v>44068</v>
      </c>
      <c r="I18553">
        <v>2020</v>
      </c>
    </row>
    <row r="18554" spans="1:9" x14ac:dyDescent="0.25">
      <c r="A18554" t="s">
        <v>972</v>
      </c>
      <c r="B18554" t="s">
        <v>243</v>
      </c>
      <c r="C18554" s="76" t="s">
        <v>842</v>
      </c>
      <c r="D18554" t="s">
        <v>980</v>
      </c>
      <c r="E18554" s="82">
        <v>8.85</v>
      </c>
      <c r="F18554" t="s">
        <v>973</v>
      </c>
      <c r="G18554" s="83">
        <v>44160</v>
      </c>
      <c r="I18554">
        <v>2020</v>
      </c>
    </row>
    <row r="18555" spans="1:9" x14ac:dyDescent="0.25">
      <c r="A18555" t="s">
        <v>972</v>
      </c>
      <c r="B18555" t="s">
        <v>247</v>
      </c>
      <c r="C18555" s="76" t="s">
        <v>842</v>
      </c>
      <c r="D18555" t="s">
        <v>980</v>
      </c>
      <c r="E18555" s="82">
        <v>8.5500000000000007</v>
      </c>
      <c r="F18555" t="s">
        <v>973</v>
      </c>
      <c r="G18555" s="83">
        <v>44071</v>
      </c>
      <c r="I18555">
        <v>2020</v>
      </c>
    </row>
    <row r="18556" spans="1:9" x14ac:dyDescent="0.25">
      <c r="A18556" t="s">
        <v>972</v>
      </c>
      <c r="B18556" t="s">
        <v>118</v>
      </c>
      <c r="C18556" s="76" t="s">
        <v>842</v>
      </c>
      <c r="D18556" t="s">
        <v>980</v>
      </c>
      <c r="E18556" s="82">
        <v>15</v>
      </c>
      <c r="F18556" t="s">
        <v>973</v>
      </c>
      <c r="G18556" s="83">
        <v>44125</v>
      </c>
      <c r="I18556">
        <v>2020</v>
      </c>
    </row>
    <row r="18557" spans="1:9" x14ac:dyDescent="0.25">
      <c r="A18557" t="s">
        <v>972</v>
      </c>
      <c r="B18557" t="s">
        <v>125</v>
      </c>
      <c r="C18557" s="76" t="s">
        <v>842</v>
      </c>
      <c r="D18557" t="s">
        <v>980</v>
      </c>
      <c r="E18557" s="82">
        <v>8.1199999999999992</v>
      </c>
      <c r="F18557" t="s">
        <v>973</v>
      </c>
      <c r="G18557" s="83">
        <v>44084</v>
      </c>
      <c r="I18557">
        <v>2020</v>
      </c>
    </row>
    <row r="18558" spans="1:9" x14ac:dyDescent="0.25">
      <c r="A18558" t="s">
        <v>972</v>
      </c>
      <c r="B18558" t="s">
        <v>64</v>
      </c>
      <c r="C18558" s="76" t="s">
        <v>842</v>
      </c>
      <c r="D18558" t="s">
        <v>980</v>
      </c>
      <c r="E18558" s="82">
        <v>15</v>
      </c>
      <c r="F18558" t="s">
        <v>973</v>
      </c>
      <c r="G18558" s="83">
        <v>44102</v>
      </c>
      <c r="I18558">
        <v>2020</v>
      </c>
    </row>
    <row r="18559" spans="1:9" x14ac:dyDescent="0.25">
      <c r="A18559" t="s">
        <v>972</v>
      </c>
      <c r="B18559" t="s">
        <v>121</v>
      </c>
      <c r="C18559" s="76" t="s">
        <v>842</v>
      </c>
      <c r="D18559" t="s">
        <v>980</v>
      </c>
      <c r="E18559" s="82">
        <v>7.6</v>
      </c>
      <c r="F18559" t="s">
        <v>973</v>
      </c>
      <c r="G18559" s="83">
        <v>44111</v>
      </c>
      <c r="I18559">
        <v>2020</v>
      </c>
    </row>
    <row r="18560" spans="1:9" x14ac:dyDescent="0.25">
      <c r="A18560" t="s">
        <v>972</v>
      </c>
      <c r="B18560" t="s">
        <v>209</v>
      </c>
      <c r="C18560" s="76" t="s">
        <v>842</v>
      </c>
      <c r="D18560" t="s">
        <v>980</v>
      </c>
      <c r="E18560" s="82">
        <v>6.72</v>
      </c>
      <c r="F18560" t="s">
        <v>973</v>
      </c>
      <c r="G18560" s="83">
        <v>44174</v>
      </c>
      <c r="I18560">
        <v>2020</v>
      </c>
    </row>
    <row r="18561" spans="1:9" x14ac:dyDescent="0.25">
      <c r="A18561" t="s">
        <v>972</v>
      </c>
      <c r="B18561" t="s">
        <v>178</v>
      </c>
      <c r="C18561" s="76" t="s">
        <v>842</v>
      </c>
      <c r="D18561" t="s">
        <v>980</v>
      </c>
      <c r="E18561" s="82">
        <v>15</v>
      </c>
      <c r="F18561" t="s">
        <v>973</v>
      </c>
      <c r="G18561" s="83">
        <v>44158</v>
      </c>
      <c r="I18561">
        <v>2020</v>
      </c>
    </row>
    <row r="18562" spans="1:9" x14ac:dyDescent="0.25">
      <c r="A18562" t="s">
        <v>972</v>
      </c>
      <c r="B18562" t="s">
        <v>248</v>
      </c>
      <c r="C18562" s="76" t="s">
        <v>842</v>
      </c>
      <c r="D18562" t="s">
        <v>980</v>
      </c>
      <c r="E18562" s="82">
        <v>11.4</v>
      </c>
      <c r="F18562" t="s">
        <v>973</v>
      </c>
      <c r="G18562" s="83">
        <v>44165</v>
      </c>
      <c r="I18562">
        <v>2020</v>
      </c>
    </row>
    <row r="18563" spans="1:9" x14ac:dyDescent="0.25">
      <c r="A18563" t="s">
        <v>972</v>
      </c>
      <c r="B18563" t="s">
        <v>148</v>
      </c>
      <c r="C18563" s="76" t="s">
        <v>842</v>
      </c>
      <c r="D18563" t="s">
        <v>980</v>
      </c>
      <c r="E18563" s="82">
        <v>10</v>
      </c>
      <c r="F18563" t="s">
        <v>973</v>
      </c>
      <c r="G18563" s="83">
        <v>44116</v>
      </c>
      <c r="I18563">
        <v>2020</v>
      </c>
    </row>
    <row r="18564" spans="1:9" x14ac:dyDescent="0.25">
      <c r="A18564" t="s">
        <v>972</v>
      </c>
      <c r="B18564" t="s">
        <v>150</v>
      </c>
      <c r="C18564" s="76" t="s">
        <v>842</v>
      </c>
      <c r="D18564" t="s">
        <v>980</v>
      </c>
      <c r="E18564" s="82">
        <v>3.84</v>
      </c>
      <c r="F18564" t="s">
        <v>973</v>
      </c>
      <c r="G18564" s="83">
        <v>44201</v>
      </c>
      <c r="I18564">
        <v>2021</v>
      </c>
    </row>
    <row r="18565" spans="1:9" x14ac:dyDescent="0.25">
      <c r="A18565" t="s">
        <v>972</v>
      </c>
      <c r="B18565" t="s">
        <v>136</v>
      </c>
      <c r="C18565" s="76" t="s">
        <v>842</v>
      </c>
      <c r="D18565" t="s">
        <v>980</v>
      </c>
      <c r="E18565" s="82">
        <v>3.12</v>
      </c>
      <c r="F18565" t="s">
        <v>973</v>
      </c>
      <c r="G18565" s="83">
        <v>44242</v>
      </c>
      <c r="I18565">
        <v>2021</v>
      </c>
    </row>
    <row r="18566" spans="1:9" x14ac:dyDescent="0.25">
      <c r="A18566" t="s">
        <v>972</v>
      </c>
      <c r="B18566" t="s">
        <v>115</v>
      </c>
      <c r="C18566" s="76" t="s">
        <v>842</v>
      </c>
      <c r="D18566" t="s">
        <v>980</v>
      </c>
      <c r="E18566" s="82">
        <v>150</v>
      </c>
      <c r="F18566" t="s">
        <v>973</v>
      </c>
      <c r="G18566" s="83">
        <v>44550</v>
      </c>
      <c r="I18566">
        <v>2021</v>
      </c>
    </row>
    <row r="18567" spans="1:9" x14ac:dyDescent="0.25">
      <c r="A18567" t="s">
        <v>972</v>
      </c>
      <c r="B18567" t="s">
        <v>115</v>
      </c>
      <c r="C18567" s="76" t="s">
        <v>842</v>
      </c>
      <c r="D18567" t="s">
        <v>980</v>
      </c>
      <c r="E18567" s="82">
        <v>150</v>
      </c>
      <c r="F18567" t="s">
        <v>973</v>
      </c>
      <c r="G18567" s="83">
        <v>44550</v>
      </c>
      <c r="I18567">
        <v>2021</v>
      </c>
    </row>
    <row r="18568" spans="1:9" x14ac:dyDescent="0.25">
      <c r="A18568" t="s">
        <v>972</v>
      </c>
      <c r="B18568" t="s">
        <v>91</v>
      </c>
      <c r="C18568" s="76" t="s">
        <v>842</v>
      </c>
      <c r="D18568" t="s">
        <v>980</v>
      </c>
      <c r="E18568" s="82">
        <v>3.84</v>
      </c>
      <c r="F18568" t="s">
        <v>973</v>
      </c>
      <c r="G18568" s="83">
        <v>44207</v>
      </c>
      <c r="I18568">
        <v>2021</v>
      </c>
    </row>
    <row r="18569" spans="1:9" x14ac:dyDescent="0.25">
      <c r="A18569" t="s">
        <v>972</v>
      </c>
      <c r="B18569" t="s">
        <v>82</v>
      </c>
      <c r="C18569" s="76" t="s">
        <v>842</v>
      </c>
      <c r="D18569" t="s">
        <v>980</v>
      </c>
      <c r="E18569" s="82">
        <v>10.24</v>
      </c>
      <c r="F18569" t="s">
        <v>973</v>
      </c>
      <c r="G18569" s="83">
        <v>44077</v>
      </c>
      <c r="I18569">
        <v>2020</v>
      </c>
    </row>
    <row r="18570" spans="1:9" x14ac:dyDescent="0.25">
      <c r="A18570" t="s">
        <v>972</v>
      </c>
      <c r="B18570" t="s">
        <v>92</v>
      </c>
      <c r="C18570" s="76" t="s">
        <v>842</v>
      </c>
      <c r="D18570" t="s">
        <v>980</v>
      </c>
      <c r="E18570" s="82">
        <v>7.68</v>
      </c>
      <c r="F18570" t="s">
        <v>973</v>
      </c>
      <c r="G18570" s="83">
        <v>44152</v>
      </c>
      <c r="I18570">
        <v>2020</v>
      </c>
    </row>
    <row r="18571" spans="1:9" x14ac:dyDescent="0.25">
      <c r="A18571" t="s">
        <v>972</v>
      </c>
      <c r="B18571" t="s">
        <v>139</v>
      </c>
      <c r="C18571" s="76" t="s">
        <v>842</v>
      </c>
      <c r="D18571" t="s">
        <v>980</v>
      </c>
      <c r="E18571" s="82">
        <v>6.96</v>
      </c>
      <c r="F18571" t="s">
        <v>973</v>
      </c>
      <c r="G18571" s="83">
        <v>44096</v>
      </c>
      <c r="I18571">
        <v>2020</v>
      </c>
    </row>
    <row r="18572" spans="1:9" x14ac:dyDescent="0.25">
      <c r="A18572" t="s">
        <v>972</v>
      </c>
      <c r="B18572" t="s">
        <v>248</v>
      </c>
      <c r="C18572" s="76" t="s">
        <v>842</v>
      </c>
      <c r="D18572" t="s">
        <v>980</v>
      </c>
      <c r="E18572" s="82">
        <v>6</v>
      </c>
      <c r="F18572" t="s">
        <v>973</v>
      </c>
      <c r="G18572" s="83">
        <v>44097</v>
      </c>
      <c r="I18572">
        <v>2020</v>
      </c>
    </row>
    <row r="18573" spans="1:9" x14ac:dyDescent="0.25">
      <c r="A18573" t="s">
        <v>972</v>
      </c>
      <c r="B18573" t="s">
        <v>11</v>
      </c>
      <c r="C18573" s="76" t="s">
        <v>842</v>
      </c>
      <c r="D18573" t="s">
        <v>980</v>
      </c>
      <c r="E18573" s="82">
        <v>500</v>
      </c>
      <c r="F18573" t="s">
        <v>973</v>
      </c>
      <c r="G18573" s="83">
        <v>44859</v>
      </c>
      <c r="I18573">
        <v>2022</v>
      </c>
    </row>
    <row r="18574" spans="1:9" x14ac:dyDescent="0.25">
      <c r="A18574" t="s">
        <v>972</v>
      </c>
      <c r="B18574" t="s">
        <v>177</v>
      </c>
      <c r="C18574" s="76" t="s">
        <v>842</v>
      </c>
      <c r="D18574" t="s">
        <v>980</v>
      </c>
      <c r="E18574" s="82">
        <v>3.75</v>
      </c>
      <c r="F18574" t="s">
        <v>973</v>
      </c>
      <c r="G18574" s="83">
        <v>44160</v>
      </c>
      <c r="I18574">
        <v>2020</v>
      </c>
    </row>
    <row r="18575" spans="1:9" x14ac:dyDescent="0.25">
      <c r="A18575" t="s">
        <v>972</v>
      </c>
      <c r="B18575" t="s">
        <v>232</v>
      </c>
      <c r="C18575" s="76" t="s">
        <v>842</v>
      </c>
      <c r="D18575" t="s">
        <v>980</v>
      </c>
      <c r="E18575" s="82">
        <v>12.39</v>
      </c>
      <c r="F18575" t="s">
        <v>973</v>
      </c>
      <c r="G18575" s="83">
        <v>44491</v>
      </c>
      <c r="I18575">
        <v>2021</v>
      </c>
    </row>
    <row r="18576" spans="1:9" x14ac:dyDescent="0.25">
      <c r="A18576" t="s">
        <v>972</v>
      </c>
      <c r="B18576" t="s">
        <v>71</v>
      </c>
      <c r="C18576" s="76" t="s">
        <v>842</v>
      </c>
      <c r="D18576" t="s">
        <v>980</v>
      </c>
      <c r="E18576" s="82">
        <v>4.08</v>
      </c>
      <c r="F18576" t="s">
        <v>973</v>
      </c>
      <c r="G18576" s="83">
        <v>44139</v>
      </c>
      <c r="I18576">
        <v>2020</v>
      </c>
    </row>
    <row r="18577" spans="1:9" x14ac:dyDescent="0.25">
      <c r="A18577" t="s">
        <v>972</v>
      </c>
      <c r="B18577" t="s">
        <v>243</v>
      </c>
      <c r="C18577" s="76" t="s">
        <v>842</v>
      </c>
      <c r="D18577" t="s">
        <v>980</v>
      </c>
      <c r="E18577" s="82">
        <v>7.6</v>
      </c>
      <c r="F18577" t="s">
        <v>973</v>
      </c>
      <c r="G18577" s="83">
        <v>44091</v>
      </c>
      <c r="I18577">
        <v>2020</v>
      </c>
    </row>
    <row r="18578" spans="1:9" x14ac:dyDescent="0.25">
      <c r="A18578" t="s">
        <v>972</v>
      </c>
      <c r="B18578" t="s">
        <v>279</v>
      </c>
      <c r="C18578" s="76" t="s">
        <v>842</v>
      </c>
      <c r="D18578" t="s">
        <v>980</v>
      </c>
      <c r="E18578" s="82">
        <v>4.5599999999999996</v>
      </c>
      <c r="F18578" t="s">
        <v>973</v>
      </c>
      <c r="G18578" s="83">
        <v>44123</v>
      </c>
      <c r="I18578">
        <v>2020</v>
      </c>
    </row>
    <row r="18579" spans="1:9" x14ac:dyDescent="0.25">
      <c r="A18579" t="s">
        <v>972</v>
      </c>
      <c r="B18579" t="s">
        <v>118</v>
      </c>
      <c r="C18579" s="76" t="s">
        <v>842</v>
      </c>
      <c r="D18579" t="s">
        <v>980</v>
      </c>
      <c r="E18579" s="82">
        <v>2.4</v>
      </c>
      <c r="F18579" t="s">
        <v>973</v>
      </c>
      <c r="G18579" s="83">
        <v>44159</v>
      </c>
      <c r="I18579">
        <v>2020</v>
      </c>
    </row>
    <row r="18580" spans="1:9" x14ac:dyDescent="0.25">
      <c r="A18580" t="s">
        <v>972</v>
      </c>
      <c r="B18580" t="s">
        <v>118</v>
      </c>
      <c r="C18580" s="76" t="s">
        <v>842</v>
      </c>
      <c r="D18580" t="s">
        <v>980</v>
      </c>
      <c r="E18580" s="82">
        <v>5</v>
      </c>
      <c r="F18580" t="s">
        <v>973</v>
      </c>
      <c r="G18580" s="83">
        <v>44076</v>
      </c>
      <c r="I18580">
        <v>2020</v>
      </c>
    </row>
    <row r="18581" spans="1:9" x14ac:dyDescent="0.25">
      <c r="A18581" t="s">
        <v>972</v>
      </c>
      <c r="B18581" t="s">
        <v>253</v>
      </c>
      <c r="C18581" s="76" t="s">
        <v>842</v>
      </c>
      <c r="D18581" t="s">
        <v>980</v>
      </c>
      <c r="E18581" s="82">
        <v>3.8</v>
      </c>
      <c r="F18581" t="s">
        <v>973</v>
      </c>
      <c r="G18581" s="83">
        <v>44071</v>
      </c>
      <c r="I18581">
        <v>2020</v>
      </c>
    </row>
    <row r="18582" spans="1:9" x14ac:dyDescent="0.25">
      <c r="A18582" t="s">
        <v>972</v>
      </c>
      <c r="B18582" t="s">
        <v>229</v>
      </c>
      <c r="C18582" s="76" t="s">
        <v>842</v>
      </c>
      <c r="D18582" t="s">
        <v>980</v>
      </c>
      <c r="E18582" s="82">
        <v>7.6</v>
      </c>
      <c r="F18582" t="s">
        <v>973</v>
      </c>
      <c r="G18582" s="83">
        <v>44124</v>
      </c>
      <c r="I18582">
        <v>2020</v>
      </c>
    </row>
    <row r="18583" spans="1:9" x14ac:dyDescent="0.25">
      <c r="A18583" t="s">
        <v>972</v>
      </c>
      <c r="B18583" t="s">
        <v>232</v>
      </c>
      <c r="C18583" s="76" t="s">
        <v>842</v>
      </c>
      <c r="D18583" t="s">
        <v>980</v>
      </c>
      <c r="E18583" s="82">
        <v>3.8</v>
      </c>
      <c r="F18583" t="s">
        <v>973</v>
      </c>
      <c r="G18583" s="83">
        <v>44123</v>
      </c>
      <c r="I18583">
        <v>2020</v>
      </c>
    </row>
    <row r="18584" spans="1:9" x14ac:dyDescent="0.25">
      <c r="A18584" t="s">
        <v>972</v>
      </c>
      <c r="B18584" t="s">
        <v>279</v>
      </c>
      <c r="C18584" s="76" t="s">
        <v>842</v>
      </c>
      <c r="D18584" t="s">
        <v>980</v>
      </c>
      <c r="E18584" s="82">
        <v>10</v>
      </c>
      <c r="F18584" t="s">
        <v>973</v>
      </c>
      <c r="G18584" s="83">
        <v>44092</v>
      </c>
      <c r="I18584">
        <v>2020</v>
      </c>
    </row>
    <row r="18585" spans="1:9" x14ac:dyDescent="0.25">
      <c r="A18585" t="s">
        <v>972</v>
      </c>
      <c r="B18585" t="s">
        <v>230</v>
      </c>
      <c r="C18585" s="76" t="s">
        <v>842</v>
      </c>
      <c r="D18585" t="s">
        <v>980</v>
      </c>
      <c r="E18585" s="82">
        <v>6.49</v>
      </c>
      <c r="F18585" t="s">
        <v>973</v>
      </c>
      <c r="G18585" s="83">
        <v>44092</v>
      </c>
      <c r="I18585">
        <v>2020</v>
      </c>
    </row>
    <row r="18586" spans="1:9" x14ac:dyDescent="0.25">
      <c r="A18586" t="s">
        <v>972</v>
      </c>
      <c r="B18586" t="s">
        <v>280</v>
      </c>
      <c r="C18586" s="76" t="s">
        <v>842</v>
      </c>
      <c r="D18586" t="s">
        <v>980</v>
      </c>
      <c r="E18586" s="82">
        <v>6</v>
      </c>
      <c r="F18586" t="s">
        <v>973</v>
      </c>
      <c r="G18586" s="83">
        <v>44075</v>
      </c>
      <c r="I18586">
        <v>2020</v>
      </c>
    </row>
    <row r="18587" spans="1:9" x14ac:dyDescent="0.25">
      <c r="A18587" t="s">
        <v>972</v>
      </c>
      <c r="B18587" t="s">
        <v>245</v>
      </c>
      <c r="C18587" s="76" t="s">
        <v>842</v>
      </c>
      <c r="D18587" t="s">
        <v>980</v>
      </c>
      <c r="E18587" s="82">
        <v>12</v>
      </c>
      <c r="F18587" t="s">
        <v>973</v>
      </c>
      <c r="G18587" s="83">
        <v>44111</v>
      </c>
      <c r="I18587">
        <v>2020</v>
      </c>
    </row>
    <row r="18588" spans="1:9" x14ac:dyDescent="0.25">
      <c r="A18588" t="s">
        <v>972</v>
      </c>
      <c r="B18588" t="s">
        <v>240</v>
      </c>
      <c r="C18588" s="76" t="s">
        <v>842</v>
      </c>
      <c r="D18588" t="s">
        <v>980</v>
      </c>
      <c r="E18588" s="82">
        <v>6.4</v>
      </c>
      <c r="F18588" t="s">
        <v>973</v>
      </c>
      <c r="G18588" s="83">
        <v>44120</v>
      </c>
      <c r="I18588">
        <v>2020</v>
      </c>
    </row>
    <row r="18589" spans="1:9" x14ac:dyDescent="0.25">
      <c r="A18589" t="s">
        <v>972</v>
      </c>
      <c r="B18589" t="s">
        <v>115</v>
      </c>
      <c r="C18589" s="76" t="s">
        <v>842</v>
      </c>
      <c r="D18589" t="s">
        <v>980</v>
      </c>
      <c r="E18589" s="82">
        <v>7.6</v>
      </c>
      <c r="F18589" t="s">
        <v>973</v>
      </c>
      <c r="G18589" s="83">
        <v>44076</v>
      </c>
      <c r="I18589">
        <v>2020</v>
      </c>
    </row>
    <row r="18590" spans="1:9" x14ac:dyDescent="0.25">
      <c r="A18590" t="s">
        <v>972</v>
      </c>
      <c r="B18590" t="s">
        <v>245</v>
      </c>
      <c r="C18590" s="76" t="s">
        <v>842</v>
      </c>
      <c r="D18590" t="s">
        <v>980</v>
      </c>
      <c r="E18590" s="82">
        <v>7.6</v>
      </c>
      <c r="F18590" t="s">
        <v>973</v>
      </c>
      <c r="G18590" s="83">
        <v>44109</v>
      </c>
      <c r="I18590">
        <v>2020</v>
      </c>
    </row>
    <row r="18591" spans="1:9" x14ac:dyDescent="0.25">
      <c r="A18591" t="s">
        <v>972</v>
      </c>
      <c r="B18591" t="s">
        <v>198</v>
      </c>
      <c r="C18591" s="76" t="s">
        <v>842</v>
      </c>
      <c r="D18591" t="s">
        <v>980</v>
      </c>
      <c r="E18591" s="82">
        <v>13.68</v>
      </c>
      <c r="F18591" t="s">
        <v>973</v>
      </c>
      <c r="G18591" s="83">
        <v>44193</v>
      </c>
      <c r="I18591">
        <v>2020</v>
      </c>
    </row>
    <row r="18592" spans="1:9" x14ac:dyDescent="0.25">
      <c r="A18592" t="s">
        <v>972</v>
      </c>
      <c r="B18592" t="s">
        <v>186</v>
      </c>
      <c r="C18592" s="76" t="s">
        <v>842</v>
      </c>
      <c r="D18592" t="s">
        <v>980</v>
      </c>
      <c r="E18592" s="82">
        <v>4.6399999999999997</v>
      </c>
      <c r="F18592" t="s">
        <v>973</v>
      </c>
      <c r="G18592" s="83">
        <v>44062</v>
      </c>
      <c r="I18592">
        <v>2020</v>
      </c>
    </row>
    <row r="18593" spans="1:9" x14ac:dyDescent="0.25">
      <c r="A18593" t="s">
        <v>972</v>
      </c>
      <c r="B18593" t="s">
        <v>147</v>
      </c>
      <c r="C18593" s="76" t="s">
        <v>842</v>
      </c>
      <c r="D18593" t="s">
        <v>980</v>
      </c>
      <c r="E18593" s="82">
        <v>11.4</v>
      </c>
      <c r="F18593" t="s">
        <v>973</v>
      </c>
      <c r="G18593" s="83">
        <v>44168</v>
      </c>
      <c r="I18593">
        <v>2020</v>
      </c>
    </row>
    <row r="18594" spans="1:9" x14ac:dyDescent="0.25">
      <c r="A18594" t="s">
        <v>972</v>
      </c>
      <c r="B18594" t="s">
        <v>239</v>
      </c>
      <c r="C18594" s="76" t="s">
        <v>842</v>
      </c>
      <c r="D18594" t="s">
        <v>980</v>
      </c>
      <c r="E18594" s="82">
        <v>11.4</v>
      </c>
      <c r="F18594" t="s">
        <v>973</v>
      </c>
      <c r="G18594" s="83">
        <v>44113</v>
      </c>
      <c r="I18594">
        <v>2020</v>
      </c>
    </row>
    <row r="18595" spans="1:9" x14ac:dyDescent="0.25">
      <c r="A18595" t="s">
        <v>972</v>
      </c>
      <c r="B18595" t="s">
        <v>219</v>
      </c>
      <c r="C18595" s="76" t="s">
        <v>842</v>
      </c>
      <c r="D18595" t="s">
        <v>980</v>
      </c>
      <c r="E18595" s="82">
        <v>7.6</v>
      </c>
      <c r="F18595" t="s">
        <v>973</v>
      </c>
      <c r="G18595" s="83">
        <v>44130</v>
      </c>
      <c r="I18595">
        <v>2020</v>
      </c>
    </row>
    <row r="18596" spans="1:9" x14ac:dyDescent="0.25">
      <c r="A18596" t="s">
        <v>972</v>
      </c>
      <c r="B18596" t="s">
        <v>95</v>
      </c>
      <c r="C18596" s="76" t="s">
        <v>842</v>
      </c>
      <c r="D18596" t="s">
        <v>980</v>
      </c>
      <c r="E18596" s="82">
        <v>6.93</v>
      </c>
      <c r="F18596" t="s">
        <v>973</v>
      </c>
      <c r="G18596" s="83">
        <v>44102</v>
      </c>
      <c r="I18596">
        <v>2020</v>
      </c>
    </row>
    <row r="18597" spans="1:9" x14ac:dyDescent="0.25">
      <c r="A18597" t="s">
        <v>972</v>
      </c>
      <c r="B18597" t="s">
        <v>247</v>
      </c>
      <c r="C18597" s="76" t="s">
        <v>842</v>
      </c>
      <c r="D18597" t="s">
        <v>980</v>
      </c>
      <c r="E18597" s="82">
        <v>5.9</v>
      </c>
      <c r="F18597" t="s">
        <v>973</v>
      </c>
      <c r="G18597" s="83">
        <v>44083</v>
      </c>
      <c r="I18597">
        <v>2020</v>
      </c>
    </row>
    <row r="18598" spans="1:9" x14ac:dyDescent="0.25">
      <c r="A18598" t="s">
        <v>972</v>
      </c>
      <c r="B18598" t="s">
        <v>245</v>
      </c>
      <c r="C18598" s="76" t="s">
        <v>842</v>
      </c>
      <c r="D18598" t="s">
        <v>980</v>
      </c>
      <c r="E18598" s="82">
        <v>4.32</v>
      </c>
      <c r="F18598" t="s">
        <v>973</v>
      </c>
      <c r="G18598" s="83">
        <v>44242</v>
      </c>
      <c r="I18598">
        <v>2021</v>
      </c>
    </row>
    <row r="18599" spans="1:9" x14ac:dyDescent="0.25">
      <c r="A18599" t="s">
        <v>972</v>
      </c>
      <c r="B18599" t="s">
        <v>292</v>
      </c>
      <c r="C18599" s="76" t="s">
        <v>842</v>
      </c>
      <c r="D18599" t="s">
        <v>980</v>
      </c>
      <c r="E18599" s="82">
        <v>6</v>
      </c>
      <c r="F18599" t="s">
        <v>973</v>
      </c>
      <c r="G18599" s="83">
        <v>44132</v>
      </c>
      <c r="I18599">
        <v>2020</v>
      </c>
    </row>
    <row r="18600" spans="1:9" x14ac:dyDescent="0.25">
      <c r="A18600" t="s">
        <v>972</v>
      </c>
      <c r="B18600" t="s">
        <v>175</v>
      </c>
      <c r="C18600" s="76" t="s">
        <v>842</v>
      </c>
      <c r="D18600" t="s">
        <v>980</v>
      </c>
      <c r="E18600" s="82">
        <v>15</v>
      </c>
      <c r="F18600" t="s">
        <v>973</v>
      </c>
      <c r="G18600" s="83">
        <v>44167</v>
      </c>
      <c r="I18600">
        <v>2020</v>
      </c>
    </row>
    <row r="18601" spans="1:9" x14ac:dyDescent="0.25">
      <c r="A18601" t="s">
        <v>972</v>
      </c>
      <c r="B18601" t="s">
        <v>249</v>
      </c>
      <c r="C18601" s="76" t="s">
        <v>842</v>
      </c>
      <c r="D18601" t="s">
        <v>980</v>
      </c>
      <c r="E18601" s="82">
        <v>4.08</v>
      </c>
      <c r="F18601" t="s">
        <v>973</v>
      </c>
      <c r="G18601" s="83">
        <v>44174</v>
      </c>
      <c r="I18601">
        <v>2020</v>
      </c>
    </row>
    <row r="18602" spans="1:9" x14ac:dyDescent="0.25">
      <c r="A18602" t="s">
        <v>972</v>
      </c>
      <c r="B18602" t="s">
        <v>142</v>
      </c>
      <c r="C18602" s="76" t="s">
        <v>842</v>
      </c>
      <c r="D18602" t="s">
        <v>980</v>
      </c>
      <c r="E18602" s="82">
        <v>6.24</v>
      </c>
      <c r="F18602" t="s">
        <v>973</v>
      </c>
      <c r="G18602" s="83">
        <v>44230</v>
      </c>
      <c r="I18602">
        <v>2021</v>
      </c>
    </row>
    <row r="18603" spans="1:9" x14ac:dyDescent="0.25">
      <c r="A18603" t="s">
        <v>972</v>
      </c>
      <c r="B18603" t="s">
        <v>15</v>
      </c>
      <c r="C18603" s="76" t="s">
        <v>842</v>
      </c>
      <c r="D18603" t="s">
        <v>980</v>
      </c>
      <c r="E18603" s="82">
        <v>2.16</v>
      </c>
      <c r="F18603" t="s">
        <v>973</v>
      </c>
      <c r="G18603" s="83">
        <v>44137</v>
      </c>
      <c r="I18603">
        <v>2020</v>
      </c>
    </row>
    <row r="18604" spans="1:9" x14ac:dyDescent="0.25">
      <c r="A18604" t="s">
        <v>972</v>
      </c>
      <c r="B18604" t="s">
        <v>95</v>
      </c>
      <c r="C18604" s="76" t="s">
        <v>842</v>
      </c>
      <c r="D18604" t="s">
        <v>980</v>
      </c>
      <c r="E18604" s="82">
        <v>4.5599999999999996</v>
      </c>
      <c r="F18604" t="s">
        <v>973</v>
      </c>
      <c r="G18604" s="83">
        <v>44172</v>
      </c>
      <c r="I18604">
        <v>2020</v>
      </c>
    </row>
    <row r="18605" spans="1:9" x14ac:dyDescent="0.25">
      <c r="A18605" t="s">
        <v>972</v>
      </c>
      <c r="B18605" t="s">
        <v>292</v>
      </c>
      <c r="C18605" s="76" t="s">
        <v>842</v>
      </c>
      <c r="D18605" t="s">
        <v>980</v>
      </c>
      <c r="E18605" s="82">
        <v>23.6</v>
      </c>
      <c r="F18605" t="s">
        <v>973</v>
      </c>
      <c r="G18605" s="83">
        <v>44113</v>
      </c>
      <c r="I18605">
        <v>2020</v>
      </c>
    </row>
    <row r="18606" spans="1:9" x14ac:dyDescent="0.25">
      <c r="A18606" t="s">
        <v>972</v>
      </c>
      <c r="B18606" t="s">
        <v>249</v>
      </c>
      <c r="C18606" s="76" t="s">
        <v>842</v>
      </c>
      <c r="D18606" t="s">
        <v>980</v>
      </c>
      <c r="E18606" s="82">
        <v>7.96</v>
      </c>
      <c r="F18606" t="s">
        <v>973</v>
      </c>
      <c r="G18606" s="83">
        <v>44099</v>
      </c>
      <c r="I18606">
        <v>2020</v>
      </c>
    </row>
    <row r="18607" spans="1:9" x14ac:dyDescent="0.25">
      <c r="A18607" t="s">
        <v>972</v>
      </c>
      <c r="B18607" t="s">
        <v>23</v>
      </c>
      <c r="C18607" s="76" t="s">
        <v>842</v>
      </c>
      <c r="D18607" t="s">
        <v>980</v>
      </c>
      <c r="E18607" s="82">
        <v>9.4499999999999993</v>
      </c>
      <c r="F18607" t="s">
        <v>973</v>
      </c>
      <c r="G18607" s="83">
        <v>44088</v>
      </c>
      <c r="I18607">
        <v>2020</v>
      </c>
    </row>
    <row r="18608" spans="1:9" x14ac:dyDescent="0.25">
      <c r="A18608" t="s">
        <v>972</v>
      </c>
      <c r="B18608" t="s">
        <v>97</v>
      </c>
      <c r="C18608" s="76" t="s">
        <v>842</v>
      </c>
      <c r="D18608" t="s">
        <v>980</v>
      </c>
      <c r="E18608" s="82">
        <v>6</v>
      </c>
      <c r="F18608" t="s">
        <v>973</v>
      </c>
      <c r="G18608" s="83">
        <v>44091</v>
      </c>
      <c r="I18608">
        <v>2020</v>
      </c>
    </row>
    <row r="18609" spans="1:9" x14ac:dyDescent="0.25">
      <c r="A18609" t="s">
        <v>972</v>
      </c>
      <c r="B18609" t="s">
        <v>242</v>
      </c>
      <c r="C18609" s="76" t="s">
        <v>842</v>
      </c>
      <c r="D18609" t="s">
        <v>980</v>
      </c>
      <c r="E18609" s="82">
        <v>15</v>
      </c>
      <c r="F18609" t="s">
        <v>973</v>
      </c>
      <c r="G18609" s="83">
        <v>44138</v>
      </c>
      <c r="I18609">
        <v>2020</v>
      </c>
    </row>
    <row r="18610" spans="1:9" x14ac:dyDescent="0.25">
      <c r="A18610" t="s">
        <v>972</v>
      </c>
      <c r="B18610" t="s">
        <v>124</v>
      </c>
      <c r="C18610" s="76" t="s">
        <v>842</v>
      </c>
      <c r="D18610" t="s">
        <v>980</v>
      </c>
      <c r="E18610" s="82">
        <v>11.4</v>
      </c>
      <c r="F18610" t="s">
        <v>973</v>
      </c>
      <c r="G18610" s="83">
        <v>44118</v>
      </c>
      <c r="I18610">
        <v>2020</v>
      </c>
    </row>
    <row r="18611" spans="1:9" x14ac:dyDescent="0.25">
      <c r="A18611" t="s">
        <v>972</v>
      </c>
      <c r="B18611" t="s">
        <v>170</v>
      </c>
      <c r="C18611" s="76" t="s">
        <v>842</v>
      </c>
      <c r="D18611" t="s">
        <v>980</v>
      </c>
      <c r="E18611" s="82">
        <v>12</v>
      </c>
      <c r="F18611" t="s">
        <v>973</v>
      </c>
      <c r="G18611" s="83">
        <v>44099</v>
      </c>
      <c r="I18611">
        <v>2020</v>
      </c>
    </row>
    <row r="18612" spans="1:9" x14ac:dyDescent="0.25">
      <c r="A18612" t="s">
        <v>972</v>
      </c>
      <c r="B18612" t="s">
        <v>249</v>
      </c>
      <c r="C18612" s="76" t="s">
        <v>842</v>
      </c>
      <c r="D18612" t="s">
        <v>980</v>
      </c>
      <c r="E18612" s="82">
        <v>11.4</v>
      </c>
      <c r="F18612" t="s">
        <v>973</v>
      </c>
      <c r="G18612" s="83">
        <v>44083</v>
      </c>
      <c r="I18612">
        <v>2020</v>
      </c>
    </row>
    <row r="18613" spans="1:9" x14ac:dyDescent="0.25">
      <c r="A18613" t="s">
        <v>972</v>
      </c>
      <c r="B18613" t="s">
        <v>124</v>
      </c>
      <c r="C18613" s="76" t="s">
        <v>842</v>
      </c>
      <c r="D18613" t="s">
        <v>980</v>
      </c>
      <c r="E18613" s="82">
        <v>7.7</v>
      </c>
      <c r="F18613" t="s">
        <v>973</v>
      </c>
      <c r="G18613" s="83">
        <v>44097</v>
      </c>
      <c r="I18613">
        <v>2020</v>
      </c>
    </row>
    <row r="18614" spans="1:9" x14ac:dyDescent="0.25">
      <c r="A18614" t="s">
        <v>972</v>
      </c>
      <c r="B18614" t="s">
        <v>124</v>
      </c>
      <c r="C18614" s="76" t="s">
        <v>842</v>
      </c>
      <c r="D18614" t="s">
        <v>980</v>
      </c>
      <c r="E18614" s="82">
        <v>11.4</v>
      </c>
      <c r="F18614" t="s">
        <v>973</v>
      </c>
      <c r="G18614" s="83">
        <v>44105</v>
      </c>
      <c r="I18614">
        <v>2020</v>
      </c>
    </row>
    <row r="18615" spans="1:9" x14ac:dyDescent="0.25">
      <c r="A18615" t="s">
        <v>972</v>
      </c>
      <c r="B18615" t="s">
        <v>144</v>
      </c>
      <c r="C18615" s="76" t="s">
        <v>842</v>
      </c>
      <c r="D18615" t="s">
        <v>980</v>
      </c>
      <c r="E18615" s="82">
        <v>8.64</v>
      </c>
      <c r="F18615" t="s">
        <v>973</v>
      </c>
      <c r="G18615" s="83">
        <v>44379</v>
      </c>
      <c r="I18615">
        <v>2021</v>
      </c>
    </row>
    <row r="18616" spans="1:9" x14ac:dyDescent="0.25">
      <c r="A18616" t="s">
        <v>972</v>
      </c>
      <c r="B18616" t="s">
        <v>240</v>
      </c>
      <c r="C18616" s="76" t="s">
        <v>842</v>
      </c>
      <c r="D18616" t="s">
        <v>980</v>
      </c>
      <c r="E18616" s="82">
        <v>4.32</v>
      </c>
      <c r="F18616" t="s">
        <v>973</v>
      </c>
      <c r="G18616" s="83">
        <v>44173</v>
      </c>
      <c r="I18616">
        <v>2020</v>
      </c>
    </row>
    <row r="18617" spans="1:9" x14ac:dyDescent="0.25">
      <c r="A18617" t="s">
        <v>972</v>
      </c>
      <c r="B18617" t="s">
        <v>118</v>
      </c>
      <c r="C18617" s="76" t="s">
        <v>842</v>
      </c>
      <c r="D18617" t="s">
        <v>980</v>
      </c>
      <c r="E18617" s="82">
        <v>6</v>
      </c>
      <c r="F18617" t="s">
        <v>973</v>
      </c>
      <c r="G18617" s="83">
        <v>44090</v>
      </c>
      <c r="I18617">
        <v>2020</v>
      </c>
    </row>
    <row r="18618" spans="1:9" x14ac:dyDescent="0.25">
      <c r="A18618" t="s">
        <v>972</v>
      </c>
      <c r="B18618" t="s">
        <v>215</v>
      </c>
      <c r="C18618" s="76" t="s">
        <v>842</v>
      </c>
      <c r="D18618" t="s">
        <v>980</v>
      </c>
      <c r="E18618" s="82">
        <v>10</v>
      </c>
      <c r="F18618" t="s">
        <v>973</v>
      </c>
      <c r="G18618" s="83">
        <v>44138</v>
      </c>
      <c r="I18618">
        <v>2020</v>
      </c>
    </row>
    <row r="18619" spans="1:9" x14ac:dyDescent="0.25">
      <c r="A18619" t="s">
        <v>972</v>
      </c>
      <c r="B18619" t="s">
        <v>122</v>
      </c>
      <c r="C18619" s="76" t="s">
        <v>842</v>
      </c>
      <c r="D18619" t="s">
        <v>980</v>
      </c>
      <c r="E18619" s="82">
        <v>150</v>
      </c>
      <c r="F18619" t="s">
        <v>973</v>
      </c>
      <c r="G18619" s="83">
        <v>44186</v>
      </c>
      <c r="I18619">
        <v>2020</v>
      </c>
    </row>
    <row r="18620" spans="1:9" x14ac:dyDescent="0.25">
      <c r="A18620" t="s">
        <v>972</v>
      </c>
      <c r="B18620" t="s">
        <v>240</v>
      </c>
      <c r="C18620" s="76" t="s">
        <v>842</v>
      </c>
      <c r="D18620" t="s">
        <v>980</v>
      </c>
      <c r="E18620" s="82">
        <v>10</v>
      </c>
      <c r="F18620" t="s">
        <v>973</v>
      </c>
      <c r="G18620" s="83">
        <v>44218</v>
      </c>
      <c r="I18620">
        <v>2021</v>
      </c>
    </row>
    <row r="18621" spans="1:9" x14ac:dyDescent="0.25">
      <c r="A18621" t="s">
        <v>972</v>
      </c>
      <c r="B18621" t="s">
        <v>178</v>
      </c>
      <c r="C18621" s="76" t="s">
        <v>842</v>
      </c>
      <c r="D18621" t="s">
        <v>980</v>
      </c>
      <c r="E18621" s="82">
        <v>8.85</v>
      </c>
      <c r="F18621" t="s">
        <v>973</v>
      </c>
      <c r="G18621" s="83">
        <v>44112</v>
      </c>
      <c r="I18621">
        <v>2020</v>
      </c>
    </row>
    <row r="18622" spans="1:9" x14ac:dyDescent="0.25">
      <c r="A18622" t="s">
        <v>972</v>
      </c>
      <c r="B18622" t="s">
        <v>227</v>
      </c>
      <c r="C18622" s="76" t="s">
        <v>842</v>
      </c>
      <c r="D18622" t="s">
        <v>980</v>
      </c>
      <c r="E18622" s="82">
        <v>7.08</v>
      </c>
      <c r="F18622" t="s">
        <v>973</v>
      </c>
      <c r="G18622" s="83">
        <v>44099</v>
      </c>
      <c r="I18622">
        <v>2020</v>
      </c>
    </row>
    <row r="18623" spans="1:9" x14ac:dyDescent="0.25">
      <c r="A18623" t="s">
        <v>972</v>
      </c>
      <c r="B18623" t="s">
        <v>239</v>
      </c>
      <c r="C18623" s="76" t="s">
        <v>842</v>
      </c>
      <c r="D18623" t="s">
        <v>980</v>
      </c>
      <c r="E18623" s="82">
        <v>7.96</v>
      </c>
      <c r="F18623" t="s">
        <v>973</v>
      </c>
      <c r="G18623" s="83">
        <v>44096</v>
      </c>
      <c r="I18623">
        <v>2020</v>
      </c>
    </row>
    <row r="18624" spans="1:9" x14ac:dyDescent="0.25">
      <c r="A18624" t="s">
        <v>972</v>
      </c>
      <c r="B18624" t="s">
        <v>136</v>
      </c>
      <c r="C18624" s="76" t="s">
        <v>842</v>
      </c>
      <c r="D18624" t="s">
        <v>980</v>
      </c>
      <c r="E18624" s="82">
        <v>4.32</v>
      </c>
      <c r="F18624" t="s">
        <v>973</v>
      </c>
      <c r="G18624" s="83">
        <v>44166</v>
      </c>
      <c r="I18624">
        <v>2020</v>
      </c>
    </row>
    <row r="18625" spans="1:9" x14ac:dyDescent="0.25">
      <c r="A18625" t="s">
        <v>972</v>
      </c>
      <c r="B18625" t="s">
        <v>66</v>
      </c>
      <c r="C18625" s="76" t="s">
        <v>842</v>
      </c>
      <c r="D18625" t="s">
        <v>980</v>
      </c>
      <c r="E18625" s="82">
        <v>5.76</v>
      </c>
      <c r="F18625" t="s">
        <v>973</v>
      </c>
      <c r="G18625" s="83">
        <v>44235</v>
      </c>
      <c r="I18625">
        <v>2021</v>
      </c>
    </row>
    <row r="18626" spans="1:9" x14ac:dyDescent="0.25">
      <c r="A18626" t="s">
        <v>972</v>
      </c>
      <c r="B18626" t="s">
        <v>242</v>
      </c>
      <c r="C18626" s="76" t="s">
        <v>842</v>
      </c>
      <c r="D18626" t="s">
        <v>980</v>
      </c>
      <c r="E18626" s="82">
        <v>4.08</v>
      </c>
      <c r="F18626" t="s">
        <v>973</v>
      </c>
      <c r="G18626" s="83">
        <v>44139</v>
      </c>
      <c r="I18626">
        <v>2020</v>
      </c>
    </row>
    <row r="18627" spans="1:9" x14ac:dyDescent="0.25">
      <c r="A18627" t="s">
        <v>972</v>
      </c>
      <c r="B18627" t="s">
        <v>239</v>
      </c>
      <c r="C18627" s="76" t="s">
        <v>842</v>
      </c>
      <c r="D18627" t="s">
        <v>980</v>
      </c>
      <c r="E18627" s="82">
        <v>15</v>
      </c>
      <c r="F18627" t="s">
        <v>973</v>
      </c>
      <c r="G18627" s="83">
        <v>44134</v>
      </c>
      <c r="I18627">
        <v>2020</v>
      </c>
    </row>
    <row r="18628" spans="1:9" x14ac:dyDescent="0.25">
      <c r="A18628" t="s">
        <v>972</v>
      </c>
      <c r="B18628" t="s">
        <v>176</v>
      </c>
      <c r="C18628" s="76" t="s">
        <v>842</v>
      </c>
      <c r="D18628" t="s">
        <v>980</v>
      </c>
      <c r="E18628" s="82">
        <v>11.4</v>
      </c>
      <c r="F18628" t="s">
        <v>973</v>
      </c>
      <c r="G18628" s="83">
        <v>44092</v>
      </c>
      <c r="I18628">
        <v>2020</v>
      </c>
    </row>
    <row r="18629" spans="1:9" x14ac:dyDescent="0.25">
      <c r="A18629" t="s">
        <v>972</v>
      </c>
      <c r="B18629" t="s">
        <v>55</v>
      </c>
      <c r="C18629" s="76" t="s">
        <v>842</v>
      </c>
      <c r="D18629" t="s">
        <v>980</v>
      </c>
      <c r="E18629" s="82">
        <v>7.2</v>
      </c>
      <c r="F18629" t="s">
        <v>973</v>
      </c>
      <c r="G18629" s="83">
        <v>44155</v>
      </c>
      <c r="I18629">
        <v>2020</v>
      </c>
    </row>
    <row r="18630" spans="1:9" x14ac:dyDescent="0.25">
      <c r="A18630" t="s">
        <v>972</v>
      </c>
      <c r="B18630" t="s">
        <v>240</v>
      </c>
      <c r="C18630" s="76" t="s">
        <v>842</v>
      </c>
      <c r="D18630" t="s">
        <v>980</v>
      </c>
      <c r="E18630" s="82">
        <v>7.2</v>
      </c>
      <c r="F18630" t="s">
        <v>973</v>
      </c>
      <c r="G18630" s="83">
        <v>44211</v>
      </c>
      <c r="I18630">
        <v>2021</v>
      </c>
    </row>
    <row r="18631" spans="1:9" x14ac:dyDescent="0.25">
      <c r="A18631" t="s">
        <v>972</v>
      </c>
      <c r="B18631" t="s">
        <v>173</v>
      </c>
      <c r="C18631" s="76" t="s">
        <v>842</v>
      </c>
      <c r="D18631" t="s">
        <v>980</v>
      </c>
      <c r="E18631" s="82">
        <v>9.36</v>
      </c>
      <c r="F18631" t="s">
        <v>973</v>
      </c>
      <c r="G18631" s="83">
        <v>44116</v>
      </c>
      <c r="I18631">
        <v>2020</v>
      </c>
    </row>
    <row r="18632" spans="1:9" x14ac:dyDescent="0.25">
      <c r="A18632" t="s">
        <v>972</v>
      </c>
      <c r="B18632" t="s">
        <v>173</v>
      </c>
      <c r="C18632" s="76" t="s">
        <v>842</v>
      </c>
      <c r="D18632" t="s">
        <v>980</v>
      </c>
      <c r="E18632" s="82">
        <v>11.4</v>
      </c>
      <c r="F18632" t="s">
        <v>973</v>
      </c>
      <c r="G18632" s="83">
        <v>44097</v>
      </c>
      <c r="I18632">
        <v>2020</v>
      </c>
    </row>
    <row r="18633" spans="1:9" x14ac:dyDescent="0.25">
      <c r="A18633" t="s">
        <v>972</v>
      </c>
      <c r="B18633" t="s">
        <v>223</v>
      </c>
      <c r="C18633" s="76" t="s">
        <v>842</v>
      </c>
      <c r="D18633" t="s">
        <v>980</v>
      </c>
      <c r="E18633" s="82">
        <v>11.4</v>
      </c>
      <c r="F18633" t="s">
        <v>973</v>
      </c>
      <c r="G18633" s="83">
        <v>44069</v>
      </c>
      <c r="I18633">
        <v>2020</v>
      </c>
    </row>
    <row r="18634" spans="1:9" x14ac:dyDescent="0.25">
      <c r="A18634" t="s">
        <v>972</v>
      </c>
      <c r="B18634" t="s">
        <v>233</v>
      </c>
      <c r="C18634" s="76" t="s">
        <v>842</v>
      </c>
      <c r="D18634" t="s">
        <v>980</v>
      </c>
      <c r="E18634" s="82">
        <v>7.6</v>
      </c>
      <c r="F18634" t="s">
        <v>973</v>
      </c>
      <c r="G18634" s="83">
        <v>44084</v>
      </c>
      <c r="I18634">
        <v>2020</v>
      </c>
    </row>
    <row r="18635" spans="1:9" x14ac:dyDescent="0.25">
      <c r="A18635" t="s">
        <v>972</v>
      </c>
      <c r="B18635" t="s">
        <v>152</v>
      </c>
      <c r="C18635" s="76" t="s">
        <v>842</v>
      </c>
      <c r="D18635" t="s">
        <v>980</v>
      </c>
      <c r="E18635" s="82">
        <v>11.4</v>
      </c>
      <c r="F18635" t="s">
        <v>973</v>
      </c>
      <c r="G18635" s="83">
        <v>44148</v>
      </c>
      <c r="I18635">
        <v>2020</v>
      </c>
    </row>
    <row r="18636" spans="1:9" x14ac:dyDescent="0.25">
      <c r="A18636" t="s">
        <v>972</v>
      </c>
      <c r="B18636" t="s">
        <v>280</v>
      </c>
      <c r="C18636" s="76" t="s">
        <v>842</v>
      </c>
      <c r="D18636" t="s">
        <v>980</v>
      </c>
      <c r="E18636" s="82">
        <v>5</v>
      </c>
      <c r="F18636" t="s">
        <v>973</v>
      </c>
      <c r="G18636" s="83">
        <v>44123</v>
      </c>
      <c r="I18636">
        <v>2020</v>
      </c>
    </row>
    <row r="18637" spans="1:9" x14ac:dyDescent="0.25">
      <c r="A18637" t="s">
        <v>972</v>
      </c>
      <c r="B18637" t="s">
        <v>155</v>
      </c>
      <c r="C18637" s="76" t="s">
        <v>842</v>
      </c>
      <c r="D18637" t="s">
        <v>980</v>
      </c>
      <c r="E18637" s="82">
        <v>7.04</v>
      </c>
      <c r="F18637" t="s">
        <v>973</v>
      </c>
      <c r="G18637" s="83">
        <v>44103</v>
      </c>
      <c r="I18637">
        <v>2020</v>
      </c>
    </row>
    <row r="18638" spans="1:9" x14ac:dyDescent="0.25">
      <c r="A18638" t="s">
        <v>972</v>
      </c>
      <c r="B18638" t="s">
        <v>150</v>
      </c>
      <c r="C18638" s="76" t="s">
        <v>842</v>
      </c>
      <c r="D18638" t="s">
        <v>980</v>
      </c>
      <c r="E18638" s="82">
        <v>8.9600000000000009</v>
      </c>
      <c r="F18638" t="s">
        <v>973</v>
      </c>
      <c r="G18638" s="83">
        <v>44137</v>
      </c>
      <c r="I18638">
        <v>2020</v>
      </c>
    </row>
    <row r="18639" spans="1:9" x14ac:dyDescent="0.25">
      <c r="A18639" t="s">
        <v>972</v>
      </c>
      <c r="B18639" t="s">
        <v>153</v>
      </c>
      <c r="C18639" s="76" t="s">
        <v>842</v>
      </c>
      <c r="D18639" t="s">
        <v>980</v>
      </c>
      <c r="E18639" s="82">
        <v>7.6</v>
      </c>
      <c r="F18639" t="s">
        <v>973</v>
      </c>
      <c r="G18639" s="83">
        <v>44125</v>
      </c>
      <c r="I18639">
        <v>2020</v>
      </c>
    </row>
    <row r="18640" spans="1:9" x14ac:dyDescent="0.25">
      <c r="A18640" t="s">
        <v>972</v>
      </c>
      <c r="B18640" t="s">
        <v>122</v>
      </c>
      <c r="C18640" s="76" t="s">
        <v>842</v>
      </c>
      <c r="D18640" t="s">
        <v>980</v>
      </c>
      <c r="E18640" s="82">
        <v>2.88</v>
      </c>
      <c r="F18640" t="s">
        <v>973</v>
      </c>
      <c r="G18640" s="83">
        <v>44120</v>
      </c>
      <c r="I18640">
        <v>2020</v>
      </c>
    </row>
    <row r="18641" spans="1:9" x14ac:dyDescent="0.25">
      <c r="A18641" t="s">
        <v>972</v>
      </c>
      <c r="B18641" t="s">
        <v>229</v>
      </c>
      <c r="C18641" s="76" t="s">
        <v>842</v>
      </c>
      <c r="D18641" t="s">
        <v>980</v>
      </c>
      <c r="E18641" s="82">
        <v>15</v>
      </c>
      <c r="F18641" t="s">
        <v>973</v>
      </c>
      <c r="G18641" s="83">
        <v>44154</v>
      </c>
      <c r="I18641">
        <v>2020</v>
      </c>
    </row>
    <row r="18642" spans="1:9" x14ac:dyDescent="0.25">
      <c r="A18642" t="s">
        <v>972</v>
      </c>
      <c r="B18642" t="s">
        <v>133</v>
      </c>
      <c r="C18642" s="76" t="s">
        <v>842</v>
      </c>
      <c r="D18642" t="s">
        <v>980</v>
      </c>
      <c r="E18642" s="82">
        <v>6</v>
      </c>
      <c r="F18642" t="s">
        <v>973</v>
      </c>
      <c r="G18642" s="83">
        <v>44090</v>
      </c>
      <c r="I18642">
        <v>2020</v>
      </c>
    </row>
    <row r="18643" spans="1:9" x14ac:dyDescent="0.25">
      <c r="A18643" t="s">
        <v>972</v>
      </c>
      <c r="B18643" t="s">
        <v>127</v>
      </c>
      <c r="C18643" s="76" t="s">
        <v>842</v>
      </c>
      <c r="D18643" t="s">
        <v>980</v>
      </c>
      <c r="E18643" s="82">
        <v>6</v>
      </c>
      <c r="F18643" t="s">
        <v>973</v>
      </c>
      <c r="G18643" s="83">
        <v>44090</v>
      </c>
      <c r="I18643">
        <v>2020</v>
      </c>
    </row>
    <row r="18644" spans="1:9" x14ac:dyDescent="0.25">
      <c r="A18644" t="s">
        <v>972</v>
      </c>
      <c r="B18644" t="s">
        <v>147</v>
      </c>
      <c r="C18644" s="76" t="s">
        <v>842</v>
      </c>
      <c r="D18644" t="s">
        <v>980</v>
      </c>
      <c r="E18644" s="82">
        <v>3.8</v>
      </c>
      <c r="F18644" t="s">
        <v>973</v>
      </c>
      <c r="G18644" s="83">
        <v>44074</v>
      </c>
      <c r="I18644">
        <v>2020</v>
      </c>
    </row>
    <row r="18645" spans="1:9" x14ac:dyDescent="0.25">
      <c r="A18645" t="s">
        <v>972</v>
      </c>
      <c r="B18645" t="s">
        <v>71</v>
      </c>
      <c r="C18645" s="76" t="s">
        <v>842</v>
      </c>
      <c r="D18645" t="s">
        <v>980</v>
      </c>
      <c r="E18645" s="82">
        <v>5</v>
      </c>
      <c r="F18645" t="s">
        <v>973</v>
      </c>
      <c r="G18645" s="83">
        <v>44088</v>
      </c>
      <c r="I18645">
        <v>2020</v>
      </c>
    </row>
    <row r="18646" spans="1:9" x14ac:dyDescent="0.25">
      <c r="A18646" t="s">
        <v>972</v>
      </c>
      <c r="B18646" t="s">
        <v>244</v>
      </c>
      <c r="C18646" s="76" t="s">
        <v>842</v>
      </c>
      <c r="D18646" t="s">
        <v>980</v>
      </c>
      <c r="E18646" s="82">
        <v>7.4</v>
      </c>
      <c r="F18646" t="s">
        <v>973</v>
      </c>
      <c r="G18646" s="83">
        <v>44085</v>
      </c>
      <c r="I18646">
        <v>2020</v>
      </c>
    </row>
    <row r="18647" spans="1:9" x14ac:dyDescent="0.25">
      <c r="A18647" t="s">
        <v>972</v>
      </c>
      <c r="B18647" t="s">
        <v>72</v>
      </c>
      <c r="C18647" s="76" t="s">
        <v>842</v>
      </c>
      <c r="D18647" t="s">
        <v>980</v>
      </c>
      <c r="E18647" s="82">
        <v>7.6</v>
      </c>
      <c r="F18647" t="s">
        <v>973</v>
      </c>
      <c r="G18647" s="83">
        <v>44106</v>
      </c>
      <c r="I18647">
        <v>2020</v>
      </c>
    </row>
    <row r="18648" spans="1:9" x14ac:dyDescent="0.25">
      <c r="A18648" t="s">
        <v>972</v>
      </c>
      <c r="B18648" t="s">
        <v>176</v>
      </c>
      <c r="C18648" s="76" t="s">
        <v>842</v>
      </c>
      <c r="D18648" t="s">
        <v>980</v>
      </c>
      <c r="E18648" s="82">
        <v>6</v>
      </c>
      <c r="F18648" t="s">
        <v>973</v>
      </c>
      <c r="G18648" s="83">
        <v>44172</v>
      </c>
      <c r="I18648">
        <v>2020</v>
      </c>
    </row>
    <row r="18649" spans="1:9" x14ac:dyDescent="0.25">
      <c r="A18649" t="s">
        <v>972</v>
      </c>
      <c r="B18649" t="s">
        <v>1012</v>
      </c>
      <c r="C18649" s="76" t="s">
        <v>842</v>
      </c>
      <c r="D18649" t="s">
        <v>980</v>
      </c>
      <c r="E18649" s="82">
        <v>15</v>
      </c>
      <c r="F18649" t="s">
        <v>973</v>
      </c>
      <c r="G18649" s="83">
        <v>44148</v>
      </c>
      <c r="I18649">
        <v>2020</v>
      </c>
    </row>
    <row r="18650" spans="1:9" x14ac:dyDescent="0.25">
      <c r="A18650" t="s">
        <v>972</v>
      </c>
      <c r="B18650" t="s">
        <v>206</v>
      </c>
      <c r="C18650" s="76" t="s">
        <v>842</v>
      </c>
      <c r="D18650" t="s">
        <v>980</v>
      </c>
      <c r="E18650" s="82">
        <v>2.56</v>
      </c>
      <c r="F18650" t="s">
        <v>973</v>
      </c>
      <c r="G18650" s="83">
        <v>44154</v>
      </c>
      <c r="I18650">
        <v>2020</v>
      </c>
    </row>
    <row r="18651" spans="1:9" x14ac:dyDescent="0.25">
      <c r="A18651" t="s">
        <v>972</v>
      </c>
      <c r="B18651" t="s">
        <v>239</v>
      </c>
      <c r="C18651" s="76" t="s">
        <v>842</v>
      </c>
      <c r="D18651" t="s">
        <v>980</v>
      </c>
      <c r="E18651" s="82">
        <v>5</v>
      </c>
      <c r="F18651" t="s">
        <v>973</v>
      </c>
      <c r="G18651" s="83">
        <v>44112</v>
      </c>
      <c r="I18651">
        <v>2020</v>
      </c>
    </row>
    <row r="18652" spans="1:9" x14ac:dyDescent="0.25">
      <c r="A18652" t="s">
        <v>972</v>
      </c>
      <c r="B18652" t="s">
        <v>92</v>
      </c>
      <c r="C18652" s="76" t="s">
        <v>842</v>
      </c>
      <c r="D18652" t="s">
        <v>980</v>
      </c>
      <c r="E18652" s="82">
        <v>10</v>
      </c>
      <c r="F18652" t="s">
        <v>973</v>
      </c>
      <c r="G18652" s="83">
        <v>44147</v>
      </c>
      <c r="I18652">
        <v>2020</v>
      </c>
    </row>
    <row r="18653" spans="1:9" x14ac:dyDescent="0.25">
      <c r="A18653" t="s">
        <v>972</v>
      </c>
      <c r="B18653" t="s">
        <v>280</v>
      </c>
      <c r="C18653" s="76" t="s">
        <v>842</v>
      </c>
      <c r="D18653" t="s">
        <v>980</v>
      </c>
      <c r="E18653" s="82">
        <v>3.8</v>
      </c>
      <c r="F18653" t="s">
        <v>973</v>
      </c>
      <c r="G18653" s="83">
        <v>44089</v>
      </c>
      <c r="I18653">
        <v>2020</v>
      </c>
    </row>
    <row r="18654" spans="1:9" x14ac:dyDescent="0.25">
      <c r="A18654" t="s">
        <v>972</v>
      </c>
      <c r="B18654" t="s">
        <v>150</v>
      </c>
      <c r="C18654" s="76" t="s">
        <v>842</v>
      </c>
      <c r="D18654" t="s">
        <v>980</v>
      </c>
      <c r="E18654" s="82">
        <v>20</v>
      </c>
      <c r="F18654" t="s">
        <v>973</v>
      </c>
      <c r="G18654" s="83">
        <v>44271</v>
      </c>
      <c r="I18654">
        <v>2021</v>
      </c>
    </row>
    <row r="18655" spans="1:9" x14ac:dyDescent="0.25">
      <c r="A18655" t="s">
        <v>972</v>
      </c>
      <c r="B18655" t="s">
        <v>2</v>
      </c>
      <c r="C18655" s="76" t="s">
        <v>842</v>
      </c>
      <c r="D18655" t="s">
        <v>980</v>
      </c>
      <c r="E18655" s="82">
        <v>9.6</v>
      </c>
      <c r="F18655" t="s">
        <v>973</v>
      </c>
      <c r="G18655" s="83">
        <v>44123</v>
      </c>
      <c r="I18655">
        <v>2020</v>
      </c>
    </row>
    <row r="18656" spans="1:9" x14ac:dyDescent="0.25">
      <c r="A18656" t="s">
        <v>972</v>
      </c>
      <c r="B18656" t="s">
        <v>176</v>
      </c>
      <c r="C18656" s="76" t="s">
        <v>842</v>
      </c>
      <c r="D18656" t="s">
        <v>980</v>
      </c>
      <c r="E18656" s="82">
        <v>10</v>
      </c>
      <c r="F18656" t="s">
        <v>973</v>
      </c>
      <c r="G18656" s="83">
        <v>44151</v>
      </c>
      <c r="I18656">
        <v>2020</v>
      </c>
    </row>
    <row r="18657" spans="1:9" x14ac:dyDescent="0.25">
      <c r="A18657" t="s">
        <v>972</v>
      </c>
      <c r="B18657" t="s">
        <v>254</v>
      </c>
      <c r="C18657" s="76" t="s">
        <v>842</v>
      </c>
      <c r="D18657" t="s">
        <v>980</v>
      </c>
      <c r="E18657" s="82">
        <v>3.8</v>
      </c>
      <c r="F18657" t="s">
        <v>973</v>
      </c>
      <c r="G18657" s="83">
        <v>44096</v>
      </c>
      <c r="I18657">
        <v>2020</v>
      </c>
    </row>
    <row r="18658" spans="1:9" x14ac:dyDescent="0.25">
      <c r="A18658" t="s">
        <v>972</v>
      </c>
      <c r="B18658" t="s">
        <v>115</v>
      </c>
      <c r="C18658" s="76" t="s">
        <v>842</v>
      </c>
      <c r="D18658" t="s">
        <v>980</v>
      </c>
      <c r="E18658" s="82">
        <v>10</v>
      </c>
      <c r="F18658" t="s">
        <v>973</v>
      </c>
      <c r="G18658" s="83">
        <v>44138</v>
      </c>
      <c r="I18658">
        <v>2020</v>
      </c>
    </row>
    <row r="18659" spans="1:9" x14ac:dyDescent="0.25">
      <c r="A18659" t="s">
        <v>972</v>
      </c>
      <c r="B18659" t="s">
        <v>206</v>
      </c>
      <c r="C18659" s="76" t="s">
        <v>842</v>
      </c>
      <c r="D18659" t="s">
        <v>980</v>
      </c>
      <c r="E18659" s="82">
        <v>3.84</v>
      </c>
      <c r="F18659" t="s">
        <v>973</v>
      </c>
      <c r="G18659" s="83">
        <v>44132</v>
      </c>
      <c r="I18659">
        <v>2020</v>
      </c>
    </row>
    <row r="18660" spans="1:9" x14ac:dyDescent="0.25">
      <c r="A18660" t="s">
        <v>972</v>
      </c>
      <c r="B18660" t="s">
        <v>240</v>
      </c>
      <c r="C18660" s="76" t="s">
        <v>842</v>
      </c>
      <c r="D18660" t="s">
        <v>980</v>
      </c>
      <c r="E18660" s="82">
        <v>6.72</v>
      </c>
      <c r="F18660" t="s">
        <v>973</v>
      </c>
      <c r="G18660" s="83">
        <v>44130</v>
      </c>
      <c r="I18660">
        <v>2020</v>
      </c>
    </row>
    <row r="18661" spans="1:9" x14ac:dyDescent="0.25">
      <c r="A18661" t="s">
        <v>972</v>
      </c>
      <c r="B18661" t="s">
        <v>89</v>
      </c>
      <c r="C18661" s="76" t="s">
        <v>842</v>
      </c>
      <c r="D18661" t="s">
        <v>980</v>
      </c>
      <c r="E18661" s="82">
        <v>7.68</v>
      </c>
      <c r="F18661" t="s">
        <v>973</v>
      </c>
      <c r="G18661" s="83">
        <v>44188</v>
      </c>
      <c r="I18661">
        <v>2020</v>
      </c>
    </row>
    <row r="18662" spans="1:9" x14ac:dyDescent="0.25">
      <c r="A18662" t="s">
        <v>972</v>
      </c>
      <c r="B18662" t="s">
        <v>173</v>
      </c>
      <c r="C18662" s="76" t="s">
        <v>842</v>
      </c>
      <c r="D18662" t="s">
        <v>980</v>
      </c>
      <c r="E18662" s="82">
        <v>4.32</v>
      </c>
      <c r="F18662" t="s">
        <v>973</v>
      </c>
      <c r="G18662" s="83">
        <v>44252</v>
      </c>
      <c r="I18662">
        <v>2021</v>
      </c>
    </row>
    <row r="18663" spans="1:9" x14ac:dyDescent="0.25">
      <c r="A18663" t="s">
        <v>972</v>
      </c>
      <c r="B18663" t="s">
        <v>223</v>
      </c>
      <c r="C18663" s="76" t="s">
        <v>842</v>
      </c>
      <c r="D18663" t="s">
        <v>980</v>
      </c>
      <c r="E18663" s="82">
        <v>3</v>
      </c>
      <c r="F18663" t="s">
        <v>973</v>
      </c>
      <c r="G18663" s="83">
        <v>44120</v>
      </c>
      <c r="I18663">
        <v>2020</v>
      </c>
    </row>
    <row r="18664" spans="1:9" x14ac:dyDescent="0.25">
      <c r="A18664" t="s">
        <v>972</v>
      </c>
      <c r="B18664" t="s">
        <v>92</v>
      </c>
      <c r="C18664" s="76" t="s">
        <v>842</v>
      </c>
      <c r="D18664" t="s">
        <v>980</v>
      </c>
      <c r="E18664" s="82">
        <v>6.24</v>
      </c>
      <c r="F18664" t="s">
        <v>973</v>
      </c>
      <c r="G18664" s="83">
        <v>44120</v>
      </c>
      <c r="I18664">
        <v>2020</v>
      </c>
    </row>
    <row r="18665" spans="1:9" x14ac:dyDescent="0.25">
      <c r="A18665" t="s">
        <v>972</v>
      </c>
      <c r="B18665" t="s">
        <v>171</v>
      </c>
      <c r="C18665" s="76" t="s">
        <v>842</v>
      </c>
      <c r="D18665" t="s">
        <v>980</v>
      </c>
      <c r="E18665" s="82">
        <v>15</v>
      </c>
      <c r="F18665" t="s">
        <v>973</v>
      </c>
      <c r="G18665" s="83">
        <v>44141</v>
      </c>
      <c r="I18665">
        <v>2020</v>
      </c>
    </row>
    <row r="18666" spans="1:9" x14ac:dyDescent="0.25">
      <c r="A18666" t="s">
        <v>972</v>
      </c>
      <c r="B18666" t="s">
        <v>153</v>
      </c>
      <c r="C18666" s="76" t="s">
        <v>842</v>
      </c>
      <c r="D18666" t="s">
        <v>980</v>
      </c>
      <c r="E18666" s="82">
        <v>4.6399999999999997</v>
      </c>
      <c r="F18666" t="s">
        <v>973</v>
      </c>
      <c r="G18666" s="83">
        <v>44118</v>
      </c>
      <c r="I18666">
        <v>2020</v>
      </c>
    </row>
    <row r="18667" spans="1:9" x14ac:dyDescent="0.25">
      <c r="A18667" t="s">
        <v>972</v>
      </c>
      <c r="B18667" t="s">
        <v>153</v>
      </c>
      <c r="C18667" s="76" t="s">
        <v>842</v>
      </c>
      <c r="D18667" t="s">
        <v>980</v>
      </c>
      <c r="E18667" s="82">
        <v>7.54</v>
      </c>
      <c r="F18667" t="s">
        <v>973</v>
      </c>
      <c r="G18667" s="83">
        <v>44103</v>
      </c>
      <c r="I18667">
        <v>2020</v>
      </c>
    </row>
    <row r="18668" spans="1:9" x14ac:dyDescent="0.25">
      <c r="A18668" t="s">
        <v>972</v>
      </c>
      <c r="B18668" t="s">
        <v>118</v>
      </c>
      <c r="C18668" s="76" t="s">
        <v>842</v>
      </c>
      <c r="D18668" t="s">
        <v>980</v>
      </c>
      <c r="E18668" s="82">
        <v>5</v>
      </c>
      <c r="F18668" t="s">
        <v>973</v>
      </c>
      <c r="G18668" s="83">
        <v>44106</v>
      </c>
      <c r="I18668">
        <v>2020</v>
      </c>
    </row>
    <row r="18669" spans="1:9" x14ac:dyDescent="0.25">
      <c r="A18669" t="s">
        <v>972</v>
      </c>
      <c r="B18669" t="s">
        <v>279</v>
      </c>
      <c r="C18669" s="76" t="s">
        <v>842</v>
      </c>
      <c r="D18669" t="s">
        <v>980</v>
      </c>
      <c r="E18669" s="82">
        <v>15</v>
      </c>
      <c r="F18669" t="s">
        <v>973</v>
      </c>
      <c r="G18669" s="83">
        <v>44169</v>
      </c>
      <c r="I18669">
        <v>2020</v>
      </c>
    </row>
    <row r="18670" spans="1:9" x14ac:dyDescent="0.25">
      <c r="A18670" t="s">
        <v>972</v>
      </c>
      <c r="B18670" t="s">
        <v>173</v>
      </c>
      <c r="C18670" s="76" t="s">
        <v>842</v>
      </c>
      <c r="D18670" t="s">
        <v>980</v>
      </c>
      <c r="E18670" s="82">
        <v>10</v>
      </c>
      <c r="F18670" t="s">
        <v>973</v>
      </c>
      <c r="G18670" s="83">
        <v>44159</v>
      </c>
      <c r="I18670">
        <v>2020</v>
      </c>
    </row>
    <row r="18671" spans="1:9" x14ac:dyDescent="0.25">
      <c r="A18671" t="s">
        <v>972</v>
      </c>
      <c r="B18671" t="s">
        <v>92</v>
      </c>
      <c r="C18671" s="76" t="s">
        <v>842</v>
      </c>
      <c r="D18671" t="s">
        <v>980</v>
      </c>
      <c r="E18671" s="82">
        <v>15</v>
      </c>
      <c r="F18671" t="s">
        <v>973</v>
      </c>
      <c r="G18671" s="83">
        <v>44180</v>
      </c>
      <c r="I18671">
        <v>2020</v>
      </c>
    </row>
    <row r="18672" spans="1:9" x14ac:dyDescent="0.25">
      <c r="A18672" t="s">
        <v>972</v>
      </c>
      <c r="B18672" t="s">
        <v>279</v>
      </c>
      <c r="C18672" s="76" t="s">
        <v>842</v>
      </c>
      <c r="D18672" t="s">
        <v>980</v>
      </c>
      <c r="E18672" s="82">
        <v>6</v>
      </c>
      <c r="F18672" t="s">
        <v>973</v>
      </c>
      <c r="G18672" s="83">
        <v>44117</v>
      </c>
      <c r="I18672">
        <v>2020</v>
      </c>
    </row>
    <row r="18673" spans="1:9" x14ac:dyDescent="0.25">
      <c r="A18673" t="s">
        <v>972</v>
      </c>
      <c r="B18673" t="s">
        <v>186</v>
      </c>
      <c r="C18673" s="76" t="s">
        <v>842</v>
      </c>
      <c r="D18673" t="s">
        <v>980</v>
      </c>
      <c r="E18673" s="82">
        <v>5.9</v>
      </c>
      <c r="F18673" t="s">
        <v>973</v>
      </c>
      <c r="G18673" s="83">
        <v>44109</v>
      </c>
      <c r="I18673">
        <v>2020</v>
      </c>
    </row>
    <row r="18674" spans="1:9" x14ac:dyDescent="0.25">
      <c r="A18674" t="s">
        <v>972</v>
      </c>
      <c r="B18674" t="s">
        <v>200</v>
      </c>
      <c r="C18674" s="76" t="s">
        <v>842</v>
      </c>
      <c r="D18674" t="s">
        <v>980</v>
      </c>
      <c r="E18674" s="82">
        <v>7.6</v>
      </c>
      <c r="F18674" t="s">
        <v>973</v>
      </c>
      <c r="G18674" s="83">
        <v>44168</v>
      </c>
      <c r="I18674">
        <v>2020</v>
      </c>
    </row>
    <row r="18675" spans="1:9" x14ac:dyDescent="0.25">
      <c r="A18675" t="s">
        <v>972</v>
      </c>
      <c r="B18675" t="s">
        <v>136</v>
      </c>
      <c r="C18675" s="76" t="s">
        <v>842</v>
      </c>
      <c r="D18675" t="s">
        <v>980</v>
      </c>
      <c r="E18675" s="82">
        <v>6</v>
      </c>
      <c r="F18675" t="s">
        <v>973</v>
      </c>
      <c r="G18675" s="83">
        <v>44103</v>
      </c>
      <c r="I18675">
        <v>2020</v>
      </c>
    </row>
    <row r="18676" spans="1:9" x14ac:dyDescent="0.25">
      <c r="A18676" t="s">
        <v>972</v>
      </c>
      <c r="B18676" t="s">
        <v>203</v>
      </c>
      <c r="C18676" s="76" t="s">
        <v>842</v>
      </c>
      <c r="D18676" t="s">
        <v>980</v>
      </c>
      <c r="E18676" s="82">
        <v>8.9600000000000009</v>
      </c>
      <c r="F18676" t="s">
        <v>973</v>
      </c>
      <c r="G18676" s="83">
        <v>44134</v>
      </c>
      <c r="I18676">
        <v>2020</v>
      </c>
    </row>
    <row r="18677" spans="1:9" x14ac:dyDescent="0.25">
      <c r="A18677" t="s">
        <v>972</v>
      </c>
      <c r="B18677" t="s">
        <v>198</v>
      </c>
      <c r="C18677" s="76" t="s">
        <v>842</v>
      </c>
      <c r="D18677" t="s">
        <v>980</v>
      </c>
      <c r="E18677" s="82">
        <v>5.9</v>
      </c>
      <c r="F18677" t="s">
        <v>973</v>
      </c>
      <c r="G18677" s="83">
        <v>44110</v>
      </c>
      <c r="I18677">
        <v>2020</v>
      </c>
    </row>
    <row r="18678" spans="1:9" x14ac:dyDescent="0.25">
      <c r="A18678" t="s">
        <v>972</v>
      </c>
      <c r="B18678" t="s">
        <v>63</v>
      </c>
      <c r="C18678" s="76" t="s">
        <v>842</v>
      </c>
      <c r="D18678" t="s">
        <v>980</v>
      </c>
      <c r="E18678" s="82">
        <v>7.6</v>
      </c>
      <c r="F18678" t="s">
        <v>973</v>
      </c>
      <c r="G18678" s="83">
        <v>44138</v>
      </c>
      <c r="I18678">
        <v>2020</v>
      </c>
    </row>
    <row r="18679" spans="1:9" x14ac:dyDescent="0.25">
      <c r="A18679" t="s">
        <v>972</v>
      </c>
      <c r="B18679" t="s">
        <v>60</v>
      </c>
      <c r="C18679" s="76" t="s">
        <v>842</v>
      </c>
      <c r="D18679" t="s">
        <v>980</v>
      </c>
      <c r="E18679" s="82">
        <v>7.6</v>
      </c>
      <c r="F18679" t="s">
        <v>973</v>
      </c>
      <c r="G18679" s="83">
        <v>44112</v>
      </c>
      <c r="I18679">
        <v>2020</v>
      </c>
    </row>
    <row r="18680" spans="1:9" x14ac:dyDescent="0.25">
      <c r="A18680" t="s">
        <v>972</v>
      </c>
      <c r="B18680" t="s">
        <v>146</v>
      </c>
      <c r="C18680" s="76" t="s">
        <v>842</v>
      </c>
      <c r="D18680" t="s">
        <v>980</v>
      </c>
      <c r="E18680" s="82">
        <v>5.76</v>
      </c>
      <c r="F18680" t="s">
        <v>973</v>
      </c>
      <c r="G18680" s="83">
        <v>44154</v>
      </c>
      <c r="I18680">
        <v>2020</v>
      </c>
    </row>
    <row r="18681" spans="1:9" x14ac:dyDescent="0.25">
      <c r="A18681" t="s">
        <v>972</v>
      </c>
      <c r="B18681" t="s">
        <v>240</v>
      </c>
      <c r="C18681" s="76" t="s">
        <v>842</v>
      </c>
      <c r="D18681" t="s">
        <v>980</v>
      </c>
      <c r="E18681" s="82">
        <v>12.98</v>
      </c>
      <c r="F18681" t="s">
        <v>973</v>
      </c>
      <c r="G18681" s="83">
        <v>44120</v>
      </c>
      <c r="I18681">
        <v>2020</v>
      </c>
    </row>
    <row r="18682" spans="1:9" x14ac:dyDescent="0.25">
      <c r="A18682" t="s">
        <v>972</v>
      </c>
      <c r="B18682" t="s">
        <v>230</v>
      </c>
      <c r="C18682" s="76" t="s">
        <v>842</v>
      </c>
      <c r="D18682" t="s">
        <v>980</v>
      </c>
      <c r="E18682" s="82">
        <v>10</v>
      </c>
      <c r="F18682" t="s">
        <v>973</v>
      </c>
      <c r="G18682" s="83">
        <v>44106</v>
      </c>
      <c r="I18682">
        <v>2020</v>
      </c>
    </row>
    <row r="18683" spans="1:9" x14ac:dyDescent="0.25">
      <c r="A18683" t="s">
        <v>972</v>
      </c>
      <c r="B18683" t="s">
        <v>106</v>
      </c>
      <c r="C18683" s="76" t="s">
        <v>842</v>
      </c>
      <c r="D18683" t="s">
        <v>980</v>
      </c>
      <c r="E18683" s="82">
        <v>11.76</v>
      </c>
      <c r="F18683" t="s">
        <v>973</v>
      </c>
      <c r="G18683" s="83">
        <v>44167</v>
      </c>
      <c r="I18683">
        <v>2020</v>
      </c>
    </row>
    <row r="18684" spans="1:9" x14ac:dyDescent="0.25">
      <c r="A18684" t="s">
        <v>972</v>
      </c>
      <c r="B18684" t="s">
        <v>232</v>
      </c>
      <c r="C18684" s="76" t="s">
        <v>842</v>
      </c>
      <c r="D18684" t="s">
        <v>980</v>
      </c>
      <c r="E18684" s="82">
        <v>3.8</v>
      </c>
      <c r="F18684" t="s">
        <v>973</v>
      </c>
      <c r="G18684" s="83">
        <v>44102</v>
      </c>
      <c r="I18684">
        <v>2020</v>
      </c>
    </row>
    <row r="18685" spans="1:9" x14ac:dyDescent="0.25">
      <c r="A18685" t="s">
        <v>972</v>
      </c>
      <c r="B18685" t="s">
        <v>184</v>
      </c>
      <c r="C18685" s="76" t="s">
        <v>842</v>
      </c>
      <c r="D18685" t="s">
        <v>980</v>
      </c>
      <c r="E18685" s="82">
        <v>22.8</v>
      </c>
      <c r="F18685" t="s">
        <v>973</v>
      </c>
      <c r="G18685" s="83">
        <v>44321</v>
      </c>
      <c r="I18685">
        <v>2021</v>
      </c>
    </row>
    <row r="18686" spans="1:9" x14ac:dyDescent="0.25">
      <c r="A18686" t="s">
        <v>972</v>
      </c>
      <c r="B18686" t="s">
        <v>279</v>
      </c>
      <c r="C18686" s="76" t="s">
        <v>842</v>
      </c>
      <c r="D18686" t="s">
        <v>980</v>
      </c>
      <c r="E18686" s="82">
        <v>7.6</v>
      </c>
      <c r="F18686" t="s">
        <v>973</v>
      </c>
      <c r="G18686" s="83">
        <v>44138</v>
      </c>
      <c r="I18686">
        <v>2020</v>
      </c>
    </row>
    <row r="18687" spans="1:9" x14ac:dyDescent="0.25">
      <c r="A18687" t="s">
        <v>972</v>
      </c>
      <c r="B18687" t="s">
        <v>193</v>
      </c>
      <c r="C18687" s="76" t="s">
        <v>842</v>
      </c>
      <c r="D18687" t="s">
        <v>980</v>
      </c>
      <c r="E18687" s="82">
        <v>7.68</v>
      </c>
      <c r="F18687" t="s">
        <v>973</v>
      </c>
      <c r="G18687" s="83">
        <v>44228</v>
      </c>
      <c r="I18687">
        <v>2021</v>
      </c>
    </row>
    <row r="18688" spans="1:9" x14ac:dyDescent="0.25">
      <c r="A18688" t="s">
        <v>972</v>
      </c>
      <c r="B18688" t="s">
        <v>242</v>
      </c>
      <c r="C18688" s="76" t="s">
        <v>842</v>
      </c>
      <c r="D18688" t="s">
        <v>980</v>
      </c>
      <c r="E18688" s="82">
        <v>10.8</v>
      </c>
      <c r="F18688" t="s">
        <v>973</v>
      </c>
      <c r="G18688" s="83">
        <v>44144</v>
      </c>
      <c r="I18688">
        <v>2020</v>
      </c>
    </row>
    <row r="18689" spans="1:9" x14ac:dyDescent="0.25">
      <c r="A18689" t="s">
        <v>972</v>
      </c>
      <c r="B18689" t="s">
        <v>230</v>
      </c>
      <c r="C18689" s="76" t="s">
        <v>842</v>
      </c>
      <c r="D18689" t="s">
        <v>980</v>
      </c>
      <c r="E18689" s="82">
        <v>15</v>
      </c>
      <c r="F18689" t="s">
        <v>973</v>
      </c>
      <c r="G18689" s="83">
        <v>44148</v>
      </c>
      <c r="I18689">
        <v>2020</v>
      </c>
    </row>
    <row r="18690" spans="1:9" x14ac:dyDescent="0.25">
      <c r="A18690" t="s">
        <v>972</v>
      </c>
      <c r="B18690" t="s">
        <v>93</v>
      </c>
      <c r="C18690" s="76" t="s">
        <v>842</v>
      </c>
      <c r="D18690" t="s">
        <v>980</v>
      </c>
      <c r="E18690" s="82">
        <v>10</v>
      </c>
      <c r="F18690" t="s">
        <v>973</v>
      </c>
      <c r="G18690" s="83">
        <v>44153</v>
      </c>
      <c r="I18690">
        <v>2020</v>
      </c>
    </row>
    <row r="18691" spans="1:9" x14ac:dyDescent="0.25">
      <c r="A18691" t="s">
        <v>972</v>
      </c>
      <c r="B18691" t="s">
        <v>200</v>
      </c>
      <c r="C18691" s="76" t="s">
        <v>842</v>
      </c>
      <c r="D18691" t="s">
        <v>980</v>
      </c>
      <c r="E18691" s="82">
        <v>10.88</v>
      </c>
      <c r="F18691" t="s">
        <v>973</v>
      </c>
      <c r="G18691" s="83">
        <v>44186</v>
      </c>
      <c r="I18691">
        <v>2020</v>
      </c>
    </row>
    <row r="18692" spans="1:9" x14ac:dyDescent="0.25">
      <c r="A18692" t="s">
        <v>972</v>
      </c>
      <c r="B18692" t="s">
        <v>147</v>
      </c>
      <c r="C18692" s="76" t="s">
        <v>842</v>
      </c>
      <c r="D18692" t="s">
        <v>980</v>
      </c>
      <c r="E18692" s="82">
        <v>5</v>
      </c>
      <c r="F18692" t="s">
        <v>973</v>
      </c>
      <c r="G18692" s="83">
        <v>44104</v>
      </c>
      <c r="I18692">
        <v>2020</v>
      </c>
    </row>
    <row r="18693" spans="1:9" x14ac:dyDescent="0.25">
      <c r="A18693" t="s">
        <v>972</v>
      </c>
      <c r="B18693" t="s">
        <v>118</v>
      </c>
      <c r="C18693" s="76" t="s">
        <v>842</v>
      </c>
      <c r="D18693" t="s">
        <v>980</v>
      </c>
      <c r="E18693" s="82">
        <v>29.4</v>
      </c>
      <c r="F18693" t="s">
        <v>973</v>
      </c>
      <c r="G18693" s="83">
        <v>44211</v>
      </c>
      <c r="I18693">
        <v>2021</v>
      </c>
    </row>
    <row r="18694" spans="1:9" x14ac:dyDescent="0.25">
      <c r="A18694" t="s">
        <v>972</v>
      </c>
      <c r="B18694" t="s">
        <v>128</v>
      </c>
      <c r="C18694" s="76" t="s">
        <v>842</v>
      </c>
      <c r="D18694" t="s">
        <v>980</v>
      </c>
      <c r="E18694" s="82">
        <v>7.6</v>
      </c>
      <c r="F18694" t="s">
        <v>973</v>
      </c>
      <c r="G18694" s="83">
        <v>44104</v>
      </c>
      <c r="I18694">
        <v>2020</v>
      </c>
    </row>
    <row r="18695" spans="1:9" x14ac:dyDescent="0.25">
      <c r="A18695" t="s">
        <v>972</v>
      </c>
      <c r="B18695" t="s">
        <v>118</v>
      </c>
      <c r="C18695" s="76" t="s">
        <v>842</v>
      </c>
      <c r="D18695" t="s">
        <v>980</v>
      </c>
      <c r="E18695" s="82">
        <v>22.8</v>
      </c>
      <c r="F18695" t="s">
        <v>973</v>
      </c>
      <c r="G18695" s="83">
        <v>44279</v>
      </c>
      <c r="I18695">
        <v>2021</v>
      </c>
    </row>
    <row r="18696" spans="1:9" x14ac:dyDescent="0.25">
      <c r="A18696" t="s">
        <v>972</v>
      </c>
      <c r="B18696" t="s">
        <v>139</v>
      </c>
      <c r="C18696" s="76" t="s">
        <v>842</v>
      </c>
      <c r="D18696" t="s">
        <v>980</v>
      </c>
      <c r="E18696" s="82">
        <v>38.5</v>
      </c>
      <c r="F18696" t="s">
        <v>973</v>
      </c>
      <c r="G18696" s="83">
        <v>44222</v>
      </c>
      <c r="I18696">
        <v>2021</v>
      </c>
    </row>
    <row r="18697" spans="1:9" x14ac:dyDescent="0.25">
      <c r="A18697" t="s">
        <v>972</v>
      </c>
      <c r="B18697" t="s">
        <v>273</v>
      </c>
      <c r="C18697" s="76" t="s">
        <v>842</v>
      </c>
      <c r="D18697" t="s">
        <v>980</v>
      </c>
      <c r="E18697" s="82">
        <v>15.12</v>
      </c>
      <c r="F18697" t="s">
        <v>973</v>
      </c>
      <c r="G18697" s="83">
        <v>44174</v>
      </c>
      <c r="I18697">
        <v>2020</v>
      </c>
    </row>
    <row r="18698" spans="1:9" x14ac:dyDescent="0.25">
      <c r="A18698" t="s">
        <v>972</v>
      </c>
      <c r="B18698" t="s">
        <v>219</v>
      </c>
      <c r="C18698" s="76" t="s">
        <v>842</v>
      </c>
      <c r="D18698" t="s">
        <v>980</v>
      </c>
      <c r="E18698" s="82">
        <v>7.68</v>
      </c>
      <c r="F18698" t="s">
        <v>973</v>
      </c>
      <c r="G18698" s="83">
        <v>44155</v>
      </c>
      <c r="I18698">
        <v>2020</v>
      </c>
    </row>
    <row r="18699" spans="1:9" x14ac:dyDescent="0.25">
      <c r="A18699" t="s">
        <v>972</v>
      </c>
      <c r="B18699" t="s">
        <v>143</v>
      </c>
      <c r="C18699" s="76" t="s">
        <v>842</v>
      </c>
      <c r="D18699" t="s">
        <v>980</v>
      </c>
      <c r="E18699" s="82">
        <v>7.6</v>
      </c>
      <c r="F18699" t="s">
        <v>973</v>
      </c>
      <c r="G18699" s="83">
        <v>44160</v>
      </c>
      <c r="I18699">
        <v>2020</v>
      </c>
    </row>
    <row r="18700" spans="1:9" x14ac:dyDescent="0.25">
      <c r="A18700" t="s">
        <v>972</v>
      </c>
      <c r="B18700" t="s">
        <v>241</v>
      </c>
      <c r="C18700" s="76" t="s">
        <v>842</v>
      </c>
      <c r="D18700" t="s">
        <v>980</v>
      </c>
      <c r="E18700" s="82">
        <v>3</v>
      </c>
      <c r="F18700" t="s">
        <v>973</v>
      </c>
      <c r="G18700" s="83">
        <v>44145</v>
      </c>
      <c r="I18700">
        <v>2020</v>
      </c>
    </row>
    <row r="18701" spans="1:9" x14ac:dyDescent="0.25">
      <c r="A18701" t="s">
        <v>972</v>
      </c>
      <c r="B18701" t="s">
        <v>239</v>
      </c>
      <c r="C18701" s="76" t="s">
        <v>842</v>
      </c>
      <c r="D18701" t="s">
        <v>980</v>
      </c>
      <c r="E18701" s="82">
        <v>27.6</v>
      </c>
      <c r="F18701" t="s">
        <v>973</v>
      </c>
      <c r="G18701" s="83">
        <v>44210</v>
      </c>
      <c r="I18701">
        <v>2021</v>
      </c>
    </row>
    <row r="18702" spans="1:9" x14ac:dyDescent="0.25">
      <c r="A18702" t="s">
        <v>972</v>
      </c>
      <c r="B18702" t="s">
        <v>229</v>
      </c>
      <c r="C18702" s="76" t="s">
        <v>842</v>
      </c>
      <c r="D18702" t="s">
        <v>980</v>
      </c>
      <c r="E18702" s="82">
        <v>7.6</v>
      </c>
      <c r="F18702" t="s">
        <v>973</v>
      </c>
      <c r="G18702" s="83">
        <v>44169</v>
      </c>
      <c r="I18702">
        <v>2020</v>
      </c>
    </row>
    <row r="18703" spans="1:9" x14ac:dyDescent="0.25">
      <c r="A18703" t="s">
        <v>972</v>
      </c>
      <c r="B18703" t="s">
        <v>223</v>
      </c>
      <c r="C18703" s="76" t="s">
        <v>842</v>
      </c>
      <c r="D18703" t="s">
        <v>980</v>
      </c>
      <c r="E18703" s="82">
        <v>7.6</v>
      </c>
      <c r="F18703" t="s">
        <v>973</v>
      </c>
      <c r="G18703" s="83">
        <v>44166</v>
      </c>
      <c r="I18703">
        <v>2020</v>
      </c>
    </row>
    <row r="18704" spans="1:9" x14ac:dyDescent="0.25">
      <c r="A18704" t="s">
        <v>972</v>
      </c>
      <c r="B18704" t="s">
        <v>121</v>
      </c>
      <c r="C18704" s="76" t="s">
        <v>842</v>
      </c>
      <c r="D18704" t="s">
        <v>980</v>
      </c>
      <c r="E18704" s="82">
        <v>3.8</v>
      </c>
      <c r="F18704" t="s">
        <v>973</v>
      </c>
      <c r="G18704" s="83">
        <v>44126</v>
      </c>
      <c r="I18704">
        <v>2020</v>
      </c>
    </row>
    <row r="18705" spans="1:9" ht="14.45" customHeight="1" x14ac:dyDescent="0.25">
      <c r="A18705" t="s">
        <v>972</v>
      </c>
      <c r="B18705" t="s">
        <v>146</v>
      </c>
      <c r="C18705" s="76" t="s">
        <v>842</v>
      </c>
      <c r="D18705" t="s">
        <v>980</v>
      </c>
      <c r="E18705" s="82">
        <v>5</v>
      </c>
      <c r="F18705" t="s">
        <v>973</v>
      </c>
      <c r="G18705" s="83">
        <v>44148</v>
      </c>
      <c r="I18705">
        <v>2020</v>
      </c>
    </row>
    <row r="18706" spans="1:9" x14ac:dyDescent="0.25">
      <c r="A18706" t="s">
        <v>972</v>
      </c>
      <c r="B18706" t="s">
        <v>170</v>
      </c>
      <c r="C18706" s="76" t="s">
        <v>842</v>
      </c>
      <c r="D18706" t="s">
        <v>980</v>
      </c>
      <c r="E18706" s="82">
        <v>5</v>
      </c>
      <c r="F18706" t="s">
        <v>973</v>
      </c>
      <c r="G18706" s="83">
        <v>44168</v>
      </c>
      <c r="I18706">
        <v>2020</v>
      </c>
    </row>
    <row r="18707" spans="1:9" x14ac:dyDescent="0.25">
      <c r="A18707" t="s">
        <v>972</v>
      </c>
      <c r="B18707" t="s">
        <v>279</v>
      </c>
      <c r="C18707" s="76" t="s">
        <v>842</v>
      </c>
      <c r="D18707" t="s">
        <v>980</v>
      </c>
      <c r="E18707" s="82">
        <v>4.8</v>
      </c>
      <c r="F18707" t="s">
        <v>973</v>
      </c>
      <c r="G18707" s="83">
        <v>44144</v>
      </c>
      <c r="I18707">
        <v>2020</v>
      </c>
    </row>
    <row r="18708" spans="1:9" x14ac:dyDescent="0.25">
      <c r="A18708" t="s">
        <v>972</v>
      </c>
      <c r="B18708" t="s">
        <v>205</v>
      </c>
      <c r="C18708" s="76" t="s">
        <v>842</v>
      </c>
      <c r="D18708" t="s">
        <v>980</v>
      </c>
      <c r="E18708" s="82">
        <v>6.96</v>
      </c>
      <c r="F18708" t="s">
        <v>973</v>
      </c>
      <c r="G18708" s="83">
        <v>44139</v>
      </c>
      <c r="I18708">
        <v>2020</v>
      </c>
    </row>
    <row r="18709" spans="1:9" x14ac:dyDescent="0.25">
      <c r="A18709" t="s">
        <v>972</v>
      </c>
      <c r="B18709" t="s">
        <v>138</v>
      </c>
      <c r="C18709" s="76" t="s">
        <v>842</v>
      </c>
      <c r="D18709" t="s">
        <v>980</v>
      </c>
      <c r="E18709" s="82">
        <v>4.32</v>
      </c>
      <c r="F18709" t="s">
        <v>973</v>
      </c>
      <c r="G18709" s="83">
        <v>44225</v>
      </c>
      <c r="I18709">
        <v>2021</v>
      </c>
    </row>
    <row r="18710" spans="1:9" x14ac:dyDescent="0.25">
      <c r="A18710" t="s">
        <v>972</v>
      </c>
      <c r="B18710" t="s">
        <v>239</v>
      </c>
      <c r="C18710" s="76" t="s">
        <v>842</v>
      </c>
      <c r="D18710" t="s">
        <v>980</v>
      </c>
      <c r="E18710" s="82">
        <v>11.4</v>
      </c>
      <c r="F18710" t="s">
        <v>973</v>
      </c>
      <c r="G18710" s="83">
        <v>44139</v>
      </c>
      <c r="I18710">
        <v>2020</v>
      </c>
    </row>
    <row r="18711" spans="1:9" x14ac:dyDescent="0.25">
      <c r="A18711" t="s">
        <v>972</v>
      </c>
      <c r="B18711" t="s">
        <v>108</v>
      </c>
      <c r="C18711" s="76" t="s">
        <v>842</v>
      </c>
      <c r="D18711" t="s">
        <v>980</v>
      </c>
      <c r="E18711" s="82">
        <v>10</v>
      </c>
      <c r="F18711" t="s">
        <v>973</v>
      </c>
      <c r="G18711" s="83">
        <v>44118</v>
      </c>
      <c r="I18711">
        <v>2020</v>
      </c>
    </row>
    <row r="18712" spans="1:9" x14ac:dyDescent="0.25">
      <c r="A18712" t="s">
        <v>972</v>
      </c>
      <c r="B18712" t="s">
        <v>90</v>
      </c>
      <c r="C18712" s="76" t="s">
        <v>842</v>
      </c>
      <c r="D18712" t="s">
        <v>980</v>
      </c>
      <c r="E18712" s="82">
        <v>15</v>
      </c>
      <c r="F18712" t="s">
        <v>973</v>
      </c>
      <c r="G18712" s="83">
        <v>44119</v>
      </c>
      <c r="I18712">
        <v>2020</v>
      </c>
    </row>
    <row r="18713" spans="1:9" x14ac:dyDescent="0.25">
      <c r="A18713" t="s">
        <v>972</v>
      </c>
      <c r="B18713" t="s">
        <v>125</v>
      </c>
      <c r="C18713" s="76" t="s">
        <v>842</v>
      </c>
      <c r="D18713" t="s">
        <v>980</v>
      </c>
      <c r="E18713" s="82">
        <v>15.2</v>
      </c>
      <c r="F18713" t="s">
        <v>973</v>
      </c>
      <c r="G18713" s="83">
        <v>44230</v>
      </c>
      <c r="I18713">
        <v>2021</v>
      </c>
    </row>
    <row r="18714" spans="1:9" x14ac:dyDescent="0.25">
      <c r="A18714" t="s">
        <v>972</v>
      </c>
      <c r="B18714" t="s">
        <v>242</v>
      </c>
      <c r="C18714" s="76" t="s">
        <v>842</v>
      </c>
      <c r="D18714" t="s">
        <v>980</v>
      </c>
      <c r="E18714" s="82">
        <v>11.4</v>
      </c>
      <c r="F18714" t="s">
        <v>973</v>
      </c>
      <c r="G18714" s="83">
        <v>44139</v>
      </c>
      <c r="I18714">
        <v>2020</v>
      </c>
    </row>
    <row r="18715" spans="1:9" x14ac:dyDescent="0.25">
      <c r="A18715" t="s">
        <v>972</v>
      </c>
      <c r="B18715" t="s">
        <v>229</v>
      </c>
      <c r="C18715" s="76" t="s">
        <v>842</v>
      </c>
      <c r="D18715" t="s">
        <v>980</v>
      </c>
      <c r="E18715" s="82">
        <v>10</v>
      </c>
      <c r="F18715" t="s">
        <v>973</v>
      </c>
      <c r="G18715" s="83">
        <v>44194</v>
      </c>
      <c r="I18715">
        <v>2020</v>
      </c>
    </row>
    <row r="18716" spans="1:9" x14ac:dyDescent="0.25">
      <c r="A18716" t="s">
        <v>972</v>
      </c>
      <c r="B18716" t="s">
        <v>91</v>
      </c>
      <c r="C18716" s="76" t="s">
        <v>842</v>
      </c>
      <c r="D18716" t="s">
        <v>980</v>
      </c>
      <c r="E18716" s="82">
        <v>36</v>
      </c>
      <c r="F18716" t="s">
        <v>973</v>
      </c>
      <c r="G18716" s="83">
        <v>44491</v>
      </c>
      <c r="I18716">
        <v>2021</v>
      </c>
    </row>
    <row r="18717" spans="1:9" x14ac:dyDescent="0.25">
      <c r="A18717" t="s">
        <v>972</v>
      </c>
      <c r="B18717" t="s">
        <v>120</v>
      </c>
      <c r="C18717" s="76" t="s">
        <v>842</v>
      </c>
      <c r="D18717" t="s">
        <v>980</v>
      </c>
      <c r="E18717" s="82">
        <v>4.2</v>
      </c>
      <c r="F18717" t="s">
        <v>973</v>
      </c>
      <c r="G18717" s="83">
        <v>44172</v>
      </c>
      <c r="I18717">
        <v>2020</v>
      </c>
    </row>
    <row r="18718" spans="1:9" x14ac:dyDescent="0.25">
      <c r="A18718" t="s">
        <v>972</v>
      </c>
      <c r="B18718" t="s">
        <v>239</v>
      </c>
      <c r="C18718" s="76" t="s">
        <v>842</v>
      </c>
      <c r="D18718" t="s">
        <v>980</v>
      </c>
      <c r="E18718" s="82">
        <v>13.27</v>
      </c>
      <c r="F18718" t="s">
        <v>973</v>
      </c>
      <c r="G18718" s="83">
        <v>44183</v>
      </c>
      <c r="I18718">
        <v>2020</v>
      </c>
    </row>
    <row r="18719" spans="1:9" x14ac:dyDescent="0.25">
      <c r="A18719" t="s">
        <v>972</v>
      </c>
      <c r="B18719" t="s">
        <v>63</v>
      </c>
      <c r="C18719" s="76" t="s">
        <v>842</v>
      </c>
      <c r="D18719" t="s">
        <v>980</v>
      </c>
      <c r="E18719" s="82">
        <v>10.029999999999999</v>
      </c>
      <c r="F18719" t="s">
        <v>973</v>
      </c>
      <c r="G18719" s="83">
        <v>44160</v>
      </c>
      <c r="I18719">
        <v>2020</v>
      </c>
    </row>
    <row r="18720" spans="1:9" x14ac:dyDescent="0.25">
      <c r="A18720" t="s">
        <v>972</v>
      </c>
      <c r="B18720" t="s">
        <v>216</v>
      </c>
      <c r="C18720" s="76" t="s">
        <v>842</v>
      </c>
      <c r="D18720" t="s">
        <v>980</v>
      </c>
      <c r="E18720" s="82">
        <v>11.04</v>
      </c>
      <c r="F18720" t="s">
        <v>973</v>
      </c>
      <c r="G18720" s="83">
        <v>44147</v>
      </c>
      <c r="I18720">
        <v>2020</v>
      </c>
    </row>
    <row r="18721" spans="1:9" x14ac:dyDescent="0.25">
      <c r="A18721" t="s">
        <v>972</v>
      </c>
      <c r="B18721" t="s">
        <v>253</v>
      </c>
      <c r="C18721" s="76" t="s">
        <v>842</v>
      </c>
      <c r="D18721" t="s">
        <v>980</v>
      </c>
      <c r="E18721" s="82">
        <v>7.44</v>
      </c>
      <c r="F18721" t="s">
        <v>973</v>
      </c>
      <c r="G18721" s="83">
        <v>44131</v>
      </c>
      <c r="I18721">
        <v>2020</v>
      </c>
    </row>
    <row r="18722" spans="1:9" x14ac:dyDescent="0.25">
      <c r="A18722" t="s">
        <v>972</v>
      </c>
      <c r="B18722" t="s">
        <v>243</v>
      </c>
      <c r="C18722" s="76" t="s">
        <v>842</v>
      </c>
      <c r="D18722" t="s">
        <v>980</v>
      </c>
      <c r="E18722" s="82">
        <v>7.6</v>
      </c>
      <c r="F18722" t="s">
        <v>973</v>
      </c>
      <c r="G18722" s="83">
        <v>44144</v>
      </c>
      <c r="I18722">
        <v>2020</v>
      </c>
    </row>
    <row r="18723" spans="1:9" x14ac:dyDescent="0.25">
      <c r="A18723" t="s">
        <v>972</v>
      </c>
      <c r="B18723" t="s">
        <v>77</v>
      </c>
      <c r="C18723" s="76" t="s">
        <v>842</v>
      </c>
      <c r="D18723" t="s">
        <v>980</v>
      </c>
      <c r="E18723" s="82">
        <v>5.12</v>
      </c>
      <c r="F18723" t="s">
        <v>973</v>
      </c>
      <c r="G18723" s="83">
        <v>44134</v>
      </c>
      <c r="I18723">
        <v>2020</v>
      </c>
    </row>
    <row r="18724" spans="1:9" x14ac:dyDescent="0.25">
      <c r="A18724" t="s">
        <v>972</v>
      </c>
      <c r="B18724" t="s">
        <v>86</v>
      </c>
      <c r="C18724" s="76" t="s">
        <v>842</v>
      </c>
      <c r="D18724" t="s">
        <v>980</v>
      </c>
      <c r="E18724" s="82">
        <v>22.8</v>
      </c>
      <c r="F18724" t="s">
        <v>973</v>
      </c>
      <c r="G18724" s="83">
        <v>44196</v>
      </c>
      <c r="I18724">
        <v>2020</v>
      </c>
    </row>
    <row r="18725" spans="1:9" x14ac:dyDescent="0.25">
      <c r="A18725" t="s">
        <v>972</v>
      </c>
      <c r="B18725" t="s">
        <v>96</v>
      </c>
      <c r="C18725" s="76" t="s">
        <v>842</v>
      </c>
      <c r="D18725" t="s">
        <v>980</v>
      </c>
      <c r="E18725" s="82">
        <v>7.6</v>
      </c>
      <c r="F18725" t="s">
        <v>973</v>
      </c>
      <c r="G18725" s="83">
        <v>44106</v>
      </c>
      <c r="I18725">
        <v>2020</v>
      </c>
    </row>
    <row r="18726" spans="1:9" x14ac:dyDescent="0.25">
      <c r="A18726" t="s">
        <v>972</v>
      </c>
      <c r="B18726" t="s">
        <v>188</v>
      </c>
      <c r="C18726" s="76" t="s">
        <v>842</v>
      </c>
      <c r="D18726" t="s">
        <v>980</v>
      </c>
      <c r="E18726" s="82">
        <v>5</v>
      </c>
      <c r="F18726" t="s">
        <v>973</v>
      </c>
      <c r="G18726" s="83">
        <v>44155</v>
      </c>
      <c r="I18726">
        <v>2020</v>
      </c>
    </row>
    <row r="18727" spans="1:9" x14ac:dyDescent="0.25">
      <c r="A18727" t="s">
        <v>972</v>
      </c>
      <c r="B18727" t="s">
        <v>138</v>
      </c>
      <c r="C18727" s="76" t="s">
        <v>842</v>
      </c>
      <c r="D18727" t="s">
        <v>980</v>
      </c>
      <c r="E18727" s="82">
        <v>8.8000000000000007</v>
      </c>
      <c r="F18727" t="s">
        <v>973</v>
      </c>
      <c r="G18727" s="83">
        <v>44090</v>
      </c>
      <c r="I18727">
        <v>2020</v>
      </c>
    </row>
    <row r="18728" spans="1:9" x14ac:dyDescent="0.25">
      <c r="A18728" t="s">
        <v>972</v>
      </c>
      <c r="B18728" t="s">
        <v>242</v>
      </c>
      <c r="C18728" s="76" t="s">
        <v>842</v>
      </c>
      <c r="D18728" t="s">
        <v>980</v>
      </c>
      <c r="E18728" s="82">
        <v>15.34</v>
      </c>
      <c r="F18728" t="s">
        <v>973</v>
      </c>
      <c r="G18728" s="83">
        <v>44131</v>
      </c>
      <c r="I18728">
        <v>2020</v>
      </c>
    </row>
    <row r="18729" spans="1:9" x14ac:dyDescent="0.25">
      <c r="A18729" t="s">
        <v>972</v>
      </c>
      <c r="B18729" t="s">
        <v>248</v>
      </c>
      <c r="C18729" s="76" t="s">
        <v>842</v>
      </c>
      <c r="D18729" t="s">
        <v>980</v>
      </c>
      <c r="E18729" s="82">
        <v>6</v>
      </c>
      <c r="F18729" t="s">
        <v>973</v>
      </c>
      <c r="G18729" s="83">
        <v>44155</v>
      </c>
      <c r="I18729">
        <v>2020</v>
      </c>
    </row>
    <row r="18730" spans="1:9" x14ac:dyDescent="0.25">
      <c r="A18730" t="s">
        <v>972</v>
      </c>
      <c r="B18730" t="s">
        <v>240</v>
      </c>
      <c r="C18730" s="76" t="s">
        <v>842</v>
      </c>
      <c r="D18730" t="s">
        <v>980</v>
      </c>
      <c r="E18730" s="82">
        <v>7.08</v>
      </c>
      <c r="F18730" t="s">
        <v>973</v>
      </c>
      <c r="G18730" s="83">
        <v>44467</v>
      </c>
      <c r="I18730">
        <v>2021</v>
      </c>
    </row>
    <row r="18731" spans="1:9" x14ac:dyDescent="0.25">
      <c r="A18731" t="s">
        <v>972</v>
      </c>
      <c r="B18731" t="s">
        <v>249</v>
      </c>
      <c r="C18731" s="76" t="s">
        <v>842</v>
      </c>
      <c r="D18731" t="s">
        <v>980</v>
      </c>
      <c r="E18731" s="82">
        <v>5</v>
      </c>
      <c r="F18731" t="s">
        <v>973</v>
      </c>
      <c r="G18731" s="83">
        <v>44106</v>
      </c>
      <c r="I18731">
        <v>2020</v>
      </c>
    </row>
    <row r="18732" spans="1:9" x14ac:dyDescent="0.25">
      <c r="A18732" t="s">
        <v>972</v>
      </c>
      <c r="B18732" t="s">
        <v>281</v>
      </c>
      <c r="C18732" s="76" t="s">
        <v>842</v>
      </c>
      <c r="D18732" t="s">
        <v>980</v>
      </c>
      <c r="E18732" s="82">
        <v>5.44</v>
      </c>
      <c r="F18732" t="s">
        <v>973</v>
      </c>
      <c r="G18732" s="83">
        <v>44138</v>
      </c>
      <c r="I18732">
        <v>2020</v>
      </c>
    </row>
    <row r="18733" spans="1:9" ht="14.45" customHeight="1" x14ac:dyDescent="0.25">
      <c r="A18733" t="s">
        <v>972</v>
      </c>
      <c r="B18733" t="s">
        <v>121</v>
      </c>
      <c r="C18733" s="76" t="s">
        <v>842</v>
      </c>
      <c r="D18733" t="s">
        <v>980</v>
      </c>
      <c r="E18733" s="82">
        <v>15</v>
      </c>
      <c r="F18733" t="s">
        <v>973</v>
      </c>
      <c r="G18733" s="83">
        <v>44133</v>
      </c>
      <c r="I18733">
        <v>2020</v>
      </c>
    </row>
    <row r="18734" spans="1:9" x14ac:dyDescent="0.25">
      <c r="A18734" t="s">
        <v>972</v>
      </c>
      <c r="B18734" t="s">
        <v>90</v>
      </c>
      <c r="C18734" s="76" t="s">
        <v>842</v>
      </c>
      <c r="D18734" t="s">
        <v>980</v>
      </c>
      <c r="E18734" s="82">
        <v>6</v>
      </c>
      <c r="F18734" t="s">
        <v>973</v>
      </c>
      <c r="G18734" s="83">
        <v>44151</v>
      </c>
      <c r="I18734">
        <v>2020</v>
      </c>
    </row>
    <row r="18735" spans="1:9" x14ac:dyDescent="0.25">
      <c r="A18735" t="s">
        <v>972</v>
      </c>
      <c r="B18735" t="s">
        <v>240</v>
      </c>
      <c r="C18735" s="76" t="s">
        <v>842</v>
      </c>
      <c r="D18735" t="s">
        <v>980</v>
      </c>
      <c r="E18735" s="82">
        <v>7.6</v>
      </c>
      <c r="F18735" t="s">
        <v>973</v>
      </c>
      <c r="G18735" s="83">
        <v>44167</v>
      </c>
      <c r="I18735">
        <v>2020</v>
      </c>
    </row>
    <row r="18736" spans="1:9" x14ac:dyDescent="0.25">
      <c r="A18736" t="s">
        <v>972</v>
      </c>
      <c r="B18736" t="s">
        <v>121</v>
      </c>
      <c r="C18736" s="76" t="s">
        <v>842</v>
      </c>
      <c r="D18736" t="s">
        <v>980</v>
      </c>
      <c r="E18736" s="82">
        <v>7.6</v>
      </c>
      <c r="F18736" t="s">
        <v>973</v>
      </c>
      <c r="G18736" s="83">
        <v>44188</v>
      </c>
      <c r="I18736">
        <v>2020</v>
      </c>
    </row>
    <row r="18737" spans="1:9" x14ac:dyDescent="0.25">
      <c r="A18737" t="s">
        <v>972</v>
      </c>
      <c r="B18737" t="s">
        <v>118</v>
      </c>
      <c r="C18737" s="76" t="s">
        <v>842</v>
      </c>
      <c r="D18737" t="s">
        <v>980</v>
      </c>
      <c r="E18737" s="82">
        <v>7.6</v>
      </c>
      <c r="F18737" t="s">
        <v>973</v>
      </c>
      <c r="G18737" s="83">
        <v>44225</v>
      </c>
      <c r="I18737">
        <v>2021</v>
      </c>
    </row>
    <row r="18738" spans="1:9" x14ac:dyDescent="0.25">
      <c r="A18738" t="s">
        <v>972</v>
      </c>
      <c r="B18738" t="s">
        <v>81</v>
      </c>
      <c r="C18738" s="76" t="s">
        <v>842</v>
      </c>
      <c r="D18738" t="s">
        <v>980</v>
      </c>
      <c r="E18738" s="82">
        <v>5.31</v>
      </c>
      <c r="F18738" t="s">
        <v>973</v>
      </c>
      <c r="G18738" s="83">
        <v>44120</v>
      </c>
      <c r="I18738">
        <v>2020</v>
      </c>
    </row>
    <row r="18739" spans="1:9" x14ac:dyDescent="0.25">
      <c r="A18739" t="s">
        <v>972</v>
      </c>
      <c r="B18739" t="s">
        <v>215</v>
      </c>
      <c r="C18739" s="76" t="s">
        <v>842</v>
      </c>
      <c r="D18739" t="s">
        <v>980</v>
      </c>
      <c r="E18739" s="82">
        <v>15</v>
      </c>
      <c r="F18739" t="s">
        <v>973</v>
      </c>
      <c r="G18739" s="83">
        <v>44148</v>
      </c>
      <c r="I18739">
        <v>2020</v>
      </c>
    </row>
    <row r="18740" spans="1:9" x14ac:dyDescent="0.25">
      <c r="A18740" t="s">
        <v>972</v>
      </c>
      <c r="B18740" t="s">
        <v>116</v>
      </c>
      <c r="C18740" s="76" t="s">
        <v>842</v>
      </c>
      <c r="D18740" t="s">
        <v>980</v>
      </c>
      <c r="E18740" s="82">
        <v>6</v>
      </c>
      <c r="F18740" t="s">
        <v>973</v>
      </c>
      <c r="G18740" s="83">
        <v>44173</v>
      </c>
      <c r="I18740">
        <v>2020</v>
      </c>
    </row>
    <row r="18741" spans="1:9" x14ac:dyDescent="0.25">
      <c r="A18741" t="s">
        <v>972</v>
      </c>
      <c r="B18741" t="s">
        <v>229</v>
      </c>
      <c r="C18741" s="76" t="s">
        <v>842</v>
      </c>
      <c r="D18741" t="s">
        <v>980</v>
      </c>
      <c r="E18741" s="82">
        <v>6</v>
      </c>
      <c r="F18741" t="s">
        <v>973</v>
      </c>
      <c r="G18741" s="83">
        <v>44175</v>
      </c>
      <c r="I18741">
        <v>2020</v>
      </c>
    </row>
    <row r="18742" spans="1:9" x14ac:dyDescent="0.25">
      <c r="A18742" t="s">
        <v>972</v>
      </c>
      <c r="B18742" t="s">
        <v>219</v>
      </c>
      <c r="C18742" s="76" t="s">
        <v>842</v>
      </c>
      <c r="D18742" t="s">
        <v>980</v>
      </c>
      <c r="E18742" s="82">
        <v>6</v>
      </c>
      <c r="F18742" t="s">
        <v>973</v>
      </c>
      <c r="G18742" s="83">
        <v>44112</v>
      </c>
      <c r="I18742">
        <v>2020</v>
      </c>
    </row>
    <row r="18743" spans="1:9" x14ac:dyDescent="0.25">
      <c r="A18743" t="s">
        <v>972</v>
      </c>
      <c r="B18743" t="s">
        <v>248</v>
      </c>
      <c r="C18743" s="76" t="s">
        <v>842</v>
      </c>
      <c r="D18743" t="s">
        <v>980</v>
      </c>
      <c r="E18743" s="82">
        <v>150</v>
      </c>
      <c r="F18743" t="s">
        <v>973</v>
      </c>
      <c r="G18743" s="83">
        <v>44698</v>
      </c>
      <c r="I18743">
        <v>2022</v>
      </c>
    </row>
    <row r="18744" spans="1:9" x14ac:dyDescent="0.25">
      <c r="A18744" t="s">
        <v>972</v>
      </c>
      <c r="B18744" t="s">
        <v>249</v>
      </c>
      <c r="C18744" s="76" t="s">
        <v>842</v>
      </c>
      <c r="D18744" t="s">
        <v>980</v>
      </c>
      <c r="E18744" s="82">
        <v>7.6</v>
      </c>
      <c r="F18744" t="s">
        <v>973</v>
      </c>
      <c r="G18744" s="83">
        <v>44105</v>
      </c>
      <c r="I18744">
        <v>2020</v>
      </c>
    </row>
    <row r="18745" spans="1:9" x14ac:dyDescent="0.25">
      <c r="A18745" t="s">
        <v>972</v>
      </c>
      <c r="B18745" t="s">
        <v>279</v>
      </c>
      <c r="C18745" s="76" t="s">
        <v>842</v>
      </c>
      <c r="D18745" t="s">
        <v>980</v>
      </c>
      <c r="E18745" s="82">
        <v>8.9</v>
      </c>
      <c r="F18745" t="s">
        <v>973</v>
      </c>
      <c r="G18745" s="83">
        <v>44123</v>
      </c>
      <c r="I18745">
        <v>2020</v>
      </c>
    </row>
    <row r="18746" spans="1:9" x14ac:dyDescent="0.25">
      <c r="A18746" t="s">
        <v>972</v>
      </c>
      <c r="B18746" t="s">
        <v>242</v>
      </c>
      <c r="C18746" s="76" t="s">
        <v>842</v>
      </c>
      <c r="D18746" t="s">
        <v>980</v>
      </c>
      <c r="E18746" s="82">
        <v>5</v>
      </c>
      <c r="F18746" t="s">
        <v>973</v>
      </c>
      <c r="G18746" s="83">
        <v>44112</v>
      </c>
      <c r="I18746">
        <v>2020</v>
      </c>
    </row>
    <row r="18747" spans="1:9" x14ac:dyDescent="0.25">
      <c r="A18747" t="s">
        <v>972</v>
      </c>
      <c r="B18747" t="s">
        <v>2</v>
      </c>
      <c r="C18747" s="76" t="s">
        <v>842</v>
      </c>
      <c r="D18747" t="s">
        <v>980</v>
      </c>
      <c r="E18747" s="82">
        <v>7.6</v>
      </c>
      <c r="F18747" t="s">
        <v>973</v>
      </c>
      <c r="G18747" s="83">
        <v>44159</v>
      </c>
      <c r="I18747">
        <v>2020</v>
      </c>
    </row>
    <row r="18748" spans="1:9" x14ac:dyDescent="0.25">
      <c r="A18748" t="s">
        <v>972</v>
      </c>
      <c r="B18748" t="s">
        <v>245</v>
      </c>
      <c r="C18748" s="76" t="s">
        <v>842</v>
      </c>
      <c r="D18748" t="s">
        <v>980</v>
      </c>
      <c r="E18748" s="82">
        <v>3.8</v>
      </c>
      <c r="F18748" t="s">
        <v>973</v>
      </c>
      <c r="G18748" s="83">
        <v>44179</v>
      </c>
      <c r="I18748">
        <v>2020</v>
      </c>
    </row>
    <row r="18749" spans="1:9" x14ac:dyDescent="0.25">
      <c r="A18749" t="s">
        <v>972</v>
      </c>
      <c r="B18749" t="s">
        <v>249</v>
      </c>
      <c r="C18749" s="76" t="s">
        <v>842</v>
      </c>
      <c r="D18749" t="s">
        <v>980</v>
      </c>
      <c r="E18749" s="82">
        <v>7.6</v>
      </c>
      <c r="F18749" t="s">
        <v>973</v>
      </c>
      <c r="G18749" s="83">
        <v>44166</v>
      </c>
      <c r="I18749">
        <v>2020</v>
      </c>
    </row>
    <row r="18750" spans="1:9" x14ac:dyDescent="0.25">
      <c r="A18750" t="s">
        <v>972</v>
      </c>
      <c r="B18750" t="s">
        <v>169</v>
      </c>
      <c r="C18750" s="76" t="s">
        <v>842</v>
      </c>
      <c r="D18750" t="s">
        <v>980</v>
      </c>
      <c r="E18750" s="82">
        <v>66.599999999999994</v>
      </c>
      <c r="F18750" t="s">
        <v>973</v>
      </c>
      <c r="G18750" s="83">
        <v>44491</v>
      </c>
      <c r="I18750">
        <v>2021</v>
      </c>
    </row>
    <row r="18751" spans="1:9" x14ac:dyDescent="0.25">
      <c r="A18751" t="s">
        <v>972</v>
      </c>
      <c r="B18751" t="s">
        <v>245</v>
      </c>
      <c r="C18751" s="76" t="s">
        <v>842</v>
      </c>
      <c r="D18751" t="s">
        <v>980</v>
      </c>
      <c r="E18751" s="82">
        <v>40</v>
      </c>
      <c r="F18751" t="s">
        <v>973</v>
      </c>
      <c r="G18751" s="83">
        <v>44456</v>
      </c>
      <c r="I18751">
        <v>2021</v>
      </c>
    </row>
    <row r="18752" spans="1:9" x14ac:dyDescent="0.25">
      <c r="A18752" t="s">
        <v>972</v>
      </c>
      <c r="B18752" t="s">
        <v>128</v>
      </c>
      <c r="C18752" s="76" t="s">
        <v>842</v>
      </c>
      <c r="D18752" t="s">
        <v>980</v>
      </c>
      <c r="E18752" s="82">
        <v>6</v>
      </c>
      <c r="F18752" t="s">
        <v>973</v>
      </c>
      <c r="G18752" s="83">
        <v>44209</v>
      </c>
      <c r="I18752">
        <v>2021</v>
      </c>
    </row>
    <row r="18753" spans="1:9" x14ac:dyDescent="0.25">
      <c r="A18753" t="s">
        <v>972</v>
      </c>
      <c r="B18753" t="s">
        <v>248</v>
      </c>
      <c r="C18753" s="76" t="s">
        <v>842</v>
      </c>
      <c r="D18753" t="s">
        <v>980</v>
      </c>
      <c r="E18753" s="82">
        <v>15</v>
      </c>
      <c r="F18753" t="s">
        <v>973</v>
      </c>
      <c r="G18753" s="83">
        <v>44153</v>
      </c>
      <c r="I18753">
        <v>2020</v>
      </c>
    </row>
    <row r="18754" spans="1:9" x14ac:dyDescent="0.25">
      <c r="A18754" t="s">
        <v>972</v>
      </c>
      <c r="B18754" t="s">
        <v>239</v>
      </c>
      <c r="C18754" s="76" t="s">
        <v>842</v>
      </c>
      <c r="D18754" t="s">
        <v>980</v>
      </c>
      <c r="E18754" s="82">
        <v>14.16</v>
      </c>
      <c r="F18754" t="s">
        <v>973</v>
      </c>
      <c r="G18754" s="83">
        <v>44427</v>
      </c>
      <c r="I18754">
        <v>2021</v>
      </c>
    </row>
    <row r="18755" spans="1:9" x14ac:dyDescent="0.25">
      <c r="A18755" t="s">
        <v>972</v>
      </c>
      <c r="B18755" t="s">
        <v>177</v>
      </c>
      <c r="C18755" s="76" t="s">
        <v>842</v>
      </c>
      <c r="D18755" t="s">
        <v>980</v>
      </c>
      <c r="E18755" s="82">
        <v>5</v>
      </c>
      <c r="F18755" t="s">
        <v>973</v>
      </c>
      <c r="G18755" s="83">
        <v>44167</v>
      </c>
      <c r="I18755">
        <v>2020</v>
      </c>
    </row>
    <row r="18756" spans="1:9" x14ac:dyDescent="0.25">
      <c r="A18756" t="s">
        <v>972</v>
      </c>
      <c r="B18756" t="s">
        <v>118</v>
      </c>
      <c r="C18756" s="76" t="s">
        <v>842</v>
      </c>
      <c r="D18756" t="s">
        <v>980</v>
      </c>
      <c r="E18756" s="82">
        <v>14.7</v>
      </c>
      <c r="F18756" t="s">
        <v>973</v>
      </c>
      <c r="G18756" s="83">
        <v>44172</v>
      </c>
      <c r="I18756">
        <v>2020</v>
      </c>
    </row>
    <row r="18757" spans="1:9" x14ac:dyDescent="0.25">
      <c r="A18757" t="s">
        <v>972</v>
      </c>
      <c r="B18757" t="s">
        <v>172</v>
      </c>
      <c r="C18757" s="76" t="s">
        <v>842</v>
      </c>
      <c r="D18757" t="s">
        <v>980</v>
      </c>
      <c r="E18757" s="82">
        <v>5.31</v>
      </c>
      <c r="F18757" t="s">
        <v>973</v>
      </c>
      <c r="G18757" s="83">
        <v>44176</v>
      </c>
      <c r="I18757">
        <v>2020</v>
      </c>
    </row>
    <row r="18758" spans="1:9" x14ac:dyDescent="0.25">
      <c r="A18758" t="s">
        <v>972</v>
      </c>
      <c r="B18758" t="s">
        <v>240</v>
      </c>
      <c r="C18758" s="76" t="s">
        <v>842</v>
      </c>
      <c r="D18758" t="s">
        <v>980</v>
      </c>
      <c r="E18758" s="82">
        <v>15</v>
      </c>
      <c r="F18758" t="s">
        <v>973</v>
      </c>
      <c r="G18758" s="83">
        <v>44132</v>
      </c>
      <c r="I18758">
        <v>2020</v>
      </c>
    </row>
    <row r="18759" spans="1:9" x14ac:dyDescent="0.25">
      <c r="A18759" t="s">
        <v>972</v>
      </c>
      <c r="B18759" t="s">
        <v>171</v>
      </c>
      <c r="C18759" s="76" t="s">
        <v>842</v>
      </c>
      <c r="D18759" t="s">
        <v>980</v>
      </c>
      <c r="E18759" s="82">
        <v>5.9</v>
      </c>
      <c r="F18759" t="s">
        <v>973</v>
      </c>
      <c r="G18759" s="83">
        <v>44188</v>
      </c>
      <c r="I18759">
        <v>2020</v>
      </c>
    </row>
    <row r="18760" spans="1:9" x14ac:dyDescent="0.25">
      <c r="A18760" t="s">
        <v>972</v>
      </c>
      <c r="B18760" t="s">
        <v>118</v>
      </c>
      <c r="C18760" s="76" t="s">
        <v>842</v>
      </c>
      <c r="D18760" t="s">
        <v>980</v>
      </c>
      <c r="E18760" s="82">
        <v>7.6</v>
      </c>
      <c r="F18760" t="s">
        <v>973</v>
      </c>
      <c r="G18760" s="83">
        <v>44246</v>
      </c>
      <c r="I18760">
        <v>2021</v>
      </c>
    </row>
    <row r="18761" spans="1:9" x14ac:dyDescent="0.25">
      <c r="A18761" t="s">
        <v>972</v>
      </c>
      <c r="B18761" t="s">
        <v>240</v>
      </c>
      <c r="C18761" s="76" t="s">
        <v>842</v>
      </c>
      <c r="D18761" t="s">
        <v>980</v>
      </c>
      <c r="E18761" s="82">
        <v>3.84</v>
      </c>
      <c r="F18761" t="s">
        <v>973</v>
      </c>
      <c r="G18761" s="83">
        <v>44280</v>
      </c>
      <c r="I18761">
        <v>2021</v>
      </c>
    </row>
    <row r="18762" spans="1:9" x14ac:dyDescent="0.25">
      <c r="A18762" t="s">
        <v>972</v>
      </c>
      <c r="B18762" t="s">
        <v>171</v>
      </c>
      <c r="C18762" s="76" t="s">
        <v>842</v>
      </c>
      <c r="D18762" t="s">
        <v>980</v>
      </c>
      <c r="E18762" s="82">
        <v>5.93</v>
      </c>
      <c r="F18762" t="s">
        <v>973</v>
      </c>
      <c r="G18762" s="83">
        <v>44299</v>
      </c>
      <c r="I18762">
        <v>2021</v>
      </c>
    </row>
    <row r="18763" spans="1:9" x14ac:dyDescent="0.25">
      <c r="A18763" t="s">
        <v>972</v>
      </c>
      <c r="B18763" t="s">
        <v>178</v>
      </c>
      <c r="C18763" s="76" t="s">
        <v>842</v>
      </c>
      <c r="D18763" t="s">
        <v>980</v>
      </c>
      <c r="E18763" s="82">
        <v>9</v>
      </c>
      <c r="F18763" t="s">
        <v>973</v>
      </c>
      <c r="G18763" s="83">
        <v>44186</v>
      </c>
      <c r="I18763">
        <v>2020</v>
      </c>
    </row>
    <row r="18764" spans="1:9" x14ac:dyDescent="0.25">
      <c r="A18764" t="s">
        <v>972</v>
      </c>
      <c r="B18764" t="s">
        <v>223</v>
      </c>
      <c r="C18764" s="76" t="s">
        <v>842</v>
      </c>
      <c r="D18764" t="s">
        <v>980</v>
      </c>
      <c r="E18764" s="82">
        <v>6</v>
      </c>
      <c r="F18764" t="s">
        <v>973</v>
      </c>
      <c r="G18764" s="83">
        <v>44113</v>
      </c>
      <c r="I18764">
        <v>2020</v>
      </c>
    </row>
    <row r="18765" spans="1:9" x14ac:dyDescent="0.25">
      <c r="A18765" t="s">
        <v>972</v>
      </c>
      <c r="B18765" t="s">
        <v>279</v>
      </c>
      <c r="C18765" s="76" t="s">
        <v>842</v>
      </c>
      <c r="D18765" t="s">
        <v>980</v>
      </c>
      <c r="E18765" s="82">
        <v>75</v>
      </c>
      <c r="F18765" t="s">
        <v>973</v>
      </c>
      <c r="G18765" s="83">
        <v>44326</v>
      </c>
      <c r="I18765">
        <v>2021</v>
      </c>
    </row>
    <row r="18766" spans="1:9" x14ac:dyDescent="0.25">
      <c r="A18766" t="s">
        <v>972</v>
      </c>
      <c r="B18766" t="s">
        <v>147</v>
      </c>
      <c r="C18766" s="76" t="s">
        <v>842</v>
      </c>
      <c r="D18766" t="s">
        <v>980</v>
      </c>
      <c r="E18766" s="82">
        <v>8.6999999999999993</v>
      </c>
      <c r="F18766" t="s">
        <v>973</v>
      </c>
      <c r="G18766" s="83">
        <v>44165</v>
      </c>
      <c r="I18766">
        <v>2020</v>
      </c>
    </row>
    <row r="18767" spans="1:9" x14ac:dyDescent="0.25">
      <c r="A18767" t="s">
        <v>972</v>
      </c>
      <c r="B18767" t="s">
        <v>229</v>
      </c>
      <c r="C18767" s="76" t="s">
        <v>842</v>
      </c>
      <c r="D18767" t="s">
        <v>980</v>
      </c>
      <c r="E18767" s="82">
        <v>7.6</v>
      </c>
      <c r="F18767" t="s">
        <v>973</v>
      </c>
      <c r="G18767" s="83">
        <v>44134</v>
      </c>
      <c r="I18767">
        <v>2020</v>
      </c>
    </row>
    <row r="18768" spans="1:9" x14ac:dyDescent="0.25">
      <c r="A18768" t="s">
        <v>972</v>
      </c>
      <c r="B18768" t="s">
        <v>206</v>
      </c>
      <c r="C18768" s="76" t="s">
        <v>842</v>
      </c>
      <c r="D18768" t="s">
        <v>980</v>
      </c>
      <c r="E18768" s="82">
        <v>15</v>
      </c>
      <c r="F18768" t="s">
        <v>973</v>
      </c>
      <c r="G18768" s="83">
        <v>44200</v>
      </c>
      <c r="I18768">
        <v>2021</v>
      </c>
    </row>
    <row r="18769" spans="1:9" x14ac:dyDescent="0.25">
      <c r="A18769" t="s">
        <v>972</v>
      </c>
      <c r="B18769" t="s">
        <v>145</v>
      </c>
      <c r="C18769" s="76" t="s">
        <v>842</v>
      </c>
      <c r="D18769" t="s">
        <v>980</v>
      </c>
      <c r="E18769" s="82">
        <v>5</v>
      </c>
      <c r="F18769" t="s">
        <v>973</v>
      </c>
      <c r="G18769" s="83">
        <v>42230</v>
      </c>
      <c r="I18769">
        <v>2015</v>
      </c>
    </row>
    <row r="18770" spans="1:9" x14ac:dyDescent="0.25">
      <c r="A18770" t="s">
        <v>972</v>
      </c>
      <c r="B18770" t="s">
        <v>245</v>
      </c>
      <c r="C18770" s="76" t="s">
        <v>842</v>
      </c>
      <c r="D18770" t="s">
        <v>980</v>
      </c>
      <c r="E18770" s="82">
        <v>7.6</v>
      </c>
      <c r="F18770" t="s">
        <v>973</v>
      </c>
      <c r="G18770" s="83">
        <v>44124</v>
      </c>
      <c r="I18770">
        <v>2020</v>
      </c>
    </row>
    <row r="18771" spans="1:9" x14ac:dyDescent="0.25">
      <c r="A18771" t="s">
        <v>972</v>
      </c>
      <c r="B18771" t="s">
        <v>277</v>
      </c>
      <c r="C18771" s="76" t="s">
        <v>842</v>
      </c>
      <c r="D18771" t="s">
        <v>980</v>
      </c>
      <c r="E18771" s="82">
        <v>7.6</v>
      </c>
      <c r="F18771" t="s">
        <v>973</v>
      </c>
      <c r="G18771" s="83">
        <v>44123</v>
      </c>
      <c r="I18771">
        <v>2020</v>
      </c>
    </row>
    <row r="18772" spans="1:9" x14ac:dyDescent="0.25">
      <c r="A18772" t="s">
        <v>972</v>
      </c>
      <c r="B18772" t="s">
        <v>148</v>
      </c>
      <c r="C18772" s="76" t="s">
        <v>842</v>
      </c>
      <c r="D18772" t="s">
        <v>980</v>
      </c>
      <c r="E18772" s="82">
        <v>10</v>
      </c>
      <c r="F18772" t="s">
        <v>973</v>
      </c>
      <c r="G18772" s="83">
        <v>44154</v>
      </c>
      <c r="I18772">
        <v>2020</v>
      </c>
    </row>
    <row r="18773" spans="1:9" x14ac:dyDescent="0.25">
      <c r="A18773" t="s">
        <v>972</v>
      </c>
      <c r="B18773" t="s">
        <v>124</v>
      </c>
      <c r="C18773" s="76" t="s">
        <v>842</v>
      </c>
      <c r="D18773" t="s">
        <v>980</v>
      </c>
      <c r="E18773" s="82">
        <v>150</v>
      </c>
      <c r="F18773" t="s">
        <v>973</v>
      </c>
      <c r="G18773" s="83">
        <v>44454</v>
      </c>
      <c r="I18773">
        <v>2021</v>
      </c>
    </row>
    <row r="18774" spans="1:9" x14ac:dyDescent="0.25">
      <c r="A18774" t="s">
        <v>972</v>
      </c>
      <c r="B18774" t="s">
        <v>272</v>
      </c>
      <c r="C18774" s="76" t="s">
        <v>842</v>
      </c>
      <c r="D18774" t="s">
        <v>980</v>
      </c>
      <c r="E18774" s="82">
        <v>9.57</v>
      </c>
      <c r="F18774" t="s">
        <v>973</v>
      </c>
      <c r="G18774" s="83">
        <v>44181</v>
      </c>
      <c r="I18774">
        <v>2020</v>
      </c>
    </row>
    <row r="18775" spans="1:9" x14ac:dyDescent="0.25">
      <c r="A18775" t="s">
        <v>972</v>
      </c>
      <c r="B18775" t="s">
        <v>66</v>
      </c>
      <c r="C18775" s="76" t="s">
        <v>842</v>
      </c>
      <c r="D18775" t="s">
        <v>980</v>
      </c>
      <c r="E18775" s="82">
        <v>7.7</v>
      </c>
      <c r="F18775" t="s">
        <v>973</v>
      </c>
      <c r="G18775" s="83">
        <v>44181</v>
      </c>
      <c r="I18775">
        <v>2020</v>
      </c>
    </row>
    <row r="18776" spans="1:9" x14ac:dyDescent="0.25">
      <c r="A18776" t="s">
        <v>972</v>
      </c>
      <c r="B18776" t="s">
        <v>230</v>
      </c>
      <c r="C18776" s="76" t="s">
        <v>842</v>
      </c>
      <c r="D18776" t="s">
        <v>980</v>
      </c>
      <c r="E18776" s="82">
        <v>15</v>
      </c>
      <c r="F18776" t="s">
        <v>973</v>
      </c>
      <c r="G18776" s="83">
        <v>44168</v>
      </c>
      <c r="I18776">
        <v>2020</v>
      </c>
    </row>
    <row r="18777" spans="1:9" x14ac:dyDescent="0.25">
      <c r="A18777" t="s">
        <v>972</v>
      </c>
      <c r="B18777" t="s">
        <v>130</v>
      </c>
      <c r="C18777" s="76" t="s">
        <v>842</v>
      </c>
      <c r="D18777" t="s">
        <v>980</v>
      </c>
      <c r="E18777" s="82">
        <v>20.16</v>
      </c>
      <c r="F18777" t="s">
        <v>973</v>
      </c>
      <c r="G18777" s="83">
        <v>44253</v>
      </c>
      <c r="I18777">
        <v>2021</v>
      </c>
    </row>
    <row r="18778" spans="1:9" x14ac:dyDescent="0.25">
      <c r="A18778" t="s">
        <v>972</v>
      </c>
      <c r="B18778" t="s">
        <v>78</v>
      </c>
      <c r="C18778" s="76" t="s">
        <v>842</v>
      </c>
      <c r="D18778" t="s">
        <v>980</v>
      </c>
      <c r="E18778" s="82">
        <v>8.64</v>
      </c>
      <c r="F18778" t="s">
        <v>973</v>
      </c>
      <c r="G18778" s="83">
        <v>44151</v>
      </c>
      <c r="I18778">
        <v>2020</v>
      </c>
    </row>
    <row r="18779" spans="1:9" x14ac:dyDescent="0.25">
      <c r="A18779" t="s">
        <v>972</v>
      </c>
      <c r="B18779" t="s">
        <v>277</v>
      </c>
      <c r="C18779" s="76" t="s">
        <v>842</v>
      </c>
      <c r="D18779" t="s">
        <v>980</v>
      </c>
      <c r="E18779" s="82">
        <v>7.6</v>
      </c>
      <c r="F18779" t="s">
        <v>973</v>
      </c>
      <c r="G18779" s="83">
        <v>44195</v>
      </c>
      <c r="I18779">
        <v>2020</v>
      </c>
    </row>
    <row r="18780" spans="1:9" x14ac:dyDescent="0.25">
      <c r="A18780" t="s">
        <v>972</v>
      </c>
      <c r="B18780" t="s">
        <v>230</v>
      </c>
      <c r="C18780" s="76" t="s">
        <v>842</v>
      </c>
      <c r="D18780" t="s">
        <v>980</v>
      </c>
      <c r="E18780" s="82">
        <v>6</v>
      </c>
      <c r="F18780" t="s">
        <v>973</v>
      </c>
      <c r="G18780" s="83">
        <v>44124</v>
      </c>
      <c r="I18780">
        <v>2020</v>
      </c>
    </row>
    <row r="18781" spans="1:9" x14ac:dyDescent="0.25">
      <c r="A18781" t="s">
        <v>972</v>
      </c>
      <c r="B18781" t="s">
        <v>248</v>
      </c>
      <c r="C18781" s="76" t="s">
        <v>842</v>
      </c>
      <c r="D18781" t="s">
        <v>980</v>
      </c>
      <c r="E18781" s="82">
        <v>13.8</v>
      </c>
      <c r="F18781" t="s">
        <v>973</v>
      </c>
      <c r="G18781" s="83">
        <v>44133</v>
      </c>
      <c r="I18781">
        <v>2020</v>
      </c>
    </row>
    <row r="18782" spans="1:9" x14ac:dyDescent="0.25">
      <c r="A18782" t="s">
        <v>972</v>
      </c>
      <c r="B18782" t="s">
        <v>278</v>
      </c>
      <c r="C18782" s="76" t="s">
        <v>842</v>
      </c>
      <c r="D18782" t="s">
        <v>980</v>
      </c>
      <c r="E18782" s="82">
        <v>4.32</v>
      </c>
      <c r="F18782" t="s">
        <v>973</v>
      </c>
      <c r="G18782" s="83">
        <v>44327</v>
      </c>
      <c r="I18782">
        <v>2021</v>
      </c>
    </row>
    <row r="18783" spans="1:9" x14ac:dyDescent="0.25">
      <c r="A18783" t="s">
        <v>972</v>
      </c>
      <c r="B18783" t="s">
        <v>173</v>
      </c>
      <c r="C18783" s="76" t="s">
        <v>842</v>
      </c>
      <c r="D18783" t="s">
        <v>980</v>
      </c>
      <c r="E18783" s="82">
        <v>7.68</v>
      </c>
      <c r="F18783" t="s">
        <v>973</v>
      </c>
      <c r="G18783" s="83">
        <v>44225</v>
      </c>
      <c r="I18783">
        <v>2021</v>
      </c>
    </row>
    <row r="18784" spans="1:9" x14ac:dyDescent="0.25">
      <c r="A18784" t="s">
        <v>972</v>
      </c>
      <c r="B18784" t="s">
        <v>171</v>
      </c>
      <c r="C18784" s="76" t="s">
        <v>842</v>
      </c>
      <c r="D18784" t="s">
        <v>980</v>
      </c>
      <c r="E18784" s="82">
        <v>5.93</v>
      </c>
      <c r="F18784" t="s">
        <v>973</v>
      </c>
      <c r="G18784" s="83">
        <v>44207</v>
      </c>
      <c r="I18784">
        <v>2021</v>
      </c>
    </row>
    <row r="18785" spans="1:9" x14ac:dyDescent="0.25">
      <c r="A18785" t="s">
        <v>972</v>
      </c>
      <c r="B18785" t="s">
        <v>171</v>
      </c>
      <c r="C18785" s="76" t="s">
        <v>842</v>
      </c>
      <c r="D18785" t="s">
        <v>980</v>
      </c>
      <c r="E18785" s="82">
        <v>5.93</v>
      </c>
      <c r="F18785" t="s">
        <v>973</v>
      </c>
      <c r="G18785" s="83">
        <v>44299</v>
      </c>
      <c r="I18785">
        <v>2021</v>
      </c>
    </row>
    <row r="18786" spans="1:9" x14ac:dyDescent="0.25">
      <c r="A18786" t="s">
        <v>972</v>
      </c>
      <c r="B18786" t="s">
        <v>246</v>
      </c>
      <c r="C18786" s="76" t="s">
        <v>842</v>
      </c>
      <c r="D18786" t="s">
        <v>980</v>
      </c>
      <c r="E18786" s="82">
        <v>11.51</v>
      </c>
      <c r="F18786" t="s">
        <v>973</v>
      </c>
      <c r="G18786" s="83">
        <v>44138</v>
      </c>
      <c r="I18786">
        <v>2020</v>
      </c>
    </row>
    <row r="18787" spans="1:9" x14ac:dyDescent="0.25">
      <c r="A18787" t="s">
        <v>972</v>
      </c>
      <c r="B18787" t="s">
        <v>248</v>
      </c>
      <c r="C18787" s="76" t="s">
        <v>842</v>
      </c>
      <c r="D18787" t="s">
        <v>980</v>
      </c>
      <c r="E18787" s="82">
        <v>14.16</v>
      </c>
      <c r="F18787" t="s">
        <v>973</v>
      </c>
      <c r="G18787" s="83">
        <v>44272</v>
      </c>
      <c r="I18787">
        <v>2021</v>
      </c>
    </row>
    <row r="18788" spans="1:9" x14ac:dyDescent="0.25">
      <c r="A18788" t="s">
        <v>972</v>
      </c>
      <c r="B18788" t="s">
        <v>11</v>
      </c>
      <c r="C18788" s="76" t="s">
        <v>842</v>
      </c>
      <c r="D18788" t="s">
        <v>980</v>
      </c>
      <c r="E18788" s="82">
        <v>100</v>
      </c>
      <c r="F18788" t="s">
        <v>973</v>
      </c>
      <c r="G18788" s="83">
        <v>44505</v>
      </c>
      <c r="I18788">
        <v>2021</v>
      </c>
    </row>
    <row r="18789" spans="1:9" x14ac:dyDescent="0.25">
      <c r="A18789" t="s">
        <v>972</v>
      </c>
      <c r="B18789" t="s">
        <v>249</v>
      </c>
      <c r="C18789" s="76" t="s">
        <v>842</v>
      </c>
      <c r="D18789" t="s">
        <v>980</v>
      </c>
      <c r="E18789" s="82">
        <v>11.8</v>
      </c>
      <c r="F18789" t="s">
        <v>973</v>
      </c>
      <c r="G18789" s="83">
        <v>44145</v>
      </c>
      <c r="I18789">
        <v>2020</v>
      </c>
    </row>
    <row r="18790" spans="1:9" x14ac:dyDescent="0.25">
      <c r="A18790" t="s">
        <v>972</v>
      </c>
      <c r="B18790" t="s">
        <v>153</v>
      </c>
      <c r="C18790" s="76" t="s">
        <v>842</v>
      </c>
      <c r="D18790" t="s">
        <v>980</v>
      </c>
      <c r="E18790" s="82">
        <v>5</v>
      </c>
      <c r="F18790" t="s">
        <v>973</v>
      </c>
      <c r="G18790" s="83">
        <v>44148</v>
      </c>
      <c r="I18790">
        <v>2020</v>
      </c>
    </row>
    <row r="18791" spans="1:9" x14ac:dyDescent="0.25">
      <c r="A18791" t="s">
        <v>972</v>
      </c>
      <c r="B18791" t="s">
        <v>188</v>
      </c>
      <c r="C18791" s="76" t="s">
        <v>842</v>
      </c>
      <c r="D18791" t="s">
        <v>980</v>
      </c>
      <c r="E18791" s="82">
        <v>4.13</v>
      </c>
      <c r="F18791" t="s">
        <v>973</v>
      </c>
      <c r="G18791" s="83">
        <v>44148</v>
      </c>
      <c r="I18791">
        <v>2020</v>
      </c>
    </row>
    <row r="18792" spans="1:9" x14ac:dyDescent="0.25">
      <c r="A18792" t="s">
        <v>972</v>
      </c>
      <c r="B18792" t="s">
        <v>239</v>
      </c>
      <c r="C18792" s="76" t="s">
        <v>842</v>
      </c>
      <c r="D18792" t="s">
        <v>980</v>
      </c>
      <c r="E18792" s="82">
        <v>14.7</v>
      </c>
      <c r="F18792" t="s">
        <v>973</v>
      </c>
      <c r="G18792" s="83">
        <v>44369</v>
      </c>
      <c r="I18792">
        <v>2021</v>
      </c>
    </row>
    <row r="18793" spans="1:9" x14ac:dyDescent="0.25">
      <c r="A18793" t="s">
        <v>972</v>
      </c>
      <c r="B18793" t="s">
        <v>173</v>
      </c>
      <c r="C18793" s="76" t="s">
        <v>842</v>
      </c>
      <c r="D18793" t="s">
        <v>980</v>
      </c>
      <c r="E18793" s="82">
        <v>14.7</v>
      </c>
      <c r="F18793" t="s">
        <v>973</v>
      </c>
      <c r="G18793" s="83">
        <v>44181</v>
      </c>
      <c r="I18793">
        <v>2020</v>
      </c>
    </row>
    <row r="18794" spans="1:9" x14ac:dyDescent="0.25">
      <c r="A18794" t="s">
        <v>972</v>
      </c>
      <c r="B18794" t="s">
        <v>145</v>
      </c>
      <c r="C18794" s="76" t="s">
        <v>842</v>
      </c>
      <c r="D18794" t="s">
        <v>980</v>
      </c>
      <c r="E18794" s="82">
        <v>5</v>
      </c>
      <c r="F18794" t="s">
        <v>973</v>
      </c>
      <c r="G18794" s="83">
        <v>44139</v>
      </c>
      <c r="I18794">
        <v>2020</v>
      </c>
    </row>
    <row r="18795" spans="1:9" x14ac:dyDescent="0.25">
      <c r="A18795" t="s">
        <v>972</v>
      </c>
      <c r="B18795" t="s">
        <v>148</v>
      </c>
      <c r="C18795" s="76" t="s">
        <v>842</v>
      </c>
      <c r="D18795" t="s">
        <v>980</v>
      </c>
      <c r="E18795" s="82">
        <v>5</v>
      </c>
      <c r="F18795" t="s">
        <v>973</v>
      </c>
      <c r="G18795" s="83">
        <v>44172</v>
      </c>
      <c r="I18795">
        <v>2020</v>
      </c>
    </row>
    <row r="18796" spans="1:9" x14ac:dyDescent="0.25">
      <c r="A18796" t="s">
        <v>972</v>
      </c>
      <c r="B18796" t="s">
        <v>114</v>
      </c>
      <c r="C18796" s="76" t="s">
        <v>842</v>
      </c>
      <c r="D18796" t="s">
        <v>980</v>
      </c>
      <c r="E18796" s="82">
        <v>6.96</v>
      </c>
      <c r="F18796" t="s">
        <v>973</v>
      </c>
      <c r="G18796" s="83">
        <v>44174</v>
      </c>
      <c r="I18796">
        <v>2020</v>
      </c>
    </row>
    <row r="18797" spans="1:9" x14ac:dyDescent="0.25">
      <c r="A18797" t="s">
        <v>972</v>
      </c>
      <c r="B18797" t="s">
        <v>240</v>
      </c>
      <c r="C18797" s="76" t="s">
        <v>842</v>
      </c>
      <c r="D18797" t="s">
        <v>980</v>
      </c>
      <c r="E18797" s="82">
        <v>4.8</v>
      </c>
      <c r="F18797" t="s">
        <v>973</v>
      </c>
      <c r="G18797" s="83">
        <v>44160</v>
      </c>
      <c r="I18797">
        <v>2020</v>
      </c>
    </row>
    <row r="18798" spans="1:9" x14ac:dyDescent="0.25">
      <c r="A18798" t="s">
        <v>972</v>
      </c>
      <c r="B18798" t="s">
        <v>200</v>
      </c>
      <c r="C18798" s="76" t="s">
        <v>842</v>
      </c>
      <c r="D18798" t="s">
        <v>980</v>
      </c>
      <c r="E18798" s="82">
        <v>4.4800000000000004</v>
      </c>
      <c r="F18798" t="s">
        <v>973</v>
      </c>
      <c r="G18798" s="83">
        <v>44266</v>
      </c>
      <c r="I18798">
        <v>2021</v>
      </c>
    </row>
    <row r="18799" spans="1:9" x14ac:dyDescent="0.25">
      <c r="A18799" t="s">
        <v>972</v>
      </c>
      <c r="B18799" t="s">
        <v>249</v>
      </c>
      <c r="C18799" s="76" t="s">
        <v>842</v>
      </c>
      <c r="D18799" t="s">
        <v>980</v>
      </c>
      <c r="E18799" s="82">
        <v>7.6</v>
      </c>
      <c r="F18799" t="s">
        <v>973</v>
      </c>
      <c r="G18799" s="83">
        <v>44172</v>
      </c>
      <c r="I18799">
        <v>2020</v>
      </c>
    </row>
    <row r="18800" spans="1:9" x14ac:dyDescent="0.25">
      <c r="A18800" t="s">
        <v>972</v>
      </c>
      <c r="B18800" t="s">
        <v>224</v>
      </c>
      <c r="C18800" s="76" t="s">
        <v>842</v>
      </c>
      <c r="D18800" t="s">
        <v>980</v>
      </c>
      <c r="E18800" s="82">
        <v>10</v>
      </c>
      <c r="F18800" t="s">
        <v>973</v>
      </c>
      <c r="G18800" s="83">
        <v>44341</v>
      </c>
      <c r="I18800">
        <v>2021</v>
      </c>
    </row>
    <row r="18801" spans="1:9" x14ac:dyDescent="0.25">
      <c r="A18801" t="s">
        <v>972</v>
      </c>
      <c r="B18801" t="s">
        <v>15</v>
      </c>
      <c r="C18801" s="76" t="s">
        <v>842</v>
      </c>
      <c r="D18801" t="s">
        <v>980</v>
      </c>
      <c r="E18801" s="82">
        <v>5</v>
      </c>
      <c r="F18801" t="s">
        <v>973</v>
      </c>
      <c r="G18801" s="83">
        <v>44159</v>
      </c>
      <c r="I18801">
        <v>2020</v>
      </c>
    </row>
    <row r="18802" spans="1:9" x14ac:dyDescent="0.25">
      <c r="A18802" t="s">
        <v>972</v>
      </c>
      <c r="B18802" t="s">
        <v>94</v>
      </c>
      <c r="C18802" s="76" t="s">
        <v>842</v>
      </c>
      <c r="D18802" t="s">
        <v>980</v>
      </c>
      <c r="E18802" s="82">
        <v>6</v>
      </c>
      <c r="F18802" t="s">
        <v>973</v>
      </c>
      <c r="G18802" s="83">
        <v>44180</v>
      </c>
      <c r="I18802">
        <v>2020</v>
      </c>
    </row>
    <row r="18803" spans="1:9" x14ac:dyDescent="0.25">
      <c r="A18803" t="s">
        <v>972</v>
      </c>
      <c r="B18803" t="s">
        <v>91</v>
      </c>
      <c r="C18803" s="76" t="s">
        <v>842</v>
      </c>
      <c r="D18803" t="s">
        <v>980</v>
      </c>
      <c r="E18803" s="82">
        <v>21.8</v>
      </c>
      <c r="F18803" t="s">
        <v>973</v>
      </c>
      <c r="G18803" s="83">
        <v>44188</v>
      </c>
      <c r="I18803">
        <v>2020</v>
      </c>
    </row>
    <row r="18804" spans="1:9" x14ac:dyDescent="0.25">
      <c r="A18804" t="s">
        <v>972</v>
      </c>
      <c r="B18804" t="s">
        <v>117</v>
      </c>
      <c r="C18804" s="76" t="s">
        <v>842</v>
      </c>
      <c r="D18804" t="s">
        <v>980</v>
      </c>
      <c r="E18804" s="82">
        <v>11.4</v>
      </c>
      <c r="F18804" t="s">
        <v>973</v>
      </c>
      <c r="G18804" s="83">
        <v>44152</v>
      </c>
      <c r="I18804">
        <v>2020</v>
      </c>
    </row>
    <row r="18805" spans="1:9" x14ac:dyDescent="0.25">
      <c r="A18805" t="s">
        <v>972</v>
      </c>
      <c r="B18805" t="s">
        <v>106</v>
      </c>
      <c r="C18805" s="76" t="s">
        <v>842</v>
      </c>
      <c r="D18805" t="s">
        <v>980</v>
      </c>
      <c r="E18805" s="82">
        <v>7.92</v>
      </c>
      <c r="F18805" t="s">
        <v>973</v>
      </c>
      <c r="G18805" s="83">
        <v>44105</v>
      </c>
      <c r="I18805">
        <v>2020</v>
      </c>
    </row>
    <row r="18806" spans="1:9" x14ac:dyDescent="0.25">
      <c r="A18806" t="s">
        <v>972</v>
      </c>
      <c r="B18806" t="s">
        <v>133</v>
      </c>
      <c r="C18806" s="76" t="s">
        <v>842</v>
      </c>
      <c r="D18806" t="s">
        <v>980</v>
      </c>
      <c r="E18806" s="82">
        <v>10</v>
      </c>
      <c r="F18806" t="s">
        <v>973</v>
      </c>
      <c r="G18806" s="83">
        <v>44242</v>
      </c>
      <c r="I18806">
        <v>2021</v>
      </c>
    </row>
    <row r="18807" spans="1:9" x14ac:dyDescent="0.25">
      <c r="A18807" t="s">
        <v>972</v>
      </c>
      <c r="B18807" t="s">
        <v>239</v>
      </c>
      <c r="C18807" s="76" t="s">
        <v>842</v>
      </c>
      <c r="D18807" t="s">
        <v>980</v>
      </c>
      <c r="E18807" s="82">
        <v>15</v>
      </c>
      <c r="F18807" t="s">
        <v>973</v>
      </c>
      <c r="G18807" s="83">
        <v>44140</v>
      </c>
      <c r="I18807">
        <v>2020</v>
      </c>
    </row>
    <row r="18808" spans="1:9" x14ac:dyDescent="0.25">
      <c r="A18808" t="s">
        <v>972</v>
      </c>
      <c r="B18808" t="s">
        <v>214</v>
      </c>
      <c r="C18808" s="76" t="s">
        <v>842</v>
      </c>
      <c r="D18808" t="s">
        <v>980</v>
      </c>
      <c r="E18808" s="82">
        <v>4.8</v>
      </c>
      <c r="F18808" t="s">
        <v>973</v>
      </c>
      <c r="G18808" s="83">
        <v>44225</v>
      </c>
      <c r="I18808">
        <v>2021</v>
      </c>
    </row>
    <row r="18809" spans="1:9" x14ac:dyDescent="0.25">
      <c r="A18809" t="s">
        <v>972</v>
      </c>
      <c r="B18809" t="s">
        <v>203</v>
      </c>
      <c r="C18809" s="76" t="s">
        <v>842</v>
      </c>
      <c r="D18809" t="s">
        <v>980</v>
      </c>
      <c r="E18809" s="82">
        <v>8.4</v>
      </c>
      <c r="F18809" t="s">
        <v>973</v>
      </c>
      <c r="G18809" s="83">
        <v>44147</v>
      </c>
      <c r="I18809">
        <v>2020</v>
      </c>
    </row>
    <row r="18810" spans="1:9" x14ac:dyDescent="0.25">
      <c r="A18810" t="s">
        <v>972</v>
      </c>
      <c r="B18810" t="s">
        <v>232</v>
      </c>
      <c r="C18810" s="76" t="s">
        <v>842</v>
      </c>
      <c r="D18810" t="s">
        <v>980</v>
      </c>
      <c r="E18810" s="82">
        <v>4.5599999999999996</v>
      </c>
      <c r="F18810" t="s">
        <v>973</v>
      </c>
      <c r="G18810" s="83">
        <v>44144</v>
      </c>
      <c r="I18810">
        <v>2020</v>
      </c>
    </row>
    <row r="18811" spans="1:9" x14ac:dyDescent="0.25">
      <c r="A18811" t="s">
        <v>972</v>
      </c>
      <c r="B18811" t="s">
        <v>96</v>
      </c>
      <c r="C18811" s="76" t="s">
        <v>842</v>
      </c>
      <c r="D18811" t="s">
        <v>980</v>
      </c>
      <c r="E18811" s="82">
        <v>5.52</v>
      </c>
      <c r="F18811" t="s">
        <v>973</v>
      </c>
      <c r="G18811" s="83">
        <v>44139</v>
      </c>
      <c r="I18811">
        <v>2020</v>
      </c>
    </row>
    <row r="18812" spans="1:9" x14ac:dyDescent="0.25">
      <c r="A18812" t="s">
        <v>972</v>
      </c>
      <c r="B18812" t="s">
        <v>216</v>
      </c>
      <c r="C18812" s="76" t="s">
        <v>842</v>
      </c>
      <c r="D18812" t="s">
        <v>980</v>
      </c>
      <c r="E18812" s="82">
        <v>11.4</v>
      </c>
      <c r="F18812" t="s">
        <v>973</v>
      </c>
      <c r="G18812" s="83">
        <v>44167</v>
      </c>
      <c r="I18812">
        <v>2020</v>
      </c>
    </row>
    <row r="18813" spans="1:9" x14ac:dyDescent="0.25">
      <c r="A18813" t="s">
        <v>972</v>
      </c>
      <c r="B18813" t="s">
        <v>254</v>
      </c>
      <c r="C18813" s="76" t="s">
        <v>842</v>
      </c>
      <c r="D18813" t="s">
        <v>980</v>
      </c>
      <c r="E18813" s="82">
        <v>6</v>
      </c>
      <c r="F18813" t="s">
        <v>973</v>
      </c>
      <c r="G18813" s="83">
        <v>44139</v>
      </c>
      <c r="I18813">
        <v>2020</v>
      </c>
    </row>
    <row r="18814" spans="1:9" x14ac:dyDescent="0.25">
      <c r="A18814" t="s">
        <v>972</v>
      </c>
      <c r="B18814" t="s">
        <v>245</v>
      </c>
      <c r="C18814" s="76" t="s">
        <v>842</v>
      </c>
      <c r="D18814" t="s">
        <v>980</v>
      </c>
      <c r="E18814" s="82">
        <v>10</v>
      </c>
      <c r="F18814" t="s">
        <v>973</v>
      </c>
      <c r="G18814" s="83">
        <v>44165</v>
      </c>
      <c r="I18814">
        <v>2020</v>
      </c>
    </row>
    <row r="18815" spans="1:9" x14ac:dyDescent="0.25">
      <c r="A18815" t="s">
        <v>972</v>
      </c>
      <c r="B18815" t="s">
        <v>80</v>
      </c>
      <c r="C18815" s="76" t="s">
        <v>842</v>
      </c>
      <c r="D18815" t="s">
        <v>980</v>
      </c>
      <c r="E18815" s="82">
        <v>7.98</v>
      </c>
      <c r="F18815" t="s">
        <v>973</v>
      </c>
      <c r="G18815" s="83">
        <v>44314</v>
      </c>
      <c r="I18815">
        <v>2021</v>
      </c>
    </row>
    <row r="18816" spans="1:9" x14ac:dyDescent="0.25">
      <c r="A18816" t="s">
        <v>972</v>
      </c>
      <c r="B18816" t="s">
        <v>240</v>
      </c>
      <c r="C18816" s="76" t="s">
        <v>842</v>
      </c>
      <c r="D18816" t="s">
        <v>980</v>
      </c>
      <c r="E18816" s="82">
        <v>7.6</v>
      </c>
      <c r="F18816" t="s">
        <v>973</v>
      </c>
      <c r="G18816" s="83">
        <v>44173</v>
      </c>
      <c r="I18816">
        <v>2020</v>
      </c>
    </row>
    <row r="18817" spans="1:9" x14ac:dyDescent="0.25">
      <c r="A18817" t="s">
        <v>972</v>
      </c>
      <c r="B18817" t="s">
        <v>208</v>
      </c>
      <c r="C18817" s="76" t="s">
        <v>842</v>
      </c>
      <c r="D18817" t="s">
        <v>980</v>
      </c>
      <c r="E18817" s="82">
        <v>9.6</v>
      </c>
      <c r="F18817" t="s">
        <v>973</v>
      </c>
      <c r="G18817" s="83">
        <v>44160</v>
      </c>
      <c r="I18817">
        <v>2020</v>
      </c>
    </row>
    <row r="18818" spans="1:9" x14ac:dyDescent="0.25">
      <c r="A18818" t="s">
        <v>972</v>
      </c>
      <c r="B18818" t="s">
        <v>118</v>
      </c>
      <c r="C18818" s="76" t="s">
        <v>842</v>
      </c>
      <c r="D18818" t="s">
        <v>980</v>
      </c>
      <c r="E18818" s="82">
        <v>6</v>
      </c>
      <c r="F18818" t="s">
        <v>973</v>
      </c>
      <c r="G18818" s="83">
        <v>44176</v>
      </c>
      <c r="I18818">
        <v>2020</v>
      </c>
    </row>
    <row r="18819" spans="1:9" x14ac:dyDescent="0.25">
      <c r="A18819" t="s">
        <v>972</v>
      </c>
      <c r="B18819" t="s">
        <v>86</v>
      </c>
      <c r="C18819" s="76" t="s">
        <v>842</v>
      </c>
      <c r="D18819" t="s">
        <v>980</v>
      </c>
      <c r="E18819" s="82">
        <v>5</v>
      </c>
      <c r="F18819" t="s">
        <v>973</v>
      </c>
      <c r="G18819" s="83">
        <v>44147</v>
      </c>
      <c r="I18819">
        <v>2020</v>
      </c>
    </row>
    <row r="18820" spans="1:9" x14ac:dyDescent="0.25">
      <c r="A18820" t="s">
        <v>972</v>
      </c>
      <c r="B18820" t="s">
        <v>89</v>
      </c>
      <c r="C18820" s="76" t="s">
        <v>842</v>
      </c>
      <c r="D18820" t="s">
        <v>980</v>
      </c>
      <c r="E18820" s="82">
        <v>7.6</v>
      </c>
      <c r="F18820" t="s">
        <v>973</v>
      </c>
      <c r="G18820" s="83">
        <v>44160</v>
      </c>
      <c r="I18820">
        <v>2020</v>
      </c>
    </row>
    <row r="18821" spans="1:9" x14ac:dyDescent="0.25">
      <c r="A18821" t="s">
        <v>972</v>
      </c>
      <c r="B18821" t="s">
        <v>223</v>
      </c>
      <c r="C18821" s="76" t="s">
        <v>842</v>
      </c>
      <c r="D18821" t="s">
        <v>980</v>
      </c>
      <c r="E18821" s="82">
        <v>7.6</v>
      </c>
      <c r="F18821" t="s">
        <v>973</v>
      </c>
      <c r="G18821" s="83">
        <v>44202</v>
      </c>
      <c r="I18821">
        <v>2021</v>
      </c>
    </row>
    <row r="18822" spans="1:9" x14ac:dyDescent="0.25">
      <c r="A18822" t="s">
        <v>972</v>
      </c>
      <c r="B18822" t="s">
        <v>251</v>
      </c>
      <c r="C18822" s="76" t="s">
        <v>842</v>
      </c>
      <c r="D18822" t="s">
        <v>980</v>
      </c>
      <c r="E18822" s="82">
        <v>3.8</v>
      </c>
      <c r="F18822" t="s">
        <v>973</v>
      </c>
      <c r="G18822" s="83">
        <v>44159</v>
      </c>
      <c r="I18822">
        <v>2020</v>
      </c>
    </row>
    <row r="18823" spans="1:9" x14ac:dyDescent="0.25">
      <c r="A18823" t="s">
        <v>972</v>
      </c>
      <c r="B18823" t="s">
        <v>15</v>
      </c>
      <c r="C18823" s="76" t="s">
        <v>842</v>
      </c>
      <c r="D18823" t="s">
        <v>980</v>
      </c>
      <c r="E18823" s="82">
        <v>5</v>
      </c>
      <c r="F18823" t="s">
        <v>973</v>
      </c>
      <c r="G18823" s="83">
        <v>44133</v>
      </c>
      <c r="I18823">
        <v>2020</v>
      </c>
    </row>
    <row r="18824" spans="1:9" x14ac:dyDescent="0.25">
      <c r="A18824" t="s">
        <v>972</v>
      </c>
      <c r="B18824" t="s">
        <v>171</v>
      </c>
      <c r="C18824" s="76" t="s">
        <v>842</v>
      </c>
      <c r="D18824" t="s">
        <v>980</v>
      </c>
      <c r="E18824" s="82">
        <v>5</v>
      </c>
      <c r="F18824" t="s">
        <v>973</v>
      </c>
      <c r="G18824" s="83">
        <v>44194</v>
      </c>
      <c r="I18824">
        <v>2020</v>
      </c>
    </row>
    <row r="18825" spans="1:9" x14ac:dyDescent="0.25">
      <c r="A18825" t="s">
        <v>972</v>
      </c>
      <c r="B18825" t="s">
        <v>177</v>
      </c>
      <c r="C18825" s="76" t="s">
        <v>842</v>
      </c>
      <c r="D18825" t="s">
        <v>980</v>
      </c>
      <c r="E18825" s="82">
        <v>10</v>
      </c>
      <c r="F18825" t="s">
        <v>973</v>
      </c>
      <c r="G18825" s="83">
        <v>44186</v>
      </c>
      <c r="I18825">
        <v>2020</v>
      </c>
    </row>
    <row r="18826" spans="1:9" x14ac:dyDescent="0.25">
      <c r="A18826" t="s">
        <v>972</v>
      </c>
      <c r="B18826" t="s">
        <v>240</v>
      </c>
      <c r="C18826" s="76" t="s">
        <v>842</v>
      </c>
      <c r="D18826" t="s">
        <v>980</v>
      </c>
      <c r="E18826" s="82">
        <v>43.2</v>
      </c>
      <c r="F18826" t="s">
        <v>973</v>
      </c>
      <c r="G18826" s="83">
        <v>44566</v>
      </c>
      <c r="I18826">
        <v>2022</v>
      </c>
    </row>
    <row r="18827" spans="1:9" x14ac:dyDescent="0.25">
      <c r="A18827" t="s">
        <v>972</v>
      </c>
      <c r="B18827" t="s">
        <v>279</v>
      </c>
      <c r="C18827" s="76" t="s">
        <v>842</v>
      </c>
      <c r="D18827" t="s">
        <v>980</v>
      </c>
      <c r="E18827" s="82">
        <v>10</v>
      </c>
      <c r="F18827" t="s">
        <v>973</v>
      </c>
      <c r="G18827" s="83">
        <v>44167</v>
      </c>
      <c r="I18827">
        <v>2020</v>
      </c>
    </row>
    <row r="18828" spans="1:9" x14ac:dyDescent="0.25">
      <c r="A18828" t="s">
        <v>972</v>
      </c>
      <c r="B18828" t="s">
        <v>88</v>
      </c>
      <c r="C18828" s="76" t="s">
        <v>842</v>
      </c>
      <c r="D18828" t="s">
        <v>980</v>
      </c>
      <c r="E18828" s="82">
        <v>6</v>
      </c>
      <c r="F18828" t="s">
        <v>973</v>
      </c>
      <c r="G18828" s="83">
        <v>44186</v>
      </c>
      <c r="I18828">
        <v>2020</v>
      </c>
    </row>
    <row r="18829" spans="1:9" x14ac:dyDescent="0.25">
      <c r="A18829" t="s">
        <v>972</v>
      </c>
      <c r="B18829" t="s">
        <v>86</v>
      </c>
      <c r="C18829" s="76" t="s">
        <v>842</v>
      </c>
      <c r="D18829" t="s">
        <v>980</v>
      </c>
      <c r="E18829" s="82">
        <v>5.9</v>
      </c>
      <c r="F18829" t="s">
        <v>973</v>
      </c>
      <c r="G18829" s="83">
        <v>44144</v>
      </c>
      <c r="I18829">
        <v>2020</v>
      </c>
    </row>
    <row r="18830" spans="1:9" x14ac:dyDescent="0.25">
      <c r="A18830" t="s">
        <v>972</v>
      </c>
      <c r="B18830" t="s">
        <v>232</v>
      </c>
      <c r="C18830" s="76" t="s">
        <v>842</v>
      </c>
      <c r="D18830" t="s">
        <v>980</v>
      </c>
      <c r="E18830" s="82">
        <v>7.6</v>
      </c>
      <c r="F18830" t="s">
        <v>973</v>
      </c>
      <c r="G18830" s="83">
        <v>44138</v>
      </c>
      <c r="I18830">
        <v>2020</v>
      </c>
    </row>
    <row r="18831" spans="1:9" x14ac:dyDescent="0.25">
      <c r="A18831" t="s">
        <v>972</v>
      </c>
      <c r="B18831" t="s">
        <v>248</v>
      </c>
      <c r="C18831" s="76" t="s">
        <v>842</v>
      </c>
      <c r="D18831" t="s">
        <v>980</v>
      </c>
      <c r="E18831" s="82">
        <v>15</v>
      </c>
      <c r="F18831" t="s">
        <v>973</v>
      </c>
      <c r="G18831" s="83">
        <v>44183</v>
      </c>
      <c r="I18831">
        <v>2020</v>
      </c>
    </row>
    <row r="18832" spans="1:9" x14ac:dyDescent="0.25">
      <c r="A18832" t="s">
        <v>972</v>
      </c>
      <c r="B18832" t="s">
        <v>239</v>
      </c>
      <c r="C18832" s="76" t="s">
        <v>842</v>
      </c>
      <c r="D18832" t="s">
        <v>980</v>
      </c>
      <c r="E18832" s="82">
        <v>7.08</v>
      </c>
      <c r="F18832" t="s">
        <v>973</v>
      </c>
      <c r="G18832" s="83">
        <v>44138</v>
      </c>
      <c r="I18832">
        <v>2020</v>
      </c>
    </row>
    <row r="18833" spans="1:9" x14ac:dyDescent="0.25">
      <c r="A18833" t="s">
        <v>972</v>
      </c>
      <c r="B18833" t="s">
        <v>242</v>
      </c>
      <c r="C18833" s="76" t="s">
        <v>842</v>
      </c>
      <c r="D18833" t="s">
        <v>980</v>
      </c>
      <c r="E18833" s="82">
        <v>14.75</v>
      </c>
      <c r="F18833" t="s">
        <v>973</v>
      </c>
      <c r="G18833" s="83">
        <v>44239</v>
      </c>
      <c r="I18833">
        <v>2021</v>
      </c>
    </row>
    <row r="18834" spans="1:9" x14ac:dyDescent="0.25">
      <c r="A18834" t="s">
        <v>972</v>
      </c>
      <c r="B18834" t="s">
        <v>133</v>
      </c>
      <c r="C18834" s="76" t="s">
        <v>842</v>
      </c>
      <c r="D18834" t="s">
        <v>980</v>
      </c>
      <c r="E18834" s="82">
        <v>7.6</v>
      </c>
      <c r="F18834" t="s">
        <v>973</v>
      </c>
      <c r="G18834" s="83">
        <v>44196</v>
      </c>
      <c r="I18834">
        <v>2020</v>
      </c>
    </row>
    <row r="18835" spans="1:9" x14ac:dyDescent="0.25">
      <c r="A18835" t="s">
        <v>972</v>
      </c>
      <c r="B18835" t="s">
        <v>241</v>
      </c>
      <c r="C18835" s="76" t="s">
        <v>842</v>
      </c>
      <c r="D18835" t="s">
        <v>980</v>
      </c>
      <c r="E18835" s="82">
        <v>11.4</v>
      </c>
      <c r="F18835" t="s">
        <v>973</v>
      </c>
      <c r="G18835" s="83">
        <v>44186</v>
      </c>
      <c r="I18835">
        <v>2020</v>
      </c>
    </row>
    <row r="18836" spans="1:9" x14ac:dyDescent="0.25">
      <c r="A18836" t="s">
        <v>972</v>
      </c>
      <c r="B18836" t="s">
        <v>125</v>
      </c>
      <c r="C18836" s="76" t="s">
        <v>842</v>
      </c>
      <c r="D18836" t="s">
        <v>980</v>
      </c>
      <c r="E18836" s="82">
        <v>7.96</v>
      </c>
      <c r="F18836" t="s">
        <v>973</v>
      </c>
      <c r="G18836" s="83">
        <v>44111</v>
      </c>
      <c r="I18836">
        <v>2020</v>
      </c>
    </row>
    <row r="18837" spans="1:9" x14ac:dyDescent="0.25">
      <c r="A18837" t="s">
        <v>972</v>
      </c>
      <c r="B18837" t="s">
        <v>136</v>
      </c>
      <c r="C18837" s="76" t="s">
        <v>842</v>
      </c>
      <c r="D18837" t="s">
        <v>980</v>
      </c>
      <c r="E18837" s="82">
        <v>7.54</v>
      </c>
      <c r="F18837" t="s">
        <v>973</v>
      </c>
      <c r="G18837" s="83">
        <v>44180</v>
      </c>
      <c r="I18837">
        <v>2020</v>
      </c>
    </row>
    <row r="18838" spans="1:9" x14ac:dyDescent="0.25">
      <c r="A18838" t="s">
        <v>972</v>
      </c>
      <c r="B18838" t="s">
        <v>280</v>
      </c>
      <c r="C18838" s="76" t="s">
        <v>842</v>
      </c>
      <c r="D18838" t="s">
        <v>980</v>
      </c>
      <c r="E18838" s="82">
        <v>6.38</v>
      </c>
      <c r="F18838" t="s">
        <v>973</v>
      </c>
      <c r="G18838" s="83">
        <v>44148</v>
      </c>
      <c r="I18838">
        <v>2020</v>
      </c>
    </row>
    <row r="18839" spans="1:9" x14ac:dyDescent="0.25">
      <c r="A18839" t="s">
        <v>972</v>
      </c>
      <c r="B18839" t="s">
        <v>208</v>
      </c>
      <c r="C18839" s="76" t="s">
        <v>842</v>
      </c>
      <c r="D18839" t="s">
        <v>980</v>
      </c>
      <c r="E18839" s="82">
        <v>3</v>
      </c>
      <c r="F18839" t="s">
        <v>973</v>
      </c>
      <c r="G18839" s="83">
        <v>44147</v>
      </c>
      <c r="I18839">
        <v>2020</v>
      </c>
    </row>
    <row r="18840" spans="1:9" x14ac:dyDescent="0.25">
      <c r="A18840" t="s">
        <v>972</v>
      </c>
      <c r="B18840" t="s">
        <v>243</v>
      </c>
      <c r="C18840" s="76" t="s">
        <v>842</v>
      </c>
      <c r="D18840" t="s">
        <v>980</v>
      </c>
      <c r="E18840" s="82">
        <v>7.6</v>
      </c>
      <c r="F18840" t="s">
        <v>973</v>
      </c>
      <c r="G18840" s="83">
        <v>44431</v>
      </c>
      <c r="I18840">
        <v>2021</v>
      </c>
    </row>
    <row r="18841" spans="1:9" x14ac:dyDescent="0.25">
      <c r="A18841" t="s">
        <v>972</v>
      </c>
      <c r="B18841" t="s">
        <v>252</v>
      </c>
      <c r="C18841" s="76" t="s">
        <v>842</v>
      </c>
      <c r="D18841" t="s">
        <v>980</v>
      </c>
      <c r="E18841" s="82">
        <v>6</v>
      </c>
      <c r="F18841" t="s">
        <v>973</v>
      </c>
      <c r="G18841" s="83">
        <v>44153</v>
      </c>
      <c r="I18841">
        <v>2020</v>
      </c>
    </row>
    <row r="18842" spans="1:9" x14ac:dyDescent="0.25">
      <c r="A18842" t="s">
        <v>972</v>
      </c>
      <c r="B18842" t="s">
        <v>86</v>
      </c>
      <c r="C18842" s="76" t="s">
        <v>842</v>
      </c>
      <c r="D18842" t="s">
        <v>980</v>
      </c>
      <c r="E18842" s="82">
        <v>6.4</v>
      </c>
      <c r="F18842" t="s">
        <v>973</v>
      </c>
      <c r="G18842" s="83">
        <v>44175</v>
      </c>
      <c r="I18842">
        <v>2020</v>
      </c>
    </row>
    <row r="18843" spans="1:9" x14ac:dyDescent="0.25">
      <c r="A18843" t="s">
        <v>972</v>
      </c>
      <c r="B18843" t="s">
        <v>169</v>
      </c>
      <c r="C18843" s="76" t="s">
        <v>842</v>
      </c>
      <c r="D18843" t="s">
        <v>980</v>
      </c>
      <c r="E18843" s="82">
        <v>5.9</v>
      </c>
      <c r="F18843" t="s">
        <v>973</v>
      </c>
      <c r="G18843" s="83">
        <v>44153</v>
      </c>
      <c r="I18843">
        <v>2020</v>
      </c>
    </row>
    <row r="18844" spans="1:9" x14ac:dyDescent="0.25">
      <c r="A18844" t="s">
        <v>972</v>
      </c>
      <c r="B18844" t="s">
        <v>182</v>
      </c>
      <c r="C18844" s="76" t="s">
        <v>842</v>
      </c>
      <c r="D18844" t="s">
        <v>980</v>
      </c>
      <c r="E18844" s="82">
        <v>3</v>
      </c>
      <c r="F18844" t="s">
        <v>973</v>
      </c>
      <c r="G18844" s="83">
        <v>44117</v>
      </c>
      <c r="I18844">
        <v>2020</v>
      </c>
    </row>
    <row r="18845" spans="1:9" x14ac:dyDescent="0.25">
      <c r="A18845" t="s">
        <v>972</v>
      </c>
      <c r="B18845" t="s">
        <v>188</v>
      </c>
      <c r="C18845" s="76" t="s">
        <v>842</v>
      </c>
      <c r="D18845" t="s">
        <v>980</v>
      </c>
      <c r="E18845" s="82">
        <v>5.9</v>
      </c>
      <c r="F18845" t="s">
        <v>973</v>
      </c>
      <c r="G18845" s="83">
        <v>44246</v>
      </c>
      <c r="I18845">
        <v>2021</v>
      </c>
    </row>
    <row r="18846" spans="1:9" x14ac:dyDescent="0.25">
      <c r="A18846" t="s">
        <v>972</v>
      </c>
      <c r="B18846" t="s">
        <v>239</v>
      </c>
      <c r="C18846" s="76" t="s">
        <v>842</v>
      </c>
      <c r="D18846" t="s">
        <v>980</v>
      </c>
      <c r="E18846" s="82">
        <v>11.4</v>
      </c>
      <c r="F18846" t="s">
        <v>973</v>
      </c>
      <c r="G18846" s="83">
        <v>44176</v>
      </c>
      <c r="I18846">
        <v>2020</v>
      </c>
    </row>
    <row r="18847" spans="1:9" x14ac:dyDescent="0.25">
      <c r="A18847" t="s">
        <v>972</v>
      </c>
      <c r="B18847" t="s">
        <v>8</v>
      </c>
      <c r="C18847" s="76" t="s">
        <v>842</v>
      </c>
      <c r="D18847" t="s">
        <v>980</v>
      </c>
      <c r="E18847" s="82">
        <v>4.13</v>
      </c>
      <c r="F18847" t="s">
        <v>973</v>
      </c>
      <c r="G18847" s="83">
        <v>44207</v>
      </c>
      <c r="I18847">
        <v>2021</v>
      </c>
    </row>
    <row r="18848" spans="1:9" x14ac:dyDescent="0.25">
      <c r="A18848" t="s">
        <v>972</v>
      </c>
      <c r="B18848" t="s">
        <v>248</v>
      </c>
      <c r="C18848" s="76" t="s">
        <v>842</v>
      </c>
      <c r="D18848" t="s">
        <v>980</v>
      </c>
      <c r="E18848" s="82">
        <v>6.96</v>
      </c>
      <c r="F18848" t="s">
        <v>973</v>
      </c>
      <c r="G18848" s="83">
        <v>44196</v>
      </c>
      <c r="I18848">
        <v>2020</v>
      </c>
    </row>
    <row r="18849" spans="1:9" x14ac:dyDescent="0.25">
      <c r="A18849" t="s">
        <v>972</v>
      </c>
      <c r="B18849" t="s">
        <v>245</v>
      </c>
      <c r="C18849" s="76" t="s">
        <v>842</v>
      </c>
      <c r="D18849" t="s">
        <v>980</v>
      </c>
      <c r="E18849" s="82">
        <v>10</v>
      </c>
      <c r="F18849" t="s">
        <v>973</v>
      </c>
      <c r="G18849" s="83">
        <v>44130</v>
      </c>
      <c r="I18849">
        <v>2020</v>
      </c>
    </row>
    <row r="18850" spans="1:9" x14ac:dyDescent="0.25">
      <c r="A18850" t="s">
        <v>972</v>
      </c>
      <c r="B18850" t="s">
        <v>219</v>
      </c>
      <c r="C18850" s="76" t="s">
        <v>842</v>
      </c>
      <c r="D18850" t="s">
        <v>980</v>
      </c>
      <c r="E18850" s="82">
        <v>10</v>
      </c>
      <c r="F18850" t="s">
        <v>973</v>
      </c>
      <c r="G18850" s="83">
        <v>44217</v>
      </c>
      <c r="I18850">
        <v>2021</v>
      </c>
    </row>
    <row r="18851" spans="1:9" x14ac:dyDescent="0.25">
      <c r="A18851" t="s">
        <v>972</v>
      </c>
      <c r="B18851" t="s">
        <v>100</v>
      </c>
      <c r="C18851" s="76" t="s">
        <v>842</v>
      </c>
      <c r="D18851" t="s">
        <v>980</v>
      </c>
      <c r="E18851" s="82">
        <v>6.4</v>
      </c>
      <c r="F18851" t="s">
        <v>973</v>
      </c>
      <c r="G18851" s="83">
        <v>44172</v>
      </c>
      <c r="I18851">
        <v>2020</v>
      </c>
    </row>
    <row r="18852" spans="1:9" x14ac:dyDescent="0.25">
      <c r="A18852" t="s">
        <v>972</v>
      </c>
      <c r="B18852" t="s">
        <v>79</v>
      </c>
      <c r="C18852" s="76" t="s">
        <v>842</v>
      </c>
      <c r="D18852" t="s">
        <v>980</v>
      </c>
      <c r="E18852" s="82">
        <v>8.32</v>
      </c>
      <c r="F18852" t="s">
        <v>973</v>
      </c>
      <c r="G18852" s="83">
        <v>44168</v>
      </c>
      <c r="I18852">
        <v>2020</v>
      </c>
    </row>
    <row r="18853" spans="1:9" x14ac:dyDescent="0.25">
      <c r="A18853" t="s">
        <v>972</v>
      </c>
      <c r="B18853" t="s">
        <v>253</v>
      </c>
      <c r="C18853" s="76" t="s">
        <v>842</v>
      </c>
      <c r="D18853" t="s">
        <v>980</v>
      </c>
      <c r="E18853" s="82">
        <v>7.6</v>
      </c>
      <c r="F18853" t="s">
        <v>973</v>
      </c>
      <c r="G18853" s="83">
        <v>44168</v>
      </c>
      <c r="I18853">
        <v>2020</v>
      </c>
    </row>
    <row r="18854" spans="1:9" x14ac:dyDescent="0.25">
      <c r="A18854" t="s">
        <v>972</v>
      </c>
      <c r="B18854" t="s">
        <v>247</v>
      </c>
      <c r="C18854" s="76" t="s">
        <v>842</v>
      </c>
      <c r="D18854" t="s">
        <v>980</v>
      </c>
      <c r="E18854" s="82">
        <v>15</v>
      </c>
      <c r="F18854" t="s">
        <v>973</v>
      </c>
      <c r="G18854" s="83">
        <v>44132</v>
      </c>
      <c r="I18854">
        <v>2020</v>
      </c>
    </row>
    <row r="18855" spans="1:9" x14ac:dyDescent="0.25">
      <c r="A18855" t="s">
        <v>972</v>
      </c>
      <c r="B18855" t="s">
        <v>247</v>
      </c>
      <c r="C18855" s="76" t="s">
        <v>842</v>
      </c>
      <c r="D18855" t="s">
        <v>980</v>
      </c>
      <c r="E18855" s="82">
        <v>11.4</v>
      </c>
      <c r="F18855" t="s">
        <v>973</v>
      </c>
      <c r="G18855" s="83">
        <v>44342</v>
      </c>
      <c r="I18855">
        <v>2021</v>
      </c>
    </row>
    <row r="18856" spans="1:9" x14ac:dyDescent="0.25">
      <c r="A18856" t="s">
        <v>972</v>
      </c>
      <c r="B18856" t="s">
        <v>239</v>
      </c>
      <c r="C18856" s="76" t="s">
        <v>842</v>
      </c>
      <c r="D18856" t="s">
        <v>980</v>
      </c>
      <c r="E18856" s="82">
        <v>8.26</v>
      </c>
      <c r="F18856" t="s">
        <v>973</v>
      </c>
      <c r="G18856" s="83">
        <v>44187</v>
      </c>
      <c r="I18856">
        <v>2020</v>
      </c>
    </row>
    <row r="18857" spans="1:9" x14ac:dyDescent="0.25">
      <c r="A18857" t="s">
        <v>972</v>
      </c>
      <c r="B18857" t="s">
        <v>106</v>
      </c>
      <c r="C18857" s="76" t="s">
        <v>842</v>
      </c>
      <c r="D18857" t="s">
        <v>980</v>
      </c>
      <c r="E18857" s="82">
        <v>5.76</v>
      </c>
      <c r="F18857" t="s">
        <v>973</v>
      </c>
      <c r="G18857" s="83">
        <v>44258</v>
      </c>
      <c r="I18857">
        <v>2021</v>
      </c>
    </row>
    <row r="18858" spans="1:9" x14ac:dyDescent="0.25">
      <c r="A18858" t="s">
        <v>972</v>
      </c>
      <c r="B18858" t="s">
        <v>243</v>
      </c>
      <c r="C18858" s="76" t="s">
        <v>842</v>
      </c>
      <c r="D18858" t="s">
        <v>980</v>
      </c>
      <c r="E18858" s="82">
        <v>4.5599999999999996</v>
      </c>
      <c r="F18858" t="s">
        <v>973</v>
      </c>
      <c r="G18858" s="83">
        <v>44174</v>
      </c>
      <c r="I18858">
        <v>2020</v>
      </c>
    </row>
    <row r="18859" spans="1:9" x14ac:dyDescent="0.25">
      <c r="A18859" t="s">
        <v>972</v>
      </c>
      <c r="B18859" t="s">
        <v>115</v>
      </c>
      <c r="C18859" s="76" t="s">
        <v>842</v>
      </c>
      <c r="D18859" t="s">
        <v>980</v>
      </c>
      <c r="E18859" s="82">
        <v>8.16</v>
      </c>
      <c r="F18859" t="s">
        <v>973</v>
      </c>
      <c r="G18859" s="83">
        <v>44193</v>
      </c>
      <c r="I18859">
        <v>2020</v>
      </c>
    </row>
    <row r="18860" spans="1:9" x14ac:dyDescent="0.25">
      <c r="A18860" t="s">
        <v>972</v>
      </c>
      <c r="B18860" t="s">
        <v>146</v>
      </c>
      <c r="C18860" s="76" t="s">
        <v>842</v>
      </c>
      <c r="D18860" t="s">
        <v>980</v>
      </c>
      <c r="E18860" s="82">
        <v>15.2</v>
      </c>
      <c r="F18860" t="s">
        <v>973</v>
      </c>
      <c r="G18860" s="83">
        <v>44341</v>
      </c>
      <c r="I18860">
        <v>2021</v>
      </c>
    </row>
    <row r="18861" spans="1:9" x14ac:dyDescent="0.25">
      <c r="A18861" t="s">
        <v>972</v>
      </c>
      <c r="B18861" t="s">
        <v>253</v>
      </c>
      <c r="C18861" s="76" t="s">
        <v>842</v>
      </c>
      <c r="D18861" t="s">
        <v>980</v>
      </c>
      <c r="E18861" s="82">
        <v>7.08</v>
      </c>
      <c r="F18861" t="s">
        <v>973</v>
      </c>
      <c r="G18861" s="83">
        <v>44159</v>
      </c>
      <c r="I18861">
        <v>2020</v>
      </c>
    </row>
    <row r="18862" spans="1:9" x14ac:dyDescent="0.25">
      <c r="A18862" t="s">
        <v>972</v>
      </c>
      <c r="B18862" t="s">
        <v>249</v>
      </c>
      <c r="C18862" s="76" t="s">
        <v>842</v>
      </c>
      <c r="D18862" t="s">
        <v>980</v>
      </c>
      <c r="E18862" s="82">
        <v>5</v>
      </c>
      <c r="F18862" t="s">
        <v>973</v>
      </c>
      <c r="G18862" s="83">
        <v>44196</v>
      </c>
      <c r="I18862">
        <v>2020</v>
      </c>
    </row>
    <row r="18863" spans="1:9" x14ac:dyDescent="0.25">
      <c r="A18863" t="s">
        <v>972</v>
      </c>
      <c r="B18863" t="s">
        <v>242</v>
      </c>
      <c r="C18863" s="76" t="s">
        <v>842</v>
      </c>
      <c r="D18863" t="s">
        <v>980</v>
      </c>
      <c r="E18863" s="82">
        <v>6</v>
      </c>
      <c r="F18863" t="s">
        <v>973</v>
      </c>
      <c r="G18863" s="83">
        <v>44209</v>
      </c>
      <c r="I18863">
        <v>2021</v>
      </c>
    </row>
    <row r="18864" spans="1:9" x14ac:dyDescent="0.25">
      <c r="A18864" t="s">
        <v>972</v>
      </c>
      <c r="B18864" t="s">
        <v>232</v>
      </c>
      <c r="C18864" s="76" t="s">
        <v>842</v>
      </c>
      <c r="D18864" t="s">
        <v>980</v>
      </c>
      <c r="E18864" s="82">
        <v>11.4</v>
      </c>
      <c r="F18864" t="s">
        <v>973</v>
      </c>
      <c r="G18864" s="83">
        <v>44203</v>
      </c>
      <c r="I18864">
        <v>2021</v>
      </c>
    </row>
    <row r="18865" spans="1:9" x14ac:dyDescent="0.25">
      <c r="A18865" t="s">
        <v>972</v>
      </c>
      <c r="B18865" t="s">
        <v>123</v>
      </c>
      <c r="C18865" s="76" t="s">
        <v>842</v>
      </c>
      <c r="D18865" t="s">
        <v>980</v>
      </c>
      <c r="E18865" s="82">
        <v>3.5</v>
      </c>
      <c r="F18865" t="s">
        <v>973</v>
      </c>
      <c r="G18865" s="83">
        <v>44217</v>
      </c>
      <c r="I18865">
        <v>2021</v>
      </c>
    </row>
    <row r="18866" spans="1:9" x14ac:dyDescent="0.25">
      <c r="A18866" t="s">
        <v>972</v>
      </c>
      <c r="B18866" t="s">
        <v>251</v>
      </c>
      <c r="C18866" s="76" t="s">
        <v>842</v>
      </c>
      <c r="D18866" t="s">
        <v>980</v>
      </c>
      <c r="E18866" s="82">
        <v>7.7</v>
      </c>
      <c r="F18866" t="s">
        <v>973</v>
      </c>
      <c r="G18866" s="83">
        <v>44186</v>
      </c>
      <c r="I18866">
        <v>2020</v>
      </c>
    </row>
    <row r="18867" spans="1:9" x14ac:dyDescent="0.25">
      <c r="A18867" t="s">
        <v>972</v>
      </c>
      <c r="B18867" t="s">
        <v>247</v>
      </c>
      <c r="C18867" s="76" t="s">
        <v>842</v>
      </c>
      <c r="D18867" t="s">
        <v>980</v>
      </c>
      <c r="E18867" s="82">
        <v>7.6</v>
      </c>
      <c r="F18867" t="s">
        <v>973</v>
      </c>
      <c r="G18867" s="83">
        <v>44195</v>
      </c>
      <c r="I18867">
        <v>2020</v>
      </c>
    </row>
    <row r="18868" spans="1:9" x14ac:dyDescent="0.25">
      <c r="A18868" t="s">
        <v>972</v>
      </c>
      <c r="B18868" t="s">
        <v>240</v>
      </c>
      <c r="C18868" s="76" t="s">
        <v>842</v>
      </c>
      <c r="D18868" t="s">
        <v>980</v>
      </c>
      <c r="E18868" s="82">
        <v>7.6</v>
      </c>
      <c r="F18868" t="s">
        <v>973</v>
      </c>
      <c r="G18868" s="83">
        <v>44251</v>
      </c>
      <c r="I18868">
        <v>2021</v>
      </c>
    </row>
    <row r="18869" spans="1:9" x14ac:dyDescent="0.25">
      <c r="A18869" t="s">
        <v>972</v>
      </c>
      <c r="B18869" t="s">
        <v>2</v>
      </c>
      <c r="C18869" s="76" t="s">
        <v>842</v>
      </c>
      <c r="D18869" t="s">
        <v>980</v>
      </c>
      <c r="E18869" s="82">
        <v>5</v>
      </c>
      <c r="F18869" t="s">
        <v>973</v>
      </c>
      <c r="G18869" s="83">
        <v>44368</v>
      </c>
      <c r="I18869">
        <v>2021</v>
      </c>
    </row>
    <row r="18870" spans="1:9" x14ac:dyDescent="0.25">
      <c r="A18870" t="s">
        <v>972</v>
      </c>
      <c r="B18870" t="s">
        <v>15</v>
      </c>
      <c r="C18870" s="76" t="s">
        <v>842</v>
      </c>
      <c r="D18870" t="s">
        <v>980</v>
      </c>
      <c r="E18870" s="82">
        <v>2.88</v>
      </c>
      <c r="F18870" t="s">
        <v>973</v>
      </c>
      <c r="G18870" s="83">
        <v>44167</v>
      </c>
      <c r="I18870">
        <v>2020</v>
      </c>
    </row>
    <row r="18871" spans="1:9" x14ac:dyDescent="0.25">
      <c r="A18871" t="s">
        <v>972</v>
      </c>
      <c r="B18871" t="s">
        <v>194</v>
      </c>
      <c r="C18871" s="76" t="s">
        <v>842</v>
      </c>
      <c r="D18871" t="s">
        <v>980</v>
      </c>
      <c r="E18871" s="82">
        <v>7.92</v>
      </c>
      <c r="F18871" t="s">
        <v>973</v>
      </c>
      <c r="G18871" s="83">
        <v>44188</v>
      </c>
      <c r="I18871">
        <v>2020</v>
      </c>
    </row>
    <row r="18872" spans="1:9" x14ac:dyDescent="0.25">
      <c r="A18872" t="s">
        <v>972</v>
      </c>
      <c r="B18872" t="s">
        <v>116</v>
      </c>
      <c r="C18872" s="76" t="s">
        <v>842</v>
      </c>
      <c r="D18872" t="s">
        <v>980</v>
      </c>
      <c r="E18872" s="82">
        <v>8.8800000000000008</v>
      </c>
      <c r="F18872" t="s">
        <v>973</v>
      </c>
      <c r="G18872" s="83">
        <v>44193</v>
      </c>
      <c r="I18872">
        <v>2020</v>
      </c>
    </row>
    <row r="18873" spans="1:9" x14ac:dyDescent="0.25">
      <c r="A18873" t="s">
        <v>972</v>
      </c>
      <c r="B18873" t="s">
        <v>169</v>
      </c>
      <c r="C18873" s="76" t="s">
        <v>842</v>
      </c>
      <c r="D18873" t="s">
        <v>980</v>
      </c>
      <c r="E18873" s="82">
        <v>3.84</v>
      </c>
      <c r="F18873" t="s">
        <v>973</v>
      </c>
      <c r="G18873" s="83">
        <v>44160</v>
      </c>
      <c r="I18873">
        <v>2020</v>
      </c>
    </row>
    <row r="18874" spans="1:9" x14ac:dyDescent="0.25">
      <c r="A18874" t="s">
        <v>972</v>
      </c>
      <c r="B18874" t="s">
        <v>116</v>
      </c>
      <c r="C18874" s="76" t="s">
        <v>842</v>
      </c>
      <c r="D18874" t="s">
        <v>980</v>
      </c>
      <c r="E18874" s="82">
        <v>1.1599999999999999</v>
      </c>
      <c r="F18874" t="s">
        <v>973</v>
      </c>
      <c r="G18874" s="83">
        <v>44487</v>
      </c>
      <c r="I18874">
        <v>2021</v>
      </c>
    </row>
    <row r="18875" spans="1:9" x14ac:dyDescent="0.25">
      <c r="A18875" t="s">
        <v>972</v>
      </c>
      <c r="B18875" t="s">
        <v>224</v>
      </c>
      <c r="C18875" s="76" t="s">
        <v>842</v>
      </c>
      <c r="D18875" t="s">
        <v>980</v>
      </c>
      <c r="E18875" s="82">
        <v>7.6</v>
      </c>
      <c r="F18875" t="s">
        <v>973</v>
      </c>
      <c r="G18875" s="83">
        <v>44333</v>
      </c>
      <c r="I18875">
        <v>2021</v>
      </c>
    </row>
    <row r="18876" spans="1:9" x14ac:dyDescent="0.25">
      <c r="A18876" t="s">
        <v>972</v>
      </c>
      <c r="B18876" t="s">
        <v>244</v>
      </c>
      <c r="C18876" s="76" t="s">
        <v>842</v>
      </c>
      <c r="D18876" t="s">
        <v>980</v>
      </c>
      <c r="E18876" s="82">
        <v>11.51</v>
      </c>
      <c r="F18876" t="s">
        <v>973</v>
      </c>
      <c r="G18876" s="83">
        <v>44453</v>
      </c>
      <c r="I18876">
        <v>2021</v>
      </c>
    </row>
    <row r="18877" spans="1:9" x14ac:dyDescent="0.25">
      <c r="A18877" t="s">
        <v>972</v>
      </c>
      <c r="B18877" t="s">
        <v>125</v>
      </c>
      <c r="C18877" s="76" t="s">
        <v>842</v>
      </c>
      <c r="D18877" t="s">
        <v>980</v>
      </c>
      <c r="E18877" s="82">
        <v>15</v>
      </c>
      <c r="F18877" t="s">
        <v>973</v>
      </c>
      <c r="G18877" s="83">
        <v>44209</v>
      </c>
      <c r="I18877">
        <v>2021</v>
      </c>
    </row>
    <row r="18878" spans="1:9" x14ac:dyDescent="0.25">
      <c r="A18878" t="s">
        <v>972</v>
      </c>
      <c r="B18878" t="s">
        <v>227</v>
      </c>
      <c r="C18878" s="76" t="s">
        <v>842</v>
      </c>
      <c r="D18878" t="s">
        <v>980</v>
      </c>
      <c r="E18878" s="82">
        <v>3.84</v>
      </c>
      <c r="F18878" t="s">
        <v>973</v>
      </c>
      <c r="G18878" s="83">
        <v>44274</v>
      </c>
      <c r="I18878">
        <v>2021</v>
      </c>
    </row>
    <row r="18879" spans="1:9" x14ac:dyDescent="0.25">
      <c r="A18879" t="s">
        <v>972</v>
      </c>
      <c r="B18879" t="s">
        <v>15</v>
      </c>
      <c r="C18879" s="76" t="s">
        <v>842</v>
      </c>
      <c r="D18879" t="s">
        <v>980</v>
      </c>
      <c r="E18879" s="82">
        <v>5</v>
      </c>
      <c r="F18879" t="s">
        <v>973</v>
      </c>
      <c r="G18879" s="83">
        <v>44309</v>
      </c>
      <c r="I18879">
        <v>2021</v>
      </c>
    </row>
    <row r="18880" spans="1:9" x14ac:dyDescent="0.25">
      <c r="A18880" t="s">
        <v>972</v>
      </c>
      <c r="B18880" t="s">
        <v>106</v>
      </c>
      <c r="C18880" s="76" t="s">
        <v>842</v>
      </c>
      <c r="D18880" t="s">
        <v>980</v>
      </c>
      <c r="E18880" s="82">
        <v>6</v>
      </c>
      <c r="F18880" t="s">
        <v>973</v>
      </c>
      <c r="G18880" s="83">
        <v>44204</v>
      </c>
      <c r="I18880">
        <v>2021</v>
      </c>
    </row>
    <row r="18881" spans="1:9" x14ac:dyDescent="0.25">
      <c r="A18881" t="s">
        <v>972</v>
      </c>
      <c r="B18881" t="s">
        <v>232</v>
      </c>
      <c r="C18881" s="76" t="s">
        <v>842</v>
      </c>
      <c r="D18881" t="s">
        <v>980</v>
      </c>
      <c r="E18881" s="82">
        <v>4.13</v>
      </c>
      <c r="F18881" t="s">
        <v>973</v>
      </c>
      <c r="G18881" s="83">
        <v>44188</v>
      </c>
      <c r="I18881">
        <v>2020</v>
      </c>
    </row>
    <row r="18882" spans="1:9" x14ac:dyDescent="0.25">
      <c r="A18882" t="s">
        <v>972</v>
      </c>
      <c r="B18882" t="s">
        <v>230</v>
      </c>
      <c r="C18882" s="76" t="s">
        <v>842</v>
      </c>
      <c r="D18882" t="s">
        <v>980</v>
      </c>
      <c r="E18882" s="82">
        <v>5.61</v>
      </c>
      <c r="F18882" t="s">
        <v>973</v>
      </c>
      <c r="G18882" s="83">
        <v>44221</v>
      </c>
      <c r="I18882">
        <v>2021</v>
      </c>
    </row>
    <row r="18883" spans="1:9" x14ac:dyDescent="0.25">
      <c r="A18883" t="s">
        <v>972</v>
      </c>
      <c r="B18883" t="s">
        <v>116</v>
      </c>
      <c r="C18883" s="76" t="s">
        <v>842</v>
      </c>
      <c r="D18883" t="s">
        <v>980</v>
      </c>
      <c r="E18883" s="82">
        <v>10</v>
      </c>
      <c r="F18883" t="s">
        <v>973</v>
      </c>
      <c r="G18883" s="83">
        <v>44209</v>
      </c>
      <c r="I18883">
        <v>2021</v>
      </c>
    </row>
    <row r="18884" spans="1:9" x14ac:dyDescent="0.25">
      <c r="A18884" t="s">
        <v>972</v>
      </c>
      <c r="B18884" t="s">
        <v>278</v>
      </c>
      <c r="C18884" s="76" t="s">
        <v>842</v>
      </c>
      <c r="D18884" t="s">
        <v>980</v>
      </c>
      <c r="E18884" s="82">
        <v>5.89</v>
      </c>
      <c r="F18884" t="s">
        <v>973</v>
      </c>
      <c r="G18884" s="83">
        <v>44210</v>
      </c>
      <c r="I18884">
        <v>2021</v>
      </c>
    </row>
    <row r="18885" spans="1:9" x14ac:dyDescent="0.25">
      <c r="A18885" t="s">
        <v>972</v>
      </c>
      <c r="B18885" t="s">
        <v>136</v>
      </c>
      <c r="C18885" s="76" t="s">
        <v>842</v>
      </c>
      <c r="D18885" t="s">
        <v>980</v>
      </c>
      <c r="E18885" s="82">
        <v>57.6</v>
      </c>
      <c r="F18885" t="s">
        <v>973</v>
      </c>
      <c r="G18885" s="83">
        <v>44203</v>
      </c>
      <c r="I18885">
        <v>2021</v>
      </c>
    </row>
    <row r="18886" spans="1:9" x14ac:dyDescent="0.25">
      <c r="A18886" t="s">
        <v>972</v>
      </c>
      <c r="B18886" t="s">
        <v>178</v>
      </c>
      <c r="C18886" s="76" t="s">
        <v>842</v>
      </c>
      <c r="D18886" t="s">
        <v>980</v>
      </c>
      <c r="E18886" s="82">
        <v>7.6</v>
      </c>
      <c r="F18886" t="s">
        <v>973</v>
      </c>
      <c r="G18886" s="83">
        <v>44186</v>
      </c>
      <c r="I18886">
        <v>2020</v>
      </c>
    </row>
    <row r="18887" spans="1:9" x14ac:dyDescent="0.25">
      <c r="A18887" t="s">
        <v>972</v>
      </c>
      <c r="B18887" t="s">
        <v>199</v>
      </c>
      <c r="C18887" s="76" t="s">
        <v>842</v>
      </c>
      <c r="D18887" t="s">
        <v>980</v>
      </c>
      <c r="E18887" s="82">
        <v>7.68</v>
      </c>
      <c r="F18887" t="s">
        <v>973</v>
      </c>
      <c r="G18887" s="83">
        <v>44376</v>
      </c>
      <c r="I18887">
        <v>2021</v>
      </c>
    </row>
    <row r="18888" spans="1:9" x14ac:dyDescent="0.25">
      <c r="A18888" t="s">
        <v>972</v>
      </c>
      <c r="B18888" t="s">
        <v>115</v>
      </c>
      <c r="C18888" s="76" t="s">
        <v>842</v>
      </c>
      <c r="D18888" t="s">
        <v>980</v>
      </c>
      <c r="E18888" s="82">
        <v>6</v>
      </c>
      <c r="F18888" t="s">
        <v>973</v>
      </c>
      <c r="G18888" s="83">
        <v>44196</v>
      </c>
      <c r="I18888">
        <v>2020</v>
      </c>
    </row>
    <row r="18889" spans="1:9" x14ac:dyDescent="0.25">
      <c r="A18889" t="s">
        <v>972</v>
      </c>
      <c r="B18889" t="s">
        <v>123</v>
      </c>
      <c r="C18889" s="76" t="s">
        <v>842</v>
      </c>
      <c r="D18889" t="s">
        <v>980</v>
      </c>
      <c r="E18889" s="82">
        <v>6.2</v>
      </c>
      <c r="F18889" t="s">
        <v>973</v>
      </c>
      <c r="G18889" s="83">
        <v>44449</v>
      </c>
      <c r="I18889">
        <v>2021</v>
      </c>
    </row>
    <row r="18890" spans="1:9" x14ac:dyDescent="0.25">
      <c r="A18890" t="s">
        <v>972</v>
      </c>
      <c r="B18890" t="s">
        <v>97</v>
      </c>
      <c r="C18890" s="76" t="s">
        <v>842</v>
      </c>
      <c r="D18890" t="s">
        <v>980</v>
      </c>
      <c r="E18890" s="82">
        <v>12</v>
      </c>
      <c r="F18890" t="s">
        <v>973</v>
      </c>
      <c r="G18890" s="83">
        <v>44195</v>
      </c>
      <c r="I18890">
        <v>2020</v>
      </c>
    </row>
    <row r="18891" spans="1:9" x14ac:dyDescent="0.25">
      <c r="A18891" t="s">
        <v>972</v>
      </c>
      <c r="B18891" t="s">
        <v>103</v>
      </c>
      <c r="C18891" s="76" t="s">
        <v>842</v>
      </c>
      <c r="D18891" t="s">
        <v>980</v>
      </c>
      <c r="E18891" s="82">
        <v>11.86</v>
      </c>
      <c r="F18891" t="s">
        <v>973</v>
      </c>
      <c r="G18891" s="83">
        <v>44244</v>
      </c>
      <c r="I18891">
        <v>2021</v>
      </c>
    </row>
    <row r="18892" spans="1:9" x14ac:dyDescent="0.25">
      <c r="A18892" t="s">
        <v>972</v>
      </c>
      <c r="B18892" t="s">
        <v>149</v>
      </c>
      <c r="C18892" s="76" t="s">
        <v>842</v>
      </c>
      <c r="D18892" t="s">
        <v>980</v>
      </c>
      <c r="E18892" s="82">
        <v>7.6</v>
      </c>
      <c r="F18892" t="s">
        <v>973</v>
      </c>
      <c r="G18892" s="83">
        <v>44158</v>
      </c>
      <c r="I18892">
        <v>2020</v>
      </c>
    </row>
    <row r="18893" spans="1:9" x14ac:dyDescent="0.25">
      <c r="A18893" t="s">
        <v>972</v>
      </c>
      <c r="B18893" t="s">
        <v>23</v>
      </c>
      <c r="C18893" s="76" t="s">
        <v>842</v>
      </c>
      <c r="D18893" t="s">
        <v>980</v>
      </c>
      <c r="E18893" s="82">
        <v>11.4</v>
      </c>
      <c r="F18893" t="s">
        <v>973</v>
      </c>
      <c r="G18893" s="83">
        <v>44196</v>
      </c>
      <c r="I18893">
        <v>2020</v>
      </c>
    </row>
    <row r="18894" spans="1:9" x14ac:dyDescent="0.25">
      <c r="A18894" t="s">
        <v>972</v>
      </c>
      <c r="B18894" t="s">
        <v>173</v>
      </c>
      <c r="C18894" s="76" t="s">
        <v>842</v>
      </c>
      <c r="D18894" t="s">
        <v>980</v>
      </c>
      <c r="E18894" s="82">
        <v>7.38</v>
      </c>
      <c r="F18894" t="s">
        <v>973</v>
      </c>
      <c r="G18894" s="83">
        <v>44151</v>
      </c>
      <c r="I18894">
        <v>2020</v>
      </c>
    </row>
    <row r="18895" spans="1:9" x14ac:dyDescent="0.25">
      <c r="A18895" t="s">
        <v>972</v>
      </c>
      <c r="B18895" t="s">
        <v>239</v>
      </c>
      <c r="C18895" s="76" t="s">
        <v>842</v>
      </c>
      <c r="D18895" t="s">
        <v>980</v>
      </c>
      <c r="E18895" s="82">
        <v>7.08</v>
      </c>
      <c r="F18895" t="s">
        <v>973</v>
      </c>
      <c r="G18895" s="83">
        <v>44169</v>
      </c>
      <c r="I18895">
        <v>2020</v>
      </c>
    </row>
    <row r="18896" spans="1:9" x14ac:dyDescent="0.25">
      <c r="A18896" t="s">
        <v>972</v>
      </c>
      <c r="B18896" t="s">
        <v>8</v>
      </c>
      <c r="C18896" s="76" t="s">
        <v>842</v>
      </c>
      <c r="D18896" t="s">
        <v>980</v>
      </c>
      <c r="E18896" s="82">
        <v>13.8</v>
      </c>
      <c r="F18896" t="s">
        <v>973</v>
      </c>
      <c r="G18896" s="83">
        <v>44176</v>
      </c>
      <c r="I18896">
        <v>2020</v>
      </c>
    </row>
    <row r="18897" spans="1:9" x14ac:dyDescent="0.25">
      <c r="A18897" t="s">
        <v>972</v>
      </c>
      <c r="B18897" t="s">
        <v>104</v>
      </c>
      <c r="C18897" s="76" t="s">
        <v>842</v>
      </c>
      <c r="D18897" t="s">
        <v>980</v>
      </c>
      <c r="E18897" s="82">
        <v>7.1</v>
      </c>
      <c r="F18897" t="s">
        <v>973</v>
      </c>
      <c r="G18897" s="83">
        <v>44193</v>
      </c>
      <c r="I18897">
        <v>2020</v>
      </c>
    </row>
    <row r="18898" spans="1:9" x14ac:dyDescent="0.25">
      <c r="A18898" t="s">
        <v>972</v>
      </c>
      <c r="B18898" t="s">
        <v>139</v>
      </c>
      <c r="C18898" s="76" t="s">
        <v>842</v>
      </c>
      <c r="D18898" t="s">
        <v>980</v>
      </c>
      <c r="E18898" s="82">
        <v>8</v>
      </c>
      <c r="F18898" t="s">
        <v>973</v>
      </c>
      <c r="G18898" s="83">
        <v>44383</v>
      </c>
      <c r="I18898">
        <v>2021</v>
      </c>
    </row>
    <row r="18899" spans="1:9" x14ac:dyDescent="0.25">
      <c r="A18899" t="s">
        <v>972</v>
      </c>
      <c r="B18899" t="s">
        <v>248</v>
      </c>
      <c r="C18899" s="76" t="s">
        <v>842</v>
      </c>
      <c r="D18899" t="s">
        <v>980</v>
      </c>
      <c r="E18899" s="82">
        <v>13.57</v>
      </c>
      <c r="F18899" t="s">
        <v>973</v>
      </c>
      <c r="G18899" s="83">
        <v>44201</v>
      </c>
      <c r="I18899">
        <v>2021</v>
      </c>
    </row>
    <row r="18900" spans="1:9" x14ac:dyDescent="0.25">
      <c r="A18900" t="s">
        <v>972</v>
      </c>
      <c r="B18900" t="s">
        <v>118</v>
      </c>
      <c r="C18900" s="76" t="s">
        <v>842</v>
      </c>
      <c r="D18900" t="s">
        <v>980</v>
      </c>
      <c r="E18900" s="82">
        <v>7.6</v>
      </c>
      <c r="F18900" t="s">
        <v>973</v>
      </c>
      <c r="G18900" s="83">
        <v>44138</v>
      </c>
      <c r="I18900">
        <v>2020</v>
      </c>
    </row>
    <row r="18901" spans="1:9" x14ac:dyDescent="0.25">
      <c r="A18901" t="s">
        <v>972</v>
      </c>
      <c r="B18901" t="s">
        <v>204</v>
      </c>
      <c r="C18901" s="76" t="s">
        <v>842</v>
      </c>
      <c r="D18901" t="s">
        <v>980</v>
      </c>
      <c r="E18901" s="82">
        <v>3.84</v>
      </c>
      <c r="F18901" t="s">
        <v>973</v>
      </c>
      <c r="G18901" s="83">
        <v>44188</v>
      </c>
      <c r="I18901">
        <v>2020</v>
      </c>
    </row>
    <row r="18902" spans="1:9" x14ac:dyDescent="0.25">
      <c r="A18902" t="s">
        <v>972</v>
      </c>
      <c r="B18902" t="s">
        <v>177</v>
      </c>
      <c r="C18902" s="76" t="s">
        <v>842</v>
      </c>
      <c r="D18902" t="s">
        <v>980</v>
      </c>
      <c r="E18902" s="82">
        <v>10.32</v>
      </c>
      <c r="F18902" t="s">
        <v>973</v>
      </c>
      <c r="G18902" s="83">
        <v>44293</v>
      </c>
      <c r="I18902">
        <v>2021</v>
      </c>
    </row>
    <row r="18903" spans="1:9" x14ac:dyDescent="0.25">
      <c r="A18903" t="s">
        <v>972</v>
      </c>
      <c r="B18903" t="s">
        <v>254</v>
      </c>
      <c r="C18903" s="76" t="s">
        <v>842</v>
      </c>
      <c r="D18903" t="s">
        <v>980</v>
      </c>
      <c r="E18903" s="82">
        <v>4.42</v>
      </c>
      <c r="F18903" t="s">
        <v>973</v>
      </c>
      <c r="G18903" s="83">
        <v>44148</v>
      </c>
      <c r="I18903">
        <v>2020</v>
      </c>
    </row>
    <row r="18904" spans="1:9" x14ac:dyDescent="0.25">
      <c r="A18904" t="s">
        <v>972</v>
      </c>
      <c r="B18904" t="s">
        <v>118</v>
      </c>
      <c r="C18904" s="76" t="s">
        <v>842</v>
      </c>
      <c r="D18904" t="s">
        <v>980</v>
      </c>
      <c r="E18904" s="82">
        <v>5</v>
      </c>
      <c r="F18904" t="s">
        <v>973</v>
      </c>
      <c r="G18904" s="83">
        <v>44153</v>
      </c>
      <c r="I18904">
        <v>2020</v>
      </c>
    </row>
    <row r="18905" spans="1:9" x14ac:dyDescent="0.25">
      <c r="A18905" t="s">
        <v>972</v>
      </c>
      <c r="B18905" t="s">
        <v>254</v>
      </c>
      <c r="C18905" s="76" t="s">
        <v>842</v>
      </c>
      <c r="D18905" t="s">
        <v>980</v>
      </c>
      <c r="E18905" s="82">
        <v>500</v>
      </c>
      <c r="F18905" t="s">
        <v>973</v>
      </c>
      <c r="G18905" s="83">
        <v>44534</v>
      </c>
      <c r="I18905">
        <v>2021</v>
      </c>
    </row>
    <row r="18906" spans="1:9" x14ac:dyDescent="0.25">
      <c r="A18906" t="s">
        <v>972</v>
      </c>
      <c r="B18906" t="s">
        <v>184</v>
      </c>
      <c r="C18906" s="76" t="s">
        <v>842</v>
      </c>
      <c r="D18906" t="s">
        <v>980</v>
      </c>
      <c r="E18906" s="82">
        <v>3</v>
      </c>
      <c r="F18906" t="s">
        <v>973</v>
      </c>
      <c r="G18906" s="83">
        <v>44153</v>
      </c>
      <c r="I18906">
        <v>2020</v>
      </c>
    </row>
    <row r="18907" spans="1:9" x14ac:dyDescent="0.25">
      <c r="A18907" t="s">
        <v>972</v>
      </c>
      <c r="B18907" t="s">
        <v>172</v>
      </c>
      <c r="C18907" s="76" t="s">
        <v>842</v>
      </c>
      <c r="D18907" t="s">
        <v>980</v>
      </c>
      <c r="E18907" s="82">
        <v>13.44</v>
      </c>
      <c r="F18907" t="s">
        <v>973</v>
      </c>
      <c r="G18907" s="83">
        <v>44174</v>
      </c>
      <c r="I18907">
        <v>2020</v>
      </c>
    </row>
    <row r="18908" spans="1:9" x14ac:dyDescent="0.25">
      <c r="A18908" t="s">
        <v>972</v>
      </c>
      <c r="B18908" t="s">
        <v>144</v>
      </c>
      <c r="C18908" s="76" t="s">
        <v>842</v>
      </c>
      <c r="D18908" t="s">
        <v>980</v>
      </c>
      <c r="E18908" s="82">
        <v>6.72</v>
      </c>
      <c r="F18908" t="s">
        <v>973</v>
      </c>
      <c r="G18908" s="83">
        <v>44172</v>
      </c>
      <c r="I18908">
        <v>2020</v>
      </c>
    </row>
    <row r="18909" spans="1:9" x14ac:dyDescent="0.25">
      <c r="A18909" t="s">
        <v>972</v>
      </c>
      <c r="B18909" t="s">
        <v>172</v>
      </c>
      <c r="C18909" s="76" t="s">
        <v>842</v>
      </c>
      <c r="D18909" t="s">
        <v>980</v>
      </c>
      <c r="E18909" s="82">
        <v>5.31</v>
      </c>
      <c r="F18909" t="s">
        <v>973</v>
      </c>
      <c r="G18909" s="83">
        <v>44504</v>
      </c>
      <c r="I18909">
        <v>2021</v>
      </c>
    </row>
    <row r="18910" spans="1:9" x14ac:dyDescent="0.25">
      <c r="A18910" t="s">
        <v>972</v>
      </c>
      <c r="B18910" t="s">
        <v>232</v>
      </c>
      <c r="C18910" s="76" t="s">
        <v>842</v>
      </c>
      <c r="D18910" t="s">
        <v>980</v>
      </c>
      <c r="E18910" s="82">
        <v>8.26</v>
      </c>
      <c r="F18910" t="s">
        <v>973</v>
      </c>
      <c r="G18910" s="83">
        <v>44490</v>
      </c>
      <c r="I18910">
        <v>2021</v>
      </c>
    </row>
    <row r="18911" spans="1:9" x14ac:dyDescent="0.25">
      <c r="A18911" t="s">
        <v>972</v>
      </c>
      <c r="B18911" t="s">
        <v>229</v>
      </c>
      <c r="C18911" s="76" t="s">
        <v>842</v>
      </c>
      <c r="D18911" t="s">
        <v>980</v>
      </c>
      <c r="E18911" s="82">
        <v>11.4</v>
      </c>
      <c r="F18911" t="s">
        <v>973</v>
      </c>
      <c r="G18911" s="83">
        <v>44166</v>
      </c>
      <c r="I18911">
        <v>2020</v>
      </c>
    </row>
    <row r="18912" spans="1:9" x14ac:dyDescent="0.25">
      <c r="A18912" t="s">
        <v>972</v>
      </c>
      <c r="B18912" t="s">
        <v>122</v>
      </c>
      <c r="C18912" s="76" t="s">
        <v>842</v>
      </c>
      <c r="D18912" t="s">
        <v>980</v>
      </c>
      <c r="E18912" s="82">
        <v>6</v>
      </c>
      <c r="F18912" t="s">
        <v>973</v>
      </c>
      <c r="G18912" s="83">
        <v>44180</v>
      </c>
      <c r="I18912">
        <v>2020</v>
      </c>
    </row>
    <row r="18913" spans="1:9" x14ac:dyDescent="0.25">
      <c r="A18913" t="s">
        <v>972</v>
      </c>
      <c r="B18913" t="s">
        <v>121</v>
      </c>
      <c r="C18913" s="76" t="s">
        <v>842</v>
      </c>
      <c r="D18913" t="s">
        <v>980</v>
      </c>
      <c r="E18913" s="82">
        <v>5</v>
      </c>
      <c r="F18913" t="s">
        <v>973</v>
      </c>
      <c r="G18913" s="83">
        <v>44327</v>
      </c>
      <c r="I18913">
        <v>2021</v>
      </c>
    </row>
    <row r="18914" spans="1:9" x14ac:dyDescent="0.25">
      <c r="A18914" t="s">
        <v>972</v>
      </c>
      <c r="B18914" t="s">
        <v>95</v>
      </c>
      <c r="C18914" s="76" t="s">
        <v>842</v>
      </c>
      <c r="D18914" t="s">
        <v>980</v>
      </c>
      <c r="E18914" s="82">
        <v>7.6</v>
      </c>
      <c r="F18914" t="s">
        <v>973</v>
      </c>
      <c r="G18914" s="83">
        <v>44187</v>
      </c>
      <c r="I18914">
        <v>2020</v>
      </c>
    </row>
    <row r="18915" spans="1:9" x14ac:dyDescent="0.25">
      <c r="A18915" t="s">
        <v>972</v>
      </c>
      <c r="B18915" t="s">
        <v>251</v>
      </c>
      <c r="C18915" s="76" t="s">
        <v>842</v>
      </c>
      <c r="D18915" t="s">
        <v>980</v>
      </c>
      <c r="E18915" s="82">
        <v>12</v>
      </c>
      <c r="F18915" t="s">
        <v>973</v>
      </c>
      <c r="G18915" s="83">
        <v>44140</v>
      </c>
      <c r="I18915">
        <v>2020</v>
      </c>
    </row>
    <row r="18916" spans="1:9" x14ac:dyDescent="0.25">
      <c r="A18916" t="s">
        <v>972</v>
      </c>
      <c r="B18916" t="s">
        <v>245</v>
      </c>
      <c r="C18916" s="76" t="s">
        <v>842</v>
      </c>
      <c r="D18916" t="s">
        <v>980</v>
      </c>
      <c r="E18916" s="82">
        <v>5.9</v>
      </c>
      <c r="F18916" t="s">
        <v>973</v>
      </c>
      <c r="G18916" s="83">
        <v>44145</v>
      </c>
      <c r="I18916">
        <v>2020</v>
      </c>
    </row>
    <row r="18917" spans="1:9" x14ac:dyDescent="0.25">
      <c r="A18917" t="s">
        <v>972</v>
      </c>
      <c r="B18917" t="s">
        <v>113</v>
      </c>
      <c r="C18917" s="76" t="s">
        <v>842</v>
      </c>
      <c r="D18917" t="s">
        <v>980</v>
      </c>
      <c r="E18917" s="82">
        <v>9.7200000000000006</v>
      </c>
      <c r="F18917" t="s">
        <v>973</v>
      </c>
      <c r="G18917" s="83">
        <v>44209</v>
      </c>
      <c r="I18917">
        <v>2021</v>
      </c>
    </row>
    <row r="18918" spans="1:9" x14ac:dyDescent="0.25">
      <c r="A18918" t="s">
        <v>972</v>
      </c>
      <c r="B18918" t="s">
        <v>245</v>
      </c>
      <c r="C18918" s="76" t="s">
        <v>842</v>
      </c>
      <c r="D18918" t="s">
        <v>980</v>
      </c>
      <c r="E18918" s="82">
        <v>5</v>
      </c>
      <c r="F18918" t="s">
        <v>973</v>
      </c>
      <c r="G18918" s="83">
        <v>44179</v>
      </c>
      <c r="I18918">
        <v>2020</v>
      </c>
    </row>
    <row r="18919" spans="1:9" x14ac:dyDescent="0.25">
      <c r="A18919" t="s">
        <v>972</v>
      </c>
      <c r="B18919" t="s">
        <v>216</v>
      </c>
      <c r="C18919" s="76" t="s">
        <v>842</v>
      </c>
      <c r="D18919" t="s">
        <v>980</v>
      </c>
      <c r="E18919" s="82">
        <v>8.0299999999999994</v>
      </c>
      <c r="F18919" t="s">
        <v>973</v>
      </c>
      <c r="G18919" s="83">
        <v>44147</v>
      </c>
      <c r="I18919">
        <v>2020</v>
      </c>
    </row>
    <row r="18920" spans="1:9" x14ac:dyDescent="0.25">
      <c r="A18920" t="s">
        <v>972</v>
      </c>
      <c r="B18920" t="s">
        <v>239</v>
      </c>
      <c r="C18920" s="76" t="s">
        <v>842</v>
      </c>
      <c r="D18920" t="s">
        <v>980</v>
      </c>
      <c r="E18920" s="82">
        <v>10</v>
      </c>
      <c r="F18920" t="s">
        <v>973</v>
      </c>
      <c r="G18920" s="83">
        <v>44307</v>
      </c>
      <c r="I18920">
        <v>2021</v>
      </c>
    </row>
    <row r="18921" spans="1:9" x14ac:dyDescent="0.25">
      <c r="A18921" t="s">
        <v>972</v>
      </c>
      <c r="B18921" t="s">
        <v>115</v>
      </c>
      <c r="C18921" s="76" t="s">
        <v>842</v>
      </c>
      <c r="D18921" t="s">
        <v>980</v>
      </c>
      <c r="E18921" s="82">
        <v>7.6</v>
      </c>
      <c r="F18921" t="s">
        <v>973</v>
      </c>
      <c r="G18921" s="83">
        <v>44211</v>
      </c>
      <c r="I18921">
        <v>2021</v>
      </c>
    </row>
    <row r="18922" spans="1:9" x14ac:dyDescent="0.25">
      <c r="A18922" t="s">
        <v>972</v>
      </c>
      <c r="B18922" t="s">
        <v>150</v>
      </c>
      <c r="C18922" s="76" t="s">
        <v>842</v>
      </c>
      <c r="D18922" t="s">
        <v>980</v>
      </c>
      <c r="E18922" s="82">
        <v>7.4</v>
      </c>
      <c r="F18922" t="s">
        <v>973</v>
      </c>
      <c r="G18922" s="83">
        <v>44306</v>
      </c>
      <c r="I18922">
        <v>2021</v>
      </c>
    </row>
    <row r="18923" spans="1:9" x14ac:dyDescent="0.25">
      <c r="A18923" t="s">
        <v>972</v>
      </c>
      <c r="B18923" t="s">
        <v>140</v>
      </c>
      <c r="C18923" s="76" t="s">
        <v>842</v>
      </c>
      <c r="D18923" t="s">
        <v>980</v>
      </c>
      <c r="E18923" s="82">
        <v>7.6</v>
      </c>
      <c r="F18923" t="s">
        <v>973</v>
      </c>
      <c r="G18923" s="83">
        <v>44482</v>
      </c>
      <c r="I18923">
        <v>2021</v>
      </c>
    </row>
    <row r="18924" spans="1:9" x14ac:dyDescent="0.25">
      <c r="A18924" t="s">
        <v>972</v>
      </c>
      <c r="B18924" t="s">
        <v>133</v>
      </c>
      <c r="C18924" s="76" t="s">
        <v>842</v>
      </c>
      <c r="D18924" t="s">
        <v>980</v>
      </c>
      <c r="E18924" s="82">
        <v>3.54</v>
      </c>
      <c r="F18924" t="s">
        <v>973</v>
      </c>
      <c r="G18924" s="83">
        <v>44159</v>
      </c>
      <c r="I18924">
        <v>2020</v>
      </c>
    </row>
    <row r="18925" spans="1:9" x14ac:dyDescent="0.25">
      <c r="A18925" t="s">
        <v>972</v>
      </c>
      <c r="B18925" t="s">
        <v>198</v>
      </c>
      <c r="C18925" s="76" t="s">
        <v>842</v>
      </c>
      <c r="D18925" t="s">
        <v>980</v>
      </c>
      <c r="E18925" s="82">
        <v>29.57</v>
      </c>
      <c r="F18925" t="s">
        <v>973</v>
      </c>
      <c r="G18925" s="83">
        <v>44194</v>
      </c>
      <c r="I18925">
        <v>2020</v>
      </c>
    </row>
    <row r="18926" spans="1:9" x14ac:dyDescent="0.25">
      <c r="A18926" t="s">
        <v>972</v>
      </c>
      <c r="B18926" t="s">
        <v>198</v>
      </c>
      <c r="C18926" s="76" t="s">
        <v>842</v>
      </c>
      <c r="D18926" t="s">
        <v>980</v>
      </c>
      <c r="E18926" s="82">
        <v>8.76</v>
      </c>
      <c r="F18926" t="s">
        <v>973</v>
      </c>
      <c r="G18926" s="83">
        <v>44194</v>
      </c>
      <c r="I18926">
        <v>2020</v>
      </c>
    </row>
    <row r="18927" spans="1:9" x14ac:dyDescent="0.25">
      <c r="A18927" t="s">
        <v>972</v>
      </c>
      <c r="B18927" t="s">
        <v>232</v>
      </c>
      <c r="C18927" s="76" t="s">
        <v>842</v>
      </c>
      <c r="D18927" t="s">
        <v>980</v>
      </c>
      <c r="E18927" s="82">
        <v>10.62</v>
      </c>
      <c r="F18927" t="s">
        <v>973</v>
      </c>
      <c r="G18927" s="83">
        <v>44239</v>
      </c>
      <c r="I18927">
        <v>2021</v>
      </c>
    </row>
    <row r="18928" spans="1:9" x14ac:dyDescent="0.25">
      <c r="A18928" t="s">
        <v>972</v>
      </c>
      <c r="B18928" t="s">
        <v>11</v>
      </c>
      <c r="C18928" s="76" t="s">
        <v>842</v>
      </c>
      <c r="D18928" t="s">
        <v>980</v>
      </c>
      <c r="E18928" s="82">
        <v>4.32</v>
      </c>
      <c r="F18928" t="s">
        <v>973</v>
      </c>
      <c r="G18928" s="83">
        <v>44201</v>
      </c>
      <c r="I18928">
        <v>2021</v>
      </c>
    </row>
    <row r="18929" spans="1:9" x14ac:dyDescent="0.25">
      <c r="A18929" t="s">
        <v>972</v>
      </c>
      <c r="B18929" t="s">
        <v>278</v>
      </c>
      <c r="C18929" s="76" t="s">
        <v>842</v>
      </c>
      <c r="D18929" t="s">
        <v>980</v>
      </c>
      <c r="E18929" s="82">
        <v>7</v>
      </c>
      <c r="F18929" t="s">
        <v>973</v>
      </c>
      <c r="G18929" s="83">
        <v>44194</v>
      </c>
      <c r="I18929">
        <v>2020</v>
      </c>
    </row>
    <row r="18930" spans="1:9" x14ac:dyDescent="0.25">
      <c r="A18930" t="s">
        <v>972</v>
      </c>
      <c r="B18930" t="s">
        <v>150</v>
      </c>
      <c r="C18930" s="76" t="s">
        <v>842</v>
      </c>
      <c r="D18930" t="s">
        <v>980</v>
      </c>
      <c r="E18930" s="82">
        <v>7</v>
      </c>
      <c r="F18930" t="s">
        <v>973</v>
      </c>
      <c r="G18930" s="83">
        <v>44173</v>
      </c>
      <c r="I18930">
        <v>2020</v>
      </c>
    </row>
    <row r="18931" spans="1:9" x14ac:dyDescent="0.25">
      <c r="A18931" t="s">
        <v>972</v>
      </c>
      <c r="B18931" t="s">
        <v>249</v>
      </c>
      <c r="C18931" s="76" t="s">
        <v>842</v>
      </c>
      <c r="D18931" t="s">
        <v>980</v>
      </c>
      <c r="E18931" s="82">
        <v>10.62</v>
      </c>
      <c r="F18931" t="s">
        <v>973</v>
      </c>
      <c r="G18931" s="83">
        <v>44172</v>
      </c>
      <c r="I18931">
        <v>2020</v>
      </c>
    </row>
    <row r="18932" spans="1:9" x14ac:dyDescent="0.25">
      <c r="A18932" t="s">
        <v>972</v>
      </c>
      <c r="B18932" t="s">
        <v>204</v>
      </c>
      <c r="C18932" s="76" t="s">
        <v>842</v>
      </c>
      <c r="D18932" t="s">
        <v>980</v>
      </c>
      <c r="E18932" s="82">
        <v>15</v>
      </c>
      <c r="F18932" t="s">
        <v>973</v>
      </c>
      <c r="G18932" s="83">
        <v>44167</v>
      </c>
      <c r="I18932">
        <v>2020</v>
      </c>
    </row>
    <row r="18933" spans="1:9" x14ac:dyDescent="0.25">
      <c r="A18933" t="s">
        <v>972</v>
      </c>
      <c r="B18933" t="s">
        <v>89</v>
      </c>
      <c r="C18933" s="76" t="s">
        <v>842</v>
      </c>
      <c r="D18933" t="s">
        <v>980</v>
      </c>
      <c r="E18933" s="82">
        <v>10</v>
      </c>
      <c r="F18933" t="s">
        <v>973</v>
      </c>
      <c r="G18933" s="83">
        <v>44175</v>
      </c>
      <c r="I18933">
        <v>2020</v>
      </c>
    </row>
    <row r="18934" spans="1:9" x14ac:dyDescent="0.25">
      <c r="A18934" t="s">
        <v>972</v>
      </c>
      <c r="B18934" t="s">
        <v>223</v>
      </c>
      <c r="C18934" s="76" t="s">
        <v>842</v>
      </c>
      <c r="D18934" t="s">
        <v>980</v>
      </c>
      <c r="E18934" s="82">
        <v>5</v>
      </c>
      <c r="F18934" t="s">
        <v>973</v>
      </c>
      <c r="G18934" s="83">
        <v>44224</v>
      </c>
      <c r="I18934">
        <v>2021</v>
      </c>
    </row>
    <row r="18935" spans="1:9" x14ac:dyDescent="0.25">
      <c r="A18935" t="s">
        <v>972</v>
      </c>
      <c r="B18935" t="s">
        <v>146</v>
      </c>
      <c r="C18935" s="76" t="s">
        <v>842</v>
      </c>
      <c r="D18935" t="s">
        <v>980</v>
      </c>
      <c r="E18935" s="82">
        <v>7.6</v>
      </c>
      <c r="F18935" t="s">
        <v>973</v>
      </c>
      <c r="G18935" s="83">
        <v>44222</v>
      </c>
      <c r="I18935">
        <v>2021</v>
      </c>
    </row>
    <row r="18936" spans="1:9" x14ac:dyDescent="0.25">
      <c r="A18936" t="s">
        <v>972</v>
      </c>
      <c r="B18936" t="s">
        <v>104</v>
      </c>
      <c r="C18936" s="76" t="s">
        <v>842</v>
      </c>
      <c r="D18936" t="s">
        <v>980</v>
      </c>
      <c r="E18936" s="82">
        <v>6</v>
      </c>
      <c r="F18936" t="s">
        <v>973</v>
      </c>
      <c r="G18936" s="83">
        <v>44186</v>
      </c>
      <c r="I18936">
        <v>2020</v>
      </c>
    </row>
    <row r="18937" spans="1:9" x14ac:dyDescent="0.25">
      <c r="A18937" t="s">
        <v>972</v>
      </c>
      <c r="B18937" t="s">
        <v>179</v>
      </c>
      <c r="C18937" s="76" t="s">
        <v>842</v>
      </c>
      <c r="D18937" t="s">
        <v>980</v>
      </c>
      <c r="E18937" s="82">
        <v>7.08</v>
      </c>
      <c r="F18937" t="s">
        <v>973</v>
      </c>
      <c r="G18937" s="83">
        <v>44175</v>
      </c>
      <c r="I18937">
        <v>2020</v>
      </c>
    </row>
    <row r="18938" spans="1:9" x14ac:dyDescent="0.25">
      <c r="A18938" t="s">
        <v>972</v>
      </c>
      <c r="B18938" t="s">
        <v>171</v>
      </c>
      <c r="C18938" s="76" t="s">
        <v>842</v>
      </c>
      <c r="D18938" t="s">
        <v>980</v>
      </c>
      <c r="E18938" s="82">
        <v>12.98</v>
      </c>
      <c r="F18938" t="s">
        <v>973</v>
      </c>
      <c r="G18938" s="83">
        <v>44196</v>
      </c>
      <c r="I18938">
        <v>2020</v>
      </c>
    </row>
    <row r="18939" spans="1:9" x14ac:dyDescent="0.25">
      <c r="A18939" t="s">
        <v>972</v>
      </c>
      <c r="B18939" t="s">
        <v>200</v>
      </c>
      <c r="C18939" s="76" t="s">
        <v>842</v>
      </c>
      <c r="D18939" t="s">
        <v>980</v>
      </c>
      <c r="E18939" s="82">
        <v>4.4800000000000004</v>
      </c>
      <c r="F18939" t="s">
        <v>973</v>
      </c>
      <c r="G18939" s="83">
        <v>44203</v>
      </c>
      <c r="I18939">
        <v>2021</v>
      </c>
    </row>
    <row r="18940" spans="1:9" x14ac:dyDescent="0.25">
      <c r="A18940" t="s">
        <v>972</v>
      </c>
      <c r="B18940" t="s">
        <v>240</v>
      </c>
      <c r="C18940" s="76" t="s">
        <v>842</v>
      </c>
      <c r="D18940" t="s">
        <v>980</v>
      </c>
      <c r="E18940" s="82">
        <v>4.32</v>
      </c>
      <c r="F18940" t="s">
        <v>973</v>
      </c>
      <c r="G18940" s="83">
        <v>44160</v>
      </c>
      <c r="I18940">
        <v>2020</v>
      </c>
    </row>
    <row r="18941" spans="1:9" x14ac:dyDescent="0.25">
      <c r="A18941" t="s">
        <v>972</v>
      </c>
      <c r="B18941" t="s">
        <v>155</v>
      </c>
      <c r="C18941" s="76" t="s">
        <v>842</v>
      </c>
      <c r="D18941" t="s">
        <v>980</v>
      </c>
      <c r="E18941" s="82">
        <v>15</v>
      </c>
      <c r="F18941" t="s">
        <v>973</v>
      </c>
      <c r="G18941" s="83">
        <v>44183</v>
      </c>
      <c r="I18941">
        <v>2020</v>
      </c>
    </row>
    <row r="18942" spans="1:9" x14ac:dyDescent="0.25">
      <c r="A18942" t="s">
        <v>972</v>
      </c>
      <c r="B18942" t="s">
        <v>122</v>
      </c>
      <c r="C18942" s="76" t="s">
        <v>842</v>
      </c>
      <c r="D18942" t="s">
        <v>980</v>
      </c>
      <c r="E18942" s="82">
        <v>4.5599999999999996</v>
      </c>
      <c r="F18942" t="s">
        <v>973</v>
      </c>
      <c r="G18942" s="83">
        <v>44249</v>
      </c>
      <c r="I18942">
        <v>2021</v>
      </c>
    </row>
    <row r="18943" spans="1:9" x14ac:dyDescent="0.25">
      <c r="A18943" t="s">
        <v>972</v>
      </c>
      <c r="B18943" t="s">
        <v>245</v>
      </c>
      <c r="C18943" s="76" t="s">
        <v>842</v>
      </c>
      <c r="D18943" t="s">
        <v>980</v>
      </c>
      <c r="E18943" s="82">
        <v>4.5599999999999996</v>
      </c>
      <c r="F18943" t="s">
        <v>973</v>
      </c>
      <c r="G18943" s="83">
        <v>44159</v>
      </c>
      <c r="I18943">
        <v>2020</v>
      </c>
    </row>
    <row r="18944" spans="1:9" x14ac:dyDescent="0.25">
      <c r="A18944" t="s">
        <v>972</v>
      </c>
      <c r="B18944" t="s">
        <v>131</v>
      </c>
      <c r="C18944" s="76" t="s">
        <v>842</v>
      </c>
      <c r="D18944" t="s">
        <v>980</v>
      </c>
      <c r="E18944" s="82">
        <v>13.84</v>
      </c>
      <c r="F18944" t="s">
        <v>973</v>
      </c>
      <c r="G18944" s="83">
        <v>44174</v>
      </c>
      <c r="I18944">
        <v>2020</v>
      </c>
    </row>
    <row r="18945" spans="1:9" x14ac:dyDescent="0.25">
      <c r="A18945" t="s">
        <v>972</v>
      </c>
      <c r="B18945" t="s">
        <v>92</v>
      </c>
      <c r="C18945" s="76" t="s">
        <v>842</v>
      </c>
      <c r="D18945" t="s">
        <v>980</v>
      </c>
      <c r="E18945" s="82">
        <v>13.8</v>
      </c>
      <c r="F18945" t="s">
        <v>973</v>
      </c>
      <c r="G18945" s="83">
        <v>44183</v>
      </c>
      <c r="I18945">
        <v>2020</v>
      </c>
    </row>
    <row r="18946" spans="1:9" x14ac:dyDescent="0.25">
      <c r="A18946" t="s">
        <v>972</v>
      </c>
      <c r="B18946" t="s">
        <v>116</v>
      </c>
      <c r="C18946" s="76" t="s">
        <v>842</v>
      </c>
      <c r="D18946" t="s">
        <v>980</v>
      </c>
      <c r="E18946" s="82">
        <v>15</v>
      </c>
      <c r="F18946" t="s">
        <v>973</v>
      </c>
      <c r="G18946" s="83">
        <v>44195</v>
      </c>
      <c r="I18946">
        <v>2020</v>
      </c>
    </row>
    <row r="18947" spans="1:9" x14ac:dyDescent="0.25">
      <c r="A18947" t="s">
        <v>972</v>
      </c>
      <c r="B18947" t="s">
        <v>95</v>
      </c>
      <c r="C18947" s="76" t="s">
        <v>842</v>
      </c>
      <c r="D18947" t="s">
        <v>980</v>
      </c>
      <c r="E18947" s="82">
        <v>2.88</v>
      </c>
      <c r="F18947" t="s">
        <v>973</v>
      </c>
      <c r="G18947" s="83">
        <v>44196</v>
      </c>
      <c r="I18947">
        <v>2020</v>
      </c>
    </row>
    <row r="18948" spans="1:9" x14ac:dyDescent="0.25">
      <c r="A18948" t="s">
        <v>972</v>
      </c>
      <c r="B18948" t="s">
        <v>123</v>
      </c>
      <c r="C18948" s="76" t="s">
        <v>842</v>
      </c>
      <c r="D18948" t="s">
        <v>980</v>
      </c>
      <c r="E18948" s="82">
        <v>2.88</v>
      </c>
      <c r="F18948" t="s">
        <v>973</v>
      </c>
      <c r="G18948" s="83">
        <v>44188</v>
      </c>
      <c r="I18948">
        <v>2020</v>
      </c>
    </row>
    <row r="18949" spans="1:9" x14ac:dyDescent="0.25">
      <c r="A18949" t="s">
        <v>972</v>
      </c>
      <c r="B18949" t="s">
        <v>95</v>
      </c>
      <c r="C18949" s="76" t="s">
        <v>842</v>
      </c>
      <c r="D18949" t="s">
        <v>980</v>
      </c>
      <c r="E18949" s="82">
        <v>2.4</v>
      </c>
      <c r="F18949" t="s">
        <v>973</v>
      </c>
      <c r="G18949" s="83">
        <v>44188</v>
      </c>
      <c r="I18949">
        <v>2020</v>
      </c>
    </row>
    <row r="18950" spans="1:9" x14ac:dyDescent="0.25">
      <c r="A18950" t="s">
        <v>972</v>
      </c>
      <c r="B18950" t="s">
        <v>100</v>
      </c>
      <c r="C18950" s="76" t="s">
        <v>842</v>
      </c>
      <c r="D18950" t="s">
        <v>980</v>
      </c>
      <c r="E18950" s="82">
        <v>7.08</v>
      </c>
      <c r="F18950" t="s">
        <v>973</v>
      </c>
      <c r="G18950" s="83">
        <v>44200</v>
      </c>
      <c r="I18950">
        <v>2021</v>
      </c>
    </row>
    <row r="18951" spans="1:9" x14ac:dyDescent="0.25">
      <c r="A18951" t="s">
        <v>972</v>
      </c>
      <c r="B18951" t="s">
        <v>171</v>
      </c>
      <c r="C18951" s="76" t="s">
        <v>842</v>
      </c>
      <c r="D18951" t="s">
        <v>980</v>
      </c>
      <c r="E18951" s="82">
        <v>5.9</v>
      </c>
      <c r="F18951" t="s">
        <v>973</v>
      </c>
      <c r="G18951" s="83">
        <v>44179</v>
      </c>
      <c r="I18951">
        <v>2020</v>
      </c>
    </row>
    <row r="18952" spans="1:9" x14ac:dyDescent="0.25">
      <c r="A18952" t="s">
        <v>972</v>
      </c>
      <c r="B18952" t="s">
        <v>242</v>
      </c>
      <c r="C18952" s="76" t="s">
        <v>842</v>
      </c>
      <c r="D18952" t="s">
        <v>980</v>
      </c>
      <c r="E18952" s="82">
        <v>20.059999999999999</v>
      </c>
      <c r="F18952" t="s">
        <v>973</v>
      </c>
      <c r="G18952" s="83">
        <v>44194</v>
      </c>
      <c r="I18952">
        <v>2020</v>
      </c>
    </row>
    <row r="18953" spans="1:9" x14ac:dyDescent="0.25">
      <c r="A18953" t="s">
        <v>972</v>
      </c>
      <c r="B18953" t="s">
        <v>239</v>
      </c>
      <c r="C18953" s="76" t="s">
        <v>842</v>
      </c>
      <c r="D18953" t="s">
        <v>980</v>
      </c>
      <c r="E18953" s="82">
        <v>5.9</v>
      </c>
      <c r="F18953" t="s">
        <v>973</v>
      </c>
      <c r="G18953" s="83">
        <v>44194</v>
      </c>
      <c r="I18953">
        <v>2020</v>
      </c>
    </row>
    <row r="18954" spans="1:9" x14ac:dyDescent="0.25">
      <c r="A18954" t="s">
        <v>972</v>
      </c>
      <c r="B18954" t="s">
        <v>202</v>
      </c>
      <c r="C18954" s="76" t="s">
        <v>842</v>
      </c>
      <c r="D18954" t="s">
        <v>980</v>
      </c>
      <c r="E18954" s="82">
        <v>4.8</v>
      </c>
      <c r="F18954" t="s">
        <v>973</v>
      </c>
      <c r="G18954" s="83">
        <v>44316</v>
      </c>
      <c r="I18954">
        <v>2021</v>
      </c>
    </row>
    <row r="18955" spans="1:9" x14ac:dyDescent="0.25">
      <c r="A18955" t="s">
        <v>972</v>
      </c>
      <c r="B18955" t="s">
        <v>126</v>
      </c>
      <c r="C18955" s="76" t="s">
        <v>842</v>
      </c>
      <c r="D18955" t="s">
        <v>980</v>
      </c>
      <c r="E18955" s="82">
        <v>7.08</v>
      </c>
      <c r="F18955" t="s">
        <v>973</v>
      </c>
      <c r="G18955" s="83">
        <v>44174</v>
      </c>
      <c r="I18955">
        <v>2020</v>
      </c>
    </row>
    <row r="18956" spans="1:9" x14ac:dyDescent="0.25">
      <c r="A18956" t="s">
        <v>972</v>
      </c>
      <c r="B18956" t="s">
        <v>171</v>
      </c>
      <c r="C18956" s="76" t="s">
        <v>842</v>
      </c>
      <c r="D18956" t="s">
        <v>980</v>
      </c>
      <c r="E18956" s="82">
        <v>7.96</v>
      </c>
      <c r="F18956" t="s">
        <v>973</v>
      </c>
      <c r="G18956" s="83">
        <v>44182</v>
      </c>
      <c r="I18956">
        <v>2020</v>
      </c>
    </row>
    <row r="18957" spans="1:9" x14ac:dyDescent="0.25">
      <c r="A18957" t="s">
        <v>972</v>
      </c>
      <c r="B18957" t="s">
        <v>243</v>
      </c>
      <c r="C18957" s="76" t="s">
        <v>842</v>
      </c>
      <c r="D18957" t="s">
        <v>980</v>
      </c>
      <c r="E18957" s="82">
        <v>8.5500000000000007</v>
      </c>
      <c r="F18957" t="s">
        <v>973</v>
      </c>
      <c r="G18957" s="83">
        <v>44160</v>
      </c>
      <c r="I18957">
        <v>2020</v>
      </c>
    </row>
    <row r="18958" spans="1:9" x14ac:dyDescent="0.25">
      <c r="A18958" t="s">
        <v>972</v>
      </c>
      <c r="B18958" t="s">
        <v>115</v>
      </c>
      <c r="C18958" s="76" t="s">
        <v>842</v>
      </c>
      <c r="D18958" t="s">
        <v>980</v>
      </c>
      <c r="E18958" s="82">
        <v>6.28</v>
      </c>
      <c r="F18958" t="s">
        <v>973</v>
      </c>
      <c r="G18958" s="83">
        <v>44222</v>
      </c>
      <c r="I18958">
        <v>2021</v>
      </c>
    </row>
    <row r="18959" spans="1:9" x14ac:dyDescent="0.25">
      <c r="A18959" t="s">
        <v>972</v>
      </c>
      <c r="B18959" t="s">
        <v>118</v>
      </c>
      <c r="C18959" s="76" t="s">
        <v>842</v>
      </c>
      <c r="D18959" t="s">
        <v>980</v>
      </c>
      <c r="E18959" s="82">
        <v>5</v>
      </c>
      <c r="F18959" t="s">
        <v>973</v>
      </c>
      <c r="G18959" s="83">
        <v>44169</v>
      </c>
      <c r="I18959">
        <v>2020</v>
      </c>
    </row>
    <row r="18960" spans="1:9" x14ac:dyDescent="0.25">
      <c r="A18960" t="s">
        <v>972</v>
      </c>
      <c r="B18960" t="s">
        <v>118</v>
      </c>
      <c r="C18960" s="76" t="s">
        <v>842</v>
      </c>
      <c r="D18960" t="s">
        <v>980</v>
      </c>
      <c r="E18960" s="82">
        <v>6</v>
      </c>
      <c r="F18960" t="s">
        <v>973</v>
      </c>
      <c r="G18960" s="83">
        <v>44215</v>
      </c>
      <c r="I18960">
        <v>2021</v>
      </c>
    </row>
    <row r="18961" spans="1:9" x14ac:dyDescent="0.25">
      <c r="A18961" t="s">
        <v>972</v>
      </c>
      <c r="B18961" t="s">
        <v>171</v>
      </c>
      <c r="C18961" s="76" t="s">
        <v>842</v>
      </c>
      <c r="D18961" t="s">
        <v>980</v>
      </c>
      <c r="E18961" s="82">
        <v>4.3899999999999997</v>
      </c>
      <c r="F18961" t="s">
        <v>973</v>
      </c>
      <c r="G18961" s="83">
        <v>44244</v>
      </c>
      <c r="I18961">
        <v>2021</v>
      </c>
    </row>
    <row r="18962" spans="1:9" x14ac:dyDescent="0.25">
      <c r="A18962" t="s">
        <v>972</v>
      </c>
      <c r="B18962" t="s">
        <v>240</v>
      </c>
      <c r="C18962" s="76" t="s">
        <v>842</v>
      </c>
      <c r="D18962" t="s">
        <v>980</v>
      </c>
      <c r="E18962" s="82">
        <v>7.08</v>
      </c>
      <c r="F18962" t="s">
        <v>973</v>
      </c>
      <c r="G18962" s="83">
        <v>44251</v>
      </c>
      <c r="I18962">
        <v>2021</v>
      </c>
    </row>
    <row r="18963" spans="1:9" x14ac:dyDescent="0.25">
      <c r="A18963" t="s">
        <v>972</v>
      </c>
      <c r="B18963" t="s">
        <v>116</v>
      </c>
      <c r="C18963" s="76" t="s">
        <v>842</v>
      </c>
      <c r="D18963" t="s">
        <v>980</v>
      </c>
      <c r="E18963" s="82">
        <v>5</v>
      </c>
      <c r="F18963" t="s">
        <v>973</v>
      </c>
      <c r="G18963" s="83">
        <v>44182</v>
      </c>
      <c r="I18963">
        <v>2020</v>
      </c>
    </row>
    <row r="18964" spans="1:9" x14ac:dyDescent="0.25">
      <c r="A18964" t="s">
        <v>972</v>
      </c>
      <c r="B18964" t="s">
        <v>193</v>
      </c>
      <c r="C18964" s="76" t="s">
        <v>842</v>
      </c>
      <c r="D18964" t="s">
        <v>980</v>
      </c>
      <c r="E18964" s="82">
        <v>6.4</v>
      </c>
      <c r="F18964" t="s">
        <v>973</v>
      </c>
      <c r="G18964" s="83">
        <v>44238</v>
      </c>
      <c r="I18964">
        <v>2021</v>
      </c>
    </row>
    <row r="18965" spans="1:9" x14ac:dyDescent="0.25">
      <c r="A18965" t="s">
        <v>972</v>
      </c>
      <c r="B18965" t="s">
        <v>80</v>
      </c>
      <c r="C18965" s="76" t="s">
        <v>842</v>
      </c>
      <c r="D18965" t="s">
        <v>980</v>
      </c>
      <c r="E18965" s="82">
        <v>5.76</v>
      </c>
      <c r="F18965" t="s">
        <v>973</v>
      </c>
      <c r="G18965" s="83">
        <v>44195</v>
      </c>
      <c r="I18965">
        <v>2020</v>
      </c>
    </row>
    <row r="18966" spans="1:9" x14ac:dyDescent="0.25">
      <c r="A18966" t="s">
        <v>972</v>
      </c>
      <c r="B18966" t="s">
        <v>169</v>
      </c>
      <c r="C18966" s="76" t="s">
        <v>842</v>
      </c>
      <c r="D18966" t="s">
        <v>980</v>
      </c>
      <c r="E18966" s="82">
        <v>7.6</v>
      </c>
      <c r="F18966" t="s">
        <v>973</v>
      </c>
      <c r="G18966" s="83">
        <v>44321</v>
      </c>
      <c r="I18966">
        <v>2021</v>
      </c>
    </row>
    <row r="18967" spans="1:9" x14ac:dyDescent="0.25">
      <c r="A18967" t="s">
        <v>972</v>
      </c>
      <c r="B18967" t="s">
        <v>153</v>
      </c>
      <c r="C18967" s="76" t="s">
        <v>842</v>
      </c>
      <c r="D18967" t="s">
        <v>980</v>
      </c>
      <c r="E18967" s="82">
        <v>5.28</v>
      </c>
      <c r="F18967" t="s">
        <v>973</v>
      </c>
      <c r="G18967" s="83">
        <v>44200</v>
      </c>
      <c r="I18967">
        <v>2021</v>
      </c>
    </row>
    <row r="18968" spans="1:9" x14ac:dyDescent="0.25">
      <c r="A18968" t="s">
        <v>972</v>
      </c>
      <c r="B18968" t="s">
        <v>223</v>
      </c>
      <c r="C18968" s="76" t="s">
        <v>842</v>
      </c>
      <c r="D18968" t="s">
        <v>980</v>
      </c>
      <c r="E18968" s="82">
        <v>7.68</v>
      </c>
      <c r="F18968" t="s">
        <v>973</v>
      </c>
      <c r="G18968" s="83">
        <v>44270</v>
      </c>
      <c r="I18968">
        <v>2021</v>
      </c>
    </row>
    <row r="18969" spans="1:9" x14ac:dyDescent="0.25">
      <c r="A18969" t="s">
        <v>972</v>
      </c>
      <c r="B18969" t="s">
        <v>186</v>
      </c>
      <c r="C18969" s="76" t="s">
        <v>842</v>
      </c>
      <c r="D18969" t="s">
        <v>980</v>
      </c>
      <c r="E18969" s="82">
        <v>5.04</v>
      </c>
      <c r="F18969" t="s">
        <v>973</v>
      </c>
      <c r="G18969" s="83">
        <v>44236</v>
      </c>
      <c r="I18969">
        <v>2021</v>
      </c>
    </row>
    <row r="18970" spans="1:9" x14ac:dyDescent="0.25">
      <c r="A18970" t="s">
        <v>972</v>
      </c>
      <c r="B18970" t="s">
        <v>151</v>
      </c>
      <c r="C18970" s="76" t="s">
        <v>842</v>
      </c>
      <c r="D18970" t="s">
        <v>980</v>
      </c>
      <c r="E18970" s="82">
        <v>14</v>
      </c>
      <c r="F18970" t="s">
        <v>973</v>
      </c>
      <c r="G18970" s="83">
        <v>44271</v>
      </c>
      <c r="I18970">
        <v>2021</v>
      </c>
    </row>
    <row r="18971" spans="1:9" ht="14.45" customHeight="1" x14ac:dyDescent="0.25">
      <c r="A18971" t="s">
        <v>972</v>
      </c>
      <c r="B18971" t="s">
        <v>107</v>
      </c>
      <c r="C18971" s="76" t="s">
        <v>842</v>
      </c>
      <c r="D18971" t="s">
        <v>980</v>
      </c>
      <c r="E18971" s="82">
        <v>7.08</v>
      </c>
      <c r="F18971" t="s">
        <v>973</v>
      </c>
      <c r="G18971" s="83">
        <v>44204</v>
      </c>
      <c r="I18971">
        <v>2021</v>
      </c>
    </row>
    <row r="18972" spans="1:9" ht="14.45" customHeight="1" x14ac:dyDescent="0.25">
      <c r="A18972" t="s">
        <v>972</v>
      </c>
      <c r="B18972" t="s">
        <v>122</v>
      </c>
      <c r="C18972" s="76" t="s">
        <v>842</v>
      </c>
      <c r="D18972" t="s">
        <v>980</v>
      </c>
      <c r="E18972" s="82">
        <v>5.01</v>
      </c>
      <c r="F18972" t="s">
        <v>973</v>
      </c>
      <c r="G18972" s="83">
        <v>44468</v>
      </c>
      <c r="I18972">
        <v>2021</v>
      </c>
    </row>
    <row r="18973" spans="1:9" ht="14.45" customHeight="1" x14ac:dyDescent="0.25">
      <c r="A18973" t="s">
        <v>972</v>
      </c>
      <c r="B18973" t="s">
        <v>176</v>
      </c>
      <c r="C18973" s="76" t="s">
        <v>842</v>
      </c>
      <c r="D18973" t="s">
        <v>980</v>
      </c>
      <c r="E18973" s="82">
        <v>3.54</v>
      </c>
      <c r="F18973" t="s">
        <v>973</v>
      </c>
      <c r="G18973" s="83">
        <v>44182</v>
      </c>
      <c r="I18973">
        <v>2020</v>
      </c>
    </row>
    <row r="18974" spans="1:9" ht="14.45" customHeight="1" x14ac:dyDescent="0.25">
      <c r="A18974" t="s">
        <v>972</v>
      </c>
      <c r="B18974" t="s">
        <v>155</v>
      </c>
      <c r="C18974" s="76" t="s">
        <v>842</v>
      </c>
      <c r="D18974" t="s">
        <v>980</v>
      </c>
      <c r="E18974" s="82">
        <v>6</v>
      </c>
      <c r="F18974" t="s">
        <v>973</v>
      </c>
      <c r="G18974" s="83">
        <v>44314</v>
      </c>
      <c r="I18974">
        <v>2021</v>
      </c>
    </row>
    <row r="18975" spans="1:9" ht="14.45" customHeight="1" x14ac:dyDescent="0.25">
      <c r="A18975" t="s">
        <v>972</v>
      </c>
      <c r="B18975" t="s">
        <v>230</v>
      </c>
      <c r="C18975" s="76" t="s">
        <v>842</v>
      </c>
      <c r="D18975" t="s">
        <v>980</v>
      </c>
      <c r="E18975" s="82">
        <v>7.44</v>
      </c>
      <c r="F18975" t="s">
        <v>973</v>
      </c>
      <c r="G18975" s="83">
        <v>44245</v>
      </c>
      <c r="I18975">
        <v>2021</v>
      </c>
    </row>
    <row r="18976" spans="1:9" ht="14.45" customHeight="1" x14ac:dyDescent="0.25">
      <c r="A18976" t="s">
        <v>972</v>
      </c>
      <c r="B18976" t="s">
        <v>194</v>
      </c>
      <c r="C18976" s="76" t="s">
        <v>842</v>
      </c>
      <c r="D18976" t="s">
        <v>980</v>
      </c>
      <c r="E18976" s="82">
        <v>8.16</v>
      </c>
      <c r="F18976" t="s">
        <v>973</v>
      </c>
      <c r="G18976" s="83">
        <v>44251</v>
      </c>
      <c r="I18976">
        <v>2021</v>
      </c>
    </row>
    <row r="18977" spans="1:9" ht="14.45" customHeight="1" x14ac:dyDescent="0.25">
      <c r="A18977" t="s">
        <v>972</v>
      </c>
      <c r="B18977" t="s">
        <v>243</v>
      </c>
      <c r="C18977" s="76" t="s">
        <v>842</v>
      </c>
      <c r="D18977" t="s">
        <v>980</v>
      </c>
      <c r="E18977" s="82">
        <v>8.26</v>
      </c>
      <c r="F18977" t="s">
        <v>973</v>
      </c>
      <c r="G18977" s="83">
        <v>44174</v>
      </c>
      <c r="I18977">
        <v>2020</v>
      </c>
    </row>
    <row r="18978" spans="1:9" ht="14.45" customHeight="1" x14ac:dyDescent="0.25">
      <c r="A18978" t="s">
        <v>972</v>
      </c>
      <c r="B18978" t="s">
        <v>206</v>
      </c>
      <c r="C18978" s="76" t="s">
        <v>842</v>
      </c>
      <c r="D18978" t="s">
        <v>980</v>
      </c>
      <c r="E18978" s="82">
        <v>7.6</v>
      </c>
      <c r="F18978" t="s">
        <v>973</v>
      </c>
      <c r="G18978" s="83">
        <v>44169</v>
      </c>
      <c r="I18978">
        <v>2020</v>
      </c>
    </row>
    <row r="18979" spans="1:9" ht="14.45" customHeight="1" x14ac:dyDescent="0.25">
      <c r="A18979" t="s">
        <v>972</v>
      </c>
      <c r="B18979" t="s">
        <v>276</v>
      </c>
      <c r="C18979" s="76" t="s">
        <v>842</v>
      </c>
      <c r="D18979" t="s">
        <v>980</v>
      </c>
      <c r="E18979" s="82">
        <v>3.8</v>
      </c>
      <c r="F18979" t="s">
        <v>973</v>
      </c>
      <c r="G18979" s="83">
        <v>44195</v>
      </c>
      <c r="I18979">
        <v>2020</v>
      </c>
    </row>
    <row r="18980" spans="1:9" ht="14.45" customHeight="1" x14ac:dyDescent="0.25">
      <c r="A18980" t="s">
        <v>972</v>
      </c>
      <c r="B18980" t="s">
        <v>71</v>
      </c>
      <c r="C18980" s="76" t="s">
        <v>842</v>
      </c>
      <c r="D18980" t="s">
        <v>980</v>
      </c>
      <c r="E18980" s="82">
        <v>10</v>
      </c>
      <c r="F18980" t="s">
        <v>973</v>
      </c>
      <c r="G18980" s="83">
        <v>44245</v>
      </c>
      <c r="I18980">
        <v>2021</v>
      </c>
    </row>
    <row r="18981" spans="1:9" ht="14.45" customHeight="1" x14ac:dyDescent="0.25">
      <c r="A18981" t="s">
        <v>972</v>
      </c>
      <c r="B18981" t="s">
        <v>169</v>
      </c>
      <c r="C18981" s="76" t="s">
        <v>842</v>
      </c>
      <c r="D18981" t="s">
        <v>980</v>
      </c>
      <c r="E18981" s="82">
        <v>8.4</v>
      </c>
      <c r="F18981" t="s">
        <v>973</v>
      </c>
      <c r="G18981" s="83">
        <v>44531</v>
      </c>
      <c r="I18981">
        <v>2021</v>
      </c>
    </row>
    <row r="18982" spans="1:9" ht="14.45" customHeight="1" x14ac:dyDescent="0.25">
      <c r="A18982" t="s">
        <v>972</v>
      </c>
      <c r="B18982" t="s">
        <v>156</v>
      </c>
      <c r="C18982" s="76" t="s">
        <v>842</v>
      </c>
      <c r="D18982" t="s">
        <v>980</v>
      </c>
      <c r="E18982" s="82">
        <v>4.8</v>
      </c>
      <c r="F18982" t="s">
        <v>973</v>
      </c>
      <c r="G18982" s="83">
        <v>44440</v>
      </c>
      <c r="I18982">
        <v>2021</v>
      </c>
    </row>
    <row r="18983" spans="1:9" ht="14.45" customHeight="1" x14ac:dyDescent="0.25">
      <c r="A18983" t="s">
        <v>972</v>
      </c>
      <c r="B18983" t="s">
        <v>79</v>
      </c>
      <c r="C18983" s="76" t="s">
        <v>842</v>
      </c>
      <c r="D18983" t="s">
        <v>980</v>
      </c>
      <c r="E18983" s="82">
        <v>91.4</v>
      </c>
      <c r="F18983" t="s">
        <v>973</v>
      </c>
      <c r="G18983" s="83">
        <v>44352</v>
      </c>
      <c r="I18983">
        <v>2021</v>
      </c>
    </row>
    <row r="18984" spans="1:9" ht="14.45" customHeight="1" x14ac:dyDescent="0.25">
      <c r="A18984" t="s">
        <v>972</v>
      </c>
      <c r="B18984" t="s">
        <v>281</v>
      </c>
      <c r="C18984" s="76" t="s">
        <v>842</v>
      </c>
      <c r="D18984" t="s">
        <v>980</v>
      </c>
      <c r="E18984" s="82">
        <v>150</v>
      </c>
      <c r="F18984" t="s">
        <v>973</v>
      </c>
      <c r="G18984" s="83">
        <v>44560</v>
      </c>
      <c r="I18984">
        <v>2021</v>
      </c>
    </row>
    <row r="18985" spans="1:9" ht="14.45" customHeight="1" x14ac:dyDescent="0.25">
      <c r="A18985" t="s">
        <v>972</v>
      </c>
      <c r="B18985" t="s">
        <v>147</v>
      </c>
      <c r="C18985" s="76" t="s">
        <v>842</v>
      </c>
      <c r="D18985" t="s">
        <v>980</v>
      </c>
      <c r="E18985" s="82">
        <v>500</v>
      </c>
      <c r="F18985" t="s">
        <v>973</v>
      </c>
      <c r="G18985" s="83">
        <v>44550</v>
      </c>
      <c r="I18985">
        <v>2021</v>
      </c>
    </row>
    <row r="18986" spans="1:9" ht="14.45" customHeight="1" x14ac:dyDescent="0.25">
      <c r="A18986" t="s">
        <v>972</v>
      </c>
      <c r="B18986" t="s">
        <v>251</v>
      </c>
      <c r="C18986" s="76" t="s">
        <v>842</v>
      </c>
      <c r="D18986" t="s">
        <v>980</v>
      </c>
      <c r="E18986" s="82">
        <v>20</v>
      </c>
      <c r="F18986" t="s">
        <v>973</v>
      </c>
      <c r="G18986" s="83">
        <v>40849</v>
      </c>
      <c r="I18986">
        <v>2011</v>
      </c>
    </row>
    <row r="18987" spans="1:9" ht="14.45" customHeight="1" x14ac:dyDescent="0.25">
      <c r="A18987" t="s">
        <v>972</v>
      </c>
      <c r="B18987" t="s">
        <v>92</v>
      </c>
      <c r="C18987" s="76" t="s">
        <v>842</v>
      </c>
      <c r="D18987" t="s">
        <v>980</v>
      </c>
      <c r="E18987" s="82">
        <v>500</v>
      </c>
      <c r="F18987" t="s">
        <v>973</v>
      </c>
      <c r="G18987" s="83">
        <v>44816</v>
      </c>
      <c r="I18987">
        <v>2022</v>
      </c>
    </row>
    <row r="18988" spans="1:9" ht="14.45" customHeight="1" x14ac:dyDescent="0.25">
      <c r="A18988" t="s">
        <v>972</v>
      </c>
      <c r="B18988" t="s">
        <v>281</v>
      </c>
      <c r="C18988" s="76" t="s">
        <v>842</v>
      </c>
      <c r="D18988" t="s">
        <v>980</v>
      </c>
      <c r="E18988" s="82">
        <v>500</v>
      </c>
      <c r="F18988" t="s">
        <v>973</v>
      </c>
      <c r="G18988" s="83">
        <v>44558</v>
      </c>
      <c r="I18988">
        <v>2021</v>
      </c>
    </row>
    <row r="18989" spans="1:9" ht="14.45" customHeight="1" x14ac:dyDescent="0.25">
      <c r="A18989" t="s">
        <v>972</v>
      </c>
      <c r="B18989" t="s">
        <v>116</v>
      </c>
      <c r="C18989" s="76" t="s">
        <v>842</v>
      </c>
      <c r="D18989" t="s">
        <v>980</v>
      </c>
      <c r="E18989" s="82">
        <v>7.6</v>
      </c>
      <c r="F18989" t="s">
        <v>973</v>
      </c>
      <c r="G18989" s="83">
        <v>44235</v>
      </c>
      <c r="I18989">
        <v>2021</v>
      </c>
    </row>
    <row r="18990" spans="1:9" ht="14.45" customHeight="1" x14ac:dyDescent="0.25">
      <c r="A18990" t="s">
        <v>972</v>
      </c>
      <c r="B18990" t="s">
        <v>122</v>
      </c>
      <c r="C18990" s="76" t="s">
        <v>842</v>
      </c>
      <c r="D18990" t="s">
        <v>980</v>
      </c>
      <c r="E18990" s="82">
        <v>7.7</v>
      </c>
      <c r="F18990" t="s">
        <v>973</v>
      </c>
      <c r="G18990" s="83">
        <v>44270</v>
      </c>
      <c r="I18990">
        <v>2021</v>
      </c>
    </row>
    <row r="18991" spans="1:9" ht="14.45" customHeight="1" x14ac:dyDescent="0.25">
      <c r="A18991" t="s">
        <v>972</v>
      </c>
      <c r="B18991" t="s">
        <v>92</v>
      </c>
      <c r="C18991" s="76" t="s">
        <v>842</v>
      </c>
      <c r="D18991" t="s">
        <v>980</v>
      </c>
      <c r="E18991" s="82">
        <v>3.8</v>
      </c>
      <c r="F18991" t="s">
        <v>973</v>
      </c>
      <c r="G18991" s="83">
        <v>44341</v>
      </c>
      <c r="I18991">
        <v>2021</v>
      </c>
    </row>
    <row r="18992" spans="1:9" ht="14.45" customHeight="1" x14ac:dyDescent="0.25">
      <c r="A18992" t="s">
        <v>972</v>
      </c>
      <c r="B18992" t="s">
        <v>89</v>
      </c>
      <c r="C18992" s="76" t="s">
        <v>842</v>
      </c>
      <c r="D18992" t="s">
        <v>980</v>
      </c>
      <c r="E18992" s="82">
        <v>7.6</v>
      </c>
      <c r="F18992" t="s">
        <v>973</v>
      </c>
      <c r="G18992" s="83">
        <v>44225</v>
      </c>
      <c r="I18992">
        <v>2021</v>
      </c>
    </row>
    <row r="18993" spans="1:9" ht="14.45" customHeight="1" x14ac:dyDescent="0.25">
      <c r="A18993" t="s">
        <v>972</v>
      </c>
      <c r="B18993" t="s">
        <v>232</v>
      </c>
      <c r="C18993" s="76" t="s">
        <v>842</v>
      </c>
      <c r="D18993" t="s">
        <v>980</v>
      </c>
      <c r="E18993" s="82">
        <v>14.4</v>
      </c>
      <c r="F18993" t="s">
        <v>973</v>
      </c>
      <c r="G18993" s="83">
        <v>44232</v>
      </c>
      <c r="I18993">
        <v>2021</v>
      </c>
    </row>
    <row r="18994" spans="1:9" ht="14.45" customHeight="1" x14ac:dyDescent="0.25">
      <c r="A18994" t="s">
        <v>972</v>
      </c>
      <c r="B18994" t="s">
        <v>242</v>
      </c>
      <c r="C18994" s="76" t="s">
        <v>842</v>
      </c>
      <c r="D18994" t="s">
        <v>980</v>
      </c>
      <c r="E18994" s="82">
        <v>10.029999999999999</v>
      </c>
      <c r="F18994" t="s">
        <v>973</v>
      </c>
      <c r="G18994" s="83">
        <v>44326</v>
      </c>
      <c r="I18994">
        <v>2021</v>
      </c>
    </row>
    <row r="18995" spans="1:9" ht="14.45" customHeight="1" x14ac:dyDescent="0.25">
      <c r="A18995" t="s">
        <v>972</v>
      </c>
      <c r="B18995" t="s">
        <v>241</v>
      </c>
      <c r="C18995" s="76" t="s">
        <v>842</v>
      </c>
      <c r="D18995" t="s">
        <v>980</v>
      </c>
      <c r="E18995" s="82">
        <v>4.8</v>
      </c>
      <c r="F18995" t="s">
        <v>973</v>
      </c>
      <c r="G18995" s="83">
        <v>44232</v>
      </c>
      <c r="I18995">
        <v>2021</v>
      </c>
    </row>
    <row r="18996" spans="1:9" ht="14.45" customHeight="1" x14ac:dyDescent="0.25">
      <c r="A18996" t="s">
        <v>972</v>
      </c>
      <c r="B18996" t="s">
        <v>122</v>
      </c>
      <c r="C18996" s="76" t="s">
        <v>842</v>
      </c>
      <c r="D18996" t="s">
        <v>980</v>
      </c>
      <c r="E18996" s="82">
        <v>6.72</v>
      </c>
      <c r="F18996" t="s">
        <v>973</v>
      </c>
      <c r="G18996" s="83">
        <v>44286</v>
      </c>
      <c r="I18996">
        <v>2021</v>
      </c>
    </row>
    <row r="18997" spans="1:9" ht="14.45" customHeight="1" x14ac:dyDescent="0.25">
      <c r="A18997" t="s">
        <v>972</v>
      </c>
      <c r="B18997" t="s">
        <v>95</v>
      </c>
      <c r="C18997" s="76" t="s">
        <v>842</v>
      </c>
      <c r="D18997" t="s">
        <v>980</v>
      </c>
      <c r="E18997" s="82">
        <v>4.08</v>
      </c>
      <c r="F18997" t="s">
        <v>973</v>
      </c>
      <c r="G18997" s="83">
        <v>44188</v>
      </c>
      <c r="I18997">
        <v>2020</v>
      </c>
    </row>
    <row r="18998" spans="1:9" ht="14.45" customHeight="1" x14ac:dyDescent="0.25">
      <c r="A18998" t="s">
        <v>972</v>
      </c>
      <c r="B18998" t="s">
        <v>118</v>
      </c>
      <c r="C18998" s="76" t="s">
        <v>842</v>
      </c>
      <c r="D18998" t="s">
        <v>980</v>
      </c>
      <c r="E18998" s="82">
        <v>15</v>
      </c>
      <c r="F18998" t="s">
        <v>973</v>
      </c>
      <c r="G18998" s="83">
        <v>44201</v>
      </c>
      <c r="I18998">
        <v>2021</v>
      </c>
    </row>
    <row r="18999" spans="1:9" ht="14.45" customHeight="1" x14ac:dyDescent="0.25">
      <c r="A18999" t="s">
        <v>972</v>
      </c>
      <c r="B18999" t="s">
        <v>245</v>
      </c>
      <c r="C18999" s="76" t="s">
        <v>842</v>
      </c>
      <c r="D18999" t="s">
        <v>980</v>
      </c>
      <c r="E18999" s="82">
        <v>6</v>
      </c>
      <c r="F18999" t="s">
        <v>973</v>
      </c>
      <c r="G18999" s="83">
        <v>44188</v>
      </c>
      <c r="I18999">
        <v>2020</v>
      </c>
    </row>
    <row r="19000" spans="1:9" ht="14.45" customHeight="1" x14ac:dyDescent="0.25">
      <c r="A19000" t="s">
        <v>972</v>
      </c>
      <c r="B19000" t="s">
        <v>245</v>
      </c>
      <c r="C19000" s="76" t="s">
        <v>842</v>
      </c>
      <c r="D19000" t="s">
        <v>980</v>
      </c>
      <c r="E19000" s="82">
        <v>5</v>
      </c>
      <c r="F19000" t="s">
        <v>973</v>
      </c>
      <c r="G19000" s="83">
        <v>44188</v>
      </c>
      <c r="I19000">
        <v>2020</v>
      </c>
    </row>
    <row r="19001" spans="1:9" ht="14.45" customHeight="1" x14ac:dyDescent="0.25">
      <c r="A19001" t="s">
        <v>972</v>
      </c>
      <c r="B19001" t="s">
        <v>66</v>
      </c>
      <c r="C19001" s="76" t="s">
        <v>842</v>
      </c>
      <c r="D19001" t="s">
        <v>980</v>
      </c>
      <c r="E19001" s="82">
        <v>5.28</v>
      </c>
      <c r="F19001" t="s">
        <v>973</v>
      </c>
      <c r="G19001" s="83">
        <v>44187</v>
      </c>
      <c r="I19001">
        <v>2020</v>
      </c>
    </row>
    <row r="19002" spans="1:9" ht="14.45" customHeight="1" x14ac:dyDescent="0.25">
      <c r="A19002" t="s">
        <v>972</v>
      </c>
      <c r="B19002" t="s">
        <v>144</v>
      </c>
      <c r="C19002" s="76" t="s">
        <v>842</v>
      </c>
      <c r="D19002" t="s">
        <v>980</v>
      </c>
      <c r="E19002" s="82">
        <v>8.4</v>
      </c>
      <c r="F19002" t="s">
        <v>973</v>
      </c>
      <c r="G19002" s="83">
        <v>44300</v>
      </c>
      <c r="I19002">
        <v>2021</v>
      </c>
    </row>
    <row r="19003" spans="1:9" ht="14.45" customHeight="1" x14ac:dyDescent="0.25">
      <c r="A19003" t="s">
        <v>972</v>
      </c>
      <c r="B19003" t="s">
        <v>95</v>
      </c>
      <c r="C19003" s="76" t="s">
        <v>842</v>
      </c>
      <c r="D19003" t="s">
        <v>980</v>
      </c>
      <c r="E19003" s="82">
        <v>57.6</v>
      </c>
      <c r="F19003" t="s">
        <v>973</v>
      </c>
      <c r="G19003" s="83">
        <v>44267</v>
      </c>
      <c r="I19003">
        <v>2021</v>
      </c>
    </row>
    <row r="19004" spans="1:9" ht="14.45" customHeight="1" x14ac:dyDescent="0.25">
      <c r="A19004" t="s">
        <v>972</v>
      </c>
      <c r="B19004" t="s">
        <v>179</v>
      </c>
      <c r="C19004" s="76" t="s">
        <v>842</v>
      </c>
      <c r="D19004" t="s">
        <v>980</v>
      </c>
      <c r="E19004" s="82">
        <v>7.2</v>
      </c>
      <c r="F19004" t="s">
        <v>973</v>
      </c>
      <c r="G19004" s="83">
        <v>44225</v>
      </c>
      <c r="I19004">
        <v>2021</v>
      </c>
    </row>
    <row r="19005" spans="1:9" ht="14.45" customHeight="1" x14ac:dyDescent="0.25">
      <c r="A19005" t="s">
        <v>972</v>
      </c>
      <c r="B19005" t="s">
        <v>96</v>
      </c>
      <c r="C19005" s="76" t="s">
        <v>842</v>
      </c>
      <c r="D19005" t="s">
        <v>980</v>
      </c>
      <c r="E19005" s="82">
        <v>4.08</v>
      </c>
      <c r="F19005" t="s">
        <v>973</v>
      </c>
      <c r="G19005" s="83">
        <v>44208</v>
      </c>
      <c r="I19005">
        <v>2021</v>
      </c>
    </row>
    <row r="19006" spans="1:9" ht="14.45" customHeight="1" x14ac:dyDescent="0.25">
      <c r="A19006" t="s">
        <v>972</v>
      </c>
      <c r="B19006" t="s">
        <v>126</v>
      </c>
      <c r="C19006" s="76" t="s">
        <v>842</v>
      </c>
      <c r="D19006" t="s">
        <v>980</v>
      </c>
      <c r="E19006" s="82">
        <v>6.96</v>
      </c>
      <c r="F19006" t="s">
        <v>973</v>
      </c>
      <c r="G19006" s="83">
        <v>44232</v>
      </c>
      <c r="I19006">
        <v>2021</v>
      </c>
    </row>
    <row r="19007" spans="1:9" ht="14.45" customHeight="1" x14ac:dyDescent="0.25">
      <c r="A19007" t="s">
        <v>972</v>
      </c>
      <c r="B19007" t="s">
        <v>178</v>
      </c>
      <c r="C19007" s="76" t="s">
        <v>842</v>
      </c>
      <c r="D19007" t="s">
        <v>980</v>
      </c>
      <c r="E19007" s="82">
        <v>9.44</v>
      </c>
      <c r="F19007" t="s">
        <v>973</v>
      </c>
      <c r="G19007" s="83">
        <v>44293</v>
      </c>
      <c r="I19007">
        <v>2021</v>
      </c>
    </row>
    <row r="19008" spans="1:9" ht="14.45" customHeight="1" x14ac:dyDescent="0.25">
      <c r="A19008" t="s">
        <v>972</v>
      </c>
      <c r="B19008" t="s">
        <v>193</v>
      </c>
      <c r="C19008" s="76" t="s">
        <v>842</v>
      </c>
      <c r="D19008" t="s">
        <v>980</v>
      </c>
      <c r="E19008" s="82">
        <v>4.55</v>
      </c>
      <c r="F19008" t="s">
        <v>973</v>
      </c>
      <c r="G19008" s="83">
        <v>44195</v>
      </c>
      <c r="I19008">
        <v>2020</v>
      </c>
    </row>
    <row r="19009" spans="1:9" ht="14.45" customHeight="1" x14ac:dyDescent="0.25">
      <c r="A19009" t="s">
        <v>972</v>
      </c>
      <c r="B19009" t="s">
        <v>239</v>
      </c>
      <c r="C19009" s="76" t="s">
        <v>842</v>
      </c>
      <c r="D19009" t="s">
        <v>980</v>
      </c>
      <c r="E19009" s="82">
        <v>7.6</v>
      </c>
      <c r="F19009" t="s">
        <v>973</v>
      </c>
      <c r="G19009" s="83">
        <v>44183</v>
      </c>
      <c r="I19009">
        <v>2020</v>
      </c>
    </row>
    <row r="19010" spans="1:9" ht="14.45" customHeight="1" x14ac:dyDescent="0.25">
      <c r="A19010" t="s">
        <v>972</v>
      </c>
      <c r="B19010" t="s">
        <v>116</v>
      </c>
      <c r="C19010" s="76" t="s">
        <v>842</v>
      </c>
      <c r="D19010" t="s">
        <v>980</v>
      </c>
      <c r="E19010" s="82">
        <v>10</v>
      </c>
      <c r="F19010" t="s">
        <v>973</v>
      </c>
      <c r="G19010" s="83">
        <v>44230</v>
      </c>
      <c r="I19010">
        <v>2021</v>
      </c>
    </row>
    <row r="19011" spans="1:9" ht="14.45" customHeight="1" x14ac:dyDescent="0.25">
      <c r="A19011" t="s">
        <v>972</v>
      </c>
      <c r="B19011" t="s">
        <v>194</v>
      </c>
      <c r="C19011" s="76" t="s">
        <v>842</v>
      </c>
      <c r="D19011" t="s">
        <v>980</v>
      </c>
      <c r="E19011" s="82">
        <v>6.3</v>
      </c>
      <c r="F19011" t="s">
        <v>973</v>
      </c>
      <c r="G19011" s="83">
        <v>44188</v>
      </c>
      <c r="I19011">
        <v>2020</v>
      </c>
    </row>
    <row r="19012" spans="1:9" ht="14.45" customHeight="1" x14ac:dyDescent="0.25">
      <c r="A19012" t="s">
        <v>972</v>
      </c>
      <c r="B19012" t="s">
        <v>179</v>
      </c>
      <c r="C19012" s="76" t="s">
        <v>842</v>
      </c>
      <c r="D19012" t="s">
        <v>980</v>
      </c>
      <c r="E19012" s="82">
        <v>7.08</v>
      </c>
      <c r="F19012" t="s">
        <v>973</v>
      </c>
      <c r="G19012" s="83">
        <v>44217</v>
      </c>
      <c r="I19012">
        <v>2021</v>
      </c>
    </row>
    <row r="19013" spans="1:9" ht="14.45" customHeight="1" x14ac:dyDescent="0.25">
      <c r="A19013" t="s">
        <v>972</v>
      </c>
      <c r="B19013" t="s">
        <v>122</v>
      </c>
      <c r="C19013" s="76" t="s">
        <v>842</v>
      </c>
      <c r="D19013" t="s">
        <v>980</v>
      </c>
      <c r="E19013" s="82">
        <v>11.4</v>
      </c>
      <c r="F19013" t="s">
        <v>973</v>
      </c>
      <c r="G19013" s="83">
        <v>44201</v>
      </c>
      <c r="I19013">
        <v>2021</v>
      </c>
    </row>
    <row r="19014" spans="1:9" ht="14.45" customHeight="1" x14ac:dyDescent="0.25">
      <c r="A19014" t="s">
        <v>972</v>
      </c>
      <c r="B19014" t="s">
        <v>223</v>
      </c>
      <c r="C19014" s="76" t="s">
        <v>842</v>
      </c>
      <c r="D19014" t="s">
        <v>980</v>
      </c>
      <c r="E19014" s="82">
        <v>7.6</v>
      </c>
      <c r="F19014" t="s">
        <v>973</v>
      </c>
      <c r="G19014" s="83">
        <v>44174</v>
      </c>
      <c r="I19014">
        <v>2020</v>
      </c>
    </row>
    <row r="19015" spans="1:9" ht="14.45" customHeight="1" x14ac:dyDescent="0.25">
      <c r="A19015" t="s">
        <v>972</v>
      </c>
      <c r="B19015" t="s">
        <v>147</v>
      </c>
      <c r="C19015" s="76" t="s">
        <v>842</v>
      </c>
      <c r="D19015" t="s">
        <v>980</v>
      </c>
      <c r="E19015" s="82">
        <v>7.6</v>
      </c>
      <c r="F19015" t="s">
        <v>973</v>
      </c>
      <c r="G19015" s="83">
        <v>44209</v>
      </c>
      <c r="I19015">
        <v>2021</v>
      </c>
    </row>
    <row r="19016" spans="1:9" ht="14.45" customHeight="1" x14ac:dyDescent="0.25">
      <c r="A19016" t="s">
        <v>972</v>
      </c>
      <c r="B19016" t="s">
        <v>149</v>
      </c>
      <c r="C19016" s="76" t="s">
        <v>842</v>
      </c>
      <c r="D19016" t="s">
        <v>980</v>
      </c>
      <c r="E19016" s="82">
        <v>10.88</v>
      </c>
      <c r="F19016" t="s">
        <v>973</v>
      </c>
      <c r="G19016" s="83">
        <v>44256</v>
      </c>
      <c r="I19016">
        <v>2021</v>
      </c>
    </row>
    <row r="19017" spans="1:9" ht="14.45" customHeight="1" x14ac:dyDescent="0.25">
      <c r="A19017" t="s">
        <v>972</v>
      </c>
      <c r="B19017" t="s">
        <v>219</v>
      </c>
      <c r="C19017" s="76" t="s">
        <v>842</v>
      </c>
      <c r="D19017" t="s">
        <v>980</v>
      </c>
      <c r="E19017" s="82">
        <v>7.6</v>
      </c>
      <c r="F19017" t="s">
        <v>973</v>
      </c>
      <c r="G19017" s="83">
        <v>44172</v>
      </c>
      <c r="I19017">
        <v>2020</v>
      </c>
    </row>
    <row r="19018" spans="1:9" ht="14.45" customHeight="1" x14ac:dyDescent="0.25">
      <c r="A19018" t="s">
        <v>972</v>
      </c>
      <c r="B19018" t="s">
        <v>116</v>
      </c>
      <c r="C19018" s="76" t="s">
        <v>842</v>
      </c>
      <c r="D19018" t="s">
        <v>980</v>
      </c>
      <c r="E19018" s="82">
        <v>6</v>
      </c>
      <c r="F19018" t="s">
        <v>973</v>
      </c>
      <c r="G19018" s="83">
        <v>44245</v>
      </c>
      <c r="I19018">
        <v>2021</v>
      </c>
    </row>
    <row r="19019" spans="1:9" ht="14.45" customHeight="1" x14ac:dyDescent="0.25">
      <c r="A19019" t="s">
        <v>972</v>
      </c>
      <c r="B19019" t="s">
        <v>193</v>
      </c>
      <c r="C19019" s="76" t="s">
        <v>842</v>
      </c>
      <c r="D19019" t="s">
        <v>980</v>
      </c>
      <c r="E19019" s="82">
        <v>5.12</v>
      </c>
      <c r="F19019" t="s">
        <v>973</v>
      </c>
      <c r="G19019" s="83">
        <v>44250</v>
      </c>
      <c r="I19019">
        <v>2021</v>
      </c>
    </row>
    <row r="19020" spans="1:9" ht="14.45" customHeight="1" x14ac:dyDescent="0.25">
      <c r="A19020" t="s">
        <v>972</v>
      </c>
      <c r="B19020" t="s">
        <v>240</v>
      </c>
      <c r="C19020" s="76" t="s">
        <v>842</v>
      </c>
      <c r="D19020" t="s">
        <v>980</v>
      </c>
      <c r="E19020" s="82">
        <v>13.8</v>
      </c>
      <c r="F19020" t="s">
        <v>973</v>
      </c>
      <c r="G19020" s="83">
        <v>44224</v>
      </c>
      <c r="I19020">
        <v>2021</v>
      </c>
    </row>
    <row r="19021" spans="1:9" ht="14.45" customHeight="1" x14ac:dyDescent="0.25">
      <c r="A19021" t="s">
        <v>972</v>
      </c>
      <c r="B19021" t="s">
        <v>72</v>
      </c>
      <c r="C19021" s="76" t="s">
        <v>842</v>
      </c>
      <c r="D19021" t="s">
        <v>980</v>
      </c>
      <c r="E19021" s="82">
        <v>7.68</v>
      </c>
      <c r="F19021" t="s">
        <v>973</v>
      </c>
      <c r="G19021" s="83">
        <v>44531</v>
      </c>
      <c r="I19021">
        <v>2021</v>
      </c>
    </row>
    <row r="19022" spans="1:9" ht="14.45" customHeight="1" x14ac:dyDescent="0.25">
      <c r="A19022" t="s">
        <v>972</v>
      </c>
      <c r="B19022" t="s">
        <v>81</v>
      </c>
      <c r="C19022" s="76" t="s">
        <v>842</v>
      </c>
      <c r="D19022" t="s">
        <v>980</v>
      </c>
      <c r="E19022" s="82">
        <v>15</v>
      </c>
      <c r="F19022" t="s">
        <v>973</v>
      </c>
      <c r="G19022" s="83">
        <v>44180</v>
      </c>
      <c r="I19022">
        <v>2020</v>
      </c>
    </row>
    <row r="19023" spans="1:9" ht="14.45" customHeight="1" x14ac:dyDescent="0.25">
      <c r="A19023" t="s">
        <v>972</v>
      </c>
      <c r="B19023" t="s">
        <v>92</v>
      </c>
      <c r="C19023" s="76" t="s">
        <v>842</v>
      </c>
      <c r="D19023" t="s">
        <v>980</v>
      </c>
      <c r="E19023" s="82">
        <v>50</v>
      </c>
      <c r="F19023" t="s">
        <v>973</v>
      </c>
      <c r="G19023" s="83">
        <v>44186</v>
      </c>
      <c r="I19023">
        <v>2020</v>
      </c>
    </row>
    <row r="19024" spans="1:9" ht="14.45" customHeight="1" x14ac:dyDescent="0.25">
      <c r="A19024" t="s">
        <v>972</v>
      </c>
      <c r="B19024" t="s">
        <v>155</v>
      </c>
      <c r="C19024" s="76" t="s">
        <v>842</v>
      </c>
      <c r="D19024" t="s">
        <v>980</v>
      </c>
      <c r="E19024" s="82">
        <v>4.5599999999999996</v>
      </c>
      <c r="F19024" t="s">
        <v>973</v>
      </c>
      <c r="G19024" s="83">
        <v>44228</v>
      </c>
      <c r="I19024">
        <v>2021</v>
      </c>
    </row>
    <row r="19025" spans="1:9" ht="14.45" customHeight="1" x14ac:dyDescent="0.25">
      <c r="A19025" t="s">
        <v>972</v>
      </c>
      <c r="B19025" t="s">
        <v>214</v>
      </c>
      <c r="C19025" s="76" t="s">
        <v>842</v>
      </c>
      <c r="D19025" t="s">
        <v>980</v>
      </c>
      <c r="E19025" s="82">
        <v>5.52</v>
      </c>
      <c r="F19025" t="s">
        <v>973</v>
      </c>
      <c r="G19025" s="83">
        <v>44188</v>
      </c>
      <c r="I19025">
        <v>2020</v>
      </c>
    </row>
    <row r="19026" spans="1:9" ht="14.45" customHeight="1" x14ac:dyDescent="0.25">
      <c r="A19026" t="s">
        <v>972</v>
      </c>
      <c r="B19026" t="s">
        <v>63</v>
      </c>
      <c r="C19026" s="76" t="s">
        <v>842</v>
      </c>
      <c r="D19026" t="s">
        <v>980</v>
      </c>
      <c r="E19026" s="82">
        <v>7.6</v>
      </c>
      <c r="F19026" t="s">
        <v>973</v>
      </c>
      <c r="G19026" s="83">
        <v>44181</v>
      </c>
      <c r="I19026">
        <v>2020</v>
      </c>
    </row>
    <row r="19027" spans="1:9" ht="14.45" customHeight="1" x14ac:dyDescent="0.25">
      <c r="A19027" t="s">
        <v>972</v>
      </c>
      <c r="B19027" t="s">
        <v>118</v>
      </c>
      <c r="C19027" s="76" t="s">
        <v>842</v>
      </c>
      <c r="D19027" t="s">
        <v>980</v>
      </c>
      <c r="E19027" s="82">
        <v>7.6</v>
      </c>
      <c r="F19027" t="s">
        <v>973</v>
      </c>
      <c r="G19027" s="83">
        <v>44243</v>
      </c>
      <c r="I19027">
        <v>2021</v>
      </c>
    </row>
    <row r="19028" spans="1:9" ht="14.45" customHeight="1" x14ac:dyDescent="0.25">
      <c r="A19028" t="s">
        <v>972</v>
      </c>
      <c r="B19028" t="s">
        <v>214</v>
      </c>
      <c r="C19028" s="76" t="s">
        <v>842</v>
      </c>
      <c r="D19028" t="s">
        <v>980</v>
      </c>
      <c r="E19028" s="82">
        <v>11.28</v>
      </c>
      <c r="F19028" t="s">
        <v>973</v>
      </c>
      <c r="G19028" s="83">
        <v>44230</v>
      </c>
      <c r="I19028">
        <v>2021</v>
      </c>
    </row>
    <row r="19029" spans="1:9" ht="14.45" customHeight="1" x14ac:dyDescent="0.25">
      <c r="A19029" t="s">
        <v>972</v>
      </c>
      <c r="B19029" t="s">
        <v>117</v>
      </c>
      <c r="C19029" s="76" t="s">
        <v>842</v>
      </c>
      <c r="D19029" t="s">
        <v>980</v>
      </c>
      <c r="E19029" s="82">
        <v>10</v>
      </c>
      <c r="F19029" t="s">
        <v>973</v>
      </c>
      <c r="G19029" s="83">
        <v>44336</v>
      </c>
      <c r="I19029">
        <v>2021</v>
      </c>
    </row>
    <row r="19030" spans="1:9" ht="14.45" customHeight="1" x14ac:dyDescent="0.25">
      <c r="A19030" t="s">
        <v>972</v>
      </c>
      <c r="B19030" t="s">
        <v>63</v>
      </c>
      <c r="C19030" s="76" t="s">
        <v>842</v>
      </c>
      <c r="D19030" t="s">
        <v>980</v>
      </c>
      <c r="E19030" s="82">
        <v>6.96</v>
      </c>
      <c r="F19030" t="s">
        <v>973</v>
      </c>
      <c r="G19030" s="83">
        <v>44230</v>
      </c>
      <c r="I19030">
        <v>2021</v>
      </c>
    </row>
    <row r="19031" spans="1:9" ht="14.45" customHeight="1" x14ac:dyDescent="0.25">
      <c r="A19031" t="s">
        <v>972</v>
      </c>
      <c r="B19031" t="s">
        <v>188</v>
      </c>
      <c r="C19031" s="76" t="s">
        <v>842</v>
      </c>
      <c r="D19031" t="s">
        <v>980</v>
      </c>
      <c r="E19031" s="82">
        <v>4.6399999999999997</v>
      </c>
      <c r="F19031" t="s">
        <v>973</v>
      </c>
      <c r="G19031" s="83">
        <v>44246</v>
      </c>
      <c r="I19031">
        <v>2021</v>
      </c>
    </row>
    <row r="19032" spans="1:9" ht="14.45" customHeight="1" x14ac:dyDescent="0.25">
      <c r="A19032" t="s">
        <v>972</v>
      </c>
      <c r="B19032" t="s">
        <v>179</v>
      </c>
      <c r="C19032" s="76" t="s">
        <v>842</v>
      </c>
      <c r="D19032" t="s">
        <v>980</v>
      </c>
      <c r="E19032" s="82">
        <v>10</v>
      </c>
      <c r="F19032" t="s">
        <v>973</v>
      </c>
      <c r="G19032" s="83">
        <v>44306</v>
      </c>
      <c r="I19032">
        <v>2021</v>
      </c>
    </row>
    <row r="19033" spans="1:9" ht="14.45" customHeight="1" x14ac:dyDescent="0.25">
      <c r="A19033" t="s">
        <v>972</v>
      </c>
      <c r="B19033" t="s">
        <v>233</v>
      </c>
      <c r="C19033" s="76" t="s">
        <v>842</v>
      </c>
      <c r="D19033" t="s">
        <v>980</v>
      </c>
      <c r="E19033" s="82">
        <v>7.08</v>
      </c>
      <c r="F19033" t="s">
        <v>973</v>
      </c>
      <c r="G19033" s="83">
        <v>44208</v>
      </c>
      <c r="I19033">
        <v>2021</v>
      </c>
    </row>
    <row r="19034" spans="1:9" ht="14.45" customHeight="1" x14ac:dyDescent="0.25">
      <c r="A19034" t="s">
        <v>972</v>
      </c>
      <c r="B19034" t="s">
        <v>133</v>
      </c>
      <c r="C19034" s="76" t="s">
        <v>842</v>
      </c>
      <c r="D19034" t="s">
        <v>980</v>
      </c>
      <c r="E19034" s="82">
        <v>7.08</v>
      </c>
      <c r="F19034" t="s">
        <v>973</v>
      </c>
      <c r="G19034" s="83">
        <v>44208</v>
      </c>
      <c r="I19034">
        <v>2021</v>
      </c>
    </row>
    <row r="19035" spans="1:9" ht="14.45" customHeight="1" x14ac:dyDescent="0.25">
      <c r="A19035" t="s">
        <v>972</v>
      </c>
      <c r="B19035" t="s">
        <v>257</v>
      </c>
      <c r="C19035" s="76" t="s">
        <v>842</v>
      </c>
      <c r="D19035" t="s">
        <v>980</v>
      </c>
      <c r="E19035" s="82">
        <v>7.6</v>
      </c>
      <c r="F19035" t="s">
        <v>973</v>
      </c>
      <c r="G19035" s="83">
        <v>44417</v>
      </c>
      <c r="I19035">
        <v>2021</v>
      </c>
    </row>
    <row r="19036" spans="1:9" ht="14.45" customHeight="1" x14ac:dyDescent="0.25">
      <c r="A19036" t="s">
        <v>972</v>
      </c>
      <c r="B19036" t="s">
        <v>243</v>
      </c>
      <c r="C19036" s="76" t="s">
        <v>842</v>
      </c>
      <c r="D19036" t="s">
        <v>980</v>
      </c>
      <c r="E19036" s="82">
        <v>24.19</v>
      </c>
      <c r="F19036" t="s">
        <v>973</v>
      </c>
      <c r="G19036" s="83">
        <v>44533</v>
      </c>
      <c r="I19036">
        <v>2021</v>
      </c>
    </row>
    <row r="19037" spans="1:9" ht="14.45" customHeight="1" x14ac:dyDescent="0.25">
      <c r="A19037" t="s">
        <v>972</v>
      </c>
      <c r="B19037" t="s">
        <v>232</v>
      </c>
      <c r="C19037" s="76" t="s">
        <v>842</v>
      </c>
      <c r="D19037" t="s">
        <v>980</v>
      </c>
      <c r="E19037" s="82">
        <v>7.67</v>
      </c>
      <c r="F19037" t="s">
        <v>973</v>
      </c>
      <c r="G19037" s="83">
        <v>44188</v>
      </c>
      <c r="I19037">
        <v>2020</v>
      </c>
    </row>
    <row r="19038" spans="1:9" ht="14.45" customHeight="1" x14ac:dyDescent="0.25">
      <c r="A19038" t="s">
        <v>972</v>
      </c>
      <c r="B19038" t="s">
        <v>100</v>
      </c>
      <c r="C19038" s="76" t="s">
        <v>842</v>
      </c>
      <c r="D19038" t="s">
        <v>980</v>
      </c>
      <c r="E19038" s="82">
        <v>9.84</v>
      </c>
      <c r="F19038" t="s">
        <v>973</v>
      </c>
      <c r="G19038" s="83">
        <v>44321</v>
      </c>
      <c r="I19038">
        <v>2021</v>
      </c>
    </row>
    <row r="19039" spans="1:9" ht="14.45" customHeight="1" x14ac:dyDescent="0.25">
      <c r="A19039" t="s">
        <v>972</v>
      </c>
      <c r="B19039" t="s">
        <v>276</v>
      </c>
      <c r="C19039" s="76" t="s">
        <v>842</v>
      </c>
      <c r="D19039" t="s">
        <v>980</v>
      </c>
      <c r="E19039" s="82">
        <v>6</v>
      </c>
      <c r="F19039" t="s">
        <v>973</v>
      </c>
      <c r="G19039" s="83">
        <v>44376</v>
      </c>
      <c r="I19039">
        <v>2021</v>
      </c>
    </row>
    <row r="19040" spans="1:9" ht="14.45" customHeight="1" x14ac:dyDescent="0.25">
      <c r="A19040" t="s">
        <v>972</v>
      </c>
      <c r="B19040" t="s">
        <v>117</v>
      </c>
      <c r="C19040" s="76" t="s">
        <v>842</v>
      </c>
      <c r="D19040" t="s">
        <v>980</v>
      </c>
      <c r="E19040" s="82">
        <v>10.56</v>
      </c>
      <c r="F19040" t="s">
        <v>973</v>
      </c>
      <c r="G19040" s="83">
        <v>44322</v>
      </c>
      <c r="I19040">
        <v>2021</v>
      </c>
    </row>
    <row r="19041" spans="1:9" ht="14.45" customHeight="1" x14ac:dyDescent="0.25">
      <c r="A19041" t="s">
        <v>972</v>
      </c>
      <c r="B19041" t="s">
        <v>173</v>
      </c>
      <c r="C19041" s="76" t="s">
        <v>842</v>
      </c>
      <c r="D19041" t="s">
        <v>980</v>
      </c>
      <c r="E19041" s="82">
        <v>8</v>
      </c>
      <c r="F19041" t="s">
        <v>973</v>
      </c>
      <c r="G19041" s="83">
        <v>44221</v>
      </c>
      <c r="I19041">
        <v>2021</v>
      </c>
    </row>
    <row r="19042" spans="1:9" ht="14.45" customHeight="1" x14ac:dyDescent="0.25">
      <c r="A19042" t="s">
        <v>972</v>
      </c>
      <c r="B19042" t="s">
        <v>63</v>
      </c>
      <c r="C19042" s="76" t="s">
        <v>842</v>
      </c>
      <c r="D19042" t="s">
        <v>980</v>
      </c>
      <c r="E19042" s="82">
        <v>4.32</v>
      </c>
      <c r="F19042" t="s">
        <v>973</v>
      </c>
      <c r="G19042" s="83">
        <v>44208</v>
      </c>
      <c r="I19042">
        <v>2021</v>
      </c>
    </row>
    <row r="19043" spans="1:9" ht="14.45" customHeight="1" x14ac:dyDescent="0.25">
      <c r="A19043" t="s">
        <v>972</v>
      </c>
      <c r="B19043" t="s">
        <v>180</v>
      </c>
      <c r="C19043" s="76" t="s">
        <v>842</v>
      </c>
      <c r="D19043" t="s">
        <v>980</v>
      </c>
      <c r="E19043" s="82">
        <v>15</v>
      </c>
      <c r="F19043" t="s">
        <v>973</v>
      </c>
      <c r="G19043" s="83">
        <v>44560</v>
      </c>
      <c r="I19043">
        <v>2021</v>
      </c>
    </row>
    <row r="19044" spans="1:9" ht="14.45" customHeight="1" x14ac:dyDescent="0.25">
      <c r="A19044" t="s">
        <v>972</v>
      </c>
      <c r="B19044" t="s">
        <v>123</v>
      </c>
      <c r="C19044" s="76" t="s">
        <v>842</v>
      </c>
      <c r="D19044" t="s">
        <v>980</v>
      </c>
      <c r="E19044" s="82">
        <v>5</v>
      </c>
      <c r="F19044" t="s">
        <v>973</v>
      </c>
      <c r="G19044" s="83">
        <v>44215</v>
      </c>
      <c r="I19044">
        <v>2021</v>
      </c>
    </row>
    <row r="19045" spans="1:9" ht="14.45" customHeight="1" x14ac:dyDescent="0.25">
      <c r="A19045" t="s">
        <v>972</v>
      </c>
      <c r="B19045" t="s">
        <v>148</v>
      </c>
      <c r="C19045" s="76" t="s">
        <v>842</v>
      </c>
      <c r="D19045" t="s">
        <v>980</v>
      </c>
      <c r="E19045" s="82">
        <v>35</v>
      </c>
      <c r="F19045" t="s">
        <v>973</v>
      </c>
      <c r="G19045" s="83">
        <v>44427</v>
      </c>
      <c r="I19045">
        <v>2021</v>
      </c>
    </row>
    <row r="19046" spans="1:9" ht="14.45" customHeight="1" x14ac:dyDescent="0.25">
      <c r="A19046" t="s">
        <v>972</v>
      </c>
      <c r="B19046" t="s">
        <v>137</v>
      </c>
      <c r="C19046" s="76" t="s">
        <v>842</v>
      </c>
      <c r="D19046" t="s">
        <v>980</v>
      </c>
      <c r="E19046" s="82">
        <v>5</v>
      </c>
      <c r="F19046" t="s">
        <v>973</v>
      </c>
      <c r="G19046" s="83">
        <v>44225</v>
      </c>
      <c r="I19046">
        <v>2021</v>
      </c>
    </row>
    <row r="19047" spans="1:9" ht="14.45" customHeight="1" x14ac:dyDescent="0.25">
      <c r="A19047" t="s">
        <v>972</v>
      </c>
      <c r="B19047" t="s">
        <v>153</v>
      </c>
      <c r="C19047" s="76" t="s">
        <v>842</v>
      </c>
      <c r="D19047" t="s">
        <v>980</v>
      </c>
      <c r="E19047" s="82">
        <v>5.76</v>
      </c>
      <c r="F19047" t="s">
        <v>973</v>
      </c>
      <c r="G19047" s="83">
        <v>44414</v>
      </c>
      <c r="I19047">
        <v>2021</v>
      </c>
    </row>
    <row r="19048" spans="1:9" ht="14.45" customHeight="1" x14ac:dyDescent="0.25">
      <c r="A19048" t="s">
        <v>972</v>
      </c>
      <c r="B19048" t="s">
        <v>253</v>
      </c>
      <c r="C19048" s="76" t="s">
        <v>842</v>
      </c>
      <c r="D19048" t="s">
        <v>980</v>
      </c>
      <c r="E19048" s="82">
        <v>5.61</v>
      </c>
      <c r="F19048" t="s">
        <v>973</v>
      </c>
      <c r="G19048" s="83">
        <v>44193</v>
      </c>
      <c r="I19048">
        <v>2020</v>
      </c>
    </row>
    <row r="19049" spans="1:9" ht="14.45" customHeight="1" x14ac:dyDescent="0.25">
      <c r="A19049" t="s">
        <v>972</v>
      </c>
      <c r="B19049" t="s">
        <v>115</v>
      </c>
      <c r="C19049" s="76" t="s">
        <v>842</v>
      </c>
      <c r="D19049" t="s">
        <v>980</v>
      </c>
      <c r="E19049" s="82">
        <v>7.7</v>
      </c>
      <c r="F19049" t="s">
        <v>973</v>
      </c>
      <c r="G19049" s="83">
        <v>44208</v>
      </c>
      <c r="I19049">
        <v>2021</v>
      </c>
    </row>
    <row r="19050" spans="1:9" ht="14.45" customHeight="1" x14ac:dyDescent="0.25">
      <c r="A19050" t="s">
        <v>972</v>
      </c>
      <c r="B19050" t="s">
        <v>96</v>
      </c>
      <c r="C19050" s="76" t="s">
        <v>842</v>
      </c>
      <c r="D19050" t="s">
        <v>980</v>
      </c>
      <c r="E19050" s="82">
        <v>8.26</v>
      </c>
      <c r="F19050" t="s">
        <v>973</v>
      </c>
      <c r="G19050" s="83">
        <v>44180</v>
      </c>
      <c r="I19050">
        <v>2020</v>
      </c>
    </row>
    <row r="19051" spans="1:9" ht="14.45" customHeight="1" x14ac:dyDescent="0.25">
      <c r="A19051" t="s">
        <v>972</v>
      </c>
      <c r="B19051" t="s">
        <v>177</v>
      </c>
      <c r="C19051" s="76" t="s">
        <v>842</v>
      </c>
      <c r="D19051" t="s">
        <v>980</v>
      </c>
      <c r="E19051" s="82">
        <v>4.13</v>
      </c>
      <c r="F19051" t="s">
        <v>973</v>
      </c>
      <c r="G19051" s="83">
        <v>44323</v>
      </c>
      <c r="I19051">
        <v>2021</v>
      </c>
    </row>
    <row r="19052" spans="1:9" ht="14.45" customHeight="1" x14ac:dyDescent="0.25">
      <c r="A19052" t="s">
        <v>972</v>
      </c>
      <c r="B19052" t="s">
        <v>118</v>
      </c>
      <c r="C19052" s="76" t="s">
        <v>842</v>
      </c>
      <c r="D19052" t="s">
        <v>980</v>
      </c>
      <c r="E19052" s="82">
        <v>7.7</v>
      </c>
      <c r="F19052" t="s">
        <v>973</v>
      </c>
      <c r="G19052" s="83">
        <v>44201</v>
      </c>
      <c r="I19052">
        <v>2021</v>
      </c>
    </row>
    <row r="19053" spans="1:9" ht="14.45" customHeight="1" x14ac:dyDescent="0.25">
      <c r="A19053" t="s">
        <v>972</v>
      </c>
      <c r="B19053" t="s">
        <v>94</v>
      </c>
      <c r="C19053" s="76" t="s">
        <v>842</v>
      </c>
      <c r="D19053" t="s">
        <v>980</v>
      </c>
      <c r="E19053" s="82">
        <v>3.52</v>
      </c>
      <c r="F19053" t="s">
        <v>973</v>
      </c>
      <c r="G19053" s="83">
        <v>44232</v>
      </c>
      <c r="I19053">
        <v>2021</v>
      </c>
    </row>
    <row r="19054" spans="1:9" ht="14.45" customHeight="1" x14ac:dyDescent="0.25">
      <c r="A19054" t="s">
        <v>972</v>
      </c>
      <c r="B19054" t="s">
        <v>246</v>
      </c>
      <c r="C19054" s="76" t="s">
        <v>842</v>
      </c>
      <c r="D19054" t="s">
        <v>980</v>
      </c>
      <c r="E19054" s="82">
        <v>4.8</v>
      </c>
      <c r="F19054" t="s">
        <v>973</v>
      </c>
      <c r="G19054" s="83">
        <v>44232</v>
      </c>
      <c r="I19054">
        <v>2021</v>
      </c>
    </row>
    <row r="19055" spans="1:9" ht="14.45" customHeight="1" x14ac:dyDescent="0.25">
      <c r="A19055" t="s">
        <v>972</v>
      </c>
      <c r="B19055" t="s">
        <v>83</v>
      </c>
      <c r="C19055" s="76" t="s">
        <v>842</v>
      </c>
      <c r="D19055" t="s">
        <v>980</v>
      </c>
      <c r="E19055" s="82">
        <v>8.16</v>
      </c>
      <c r="F19055" t="s">
        <v>973</v>
      </c>
      <c r="G19055" s="83">
        <v>44202</v>
      </c>
      <c r="I19055">
        <v>2021</v>
      </c>
    </row>
    <row r="19056" spans="1:9" ht="14.45" customHeight="1" x14ac:dyDescent="0.25">
      <c r="A19056" t="s">
        <v>972</v>
      </c>
      <c r="B19056" t="s">
        <v>245</v>
      </c>
      <c r="C19056" s="76" t="s">
        <v>842</v>
      </c>
      <c r="D19056" t="s">
        <v>980</v>
      </c>
      <c r="E19056" s="82">
        <v>15</v>
      </c>
      <c r="F19056" t="s">
        <v>973</v>
      </c>
      <c r="G19056" s="83">
        <v>44259</v>
      </c>
      <c r="I19056">
        <v>2021</v>
      </c>
    </row>
    <row r="19057" spans="1:9" ht="14.45" customHeight="1" x14ac:dyDescent="0.25">
      <c r="A19057" t="s">
        <v>972</v>
      </c>
      <c r="B19057" t="s">
        <v>124</v>
      </c>
      <c r="C19057" s="76" t="s">
        <v>842</v>
      </c>
      <c r="D19057" t="s">
        <v>980</v>
      </c>
      <c r="E19057" s="82">
        <v>11.4</v>
      </c>
      <c r="F19057" t="s">
        <v>973</v>
      </c>
      <c r="G19057" s="83">
        <v>44238</v>
      </c>
      <c r="I19057">
        <v>2021</v>
      </c>
    </row>
    <row r="19058" spans="1:9" ht="14.45" customHeight="1" x14ac:dyDescent="0.25">
      <c r="A19058" t="s">
        <v>972</v>
      </c>
      <c r="B19058" t="s">
        <v>240</v>
      </c>
      <c r="C19058" s="76" t="s">
        <v>842</v>
      </c>
      <c r="D19058" t="s">
        <v>980</v>
      </c>
      <c r="E19058" s="82">
        <v>15.2</v>
      </c>
      <c r="F19058" t="s">
        <v>973</v>
      </c>
      <c r="G19058" s="83">
        <v>44292</v>
      </c>
      <c r="I19058">
        <v>2021</v>
      </c>
    </row>
    <row r="19059" spans="1:9" ht="14.45" customHeight="1" x14ac:dyDescent="0.25">
      <c r="A19059" t="s">
        <v>972</v>
      </c>
      <c r="B19059" t="s">
        <v>240</v>
      </c>
      <c r="C19059" s="76" t="s">
        <v>842</v>
      </c>
      <c r="D19059" t="s">
        <v>980</v>
      </c>
      <c r="E19059" s="82">
        <v>5.04</v>
      </c>
      <c r="F19059" t="s">
        <v>973</v>
      </c>
      <c r="G19059" s="83">
        <v>44314</v>
      </c>
      <c r="I19059">
        <v>2021</v>
      </c>
    </row>
    <row r="19060" spans="1:9" ht="14.45" customHeight="1" x14ac:dyDescent="0.25">
      <c r="A19060" t="s">
        <v>972</v>
      </c>
      <c r="B19060" t="s">
        <v>177</v>
      </c>
      <c r="C19060" s="76" t="s">
        <v>842</v>
      </c>
      <c r="D19060" t="s">
        <v>980</v>
      </c>
      <c r="E19060" s="82">
        <v>3.84</v>
      </c>
      <c r="F19060" t="s">
        <v>973</v>
      </c>
      <c r="G19060" s="83">
        <v>44256</v>
      </c>
      <c r="I19060">
        <v>2021</v>
      </c>
    </row>
    <row r="19061" spans="1:9" ht="14.45" customHeight="1" x14ac:dyDescent="0.25">
      <c r="A19061" t="s">
        <v>972</v>
      </c>
      <c r="B19061" t="s">
        <v>95</v>
      </c>
      <c r="C19061" s="76" t="s">
        <v>842</v>
      </c>
      <c r="D19061" t="s">
        <v>980</v>
      </c>
      <c r="E19061" s="82">
        <v>7.92</v>
      </c>
      <c r="F19061" t="s">
        <v>973</v>
      </c>
      <c r="G19061" s="83">
        <v>44298</v>
      </c>
      <c r="I19061">
        <v>2021</v>
      </c>
    </row>
    <row r="19062" spans="1:9" ht="14.45" customHeight="1" x14ac:dyDescent="0.25">
      <c r="A19062" t="s">
        <v>972</v>
      </c>
      <c r="B19062" t="s">
        <v>194</v>
      </c>
      <c r="C19062" s="76" t="s">
        <v>842</v>
      </c>
      <c r="D19062" t="s">
        <v>980</v>
      </c>
      <c r="E19062" s="82">
        <v>5.76</v>
      </c>
      <c r="F19062" t="s">
        <v>973</v>
      </c>
      <c r="G19062" s="83">
        <v>44196</v>
      </c>
      <c r="I19062">
        <v>2020</v>
      </c>
    </row>
    <row r="19063" spans="1:9" ht="14.45" customHeight="1" x14ac:dyDescent="0.25">
      <c r="A19063" t="s">
        <v>972</v>
      </c>
      <c r="B19063" t="s">
        <v>230</v>
      </c>
      <c r="C19063" s="76" t="s">
        <v>842</v>
      </c>
      <c r="D19063" t="s">
        <v>980</v>
      </c>
      <c r="E19063" s="82">
        <v>5.31</v>
      </c>
      <c r="F19063" t="s">
        <v>973</v>
      </c>
      <c r="G19063" s="83">
        <v>44357</v>
      </c>
      <c r="I19063">
        <v>2021</v>
      </c>
    </row>
    <row r="19064" spans="1:9" ht="14.45" customHeight="1" x14ac:dyDescent="0.25">
      <c r="A19064" t="s">
        <v>972</v>
      </c>
      <c r="B19064" t="s">
        <v>204</v>
      </c>
      <c r="C19064" s="76" t="s">
        <v>842</v>
      </c>
      <c r="D19064" t="s">
        <v>980</v>
      </c>
      <c r="E19064" s="82">
        <v>7.6</v>
      </c>
      <c r="F19064" t="s">
        <v>973</v>
      </c>
      <c r="G19064" s="83">
        <v>44313</v>
      </c>
      <c r="I19064">
        <v>2021</v>
      </c>
    </row>
    <row r="19065" spans="1:9" ht="14.45" customHeight="1" x14ac:dyDescent="0.25">
      <c r="A19065" t="s">
        <v>972</v>
      </c>
      <c r="B19065" t="s">
        <v>92</v>
      </c>
      <c r="C19065" s="76" t="s">
        <v>842</v>
      </c>
      <c r="D19065" t="s">
        <v>980</v>
      </c>
      <c r="E19065" s="82">
        <v>10</v>
      </c>
      <c r="F19065" t="s">
        <v>973</v>
      </c>
      <c r="G19065" s="83">
        <v>44277</v>
      </c>
      <c r="I19065">
        <v>2021</v>
      </c>
    </row>
    <row r="19066" spans="1:9" ht="14.45" customHeight="1" x14ac:dyDescent="0.25">
      <c r="A19066" t="s">
        <v>972</v>
      </c>
      <c r="B19066" t="s">
        <v>116</v>
      </c>
      <c r="C19066" s="76" t="s">
        <v>842</v>
      </c>
      <c r="D19066" t="s">
        <v>980</v>
      </c>
      <c r="E19066" s="82">
        <v>4.08</v>
      </c>
      <c r="F19066" t="s">
        <v>973</v>
      </c>
      <c r="G19066" s="83">
        <v>44237</v>
      </c>
      <c r="I19066">
        <v>2021</v>
      </c>
    </row>
    <row r="19067" spans="1:9" ht="14.45" customHeight="1" x14ac:dyDescent="0.25">
      <c r="A19067" t="s">
        <v>972</v>
      </c>
      <c r="B19067" t="s">
        <v>96</v>
      </c>
      <c r="C19067" s="76" t="s">
        <v>842</v>
      </c>
      <c r="D19067" t="s">
        <v>980</v>
      </c>
      <c r="E19067" s="82">
        <v>9.36</v>
      </c>
      <c r="F19067" t="s">
        <v>973</v>
      </c>
      <c r="G19067" s="83">
        <v>44259</v>
      </c>
      <c r="I19067">
        <v>2021</v>
      </c>
    </row>
    <row r="19068" spans="1:9" ht="14.45" customHeight="1" x14ac:dyDescent="0.25">
      <c r="A19068" t="s">
        <v>972</v>
      </c>
      <c r="B19068" t="s">
        <v>249</v>
      </c>
      <c r="C19068" s="76" t="s">
        <v>842</v>
      </c>
      <c r="D19068" t="s">
        <v>980</v>
      </c>
      <c r="E19068" s="82">
        <v>5</v>
      </c>
      <c r="F19068" t="s">
        <v>973</v>
      </c>
      <c r="G19068" s="83">
        <v>44203</v>
      </c>
      <c r="I19068">
        <v>2021</v>
      </c>
    </row>
    <row r="19069" spans="1:9" ht="14.45" customHeight="1" x14ac:dyDescent="0.25">
      <c r="A19069" t="s">
        <v>972</v>
      </c>
      <c r="B19069" t="s">
        <v>178</v>
      </c>
      <c r="C19069" s="76" t="s">
        <v>842</v>
      </c>
      <c r="D19069" t="s">
        <v>980</v>
      </c>
      <c r="E19069" s="82">
        <v>15</v>
      </c>
      <c r="F19069" t="s">
        <v>973</v>
      </c>
      <c r="G19069" s="83">
        <v>44361</v>
      </c>
      <c r="I19069">
        <v>2021</v>
      </c>
    </row>
    <row r="19070" spans="1:9" ht="14.45" customHeight="1" x14ac:dyDescent="0.25">
      <c r="A19070" t="s">
        <v>972</v>
      </c>
      <c r="B19070" t="s">
        <v>178</v>
      </c>
      <c r="C19070" s="76" t="s">
        <v>842</v>
      </c>
      <c r="D19070" t="s">
        <v>980</v>
      </c>
      <c r="E19070" s="82">
        <v>10.08</v>
      </c>
      <c r="F19070" t="s">
        <v>973</v>
      </c>
      <c r="G19070" s="83">
        <v>44217</v>
      </c>
      <c r="I19070">
        <v>2021</v>
      </c>
    </row>
    <row r="19071" spans="1:9" ht="14.45" customHeight="1" x14ac:dyDescent="0.25">
      <c r="A19071" t="s">
        <v>972</v>
      </c>
      <c r="B19071" t="s">
        <v>186</v>
      </c>
      <c r="C19071" s="76" t="s">
        <v>842</v>
      </c>
      <c r="D19071" t="s">
        <v>980</v>
      </c>
      <c r="E19071" s="82">
        <v>4.72</v>
      </c>
      <c r="F19071" t="s">
        <v>973</v>
      </c>
      <c r="G19071" s="83">
        <v>44195</v>
      </c>
      <c r="I19071">
        <v>2020</v>
      </c>
    </row>
    <row r="19072" spans="1:9" ht="14.45" customHeight="1" x14ac:dyDescent="0.25">
      <c r="A19072" t="s">
        <v>972</v>
      </c>
      <c r="B19072" t="s">
        <v>100</v>
      </c>
      <c r="C19072" s="76" t="s">
        <v>842</v>
      </c>
      <c r="D19072" t="s">
        <v>980</v>
      </c>
      <c r="E19072" s="82">
        <v>7.6</v>
      </c>
      <c r="F19072" t="s">
        <v>973</v>
      </c>
      <c r="G19072" s="83">
        <v>44196</v>
      </c>
      <c r="I19072">
        <v>2020</v>
      </c>
    </row>
    <row r="19073" spans="1:9" ht="14.45" customHeight="1" x14ac:dyDescent="0.25">
      <c r="A19073" t="s">
        <v>972</v>
      </c>
      <c r="B19073" t="s">
        <v>105</v>
      </c>
      <c r="C19073" s="76" t="s">
        <v>842</v>
      </c>
      <c r="D19073" t="s">
        <v>980</v>
      </c>
      <c r="E19073" s="82">
        <v>39.83</v>
      </c>
      <c r="F19073" t="s">
        <v>973</v>
      </c>
      <c r="G19073" s="83">
        <v>44371</v>
      </c>
      <c r="I19073">
        <v>2021</v>
      </c>
    </row>
    <row r="19074" spans="1:9" ht="14.45" customHeight="1" x14ac:dyDescent="0.25">
      <c r="A19074" t="s">
        <v>972</v>
      </c>
      <c r="B19074" t="s">
        <v>232</v>
      </c>
      <c r="C19074" s="76" t="s">
        <v>842</v>
      </c>
      <c r="D19074" t="s">
        <v>980</v>
      </c>
      <c r="E19074" s="82">
        <v>10</v>
      </c>
      <c r="F19074" t="s">
        <v>973</v>
      </c>
      <c r="G19074" s="83">
        <v>44222</v>
      </c>
      <c r="I19074">
        <v>2021</v>
      </c>
    </row>
    <row r="19075" spans="1:9" ht="14.45" customHeight="1" x14ac:dyDescent="0.25">
      <c r="A19075" t="s">
        <v>972</v>
      </c>
      <c r="B19075" t="s">
        <v>189</v>
      </c>
      <c r="C19075" s="76" t="s">
        <v>842</v>
      </c>
      <c r="D19075" t="s">
        <v>980</v>
      </c>
      <c r="E19075" s="82">
        <v>3.77</v>
      </c>
      <c r="F19075" t="s">
        <v>973</v>
      </c>
      <c r="G19075" s="83">
        <v>44344</v>
      </c>
      <c r="I19075">
        <v>2021</v>
      </c>
    </row>
    <row r="19076" spans="1:9" ht="14.45" customHeight="1" x14ac:dyDescent="0.25">
      <c r="A19076" t="s">
        <v>972</v>
      </c>
      <c r="B19076" t="s">
        <v>177</v>
      </c>
      <c r="C19076" s="76" t="s">
        <v>842</v>
      </c>
      <c r="D19076" t="s">
        <v>980</v>
      </c>
      <c r="E19076" s="82">
        <v>10</v>
      </c>
      <c r="F19076" t="s">
        <v>973</v>
      </c>
      <c r="G19076" s="83">
        <v>44447</v>
      </c>
      <c r="I19076">
        <v>2021</v>
      </c>
    </row>
    <row r="19077" spans="1:9" ht="14.45" customHeight="1" x14ac:dyDescent="0.25">
      <c r="A19077" t="s">
        <v>972</v>
      </c>
      <c r="B19077" t="s">
        <v>251</v>
      </c>
      <c r="C19077" s="76" t="s">
        <v>842</v>
      </c>
      <c r="D19077" t="s">
        <v>980</v>
      </c>
      <c r="E19077" s="82">
        <v>10.62</v>
      </c>
      <c r="F19077" t="s">
        <v>973</v>
      </c>
      <c r="G19077" s="83">
        <v>44195</v>
      </c>
      <c r="I19077">
        <v>2020</v>
      </c>
    </row>
    <row r="19078" spans="1:9" ht="14.45" customHeight="1" x14ac:dyDescent="0.25">
      <c r="A19078" t="s">
        <v>972</v>
      </c>
      <c r="B19078" t="s">
        <v>243</v>
      </c>
      <c r="C19078" s="76" t="s">
        <v>842</v>
      </c>
      <c r="D19078" t="s">
        <v>980</v>
      </c>
      <c r="E19078" s="82">
        <v>7.7</v>
      </c>
      <c r="F19078" t="s">
        <v>973</v>
      </c>
      <c r="G19078" s="83">
        <v>44340</v>
      </c>
      <c r="I19078">
        <v>2021</v>
      </c>
    </row>
    <row r="19079" spans="1:9" ht="14.45" customHeight="1" x14ac:dyDescent="0.25">
      <c r="A19079" t="s">
        <v>972</v>
      </c>
      <c r="B19079" t="s">
        <v>146</v>
      </c>
      <c r="C19079" s="76" t="s">
        <v>842</v>
      </c>
      <c r="D19079" t="s">
        <v>980</v>
      </c>
      <c r="E19079" s="82">
        <v>7.83</v>
      </c>
      <c r="F19079" t="s">
        <v>973</v>
      </c>
      <c r="G19079" s="83">
        <v>44300</v>
      </c>
      <c r="I19079">
        <v>2021</v>
      </c>
    </row>
    <row r="19080" spans="1:9" ht="14.45" customHeight="1" x14ac:dyDescent="0.25">
      <c r="A19080" t="s">
        <v>972</v>
      </c>
      <c r="B19080" t="s">
        <v>186</v>
      </c>
      <c r="C19080" s="76" t="s">
        <v>842</v>
      </c>
      <c r="D19080" t="s">
        <v>980</v>
      </c>
      <c r="E19080" s="82">
        <v>9.44</v>
      </c>
      <c r="F19080" t="s">
        <v>973</v>
      </c>
      <c r="G19080" s="83">
        <v>44257</v>
      </c>
      <c r="I19080">
        <v>2021</v>
      </c>
    </row>
    <row r="19081" spans="1:9" ht="14.45" customHeight="1" x14ac:dyDescent="0.25">
      <c r="A19081" t="s">
        <v>972</v>
      </c>
      <c r="B19081" t="s">
        <v>87</v>
      </c>
      <c r="C19081" s="76" t="s">
        <v>842</v>
      </c>
      <c r="D19081" t="s">
        <v>980</v>
      </c>
      <c r="E19081" s="82">
        <v>4.8</v>
      </c>
      <c r="F19081" t="s">
        <v>973</v>
      </c>
      <c r="G19081" s="83">
        <v>44244</v>
      </c>
      <c r="I19081">
        <v>2021</v>
      </c>
    </row>
    <row r="19082" spans="1:9" ht="14.45" customHeight="1" x14ac:dyDescent="0.25">
      <c r="A19082" t="s">
        <v>972</v>
      </c>
      <c r="B19082" t="s">
        <v>254</v>
      </c>
      <c r="C19082" s="76" t="s">
        <v>842</v>
      </c>
      <c r="D19082" t="s">
        <v>980</v>
      </c>
      <c r="E19082" s="82">
        <v>6.48</v>
      </c>
      <c r="F19082" t="s">
        <v>973</v>
      </c>
      <c r="G19082" s="83">
        <v>44263</v>
      </c>
      <c r="I19082">
        <v>2021</v>
      </c>
    </row>
    <row r="19083" spans="1:9" ht="14.45" customHeight="1" x14ac:dyDescent="0.25">
      <c r="A19083" t="s">
        <v>972</v>
      </c>
      <c r="B19083" t="s">
        <v>144</v>
      </c>
      <c r="C19083" s="76" t="s">
        <v>842</v>
      </c>
      <c r="D19083" t="s">
        <v>980</v>
      </c>
      <c r="E19083" s="82">
        <v>9.6</v>
      </c>
      <c r="F19083" t="s">
        <v>973</v>
      </c>
      <c r="G19083" s="83">
        <v>44341</v>
      </c>
      <c r="I19083">
        <v>2021</v>
      </c>
    </row>
    <row r="19084" spans="1:9" ht="14.45" customHeight="1" x14ac:dyDescent="0.25">
      <c r="A19084" t="s">
        <v>972</v>
      </c>
      <c r="B19084" t="s">
        <v>240</v>
      </c>
      <c r="C19084" s="76" t="s">
        <v>842</v>
      </c>
      <c r="D19084" t="s">
        <v>980</v>
      </c>
      <c r="E19084" s="82">
        <v>5.52</v>
      </c>
      <c r="F19084" t="s">
        <v>973</v>
      </c>
      <c r="G19084" s="83">
        <v>44225</v>
      </c>
      <c r="I19084">
        <v>2021</v>
      </c>
    </row>
    <row r="19085" spans="1:9" x14ac:dyDescent="0.25">
      <c r="A19085" t="s">
        <v>972</v>
      </c>
      <c r="B19085" t="s">
        <v>178</v>
      </c>
      <c r="C19085" s="76" t="s">
        <v>842</v>
      </c>
      <c r="D19085" t="s">
        <v>980</v>
      </c>
      <c r="E19085" s="82">
        <v>12.98</v>
      </c>
      <c r="F19085" t="s">
        <v>973</v>
      </c>
      <c r="G19085" s="83">
        <v>44223</v>
      </c>
      <c r="I19085">
        <v>2021</v>
      </c>
    </row>
    <row r="19086" spans="1:9" x14ac:dyDescent="0.25">
      <c r="A19086" t="s">
        <v>972</v>
      </c>
      <c r="B19086" t="s">
        <v>177</v>
      </c>
      <c r="C19086" s="76" t="s">
        <v>842</v>
      </c>
      <c r="D19086" t="s">
        <v>980</v>
      </c>
      <c r="E19086" s="82">
        <v>7.08</v>
      </c>
      <c r="F19086" t="s">
        <v>973</v>
      </c>
      <c r="G19086" s="83">
        <v>44245</v>
      </c>
      <c r="I19086">
        <v>2021</v>
      </c>
    </row>
    <row r="19087" spans="1:9" x14ac:dyDescent="0.25">
      <c r="A19087" t="s">
        <v>972</v>
      </c>
      <c r="B19087" t="s">
        <v>208</v>
      </c>
      <c r="C19087" s="76" t="s">
        <v>842</v>
      </c>
      <c r="D19087" t="s">
        <v>980</v>
      </c>
      <c r="E19087" s="82">
        <v>10</v>
      </c>
      <c r="F19087" t="s">
        <v>973</v>
      </c>
      <c r="G19087" s="83">
        <v>44237</v>
      </c>
      <c r="I19087">
        <v>2021</v>
      </c>
    </row>
    <row r="19088" spans="1:9" x14ac:dyDescent="0.25">
      <c r="A19088" t="s">
        <v>972</v>
      </c>
      <c r="B19088" t="s">
        <v>153</v>
      </c>
      <c r="C19088" s="76" t="s">
        <v>842</v>
      </c>
      <c r="D19088" t="s">
        <v>980</v>
      </c>
      <c r="E19088" s="82">
        <v>7.83</v>
      </c>
      <c r="F19088" t="s">
        <v>973</v>
      </c>
      <c r="G19088" s="83">
        <v>44200</v>
      </c>
      <c r="I19088">
        <v>2021</v>
      </c>
    </row>
    <row r="19089" spans="1:9" x14ac:dyDescent="0.25">
      <c r="A19089" t="s">
        <v>972</v>
      </c>
      <c r="B19089" t="s">
        <v>80</v>
      </c>
      <c r="C19089" s="76" t="s">
        <v>842</v>
      </c>
      <c r="D19089" t="s">
        <v>980</v>
      </c>
      <c r="E19089" s="82">
        <v>7.6</v>
      </c>
      <c r="F19089" t="s">
        <v>973</v>
      </c>
      <c r="G19089" s="83">
        <v>44225</v>
      </c>
      <c r="I19089">
        <v>2021</v>
      </c>
    </row>
    <row r="19090" spans="1:9" x14ac:dyDescent="0.25">
      <c r="A19090" t="s">
        <v>972</v>
      </c>
      <c r="B19090" t="s">
        <v>251</v>
      </c>
      <c r="C19090" s="76" t="s">
        <v>842</v>
      </c>
      <c r="D19090" t="s">
        <v>980</v>
      </c>
      <c r="E19090" s="82">
        <v>4.13</v>
      </c>
      <c r="F19090" t="s">
        <v>973</v>
      </c>
      <c r="G19090" s="83">
        <v>44217</v>
      </c>
      <c r="I19090">
        <v>2021</v>
      </c>
    </row>
    <row r="19091" spans="1:9" x14ac:dyDescent="0.25">
      <c r="A19091" t="s">
        <v>972</v>
      </c>
      <c r="B19091" t="s">
        <v>133</v>
      </c>
      <c r="C19091" s="76" t="s">
        <v>842</v>
      </c>
      <c r="D19091" t="s">
        <v>980</v>
      </c>
      <c r="E19091" s="82">
        <v>7.7</v>
      </c>
      <c r="F19091" t="s">
        <v>973</v>
      </c>
      <c r="G19091" s="83">
        <v>44425</v>
      </c>
      <c r="I19091">
        <v>2021</v>
      </c>
    </row>
    <row r="19092" spans="1:9" x14ac:dyDescent="0.25">
      <c r="A19092" t="s">
        <v>972</v>
      </c>
      <c r="B19092" t="s">
        <v>253</v>
      </c>
      <c r="C19092" s="76" t="s">
        <v>842</v>
      </c>
      <c r="D19092" t="s">
        <v>980</v>
      </c>
      <c r="E19092" s="82">
        <v>3.54</v>
      </c>
      <c r="F19092" t="s">
        <v>973</v>
      </c>
      <c r="G19092" s="83">
        <v>44211</v>
      </c>
      <c r="I19092">
        <v>2021</v>
      </c>
    </row>
    <row r="19093" spans="1:9" x14ac:dyDescent="0.25">
      <c r="A19093" t="s">
        <v>972</v>
      </c>
      <c r="B19093" t="s">
        <v>116</v>
      </c>
      <c r="C19093" s="76" t="s">
        <v>842</v>
      </c>
      <c r="D19093" t="s">
        <v>980</v>
      </c>
      <c r="E19093" s="82">
        <v>15</v>
      </c>
      <c r="F19093" t="s">
        <v>973</v>
      </c>
      <c r="G19093" s="83">
        <v>44446</v>
      </c>
      <c r="I19093">
        <v>2021</v>
      </c>
    </row>
    <row r="19094" spans="1:9" x14ac:dyDescent="0.25">
      <c r="A19094" t="s">
        <v>972</v>
      </c>
      <c r="B19094" t="s">
        <v>206</v>
      </c>
      <c r="C19094" s="76" t="s">
        <v>842</v>
      </c>
      <c r="D19094" t="s">
        <v>980</v>
      </c>
      <c r="E19094" s="82">
        <v>7.08</v>
      </c>
      <c r="F19094" t="s">
        <v>973</v>
      </c>
      <c r="G19094" s="83">
        <v>44249</v>
      </c>
      <c r="I19094">
        <v>2021</v>
      </c>
    </row>
    <row r="19095" spans="1:9" x14ac:dyDescent="0.25">
      <c r="A19095" t="s">
        <v>972</v>
      </c>
      <c r="B19095" t="s">
        <v>230</v>
      </c>
      <c r="C19095" s="76" t="s">
        <v>842</v>
      </c>
      <c r="D19095" t="s">
        <v>980</v>
      </c>
      <c r="E19095" s="82">
        <v>11.4</v>
      </c>
      <c r="F19095" t="s">
        <v>973</v>
      </c>
      <c r="G19095" s="83">
        <v>44329</v>
      </c>
      <c r="I19095">
        <v>2021</v>
      </c>
    </row>
    <row r="19096" spans="1:9" x14ac:dyDescent="0.25">
      <c r="A19096" t="s">
        <v>972</v>
      </c>
      <c r="B19096" t="s">
        <v>151</v>
      </c>
      <c r="C19096" s="76" t="s">
        <v>842</v>
      </c>
      <c r="D19096" t="s">
        <v>980</v>
      </c>
      <c r="E19096" s="82">
        <v>7.6</v>
      </c>
      <c r="F19096" t="s">
        <v>973</v>
      </c>
      <c r="G19096" s="83">
        <v>44224</v>
      </c>
      <c r="I19096">
        <v>2021</v>
      </c>
    </row>
    <row r="19097" spans="1:9" x14ac:dyDescent="0.25">
      <c r="A19097" t="s">
        <v>972</v>
      </c>
      <c r="B19097" t="s">
        <v>206</v>
      </c>
      <c r="C19097" s="76" t="s">
        <v>842</v>
      </c>
      <c r="D19097" t="s">
        <v>980</v>
      </c>
      <c r="E19097" s="82">
        <v>7.6</v>
      </c>
      <c r="F19097" t="s">
        <v>973</v>
      </c>
      <c r="G19097" s="83">
        <v>44327</v>
      </c>
      <c r="I19097">
        <v>2021</v>
      </c>
    </row>
    <row r="19098" spans="1:9" x14ac:dyDescent="0.25">
      <c r="A19098" t="s">
        <v>972</v>
      </c>
      <c r="B19098" t="s">
        <v>180</v>
      </c>
      <c r="C19098" s="76" t="s">
        <v>842</v>
      </c>
      <c r="D19098" t="s">
        <v>980</v>
      </c>
      <c r="E19098" s="82">
        <v>15</v>
      </c>
      <c r="F19098" t="s">
        <v>973</v>
      </c>
      <c r="G19098" s="83">
        <v>44560</v>
      </c>
      <c r="I19098">
        <v>2021</v>
      </c>
    </row>
    <row r="19099" spans="1:9" x14ac:dyDescent="0.25">
      <c r="A19099" t="s">
        <v>972</v>
      </c>
      <c r="B19099" t="s">
        <v>0</v>
      </c>
      <c r="C19099" s="76" t="s">
        <v>842</v>
      </c>
      <c r="D19099" t="s">
        <v>980</v>
      </c>
      <c r="E19099" s="82">
        <v>4.72</v>
      </c>
      <c r="F19099" t="s">
        <v>973</v>
      </c>
      <c r="G19099" s="83">
        <v>44349</v>
      </c>
      <c r="I19099">
        <v>2021</v>
      </c>
    </row>
    <row r="19100" spans="1:9" x14ac:dyDescent="0.25">
      <c r="A19100" t="s">
        <v>972</v>
      </c>
      <c r="B19100" t="s">
        <v>275</v>
      </c>
      <c r="C19100" s="76" t="s">
        <v>842</v>
      </c>
      <c r="D19100" t="s">
        <v>980</v>
      </c>
      <c r="E19100" s="82">
        <v>9.44</v>
      </c>
      <c r="F19100" t="s">
        <v>973</v>
      </c>
      <c r="G19100" s="83">
        <v>44307</v>
      </c>
      <c r="I19100">
        <v>2021</v>
      </c>
    </row>
    <row r="19101" spans="1:9" x14ac:dyDescent="0.25">
      <c r="A19101" t="s">
        <v>972</v>
      </c>
      <c r="B19101" t="s">
        <v>105</v>
      </c>
      <c r="C19101" s="76" t="s">
        <v>842</v>
      </c>
      <c r="D19101" t="s">
        <v>980</v>
      </c>
      <c r="E19101" s="82">
        <v>7.6</v>
      </c>
      <c r="F19101" t="s">
        <v>973</v>
      </c>
      <c r="G19101" s="83">
        <v>44221</v>
      </c>
      <c r="I19101">
        <v>2021</v>
      </c>
    </row>
    <row r="19102" spans="1:9" x14ac:dyDescent="0.25">
      <c r="A19102" t="s">
        <v>972</v>
      </c>
      <c r="B19102" t="s">
        <v>115</v>
      </c>
      <c r="C19102" s="76" t="s">
        <v>842</v>
      </c>
      <c r="D19102" t="s">
        <v>980</v>
      </c>
      <c r="E19102" s="82">
        <v>7.6</v>
      </c>
      <c r="F19102" t="s">
        <v>973</v>
      </c>
      <c r="G19102" s="83">
        <v>44319</v>
      </c>
      <c r="I19102">
        <v>2021</v>
      </c>
    </row>
    <row r="19103" spans="1:9" x14ac:dyDescent="0.25">
      <c r="A19103" t="s">
        <v>972</v>
      </c>
      <c r="B19103" t="s">
        <v>232</v>
      </c>
      <c r="C19103" s="76" t="s">
        <v>842</v>
      </c>
      <c r="D19103" t="s">
        <v>980</v>
      </c>
      <c r="E19103" s="82">
        <v>7.67</v>
      </c>
      <c r="F19103" t="s">
        <v>973</v>
      </c>
      <c r="G19103" s="83">
        <v>44209</v>
      </c>
      <c r="I19103">
        <v>2021</v>
      </c>
    </row>
    <row r="19104" spans="1:9" x14ac:dyDescent="0.25">
      <c r="A19104" t="s">
        <v>972</v>
      </c>
      <c r="B19104" t="s">
        <v>115</v>
      </c>
      <c r="C19104" s="76" t="s">
        <v>842</v>
      </c>
      <c r="D19104" t="s">
        <v>980</v>
      </c>
      <c r="E19104" s="82">
        <v>7.6</v>
      </c>
      <c r="F19104" t="s">
        <v>973</v>
      </c>
      <c r="G19104" s="83">
        <v>44411</v>
      </c>
      <c r="I19104">
        <v>2021</v>
      </c>
    </row>
    <row r="19105" spans="1:9" x14ac:dyDescent="0.25">
      <c r="A19105" t="s">
        <v>972</v>
      </c>
      <c r="B19105" t="s">
        <v>115</v>
      </c>
      <c r="C19105" s="76" t="s">
        <v>842</v>
      </c>
      <c r="D19105" t="s">
        <v>980</v>
      </c>
      <c r="E19105" s="82">
        <v>10</v>
      </c>
      <c r="F19105" t="s">
        <v>973</v>
      </c>
      <c r="G19105" s="83">
        <v>44221</v>
      </c>
      <c r="I19105">
        <v>2021</v>
      </c>
    </row>
    <row r="19106" spans="1:9" x14ac:dyDescent="0.25">
      <c r="A19106" t="s">
        <v>972</v>
      </c>
      <c r="B19106" t="s">
        <v>181</v>
      </c>
      <c r="C19106" s="76" t="s">
        <v>842</v>
      </c>
      <c r="D19106" t="s">
        <v>980</v>
      </c>
      <c r="E19106" s="82">
        <v>7.6</v>
      </c>
      <c r="F19106" t="s">
        <v>973</v>
      </c>
      <c r="G19106" s="83">
        <v>44315</v>
      </c>
      <c r="I19106">
        <v>2021</v>
      </c>
    </row>
    <row r="19107" spans="1:9" x14ac:dyDescent="0.25">
      <c r="A19107" t="s">
        <v>972</v>
      </c>
      <c r="B19107" t="s">
        <v>128</v>
      </c>
      <c r="C19107" s="76" t="s">
        <v>842</v>
      </c>
      <c r="D19107" t="s">
        <v>980</v>
      </c>
      <c r="E19107" s="82">
        <v>6.49</v>
      </c>
      <c r="F19107" t="s">
        <v>973</v>
      </c>
      <c r="G19107" s="83">
        <v>44223</v>
      </c>
      <c r="I19107">
        <v>2021</v>
      </c>
    </row>
    <row r="19108" spans="1:9" x14ac:dyDescent="0.25">
      <c r="A19108" t="s">
        <v>972</v>
      </c>
      <c r="B19108" t="s">
        <v>1013</v>
      </c>
      <c r="C19108" s="76" t="s">
        <v>842</v>
      </c>
      <c r="D19108" t="s">
        <v>980</v>
      </c>
      <c r="E19108" s="82">
        <v>3.84</v>
      </c>
      <c r="F19108" t="s">
        <v>973</v>
      </c>
      <c r="G19108" s="83">
        <v>44259</v>
      </c>
      <c r="I19108">
        <v>2021</v>
      </c>
    </row>
    <row r="19109" spans="1:9" x14ac:dyDescent="0.25">
      <c r="A19109" t="s">
        <v>972</v>
      </c>
      <c r="B19109" t="s">
        <v>121</v>
      </c>
      <c r="C19109" s="76" t="s">
        <v>842</v>
      </c>
      <c r="D19109" t="s">
        <v>980</v>
      </c>
      <c r="E19109" s="82">
        <v>15</v>
      </c>
      <c r="F19109" t="s">
        <v>973</v>
      </c>
      <c r="G19109" s="83">
        <v>44344</v>
      </c>
      <c r="I19109">
        <v>2021</v>
      </c>
    </row>
    <row r="19110" spans="1:9" x14ac:dyDescent="0.25">
      <c r="A19110" t="s">
        <v>972</v>
      </c>
      <c r="B19110" t="s">
        <v>235</v>
      </c>
      <c r="C19110" s="76" t="s">
        <v>842</v>
      </c>
      <c r="D19110" t="s">
        <v>980</v>
      </c>
      <c r="E19110" s="82">
        <v>7.08</v>
      </c>
      <c r="F19110" t="s">
        <v>973</v>
      </c>
      <c r="G19110" s="83">
        <v>44300</v>
      </c>
      <c r="I19110">
        <v>2021</v>
      </c>
    </row>
    <row r="19111" spans="1:9" x14ac:dyDescent="0.25">
      <c r="A19111" t="s">
        <v>972</v>
      </c>
      <c r="B19111" t="s">
        <v>215</v>
      </c>
      <c r="C19111" s="76" t="s">
        <v>842</v>
      </c>
      <c r="D19111" t="s">
        <v>980</v>
      </c>
      <c r="E19111" s="82">
        <v>11.4</v>
      </c>
      <c r="F19111" t="s">
        <v>973</v>
      </c>
      <c r="G19111" s="83">
        <v>44897</v>
      </c>
      <c r="I19111">
        <v>2022</v>
      </c>
    </row>
    <row r="19112" spans="1:9" x14ac:dyDescent="0.25">
      <c r="A19112" t="s">
        <v>972</v>
      </c>
      <c r="B19112" t="s">
        <v>215</v>
      </c>
      <c r="C19112" s="76" t="s">
        <v>842</v>
      </c>
      <c r="D19112" t="s">
        <v>980</v>
      </c>
      <c r="E19112" s="82">
        <v>8.85</v>
      </c>
      <c r="F19112" t="s">
        <v>973</v>
      </c>
      <c r="G19112" s="83">
        <v>44252</v>
      </c>
      <c r="I19112">
        <v>2021</v>
      </c>
    </row>
    <row r="19113" spans="1:9" x14ac:dyDescent="0.25">
      <c r="A19113" t="s">
        <v>972</v>
      </c>
      <c r="B19113" t="s">
        <v>136</v>
      </c>
      <c r="C19113" s="76" t="s">
        <v>842</v>
      </c>
      <c r="D19113" t="s">
        <v>980</v>
      </c>
      <c r="E19113" s="82">
        <v>3.48</v>
      </c>
      <c r="F19113" t="s">
        <v>973</v>
      </c>
      <c r="G19113" s="83">
        <v>44196</v>
      </c>
      <c r="I19113">
        <v>2020</v>
      </c>
    </row>
    <row r="19114" spans="1:9" x14ac:dyDescent="0.25">
      <c r="A19114" t="s">
        <v>972</v>
      </c>
      <c r="B19114" t="s">
        <v>63</v>
      </c>
      <c r="C19114" s="76" t="s">
        <v>842</v>
      </c>
      <c r="D19114" t="s">
        <v>980</v>
      </c>
      <c r="E19114" s="82">
        <v>10</v>
      </c>
      <c r="F19114" t="s">
        <v>973</v>
      </c>
      <c r="G19114" s="83">
        <v>44357</v>
      </c>
      <c r="I19114">
        <v>2021</v>
      </c>
    </row>
    <row r="19115" spans="1:9" x14ac:dyDescent="0.25">
      <c r="A19115" t="s">
        <v>972</v>
      </c>
      <c r="B19115" t="s">
        <v>171</v>
      </c>
      <c r="C19115" s="76" t="s">
        <v>842</v>
      </c>
      <c r="D19115" t="s">
        <v>980</v>
      </c>
      <c r="E19115" s="82">
        <v>9.44</v>
      </c>
      <c r="F19115" t="s">
        <v>973</v>
      </c>
      <c r="G19115" s="83">
        <v>44235</v>
      </c>
      <c r="I19115">
        <v>2021</v>
      </c>
    </row>
    <row r="19116" spans="1:9" x14ac:dyDescent="0.25">
      <c r="A19116" t="s">
        <v>972</v>
      </c>
      <c r="B19116" t="s">
        <v>66</v>
      </c>
      <c r="C19116" s="76" t="s">
        <v>842</v>
      </c>
      <c r="D19116" t="s">
        <v>980</v>
      </c>
      <c r="E19116" s="82">
        <v>6</v>
      </c>
      <c r="F19116" t="s">
        <v>973</v>
      </c>
      <c r="G19116" s="83">
        <v>44259</v>
      </c>
      <c r="I19116">
        <v>2021</v>
      </c>
    </row>
    <row r="19117" spans="1:9" x14ac:dyDescent="0.25">
      <c r="A19117" t="s">
        <v>972</v>
      </c>
      <c r="B19117" t="s">
        <v>203</v>
      </c>
      <c r="C19117" s="76" t="s">
        <v>842</v>
      </c>
      <c r="D19117" t="s">
        <v>980</v>
      </c>
      <c r="E19117" s="82">
        <v>7.2</v>
      </c>
      <c r="F19117" t="s">
        <v>973</v>
      </c>
      <c r="G19117" s="83">
        <v>44279</v>
      </c>
      <c r="I19117">
        <v>2021</v>
      </c>
    </row>
    <row r="19118" spans="1:9" x14ac:dyDescent="0.25">
      <c r="A19118" t="s">
        <v>972</v>
      </c>
      <c r="B19118" t="s">
        <v>239</v>
      </c>
      <c r="C19118" s="76" t="s">
        <v>842</v>
      </c>
      <c r="D19118" t="s">
        <v>980</v>
      </c>
      <c r="E19118" s="82">
        <v>7.6</v>
      </c>
      <c r="F19118" t="s">
        <v>973</v>
      </c>
      <c r="G19118" s="83">
        <v>44316</v>
      </c>
      <c r="I19118">
        <v>2021</v>
      </c>
    </row>
    <row r="19119" spans="1:9" x14ac:dyDescent="0.25">
      <c r="A19119" t="s">
        <v>972</v>
      </c>
      <c r="B19119" t="s">
        <v>114</v>
      </c>
      <c r="C19119" s="76" t="s">
        <v>842</v>
      </c>
      <c r="D19119" t="s">
        <v>980</v>
      </c>
      <c r="E19119" s="82">
        <v>13.44</v>
      </c>
      <c r="F19119" t="s">
        <v>973</v>
      </c>
      <c r="G19119" s="83">
        <v>44333</v>
      </c>
      <c r="I19119">
        <v>2021</v>
      </c>
    </row>
    <row r="19120" spans="1:9" x14ac:dyDescent="0.25">
      <c r="A19120" t="s">
        <v>972</v>
      </c>
      <c r="B19120" t="s">
        <v>178</v>
      </c>
      <c r="C19120" s="76" t="s">
        <v>842</v>
      </c>
      <c r="D19120" t="s">
        <v>980</v>
      </c>
      <c r="E19120" s="82">
        <v>11.52</v>
      </c>
      <c r="F19120" t="s">
        <v>973</v>
      </c>
      <c r="G19120" s="83">
        <v>44228</v>
      </c>
      <c r="I19120">
        <v>2021</v>
      </c>
    </row>
    <row r="19121" spans="1:9" x14ac:dyDescent="0.25">
      <c r="A19121" t="s">
        <v>972</v>
      </c>
      <c r="B19121" t="s">
        <v>172</v>
      </c>
      <c r="C19121" s="76" t="s">
        <v>842</v>
      </c>
      <c r="D19121" t="s">
        <v>980</v>
      </c>
      <c r="E19121" s="82">
        <v>10</v>
      </c>
      <c r="F19121" t="s">
        <v>973</v>
      </c>
      <c r="G19121" s="83">
        <v>44356</v>
      </c>
      <c r="I19121">
        <v>2021</v>
      </c>
    </row>
    <row r="19122" spans="1:9" x14ac:dyDescent="0.25">
      <c r="A19122" t="s">
        <v>972</v>
      </c>
      <c r="B19122" t="s">
        <v>146</v>
      </c>
      <c r="C19122" s="76" t="s">
        <v>842</v>
      </c>
      <c r="D19122" t="s">
        <v>980</v>
      </c>
      <c r="E19122" s="82">
        <v>8.64</v>
      </c>
      <c r="F19122" t="s">
        <v>973</v>
      </c>
      <c r="G19122" s="83">
        <v>44323</v>
      </c>
      <c r="I19122">
        <v>2021</v>
      </c>
    </row>
    <row r="19123" spans="1:9" x14ac:dyDescent="0.25">
      <c r="A19123" t="s">
        <v>972</v>
      </c>
      <c r="B19123" t="s">
        <v>103</v>
      </c>
      <c r="C19123" s="76" t="s">
        <v>842</v>
      </c>
      <c r="D19123" t="s">
        <v>980</v>
      </c>
      <c r="E19123" s="82">
        <v>5.76</v>
      </c>
      <c r="F19123" t="s">
        <v>973</v>
      </c>
      <c r="G19123" s="83">
        <v>44230</v>
      </c>
      <c r="I19123">
        <v>2021</v>
      </c>
    </row>
    <row r="19124" spans="1:9" x14ac:dyDescent="0.25">
      <c r="A19124" t="s">
        <v>972</v>
      </c>
      <c r="B19124" t="s">
        <v>182</v>
      </c>
      <c r="C19124" s="76" t="s">
        <v>842</v>
      </c>
      <c r="D19124" t="s">
        <v>980</v>
      </c>
      <c r="E19124" s="82">
        <v>3.54</v>
      </c>
      <c r="F19124" t="s">
        <v>973</v>
      </c>
      <c r="G19124" s="83">
        <v>44251</v>
      </c>
      <c r="I19124">
        <v>2021</v>
      </c>
    </row>
    <row r="19125" spans="1:9" x14ac:dyDescent="0.25">
      <c r="A19125" t="s">
        <v>972</v>
      </c>
      <c r="B19125" t="s">
        <v>173</v>
      </c>
      <c r="C19125" s="76" t="s">
        <v>842</v>
      </c>
      <c r="D19125" t="s">
        <v>980</v>
      </c>
      <c r="E19125" s="82">
        <v>11.8</v>
      </c>
      <c r="F19125" t="s">
        <v>973</v>
      </c>
      <c r="G19125" s="83">
        <v>44252</v>
      </c>
      <c r="I19125">
        <v>2021</v>
      </c>
    </row>
    <row r="19126" spans="1:9" x14ac:dyDescent="0.25">
      <c r="A19126" t="s">
        <v>972</v>
      </c>
      <c r="B19126" t="s">
        <v>173</v>
      </c>
      <c r="C19126" s="76" t="s">
        <v>842</v>
      </c>
      <c r="D19126" t="s">
        <v>980</v>
      </c>
      <c r="E19126" s="82">
        <v>4.72</v>
      </c>
      <c r="F19126" t="s">
        <v>973</v>
      </c>
      <c r="G19126" s="83">
        <v>44312</v>
      </c>
      <c r="I19126">
        <v>2021</v>
      </c>
    </row>
    <row r="19127" spans="1:9" x14ac:dyDescent="0.25">
      <c r="A19127" t="s">
        <v>972</v>
      </c>
      <c r="B19127" t="s">
        <v>100</v>
      </c>
      <c r="C19127" s="76" t="s">
        <v>842</v>
      </c>
      <c r="D19127" t="s">
        <v>980</v>
      </c>
      <c r="E19127" s="82">
        <v>7.44</v>
      </c>
      <c r="F19127" t="s">
        <v>973</v>
      </c>
      <c r="G19127" s="83">
        <v>44264</v>
      </c>
      <c r="I19127">
        <v>2021</v>
      </c>
    </row>
    <row r="19128" spans="1:9" x14ac:dyDescent="0.25">
      <c r="A19128" t="s">
        <v>972</v>
      </c>
      <c r="B19128" t="s">
        <v>72</v>
      </c>
      <c r="C19128" s="76" t="s">
        <v>842</v>
      </c>
      <c r="D19128" t="s">
        <v>980</v>
      </c>
      <c r="E19128" s="82">
        <v>7.68</v>
      </c>
      <c r="F19128" t="s">
        <v>973</v>
      </c>
      <c r="G19128" s="83">
        <v>44336</v>
      </c>
      <c r="I19128">
        <v>2021</v>
      </c>
    </row>
    <row r="19129" spans="1:9" x14ac:dyDescent="0.25">
      <c r="A19129" t="s">
        <v>972</v>
      </c>
      <c r="B19129" t="s">
        <v>178</v>
      </c>
      <c r="C19129" s="76" t="s">
        <v>842</v>
      </c>
      <c r="D19129" t="s">
        <v>980</v>
      </c>
      <c r="E19129" s="82">
        <v>7.6</v>
      </c>
      <c r="F19129" t="s">
        <v>973</v>
      </c>
      <c r="G19129" s="83">
        <v>44364</v>
      </c>
      <c r="I19129">
        <v>2021</v>
      </c>
    </row>
    <row r="19130" spans="1:9" x14ac:dyDescent="0.25">
      <c r="A19130" t="s">
        <v>972</v>
      </c>
      <c r="B19130" t="s">
        <v>122</v>
      </c>
      <c r="C19130" s="76" t="s">
        <v>842</v>
      </c>
      <c r="D19130" t="s">
        <v>980</v>
      </c>
      <c r="E19130" s="82">
        <v>4.72</v>
      </c>
      <c r="F19130" t="s">
        <v>973</v>
      </c>
      <c r="G19130" s="83">
        <v>44217</v>
      </c>
      <c r="I19130">
        <v>2021</v>
      </c>
    </row>
    <row r="19131" spans="1:9" x14ac:dyDescent="0.25">
      <c r="A19131" t="s">
        <v>972</v>
      </c>
      <c r="B19131" s="74" t="s">
        <v>213</v>
      </c>
      <c r="C19131" s="76" t="s">
        <v>842</v>
      </c>
      <c r="D19131" t="s">
        <v>980</v>
      </c>
      <c r="E19131" s="82">
        <v>500</v>
      </c>
      <c r="F19131" t="s">
        <v>973</v>
      </c>
      <c r="G19131" s="83">
        <v>44923</v>
      </c>
      <c r="I19131">
        <v>2022</v>
      </c>
    </row>
    <row r="19132" spans="1:9" x14ac:dyDescent="0.25">
      <c r="A19132" t="s">
        <v>972</v>
      </c>
      <c r="B19132" s="74" t="s">
        <v>213</v>
      </c>
      <c r="C19132" s="76" t="s">
        <v>842</v>
      </c>
      <c r="D19132" t="s">
        <v>980</v>
      </c>
      <c r="E19132" s="82">
        <v>500</v>
      </c>
      <c r="F19132" t="s">
        <v>973</v>
      </c>
      <c r="G19132" s="83">
        <v>44910</v>
      </c>
      <c r="I19132">
        <v>2022</v>
      </c>
    </row>
    <row r="19133" spans="1:9" x14ac:dyDescent="0.25">
      <c r="A19133" t="s">
        <v>972</v>
      </c>
      <c r="B19133" t="s">
        <v>292</v>
      </c>
      <c r="C19133" s="76" t="s">
        <v>842</v>
      </c>
      <c r="D19133" t="s">
        <v>980</v>
      </c>
      <c r="E19133" s="82">
        <v>8.26</v>
      </c>
      <c r="F19133" t="s">
        <v>973</v>
      </c>
      <c r="G19133" s="83">
        <v>44208</v>
      </c>
      <c r="I19133">
        <v>2021</v>
      </c>
    </row>
    <row r="19134" spans="1:9" x14ac:dyDescent="0.25">
      <c r="A19134" t="s">
        <v>972</v>
      </c>
      <c r="B19134" t="s">
        <v>252</v>
      </c>
      <c r="C19134" s="76" t="s">
        <v>842</v>
      </c>
      <c r="D19134" t="s">
        <v>980</v>
      </c>
      <c r="E19134" s="82">
        <v>4.72</v>
      </c>
      <c r="F19134" t="s">
        <v>973</v>
      </c>
      <c r="G19134" s="83">
        <v>44202</v>
      </c>
      <c r="I19134">
        <v>2021</v>
      </c>
    </row>
    <row r="19135" spans="1:9" x14ac:dyDescent="0.25">
      <c r="A19135" t="s">
        <v>972</v>
      </c>
      <c r="B19135" t="s">
        <v>247</v>
      </c>
      <c r="C19135" s="76" t="s">
        <v>842</v>
      </c>
      <c r="D19135" t="s">
        <v>980</v>
      </c>
      <c r="E19135" s="82">
        <v>7.6</v>
      </c>
      <c r="F19135" t="s">
        <v>973</v>
      </c>
      <c r="G19135" s="83">
        <v>44287</v>
      </c>
      <c r="I19135">
        <v>2021</v>
      </c>
    </row>
    <row r="19136" spans="1:9" x14ac:dyDescent="0.25">
      <c r="A19136" t="s">
        <v>972</v>
      </c>
      <c r="B19136" t="s">
        <v>133</v>
      </c>
      <c r="C19136" s="76" t="s">
        <v>842</v>
      </c>
      <c r="D19136" t="s">
        <v>980</v>
      </c>
      <c r="E19136" s="82">
        <v>6</v>
      </c>
      <c r="F19136" t="s">
        <v>973</v>
      </c>
      <c r="G19136" s="83">
        <v>44351</v>
      </c>
      <c r="I19136">
        <v>2021</v>
      </c>
    </row>
    <row r="19137" spans="1:9" x14ac:dyDescent="0.25">
      <c r="A19137" t="s">
        <v>972</v>
      </c>
      <c r="B19137" t="s">
        <v>214</v>
      </c>
      <c r="C19137" s="76" t="s">
        <v>842</v>
      </c>
      <c r="D19137" t="s">
        <v>980</v>
      </c>
      <c r="E19137" s="82">
        <v>4.13</v>
      </c>
      <c r="F19137" t="s">
        <v>973</v>
      </c>
      <c r="G19137" s="83">
        <v>44224</v>
      </c>
      <c r="I19137">
        <v>2021</v>
      </c>
    </row>
    <row r="19138" spans="1:9" x14ac:dyDescent="0.25">
      <c r="A19138" t="s">
        <v>972</v>
      </c>
      <c r="B19138" t="s">
        <v>232</v>
      </c>
      <c r="C19138" s="76" t="s">
        <v>842</v>
      </c>
      <c r="D19138" t="s">
        <v>980</v>
      </c>
      <c r="E19138" s="82">
        <v>7.67</v>
      </c>
      <c r="F19138" t="s">
        <v>973</v>
      </c>
      <c r="G19138" s="83">
        <v>44215</v>
      </c>
      <c r="I19138">
        <v>2021</v>
      </c>
    </row>
    <row r="19139" spans="1:9" x14ac:dyDescent="0.25">
      <c r="A19139" t="s">
        <v>972</v>
      </c>
      <c r="B19139" t="s">
        <v>172</v>
      </c>
      <c r="C19139" s="76" t="s">
        <v>842</v>
      </c>
      <c r="D19139" t="s">
        <v>980</v>
      </c>
      <c r="E19139" s="82">
        <v>15</v>
      </c>
      <c r="F19139" t="s">
        <v>973</v>
      </c>
      <c r="G19139" s="83">
        <v>44560</v>
      </c>
      <c r="I19139">
        <v>2021</v>
      </c>
    </row>
    <row r="19140" spans="1:9" x14ac:dyDescent="0.25">
      <c r="A19140" t="s">
        <v>972</v>
      </c>
      <c r="B19140" t="s">
        <v>0</v>
      </c>
      <c r="C19140" s="76" t="s">
        <v>842</v>
      </c>
      <c r="D19140" t="s">
        <v>980</v>
      </c>
      <c r="E19140" s="82">
        <v>5</v>
      </c>
      <c r="F19140" t="s">
        <v>973</v>
      </c>
      <c r="G19140" s="83">
        <v>44230</v>
      </c>
      <c r="I19140">
        <v>2021</v>
      </c>
    </row>
    <row r="19141" spans="1:9" x14ac:dyDescent="0.25">
      <c r="A19141" t="s">
        <v>972</v>
      </c>
      <c r="B19141" t="s">
        <v>249</v>
      </c>
      <c r="C19141" s="76" t="s">
        <v>842</v>
      </c>
      <c r="D19141" t="s">
        <v>980</v>
      </c>
      <c r="E19141" s="82">
        <v>10.62</v>
      </c>
      <c r="F19141" t="s">
        <v>973</v>
      </c>
      <c r="G19141" s="83">
        <v>44209</v>
      </c>
      <c r="I19141">
        <v>2021</v>
      </c>
    </row>
    <row r="19142" spans="1:9" x14ac:dyDescent="0.25">
      <c r="A19142" t="s">
        <v>972</v>
      </c>
      <c r="B19142" t="s">
        <v>216</v>
      </c>
      <c r="C19142" s="76" t="s">
        <v>842</v>
      </c>
      <c r="D19142" t="s">
        <v>980</v>
      </c>
      <c r="E19142" s="82">
        <v>3.8</v>
      </c>
      <c r="F19142" t="s">
        <v>973</v>
      </c>
      <c r="G19142" s="83">
        <v>44320</v>
      </c>
      <c r="I19142">
        <v>2021</v>
      </c>
    </row>
    <row r="19143" spans="1:9" x14ac:dyDescent="0.25">
      <c r="A19143" t="s">
        <v>972</v>
      </c>
      <c r="B19143" t="s">
        <v>243</v>
      </c>
      <c r="C19143" s="76" t="s">
        <v>842</v>
      </c>
      <c r="D19143" t="s">
        <v>980</v>
      </c>
      <c r="E19143" s="82">
        <v>30</v>
      </c>
      <c r="F19143" t="s">
        <v>973</v>
      </c>
      <c r="G19143" s="83">
        <v>44379</v>
      </c>
      <c r="I19143">
        <v>2021</v>
      </c>
    </row>
    <row r="19144" spans="1:9" x14ac:dyDescent="0.25">
      <c r="A19144" t="s">
        <v>972</v>
      </c>
      <c r="B19144" t="s">
        <v>273</v>
      </c>
      <c r="C19144" s="76" t="s">
        <v>842</v>
      </c>
      <c r="D19144" t="s">
        <v>980</v>
      </c>
      <c r="E19144" s="82">
        <v>7.08</v>
      </c>
      <c r="F19144" t="s">
        <v>973</v>
      </c>
      <c r="G19144" s="83">
        <v>44480</v>
      </c>
      <c r="I19144">
        <v>2021</v>
      </c>
    </row>
    <row r="19145" spans="1:9" x14ac:dyDescent="0.25">
      <c r="A19145" t="s">
        <v>972</v>
      </c>
      <c r="B19145" t="s">
        <v>223</v>
      </c>
      <c r="C19145" s="76" t="s">
        <v>842</v>
      </c>
      <c r="D19145" t="s">
        <v>980</v>
      </c>
      <c r="E19145" s="82">
        <v>7.67</v>
      </c>
      <c r="F19145" t="s">
        <v>973</v>
      </c>
      <c r="G19145" s="83">
        <v>44230</v>
      </c>
      <c r="I19145">
        <v>2021</v>
      </c>
    </row>
    <row r="19146" spans="1:9" x14ac:dyDescent="0.25">
      <c r="A19146" t="s">
        <v>972</v>
      </c>
      <c r="B19146" t="s">
        <v>248</v>
      </c>
      <c r="C19146" s="76" t="s">
        <v>842</v>
      </c>
      <c r="D19146" t="s">
        <v>980</v>
      </c>
      <c r="E19146" s="82">
        <v>11.21</v>
      </c>
      <c r="F19146" t="s">
        <v>973</v>
      </c>
      <c r="G19146" s="83">
        <v>44232</v>
      </c>
      <c r="I19146">
        <v>2021</v>
      </c>
    </row>
    <row r="19147" spans="1:9" x14ac:dyDescent="0.25">
      <c r="A19147" t="s">
        <v>972</v>
      </c>
      <c r="B19147" t="s">
        <v>232</v>
      </c>
      <c r="C19147" s="76" t="s">
        <v>842</v>
      </c>
      <c r="D19147" t="s">
        <v>980</v>
      </c>
      <c r="E19147" s="82">
        <v>11.04</v>
      </c>
      <c r="F19147" t="s">
        <v>973</v>
      </c>
      <c r="G19147" s="83">
        <v>44327</v>
      </c>
      <c r="I19147">
        <v>2021</v>
      </c>
    </row>
    <row r="19148" spans="1:9" x14ac:dyDescent="0.25">
      <c r="A19148" t="s">
        <v>972</v>
      </c>
      <c r="B19148" t="s">
        <v>247</v>
      </c>
      <c r="C19148" s="76" t="s">
        <v>842</v>
      </c>
      <c r="D19148" t="s">
        <v>980</v>
      </c>
      <c r="E19148" s="82">
        <v>6.72</v>
      </c>
      <c r="F19148" t="s">
        <v>973</v>
      </c>
      <c r="G19148" s="83">
        <v>44306</v>
      </c>
      <c r="I19148">
        <v>2021</v>
      </c>
    </row>
    <row r="19149" spans="1:9" x14ac:dyDescent="0.25">
      <c r="A19149" t="s">
        <v>972</v>
      </c>
      <c r="B19149" t="s">
        <v>253</v>
      </c>
      <c r="C19149" s="76" t="s">
        <v>842</v>
      </c>
      <c r="D19149" t="s">
        <v>980</v>
      </c>
      <c r="E19149" s="82">
        <v>10.08</v>
      </c>
      <c r="F19149" t="s">
        <v>973</v>
      </c>
      <c r="G19149" s="83">
        <v>44217</v>
      </c>
      <c r="I19149">
        <v>2021</v>
      </c>
    </row>
    <row r="19150" spans="1:9" x14ac:dyDescent="0.25">
      <c r="A19150" t="s">
        <v>972</v>
      </c>
      <c r="B19150" t="s">
        <v>71</v>
      </c>
      <c r="C19150" s="76" t="s">
        <v>842</v>
      </c>
      <c r="D19150" t="s">
        <v>980</v>
      </c>
      <c r="E19150" s="82">
        <v>26.25</v>
      </c>
      <c r="F19150" t="s">
        <v>973</v>
      </c>
      <c r="G19150" s="83">
        <v>44294</v>
      </c>
      <c r="I19150">
        <v>2021</v>
      </c>
    </row>
    <row r="19151" spans="1:9" x14ac:dyDescent="0.25">
      <c r="A19151" t="s">
        <v>972</v>
      </c>
      <c r="B19151" t="s">
        <v>153</v>
      </c>
      <c r="C19151" s="76" t="s">
        <v>842</v>
      </c>
      <c r="D19151" t="s">
        <v>980</v>
      </c>
      <c r="E19151" s="82">
        <v>500</v>
      </c>
      <c r="F19151" t="s">
        <v>973</v>
      </c>
      <c r="G19151" s="83">
        <v>44727</v>
      </c>
      <c r="I19151">
        <v>2022</v>
      </c>
    </row>
    <row r="19152" spans="1:9" ht="14.45" customHeight="1" x14ac:dyDescent="0.25">
      <c r="A19152" t="s">
        <v>972</v>
      </c>
      <c r="B19152" t="s">
        <v>116</v>
      </c>
      <c r="C19152" s="76" t="s">
        <v>842</v>
      </c>
      <c r="D19152" t="s">
        <v>980</v>
      </c>
      <c r="E19152" s="82">
        <v>500</v>
      </c>
      <c r="F19152" t="s">
        <v>973</v>
      </c>
      <c r="G19152" s="83">
        <v>44902</v>
      </c>
      <c r="I19152">
        <v>2022</v>
      </c>
    </row>
    <row r="19153" spans="1:9" ht="14.45" customHeight="1" x14ac:dyDescent="0.25">
      <c r="A19153" t="s">
        <v>972</v>
      </c>
      <c r="B19153" t="s">
        <v>176</v>
      </c>
      <c r="C19153" s="76" t="s">
        <v>842</v>
      </c>
      <c r="D19153" t="s">
        <v>980</v>
      </c>
      <c r="E19153" s="82">
        <v>5</v>
      </c>
      <c r="F19153" t="s">
        <v>973</v>
      </c>
      <c r="G19153" s="83">
        <v>44316</v>
      </c>
      <c r="I19153">
        <v>2021</v>
      </c>
    </row>
    <row r="19154" spans="1:9" x14ac:dyDescent="0.25">
      <c r="A19154" t="s">
        <v>972</v>
      </c>
      <c r="B19154" t="s">
        <v>249</v>
      </c>
      <c r="C19154" s="76" t="s">
        <v>842</v>
      </c>
      <c r="D19154" t="s">
        <v>980</v>
      </c>
      <c r="E19154" s="82">
        <v>7.6</v>
      </c>
      <c r="F19154" t="s">
        <v>973</v>
      </c>
      <c r="G19154" s="83">
        <v>44286</v>
      </c>
      <c r="I19154">
        <v>2021</v>
      </c>
    </row>
    <row r="19155" spans="1:9" x14ac:dyDescent="0.25">
      <c r="A19155" t="s">
        <v>972</v>
      </c>
      <c r="B19155" t="s">
        <v>172</v>
      </c>
      <c r="C19155" s="76" t="s">
        <v>842</v>
      </c>
      <c r="D19155" t="s">
        <v>980</v>
      </c>
      <c r="E19155" s="82">
        <v>4.72</v>
      </c>
      <c r="F19155" t="s">
        <v>973</v>
      </c>
      <c r="G19155" s="83">
        <v>44369</v>
      </c>
      <c r="I19155">
        <v>2021</v>
      </c>
    </row>
    <row r="19156" spans="1:9" x14ac:dyDescent="0.25">
      <c r="A19156" t="s">
        <v>972</v>
      </c>
      <c r="B19156" t="s">
        <v>133</v>
      </c>
      <c r="C19156" s="76" t="s">
        <v>842</v>
      </c>
      <c r="D19156" t="s">
        <v>980</v>
      </c>
      <c r="E19156" s="82">
        <v>4.72</v>
      </c>
      <c r="F19156" t="s">
        <v>973</v>
      </c>
      <c r="G19156" s="83">
        <v>44236</v>
      </c>
      <c r="I19156">
        <v>2021</v>
      </c>
    </row>
    <row r="19157" spans="1:9" x14ac:dyDescent="0.25">
      <c r="A19157" t="s">
        <v>972</v>
      </c>
      <c r="B19157" t="s">
        <v>11</v>
      </c>
      <c r="C19157" s="76" t="s">
        <v>842</v>
      </c>
      <c r="D19157" t="s">
        <v>980</v>
      </c>
      <c r="E19157" s="82">
        <v>22.4</v>
      </c>
      <c r="F19157" t="s">
        <v>973</v>
      </c>
      <c r="G19157" s="83">
        <v>44196</v>
      </c>
      <c r="I19157">
        <v>2020</v>
      </c>
    </row>
    <row r="19158" spans="1:9" x14ac:dyDescent="0.25">
      <c r="A19158" t="s">
        <v>972</v>
      </c>
      <c r="B19158" t="s">
        <v>237</v>
      </c>
      <c r="C19158" s="76" t="s">
        <v>842</v>
      </c>
      <c r="D19158" t="s">
        <v>980</v>
      </c>
      <c r="E19158" s="82">
        <v>150</v>
      </c>
      <c r="F19158" t="s">
        <v>973</v>
      </c>
      <c r="G19158" s="83">
        <v>44558</v>
      </c>
      <c r="I19158">
        <v>2021</v>
      </c>
    </row>
    <row r="19159" spans="1:9" x14ac:dyDescent="0.25">
      <c r="A19159" t="s">
        <v>972</v>
      </c>
      <c r="B19159" t="s">
        <v>126</v>
      </c>
      <c r="C19159" s="76" t="s">
        <v>842</v>
      </c>
      <c r="D19159" t="s">
        <v>980</v>
      </c>
      <c r="E19159" s="82">
        <v>7.96</v>
      </c>
      <c r="F19159" t="s">
        <v>973</v>
      </c>
      <c r="G19159" s="83">
        <v>44223</v>
      </c>
      <c r="I19159">
        <v>2021</v>
      </c>
    </row>
    <row r="19160" spans="1:9" x14ac:dyDescent="0.25">
      <c r="A19160" t="s">
        <v>972</v>
      </c>
      <c r="B19160" t="s">
        <v>245</v>
      </c>
      <c r="C19160" s="76" t="s">
        <v>842</v>
      </c>
      <c r="D19160" t="s">
        <v>980</v>
      </c>
      <c r="E19160" s="82">
        <v>7.6</v>
      </c>
      <c r="F19160" t="s">
        <v>973</v>
      </c>
      <c r="G19160" s="83">
        <v>44207</v>
      </c>
      <c r="I19160">
        <v>2021</v>
      </c>
    </row>
    <row r="19161" spans="1:9" x14ac:dyDescent="0.25">
      <c r="A19161" t="s">
        <v>972</v>
      </c>
      <c r="B19161" t="s">
        <v>115</v>
      </c>
      <c r="C19161" s="76" t="s">
        <v>842</v>
      </c>
      <c r="D19161" t="s">
        <v>980</v>
      </c>
      <c r="E19161" s="82">
        <v>15</v>
      </c>
      <c r="F19161" t="s">
        <v>973</v>
      </c>
      <c r="G19161" s="83">
        <v>44341</v>
      </c>
      <c r="I19161">
        <v>2021</v>
      </c>
    </row>
    <row r="19162" spans="1:9" x14ac:dyDescent="0.25">
      <c r="A19162" t="s">
        <v>972</v>
      </c>
      <c r="B19162" t="s">
        <v>244</v>
      </c>
      <c r="C19162" s="76" t="s">
        <v>842</v>
      </c>
      <c r="D19162" t="s">
        <v>980</v>
      </c>
      <c r="E19162" s="82">
        <v>2.36</v>
      </c>
      <c r="F19162" t="s">
        <v>973</v>
      </c>
      <c r="G19162" s="83">
        <v>44236</v>
      </c>
      <c r="I19162">
        <v>2021</v>
      </c>
    </row>
    <row r="19163" spans="1:9" x14ac:dyDescent="0.25">
      <c r="A19163" t="s">
        <v>972</v>
      </c>
      <c r="B19163" t="s">
        <v>249</v>
      </c>
      <c r="C19163" s="76" t="s">
        <v>842</v>
      </c>
      <c r="D19163" t="s">
        <v>980</v>
      </c>
      <c r="E19163" s="82">
        <v>50</v>
      </c>
      <c r="F19163" t="s">
        <v>973</v>
      </c>
      <c r="G19163" s="83">
        <v>44558</v>
      </c>
      <c r="I19163">
        <v>2021</v>
      </c>
    </row>
    <row r="19164" spans="1:9" x14ac:dyDescent="0.25">
      <c r="A19164" t="s">
        <v>972</v>
      </c>
      <c r="B19164" t="s">
        <v>253</v>
      </c>
      <c r="C19164" s="76" t="s">
        <v>842</v>
      </c>
      <c r="D19164" t="s">
        <v>980</v>
      </c>
      <c r="E19164" s="82">
        <v>9.36</v>
      </c>
      <c r="F19164" t="s">
        <v>973</v>
      </c>
      <c r="G19164" s="83">
        <v>44242</v>
      </c>
      <c r="I19164">
        <v>2021</v>
      </c>
    </row>
    <row r="19165" spans="1:9" x14ac:dyDescent="0.25">
      <c r="A19165" t="s">
        <v>972</v>
      </c>
      <c r="B19165" t="s">
        <v>142</v>
      </c>
      <c r="C19165" s="76" t="s">
        <v>842</v>
      </c>
      <c r="D19165" t="s">
        <v>980</v>
      </c>
      <c r="E19165" s="82">
        <v>2.88</v>
      </c>
      <c r="F19165" t="s">
        <v>973</v>
      </c>
      <c r="G19165" s="83">
        <v>44291</v>
      </c>
      <c r="I19165">
        <v>2021</v>
      </c>
    </row>
    <row r="19166" spans="1:9" x14ac:dyDescent="0.25">
      <c r="A19166" t="s">
        <v>972</v>
      </c>
      <c r="B19166" t="s">
        <v>222</v>
      </c>
      <c r="C19166" s="76" t="s">
        <v>842</v>
      </c>
      <c r="D19166" t="s">
        <v>980</v>
      </c>
      <c r="E19166" s="82">
        <v>7.92</v>
      </c>
      <c r="F19166" t="s">
        <v>973</v>
      </c>
      <c r="G19166" s="83">
        <v>44252</v>
      </c>
      <c r="I19166">
        <v>2021</v>
      </c>
    </row>
    <row r="19167" spans="1:9" x14ac:dyDescent="0.25">
      <c r="A19167" t="s">
        <v>972</v>
      </c>
      <c r="B19167" t="s">
        <v>144</v>
      </c>
      <c r="C19167" s="76" t="s">
        <v>842</v>
      </c>
      <c r="D19167" t="s">
        <v>980</v>
      </c>
      <c r="E19167" s="82">
        <v>7.6</v>
      </c>
      <c r="F19167" t="s">
        <v>973</v>
      </c>
      <c r="G19167" s="83">
        <v>44252</v>
      </c>
      <c r="I19167">
        <v>2021</v>
      </c>
    </row>
    <row r="19168" spans="1:9" x14ac:dyDescent="0.25">
      <c r="A19168" t="s">
        <v>972</v>
      </c>
      <c r="B19168" t="s">
        <v>72</v>
      </c>
      <c r="C19168" s="76" t="s">
        <v>842</v>
      </c>
      <c r="D19168" t="s">
        <v>980</v>
      </c>
      <c r="E19168" s="82">
        <v>5.76</v>
      </c>
      <c r="F19168" t="s">
        <v>973</v>
      </c>
      <c r="G19168" s="83">
        <v>44250</v>
      </c>
      <c r="I19168">
        <v>2021</v>
      </c>
    </row>
    <row r="19169" spans="1:9" x14ac:dyDescent="0.25">
      <c r="A19169" t="s">
        <v>972</v>
      </c>
      <c r="B19169" t="s">
        <v>95</v>
      </c>
      <c r="C19169" s="76" t="s">
        <v>842</v>
      </c>
      <c r="D19169" t="s">
        <v>980</v>
      </c>
      <c r="E19169" s="82">
        <v>5.76</v>
      </c>
      <c r="F19169" t="s">
        <v>973</v>
      </c>
      <c r="G19169" s="83">
        <v>44232</v>
      </c>
      <c r="I19169">
        <v>2021</v>
      </c>
    </row>
    <row r="19170" spans="1:9" x14ac:dyDescent="0.25">
      <c r="A19170" t="s">
        <v>972</v>
      </c>
      <c r="B19170" t="s">
        <v>242</v>
      </c>
      <c r="C19170" s="76" t="s">
        <v>842</v>
      </c>
      <c r="D19170" t="s">
        <v>980</v>
      </c>
      <c r="E19170" s="82">
        <v>6.48</v>
      </c>
      <c r="F19170" t="s">
        <v>973</v>
      </c>
      <c r="G19170" s="83">
        <v>44263</v>
      </c>
      <c r="I19170">
        <v>2021</v>
      </c>
    </row>
    <row r="19171" spans="1:9" x14ac:dyDescent="0.25">
      <c r="A19171" t="s">
        <v>972</v>
      </c>
      <c r="B19171" t="s">
        <v>66</v>
      </c>
      <c r="C19171" s="76" t="s">
        <v>842</v>
      </c>
      <c r="D19171" t="s">
        <v>980</v>
      </c>
      <c r="E19171" s="82">
        <v>7.44</v>
      </c>
      <c r="F19171" t="s">
        <v>973</v>
      </c>
      <c r="G19171" s="83">
        <v>44284</v>
      </c>
      <c r="I19171">
        <v>2021</v>
      </c>
    </row>
    <row r="19172" spans="1:9" x14ac:dyDescent="0.25">
      <c r="A19172" t="s">
        <v>972</v>
      </c>
      <c r="B19172" t="s">
        <v>2</v>
      </c>
      <c r="C19172" s="76" t="s">
        <v>842</v>
      </c>
      <c r="D19172" t="s">
        <v>980</v>
      </c>
      <c r="E19172" s="82">
        <v>6.98</v>
      </c>
      <c r="F19172" t="s">
        <v>973</v>
      </c>
      <c r="G19172" s="83">
        <v>44244</v>
      </c>
      <c r="I19172">
        <v>2021</v>
      </c>
    </row>
    <row r="19173" spans="1:9" x14ac:dyDescent="0.25">
      <c r="A19173" t="s">
        <v>972</v>
      </c>
      <c r="B19173" t="s">
        <v>215</v>
      </c>
      <c r="C19173" s="76" t="s">
        <v>842</v>
      </c>
      <c r="D19173" t="s">
        <v>980</v>
      </c>
      <c r="E19173" s="82">
        <v>7.6</v>
      </c>
      <c r="F19173" t="s">
        <v>973</v>
      </c>
      <c r="G19173" s="83">
        <v>44350</v>
      </c>
      <c r="I19173">
        <v>2021</v>
      </c>
    </row>
    <row r="19174" spans="1:9" x14ac:dyDescent="0.25">
      <c r="A19174" t="s">
        <v>972</v>
      </c>
      <c r="B19174" t="s">
        <v>171</v>
      </c>
      <c r="C19174" s="76" t="s">
        <v>842</v>
      </c>
      <c r="D19174" t="s">
        <v>980</v>
      </c>
      <c r="E19174" s="82">
        <v>7.08</v>
      </c>
      <c r="F19174" t="s">
        <v>973</v>
      </c>
      <c r="G19174" s="83">
        <v>44264</v>
      </c>
      <c r="I19174">
        <v>2021</v>
      </c>
    </row>
    <row r="19175" spans="1:9" x14ac:dyDescent="0.25">
      <c r="A19175" t="s">
        <v>972</v>
      </c>
      <c r="B19175" t="s">
        <v>253</v>
      </c>
      <c r="C19175" s="76" t="s">
        <v>842</v>
      </c>
      <c r="D19175" t="s">
        <v>980</v>
      </c>
      <c r="E19175" s="82">
        <v>7.6</v>
      </c>
      <c r="F19175" t="s">
        <v>973</v>
      </c>
      <c r="G19175" s="83">
        <v>44392</v>
      </c>
      <c r="I19175">
        <v>2021</v>
      </c>
    </row>
    <row r="19176" spans="1:9" x14ac:dyDescent="0.25">
      <c r="A19176" t="s">
        <v>972</v>
      </c>
      <c r="B19176" t="s">
        <v>240</v>
      </c>
      <c r="C19176" s="76" t="s">
        <v>842</v>
      </c>
      <c r="D19176" t="s">
        <v>980</v>
      </c>
      <c r="E19176" s="82">
        <v>6</v>
      </c>
      <c r="F19176" t="s">
        <v>973</v>
      </c>
      <c r="G19176" s="83">
        <v>44344</v>
      </c>
      <c r="I19176">
        <v>2021</v>
      </c>
    </row>
    <row r="19177" spans="1:9" x14ac:dyDescent="0.25">
      <c r="A19177" t="s">
        <v>972</v>
      </c>
      <c r="B19177" t="s">
        <v>174</v>
      </c>
      <c r="C19177" s="76" t="s">
        <v>842</v>
      </c>
      <c r="D19177" t="s">
        <v>980</v>
      </c>
      <c r="E19177" s="82">
        <v>7.68</v>
      </c>
      <c r="F19177" t="s">
        <v>973</v>
      </c>
      <c r="G19177" s="83">
        <v>44252</v>
      </c>
      <c r="I19177">
        <v>2021</v>
      </c>
    </row>
    <row r="19178" spans="1:9" x14ac:dyDescent="0.25">
      <c r="A19178" t="s">
        <v>972</v>
      </c>
      <c r="B19178" t="s">
        <v>253</v>
      </c>
      <c r="C19178" s="76" t="s">
        <v>842</v>
      </c>
      <c r="D19178" t="s">
        <v>980</v>
      </c>
      <c r="E19178" s="82">
        <v>6.2</v>
      </c>
      <c r="F19178" t="s">
        <v>973</v>
      </c>
      <c r="G19178" s="83">
        <v>44221</v>
      </c>
      <c r="I19178">
        <v>2021</v>
      </c>
    </row>
    <row r="19179" spans="1:9" x14ac:dyDescent="0.25">
      <c r="A19179" t="s">
        <v>972</v>
      </c>
      <c r="B19179" t="s">
        <v>33</v>
      </c>
      <c r="C19179" s="76" t="s">
        <v>842</v>
      </c>
      <c r="D19179" t="s">
        <v>980</v>
      </c>
      <c r="E19179" s="82">
        <v>6</v>
      </c>
      <c r="F19179" t="s">
        <v>973</v>
      </c>
      <c r="G19179" s="83">
        <v>44298</v>
      </c>
      <c r="I19179">
        <v>2021</v>
      </c>
    </row>
    <row r="19180" spans="1:9" x14ac:dyDescent="0.25">
      <c r="A19180" t="s">
        <v>972</v>
      </c>
      <c r="B19180" t="s">
        <v>230</v>
      </c>
      <c r="C19180" s="76" t="s">
        <v>842</v>
      </c>
      <c r="D19180" t="s">
        <v>980</v>
      </c>
      <c r="E19180" s="82">
        <v>6</v>
      </c>
      <c r="F19180" t="s">
        <v>973</v>
      </c>
      <c r="G19180" s="83">
        <v>44368</v>
      </c>
      <c r="I19180">
        <v>2021</v>
      </c>
    </row>
    <row r="19181" spans="1:9" x14ac:dyDescent="0.25">
      <c r="A19181" t="s">
        <v>972</v>
      </c>
      <c r="B19181" t="s">
        <v>112</v>
      </c>
      <c r="C19181" s="76" t="s">
        <v>842</v>
      </c>
      <c r="D19181" t="s">
        <v>980</v>
      </c>
      <c r="E19181" s="82">
        <v>10</v>
      </c>
      <c r="F19181" t="s">
        <v>973</v>
      </c>
      <c r="G19181" s="83">
        <v>44383</v>
      </c>
      <c r="I19181">
        <v>2021</v>
      </c>
    </row>
    <row r="19182" spans="1:9" x14ac:dyDescent="0.25">
      <c r="A19182" t="s">
        <v>972</v>
      </c>
      <c r="B19182" t="s">
        <v>171</v>
      </c>
      <c r="C19182" s="76" t="s">
        <v>842</v>
      </c>
      <c r="D19182" t="s">
        <v>980</v>
      </c>
      <c r="E19182" s="82">
        <v>3.83</v>
      </c>
      <c r="F19182" t="s">
        <v>973</v>
      </c>
      <c r="G19182" s="83">
        <v>44221</v>
      </c>
      <c r="I19182">
        <v>2021</v>
      </c>
    </row>
    <row r="19183" spans="1:9" x14ac:dyDescent="0.25">
      <c r="A19183" t="s">
        <v>972</v>
      </c>
      <c r="B19183" t="s">
        <v>79</v>
      </c>
      <c r="C19183" s="76" t="s">
        <v>842</v>
      </c>
      <c r="D19183" t="s">
        <v>980</v>
      </c>
      <c r="E19183" s="82">
        <v>14.16</v>
      </c>
      <c r="F19183" t="s">
        <v>973</v>
      </c>
      <c r="G19183" s="83">
        <v>44362</v>
      </c>
      <c r="I19183">
        <v>2021</v>
      </c>
    </row>
    <row r="19184" spans="1:9" x14ac:dyDescent="0.25">
      <c r="A19184" t="s">
        <v>972</v>
      </c>
      <c r="B19184" t="s">
        <v>126</v>
      </c>
      <c r="C19184" s="76" t="s">
        <v>842</v>
      </c>
      <c r="D19184" t="s">
        <v>980</v>
      </c>
      <c r="E19184" s="82">
        <v>7.6</v>
      </c>
      <c r="F19184" t="s">
        <v>973</v>
      </c>
      <c r="G19184" s="83">
        <v>44259</v>
      </c>
      <c r="I19184">
        <v>2021</v>
      </c>
    </row>
    <row r="19185" spans="1:9" x14ac:dyDescent="0.25">
      <c r="A19185" t="s">
        <v>972</v>
      </c>
      <c r="B19185" t="s">
        <v>228</v>
      </c>
      <c r="C19185" s="76" t="s">
        <v>842</v>
      </c>
      <c r="D19185" t="s">
        <v>980</v>
      </c>
      <c r="E19185" s="82">
        <v>9.44</v>
      </c>
      <c r="F19185" t="s">
        <v>973</v>
      </c>
      <c r="G19185" s="83">
        <v>44335</v>
      </c>
      <c r="I19185">
        <v>2021</v>
      </c>
    </row>
    <row r="19186" spans="1:9" x14ac:dyDescent="0.25">
      <c r="A19186" t="s">
        <v>972</v>
      </c>
      <c r="B19186" t="s">
        <v>253</v>
      </c>
      <c r="C19186" s="76" t="s">
        <v>842</v>
      </c>
      <c r="D19186" t="s">
        <v>980</v>
      </c>
      <c r="E19186" s="82">
        <v>5.61</v>
      </c>
      <c r="F19186" t="s">
        <v>973</v>
      </c>
      <c r="G19186" s="83">
        <v>44322</v>
      </c>
      <c r="I19186">
        <v>2021</v>
      </c>
    </row>
    <row r="19187" spans="1:9" x14ac:dyDescent="0.25">
      <c r="A19187" t="s">
        <v>972</v>
      </c>
      <c r="B19187" t="s">
        <v>66</v>
      </c>
      <c r="C19187" s="76" t="s">
        <v>842</v>
      </c>
      <c r="D19187" t="s">
        <v>980</v>
      </c>
      <c r="E19187" s="82">
        <v>2.95</v>
      </c>
      <c r="F19187" t="s">
        <v>973</v>
      </c>
      <c r="G19187" s="83">
        <v>44342</v>
      </c>
      <c r="I19187">
        <v>2021</v>
      </c>
    </row>
    <row r="19188" spans="1:9" x14ac:dyDescent="0.25">
      <c r="A19188" t="s">
        <v>972</v>
      </c>
      <c r="B19188" t="s">
        <v>239</v>
      </c>
      <c r="C19188" s="76" t="s">
        <v>842</v>
      </c>
      <c r="D19188" t="s">
        <v>980</v>
      </c>
      <c r="E19188" s="82">
        <v>14.75</v>
      </c>
      <c r="F19188" t="s">
        <v>973</v>
      </c>
      <c r="G19188" s="83">
        <v>44560</v>
      </c>
      <c r="I19188">
        <v>2021</v>
      </c>
    </row>
    <row r="19189" spans="1:9" x14ac:dyDescent="0.25">
      <c r="A19189" t="s">
        <v>972</v>
      </c>
      <c r="B19189" t="s">
        <v>223</v>
      </c>
      <c r="C19189" s="76" t="s">
        <v>842</v>
      </c>
      <c r="D19189" t="s">
        <v>980</v>
      </c>
      <c r="E19189" s="82">
        <v>6.49</v>
      </c>
      <c r="F19189" t="s">
        <v>973</v>
      </c>
      <c r="G19189" s="83">
        <v>44230</v>
      </c>
      <c r="I19189">
        <v>2021</v>
      </c>
    </row>
    <row r="19190" spans="1:9" x14ac:dyDescent="0.25">
      <c r="A19190" t="s">
        <v>972</v>
      </c>
      <c r="B19190" t="s">
        <v>229</v>
      </c>
      <c r="C19190" s="76" t="s">
        <v>842</v>
      </c>
      <c r="D19190" t="s">
        <v>980</v>
      </c>
      <c r="E19190" s="82">
        <v>150</v>
      </c>
      <c r="F19190" t="s">
        <v>973</v>
      </c>
      <c r="G19190" s="83">
        <v>44523</v>
      </c>
      <c r="I19190">
        <v>2021</v>
      </c>
    </row>
    <row r="19191" spans="1:9" x14ac:dyDescent="0.25">
      <c r="A19191" t="s">
        <v>972</v>
      </c>
      <c r="B19191" t="s">
        <v>240</v>
      </c>
      <c r="C19191" s="76" t="s">
        <v>842</v>
      </c>
      <c r="D19191" t="s">
        <v>980</v>
      </c>
      <c r="E19191" s="82">
        <v>5.31</v>
      </c>
      <c r="F19191" t="s">
        <v>973</v>
      </c>
      <c r="G19191" s="83">
        <v>44232</v>
      </c>
      <c r="I19191">
        <v>2021</v>
      </c>
    </row>
    <row r="19192" spans="1:9" x14ac:dyDescent="0.25">
      <c r="A19192" t="s">
        <v>972</v>
      </c>
      <c r="B19192" t="s">
        <v>278</v>
      </c>
      <c r="C19192" s="76" t="s">
        <v>842</v>
      </c>
      <c r="D19192" t="s">
        <v>980</v>
      </c>
      <c r="E19192" s="82">
        <v>11.8</v>
      </c>
      <c r="F19192" t="s">
        <v>973</v>
      </c>
      <c r="G19192" s="83">
        <v>44515</v>
      </c>
      <c r="I19192">
        <v>2021</v>
      </c>
    </row>
    <row r="19193" spans="1:9" x14ac:dyDescent="0.25">
      <c r="A19193" t="s">
        <v>972</v>
      </c>
      <c r="B19193" t="s">
        <v>176</v>
      </c>
      <c r="C19193" s="76" t="s">
        <v>842</v>
      </c>
      <c r="D19193" t="s">
        <v>980</v>
      </c>
      <c r="E19193" s="82">
        <v>6.24</v>
      </c>
      <c r="F19193" t="s">
        <v>973</v>
      </c>
      <c r="G19193" s="83">
        <v>44242</v>
      </c>
      <c r="I19193">
        <v>2021</v>
      </c>
    </row>
    <row r="19194" spans="1:9" x14ac:dyDescent="0.25">
      <c r="A19194" t="s">
        <v>972</v>
      </c>
      <c r="B19194" t="s">
        <v>95</v>
      </c>
      <c r="C19194" s="76" t="s">
        <v>842</v>
      </c>
      <c r="D19194" t="s">
        <v>980</v>
      </c>
      <c r="E19194" s="82">
        <v>5.28</v>
      </c>
      <c r="F19194" t="s">
        <v>973</v>
      </c>
      <c r="G19194" s="83">
        <v>44322</v>
      </c>
      <c r="I19194">
        <v>2021</v>
      </c>
    </row>
    <row r="19195" spans="1:9" x14ac:dyDescent="0.25">
      <c r="A19195" t="s">
        <v>972</v>
      </c>
      <c r="B19195" t="s">
        <v>240</v>
      </c>
      <c r="C19195" s="76" t="s">
        <v>842</v>
      </c>
      <c r="D19195" t="s">
        <v>980</v>
      </c>
      <c r="E19195" s="82">
        <v>5.52</v>
      </c>
      <c r="F19195" t="s">
        <v>973</v>
      </c>
      <c r="G19195" s="83">
        <v>44249</v>
      </c>
      <c r="I19195">
        <v>2021</v>
      </c>
    </row>
    <row r="19196" spans="1:9" x14ac:dyDescent="0.25">
      <c r="A19196" t="s">
        <v>972</v>
      </c>
      <c r="B19196" t="s">
        <v>80</v>
      </c>
      <c r="C19196" s="76" t="s">
        <v>842</v>
      </c>
      <c r="D19196" t="s">
        <v>980</v>
      </c>
      <c r="E19196" s="82">
        <v>4.32</v>
      </c>
      <c r="F19196" t="s">
        <v>973</v>
      </c>
      <c r="G19196" s="83">
        <v>44249</v>
      </c>
      <c r="I19196">
        <v>2021</v>
      </c>
    </row>
    <row r="19197" spans="1:9" x14ac:dyDescent="0.25">
      <c r="A19197" t="s">
        <v>972</v>
      </c>
      <c r="B19197" t="s">
        <v>78</v>
      </c>
      <c r="C19197" s="76" t="s">
        <v>842</v>
      </c>
      <c r="D19197" t="s">
        <v>980</v>
      </c>
      <c r="E19197" s="82">
        <v>4.8</v>
      </c>
      <c r="F19197" t="s">
        <v>973</v>
      </c>
      <c r="G19197" s="83">
        <v>44236</v>
      </c>
      <c r="I19197">
        <v>2021</v>
      </c>
    </row>
    <row r="19198" spans="1:9" x14ac:dyDescent="0.25">
      <c r="A19198" t="s">
        <v>972</v>
      </c>
      <c r="B19198" t="s">
        <v>223</v>
      </c>
      <c r="C19198" s="76" t="s">
        <v>842</v>
      </c>
      <c r="D19198" t="s">
        <v>980</v>
      </c>
      <c r="E19198" s="82">
        <v>7.38</v>
      </c>
      <c r="F19198" t="s">
        <v>973</v>
      </c>
      <c r="G19198" s="83">
        <v>44312</v>
      </c>
      <c r="I19198">
        <v>2021</v>
      </c>
    </row>
    <row r="19199" spans="1:9" x14ac:dyDescent="0.25">
      <c r="A19199" t="s">
        <v>972</v>
      </c>
      <c r="B19199" t="s">
        <v>239</v>
      </c>
      <c r="C19199" s="76" t="s">
        <v>842</v>
      </c>
      <c r="D19199" t="s">
        <v>980</v>
      </c>
      <c r="E19199" s="82">
        <v>15</v>
      </c>
      <c r="F19199" t="s">
        <v>973</v>
      </c>
      <c r="G19199" s="83">
        <v>44467</v>
      </c>
      <c r="I19199">
        <v>2021</v>
      </c>
    </row>
    <row r="19200" spans="1:9" x14ac:dyDescent="0.25">
      <c r="A19200" t="s">
        <v>972</v>
      </c>
      <c r="B19200" t="s">
        <v>126</v>
      </c>
      <c r="C19200" s="76" t="s">
        <v>842</v>
      </c>
      <c r="D19200" t="s">
        <v>980</v>
      </c>
      <c r="E19200" s="82">
        <v>10.029999999999999</v>
      </c>
      <c r="F19200" t="s">
        <v>973</v>
      </c>
      <c r="G19200" s="83">
        <v>44361</v>
      </c>
      <c r="I19200">
        <v>2021</v>
      </c>
    </row>
    <row r="19201" spans="1:9" x14ac:dyDescent="0.25">
      <c r="A19201" t="s">
        <v>972</v>
      </c>
      <c r="B19201" t="s">
        <v>121</v>
      </c>
      <c r="C19201" s="76" t="s">
        <v>842</v>
      </c>
      <c r="D19201" t="s">
        <v>980</v>
      </c>
      <c r="E19201" s="82">
        <v>4.72</v>
      </c>
      <c r="F19201" t="s">
        <v>973</v>
      </c>
      <c r="G19201" s="83">
        <v>44686</v>
      </c>
      <c r="I19201">
        <v>2022</v>
      </c>
    </row>
    <row r="19202" spans="1:9" x14ac:dyDescent="0.25">
      <c r="A19202" t="s">
        <v>972</v>
      </c>
      <c r="B19202" t="s">
        <v>253</v>
      </c>
      <c r="C19202" s="76" t="s">
        <v>842</v>
      </c>
      <c r="D19202" t="s">
        <v>980</v>
      </c>
      <c r="E19202" s="82">
        <v>8.85</v>
      </c>
      <c r="F19202" t="s">
        <v>973</v>
      </c>
      <c r="G19202" s="83">
        <v>44280</v>
      </c>
      <c r="I19202">
        <v>2021</v>
      </c>
    </row>
    <row r="19203" spans="1:9" x14ac:dyDescent="0.25">
      <c r="A19203" t="s">
        <v>972</v>
      </c>
      <c r="B19203" t="s">
        <v>121</v>
      </c>
      <c r="C19203" s="76" t="s">
        <v>842</v>
      </c>
      <c r="D19203" t="s">
        <v>980</v>
      </c>
      <c r="E19203" s="82">
        <v>6.49</v>
      </c>
      <c r="F19203" t="s">
        <v>973</v>
      </c>
      <c r="G19203" s="83">
        <v>44313</v>
      </c>
      <c r="I19203">
        <v>2021</v>
      </c>
    </row>
    <row r="19204" spans="1:9" x14ac:dyDescent="0.25">
      <c r="A19204" t="s">
        <v>972</v>
      </c>
      <c r="B19204" t="s">
        <v>125</v>
      </c>
      <c r="C19204" s="76" t="s">
        <v>842</v>
      </c>
      <c r="D19204" t="s">
        <v>980</v>
      </c>
      <c r="E19204" s="82">
        <v>4.13</v>
      </c>
      <c r="F19204" t="s">
        <v>973</v>
      </c>
      <c r="G19204" s="83">
        <v>44285</v>
      </c>
      <c r="I19204">
        <v>2021</v>
      </c>
    </row>
    <row r="19205" spans="1:9" x14ac:dyDescent="0.25">
      <c r="A19205" t="s">
        <v>972</v>
      </c>
      <c r="B19205" t="s">
        <v>141</v>
      </c>
      <c r="C19205" s="76" t="s">
        <v>842</v>
      </c>
      <c r="D19205" t="s">
        <v>980</v>
      </c>
      <c r="E19205" s="82">
        <v>6</v>
      </c>
      <c r="F19205" t="s">
        <v>973</v>
      </c>
      <c r="G19205" s="83">
        <v>44425</v>
      </c>
      <c r="I19205">
        <v>2021</v>
      </c>
    </row>
    <row r="19206" spans="1:9" x14ac:dyDescent="0.25">
      <c r="A19206" t="s">
        <v>972</v>
      </c>
      <c r="B19206" t="s">
        <v>89</v>
      </c>
      <c r="C19206" s="76" t="s">
        <v>842</v>
      </c>
      <c r="D19206" t="s">
        <v>980</v>
      </c>
      <c r="E19206" s="82">
        <v>7.2</v>
      </c>
      <c r="F19206" t="s">
        <v>973</v>
      </c>
      <c r="G19206" s="83">
        <v>44560</v>
      </c>
      <c r="I19206">
        <v>2021</v>
      </c>
    </row>
    <row r="19207" spans="1:9" x14ac:dyDescent="0.25">
      <c r="A19207" t="s">
        <v>972</v>
      </c>
      <c r="B19207" t="s">
        <v>142</v>
      </c>
      <c r="C19207" s="76" t="s">
        <v>842</v>
      </c>
      <c r="D19207" t="s">
        <v>980</v>
      </c>
      <c r="E19207" s="82">
        <v>5.52</v>
      </c>
      <c r="F19207" t="s">
        <v>973</v>
      </c>
      <c r="G19207" s="83">
        <v>44364</v>
      </c>
      <c r="I19207">
        <v>2021</v>
      </c>
    </row>
    <row r="19208" spans="1:9" x14ac:dyDescent="0.25">
      <c r="A19208" t="s">
        <v>972</v>
      </c>
      <c r="B19208" s="74" t="s">
        <v>213</v>
      </c>
      <c r="C19208" s="76" t="s">
        <v>842</v>
      </c>
      <c r="D19208" t="s">
        <v>980</v>
      </c>
      <c r="E19208" s="82">
        <v>5.76</v>
      </c>
      <c r="F19208" t="s">
        <v>973</v>
      </c>
      <c r="G19208" s="83">
        <v>44378</v>
      </c>
      <c r="I19208">
        <v>2021</v>
      </c>
    </row>
    <row r="19209" spans="1:9" x14ac:dyDescent="0.25">
      <c r="A19209" t="s">
        <v>972</v>
      </c>
      <c r="B19209" t="s">
        <v>249</v>
      </c>
      <c r="C19209" s="76" t="s">
        <v>842</v>
      </c>
      <c r="D19209" t="s">
        <v>980</v>
      </c>
      <c r="E19209" s="82">
        <v>9.84</v>
      </c>
      <c r="F19209" t="s">
        <v>973</v>
      </c>
      <c r="G19209" s="83">
        <v>44270</v>
      </c>
      <c r="I19209">
        <v>2021</v>
      </c>
    </row>
    <row r="19210" spans="1:9" x14ac:dyDescent="0.25">
      <c r="A19210" t="s">
        <v>972</v>
      </c>
      <c r="B19210" t="s">
        <v>109</v>
      </c>
      <c r="C19210" s="76" t="s">
        <v>842</v>
      </c>
      <c r="D19210" t="s">
        <v>980</v>
      </c>
      <c r="E19210" s="82">
        <v>7.6</v>
      </c>
      <c r="F19210" t="s">
        <v>973</v>
      </c>
      <c r="G19210" s="83">
        <v>44295</v>
      </c>
      <c r="I19210">
        <v>2021</v>
      </c>
    </row>
    <row r="19211" spans="1:9" x14ac:dyDescent="0.25">
      <c r="A19211" t="s">
        <v>972</v>
      </c>
      <c r="B19211" t="s">
        <v>220</v>
      </c>
      <c r="C19211" s="76" t="s">
        <v>842</v>
      </c>
      <c r="D19211" t="s">
        <v>980</v>
      </c>
      <c r="E19211" s="82">
        <v>5.0199999999999996</v>
      </c>
      <c r="F19211" t="s">
        <v>973</v>
      </c>
      <c r="G19211" s="83">
        <v>44265</v>
      </c>
      <c r="I19211">
        <v>2021</v>
      </c>
    </row>
    <row r="19212" spans="1:9" x14ac:dyDescent="0.25">
      <c r="A19212" t="s">
        <v>972</v>
      </c>
      <c r="B19212" t="s">
        <v>251</v>
      </c>
      <c r="C19212" s="76" t="s">
        <v>842</v>
      </c>
      <c r="D19212" t="s">
        <v>980</v>
      </c>
      <c r="E19212" s="82">
        <v>6.49</v>
      </c>
      <c r="F19212" t="s">
        <v>973</v>
      </c>
      <c r="G19212" s="83">
        <v>44272</v>
      </c>
      <c r="I19212">
        <v>2021</v>
      </c>
    </row>
    <row r="19213" spans="1:9" x14ac:dyDescent="0.25">
      <c r="A19213" t="s">
        <v>972</v>
      </c>
      <c r="B19213" t="s">
        <v>173</v>
      </c>
      <c r="C19213" s="76" t="s">
        <v>842</v>
      </c>
      <c r="D19213" t="s">
        <v>980</v>
      </c>
      <c r="E19213" s="82">
        <v>6.2</v>
      </c>
      <c r="F19213" t="s">
        <v>973</v>
      </c>
      <c r="G19213" s="83">
        <v>44355</v>
      </c>
      <c r="I19213">
        <v>2021</v>
      </c>
    </row>
    <row r="19214" spans="1:9" x14ac:dyDescent="0.25">
      <c r="A19214" t="s">
        <v>972</v>
      </c>
      <c r="B19214" t="s">
        <v>231</v>
      </c>
      <c r="C19214" s="76" t="s">
        <v>842</v>
      </c>
      <c r="D19214" t="s">
        <v>980</v>
      </c>
      <c r="E19214" s="82">
        <v>11.04</v>
      </c>
      <c r="F19214" t="s">
        <v>973</v>
      </c>
      <c r="G19214" s="83">
        <v>44412</v>
      </c>
      <c r="I19214">
        <v>2021</v>
      </c>
    </row>
    <row r="19215" spans="1:9" x14ac:dyDescent="0.25">
      <c r="A19215" t="s">
        <v>972</v>
      </c>
      <c r="B19215" t="s">
        <v>204</v>
      </c>
      <c r="C19215" s="76" t="s">
        <v>842</v>
      </c>
      <c r="D19215" t="s">
        <v>980</v>
      </c>
      <c r="E19215" s="82">
        <v>3.36</v>
      </c>
      <c r="F19215" t="s">
        <v>973</v>
      </c>
      <c r="G19215" s="83">
        <v>44363</v>
      </c>
      <c r="I19215">
        <v>2021</v>
      </c>
    </row>
    <row r="19216" spans="1:9" x14ac:dyDescent="0.25">
      <c r="A19216" t="s">
        <v>972</v>
      </c>
      <c r="B19216" t="s">
        <v>185</v>
      </c>
      <c r="C19216" s="76" t="s">
        <v>842</v>
      </c>
      <c r="D19216" t="s">
        <v>980</v>
      </c>
      <c r="E19216" s="82">
        <v>5.04</v>
      </c>
      <c r="F19216" t="s">
        <v>973</v>
      </c>
      <c r="G19216" s="83">
        <v>44427</v>
      </c>
      <c r="I19216">
        <v>2021</v>
      </c>
    </row>
    <row r="19217" spans="1:9" x14ac:dyDescent="0.25">
      <c r="A19217" t="s">
        <v>972</v>
      </c>
      <c r="B19217" t="s">
        <v>225</v>
      </c>
      <c r="C19217" s="76" t="s">
        <v>842</v>
      </c>
      <c r="D19217" t="s">
        <v>980</v>
      </c>
      <c r="E19217" s="82">
        <v>6.72</v>
      </c>
      <c r="F19217" t="s">
        <v>973</v>
      </c>
      <c r="G19217" s="83">
        <v>44321</v>
      </c>
      <c r="I19217">
        <v>2021</v>
      </c>
    </row>
    <row r="19218" spans="1:9" x14ac:dyDescent="0.25">
      <c r="A19218" t="s">
        <v>972</v>
      </c>
      <c r="B19218" t="s">
        <v>11</v>
      </c>
      <c r="C19218" s="76" t="s">
        <v>842</v>
      </c>
      <c r="D19218" t="s">
        <v>980</v>
      </c>
      <c r="E19218" s="82">
        <v>28.8</v>
      </c>
      <c r="F19218" t="s">
        <v>973</v>
      </c>
      <c r="G19218" s="83">
        <v>44522</v>
      </c>
      <c r="I19218">
        <v>2021</v>
      </c>
    </row>
    <row r="19219" spans="1:9" x14ac:dyDescent="0.25">
      <c r="A19219" t="s">
        <v>972</v>
      </c>
      <c r="B19219" t="s">
        <v>176</v>
      </c>
      <c r="C19219" s="76" t="s">
        <v>842</v>
      </c>
      <c r="D19219" t="s">
        <v>980</v>
      </c>
      <c r="E19219" s="82">
        <v>5</v>
      </c>
      <c r="F19219" t="s">
        <v>973</v>
      </c>
      <c r="G19219" s="83">
        <v>44386</v>
      </c>
      <c r="I19219">
        <v>2021</v>
      </c>
    </row>
    <row r="19220" spans="1:9" x14ac:dyDescent="0.25">
      <c r="A19220" t="s">
        <v>972</v>
      </c>
      <c r="B19220" t="s">
        <v>280</v>
      </c>
      <c r="C19220" s="76" t="s">
        <v>842</v>
      </c>
      <c r="D19220" t="s">
        <v>980</v>
      </c>
      <c r="E19220" s="82">
        <v>16.52</v>
      </c>
      <c r="F19220" t="s">
        <v>973</v>
      </c>
      <c r="G19220" s="83">
        <v>44308</v>
      </c>
      <c r="I19220">
        <v>2021</v>
      </c>
    </row>
    <row r="19221" spans="1:9" x14ac:dyDescent="0.25">
      <c r="A19221" t="s">
        <v>972</v>
      </c>
      <c r="B19221" t="s">
        <v>243</v>
      </c>
      <c r="C19221" s="76" t="s">
        <v>842</v>
      </c>
      <c r="D19221" t="s">
        <v>980</v>
      </c>
      <c r="E19221" s="82">
        <v>25.96</v>
      </c>
      <c r="F19221" t="s">
        <v>973</v>
      </c>
      <c r="G19221" s="83">
        <v>44491</v>
      </c>
      <c r="I19221">
        <v>2021</v>
      </c>
    </row>
    <row r="19222" spans="1:9" x14ac:dyDescent="0.25">
      <c r="A19222" t="s">
        <v>972</v>
      </c>
      <c r="B19222" t="s">
        <v>248</v>
      </c>
      <c r="C19222" s="76" t="s">
        <v>842</v>
      </c>
      <c r="D19222" t="s">
        <v>980</v>
      </c>
      <c r="E19222" s="82">
        <v>5.31</v>
      </c>
      <c r="F19222" t="s">
        <v>973</v>
      </c>
      <c r="G19222" s="83">
        <v>44230</v>
      </c>
      <c r="I19222">
        <v>2021</v>
      </c>
    </row>
    <row r="19223" spans="1:9" x14ac:dyDescent="0.25">
      <c r="A19223" t="s">
        <v>972</v>
      </c>
      <c r="B19223" t="s">
        <v>125</v>
      </c>
      <c r="C19223" s="76" t="s">
        <v>842</v>
      </c>
      <c r="D19223" t="s">
        <v>980</v>
      </c>
      <c r="E19223" s="82">
        <v>9.44</v>
      </c>
      <c r="F19223" t="s">
        <v>973</v>
      </c>
      <c r="G19223" s="83">
        <v>44301</v>
      </c>
      <c r="I19223">
        <v>2021</v>
      </c>
    </row>
    <row r="19224" spans="1:9" x14ac:dyDescent="0.25">
      <c r="A19224" t="s">
        <v>972</v>
      </c>
      <c r="B19224" t="s">
        <v>187</v>
      </c>
      <c r="C19224" s="76" t="s">
        <v>842</v>
      </c>
      <c r="D19224" t="s">
        <v>980</v>
      </c>
      <c r="E19224" s="82">
        <v>4.72</v>
      </c>
      <c r="F19224" t="s">
        <v>973</v>
      </c>
      <c r="G19224" s="83">
        <v>44321</v>
      </c>
      <c r="I19224">
        <v>2021</v>
      </c>
    </row>
    <row r="19225" spans="1:9" x14ac:dyDescent="0.25">
      <c r="A19225" t="s">
        <v>972</v>
      </c>
      <c r="B19225" t="s">
        <v>123</v>
      </c>
      <c r="C19225" s="76" t="s">
        <v>842</v>
      </c>
      <c r="D19225" t="s">
        <v>980</v>
      </c>
      <c r="E19225" s="82">
        <v>3.36</v>
      </c>
      <c r="F19225" t="s">
        <v>973</v>
      </c>
      <c r="G19225" s="83">
        <v>44236</v>
      </c>
      <c r="I19225">
        <v>2021</v>
      </c>
    </row>
    <row r="19226" spans="1:9" x14ac:dyDescent="0.25">
      <c r="A19226" t="s">
        <v>972</v>
      </c>
      <c r="B19226" t="s">
        <v>105</v>
      </c>
      <c r="C19226" s="76" t="s">
        <v>842</v>
      </c>
      <c r="D19226" t="s">
        <v>980</v>
      </c>
      <c r="E19226" s="82">
        <v>8.4</v>
      </c>
      <c r="F19226" t="s">
        <v>973</v>
      </c>
      <c r="G19226" s="83">
        <v>44376</v>
      </c>
      <c r="I19226">
        <v>2021</v>
      </c>
    </row>
    <row r="19227" spans="1:9" x14ac:dyDescent="0.25">
      <c r="A19227" t="s">
        <v>972</v>
      </c>
      <c r="B19227" t="s">
        <v>239</v>
      </c>
      <c r="C19227" s="76" t="s">
        <v>842</v>
      </c>
      <c r="D19227" t="s">
        <v>980</v>
      </c>
      <c r="E19227" s="82">
        <v>7.08</v>
      </c>
      <c r="F19227" t="s">
        <v>973</v>
      </c>
      <c r="G19227" s="83">
        <v>44340</v>
      </c>
      <c r="I19227">
        <v>2021</v>
      </c>
    </row>
    <row r="19228" spans="1:9" x14ac:dyDescent="0.25">
      <c r="A19228" t="s">
        <v>972</v>
      </c>
      <c r="B19228" t="s">
        <v>146</v>
      </c>
      <c r="C19228" s="76" t="s">
        <v>842</v>
      </c>
      <c r="D19228" t="s">
        <v>980</v>
      </c>
      <c r="E19228" s="82">
        <v>7.96</v>
      </c>
      <c r="F19228" t="s">
        <v>973</v>
      </c>
      <c r="G19228" s="83">
        <v>44236</v>
      </c>
      <c r="I19228">
        <v>2021</v>
      </c>
    </row>
    <row r="19229" spans="1:9" x14ac:dyDescent="0.25">
      <c r="A19229" t="s">
        <v>972</v>
      </c>
      <c r="B19229" t="s">
        <v>133</v>
      </c>
      <c r="C19229" s="76" t="s">
        <v>842</v>
      </c>
      <c r="D19229" t="s">
        <v>980</v>
      </c>
      <c r="E19229" s="82">
        <v>15.04</v>
      </c>
      <c r="F19229" t="s">
        <v>973</v>
      </c>
      <c r="G19229" s="83">
        <v>44316</v>
      </c>
      <c r="I19229">
        <v>2021</v>
      </c>
    </row>
    <row r="19230" spans="1:9" x14ac:dyDescent="0.25">
      <c r="A19230" t="s">
        <v>972</v>
      </c>
      <c r="B19230" t="s">
        <v>240</v>
      </c>
      <c r="C19230" s="76" t="s">
        <v>842</v>
      </c>
      <c r="D19230" t="s">
        <v>980</v>
      </c>
      <c r="E19230" s="82">
        <v>14.75</v>
      </c>
      <c r="F19230" t="s">
        <v>973</v>
      </c>
      <c r="G19230" s="83">
        <v>44571</v>
      </c>
      <c r="I19230">
        <v>2022</v>
      </c>
    </row>
    <row r="19231" spans="1:9" x14ac:dyDescent="0.25">
      <c r="A19231" t="s">
        <v>972</v>
      </c>
      <c r="B19231" t="s">
        <v>217</v>
      </c>
      <c r="C19231" s="76" t="s">
        <v>842</v>
      </c>
      <c r="D19231" t="s">
        <v>980</v>
      </c>
      <c r="E19231" s="82">
        <v>6.2</v>
      </c>
      <c r="F19231" t="s">
        <v>973</v>
      </c>
      <c r="G19231" s="83">
        <v>44244</v>
      </c>
      <c r="I19231">
        <v>2021</v>
      </c>
    </row>
    <row r="19232" spans="1:9" x14ac:dyDescent="0.25">
      <c r="A19232" t="s">
        <v>972</v>
      </c>
      <c r="B19232" t="s">
        <v>130</v>
      </c>
      <c r="C19232" s="76" t="s">
        <v>842</v>
      </c>
      <c r="D19232" t="s">
        <v>980</v>
      </c>
      <c r="E19232" s="82">
        <v>8.85</v>
      </c>
      <c r="F19232" t="s">
        <v>973</v>
      </c>
      <c r="G19232" s="83">
        <v>44285</v>
      </c>
      <c r="I19232">
        <v>2021</v>
      </c>
    </row>
    <row r="19233" spans="1:9" x14ac:dyDescent="0.25">
      <c r="A19233" t="s">
        <v>972</v>
      </c>
      <c r="B19233" t="s">
        <v>103</v>
      </c>
      <c r="C19233" s="76" t="s">
        <v>842</v>
      </c>
      <c r="D19233" t="s">
        <v>980</v>
      </c>
      <c r="E19233" s="82">
        <v>8.4</v>
      </c>
      <c r="F19233" t="s">
        <v>973</v>
      </c>
      <c r="G19233" s="83">
        <v>44236</v>
      </c>
      <c r="I19233">
        <v>2021</v>
      </c>
    </row>
    <row r="19234" spans="1:9" x14ac:dyDescent="0.25">
      <c r="A19234" t="s">
        <v>972</v>
      </c>
      <c r="B19234" t="s">
        <v>214</v>
      </c>
      <c r="C19234" s="76" t="s">
        <v>842</v>
      </c>
      <c r="D19234" t="s">
        <v>980</v>
      </c>
      <c r="E19234" s="82">
        <v>5.76</v>
      </c>
      <c r="F19234" t="s">
        <v>973</v>
      </c>
      <c r="G19234" s="83">
        <v>44258</v>
      </c>
      <c r="I19234">
        <v>2021</v>
      </c>
    </row>
    <row r="19235" spans="1:9" ht="14.45" customHeight="1" x14ac:dyDescent="0.25">
      <c r="A19235" t="s">
        <v>972</v>
      </c>
      <c r="B19235" s="74" t="s">
        <v>225</v>
      </c>
      <c r="C19235" s="76" t="s">
        <v>842</v>
      </c>
      <c r="D19235" t="s">
        <v>980</v>
      </c>
      <c r="E19235" s="82">
        <v>5.76</v>
      </c>
      <c r="F19235" t="s">
        <v>973</v>
      </c>
      <c r="G19235" s="83">
        <v>44279</v>
      </c>
      <c r="I19235">
        <v>2021</v>
      </c>
    </row>
    <row r="19236" spans="1:9" x14ac:dyDescent="0.25">
      <c r="A19236" t="s">
        <v>972</v>
      </c>
      <c r="B19236" t="s">
        <v>71</v>
      </c>
      <c r="C19236" s="76" t="s">
        <v>842</v>
      </c>
      <c r="D19236" t="s">
        <v>980</v>
      </c>
      <c r="E19236" s="82">
        <v>1.92</v>
      </c>
      <c r="F19236" t="s">
        <v>973</v>
      </c>
      <c r="G19236" s="83">
        <v>44280</v>
      </c>
      <c r="I19236">
        <v>2021</v>
      </c>
    </row>
    <row r="19237" spans="1:9" x14ac:dyDescent="0.25">
      <c r="A19237" t="s">
        <v>972</v>
      </c>
      <c r="B19237" t="s">
        <v>153</v>
      </c>
      <c r="C19237" s="76" t="s">
        <v>842</v>
      </c>
      <c r="D19237" t="s">
        <v>980</v>
      </c>
      <c r="E19237" s="82">
        <v>9.2799999999999994</v>
      </c>
      <c r="F19237" t="s">
        <v>973</v>
      </c>
      <c r="G19237" s="83">
        <v>44565</v>
      </c>
      <c r="I19237">
        <v>2022</v>
      </c>
    </row>
    <row r="19238" spans="1:9" x14ac:dyDescent="0.25">
      <c r="A19238" t="s">
        <v>972</v>
      </c>
      <c r="B19238" t="s">
        <v>123</v>
      </c>
      <c r="C19238" s="76" t="s">
        <v>842</v>
      </c>
      <c r="D19238" t="s">
        <v>980</v>
      </c>
      <c r="E19238" s="82">
        <v>20</v>
      </c>
      <c r="F19238" t="s">
        <v>973</v>
      </c>
      <c r="G19238" s="83">
        <v>44377</v>
      </c>
      <c r="I19238">
        <v>2021</v>
      </c>
    </row>
    <row r="19239" spans="1:9" x14ac:dyDescent="0.25">
      <c r="A19239" t="s">
        <v>972</v>
      </c>
      <c r="B19239" t="s">
        <v>275</v>
      </c>
      <c r="C19239" s="76" t="s">
        <v>842</v>
      </c>
      <c r="D19239" t="s">
        <v>980</v>
      </c>
      <c r="E19239" s="82">
        <v>7</v>
      </c>
      <c r="F19239" t="s">
        <v>973</v>
      </c>
      <c r="G19239" s="83">
        <v>44300</v>
      </c>
      <c r="I19239">
        <v>2021</v>
      </c>
    </row>
    <row r="19240" spans="1:9" x14ac:dyDescent="0.25">
      <c r="A19240" t="s">
        <v>972</v>
      </c>
      <c r="B19240" t="s">
        <v>230</v>
      </c>
      <c r="C19240" s="76" t="s">
        <v>842</v>
      </c>
      <c r="D19240" t="s">
        <v>980</v>
      </c>
      <c r="E19240" s="82">
        <v>3.84</v>
      </c>
      <c r="F19240" t="s">
        <v>973</v>
      </c>
      <c r="G19240" s="83">
        <v>44328</v>
      </c>
      <c r="I19240">
        <v>2021</v>
      </c>
    </row>
    <row r="19241" spans="1:9" x14ac:dyDescent="0.25">
      <c r="A19241" t="s">
        <v>972</v>
      </c>
      <c r="B19241" t="s">
        <v>115</v>
      </c>
      <c r="C19241" s="76" t="s">
        <v>842</v>
      </c>
      <c r="D19241" t="s">
        <v>980</v>
      </c>
      <c r="E19241" s="82">
        <v>8.4</v>
      </c>
      <c r="F19241" t="s">
        <v>973</v>
      </c>
      <c r="G19241" s="83">
        <v>44253</v>
      </c>
      <c r="I19241">
        <v>2021</v>
      </c>
    </row>
    <row r="19242" spans="1:9" x14ac:dyDescent="0.25">
      <c r="A19242" t="s">
        <v>972</v>
      </c>
      <c r="B19242" t="s">
        <v>77</v>
      </c>
      <c r="C19242" s="76" t="s">
        <v>842</v>
      </c>
      <c r="D19242" t="s">
        <v>980</v>
      </c>
      <c r="E19242" s="82">
        <v>4.8</v>
      </c>
      <c r="F19242" t="s">
        <v>973</v>
      </c>
      <c r="G19242" s="83">
        <v>44251</v>
      </c>
      <c r="I19242">
        <v>2021</v>
      </c>
    </row>
    <row r="19243" spans="1:9" x14ac:dyDescent="0.25">
      <c r="A19243" t="s">
        <v>972</v>
      </c>
      <c r="B19243" s="74" t="s">
        <v>213</v>
      </c>
      <c r="C19243" s="76" t="s">
        <v>842</v>
      </c>
      <c r="D19243" t="s">
        <v>980</v>
      </c>
      <c r="E19243" s="82">
        <v>5.76</v>
      </c>
      <c r="F19243" t="s">
        <v>973</v>
      </c>
      <c r="G19243" s="83">
        <v>44263</v>
      </c>
      <c r="I19243">
        <v>2021</v>
      </c>
    </row>
    <row r="19244" spans="1:9" x14ac:dyDescent="0.25">
      <c r="A19244" t="s">
        <v>972</v>
      </c>
      <c r="B19244" t="s">
        <v>243</v>
      </c>
      <c r="C19244" s="76" t="s">
        <v>842</v>
      </c>
      <c r="D19244" t="s">
        <v>980</v>
      </c>
      <c r="E19244" s="82">
        <v>7.08</v>
      </c>
      <c r="F19244" t="s">
        <v>973</v>
      </c>
      <c r="G19244" s="83">
        <v>44314</v>
      </c>
      <c r="I19244">
        <v>2021</v>
      </c>
    </row>
    <row r="19245" spans="1:9" x14ac:dyDescent="0.25">
      <c r="A19245" t="s">
        <v>972</v>
      </c>
      <c r="B19245" t="s">
        <v>215</v>
      </c>
      <c r="C19245" s="76" t="s">
        <v>842</v>
      </c>
      <c r="D19245" t="s">
        <v>980</v>
      </c>
      <c r="E19245" s="82">
        <v>86.4</v>
      </c>
      <c r="F19245" t="s">
        <v>973</v>
      </c>
      <c r="G19245" s="83">
        <v>44791</v>
      </c>
      <c r="I19245">
        <v>2022</v>
      </c>
    </row>
    <row r="19246" spans="1:9" x14ac:dyDescent="0.25">
      <c r="A19246" t="s">
        <v>972</v>
      </c>
      <c r="B19246" t="s">
        <v>232</v>
      </c>
      <c r="C19246" s="76" t="s">
        <v>842</v>
      </c>
      <c r="D19246" t="s">
        <v>980</v>
      </c>
      <c r="E19246" s="82">
        <v>86.4</v>
      </c>
      <c r="F19246" t="s">
        <v>973</v>
      </c>
      <c r="G19246" s="83">
        <v>44560</v>
      </c>
      <c r="I19246">
        <v>2021</v>
      </c>
    </row>
    <row r="19247" spans="1:9" x14ac:dyDescent="0.25">
      <c r="A19247" t="s">
        <v>972</v>
      </c>
      <c r="B19247" t="s">
        <v>198</v>
      </c>
      <c r="C19247" s="76" t="s">
        <v>842</v>
      </c>
      <c r="D19247" t="s">
        <v>980</v>
      </c>
      <c r="E19247" s="82">
        <v>10.06</v>
      </c>
      <c r="F19247" t="s">
        <v>973</v>
      </c>
      <c r="G19247" s="83">
        <v>44316</v>
      </c>
      <c r="I19247">
        <v>2021</v>
      </c>
    </row>
    <row r="19248" spans="1:9" x14ac:dyDescent="0.25">
      <c r="A19248" t="s">
        <v>972</v>
      </c>
      <c r="B19248" t="s">
        <v>180</v>
      </c>
      <c r="C19248" s="76" t="s">
        <v>842</v>
      </c>
      <c r="D19248" t="s">
        <v>980</v>
      </c>
      <c r="E19248" s="82">
        <v>2.88</v>
      </c>
      <c r="F19248" t="s">
        <v>973</v>
      </c>
      <c r="G19248" s="83">
        <v>44354</v>
      </c>
      <c r="I19248">
        <v>2021</v>
      </c>
    </row>
    <row r="19249" spans="1:9" x14ac:dyDescent="0.25">
      <c r="A19249" t="s">
        <v>972</v>
      </c>
      <c r="B19249" t="s">
        <v>200</v>
      </c>
      <c r="C19249" s="76" t="s">
        <v>842</v>
      </c>
      <c r="D19249" t="s">
        <v>980</v>
      </c>
      <c r="E19249" s="82">
        <v>12</v>
      </c>
      <c r="F19249" t="s">
        <v>973</v>
      </c>
      <c r="G19249" s="83">
        <v>44816</v>
      </c>
      <c r="I19249">
        <v>2022</v>
      </c>
    </row>
    <row r="19250" spans="1:9" x14ac:dyDescent="0.25">
      <c r="A19250" t="s">
        <v>972</v>
      </c>
      <c r="B19250" t="s">
        <v>194</v>
      </c>
      <c r="C19250" s="76" t="s">
        <v>842</v>
      </c>
      <c r="D19250" t="s">
        <v>980</v>
      </c>
      <c r="E19250" s="82">
        <v>19.2</v>
      </c>
      <c r="F19250" t="s">
        <v>973</v>
      </c>
      <c r="G19250" s="83">
        <v>44392</v>
      </c>
      <c r="I19250">
        <v>2021</v>
      </c>
    </row>
    <row r="19251" spans="1:9" x14ac:dyDescent="0.25">
      <c r="A19251" t="s">
        <v>972</v>
      </c>
      <c r="B19251" t="s">
        <v>180</v>
      </c>
      <c r="C19251" s="76" t="s">
        <v>842</v>
      </c>
      <c r="D19251" t="s">
        <v>980</v>
      </c>
      <c r="E19251" s="82">
        <v>15</v>
      </c>
      <c r="F19251" t="s">
        <v>973</v>
      </c>
      <c r="G19251" s="83">
        <v>44560</v>
      </c>
      <c r="I19251">
        <v>2021</v>
      </c>
    </row>
    <row r="19252" spans="1:9" x14ac:dyDescent="0.25">
      <c r="A19252" t="s">
        <v>972</v>
      </c>
      <c r="B19252" t="s">
        <v>199</v>
      </c>
      <c r="C19252" s="76" t="s">
        <v>842</v>
      </c>
      <c r="D19252" t="s">
        <v>980</v>
      </c>
      <c r="E19252" s="82">
        <v>22.8</v>
      </c>
      <c r="F19252" t="s">
        <v>973</v>
      </c>
      <c r="G19252" s="83">
        <v>44287</v>
      </c>
      <c r="I19252">
        <v>2021</v>
      </c>
    </row>
    <row r="19253" spans="1:9" x14ac:dyDescent="0.25">
      <c r="A19253" t="s">
        <v>972</v>
      </c>
      <c r="B19253" t="s">
        <v>146</v>
      </c>
      <c r="C19253" s="76" t="s">
        <v>842</v>
      </c>
      <c r="D19253" t="s">
        <v>980</v>
      </c>
      <c r="E19253" s="82">
        <v>6</v>
      </c>
      <c r="F19253" t="s">
        <v>973</v>
      </c>
      <c r="G19253" s="83">
        <v>44336</v>
      </c>
      <c r="I19253">
        <v>2021</v>
      </c>
    </row>
    <row r="19254" spans="1:9" x14ac:dyDescent="0.25">
      <c r="A19254" t="s">
        <v>972</v>
      </c>
      <c r="B19254" t="s">
        <v>229</v>
      </c>
      <c r="C19254" s="76" t="s">
        <v>842</v>
      </c>
      <c r="D19254" t="s">
        <v>980</v>
      </c>
      <c r="E19254" s="82">
        <v>6.96</v>
      </c>
      <c r="F19254" t="s">
        <v>973</v>
      </c>
      <c r="G19254" s="83">
        <v>44308</v>
      </c>
      <c r="I19254">
        <v>2021</v>
      </c>
    </row>
    <row r="19255" spans="1:9" x14ac:dyDescent="0.25">
      <c r="A19255" t="s">
        <v>972</v>
      </c>
      <c r="B19255" t="s">
        <v>239</v>
      </c>
      <c r="C19255" s="76" t="s">
        <v>842</v>
      </c>
      <c r="D19255" t="s">
        <v>980</v>
      </c>
      <c r="E19255" s="82">
        <v>9.2799999999999994</v>
      </c>
      <c r="F19255" t="s">
        <v>973</v>
      </c>
      <c r="G19255" s="83">
        <v>44355</v>
      </c>
      <c r="I19255">
        <v>2021</v>
      </c>
    </row>
    <row r="19256" spans="1:9" x14ac:dyDescent="0.25">
      <c r="A19256" t="s">
        <v>972</v>
      </c>
      <c r="B19256" t="s">
        <v>182</v>
      </c>
      <c r="C19256" s="76" t="s">
        <v>842</v>
      </c>
      <c r="D19256" t="s">
        <v>980</v>
      </c>
      <c r="E19256" s="82">
        <v>7.6</v>
      </c>
      <c r="F19256" t="s">
        <v>973</v>
      </c>
      <c r="G19256" s="83">
        <v>44369</v>
      </c>
      <c r="I19256">
        <v>2021</v>
      </c>
    </row>
    <row r="19257" spans="1:9" x14ac:dyDescent="0.25">
      <c r="A19257" t="s">
        <v>972</v>
      </c>
      <c r="B19257" t="s">
        <v>246</v>
      </c>
      <c r="C19257" s="76" t="s">
        <v>842</v>
      </c>
      <c r="D19257" t="s">
        <v>980</v>
      </c>
      <c r="E19257" s="82">
        <v>5.9</v>
      </c>
      <c r="F19257" t="s">
        <v>973</v>
      </c>
      <c r="G19257" s="83">
        <v>44239</v>
      </c>
      <c r="I19257">
        <v>2021</v>
      </c>
    </row>
    <row r="19258" spans="1:9" ht="14.45" customHeight="1" x14ac:dyDescent="0.25">
      <c r="A19258" t="s">
        <v>972</v>
      </c>
      <c r="B19258" t="s">
        <v>115</v>
      </c>
      <c r="C19258" s="76" t="s">
        <v>842</v>
      </c>
      <c r="D19258" t="s">
        <v>980</v>
      </c>
      <c r="E19258" s="82">
        <v>11.4</v>
      </c>
      <c r="F19258" t="s">
        <v>973</v>
      </c>
      <c r="G19258" s="83">
        <v>44356</v>
      </c>
      <c r="I19258">
        <v>2021</v>
      </c>
    </row>
    <row r="19259" spans="1:9" ht="14.45" customHeight="1" x14ac:dyDescent="0.25">
      <c r="A19259" t="s">
        <v>972</v>
      </c>
      <c r="B19259" t="s">
        <v>89</v>
      </c>
      <c r="C19259" s="76" t="s">
        <v>842</v>
      </c>
      <c r="D19259" t="s">
        <v>980</v>
      </c>
      <c r="E19259" s="82">
        <v>7</v>
      </c>
      <c r="F19259" t="s">
        <v>973</v>
      </c>
      <c r="G19259" s="83">
        <v>44348</v>
      </c>
      <c r="I19259">
        <v>2021</v>
      </c>
    </row>
    <row r="19260" spans="1:9" ht="14.45" customHeight="1" x14ac:dyDescent="0.25">
      <c r="A19260" t="s">
        <v>972</v>
      </c>
      <c r="B19260" t="s">
        <v>249</v>
      </c>
      <c r="C19260" s="76" t="s">
        <v>842</v>
      </c>
      <c r="D19260" t="s">
        <v>980</v>
      </c>
      <c r="E19260" s="82">
        <v>8.26</v>
      </c>
      <c r="F19260" t="s">
        <v>973</v>
      </c>
      <c r="G19260" s="83">
        <v>44278</v>
      </c>
      <c r="I19260">
        <v>2021</v>
      </c>
    </row>
    <row r="19261" spans="1:9" ht="14.45" customHeight="1" x14ac:dyDescent="0.25">
      <c r="A19261" t="s">
        <v>972</v>
      </c>
      <c r="B19261" t="s">
        <v>172</v>
      </c>
      <c r="C19261" s="76" t="s">
        <v>842</v>
      </c>
      <c r="D19261" t="s">
        <v>980</v>
      </c>
      <c r="E19261" s="82">
        <v>7.97</v>
      </c>
      <c r="F19261" t="s">
        <v>973</v>
      </c>
      <c r="G19261" s="83">
        <v>44468</v>
      </c>
      <c r="I19261">
        <v>2021</v>
      </c>
    </row>
    <row r="19262" spans="1:9" ht="14.45" customHeight="1" x14ac:dyDescent="0.25">
      <c r="A19262" t="s">
        <v>972</v>
      </c>
      <c r="B19262" t="s">
        <v>179</v>
      </c>
      <c r="C19262" s="76" t="s">
        <v>842</v>
      </c>
      <c r="D19262" t="s">
        <v>980</v>
      </c>
      <c r="E19262" s="82">
        <v>60</v>
      </c>
      <c r="F19262" t="s">
        <v>973</v>
      </c>
      <c r="G19262" s="83">
        <v>44655</v>
      </c>
      <c r="I19262">
        <v>2022</v>
      </c>
    </row>
    <row r="19263" spans="1:9" ht="14.45" customHeight="1" x14ac:dyDescent="0.25">
      <c r="A19263" t="s">
        <v>972</v>
      </c>
      <c r="B19263" t="s">
        <v>86</v>
      </c>
      <c r="C19263" s="76" t="s">
        <v>842</v>
      </c>
      <c r="D19263" t="s">
        <v>980</v>
      </c>
      <c r="E19263" s="82">
        <v>15</v>
      </c>
      <c r="F19263" t="s">
        <v>973</v>
      </c>
      <c r="G19263" s="83">
        <v>44589</v>
      </c>
      <c r="I19263">
        <v>2022</v>
      </c>
    </row>
    <row r="19264" spans="1:9" ht="14.45" customHeight="1" x14ac:dyDescent="0.25">
      <c r="A19264" t="s">
        <v>972</v>
      </c>
      <c r="B19264" t="s">
        <v>86</v>
      </c>
      <c r="C19264" s="76" t="s">
        <v>842</v>
      </c>
      <c r="D19264" t="s">
        <v>980</v>
      </c>
      <c r="E19264" s="82">
        <v>15</v>
      </c>
      <c r="F19264" t="s">
        <v>973</v>
      </c>
      <c r="G19264" s="83">
        <v>44589</v>
      </c>
      <c r="I19264">
        <v>2022</v>
      </c>
    </row>
    <row r="19265" spans="1:9" ht="14.45" customHeight="1" x14ac:dyDescent="0.25">
      <c r="A19265" t="s">
        <v>972</v>
      </c>
      <c r="B19265" t="s">
        <v>202</v>
      </c>
      <c r="C19265" s="76" t="s">
        <v>842</v>
      </c>
      <c r="D19265" t="s">
        <v>980</v>
      </c>
      <c r="E19265" s="82">
        <v>2.3199999999999998</v>
      </c>
      <c r="F19265" t="s">
        <v>973</v>
      </c>
      <c r="G19265" s="83">
        <v>44350</v>
      </c>
      <c r="I19265">
        <v>2021</v>
      </c>
    </row>
    <row r="19266" spans="1:9" ht="14.45" customHeight="1" x14ac:dyDescent="0.25">
      <c r="A19266" t="s">
        <v>972</v>
      </c>
      <c r="B19266" t="s">
        <v>88</v>
      </c>
      <c r="C19266" s="76" t="s">
        <v>842</v>
      </c>
      <c r="D19266" t="s">
        <v>980</v>
      </c>
      <c r="E19266" s="82">
        <v>9.6999999999999993</v>
      </c>
      <c r="F19266" t="s">
        <v>973</v>
      </c>
      <c r="G19266" s="83">
        <v>44225</v>
      </c>
      <c r="I19266">
        <v>2021</v>
      </c>
    </row>
    <row r="19267" spans="1:9" ht="14.45" customHeight="1" x14ac:dyDescent="0.25">
      <c r="A19267" t="s">
        <v>972</v>
      </c>
      <c r="B19267" t="s">
        <v>249</v>
      </c>
      <c r="C19267" s="76" t="s">
        <v>842</v>
      </c>
      <c r="D19267" t="s">
        <v>980</v>
      </c>
      <c r="E19267" s="82">
        <v>23.4</v>
      </c>
      <c r="F19267" t="s">
        <v>973</v>
      </c>
      <c r="G19267" s="83">
        <v>44517</v>
      </c>
      <c r="I19267">
        <v>2021</v>
      </c>
    </row>
    <row r="19268" spans="1:9" ht="14.45" customHeight="1" x14ac:dyDescent="0.25">
      <c r="A19268" t="s">
        <v>972</v>
      </c>
      <c r="B19268" t="s">
        <v>235</v>
      </c>
      <c r="C19268" s="76" t="s">
        <v>842</v>
      </c>
      <c r="D19268" t="s">
        <v>980</v>
      </c>
      <c r="E19268" s="82">
        <v>6.49</v>
      </c>
      <c r="F19268" t="s">
        <v>973</v>
      </c>
      <c r="G19268" s="83">
        <v>44293</v>
      </c>
      <c r="I19268">
        <v>2021</v>
      </c>
    </row>
    <row r="19269" spans="1:9" ht="14.45" customHeight="1" x14ac:dyDescent="0.25">
      <c r="A19269" t="s">
        <v>972</v>
      </c>
      <c r="B19269" t="s">
        <v>214</v>
      </c>
      <c r="C19269" s="76" t="s">
        <v>842</v>
      </c>
      <c r="D19269" t="s">
        <v>980</v>
      </c>
      <c r="E19269" s="82">
        <v>3.84</v>
      </c>
      <c r="F19269" t="s">
        <v>973</v>
      </c>
      <c r="G19269" s="83">
        <v>44252</v>
      </c>
      <c r="I19269">
        <v>2021</v>
      </c>
    </row>
    <row r="19270" spans="1:9" ht="14.45" customHeight="1" x14ac:dyDescent="0.25">
      <c r="A19270" t="s">
        <v>972</v>
      </c>
      <c r="B19270" t="s">
        <v>23</v>
      </c>
      <c r="C19270" s="76" t="s">
        <v>842</v>
      </c>
      <c r="D19270" t="s">
        <v>980</v>
      </c>
      <c r="E19270" s="82">
        <v>7</v>
      </c>
      <c r="F19270" t="s">
        <v>973</v>
      </c>
      <c r="G19270" s="83">
        <v>44354</v>
      </c>
      <c r="I19270">
        <v>2021</v>
      </c>
    </row>
    <row r="19271" spans="1:9" ht="14.45" customHeight="1" x14ac:dyDescent="0.25">
      <c r="A19271" t="s">
        <v>972</v>
      </c>
      <c r="B19271" t="s">
        <v>115</v>
      </c>
      <c r="C19271" s="76" t="s">
        <v>842</v>
      </c>
      <c r="D19271" t="s">
        <v>980</v>
      </c>
      <c r="E19271" s="82">
        <v>30.4</v>
      </c>
      <c r="F19271" t="s">
        <v>973</v>
      </c>
      <c r="G19271" s="83">
        <v>44502</v>
      </c>
      <c r="I19271">
        <v>2021</v>
      </c>
    </row>
    <row r="19272" spans="1:9" ht="14.45" customHeight="1" x14ac:dyDescent="0.25">
      <c r="A19272" t="s">
        <v>972</v>
      </c>
      <c r="B19272" t="s">
        <v>122</v>
      </c>
      <c r="C19272" s="76" t="s">
        <v>842</v>
      </c>
      <c r="D19272" t="s">
        <v>980</v>
      </c>
      <c r="E19272" s="82">
        <v>11.4</v>
      </c>
      <c r="F19272" t="s">
        <v>973</v>
      </c>
      <c r="G19272" s="83">
        <v>44285</v>
      </c>
      <c r="I19272">
        <v>2021</v>
      </c>
    </row>
    <row r="19273" spans="1:9" ht="14.45" customHeight="1" x14ac:dyDescent="0.25">
      <c r="A19273" t="s">
        <v>972</v>
      </c>
      <c r="B19273" t="s">
        <v>128</v>
      </c>
      <c r="C19273" s="76" t="s">
        <v>842</v>
      </c>
      <c r="D19273" t="s">
        <v>980</v>
      </c>
      <c r="E19273" s="82">
        <v>7.6</v>
      </c>
      <c r="F19273" t="s">
        <v>973</v>
      </c>
      <c r="G19273" s="83">
        <v>44336</v>
      </c>
      <c r="I19273">
        <v>2021</v>
      </c>
    </row>
    <row r="19274" spans="1:9" ht="14.45" customHeight="1" x14ac:dyDescent="0.25">
      <c r="A19274" t="s">
        <v>972</v>
      </c>
      <c r="B19274" t="s">
        <v>115</v>
      </c>
      <c r="C19274" s="76" t="s">
        <v>842</v>
      </c>
      <c r="D19274" t="s">
        <v>980</v>
      </c>
      <c r="E19274" s="82">
        <v>8.0299999999999994</v>
      </c>
      <c r="F19274" t="s">
        <v>973</v>
      </c>
      <c r="G19274" s="83">
        <v>44341</v>
      </c>
      <c r="I19274">
        <v>2021</v>
      </c>
    </row>
    <row r="19275" spans="1:9" ht="14.45" customHeight="1" x14ac:dyDescent="0.25">
      <c r="A19275" t="s">
        <v>972</v>
      </c>
      <c r="B19275" t="s">
        <v>78</v>
      </c>
      <c r="C19275" s="76" t="s">
        <v>842</v>
      </c>
      <c r="D19275" t="s">
        <v>980</v>
      </c>
      <c r="E19275" s="82">
        <v>2.88</v>
      </c>
      <c r="F19275" t="s">
        <v>973</v>
      </c>
      <c r="G19275" s="83">
        <v>44259</v>
      </c>
      <c r="I19275">
        <v>2021</v>
      </c>
    </row>
    <row r="19276" spans="1:9" ht="14.45" customHeight="1" x14ac:dyDescent="0.25">
      <c r="A19276" t="s">
        <v>972</v>
      </c>
      <c r="B19276" t="s">
        <v>136</v>
      </c>
      <c r="C19276" s="76" t="s">
        <v>842</v>
      </c>
      <c r="D19276" t="s">
        <v>980</v>
      </c>
      <c r="E19276" s="82">
        <v>11.04</v>
      </c>
      <c r="F19276" t="s">
        <v>973</v>
      </c>
      <c r="G19276" s="83">
        <v>44298</v>
      </c>
      <c r="I19276">
        <v>2021</v>
      </c>
    </row>
    <row r="19277" spans="1:9" ht="14.45" customHeight="1" x14ac:dyDescent="0.25">
      <c r="A19277" t="s">
        <v>972</v>
      </c>
      <c r="B19277" t="s">
        <v>136</v>
      </c>
      <c r="C19277" s="76" t="s">
        <v>842</v>
      </c>
      <c r="D19277" t="s">
        <v>980</v>
      </c>
      <c r="E19277" s="82">
        <v>4.32</v>
      </c>
      <c r="F19277" t="s">
        <v>973</v>
      </c>
      <c r="G19277" s="83">
        <v>44321</v>
      </c>
      <c r="I19277">
        <v>2021</v>
      </c>
    </row>
    <row r="19278" spans="1:9" ht="14.45" customHeight="1" x14ac:dyDescent="0.25">
      <c r="A19278" t="s">
        <v>972</v>
      </c>
      <c r="B19278" t="s">
        <v>81</v>
      </c>
      <c r="C19278" s="76" t="s">
        <v>842</v>
      </c>
      <c r="D19278" t="s">
        <v>980</v>
      </c>
      <c r="E19278" s="82">
        <v>5.52</v>
      </c>
      <c r="F19278" t="s">
        <v>973</v>
      </c>
      <c r="G19278" s="83">
        <v>44299</v>
      </c>
      <c r="I19278">
        <v>2021</v>
      </c>
    </row>
    <row r="19279" spans="1:9" ht="14.45" customHeight="1" x14ac:dyDescent="0.25">
      <c r="A19279" t="s">
        <v>972</v>
      </c>
      <c r="B19279" t="s">
        <v>116</v>
      </c>
      <c r="C19279" s="76" t="s">
        <v>842</v>
      </c>
      <c r="D19279" t="s">
        <v>980</v>
      </c>
      <c r="E19279" s="82">
        <v>7.68</v>
      </c>
      <c r="F19279" t="s">
        <v>973</v>
      </c>
      <c r="G19279" s="83">
        <v>44280</v>
      </c>
      <c r="I19279">
        <v>2021</v>
      </c>
    </row>
    <row r="19280" spans="1:9" ht="14.45" customHeight="1" x14ac:dyDescent="0.25">
      <c r="A19280" t="s">
        <v>972</v>
      </c>
      <c r="B19280" t="s">
        <v>130</v>
      </c>
      <c r="C19280" s="76" t="s">
        <v>842</v>
      </c>
      <c r="D19280" t="s">
        <v>980</v>
      </c>
      <c r="E19280" s="82">
        <v>6</v>
      </c>
      <c r="F19280" t="s">
        <v>973</v>
      </c>
      <c r="G19280" s="83">
        <v>44355</v>
      </c>
      <c r="I19280">
        <v>2021</v>
      </c>
    </row>
    <row r="19281" spans="1:9" ht="14.45" customHeight="1" x14ac:dyDescent="0.25">
      <c r="A19281" t="s">
        <v>972</v>
      </c>
      <c r="B19281" t="s">
        <v>139</v>
      </c>
      <c r="C19281" s="76" t="s">
        <v>842</v>
      </c>
      <c r="D19281" t="s">
        <v>980</v>
      </c>
      <c r="E19281" s="82">
        <v>7.6</v>
      </c>
      <c r="F19281" t="s">
        <v>973</v>
      </c>
      <c r="G19281" s="83">
        <v>44315</v>
      </c>
      <c r="I19281">
        <v>2021</v>
      </c>
    </row>
    <row r="19282" spans="1:9" ht="14.45" customHeight="1" x14ac:dyDescent="0.25">
      <c r="A19282" t="s">
        <v>972</v>
      </c>
      <c r="B19282" t="s">
        <v>116</v>
      </c>
      <c r="C19282" s="76" t="s">
        <v>842</v>
      </c>
      <c r="D19282" t="s">
        <v>980</v>
      </c>
      <c r="E19282" s="82">
        <v>5</v>
      </c>
      <c r="F19282" t="s">
        <v>973</v>
      </c>
      <c r="G19282" s="83">
        <v>44362</v>
      </c>
      <c r="I19282">
        <v>2021</v>
      </c>
    </row>
    <row r="19283" spans="1:9" ht="14.45" customHeight="1" x14ac:dyDescent="0.25">
      <c r="A19283" t="s">
        <v>972</v>
      </c>
      <c r="B19283" t="s">
        <v>180</v>
      </c>
      <c r="C19283" s="76" t="s">
        <v>842</v>
      </c>
      <c r="D19283" t="s">
        <v>980</v>
      </c>
      <c r="E19283" s="82">
        <v>15</v>
      </c>
      <c r="F19283" t="s">
        <v>973</v>
      </c>
      <c r="G19283" s="83">
        <v>44559</v>
      </c>
      <c r="I19283">
        <v>2021</v>
      </c>
    </row>
    <row r="19284" spans="1:9" ht="14.45" customHeight="1" x14ac:dyDescent="0.25">
      <c r="A19284" t="s">
        <v>972</v>
      </c>
      <c r="B19284" t="s">
        <v>248</v>
      </c>
      <c r="C19284" s="76" t="s">
        <v>842</v>
      </c>
      <c r="D19284" t="s">
        <v>980</v>
      </c>
      <c r="E19284" s="82">
        <v>8.85</v>
      </c>
      <c r="F19284" t="s">
        <v>973</v>
      </c>
      <c r="G19284" s="83">
        <v>44425</v>
      </c>
      <c r="I19284">
        <v>2021</v>
      </c>
    </row>
    <row r="19285" spans="1:9" ht="14.45" customHeight="1" x14ac:dyDescent="0.25">
      <c r="A19285" t="s">
        <v>972</v>
      </c>
      <c r="B19285" t="s">
        <v>246</v>
      </c>
      <c r="C19285" s="76" t="s">
        <v>842</v>
      </c>
      <c r="D19285" t="s">
        <v>980</v>
      </c>
      <c r="E19285" s="82">
        <v>12.1</v>
      </c>
      <c r="F19285" t="s">
        <v>973</v>
      </c>
      <c r="G19285" s="83">
        <v>44252</v>
      </c>
      <c r="I19285">
        <v>2021</v>
      </c>
    </row>
    <row r="19286" spans="1:9" ht="14.45" customHeight="1" x14ac:dyDescent="0.25">
      <c r="A19286" t="s">
        <v>972</v>
      </c>
      <c r="B19286" t="s">
        <v>173</v>
      </c>
      <c r="C19286" s="76" t="s">
        <v>842</v>
      </c>
      <c r="D19286" t="s">
        <v>980</v>
      </c>
      <c r="E19286" s="82">
        <v>14.78</v>
      </c>
      <c r="F19286" t="s">
        <v>973</v>
      </c>
      <c r="G19286" s="83">
        <v>44369</v>
      </c>
      <c r="I19286">
        <v>2021</v>
      </c>
    </row>
    <row r="19287" spans="1:9" ht="14.45" customHeight="1" x14ac:dyDescent="0.25">
      <c r="A19287" t="s">
        <v>972</v>
      </c>
      <c r="B19287" t="s">
        <v>71</v>
      </c>
      <c r="C19287" s="76" t="s">
        <v>842</v>
      </c>
      <c r="D19287" t="s">
        <v>980</v>
      </c>
      <c r="E19287" s="82">
        <v>4.72</v>
      </c>
      <c r="F19287" t="s">
        <v>973</v>
      </c>
      <c r="G19287" s="83">
        <v>44253</v>
      </c>
      <c r="I19287">
        <v>2021</v>
      </c>
    </row>
    <row r="19288" spans="1:9" ht="14.45" customHeight="1" x14ac:dyDescent="0.25">
      <c r="A19288" t="s">
        <v>972</v>
      </c>
      <c r="B19288" t="s">
        <v>115</v>
      </c>
      <c r="C19288" s="76" t="s">
        <v>842</v>
      </c>
      <c r="D19288" t="s">
        <v>980</v>
      </c>
      <c r="E19288" s="82">
        <v>5</v>
      </c>
      <c r="F19288" t="s">
        <v>973</v>
      </c>
      <c r="G19288" s="83">
        <v>44287</v>
      </c>
      <c r="I19288">
        <v>2021</v>
      </c>
    </row>
    <row r="19289" spans="1:9" ht="14.45" customHeight="1" x14ac:dyDescent="0.25">
      <c r="A19289" t="s">
        <v>972</v>
      </c>
      <c r="B19289" t="s">
        <v>252</v>
      </c>
      <c r="C19289" s="76" t="s">
        <v>842</v>
      </c>
      <c r="D19289" t="s">
        <v>980</v>
      </c>
      <c r="E19289" s="82">
        <v>7</v>
      </c>
      <c r="F19289" t="s">
        <v>973</v>
      </c>
      <c r="G19289" s="83">
        <v>44340</v>
      </c>
      <c r="I19289">
        <v>2021</v>
      </c>
    </row>
    <row r="19290" spans="1:9" ht="14.45" customHeight="1" x14ac:dyDescent="0.25">
      <c r="A19290" t="s">
        <v>972</v>
      </c>
      <c r="B19290" t="s">
        <v>139</v>
      </c>
      <c r="C19290" s="76" t="s">
        <v>842</v>
      </c>
      <c r="D19290" t="s">
        <v>980</v>
      </c>
      <c r="E19290" s="82">
        <v>6</v>
      </c>
      <c r="F19290" t="s">
        <v>973</v>
      </c>
      <c r="G19290" s="83">
        <v>44312</v>
      </c>
      <c r="I19290">
        <v>2021</v>
      </c>
    </row>
    <row r="19291" spans="1:9" ht="14.45" customHeight="1" x14ac:dyDescent="0.25">
      <c r="A19291" t="s">
        <v>972</v>
      </c>
      <c r="B19291" t="s">
        <v>242</v>
      </c>
      <c r="C19291" s="76" t="s">
        <v>842</v>
      </c>
      <c r="D19291" t="s">
        <v>980</v>
      </c>
      <c r="E19291" s="82">
        <v>8.85</v>
      </c>
      <c r="F19291" t="s">
        <v>973</v>
      </c>
      <c r="G19291" s="83">
        <v>44252</v>
      </c>
      <c r="I19291">
        <v>2021</v>
      </c>
    </row>
    <row r="19292" spans="1:9" ht="14.45" customHeight="1" x14ac:dyDescent="0.25">
      <c r="A19292" t="s">
        <v>972</v>
      </c>
      <c r="B19292" t="s">
        <v>173</v>
      </c>
      <c r="C19292" s="76" t="s">
        <v>842</v>
      </c>
      <c r="D19292" t="s">
        <v>980</v>
      </c>
      <c r="E19292" s="82">
        <v>14.7</v>
      </c>
      <c r="F19292" t="s">
        <v>973</v>
      </c>
      <c r="G19292" s="83">
        <v>44376</v>
      </c>
      <c r="I19292">
        <v>2021</v>
      </c>
    </row>
    <row r="19293" spans="1:9" ht="14.45" customHeight="1" x14ac:dyDescent="0.25">
      <c r="A19293" t="s">
        <v>972</v>
      </c>
      <c r="B19293" t="s">
        <v>208</v>
      </c>
      <c r="C19293" s="76" t="s">
        <v>842</v>
      </c>
      <c r="D19293" t="s">
        <v>980</v>
      </c>
      <c r="E19293" s="82">
        <v>15.2</v>
      </c>
      <c r="F19293" t="s">
        <v>973</v>
      </c>
      <c r="G19293" s="83">
        <v>44270</v>
      </c>
      <c r="I19293">
        <v>2021</v>
      </c>
    </row>
    <row r="19294" spans="1:9" ht="14.45" customHeight="1" x14ac:dyDescent="0.25">
      <c r="A19294" t="s">
        <v>972</v>
      </c>
      <c r="B19294" t="s">
        <v>172</v>
      </c>
      <c r="C19294" s="76" t="s">
        <v>842</v>
      </c>
      <c r="D19294" t="s">
        <v>980</v>
      </c>
      <c r="E19294" s="82">
        <v>8.85</v>
      </c>
      <c r="F19294" t="s">
        <v>973</v>
      </c>
      <c r="G19294" s="83">
        <v>44298</v>
      </c>
      <c r="I19294">
        <v>2021</v>
      </c>
    </row>
    <row r="19295" spans="1:9" ht="14.45" customHeight="1" x14ac:dyDescent="0.25">
      <c r="A19295" t="s">
        <v>972</v>
      </c>
      <c r="B19295" t="s">
        <v>142</v>
      </c>
      <c r="C19295" s="76" t="s">
        <v>842</v>
      </c>
      <c r="D19295" t="s">
        <v>980</v>
      </c>
      <c r="E19295" s="82">
        <v>7.6</v>
      </c>
      <c r="F19295" t="s">
        <v>973</v>
      </c>
      <c r="G19295" s="83">
        <v>44692</v>
      </c>
      <c r="I19295">
        <v>2022</v>
      </c>
    </row>
    <row r="19296" spans="1:9" ht="14.45" customHeight="1" x14ac:dyDescent="0.25">
      <c r="A19296" t="s">
        <v>972</v>
      </c>
      <c r="B19296" t="s">
        <v>78</v>
      </c>
      <c r="C19296" s="76" t="s">
        <v>842</v>
      </c>
      <c r="D19296" t="s">
        <v>980</v>
      </c>
      <c r="E19296" s="82">
        <v>4.08</v>
      </c>
      <c r="F19296" t="s">
        <v>973</v>
      </c>
      <c r="G19296" s="83">
        <v>44242</v>
      </c>
      <c r="I19296">
        <v>2021</v>
      </c>
    </row>
    <row r="19297" spans="1:9" ht="14.45" customHeight="1" x14ac:dyDescent="0.25">
      <c r="A19297" t="s">
        <v>972</v>
      </c>
      <c r="B19297" t="s">
        <v>239</v>
      </c>
      <c r="C19297" s="76" t="s">
        <v>842</v>
      </c>
      <c r="D19297" t="s">
        <v>980</v>
      </c>
      <c r="E19297" s="82">
        <v>14.7</v>
      </c>
      <c r="F19297" t="s">
        <v>973</v>
      </c>
      <c r="G19297" s="83">
        <v>44376</v>
      </c>
      <c r="I19297">
        <v>2021</v>
      </c>
    </row>
    <row r="19298" spans="1:9" ht="14.45" customHeight="1" x14ac:dyDescent="0.25">
      <c r="A19298" t="s">
        <v>972</v>
      </c>
      <c r="B19298" t="s">
        <v>119</v>
      </c>
      <c r="C19298" s="76" t="s">
        <v>842</v>
      </c>
      <c r="D19298" t="s">
        <v>980</v>
      </c>
      <c r="E19298" s="82">
        <v>2.56</v>
      </c>
      <c r="F19298" t="s">
        <v>973</v>
      </c>
      <c r="G19298" s="83">
        <v>44291</v>
      </c>
      <c r="I19298">
        <v>2021</v>
      </c>
    </row>
    <row r="19299" spans="1:9" ht="14.45" customHeight="1" x14ac:dyDescent="0.25">
      <c r="A19299" t="s">
        <v>972</v>
      </c>
      <c r="B19299" t="s">
        <v>248</v>
      </c>
      <c r="C19299" s="76" t="s">
        <v>842</v>
      </c>
      <c r="D19299" t="s">
        <v>980</v>
      </c>
      <c r="E19299" s="82">
        <v>5.31</v>
      </c>
      <c r="F19299" t="s">
        <v>973</v>
      </c>
      <c r="G19299" s="83">
        <v>44425</v>
      </c>
      <c r="I19299">
        <v>2021</v>
      </c>
    </row>
    <row r="19300" spans="1:9" ht="14.45" customHeight="1" x14ac:dyDescent="0.25">
      <c r="A19300" t="s">
        <v>972</v>
      </c>
      <c r="B19300" t="s">
        <v>245</v>
      </c>
      <c r="C19300" s="76" t="s">
        <v>842</v>
      </c>
      <c r="D19300" t="s">
        <v>980</v>
      </c>
      <c r="E19300" s="82">
        <v>5</v>
      </c>
      <c r="F19300" t="s">
        <v>973</v>
      </c>
      <c r="G19300" s="83">
        <v>44502</v>
      </c>
      <c r="I19300">
        <v>2021</v>
      </c>
    </row>
    <row r="19301" spans="1:9" ht="14.45" customHeight="1" x14ac:dyDescent="0.25">
      <c r="A19301" t="s">
        <v>972</v>
      </c>
      <c r="B19301" t="s">
        <v>79</v>
      </c>
      <c r="C19301" s="76" t="s">
        <v>842</v>
      </c>
      <c r="D19301" t="s">
        <v>980</v>
      </c>
      <c r="E19301" s="82">
        <v>5.9</v>
      </c>
      <c r="F19301" t="s">
        <v>973</v>
      </c>
      <c r="G19301" s="83">
        <v>44292</v>
      </c>
      <c r="I19301">
        <v>2021</v>
      </c>
    </row>
    <row r="19302" spans="1:9" ht="14.45" customHeight="1" x14ac:dyDescent="0.25">
      <c r="A19302" t="s">
        <v>972</v>
      </c>
      <c r="B19302" t="s">
        <v>239</v>
      </c>
      <c r="C19302" s="76" t="s">
        <v>842</v>
      </c>
      <c r="D19302" t="s">
        <v>980</v>
      </c>
      <c r="E19302" s="82">
        <v>7.7</v>
      </c>
      <c r="F19302" t="s">
        <v>973</v>
      </c>
      <c r="G19302" s="83">
        <v>44368</v>
      </c>
      <c r="I19302">
        <v>2021</v>
      </c>
    </row>
    <row r="19303" spans="1:9" ht="14.45" customHeight="1" x14ac:dyDescent="0.25">
      <c r="A19303" t="s">
        <v>972</v>
      </c>
      <c r="B19303" t="s">
        <v>249</v>
      </c>
      <c r="C19303" s="76" t="s">
        <v>842</v>
      </c>
      <c r="D19303" t="s">
        <v>980</v>
      </c>
      <c r="E19303" s="82">
        <v>6.2</v>
      </c>
      <c r="F19303" t="s">
        <v>973</v>
      </c>
      <c r="G19303" s="83">
        <v>44264</v>
      </c>
      <c r="I19303">
        <v>2021</v>
      </c>
    </row>
    <row r="19304" spans="1:9" ht="14.45" customHeight="1" x14ac:dyDescent="0.25">
      <c r="A19304" t="s">
        <v>972</v>
      </c>
      <c r="B19304" t="s">
        <v>106</v>
      </c>
      <c r="C19304" s="76" t="s">
        <v>842</v>
      </c>
      <c r="D19304" t="s">
        <v>980</v>
      </c>
      <c r="E19304" s="82">
        <v>60</v>
      </c>
      <c r="F19304" t="s">
        <v>973</v>
      </c>
      <c r="G19304" s="83">
        <v>44453</v>
      </c>
      <c r="I19304">
        <v>2021</v>
      </c>
    </row>
    <row r="19305" spans="1:9" ht="14.45" customHeight="1" x14ac:dyDescent="0.25">
      <c r="A19305" t="s">
        <v>972</v>
      </c>
      <c r="B19305" t="s">
        <v>223</v>
      </c>
      <c r="C19305" s="76" t="s">
        <v>842</v>
      </c>
      <c r="D19305" t="s">
        <v>980</v>
      </c>
      <c r="E19305" s="82">
        <v>6.49</v>
      </c>
      <c r="F19305" t="s">
        <v>973</v>
      </c>
      <c r="G19305" s="83">
        <v>44259</v>
      </c>
      <c r="I19305">
        <v>2021</v>
      </c>
    </row>
    <row r="19306" spans="1:9" ht="14.45" customHeight="1" x14ac:dyDescent="0.25">
      <c r="A19306" t="s">
        <v>972</v>
      </c>
      <c r="B19306" t="s">
        <v>248</v>
      </c>
      <c r="C19306" s="76" t="s">
        <v>842</v>
      </c>
      <c r="D19306" t="s">
        <v>980</v>
      </c>
      <c r="E19306" s="82">
        <v>6.2</v>
      </c>
      <c r="F19306" t="s">
        <v>973</v>
      </c>
      <c r="G19306" s="83">
        <v>44425</v>
      </c>
      <c r="I19306">
        <v>2021</v>
      </c>
    </row>
    <row r="19307" spans="1:9" ht="14.45" customHeight="1" x14ac:dyDescent="0.25">
      <c r="A19307" t="s">
        <v>972</v>
      </c>
      <c r="B19307" t="s">
        <v>123</v>
      </c>
      <c r="C19307" s="76" t="s">
        <v>842</v>
      </c>
      <c r="D19307" t="s">
        <v>980</v>
      </c>
      <c r="E19307" s="82">
        <v>3.54</v>
      </c>
      <c r="F19307" t="s">
        <v>973</v>
      </c>
      <c r="G19307" s="83">
        <v>44419</v>
      </c>
      <c r="I19307">
        <v>2021</v>
      </c>
    </row>
    <row r="19308" spans="1:9" ht="14.45" customHeight="1" x14ac:dyDescent="0.25">
      <c r="A19308" t="s">
        <v>972</v>
      </c>
      <c r="B19308" t="s">
        <v>151</v>
      </c>
      <c r="C19308" s="76" t="s">
        <v>842</v>
      </c>
      <c r="D19308" t="s">
        <v>980</v>
      </c>
      <c r="E19308" s="82">
        <v>11.4</v>
      </c>
      <c r="F19308" t="s">
        <v>973</v>
      </c>
      <c r="G19308" s="83">
        <v>44406</v>
      </c>
      <c r="I19308">
        <v>2021</v>
      </c>
    </row>
    <row r="19309" spans="1:9" ht="14.45" customHeight="1" x14ac:dyDescent="0.25">
      <c r="A19309" t="s">
        <v>972</v>
      </c>
      <c r="B19309" t="s">
        <v>246</v>
      </c>
      <c r="C19309" s="76" t="s">
        <v>842</v>
      </c>
      <c r="D19309" t="s">
        <v>980</v>
      </c>
      <c r="E19309" s="82">
        <v>120</v>
      </c>
      <c r="F19309" t="s">
        <v>973</v>
      </c>
      <c r="G19309" s="83">
        <v>44683</v>
      </c>
      <c r="I19309">
        <v>2022</v>
      </c>
    </row>
    <row r="19310" spans="1:9" ht="14.45" customHeight="1" x14ac:dyDescent="0.25">
      <c r="A19310" t="s">
        <v>972</v>
      </c>
      <c r="B19310" t="s">
        <v>118</v>
      </c>
      <c r="C19310" s="76" t="s">
        <v>842</v>
      </c>
      <c r="D19310" t="s">
        <v>980</v>
      </c>
      <c r="E19310" s="82">
        <v>6</v>
      </c>
      <c r="F19310" t="s">
        <v>973</v>
      </c>
      <c r="G19310" s="83">
        <v>44246</v>
      </c>
      <c r="I19310">
        <v>2021</v>
      </c>
    </row>
    <row r="19311" spans="1:9" ht="14.45" customHeight="1" x14ac:dyDescent="0.25">
      <c r="A19311" t="s">
        <v>972</v>
      </c>
      <c r="B19311" t="s">
        <v>205</v>
      </c>
      <c r="C19311" s="76" t="s">
        <v>842</v>
      </c>
      <c r="D19311" t="s">
        <v>980</v>
      </c>
      <c r="E19311" s="82">
        <v>7.6</v>
      </c>
      <c r="F19311" t="s">
        <v>973</v>
      </c>
      <c r="G19311" s="83">
        <v>44637</v>
      </c>
      <c r="I19311">
        <v>2022</v>
      </c>
    </row>
    <row r="19312" spans="1:9" ht="14.45" customHeight="1" x14ac:dyDescent="0.25">
      <c r="A19312" t="s">
        <v>972</v>
      </c>
      <c r="B19312" t="s">
        <v>246</v>
      </c>
      <c r="C19312" s="76" t="s">
        <v>842</v>
      </c>
      <c r="D19312" t="s">
        <v>980</v>
      </c>
      <c r="E19312" s="82">
        <v>5</v>
      </c>
      <c r="F19312" t="s">
        <v>973</v>
      </c>
      <c r="G19312" s="83">
        <v>44419</v>
      </c>
      <c r="I19312">
        <v>2021</v>
      </c>
    </row>
    <row r="19313" spans="1:9" x14ac:dyDescent="0.25">
      <c r="A19313" t="s">
        <v>972</v>
      </c>
      <c r="B19313" t="s">
        <v>220</v>
      </c>
      <c r="C19313" s="76" t="s">
        <v>842</v>
      </c>
      <c r="D19313" t="s">
        <v>980</v>
      </c>
      <c r="E19313" s="82">
        <v>8.26</v>
      </c>
      <c r="F19313" t="s">
        <v>973</v>
      </c>
      <c r="G19313" s="83">
        <v>44305</v>
      </c>
      <c r="I19313">
        <v>2021</v>
      </c>
    </row>
    <row r="19314" spans="1:9" x14ac:dyDescent="0.25">
      <c r="A19314" t="s">
        <v>972</v>
      </c>
      <c r="B19314" t="s">
        <v>146</v>
      </c>
      <c r="C19314" s="76" t="s">
        <v>842</v>
      </c>
      <c r="D19314" t="s">
        <v>980</v>
      </c>
      <c r="E19314" s="82">
        <v>1.2</v>
      </c>
      <c r="F19314" t="s">
        <v>973</v>
      </c>
      <c r="G19314" s="83">
        <v>44322</v>
      </c>
      <c r="I19314">
        <v>2021</v>
      </c>
    </row>
    <row r="19315" spans="1:9" x14ac:dyDescent="0.25">
      <c r="A19315" t="s">
        <v>972</v>
      </c>
      <c r="B19315" t="s">
        <v>177</v>
      </c>
      <c r="C19315" s="76" t="s">
        <v>842</v>
      </c>
      <c r="D19315" t="s">
        <v>980</v>
      </c>
      <c r="E19315" s="82">
        <v>8.26</v>
      </c>
      <c r="F19315" t="s">
        <v>973</v>
      </c>
      <c r="G19315" s="83">
        <v>44302</v>
      </c>
      <c r="I19315">
        <v>2021</v>
      </c>
    </row>
    <row r="19316" spans="1:9" x14ac:dyDescent="0.25">
      <c r="A19316" t="s">
        <v>972</v>
      </c>
      <c r="B19316" t="s">
        <v>230</v>
      </c>
      <c r="C19316" s="76" t="s">
        <v>842</v>
      </c>
      <c r="D19316" t="s">
        <v>980</v>
      </c>
      <c r="E19316" s="82">
        <v>7.7</v>
      </c>
      <c r="F19316" t="s">
        <v>973</v>
      </c>
      <c r="G19316" s="83">
        <v>44517</v>
      </c>
      <c r="I19316">
        <v>2021</v>
      </c>
    </row>
    <row r="19317" spans="1:9" x14ac:dyDescent="0.25">
      <c r="A19317" t="s">
        <v>972</v>
      </c>
      <c r="B19317" t="s">
        <v>178</v>
      </c>
      <c r="C19317" s="76" t="s">
        <v>842</v>
      </c>
      <c r="D19317" t="s">
        <v>980</v>
      </c>
      <c r="E19317" s="82">
        <v>7.08</v>
      </c>
      <c r="F19317" t="s">
        <v>973</v>
      </c>
      <c r="G19317" s="83">
        <v>44308</v>
      </c>
      <c r="I19317">
        <v>2021</v>
      </c>
    </row>
    <row r="19318" spans="1:9" x14ac:dyDescent="0.25">
      <c r="A19318" t="s">
        <v>972</v>
      </c>
      <c r="B19318" t="s">
        <v>109</v>
      </c>
      <c r="C19318" s="76" t="s">
        <v>842</v>
      </c>
      <c r="D19318" t="s">
        <v>980</v>
      </c>
      <c r="E19318" s="82">
        <v>7.7</v>
      </c>
      <c r="F19318" t="s">
        <v>973</v>
      </c>
      <c r="G19318" s="83">
        <v>44431</v>
      </c>
      <c r="I19318">
        <v>2021</v>
      </c>
    </row>
    <row r="19319" spans="1:9" x14ac:dyDescent="0.25">
      <c r="A19319" t="s">
        <v>972</v>
      </c>
      <c r="B19319" t="s">
        <v>140</v>
      </c>
      <c r="C19319" s="76" t="s">
        <v>842</v>
      </c>
      <c r="D19319" t="s">
        <v>980</v>
      </c>
      <c r="E19319" s="82">
        <v>4.0599999999999996</v>
      </c>
      <c r="F19319" t="s">
        <v>973</v>
      </c>
      <c r="G19319" s="83">
        <v>44497</v>
      </c>
      <c r="I19319">
        <v>2021</v>
      </c>
    </row>
    <row r="19320" spans="1:9" x14ac:dyDescent="0.25">
      <c r="A19320" t="s">
        <v>972</v>
      </c>
      <c r="B19320" t="s">
        <v>228</v>
      </c>
      <c r="C19320" s="76" t="s">
        <v>842</v>
      </c>
      <c r="D19320" t="s">
        <v>980</v>
      </c>
      <c r="E19320" s="82">
        <v>6</v>
      </c>
      <c r="F19320" t="s">
        <v>973</v>
      </c>
      <c r="G19320" s="83">
        <v>44342</v>
      </c>
      <c r="I19320">
        <v>2021</v>
      </c>
    </row>
    <row r="19321" spans="1:9" x14ac:dyDescent="0.25">
      <c r="A19321" t="s">
        <v>972</v>
      </c>
      <c r="B19321" t="s">
        <v>92</v>
      </c>
      <c r="C19321" s="76" t="s">
        <v>842</v>
      </c>
      <c r="D19321" t="s">
        <v>980</v>
      </c>
      <c r="E19321" s="82">
        <v>7.68</v>
      </c>
      <c r="F19321" t="s">
        <v>973</v>
      </c>
      <c r="G19321" s="83">
        <v>44252</v>
      </c>
      <c r="I19321">
        <v>2021</v>
      </c>
    </row>
    <row r="19322" spans="1:9" x14ac:dyDescent="0.25">
      <c r="A19322" t="s">
        <v>972</v>
      </c>
      <c r="B19322" t="s">
        <v>63</v>
      </c>
      <c r="C19322" s="76" t="s">
        <v>842</v>
      </c>
      <c r="D19322" t="s">
        <v>980</v>
      </c>
      <c r="E19322" s="82">
        <v>3.6</v>
      </c>
      <c r="F19322" t="s">
        <v>973</v>
      </c>
      <c r="G19322" s="83">
        <v>44300</v>
      </c>
      <c r="I19322">
        <v>2021</v>
      </c>
    </row>
    <row r="19323" spans="1:9" x14ac:dyDescent="0.25">
      <c r="A19323" t="s">
        <v>972</v>
      </c>
      <c r="B19323" t="s">
        <v>116</v>
      </c>
      <c r="C19323" s="76" t="s">
        <v>842</v>
      </c>
      <c r="D19323" t="s">
        <v>980</v>
      </c>
      <c r="E19323" s="82">
        <v>7.68</v>
      </c>
      <c r="F19323" t="s">
        <v>973</v>
      </c>
      <c r="G19323" s="83">
        <v>44270</v>
      </c>
      <c r="I19323">
        <v>2021</v>
      </c>
    </row>
    <row r="19324" spans="1:9" x14ac:dyDescent="0.25">
      <c r="A19324" t="s">
        <v>972</v>
      </c>
      <c r="B19324" t="s">
        <v>179</v>
      </c>
      <c r="C19324" s="76" t="s">
        <v>842</v>
      </c>
      <c r="D19324" t="s">
        <v>980</v>
      </c>
      <c r="E19324" s="82">
        <v>7.08</v>
      </c>
      <c r="F19324" t="s">
        <v>973</v>
      </c>
      <c r="G19324" s="83">
        <v>44405</v>
      </c>
      <c r="I19324">
        <v>2021</v>
      </c>
    </row>
    <row r="19325" spans="1:9" x14ac:dyDescent="0.25">
      <c r="A19325" t="s">
        <v>972</v>
      </c>
      <c r="B19325" t="s">
        <v>230</v>
      </c>
      <c r="C19325" s="76" t="s">
        <v>842</v>
      </c>
      <c r="D19325" t="s">
        <v>980</v>
      </c>
      <c r="E19325" s="82">
        <v>14.7</v>
      </c>
      <c r="F19325" t="s">
        <v>973</v>
      </c>
      <c r="G19325" s="83">
        <v>44551</v>
      </c>
      <c r="I19325">
        <v>2021</v>
      </c>
    </row>
    <row r="19326" spans="1:9" x14ac:dyDescent="0.25">
      <c r="A19326" t="s">
        <v>972</v>
      </c>
      <c r="B19326" t="s">
        <v>247</v>
      </c>
      <c r="C19326" s="76" t="s">
        <v>842</v>
      </c>
      <c r="D19326" t="s">
        <v>980</v>
      </c>
      <c r="E19326" s="82">
        <v>5.9</v>
      </c>
      <c r="F19326" t="s">
        <v>973</v>
      </c>
      <c r="G19326" s="83">
        <v>44253</v>
      </c>
      <c r="I19326">
        <v>2021</v>
      </c>
    </row>
    <row r="19327" spans="1:9" x14ac:dyDescent="0.25">
      <c r="A19327" t="s">
        <v>972</v>
      </c>
      <c r="B19327" t="s">
        <v>279</v>
      </c>
      <c r="C19327" s="76" t="s">
        <v>842</v>
      </c>
      <c r="D19327" t="s">
        <v>980</v>
      </c>
      <c r="E19327" s="82">
        <v>12</v>
      </c>
      <c r="F19327" t="s">
        <v>973</v>
      </c>
      <c r="G19327" s="83">
        <v>44349</v>
      </c>
      <c r="I19327">
        <v>2021</v>
      </c>
    </row>
    <row r="19328" spans="1:9" x14ac:dyDescent="0.25">
      <c r="A19328" t="s">
        <v>972</v>
      </c>
      <c r="B19328" t="s">
        <v>214</v>
      </c>
      <c r="C19328" s="76" t="s">
        <v>842</v>
      </c>
      <c r="D19328" t="s">
        <v>980</v>
      </c>
      <c r="E19328" s="82">
        <v>9</v>
      </c>
      <c r="F19328" t="s">
        <v>973</v>
      </c>
      <c r="G19328" s="83">
        <v>44428</v>
      </c>
      <c r="I19328">
        <v>2021</v>
      </c>
    </row>
    <row r="19329" spans="1:9" x14ac:dyDescent="0.25">
      <c r="A19329" t="s">
        <v>972</v>
      </c>
      <c r="B19329" t="s">
        <v>279</v>
      </c>
      <c r="C19329" s="76" t="s">
        <v>842</v>
      </c>
      <c r="D19329" t="s">
        <v>980</v>
      </c>
      <c r="E19329" s="82">
        <v>6</v>
      </c>
      <c r="F19329" t="s">
        <v>973</v>
      </c>
      <c r="G19329" s="83">
        <v>44301</v>
      </c>
      <c r="I19329">
        <v>2021</v>
      </c>
    </row>
    <row r="19330" spans="1:9" x14ac:dyDescent="0.25">
      <c r="A19330" t="s">
        <v>972</v>
      </c>
      <c r="B19330" t="s">
        <v>246</v>
      </c>
      <c r="C19330" s="76" t="s">
        <v>842</v>
      </c>
      <c r="D19330" t="s">
        <v>980</v>
      </c>
      <c r="E19330" s="82">
        <v>4.3</v>
      </c>
      <c r="F19330" t="s">
        <v>973</v>
      </c>
      <c r="G19330" s="83">
        <v>44265</v>
      </c>
      <c r="I19330">
        <v>2021</v>
      </c>
    </row>
    <row r="19331" spans="1:9" x14ac:dyDescent="0.25">
      <c r="A19331" t="s">
        <v>972</v>
      </c>
      <c r="B19331" t="s">
        <v>257</v>
      </c>
      <c r="C19331" s="76" t="s">
        <v>842</v>
      </c>
      <c r="D19331" t="s">
        <v>980</v>
      </c>
      <c r="E19331" s="82">
        <v>7.97</v>
      </c>
      <c r="F19331" t="s">
        <v>973</v>
      </c>
      <c r="G19331" s="83">
        <v>44314</v>
      </c>
      <c r="I19331">
        <v>2021</v>
      </c>
    </row>
    <row r="19332" spans="1:9" x14ac:dyDescent="0.25">
      <c r="A19332" t="s">
        <v>972</v>
      </c>
      <c r="B19332" t="s">
        <v>240</v>
      </c>
      <c r="C19332" s="76" t="s">
        <v>842</v>
      </c>
      <c r="D19332" t="s">
        <v>980</v>
      </c>
      <c r="E19332" s="82">
        <v>8.85</v>
      </c>
      <c r="F19332" t="s">
        <v>973</v>
      </c>
      <c r="G19332" s="83">
        <v>44341</v>
      </c>
      <c r="I19332">
        <v>2021</v>
      </c>
    </row>
    <row r="19333" spans="1:9" x14ac:dyDescent="0.25">
      <c r="A19333" t="s">
        <v>972</v>
      </c>
      <c r="B19333" t="s">
        <v>115</v>
      </c>
      <c r="C19333" s="76" t="s">
        <v>842</v>
      </c>
      <c r="D19333" t="s">
        <v>980</v>
      </c>
      <c r="E19333" s="82">
        <v>5.9</v>
      </c>
      <c r="F19333" t="s">
        <v>973</v>
      </c>
      <c r="G19333" s="83">
        <v>44333</v>
      </c>
      <c r="I19333">
        <v>2021</v>
      </c>
    </row>
    <row r="19334" spans="1:9" x14ac:dyDescent="0.25">
      <c r="A19334" t="s">
        <v>972</v>
      </c>
      <c r="B19334" t="s">
        <v>0</v>
      </c>
      <c r="C19334" s="76" t="s">
        <v>842</v>
      </c>
      <c r="D19334" t="s">
        <v>980</v>
      </c>
      <c r="E19334" s="82">
        <v>6</v>
      </c>
      <c r="F19334" t="s">
        <v>973</v>
      </c>
      <c r="G19334" s="83">
        <v>44574</v>
      </c>
      <c r="I19334">
        <v>2022</v>
      </c>
    </row>
    <row r="19335" spans="1:9" x14ac:dyDescent="0.25">
      <c r="A19335" t="s">
        <v>972</v>
      </c>
      <c r="B19335" t="s">
        <v>172</v>
      </c>
      <c r="C19335" s="76" t="s">
        <v>842</v>
      </c>
      <c r="D19335" t="s">
        <v>980</v>
      </c>
      <c r="E19335" s="82">
        <v>13</v>
      </c>
      <c r="F19335" t="s">
        <v>973</v>
      </c>
      <c r="G19335" s="83">
        <v>44484</v>
      </c>
      <c r="I19335">
        <v>2021</v>
      </c>
    </row>
    <row r="19336" spans="1:9" x14ac:dyDescent="0.25">
      <c r="A19336" t="s">
        <v>972</v>
      </c>
      <c r="B19336" t="s">
        <v>122</v>
      </c>
      <c r="C19336" s="76" t="s">
        <v>842</v>
      </c>
      <c r="D19336" t="s">
        <v>980</v>
      </c>
      <c r="E19336" s="82">
        <v>7.7</v>
      </c>
      <c r="F19336" t="s">
        <v>973</v>
      </c>
      <c r="G19336" s="83">
        <v>44315</v>
      </c>
      <c r="I19336">
        <v>2021</v>
      </c>
    </row>
    <row r="19337" spans="1:9" x14ac:dyDescent="0.25">
      <c r="A19337" t="s">
        <v>972</v>
      </c>
      <c r="B19337" t="s">
        <v>203</v>
      </c>
      <c r="C19337" s="76" t="s">
        <v>842</v>
      </c>
      <c r="D19337" t="s">
        <v>980</v>
      </c>
      <c r="E19337" s="82">
        <v>10.56</v>
      </c>
      <c r="F19337" t="s">
        <v>973</v>
      </c>
      <c r="G19337" s="83">
        <v>44322</v>
      </c>
      <c r="I19337">
        <v>2021</v>
      </c>
    </row>
    <row r="19338" spans="1:9" x14ac:dyDescent="0.25">
      <c r="A19338" t="s">
        <v>972</v>
      </c>
      <c r="B19338" t="s">
        <v>148</v>
      </c>
      <c r="C19338" s="76" t="s">
        <v>842</v>
      </c>
      <c r="D19338" t="s">
        <v>980</v>
      </c>
      <c r="E19338" s="82">
        <v>8.6999999999999993</v>
      </c>
      <c r="F19338" t="s">
        <v>973</v>
      </c>
      <c r="G19338" s="83">
        <v>44538</v>
      </c>
      <c r="I19338">
        <v>2021</v>
      </c>
    </row>
    <row r="19339" spans="1:9" x14ac:dyDescent="0.25">
      <c r="A19339" t="s">
        <v>972</v>
      </c>
      <c r="B19339" t="s">
        <v>118</v>
      </c>
      <c r="C19339" s="76" t="s">
        <v>842</v>
      </c>
      <c r="D19339" t="s">
        <v>980</v>
      </c>
      <c r="E19339" s="82">
        <v>15</v>
      </c>
      <c r="F19339" t="s">
        <v>973</v>
      </c>
      <c r="G19339" s="83">
        <v>44344</v>
      </c>
      <c r="I19339">
        <v>2021</v>
      </c>
    </row>
    <row r="19340" spans="1:9" ht="14.45" customHeight="1" x14ac:dyDescent="0.25">
      <c r="A19340" t="s">
        <v>972</v>
      </c>
      <c r="B19340" t="s">
        <v>177</v>
      </c>
      <c r="C19340" s="76" t="s">
        <v>842</v>
      </c>
      <c r="D19340" t="s">
        <v>980</v>
      </c>
      <c r="E19340" s="82">
        <v>5.31</v>
      </c>
      <c r="F19340" t="s">
        <v>973</v>
      </c>
      <c r="G19340" s="83">
        <v>44312</v>
      </c>
      <c r="I19340">
        <v>2021</v>
      </c>
    </row>
    <row r="19341" spans="1:9" ht="14.45" customHeight="1" x14ac:dyDescent="0.25">
      <c r="A19341" t="s">
        <v>972</v>
      </c>
      <c r="B19341" t="s">
        <v>173</v>
      </c>
      <c r="C19341" s="76" t="s">
        <v>842</v>
      </c>
      <c r="D19341" t="s">
        <v>980</v>
      </c>
      <c r="E19341" s="82">
        <v>11.5</v>
      </c>
      <c r="F19341" t="s">
        <v>973</v>
      </c>
      <c r="G19341" s="83">
        <v>44550</v>
      </c>
      <c r="I19341">
        <v>2021</v>
      </c>
    </row>
    <row r="19342" spans="1:9" ht="14.45" customHeight="1" x14ac:dyDescent="0.25">
      <c r="A19342" t="s">
        <v>972</v>
      </c>
      <c r="B19342" t="s">
        <v>125</v>
      </c>
      <c r="C19342" s="76" t="s">
        <v>842</v>
      </c>
      <c r="D19342" t="s">
        <v>980</v>
      </c>
      <c r="E19342" s="82">
        <v>7.7</v>
      </c>
      <c r="F19342" t="s">
        <v>973</v>
      </c>
      <c r="G19342" s="83">
        <v>44459</v>
      </c>
      <c r="I19342">
        <v>2021</v>
      </c>
    </row>
    <row r="19343" spans="1:9" ht="14.45" customHeight="1" x14ac:dyDescent="0.25">
      <c r="A19343" t="s">
        <v>972</v>
      </c>
      <c r="B19343" t="s">
        <v>138</v>
      </c>
      <c r="C19343" s="76" t="s">
        <v>842</v>
      </c>
      <c r="D19343" t="s">
        <v>980</v>
      </c>
      <c r="E19343" s="82">
        <v>3.8</v>
      </c>
      <c r="F19343" t="s">
        <v>973</v>
      </c>
      <c r="G19343" s="83">
        <v>44344</v>
      </c>
      <c r="I19343">
        <v>2021</v>
      </c>
    </row>
    <row r="19344" spans="1:9" ht="14.45" customHeight="1" x14ac:dyDescent="0.25">
      <c r="A19344" t="s">
        <v>972</v>
      </c>
      <c r="B19344" t="s">
        <v>239</v>
      </c>
      <c r="C19344" s="76" t="s">
        <v>842</v>
      </c>
      <c r="D19344" t="s">
        <v>980</v>
      </c>
      <c r="E19344" s="82">
        <v>7.69</v>
      </c>
      <c r="F19344" t="s">
        <v>973</v>
      </c>
      <c r="G19344" s="83">
        <v>44595</v>
      </c>
      <c r="I19344">
        <v>2022</v>
      </c>
    </row>
    <row r="19345" spans="1:9" ht="14.45" customHeight="1" x14ac:dyDescent="0.25">
      <c r="A19345" t="s">
        <v>972</v>
      </c>
      <c r="B19345" t="s">
        <v>248</v>
      </c>
      <c r="C19345" s="76" t="s">
        <v>842</v>
      </c>
      <c r="D19345" t="s">
        <v>980</v>
      </c>
      <c r="E19345" s="82">
        <v>144</v>
      </c>
      <c r="F19345" t="s">
        <v>973</v>
      </c>
      <c r="G19345" s="83">
        <v>44559</v>
      </c>
      <c r="I19345">
        <v>2021</v>
      </c>
    </row>
    <row r="19346" spans="1:9" ht="14.45" customHeight="1" x14ac:dyDescent="0.25">
      <c r="A19346" t="s">
        <v>972</v>
      </c>
      <c r="B19346" t="s">
        <v>232</v>
      </c>
      <c r="C19346" s="76" t="s">
        <v>842</v>
      </c>
      <c r="D19346" t="s">
        <v>980</v>
      </c>
      <c r="E19346" s="82">
        <v>7.6</v>
      </c>
      <c r="F19346" t="s">
        <v>973</v>
      </c>
      <c r="G19346" s="83">
        <v>44448</v>
      </c>
      <c r="I19346">
        <v>2021</v>
      </c>
    </row>
    <row r="19347" spans="1:9" ht="14.45" customHeight="1" x14ac:dyDescent="0.25">
      <c r="A19347" t="s">
        <v>972</v>
      </c>
      <c r="B19347" t="s">
        <v>109</v>
      </c>
      <c r="C19347" s="76" t="s">
        <v>842</v>
      </c>
      <c r="D19347" t="s">
        <v>980</v>
      </c>
      <c r="E19347" s="82">
        <v>3.8</v>
      </c>
      <c r="F19347" t="s">
        <v>973</v>
      </c>
      <c r="G19347" s="83">
        <v>44400</v>
      </c>
      <c r="I19347">
        <v>2021</v>
      </c>
    </row>
    <row r="19348" spans="1:9" ht="14.45" customHeight="1" x14ac:dyDescent="0.25">
      <c r="A19348" t="s">
        <v>972</v>
      </c>
      <c r="B19348" t="s">
        <v>181</v>
      </c>
      <c r="C19348" s="76" t="s">
        <v>842</v>
      </c>
      <c r="D19348" t="s">
        <v>980</v>
      </c>
      <c r="E19348" s="82">
        <v>7.96</v>
      </c>
      <c r="F19348" t="s">
        <v>973</v>
      </c>
      <c r="G19348" s="83">
        <v>44333</v>
      </c>
      <c r="I19348">
        <v>2021</v>
      </c>
    </row>
    <row r="19349" spans="1:9" ht="14.45" customHeight="1" x14ac:dyDescent="0.25">
      <c r="A19349" t="s">
        <v>972</v>
      </c>
      <c r="B19349" t="s">
        <v>230</v>
      </c>
      <c r="C19349" s="76" t="s">
        <v>842</v>
      </c>
      <c r="D19349" t="s">
        <v>980</v>
      </c>
      <c r="E19349" s="82">
        <v>8.85</v>
      </c>
      <c r="F19349" t="s">
        <v>973</v>
      </c>
      <c r="G19349" s="83">
        <v>44390</v>
      </c>
      <c r="I19349">
        <v>2021</v>
      </c>
    </row>
    <row r="19350" spans="1:9" ht="14.45" customHeight="1" x14ac:dyDescent="0.25">
      <c r="A19350" t="s">
        <v>972</v>
      </c>
      <c r="B19350" t="s">
        <v>217</v>
      </c>
      <c r="C19350" s="76" t="s">
        <v>842</v>
      </c>
      <c r="D19350" t="s">
        <v>980</v>
      </c>
      <c r="E19350" s="82">
        <v>4.72</v>
      </c>
      <c r="F19350" t="s">
        <v>973</v>
      </c>
      <c r="G19350" s="83">
        <v>44356</v>
      </c>
      <c r="I19350">
        <v>2021</v>
      </c>
    </row>
    <row r="19351" spans="1:9" ht="14.45" customHeight="1" x14ac:dyDescent="0.25">
      <c r="A19351" t="s">
        <v>972</v>
      </c>
      <c r="B19351" t="s">
        <v>120</v>
      </c>
      <c r="C19351" s="76" t="s">
        <v>842</v>
      </c>
      <c r="D19351" t="s">
        <v>980</v>
      </c>
      <c r="E19351" s="82">
        <v>8.26</v>
      </c>
      <c r="F19351" t="s">
        <v>973</v>
      </c>
      <c r="G19351" s="83">
        <v>44490</v>
      </c>
      <c r="I19351">
        <v>2021</v>
      </c>
    </row>
    <row r="19352" spans="1:9" ht="14.45" customHeight="1" x14ac:dyDescent="0.25">
      <c r="A19352" t="s">
        <v>972</v>
      </c>
      <c r="B19352" t="s">
        <v>141</v>
      </c>
      <c r="C19352" s="76" t="s">
        <v>842</v>
      </c>
      <c r="D19352" t="s">
        <v>980</v>
      </c>
      <c r="E19352" s="82">
        <v>8.6999999999999993</v>
      </c>
      <c r="F19352" t="s">
        <v>973</v>
      </c>
      <c r="G19352" s="83">
        <v>44463</v>
      </c>
      <c r="I19352">
        <v>2021</v>
      </c>
    </row>
    <row r="19353" spans="1:9" ht="14.45" customHeight="1" x14ac:dyDescent="0.25">
      <c r="A19353" t="s">
        <v>972</v>
      </c>
      <c r="B19353" t="s">
        <v>133</v>
      </c>
      <c r="C19353" s="76" t="s">
        <v>842</v>
      </c>
      <c r="D19353" t="s">
        <v>980</v>
      </c>
      <c r="E19353" s="82">
        <v>7.96</v>
      </c>
      <c r="F19353" t="s">
        <v>973</v>
      </c>
      <c r="G19353" s="83">
        <v>44252</v>
      </c>
      <c r="I19353">
        <v>2021</v>
      </c>
    </row>
    <row r="19354" spans="1:9" ht="14.45" customHeight="1" x14ac:dyDescent="0.25">
      <c r="A19354" t="s">
        <v>972</v>
      </c>
      <c r="B19354" t="s">
        <v>253</v>
      </c>
      <c r="C19354" s="76" t="s">
        <v>842</v>
      </c>
      <c r="D19354" t="s">
        <v>980</v>
      </c>
      <c r="E19354" s="82">
        <v>5.01</v>
      </c>
      <c r="F19354" t="s">
        <v>973</v>
      </c>
      <c r="G19354" s="83">
        <v>44307</v>
      </c>
      <c r="I19354">
        <v>2021</v>
      </c>
    </row>
    <row r="19355" spans="1:9" ht="14.45" customHeight="1" x14ac:dyDescent="0.25">
      <c r="A19355" t="s">
        <v>972</v>
      </c>
      <c r="B19355" t="s">
        <v>115</v>
      </c>
      <c r="C19355" s="76" t="s">
        <v>842</v>
      </c>
      <c r="D19355" t="s">
        <v>980</v>
      </c>
      <c r="E19355" s="82">
        <v>6</v>
      </c>
      <c r="F19355" t="s">
        <v>973</v>
      </c>
      <c r="G19355" s="83">
        <v>44361</v>
      </c>
      <c r="I19355">
        <v>2021</v>
      </c>
    </row>
    <row r="19356" spans="1:9" ht="14.45" customHeight="1" x14ac:dyDescent="0.25">
      <c r="A19356" t="s">
        <v>972</v>
      </c>
      <c r="B19356" t="s">
        <v>232</v>
      </c>
      <c r="C19356" s="76" t="s">
        <v>842</v>
      </c>
      <c r="D19356" t="s">
        <v>980</v>
      </c>
      <c r="E19356" s="82">
        <v>5.31</v>
      </c>
      <c r="F19356" t="s">
        <v>973</v>
      </c>
      <c r="G19356" s="83">
        <v>44271</v>
      </c>
      <c r="I19356">
        <v>2021</v>
      </c>
    </row>
    <row r="19357" spans="1:9" ht="14.45" customHeight="1" x14ac:dyDescent="0.25">
      <c r="A19357" t="s">
        <v>972</v>
      </c>
      <c r="B19357" t="s">
        <v>242</v>
      </c>
      <c r="C19357" s="76" t="s">
        <v>842</v>
      </c>
      <c r="D19357" t="s">
        <v>980</v>
      </c>
      <c r="E19357" s="82">
        <v>10</v>
      </c>
      <c r="F19357" t="s">
        <v>973</v>
      </c>
      <c r="G19357" s="83">
        <v>44323</v>
      </c>
      <c r="I19357">
        <v>2021</v>
      </c>
    </row>
    <row r="19358" spans="1:9" ht="14.45" customHeight="1" x14ac:dyDescent="0.25">
      <c r="A19358" t="s">
        <v>972</v>
      </c>
      <c r="B19358" t="s">
        <v>93</v>
      </c>
      <c r="C19358" s="76" t="s">
        <v>842</v>
      </c>
      <c r="D19358" t="s">
        <v>980</v>
      </c>
      <c r="E19358" s="82">
        <v>5.9</v>
      </c>
      <c r="F19358" t="s">
        <v>973</v>
      </c>
      <c r="G19358" s="83">
        <v>44328</v>
      </c>
      <c r="I19358">
        <v>2021</v>
      </c>
    </row>
    <row r="19359" spans="1:9" ht="14.45" customHeight="1" x14ac:dyDescent="0.25">
      <c r="A19359" t="s">
        <v>972</v>
      </c>
      <c r="B19359" t="s">
        <v>127</v>
      </c>
      <c r="C19359" s="76" t="s">
        <v>842</v>
      </c>
      <c r="D19359" t="s">
        <v>980</v>
      </c>
      <c r="E19359" s="82">
        <v>6</v>
      </c>
      <c r="F19359" t="s">
        <v>973</v>
      </c>
      <c r="G19359" s="83">
        <v>44354</v>
      </c>
      <c r="I19359">
        <v>2021</v>
      </c>
    </row>
    <row r="19360" spans="1:9" ht="14.45" customHeight="1" x14ac:dyDescent="0.25">
      <c r="A19360" t="s">
        <v>972</v>
      </c>
      <c r="B19360" t="s">
        <v>82</v>
      </c>
      <c r="C19360" s="76" t="s">
        <v>842</v>
      </c>
      <c r="D19360" t="s">
        <v>980</v>
      </c>
      <c r="E19360" s="82">
        <v>15</v>
      </c>
      <c r="F19360" t="s">
        <v>973</v>
      </c>
      <c r="G19360" s="83">
        <v>44400</v>
      </c>
      <c r="I19360">
        <v>2021</v>
      </c>
    </row>
    <row r="19361" spans="1:9" x14ac:dyDescent="0.25">
      <c r="A19361" t="s">
        <v>972</v>
      </c>
      <c r="B19361" t="s">
        <v>98</v>
      </c>
      <c r="C19361" s="76" t="s">
        <v>842</v>
      </c>
      <c r="D19361" t="s">
        <v>980</v>
      </c>
      <c r="E19361" s="82">
        <v>5.31</v>
      </c>
      <c r="F19361" t="s">
        <v>973</v>
      </c>
      <c r="G19361" s="83">
        <v>44383</v>
      </c>
      <c r="I19361">
        <v>2021</v>
      </c>
    </row>
    <row r="19362" spans="1:9" x14ac:dyDescent="0.25">
      <c r="A19362" t="s">
        <v>972</v>
      </c>
      <c r="B19362" t="s">
        <v>125</v>
      </c>
      <c r="C19362" s="76" t="s">
        <v>842</v>
      </c>
      <c r="D19362" t="s">
        <v>980</v>
      </c>
      <c r="E19362" s="82">
        <v>5</v>
      </c>
      <c r="F19362" t="s">
        <v>973</v>
      </c>
      <c r="G19362" s="83">
        <v>44614</v>
      </c>
      <c r="I19362">
        <v>2022</v>
      </c>
    </row>
    <row r="19363" spans="1:9" x14ac:dyDescent="0.25">
      <c r="A19363" t="s">
        <v>972</v>
      </c>
      <c r="B19363" t="s">
        <v>247</v>
      </c>
      <c r="C19363" s="76" t="s">
        <v>842</v>
      </c>
      <c r="D19363" t="s">
        <v>980</v>
      </c>
      <c r="E19363" s="82">
        <v>10.62</v>
      </c>
      <c r="F19363" t="s">
        <v>973</v>
      </c>
      <c r="G19363" s="83">
        <v>44299</v>
      </c>
      <c r="I19363">
        <v>2021</v>
      </c>
    </row>
    <row r="19364" spans="1:9" x14ac:dyDescent="0.25">
      <c r="A19364" t="s">
        <v>972</v>
      </c>
      <c r="B19364" t="s">
        <v>253</v>
      </c>
      <c r="C19364" s="76" t="s">
        <v>842</v>
      </c>
      <c r="D19364" t="s">
        <v>980</v>
      </c>
      <c r="E19364" s="82">
        <v>10</v>
      </c>
      <c r="F19364" t="s">
        <v>973</v>
      </c>
      <c r="G19364" s="83">
        <v>44431</v>
      </c>
      <c r="I19364">
        <v>2021</v>
      </c>
    </row>
    <row r="19365" spans="1:9" x14ac:dyDescent="0.25">
      <c r="A19365" t="s">
        <v>972</v>
      </c>
      <c r="B19365" t="s">
        <v>177</v>
      </c>
      <c r="C19365" s="76" t="s">
        <v>842</v>
      </c>
      <c r="D19365" t="s">
        <v>980</v>
      </c>
      <c r="E19365" s="82">
        <v>7.08</v>
      </c>
      <c r="F19365" t="s">
        <v>973</v>
      </c>
      <c r="G19365" s="83">
        <v>44313</v>
      </c>
      <c r="I19365">
        <v>2021</v>
      </c>
    </row>
    <row r="19366" spans="1:9" x14ac:dyDescent="0.25">
      <c r="A19366" t="s">
        <v>972</v>
      </c>
      <c r="B19366" t="s">
        <v>232</v>
      </c>
      <c r="C19366" s="76" t="s">
        <v>842</v>
      </c>
      <c r="D19366" t="s">
        <v>980</v>
      </c>
      <c r="E19366" s="82">
        <v>7.08</v>
      </c>
      <c r="F19366" t="s">
        <v>973</v>
      </c>
      <c r="G19366" s="83">
        <v>44427</v>
      </c>
      <c r="I19366">
        <v>2021</v>
      </c>
    </row>
    <row r="19367" spans="1:9" x14ac:dyDescent="0.25">
      <c r="A19367" t="s">
        <v>972</v>
      </c>
      <c r="B19367" t="s">
        <v>274</v>
      </c>
      <c r="C19367" s="76" t="s">
        <v>842</v>
      </c>
      <c r="D19367" t="s">
        <v>980</v>
      </c>
      <c r="E19367" s="82">
        <v>5</v>
      </c>
      <c r="F19367" t="s">
        <v>973</v>
      </c>
      <c r="G19367" s="83">
        <v>44574</v>
      </c>
      <c r="I19367">
        <v>2022</v>
      </c>
    </row>
    <row r="19368" spans="1:9" x14ac:dyDescent="0.25">
      <c r="A19368" t="s">
        <v>972</v>
      </c>
      <c r="B19368" t="s">
        <v>117</v>
      </c>
      <c r="C19368" s="76" t="s">
        <v>842</v>
      </c>
      <c r="D19368" t="s">
        <v>980</v>
      </c>
      <c r="E19368" s="82">
        <v>6</v>
      </c>
      <c r="F19368" t="s">
        <v>973</v>
      </c>
      <c r="G19368" s="83">
        <v>44263</v>
      </c>
      <c r="I19368">
        <v>2021</v>
      </c>
    </row>
    <row r="19369" spans="1:9" x14ac:dyDescent="0.25">
      <c r="A19369" t="s">
        <v>972</v>
      </c>
      <c r="B19369" t="s">
        <v>223</v>
      </c>
      <c r="C19369" s="76" t="s">
        <v>842</v>
      </c>
      <c r="D19369" t="s">
        <v>980</v>
      </c>
      <c r="E19369" s="82">
        <v>7.6</v>
      </c>
      <c r="F19369" t="s">
        <v>973</v>
      </c>
      <c r="G19369" s="83">
        <v>44417</v>
      </c>
      <c r="I19369">
        <v>2021</v>
      </c>
    </row>
    <row r="19370" spans="1:9" x14ac:dyDescent="0.25">
      <c r="A19370" t="s">
        <v>972</v>
      </c>
      <c r="B19370" t="s">
        <v>252</v>
      </c>
      <c r="C19370" s="76" t="s">
        <v>842</v>
      </c>
      <c r="D19370" t="s">
        <v>980</v>
      </c>
      <c r="E19370" s="82">
        <v>4.13</v>
      </c>
      <c r="F19370" t="s">
        <v>973</v>
      </c>
      <c r="G19370" s="83">
        <v>44293</v>
      </c>
      <c r="I19370">
        <v>2021</v>
      </c>
    </row>
    <row r="19371" spans="1:9" x14ac:dyDescent="0.25">
      <c r="A19371" t="s">
        <v>972</v>
      </c>
      <c r="B19371" t="s">
        <v>152</v>
      </c>
      <c r="C19371" s="76" t="s">
        <v>842</v>
      </c>
      <c r="D19371" t="s">
        <v>980</v>
      </c>
      <c r="E19371" s="82">
        <v>15.2</v>
      </c>
      <c r="F19371" t="s">
        <v>973</v>
      </c>
      <c r="G19371" s="83">
        <v>44602</v>
      </c>
      <c r="I19371">
        <v>2022</v>
      </c>
    </row>
    <row r="19372" spans="1:9" x14ac:dyDescent="0.25">
      <c r="A19372" t="s">
        <v>972</v>
      </c>
      <c r="B19372" t="s">
        <v>241</v>
      </c>
      <c r="C19372" s="76" t="s">
        <v>842</v>
      </c>
      <c r="D19372" t="s">
        <v>980</v>
      </c>
      <c r="E19372" s="82">
        <v>11.76</v>
      </c>
      <c r="F19372" t="s">
        <v>973</v>
      </c>
      <c r="G19372" s="83">
        <v>44312</v>
      </c>
      <c r="I19372">
        <v>2021</v>
      </c>
    </row>
    <row r="19373" spans="1:9" ht="14.45" customHeight="1" x14ac:dyDescent="0.25">
      <c r="A19373" t="s">
        <v>972</v>
      </c>
      <c r="B19373" t="s">
        <v>100</v>
      </c>
      <c r="C19373" s="76" t="s">
        <v>842</v>
      </c>
      <c r="D19373" t="s">
        <v>980</v>
      </c>
      <c r="E19373" s="82">
        <v>2.64</v>
      </c>
      <c r="F19373" t="s">
        <v>973</v>
      </c>
      <c r="G19373" s="83">
        <v>44320</v>
      </c>
      <c r="I19373">
        <v>2021</v>
      </c>
    </row>
    <row r="19374" spans="1:9" ht="14.45" customHeight="1" x14ac:dyDescent="0.25">
      <c r="A19374" t="s">
        <v>972</v>
      </c>
      <c r="B19374" t="s">
        <v>242</v>
      </c>
      <c r="C19374" s="76" t="s">
        <v>842</v>
      </c>
      <c r="D19374" t="s">
        <v>980</v>
      </c>
      <c r="E19374" s="82">
        <v>10.62</v>
      </c>
      <c r="F19374" t="s">
        <v>973</v>
      </c>
      <c r="G19374" s="83">
        <v>44321</v>
      </c>
      <c r="I19374">
        <v>2021</v>
      </c>
    </row>
    <row r="19375" spans="1:9" ht="14.45" customHeight="1" x14ac:dyDescent="0.25">
      <c r="A19375" t="s">
        <v>972</v>
      </c>
      <c r="B19375" t="s">
        <v>128</v>
      </c>
      <c r="C19375" s="76" t="s">
        <v>842</v>
      </c>
      <c r="D19375" t="s">
        <v>980</v>
      </c>
      <c r="E19375" s="82">
        <v>7.6</v>
      </c>
      <c r="F19375" t="s">
        <v>973</v>
      </c>
      <c r="G19375" s="83">
        <v>44539</v>
      </c>
      <c r="I19375">
        <v>2021</v>
      </c>
    </row>
    <row r="19376" spans="1:9" ht="14.45" customHeight="1" x14ac:dyDescent="0.25">
      <c r="A19376" t="s">
        <v>972</v>
      </c>
      <c r="B19376" t="s">
        <v>223</v>
      </c>
      <c r="C19376" s="76" t="s">
        <v>842</v>
      </c>
      <c r="D19376" t="s">
        <v>980</v>
      </c>
      <c r="E19376" s="82">
        <v>9.15</v>
      </c>
      <c r="F19376" t="s">
        <v>973</v>
      </c>
      <c r="G19376" s="83">
        <v>44322</v>
      </c>
      <c r="I19376">
        <v>2021</v>
      </c>
    </row>
    <row r="19377" spans="1:9" ht="14.45" customHeight="1" x14ac:dyDescent="0.25">
      <c r="A19377" t="s">
        <v>972</v>
      </c>
      <c r="B19377" t="s">
        <v>229</v>
      </c>
      <c r="C19377" s="76" t="s">
        <v>842</v>
      </c>
      <c r="D19377" t="s">
        <v>980</v>
      </c>
      <c r="E19377" s="82">
        <v>14.7</v>
      </c>
      <c r="F19377" t="s">
        <v>973</v>
      </c>
      <c r="G19377" s="83">
        <v>44538</v>
      </c>
      <c r="I19377">
        <v>2021</v>
      </c>
    </row>
    <row r="19378" spans="1:9" ht="14.45" customHeight="1" x14ac:dyDescent="0.25">
      <c r="A19378" t="s">
        <v>972</v>
      </c>
      <c r="B19378" t="s">
        <v>253</v>
      </c>
      <c r="C19378" s="76" t="s">
        <v>842</v>
      </c>
      <c r="D19378" t="s">
        <v>980</v>
      </c>
      <c r="E19378" s="82">
        <v>3.54</v>
      </c>
      <c r="F19378" t="s">
        <v>973</v>
      </c>
      <c r="G19378" s="83">
        <v>44447</v>
      </c>
      <c r="I19378">
        <v>2021</v>
      </c>
    </row>
    <row r="19379" spans="1:9" ht="14.45" customHeight="1" x14ac:dyDescent="0.25">
      <c r="A19379" t="s">
        <v>972</v>
      </c>
      <c r="B19379" t="s">
        <v>248</v>
      </c>
      <c r="C19379" s="76" t="s">
        <v>842</v>
      </c>
      <c r="D19379" t="s">
        <v>980</v>
      </c>
      <c r="E19379" s="82">
        <v>5.9</v>
      </c>
      <c r="F19379" t="s">
        <v>973</v>
      </c>
      <c r="G19379" s="83">
        <v>44425</v>
      </c>
      <c r="I19379">
        <v>2021</v>
      </c>
    </row>
    <row r="19380" spans="1:9" ht="14.45" customHeight="1" x14ac:dyDescent="0.25">
      <c r="A19380" t="s">
        <v>972</v>
      </c>
      <c r="B19380" t="s">
        <v>224</v>
      </c>
      <c r="C19380" s="76" t="s">
        <v>842</v>
      </c>
      <c r="D19380" t="s">
        <v>980</v>
      </c>
      <c r="E19380" s="82">
        <v>24.48</v>
      </c>
      <c r="F19380" t="s">
        <v>973</v>
      </c>
      <c r="G19380" s="83">
        <v>44925</v>
      </c>
      <c r="I19380">
        <v>2022</v>
      </c>
    </row>
    <row r="19381" spans="1:9" ht="14.45" customHeight="1" x14ac:dyDescent="0.25">
      <c r="A19381" t="s">
        <v>972</v>
      </c>
      <c r="B19381" t="s">
        <v>253</v>
      </c>
      <c r="C19381" s="76" t="s">
        <v>842</v>
      </c>
      <c r="D19381" t="s">
        <v>980</v>
      </c>
      <c r="E19381" s="82">
        <v>16.52</v>
      </c>
      <c r="F19381" t="s">
        <v>973</v>
      </c>
      <c r="G19381" s="83">
        <v>44348</v>
      </c>
      <c r="I19381">
        <v>2021</v>
      </c>
    </row>
    <row r="19382" spans="1:9" ht="14.45" customHeight="1" x14ac:dyDescent="0.25">
      <c r="A19382" t="s">
        <v>972</v>
      </c>
      <c r="B19382" t="s">
        <v>106</v>
      </c>
      <c r="C19382" s="76" t="s">
        <v>842</v>
      </c>
      <c r="D19382" t="s">
        <v>980</v>
      </c>
      <c r="E19382" s="82">
        <v>7.32</v>
      </c>
      <c r="F19382" t="s">
        <v>973</v>
      </c>
      <c r="G19382" s="83">
        <v>44379</v>
      </c>
      <c r="I19382">
        <v>2021</v>
      </c>
    </row>
    <row r="19383" spans="1:9" ht="14.45" customHeight="1" x14ac:dyDescent="0.25">
      <c r="A19383" t="s">
        <v>972</v>
      </c>
      <c r="B19383" t="s">
        <v>11</v>
      </c>
      <c r="C19383" s="76" t="s">
        <v>842</v>
      </c>
      <c r="D19383" t="s">
        <v>980</v>
      </c>
      <c r="E19383" s="82">
        <v>4.43</v>
      </c>
      <c r="F19383" t="s">
        <v>973</v>
      </c>
      <c r="G19383" s="83">
        <v>44309</v>
      </c>
      <c r="I19383">
        <v>2021</v>
      </c>
    </row>
    <row r="19384" spans="1:9" ht="14.45" customHeight="1" x14ac:dyDescent="0.25">
      <c r="A19384" t="s">
        <v>972</v>
      </c>
      <c r="B19384" t="s">
        <v>106</v>
      </c>
      <c r="C19384" s="76" t="s">
        <v>842</v>
      </c>
      <c r="D19384" t="s">
        <v>980</v>
      </c>
      <c r="E19384" s="82">
        <v>7.14</v>
      </c>
      <c r="F19384" t="s">
        <v>973</v>
      </c>
      <c r="G19384" s="83">
        <v>44379</v>
      </c>
      <c r="I19384">
        <v>2021</v>
      </c>
    </row>
    <row r="19385" spans="1:9" ht="14.45" customHeight="1" x14ac:dyDescent="0.25">
      <c r="A19385" t="s">
        <v>972</v>
      </c>
      <c r="B19385" t="s">
        <v>106</v>
      </c>
      <c r="C19385" s="76" t="s">
        <v>842</v>
      </c>
      <c r="D19385" t="s">
        <v>980</v>
      </c>
      <c r="E19385" s="82">
        <v>6.22</v>
      </c>
      <c r="F19385" t="s">
        <v>973</v>
      </c>
      <c r="G19385" s="83">
        <v>44379</v>
      </c>
      <c r="I19385">
        <v>2021</v>
      </c>
    </row>
    <row r="19386" spans="1:9" ht="14.45" customHeight="1" x14ac:dyDescent="0.25">
      <c r="A19386" t="s">
        <v>972</v>
      </c>
      <c r="B19386" t="s">
        <v>182</v>
      </c>
      <c r="C19386" s="76" t="s">
        <v>842</v>
      </c>
      <c r="D19386" t="s">
        <v>980</v>
      </c>
      <c r="E19386" s="82">
        <v>4.72</v>
      </c>
      <c r="F19386" t="s">
        <v>973</v>
      </c>
      <c r="G19386" s="83">
        <v>44322</v>
      </c>
      <c r="I19386">
        <v>2021</v>
      </c>
    </row>
    <row r="19387" spans="1:9" ht="14.45" customHeight="1" x14ac:dyDescent="0.25">
      <c r="A19387" t="s">
        <v>972</v>
      </c>
      <c r="B19387" t="s">
        <v>248</v>
      </c>
      <c r="C19387" s="76" t="s">
        <v>842</v>
      </c>
      <c r="D19387" t="s">
        <v>980</v>
      </c>
      <c r="E19387" s="82">
        <v>11.8</v>
      </c>
      <c r="F19387" t="s">
        <v>973</v>
      </c>
      <c r="G19387" s="83">
        <v>44355</v>
      </c>
      <c r="I19387">
        <v>2021</v>
      </c>
    </row>
    <row r="19388" spans="1:9" ht="14.45" customHeight="1" x14ac:dyDescent="0.25">
      <c r="A19388" t="s">
        <v>972</v>
      </c>
      <c r="B19388" t="s">
        <v>176</v>
      </c>
      <c r="C19388" s="76" t="s">
        <v>842</v>
      </c>
      <c r="D19388" t="s">
        <v>980</v>
      </c>
      <c r="E19388" s="82">
        <v>5.31</v>
      </c>
      <c r="F19388" t="s">
        <v>973</v>
      </c>
      <c r="G19388" s="83">
        <v>44431</v>
      </c>
      <c r="I19388">
        <v>2021</v>
      </c>
    </row>
    <row r="19389" spans="1:9" ht="14.45" customHeight="1" x14ac:dyDescent="0.25">
      <c r="A19389" t="s">
        <v>972</v>
      </c>
      <c r="B19389" t="s">
        <v>122</v>
      </c>
      <c r="C19389" s="76" t="s">
        <v>842</v>
      </c>
      <c r="D19389" t="s">
        <v>980</v>
      </c>
      <c r="E19389" s="82">
        <v>7.6</v>
      </c>
      <c r="F19389" t="s">
        <v>973</v>
      </c>
      <c r="G19389" s="83">
        <v>44285</v>
      </c>
      <c r="I19389">
        <v>2021</v>
      </c>
    </row>
    <row r="19390" spans="1:9" ht="14.45" customHeight="1" x14ac:dyDescent="0.25">
      <c r="A19390" t="s">
        <v>972</v>
      </c>
      <c r="B19390" t="s">
        <v>109</v>
      </c>
      <c r="C19390" s="76" t="s">
        <v>842</v>
      </c>
      <c r="D19390" t="s">
        <v>980</v>
      </c>
      <c r="E19390" s="82">
        <v>15</v>
      </c>
      <c r="F19390" t="s">
        <v>973</v>
      </c>
      <c r="G19390" s="83">
        <v>44355</v>
      </c>
      <c r="I19390">
        <v>2021</v>
      </c>
    </row>
    <row r="19391" spans="1:9" ht="14.45" customHeight="1" x14ac:dyDescent="0.25">
      <c r="A19391" t="s">
        <v>972</v>
      </c>
      <c r="B19391" t="s">
        <v>253</v>
      </c>
      <c r="C19391" s="76" t="s">
        <v>842</v>
      </c>
      <c r="D19391" t="s">
        <v>980</v>
      </c>
      <c r="E19391" s="82">
        <v>7.08</v>
      </c>
      <c r="F19391" t="s">
        <v>973</v>
      </c>
      <c r="G19391" s="83">
        <v>44260</v>
      </c>
      <c r="I19391">
        <v>2021</v>
      </c>
    </row>
    <row r="19392" spans="1:9" ht="14.45" customHeight="1" x14ac:dyDescent="0.25">
      <c r="A19392" t="s">
        <v>972</v>
      </c>
      <c r="B19392" t="s">
        <v>128</v>
      </c>
      <c r="C19392" s="76" t="s">
        <v>842</v>
      </c>
      <c r="D19392" t="s">
        <v>980</v>
      </c>
      <c r="E19392" s="82">
        <v>11.5</v>
      </c>
      <c r="F19392" t="s">
        <v>973</v>
      </c>
      <c r="G19392" s="83">
        <v>44530</v>
      </c>
      <c r="I19392">
        <v>2021</v>
      </c>
    </row>
    <row r="19393" spans="1:9" x14ac:dyDescent="0.25">
      <c r="A19393" t="s">
        <v>972</v>
      </c>
      <c r="B19393" t="s">
        <v>112</v>
      </c>
      <c r="C19393" s="76" t="s">
        <v>842</v>
      </c>
      <c r="D19393" t="s">
        <v>980</v>
      </c>
      <c r="E19393" s="82">
        <v>7.6</v>
      </c>
      <c r="F19393" t="s">
        <v>973</v>
      </c>
      <c r="G19393" s="83">
        <v>44411</v>
      </c>
      <c r="I19393">
        <v>2021</v>
      </c>
    </row>
    <row r="19394" spans="1:9" x14ac:dyDescent="0.25">
      <c r="A19394" t="s">
        <v>972</v>
      </c>
      <c r="B19394" t="s">
        <v>251</v>
      </c>
      <c r="C19394" s="76" t="s">
        <v>842</v>
      </c>
      <c r="D19394" t="s">
        <v>980</v>
      </c>
      <c r="E19394" s="82">
        <v>7.7</v>
      </c>
      <c r="F19394" t="s">
        <v>973</v>
      </c>
      <c r="G19394" s="83">
        <v>44529</v>
      </c>
      <c r="I19394">
        <v>2021</v>
      </c>
    </row>
    <row r="19395" spans="1:9" x14ac:dyDescent="0.25">
      <c r="A19395" t="s">
        <v>972</v>
      </c>
      <c r="B19395" t="s">
        <v>143</v>
      </c>
      <c r="C19395" s="76" t="s">
        <v>842</v>
      </c>
      <c r="D19395" t="s">
        <v>980</v>
      </c>
      <c r="E19395" s="82">
        <v>2.79</v>
      </c>
      <c r="F19395" t="s">
        <v>973</v>
      </c>
      <c r="G19395" s="83">
        <v>44348</v>
      </c>
      <c r="I19395">
        <v>2021</v>
      </c>
    </row>
    <row r="19396" spans="1:9" x14ac:dyDescent="0.25">
      <c r="A19396" t="s">
        <v>972</v>
      </c>
      <c r="B19396" t="s">
        <v>63</v>
      </c>
      <c r="C19396" s="76" t="s">
        <v>842</v>
      </c>
      <c r="D19396" t="s">
        <v>980</v>
      </c>
      <c r="E19396" s="82">
        <v>5.9</v>
      </c>
      <c r="F19396" t="s">
        <v>973</v>
      </c>
      <c r="G19396" s="83">
        <v>44441</v>
      </c>
      <c r="I19396">
        <v>2021</v>
      </c>
    </row>
    <row r="19397" spans="1:9" x14ac:dyDescent="0.25">
      <c r="A19397" t="s">
        <v>972</v>
      </c>
      <c r="B19397" t="s">
        <v>251</v>
      </c>
      <c r="C19397" s="76" t="s">
        <v>842</v>
      </c>
      <c r="D19397" t="s">
        <v>980</v>
      </c>
      <c r="E19397" s="82">
        <v>7.7</v>
      </c>
      <c r="F19397" t="s">
        <v>973</v>
      </c>
      <c r="G19397" s="83">
        <v>44425</v>
      </c>
      <c r="I19397">
        <v>2021</v>
      </c>
    </row>
    <row r="19398" spans="1:9" x14ac:dyDescent="0.25">
      <c r="A19398" t="s">
        <v>972</v>
      </c>
      <c r="B19398" t="s">
        <v>118</v>
      </c>
      <c r="C19398" s="76" t="s">
        <v>842</v>
      </c>
      <c r="D19398" t="s">
        <v>980</v>
      </c>
      <c r="E19398" s="82">
        <v>9.73</v>
      </c>
      <c r="F19398" t="s">
        <v>973</v>
      </c>
      <c r="G19398" s="83">
        <v>44386</v>
      </c>
      <c r="I19398">
        <v>2021</v>
      </c>
    </row>
    <row r="19399" spans="1:9" x14ac:dyDescent="0.25">
      <c r="A19399" t="s">
        <v>972</v>
      </c>
      <c r="B19399" t="s">
        <v>128</v>
      </c>
      <c r="C19399" s="76" t="s">
        <v>842</v>
      </c>
      <c r="D19399" t="s">
        <v>980</v>
      </c>
      <c r="E19399" s="82">
        <v>5.0199999999999996</v>
      </c>
      <c r="F19399" t="s">
        <v>973</v>
      </c>
      <c r="G19399" s="83">
        <v>44313</v>
      </c>
      <c r="I19399">
        <v>2021</v>
      </c>
    </row>
    <row r="19400" spans="1:9" x14ac:dyDescent="0.25">
      <c r="A19400" t="s">
        <v>972</v>
      </c>
      <c r="B19400" t="s">
        <v>125</v>
      </c>
      <c r="C19400" s="76" t="s">
        <v>842</v>
      </c>
      <c r="D19400" t="s">
        <v>980</v>
      </c>
      <c r="E19400" s="82">
        <v>8.85</v>
      </c>
      <c r="F19400" t="s">
        <v>973</v>
      </c>
      <c r="G19400" s="83">
        <v>44294</v>
      </c>
      <c r="I19400">
        <v>2021</v>
      </c>
    </row>
    <row r="19401" spans="1:9" x14ac:dyDescent="0.25">
      <c r="A19401" t="s">
        <v>972</v>
      </c>
      <c r="B19401" t="s">
        <v>214</v>
      </c>
      <c r="C19401" s="76" t="s">
        <v>842</v>
      </c>
      <c r="D19401" t="s">
        <v>980</v>
      </c>
      <c r="E19401" s="82">
        <v>7.7</v>
      </c>
      <c r="F19401" t="s">
        <v>973</v>
      </c>
      <c r="G19401" s="83">
        <v>44420</v>
      </c>
      <c r="I19401">
        <v>2021</v>
      </c>
    </row>
    <row r="19402" spans="1:9" x14ac:dyDescent="0.25">
      <c r="A19402" t="s">
        <v>972</v>
      </c>
      <c r="B19402" t="s">
        <v>253</v>
      </c>
      <c r="C19402" s="76" t="s">
        <v>842</v>
      </c>
      <c r="D19402" t="s">
        <v>980</v>
      </c>
      <c r="E19402" s="82">
        <v>7.08</v>
      </c>
      <c r="F19402" t="s">
        <v>973</v>
      </c>
      <c r="G19402" s="83">
        <v>44258</v>
      </c>
      <c r="I19402">
        <v>2021</v>
      </c>
    </row>
    <row r="19403" spans="1:9" x14ac:dyDescent="0.25">
      <c r="A19403" t="s">
        <v>972</v>
      </c>
      <c r="B19403" t="s">
        <v>15</v>
      </c>
      <c r="C19403" s="76" t="s">
        <v>842</v>
      </c>
      <c r="D19403" t="s">
        <v>980</v>
      </c>
      <c r="E19403" s="82">
        <v>5</v>
      </c>
      <c r="F19403" t="s">
        <v>973</v>
      </c>
      <c r="G19403" s="83">
        <v>44279</v>
      </c>
      <c r="I19403">
        <v>2021</v>
      </c>
    </row>
    <row r="19404" spans="1:9" x14ac:dyDescent="0.25">
      <c r="A19404" t="s">
        <v>972</v>
      </c>
      <c r="B19404" t="s">
        <v>126</v>
      </c>
      <c r="C19404" s="76" t="s">
        <v>842</v>
      </c>
      <c r="D19404" t="s">
        <v>980</v>
      </c>
      <c r="E19404" s="82">
        <v>6.2</v>
      </c>
      <c r="F19404" t="s">
        <v>973</v>
      </c>
      <c r="G19404" s="83">
        <v>44460</v>
      </c>
      <c r="I19404">
        <v>2021</v>
      </c>
    </row>
    <row r="19405" spans="1:9" x14ac:dyDescent="0.25">
      <c r="A19405" t="s">
        <v>972</v>
      </c>
      <c r="B19405" t="s">
        <v>182</v>
      </c>
      <c r="C19405" s="76" t="s">
        <v>842</v>
      </c>
      <c r="D19405" t="s">
        <v>980</v>
      </c>
      <c r="E19405" s="82">
        <v>5</v>
      </c>
      <c r="F19405" t="s">
        <v>973</v>
      </c>
      <c r="G19405" s="83">
        <v>44391</v>
      </c>
      <c r="I19405">
        <v>2021</v>
      </c>
    </row>
    <row r="19406" spans="1:9" x14ac:dyDescent="0.25">
      <c r="A19406" t="s">
        <v>972</v>
      </c>
      <c r="B19406" t="s">
        <v>276</v>
      </c>
      <c r="C19406" s="76" t="s">
        <v>842</v>
      </c>
      <c r="D19406" t="s">
        <v>980</v>
      </c>
      <c r="E19406" s="82">
        <v>11.21</v>
      </c>
      <c r="F19406" t="s">
        <v>973</v>
      </c>
      <c r="G19406" s="83">
        <v>44294</v>
      </c>
      <c r="I19406">
        <v>2021</v>
      </c>
    </row>
    <row r="19407" spans="1:9" x14ac:dyDescent="0.25">
      <c r="A19407" t="s">
        <v>972</v>
      </c>
      <c r="B19407" t="s">
        <v>79</v>
      </c>
      <c r="C19407" s="76" t="s">
        <v>842</v>
      </c>
      <c r="D19407" t="s">
        <v>980</v>
      </c>
      <c r="E19407" s="82">
        <v>9.44</v>
      </c>
      <c r="F19407" t="s">
        <v>973</v>
      </c>
      <c r="G19407" s="83">
        <v>44326</v>
      </c>
      <c r="I19407">
        <v>2021</v>
      </c>
    </row>
    <row r="19408" spans="1:9" x14ac:dyDescent="0.25">
      <c r="A19408" t="s">
        <v>972</v>
      </c>
      <c r="B19408" t="s">
        <v>95</v>
      </c>
      <c r="C19408" s="76" t="s">
        <v>842</v>
      </c>
      <c r="D19408" t="s">
        <v>980</v>
      </c>
      <c r="E19408" s="82">
        <v>14.7</v>
      </c>
      <c r="F19408" t="s">
        <v>973</v>
      </c>
      <c r="G19408" s="83">
        <v>44589</v>
      </c>
      <c r="I19408">
        <v>2022</v>
      </c>
    </row>
    <row r="19409" spans="1:9" x14ac:dyDescent="0.25">
      <c r="A19409" t="s">
        <v>972</v>
      </c>
      <c r="B19409" t="s">
        <v>108</v>
      </c>
      <c r="C19409" s="76" t="s">
        <v>842</v>
      </c>
      <c r="D19409" t="s">
        <v>980</v>
      </c>
      <c r="E19409" s="82">
        <v>43.2</v>
      </c>
      <c r="F19409" t="s">
        <v>973</v>
      </c>
      <c r="G19409" s="83">
        <v>44873</v>
      </c>
      <c r="I19409">
        <v>2022</v>
      </c>
    </row>
    <row r="19410" spans="1:9" x14ac:dyDescent="0.25">
      <c r="A19410" t="s">
        <v>972</v>
      </c>
      <c r="B19410" t="s">
        <v>230</v>
      </c>
      <c r="C19410" s="76" t="s">
        <v>842</v>
      </c>
      <c r="D19410" t="s">
        <v>980</v>
      </c>
      <c r="E19410" s="82">
        <v>5</v>
      </c>
      <c r="F19410" t="s">
        <v>973</v>
      </c>
      <c r="G19410" s="83">
        <v>44725</v>
      </c>
      <c r="I19410">
        <v>2022</v>
      </c>
    </row>
    <row r="19411" spans="1:9" x14ac:dyDescent="0.25">
      <c r="A19411" t="s">
        <v>972</v>
      </c>
      <c r="B19411" t="s">
        <v>16</v>
      </c>
      <c r="C19411" s="76" t="s">
        <v>842</v>
      </c>
      <c r="D19411" t="s">
        <v>980</v>
      </c>
      <c r="E19411" s="82">
        <v>2.95</v>
      </c>
      <c r="F19411" t="s">
        <v>973</v>
      </c>
      <c r="G19411" s="83">
        <v>44293</v>
      </c>
      <c r="I19411">
        <v>2021</v>
      </c>
    </row>
    <row r="19412" spans="1:9" x14ac:dyDescent="0.25">
      <c r="A19412" t="s">
        <v>972</v>
      </c>
      <c r="B19412" t="s">
        <v>232</v>
      </c>
      <c r="C19412" s="76" t="s">
        <v>842</v>
      </c>
      <c r="D19412" t="s">
        <v>980</v>
      </c>
      <c r="E19412" s="82">
        <v>6.2</v>
      </c>
      <c r="F19412" t="s">
        <v>973</v>
      </c>
      <c r="G19412" s="83">
        <v>44292</v>
      </c>
      <c r="I19412">
        <v>2021</v>
      </c>
    </row>
    <row r="19413" spans="1:9" x14ac:dyDescent="0.25">
      <c r="A19413" t="s">
        <v>972</v>
      </c>
      <c r="B19413" t="s">
        <v>115</v>
      </c>
      <c r="C19413" s="76" t="s">
        <v>842</v>
      </c>
      <c r="D19413" t="s">
        <v>980</v>
      </c>
      <c r="E19413" s="82">
        <v>10.62</v>
      </c>
      <c r="F19413" t="s">
        <v>973</v>
      </c>
      <c r="G19413" s="83">
        <v>44414</v>
      </c>
      <c r="I19413">
        <v>2021</v>
      </c>
    </row>
    <row r="19414" spans="1:9" x14ac:dyDescent="0.25">
      <c r="A19414" t="s">
        <v>972</v>
      </c>
      <c r="B19414" t="s">
        <v>118</v>
      </c>
      <c r="C19414" s="76" t="s">
        <v>842</v>
      </c>
      <c r="D19414" t="s">
        <v>980</v>
      </c>
      <c r="E19414" s="82">
        <v>7.6</v>
      </c>
      <c r="F19414" t="s">
        <v>973</v>
      </c>
      <c r="G19414" s="83">
        <v>44305</v>
      </c>
      <c r="I19414">
        <v>2021</v>
      </c>
    </row>
    <row r="19415" spans="1:9" x14ac:dyDescent="0.25">
      <c r="A19415" t="s">
        <v>972</v>
      </c>
      <c r="B19415" t="s">
        <v>232</v>
      </c>
      <c r="C19415" s="76" t="s">
        <v>842</v>
      </c>
      <c r="D19415" t="s">
        <v>980</v>
      </c>
      <c r="E19415" s="82">
        <v>5.9</v>
      </c>
      <c r="F19415" t="s">
        <v>973</v>
      </c>
      <c r="G19415" s="83">
        <v>44454</v>
      </c>
      <c r="I19415">
        <v>2021</v>
      </c>
    </row>
    <row r="19416" spans="1:9" x14ac:dyDescent="0.25">
      <c r="A19416" t="s">
        <v>972</v>
      </c>
      <c r="B19416" t="s">
        <v>275</v>
      </c>
      <c r="C19416" s="76" t="s">
        <v>842</v>
      </c>
      <c r="D19416" t="s">
        <v>980</v>
      </c>
      <c r="E19416" s="82">
        <v>19.47</v>
      </c>
      <c r="F19416" t="s">
        <v>973</v>
      </c>
      <c r="G19416" s="83">
        <v>44370</v>
      </c>
      <c r="I19416">
        <v>2021</v>
      </c>
    </row>
    <row r="19417" spans="1:9" x14ac:dyDescent="0.25">
      <c r="A19417" t="s">
        <v>972</v>
      </c>
      <c r="B19417" t="s">
        <v>105</v>
      </c>
      <c r="C19417" s="76" t="s">
        <v>842</v>
      </c>
      <c r="D19417" t="s">
        <v>980</v>
      </c>
      <c r="E19417" s="82">
        <v>7.6</v>
      </c>
      <c r="F19417" t="s">
        <v>973</v>
      </c>
      <c r="G19417" s="83">
        <v>44383</v>
      </c>
      <c r="I19417">
        <v>2021</v>
      </c>
    </row>
    <row r="19418" spans="1:9" x14ac:dyDescent="0.25">
      <c r="A19418" t="s">
        <v>972</v>
      </c>
      <c r="B19418" t="s">
        <v>240</v>
      </c>
      <c r="C19418" s="76" t="s">
        <v>842</v>
      </c>
      <c r="D19418" t="s">
        <v>980</v>
      </c>
      <c r="E19418" s="82">
        <v>7.08</v>
      </c>
      <c r="F19418" t="s">
        <v>973</v>
      </c>
      <c r="G19418" s="83">
        <v>44567</v>
      </c>
      <c r="I19418">
        <v>2022</v>
      </c>
    </row>
    <row r="19419" spans="1:9" x14ac:dyDescent="0.25">
      <c r="A19419" t="s">
        <v>972</v>
      </c>
      <c r="B19419" t="s">
        <v>247</v>
      </c>
      <c r="C19419" s="76" t="s">
        <v>842</v>
      </c>
      <c r="D19419" t="s">
        <v>980</v>
      </c>
      <c r="E19419" s="82">
        <v>4</v>
      </c>
      <c r="F19419" t="s">
        <v>973</v>
      </c>
      <c r="G19419" s="83">
        <v>44637</v>
      </c>
      <c r="I19419">
        <v>2022</v>
      </c>
    </row>
    <row r="19420" spans="1:9" x14ac:dyDescent="0.25">
      <c r="A19420" t="s">
        <v>972</v>
      </c>
      <c r="B19420" t="s">
        <v>78</v>
      </c>
      <c r="C19420" s="76" t="s">
        <v>842</v>
      </c>
      <c r="D19420" t="s">
        <v>980</v>
      </c>
      <c r="E19420" s="82">
        <v>15</v>
      </c>
      <c r="F19420" t="s">
        <v>973</v>
      </c>
      <c r="G19420" s="83">
        <v>44551</v>
      </c>
      <c r="I19420">
        <v>2021</v>
      </c>
    </row>
    <row r="19421" spans="1:9" x14ac:dyDescent="0.25">
      <c r="A19421" t="s">
        <v>972</v>
      </c>
      <c r="B19421" t="s">
        <v>232</v>
      </c>
      <c r="C19421" s="76" t="s">
        <v>842</v>
      </c>
      <c r="D19421" t="s">
        <v>980</v>
      </c>
      <c r="E19421" s="82">
        <v>7.6</v>
      </c>
      <c r="F19421" t="s">
        <v>973</v>
      </c>
      <c r="G19421" s="83">
        <v>44285</v>
      </c>
      <c r="I19421">
        <v>2021</v>
      </c>
    </row>
    <row r="19422" spans="1:9" x14ac:dyDescent="0.25">
      <c r="A19422" t="s">
        <v>972</v>
      </c>
      <c r="B19422" t="s">
        <v>253</v>
      </c>
      <c r="C19422" s="76" t="s">
        <v>842</v>
      </c>
      <c r="D19422" t="s">
        <v>980</v>
      </c>
      <c r="E19422" s="82">
        <v>5.31</v>
      </c>
      <c r="F19422" t="s">
        <v>973</v>
      </c>
      <c r="G19422" s="83">
        <v>44404</v>
      </c>
      <c r="I19422">
        <v>2021</v>
      </c>
    </row>
    <row r="19423" spans="1:9" x14ac:dyDescent="0.25">
      <c r="A19423" t="s">
        <v>972</v>
      </c>
      <c r="B19423" t="s">
        <v>232</v>
      </c>
      <c r="C19423" s="76" t="s">
        <v>842</v>
      </c>
      <c r="D19423" t="s">
        <v>980</v>
      </c>
      <c r="E19423" s="82">
        <v>6.2</v>
      </c>
      <c r="F19423" t="s">
        <v>973</v>
      </c>
      <c r="G19423" s="83">
        <v>44305</v>
      </c>
      <c r="I19423">
        <v>2021</v>
      </c>
    </row>
    <row r="19424" spans="1:9" x14ac:dyDescent="0.25">
      <c r="A19424" t="s">
        <v>972</v>
      </c>
      <c r="B19424" t="s">
        <v>245</v>
      </c>
      <c r="C19424" s="76" t="s">
        <v>842</v>
      </c>
      <c r="D19424" t="s">
        <v>980</v>
      </c>
      <c r="E19424" s="82">
        <v>6.79</v>
      </c>
      <c r="F19424" t="s">
        <v>973</v>
      </c>
      <c r="G19424" s="83">
        <v>44355</v>
      </c>
      <c r="I19424">
        <v>2021</v>
      </c>
    </row>
    <row r="19425" spans="1:9" x14ac:dyDescent="0.25">
      <c r="A19425" t="s">
        <v>972</v>
      </c>
      <c r="B19425" t="s">
        <v>248</v>
      </c>
      <c r="C19425" s="76" t="s">
        <v>842</v>
      </c>
      <c r="D19425" t="s">
        <v>980</v>
      </c>
      <c r="E19425" s="82">
        <v>7.6</v>
      </c>
      <c r="F19425" t="s">
        <v>973</v>
      </c>
      <c r="G19425" s="83">
        <v>44396</v>
      </c>
      <c r="I19425">
        <v>2021</v>
      </c>
    </row>
    <row r="19426" spans="1:9" x14ac:dyDescent="0.25">
      <c r="A19426" t="s">
        <v>972</v>
      </c>
      <c r="B19426" t="s">
        <v>63</v>
      </c>
      <c r="C19426" s="76" t="s">
        <v>842</v>
      </c>
      <c r="D19426" t="s">
        <v>980</v>
      </c>
      <c r="E19426" s="82">
        <v>3.25</v>
      </c>
      <c r="F19426" t="s">
        <v>973</v>
      </c>
      <c r="G19426" s="83">
        <v>44405</v>
      </c>
      <c r="I19426">
        <v>2021</v>
      </c>
    </row>
    <row r="19427" spans="1:9" x14ac:dyDescent="0.25">
      <c r="A19427" t="s">
        <v>972</v>
      </c>
      <c r="B19427" t="s">
        <v>245</v>
      </c>
      <c r="C19427" s="76" t="s">
        <v>842</v>
      </c>
      <c r="D19427" t="s">
        <v>980</v>
      </c>
      <c r="E19427" s="82">
        <v>4.13</v>
      </c>
      <c r="F19427" t="s">
        <v>973</v>
      </c>
      <c r="G19427" s="83">
        <v>44515</v>
      </c>
      <c r="I19427">
        <v>2021</v>
      </c>
    </row>
    <row r="19428" spans="1:9" x14ac:dyDescent="0.25">
      <c r="A19428" t="s">
        <v>972</v>
      </c>
      <c r="B19428" t="s">
        <v>177</v>
      </c>
      <c r="C19428" s="76" t="s">
        <v>842</v>
      </c>
      <c r="D19428" t="s">
        <v>980</v>
      </c>
      <c r="E19428" s="82">
        <v>6.2</v>
      </c>
      <c r="F19428" t="s">
        <v>973</v>
      </c>
      <c r="G19428" s="83">
        <v>44609</v>
      </c>
      <c r="I19428">
        <v>2022</v>
      </c>
    </row>
    <row r="19429" spans="1:9" x14ac:dyDescent="0.25">
      <c r="A19429" t="s">
        <v>972</v>
      </c>
      <c r="B19429" t="s">
        <v>92</v>
      </c>
      <c r="C19429" s="76" t="s">
        <v>842</v>
      </c>
      <c r="D19429" t="s">
        <v>980</v>
      </c>
      <c r="E19429" s="82">
        <v>11.5</v>
      </c>
      <c r="F19429" t="s">
        <v>973</v>
      </c>
      <c r="G19429" s="83">
        <v>44503</v>
      </c>
      <c r="I19429">
        <v>2021</v>
      </c>
    </row>
    <row r="19430" spans="1:9" x14ac:dyDescent="0.25">
      <c r="A19430" t="s">
        <v>972</v>
      </c>
      <c r="B19430" t="s">
        <v>249</v>
      </c>
      <c r="C19430" s="76" t="s">
        <v>842</v>
      </c>
      <c r="D19430" t="s">
        <v>980</v>
      </c>
      <c r="E19430" s="82">
        <v>2.4</v>
      </c>
      <c r="F19430" t="s">
        <v>973</v>
      </c>
      <c r="G19430" s="83">
        <v>44365</v>
      </c>
      <c r="I19430">
        <v>2021</v>
      </c>
    </row>
    <row r="19431" spans="1:9" x14ac:dyDescent="0.25">
      <c r="A19431" t="s">
        <v>972</v>
      </c>
      <c r="B19431" t="s">
        <v>93</v>
      </c>
      <c r="C19431" s="76" t="s">
        <v>842</v>
      </c>
      <c r="D19431" t="s">
        <v>980</v>
      </c>
      <c r="E19431" s="82">
        <v>5.31</v>
      </c>
      <c r="F19431" t="s">
        <v>973</v>
      </c>
      <c r="G19431" s="83">
        <v>44326</v>
      </c>
      <c r="I19431">
        <v>2021</v>
      </c>
    </row>
    <row r="19432" spans="1:9" x14ac:dyDescent="0.25">
      <c r="A19432" t="s">
        <v>972</v>
      </c>
      <c r="B19432" t="s">
        <v>177</v>
      </c>
      <c r="C19432" s="76" t="s">
        <v>842</v>
      </c>
      <c r="D19432" t="s">
        <v>980</v>
      </c>
      <c r="E19432" s="82">
        <v>7.08</v>
      </c>
      <c r="F19432" t="s">
        <v>973</v>
      </c>
      <c r="G19432" s="83">
        <v>44349</v>
      </c>
      <c r="I19432">
        <v>2021</v>
      </c>
    </row>
    <row r="19433" spans="1:9" x14ac:dyDescent="0.25">
      <c r="A19433" t="s">
        <v>972</v>
      </c>
      <c r="B19433" t="s">
        <v>204</v>
      </c>
      <c r="C19433" s="76" t="s">
        <v>842</v>
      </c>
      <c r="D19433" t="s">
        <v>980</v>
      </c>
      <c r="E19433" s="82">
        <v>4.13</v>
      </c>
      <c r="F19433" t="s">
        <v>973</v>
      </c>
      <c r="G19433" s="83">
        <v>44326</v>
      </c>
      <c r="I19433">
        <v>2021</v>
      </c>
    </row>
    <row r="19434" spans="1:9" x14ac:dyDescent="0.25">
      <c r="A19434" t="s">
        <v>972</v>
      </c>
      <c r="B19434" t="s">
        <v>1010</v>
      </c>
      <c r="C19434" s="76" t="s">
        <v>842</v>
      </c>
      <c r="D19434" t="s">
        <v>980</v>
      </c>
      <c r="E19434" s="82">
        <v>5.9</v>
      </c>
      <c r="F19434" t="s">
        <v>973</v>
      </c>
      <c r="G19434" s="83">
        <v>44545</v>
      </c>
      <c r="I19434">
        <v>2021</v>
      </c>
    </row>
    <row r="19435" spans="1:9" x14ac:dyDescent="0.25">
      <c r="A19435" t="s">
        <v>972</v>
      </c>
      <c r="B19435" t="s">
        <v>78</v>
      </c>
      <c r="C19435" s="76" t="s">
        <v>842</v>
      </c>
      <c r="D19435" t="s">
        <v>980</v>
      </c>
      <c r="E19435" s="82">
        <v>15</v>
      </c>
      <c r="F19435" t="s">
        <v>973</v>
      </c>
      <c r="G19435" s="83">
        <v>44552</v>
      </c>
      <c r="I19435">
        <v>2021</v>
      </c>
    </row>
    <row r="19436" spans="1:9" x14ac:dyDescent="0.25">
      <c r="A19436" t="s">
        <v>972</v>
      </c>
      <c r="B19436" t="s">
        <v>173</v>
      </c>
      <c r="C19436" s="76" t="s">
        <v>842</v>
      </c>
      <c r="D19436" t="s">
        <v>980</v>
      </c>
      <c r="E19436" s="82">
        <v>13</v>
      </c>
      <c r="F19436" t="s">
        <v>973</v>
      </c>
      <c r="G19436" s="83">
        <v>44421</v>
      </c>
      <c r="I19436">
        <v>2021</v>
      </c>
    </row>
    <row r="19437" spans="1:9" x14ac:dyDescent="0.25">
      <c r="A19437" t="s">
        <v>972</v>
      </c>
      <c r="B19437" t="s">
        <v>232</v>
      </c>
      <c r="C19437" s="76" t="s">
        <v>842</v>
      </c>
      <c r="D19437" t="s">
        <v>980</v>
      </c>
      <c r="E19437" s="82">
        <v>11.21</v>
      </c>
      <c r="F19437" t="s">
        <v>973</v>
      </c>
      <c r="G19437" s="83">
        <v>44265</v>
      </c>
      <c r="I19437">
        <v>2021</v>
      </c>
    </row>
    <row r="19438" spans="1:9" x14ac:dyDescent="0.25">
      <c r="A19438" t="s">
        <v>972</v>
      </c>
      <c r="B19438" t="s">
        <v>115</v>
      </c>
      <c r="C19438" s="76" t="s">
        <v>842</v>
      </c>
      <c r="D19438" t="s">
        <v>980</v>
      </c>
      <c r="E19438" s="82">
        <v>10</v>
      </c>
      <c r="F19438" t="s">
        <v>973</v>
      </c>
      <c r="G19438" s="83">
        <v>44812</v>
      </c>
      <c r="I19438">
        <v>2022</v>
      </c>
    </row>
    <row r="19439" spans="1:9" x14ac:dyDescent="0.25">
      <c r="A19439" t="s">
        <v>972</v>
      </c>
      <c r="B19439" t="s">
        <v>222</v>
      </c>
      <c r="C19439" s="76" t="s">
        <v>842</v>
      </c>
      <c r="D19439" t="s">
        <v>980</v>
      </c>
      <c r="E19439" s="82">
        <v>6</v>
      </c>
      <c r="F19439" t="s">
        <v>973</v>
      </c>
      <c r="G19439" s="83">
        <v>44361</v>
      </c>
      <c r="I19439">
        <v>2021</v>
      </c>
    </row>
    <row r="19440" spans="1:9" x14ac:dyDescent="0.25">
      <c r="A19440" t="s">
        <v>972</v>
      </c>
      <c r="B19440" t="s">
        <v>92</v>
      </c>
      <c r="C19440" s="76" t="s">
        <v>842</v>
      </c>
      <c r="D19440" t="s">
        <v>980</v>
      </c>
      <c r="E19440" s="82">
        <v>7</v>
      </c>
      <c r="F19440" t="s">
        <v>973</v>
      </c>
      <c r="G19440" s="83">
        <v>44460</v>
      </c>
      <c r="I19440">
        <v>2021</v>
      </c>
    </row>
    <row r="19441" spans="1:9" x14ac:dyDescent="0.25">
      <c r="A19441" t="s">
        <v>972</v>
      </c>
      <c r="B19441" t="s">
        <v>109</v>
      </c>
      <c r="C19441" s="76" t="s">
        <v>842</v>
      </c>
      <c r="D19441" t="s">
        <v>980</v>
      </c>
      <c r="E19441" s="82">
        <v>6</v>
      </c>
      <c r="F19441" t="s">
        <v>973</v>
      </c>
      <c r="G19441" s="83">
        <v>44615</v>
      </c>
      <c r="I19441">
        <v>2022</v>
      </c>
    </row>
    <row r="19442" spans="1:9" x14ac:dyDescent="0.25">
      <c r="A19442" t="s">
        <v>972</v>
      </c>
      <c r="B19442" t="s">
        <v>232</v>
      </c>
      <c r="C19442" s="76" t="s">
        <v>842</v>
      </c>
      <c r="D19442" t="s">
        <v>980</v>
      </c>
      <c r="E19442" s="82">
        <v>10</v>
      </c>
      <c r="F19442" t="s">
        <v>973</v>
      </c>
      <c r="G19442" s="83">
        <v>44363</v>
      </c>
      <c r="I19442">
        <v>2021</v>
      </c>
    </row>
    <row r="19443" spans="1:9" x14ac:dyDescent="0.25">
      <c r="A19443" t="s">
        <v>972</v>
      </c>
      <c r="B19443" t="s">
        <v>1281</v>
      </c>
      <c r="C19443" s="76" t="s">
        <v>842</v>
      </c>
      <c r="D19443" t="s">
        <v>980</v>
      </c>
      <c r="E19443" s="82">
        <v>10</v>
      </c>
      <c r="F19443" t="s">
        <v>973</v>
      </c>
      <c r="G19443" s="83">
        <v>44462</v>
      </c>
      <c r="I19443">
        <v>2021</v>
      </c>
    </row>
    <row r="19444" spans="1:9" x14ac:dyDescent="0.25">
      <c r="A19444" t="s">
        <v>972</v>
      </c>
      <c r="B19444" t="s">
        <v>253</v>
      </c>
      <c r="C19444" s="76" t="s">
        <v>842</v>
      </c>
      <c r="D19444" t="s">
        <v>980</v>
      </c>
      <c r="E19444" s="82">
        <v>8.8000000000000007</v>
      </c>
      <c r="F19444" t="s">
        <v>973</v>
      </c>
      <c r="G19444" s="83">
        <v>44256</v>
      </c>
      <c r="I19444">
        <v>2021</v>
      </c>
    </row>
    <row r="19445" spans="1:9" x14ac:dyDescent="0.25">
      <c r="A19445" t="s">
        <v>972</v>
      </c>
      <c r="B19445" t="s">
        <v>81</v>
      </c>
      <c r="C19445" s="76" t="s">
        <v>842</v>
      </c>
      <c r="D19445" t="s">
        <v>980</v>
      </c>
      <c r="E19445" s="82">
        <v>10.029999999999999</v>
      </c>
      <c r="F19445" t="s">
        <v>973</v>
      </c>
      <c r="G19445" s="83">
        <v>44298</v>
      </c>
      <c r="I19445">
        <v>2021</v>
      </c>
    </row>
    <row r="19446" spans="1:9" x14ac:dyDescent="0.25">
      <c r="A19446" t="s">
        <v>972</v>
      </c>
      <c r="B19446" t="s">
        <v>178</v>
      </c>
      <c r="C19446" s="76" t="s">
        <v>842</v>
      </c>
      <c r="D19446" t="s">
        <v>980</v>
      </c>
      <c r="E19446" s="82">
        <v>11.4</v>
      </c>
      <c r="F19446" t="s">
        <v>973</v>
      </c>
      <c r="G19446" s="83">
        <v>44312</v>
      </c>
      <c r="I19446">
        <v>2021</v>
      </c>
    </row>
    <row r="19447" spans="1:9" x14ac:dyDescent="0.25">
      <c r="A19447" t="s">
        <v>972</v>
      </c>
      <c r="B19447" t="s">
        <v>147</v>
      </c>
      <c r="C19447" s="76" t="s">
        <v>842</v>
      </c>
      <c r="D19447" t="s">
        <v>980</v>
      </c>
      <c r="E19447" s="82">
        <v>7.6</v>
      </c>
      <c r="F19447" t="s">
        <v>973</v>
      </c>
      <c r="G19447" s="83">
        <v>44333</v>
      </c>
      <c r="I19447">
        <v>2021</v>
      </c>
    </row>
    <row r="19448" spans="1:9" x14ac:dyDescent="0.25">
      <c r="A19448" t="s">
        <v>972</v>
      </c>
      <c r="B19448" t="s">
        <v>124</v>
      </c>
      <c r="C19448" s="76" t="s">
        <v>842</v>
      </c>
      <c r="D19448" t="s">
        <v>980</v>
      </c>
      <c r="E19448" s="82">
        <v>10</v>
      </c>
      <c r="F19448" t="s">
        <v>973</v>
      </c>
      <c r="G19448" s="83">
        <v>44575</v>
      </c>
      <c r="I19448">
        <v>2022</v>
      </c>
    </row>
    <row r="19449" spans="1:9" x14ac:dyDescent="0.25">
      <c r="A19449" t="s">
        <v>972</v>
      </c>
      <c r="B19449" t="s">
        <v>253</v>
      </c>
      <c r="C19449" s="76" t="s">
        <v>842</v>
      </c>
      <c r="D19449" t="s">
        <v>980</v>
      </c>
      <c r="E19449" s="82">
        <v>37.17</v>
      </c>
      <c r="F19449" t="s">
        <v>973</v>
      </c>
      <c r="G19449" s="83">
        <v>44531</v>
      </c>
      <c r="I19449">
        <v>2021</v>
      </c>
    </row>
    <row r="19450" spans="1:9" x14ac:dyDescent="0.25">
      <c r="A19450" t="s">
        <v>972</v>
      </c>
      <c r="B19450" t="s">
        <v>247</v>
      </c>
      <c r="C19450" s="76" t="s">
        <v>842</v>
      </c>
      <c r="D19450" t="s">
        <v>980</v>
      </c>
      <c r="E19450" s="82">
        <v>15</v>
      </c>
      <c r="F19450" t="s">
        <v>973</v>
      </c>
      <c r="G19450" s="83">
        <v>44594</v>
      </c>
      <c r="I19450">
        <v>2022</v>
      </c>
    </row>
    <row r="19451" spans="1:9" x14ac:dyDescent="0.25">
      <c r="A19451" t="s">
        <v>972</v>
      </c>
      <c r="B19451" t="s">
        <v>11</v>
      </c>
      <c r="C19451" s="76" t="s">
        <v>842</v>
      </c>
      <c r="D19451" t="s">
        <v>980</v>
      </c>
      <c r="E19451" s="82">
        <v>34.200000000000003</v>
      </c>
      <c r="F19451" t="s">
        <v>973</v>
      </c>
      <c r="G19451" s="83">
        <v>44460</v>
      </c>
      <c r="I19451">
        <v>2021</v>
      </c>
    </row>
    <row r="19452" spans="1:9" ht="14.45" customHeight="1" x14ac:dyDescent="0.25">
      <c r="A19452" t="s">
        <v>972</v>
      </c>
      <c r="B19452" t="s">
        <v>128</v>
      </c>
      <c r="C19452" s="76" t="s">
        <v>842</v>
      </c>
      <c r="D19452" t="s">
        <v>980</v>
      </c>
      <c r="E19452" s="82">
        <v>7.32</v>
      </c>
      <c r="F19452" t="s">
        <v>973</v>
      </c>
      <c r="G19452" s="83">
        <v>44412</v>
      </c>
      <c r="I19452">
        <v>2021</v>
      </c>
    </row>
    <row r="19453" spans="1:9" ht="14.45" customHeight="1" x14ac:dyDescent="0.25">
      <c r="A19453" t="s">
        <v>972</v>
      </c>
      <c r="B19453" t="s">
        <v>78</v>
      </c>
      <c r="C19453" s="76" t="s">
        <v>842</v>
      </c>
      <c r="D19453" t="s">
        <v>980</v>
      </c>
      <c r="E19453" s="82">
        <v>15</v>
      </c>
      <c r="F19453" t="s">
        <v>973</v>
      </c>
      <c r="G19453" s="83">
        <v>44498</v>
      </c>
      <c r="I19453">
        <v>2021</v>
      </c>
    </row>
    <row r="19454" spans="1:9" ht="14.45" customHeight="1" x14ac:dyDescent="0.25">
      <c r="A19454" t="s">
        <v>972</v>
      </c>
      <c r="B19454" s="74" t="s">
        <v>213</v>
      </c>
      <c r="C19454" s="76" t="s">
        <v>842</v>
      </c>
      <c r="D19454" t="s">
        <v>980</v>
      </c>
      <c r="E19454" s="82">
        <v>5</v>
      </c>
      <c r="F19454" t="s">
        <v>973</v>
      </c>
      <c r="G19454" s="83">
        <v>44399</v>
      </c>
      <c r="I19454">
        <v>2021</v>
      </c>
    </row>
    <row r="19455" spans="1:9" ht="14.45" customHeight="1" x14ac:dyDescent="0.25">
      <c r="A19455" t="s">
        <v>972</v>
      </c>
      <c r="B19455" t="s">
        <v>23</v>
      </c>
      <c r="C19455" s="76" t="s">
        <v>842</v>
      </c>
      <c r="D19455" t="s">
        <v>980</v>
      </c>
      <c r="E19455" s="82">
        <v>15</v>
      </c>
      <c r="F19455" t="s">
        <v>973</v>
      </c>
      <c r="G19455" s="83">
        <v>44592</v>
      </c>
      <c r="I19455">
        <v>2022</v>
      </c>
    </row>
    <row r="19456" spans="1:9" ht="14.45" customHeight="1" x14ac:dyDescent="0.25">
      <c r="A19456" t="s">
        <v>972</v>
      </c>
      <c r="B19456" t="s">
        <v>249</v>
      </c>
      <c r="C19456" s="76" t="s">
        <v>842</v>
      </c>
      <c r="D19456" t="s">
        <v>980</v>
      </c>
      <c r="E19456" s="82">
        <v>11.4</v>
      </c>
      <c r="F19456" t="s">
        <v>973</v>
      </c>
      <c r="G19456" s="83">
        <v>44817</v>
      </c>
      <c r="I19456">
        <v>2022</v>
      </c>
    </row>
    <row r="19457" spans="1:9" ht="14.45" customHeight="1" x14ac:dyDescent="0.25">
      <c r="A19457" t="s">
        <v>972</v>
      </c>
      <c r="B19457" t="s">
        <v>230</v>
      </c>
      <c r="C19457" s="76" t="s">
        <v>842</v>
      </c>
      <c r="D19457" t="s">
        <v>980</v>
      </c>
      <c r="E19457" s="82">
        <v>5.9</v>
      </c>
      <c r="F19457" t="s">
        <v>973</v>
      </c>
      <c r="G19457" s="83">
        <v>44321</v>
      </c>
      <c r="I19457">
        <v>2021</v>
      </c>
    </row>
    <row r="19458" spans="1:9" ht="14.45" customHeight="1" x14ac:dyDescent="0.25">
      <c r="A19458" t="s">
        <v>972</v>
      </c>
      <c r="B19458" t="s">
        <v>115</v>
      </c>
      <c r="C19458" s="76" t="s">
        <v>842</v>
      </c>
      <c r="D19458" t="s">
        <v>980</v>
      </c>
      <c r="E19458" s="82">
        <v>7.7</v>
      </c>
      <c r="F19458" t="s">
        <v>973</v>
      </c>
      <c r="G19458" s="83">
        <v>44313</v>
      </c>
      <c r="I19458">
        <v>2021</v>
      </c>
    </row>
    <row r="19459" spans="1:9" ht="14.45" customHeight="1" x14ac:dyDescent="0.25">
      <c r="A19459" t="s">
        <v>972</v>
      </c>
      <c r="B19459" t="s">
        <v>246</v>
      </c>
      <c r="C19459" s="76" t="s">
        <v>842</v>
      </c>
      <c r="D19459" t="s">
        <v>980</v>
      </c>
      <c r="E19459" s="82">
        <v>16.829999999999998</v>
      </c>
      <c r="F19459" t="s">
        <v>973</v>
      </c>
      <c r="G19459" s="83">
        <v>42152</v>
      </c>
      <c r="I19459">
        <v>2015</v>
      </c>
    </row>
    <row r="19460" spans="1:9" ht="14.45" customHeight="1" x14ac:dyDescent="0.25">
      <c r="A19460" t="s">
        <v>972</v>
      </c>
      <c r="B19460" t="s">
        <v>139</v>
      </c>
      <c r="C19460" s="76" t="s">
        <v>842</v>
      </c>
      <c r="D19460" t="s">
        <v>980</v>
      </c>
      <c r="E19460" s="82">
        <v>17.399999999999999</v>
      </c>
      <c r="F19460" t="s">
        <v>973</v>
      </c>
      <c r="G19460" s="83">
        <v>44592</v>
      </c>
      <c r="I19460">
        <v>2022</v>
      </c>
    </row>
    <row r="19461" spans="1:9" ht="14.45" customHeight="1" x14ac:dyDescent="0.25">
      <c r="A19461" t="s">
        <v>972</v>
      </c>
      <c r="B19461" t="s">
        <v>136</v>
      </c>
      <c r="C19461" s="76" t="s">
        <v>842</v>
      </c>
      <c r="D19461" t="s">
        <v>980</v>
      </c>
      <c r="E19461" s="82">
        <v>3</v>
      </c>
      <c r="F19461" t="s">
        <v>973</v>
      </c>
      <c r="G19461" s="83">
        <v>44433</v>
      </c>
      <c r="I19461">
        <v>2021</v>
      </c>
    </row>
    <row r="19462" spans="1:9" ht="14.45" customHeight="1" x14ac:dyDescent="0.25">
      <c r="A19462" t="s">
        <v>972</v>
      </c>
      <c r="B19462" t="s">
        <v>116</v>
      </c>
      <c r="C19462" s="76" t="s">
        <v>842</v>
      </c>
      <c r="D19462" t="s">
        <v>980</v>
      </c>
      <c r="E19462" s="82">
        <v>10</v>
      </c>
      <c r="F19462" t="s">
        <v>973</v>
      </c>
      <c r="G19462" s="83">
        <v>44455</v>
      </c>
      <c r="I19462">
        <v>2021</v>
      </c>
    </row>
    <row r="19463" spans="1:9" ht="14.45" customHeight="1" x14ac:dyDescent="0.25">
      <c r="A19463" t="s">
        <v>972</v>
      </c>
      <c r="B19463" t="s">
        <v>249</v>
      </c>
      <c r="C19463" s="76" t="s">
        <v>842</v>
      </c>
      <c r="D19463" t="s">
        <v>980</v>
      </c>
      <c r="E19463" s="82">
        <v>5.04</v>
      </c>
      <c r="F19463" t="s">
        <v>973</v>
      </c>
      <c r="G19463" s="83">
        <v>44263</v>
      </c>
      <c r="I19463">
        <v>2021</v>
      </c>
    </row>
    <row r="19464" spans="1:9" ht="14.45" customHeight="1" x14ac:dyDescent="0.25">
      <c r="A19464" t="s">
        <v>972</v>
      </c>
      <c r="B19464" t="s">
        <v>254</v>
      </c>
      <c r="C19464" s="76" t="s">
        <v>842</v>
      </c>
      <c r="D19464" t="s">
        <v>980</v>
      </c>
      <c r="E19464" s="82">
        <v>2.88</v>
      </c>
      <c r="F19464" t="s">
        <v>973</v>
      </c>
      <c r="G19464" s="83">
        <v>44286</v>
      </c>
      <c r="I19464">
        <v>2021</v>
      </c>
    </row>
    <row r="19465" spans="1:9" ht="14.45" customHeight="1" x14ac:dyDescent="0.25">
      <c r="A19465" t="s">
        <v>972</v>
      </c>
      <c r="B19465" t="s">
        <v>103</v>
      </c>
      <c r="C19465" s="76" t="s">
        <v>842</v>
      </c>
      <c r="D19465" t="s">
        <v>980</v>
      </c>
      <c r="E19465" s="82">
        <v>5.76</v>
      </c>
      <c r="F19465" t="s">
        <v>973</v>
      </c>
      <c r="G19465" s="83">
        <v>44266</v>
      </c>
      <c r="I19465">
        <v>2021</v>
      </c>
    </row>
    <row r="19466" spans="1:9" ht="14.45" customHeight="1" x14ac:dyDescent="0.25">
      <c r="A19466" t="s">
        <v>972</v>
      </c>
      <c r="B19466" t="s">
        <v>275</v>
      </c>
      <c r="C19466" s="76" t="s">
        <v>842</v>
      </c>
      <c r="D19466" t="s">
        <v>980</v>
      </c>
      <c r="E19466" s="82">
        <v>4.5599999999999996</v>
      </c>
      <c r="F19466" t="s">
        <v>973</v>
      </c>
      <c r="G19466" s="83">
        <v>44424</v>
      </c>
      <c r="I19466">
        <v>2021</v>
      </c>
    </row>
    <row r="19467" spans="1:9" x14ac:dyDescent="0.25">
      <c r="A19467" t="s">
        <v>972</v>
      </c>
      <c r="B19467" t="s">
        <v>109</v>
      </c>
      <c r="C19467" s="76" t="s">
        <v>842</v>
      </c>
      <c r="D19467" t="s">
        <v>980</v>
      </c>
      <c r="E19467" s="82">
        <v>7.7</v>
      </c>
      <c r="F19467" t="s">
        <v>973</v>
      </c>
      <c r="G19467" s="83">
        <v>44334</v>
      </c>
      <c r="I19467">
        <v>2021</v>
      </c>
    </row>
    <row r="19468" spans="1:9" x14ac:dyDescent="0.25">
      <c r="A19468" t="s">
        <v>972</v>
      </c>
      <c r="B19468" t="s">
        <v>79</v>
      </c>
      <c r="C19468" s="76" t="s">
        <v>842</v>
      </c>
      <c r="D19468" t="s">
        <v>980</v>
      </c>
      <c r="E19468" s="82">
        <v>6.24</v>
      </c>
      <c r="F19468" t="s">
        <v>973</v>
      </c>
      <c r="G19468" s="83">
        <v>44280</v>
      </c>
      <c r="I19468">
        <v>2021</v>
      </c>
    </row>
    <row r="19469" spans="1:9" x14ac:dyDescent="0.25">
      <c r="A19469" t="s">
        <v>972</v>
      </c>
      <c r="B19469" t="s">
        <v>253</v>
      </c>
      <c r="C19469" s="76" t="s">
        <v>842</v>
      </c>
      <c r="D19469" t="s">
        <v>980</v>
      </c>
      <c r="E19469" s="82">
        <v>8.64</v>
      </c>
      <c r="F19469" t="s">
        <v>973</v>
      </c>
      <c r="G19469" s="83">
        <v>44264</v>
      </c>
      <c r="I19469">
        <v>2021</v>
      </c>
    </row>
    <row r="19470" spans="1:9" x14ac:dyDescent="0.25">
      <c r="A19470" t="s">
        <v>972</v>
      </c>
      <c r="B19470" t="s">
        <v>118</v>
      </c>
      <c r="C19470" s="76" t="s">
        <v>842</v>
      </c>
      <c r="D19470" t="s">
        <v>980</v>
      </c>
      <c r="E19470" s="82">
        <v>15.2</v>
      </c>
      <c r="F19470" t="s">
        <v>973</v>
      </c>
      <c r="G19470" s="83">
        <v>44428</v>
      </c>
      <c r="I19470">
        <v>2021</v>
      </c>
    </row>
    <row r="19471" spans="1:9" x14ac:dyDescent="0.25">
      <c r="A19471" t="s">
        <v>972</v>
      </c>
      <c r="B19471" t="s">
        <v>253</v>
      </c>
      <c r="C19471" s="76" t="s">
        <v>842</v>
      </c>
      <c r="D19471" t="s">
        <v>980</v>
      </c>
      <c r="E19471" s="82">
        <v>3.8</v>
      </c>
      <c r="F19471" t="s">
        <v>973</v>
      </c>
      <c r="G19471" s="83">
        <v>44397</v>
      </c>
      <c r="I19471">
        <v>2021</v>
      </c>
    </row>
    <row r="19472" spans="1:9" x14ac:dyDescent="0.25">
      <c r="A19472" t="s">
        <v>972</v>
      </c>
      <c r="B19472" t="s">
        <v>148</v>
      </c>
      <c r="C19472" s="76" t="s">
        <v>842</v>
      </c>
      <c r="D19472" t="s">
        <v>980</v>
      </c>
      <c r="E19472" s="82">
        <v>4.32</v>
      </c>
      <c r="F19472" t="s">
        <v>973</v>
      </c>
      <c r="G19472" s="83">
        <v>44321</v>
      </c>
      <c r="I19472">
        <v>2021</v>
      </c>
    </row>
    <row r="19473" spans="1:9" x14ac:dyDescent="0.25">
      <c r="A19473" t="s">
        <v>972</v>
      </c>
      <c r="B19473" t="s">
        <v>187</v>
      </c>
      <c r="C19473" s="76" t="s">
        <v>842</v>
      </c>
      <c r="D19473" t="s">
        <v>980</v>
      </c>
      <c r="E19473" s="82">
        <v>9.6</v>
      </c>
      <c r="F19473" t="s">
        <v>973</v>
      </c>
      <c r="G19473" s="83">
        <v>44305</v>
      </c>
      <c r="I19473">
        <v>2021</v>
      </c>
    </row>
    <row r="19474" spans="1:9" x14ac:dyDescent="0.25">
      <c r="A19474" t="s">
        <v>972</v>
      </c>
      <c r="B19474" t="s">
        <v>96</v>
      </c>
      <c r="C19474" s="76" t="s">
        <v>842</v>
      </c>
      <c r="D19474" t="s">
        <v>980</v>
      </c>
      <c r="E19474" s="82">
        <v>5.28</v>
      </c>
      <c r="F19474" t="s">
        <v>973</v>
      </c>
      <c r="G19474" s="83">
        <v>44279</v>
      </c>
      <c r="I19474">
        <v>2021</v>
      </c>
    </row>
    <row r="19475" spans="1:9" x14ac:dyDescent="0.25">
      <c r="A19475" t="s">
        <v>972</v>
      </c>
      <c r="B19475" t="s">
        <v>245</v>
      </c>
      <c r="C19475" s="76" t="s">
        <v>842</v>
      </c>
      <c r="D19475" t="s">
        <v>980</v>
      </c>
      <c r="E19475" s="82">
        <v>4.08</v>
      </c>
      <c r="F19475" t="s">
        <v>973</v>
      </c>
      <c r="G19475" s="83">
        <v>44270</v>
      </c>
      <c r="I19475">
        <v>2021</v>
      </c>
    </row>
    <row r="19476" spans="1:9" x14ac:dyDescent="0.25">
      <c r="A19476" t="s">
        <v>972</v>
      </c>
      <c r="B19476" t="s">
        <v>106</v>
      </c>
      <c r="C19476" s="76" t="s">
        <v>842</v>
      </c>
      <c r="D19476" t="s">
        <v>980</v>
      </c>
      <c r="E19476" s="82">
        <v>12</v>
      </c>
      <c r="F19476" t="s">
        <v>973</v>
      </c>
      <c r="G19476" s="83">
        <v>44837</v>
      </c>
      <c r="I19476">
        <v>2022</v>
      </c>
    </row>
    <row r="19477" spans="1:9" x14ac:dyDescent="0.25">
      <c r="A19477" t="s">
        <v>972</v>
      </c>
      <c r="B19477" t="s">
        <v>242</v>
      </c>
      <c r="C19477" s="76" t="s">
        <v>842</v>
      </c>
      <c r="D19477" t="s">
        <v>980</v>
      </c>
      <c r="E19477" s="82">
        <v>6.72</v>
      </c>
      <c r="F19477" t="s">
        <v>973</v>
      </c>
      <c r="G19477" s="83">
        <v>44279</v>
      </c>
      <c r="I19477">
        <v>2021</v>
      </c>
    </row>
    <row r="19478" spans="1:9" x14ac:dyDescent="0.25">
      <c r="A19478" t="s">
        <v>972</v>
      </c>
      <c r="B19478" t="s">
        <v>92</v>
      </c>
      <c r="C19478" s="76" t="s">
        <v>842</v>
      </c>
      <c r="D19478" t="s">
        <v>980</v>
      </c>
      <c r="E19478" s="82">
        <v>4.8</v>
      </c>
      <c r="F19478" t="s">
        <v>973</v>
      </c>
      <c r="G19478" s="83">
        <v>44319</v>
      </c>
      <c r="I19478">
        <v>2021</v>
      </c>
    </row>
    <row r="19479" spans="1:9" x14ac:dyDescent="0.25">
      <c r="A19479" t="s">
        <v>972</v>
      </c>
      <c r="B19479" t="s">
        <v>118</v>
      </c>
      <c r="C19479" s="76" t="s">
        <v>842</v>
      </c>
      <c r="D19479" t="s">
        <v>980</v>
      </c>
      <c r="E19479" s="82">
        <v>6</v>
      </c>
      <c r="F19479" t="s">
        <v>973</v>
      </c>
      <c r="G19479" s="83">
        <v>44273</v>
      </c>
      <c r="I19479">
        <v>2021</v>
      </c>
    </row>
    <row r="19480" spans="1:9" x14ac:dyDescent="0.25">
      <c r="A19480" t="s">
        <v>972</v>
      </c>
      <c r="B19480" t="s">
        <v>84</v>
      </c>
      <c r="C19480" s="76" t="s">
        <v>842</v>
      </c>
      <c r="D19480" t="s">
        <v>980</v>
      </c>
      <c r="E19480" s="82">
        <v>9.6</v>
      </c>
      <c r="F19480" t="s">
        <v>973</v>
      </c>
      <c r="G19480" s="83">
        <v>44270</v>
      </c>
      <c r="I19480">
        <v>2021</v>
      </c>
    </row>
    <row r="19481" spans="1:9" x14ac:dyDescent="0.25">
      <c r="A19481" t="s">
        <v>972</v>
      </c>
      <c r="B19481" t="s">
        <v>232</v>
      </c>
      <c r="C19481" s="76" t="s">
        <v>842</v>
      </c>
      <c r="D19481" t="s">
        <v>980</v>
      </c>
      <c r="E19481" s="82">
        <v>6.24</v>
      </c>
      <c r="F19481" t="s">
        <v>973</v>
      </c>
      <c r="G19481" s="83">
        <v>44403</v>
      </c>
      <c r="I19481">
        <v>2021</v>
      </c>
    </row>
    <row r="19482" spans="1:9" x14ac:dyDescent="0.25">
      <c r="A19482" t="s">
        <v>972</v>
      </c>
      <c r="B19482" t="s">
        <v>84</v>
      </c>
      <c r="C19482" s="76" t="s">
        <v>842</v>
      </c>
      <c r="D19482" t="s">
        <v>980</v>
      </c>
      <c r="E19482" s="82">
        <v>5.76</v>
      </c>
      <c r="F19482" t="s">
        <v>973</v>
      </c>
      <c r="G19482" s="83">
        <v>44337</v>
      </c>
      <c r="I19482">
        <v>2021</v>
      </c>
    </row>
    <row r="19483" spans="1:9" x14ac:dyDescent="0.25">
      <c r="A19483" t="s">
        <v>972</v>
      </c>
      <c r="B19483" t="s">
        <v>106</v>
      </c>
      <c r="C19483" s="76" t="s">
        <v>842</v>
      </c>
      <c r="D19483" t="s">
        <v>980</v>
      </c>
      <c r="E19483" s="82">
        <v>5.76</v>
      </c>
      <c r="F19483" t="s">
        <v>973</v>
      </c>
      <c r="G19483" s="83">
        <v>44298</v>
      </c>
      <c r="I19483">
        <v>2021</v>
      </c>
    </row>
    <row r="19484" spans="1:9" x14ac:dyDescent="0.25">
      <c r="A19484" t="s">
        <v>972</v>
      </c>
      <c r="B19484" t="s">
        <v>281</v>
      </c>
      <c r="C19484" s="76" t="s">
        <v>842</v>
      </c>
      <c r="D19484" t="s">
        <v>980</v>
      </c>
      <c r="E19484" s="82">
        <v>6.85</v>
      </c>
      <c r="F19484" t="s">
        <v>973</v>
      </c>
      <c r="G19484" s="83">
        <v>44322</v>
      </c>
      <c r="I19484">
        <v>2021</v>
      </c>
    </row>
    <row r="19485" spans="1:9" x14ac:dyDescent="0.25">
      <c r="A19485" t="s">
        <v>972</v>
      </c>
      <c r="B19485" t="s">
        <v>93</v>
      </c>
      <c r="C19485" s="76" t="s">
        <v>842</v>
      </c>
      <c r="D19485" t="s">
        <v>980</v>
      </c>
      <c r="E19485" s="82">
        <v>3.54</v>
      </c>
      <c r="F19485" t="s">
        <v>973</v>
      </c>
      <c r="G19485" s="83">
        <v>44270</v>
      </c>
      <c r="I19485">
        <v>2021</v>
      </c>
    </row>
    <row r="19486" spans="1:9" x14ac:dyDescent="0.25">
      <c r="A19486" t="s">
        <v>972</v>
      </c>
      <c r="B19486" t="s">
        <v>95</v>
      </c>
      <c r="C19486" s="76" t="s">
        <v>842</v>
      </c>
      <c r="D19486" t="s">
        <v>980</v>
      </c>
      <c r="E19486" s="82">
        <v>12.39</v>
      </c>
      <c r="F19486" t="s">
        <v>973</v>
      </c>
      <c r="G19486" s="83">
        <v>44264</v>
      </c>
      <c r="I19486">
        <v>2021</v>
      </c>
    </row>
    <row r="19487" spans="1:9" x14ac:dyDescent="0.25">
      <c r="A19487" t="s">
        <v>972</v>
      </c>
      <c r="B19487" t="s">
        <v>275</v>
      </c>
      <c r="C19487" s="76" t="s">
        <v>842</v>
      </c>
      <c r="D19487" t="s">
        <v>980</v>
      </c>
      <c r="E19487" s="82">
        <v>5.04</v>
      </c>
      <c r="F19487" t="s">
        <v>973</v>
      </c>
      <c r="G19487" s="83">
        <v>44383</v>
      </c>
      <c r="I19487">
        <v>2021</v>
      </c>
    </row>
    <row r="19488" spans="1:9" x14ac:dyDescent="0.25">
      <c r="A19488" t="s">
        <v>972</v>
      </c>
      <c r="B19488" t="s">
        <v>248</v>
      </c>
      <c r="C19488" s="76" t="s">
        <v>842</v>
      </c>
      <c r="D19488" t="s">
        <v>980</v>
      </c>
      <c r="E19488" s="82">
        <v>5.28</v>
      </c>
      <c r="F19488" t="s">
        <v>973</v>
      </c>
      <c r="G19488" s="83">
        <v>44280</v>
      </c>
      <c r="I19488">
        <v>2021</v>
      </c>
    </row>
    <row r="19489" spans="1:9" x14ac:dyDescent="0.25">
      <c r="A19489" t="s">
        <v>972</v>
      </c>
      <c r="B19489" t="s">
        <v>150</v>
      </c>
      <c r="C19489" s="76" t="s">
        <v>842</v>
      </c>
      <c r="D19489" t="s">
        <v>980</v>
      </c>
      <c r="E19489" s="82">
        <v>10</v>
      </c>
      <c r="F19489" t="s">
        <v>973</v>
      </c>
      <c r="G19489" s="83">
        <v>44404</v>
      </c>
      <c r="I19489">
        <v>2021</v>
      </c>
    </row>
    <row r="19490" spans="1:9" x14ac:dyDescent="0.25">
      <c r="A19490" t="s">
        <v>972</v>
      </c>
      <c r="B19490" t="s">
        <v>275</v>
      </c>
      <c r="C19490" s="76" t="s">
        <v>842</v>
      </c>
      <c r="D19490" t="s">
        <v>980</v>
      </c>
      <c r="E19490" s="82">
        <v>14.1</v>
      </c>
      <c r="F19490" t="s">
        <v>973</v>
      </c>
      <c r="G19490" s="83">
        <v>44285</v>
      </c>
      <c r="I19490">
        <v>2021</v>
      </c>
    </row>
    <row r="19491" spans="1:9" x14ac:dyDescent="0.25">
      <c r="A19491" t="s">
        <v>972</v>
      </c>
      <c r="B19491" t="s">
        <v>246</v>
      </c>
      <c r="C19491" s="76" t="s">
        <v>842</v>
      </c>
      <c r="D19491" t="s">
        <v>980</v>
      </c>
      <c r="E19491" s="82">
        <v>8.64</v>
      </c>
      <c r="F19491" t="s">
        <v>973</v>
      </c>
      <c r="G19491" s="83">
        <v>44294</v>
      </c>
      <c r="I19491">
        <v>2021</v>
      </c>
    </row>
    <row r="19492" spans="1:9" x14ac:dyDescent="0.25">
      <c r="A19492" t="s">
        <v>972</v>
      </c>
      <c r="B19492" t="s">
        <v>146</v>
      </c>
      <c r="C19492" s="76" t="s">
        <v>842</v>
      </c>
      <c r="D19492" t="s">
        <v>980</v>
      </c>
      <c r="E19492" s="82">
        <v>7.6</v>
      </c>
      <c r="F19492" t="s">
        <v>973</v>
      </c>
      <c r="G19492" s="83">
        <v>44328</v>
      </c>
      <c r="I19492">
        <v>2021</v>
      </c>
    </row>
    <row r="19493" spans="1:9" x14ac:dyDescent="0.25">
      <c r="A19493" t="s">
        <v>972</v>
      </c>
      <c r="B19493" t="s">
        <v>92</v>
      </c>
      <c r="C19493" s="76" t="s">
        <v>842</v>
      </c>
      <c r="D19493" t="s">
        <v>980</v>
      </c>
      <c r="E19493" s="82">
        <v>4.8</v>
      </c>
      <c r="F19493" t="s">
        <v>973</v>
      </c>
      <c r="G19493" s="83">
        <v>44286</v>
      </c>
      <c r="I19493">
        <v>2021</v>
      </c>
    </row>
    <row r="19494" spans="1:9" x14ac:dyDescent="0.25">
      <c r="A19494" t="s">
        <v>972</v>
      </c>
      <c r="B19494" t="s">
        <v>0</v>
      </c>
      <c r="C19494" s="76" t="s">
        <v>842</v>
      </c>
      <c r="D19494" t="s">
        <v>980</v>
      </c>
      <c r="E19494" s="82">
        <v>5</v>
      </c>
      <c r="F19494" t="s">
        <v>973</v>
      </c>
      <c r="G19494" s="83">
        <v>44295</v>
      </c>
      <c r="I19494">
        <v>2021</v>
      </c>
    </row>
    <row r="19495" spans="1:9" x14ac:dyDescent="0.25">
      <c r="A19495" t="s">
        <v>972</v>
      </c>
      <c r="B19495" t="s">
        <v>95</v>
      </c>
      <c r="C19495" s="76" t="s">
        <v>842</v>
      </c>
      <c r="D19495" t="s">
        <v>980</v>
      </c>
      <c r="E19495" s="82">
        <v>3.84</v>
      </c>
      <c r="F19495" t="s">
        <v>973</v>
      </c>
      <c r="G19495" s="83">
        <v>44280</v>
      </c>
      <c r="I19495">
        <v>2021</v>
      </c>
    </row>
    <row r="19496" spans="1:9" x14ac:dyDescent="0.25">
      <c r="A19496" t="s">
        <v>972</v>
      </c>
      <c r="B19496" t="s">
        <v>72</v>
      </c>
      <c r="C19496" s="76" t="s">
        <v>842</v>
      </c>
      <c r="D19496" t="s">
        <v>980</v>
      </c>
      <c r="E19496" s="82">
        <v>12.96</v>
      </c>
      <c r="F19496" t="s">
        <v>973</v>
      </c>
      <c r="G19496" s="83">
        <v>44291</v>
      </c>
      <c r="I19496">
        <v>2021</v>
      </c>
    </row>
    <row r="19497" spans="1:9" x14ac:dyDescent="0.25">
      <c r="A19497" t="s">
        <v>972</v>
      </c>
      <c r="B19497" t="s">
        <v>175</v>
      </c>
      <c r="C19497" s="76" t="s">
        <v>842</v>
      </c>
      <c r="D19497" t="s">
        <v>980</v>
      </c>
      <c r="E19497" s="82">
        <v>3.84</v>
      </c>
      <c r="F19497" t="s">
        <v>973</v>
      </c>
      <c r="G19497" s="83">
        <v>44286</v>
      </c>
      <c r="I19497">
        <v>2021</v>
      </c>
    </row>
    <row r="19498" spans="1:9" x14ac:dyDescent="0.25">
      <c r="A19498" t="s">
        <v>972</v>
      </c>
      <c r="B19498" t="s">
        <v>133</v>
      </c>
      <c r="C19498" s="76" t="s">
        <v>842</v>
      </c>
      <c r="D19498" t="s">
        <v>980</v>
      </c>
      <c r="E19498" s="82">
        <v>10</v>
      </c>
      <c r="F19498" t="s">
        <v>973</v>
      </c>
      <c r="G19498" s="83">
        <v>44369</v>
      </c>
      <c r="I19498">
        <v>2021</v>
      </c>
    </row>
    <row r="19499" spans="1:9" x14ac:dyDescent="0.25">
      <c r="A19499" t="s">
        <v>972</v>
      </c>
      <c r="B19499" t="s">
        <v>175</v>
      </c>
      <c r="C19499" s="76" t="s">
        <v>842</v>
      </c>
      <c r="D19499" t="s">
        <v>980</v>
      </c>
      <c r="E19499" s="82">
        <v>8.64</v>
      </c>
      <c r="F19499" t="s">
        <v>973</v>
      </c>
      <c r="G19499" s="83">
        <v>44371</v>
      </c>
      <c r="I19499">
        <v>2021</v>
      </c>
    </row>
    <row r="19500" spans="1:9" x14ac:dyDescent="0.25">
      <c r="A19500" t="s">
        <v>972</v>
      </c>
      <c r="B19500" t="s">
        <v>249</v>
      </c>
      <c r="C19500" s="76" t="s">
        <v>842</v>
      </c>
      <c r="D19500" t="s">
        <v>980</v>
      </c>
      <c r="E19500" s="82">
        <v>10.08</v>
      </c>
      <c r="F19500" t="s">
        <v>973</v>
      </c>
      <c r="G19500" s="83">
        <v>44280</v>
      </c>
      <c r="I19500">
        <v>2021</v>
      </c>
    </row>
    <row r="19501" spans="1:9" x14ac:dyDescent="0.25">
      <c r="A19501" t="s">
        <v>972</v>
      </c>
      <c r="B19501" t="s">
        <v>213</v>
      </c>
      <c r="C19501" s="76" t="s">
        <v>842</v>
      </c>
      <c r="D19501" t="s">
        <v>980</v>
      </c>
      <c r="E19501" s="82">
        <v>3.84</v>
      </c>
      <c r="F19501" t="s">
        <v>973</v>
      </c>
      <c r="G19501" s="83">
        <v>44305</v>
      </c>
      <c r="I19501">
        <v>2021</v>
      </c>
    </row>
    <row r="19502" spans="1:9" x14ac:dyDescent="0.25">
      <c r="A19502" t="s">
        <v>972</v>
      </c>
      <c r="B19502" t="s">
        <v>122</v>
      </c>
      <c r="C19502" s="76" t="s">
        <v>842</v>
      </c>
      <c r="D19502" t="s">
        <v>980</v>
      </c>
      <c r="E19502" s="82">
        <v>7.08</v>
      </c>
      <c r="F19502" t="s">
        <v>973</v>
      </c>
      <c r="G19502" s="83">
        <v>44284</v>
      </c>
      <c r="I19502">
        <v>2021</v>
      </c>
    </row>
    <row r="19503" spans="1:9" x14ac:dyDescent="0.25">
      <c r="A19503" t="s">
        <v>972</v>
      </c>
      <c r="B19503" t="s">
        <v>133</v>
      </c>
      <c r="C19503" s="76" t="s">
        <v>842</v>
      </c>
      <c r="D19503" t="s">
        <v>980</v>
      </c>
      <c r="E19503" s="82">
        <v>14.16</v>
      </c>
      <c r="F19503" t="s">
        <v>973</v>
      </c>
      <c r="G19503" s="83">
        <v>44391</v>
      </c>
      <c r="I19503">
        <v>2021</v>
      </c>
    </row>
    <row r="19504" spans="1:9" x14ac:dyDescent="0.25">
      <c r="A19504" t="s">
        <v>972</v>
      </c>
      <c r="B19504" t="s">
        <v>209</v>
      </c>
      <c r="C19504" s="76" t="s">
        <v>842</v>
      </c>
      <c r="D19504" t="s">
        <v>980</v>
      </c>
      <c r="E19504" s="82">
        <v>4.5599999999999996</v>
      </c>
      <c r="F19504" t="s">
        <v>973</v>
      </c>
      <c r="G19504" s="83">
        <v>44383</v>
      </c>
      <c r="I19504">
        <v>2021</v>
      </c>
    </row>
    <row r="19505" spans="1:9" x14ac:dyDescent="0.25">
      <c r="A19505" t="s">
        <v>972</v>
      </c>
      <c r="B19505" t="s">
        <v>116</v>
      </c>
      <c r="C19505" s="76" t="s">
        <v>842</v>
      </c>
      <c r="D19505" t="s">
        <v>980</v>
      </c>
      <c r="E19505" s="82">
        <v>13</v>
      </c>
      <c r="F19505" t="s">
        <v>973</v>
      </c>
      <c r="G19505" s="83">
        <v>44533</v>
      </c>
      <c r="I19505">
        <v>2021</v>
      </c>
    </row>
    <row r="19506" spans="1:9" x14ac:dyDescent="0.25">
      <c r="A19506" t="s">
        <v>972</v>
      </c>
      <c r="B19506" t="s">
        <v>133</v>
      </c>
      <c r="C19506" s="76" t="s">
        <v>842</v>
      </c>
      <c r="D19506" t="s">
        <v>980</v>
      </c>
      <c r="E19506" s="82">
        <v>7.7</v>
      </c>
      <c r="F19506" t="s">
        <v>973</v>
      </c>
      <c r="G19506" s="83">
        <v>44447</v>
      </c>
      <c r="I19506">
        <v>2021</v>
      </c>
    </row>
    <row r="19507" spans="1:9" x14ac:dyDescent="0.25">
      <c r="A19507" t="s">
        <v>972</v>
      </c>
      <c r="B19507" t="s">
        <v>173</v>
      </c>
      <c r="C19507" s="76" t="s">
        <v>842</v>
      </c>
      <c r="D19507" t="s">
        <v>980</v>
      </c>
      <c r="E19507" s="82">
        <v>7.08</v>
      </c>
      <c r="F19507" t="s">
        <v>973</v>
      </c>
      <c r="G19507" s="83">
        <v>44405</v>
      </c>
      <c r="I19507">
        <v>2021</v>
      </c>
    </row>
    <row r="19508" spans="1:9" x14ac:dyDescent="0.25">
      <c r="A19508" t="s">
        <v>972</v>
      </c>
      <c r="B19508" t="s">
        <v>240</v>
      </c>
      <c r="C19508" s="76" t="s">
        <v>842</v>
      </c>
      <c r="D19508" t="s">
        <v>980</v>
      </c>
      <c r="E19508" s="82">
        <v>10.029999999999999</v>
      </c>
      <c r="F19508" t="s">
        <v>973</v>
      </c>
      <c r="G19508" s="83">
        <v>44294</v>
      </c>
      <c r="I19508">
        <v>2021</v>
      </c>
    </row>
    <row r="19509" spans="1:9" x14ac:dyDescent="0.25">
      <c r="A19509" t="s">
        <v>972</v>
      </c>
      <c r="B19509" t="s">
        <v>203</v>
      </c>
      <c r="C19509" s="76" t="s">
        <v>842</v>
      </c>
      <c r="D19509" t="s">
        <v>980</v>
      </c>
      <c r="E19509" s="82">
        <v>4.08</v>
      </c>
      <c r="F19509" t="s">
        <v>973</v>
      </c>
      <c r="G19509" s="83">
        <v>44327</v>
      </c>
      <c r="I19509">
        <v>2021</v>
      </c>
    </row>
    <row r="19510" spans="1:9" x14ac:dyDescent="0.25">
      <c r="A19510" t="s">
        <v>972</v>
      </c>
      <c r="B19510" t="s">
        <v>235</v>
      </c>
      <c r="C19510" s="76" t="s">
        <v>842</v>
      </c>
      <c r="D19510" t="s">
        <v>980</v>
      </c>
      <c r="E19510" s="82">
        <v>5.76</v>
      </c>
      <c r="F19510" t="s">
        <v>973</v>
      </c>
      <c r="G19510" s="83">
        <v>44329</v>
      </c>
      <c r="I19510">
        <v>2021</v>
      </c>
    </row>
    <row r="19511" spans="1:9" x14ac:dyDescent="0.25">
      <c r="A19511" t="s">
        <v>972</v>
      </c>
      <c r="B19511" t="s">
        <v>232</v>
      </c>
      <c r="C19511" s="76" t="s">
        <v>842</v>
      </c>
      <c r="D19511" t="s">
        <v>980</v>
      </c>
      <c r="E19511" s="82">
        <v>12.24</v>
      </c>
      <c r="F19511" t="s">
        <v>973</v>
      </c>
      <c r="G19511" s="83">
        <v>44348</v>
      </c>
      <c r="I19511">
        <v>2021</v>
      </c>
    </row>
    <row r="19512" spans="1:9" x14ac:dyDescent="0.25">
      <c r="A19512" t="s">
        <v>972</v>
      </c>
      <c r="B19512" t="s">
        <v>95</v>
      </c>
      <c r="C19512" s="76" t="s">
        <v>842</v>
      </c>
      <c r="D19512" t="s">
        <v>980</v>
      </c>
      <c r="E19512" s="82">
        <v>9.1199999999999992</v>
      </c>
      <c r="F19512" t="s">
        <v>973</v>
      </c>
      <c r="G19512" s="83">
        <v>44462</v>
      </c>
      <c r="I19512">
        <v>2021</v>
      </c>
    </row>
    <row r="19513" spans="1:9" x14ac:dyDescent="0.25">
      <c r="A19513" t="s">
        <v>972</v>
      </c>
      <c r="B19513" t="s">
        <v>116</v>
      </c>
      <c r="C19513" s="76" t="s">
        <v>842</v>
      </c>
      <c r="D19513" t="s">
        <v>980</v>
      </c>
      <c r="E19513" s="82">
        <v>5.04</v>
      </c>
      <c r="F19513" t="s">
        <v>973</v>
      </c>
      <c r="G19513" s="83">
        <v>44299</v>
      </c>
      <c r="I19513">
        <v>2021</v>
      </c>
    </row>
    <row r="19514" spans="1:9" x14ac:dyDescent="0.25">
      <c r="A19514" t="s">
        <v>972</v>
      </c>
      <c r="B19514" t="s">
        <v>128</v>
      </c>
      <c r="C19514" s="76" t="s">
        <v>842</v>
      </c>
      <c r="D19514" t="s">
        <v>980</v>
      </c>
      <c r="E19514" s="82">
        <v>10</v>
      </c>
      <c r="F19514" t="s">
        <v>973</v>
      </c>
      <c r="G19514" s="83">
        <v>44333</v>
      </c>
      <c r="I19514">
        <v>2021</v>
      </c>
    </row>
    <row r="19515" spans="1:9" x14ac:dyDescent="0.25">
      <c r="A19515" t="s">
        <v>972</v>
      </c>
      <c r="B19515" t="s">
        <v>183</v>
      </c>
      <c r="C19515" s="76" t="s">
        <v>842</v>
      </c>
      <c r="D19515" t="s">
        <v>980</v>
      </c>
      <c r="E19515" s="82">
        <v>15</v>
      </c>
      <c r="F19515" t="s">
        <v>973</v>
      </c>
      <c r="G19515" s="83">
        <v>44428</v>
      </c>
      <c r="I19515">
        <v>2021</v>
      </c>
    </row>
    <row r="19516" spans="1:9" x14ac:dyDescent="0.25">
      <c r="A19516" t="s">
        <v>972</v>
      </c>
      <c r="B19516" t="s">
        <v>83</v>
      </c>
      <c r="C19516" s="76" t="s">
        <v>842</v>
      </c>
      <c r="D19516" t="s">
        <v>980</v>
      </c>
      <c r="E19516" s="82">
        <v>6</v>
      </c>
      <c r="F19516" t="s">
        <v>973</v>
      </c>
      <c r="G19516" s="83">
        <v>44291</v>
      </c>
      <c r="I19516">
        <v>2021</v>
      </c>
    </row>
    <row r="19517" spans="1:9" x14ac:dyDescent="0.25">
      <c r="A19517" t="s">
        <v>972</v>
      </c>
      <c r="B19517" t="s">
        <v>142</v>
      </c>
      <c r="C19517" s="76" t="s">
        <v>842</v>
      </c>
      <c r="D19517" t="s">
        <v>980</v>
      </c>
      <c r="E19517" s="82">
        <v>5</v>
      </c>
      <c r="F19517" t="s">
        <v>973</v>
      </c>
      <c r="G19517" s="83">
        <v>44305</v>
      </c>
      <c r="I19517">
        <v>2021</v>
      </c>
    </row>
    <row r="19518" spans="1:9" x14ac:dyDescent="0.25">
      <c r="A19518" t="s">
        <v>972</v>
      </c>
      <c r="B19518" t="s">
        <v>103</v>
      </c>
      <c r="C19518" s="76" t="s">
        <v>842</v>
      </c>
      <c r="D19518" t="s">
        <v>980</v>
      </c>
      <c r="E19518" s="82">
        <v>11</v>
      </c>
      <c r="F19518" t="s">
        <v>973</v>
      </c>
      <c r="G19518" s="83">
        <v>44442</v>
      </c>
      <c r="I19518">
        <v>2021</v>
      </c>
    </row>
    <row r="19519" spans="1:9" x14ac:dyDescent="0.25">
      <c r="A19519" t="s">
        <v>972</v>
      </c>
      <c r="B19519" t="s">
        <v>200</v>
      </c>
      <c r="C19519" s="76" t="s">
        <v>842</v>
      </c>
      <c r="D19519" t="s">
        <v>980</v>
      </c>
      <c r="E19519" s="82">
        <v>15.36</v>
      </c>
      <c r="F19519" t="s">
        <v>973</v>
      </c>
      <c r="G19519" s="83">
        <v>44410</v>
      </c>
      <c r="I19519">
        <v>2021</v>
      </c>
    </row>
    <row r="19520" spans="1:9" x14ac:dyDescent="0.25">
      <c r="A19520" t="s">
        <v>972</v>
      </c>
      <c r="B19520" t="s">
        <v>140</v>
      </c>
      <c r="C19520" s="76" t="s">
        <v>842</v>
      </c>
      <c r="D19520" t="s">
        <v>980</v>
      </c>
      <c r="E19520" s="82">
        <v>7.83</v>
      </c>
      <c r="F19520" t="s">
        <v>973</v>
      </c>
      <c r="G19520" s="83">
        <v>44348</v>
      </c>
      <c r="I19520">
        <v>2021</v>
      </c>
    </row>
    <row r="19521" spans="1:9" x14ac:dyDescent="0.25">
      <c r="A19521" t="s">
        <v>972</v>
      </c>
      <c r="B19521" t="s">
        <v>208</v>
      </c>
      <c r="C19521" s="76" t="s">
        <v>842</v>
      </c>
      <c r="D19521" t="s">
        <v>980</v>
      </c>
      <c r="E19521" s="82">
        <v>15.2</v>
      </c>
      <c r="F19521" t="s">
        <v>973</v>
      </c>
      <c r="G19521" s="83">
        <v>44368</v>
      </c>
      <c r="I19521">
        <v>2021</v>
      </c>
    </row>
    <row r="19522" spans="1:9" x14ac:dyDescent="0.25">
      <c r="A19522" t="s">
        <v>972</v>
      </c>
      <c r="B19522" t="s">
        <v>252</v>
      </c>
      <c r="C19522" s="76" t="s">
        <v>842</v>
      </c>
      <c r="D19522" t="s">
        <v>980</v>
      </c>
      <c r="E19522" s="82">
        <v>3.84</v>
      </c>
      <c r="F19522" t="s">
        <v>973</v>
      </c>
      <c r="G19522" s="83">
        <v>44298</v>
      </c>
      <c r="I19522">
        <v>2021</v>
      </c>
    </row>
    <row r="19523" spans="1:9" x14ac:dyDescent="0.25">
      <c r="A19523" t="s">
        <v>972</v>
      </c>
      <c r="B19523" t="s">
        <v>240</v>
      </c>
      <c r="C19523" s="76" t="s">
        <v>842</v>
      </c>
      <c r="D19523" t="s">
        <v>980</v>
      </c>
      <c r="E19523" s="82">
        <v>8.26</v>
      </c>
      <c r="F19523" t="s">
        <v>973</v>
      </c>
      <c r="G19523" s="83">
        <v>44293</v>
      </c>
      <c r="I19523">
        <v>2021</v>
      </c>
    </row>
    <row r="19524" spans="1:9" x14ac:dyDescent="0.25">
      <c r="A19524" t="s">
        <v>972</v>
      </c>
      <c r="B19524" t="s">
        <v>245</v>
      </c>
      <c r="C19524" s="76" t="s">
        <v>842</v>
      </c>
      <c r="D19524" t="s">
        <v>980</v>
      </c>
      <c r="E19524" s="82">
        <v>12.7</v>
      </c>
      <c r="F19524" t="s">
        <v>973</v>
      </c>
      <c r="G19524" s="83">
        <v>44432</v>
      </c>
      <c r="I19524">
        <v>2021</v>
      </c>
    </row>
    <row r="19525" spans="1:9" x14ac:dyDescent="0.25">
      <c r="A19525" t="s">
        <v>972</v>
      </c>
      <c r="B19525" t="s">
        <v>171</v>
      </c>
      <c r="C19525" s="76" t="s">
        <v>842</v>
      </c>
      <c r="D19525" t="s">
        <v>980</v>
      </c>
      <c r="E19525" s="82">
        <v>7.2</v>
      </c>
      <c r="F19525" t="s">
        <v>973</v>
      </c>
      <c r="G19525" s="83">
        <v>44294</v>
      </c>
      <c r="I19525">
        <v>2021</v>
      </c>
    </row>
    <row r="19526" spans="1:9" x14ac:dyDescent="0.25">
      <c r="A19526" t="s">
        <v>972</v>
      </c>
      <c r="B19526" t="s">
        <v>96</v>
      </c>
      <c r="C19526" s="76" t="s">
        <v>842</v>
      </c>
      <c r="D19526" t="s">
        <v>980</v>
      </c>
      <c r="E19526" s="82">
        <v>5.76</v>
      </c>
      <c r="F19526" t="s">
        <v>973</v>
      </c>
      <c r="G19526" s="83">
        <v>44326</v>
      </c>
      <c r="I19526">
        <v>2021</v>
      </c>
    </row>
    <row r="19527" spans="1:9" x14ac:dyDescent="0.25">
      <c r="A19527" t="s">
        <v>972</v>
      </c>
      <c r="B19527" t="s">
        <v>136</v>
      </c>
      <c r="C19527" s="76" t="s">
        <v>842</v>
      </c>
      <c r="D19527" t="s">
        <v>980</v>
      </c>
      <c r="E19527" s="82">
        <v>5.76</v>
      </c>
      <c r="F19527" t="s">
        <v>973</v>
      </c>
      <c r="G19527" s="83">
        <v>44363</v>
      </c>
      <c r="I19527">
        <v>2021</v>
      </c>
    </row>
    <row r="19528" spans="1:9" x14ac:dyDescent="0.25">
      <c r="A19528" t="s">
        <v>972</v>
      </c>
      <c r="B19528" t="s">
        <v>179</v>
      </c>
      <c r="C19528" s="76" t="s">
        <v>842</v>
      </c>
      <c r="D19528" t="s">
        <v>980</v>
      </c>
      <c r="E19528" s="82">
        <v>4.72</v>
      </c>
      <c r="F19528" t="s">
        <v>973</v>
      </c>
      <c r="G19528" s="83">
        <v>44328</v>
      </c>
      <c r="I19528">
        <v>2021</v>
      </c>
    </row>
    <row r="19529" spans="1:9" x14ac:dyDescent="0.25">
      <c r="A19529" t="s">
        <v>972</v>
      </c>
      <c r="B19529" t="s">
        <v>249</v>
      </c>
      <c r="C19529" s="76" t="s">
        <v>842</v>
      </c>
      <c r="D19529" t="s">
        <v>980</v>
      </c>
      <c r="E19529" s="82">
        <v>3.25</v>
      </c>
      <c r="F19529" t="s">
        <v>973</v>
      </c>
      <c r="G19529" s="83">
        <v>44314</v>
      </c>
      <c r="I19529">
        <v>2021</v>
      </c>
    </row>
    <row r="19530" spans="1:9" x14ac:dyDescent="0.25">
      <c r="A19530" t="s">
        <v>972</v>
      </c>
      <c r="B19530" t="s">
        <v>170</v>
      </c>
      <c r="C19530" s="76" t="s">
        <v>842</v>
      </c>
      <c r="D19530" t="s">
        <v>980</v>
      </c>
      <c r="E19530" s="82">
        <v>7.08</v>
      </c>
      <c r="F19530" t="s">
        <v>973</v>
      </c>
      <c r="G19530" s="83">
        <v>44329</v>
      </c>
      <c r="I19530">
        <v>2021</v>
      </c>
    </row>
    <row r="19531" spans="1:9" x14ac:dyDescent="0.25">
      <c r="A19531" t="s">
        <v>972</v>
      </c>
      <c r="B19531" t="s">
        <v>278</v>
      </c>
      <c r="C19531" s="76" t="s">
        <v>842</v>
      </c>
      <c r="D19531" t="s">
        <v>980</v>
      </c>
      <c r="E19531" s="82">
        <v>6</v>
      </c>
      <c r="F19531" t="s">
        <v>973</v>
      </c>
      <c r="G19531" s="83">
        <v>44340</v>
      </c>
      <c r="I19531">
        <v>2021</v>
      </c>
    </row>
    <row r="19532" spans="1:9" x14ac:dyDescent="0.25">
      <c r="A19532" t="s">
        <v>972</v>
      </c>
      <c r="B19532" t="s">
        <v>82</v>
      </c>
      <c r="C19532" s="76" t="s">
        <v>842</v>
      </c>
      <c r="D19532" t="s">
        <v>980</v>
      </c>
      <c r="E19532" s="82">
        <v>5</v>
      </c>
      <c r="F19532" t="s">
        <v>973</v>
      </c>
      <c r="G19532" s="83">
        <v>44365</v>
      </c>
      <c r="I19532">
        <v>2021</v>
      </c>
    </row>
    <row r="19533" spans="1:9" x14ac:dyDescent="0.25">
      <c r="A19533" t="s">
        <v>972</v>
      </c>
      <c r="B19533" t="s">
        <v>78</v>
      </c>
      <c r="C19533" s="76" t="s">
        <v>842</v>
      </c>
      <c r="D19533" t="s">
        <v>980</v>
      </c>
      <c r="E19533" s="82">
        <v>10</v>
      </c>
      <c r="F19533" t="s">
        <v>973</v>
      </c>
      <c r="G19533" s="83">
        <v>44298</v>
      </c>
      <c r="I19533">
        <v>2021</v>
      </c>
    </row>
    <row r="19534" spans="1:9" x14ac:dyDescent="0.25">
      <c r="A19534" t="s">
        <v>972</v>
      </c>
      <c r="B19534" t="s">
        <v>11</v>
      </c>
      <c r="C19534" s="76" t="s">
        <v>842</v>
      </c>
      <c r="D19534" t="s">
        <v>980</v>
      </c>
      <c r="E19534" s="82">
        <v>6.5</v>
      </c>
      <c r="F19534" t="s">
        <v>973</v>
      </c>
      <c r="G19534" s="83">
        <v>44438</v>
      </c>
      <c r="I19534">
        <v>2021</v>
      </c>
    </row>
    <row r="19535" spans="1:9" x14ac:dyDescent="0.25">
      <c r="A19535" t="s">
        <v>972</v>
      </c>
      <c r="B19535" t="s">
        <v>219</v>
      </c>
      <c r="C19535" s="76" t="s">
        <v>842</v>
      </c>
      <c r="D19535" t="s">
        <v>980</v>
      </c>
      <c r="E19535" s="82">
        <v>40</v>
      </c>
      <c r="F19535" t="s">
        <v>973</v>
      </c>
      <c r="G19535" s="83">
        <v>44503</v>
      </c>
      <c r="I19535">
        <v>2021</v>
      </c>
    </row>
    <row r="19536" spans="1:9" x14ac:dyDescent="0.25">
      <c r="A19536" t="s">
        <v>972</v>
      </c>
      <c r="B19536" t="s">
        <v>148</v>
      </c>
      <c r="C19536" s="76" t="s">
        <v>842</v>
      </c>
      <c r="D19536" t="s">
        <v>980</v>
      </c>
      <c r="E19536" s="82">
        <v>10</v>
      </c>
      <c r="F19536" t="s">
        <v>973</v>
      </c>
      <c r="G19536" s="83">
        <v>44351</v>
      </c>
      <c r="I19536">
        <v>2021</v>
      </c>
    </row>
    <row r="19537" spans="1:9" x14ac:dyDescent="0.25">
      <c r="A19537" t="s">
        <v>972</v>
      </c>
      <c r="B19537" t="s">
        <v>249</v>
      </c>
      <c r="C19537" s="76" t="s">
        <v>842</v>
      </c>
      <c r="D19537" t="s">
        <v>980</v>
      </c>
      <c r="E19537" s="82">
        <v>6</v>
      </c>
      <c r="F19537" t="s">
        <v>973</v>
      </c>
      <c r="G19537" s="83">
        <v>44309</v>
      </c>
      <c r="I19537">
        <v>2021</v>
      </c>
    </row>
    <row r="19538" spans="1:9" x14ac:dyDescent="0.25">
      <c r="A19538" t="s">
        <v>972</v>
      </c>
      <c r="B19538" t="s">
        <v>239</v>
      </c>
      <c r="C19538" s="76" t="s">
        <v>842</v>
      </c>
      <c r="D19538" t="s">
        <v>980</v>
      </c>
      <c r="E19538" s="82">
        <v>7.83</v>
      </c>
      <c r="F19538" t="s">
        <v>973</v>
      </c>
      <c r="G19538" s="83">
        <v>44320</v>
      </c>
      <c r="I19538">
        <v>2021</v>
      </c>
    </row>
    <row r="19539" spans="1:9" x14ac:dyDescent="0.25">
      <c r="A19539" t="s">
        <v>972</v>
      </c>
      <c r="B19539" t="s">
        <v>137</v>
      </c>
      <c r="C19539" s="76" t="s">
        <v>842</v>
      </c>
      <c r="D19539" t="s">
        <v>980</v>
      </c>
      <c r="E19539" s="82">
        <v>7.6</v>
      </c>
      <c r="F19539" t="s">
        <v>973</v>
      </c>
      <c r="G19539" s="83">
        <v>44349</v>
      </c>
      <c r="I19539">
        <v>2021</v>
      </c>
    </row>
    <row r="19540" spans="1:9" x14ac:dyDescent="0.25">
      <c r="A19540" t="s">
        <v>972</v>
      </c>
      <c r="B19540" t="s">
        <v>249</v>
      </c>
      <c r="C19540" s="76" t="s">
        <v>842</v>
      </c>
      <c r="D19540" t="s">
        <v>980</v>
      </c>
      <c r="E19540" s="82">
        <v>3.8</v>
      </c>
      <c r="F19540" t="s">
        <v>973</v>
      </c>
      <c r="G19540" s="83">
        <v>44306</v>
      </c>
      <c r="I19540">
        <v>2021</v>
      </c>
    </row>
    <row r="19541" spans="1:9" x14ac:dyDescent="0.25">
      <c r="A19541" t="s">
        <v>972</v>
      </c>
      <c r="B19541" t="s">
        <v>187</v>
      </c>
      <c r="C19541" s="76" t="s">
        <v>842</v>
      </c>
      <c r="D19541" t="s">
        <v>980</v>
      </c>
      <c r="E19541" s="82">
        <v>7.68</v>
      </c>
      <c r="F19541" t="s">
        <v>973</v>
      </c>
      <c r="G19541" s="83">
        <v>44368</v>
      </c>
      <c r="I19541">
        <v>2021</v>
      </c>
    </row>
    <row r="19542" spans="1:9" x14ac:dyDescent="0.25">
      <c r="A19542" t="s">
        <v>972</v>
      </c>
      <c r="B19542" t="s">
        <v>242</v>
      </c>
      <c r="C19542" s="76" t="s">
        <v>842</v>
      </c>
      <c r="D19542" t="s">
        <v>980</v>
      </c>
      <c r="E19542" s="82">
        <v>8.64</v>
      </c>
      <c r="F19542" t="s">
        <v>973</v>
      </c>
      <c r="G19542" s="83">
        <v>44306</v>
      </c>
      <c r="I19542">
        <v>2021</v>
      </c>
    </row>
    <row r="19543" spans="1:9" x14ac:dyDescent="0.25">
      <c r="A19543" t="s">
        <v>972</v>
      </c>
      <c r="B19543" t="s">
        <v>194</v>
      </c>
      <c r="C19543" s="76" t="s">
        <v>842</v>
      </c>
      <c r="D19543" t="s">
        <v>980</v>
      </c>
      <c r="E19543" s="82">
        <v>22.8</v>
      </c>
      <c r="F19543" t="s">
        <v>973</v>
      </c>
      <c r="G19543" s="83">
        <v>44341</v>
      </c>
      <c r="I19543">
        <v>2021</v>
      </c>
    </row>
    <row r="19544" spans="1:9" x14ac:dyDescent="0.25">
      <c r="A19544" t="s">
        <v>972</v>
      </c>
      <c r="B19544" t="s">
        <v>182</v>
      </c>
      <c r="C19544" s="76" t="s">
        <v>842</v>
      </c>
      <c r="D19544" t="s">
        <v>980</v>
      </c>
      <c r="E19544" s="82">
        <v>3.8</v>
      </c>
      <c r="F19544" t="s">
        <v>973</v>
      </c>
      <c r="G19544" s="83">
        <v>44305</v>
      </c>
      <c r="I19544">
        <v>2021</v>
      </c>
    </row>
    <row r="19545" spans="1:9" x14ac:dyDescent="0.25">
      <c r="A19545" t="s">
        <v>972</v>
      </c>
      <c r="B19545" t="s">
        <v>280</v>
      </c>
      <c r="C19545" s="76" t="s">
        <v>842</v>
      </c>
      <c r="D19545" t="s">
        <v>980</v>
      </c>
      <c r="E19545" s="82">
        <v>5.31</v>
      </c>
      <c r="F19545" t="s">
        <v>973</v>
      </c>
      <c r="G19545" s="83">
        <v>44363</v>
      </c>
      <c r="I19545">
        <v>2021</v>
      </c>
    </row>
    <row r="19546" spans="1:9" x14ac:dyDescent="0.25">
      <c r="A19546" t="s">
        <v>972</v>
      </c>
      <c r="B19546" t="s">
        <v>115</v>
      </c>
      <c r="C19546" s="76" t="s">
        <v>842</v>
      </c>
      <c r="D19546" t="s">
        <v>980</v>
      </c>
      <c r="E19546" s="82">
        <v>7.6</v>
      </c>
      <c r="F19546" t="s">
        <v>973</v>
      </c>
      <c r="G19546" s="83">
        <v>44377</v>
      </c>
      <c r="I19546">
        <v>2021</v>
      </c>
    </row>
    <row r="19547" spans="1:9" x14ac:dyDescent="0.25">
      <c r="A19547" t="s">
        <v>972</v>
      </c>
      <c r="B19547" t="s">
        <v>223</v>
      </c>
      <c r="C19547" s="76" t="s">
        <v>842</v>
      </c>
      <c r="D19547" t="s">
        <v>980</v>
      </c>
      <c r="E19547" s="82">
        <v>4.43</v>
      </c>
      <c r="F19547" t="s">
        <v>973</v>
      </c>
      <c r="G19547" s="83">
        <v>44335</v>
      </c>
      <c r="I19547">
        <v>2021</v>
      </c>
    </row>
    <row r="19548" spans="1:9" x14ac:dyDescent="0.25">
      <c r="A19548" t="s">
        <v>972</v>
      </c>
      <c r="B19548" t="s">
        <v>239</v>
      </c>
      <c r="C19548" s="76" t="s">
        <v>842</v>
      </c>
      <c r="D19548" t="s">
        <v>980</v>
      </c>
      <c r="E19548" s="82">
        <v>3.54</v>
      </c>
      <c r="F19548" t="s">
        <v>973</v>
      </c>
      <c r="G19548" s="83">
        <v>44369</v>
      </c>
      <c r="I19548">
        <v>2021</v>
      </c>
    </row>
    <row r="19549" spans="1:9" x14ac:dyDescent="0.25">
      <c r="A19549" t="s">
        <v>972</v>
      </c>
      <c r="B19549" t="s">
        <v>80</v>
      </c>
      <c r="C19549" s="76" t="s">
        <v>842</v>
      </c>
      <c r="D19549" t="s">
        <v>980</v>
      </c>
      <c r="E19549" s="82">
        <v>2.95</v>
      </c>
      <c r="F19549" t="s">
        <v>973</v>
      </c>
      <c r="G19549" s="83">
        <v>44620</v>
      </c>
      <c r="I19549">
        <v>2022</v>
      </c>
    </row>
    <row r="19550" spans="1:9" x14ac:dyDescent="0.25">
      <c r="A19550" t="s">
        <v>972</v>
      </c>
      <c r="B19550" t="s">
        <v>11</v>
      </c>
      <c r="C19550" s="76" t="s">
        <v>842</v>
      </c>
      <c r="D19550" t="s">
        <v>980</v>
      </c>
      <c r="E19550" s="82">
        <v>6</v>
      </c>
      <c r="F19550" t="s">
        <v>973</v>
      </c>
      <c r="G19550" s="83">
        <v>44350</v>
      </c>
      <c r="I19550">
        <v>2021</v>
      </c>
    </row>
    <row r="19551" spans="1:9" x14ac:dyDescent="0.25">
      <c r="A19551" t="s">
        <v>972</v>
      </c>
      <c r="B19551" t="s">
        <v>171</v>
      </c>
      <c r="C19551" s="76" t="s">
        <v>842</v>
      </c>
      <c r="D19551" t="s">
        <v>980</v>
      </c>
      <c r="E19551" s="82">
        <v>5.9</v>
      </c>
      <c r="F19551" t="s">
        <v>973</v>
      </c>
      <c r="G19551" s="83">
        <v>44558</v>
      </c>
      <c r="I19551">
        <v>2021</v>
      </c>
    </row>
    <row r="19552" spans="1:9" x14ac:dyDescent="0.25">
      <c r="A19552" t="s">
        <v>972</v>
      </c>
      <c r="B19552" t="s">
        <v>246</v>
      </c>
      <c r="C19552" s="76" t="s">
        <v>842</v>
      </c>
      <c r="D19552" t="s">
        <v>980</v>
      </c>
      <c r="E19552" s="82">
        <v>13.68</v>
      </c>
      <c r="F19552" t="s">
        <v>973</v>
      </c>
      <c r="G19552" s="83">
        <v>44399</v>
      </c>
      <c r="I19552">
        <v>2021</v>
      </c>
    </row>
    <row r="19553" spans="1:9" x14ac:dyDescent="0.25">
      <c r="A19553" t="s">
        <v>972</v>
      </c>
      <c r="B19553" t="s">
        <v>115</v>
      </c>
      <c r="C19553" s="76" t="s">
        <v>842</v>
      </c>
      <c r="D19553" t="s">
        <v>980</v>
      </c>
      <c r="E19553" s="82">
        <v>13.6</v>
      </c>
      <c r="F19553" t="s">
        <v>973</v>
      </c>
      <c r="G19553" s="83">
        <v>44396</v>
      </c>
      <c r="I19553">
        <v>2021</v>
      </c>
    </row>
    <row r="19554" spans="1:9" x14ac:dyDescent="0.25">
      <c r="A19554" t="s">
        <v>972</v>
      </c>
      <c r="B19554" t="s">
        <v>136</v>
      </c>
      <c r="C19554" s="76" t="s">
        <v>842</v>
      </c>
      <c r="D19554" t="s">
        <v>980</v>
      </c>
      <c r="E19554" s="82">
        <v>6</v>
      </c>
      <c r="F19554" t="s">
        <v>973</v>
      </c>
      <c r="G19554" s="83">
        <v>44349</v>
      </c>
      <c r="I19554">
        <v>2021</v>
      </c>
    </row>
    <row r="19555" spans="1:9" x14ac:dyDescent="0.25">
      <c r="A19555" t="s">
        <v>972</v>
      </c>
      <c r="B19555" t="s">
        <v>257</v>
      </c>
      <c r="C19555" s="76" t="s">
        <v>842</v>
      </c>
      <c r="D19555" t="s">
        <v>980</v>
      </c>
      <c r="E19555" s="82">
        <v>11.4</v>
      </c>
      <c r="F19555" t="s">
        <v>973</v>
      </c>
      <c r="G19555" s="83">
        <v>44356</v>
      </c>
      <c r="I19555">
        <v>2021</v>
      </c>
    </row>
    <row r="19556" spans="1:9" x14ac:dyDescent="0.25">
      <c r="A19556" t="s">
        <v>972</v>
      </c>
      <c r="B19556" t="s">
        <v>248</v>
      </c>
      <c r="C19556" s="76" t="s">
        <v>842</v>
      </c>
      <c r="D19556" t="s">
        <v>980</v>
      </c>
      <c r="E19556" s="82">
        <v>15</v>
      </c>
      <c r="F19556" t="s">
        <v>973</v>
      </c>
      <c r="G19556" s="83">
        <v>44365</v>
      </c>
      <c r="I19556">
        <v>2021</v>
      </c>
    </row>
    <row r="19557" spans="1:9" x14ac:dyDescent="0.25">
      <c r="A19557" t="s">
        <v>972</v>
      </c>
      <c r="B19557" t="s">
        <v>172</v>
      </c>
      <c r="C19557" s="76" t="s">
        <v>842</v>
      </c>
      <c r="D19557" t="s">
        <v>980</v>
      </c>
      <c r="E19557" s="82">
        <v>2.95</v>
      </c>
      <c r="F19557" t="s">
        <v>973</v>
      </c>
      <c r="G19557" s="83">
        <v>44369</v>
      </c>
      <c r="I19557">
        <v>2021</v>
      </c>
    </row>
    <row r="19558" spans="1:9" x14ac:dyDescent="0.25">
      <c r="A19558" t="s">
        <v>972</v>
      </c>
      <c r="B19558" t="s">
        <v>242</v>
      </c>
      <c r="C19558" s="76" t="s">
        <v>842</v>
      </c>
      <c r="D19558" t="s">
        <v>980</v>
      </c>
      <c r="E19558" s="82">
        <v>7.67</v>
      </c>
      <c r="F19558" t="s">
        <v>973</v>
      </c>
      <c r="G19558" s="83">
        <v>44314</v>
      </c>
      <c r="I19558">
        <v>2021</v>
      </c>
    </row>
    <row r="19559" spans="1:9" x14ac:dyDescent="0.25">
      <c r="A19559" t="s">
        <v>972</v>
      </c>
      <c r="B19559" t="s">
        <v>232</v>
      </c>
      <c r="C19559" s="76" t="s">
        <v>842</v>
      </c>
      <c r="D19559" t="s">
        <v>980</v>
      </c>
      <c r="E19559" s="82">
        <v>5.31</v>
      </c>
      <c r="F19559" t="s">
        <v>973</v>
      </c>
      <c r="G19559" s="83">
        <v>44329</v>
      </c>
      <c r="I19559">
        <v>2021</v>
      </c>
    </row>
    <row r="19560" spans="1:9" x14ac:dyDescent="0.25">
      <c r="A19560" t="s">
        <v>972</v>
      </c>
      <c r="B19560" t="s">
        <v>240</v>
      </c>
      <c r="C19560" s="76" t="s">
        <v>842</v>
      </c>
      <c r="D19560" t="s">
        <v>980</v>
      </c>
      <c r="E19560" s="82">
        <v>8.85</v>
      </c>
      <c r="F19560" t="s">
        <v>973</v>
      </c>
      <c r="G19560" s="83">
        <v>44302</v>
      </c>
      <c r="I19560">
        <v>2021</v>
      </c>
    </row>
    <row r="19561" spans="1:9" x14ac:dyDescent="0.25">
      <c r="A19561" t="s">
        <v>972</v>
      </c>
      <c r="B19561" t="s">
        <v>280</v>
      </c>
      <c r="C19561" s="76" t="s">
        <v>842</v>
      </c>
      <c r="D19561" t="s">
        <v>980</v>
      </c>
      <c r="E19561" s="82">
        <v>7</v>
      </c>
      <c r="F19561" t="s">
        <v>973</v>
      </c>
      <c r="G19561" s="83">
        <v>44420</v>
      </c>
      <c r="I19561">
        <v>2021</v>
      </c>
    </row>
    <row r="19562" spans="1:9" x14ac:dyDescent="0.25">
      <c r="A19562" t="s">
        <v>972</v>
      </c>
      <c r="B19562" t="s">
        <v>126</v>
      </c>
      <c r="C19562" s="76" t="s">
        <v>842</v>
      </c>
      <c r="D19562" t="s">
        <v>980</v>
      </c>
      <c r="E19562" s="82">
        <v>12</v>
      </c>
      <c r="F19562" t="s">
        <v>973</v>
      </c>
      <c r="G19562" s="83">
        <v>44435</v>
      </c>
      <c r="I19562">
        <v>2021</v>
      </c>
    </row>
    <row r="19563" spans="1:9" x14ac:dyDescent="0.25">
      <c r="A19563" t="s">
        <v>972</v>
      </c>
      <c r="B19563" t="s">
        <v>66</v>
      </c>
      <c r="C19563" s="76" t="s">
        <v>842</v>
      </c>
      <c r="D19563" t="s">
        <v>980</v>
      </c>
      <c r="E19563" s="82">
        <v>7</v>
      </c>
      <c r="F19563" t="s">
        <v>973</v>
      </c>
      <c r="G19563" s="83">
        <v>44407</v>
      </c>
      <c r="I19563">
        <v>2021</v>
      </c>
    </row>
    <row r="19564" spans="1:9" x14ac:dyDescent="0.25">
      <c r="A19564" t="s">
        <v>972</v>
      </c>
      <c r="B19564" t="s">
        <v>280</v>
      </c>
      <c r="C19564" s="76" t="s">
        <v>842</v>
      </c>
      <c r="D19564" t="s">
        <v>980</v>
      </c>
      <c r="E19564" s="82">
        <v>7</v>
      </c>
      <c r="F19564" t="s">
        <v>973</v>
      </c>
      <c r="G19564" s="83">
        <v>44417</v>
      </c>
      <c r="I19564">
        <v>2021</v>
      </c>
    </row>
    <row r="19565" spans="1:9" x14ac:dyDescent="0.25">
      <c r="A19565" t="s">
        <v>972</v>
      </c>
      <c r="B19565" t="s">
        <v>171</v>
      </c>
      <c r="C19565" s="76" t="s">
        <v>842</v>
      </c>
      <c r="D19565" t="s">
        <v>980</v>
      </c>
      <c r="E19565" s="82">
        <v>13.6</v>
      </c>
      <c r="F19565" t="s">
        <v>973</v>
      </c>
      <c r="G19565" s="83">
        <v>44385</v>
      </c>
      <c r="I19565">
        <v>2021</v>
      </c>
    </row>
    <row r="19566" spans="1:9" x14ac:dyDescent="0.25">
      <c r="A19566" t="s">
        <v>972</v>
      </c>
      <c r="B19566" t="s">
        <v>120</v>
      </c>
      <c r="C19566" s="76" t="s">
        <v>842</v>
      </c>
      <c r="D19566" t="s">
        <v>980</v>
      </c>
      <c r="E19566" s="82">
        <v>5.76</v>
      </c>
      <c r="F19566" t="s">
        <v>973</v>
      </c>
      <c r="G19566" s="83">
        <v>44418</v>
      </c>
      <c r="I19566">
        <v>2021</v>
      </c>
    </row>
    <row r="19567" spans="1:9" x14ac:dyDescent="0.25">
      <c r="A19567" t="s">
        <v>972</v>
      </c>
      <c r="B19567" t="s">
        <v>103</v>
      </c>
      <c r="C19567" s="76" t="s">
        <v>842</v>
      </c>
      <c r="D19567" t="s">
        <v>980</v>
      </c>
      <c r="E19567" s="82">
        <v>5.76</v>
      </c>
      <c r="F19567" t="s">
        <v>973</v>
      </c>
      <c r="G19567" s="83">
        <v>44319</v>
      </c>
      <c r="I19567">
        <v>2021</v>
      </c>
    </row>
    <row r="19568" spans="1:9" x14ac:dyDescent="0.25">
      <c r="A19568" t="s">
        <v>972</v>
      </c>
      <c r="B19568" t="s">
        <v>199</v>
      </c>
      <c r="C19568" s="76" t="s">
        <v>842</v>
      </c>
      <c r="D19568" t="s">
        <v>980</v>
      </c>
      <c r="E19568" s="82">
        <v>7.32</v>
      </c>
      <c r="F19568" t="s">
        <v>973</v>
      </c>
      <c r="G19568" s="83">
        <v>44326</v>
      </c>
      <c r="I19568">
        <v>2021</v>
      </c>
    </row>
    <row r="19569" spans="1:9" x14ac:dyDescent="0.25">
      <c r="A19569" t="s">
        <v>972</v>
      </c>
      <c r="B19569" t="s">
        <v>92</v>
      </c>
      <c r="C19569" s="76" t="s">
        <v>842</v>
      </c>
      <c r="D19569" t="s">
        <v>980</v>
      </c>
      <c r="E19569" s="82">
        <v>3.54</v>
      </c>
      <c r="F19569" t="s">
        <v>973</v>
      </c>
      <c r="G19569" s="83">
        <v>44305</v>
      </c>
      <c r="I19569">
        <v>2021</v>
      </c>
    </row>
    <row r="19570" spans="1:9" ht="14.45" customHeight="1" x14ac:dyDescent="0.25">
      <c r="A19570" t="s">
        <v>972</v>
      </c>
      <c r="B19570" t="s">
        <v>123</v>
      </c>
      <c r="C19570" s="76" t="s">
        <v>842</v>
      </c>
      <c r="D19570" t="s">
        <v>980</v>
      </c>
      <c r="E19570" s="82">
        <v>3.25</v>
      </c>
      <c r="F19570" t="s">
        <v>973</v>
      </c>
      <c r="G19570" s="83">
        <v>44351</v>
      </c>
      <c r="I19570">
        <v>2021</v>
      </c>
    </row>
    <row r="19571" spans="1:9" x14ac:dyDescent="0.25">
      <c r="A19571" t="s">
        <v>972</v>
      </c>
      <c r="B19571" t="s">
        <v>242</v>
      </c>
      <c r="C19571" s="76" t="s">
        <v>842</v>
      </c>
      <c r="D19571" t="s">
        <v>980</v>
      </c>
      <c r="E19571" s="82">
        <v>4.13</v>
      </c>
      <c r="F19571" t="s">
        <v>973</v>
      </c>
      <c r="G19571" s="83">
        <v>44424</v>
      </c>
      <c r="I19571">
        <v>2021</v>
      </c>
    </row>
    <row r="19572" spans="1:9" x14ac:dyDescent="0.25">
      <c r="A19572" t="s">
        <v>972</v>
      </c>
      <c r="B19572" t="s">
        <v>141</v>
      </c>
      <c r="C19572" s="76" t="s">
        <v>842</v>
      </c>
      <c r="D19572" t="s">
        <v>980</v>
      </c>
      <c r="E19572" s="82">
        <v>7.6</v>
      </c>
      <c r="F19572" t="s">
        <v>973</v>
      </c>
      <c r="G19572" s="83">
        <v>44393</v>
      </c>
      <c r="I19572">
        <v>2021</v>
      </c>
    </row>
    <row r="19573" spans="1:9" x14ac:dyDescent="0.25">
      <c r="A19573" t="s">
        <v>972</v>
      </c>
      <c r="B19573" t="s">
        <v>115</v>
      </c>
      <c r="C19573" s="76" t="s">
        <v>842</v>
      </c>
      <c r="D19573" t="s">
        <v>980</v>
      </c>
      <c r="E19573" s="82">
        <v>11</v>
      </c>
      <c r="F19573" t="s">
        <v>973</v>
      </c>
      <c r="G19573" s="83">
        <v>44438</v>
      </c>
      <c r="I19573">
        <v>2021</v>
      </c>
    </row>
    <row r="19574" spans="1:9" x14ac:dyDescent="0.25">
      <c r="A19574" t="s">
        <v>972</v>
      </c>
      <c r="B19574" t="s">
        <v>0</v>
      </c>
      <c r="C19574" s="76" t="s">
        <v>842</v>
      </c>
      <c r="D19574" t="s">
        <v>980</v>
      </c>
      <c r="E19574" s="82">
        <v>14.7</v>
      </c>
      <c r="F19574" t="s">
        <v>973</v>
      </c>
      <c r="G19574" s="83">
        <v>44363</v>
      </c>
      <c r="I19574">
        <v>2021</v>
      </c>
    </row>
    <row r="19575" spans="1:9" x14ac:dyDescent="0.25">
      <c r="A19575" t="s">
        <v>972</v>
      </c>
      <c r="B19575" t="s">
        <v>232</v>
      </c>
      <c r="C19575" s="76" t="s">
        <v>842</v>
      </c>
      <c r="D19575" t="s">
        <v>980</v>
      </c>
      <c r="E19575" s="82">
        <v>4.43</v>
      </c>
      <c r="F19575" t="s">
        <v>973</v>
      </c>
      <c r="G19575" s="83">
        <v>44319</v>
      </c>
      <c r="I19575">
        <v>2021</v>
      </c>
    </row>
    <row r="19576" spans="1:9" x14ac:dyDescent="0.25">
      <c r="A19576" t="s">
        <v>972</v>
      </c>
      <c r="B19576" t="s">
        <v>115</v>
      </c>
      <c r="C19576" s="76" t="s">
        <v>842</v>
      </c>
      <c r="D19576" t="s">
        <v>980</v>
      </c>
      <c r="E19576" s="82">
        <v>9.6</v>
      </c>
      <c r="F19576" t="s">
        <v>973</v>
      </c>
      <c r="G19576" s="83">
        <v>44319</v>
      </c>
      <c r="I19576">
        <v>2021</v>
      </c>
    </row>
    <row r="19577" spans="1:9" x14ac:dyDescent="0.25">
      <c r="A19577" t="s">
        <v>972</v>
      </c>
      <c r="B19577" t="s">
        <v>246</v>
      </c>
      <c r="C19577" s="76" t="s">
        <v>842</v>
      </c>
      <c r="D19577" t="s">
        <v>980</v>
      </c>
      <c r="E19577" s="82">
        <v>7.6</v>
      </c>
      <c r="F19577" t="s">
        <v>973</v>
      </c>
      <c r="G19577" s="83">
        <v>44329</v>
      </c>
      <c r="I19577">
        <v>2021</v>
      </c>
    </row>
    <row r="19578" spans="1:9" x14ac:dyDescent="0.25">
      <c r="A19578" t="s">
        <v>972</v>
      </c>
      <c r="B19578" t="s">
        <v>246</v>
      </c>
      <c r="C19578" s="76" t="s">
        <v>842</v>
      </c>
      <c r="D19578" t="s">
        <v>980</v>
      </c>
      <c r="E19578" s="82">
        <v>9.74</v>
      </c>
      <c r="F19578" t="s">
        <v>973</v>
      </c>
      <c r="G19578" s="83">
        <v>44313</v>
      </c>
      <c r="I19578">
        <v>2021</v>
      </c>
    </row>
    <row r="19579" spans="1:9" x14ac:dyDescent="0.25">
      <c r="A19579" t="s">
        <v>972</v>
      </c>
      <c r="B19579" t="s">
        <v>171</v>
      </c>
      <c r="C19579" s="76" t="s">
        <v>842</v>
      </c>
      <c r="D19579" t="s">
        <v>980</v>
      </c>
      <c r="E19579" s="82">
        <v>15.2</v>
      </c>
      <c r="F19579" t="s">
        <v>973</v>
      </c>
      <c r="G19579" s="83">
        <v>43672</v>
      </c>
      <c r="I19579">
        <v>2019</v>
      </c>
    </row>
    <row r="19580" spans="1:9" x14ac:dyDescent="0.25">
      <c r="A19580" t="s">
        <v>972</v>
      </c>
      <c r="B19580" t="s">
        <v>11</v>
      </c>
      <c r="C19580" s="76" t="s">
        <v>842</v>
      </c>
      <c r="D19580" t="s">
        <v>980</v>
      </c>
      <c r="E19580" s="82">
        <v>7.97</v>
      </c>
      <c r="F19580" t="s">
        <v>973</v>
      </c>
      <c r="G19580" s="83">
        <v>44321</v>
      </c>
      <c r="I19580">
        <v>2021</v>
      </c>
    </row>
    <row r="19581" spans="1:9" x14ac:dyDescent="0.25">
      <c r="A19581" t="s">
        <v>972</v>
      </c>
      <c r="B19581" t="s">
        <v>279</v>
      </c>
      <c r="C19581" s="76" t="s">
        <v>842</v>
      </c>
      <c r="D19581" t="s">
        <v>980</v>
      </c>
      <c r="E19581" s="82">
        <v>7.08</v>
      </c>
      <c r="F19581" t="s">
        <v>973</v>
      </c>
      <c r="G19581" s="83">
        <v>44319</v>
      </c>
      <c r="I19581">
        <v>2021</v>
      </c>
    </row>
    <row r="19582" spans="1:9" x14ac:dyDescent="0.25">
      <c r="A19582" t="s">
        <v>972</v>
      </c>
      <c r="B19582" t="s">
        <v>173</v>
      </c>
      <c r="C19582" s="76" t="s">
        <v>842</v>
      </c>
      <c r="D19582" t="s">
        <v>980</v>
      </c>
      <c r="E19582" s="82">
        <v>4.42</v>
      </c>
      <c r="F19582" t="s">
        <v>973</v>
      </c>
      <c r="G19582" s="83">
        <v>44456</v>
      </c>
      <c r="I19582">
        <v>2021</v>
      </c>
    </row>
    <row r="19583" spans="1:9" x14ac:dyDescent="0.25">
      <c r="A19583" t="s">
        <v>972</v>
      </c>
      <c r="B19583" t="s">
        <v>182</v>
      </c>
      <c r="C19583" s="76" t="s">
        <v>842</v>
      </c>
      <c r="D19583" t="s">
        <v>980</v>
      </c>
      <c r="E19583" s="82">
        <v>10.62</v>
      </c>
      <c r="F19583" t="s">
        <v>973</v>
      </c>
      <c r="G19583" s="83">
        <v>44340</v>
      </c>
      <c r="I19583">
        <v>2021</v>
      </c>
    </row>
    <row r="19584" spans="1:9" x14ac:dyDescent="0.25">
      <c r="A19584" t="s">
        <v>972</v>
      </c>
      <c r="B19584" t="s">
        <v>115</v>
      </c>
      <c r="C19584" s="76" t="s">
        <v>842</v>
      </c>
      <c r="D19584" t="s">
        <v>980</v>
      </c>
      <c r="E19584" s="82">
        <v>12.39</v>
      </c>
      <c r="F19584" t="s">
        <v>973</v>
      </c>
      <c r="G19584" s="83">
        <v>44335</v>
      </c>
      <c r="I19584">
        <v>2021</v>
      </c>
    </row>
    <row r="19585" spans="1:9" x14ac:dyDescent="0.25">
      <c r="A19585" t="s">
        <v>972</v>
      </c>
      <c r="B19585" t="s">
        <v>173</v>
      </c>
      <c r="C19585" s="76" t="s">
        <v>842</v>
      </c>
      <c r="D19585" t="s">
        <v>980</v>
      </c>
      <c r="E19585" s="82">
        <v>18.27</v>
      </c>
      <c r="F19585" t="s">
        <v>973</v>
      </c>
      <c r="G19585" s="83">
        <v>44407</v>
      </c>
      <c r="I19585">
        <v>2021</v>
      </c>
    </row>
    <row r="19586" spans="1:9" x14ac:dyDescent="0.25">
      <c r="A19586" t="s">
        <v>972</v>
      </c>
      <c r="B19586" t="s">
        <v>248</v>
      </c>
      <c r="C19586" s="76" t="s">
        <v>842</v>
      </c>
      <c r="D19586" t="s">
        <v>980</v>
      </c>
      <c r="E19586" s="82">
        <v>11.24</v>
      </c>
      <c r="F19586" t="s">
        <v>973</v>
      </c>
      <c r="G19586" s="83">
        <v>44560</v>
      </c>
      <c r="I19586">
        <v>2021</v>
      </c>
    </row>
    <row r="19587" spans="1:9" x14ac:dyDescent="0.25">
      <c r="A19587" t="s">
        <v>972</v>
      </c>
      <c r="B19587" t="s">
        <v>118</v>
      </c>
      <c r="C19587" s="76" t="s">
        <v>842</v>
      </c>
      <c r="D19587" t="s">
        <v>980</v>
      </c>
      <c r="E19587" s="82">
        <v>11.4</v>
      </c>
      <c r="F19587" t="s">
        <v>973</v>
      </c>
      <c r="G19587" s="83">
        <v>44393</v>
      </c>
      <c r="I19587">
        <v>2021</v>
      </c>
    </row>
    <row r="19588" spans="1:9" x14ac:dyDescent="0.25">
      <c r="A19588" t="s">
        <v>972</v>
      </c>
      <c r="B19588" t="s">
        <v>100</v>
      </c>
      <c r="C19588" s="76" t="s">
        <v>842</v>
      </c>
      <c r="D19588" t="s">
        <v>980</v>
      </c>
      <c r="E19588" s="82">
        <v>12.5</v>
      </c>
      <c r="F19588" t="s">
        <v>973</v>
      </c>
      <c r="G19588" s="83">
        <v>44439</v>
      </c>
      <c r="I19588">
        <v>2021</v>
      </c>
    </row>
    <row r="19589" spans="1:9" x14ac:dyDescent="0.25">
      <c r="A19589" t="s">
        <v>972</v>
      </c>
      <c r="B19589" t="s">
        <v>116</v>
      </c>
      <c r="C19589" s="76" t="s">
        <v>842</v>
      </c>
      <c r="D19589" t="s">
        <v>980</v>
      </c>
      <c r="E19589" s="82">
        <v>6.79</v>
      </c>
      <c r="F19589" t="s">
        <v>973</v>
      </c>
      <c r="G19589" s="83">
        <v>44405</v>
      </c>
      <c r="I19589">
        <v>2021</v>
      </c>
    </row>
    <row r="19590" spans="1:9" x14ac:dyDescent="0.25">
      <c r="A19590" t="s">
        <v>972</v>
      </c>
      <c r="B19590" t="s">
        <v>72</v>
      </c>
      <c r="C19590" s="76" t="s">
        <v>842</v>
      </c>
      <c r="D19590" t="s">
        <v>980</v>
      </c>
      <c r="E19590" s="82">
        <v>3.54</v>
      </c>
      <c r="F19590" t="s">
        <v>973</v>
      </c>
      <c r="G19590" s="83">
        <v>44341</v>
      </c>
      <c r="I19590">
        <v>2021</v>
      </c>
    </row>
    <row r="19591" spans="1:9" x14ac:dyDescent="0.25">
      <c r="A19591" t="s">
        <v>972</v>
      </c>
      <c r="B19591" t="s">
        <v>124</v>
      </c>
      <c r="C19591" s="76" t="s">
        <v>842</v>
      </c>
      <c r="D19591" t="s">
        <v>980</v>
      </c>
      <c r="E19591" s="82">
        <v>13.7</v>
      </c>
      <c r="F19591" t="s">
        <v>973</v>
      </c>
      <c r="G19591" s="83">
        <v>44419</v>
      </c>
      <c r="I19591">
        <v>2021</v>
      </c>
    </row>
    <row r="19592" spans="1:9" x14ac:dyDescent="0.25">
      <c r="A19592" t="s">
        <v>972</v>
      </c>
      <c r="B19592" t="s">
        <v>153</v>
      </c>
      <c r="C19592" s="76" t="s">
        <v>842</v>
      </c>
      <c r="D19592" t="s">
        <v>980</v>
      </c>
      <c r="E19592" s="82">
        <v>17.11</v>
      </c>
      <c r="F19592" t="s">
        <v>973</v>
      </c>
      <c r="G19592" s="83">
        <v>44386</v>
      </c>
      <c r="I19592">
        <v>2021</v>
      </c>
    </row>
    <row r="19593" spans="1:9" x14ac:dyDescent="0.25">
      <c r="A19593" t="s">
        <v>972</v>
      </c>
      <c r="B19593" t="s">
        <v>213</v>
      </c>
      <c r="C19593" s="76" t="s">
        <v>842</v>
      </c>
      <c r="D19593" t="s">
        <v>980</v>
      </c>
      <c r="E19593" s="82">
        <v>5.9</v>
      </c>
      <c r="F19593" t="s">
        <v>973</v>
      </c>
      <c r="G19593" s="83">
        <v>44322</v>
      </c>
      <c r="I19593">
        <v>2021</v>
      </c>
    </row>
    <row r="19594" spans="1:9" x14ac:dyDescent="0.25">
      <c r="A19594" t="s">
        <v>972</v>
      </c>
      <c r="B19594" t="s">
        <v>251</v>
      </c>
      <c r="C19594" s="76" t="s">
        <v>842</v>
      </c>
      <c r="D19594" t="s">
        <v>980</v>
      </c>
      <c r="E19594" s="82">
        <v>5</v>
      </c>
      <c r="F19594" t="s">
        <v>973</v>
      </c>
      <c r="G19594" s="83">
        <v>44440</v>
      </c>
      <c r="I19594">
        <v>2021</v>
      </c>
    </row>
    <row r="19595" spans="1:9" x14ac:dyDescent="0.25">
      <c r="A19595" t="s">
        <v>972</v>
      </c>
      <c r="B19595" t="s">
        <v>243</v>
      </c>
      <c r="C19595" s="76" t="s">
        <v>842</v>
      </c>
      <c r="D19595" t="s">
        <v>980</v>
      </c>
      <c r="E19595" s="82">
        <v>7.6</v>
      </c>
      <c r="F19595" t="s">
        <v>973</v>
      </c>
      <c r="G19595" s="83">
        <v>44340</v>
      </c>
      <c r="I19595">
        <v>2021</v>
      </c>
    </row>
    <row r="19596" spans="1:9" x14ac:dyDescent="0.25">
      <c r="A19596" t="s">
        <v>972</v>
      </c>
      <c r="B19596" t="s">
        <v>95</v>
      </c>
      <c r="C19596" s="76" t="s">
        <v>842</v>
      </c>
      <c r="D19596" t="s">
        <v>980</v>
      </c>
      <c r="E19596" s="82">
        <v>6.2</v>
      </c>
      <c r="F19596" t="s">
        <v>973</v>
      </c>
      <c r="G19596" s="83">
        <v>44334</v>
      </c>
      <c r="I19596">
        <v>2021</v>
      </c>
    </row>
    <row r="19597" spans="1:9" x14ac:dyDescent="0.25">
      <c r="A19597" t="s">
        <v>972</v>
      </c>
      <c r="B19597" t="s">
        <v>125</v>
      </c>
      <c r="C19597" s="76" t="s">
        <v>842</v>
      </c>
      <c r="D19597" t="s">
        <v>980</v>
      </c>
      <c r="E19597" s="82">
        <v>11.8</v>
      </c>
      <c r="F19597" t="s">
        <v>973</v>
      </c>
      <c r="G19597" s="83">
        <v>44396</v>
      </c>
      <c r="I19597">
        <v>2021</v>
      </c>
    </row>
    <row r="19598" spans="1:9" x14ac:dyDescent="0.25">
      <c r="A19598" t="s">
        <v>972</v>
      </c>
      <c r="B19598" t="s">
        <v>116</v>
      </c>
      <c r="C19598" s="76" t="s">
        <v>842</v>
      </c>
      <c r="D19598" t="s">
        <v>980</v>
      </c>
      <c r="E19598" s="82">
        <v>7.38</v>
      </c>
      <c r="F19598" t="s">
        <v>973</v>
      </c>
      <c r="G19598" s="83">
        <v>44355</v>
      </c>
      <c r="I19598">
        <v>2021</v>
      </c>
    </row>
    <row r="19599" spans="1:9" x14ac:dyDescent="0.25">
      <c r="A19599" t="s">
        <v>972</v>
      </c>
      <c r="B19599" t="s">
        <v>275</v>
      </c>
      <c r="C19599" s="76" t="s">
        <v>842</v>
      </c>
      <c r="D19599" t="s">
        <v>980</v>
      </c>
      <c r="E19599" s="82">
        <v>5.76</v>
      </c>
      <c r="F19599" t="s">
        <v>973</v>
      </c>
      <c r="G19599" s="83">
        <v>44348</v>
      </c>
      <c r="I19599">
        <v>2021</v>
      </c>
    </row>
    <row r="19600" spans="1:9" x14ac:dyDescent="0.25">
      <c r="A19600" t="s">
        <v>972</v>
      </c>
      <c r="B19600" t="s">
        <v>0</v>
      </c>
      <c r="C19600" s="76" t="s">
        <v>842</v>
      </c>
      <c r="D19600" t="s">
        <v>980</v>
      </c>
      <c r="E19600" s="82">
        <v>6</v>
      </c>
      <c r="F19600" t="s">
        <v>973</v>
      </c>
      <c r="G19600" s="83">
        <v>44335</v>
      </c>
      <c r="I19600">
        <v>2021</v>
      </c>
    </row>
    <row r="19601" spans="1:9" x14ac:dyDescent="0.25">
      <c r="A19601" t="s">
        <v>972</v>
      </c>
      <c r="B19601" t="s">
        <v>245</v>
      </c>
      <c r="C19601" s="76" t="s">
        <v>842</v>
      </c>
      <c r="D19601" t="s">
        <v>980</v>
      </c>
      <c r="E19601" s="82">
        <v>7.6</v>
      </c>
      <c r="F19601" t="s">
        <v>973</v>
      </c>
      <c r="G19601" s="83">
        <v>44550</v>
      </c>
      <c r="I19601">
        <v>2021</v>
      </c>
    </row>
    <row r="19602" spans="1:9" x14ac:dyDescent="0.25">
      <c r="A19602" t="s">
        <v>972</v>
      </c>
      <c r="B19602" t="s">
        <v>95</v>
      </c>
      <c r="C19602" s="76" t="s">
        <v>842</v>
      </c>
      <c r="D19602" t="s">
        <v>980</v>
      </c>
      <c r="E19602" s="82">
        <v>3.8</v>
      </c>
      <c r="F19602" t="s">
        <v>973</v>
      </c>
      <c r="G19602" s="83">
        <v>44326</v>
      </c>
      <c r="I19602">
        <v>2021</v>
      </c>
    </row>
    <row r="19603" spans="1:9" x14ac:dyDescent="0.25">
      <c r="A19603" t="s">
        <v>972</v>
      </c>
      <c r="B19603" t="s">
        <v>242</v>
      </c>
      <c r="C19603" s="76" t="s">
        <v>842</v>
      </c>
      <c r="D19603" t="s">
        <v>980</v>
      </c>
      <c r="E19603" s="82">
        <v>5.61</v>
      </c>
      <c r="F19603" t="s">
        <v>973</v>
      </c>
      <c r="G19603" s="83">
        <v>44315</v>
      </c>
      <c r="I19603">
        <v>2021</v>
      </c>
    </row>
    <row r="19604" spans="1:9" x14ac:dyDescent="0.25">
      <c r="A19604" t="s">
        <v>972</v>
      </c>
      <c r="B19604" t="s">
        <v>169</v>
      </c>
      <c r="C19604" s="76" t="s">
        <v>842</v>
      </c>
      <c r="D19604" t="s">
        <v>980</v>
      </c>
      <c r="E19604" s="82">
        <v>8.26</v>
      </c>
      <c r="F19604" t="s">
        <v>973</v>
      </c>
      <c r="G19604" s="83">
        <v>44375</v>
      </c>
      <c r="I19604">
        <v>2021</v>
      </c>
    </row>
    <row r="19605" spans="1:9" x14ac:dyDescent="0.25">
      <c r="A19605" t="s">
        <v>972</v>
      </c>
      <c r="B19605" t="s">
        <v>275</v>
      </c>
      <c r="C19605" s="76" t="s">
        <v>842</v>
      </c>
      <c r="D19605" t="s">
        <v>980</v>
      </c>
      <c r="E19605" s="82">
        <v>6</v>
      </c>
      <c r="F19605" t="s">
        <v>973</v>
      </c>
      <c r="G19605" s="83">
        <v>44372</v>
      </c>
      <c r="I19605">
        <v>2021</v>
      </c>
    </row>
    <row r="19606" spans="1:9" x14ac:dyDescent="0.25">
      <c r="A19606" t="s">
        <v>972</v>
      </c>
      <c r="B19606" t="s">
        <v>262</v>
      </c>
      <c r="C19606" s="76" t="s">
        <v>842</v>
      </c>
      <c r="D19606" t="s">
        <v>980</v>
      </c>
      <c r="E19606" s="82">
        <v>7.08</v>
      </c>
      <c r="F19606" t="s">
        <v>973</v>
      </c>
      <c r="G19606" s="83">
        <v>44336</v>
      </c>
      <c r="I19606">
        <v>2021</v>
      </c>
    </row>
    <row r="19607" spans="1:9" x14ac:dyDescent="0.25">
      <c r="A19607" t="s">
        <v>972</v>
      </c>
      <c r="B19607" t="s">
        <v>206</v>
      </c>
      <c r="C19607" s="76" t="s">
        <v>842</v>
      </c>
      <c r="D19607" t="s">
        <v>980</v>
      </c>
      <c r="E19607" s="82">
        <v>4.4800000000000004</v>
      </c>
      <c r="F19607" t="s">
        <v>973</v>
      </c>
      <c r="G19607" s="83">
        <v>44365</v>
      </c>
      <c r="I19607">
        <v>2021</v>
      </c>
    </row>
    <row r="19608" spans="1:9" x14ac:dyDescent="0.25">
      <c r="A19608" t="s">
        <v>972</v>
      </c>
      <c r="B19608" t="s">
        <v>275</v>
      </c>
      <c r="C19608" s="76" t="s">
        <v>842</v>
      </c>
      <c r="D19608" t="s">
        <v>980</v>
      </c>
      <c r="E19608" s="82">
        <v>7.7</v>
      </c>
      <c r="F19608" t="s">
        <v>973</v>
      </c>
      <c r="G19608" s="83">
        <v>44442</v>
      </c>
      <c r="I19608">
        <v>2021</v>
      </c>
    </row>
    <row r="19609" spans="1:9" x14ac:dyDescent="0.25">
      <c r="A19609" t="s">
        <v>972</v>
      </c>
      <c r="B19609" t="s">
        <v>117</v>
      </c>
      <c r="C19609" s="76" t="s">
        <v>842</v>
      </c>
      <c r="D19609" t="s">
        <v>980</v>
      </c>
      <c r="E19609" s="82">
        <v>11.8</v>
      </c>
      <c r="F19609" t="s">
        <v>973</v>
      </c>
      <c r="G19609" s="83">
        <v>44875</v>
      </c>
      <c r="I19609">
        <v>2022</v>
      </c>
    </row>
    <row r="19610" spans="1:9" x14ac:dyDescent="0.25">
      <c r="A19610" t="s">
        <v>972</v>
      </c>
      <c r="B19610" t="s">
        <v>240</v>
      </c>
      <c r="C19610" s="76" t="s">
        <v>842</v>
      </c>
      <c r="D19610" t="s">
        <v>980</v>
      </c>
      <c r="E19610" s="82">
        <v>4.13</v>
      </c>
      <c r="F19610" t="s">
        <v>973</v>
      </c>
      <c r="G19610" s="83">
        <v>44392</v>
      </c>
      <c r="I19610">
        <v>2021</v>
      </c>
    </row>
    <row r="19611" spans="1:9" x14ac:dyDescent="0.25">
      <c r="A19611" t="s">
        <v>972</v>
      </c>
      <c r="B19611" t="s">
        <v>225</v>
      </c>
      <c r="C19611" s="76" t="s">
        <v>842</v>
      </c>
      <c r="D19611" t="s">
        <v>980</v>
      </c>
      <c r="E19611" s="82">
        <v>7.7</v>
      </c>
      <c r="F19611" t="s">
        <v>973</v>
      </c>
      <c r="G19611" s="83">
        <v>44419</v>
      </c>
      <c r="I19611">
        <v>2021</v>
      </c>
    </row>
    <row r="19612" spans="1:9" x14ac:dyDescent="0.25">
      <c r="A19612" t="s">
        <v>972</v>
      </c>
      <c r="B19612" t="s">
        <v>240</v>
      </c>
      <c r="C19612" s="76" t="s">
        <v>842</v>
      </c>
      <c r="D19612" t="s">
        <v>980</v>
      </c>
      <c r="E19612" s="82">
        <v>14</v>
      </c>
      <c r="F19612" t="s">
        <v>973</v>
      </c>
      <c r="G19612" s="83">
        <v>44424</v>
      </c>
      <c r="I19612">
        <v>2021</v>
      </c>
    </row>
    <row r="19613" spans="1:9" x14ac:dyDescent="0.25">
      <c r="A19613" t="s">
        <v>972</v>
      </c>
      <c r="B19613" t="s">
        <v>121</v>
      </c>
      <c r="C19613" s="76" t="s">
        <v>842</v>
      </c>
      <c r="D19613" t="s">
        <v>980</v>
      </c>
      <c r="E19613" s="82">
        <v>3.84</v>
      </c>
      <c r="F19613" t="s">
        <v>973</v>
      </c>
      <c r="G19613" s="83">
        <v>44420</v>
      </c>
      <c r="I19613">
        <v>2021</v>
      </c>
    </row>
    <row r="19614" spans="1:9" x14ac:dyDescent="0.25">
      <c r="A19614" t="s">
        <v>972</v>
      </c>
      <c r="B19614" t="s">
        <v>194</v>
      </c>
      <c r="C19614" s="76" t="s">
        <v>842</v>
      </c>
      <c r="D19614" t="s">
        <v>980</v>
      </c>
      <c r="E19614" s="82">
        <v>10</v>
      </c>
      <c r="F19614" t="s">
        <v>973</v>
      </c>
      <c r="G19614" s="83">
        <v>44490</v>
      </c>
      <c r="I19614">
        <v>2021</v>
      </c>
    </row>
    <row r="19615" spans="1:9" x14ac:dyDescent="0.25">
      <c r="A19615" t="s">
        <v>972</v>
      </c>
      <c r="B19615" t="s">
        <v>128</v>
      </c>
      <c r="C19615" s="76" t="s">
        <v>842</v>
      </c>
      <c r="D19615" t="s">
        <v>980</v>
      </c>
      <c r="E19615" s="82">
        <v>3</v>
      </c>
      <c r="F19615" t="s">
        <v>973</v>
      </c>
      <c r="G19615" s="83">
        <v>44384</v>
      </c>
      <c r="I19615">
        <v>2021</v>
      </c>
    </row>
    <row r="19616" spans="1:9" x14ac:dyDescent="0.25">
      <c r="A19616" t="s">
        <v>972</v>
      </c>
      <c r="B19616" t="s">
        <v>138</v>
      </c>
      <c r="C19616" s="76" t="s">
        <v>842</v>
      </c>
      <c r="D19616" t="s">
        <v>980</v>
      </c>
      <c r="E19616" s="82">
        <v>10.62</v>
      </c>
      <c r="F19616" t="s">
        <v>973</v>
      </c>
      <c r="G19616" s="83">
        <v>44362</v>
      </c>
      <c r="I19616">
        <v>2021</v>
      </c>
    </row>
    <row r="19617" spans="1:9" x14ac:dyDescent="0.25">
      <c r="A19617" t="s">
        <v>972</v>
      </c>
      <c r="B19617" t="s">
        <v>155</v>
      </c>
      <c r="C19617" s="76" t="s">
        <v>842</v>
      </c>
      <c r="D19617" t="s">
        <v>980</v>
      </c>
      <c r="E19617" s="82">
        <v>7.6</v>
      </c>
      <c r="F19617" t="s">
        <v>973</v>
      </c>
      <c r="G19617" s="83">
        <v>44379</v>
      </c>
      <c r="I19617">
        <v>2021</v>
      </c>
    </row>
    <row r="19618" spans="1:9" x14ac:dyDescent="0.25">
      <c r="A19618" t="s">
        <v>972</v>
      </c>
      <c r="B19618" t="s">
        <v>153</v>
      </c>
      <c r="C19618" s="76" t="s">
        <v>842</v>
      </c>
      <c r="D19618" t="s">
        <v>980</v>
      </c>
      <c r="E19618" s="82">
        <v>11.4</v>
      </c>
      <c r="F19618" t="s">
        <v>973</v>
      </c>
      <c r="G19618" s="83">
        <v>44342</v>
      </c>
      <c r="I19618">
        <v>2021</v>
      </c>
    </row>
    <row r="19619" spans="1:9" x14ac:dyDescent="0.25">
      <c r="A19619" t="s">
        <v>972</v>
      </c>
      <c r="B19619" t="s">
        <v>148</v>
      </c>
      <c r="C19619" s="76" t="s">
        <v>842</v>
      </c>
      <c r="D19619" t="s">
        <v>980</v>
      </c>
      <c r="E19619" s="82">
        <v>3.8</v>
      </c>
      <c r="F19619" t="s">
        <v>973</v>
      </c>
      <c r="G19619" s="83">
        <v>44336</v>
      </c>
      <c r="I19619">
        <v>2021</v>
      </c>
    </row>
    <row r="19620" spans="1:9" x14ac:dyDescent="0.25">
      <c r="A19620" t="s">
        <v>972</v>
      </c>
      <c r="B19620" t="s">
        <v>72</v>
      </c>
      <c r="C19620" s="76" t="s">
        <v>842</v>
      </c>
      <c r="D19620" t="s">
        <v>980</v>
      </c>
      <c r="E19620" s="82">
        <v>7.68</v>
      </c>
      <c r="F19620" t="s">
        <v>973</v>
      </c>
      <c r="G19620" s="83">
        <v>44327</v>
      </c>
      <c r="I19620">
        <v>2021</v>
      </c>
    </row>
    <row r="19621" spans="1:9" x14ac:dyDescent="0.25">
      <c r="A19621" t="s">
        <v>972</v>
      </c>
      <c r="B19621" t="s">
        <v>186</v>
      </c>
      <c r="C19621" s="76" t="s">
        <v>842</v>
      </c>
      <c r="D19621" t="s">
        <v>980</v>
      </c>
      <c r="E19621" s="82">
        <v>7.6</v>
      </c>
      <c r="F19621" t="s">
        <v>973</v>
      </c>
      <c r="G19621" s="83">
        <v>44368</v>
      </c>
      <c r="I19621">
        <v>2021</v>
      </c>
    </row>
    <row r="19622" spans="1:9" x14ac:dyDescent="0.25">
      <c r="A19622" t="s">
        <v>972</v>
      </c>
      <c r="B19622" t="s">
        <v>225</v>
      </c>
      <c r="C19622" s="76" t="s">
        <v>842</v>
      </c>
      <c r="D19622" t="s">
        <v>980</v>
      </c>
      <c r="E19622" s="82">
        <v>3.8</v>
      </c>
      <c r="F19622" t="s">
        <v>973</v>
      </c>
      <c r="G19622" s="83">
        <v>44326</v>
      </c>
      <c r="I19622">
        <v>2021</v>
      </c>
    </row>
    <row r="19623" spans="1:9" x14ac:dyDescent="0.25">
      <c r="A19623" t="s">
        <v>972</v>
      </c>
      <c r="B19623" t="s">
        <v>251</v>
      </c>
      <c r="C19623" s="76" t="s">
        <v>842</v>
      </c>
      <c r="D19623" t="s">
        <v>980</v>
      </c>
      <c r="E19623" s="82">
        <v>14.16</v>
      </c>
      <c r="F19623" t="s">
        <v>973</v>
      </c>
      <c r="G19623" s="83">
        <v>44343</v>
      </c>
      <c r="I19623">
        <v>2021</v>
      </c>
    </row>
    <row r="19624" spans="1:9" x14ac:dyDescent="0.25">
      <c r="A19624" t="s">
        <v>972</v>
      </c>
      <c r="B19624" t="s">
        <v>122</v>
      </c>
      <c r="C19624" s="76" t="s">
        <v>842</v>
      </c>
      <c r="D19624" t="s">
        <v>980</v>
      </c>
      <c r="E19624" s="82">
        <v>4.13</v>
      </c>
      <c r="F19624" t="s">
        <v>973</v>
      </c>
      <c r="G19624" s="83">
        <v>44392</v>
      </c>
      <c r="I19624">
        <v>2021</v>
      </c>
    </row>
    <row r="19625" spans="1:9" x14ac:dyDescent="0.25">
      <c r="A19625" t="s">
        <v>972</v>
      </c>
      <c r="B19625" t="s">
        <v>248</v>
      </c>
      <c r="C19625" s="76" t="s">
        <v>842</v>
      </c>
      <c r="D19625" t="s">
        <v>980</v>
      </c>
      <c r="E19625" s="82">
        <v>4.13</v>
      </c>
      <c r="F19625" t="s">
        <v>973</v>
      </c>
      <c r="G19625" s="83">
        <v>44379</v>
      </c>
      <c r="I19625">
        <v>2021</v>
      </c>
    </row>
    <row r="19626" spans="1:9" x14ac:dyDescent="0.25">
      <c r="A19626" t="s">
        <v>972</v>
      </c>
      <c r="B19626" t="s">
        <v>230</v>
      </c>
      <c r="C19626" s="76" t="s">
        <v>842</v>
      </c>
      <c r="D19626" t="s">
        <v>980</v>
      </c>
      <c r="E19626" s="82">
        <v>9</v>
      </c>
      <c r="F19626" t="s">
        <v>973</v>
      </c>
      <c r="G19626" s="83">
        <v>44468</v>
      </c>
      <c r="I19626">
        <v>2021</v>
      </c>
    </row>
    <row r="19627" spans="1:9" x14ac:dyDescent="0.25">
      <c r="A19627" t="s">
        <v>972</v>
      </c>
      <c r="B19627" t="s">
        <v>141</v>
      </c>
      <c r="C19627" s="76" t="s">
        <v>842</v>
      </c>
      <c r="D19627" t="s">
        <v>980</v>
      </c>
      <c r="E19627" s="82">
        <v>7.6</v>
      </c>
      <c r="F19627" t="s">
        <v>973</v>
      </c>
      <c r="G19627" s="83">
        <v>44384</v>
      </c>
      <c r="I19627">
        <v>2021</v>
      </c>
    </row>
    <row r="19628" spans="1:9" x14ac:dyDescent="0.25">
      <c r="A19628" t="s">
        <v>972</v>
      </c>
      <c r="B19628" t="s">
        <v>275</v>
      </c>
      <c r="C19628" s="76" t="s">
        <v>842</v>
      </c>
      <c r="D19628" t="s">
        <v>980</v>
      </c>
      <c r="E19628" s="82">
        <v>7.7</v>
      </c>
      <c r="F19628" t="s">
        <v>973</v>
      </c>
      <c r="G19628" s="83">
        <v>44337</v>
      </c>
      <c r="I19628">
        <v>2021</v>
      </c>
    </row>
    <row r="19629" spans="1:9" x14ac:dyDescent="0.25">
      <c r="A19629" t="s">
        <v>972</v>
      </c>
      <c r="B19629" t="s">
        <v>66</v>
      </c>
      <c r="C19629" s="76" t="s">
        <v>842</v>
      </c>
      <c r="D19629" t="s">
        <v>980</v>
      </c>
      <c r="E19629" s="82">
        <v>12.69</v>
      </c>
      <c r="F19629" t="s">
        <v>973</v>
      </c>
      <c r="G19629" s="83">
        <v>44377</v>
      </c>
      <c r="I19629">
        <v>2021</v>
      </c>
    </row>
    <row r="19630" spans="1:9" x14ac:dyDescent="0.25">
      <c r="A19630" t="s">
        <v>972</v>
      </c>
      <c r="B19630" t="s">
        <v>203</v>
      </c>
      <c r="C19630" s="76" t="s">
        <v>842</v>
      </c>
      <c r="D19630" t="s">
        <v>980</v>
      </c>
      <c r="E19630" s="82">
        <v>7.04</v>
      </c>
      <c r="F19630" t="s">
        <v>973</v>
      </c>
      <c r="G19630" s="83">
        <v>44337</v>
      </c>
      <c r="I19630">
        <v>2021</v>
      </c>
    </row>
    <row r="19631" spans="1:9" x14ac:dyDescent="0.25">
      <c r="A19631" t="s">
        <v>972</v>
      </c>
      <c r="B19631" t="s">
        <v>245</v>
      </c>
      <c r="C19631" s="76" t="s">
        <v>842</v>
      </c>
      <c r="D19631" t="s">
        <v>980</v>
      </c>
      <c r="E19631" s="82">
        <v>4.9000000000000004</v>
      </c>
      <c r="F19631" t="s">
        <v>973</v>
      </c>
      <c r="G19631" s="83">
        <v>44383</v>
      </c>
      <c r="I19631">
        <v>2021</v>
      </c>
    </row>
    <row r="19632" spans="1:9" x14ac:dyDescent="0.25">
      <c r="A19632" t="s">
        <v>972</v>
      </c>
      <c r="B19632" t="s">
        <v>89</v>
      </c>
      <c r="C19632" s="76" t="s">
        <v>842</v>
      </c>
      <c r="D19632" t="s">
        <v>980</v>
      </c>
      <c r="E19632" s="82">
        <v>12.5</v>
      </c>
      <c r="F19632" t="s">
        <v>973</v>
      </c>
      <c r="G19632" s="83">
        <v>44452</v>
      </c>
      <c r="I19632">
        <v>2021</v>
      </c>
    </row>
    <row r="19633" spans="1:9" x14ac:dyDescent="0.25">
      <c r="A19633" t="s">
        <v>972</v>
      </c>
      <c r="B19633" t="s">
        <v>85</v>
      </c>
      <c r="C19633" s="76" t="s">
        <v>842</v>
      </c>
      <c r="D19633" t="s">
        <v>980</v>
      </c>
      <c r="E19633" s="82">
        <v>5.12</v>
      </c>
      <c r="F19633" t="s">
        <v>973</v>
      </c>
      <c r="G19633" s="83">
        <v>44406</v>
      </c>
      <c r="I19633">
        <v>2021</v>
      </c>
    </row>
    <row r="19634" spans="1:9" x14ac:dyDescent="0.25">
      <c r="A19634" t="s">
        <v>972</v>
      </c>
      <c r="B19634" t="s">
        <v>136</v>
      </c>
      <c r="C19634" s="76" t="s">
        <v>842</v>
      </c>
      <c r="D19634" t="s">
        <v>980</v>
      </c>
      <c r="E19634" s="82">
        <v>43.2</v>
      </c>
      <c r="F19634" t="s">
        <v>973</v>
      </c>
      <c r="G19634" s="83">
        <v>44441</v>
      </c>
      <c r="I19634">
        <v>2021</v>
      </c>
    </row>
    <row r="19635" spans="1:9" x14ac:dyDescent="0.25">
      <c r="A19635" t="s">
        <v>972</v>
      </c>
      <c r="B19635" t="s">
        <v>246</v>
      </c>
      <c r="C19635" s="76" t="s">
        <v>842</v>
      </c>
      <c r="D19635" t="s">
        <v>980</v>
      </c>
      <c r="E19635" s="82">
        <v>18.260000000000002</v>
      </c>
      <c r="F19635" t="s">
        <v>973</v>
      </c>
      <c r="G19635" s="83">
        <v>44400</v>
      </c>
      <c r="I19635">
        <v>2021</v>
      </c>
    </row>
    <row r="19636" spans="1:9" x14ac:dyDescent="0.25">
      <c r="A19636" t="s">
        <v>972</v>
      </c>
      <c r="B19636" t="s">
        <v>279</v>
      </c>
      <c r="C19636" s="76" t="s">
        <v>842</v>
      </c>
      <c r="D19636" t="s">
        <v>980</v>
      </c>
      <c r="E19636" s="82">
        <v>6</v>
      </c>
      <c r="F19636" t="s">
        <v>973</v>
      </c>
      <c r="G19636" s="83">
        <v>44336</v>
      </c>
      <c r="I19636">
        <v>2021</v>
      </c>
    </row>
    <row r="19637" spans="1:9" x14ac:dyDescent="0.25">
      <c r="A19637" t="s">
        <v>972</v>
      </c>
      <c r="B19637" t="s">
        <v>232</v>
      </c>
      <c r="C19637" s="76" t="s">
        <v>842</v>
      </c>
      <c r="D19637" t="s">
        <v>980</v>
      </c>
      <c r="E19637" s="82">
        <v>6</v>
      </c>
      <c r="F19637" t="s">
        <v>973</v>
      </c>
      <c r="G19637" s="83">
        <v>44364</v>
      </c>
      <c r="I19637">
        <v>2021</v>
      </c>
    </row>
    <row r="19638" spans="1:9" x14ac:dyDescent="0.25">
      <c r="A19638" t="s">
        <v>972</v>
      </c>
      <c r="B19638" t="s">
        <v>194</v>
      </c>
      <c r="C19638" s="76" t="s">
        <v>842</v>
      </c>
      <c r="D19638" t="s">
        <v>980</v>
      </c>
      <c r="E19638" s="82">
        <v>7.54</v>
      </c>
      <c r="F19638" t="s">
        <v>973</v>
      </c>
      <c r="G19638" s="83">
        <v>44362</v>
      </c>
      <c r="I19638">
        <v>2021</v>
      </c>
    </row>
    <row r="19639" spans="1:9" x14ac:dyDescent="0.25">
      <c r="A19639" t="s">
        <v>972</v>
      </c>
      <c r="B19639" t="s">
        <v>121</v>
      </c>
      <c r="C19639" s="76" t="s">
        <v>842</v>
      </c>
      <c r="D19639" t="s">
        <v>980</v>
      </c>
      <c r="E19639" s="82">
        <v>11.4</v>
      </c>
      <c r="F19639" t="s">
        <v>973</v>
      </c>
      <c r="G19639" s="83">
        <v>44384</v>
      </c>
      <c r="I19639">
        <v>2021</v>
      </c>
    </row>
    <row r="19640" spans="1:9" x14ac:dyDescent="0.25">
      <c r="A19640" t="s">
        <v>972</v>
      </c>
      <c r="B19640" t="s">
        <v>71</v>
      </c>
      <c r="C19640" s="76" t="s">
        <v>842</v>
      </c>
      <c r="D19640" t="s">
        <v>980</v>
      </c>
      <c r="E19640" s="82">
        <v>7.6</v>
      </c>
      <c r="F19640" t="s">
        <v>973</v>
      </c>
      <c r="G19640" s="83">
        <v>44427</v>
      </c>
      <c r="I19640">
        <v>2021</v>
      </c>
    </row>
    <row r="19641" spans="1:9" x14ac:dyDescent="0.25">
      <c r="A19641" t="s">
        <v>972</v>
      </c>
      <c r="B19641" t="s">
        <v>135</v>
      </c>
      <c r="C19641" s="76" t="s">
        <v>842</v>
      </c>
      <c r="D19641" t="s">
        <v>980</v>
      </c>
      <c r="E19641" s="82">
        <v>4.0599999999999996</v>
      </c>
      <c r="F19641" t="s">
        <v>973</v>
      </c>
      <c r="G19641" s="83">
        <v>44320</v>
      </c>
      <c r="I19641">
        <v>2021</v>
      </c>
    </row>
    <row r="19642" spans="1:9" x14ac:dyDescent="0.25">
      <c r="A19642" t="s">
        <v>972</v>
      </c>
      <c r="B19642" t="s">
        <v>81</v>
      </c>
      <c r="C19642" s="76" t="s">
        <v>842</v>
      </c>
      <c r="D19642" t="s">
        <v>980</v>
      </c>
      <c r="E19642" s="82">
        <v>9.6</v>
      </c>
      <c r="F19642" t="s">
        <v>973</v>
      </c>
      <c r="G19642" s="83">
        <v>44403</v>
      </c>
      <c r="I19642">
        <v>2021</v>
      </c>
    </row>
    <row r="19643" spans="1:9" x14ac:dyDescent="0.25">
      <c r="A19643" t="s">
        <v>972</v>
      </c>
      <c r="B19643" t="s">
        <v>80</v>
      </c>
      <c r="C19643" s="76" t="s">
        <v>842</v>
      </c>
      <c r="D19643" t="s">
        <v>980</v>
      </c>
      <c r="E19643" s="82">
        <v>3.84</v>
      </c>
      <c r="F19643" t="s">
        <v>973</v>
      </c>
      <c r="G19643" s="83">
        <v>44364</v>
      </c>
      <c r="I19643">
        <v>2021</v>
      </c>
    </row>
    <row r="19644" spans="1:9" x14ac:dyDescent="0.25">
      <c r="A19644" t="s">
        <v>972</v>
      </c>
      <c r="B19644" t="s">
        <v>23</v>
      </c>
      <c r="C19644" s="76" t="s">
        <v>842</v>
      </c>
      <c r="D19644" t="s">
        <v>980</v>
      </c>
      <c r="E19644" s="82">
        <v>9.6</v>
      </c>
      <c r="F19644" t="s">
        <v>973</v>
      </c>
      <c r="G19644" s="83">
        <v>44344</v>
      </c>
      <c r="I19644">
        <v>2021</v>
      </c>
    </row>
    <row r="19645" spans="1:9" x14ac:dyDescent="0.25">
      <c r="A19645" t="s">
        <v>972</v>
      </c>
      <c r="B19645" t="s">
        <v>138</v>
      </c>
      <c r="C19645" s="76" t="s">
        <v>842</v>
      </c>
      <c r="D19645" t="s">
        <v>980</v>
      </c>
      <c r="E19645" s="82">
        <v>10.56</v>
      </c>
      <c r="F19645" t="s">
        <v>973</v>
      </c>
      <c r="G19645" s="83">
        <v>44354</v>
      </c>
      <c r="I19645">
        <v>2021</v>
      </c>
    </row>
    <row r="19646" spans="1:9" x14ac:dyDescent="0.25">
      <c r="A19646" t="s">
        <v>972</v>
      </c>
      <c r="B19646" t="s">
        <v>63</v>
      </c>
      <c r="C19646" s="76" t="s">
        <v>842</v>
      </c>
      <c r="D19646" t="s">
        <v>980</v>
      </c>
      <c r="E19646" s="82">
        <v>6.24</v>
      </c>
      <c r="F19646" t="s">
        <v>973</v>
      </c>
      <c r="G19646" s="83">
        <v>44475</v>
      </c>
      <c r="I19646">
        <v>2021</v>
      </c>
    </row>
    <row r="19647" spans="1:9" x14ac:dyDescent="0.25">
      <c r="A19647" t="s">
        <v>972</v>
      </c>
      <c r="B19647" t="s">
        <v>100</v>
      </c>
      <c r="C19647" s="76" t="s">
        <v>842</v>
      </c>
      <c r="D19647" t="s">
        <v>980</v>
      </c>
      <c r="E19647" s="82">
        <v>8.1999999999999993</v>
      </c>
      <c r="F19647" t="s">
        <v>973</v>
      </c>
      <c r="G19647" s="83">
        <v>44438</v>
      </c>
      <c r="I19647">
        <v>2021</v>
      </c>
    </row>
    <row r="19648" spans="1:9" x14ac:dyDescent="0.25">
      <c r="A19648" t="s">
        <v>972</v>
      </c>
      <c r="B19648" t="s">
        <v>214</v>
      </c>
      <c r="C19648" s="76" t="s">
        <v>842</v>
      </c>
      <c r="D19648" t="s">
        <v>980</v>
      </c>
      <c r="E19648" s="82">
        <v>9.8000000000000007</v>
      </c>
      <c r="F19648" t="s">
        <v>973</v>
      </c>
      <c r="G19648" s="83">
        <v>44354</v>
      </c>
      <c r="I19648">
        <v>2021</v>
      </c>
    </row>
    <row r="19649" spans="1:9" x14ac:dyDescent="0.25">
      <c r="A19649" t="s">
        <v>972</v>
      </c>
      <c r="B19649" t="s">
        <v>2</v>
      </c>
      <c r="C19649" s="76" t="s">
        <v>842</v>
      </c>
      <c r="D19649" t="s">
        <v>980</v>
      </c>
      <c r="E19649" s="82">
        <v>4.8</v>
      </c>
      <c r="F19649" t="s">
        <v>973</v>
      </c>
      <c r="G19649" s="83">
        <v>44363</v>
      </c>
      <c r="I19649">
        <v>2021</v>
      </c>
    </row>
    <row r="19650" spans="1:9" x14ac:dyDescent="0.25">
      <c r="A19650" t="s">
        <v>972</v>
      </c>
      <c r="B19650" t="s">
        <v>177</v>
      </c>
      <c r="C19650" s="76" t="s">
        <v>842</v>
      </c>
      <c r="D19650" t="s">
        <v>980</v>
      </c>
      <c r="E19650" s="82">
        <v>9.8000000000000007</v>
      </c>
      <c r="F19650" t="s">
        <v>973</v>
      </c>
      <c r="G19650" s="83">
        <v>44368</v>
      </c>
      <c r="I19650">
        <v>2021</v>
      </c>
    </row>
    <row r="19651" spans="1:9" x14ac:dyDescent="0.25">
      <c r="A19651" t="s">
        <v>972</v>
      </c>
      <c r="B19651" t="s">
        <v>225</v>
      </c>
      <c r="C19651" s="76" t="s">
        <v>842</v>
      </c>
      <c r="D19651" t="s">
        <v>980</v>
      </c>
      <c r="E19651" s="82">
        <v>7.08</v>
      </c>
      <c r="F19651" t="s">
        <v>973</v>
      </c>
      <c r="G19651" s="83">
        <v>44371</v>
      </c>
      <c r="I19651">
        <v>2021</v>
      </c>
    </row>
    <row r="19652" spans="1:9" x14ac:dyDescent="0.25">
      <c r="A19652" t="s">
        <v>972</v>
      </c>
      <c r="B19652" t="s">
        <v>241</v>
      </c>
      <c r="C19652" s="76" t="s">
        <v>842</v>
      </c>
      <c r="D19652" t="s">
        <v>980</v>
      </c>
      <c r="E19652" s="82">
        <v>15</v>
      </c>
      <c r="F19652" t="s">
        <v>973</v>
      </c>
      <c r="G19652" s="83">
        <v>44447</v>
      </c>
      <c r="I19652">
        <v>2021</v>
      </c>
    </row>
    <row r="19653" spans="1:9" x14ac:dyDescent="0.25">
      <c r="A19653" t="s">
        <v>972</v>
      </c>
      <c r="B19653" t="s">
        <v>190</v>
      </c>
      <c r="C19653" s="76" t="s">
        <v>842</v>
      </c>
      <c r="D19653" t="s">
        <v>980</v>
      </c>
      <c r="E19653" s="82">
        <v>7.7</v>
      </c>
      <c r="F19653" t="s">
        <v>973</v>
      </c>
      <c r="G19653" s="83">
        <v>44474</v>
      </c>
      <c r="I19653">
        <v>2021</v>
      </c>
    </row>
    <row r="19654" spans="1:9" x14ac:dyDescent="0.25">
      <c r="A19654" t="s">
        <v>972</v>
      </c>
      <c r="B19654" t="s">
        <v>127</v>
      </c>
      <c r="C19654" s="76" t="s">
        <v>842</v>
      </c>
      <c r="D19654" t="s">
        <v>980</v>
      </c>
      <c r="E19654" s="82">
        <v>10</v>
      </c>
      <c r="F19654" t="s">
        <v>973</v>
      </c>
      <c r="G19654" s="83">
        <v>44349</v>
      </c>
      <c r="I19654">
        <v>2021</v>
      </c>
    </row>
    <row r="19655" spans="1:9" x14ac:dyDescent="0.25">
      <c r="A19655" t="s">
        <v>972</v>
      </c>
      <c r="B19655" t="s">
        <v>249</v>
      </c>
      <c r="C19655" s="76" t="s">
        <v>842</v>
      </c>
      <c r="D19655" t="s">
        <v>980</v>
      </c>
      <c r="E19655" s="82">
        <v>7.6</v>
      </c>
      <c r="F19655" t="s">
        <v>973</v>
      </c>
      <c r="G19655" s="83">
        <v>44411</v>
      </c>
      <c r="I19655">
        <v>2021</v>
      </c>
    </row>
    <row r="19656" spans="1:9" x14ac:dyDescent="0.25">
      <c r="A19656" t="s">
        <v>972</v>
      </c>
      <c r="B19656" t="s">
        <v>278</v>
      </c>
      <c r="C19656" s="76" t="s">
        <v>842</v>
      </c>
      <c r="D19656" t="s">
        <v>980</v>
      </c>
      <c r="E19656" s="82">
        <v>500</v>
      </c>
      <c r="F19656" t="s">
        <v>973</v>
      </c>
      <c r="G19656" s="83">
        <v>44916</v>
      </c>
      <c r="I19656">
        <v>2022</v>
      </c>
    </row>
    <row r="19657" spans="1:9" x14ac:dyDescent="0.25">
      <c r="A19657" t="s">
        <v>972</v>
      </c>
      <c r="B19657" t="s">
        <v>151</v>
      </c>
      <c r="C19657" s="76" t="s">
        <v>842</v>
      </c>
      <c r="D19657" t="s">
        <v>980</v>
      </c>
      <c r="E19657" s="82">
        <v>4.8</v>
      </c>
      <c r="F19657" t="s">
        <v>973</v>
      </c>
      <c r="G19657" s="83">
        <v>44398</v>
      </c>
      <c r="I19657">
        <v>2021</v>
      </c>
    </row>
    <row r="19658" spans="1:9" x14ac:dyDescent="0.25">
      <c r="A19658" t="s">
        <v>972</v>
      </c>
      <c r="B19658" t="s">
        <v>246</v>
      </c>
      <c r="C19658" s="76" t="s">
        <v>842</v>
      </c>
      <c r="D19658" t="s">
        <v>980</v>
      </c>
      <c r="E19658" s="82">
        <v>9.8000000000000007</v>
      </c>
      <c r="F19658" t="s">
        <v>973</v>
      </c>
      <c r="G19658" s="83">
        <v>44337</v>
      </c>
      <c r="I19658">
        <v>2021</v>
      </c>
    </row>
    <row r="19659" spans="1:9" x14ac:dyDescent="0.25">
      <c r="A19659" t="s">
        <v>972</v>
      </c>
      <c r="B19659" t="s">
        <v>275</v>
      </c>
      <c r="C19659" s="76" t="s">
        <v>842</v>
      </c>
      <c r="D19659" t="s">
        <v>980</v>
      </c>
      <c r="E19659" s="82">
        <v>9.8000000000000007</v>
      </c>
      <c r="F19659" t="s">
        <v>973</v>
      </c>
      <c r="G19659" s="83">
        <v>44483</v>
      </c>
      <c r="I19659">
        <v>2021</v>
      </c>
    </row>
    <row r="19660" spans="1:9" x14ac:dyDescent="0.25">
      <c r="A19660" t="s">
        <v>972</v>
      </c>
      <c r="B19660" t="s">
        <v>115</v>
      </c>
      <c r="C19660" s="76" t="s">
        <v>842</v>
      </c>
      <c r="D19660" t="s">
        <v>980</v>
      </c>
      <c r="E19660" s="82">
        <v>6</v>
      </c>
      <c r="F19660" t="s">
        <v>973</v>
      </c>
      <c r="G19660" s="83">
        <v>44356</v>
      </c>
      <c r="I19660">
        <v>2021</v>
      </c>
    </row>
    <row r="19661" spans="1:9" x14ac:dyDescent="0.25">
      <c r="A19661" t="s">
        <v>972</v>
      </c>
      <c r="B19661" t="s">
        <v>127</v>
      </c>
      <c r="C19661" s="76" t="s">
        <v>842</v>
      </c>
      <c r="D19661" t="s">
        <v>980</v>
      </c>
      <c r="E19661" s="82">
        <v>7.6</v>
      </c>
      <c r="F19661" t="s">
        <v>973</v>
      </c>
      <c r="G19661" s="83">
        <v>44495</v>
      </c>
      <c r="I19661">
        <v>2021</v>
      </c>
    </row>
    <row r="19662" spans="1:9" x14ac:dyDescent="0.25">
      <c r="A19662" t="s">
        <v>972</v>
      </c>
      <c r="B19662" t="s">
        <v>130</v>
      </c>
      <c r="C19662" s="76" t="s">
        <v>842</v>
      </c>
      <c r="D19662" t="s">
        <v>980</v>
      </c>
      <c r="E19662" s="82">
        <v>14</v>
      </c>
      <c r="F19662" t="s">
        <v>973</v>
      </c>
      <c r="G19662" s="83">
        <v>44440</v>
      </c>
      <c r="I19662">
        <v>2021</v>
      </c>
    </row>
    <row r="19663" spans="1:9" x14ac:dyDescent="0.25">
      <c r="A19663" t="s">
        <v>972</v>
      </c>
      <c r="B19663" t="s">
        <v>141</v>
      </c>
      <c r="C19663" s="76" t="s">
        <v>842</v>
      </c>
      <c r="D19663" t="s">
        <v>980</v>
      </c>
      <c r="E19663" s="82">
        <v>7.6</v>
      </c>
      <c r="F19663" t="s">
        <v>973</v>
      </c>
      <c r="G19663" s="83">
        <v>44431</v>
      </c>
      <c r="I19663">
        <v>2021</v>
      </c>
    </row>
    <row r="19664" spans="1:9" x14ac:dyDescent="0.25">
      <c r="A19664" t="s">
        <v>972</v>
      </c>
      <c r="B19664" t="s">
        <v>150</v>
      </c>
      <c r="C19664" s="76" t="s">
        <v>842</v>
      </c>
      <c r="D19664" t="s">
        <v>980</v>
      </c>
      <c r="E19664" s="82">
        <v>3.8</v>
      </c>
      <c r="F19664" t="s">
        <v>973</v>
      </c>
      <c r="G19664" s="83">
        <v>44421</v>
      </c>
      <c r="I19664">
        <v>2021</v>
      </c>
    </row>
    <row r="19665" spans="1:9" x14ac:dyDescent="0.25">
      <c r="A19665" t="s">
        <v>972</v>
      </c>
      <c r="B19665" t="s">
        <v>276</v>
      </c>
      <c r="C19665" s="76" t="s">
        <v>842</v>
      </c>
      <c r="D19665" t="s">
        <v>980</v>
      </c>
      <c r="E19665" s="82">
        <v>6</v>
      </c>
      <c r="F19665" t="s">
        <v>973</v>
      </c>
      <c r="G19665" s="83">
        <v>44354</v>
      </c>
      <c r="I19665">
        <v>2021</v>
      </c>
    </row>
    <row r="19666" spans="1:9" x14ac:dyDescent="0.25">
      <c r="A19666" t="s">
        <v>972</v>
      </c>
      <c r="B19666" t="s">
        <v>240</v>
      </c>
      <c r="C19666" s="76" t="s">
        <v>842</v>
      </c>
      <c r="D19666" t="s">
        <v>980</v>
      </c>
      <c r="E19666" s="82">
        <v>6</v>
      </c>
      <c r="F19666" t="s">
        <v>973</v>
      </c>
      <c r="G19666" s="83">
        <v>44344</v>
      </c>
      <c r="I19666">
        <v>2021</v>
      </c>
    </row>
    <row r="19667" spans="1:9" x14ac:dyDescent="0.25">
      <c r="A19667" t="s">
        <v>972</v>
      </c>
      <c r="B19667" t="s">
        <v>27</v>
      </c>
      <c r="C19667" s="76" t="s">
        <v>842</v>
      </c>
      <c r="D19667" t="s">
        <v>980</v>
      </c>
      <c r="E19667" s="82">
        <v>15.36</v>
      </c>
      <c r="F19667" t="s">
        <v>973</v>
      </c>
      <c r="G19667" s="83">
        <v>44391</v>
      </c>
      <c r="I19667">
        <v>2021</v>
      </c>
    </row>
    <row r="19668" spans="1:9" x14ac:dyDescent="0.25">
      <c r="A19668" t="s">
        <v>972</v>
      </c>
      <c r="B19668" t="s">
        <v>116</v>
      </c>
      <c r="C19668" s="76" t="s">
        <v>842</v>
      </c>
      <c r="D19668" t="s">
        <v>980</v>
      </c>
      <c r="E19668" s="82">
        <v>4.8</v>
      </c>
      <c r="F19668" t="s">
        <v>973</v>
      </c>
      <c r="G19668" s="83">
        <v>44337</v>
      </c>
      <c r="I19668">
        <v>2021</v>
      </c>
    </row>
    <row r="19669" spans="1:9" x14ac:dyDescent="0.25">
      <c r="A19669" t="s">
        <v>972</v>
      </c>
      <c r="B19669" t="s">
        <v>124</v>
      </c>
      <c r="C19669" s="76" t="s">
        <v>842</v>
      </c>
      <c r="D19669" t="s">
        <v>980</v>
      </c>
      <c r="E19669" s="82">
        <v>500</v>
      </c>
      <c r="F19669" t="s">
        <v>973</v>
      </c>
      <c r="G19669" s="83">
        <v>44896</v>
      </c>
      <c r="I19669">
        <v>2022</v>
      </c>
    </row>
    <row r="19670" spans="1:9" x14ac:dyDescent="0.25">
      <c r="A19670" t="s">
        <v>972</v>
      </c>
      <c r="B19670" t="s">
        <v>199</v>
      </c>
      <c r="C19670" s="76" t="s">
        <v>842</v>
      </c>
      <c r="D19670" t="s">
        <v>980</v>
      </c>
      <c r="E19670" s="82">
        <v>13.44</v>
      </c>
      <c r="F19670" t="s">
        <v>973</v>
      </c>
      <c r="G19670" s="83">
        <v>44379</v>
      </c>
      <c r="I19670">
        <v>2021</v>
      </c>
    </row>
    <row r="19671" spans="1:9" x14ac:dyDescent="0.25">
      <c r="A19671" t="s">
        <v>972</v>
      </c>
      <c r="B19671" t="s">
        <v>246</v>
      </c>
      <c r="C19671" s="76" t="s">
        <v>842</v>
      </c>
      <c r="D19671" t="s">
        <v>980</v>
      </c>
      <c r="E19671" s="82">
        <v>6</v>
      </c>
      <c r="F19671" t="s">
        <v>973</v>
      </c>
      <c r="G19671" s="83">
        <v>44340</v>
      </c>
      <c r="I19671">
        <v>2021</v>
      </c>
    </row>
    <row r="19672" spans="1:9" x14ac:dyDescent="0.25">
      <c r="A19672" t="s">
        <v>972</v>
      </c>
      <c r="B19672" t="s">
        <v>78</v>
      </c>
      <c r="C19672" s="76" t="s">
        <v>842</v>
      </c>
      <c r="D19672" t="s">
        <v>980</v>
      </c>
      <c r="E19672" s="82">
        <v>8.58</v>
      </c>
      <c r="F19672" t="s">
        <v>973</v>
      </c>
      <c r="G19672" s="83">
        <v>44362</v>
      </c>
      <c r="I19672">
        <v>2021</v>
      </c>
    </row>
    <row r="19673" spans="1:9" x14ac:dyDescent="0.25">
      <c r="A19673" t="s">
        <v>972</v>
      </c>
      <c r="B19673" t="s">
        <v>155</v>
      </c>
      <c r="C19673" s="76" t="s">
        <v>842</v>
      </c>
      <c r="D19673" t="s">
        <v>980</v>
      </c>
      <c r="E19673" s="82">
        <v>10</v>
      </c>
      <c r="F19673" t="s">
        <v>973</v>
      </c>
      <c r="G19673" s="83">
        <v>44368</v>
      </c>
      <c r="I19673">
        <v>2021</v>
      </c>
    </row>
    <row r="19674" spans="1:9" x14ac:dyDescent="0.25">
      <c r="A19674" t="s">
        <v>972</v>
      </c>
      <c r="B19674" t="s">
        <v>251</v>
      </c>
      <c r="C19674" s="76" t="s">
        <v>842</v>
      </c>
      <c r="D19674" t="s">
        <v>980</v>
      </c>
      <c r="E19674" s="82">
        <v>8.26</v>
      </c>
      <c r="F19674" t="s">
        <v>973</v>
      </c>
      <c r="G19674" s="83">
        <v>44396</v>
      </c>
      <c r="I19674">
        <v>2021</v>
      </c>
    </row>
    <row r="19675" spans="1:9" x14ac:dyDescent="0.25">
      <c r="A19675" t="s">
        <v>972</v>
      </c>
      <c r="B19675" t="s">
        <v>248</v>
      </c>
      <c r="C19675" s="76" t="s">
        <v>842</v>
      </c>
      <c r="D19675" t="s">
        <v>980</v>
      </c>
      <c r="E19675" s="82">
        <v>14.7</v>
      </c>
      <c r="F19675" t="s">
        <v>973</v>
      </c>
      <c r="G19675" s="83">
        <v>44495</v>
      </c>
      <c r="I19675">
        <v>2021</v>
      </c>
    </row>
    <row r="19676" spans="1:9" x14ac:dyDescent="0.25">
      <c r="A19676" t="s">
        <v>972</v>
      </c>
      <c r="B19676" t="s">
        <v>239</v>
      </c>
      <c r="C19676" s="76" t="s">
        <v>842</v>
      </c>
      <c r="D19676" t="s">
        <v>980</v>
      </c>
      <c r="E19676" s="82">
        <v>15.2</v>
      </c>
      <c r="F19676" t="s">
        <v>973</v>
      </c>
      <c r="G19676" s="83">
        <v>44476</v>
      </c>
      <c r="I19676">
        <v>2021</v>
      </c>
    </row>
    <row r="19677" spans="1:9" x14ac:dyDescent="0.25">
      <c r="A19677" t="s">
        <v>972</v>
      </c>
      <c r="B19677" t="s">
        <v>123</v>
      </c>
      <c r="C19677" s="76" t="s">
        <v>842</v>
      </c>
      <c r="D19677" t="s">
        <v>980</v>
      </c>
      <c r="E19677" s="82">
        <v>7.67</v>
      </c>
      <c r="F19677" t="s">
        <v>973</v>
      </c>
      <c r="G19677" s="83">
        <v>44335</v>
      </c>
      <c r="I19677">
        <v>2021</v>
      </c>
    </row>
    <row r="19678" spans="1:9" x14ac:dyDescent="0.25">
      <c r="A19678" t="s">
        <v>972</v>
      </c>
      <c r="B19678" t="s">
        <v>115</v>
      </c>
      <c r="C19678" s="76" t="s">
        <v>842</v>
      </c>
      <c r="D19678" t="s">
        <v>980</v>
      </c>
      <c r="E19678" s="82">
        <v>7.38</v>
      </c>
      <c r="F19678" t="s">
        <v>973</v>
      </c>
      <c r="G19678" s="83">
        <v>44364</v>
      </c>
      <c r="I19678">
        <v>2021</v>
      </c>
    </row>
    <row r="19679" spans="1:9" x14ac:dyDescent="0.25">
      <c r="A19679" t="s">
        <v>972</v>
      </c>
      <c r="B19679" t="s">
        <v>248</v>
      </c>
      <c r="C19679" s="76" t="s">
        <v>842</v>
      </c>
      <c r="D19679" t="s">
        <v>980</v>
      </c>
      <c r="E19679" s="82">
        <v>11.21</v>
      </c>
      <c r="F19679" t="s">
        <v>973</v>
      </c>
      <c r="G19679" s="83">
        <v>44364</v>
      </c>
      <c r="I19679">
        <v>2021</v>
      </c>
    </row>
    <row r="19680" spans="1:9" x14ac:dyDescent="0.25">
      <c r="A19680" t="s">
        <v>972</v>
      </c>
      <c r="B19680" t="s">
        <v>103</v>
      </c>
      <c r="C19680" s="76" t="s">
        <v>842</v>
      </c>
      <c r="D19680" t="s">
        <v>980</v>
      </c>
      <c r="E19680" s="82">
        <v>6.2</v>
      </c>
      <c r="F19680" t="s">
        <v>973</v>
      </c>
      <c r="G19680" s="83">
        <v>44348</v>
      </c>
      <c r="I19680">
        <v>2021</v>
      </c>
    </row>
    <row r="19681" spans="1:9" x14ac:dyDescent="0.25">
      <c r="A19681" t="s">
        <v>972</v>
      </c>
      <c r="B19681" t="s">
        <v>229</v>
      </c>
      <c r="C19681" s="76" t="s">
        <v>842</v>
      </c>
      <c r="D19681" t="s">
        <v>980</v>
      </c>
      <c r="E19681" s="82">
        <v>7.38</v>
      </c>
      <c r="F19681" t="s">
        <v>973</v>
      </c>
      <c r="G19681" s="83">
        <v>44484</v>
      </c>
      <c r="I19681">
        <v>2021</v>
      </c>
    </row>
    <row r="19682" spans="1:9" x14ac:dyDescent="0.25">
      <c r="A19682" t="s">
        <v>972</v>
      </c>
      <c r="B19682" t="s">
        <v>171</v>
      </c>
      <c r="C19682" s="76" t="s">
        <v>842</v>
      </c>
      <c r="D19682" t="s">
        <v>980</v>
      </c>
      <c r="E19682" s="82">
        <v>10</v>
      </c>
      <c r="F19682" t="s">
        <v>973</v>
      </c>
      <c r="G19682" s="83">
        <v>44447</v>
      </c>
      <c r="I19682">
        <v>2021</v>
      </c>
    </row>
    <row r="19683" spans="1:9" x14ac:dyDescent="0.25">
      <c r="A19683" t="s">
        <v>972</v>
      </c>
      <c r="B19683" t="s">
        <v>63</v>
      </c>
      <c r="C19683" s="76" t="s">
        <v>842</v>
      </c>
      <c r="D19683" t="s">
        <v>980</v>
      </c>
      <c r="E19683" s="82">
        <v>11.21</v>
      </c>
      <c r="F19683" t="s">
        <v>973</v>
      </c>
      <c r="G19683" s="83">
        <v>44336</v>
      </c>
      <c r="I19683">
        <v>2021</v>
      </c>
    </row>
    <row r="19684" spans="1:9" x14ac:dyDescent="0.25">
      <c r="A19684" t="s">
        <v>972</v>
      </c>
      <c r="B19684" t="s">
        <v>121</v>
      </c>
      <c r="C19684" s="76" t="s">
        <v>842</v>
      </c>
      <c r="D19684" t="s">
        <v>980</v>
      </c>
      <c r="E19684" s="82">
        <v>10</v>
      </c>
      <c r="F19684" t="s">
        <v>973</v>
      </c>
      <c r="G19684" s="83">
        <v>44393</v>
      </c>
      <c r="I19684">
        <v>2021</v>
      </c>
    </row>
    <row r="19685" spans="1:9" x14ac:dyDescent="0.25">
      <c r="A19685" t="s">
        <v>972</v>
      </c>
      <c r="B19685" t="s">
        <v>240</v>
      </c>
      <c r="C19685" s="76" t="s">
        <v>842</v>
      </c>
      <c r="D19685" t="s">
        <v>980</v>
      </c>
      <c r="E19685" s="82">
        <v>5.9</v>
      </c>
      <c r="F19685" t="s">
        <v>973</v>
      </c>
      <c r="G19685" s="83">
        <v>44336</v>
      </c>
      <c r="I19685">
        <v>2021</v>
      </c>
    </row>
    <row r="19686" spans="1:9" x14ac:dyDescent="0.25">
      <c r="A19686" t="s">
        <v>972</v>
      </c>
      <c r="B19686" t="s">
        <v>277</v>
      </c>
      <c r="C19686" s="76" t="s">
        <v>842</v>
      </c>
      <c r="D19686" t="s">
        <v>980</v>
      </c>
      <c r="E19686" s="82">
        <v>6</v>
      </c>
      <c r="F19686" t="s">
        <v>973</v>
      </c>
      <c r="G19686" s="83">
        <v>44404</v>
      </c>
      <c r="I19686">
        <v>2021</v>
      </c>
    </row>
    <row r="19687" spans="1:9" x14ac:dyDescent="0.25">
      <c r="A19687" t="s">
        <v>972</v>
      </c>
      <c r="B19687" t="s">
        <v>275</v>
      </c>
      <c r="C19687" s="76" t="s">
        <v>842</v>
      </c>
      <c r="D19687" t="s">
        <v>980</v>
      </c>
      <c r="E19687" s="82">
        <v>8.7799999999999994</v>
      </c>
      <c r="F19687" t="s">
        <v>973</v>
      </c>
      <c r="G19687" s="83">
        <v>44439</v>
      </c>
      <c r="I19687">
        <v>2021</v>
      </c>
    </row>
    <row r="19688" spans="1:9" x14ac:dyDescent="0.25">
      <c r="A19688" t="s">
        <v>972</v>
      </c>
      <c r="B19688" t="s">
        <v>232</v>
      </c>
      <c r="C19688" s="76" t="s">
        <v>842</v>
      </c>
      <c r="D19688" t="s">
        <v>980</v>
      </c>
      <c r="E19688" s="82">
        <v>7.7</v>
      </c>
      <c r="F19688" t="s">
        <v>973</v>
      </c>
      <c r="G19688" s="83">
        <v>44673</v>
      </c>
      <c r="I19688">
        <v>2022</v>
      </c>
    </row>
    <row r="19689" spans="1:9" x14ac:dyDescent="0.25">
      <c r="A19689" t="s">
        <v>972</v>
      </c>
      <c r="B19689" t="s">
        <v>243</v>
      </c>
      <c r="C19689" s="76" t="s">
        <v>842</v>
      </c>
      <c r="D19689" t="s">
        <v>980</v>
      </c>
      <c r="E19689" s="82">
        <v>10.62</v>
      </c>
      <c r="F19689" t="s">
        <v>973</v>
      </c>
      <c r="G19689" s="83">
        <v>44375</v>
      </c>
      <c r="I19689">
        <v>2021</v>
      </c>
    </row>
    <row r="19690" spans="1:9" x14ac:dyDescent="0.25">
      <c r="A19690" t="s">
        <v>972</v>
      </c>
      <c r="B19690" t="s">
        <v>279</v>
      </c>
      <c r="C19690" s="76" t="s">
        <v>842</v>
      </c>
      <c r="D19690" t="s">
        <v>980</v>
      </c>
      <c r="E19690" s="82">
        <v>6</v>
      </c>
      <c r="F19690" t="s">
        <v>973</v>
      </c>
      <c r="G19690" s="83">
        <v>44358</v>
      </c>
      <c r="I19690">
        <v>2021</v>
      </c>
    </row>
    <row r="19691" spans="1:9" x14ac:dyDescent="0.25">
      <c r="A19691" t="s">
        <v>972</v>
      </c>
      <c r="B19691" t="s">
        <v>95</v>
      </c>
      <c r="C19691" s="76" t="s">
        <v>842</v>
      </c>
      <c r="D19691" t="s">
        <v>980</v>
      </c>
      <c r="E19691" s="82">
        <v>6</v>
      </c>
      <c r="F19691" t="s">
        <v>973</v>
      </c>
      <c r="G19691" s="83">
        <v>44378</v>
      </c>
      <c r="I19691">
        <v>2021</v>
      </c>
    </row>
    <row r="19692" spans="1:9" x14ac:dyDescent="0.25">
      <c r="A19692" t="s">
        <v>972</v>
      </c>
      <c r="B19692" t="s">
        <v>208</v>
      </c>
      <c r="C19692" s="76" t="s">
        <v>842</v>
      </c>
      <c r="D19692" t="s">
        <v>980</v>
      </c>
      <c r="E19692" s="82">
        <v>7.6</v>
      </c>
      <c r="F19692" t="s">
        <v>973</v>
      </c>
      <c r="G19692" s="83">
        <v>44365</v>
      </c>
      <c r="I19692">
        <v>2021</v>
      </c>
    </row>
    <row r="19693" spans="1:9" x14ac:dyDescent="0.25">
      <c r="A19693" t="s">
        <v>972</v>
      </c>
      <c r="B19693" t="s">
        <v>208</v>
      </c>
      <c r="C19693" s="76" t="s">
        <v>842</v>
      </c>
      <c r="D19693" t="s">
        <v>980</v>
      </c>
      <c r="E19693" s="82">
        <v>18.5</v>
      </c>
      <c r="F19693" t="s">
        <v>973</v>
      </c>
      <c r="G19693" s="83">
        <v>44469</v>
      </c>
      <c r="I19693">
        <v>2021</v>
      </c>
    </row>
    <row r="19694" spans="1:9" x14ac:dyDescent="0.25">
      <c r="A19694" t="s">
        <v>972</v>
      </c>
      <c r="B19694" t="s">
        <v>94</v>
      </c>
      <c r="C19694" s="76" t="s">
        <v>842</v>
      </c>
      <c r="D19694" t="s">
        <v>980</v>
      </c>
      <c r="E19694" s="82">
        <v>10.25</v>
      </c>
      <c r="F19694" t="s">
        <v>973</v>
      </c>
      <c r="G19694" s="83">
        <v>44441</v>
      </c>
      <c r="I19694">
        <v>2021</v>
      </c>
    </row>
    <row r="19695" spans="1:9" x14ac:dyDescent="0.25">
      <c r="A19695" t="s">
        <v>972</v>
      </c>
      <c r="B19695" t="s">
        <v>88</v>
      </c>
      <c r="C19695" s="76" t="s">
        <v>842</v>
      </c>
      <c r="D19695" t="s">
        <v>980</v>
      </c>
      <c r="E19695" s="82">
        <v>5.9</v>
      </c>
      <c r="F19695" t="s">
        <v>973</v>
      </c>
      <c r="G19695" s="83">
        <v>44375</v>
      </c>
      <c r="I19695">
        <v>2021</v>
      </c>
    </row>
    <row r="19696" spans="1:9" x14ac:dyDescent="0.25">
      <c r="A19696" t="s">
        <v>972</v>
      </c>
      <c r="B19696" t="s">
        <v>116</v>
      </c>
      <c r="C19696" s="76" t="s">
        <v>842</v>
      </c>
      <c r="D19696" t="s">
        <v>980</v>
      </c>
      <c r="E19696" s="82">
        <v>3.66</v>
      </c>
      <c r="F19696" t="s">
        <v>973</v>
      </c>
      <c r="G19696" s="83">
        <v>44407</v>
      </c>
      <c r="I19696">
        <v>2021</v>
      </c>
    </row>
    <row r="19697" spans="1:9" x14ac:dyDescent="0.25">
      <c r="A19697" t="s">
        <v>972</v>
      </c>
      <c r="B19697" t="s">
        <v>119</v>
      </c>
      <c r="C19697" s="76" t="s">
        <v>842</v>
      </c>
      <c r="D19697" t="s">
        <v>980</v>
      </c>
      <c r="E19697" s="82">
        <v>3.54</v>
      </c>
      <c r="F19697" t="s">
        <v>973</v>
      </c>
      <c r="G19697" s="83">
        <v>44344</v>
      </c>
      <c r="I19697">
        <v>2021</v>
      </c>
    </row>
    <row r="19698" spans="1:9" x14ac:dyDescent="0.25">
      <c r="A19698" t="s">
        <v>972</v>
      </c>
      <c r="B19698" t="s">
        <v>108</v>
      </c>
      <c r="C19698" s="76" t="s">
        <v>842</v>
      </c>
      <c r="D19698" t="s">
        <v>980</v>
      </c>
      <c r="E19698" s="82">
        <v>9.6</v>
      </c>
      <c r="F19698" t="s">
        <v>973</v>
      </c>
      <c r="G19698" s="83">
        <v>44404</v>
      </c>
      <c r="I19698">
        <v>2021</v>
      </c>
    </row>
    <row r="19699" spans="1:9" x14ac:dyDescent="0.25">
      <c r="A19699" t="s">
        <v>972</v>
      </c>
      <c r="B19699" t="s">
        <v>79</v>
      </c>
      <c r="C19699" s="76" t="s">
        <v>842</v>
      </c>
      <c r="D19699" t="s">
        <v>980</v>
      </c>
      <c r="E19699" s="82">
        <v>11.52</v>
      </c>
      <c r="F19699" t="s">
        <v>973</v>
      </c>
      <c r="G19699" s="83">
        <v>44426</v>
      </c>
      <c r="I19699">
        <v>2021</v>
      </c>
    </row>
    <row r="19700" spans="1:9" x14ac:dyDescent="0.25">
      <c r="A19700" t="s">
        <v>972</v>
      </c>
      <c r="B19700" t="s">
        <v>253</v>
      </c>
      <c r="C19700" s="76" t="s">
        <v>842</v>
      </c>
      <c r="D19700" t="s">
        <v>980</v>
      </c>
      <c r="E19700" s="82">
        <v>3.8</v>
      </c>
      <c r="F19700" t="s">
        <v>973</v>
      </c>
      <c r="G19700" s="83">
        <v>44363</v>
      </c>
      <c r="I19700">
        <v>2021</v>
      </c>
    </row>
    <row r="19701" spans="1:9" x14ac:dyDescent="0.25">
      <c r="A19701" t="s">
        <v>972</v>
      </c>
      <c r="B19701" t="s">
        <v>136</v>
      </c>
      <c r="C19701" s="76" t="s">
        <v>842</v>
      </c>
      <c r="D19701" t="s">
        <v>980</v>
      </c>
      <c r="E19701" s="82">
        <v>500</v>
      </c>
      <c r="F19701" t="s">
        <v>973</v>
      </c>
      <c r="G19701" s="83">
        <v>44929</v>
      </c>
      <c r="I19701">
        <v>2023</v>
      </c>
    </row>
    <row r="19702" spans="1:9" x14ac:dyDescent="0.25">
      <c r="A19702" t="s">
        <v>972</v>
      </c>
      <c r="B19702" t="s">
        <v>280</v>
      </c>
      <c r="C19702" s="76" t="s">
        <v>842</v>
      </c>
      <c r="D19702" t="s">
        <v>980</v>
      </c>
      <c r="E19702" s="82">
        <v>5.76</v>
      </c>
      <c r="F19702" t="s">
        <v>973</v>
      </c>
      <c r="G19702" s="83">
        <v>44582</v>
      </c>
      <c r="I19702">
        <v>2022</v>
      </c>
    </row>
    <row r="19703" spans="1:9" x14ac:dyDescent="0.25">
      <c r="A19703" t="s">
        <v>972</v>
      </c>
      <c r="B19703" t="s">
        <v>107</v>
      </c>
      <c r="C19703" s="76" t="s">
        <v>842</v>
      </c>
      <c r="D19703" t="s">
        <v>980</v>
      </c>
      <c r="E19703" s="82">
        <v>4.72</v>
      </c>
      <c r="F19703" t="s">
        <v>973</v>
      </c>
      <c r="G19703" s="83">
        <v>44442</v>
      </c>
      <c r="I19703">
        <v>2021</v>
      </c>
    </row>
    <row r="19704" spans="1:9" x14ac:dyDescent="0.25">
      <c r="A19704" t="s">
        <v>972</v>
      </c>
      <c r="B19704" t="s">
        <v>241</v>
      </c>
      <c r="C19704" s="76" t="s">
        <v>842</v>
      </c>
      <c r="D19704" t="s">
        <v>980</v>
      </c>
      <c r="E19704" s="82">
        <v>6.49</v>
      </c>
      <c r="F19704" t="s">
        <v>973</v>
      </c>
      <c r="G19704" s="83">
        <v>44358</v>
      </c>
      <c r="I19704">
        <v>2021</v>
      </c>
    </row>
    <row r="19705" spans="1:9" x14ac:dyDescent="0.25">
      <c r="A19705" t="s">
        <v>972</v>
      </c>
      <c r="B19705" t="s">
        <v>95</v>
      </c>
      <c r="C19705" s="76" t="s">
        <v>842</v>
      </c>
      <c r="D19705" t="s">
        <v>980</v>
      </c>
      <c r="E19705" s="82">
        <v>6.79</v>
      </c>
      <c r="F19705" t="s">
        <v>973</v>
      </c>
      <c r="G19705" s="83">
        <v>44365</v>
      </c>
      <c r="I19705">
        <v>2021</v>
      </c>
    </row>
    <row r="19706" spans="1:9" x14ac:dyDescent="0.25">
      <c r="A19706" t="s">
        <v>972</v>
      </c>
      <c r="B19706" t="s">
        <v>87</v>
      </c>
      <c r="C19706" s="76" t="s">
        <v>842</v>
      </c>
      <c r="D19706" t="s">
        <v>980</v>
      </c>
      <c r="E19706" s="82">
        <v>6.49</v>
      </c>
      <c r="F19706" t="s">
        <v>973</v>
      </c>
      <c r="G19706" s="83">
        <v>44377</v>
      </c>
      <c r="I19706">
        <v>2021</v>
      </c>
    </row>
    <row r="19707" spans="1:9" x14ac:dyDescent="0.25">
      <c r="A19707" t="s">
        <v>972</v>
      </c>
      <c r="B19707" t="s">
        <v>133</v>
      </c>
      <c r="C19707" s="76" t="s">
        <v>842</v>
      </c>
      <c r="D19707" t="s">
        <v>980</v>
      </c>
      <c r="E19707" s="82">
        <v>5.31</v>
      </c>
      <c r="F19707" t="s">
        <v>973</v>
      </c>
      <c r="G19707" s="83">
        <v>44484</v>
      </c>
      <c r="I19707">
        <v>2021</v>
      </c>
    </row>
    <row r="19708" spans="1:9" x14ac:dyDescent="0.25">
      <c r="A19708" t="s">
        <v>972</v>
      </c>
      <c r="B19708" t="s">
        <v>208</v>
      </c>
      <c r="C19708" s="76" t="s">
        <v>842</v>
      </c>
      <c r="D19708" t="s">
        <v>980</v>
      </c>
      <c r="E19708" s="82">
        <v>8</v>
      </c>
      <c r="F19708" t="s">
        <v>973</v>
      </c>
      <c r="G19708" s="83">
        <v>44421</v>
      </c>
      <c r="I19708">
        <v>2021</v>
      </c>
    </row>
    <row r="19709" spans="1:9" x14ac:dyDescent="0.25">
      <c r="A19709" t="s">
        <v>972</v>
      </c>
      <c r="B19709" t="s">
        <v>206</v>
      </c>
      <c r="C19709" s="76" t="s">
        <v>842</v>
      </c>
      <c r="D19709" t="s">
        <v>980</v>
      </c>
      <c r="E19709" s="82">
        <v>7.68</v>
      </c>
      <c r="F19709" t="s">
        <v>973</v>
      </c>
      <c r="G19709" s="83">
        <v>44375</v>
      </c>
      <c r="I19709">
        <v>2021</v>
      </c>
    </row>
    <row r="19710" spans="1:9" x14ac:dyDescent="0.25">
      <c r="A19710" t="s">
        <v>972</v>
      </c>
      <c r="B19710" t="s">
        <v>177</v>
      </c>
      <c r="C19710" s="76" t="s">
        <v>842</v>
      </c>
      <c r="D19710" t="s">
        <v>980</v>
      </c>
      <c r="E19710" s="82">
        <v>7.38</v>
      </c>
      <c r="F19710" t="s">
        <v>973</v>
      </c>
      <c r="G19710" s="83">
        <v>44407</v>
      </c>
      <c r="I19710">
        <v>2021</v>
      </c>
    </row>
    <row r="19711" spans="1:9" x14ac:dyDescent="0.25">
      <c r="A19711" t="s">
        <v>972</v>
      </c>
      <c r="B19711" t="s">
        <v>64</v>
      </c>
      <c r="C19711" s="76" t="s">
        <v>842</v>
      </c>
      <c r="D19711" t="s">
        <v>980</v>
      </c>
      <c r="E19711" s="82">
        <v>5.76</v>
      </c>
      <c r="F19711" t="s">
        <v>973</v>
      </c>
      <c r="G19711" s="83">
        <v>44413</v>
      </c>
      <c r="I19711">
        <v>2021</v>
      </c>
    </row>
    <row r="19712" spans="1:9" x14ac:dyDescent="0.25">
      <c r="A19712" t="s">
        <v>972</v>
      </c>
      <c r="B19712" t="s">
        <v>249</v>
      </c>
      <c r="C19712" s="76" t="s">
        <v>842</v>
      </c>
      <c r="D19712" t="s">
        <v>980</v>
      </c>
      <c r="E19712" s="82">
        <v>6</v>
      </c>
      <c r="F19712" t="s">
        <v>973</v>
      </c>
      <c r="G19712" s="83">
        <v>44350</v>
      </c>
      <c r="I19712">
        <v>2021</v>
      </c>
    </row>
    <row r="19713" spans="1:9" x14ac:dyDescent="0.25">
      <c r="A19713" t="s">
        <v>972</v>
      </c>
      <c r="B19713" t="s">
        <v>249</v>
      </c>
      <c r="C19713" s="76" t="s">
        <v>842</v>
      </c>
      <c r="D19713" t="s">
        <v>980</v>
      </c>
      <c r="E19713" s="82">
        <v>3.8</v>
      </c>
      <c r="F19713" t="s">
        <v>973</v>
      </c>
      <c r="G19713" s="83">
        <v>44383</v>
      </c>
      <c r="I19713">
        <v>2021</v>
      </c>
    </row>
    <row r="19714" spans="1:9" x14ac:dyDescent="0.25">
      <c r="A19714" t="s">
        <v>972</v>
      </c>
      <c r="B19714" t="s">
        <v>199</v>
      </c>
      <c r="C19714" s="76" t="s">
        <v>842</v>
      </c>
      <c r="D19714" t="s">
        <v>980</v>
      </c>
      <c r="E19714" s="82">
        <v>11.68</v>
      </c>
      <c r="F19714" t="s">
        <v>973</v>
      </c>
      <c r="G19714" s="83">
        <v>44375</v>
      </c>
      <c r="I19714">
        <v>2021</v>
      </c>
    </row>
    <row r="19715" spans="1:9" x14ac:dyDescent="0.25">
      <c r="A19715" t="s">
        <v>972</v>
      </c>
      <c r="B19715" t="s">
        <v>193</v>
      </c>
      <c r="C19715" s="76" t="s">
        <v>842</v>
      </c>
      <c r="D19715" t="s">
        <v>980</v>
      </c>
      <c r="E19715" s="82">
        <v>8.26</v>
      </c>
      <c r="F19715" t="s">
        <v>973</v>
      </c>
      <c r="G19715" s="83">
        <v>44543</v>
      </c>
      <c r="I19715">
        <v>2021</v>
      </c>
    </row>
    <row r="19716" spans="1:9" x14ac:dyDescent="0.25">
      <c r="A19716" t="s">
        <v>972</v>
      </c>
      <c r="B19716" t="s">
        <v>249</v>
      </c>
      <c r="C19716" s="76" t="s">
        <v>842</v>
      </c>
      <c r="D19716" t="s">
        <v>980</v>
      </c>
      <c r="E19716" s="82">
        <v>7.68</v>
      </c>
      <c r="F19716" t="s">
        <v>973</v>
      </c>
      <c r="G19716" s="83">
        <v>44364</v>
      </c>
      <c r="I19716">
        <v>2021</v>
      </c>
    </row>
    <row r="19717" spans="1:9" x14ac:dyDescent="0.25">
      <c r="A19717" t="s">
        <v>972</v>
      </c>
      <c r="B19717" t="s">
        <v>95</v>
      </c>
      <c r="C19717" s="76" t="s">
        <v>842</v>
      </c>
      <c r="D19717" t="s">
        <v>980</v>
      </c>
      <c r="E19717" s="82">
        <v>6</v>
      </c>
      <c r="F19717" t="s">
        <v>973</v>
      </c>
      <c r="G19717" s="83">
        <v>44363</v>
      </c>
      <c r="I19717">
        <v>2021</v>
      </c>
    </row>
    <row r="19718" spans="1:9" x14ac:dyDescent="0.25">
      <c r="A19718" t="s">
        <v>972</v>
      </c>
      <c r="B19718" t="s">
        <v>115</v>
      </c>
      <c r="C19718" s="76" t="s">
        <v>842</v>
      </c>
      <c r="D19718" t="s">
        <v>980</v>
      </c>
      <c r="E19718" s="82">
        <v>10.9</v>
      </c>
      <c r="F19718" t="s">
        <v>973</v>
      </c>
      <c r="G19718" s="83">
        <v>44403</v>
      </c>
      <c r="I19718">
        <v>2021</v>
      </c>
    </row>
    <row r="19719" spans="1:9" x14ac:dyDescent="0.25">
      <c r="A19719" t="s">
        <v>972</v>
      </c>
      <c r="B19719" t="s">
        <v>138</v>
      </c>
      <c r="C19719" s="76" t="s">
        <v>842</v>
      </c>
      <c r="D19719" t="s">
        <v>980</v>
      </c>
      <c r="E19719" s="82">
        <v>13.05</v>
      </c>
      <c r="F19719" t="s">
        <v>973</v>
      </c>
      <c r="G19719" s="83">
        <v>44396</v>
      </c>
      <c r="I19719">
        <v>2021</v>
      </c>
    </row>
    <row r="19720" spans="1:9" x14ac:dyDescent="0.25">
      <c r="A19720" t="s">
        <v>972</v>
      </c>
      <c r="B19720" t="s">
        <v>239</v>
      </c>
      <c r="C19720" s="76" t="s">
        <v>842</v>
      </c>
      <c r="D19720" t="s">
        <v>980</v>
      </c>
      <c r="E19720" s="82">
        <v>7.68</v>
      </c>
      <c r="F19720" t="s">
        <v>973</v>
      </c>
      <c r="G19720" s="83">
        <v>44369</v>
      </c>
      <c r="I19720">
        <v>2021</v>
      </c>
    </row>
    <row r="19721" spans="1:9" x14ac:dyDescent="0.25">
      <c r="A19721" t="s">
        <v>972</v>
      </c>
      <c r="B19721" t="s">
        <v>240</v>
      </c>
      <c r="C19721" s="76" t="s">
        <v>842</v>
      </c>
      <c r="D19721" t="s">
        <v>980</v>
      </c>
      <c r="E19721" s="82">
        <v>9.6</v>
      </c>
      <c r="F19721" t="s">
        <v>973</v>
      </c>
      <c r="G19721" s="83">
        <v>44378</v>
      </c>
      <c r="I19721">
        <v>2021</v>
      </c>
    </row>
    <row r="19722" spans="1:9" x14ac:dyDescent="0.25">
      <c r="A19722" t="s">
        <v>972</v>
      </c>
      <c r="B19722" t="s">
        <v>116</v>
      </c>
      <c r="C19722" s="76" t="s">
        <v>842</v>
      </c>
      <c r="D19722" t="s">
        <v>980</v>
      </c>
      <c r="E19722" s="82">
        <v>12</v>
      </c>
      <c r="F19722" t="s">
        <v>973</v>
      </c>
      <c r="G19722" s="83">
        <v>44426</v>
      </c>
      <c r="I19722">
        <v>2021</v>
      </c>
    </row>
    <row r="19723" spans="1:9" x14ac:dyDescent="0.25">
      <c r="A19723" t="s">
        <v>972</v>
      </c>
      <c r="B19723" t="s">
        <v>979</v>
      </c>
      <c r="C19723" s="76" t="s">
        <v>842</v>
      </c>
      <c r="D19723" t="s">
        <v>980</v>
      </c>
      <c r="E19723" s="82">
        <v>10</v>
      </c>
      <c r="F19723" t="s">
        <v>973</v>
      </c>
      <c r="G19723" s="83">
        <v>44455</v>
      </c>
      <c r="I19723">
        <v>2021</v>
      </c>
    </row>
    <row r="19724" spans="1:9" x14ac:dyDescent="0.25">
      <c r="A19724" t="s">
        <v>972</v>
      </c>
      <c r="B19724" t="s">
        <v>220</v>
      </c>
      <c r="C19724" s="76" t="s">
        <v>842</v>
      </c>
      <c r="D19724" t="s">
        <v>980</v>
      </c>
      <c r="E19724" s="82">
        <v>4.13</v>
      </c>
      <c r="F19724" t="s">
        <v>973</v>
      </c>
      <c r="G19724" s="83">
        <v>44376</v>
      </c>
      <c r="I19724">
        <v>2021</v>
      </c>
    </row>
    <row r="19725" spans="1:9" x14ac:dyDescent="0.25">
      <c r="A19725" t="s">
        <v>972</v>
      </c>
      <c r="B19725" t="s">
        <v>205</v>
      </c>
      <c r="C19725" s="76" t="s">
        <v>842</v>
      </c>
      <c r="D19725" t="s">
        <v>980</v>
      </c>
      <c r="E19725" s="82">
        <v>12.48</v>
      </c>
      <c r="F19725" t="s">
        <v>973</v>
      </c>
      <c r="G19725" s="83">
        <v>44364</v>
      </c>
      <c r="I19725">
        <v>2021</v>
      </c>
    </row>
    <row r="19726" spans="1:9" x14ac:dyDescent="0.25">
      <c r="A19726" t="s">
        <v>972</v>
      </c>
      <c r="B19726" t="s">
        <v>246</v>
      </c>
      <c r="C19726" s="76" t="s">
        <v>842</v>
      </c>
      <c r="D19726" t="s">
        <v>980</v>
      </c>
      <c r="E19726" s="82">
        <v>15.2</v>
      </c>
      <c r="F19726" t="s">
        <v>973</v>
      </c>
      <c r="G19726" s="83">
        <v>44419</v>
      </c>
      <c r="I19726">
        <v>2021</v>
      </c>
    </row>
    <row r="19727" spans="1:9" x14ac:dyDescent="0.25">
      <c r="A19727" t="s">
        <v>972</v>
      </c>
      <c r="B19727" t="s">
        <v>292</v>
      </c>
      <c r="C19727" s="76" t="s">
        <v>842</v>
      </c>
      <c r="D19727" t="s">
        <v>980</v>
      </c>
      <c r="E19727" s="82">
        <v>13.4</v>
      </c>
      <c r="F19727" t="s">
        <v>973</v>
      </c>
      <c r="G19727" s="83">
        <v>44363</v>
      </c>
      <c r="I19727">
        <v>2021</v>
      </c>
    </row>
    <row r="19728" spans="1:9" x14ac:dyDescent="0.25">
      <c r="A19728" t="s">
        <v>972</v>
      </c>
      <c r="B19728" t="s">
        <v>116</v>
      </c>
      <c r="C19728" s="76" t="s">
        <v>842</v>
      </c>
      <c r="D19728" t="s">
        <v>980</v>
      </c>
      <c r="E19728" s="82">
        <v>9.6</v>
      </c>
      <c r="F19728" t="s">
        <v>973</v>
      </c>
      <c r="G19728" s="83">
        <v>44454</v>
      </c>
      <c r="I19728">
        <v>2021</v>
      </c>
    </row>
    <row r="19729" spans="1:9" x14ac:dyDescent="0.25">
      <c r="A19729" t="s">
        <v>972</v>
      </c>
      <c r="B19729" t="s">
        <v>15</v>
      </c>
      <c r="C19729" s="76" t="s">
        <v>842</v>
      </c>
      <c r="D19729" t="s">
        <v>980</v>
      </c>
      <c r="E19729" s="82">
        <v>12.55</v>
      </c>
      <c r="F19729" t="s">
        <v>973</v>
      </c>
      <c r="G19729" s="83">
        <v>44363</v>
      </c>
      <c r="I19729">
        <v>2021</v>
      </c>
    </row>
    <row r="19730" spans="1:9" x14ac:dyDescent="0.25">
      <c r="A19730" t="s">
        <v>972</v>
      </c>
      <c r="B19730" t="s">
        <v>253</v>
      </c>
      <c r="C19730" s="76" t="s">
        <v>842</v>
      </c>
      <c r="D19730" t="s">
        <v>980</v>
      </c>
      <c r="E19730" s="82">
        <v>12</v>
      </c>
      <c r="F19730" t="s">
        <v>973</v>
      </c>
      <c r="G19730" s="83">
        <v>44398</v>
      </c>
      <c r="I19730">
        <v>2021</v>
      </c>
    </row>
    <row r="19731" spans="1:9" x14ac:dyDescent="0.25">
      <c r="A19731" t="s">
        <v>972</v>
      </c>
      <c r="B19731" t="s">
        <v>230</v>
      </c>
      <c r="C19731" s="76" t="s">
        <v>842</v>
      </c>
      <c r="D19731" t="s">
        <v>980</v>
      </c>
      <c r="E19731" s="82">
        <v>4.43</v>
      </c>
      <c r="F19731" t="s">
        <v>973</v>
      </c>
      <c r="G19731" s="83">
        <v>44396</v>
      </c>
      <c r="I19731">
        <v>2021</v>
      </c>
    </row>
    <row r="19732" spans="1:9" x14ac:dyDescent="0.25">
      <c r="A19732" t="s">
        <v>972</v>
      </c>
      <c r="B19732" t="s">
        <v>156</v>
      </c>
      <c r="C19732" s="76" t="s">
        <v>842</v>
      </c>
      <c r="D19732" t="s">
        <v>980</v>
      </c>
      <c r="E19732" s="82">
        <v>3.48</v>
      </c>
      <c r="F19732" t="s">
        <v>973</v>
      </c>
      <c r="G19732" s="83">
        <v>44474</v>
      </c>
      <c r="I19732">
        <v>2021</v>
      </c>
    </row>
    <row r="19733" spans="1:9" x14ac:dyDescent="0.25">
      <c r="A19733" t="s">
        <v>972</v>
      </c>
      <c r="B19733" t="s">
        <v>145</v>
      </c>
      <c r="C19733" s="76" t="s">
        <v>842</v>
      </c>
      <c r="D19733" t="s">
        <v>980</v>
      </c>
      <c r="E19733" s="82">
        <v>7.72</v>
      </c>
      <c r="F19733" t="s">
        <v>973</v>
      </c>
      <c r="G19733" s="83">
        <v>44372</v>
      </c>
      <c r="I19733">
        <v>2021</v>
      </c>
    </row>
    <row r="19734" spans="1:9" x14ac:dyDescent="0.25">
      <c r="A19734" t="s">
        <v>972</v>
      </c>
      <c r="B19734" t="s">
        <v>144</v>
      </c>
      <c r="C19734" s="76" t="s">
        <v>842</v>
      </c>
      <c r="D19734" t="s">
        <v>980</v>
      </c>
      <c r="E19734" s="82">
        <v>8.6999999999999993</v>
      </c>
      <c r="F19734" t="s">
        <v>973</v>
      </c>
      <c r="G19734" s="83">
        <v>44442</v>
      </c>
      <c r="I19734">
        <v>2021</v>
      </c>
    </row>
    <row r="19735" spans="1:9" x14ac:dyDescent="0.25">
      <c r="A19735" t="s">
        <v>972</v>
      </c>
      <c r="B19735" t="s">
        <v>214</v>
      </c>
      <c r="C19735" s="76" t="s">
        <v>842</v>
      </c>
      <c r="D19735" t="s">
        <v>980</v>
      </c>
      <c r="E19735" s="82">
        <v>13.6</v>
      </c>
      <c r="F19735" t="s">
        <v>973</v>
      </c>
      <c r="G19735" s="83">
        <v>44467</v>
      </c>
      <c r="I19735">
        <v>2021</v>
      </c>
    </row>
    <row r="19736" spans="1:9" x14ac:dyDescent="0.25">
      <c r="A19736" t="s">
        <v>972</v>
      </c>
      <c r="B19736" t="s">
        <v>136</v>
      </c>
      <c r="C19736" s="76" t="s">
        <v>842</v>
      </c>
      <c r="D19736" t="s">
        <v>980</v>
      </c>
      <c r="E19736" s="82">
        <v>15</v>
      </c>
      <c r="F19736" t="s">
        <v>973</v>
      </c>
      <c r="G19736" s="83">
        <v>44454</v>
      </c>
      <c r="I19736">
        <v>2021</v>
      </c>
    </row>
    <row r="19737" spans="1:9" x14ac:dyDescent="0.25">
      <c r="A19737" t="s">
        <v>972</v>
      </c>
      <c r="B19737" t="s">
        <v>63</v>
      </c>
      <c r="C19737" s="76" t="s">
        <v>842</v>
      </c>
      <c r="D19737" t="s">
        <v>980</v>
      </c>
      <c r="E19737" s="82">
        <v>14.64</v>
      </c>
      <c r="F19737" t="s">
        <v>973</v>
      </c>
      <c r="G19737" s="83">
        <v>44400</v>
      </c>
      <c r="I19737">
        <v>2021</v>
      </c>
    </row>
    <row r="19738" spans="1:9" x14ac:dyDescent="0.25">
      <c r="A19738" t="s">
        <v>972</v>
      </c>
      <c r="B19738" t="s">
        <v>66</v>
      </c>
      <c r="C19738" s="76" t="s">
        <v>842</v>
      </c>
      <c r="D19738" t="s">
        <v>980</v>
      </c>
      <c r="E19738" s="82">
        <v>5</v>
      </c>
      <c r="F19738" t="s">
        <v>973</v>
      </c>
      <c r="G19738" s="83">
        <v>44404</v>
      </c>
      <c r="I19738">
        <v>2021</v>
      </c>
    </row>
    <row r="19739" spans="1:9" x14ac:dyDescent="0.25">
      <c r="A19739" t="s">
        <v>972</v>
      </c>
      <c r="B19739" t="s">
        <v>208</v>
      </c>
      <c r="C19739" s="76" t="s">
        <v>842</v>
      </c>
      <c r="D19739" t="s">
        <v>980</v>
      </c>
      <c r="E19739" s="82">
        <v>9.8000000000000007</v>
      </c>
      <c r="F19739" t="s">
        <v>973</v>
      </c>
      <c r="G19739" s="83">
        <v>44379</v>
      </c>
      <c r="I19739">
        <v>2021</v>
      </c>
    </row>
    <row r="19740" spans="1:9" x14ac:dyDescent="0.25">
      <c r="A19740" t="s">
        <v>972</v>
      </c>
      <c r="B19740" t="s">
        <v>133</v>
      </c>
      <c r="C19740" s="76" t="s">
        <v>842</v>
      </c>
      <c r="D19740" t="s">
        <v>980</v>
      </c>
      <c r="E19740" s="82">
        <v>7.97</v>
      </c>
      <c r="F19740" t="s">
        <v>973</v>
      </c>
      <c r="G19740" s="83">
        <v>44391</v>
      </c>
      <c r="I19740">
        <v>2021</v>
      </c>
    </row>
    <row r="19741" spans="1:9" x14ac:dyDescent="0.25">
      <c r="A19741" t="s">
        <v>972</v>
      </c>
      <c r="B19741" t="s">
        <v>114</v>
      </c>
      <c r="C19741" s="76" t="s">
        <v>842</v>
      </c>
      <c r="D19741" t="s">
        <v>980</v>
      </c>
      <c r="E19741" s="82">
        <v>12.7</v>
      </c>
      <c r="F19741" t="s">
        <v>973</v>
      </c>
      <c r="G19741" s="83">
        <v>44545</v>
      </c>
      <c r="I19741">
        <v>2021</v>
      </c>
    </row>
    <row r="19742" spans="1:9" x14ac:dyDescent="0.25">
      <c r="A19742" t="s">
        <v>972</v>
      </c>
      <c r="B19742" t="s">
        <v>253</v>
      </c>
      <c r="C19742" s="76" t="s">
        <v>842</v>
      </c>
      <c r="D19742" t="s">
        <v>980</v>
      </c>
      <c r="E19742" s="82">
        <v>7.97</v>
      </c>
      <c r="F19742" t="s">
        <v>973</v>
      </c>
      <c r="G19742" s="83">
        <v>44376</v>
      </c>
      <c r="I19742">
        <v>2021</v>
      </c>
    </row>
    <row r="19743" spans="1:9" x14ac:dyDescent="0.25">
      <c r="A19743" t="s">
        <v>972</v>
      </c>
      <c r="B19743" t="s">
        <v>243</v>
      </c>
      <c r="C19743" s="76" t="s">
        <v>842</v>
      </c>
      <c r="D19743" t="s">
        <v>980</v>
      </c>
      <c r="E19743" s="82">
        <v>3.84</v>
      </c>
      <c r="F19743" t="s">
        <v>973</v>
      </c>
      <c r="G19743" s="83">
        <v>44383</v>
      </c>
      <c r="I19743">
        <v>2021</v>
      </c>
    </row>
    <row r="19744" spans="1:9" x14ac:dyDescent="0.25">
      <c r="A19744" t="s">
        <v>972</v>
      </c>
      <c r="B19744" t="s">
        <v>216</v>
      </c>
      <c r="C19744" s="76" t="s">
        <v>842</v>
      </c>
      <c r="D19744" t="s">
        <v>980</v>
      </c>
      <c r="E19744" s="82">
        <v>9.6</v>
      </c>
      <c r="F19744" t="s">
        <v>973</v>
      </c>
      <c r="G19744" s="83">
        <v>44453</v>
      </c>
      <c r="I19744">
        <v>2021</v>
      </c>
    </row>
    <row r="19745" spans="1:9" x14ac:dyDescent="0.25">
      <c r="A19745" t="s">
        <v>972</v>
      </c>
      <c r="B19745" t="s">
        <v>78</v>
      </c>
      <c r="C19745" s="76" t="s">
        <v>842</v>
      </c>
      <c r="D19745" t="s">
        <v>980</v>
      </c>
      <c r="E19745" s="82">
        <v>7.68</v>
      </c>
      <c r="F19745" t="s">
        <v>973</v>
      </c>
      <c r="G19745" s="83">
        <v>44386</v>
      </c>
      <c r="I19745">
        <v>2021</v>
      </c>
    </row>
    <row r="19746" spans="1:9" x14ac:dyDescent="0.25">
      <c r="A19746" t="s">
        <v>972</v>
      </c>
      <c r="B19746" t="s">
        <v>177</v>
      </c>
      <c r="C19746" s="76" t="s">
        <v>842</v>
      </c>
      <c r="D19746" t="s">
        <v>980</v>
      </c>
      <c r="E19746" s="82">
        <v>4.72</v>
      </c>
      <c r="F19746" t="s">
        <v>973</v>
      </c>
      <c r="G19746" s="83">
        <v>44470</v>
      </c>
      <c r="I19746">
        <v>2021</v>
      </c>
    </row>
    <row r="19747" spans="1:9" x14ac:dyDescent="0.25">
      <c r="A19747" t="s">
        <v>972</v>
      </c>
      <c r="B19747" t="s">
        <v>171</v>
      </c>
      <c r="C19747" s="76" t="s">
        <v>842</v>
      </c>
      <c r="D19747" t="s">
        <v>980</v>
      </c>
      <c r="E19747" s="82">
        <v>4.72</v>
      </c>
      <c r="F19747" t="s">
        <v>973</v>
      </c>
      <c r="G19747" s="83">
        <v>44361</v>
      </c>
      <c r="I19747">
        <v>2021</v>
      </c>
    </row>
    <row r="19748" spans="1:9" x14ac:dyDescent="0.25">
      <c r="A19748" t="s">
        <v>972</v>
      </c>
      <c r="B19748" t="s">
        <v>2</v>
      </c>
      <c r="C19748" s="76" t="s">
        <v>842</v>
      </c>
      <c r="D19748" t="s">
        <v>980</v>
      </c>
      <c r="E19748" s="82">
        <v>7.32</v>
      </c>
      <c r="F19748" t="s">
        <v>973</v>
      </c>
      <c r="G19748" s="83">
        <v>44365</v>
      </c>
      <c r="I19748">
        <v>2021</v>
      </c>
    </row>
    <row r="19749" spans="1:9" x14ac:dyDescent="0.25">
      <c r="A19749" t="s">
        <v>972</v>
      </c>
      <c r="B19749" t="s">
        <v>153</v>
      </c>
      <c r="C19749" s="76" t="s">
        <v>842</v>
      </c>
      <c r="D19749" t="s">
        <v>980</v>
      </c>
      <c r="E19749" s="82">
        <v>6.96</v>
      </c>
      <c r="F19749" t="s">
        <v>973</v>
      </c>
      <c r="G19749" s="83">
        <v>44412</v>
      </c>
      <c r="I19749">
        <v>2021</v>
      </c>
    </row>
    <row r="19750" spans="1:9" x14ac:dyDescent="0.25">
      <c r="A19750" t="s">
        <v>972</v>
      </c>
      <c r="B19750" t="s">
        <v>87</v>
      </c>
      <c r="C19750" s="76" t="s">
        <v>842</v>
      </c>
      <c r="D19750" t="s">
        <v>980</v>
      </c>
      <c r="E19750" s="82">
        <v>7.67</v>
      </c>
      <c r="F19750" t="s">
        <v>973</v>
      </c>
      <c r="G19750" s="83">
        <v>44413</v>
      </c>
      <c r="I19750">
        <v>2021</v>
      </c>
    </row>
    <row r="19751" spans="1:9" x14ac:dyDescent="0.25">
      <c r="A19751" t="s">
        <v>972</v>
      </c>
      <c r="B19751" t="s">
        <v>249</v>
      </c>
      <c r="C19751" s="76" t="s">
        <v>842</v>
      </c>
      <c r="D19751" t="s">
        <v>980</v>
      </c>
      <c r="E19751" s="82">
        <v>5.31</v>
      </c>
      <c r="F19751" t="s">
        <v>973</v>
      </c>
      <c r="G19751" s="83">
        <v>44379</v>
      </c>
      <c r="I19751">
        <v>2021</v>
      </c>
    </row>
    <row r="19752" spans="1:9" x14ac:dyDescent="0.25">
      <c r="A19752" t="s">
        <v>972</v>
      </c>
      <c r="B19752" t="s">
        <v>232</v>
      </c>
      <c r="C19752" s="76" t="s">
        <v>842</v>
      </c>
      <c r="D19752" t="s">
        <v>980</v>
      </c>
      <c r="E19752" s="82">
        <v>3.54</v>
      </c>
      <c r="F19752" t="s">
        <v>973</v>
      </c>
      <c r="G19752" s="83">
        <v>44354</v>
      </c>
      <c r="I19752">
        <v>2021</v>
      </c>
    </row>
    <row r="19753" spans="1:9" x14ac:dyDescent="0.25">
      <c r="A19753" t="s">
        <v>972</v>
      </c>
      <c r="B19753" t="s">
        <v>123</v>
      </c>
      <c r="C19753" s="76" t="s">
        <v>842</v>
      </c>
      <c r="D19753" t="s">
        <v>980</v>
      </c>
      <c r="E19753" s="82">
        <v>15</v>
      </c>
      <c r="F19753" t="s">
        <v>973</v>
      </c>
      <c r="G19753" s="83">
        <v>44441</v>
      </c>
      <c r="I19753">
        <v>2021</v>
      </c>
    </row>
    <row r="19754" spans="1:9" x14ac:dyDescent="0.25">
      <c r="A19754" t="s">
        <v>972</v>
      </c>
      <c r="B19754" t="s">
        <v>254</v>
      </c>
      <c r="C19754" s="76" t="s">
        <v>842</v>
      </c>
      <c r="D19754" t="s">
        <v>980</v>
      </c>
      <c r="E19754" s="82">
        <v>6</v>
      </c>
      <c r="F19754" t="s">
        <v>973</v>
      </c>
      <c r="G19754" s="83">
        <v>44459</v>
      </c>
      <c r="I19754">
        <v>2021</v>
      </c>
    </row>
    <row r="19755" spans="1:9" x14ac:dyDescent="0.25">
      <c r="A19755" t="s">
        <v>972</v>
      </c>
      <c r="B19755" t="s">
        <v>242</v>
      </c>
      <c r="C19755" s="76" t="s">
        <v>842</v>
      </c>
      <c r="D19755" t="s">
        <v>980</v>
      </c>
      <c r="E19755" s="82">
        <v>6</v>
      </c>
      <c r="F19755" t="s">
        <v>973</v>
      </c>
      <c r="G19755" s="83">
        <v>44378</v>
      </c>
      <c r="I19755">
        <v>2021</v>
      </c>
    </row>
    <row r="19756" spans="1:9" x14ac:dyDescent="0.25">
      <c r="A19756" t="s">
        <v>972</v>
      </c>
      <c r="B19756" t="s">
        <v>116</v>
      </c>
      <c r="C19756" s="76" t="s">
        <v>842</v>
      </c>
      <c r="D19756" t="s">
        <v>980</v>
      </c>
      <c r="E19756" s="82">
        <v>7.6</v>
      </c>
      <c r="F19756" t="s">
        <v>973</v>
      </c>
      <c r="G19756" s="83">
        <v>44351</v>
      </c>
      <c r="I19756">
        <v>2021</v>
      </c>
    </row>
    <row r="19757" spans="1:9" x14ac:dyDescent="0.25">
      <c r="A19757" t="s">
        <v>972</v>
      </c>
      <c r="B19757" t="s">
        <v>151</v>
      </c>
      <c r="C19757" s="76" t="s">
        <v>842</v>
      </c>
      <c r="D19757" t="s">
        <v>980</v>
      </c>
      <c r="E19757" s="82">
        <v>7.6</v>
      </c>
      <c r="F19757" t="s">
        <v>973</v>
      </c>
      <c r="G19757" s="83">
        <v>44413</v>
      </c>
      <c r="I19757">
        <v>2021</v>
      </c>
    </row>
    <row r="19758" spans="1:9" x14ac:dyDescent="0.25">
      <c r="A19758" t="s">
        <v>972</v>
      </c>
      <c r="B19758" t="s">
        <v>278</v>
      </c>
      <c r="C19758" s="76" t="s">
        <v>842</v>
      </c>
      <c r="D19758" t="s">
        <v>980</v>
      </c>
      <c r="E19758" s="82">
        <v>5.76</v>
      </c>
      <c r="F19758" t="s">
        <v>973</v>
      </c>
      <c r="G19758" s="83">
        <v>44391</v>
      </c>
      <c r="I19758">
        <v>2021</v>
      </c>
    </row>
    <row r="19759" spans="1:9" x14ac:dyDescent="0.25">
      <c r="A19759" t="s">
        <v>972</v>
      </c>
      <c r="B19759" t="s">
        <v>224</v>
      </c>
      <c r="C19759" s="76" t="s">
        <v>842</v>
      </c>
      <c r="D19759" t="s">
        <v>980</v>
      </c>
      <c r="E19759" s="82">
        <v>7.68</v>
      </c>
      <c r="F19759" t="s">
        <v>973</v>
      </c>
      <c r="G19759" s="83">
        <v>44368</v>
      </c>
      <c r="I19759">
        <v>2021</v>
      </c>
    </row>
    <row r="19760" spans="1:9" x14ac:dyDescent="0.25">
      <c r="A19760" t="s">
        <v>972</v>
      </c>
      <c r="B19760" t="s">
        <v>122</v>
      </c>
      <c r="C19760" s="76" t="s">
        <v>842</v>
      </c>
      <c r="D19760" t="s">
        <v>980</v>
      </c>
      <c r="E19760" s="82">
        <v>9.15</v>
      </c>
      <c r="F19760" t="s">
        <v>973</v>
      </c>
      <c r="G19760" s="83">
        <v>44356</v>
      </c>
      <c r="I19760">
        <v>2021</v>
      </c>
    </row>
    <row r="19761" spans="1:9" x14ac:dyDescent="0.25">
      <c r="A19761" t="s">
        <v>972</v>
      </c>
      <c r="B19761" t="s">
        <v>79</v>
      </c>
      <c r="C19761" s="76" t="s">
        <v>842</v>
      </c>
      <c r="D19761" t="s">
        <v>980</v>
      </c>
      <c r="E19761" s="82">
        <v>12.39</v>
      </c>
      <c r="F19761" t="s">
        <v>973</v>
      </c>
      <c r="G19761" s="83">
        <v>44375</v>
      </c>
      <c r="I19761">
        <v>2021</v>
      </c>
    </row>
    <row r="19762" spans="1:9" x14ac:dyDescent="0.25">
      <c r="A19762" t="s">
        <v>972</v>
      </c>
      <c r="B19762" t="s">
        <v>193</v>
      </c>
      <c r="C19762" s="76" t="s">
        <v>842</v>
      </c>
      <c r="D19762" t="s">
        <v>980</v>
      </c>
      <c r="E19762" s="82">
        <v>8.26</v>
      </c>
      <c r="F19762" t="s">
        <v>973</v>
      </c>
      <c r="G19762" s="83">
        <v>44386</v>
      </c>
      <c r="I19762">
        <v>2021</v>
      </c>
    </row>
    <row r="19763" spans="1:9" x14ac:dyDescent="0.25">
      <c r="A19763" t="s">
        <v>972</v>
      </c>
      <c r="B19763" t="s">
        <v>133</v>
      </c>
      <c r="C19763" s="76" t="s">
        <v>842</v>
      </c>
      <c r="D19763" t="s">
        <v>980</v>
      </c>
      <c r="E19763" s="82">
        <v>50</v>
      </c>
      <c r="F19763" t="s">
        <v>973</v>
      </c>
      <c r="G19763" s="83">
        <v>44748</v>
      </c>
      <c r="I19763">
        <v>2022</v>
      </c>
    </row>
    <row r="19764" spans="1:9" x14ac:dyDescent="0.25">
      <c r="A19764" t="s">
        <v>972</v>
      </c>
      <c r="B19764" t="s">
        <v>188</v>
      </c>
      <c r="C19764" s="76" t="s">
        <v>842</v>
      </c>
      <c r="D19764" t="s">
        <v>980</v>
      </c>
      <c r="E19764" s="82">
        <v>10.91</v>
      </c>
      <c r="F19764" t="s">
        <v>973</v>
      </c>
      <c r="G19764" s="83">
        <v>44459</v>
      </c>
      <c r="I19764">
        <v>2021</v>
      </c>
    </row>
    <row r="19765" spans="1:9" x14ac:dyDescent="0.25">
      <c r="A19765" t="s">
        <v>972</v>
      </c>
      <c r="B19765" t="s">
        <v>203</v>
      </c>
      <c r="C19765" s="76" t="s">
        <v>842</v>
      </c>
      <c r="D19765" t="s">
        <v>980</v>
      </c>
      <c r="E19765" s="82">
        <v>4.32</v>
      </c>
      <c r="F19765" t="s">
        <v>973</v>
      </c>
      <c r="G19765" s="83">
        <v>44406</v>
      </c>
      <c r="I19765">
        <v>2021</v>
      </c>
    </row>
    <row r="19766" spans="1:9" x14ac:dyDescent="0.25">
      <c r="A19766" t="s">
        <v>972</v>
      </c>
      <c r="B19766" t="s">
        <v>240</v>
      </c>
      <c r="C19766" s="76" t="s">
        <v>842</v>
      </c>
      <c r="D19766" t="s">
        <v>980</v>
      </c>
      <c r="E19766" s="82">
        <v>9.6</v>
      </c>
      <c r="F19766" t="s">
        <v>973</v>
      </c>
      <c r="G19766" s="83">
        <v>44474</v>
      </c>
      <c r="I19766">
        <v>2021</v>
      </c>
    </row>
    <row r="19767" spans="1:9" x14ac:dyDescent="0.25">
      <c r="A19767" t="s">
        <v>972</v>
      </c>
      <c r="B19767" t="s">
        <v>95</v>
      </c>
      <c r="C19767" s="76" t="s">
        <v>842</v>
      </c>
      <c r="D19767" t="s">
        <v>980</v>
      </c>
      <c r="E19767" s="82">
        <v>3.8</v>
      </c>
      <c r="F19767" t="s">
        <v>973</v>
      </c>
      <c r="G19767" s="83">
        <v>44459</v>
      </c>
      <c r="I19767">
        <v>2021</v>
      </c>
    </row>
    <row r="19768" spans="1:9" x14ac:dyDescent="0.25">
      <c r="A19768" t="s">
        <v>972</v>
      </c>
      <c r="B19768" t="s">
        <v>213</v>
      </c>
      <c r="C19768" s="76" t="s">
        <v>842</v>
      </c>
      <c r="D19768" t="s">
        <v>980</v>
      </c>
      <c r="E19768" s="82">
        <v>7.68</v>
      </c>
      <c r="F19768" t="s">
        <v>973</v>
      </c>
      <c r="G19768" s="83">
        <v>44410</v>
      </c>
      <c r="I19768">
        <v>2021</v>
      </c>
    </row>
    <row r="19769" spans="1:9" x14ac:dyDescent="0.25">
      <c r="A19769" t="s">
        <v>972</v>
      </c>
      <c r="B19769" t="s">
        <v>240</v>
      </c>
      <c r="C19769" s="76" t="s">
        <v>842</v>
      </c>
      <c r="D19769" t="s">
        <v>980</v>
      </c>
      <c r="E19769" s="82">
        <v>7.6</v>
      </c>
      <c r="F19769" t="s">
        <v>973</v>
      </c>
      <c r="G19769" s="83">
        <v>44390</v>
      </c>
      <c r="I19769">
        <v>2021</v>
      </c>
    </row>
    <row r="19770" spans="1:9" x14ac:dyDescent="0.25">
      <c r="A19770" t="s">
        <v>972</v>
      </c>
      <c r="B19770" t="s">
        <v>137</v>
      </c>
      <c r="C19770" s="76" t="s">
        <v>842</v>
      </c>
      <c r="D19770" t="s">
        <v>980</v>
      </c>
      <c r="E19770" s="82">
        <v>11.52</v>
      </c>
      <c r="F19770" t="s">
        <v>973</v>
      </c>
      <c r="G19770" s="83">
        <v>44427</v>
      </c>
      <c r="I19770">
        <v>2021</v>
      </c>
    </row>
    <row r="19771" spans="1:9" x14ac:dyDescent="0.25">
      <c r="A19771" t="s">
        <v>972</v>
      </c>
      <c r="B19771" t="s">
        <v>66</v>
      </c>
      <c r="C19771" s="76" t="s">
        <v>842</v>
      </c>
      <c r="D19771" t="s">
        <v>980</v>
      </c>
      <c r="E19771" s="82">
        <v>5</v>
      </c>
      <c r="F19771" t="s">
        <v>973</v>
      </c>
      <c r="G19771" s="83">
        <v>44354</v>
      </c>
      <c r="I19771">
        <v>2021</v>
      </c>
    </row>
    <row r="19772" spans="1:9" x14ac:dyDescent="0.25">
      <c r="A19772" t="s">
        <v>972</v>
      </c>
      <c r="B19772" t="s">
        <v>130</v>
      </c>
      <c r="C19772" s="76" t="s">
        <v>842</v>
      </c>
      <c r="D19772" t="s">
        <v>980</v>
      </c>
      <c r="E19772" s="82">
        <v>6</v>
      </c>
      <c r="F19772" t="s">
        <v>973</v>
      </c>
      <c r="G19772" s="83">
        <v>44459</v>
      </c>
      <c r="I19772">
        <v>2021</v>
      </c>
    </row>
    <row r="19773" spans="1:9" x14ac:dyDescent="0.25">
      <c r="A19773" t="s">
        <v>972</v>
      </c>
      <c r="B19773" t="s">
        <v>183</v>
      </c>
      <c r="C19773" s="76" t="s">
        <v>842</v>
      </c>
      <c r="D19773" t="s">
        <v>980</v>
      </c>
      <c r="E19773" s="82">
        <v>12</v>
      </c>
      <c r="F19773" t="s">
        <v>973</v>
      </c>
      <c r="G19773" s="83">
        <v>44412</v>
      </c>
      <c r="I19773">
        <v>2021</v>
      </c>
    </row>
    <row r="19774" spans="1:9" x14ac:dyDescent="0.25">
      <c r="A19774" t="s">
        <v>972</v>
      </c>
      <c r="B19774" t="s">
        <v>207</v>
      </c>
      <c r="C19774" s="76" t="s">
        <v>842</v>
      </c>
      <c r="D19774" t="s">
        <v>980</v>
      </c>
      <c r="E19774" s="82">
        <v>35.200000000000003</v>
      </c>
      <c r="F19774" t="s">
        <v>973</v>
      </c>
      <c r="G19774" s="83">
        <v>44529</v>
      </c>
      <c r="I19774">
        <v>2021</v>
      </c>
    </row>
    <row r="19775" spans="1:9" x14ac:dyDescent="0.25">
      <c r="A19775" t="s">
        <v>972</v>
      </c>
      <c r="B19775" t="s">
        <v>141</v>
      </c>
      <c r="C19775" s="76" t="s">
        <v>842</v>
      </c>
      <c r="D19775" t="s">
        <v>980</v>
      </c>
      <c r="E19775" s="82">
        <v>4.54</v>
      </c>
      <c r="F19775" t="s">
        <v>973</v>
      </c>
      <c r="G19775" s="83">
        <v>44361</v>
      </c>
      <c r="I19775">
        <v>2021</v>
      </c>
    </row>
    <row r="19776" spans="1:9" x14ac:dyDescent="0.25">
      <c r="A19776" t="s">
        <v>972</v>
      </c>
      <c r="B19776" t="s">
        <v>177</v>
      </c>
      <c r="C19776" s="76" t="s">
        <v>842</v>
      </c>
      <c r="D19776" t="s">
        <v>980</v>
      </c>
      <c r="E19776" s="82">
        <v>4.43</v>
      </c>
      <c r="F19776" t="s">
        <v>973</v>
      </c>
      <c r="G19776" s="83">
        <v>44384</v>
      </c>
      <c r="I19776">
        <v>2021</v>
      </c>
    </row>
    <row r="19777" spans="1:9" x14ac:dyDescent="0.25">
      <c r="A19777" t="s">
        <v>972</v>
      </c>
      <c r="B19777" t="s">
        <v>64</v>
      </c>
      <c r="C19777" s="76" t="s">
        <v>842</v>
      </c>
      <c r="D19777" t="s">
        <v>980</v>
      </c>
      <c r="E19777" s="82">
        <v>10.91</v>
      </c>
      <c r="F19777" t="s">
        <v>973</v>
      </c>
      <c r="G19777" s="83">
        <v>44398</v>
      </c>
      <c r="I19777">
        <v>2021</v>
      </c>
    </row>
    <row r="19778" spans="1:9" x14ac:dyDescent="0.25">
      <c r="A19778" t="s">
        <v>972</v>
      </c>
      <c r="B19778" t="s">
        <v>122</v>
      </c>
      <c r="C19778" s="76" t="s">
        <v>842</v>
      </c>
      <c r="D19778" t="s">
        <v>980</v>
      </c>
      <c r="E19778" s="82">
        <v>7.7</v>
      </c>
      <c r="F19778" t="s">
        <v>973</v>
      </c>
      <c r="G19778" s="83">
        <v>44452</v>
      </c>
      <c r="I19778">
        <v>2021</v>
      </c>
    </row>
    <row r="19779" spans="1:9" x14ac:dyDescent="0.25">
      <c r="A19779" t="s">
        <v>972</v>
      </c>
      <c r="B19779" t="s">
        <v>95</v>
      </c>
      <c r="C19779" s="76" t="s">
        <v>842</v>
      </c>
      <c r="D19779" t="s">
        <v>980</v>
      </c>
      <c r="E19779" s="82">
        <v>6</v>
      </c>
      <c r="F19779" t="s">
        <v>973</v>
      </c>
      <c r="G19779" s="83">
        <v>44498</v>
      </c>
      <c r="I19779">
        <v>2021</v>
      </c>
    </row>
    <row r="19780" spans="1:9" x14ac:dyDescent="0.25">
      <c r="A19780" t="s">
        <v>972</v>
      </c>
      <c r="B19780" t="s">
        <v>243</v>
      </c>
      <c r="C19780" s="76" t="s">
        <v>842</v>
      </c>
      <c r="D19780" t="s">
        <v>980</v>
      </c>
      <c r="E19780" s="82">
        <v>10.029999999999999</v>
      </c>
      <c r="F19780" t="s">
        <v>973</v>
      </c>
      <c r="G19780" s="83">
        <v>44365</v>
      </c>
      <c r="I19780">
        <v>2021</v>
      </c>
    </row>
    <row r="19781" spans="1:9" x14ac:dyDescent="0.25">
      <c r="A19781" t="s">
        <v>972</v>
      </c>
      <c r="B19781" t="s">
        <v>177</v>
      </c>
      <c r="C19781" s="76" t="s">
        <v>842</v>
      </c>
      <c r="D19781" t="s">
        <v>980</v>
      </c>
      <c r="E19781" s="82">
        <v>7.6</v>
      </c>
      <c r="F19781" t="s">
        <v>973</v>
      </c>
      <c r="G19781" s="83">
        <v>44424</v>
      </c>
      <c r="I19781">
        <v>2021</v>
      </c>
    </row>
    <row r="19782" spans="1:9" x14ac:dyDescent="0.25">
      <c r="A19782" t="s">
        <v>972</v>
      </c>
      <c r="B19782" t="s">
        <v>63</v>
      </c>
      <c r="C19782" s="76" t="s">
        <v>842</v>
      </c>
      <c r="D19782" t="s">
        <v>980</v>
      </c>
      <c r="E19782" s="82">
        <v>5.9</v>
      </c>
      <c r="F19782" t="s">
        <v>973</v>
      </c>
      <c r="G19782" s="83">
        <v>44386</v>
      </c>
      <c r="I19782">
        <v>2021</v>
      </c>
    </row>
    <row r="19783" spans="1:9" x14ac:dyDescent="0.25">
      <c r="A19783" t="s">
        <v>972</v>
      </c>
      <c r="B19783" t="s">
        <v>169</v>
      </c>
      <c r="C19783" s="76" t="s">
        <v>842</v>
      </c>
      <c r="D19783" t="s">
        <v>980</v>
      </c>
      <c r="E19783" s="82">
        <v>7.08</v>
      </c>
      <c r="F19783" t="s">
        <v>973</v>
      </c>
      <c r="G19783" s="83">
        <v>44480</v>
      </c>
      <c r="I19783">
        <v>2021</v>
      </c>
    </row>
    <row r="19784" spans="1:9" x14ac:dyDescent="0.25">
      <c r="A19784" t="s">
        <v>972</v>
      </c>
      <c r="B19784" t="s">
        <v>178</v>
      </c>
      <c r="C19784" s="76" t="s">
        <v>842</v>
      </c>
      <c r="D19784" t="s">
        <v>980</v>
      </c>
      <c r="E19784" s="82">
        <v>8.85</v>
      </c>
      <c r="F19784" t="s">
        <v>973</v>
      </c>
      <c r="G19784" s="83">
        <v>44498</v>
      </c>
      <c r="I19784">
        <v>2021</v>
      </c>
    </row>
    <row r="19785" spans="1:9" x14ac:dyDescent="0.25">
      <c r="A19785" t="s">
        <v>972</v>
      </c>
      <c r="B19785" t="s">
        <v>118</v>
      </c>
      <c r="C19785" s="76" t="s">
        <v>842</v>
      </c>
      <c r="D19785" t="s">
        <v>980</v>
      </c>
      <c r="E19785" s="82">
        <v>10.029999999999999</v>
      </c>
      <c r="F19785" t="s">
        <v>973</v>
      </c>
      <c r="G19785" s="83">
        <v>44537</v>
      </c>
      <c r="I19785">
        <v>2021</v>
      </c>
    </row>
    <row r="19786" spans="1:9" x14ac:dyDescent="0.25">
      <c r="A19786" t="s">
        <v>972</v>
      </c>
      <c r="B19786" t="s">
        <v>248</v>
      </c>
      <c r="C19786" s="76" t="s">
        <v>842</v>
      </c>
      <c r="D19786" t="s">
        <v>980</v>
      </c>
      <c r="E19786" s="82">
        <v>34.200000000000003</v>
      </c>
      <c r="F19786" t="s">
        <v>973</v>
      </c>
      <c r="G19786" s="83">
        <v>44551</v>
      </c>
      <c r="I19786">
        <v>2021</v>
      </c>
    </row>
    <row r="19787" spans="1:9" x14ac:dyDescent="0.25">
      <c r="A19787" t="s">
        <v>972</v>
      </c>
      <c r="B19787" t="s">
        <v>131</v>
      </c>
      <c r="C19787" s="76" t="s">
        <v>842</v>
      </c>
      <c r="D19787" t="s">
        <v>980</v>
      </c>
      <c r="E19787" s="82">
        <v>10</v>
      </c>
      <c r="F19787" t="s">
        <v>973</v>
      </c>
      <c r="G19787" s="83">
        <v>44432</v>
      </c>
      <c r="I19787">
        <v>2021</v>
      </c>
    </row>
    <row r="19788" spans="1:9" x14ac:dyDescent="0.25">
      <c r="A19788" t="s">
        <v>972</v>
      </c>
      <c r="B19788" t="s">
        <v>240</v>
      </c>
      <c r="C19788" s="76" t="s">
        <v>842</v>
      </c>
      <c r="D19788" t="s">
        <v>980</v>
      </c>
      <c r="E19788" s="82">
        <v>10</v>
      </c>
      <c r="F19788" t="s">
        <v>973</v>
      </c>
      <c r="G19788" s="83">
        <v>44522</v>
      </c>
      <c r="I19788">
        <v>2021</v>
      </c>
    </row>
    <row r="19789" spans="1:9" x14ac:dyDescent="0.25">
      <c r="A19789" t="s">
        <v>972</v>
      </c>
      <c r="B19789" t="s">
        <v>118</v>
      </c>
      <c r="C19789" s="76" t="s">
        <v>842</v>
      </c>
      <c r="D19789" t="s">
        <v>980</v>
      </c>
      <c r="E19789" s="82">
        <v>6</v>
      </c>
      <c r="F19789" t="s">
        <v>973</v>
      </c>
      <c r="G19789" s="83">
        <v>44372</v>
      </c>
      <c r="I19789">
        <v>2021</v>
      </c>
    </row>
    <row r="19790" spans="1:9" x14ac:dyDescent="0.25">
      <c r="A19790" t="s">
        <v>972</v>
      </c>
      <c r="B19790" t="s">
        <v>247</v>
      </c>
      <c r="C19790" s="76" t="s">
        <v>842</v>
      </c>
      <c r="D19790" t="s">
        <v>980</v>
      </c>
      <c r="E19790" s="82">
        <v>17.600000000000001</v>
      </c>
      <c r="F19790" t="s">
        <v>973</v>
      </c>
      <c r="G19790" s="83">
        <v>44398</v>
      </c>
      <c r="I19790">
        <v>2021</v>
      </c>
    </row>
    <row r="19791" spans="1:9" x14ac:dyDescent="0.25">
      <c r="A19791" t="s">
        <v>972</v>
      </c>
      <c r="B19791" t="s">
        <v>104</v>
      </c>
      <c r="C19791" s="76" t="s">
        <v>842</v>
      </c>
      <c r="D19791" t="s">
        <v>980</v>
      </c>
      <c r="E19791" s="82">
        <v>7.6</v>
      </c>
      <c r="F19791" t="s">
        <v>973</v>
      </c>
      <c r="G19791" s="83">
        <v>44364</v>
      </c>
      <c r="I19791">
        <v>2021</v>
      </c>
    </row>
    <row r="19792" spans="1:9" x14ac:dyDescent="0.25">
      <c r="A19792" t="s">
        <v>972</v>
      </c>
      <c r="B19792" t="s">
        <v>66</v>
      </c>
      <c r="C19792" s="76" t="s">
        <v>842</v>
      </c>
      <c r="D19792" t="s">
        <v>980</v>
      </c>
      <c r="E19792" s="82">
        <v>3.8</v>
      </c>
      <c r="F19792" t="s">
        <v>973</v>
      </c>
      <c r="G19792" s="83">
        <v>44390</v>
      </c>
      <c r="I19792">
        <v>2021</v>
      </c>
    </row>
    <row r="19793" spans="1:9" x14ac:dyDescent="0.25">
      <c r="A19793" t="s">
        <v>972</v>
      </c>
      <c r="B19793" t="s">
        <v>149</v>
      </c>
      <c r="C19793" s="76" t="s">
        <v>842</v>
      </c>
      <c r="D19793" t="s">
        <v>980</v>
      </c>
      <c r="E19793" s="82">
        <v>7.6</v>
      </c>
      <c r="F19793" t="s">
        <v>973</v>
      </c>
      <c r="G19793" s="83">
        <v>44609</v>
      </c>
      <c r="I19793">
        <v>2022</v>
      </c>
    </row>
    <row r="19794" spans="1:9" x14ac:dyDescent="0.25">
      <c r="A19794" t="s">
        <v>972</v>
      </c>
      <c r="B19794" t="s">
        <v>118</v>
      </c>
      <c r="C19794" s="76" t="s">
        <v>842</v>
      </c>
      <c r="D19794" t="s">
        <v>980</v>
      </c>
      <c r="E19794" s="82">
        <v>4.72</v>
      </c>
      <c r="F19794" t="s">
        <v>973</v>
      </c>
      <c r="G19794" s="83">
        <v>44383</v>
      </c>
      <c r="I19794">
        <v>2021</v>
      </c>
    </row>
    <row r="19795" spans="1:9" x14ac:dyDescent="0.25">
      <c r="A19795" t="s">
        <v>972</v>
      </c>
      <c r="B19795" t="s">
        <v>249</v>
      </c>
      <c r="C19795" s="76" t="s">
        <v>842</v>
      </c>
      <c r="D19795" t="s">
        <v>980</v>
      </c>
      <c r="E19795" s="82">
        <v>6.49</v>
      </c>
      <c r="F19795" t="s">
        <v>973</v>
      </c>
      <c r="G19795" s="83">
        <v>44376</v>
      </c>
      <c r="I19795">
        <v>2021</v>
      </c>
    </row>
    <row r="19796" spans="1:9" x14ac:dyDescent="0.25">
      <c r="A19796" t="s">
        <v>972</v>
      </c>
      <c r="B19796" t="s">
        <v>123</v>
      </c>
      <c r="C19796" s="76" t="s">
        <v>842</v>
      </c>
      <c r="D19796" t="s">
        <v>980</v>
      </c>
      <c r="E19796" s="82">
        <v>11.71</v>
      </c>
      <c r="F19796" t="s">
        <v>973</v>
      </c>
      <c r="G19796" s="83">
        <v>44459</v>
      </c>
      <c r="I19796">
        <v>2021</v>
      </c>
    </row>
    <row r="19797" spans="1:9" x14ac:dyDescent="0.25">
      <c r="A19797" t="s">
        <v>972</v>
      </c>
      <c r="B19797" t="s">
        <v>125</v>
      </c>
      <c r="C19797" s="76" t="s">
        <v>842</v>
      </c>
      <c r="D19797" t="s">
        <v>980</v>
      </c>
      <c r="E19797" s="82">
        <v>6</v>
      </c>
      <c r="F19797" t="s">
        <v>973</v>
      </c>
      <c r="G19797" s="83">
        <v>44392</v>
      </c>
      <c r="I19797">
        <v>2021</v>
      </c>
    </row>
    <row r="19798" spans="1:9" x14ac:dyDescent="0.25">
      <c r="A19798" t="s">
        <v>972</v>
      </c>
      <c r="B19798" t="s">
        <v>109</v>
      </c>
      <c r="C19798" s="76" t="s">
        <v>842</v>
      </c>
      <c r="D19798" t="s">
        <v>980</v>
      </c>
      <c r="E19798" s="82">
        <v>14.7</v>
      </c>
      <c r="F19798" t="s">
        <v>973</v>
      </c>
      <c r="G19798" s="83">
        <v>44474</v>
      </c>
      <c r="I19798">
        <v>2021</v>
      </c>
    </row>
    <row r="19799" spans="1:9" x14ac:dyDescent="0.25">
      <c r="A19799" t="s">
        <v>972</v>
      </c>
      <c r="B19799" t="s">
        <v>249</v>
      </c>
      <c r="C19799" s="76" t="s">
        <v>842</v>
      </c>
      <c r="D19799" t="s">
        <v>980</v>
      </c>
      <c r="E19799" s="82">
        <v>6</v>
      </c>
      <c r="F19799" t="s">
        <v>973</v>
      </c>
      <c r="G19799" s="83">
        <v>44379</v>
      </c>
      <c r="I19799">
        <v>2021</v>
      </c>
    </row>
    <row r="19800" spans="1:9" x14ac:dyDescent="0.25">
      <c r="A19800" t="s">
        <v>972</v>
      </c>
      <c r="B19800" t="s">
        <v>244</v>
      </c>
      <c r="C19800" s="76" t="s">
        <v>842</v>
      </c>
      <c r="D19800" t="s">
        <v>980</v>
      </c>
      <c r="E19800" s="82">
        <v>4.8</v>
      </c>
      <c r="F19800" t="s">
        <v>973</v>
      </c>
      <c r="G19800" s="83">
        <v>44397</v>
      </c>
      <c r="I19800">
        <v>2021</v>
      </c>
    </row>
    <row r="19801" spans="1:9" x14ac:dyDescent="0.25">
      <c r="A19801" t="s">
        <v>972</v>
      </c>
      <c r="B19801" t="s">
        <v>243</v>
      </c>
      <c r="C19801" s="76" t="s">
        <v>842</v>
      </c>
      <c r="D19801" t="s">
        <v>980</v>
      </c>
      <c r="E19801" s="82">
        <v>6.49</v>
      </c>
      <c r="F19801" t="s">
        <v>973</v>
      </c>
      <c r="G19801" s="83">
        <v>44377</v>
      </c>
      <c r="I19801">
        <v>2021</v>
      </c>
    </row>
    <row r="19802" spans="1:9" x14ac:dyDescent="0.25">
      <c r="A19802" t="s">
        <v>972</v>
      </c>
      <c r="B19802" t="s">
        <v>223</v>
      </c>
      <c r="C19802" s="76" t="s">
        <v>842</v>
      </c>
      <c r="D19802" t="s">
        <v>980</v>
      </c>
      <c r="E19802" s="82">
        <v>7.6</v>
      </c>
      <c r="F19802" t="s">
        <v>973</v>
      </c>
      <c r="G19802" s="83">
        <v>44427</v>
      </c>
      <c r="I19802">
        <v>2021</v>
      </c>
    </row>
    <row r="19803" spans="1:9" x14ac:dyDescent="0.25">
      <c r="A19803" t="s">
        <v>972</v>
      </c>
      <c r="B19803" t="s">
        <v>122</v>
      </c>
      <c r="C19803" s="76" t="s">
        <v>842</v>
      </c>
      <c r="D19803" t="s">
        <v>980</v>
      </c>
      <c r="E19803" s="82">
        <v>10</v>
      </c>
      <c r="F19803" t="s">
        <v>973</v>
      </c>
      <c r="G19803" s="83">
        <v>44417</v>
      </c>
      <c r="I19803">
        <v>2021</v>
      </c>
    </row>
    <row r="19804" spans="1:9" x14ac:dyDescent="0.25">
      <c r="A19804" t="s">
        <v>972</v>
      </c>
      <c r="B19804" t="s">
        <v>112</v>
      </c>
      <c r="C19804" s="76" t="s">
        <v>842</v>
      </c>
      <c r="D19804" t="s">
        <v>980</v>
      </c>
      <c r="E19804" s="82">
        <v>11.4</v>
      </c>
      <c r="F19804" t="s">
        <v>973</v>
      </c>
      <c r="G19804" s="83">
        <v>44791</v>
      </c>
      <c r="I19804">
        <v>2022</v>
      </c>
    </row>
    <row r="19805" spans="1:9" ht="14.45" customHeight="1" x14ac:dyDescent="0.25">
      <c r="A19805" t="s">
        <v>972</v>
      </c>
      <c r="B19805" t="s">
        <v>223</v>
      </c>
      <c r="C19805" s="76" t="s">
        <v>842</v>
      </c>
      <c r="D19805" t="s">
        <v>980</v>
      </c>
      <c r="E19805" s="82">
        <v>10</v>
      </c>
      <c r="F19805" t="s">
        <v>973</v>
      </c>
      <c r="G19805" s="83">
        <v>44410</v>
      </c>
      <c r="I19805">
        <v>2021</v>
      </c>
    </row>
    <row r="19806" spans="1:9" ht="14.45" customHeight="1" x14ac:dyDescent="0.25">
      <c r="A19806" t="s">
        <v>972</v>
      </c>
      <c r="B19806" t="s">
        <v>240</v>
      </c>
      <c r="C19806" s="76" t="s">
        <v>842</v>
      </c>
      <c r="D19806" t="s">
        <v>980</v>
      </c>
      <c r="E19806" s="82">
        <v>6</v>
      </c>
      <c r="F19806" t="s">
        <v>973</v>
      </c>
      <c r="G19806" s="83">
        <v>44460</v>
      </c>
      <c r="I19806">
        <v>2021</v>
      </c>
    </row>
    <row r="19807" spans="1:9" ht="14.45" customHeight="1" x14ac:dyDescent="0.25">
      <c r="A19807" t="s">
        <v>972</v>
      </c>
      <c r="B19807" t="s">
        <v>281</v>
      </c>
      <c r="C19807" s="76" t="s">
        <v>842</v>
      </c>
      <c r="D19807" t="s">
        <v>980</v>
      </c>
      <c r="E19807" s="82">
        <v>11.4</v>
      </c>
      <c r="F19807" t="s">
        <v>973</v>
      </c>
      <c r="G19807" s="83">
        <v>44410</v>
      </c>
      <c r="I19807">
        <v>2021</v>
      </c>
    </row>
    <row r="19808" spans="1:9" ht="14.45" customHeight="1" x14ac:dyDescent="0.25">
      <c r="A19808" t="s">
        <v>972</v>
      </c>
      <c r="B19808" t="s">
        <v>242</v>
      </c>
      <c r="C19808" s="76" t="s">
        <v>842</v>
      </c>
      <c r="D19808" t="s">
        <v>980</v>
      </c>
      <c r="E19808" s="82">
        <v>5.9</v>
      </c>
      <c r="F19808" t="s">
        <v>973</v>
      </c>
      <c r="G19808" s="83">
        <v>44424</v>
      </c>
      <c r="I19808">
        <v>2021</v>
      </c>
    </row>
    <row r="19809" spans="1:9" ht="14.45" customHeight="1" x14ac:dyDescent="0.25">
      <c r="A19809" t="s">
        <v>972</v>
      </c>
      <c r="B19809" t="s">
        <v>96</v>
      </c>
      <c r="C19809" s="76" t="s">
        <v>842</v>
      </c>
      <c r="D19809" t="s">
        <v>980</v>
      </c>
      <c r="E19809" s="82">
        <v>9.6</v>
      </c>
      <c r="F19809" t="s">
        <v>973</v>
      </c>
      <c r="G19809" s="83">
        <v>44483</v>
      </c>
      <c r="I19809">
        <v>2021</v>
      </c>
    </row>
    <row r="19810" spans="1:9" ht="14.45" customHeight="1" x14ac:dyDescent="0.25">
      <c r="A19810" t="s">
        <v>972</v>
      </c>
      <c r="B19810" t="s">
        <v>96</v>
      </c>
      <c r="C19810" s="76" t="s">
        <v>842</v>
      </c>
      <c r="D19810" t="s">
        <v>980</v>
      </c>
      <c r="E19810" s="82">
        <v>12.5</v>
      </c>
      <c r="F19810" t="s">
        <v>973</v>
      </c>
      <c r="G19810" s="83">
        <v>44442</v>
      </c>
      <c r="I19810">
        <v>2021</v>
      </c>
    </row>
    <row r="19811" spans="1:9" ht="14.45" customHeight="1" x14ac:dyDescent="0.25">
      <c r="A19811" t="s">
        <v>972</v>
      </c>
      <c r="B19811" t="s">
        <v>95</v>
      </c>
      <c r="C19811" s="76" t="s">
        <v>842</v>
      </c>
      <c r="D19811" t="s">
        <v>980</v>
      </c>
      <c r="E19811" s="82">
        <v>6</v>
      </c>
      <c r="F19811" t="s">
        <v>973</v>
      </c>
      <c r="G19811" s="83">
        <v>44403</v>
      </c>
      <c r="I19811">
        <v>2021</v>
      </c>
    </row>
    <row r="19812" spans="1:9" ht="14.45" customHeight="1" x14ac:dyDescent="0.25">
      <c r="A19812" t="s">
        <v>972</v>
      </c>
      <c r="B19812" t="s">
        <v>79</v>
      </c>
      <c r="C19812" s="76" t="s">
        <v>842</v>
      </c>
      <c r="D19812" t="s">
        <v>980</v>
      </c>
      <c r="E19812" s="82">
        <v>9.6</v>
      </c>
      <c r="F19812" t="s">
        <v>973</v>
      </c>
      <c r="G19812" s="83">
        <v>44411</v>
      </c>
      <c r="I19812">
        <v>2021</v>
      </c>
    </row>
    <row r="19813" spans="1:9" ht="14.45" customHeight="1" x14ac:dyDescent="0.25">
      <c r="A19813" t="s">
        <v>972</v>
      </c>
      <c r="B19813" t="s">
        <v>118</v>
      </c>
      <c r="C19813" s="76" t="s">
        <v>842</v>
      </c>
      <c r="D19813" t="s">
        <v>980</v>
      </c>
      <c r="E19813" s="82">
        <v>7.6</v>
      </c>
      <c r="F19813" t="s">
        <v>973</v>
      </c>
      <c r="G19813" s="83">
        <v>44447</v>
      </c>
      <c r="I19813">
        <v>2021</v>
      </c>
    </row>
    <row r="19814" spans="1:9" ht="14.45" customHeight="1" x14ac:dyDescent="0.25">
      <c r="A19814" t="s">
        <v>972</v>
      </c>
      <c r="B19814" t="s">
        <v>223</v>
      </c>
      <c r="C19814" s="76" t="s">
        <v>842</v>
      </c>
      <c r="D19814" t="s">
        <v>980</v>
      </c>
      <c r="E19814" s="82">
        <v>6</v>
      </c>
      <c r="F19814" t="s">
        <v>973</v>
      </c>
      <c r="G19814" s="83">
        <v>44424</v>
      </c>
      <c r="I19814">
        <v>2021</v>
      </c>
    </row>
    <row r="19815" spans="1:9" ht="14.45" customHeight="1" x14ac:dyDescent="0.25">
      <c r="A19815" t="s">
        <v>972</v>
      </c>
      <c r="B19815" t="s">
        <v>122</v>
      </c>
      <c r="C19815" s="76" t="s">
        <v>842</v>
      </c>
      <c r="D19815" t="s">
        <v>980</v>
      </c>
      <c r="E19815" s="82">
        <v>9.6</v>
      </c>
      <c r="F19815" t="s">
        <v>973</v>
      </c>
      <c r="G19815" s="83">
        <v>44868</v>
      </c>
      <c r="I19815">
        <v>2022</v>
      </c>
    </row>
    <row r="19816" spans="1:9" ht="14.45" customHeight="1" x14ac:dyDescent="0.25">
      <c r="A19816" t="s">
        <v>972</v>
      </c>
      <c r="B19816" t="s">
        <v>112</v>
      </c>
      <c r="C19816" s="76" t="s">
        <v>842</v>
      </c>
      <c r="D19816" t="s">
        <v>980</v>
      </c>
      <c r="E19816" s="82">
        <v>7.6</v>
      </c>
      <c r="F19816" t="s">
        <v>973</v>
      </c>
      <c r="G19816" s="83">
        <v>44456</v>
      </c>
      <c r="I19816">
        <v>2021</v>
      </c>
    </row>
    <row r="19817" spans="1:9" ht="14.45" customHeight="1" x14ac:dyDescent="0.25">
      <c r="A19817" t="s">
        <v>972</v>
      </c>
      <c r="B19817" t="s">
        <v>249</v>
      </c>
      <c r="C19817" s="76" t="s">
        <v>842</v>
      </c>
      <c r="D19817" t="s">
        <v>980</v>
      </c>
      <c r="E19817" s="82">
        <v>7.6</v>
      </c>
      <c r="F19817" t="s">
        <v>973</v>
      </c>
      <c r="G19817" s="83">
        <v>44565</v>
      </c>
      <c r="I19817">
        <v>2022</v>
      </c>
    </row>
    <row r="19818" spans="1:9" ht="14.45" customHeight="1" x14ac:dyDescent="0.25">
      <c r="A19818" t="s">
        <v>972</v>
      </c>
      <c r="B19818" t="s">
        <v>241</v>
      </c>
      <c r="C19818" s="76" t="s">
        <v>842</v>
      </c>
      <c r="D19818" t="s">
        <v>980</v>
      </c>
      <c r="E19818" s="82">
        <v>3.84</v>
      </c>
      <c r="F19818" t="s">
        <v>973</v>
      </c>
      <c r="G19818" s="83">
        <v>44390</v>
      </c>
      <c r="I19818">
        <v>2021</v>
      </c>
    </row>
    <row r="19819" spans="1:9" ht="14.45" customHeight="1" x14ac:dyDescent="0.25">
      <c r="A19819" t="s">
        <v>972</v>
      </c>
      <c r="B19819" t="s">
        <v>136</v>
      </c>
      <c r="C19819" s="76" t="s">
        <v>842</v>
      </c>
      <c r="D19819" t="s">
        <v>980</v>
      </c>
      <c r="E19819" s="82">
        <v>5</v>
      </c>
      <c r="F19819" t="s">
        <v>973</v>
      </c>
      <c r="G19819" s="83">
        <v>44377</v>
      </c>
      <c r="I19819">
        <v>2021</v>
      </c>
    </row>
    <row r="19820" spans="1:9" ht="14.45" customHeight="1" x14ac:dyDescent="0.25">
      <c r="A19820" t="s">
        <v>972</v>
      </c>
      <c r="B19820" t="s">
        <v>179</v>
      </c>
      <c r="C19820" s="76" t="s">
        <v>842</v>
      </c>
      <c r="D19820" t="s">
        <v>980</v>
      </c>
      <c r="E19820" s="82">
        <v>13</v>
      </c>
      <c r="F19820" t="s">
        <v>973</v>
      </c>
      <c r="G19820" s="83">
        <v>44848</v>
      </c>
      <c r="I19820">
        <v>2022</v>
      </c>
    </row>
    <row r="19821" spans="1:9" ht="14.45" customHeight="1" x14ac:dyDescent="0.25">
      <c r="A19821" t="s">
        <v>972</v>
      </c>
      <c r="B19821" t="s">
        <v>148</v>
      </c>
      <c r="C19821" s="76" t="s">
        <v>842</v>
      </c>
      <c r="D19821" t="s">
        <v>980</v>
      </c>
      <c r="E19821" s="82">
        <v>7.25</v>
      </c>
      <c r="F19821" t="s">
        <v>973</v>
      </c>
      <c r="G19821" s="83">
        <v>44488</v>
      </c>
      <c r="I19821">
        <v>2021</v>
      </c>
    </row>
    <row r="19822" spans="1:9" ht="14.45" customHeight="1" x14ac:dyDescent="0.25">
      <c r="A19822" t="s">
        <v>972</v>
      </c>
      <c r="B19822" t="s">
        <v>147</v>
      </c>
      <c r="C19822" s="76" t="s">
        <v>842</v>
      </c>
      <c r="D19822" t="s">
        <v>980</v>
      </c>
      <c r="E19822" s="82">
        <v>10.44</v>
      </c>
      <c r="F19822" t="s">
        <v>973</v>
      </c>
      <c r="G19822" s="83">
        <v>44508</v>
      </c>
      <c r="I19822">
        <v>2021</v>
      </c>
    </row>
    <row r="19823" spans="1:9" ht="14.45" customHeight="1" x14ac:dyDescent="0.25">
      <c r="A19823" t="s">
        <v>972</v>
      </c>
      <c r="B19823" t="s">
        <v>177</v>
      </c>
      <c r="C19823" s="76" t="s">
        <v>842</v>
      </c>
      <c r="D19823" t="s">
        <v>980</v>
      </c>
      <c r="E19823" s="82">
        <v>6</v>
      </c>
      <c r="F19823" t="s">
        <v>973</v>
      </c>
      <c r="G19823" s="83">
        <v>44378</v>
      </c>
      <c r="I19823">
        <v>2021</v>
      </c>
    </row>
    <row r="19824" spans="1:9" ht="14.45" customHeight="1" x14ac:dyDescent="0.25">
      <c r="A19824" t="s">
        <v>972</v>
      </c>
      <c r="B19824" t="s">
        <v>177</v>
      </c>
      <c r="C19824" s="76" t="s">
        <v>842</v>
      </c>
      <c r="D19824" t="s">
        <v>980</v>
      </c>
      <c r="E19824" s="82">
        <v>7.7</v>
      </c>
      <c r="F19824" t="s">
        <v>973</v>
      </c>
      <c r="G19824" s="83">
        <v>44447</v>
      </c>
      <c r="I19824">
        <v>2021</v>
      </c>
    </row>
    <row r="19825" spans="1:9" ht="14.45" customHeight="1" x14ac:dyDescent="0.25">
      <c r="A19825" t="s">
        <v>972</v>
      </c>
      <c r="B19825" t="s">
        <v>246</v>
      </c>
      <c r="C19825" s="76" t="s">
        <v>842</v>
      </c>
      <c r="D19825" t="s">
        <v>980</v>
      </c>
      <c r="E19825" s="82">
        <v>6</v>
      </c>
      <c r="F19825" t="s">
        <v>973</v>
      </c>
      <c r="G19825" s="83">
        <v>44404</v>
      </c>
      <c r="I19825">
        <v>2021</v>
      </c>
    </row>
    <row r="19826" spans="1:9" ht="14.45" customHeight="1" x14ac:dyDescent="0.25">
      <c r="A19826" t="s">
        <v>972</v>
      </c>
      <c r="B19826" t="s">
        <v>105</v>
      </c>
      <c r="C19826" s="76" t="s">
        <v>842</v>
      </c>
      <c r="D19826" t="s">
        <v>980</v>
      </c>
      <c r="E19826" s="82">
        <v>15.36</v>
      </c>
      <c r="F19826" t="s">
        <v>973</v>
      </c>
      <c r="G19826" s="83">
        <v>44497</v>
      </c>
      <c r="I19826">
        <v>2021</v>
      </c>
    </row>
    <row r="19827" spans="1:9" ht="14.45" customHeight="1" x14ac:dyDescent="0.25">
      <c r="A19827" t="s">
        <v>972</v>
      </c>
      <c r="B19827" t="s">
        <v>2</v>
      </c>
      <c r="C19827" s="76" t="s">
        <v>842</v>
      </c>
      <c r="D19827" t="s">
        <v>980</v>
      </c>
      <c r="E19827" s="82">
        <v>3.8</v>
      </c>
      <c r="F19827" t="s">
        <v>973</v>
      </c>
      <c r="G19827" s="83">
        <v>44645</v>
      </c>
      <c r="I19827">
        <v>2022</v>
      </c>
    </row>
    <row r="19828" spans="1:9" ht="14.45" customHeight="1" x14ac:dyDescent="0.25">
      <c r="A19828" t="s">
        <v>972</v>
      </c>
      <c r="B19828" t="s">
        <v>132</v>
      </c>
      <c r="C19828" s="76" t="s">
        <v>842</v>
      </c>
      <c r="D19828" t="s">
        <v>980</v>
      </c>
      <c r="E19828" s="82">
        <v>4.8</v>
      </c>
      <c r="F19828" t="s">
        <v>973</v>
      </c>
      <c r="G19828" s="83">
        <v>44448</v>
      </c>
      <c r="I19828">
        <v>2021</v>
      </c>
    </row>
    <row r="19829" spans="1:9" ht="14.45" customHeight="1" x14ac:dyDescent="0.25">
      <c r="A19829" t="s">
        <v>972</v>
      </c>
      <c r="B19829" t="s">
        <v>276</v>
      </c>
      <c r="C19829" s="76" t="s">
        <v>842</v>
      </c>
      <c r="D19829" t="s">
        <v>980</v>
      </c>
      <c r="E19829" s="82">
        <v>7.6</v>
      </c>
      <c r="F19829" t="s">
        <v>973</v>
      </c>
      <c r="G19829" s="83">
        <v>44411</v>
      </c>
      <c r="I19829">
        <v>2021</v>
      </c>
    </row>
    <row r="19830" spans="1:9" ht="14.45" customHeight="1" x14ac:dyDescent="0.25">
      <c r="A19830" t="s">
        <v>972</v>
      </c>
      <c r="B19830" t="s">
        <v>172</v>
      </c>
      <c r="C19830" s="76" t="s">
        <v>842</v>
      </c>
      <c r="D19830" t="s">
        <v>980</v>
      </c>
      <c r="E19830" s="82">
        <v>10.1</v>
      </c>
      <c r="F19830" t="s">
        <v>973</v>
      </c>
      <c r="G19830" s="83">
        <v>44468</v>
      </c>
      <c r="I19830">
        <v>2021</v>
      </c>
    </row>
    <row r="19831" spans="1:9" ht="14.45" customHeight="1" x14ac:dyDescent="0.25">
      <c r="A19831" t="s">
        <v>972</v>
      </c>
      <c r="B19831" t="s">
        <v>55</v>
      </c>
      <c r="C19831" s="76" t="s">
        <v>842</v>
      </c>
      <c r="D19831" t="s">
        <v>980</v>
      </c>
      <c r="E19831" s="82">
        <v>7.6</v>
      </c>
      <c r="F19831" t="s">
        <v>973</v>
      </c>
      <c r="G19831" s="83">
        <v>44475</v>
      </c>
      <c r="I19831">
        <v>2021</v>
      </c>
    </row>
    <row r="19832" spans="1:9" ht="14.45" customHeight="1" x14ac:dyDescent="0.25">
      <c r="A19832" t="s">
        <v>972</v>
      </c>
      <c r="B19832" t="s">
        <v>199</v>
      </c>
      <c r="C19832" s="76" t="s">
        <v>842</v>
      </c>
      <c r="D19832" t="s">
        <v>980</v>
      </c>
      <c r="E19832" s="82">
        <v>11.6</v>
      </c>
      <c r="F19832" t="s">
        <v>973</v>
      </c>
      <c r="G19832" s="83">
        <v>44473</v>
      </c>
      <c r="I19832">
        <v>2021</v>
      </c>
    </row>
    <row r="19833" spans="1:9" ht="14.45" customHeight="1" x14ac:dyDescent="0.25">
      <c r="A19833" t="s">
        <v>972</v>
      </c>
      <c r="B19833" t="s">
        <v>150</v>
      </c>
      <c r="C19833" s="76" t="s">
        <v>842</v>
      </c>
      <c r="D19833" t="s">
        <v>980</v>
      </c>
      <c r="E19833" s="82">
        <v>3.8</v>
      </c>
      <c r="F19833" t="s">
        <v>973</v>
      </c>
      <c r="G19833" s="83">
        <v>44448</v>
      </c>
      <c r="I19833">
        <v>2021</v>
      </c>
    </row>
    <row r="19834" spans="1:9" ht="14.45" customHeight="1" x14ac:dyDescent="0.25">
      <c r="A19834" t="s">
        <v>972</v>
      </c>
      <c r="B19834" t="s">
        <v>148</v>
      </c>
      <c r="C19834" s="76" t="s">
        <v>842</v>
      </c>
      <c r="D19834" t="s">
        <v>980</v>
      </c>
      <c r="E19834" s="82">
        <v>3.84</v>
      </c>
      <c r="F19834" t="s">
        <v>973</v>
      </c>
      <c r="G19834" s="83">
        <v>44448</v>
      </c>
      <c r="I19834">
        <v>2021</v>
      </c>
    </row>
    <row r="19835" spans="1:9" ht="14.45" customHeight="1" x14ac:dyDescent="0.25">
      <c r="A19835" t="s">
        <v>972</v>
      </c>
      <c r="B19835" t="s">
        <v>254</v>
      </c>
      <c r="C19835" s="76" t="s">
        <v>842</v>
      </c>
      <c r="D19835" t="s">
        <v>980</v>
      </c>
      <c r="E19835" s="82">
        <v>400</v>
      </c>
      <c r="F19835" t="s">
        <v>973</v>
      </c>
      <c r="G19835" s="83">
        <v>44517</v>
      </c>
      <c r="I19835">
        <v>2021</v>
      </c>
    </row>
    <row r="19836" spans="1:9" x14ac:dyDescent="0.25">
      <c r="A19836" t="s">
        <v>972</v>
      </c>
      <c r="B19836" t="s">
        <v>103</v>
      </c>
      <c r="C19836" s="76" t="s">
        <v>842</v>
      </c>
      <c r="D19836" t="s">
        <v>980</v>
      </c>
      <c r="E19836" s="82">
        <v>8.85</v>
      </c>
      <c r="F19836" t="s">
        <v>973</v>
      </c>
      <c r="G19836" s="83">
        <v>44386</v>
      </c>
      <c r="I19836">
        <v>2021</v>
      </c>
    </row>
    <row r="19837" spans="1:9" x14ac:dyDescent="0.25">
      <c r="A19837" t="s">
        <v>972</v>
      </c>
      <c r="B19837" t="s">
        <v>118</v>
      </c>
      <c r="C19837" s="76" t="s">
        <v>842</v>
      </c>
      <c r="D19837" t="s">
        <v>980</v>
      </c>
      <c r="E19837" s="82">
        <v>10</v>
      </c>
      <c r="F19837" t="s">
        <v>973</v>
      </c>
      <c r="G19837" s="83">
        <v>44438</v>
      </c>
      <c r="I19837">
        <v>2021</v>
      </c>
    </row>
    <row r="19838" spans="1:9" x14ac:dyDescent="0.25">
      <c r="A19838" t="s">
        <v>972</v>
      </c>
      <c r="B19838" t="s">
        <v>97</v>
      </c>
      <c r="C19838" s="76" t="s">
        <v>842</v>
      </c>
      <c r="D19838" t="s">
        <v>980</v>
      </c>
      <c r="E19838" s="82">
        <v>12.5</v>
      </c>
      <c r="F19838" t="s">
        <v>973</v>
      </c>
      <c r="G19838" s="83">
        <v>44488</v>
      </c>
      <c r="I19838">
        <v>2021</v>
      </c>
    </row>
    <row r="19839" spans="1:9" x14ac:dyDescent="0.25">
      <c r="A19839" t="s">
        <v>972</v>
      </c>
      <c r="B19839" t="s">
        <v>248</v>
      </c>
      <c r="C19839" s="76" t="s">
        <v>842</v>
      </c>
      <c r="D19839" t="s">
        <v>980</v>
      </c>
      <c r="E19839" s="82">
        <v>3.84</v>
      </c>
      <c r="F19839" t="s">
        <v>973</v>
      </c>
      <c r="G19839" s="83">
        <v>44376</v>
      </c>
      <c r="I19839">
        <v>2021</v>
      </c>
    </row>
    <row r="19840" spans="1:9" x14ac:dyDescent="0.25">
      <c r="A19840" t="s">
        <v>972</v>
      </c>
      <c r="B19840" t="s">
        <v>122</v>
      </c>
      <c r="C19840" s="76" t="s">
        <v>842</v>
      </c>
      <c r="D19840" t="s">
        <v>980</v>
      </c>
      <c r="E19840" s="82">
        <v>18.29</v>
      </c>
      <c r="F19840" t="s">
        <v>973</v>
      </c>
      <c r="G19840" s="83">
        <v>44392</v>
      </c>
      <c r="I19840">
        <v>2021</v>
      </c>
    </row>
    <row r="19841" spans="1:9" x14ac:dyDescent="0.25">
      <c r="A19841" t="s">
        <v>972</v>
      </c>
      <c r="B19841" t="s">
        <v>131</v>
      </c>
      <c r="C19841" s="76" t="s">
        <v>842</v>
      </c>
      <c r="D19841" t="s">
        <v>980</v>
      </c>
      <c r="E19841" s="82">
        <v>10</v>
      </c>
      <c r="F19841" t="s">
        <v>973</v>
      </c>
      <c r="G19841" s="83">
        <v>44385</v>
      </c>
      <c r="I19841">
        <v>2021</v>
      </c>
    </row>
    <row r="19842" spans="1:9" x14ac:dyDescent="0.25">
      <c r="A19842" t="s">
        <v>972</v>
      </c>
      <c r="B19842" t="s">
        <v>55</v>
      </c>
      <c r="C19842" s="76" t="s">
        <v>842</v>
      </c>
      <c r="D19842" t="s">
        <v>980</v>
      </c>
      <c r="E19842" s="82">
        <v>5.31</v>
      </c>
      <c r="F19842" t="s">
        <v>973</v>
      </c>
      <c r="G19842" s="83">
        <v>44386</v>
      </c>
      <c r="I19842">
        <v>2021</v>
      </c>
    </row>
    <row r="19843" spans="1:9" x14ac:dyDescent="0.25">
      <c r="A19843" t="s">
        <v>972</v>
      </c>
      <c r="B19843" t="s">
        <v>124</v>
      </c>
      <c r="C19843" s="76" t="s">
        <v>842</v>
      </c>
      <c r="D19843" t="s">
        <v>980</v>
      </c>
      <c r="E19843" s="82">
        <v>6</v>
      </c>
      <c r="F19843" t="s">
        <v>973</v>
      </c>
      <c r="G19843" s="83">
        <v>44400</v>
      </c>
      <c r="I19843">
        <v>2021</v>
      </c>
    </row>
    <row r="19844" spans="1:9" x14ac:dyDescent="0.25">
      <c r="A19844" t="s">
        <v>972</v>
      </c>
      <c r="B19844" t="s">
        <v>115</v>
      </c>
      <c r="C19844" s="76" t="s">
        <v>842</v>
      </c>
      <c r="D19844" t="s">
        <v>980</v>
      </c>
      <c r="E19844" s="82">
        <v>4.43</v>
      </c>
      <c r="F19844" t="s">
        <v>973</v>
      </c>
      <c r="G19844" s="83">
        <v>44386</v>
      </c>
      <c r="I19844">
        <v>2021</v>
      </c>
    </row>
    <row r="19845" spans="1:9" x14ac:dyDescent="0.25">
      <c r="A19845" t="s">
        <v>972</v>
      </c>
      <c r="B19845" t="s">
        <v>188</v>
      </c>
      <c r="C19845" s="76" t="s">
        <v>842</v>
      </c>
      <c r="D19845" t="s">
        <v>980</v>
      </c>
      <c r="E19845" s="82">
        <v>5.31</v>
      </c>
      <c r="F19845" t="s">
        <v>973</v>
      </c>
      <c r="G19845" s="83">
        <v>44476</v>
      </c>
      <c r="I19845">
        <v>2021</v>
      </c>
    </row>
    <row r="19846" spans="1:9" x14ac:dyDescent="0.25">
      <c r="A19846" t="s">
        <v>972</v>
      </c>
      <c r="B19846" t="s">
        <v>92</v>
      </c>
      <c r="C19846" s="76" t="s">
        <v>842</v>
      </c>
      <c r="D19846" t="s">
        <v>980</v>
      </c>
      <c r="E19846" s="82">
        <v>14.7</v>
      </c>
      <c r="F19846" t="s">
        <v>973</v>
      </c>
      <c r="G19846" s="83">
        <v>44442</v>
      </c>
      <c r="I19846">
        <v>2021</v>
      </c>
    </row>
    <row r="19847" spans="1:9" x14ac:dyDescent="0.25">
      <c r="A19847" t="s">
        <v>972</v>
      </c>
      <c r="B19847" t="s">
        <v>104</v>
      </c>
      <c r="C19847" s="76" t="s">
        <v>842</v>
      </c>
      <c r="D19847" t="s">
        <v>980</v>
      </c>
      <c r="E19847" s="82">
        <v>10</v>
      </c>
      <c r="F19847" t="s">
        <v>973</v>
      </c>
      <c r="G19847" s="83">
        <v>44466</v>
      </c>
      <c r="I19847">
        <v>2021</v>
      </c>
    </row>
    <row r="19848" spans="1:9" x14ac:dyDescent="0.25">
      <c r="A19848" t="s">
        <v>972</v>
      </c>
      <c r="B19848" t="s">
        <v>177</v>
      </c>
      <c r="C19848" s="76" t="s">
        <v>842</v>
      </c>
      <c r="D19848" t="s">
        <v>980</v>
      </c>
      <c r="E19848" s="82">
        <v>7.32</v>
      </c>
      <c r="F19848" t="s">
        <v>973</v>
      </c>
      <c r="G19848" s="83">
        <v>44427</v>
      </c>
      <c r="I19848">
        <v>2021</v>
      </c>
    </row>
    <row r="19849" spans="1:9" x14ac:dyDescent="0.25">
      <c r="A19849" t="s">
        <v>972</v>
      </c>
      <c r="B19849" t="s">
        <v>173</v>
      </c>
      <c r="C19849" s="76" t="s">
        <v>842</v>
      </c>
      <c r="D19849" t="s">
        <v>980</v>
      </c>
      <c r="E19849" s="82">
        <v>5.9</v>
      </c>
      <c r="F19849" t="s">
        <v>973</v>
      </c>
      <c r="G19849" s="83">
        <v>44400</v>
      </c>
      <c r="I19849">
        <v>2021</v>
      </c>
    </row>
    <row r="19850" spans="1:9" x14ac:dyDescent="0.25">
      <c r="A19850" t="s">
        <v>972</v>
      </c>
      <c r="B19850" t="s">
        <v>230</v>
      </c>
      <c r="C19850" s="76" t="s">
        <v>842</v>
      </c>
      <c r="D19850" t="s">
        <v>980</v>
      </c>
      <c r="E19850" s="82">
        <v>9.44</v>
      </c>
      <c r="F19850" t="s">
        <v>973</v>
      </c>
      <c r="G19850" s="83">
        <v>44609</v>
      </c>
      <c r="I19850">
        <v>2022</v>
      </c>
    </row>
    <row r="19851" spans="1:9" x14ac:dyDescent="0.25">
      <c r="A19851" t="s">
        <v>972</v>
      </c>
      <c r="B19851" t="s">
        <v>185</v>
      </c>
      <c r="C19851" s="76" t="s">
        <v>842</v>
      </c>
      <c r="D19851" t="s">
        <v>980</v>
      </c>
      <c r="E19851" s="82">
        <v>14.16</v>
      </c>
      <c r="F19851" t="s">
        <v>973</v>
      </c>
      <c r="G19851" s="83">
        <v>44454</v>
      </c>
      <c r="I19851">
        <v>2021</v>
      </c>
    </row>
    <row r="19852" spans="1:9" x14ac:dyDescent="0.25">
      <c r="A19852" t="s">
        <v>972</v>
      </c>
      <c r="B19852" t="s">
        <v>133</v>
      </c>
      <c r="C19852" s="76" t="s">
        <v>842</v>
      </c>
      <c r="D19852" t="s">
        <v>980</v>
      </c>
      <c r="E19852" s="82">
        <v>6</v>
      </c>
      <c r="F19852" t="s">
        <v>973</v>
      </c>
      <c r="G19852" s="83">
        <v>44505</v>
      </c>
      <c r="I19852">
        <v>2021</v>
      </c>
    </row>
    <row r="19853" spans="1:9" x14ac:dyDescent="0.25">
      <c r="A19853" t="s">
        <v>972</v>
      </c>
      <c r="B19853" t="s">
        <v>178</v>
      </c>
      <c r="C19853" s="76" t="s">
        <v>842</v>
      </c>
      <c r="D19853" t="s">
        <v>980</v>
      </c>
      <c r="E19853" s="82">
        <v>3.54</v>
      </c>
      <c r="F19853" t="s">
        <v>973</v>
      </c>
      <c r="G19853" s="83">
        <v>44400</v>
      </c>
      <c r="I19853">
        <v>2021</v>
      </c>
    </row>
    <row r="19854" spans="1:9" x14ac:dyDescent="0.25">
      <c r="A19854" t="s">
        <v>972</v>
      </c>
      <c r="B19854" t="s">
        <v>248</v>
      </c>
      <c r="C19854" s="76" t="s">
        <v>842</v>
      </c>
      <c r="D19854" t="s">
        <v>980</v>
      </c>
      <c r="E19854" s="82">
        <v>5.31</v>
      </c>
      <c r="F19854" t="s">
        <v>973</v>
      </c>
      <c r="G19854" s="83">
        <v>44386</v>
      </c>
      <c r="I19854">
        <v>2021</v>
      </c>
    </row>
    <row r="19855" spans="1:9" x14ac:dyDescent="0.25">
      <c r="A19855" t="s">
        <v>972</v>
      </c>
      <c r="B19855" t="s">
        <v>173</v>
      </c>
      <c r="C19855" s="76" t="s">
        <v>842</v>
      </c>
      <c r="D19855" t="s">
        <v>980</v>
      </c>
      <c r="E19855" s="82">
        <v>6</v>
      </c>
      <c r="F19855" t="s">
        <v>973</v>
      </c>
      <c r="G19855" s="83">
        <v>44419</v>
      </c>
      <c r="I19855">
        <v>2021</v>
      </c>
    </row>
    <row r="19856" spans="1:9" x14ac:dyDescent="0.25">
      <c r="A19856" t="s">
        <v>972</v>
      </c>
      <c r="B19856" t="s">
        <v>121</v>
      </c>
      <c r="C19856" s="76" t="s">
        <v>842</v>
      </c>
      <c r="D19856" t="s">
        <v>980</v>
      </c>
      <c r="E19856" s="82">
        <v>10</v>
      </c>
      <c r="F19856" t="s">
        <v>973</v>
      </c>
      <c r="G19856" s="83">
        <v>44389</v>
      </c>
      <c r="I19856">
        <v>2021</v>
      </c>
    </row>
    <row r="19857" spans="1:9" x14ac:dyDescent="0.25">
      <c r="A19857" t="s">
        <v>972</v>
      </c>
      <c r="B19857" t="s">
        <v>223</v>
      </c>
      <c r="C19857" s="76" t="s">
        <v>842</v>
      </c>
      <c r="D19857" t="s">
        <v>980</v>
      </c>
      <c r="E19857" s="82">
        <v>5.9</v>
      </c>
      <c r="F19857" t="s">
        <v>973</v>
      </c>
      <c r="G19857" s="83">
        <v>44391</v>
      </c>
      <c r="I19857">
        <v>2021</v>
      </c>
    </row>
    <row r="19858" spans="1:9" x14ac:dyDescent="0.25">
      <c r="A19858" t="s">
        <v>972</v>
      </c>
      <c r="B19858" t="s">
        <v>203</v>
      </c>
      <c r="C19858" s="76" t="s">
        <v>842</v>
      </c>
      <c r="D19858" t="s">
        <v>980</v>
      </c>
      <c r="E19858" s="82">
        <v>7.7</v>
      </c>
      <c r="F19858" t="s">
        <v>973</v>
      </c>
      <c r="G19858" s="83">
        <v>44468</v>
      </c>
      <c r="I19858">
        <v>2021</v>
      </c>
    </row>
    <row r="19859" spans="1:9" x14ac:dyDescent="0.25">
      <c r="A19859" t="s">
        <v>972</v>
      </c>
      <c r="B19859" t="s">
        <v>246</v>
      </c>
      <c r="C19859" s="76" t="s">
        <v>842</v>
      </c>
      <c r="D19859" t="s">
        <v>980</v>
      </c>
      <c r="E19859" s="82">
        <v>7.68</v>
      </c>
      <c r="F19859" t="s">
        <v>973</v>
      </c>
      <c r="G19859" s="83">
        <v>44425</v>
      </c>
      <c r="I19859">
        <v>2021</v>
      </c>
    </row>
    <row r="19860" spans="1:9" x14ac:dyDescent="0.25">
      <c r="A19860" t="s">
        <v>972</v>
      </c>
      <c r="B19860" t="s">
        <v>245</v>
      </c>
      <c r="C19860" s="76" t="s">
        <v>842</v>
      </c>
      <c r="D19860" t="s">
        <v>980</v>
      </c>
      <c r="E19860" s="82">
        <v>7.67</v>
      </c>
      <c r="F19860" t="s">
        <v>973</v>
      </c>
      <c r="G19860" s="83">
        <v>44404</v>
      </c>
      <c r="I19860">
        <v>2021</v>
      </c>
    </row>
    <row r="19861" spans="1:9" x14ac:dyDescent="0.25">
      <c r="A19861" t="s">
        <v>972</v>
      </c>
      <c r="B19861" t="s">
        <v>72</v>
      </c>
      <c r="C19861" s="76" t="s">
        <v>842</v>
      </c>
      <c r="D19861" t="s">
        <v>980</v>
      </c>
      <c r="E19861" s="82">
        <v>6</v>
      </c>
      <c r="F19861" t="s">
        <v>973</v>
      </c>
      <c r="G19861" s="83">
        <v>44414</v>
      </c>
      <c r="I19861">
        <v>2021</v>
      </c>
    </row>
    <row r="19862" spans="1:9" x14ac:dyDescent="0.25">
      <c r="A19862" t="s">
        <v>972</v>
      </c>
      <c r="B19862" t="s">
        <v>240</v>
      </c>
      <c r="C19862" s="76" t="s">
        <v>842</v>
      </c>
      <c r="D19862" t="s">
        <v>980</v>
      </c>
      <c r="E19862" s="82">
        <v>7.6</v>
      </c>
      <c r="F19862" t="s">
        <v>973</v>
      </c>
      <c r="G19862" s="83">
        <v>44427</v>
      </c>
      <c r="I19862">
        <v>2021</v>
      </c>
    </row>
    <row r="19863" spans="1:9" x14ac:dyDescent="0.25">
      <c r="A19863" t="s">
        <v>972</v>
      </c>
      <c r="B19863" t="s">
        <v>246</v>
      </c>
      <c r="C19863" s="76" t="s">
        <v>842</v>
      </c>
      <c r="D19863" t="s">
        <v>980</v>
      </c>
      <c r="E19863" s="82">
        <v>7.68</v>
      </c>
      <c r="F19863" t="s">
        <v>973</v>
      </c>
      <c r="G19863" s="83">
        <v>44460</v>
      </c>
      <c r="I19863">
        <v>2021</v>
      </c>
    </row>
    <row r="19864" spans="1:9" x14ac:dyDescent="0.25">
      <c r="A19864" t="s">
        <v>972</v>
      </c>
      <c r="B19864" t="s">
        <v>223</v>
      </c>
      <c r="C19864" s="76" t="s">
        <v>842</v>
      </c>
      <c r="D19864" t="s">
        <v>980</v>
      </c>
      <c r="E19864" s="82">
        <v>4.13</v>
      </c>
      <c r="F19864" t="s">
        <v>973</v>
      </c>
      <c r="G19864" s="83">
        <v>44473</v>
      </c>
      <c r="I19864">
        <v>2021</v>
      </c>
    </row>
    <row r="19865" spans="1:9" x14ac:dyDescent="0.25">
      <c r="A19865" t="s">
        <v>972</v>
      </c>
      <c r="B19865" t="s">
        <v>72</v>
      </c>
      <c r="C19865" s="76" t="s">
        <v>842</v>
      </c>
      <c r="D19865" t="s">
        <v>980</v>
      </c>
      <c r="E19865" s="82">
        <v>9.8000000000000007</v>
      </c>
      <c r="F19865" t="s">
        <v>973</v>
      </c>
      <c r="G19865" s="83">
        <v>44419</v>
      </c>
      <c r="I19865">
        <v>2021</v>
      </c>
    </row>
    <row r="19866" spans="1:9" x14ac:dyDescent="0.25">
      <c r="A19866" t="s">
        <v>972</v>
      </c>
      <c r="B19866" t="s">
        <v>95</v>
      </c>
      <c r="C19866" s="76" t="s">
        <v>842</v>
      </c>
      <c r="D19866" t="s">
        <v>980</v>
      </c>
      <c r="E19866" s="82">
        <v>5.76</v>
      </c>
      <c r="F19866" t="s">
        <v>973</v>
      </c>
      <c r="G19866" s="83">
        <v>44536</v>
      </c>
      <c r="I19866">
        <v>2021</v>
      </c>
    </row>
    <row r="19867" spans="1:9" x14ac:dyDescent="0.25">
      <c r="A19867" t="s">
        <v>972</v>
      </c>
      <c r="B19867" t="s">
        <v>233</v>
      </c>
      <c r="C19867" s="76" t="s">
        <v>842</v>
      </c>
      <c r="D19867" t="s">
        <v>980</v>
      </c>
      <c r="E19867" s="82">
        <v>7.68</v>
      </c>
      <c r="F19867" t="s">
        <v>973</v>
      </c>
      <c r="G19867" s="83">
        <v>44461</v>
      </c>
      <c r="I19867">
        <v>2021</v>
      </c>
    </row>
    <row r="19868" spans="1:9" x14ac:dyDescent="0.25">
      <c r="A19868" t="s">
        <v>972</v>
      </c>
      <c r="B19868" t="s">
        <v>173</v>
      </c>
      <c r="C19868" s="76" t="s">
        <v>842</v>
      </c>
      <c r="D19868" t="s">
        <v>980</v>
      </c>
      <c r="E19868" s="82">
        <v>7.7</v>
      </c>
      <c r="F19868" t="s">
        <v>973</v>
      </c>
      <c r="G19868" s="83">
        <v>44432</v>
      </c>
      <c r="I19868">
        <v>2021</v>
      </c>
    </row>
    <row r="19869" spans="1:9" x14ac:dyDescent="0.25">
      <c r="A19869" t="s">
        <v>972</v>
      </c>
      <c r="B19869" t="s">
        <v>72</v>
      </c>
      <c r="C19869" s="76" t="s">
        <v>842</v>
      </c>
      <c r="D19869" t="s">
        <v>980</v>
      </c>
      <c r="E19869" s="82">
        <v>6.2</v>
      </c>
      <c r="F19869" t="s">
        <v>973</v>
      </c>
      <c r="G19869" s="83">
        <v>44419</v>
      </c>
      <c r="I19869">
        <v>2021</v>
      </c>
    </row>
    <row r="19870" spans="1:9" x14ac:dyDescent="0.25">
      <c r="A19870" t="s">
        <v>972</v>
      </c>
      <c r="B19870" t="s">
        <v>138</v>
      </c>
      <c r="C19870" s="76" t="s">
        <v>842</v>
      </c>
      <c r="D19870" t="s">
        <v>980</v>
      </c>
      <c r="E19870" s="82">
        <v>5.22</v>
      </c>
      <c r="F19870" t="s">
        <v>973</v>
      </c>
      <c r="G19870" s="83">
        <v>44470</v>
      </c>
      <c r="I19870">
        <v>2021</v>
      </c>
    </row>
    <row r="19871" spans="1:9" x14ac:dyDescent="0.25">
      <c r="A19871" t="s">
        <v>972</v>
      </c>
      <c r="B19871" t="s">
        <v>257</v>
      </c>
      <c r="C19871" s="76" t="s">
        <v>842</v>
      </c>
      <c r="D19871" t="s">
        <v>980</v>
      </c>
      <c r="E19871" s="82">
        <v>7.97</v>
      </c>
      <c r="F19871" t="s">
        <v>973</v>
      </c>
      <c r="G19871" s="83">
        <v>44390</v>
      </c>
      <c r="I19871">
        <v>2021</v>
      </c>
    </row>
    <row r="19872" spans="1:9" x14ac:dyDescent="0.25">
      <c r="A19872" t="s">
        <v>972</v>
      </c>
      <c r="B19872" t="s">
        <v>80</v>
      </c>
      <c r="C19872" s="76" t="s">
        <v>842</v>
      </c>
      <c r="D19872" t="s">
        <v>980</v>
      </c>
      <c r="E19872" s="82">
        <v>13.7</v>
      </c>
      <c r="F19872" t="s">
        <v>973</v>
      </c>
      <c r="G19872" s="83">
        <v>44420</v>
      </c>
      <c r="I19872">
        <v>2021</v>
      </c>
    </row>
    <row r="19873" spans="1:9" x14ac:dyDescent="0.25">
      <c r="A19873" t="s">
        <v>972</v>
      </c>
      <c r="B19873" t="s">
        <v>215</v>
      </c>
      <c r="C19873" s="76" t="s">
        <v>842</v>
      </c>
      <c r="D19873" t="s">
        <v>980</v>
      </c>
      <c r="E19873" s="82">
        <v>7.67</v>
      </c>
      <c r="F19873" t="s">
        <v>973</v>
      </c>
      <c r="G19873" s="83">
        <v>44789</v>
      </c>
      <c r="I19873">
        <v>2022</v>
      </c>
    </row>
    <row r="19874" spans="1:9" x14ac:dyDescent="0.25">
      <c r="A19874" t="s">
        <v>972</v>
      </c>
      <c r="B19874" t="s">
        <v>78</v>
      </c>
      <c r="C19874" s="76" t="s">
        <v>842</v>
      </c>
      <c r="D19874" t="s">
        <v>980</v>
      </c>
      <c r="E19874" s="82">
        <v>12</v>
      </c>
      <c r="F19874" t="s">
        <v>973</v>
      </c>
      <c r="G19874" s="83">
        <v>44460</v>
      </c>
      <c r="I19874">
        <v>2021</v>
      </c>
    </row>
    <row r="19875" spans="1:9" x14ac:dyDescent="0.25">
      <c r="A19875" t="s">
        <v>972</v>
      </c>
      <c r="B19875" t="s">
        <v>15</v>
      </c>
      <c r="C19875" s="76" t="s">
        <v>842</v>
      </c>
      <c r="D19875" t="s">
        <v>980</v>
      </c>
      <c r="E19875" s="82">
        <v>9.8000000000000007</v>
      </c>
      <c r="F19875" t="s">
        <v>973</v>
      </c>
      <c r="G19875" s="83">
        <v>44462</v>
      </c>
      <c r="I19875">
        <v>2021</v>
      </c>
    </row>
    <row r="19876" spans="1:9" x14ac:dyDescent="0.25">
      <c r="A19876" t="s">
        <v>972</v>
      </c>
      <c r="B19876" t="s">
        <v>94</v>
      </c>
      <c r="C19876" s="76" t="s">
        <v>842</v>
      </c>
      <c r="D19876" t="s">
        <v>980</v>
      </c>
      <c r="E19876" s="82">
        <v>11.52</v>
      </c>
      <c r="F19876" t="s">
        <v>973</v>
      </c>
      <c r="G19876" s="83">
        <v>44490</v>
      </c>
      <c r="I19876">
        <v>2021</v>
      </c>
    </row>
    <row r="19877" spans="1:9" x14ac:dyDescent="0.25">
      <c r="A19877" t="s">
        <v>972</v>
      </c>
      <c r="B19877" t="s">
        <v>139</v>
      </c>
      <c r="C19877" s="76" t="s">
        <v>842</v>
      </c>
      <c r="D19877" t="s">
        <v>980</v>
      </c>
      <c r="E19877" s="82">
        <v>10</v>
      </c>
      <c r="F19877" t="s">
        <v>973</v>
      </c>
      <c r="G19877" s="83">
        <v>44456</v>
      </c>
      <c r="I19877">
        <v>2021</v>
      </c>
    </row>
    <row r="19878" spans="1:9" x14ac:dyDescent="0.25">
      <c r="A19878" t="s">
        <v>972</v>
      </c>
      <c r="B19878" t="s">
        <v>225</v>
      </c>
      <c r="C19878" s="76" t="s">
        <v>842</v>
      </c>
      <c r="D19878" t="s">
        <v>980</v>
      </c>
      <c r="E19878" s="82">
        <v>6</v>
      </c>
      <c r="F19878" t="s">
        <v>973</v>
      </c>
      <c r="G19878" s="83">
        <v>44454</v>
      </c>
      <c r="I19878">
        <v>2021</v>
      </c>
    </row>
    <row r="19879" spans="1:9" x14ac:dyDescent="0.25">
      <c r="A19879" t="s">
        <v>972</v>
      </c>
      <c r="B19879" t="s">
        <v>143</v>
      </c>
      <c r="C19879" s="76" t="s">
        <v>842</v>
      </c>
      <c r="D19879" t="s">
        <v>980</v>
      </c>
      <c r="E19879" s="82">
        <v>7.6</v>
      </c>
      <c r="F19879" t="s">
        <v>973</v>
      </c>
      <c r="G19879" s="83">
        <v>44551</v>
      </c>
      <c r="I19879">
        <v>2021</v>
      </c>
    </row>
    <row r="19880" spans="1:9" x14ac:dyDescent="0.25">
      <c r="A19880" t="s">
        <v>972</v>
      </c>
      <c r="B19880" t="s">
        <v>93</v>
      </c>
      <c r="C19880" s="76" t="s">
        <v>842</v>
      </c>
      <c r="D19880" t="s">
        <v>980</v>
      </c>
      <c r="E19880" s="82">
        <v>3.8</v>
      </c>
      <c r="F19880" t="s">
        <v>973</v>
      </c>
      <c r="G19880" s="83">
        <v>44414</v>
      </c>
      <c r="I19880">
        <v>2021</v>
      </c>
    </row>
    <row r="19881" spans="1:9" x14ac:dyDescent="0.25">
      <c r="A19881" t="s">
        <v>972</v>
      </c>
      <c r="B19881" t="s">
        <v>173</v>
      </c>
      <c r="C19881" s="76" t="s">
        <v>842</v>
      </c>
      <c r="D19881" t="s">
        <v>980</v>
      </c>
      <c r="E19881" s="82">
        <v>9.8000000000000007</v>
      </c>
      <c r="F19881" t="s">
        <v>973</v>
      </c>
      <c r="G19881" s="83">
        <v>44419</v>
      </c>
      <c r="I19881">
        <v>2021</v>
      </c>
    </row>
    <row r="19882" spans="1:9" x14ac:dyDescent="0.25">
      <c r="A19882" t="s">
        <v>972</v>
      </c>
      <c r="B19882" t="s">
        <v>86</v>
      </c>
      <c r="C19882" s="76" t="s">
        <v>842</v>
      </c>
      <c r="D19882" t="s">
        <v>980</v>
      </c>
      <c r="E19882" s="82">
        <v>4.46</v>
      </c>
      <c r="F19882" t="s">
        <v>973</v>
      </c>
      <c r="G19882" s="83">
        <v>44417</v>
      </c>
      <c r="I19882">
        <v>2021</v>
      </c>
    </row>
    <row r="19883" spans="1:9" x14ac:dyDescent="0.25">
      <c r="A19883" t="s">
        <v>972</v>
      </c>
      <c r="B19883" t="s">
        <v>146</v>
      </c>
      <c r="C19883" s="76" t="s">
        <v>842</v>
      </c>
      <c r="D19883" t="s">
        <v>980</v>
      </c>
      <c r="E19883" s="82">
        <v>6.67</v>
      </c>
      <c r="F19883" t="s">
        <v>973</v>
      </c>
      <c r="G19883" s="83">
        <v>44414</v>
      </c>
      <c r="I19883">
        <v>2021</v>
      </c>
    </row>
    <row r="19884" spans="1:9" x14ac:dyDescent="0.25">
      <c r="A19884" t="s">
        <v>972</v>
      </c>
      <c r="B19884" t="s">
        <v>89</v>
      </c>
      <c r="C19884" s="76" t="s">
        <v>842</v>
      </c>
      <c r="D19884" t="s">
        <v>980</v>
      </c>
      <c r="E19884" s="82">
        <v>20.36</v>
      </c>
      <c r="F19884" t="s">
        <v>973</v>
      </c>
      <c r="G19884" s="83">
        <v>44699</v>
      </c>
      <c r="I19884">
        <v>2022</v>
      </c>
    </row>
    <row r="19885" spans="1:9" x14ac:dyDescent="0.25">
      <c r="A19885" t="s">
        <v>972</v>
      </c>
      <c r="B19885" t="s">
        <v>66</v>
      </c>
      <c r="C19885" s="76" t="s">
        <v>842</v>
      </c>
      <c r="D19885" t="s">
        <v>980</v>
      </c>
      <c r="E19885" s="82">
        <v>15.36</v>
      </c>
      <c r="F19885" t="s">
        <v>973</v>
      </c>
      <c r="G19885" s="83">
        <v>44461</v>
      </c>
      <c r="I19885">
        <v>2021</v>
      </c>
    </row>
    <row r="19886" spans="1:9" x14ac:dyDescent="0.25">
      <c r="A19886" t="s">
        <v>972</v>
      </c>
      <c r="B19886" t="s">
        <v>246</v>
      </c>
      <c r="C19886" s="76" t="s">
        <v>842</v>
      </c>
      <c r="D19886" t="s">
        <v>980</v>
      </c>
      <c r="E19886" s="82">
        <v>6</v>
      </c>
      <c r="F19886" t="s">
        <v>973</v>
      </c>
      <c r="G19886" s="83">
        <v>44425</v>
      </c>
      <c r="I19886">
        <v>2021</v>
      </c>
    </row>
    <row r="19887" spans="1:9" x14ac:dyDescent="0.25">
      <c r="A19887" t="s">
        <v>972</v>
      </c>
      <c r="B19887" t="s">
        <v>279</v>
      </c>
      <c r="C19887" s="76" t="s">
        <v>842</v>
      </c>
      <c r="D19887" t="s">
        <v>980</v>
      </c>
      <c r="E19887" s="82">
        <v>10</v>
      </c>
      <c r="F19887" t="s">
        <v>973</v>
      </c>
      <c r="G19887" s="83">
        <v>44470</v>
      </c>
      <c r="I19887">
        <v>2021</v>
      </c>
    </row>
    <row r="19888" spans="1:9" x14ac:dyDescent="0.25">
      <c r="A19888" t="s">
        <v>972</v>
      </c>
      <c r="B19888" t="s">
        <v>240</v>
      </c>
      <c r="C19888" s="76" t="s">
        <v>842</v>
      </c>
      <c r="D19888" t="s">
        <v>980</v>
      </c>
      <c r="E19888" s="82">
        <v>7.38</v>
      </c>
      <c r="F19888" t="s">
        <v>973</v>
      </c>
      <c r="G19888" s="83">
        <v>44447</v>
      </c>
      <c r="I19888">
        <v>2021</v>
      </c>
    </row>
    <row r="19889" spans="1:9" x14ac:dyDescent="0.25">
      <c r="A19889" t="s">
        <v>972</v>
      </c>
      <c r="B19889" t="s">
        <v>245</v>
      </c>
      <c r="C19889" s="76" t="s">
        <v>842</v>
      </c>
      <c r="D19889" t="s">
        <v>980</v>
      </c>
      <c r="E19889" s="82">
        <v>10.7</v>
      </c>
      <c r="F19889" t="s">
        <v>973</v>
      </c>
      <c r="G19889" s="83">
        <v>44392</v>
      </c>
      <c r="I19889">
        <v>2021</v>
      </c>
    </row>
    <row r="19890" spans="1:9" x14ac:dyDescent="0.25">
      <c r="A19890" t="s">
        <v>972</v>
      </c>
      <c r="B19890" t="s">
        <v>213</v>
      </c>
      <c r="C19890" s="76" t="s">
        <v>842</v>
      </c>
      <c r="D19890" t="s">
        <v>980</v>
      </c>
      <c r="E19890" s="82">
        <v>12.4</v>
      </c>
      <c r="F19890" t="s">
        <v>973</v>
      </c>
      <c r="G19890" s="83">
        <v>44417</v>
      </c>
      <c r="I19890">
        <v>2021</v>
      </c>
    </row>
    <row r="19891" spans="1:9" x14ac:dyDescent="0.25">
      <c r="A19891" t="s">
        <v>972</v>
      </c>
      <c r="B19891" t="s">
        <v>136</v>
      </c>
      <c r="C19891" s="76" t="s">
        <v>842</v>
      </c>
      <c r="D19891" t="s">
        <v>980</v>
      </c>
      <c r="E19891" s="82">
        <v>7.6</v>
      </c>
      <c r="F19891" t="s">
        <v>973</v>
      </c>
      <c r="G19891" s="83">
        <v>44449</v>
      </c>
      <c r="I19891">
        <v>2021</v>
      </c>
    </row>
    <row r="19892" spans="1:9" x14ac:dyDescent="0.25">
      <c r="A19892" t="s">
        <v>972</v>
      </c>
      <c r="B19892" t="s">
        <v>172</v>
      </c>
      <c r="C19892" s="76" t="s">
        <v>842</v>
      </c>
      <c r="D19892" t="s">
        <v>980</v>
      </c>
      <c r="E19892" s="82">
        <v>5.31</v>
      </c>
      <c r="F19892" t="s">
        <v>973</v>
      </c>
      <c r="G19892" s="83">
        <v>44413</v>
      </c>
      <c r="I19892">
        <v>2021</v>
      </c>
    </row>
    <row r="19893" spans="1:9" x14ac:dyDescent="0.25">
      <c r="A19893" t="s">
        <v>972</v>
      </c>
      <c r="B19893" t="s">
        <v>245</v>
      </c>
      <c r="C19893" s="76" t="s">
        <v>842</v>
      </c>
      <c r="D19893" t="s">
        <v>980</v>
      </c>
      <c r="E19893" s="82">
        <v>13.18</v>
      </c>
      <c r="F19893" t="s">
        <v>973</v>
      </c>
      <c r="G19893" s="83">
        <v>44505</v>
      </c>
      <c r="I19893">
        <v>2021</v>
      </c>
    </row>
    <row r="19894" spans="1:9" x14ac:dyDescent="0.25">
      <c r="A19894" t="s">
        <v>972</v>
      </c>
      <c r="B19894" t="s">
        <v>120</v>
      </c>
      <c r="C19894" s="76" t="s">
        <v>842</v>
      </c>
      <c r="D19894" t="s">
        <v>980</v>
      </c>
      <c r="E19894" s="82">
        <v>12.98</v>
      </c>
      <c r="F19894" t="s">
        <v>973</v>
      </c>
      <c r="G19894" s="83">
        <v>44466</v>
      </c>
      <c r="I19894">
        <v>2021</v>
      </c>
    </row>
    <row r="19895" spans="1:9" x14ac:dyDescent="0.25">
      <c r="A19895" t="s">
        <v>972</v>
      </c>
      <c r="B19895" t="s">
        <v>15</v>
      </c>
      <c r="C19895" s="76" t="s">
        <v>842</v>
      </c>
      <c r="D19895" t="s">
        <v>980</v>
      </c>
      <c r="E19895" s="82">
        <v>7.08</v>
      </c>
      <c r="F19895" t="s">
        <v>973</v>
      </c>
      <c r="G19895" s="83">
        <v>44468</v>
      </c>
      <c r="I19895">
        <v>2021</v>
      </c>
    </row>
    <row r="19896" spans="1:9" x14ac:dyDescent="0.25">
      <c r="A19896" t="s">
        <v>972</v>
      </c>
      <c r="B19896" t="s">
        <v>228</v>
      </c>
      <c r="C19896" s="76" t="s">
        <v>842</v>
      </c>
      <c r="D19896" t="s">
        <v>980</v>
      </c>
      <c r="E19896" s="82">
        <v>11.4</v>
      </c>
      <c r="F19896" t="s">
        <v>973</v>
      </c>
      <c r="G19896" s="83">
        <v>44474</v>
      </c>
      <c r="I19896">
        <v>2021</v>
      </c>
    </row>
    <row r="19897" spans="1:9" x14ac:dyDescent="0.25">
      <c r="A19897" t="s">
        <v>972</v>
      </c>
      <c r="B19897" t="s">
        <v>280</v>
      </c>
      <c r="C19897" s="76" t="s">
        <v>842</v>
      </c>
      <c r="D19897" t="s">
        <v>980</v>
      </c>
      <c r="E19897" s="82">
        <v>9.14</v>
      </c>
      <c r="F19897" t="s">
        <v>973</v>
      </c>
      <c r="G19897" s="83">
        <v>44417</v>
      </c>
      <c r="I19897">
        <v>2021</v>
      </c>
    </row>
    <row r="19898" spans="1:9" x14ac:dyDescent="0.25">
      <c r="A19898" t="s">
        <v>972</v>
      </c>
      <c r="B19898" t="s">
        <v>83</v>
      </c>
      <c r="C19898" s="76" t="s">
        <v>842</v>
      </c>
      <c r="D19898" t="s">
        <v>980</v>
      </c>
      <c r="E19898" s="82">
        <v>500</v>
      </c>
      <c r="F19898" t="s">
        <v>973</v>
      </c>
      <c r="G19898" s="83">
        <v>44916</v>
      </c>
      <c r="I19898">
        <v>2022</v>
      </c>
    </row>
    <row r="19899" spans="1:9" x14ac:dyDescent="0.25">
      <c r="A19899" t="s">
        <v>972</v>
      </c>
      <c r="B19899" t="s">
        <v>178</v>
      </c>
      <c r="C19899" s="76" t="s">
        <v>842</v>
      </c>
      <c r="D19899" t="s">
        <v>980</v>
      </c>
      <c r="E19899" s="82">
        <v>10.029999999999999</v>
      </c>
      <c r="F19899" t="s">
        <v>973</v>
      </c>
      <c r="G19899" s="83">
        <v>44426</v>
      </c>
      <c r="I19899">
        <v>2021</v>
      </c>
    </row>
    <row r="19900" spans="1:9" x14ac:dyDescent="0.25">
      <c r="A19900" t="s">
        <v>972</v>
      </c>
      <c r="B19900" t="s">
        <v>242</v>
      </c>
      <c r="C19900" s="76" t="s">
        <v>842</v>
      </c>
      <c r="D19900" t="s">
        <v>980</v>
      </c>
      <c r="E19900" s="82">
        <v>6.2</v>
      </c>
      <c r="F19900" t="s">
        <v>973</v>
      </c>
      <c r="G19900" s="83">
        <v>44403</v>
      </c>
      <c r="I19900">
        <v>2021</v>
      </c>
    </row>
    <row r="19901" spans="1:9" x14ac:dyDescent="0.25">
      <c r="A19901" t="s">
        <v>972</v>
      </c>
      <c r="B19901" t="s">
        <v>246</v>
      </c>
      <c r="C19901" s="76" t="s">
        <v>842</v>
      </c>
      <c r="D19901" t="s">
        <v>980</v>
      </c>
      <c r="E19901" s="82">
        <v>9.44</v>
      </c>
      <c r="F19901" t="s">
        <v>973</v>
      </c>
      <c r="G19901" s="83">
        <v>44413</v>
      </c>
      <c r="I19901">
        <v>2021</v>
      </c>
    </row>
    <row r="19902" spans="1:9" x14ac:dyDescent="0.25">
      <c r="A19902" t="s">
        <v>972</v>
      </c>
      <c r="B19902" t="s">
        <v>241</v>
      </c>
      <c r="C19902" s="76" t="s">
        <v>842</v>
      </c>
      <c r="D19902" t="s">
        <v>980</v>
      </c>
      <c r="E19902" s="82">
        <v>7.6</v>
      </c>
      <c r="F19902" t="s">
        <v>973</v>
      </c>
      <c r="G19902" s="83">
        <v>44427</v>
      </c>
      <c r="I19902">
        <v>2021</v>
      </c>
    </row>
    <row r="19903" spans="1:9" ht="14.45" customHeight="1" x14ac:dyDescent="0.25">
      <c r="A19903" t="s">
        <v>972</v>
      </c>
      <c r="B19903" t="s">
        <v>122</v>
      </c>
      <c r="C19903" s="76" t="s">
        <v>842</v>
      </c>
      <c r="D19903" t="s">
        <v>980</v>
      </c>
      <c r="E19903" s="82">
        <v>3.8</v>
      </c>
      <c r="F19903" t="s">
        <v>973</v>
      </c>
      <c r="G19903" s="83">
        <v>44447</v>
      </c>
      <c r="I19903">
        <v>2021</v>
      </c>
    </row>
    <row r="19904" spans="1:9" x14ac:dyDescent="0.25">
      <c r="A19904" t="s">
        <v>972</v>
      </c>
      <c r="B19904" t="s">
        <v>181</v>
      </c>
      <c r="C19904" s="76" t="s">
        <v>842</v>
      </c>
      <c r="D19904" t="s">
        <v>980</v>
      </c>
      <c r="E19904" s="82">
        <v>9.6</v>
      </c>
      <c r="F19904" t="s">
        <v>973</v>
      </c>
      <c r="G19904" s="83">
        <v>44414</v>
      </c>
      <c r="I19904">
        <v>2021</v>
      </c>
    </row>
    <row r="19905" spans="1:9" x14ac:dyDescent="0.25">
      <c r="A19905" t="s">
        <v>972</v>
      </c>
      <c r="B19905" t="s">
        <v>133</v>
      </c>
      <c r="C19905" s="76" t="s">
        <v>842</v>
      </c>
      <c r="D19905" t="s">
        <v>980</v>
      </c>
      <c r="E19905" s="82">
        <v>10.62</v>
      </c>
      <c r="F19905" t="s">
        <v>973</v>
      </c>
      <c r="G19905" s="83">
        <v>44466</v>
      </c>
      <c r="I19905">
        <v>2021</v>
      </c>
    </row>
    <row r="19906" spans="1:9" x14ac:dyDescent="0.25">
      <c r="A19906" t="s">
        <v>972</v>
      </c>
      <c r="B19906" t="s">
        <v>123</v>
      </c>
      <c r="C19906" s="76" t="s">
        <v>842</v>
      </c>
      <c r="D19906" t="s">
        <v>980</v>
      </c>
      <c r="E19906" s="82">
        <v>4.13</v>
      </c>
      <c r="F19906" t="s">
        <v>973</v>
      </c>
      <c r="G19906" s="83">
        <v>44467</v>
      </c>
      <c r="I19906">
        <v>2021</v>
      </c>
    </row>
    <row r="19907" spans="1:9" x14ac:dyDescent="0.25">
      <c r="A19907" t="s">
        <v>972</v>
      </c>
      <c r="B19907" t="s">
        <v>140</v>
      </c>
      <c r="C19907" s="76" t="s">
        <v>842</v>
      </c>
      <c r="D19907" t="s">
        <v>980</v>
      </c>
      <c r="E19907" s="82">
        <v>2.9</v>
      </c>
      <c r="F19907" t="s">
        <v>973</v>
      </c>
      <c r="G19907" s="83">
        <v>44497</v>
      </c>
      <c r="I19907">
        <v>2021</v>
      </c>
    </row>
    <row r="19908" spans="1:9" x14ac:dyDescent="0.25">
      <c r="A19908" t="s">
        <v>972</v>
      </c>
      <c r="B19908" t="s">
        <v>249</v>
      </c>
      <c r="C19908" s="76" t="s">
        <v>842</v>
      </c>
      <c r="D19908" t="s">
        <v>980</v>
      </c>
      <c r="E19908" s="82">
        <v>7.67</v>
      </c>
      <c r="F19908" t="s">
        <v>973</v>
      </c>
      <c r="G19908" s="83">
        <v>44405</v>
      </c>
      <c r="I19908">
        <v>2021</v>
      </c>
    </row>
    <row r="19909" spans="1:9" x14ac:dyDescent="0.25">
      <c r="A19909" t="s">
        <v>972</v>
      </c>
      <c r="B19909" t="s">
        <v>246</v>
      </c>
      <c r="C19909" s="76" t="s">
        <v>842</v>
      </c>
      <c r="D19909" t="s">
        <v>980</v>
      </c>
      <c r="E19909" s="82">
        <v>7.7</v>
      </c>
      <c r="F19909" t="s">
        <v>973</v>
      </c>
      <c r="G19909" s="83">
        <v>44542</v>
      </c>
      <c r="I19909">
        <v>2021</v>
      </c>
    </row>
    <row r="19910" spans="1:9" x14ac:dyDescent="0.25">
      <c r="A19910" t="s">
        <v>972</v>
      </c>
      <c r="B19910" t="s">
        <v>249</v>
      </c>
      <c r="C19910" s="76" t="s">
        <v>842</v>
      </c>
      <c r="D19910" t="s">
        <v>980</v>
      </c>
      <c r="E19910" s="82">
        <v>16.23</v>
      </c>
      <c r="F19910" t="s">
        <v>973</v>
      </c>
      <c r="G19910" s="83">
        <v>44736</v>
      </c>
      <c r="I19910">
        <v>2022</v>
      </c>
    </row>
    <row r="19911" spans="1:9" x14ac:dyDescent="0.25">
      <c r="A19911" t="s">
        <v>972</v>
      </c>
      <c r="B19911" t="s">
        <v>247</v>
      </c>
      <c r="C19911" s="76" t="s">
        <v>842</v>
      </c>
      <c r="D19911" t="s">
        <v>980</v>
      </c>
      <c r="E19911" s="82">
        <v>7.67</v>
      </c>
      <c r="F19911" t="s">
        <v>973</v>
      </c>
      <c r="G19911" s="83">
        <v>44427</v>
      </c>
      <c r="I19911">
        <v>2021</v>
      </c>
    </row>
    <row r="19912" spans="1:9" x14ac:dyDescent="0.25">
      <c r="A19912" t="s">
        <v>972</v>
      </c>
      <c r="B19912" t="s">
        <v>99</v>
      </c>
      <c r="C19912" s="76" t="s">
        <v>842</v>
      </c>
      <c r="D19912" t="s">
        <v>980</v>
      </c>
      <c r="E19912" s="82">
        <v>2.65</v>
      </c>
      <c r="F19912" t="s">
        <v>973</v>
      </c>
      <c r="G19912" s="83">
        <v>44474</v>
      </c>
      <c r="I19912">
        <v>2021</v>
      </c>
    </row>
    <row r="19913" spans="1:9" x14ac:dyDescent="0.25">
      <c r="A19913" t="s">
        <v>972</v>
      </c>
      <c r="B19913" t="s">
        <v>89</v>
      </c>
      <c r="C19913" s="76" t="s">
        <v>842</v>
      </c>
      <c r="D19913" t="s">
        <v>980</v>
      </c>
      <c r="E19913" s="82">
        <v>3.8</v>
      </c>
      <c r="F19913" t="s">
        <v>973</v>
      </c>
      <c r="G19913" s="83">
        <v>44425</v>
      </c>
      <c r="I19913">
        <v>2021</v>
      </c>
    </row>
    <row r="19914" spans="1:9" x14ac:dyDescent="0.25">
      <c r="A19914" t="s">
        <v>972</v>
      </c>
      <c r="B19914" t="s">
        <v>122</v>
      </c>
      <c r="C19914" s="76" t="s">
        <v>842</v>
      </c>
      <c r="D19914" t="s">
        <v>980</v>
      </c>
      <c r="E19914" s="82">
        <v>7.6</v>
      </c>
      <c r="F19914" t="s">
        <v>973</v>
      </c>
      <c r="G19914" s="83">
        <v>44414</v>
      </c>
      <c r="I19914">
        <v>2021</v>
      </c>
    </row>
    <row r="19915" spans="1:9" x14ac:dyDescent="0.25">
      <c r="A19915" t="s">
        <v>972</v>
      </c>
      <c r="B19915" t="s">
        <v>241</v>
      </c>
      <c r="C19915" s="76" t="s">
        <v>842</v>
      </c>
      <c r="D19915" t="s">
        <v>980</v>
      </c>
      <c r="E19915" s="82">
        <v>6</v>
      </c>
      <c r="F19915" t="s">
        <v>973</v>
      </c>
      <c r="G19915" s="83">
        <v>44470</v>
      </c>
      <c r="I19915">
        <v>2021</v>
      </c>
    </row>
    <row r="19916" spans="1:9" x14ac:dyDescent="0.25">
      <c r="A19916" t="s">
        <v>972</v>
      </c>
      <c r="B19916" t="s">
        <v>122</v>
      </c>
      <c r="C19916" s="76" t="s">
        <v>842</v>
      </c>
      <c r="D19916" t="s">
        <v>980</v>
      </c>
      <c r="E19916" s="82">
        <v>7.6</v>
      </c>
      <c r="F19916" t="s">
        <v>973</v>
      </c>
      <c r="G19916" s="83">
        <v>44508</v>
      </c>
      <c r="I19916">
        <v>2021</v>
      </c>
    </row>
    <row r="19917" spans="1:9" x14ac:dyDescent="0.25">
      <c r="A19917" t="s">
        <v>972</v>
      </c>
      <c r="B19917" t="s">
        <v>115</v>
      </c>
      <c r="C19917" s="76" t="s">
        <v>842</v>
      </c>
      <c r="D19917" t="s">
        <v>980</v>
      </c>
      <c r="E19917" s="82">
        <v>10.62</v>
      </c>
      <c r="F19917" t="s">
        <v>973</v>
      </c>
      <c r="G19917" s="83">
        <v>44484</v>
      </c>
      <c r="I19917">
        <v>2021</v>
      </c>
    </row>
    <row r="19918" spans="1:9" x14ac:dyDescent="0.25">
      <c r="A19918" t="s">
        <v>972</v>
      </c>
      <c r="B19918" t="s">
        <v>97</v>
      </c>
      <c r="C19918" s="76" t="s">
        <v>842</v>
      </c>
      <c r="D19918" t="s">
        <v>980</v>
      </c>
      <c r="E19918" s="82">
        <v>14.7</v>
      </c>
      <c r="F19918" t="s">
        <v>973</v>
      </c>
      <c r="G19918" s="83">
        <v>44498</v>
      </c>
      <c r="I19918">
        <v>2021</v>
      </c>
    </row>
    <row r="19919" spans="1:9" x14ac:dyDescent="0.25">
      <c r="A19919" t="s">
        <v>972</v>
      </c>
      <c r="B19919" t="s">
        <v>155</v>
      </c>
      <c r="C19919" s="76" t="s">
        <v>842</v>
      </c>
      <c r="D19919" t="s">
        <v>980</v>
      </c>
      <c r="E19919" s="82">
        <v>7.68</v>
      </c>
      <c r="F19919" t="s">
        <v>973</v>
      </c>
      <c r="G19919" s="83">
        <v>44615</v>
      </c>
      <c r="I19919">
        <v>2022</v>
      </c>
    </row>
    <row r="19920" spans="1:9" x14ac:dyDescent="0.25">
      <c r="A19920" t="s">
        <v>972</v>
      </c>
      <c r="B19920" t="s">
        <v>145</v>
      </c>
      <c r="C19920" s="76" t="s">
        <v>842</v>
      </c>
      <c r="D19920" t="s">
        <v>980</v>
      </c>
      <c r="E19920" s="82">
        <v>12</v>
      </c>
      <c r="F19920" t="s">
        <v>973</v>
      </c>
      <c r="G19920" s="83">
        <v>44411</v>
      </c>
      <c r="I19920">
        <v>2021</v>
      </c>
    </row>
    <row r="19921" spans="1:9" x14ac:dyDescent="0.25">
      <c r="A19921" t="s">
        <v>972</v>
      </c>
      <c r="B19921" t="s">
        <v>252</v>
      </c>
      <c r="C19921" s="76" t="s">
        <v>842</v>
      </c>
      <c r="D19921" t="s">
        <v>980</v>
      </c>
      <c r="E19921" s="82">
        <v>9.8000000000000007</v>
      </c>
      <c r="F19921" t="s">
        <v>973</v>
      </c>
      <c r="G19921" s="83">
        <v>44456</v>
      </c>
      <c r="I19921">
        <v>2021</v>
      </c>
    </row>
    <row r="19922" spans="1:9" x14ac:dyDescent="0.25">
      <c r="A19922" t="s">
        <v>972</v>
      </c>
      <c r="B19922" t="s">
        <v>239</v>
      </c>
      <c r="C19922" s="76" t="s">
        <v>842</v>
      </c>
      <c r="D19922" t="s">
        <v>980</v>
      </c>
      <c r="E19922" s="82">
        <v>10.25</v>
      </c>
      <c r="F19922" t="s">
        <v>973</v>
      </c>
      <c r="G19922" s="83">
        <v>44454</v>
      </c>
      <c r="I19922">
        <v>2021</v>
      </c>
    </row>
    <row r="19923" spans="1:9" x14ac:dyDescent="0.25">
      <c r="A19923" t="s">
        <v>972</v>
      </c>
      <c r="B19923" t="s">
        <v>247</v>
      </c>
      <c r="C19923" s="76" t="s">
        <v>842</v>
      </c>
      <c r="D19923" t="s">
        <v>980</v>
      </c>
      <c r="E19923" s="82">
        <v>5.9</v>
      </c>
      <c r="F19923" t="s">
        <v>973</v>
      </c>
      <c r="G19923" s="83">
        <v>44427</v>
      </c>
      <c r="I19923">
        <v>2021</v>
      </c>
    </row>
    <row r="19924" spans="1:9" x14ac:dyDescent="0.25">
      <c r="A19924" t="s">
        <v>972</v>
      </c>
      <c r="B19924" t="s">
        <v>99</v>
      </c>
      <c r="C19924" s="76" t="s">
        <v>842</v>
      </c>
      <c r="D19924" t="s">
        <v>980</v>
      </c>
      <c r="E19924" s="82">
        <v>5.31</v>
      </c>
      <c r="F19924" t="s">
        <v>973</v>
      </c>
      <c r="G19924" s="83">
        <v>44400</v>
      </c>
      <c r="I19924">
        <v>2021</v>
      </c>
    </row>
    <row r="19925" spans="1:9" x14ac:dyDescent="0.25">
      <c r="A19925" t="s">
        <v>972</v>
      </c>
      <c r="B19925" t="s">
        <v>78</v>
      </c>
      <c r="C19925" s="76" t="s">
        <v>842</v>
      </c>
      <c r="D19925" t="s">
        <v>980</v>
      </c>
      <c r="E19925" s="82">
        <v>7.6</v>
      </c>
      <c r="F19925" t="s">
        <v>973</v>
      </c>
      <c r="G19925" s="83">
        <v>44417</v>
      </c>
      <c r="I19925">
        <v>2021</v>
      </c>
    </row>
    <row r="19926" spans="1:9" x14ac:dyDescent="0.25">
      <c r="A19926" t="s">
        <v>972</v>
      </c>
      <c r="B19926" t="s">
        <v>240</v>
      </c>
      <c r="C19926" s="76" t="s">
        <v>842</v>
      </c>
      <c r="D19926" t="s">
        <v>980</v>
      </c>
      <c r="E19926" s="82">
        <v>9.6</v>
      </c>
      <c r="F19926" t="s">
        <v>973</v>
      </c>
      <c r="G19926" s="83">
        <v>44628</v>
      </c>
      <c r="I19926">
        <v>2022</v>
      </c>
    </row>
    <row r="19927" spans="1:9" x14ac:dyDescent="0.25">
      <c r="A19927" t="s">
        <v>972</v>
      </c>
      <c r="B19927" t="s">
        <v>147</v>
      </c>
      <c r="C19927" s="76" t="s">
        <v>842</v>
      </c>
      <c r="D19927" t="s">
        <v>980</v>
      </c>
      <c r="E19927" s="82">
        <v>6</v>
      </c>
      <c r="F19927" t="s">
        <v>973</v>
      </c>
      <c r="G19927" s="83">
        <v>44456</v>
      </c>
      <c r="I19927">
        <v>2021</v>
      </c>
    </row>
    <row r="19928" spans="1:9" x14ac:dyDescent="0.25">
      <c r="A19928" t="s">
        <v>972</v>
      </c>
      <c r="B19928" t="s">
        <v>257</v>
      </c>
      <c r="C19928" s="76" t="s">
        <v>842</v>
      </c>
      <c r="D19928" t="s">
        <v>980</v>
      </c>
      <c r="E19928" s="82">
        <v>5.76</v>
      </c>
      <c r="F19928" t="s">
        <v>973</v>
      </c>
      <c r="G19928" s="83">
        <v>44431</v>
      </c>
      <c r="I19928">
        <v>2021</v>
      </c>
    </row>
    <row r="19929" spans="1:9" x14ac:dyDescent="0.25">
      <c r="A19929" t="s">
        <v>972</v>
      </c>
      <c r="B19929" t="s">
        <v>275</v>
      </c>
      <c r="C19929" s="76" t="s">
        <v>842</v>
      </c>
      <c r="D19929" t="s">
        <v>980</v>
      </c>
      <c r="E19929" s="82">
        <v>3</v>
      </c>
      <c r="F19929" t="s">
        <v>973</v>
      </c>
      <c r="G19929" s="83">
        <v>44539</v>
      </c>
      <c r="I19929">
        <v>2021</v>
      </c>
    </row>
    <row r="19930" spans="1:9" x14ac:dyDescent="0.25">
      <c r="A19930" t="s">
        <v>972</v>
      </c>
      <c r="B19930" t="s">
        <v>128</v>
      </c>
      <c r="C19930" s="76" t="s">
        <v>842</v>
      </c>
      <c r="D19930" t="s">
        <v>980</v>
      </c>
      <c r="E19930" s="82">
        <v>6</v>
      </c>
      <c r="F19930" t="s">
        <v>973</v>
      </c>
      <c r="G19930" s="83">
        <v>44533</v>
      </c>
      <c r="I19930">
        <v>2021</v>
      </c>
    </row>
    <row r="19931" spans="1:9" x14ac:dyDescent="0.25">
      <c r="A19931" t="s">
        <v>972</v>
      </c>
      <c r="B19931" t="s">
        <v>147</v>
      </c>
      <c r="C19931" s="76" t="s">
        <v>842</v>
      </c>
      <c r="D19931" t="s">
        <v>980</v>
      </c>
      <c r="E19931" s="82">
        <v>14</v>
      </c>
      <c r="F19931" t="s">
        <v>973</v>
      </c>
      <c r="G19931" s="83">
        <v>44405</v>
      </c>
      <c r="I19931">
        <v>2021</v>
      </c>
    </row>
    <row r="19932" spans="1:9" x14ac:dyDescent="0.25">
      <c r="A19932" t="s">
        <v>972</v>
      </c>
      <c r="B19932" t="s">
        <v>240</v>
      </c>
      <c r="C19932" s="76" t="s">
        <v>842</v>
      </c>
      <c r="D19932" t="s">
        <v>980</v>
      </c>
      <c r="E19932" s="82">
        <v>4.43</v>
      </c>
      <c r="F19932" t="s">
        <v>973</v>
      </c>
      <c r="G19932" s="83">
        <v>44459</v>
      </c>
      <c r="I19932">
        <v>2021</v>
      </c>
    </row>
    <row r="19933" spans="1:9" x14ac:dyDescent="0.25">
      <c r="A19933" t="s">
        <v>972</v>
      </c>
      <c r="B19933" t="s">
        <v>248</v>
      </c>
      <c r="C19933" s="76" t="s">
        <v>842</v>
      </c>
      <c r="D19933" t="s">
        <v>980</v>
      </c>
      <c r="E19933" s="82">
        <v>7.08</v>
      </c>
      <c r="F19933" t="s">
        <v>973</v>
      </c>
      <c r="G19933" s="83">
        <v>44468</v>
      </c>
      <c r="I19933">
        <v>2021</v>
      </c>
    </row>
    <row r="19934" spans="1:9" x14ac:dyDescent="0.25">
      <c r="A19934" t="s">
        <v>972</v>
      </c>
      <c r="B19934" t="s">
        <v>30</v>
      </c>
      <c r="C19934" s="76" t="s">
        <v>842</v>
      </c>
      <c r="D19934" t="s">
        <v>980</v>
      </c>
      <c r="E19934" s="82">
        <v>13.7</v>
      </c>
      <c r="F19934" t="s">
        <v>973</v>
      </c>
      <c r="G19934" s="83">
        <v>44449</v>
      </c>
      <c r="I19934">
        <v>2021</v>
      </c>
    </row>
    <row r="19935" spans="1:9" x14ac:dyDescent="0.25">
      <c r="A19935" t="s">
        <v>972</v>
      </c>
      <c r="B19935" t="s">
        <v>128</v>
      </c>
      <c r="C19935" s="76" t="s">
        <v>842</v>
      </c>
      <c r="D19935" t="s">
        <v>980</v>
      </c>
      <c r="E19935" s="82">
        <v>7.32</v>
      </c>
      <c r="F19935" t="s">
        <v>973</v>
      </c>
      <c r="G19935" s="83">
        <v>44434</v>
      </c>
      <c r="I19935">
        <v>2021</v>
      </c>
    </row>
    <row r="19936" spans="1:9" x14ac:dyDescent="0.25">
      <c r="A19936" t="s">
        <v>972</v>
      </c>
      <c r="B19936" t="s">
        <v>208</v>
      </c>
      <c r="C19936" s="76" t="s">
        <v>842</v>
      </c>
      <c r="D19936" t="s">
        <v>980</v>
      </c>
      <c r="E19936" s="82">
        <v>9.8800000000000008</v>
      </c>
      <c r="F19936" t="s">
        <v>973</v>
      </c>
      <c r="G19936" s="83">
        <v>44410</v>
      </c>
      <c r="I19936">
        <v>2021</v>
      </c>
    </row>
    <row r="19937" spans="1:9" x14ac:dyDescent="0.25">
      <c r="A19937" t="s">
        <v>972</v>
      </c>
      <c r="B19937" t="s">
        <v>147</v>
      </c>
      <c r="C19937" s="76" t="s">
        <v>842</v>
      </c>
      <c r="D19937" t="s">
        <v>980</v>
      </c>
      <c r="E19937" s="82">
        <v>10.44</v>
      </c>
      <c r="F19937" t="s">
        <v>973</v>
      </c>
      <c r="G19937" s="83">
        <v>44516</v>
      </c>
      <c r="I19937">
        <v>2021</v>
      </c>
    </row>
    <row r="19938" spans="1:9" x14ac:dyDescent="0.25">
      <c r="A19938" t="s">
        <v>972</v>
      </c>
      <c r="B19938" t="s">
        <v>223</v>
      </c>
      <c r="C19938" s="76" t="s">
        <v>842</v>
      </c>
      <c r="D19938" t="s">
        <v>980</v>
      </c>
      <c r="E19938" s="82">
        <v>16</v>
      </c>
      <c r="F19938" t="s">
        <v>973</v>
      </c>
      <c r="G19938" s="83">
        <v>44475</v>
      </c>
      <c r="I19938">
        <v>2021</v>
      </c>
    </row>
    <row r="19939" spans="1:9" x14ac:dyDescent="0.25">
      <c r="A19939" t="s">
        <v>972</v>
      </c>
      <c r="B19939" t="s">
        <v>95</v>
      </c>
      <c r="C19939" s="76" t="s">
        <v>842</v>
      </c>
      <c r="D19939" t="s">
        <v>980</v>
      </c>
      <c r="E19939" s="82">
        <v>9.8000000000000007</v>
      </c>
      <c r="F19939" t="s">
        <v>973</v>
      </c>
      <c r="G19939" s="83">
        <v>44455</v>
      </c>
      <c r="I19939">
        <v>2021</v>
      </c>
    </row>
    <row r="19940" spans="1:9" x14ac:dyDescent="0.25">
      <c r="A19940" t="s">
        <v>972</v>
      </c>
      <c r="B19940" t="s">
        <v>276</v>
      </c>
      <c r="C19940" s="76" t="s">
        <v>842</v>
      </c>
      <c r="D19940" t="s">
        <v>980</v>
      </c>
      <c r="E19940" s="82">
        <v>12</v>
      </c>
      <c r="F19940" t="s">
        <v>973</v>
      </c>
      <c r="G19940" s="83">
        <v>44510</v>
      </c>
      <c r="I19940">
        <v>2021</v>
      </c>
    </row>
    <row r="19941" spans="1:9" x14ac:dyDescent="0.25">
      <c r="A19941" t="s">
        <v>972</v>
      </c>
      <c r="B19941" t="s">
        <v>213</v>
      </c>
      <c r="C19941" s="76" t="s">
        <v>842</v>
      </c>
      <c r="D19941" t="s">
        <v>980</v>
      </c>
      <c r="E19941" s="82">
        <v>9.8000000000000007</v>
      </c>
      <c r="F19941" t="s">
        <v>973</v>
      </c>
      <c r="G19941" s="83">
        <v>44496</v>
      </c>
      <c r="I19941">
        <v>2021</v>
      </c>
    </row>
    <row r="19942" spans="1:9" x14ac:dyDescent="0.25">
      <c r="A19942" t="s">
        <v>972</v>
      </c>
      <c r="B19942" t="s">
        <v>125</v>
      </c>
      <c r="C19942" s="76" t="s">
        <v>842</v>
      </c>
      <c r="D19942" t="s">
        <v>980</v>
      </c>
      <c r="E19942" s="82">
        <v>7.7</v>
      </c>
      <c r="F19942" t="s">
        <v>973</v>
      </c>
      <c r="G19942" s="83">
        <v>44515</v>
      </c>
      <c r="I19942">
        <v>2021</v>
      </c>
    </row>
    <row r="19943" spans="1:9" x14ac:dyDescent="0.25">
      <c r="A19943" t="s">
        <v>972</v>
      </c>
      <c r="B19943" t="s">
        <v>214</v>
      </c>
      <c r="C19943" s="76" t="s">
        <v>842</v>
      </c>
      <c r="D19943" t="s">
        <v>980</v>
      </c>
      <c r="E19943" s="82">
        <v>15.2</v>
      </c>
      <c r="F19943" t="s">
        <v>973</v>
      </c>
      <c r="G19943" s="83">
        <v>44497</v>
      </c>
      <c r="I19943">
        <v>2021</v>
      </c>
    </row>
    <row r="19944" spans="1:9" x14ac:dyDescent="0.25">
      <c r="A19944" t="s">
        <v>972</v>
      </c>
      <c r="B19944" t="s">
        <v>225</v>
      </c>
      <c r="C19944" s="76" t="s">
        <v>842</v>
      </c>
      <c r="D19944" t="s">
        <v>980</v>
      </c>
      <c r="E19944" s="82">
        <v>7.7</v>
      </c>
      <c r="F19944" t="s">
        <v>973</v>
      </c>
      <c r="G19944" s="83">
        <v>44515</v>
      </c>
      <c r="I19944">
        <v>2021</v>
      </c>
    </row>
    <row r="19945" spans="1:9" x14ac:dyDescent="0.25">
      <c r="A19945" t="s">
        <v>972</v>
      </c>
      <c r="B19945" t="s">
        <v>223</v>
      </c>
      <c r="C19945" s="76" t="s">
        <v>842</v>
      </c>
      <c r="D19945" t="s">
        <v>980</v>
      </c>
      <c r="E19945" s="82">
        <v>3.54</v>
      </c>
      <c r="F19945" t="s">
        <v>973</v>
      </c>
      <c r="G19945" s="83">
        <v>44469</v>
      </c>
      <c r="I19945">
        <v>2021</v>
      </c>
    </row>
    <row r="19946" spans="1:9" x14ac:dyDescent="0.25">
      <c r="A19946" t="s">
        <v>972</v>
      </c>
      <c r="B19946" t="s">
        <v>155</v>
      </c>
      <c r="C19946" s="76" t="s">
        <v>842</v>
      </c>
      <c r="D19946" t="s">
        <v>980</v>
      </c>
      <c r="E19946" s="82">
        <v>6</v>
      </c>
      <c r="F19946" t="s">
        <v>973</v>
      </c>
      <c r="G19946" s="83">
        <v>44453</v>
      </c>
      <c r="I19946">
        <v>2021</v>
      </c>
    </row>
    <row r="19947" spans="1:9" x14ac:dyDescent="0.25">
      <c r="A19947" t="s">
        <v>972</v>
      </c>
      <c r="B19947" t="s">
        <v>240</v>
      </c>
      <c r="C19947" s="76" t="s">
        <v>842</v>
      </c>
      <c r="D19947" t="s">
        <v>980</v>
      </c>
      <c r="E19947" s="82">
        <v>9.8000000000000007</v>
      </c>
      <c r="F19947" t="s">
        <v>973</v>
      </c>
      <c r="G19947" s="83">
        <v>44453</v>
      </c>
      <c r="I19947">
        <v>2021</v>
      </c>
    </row>
    <row r="19948" spans="1:9" x14ac:dyDescent="0.25">
      <c r="A19948" t="s">
        <v>972</v>
      </c>
      <c r="B19948" t="s">
        <v>95</v>
      </c>
      <c r="C19948" s="76" t="s">
        <v>842</v>
      </c>
      <c r="D19948" t="s">
        <v>980</v>
      </c>
      <c r="E19948" s="82">
        <v>3.8</v>
      </c>
      <c r="F19948" t="s">
        <v>973</v>
      </c>
      <c r="G19948" s="83">
        <v>44418</v>
      </c>
      <c r="I19948">
        <v>2021</v>
      </c>
    </row>
    <row r="19949" spans="1:9" x14ac:dyDescent="0.25">
      <c r="A19949" t="s">
        <v>972</v>
      </c>
      <c r="B19949" t="s">
        <v>200</v>
      </c>
      <c r="C19949" s="76" t="s">
        <v>842</v>
      </c>
      <c r="D19949" t="s">
        <v>980</v>
      </c>
      <c r="E19949" s="82">
        <v>12</v>
      </c>
      <c r="F19949" t="s">
        <v>973</v>
      </c>
      <c r="G19949" s="83">
        <v>44490</v>
      </c>
      <c r="I19949">
        <v>2021</v>
      </c>
    </row>
    <row r="19950" spans="1:9" x14ac:dyDescent="0.25">
      <c r="A19950" t="s">
        <v>972</v>
      </c>
      <c r="B19950" t="s">
        <v>213</v>
      </c>
      <c r="C19950" s="76" t="s">
        <v>842</v>
      </c>
      <c r="D19950" t="s">
        <v>980</v>
      </c>
      <c r="E19950" s="82">
        <v>7.6</v>
      </c>
      <c r="F19950" t="s">
        <v>973</v>
      </c>
      <c r="G19950" s="83">
        <v>44454</v>
      </c>
      <c r="I19950">
        <v>2021</v>
      </c>
    </row>
    <row r="19951" spans="1:9" x14ac:dyDescent="0.25">
      <c r="A19951" t="s">
        <v>972</v>
      </c>
      <c r="B19951" t="s">
        <v>208</v>
      </c>
      <c r="C19951" s="76" t="s">
        <v>842</v>
      </c>
      <c r="D19951" t="s">
        <v>980</v>
      </c>
      <c r="E19951" s="82">
        <v>6</v>
      </c>
      <c r="F19951" t="s">
        <v>973</v>
      </c>
      <c r="G19951" s="83">
        <v>44459</v>
      </c>
      <c r="I19951">
        <v>2021</v>
      </c>
    </row>
    <row r="19952" spans="1:9" x14ac:dyDescent="0.25">
      <c r="A19952" t="s">
        <v>972</v>
      </c>
      <c r="B19952" t="s">
        <v>253</v>
      </c>
      <c r="C19952" s="76" t="s">
        <v>842</v>
      </c>
      <c r="D19952" t="s">
        <v>980</v>
      </c>
      <c r="E19952" s="82">
        <v>7.6</v>
      </c>
      <c r="F19952" t="s">
        <v>973</v>
      </c>
      <c r="G19952" s="83">
        <v>44447</v>
      </c>
      <c r="I19952">
        <v>2021</v>
      </c>
    </row>
    <row r="19953" spans="1:9" x14ac:dyDescent="0.25">
      <c r="A19953" t="s">
        <v>972</v>
      </c>
      <c r="B19953" t="s">
        <v>66</v>
      </c>
      <c r="C19953" s="76" t="s">
        <v>842</v>
      </c>
      <c r="D19953" t="s">
        <v>980</v>
      </c>
      <c r="E19953" s="82">
        <v>5.76</v>
      </c>
      <c r="F19953" t="s">
        <v>973</v>
      </c>
      <c r="G19953" s="83">
        <v>44557</v>
      </c>
      <c r="I19953">
        <v>2021</v>
      </c>
    </row>
    <row r="19954" spans="1:9" x14ac:dyDescent="0.25">
      <c r="A19954" t="s">
        <v>972</v>
      </c>
      <c r="B19954" t="s">
        <v>103</v>
      </c>
      <c r="C19954" s="76" t="s">
        <v>842</v>
      </c>
      <c r="D19954" t="s">
        <v>980</v>
      </c>
      <c r="E19954" s="82">
        <v>8.26</v>
      </c>
      <c r="F19954" t="s">
        <v>973</v>
      </c>
      <c r="G19954" s="83">
        <v>44399</v>
      </c>
      <c r="I19954">
        <v>2021</v>
      </c>
    </row>
    <row r="19955" spans="1:9" x14ac:dyDescent="0.25">
      <c r="A19955" t="s">
        <v>972</v>
      </c>
      <c r="B19955" t="s">
        <v>280</v>
      </c>
      <c r="C19955" s="76" t="s">
        <v>842</v>
      </c>
      <c r="D19955" t="s">
        <v>980</v>
      </c>
      <c r="E19955" s="82">
        <v>7.6</v>
      </c>
      <c r="F19955" t="s">
        <v>973</v>
      </c>
      <c r="G19955" s="83">
        <v>44771</v>
      </c>
      <c r="I19955">
        <v>2022</v>
      </c>
    </row>
    <row r="19956" spans="1:9" x14ac:dyDescent="0.25">
      <c r="A19956" t="s">
        <v>972</v>
      </c>
      <c r="B19956" t="s">
        <v>63</v>
      </c>
      <c r="C19956" s="76" t="s">
        <v>842</v>
      </c>
      <c r="D19956" t="s">
        <v>980</v>
      </c>
      <c r="E19956" s="82">
        <v>10</v>
      </c>
      <c r="F19956" t="s">
        <v>973</v>
      </c>
      <c r="G19956" s="83">
        <v>44460</v>
      </c>
      <c r="I19956">
        <v>2021</v>
      </c>
    </row>
    <row r="19957" spans="1:9" x14ac:dyDescent="0.25">
      <c r="A19957" t="s">
        <v>972</v>
      </c>
      <c r="B19957" t="s">
        <v>257</v>
      </c>
      <c r="C19957" s="76" t="s">
        <v>842</v>
      </c>
      <c r="D19957" t="s">
        <v>980</v>
      </c>
      <c r="E19957" s="82">
        <v>19</v>
      </c>
      <c r="F19957" t="s">
        <v>973</v>
      </c>
      <c r="G19957" s="83">
        <v>44480</v>
      </c>
      <c r="I19957">
        <v>2021</v>
      </c>
    </row>
    <row r="19958" spans="1:9" x14ac:dyDescent="0.25">
      <c r="A19958" t="s">
        <v>972</v>
      </c>
      <c r="B19958" t="s">
        <v>147</v>
      </c>
      <c r="C19958" s="76" t="s">
        <v>842</v>
      </c>
      <c r="D19958" t="s">
        <v>980</v>
      </c>
      <c r="E19958" s="82">
        <v>5.58</v>
      </c>
      <c r="F19958" t="s">
        <v>973</v>
      </c>
      <c r="G19958" s="83">
        <v>44425</v>
      </c>
      <c r="I19958">
        <v>2021</v>
      </c>
    </row>
    <row r="19959" spans="1:9" x14ac:dyDescent="0.25">
      <c r="A19959" t="s">
        <v>972</v>
      </c>
      <c r="B19959" t="s">
        <v>275</v>
      </c>
      <c r="C19959" s="76" t="s">
        <v>842</v>
      </c>
      <c r="D19959" t="s">
        <v>980</v>
      </c>
      <c r="E19959" s="82">
        <v>5</v>
      </c>
      <c r="F19959" t="s">
        <v>973</v>
      </c>
      <c r="G19959" s="83">
        <v>44441</v>
      </c>
      <c r="I19959">
        <v>2021</v>
      </c>
    </row>
    <row r="19960" spans="1:9" x14ac:dyDescent="0.25">
      <c r="A19960" t="s">
        <v>972</v>
      </c>
      <c r="B19960" t="s">
        <v>253</v>
      </c>
      <c r="C19960" s="76" t="s">
        <v>842</v>
      </c>
      <c r="D19960" t="s">
        <v>980</v>
      </c>
      <c r="E19960" s="82">
        <v>2.95</v>
      </c>
      <c r="F19960" t="s">
        <v>973</v>
      </c>
      <c r="G19960" s="83">
        <v>44440</v>
      </c>
      <c r="I19960">
        <v>2021</v>
      </c>
    </row>
    <row r="19961" spans="1:9" x14ac:dyDescent="0.25">
      <c r="A19961" t="s">
        <v>972</v>
      </c>
      <c r="B19961" t="s">
        <v>223</v>
      </c>
      <c r="C19961" s="76" t="s">
        <v>842</v>
      </c>
      <c r="D19961" t="s">
        <v>980</v>
      </c>
      <c r="E19961" s="82">
        <v>10</v>
      </c>
      <c r="F19961" t="s">
        <v>973</v>
      </c>
      <c r="G19961" s="83">
        <v>44470</v>
      </c>
      <c r="I19961">
        <v>2021</v>
      </c>
    </row>
    <row r="19962" spans="1:9" x14ac:dyDescent="0.25">
      <c r="A19962" t="s">
        <v>972</v>
      </c>
      <c r="B19962" t="s">
        <v>223</v>
      </c>
      <c r="C19962" s="76" t="s">
        <v>842</v>
      </c>
      <c r="D19962" t="s">
        <v>980</v>
      </c>
      <c r="E19962" s="82">
        <v>9.15</v>
      </c>
      <c r="F19962" t="s">
        <v>973</v>
      </c>
      <c r="G19962" s="83">
        <v>44475</v>
      </c>
      <c r="I19962">
        <v>2021</v>
      </c>
    </row>
    <row r="19963" spans="1:9" x14ac:dyDescent="0.25">
      <c r="A19963" t="s">
        <v>972</v>
      </c>
      <c r="B19963" t="s">
        <v>280</v>
      </c>
      <c r="C19963" s="76" t="s">
        <v>842</v>
      </c>
      <c r="D19963" t="s">
        <v>980</v>
      </c>
      <c r="E19963" s="82">
        <v>9.99</v>
      </c>
      <c r="F19963" t="s">
        <v>973</v>
      </c>
      <c r="G19963" s="83">
        <v>44455</v>
      </c>
      <c r="I19963">
        <v>2021</v>
      </c>
    </row>
    <row r="19964" spans="1:9" x14ac:dyDescent="0.25">
      <c r="A19964" t="s">
        <v>972</v>
      </c>
      <c r="B19964" t="s">
        <v>136</v>
      </c>
      <c r="C19964" s="76" t="s">
        <v>842</v>
      </c>
      <c r="D19964" t="s">
        <v>980</v>
      </c>
      <c r="E19964" s="82">
        <v>8.3800000000000008</v>
      </c>
      <c r="F19964" t="s">
        <v>973</v>
      </c>
      <c r="G19964" s="83">
        <v>44607</v>
      </c>
      <c r="I19964">
        <v>2022</v>
      </c>
    </row>
    <row r="19965" spans="1:9" x14ac:dyDescent="0.25">
      <c r="A19965" t="s">
        <v>972</v>
      </c>
      <c r="B19965" t="s">
        <v>103</v>
      </c>
      <c r="C19965" s="76" t="s">
        <v>842</v>
      </c>
      <c r="D19965" t="s">
        <v>980</v>
      </c>
      <c r="E19965" s="82">
        <v>9.8000000000000007</v>
      </c>
      <c r="F19965" t="s">
        <v>973</v>
      </c>
      <c r="G19965" s="83">
        <v>44490</v>
      </c>
      <c r="I19965">
        <v>2021</v>
      </c>
    </row>
    <row r="19966" spans="1:9" x14ac:dyDescent="0.25">
      <c r="A19966" t="s">
        <v>972</v>
      </c>
      <c r="B19966" t="s">
        <v>208</v>
      </c>
      <c r="C19966" s="76" t="s">
        <v>842</v>
      </c>
      <c r="D19966" t="s">
        <v>980</v>
      </c>
      <c r="E19966" s="82">
        <v>6</v>
      </c>
      <c r="F19966" t="s">
        <v>973</v>
      </c>
      <c r="G19966" s="83">
        <v>44425</v>
      </c>
      <c r="I19966">
        <v>2021</v>
      </c>
    </row>
    <row r="19967" spans="1:9" x14ac:dyDescent="0.25">
      <c r="A19967" t="s">
        <v>972</v>
      </c>
      <c r="B19967" t="s">
        <v>92</v>
      </c>
      <c r="C19967" s="76" t="s">
        <v>842</v>
      </c>
      <c r="D19967" t="s">
        <v>980</v>
      </c>
      <c r="E19967" s="82">
        <v>9.8000000000000007</v>
      </c>
      <c r="F19967" t="s">
        <v>973</v>
      </c>
      <c r="G19967" s="83">
        <v>44749</v>
      </c>
      <c r="I19967">
        <v>2022</v>
      </c>
    </row>
    <row r="19968" spans="1:9" x14ac:dyDescent="0.25">
      <c r="A19968" t="s">
        <v>972</v>
      </c>
      <c r="B19968" t="s">
        <v>63</v>
      </c>
      <c r="C19968" s="76" t="s">
        <v>842</v>
      </c>
      <c r="D19968" t="s">
        <v>980</v>
      </c>
      <c r="E19968" s="82">
        <v>10</v>
      </c>
      <c r="F19968" t="s">
        <v>973</v>
      </c>
      <c r="G19968" s="83">
        <v>44418</v>
      </c>
      <c r="I19968">
        <v>2021</v>
      </c>
    </row>
    <row r="19969" spans="1:9" x14ac:dyDescent="0.25">
      <c r="A19969" t="s">
        <v>972</v>
      </c>
      <c r="B19969" t="s">
        <v>9</v>
      </c>
      <c r="C19969" s="76" t="s">
        <v>842</v>
      </c>
      <c r="D19969" t="s">
        <v>980</v>
      </c>
      <c r="E19969" s="82">
        <v>13.6</v>
      </c>
      <c r="F19969" t="s">
        <v>973</v>
      </c>
      <c r="G19969" s="83">
        <v>44529</v>
      </c>
      <c r="I19969">
        <v>2021</v>
      </c>
    </row>
    <row r="19970" spans="1:9" x14ac:dyDescent="0.25">
      <c r="A19970" t="s">
        <v>972</v>
      </c>
      <c r="B19970" t="s">
        <v>72</v>
      </c>
      <c r="C19970" s="76" t="s">
        <v>842</v>
      </c>
      <c r="D19970" t="s">
        <v>980</v>
      </c>
      <c r="E19970" s="82">
        <v>10.56</v>
      </c>
      <c r="F19970" t="s">
        <v>973</v>
      </c>
      <c r="G19970" s="83">
        <v>44466</v>
      </c>
      <c r="I19970">
        <v>2021</v>
      </c>
    </row>
    <row r="19971" spans="1:9" x14ac:dyDescent="0.25">
      <c r="A19971" t="s">
        <v>972</v>
      </c>
      <c r="B19971" t="s">
        <v>127</v>
      </c>
      <c r="C19971" s="76" t="s">
        <v>842</v>
      </c>
      <c r="D19971" t="s">
        <v>980</v>
      </c>
      <c r="E19971" s="82">
        <v>14.16</v>
      </c>
      <c r="F19971" t="s">
        <v>973</v>
      </c>
      <c r="G19971" s="83">
        <v>44403</v>
      </c>
      <c r="I19971">
        <v>2021</v>
      </c>
    </row>
    <row r="19972" spans="1:9" x14ac:dyDescent="0.25">
      <c r="A19972" t="s">
        <v>972</v>
      </c>
      <c r="B19972" t="s">
        <v>242</v>
      </c>
      <c r="C19972" s="76" t="s">
        <v>842</v>
      </c>
      <c r="D19972" t="s">
        <v>980</v>
      </c>
      <c r="E19972" s="82">
        <v>5.61</v>
      </c>
      <c r="F19972" t="s">
        <v>973</v>
      </c>
      <c r="G19972" s="83">
        <v>44419</v>
      </c>
      <c r="I19972">
        <v>2021</v>
      </c>
    </row>
    <row r="19973" spans="1:9" x14ac:dyDescent="0.25">
      <c r="A19973" t="s">
        <v>972</v>
      </c>
      <c r="B19973" t="s">
        <v>198</v>
      </c>
      <c r="C19973" s="76" t="s">
        <v>842</v>
      </c>
      <c r="D19973" t="s">
        <v>980</v>
      </c>
      <c r="E19973" s="82">
        <v>14</v>
      </c>
      <c r="F19973" t="s">
        <v>973</v>
      </c>
      <c r="G19973" s="83">
        <v>44550</v>
      </c>
      <c r="I19973">
        <v>2021</v>
      </c>
    </row>
    <row r="19974" spans="1:9" x14ac:dyDescent="0.25">
      <c r="A19974" t="s">
        <v>972</v>
      </c>
      <c r="B19974" t="s">
        <v>66</v>
      </c>
      <c r="C19974" s="76" t="s">
        <v>842</v>
      </c>
      <c r="D19974" t="s">
        <v>980</v>
      </c>
      <c r="E19974" s="82">
        <v>6.79</v>
      </c>
      <c r="F19974" t="s">
        <v>973</v>
      </c>
      <c r="G19974" s="83">
        <v>44460</v>
      </c>
      <c r="I19974">
        <v>2021</v>
      </c>
    </row>
    <row r="19975" spans="1:9" x14ac:dyDescent="0.25">
      <c r="A19975" t="s">
        <v>972</v>
      </c>
      <c r="B19975" t="s">
        <v>251</v>
      </c>
      <c r="C19975" s="76" t="s">
        <v>842</v>
      </c>
      <c r="D19975" t="s">
        <v>980</v>
      </c>
      <c r="E19975" s="82">
        <v>9.44</v>
      </c>
      <c r="F19975" t="s">
        <v>973</v>
      </c>
      <c r="G19975" s="83">
        <v>44476</v>
      </c>
      <c r="I19975">
        <v>2021</v>
      </c>
    </row>
    <row r="19976" spans="1:9" x14ac:dyDescent="0.25">
      <c r="A19976" t="s">
        <v>972</v>
      </c>
      <c r="B19976" t="s">
        <v>96</v>
      </c>
      <c r="C19976" s="76" t="s">
        <v>842</v>
      </c>
      <c r="D19976" t="s">
        <v>980</v>
      </c>
      <c r="E19976" s="82">
        <v>12.39</v>
      </c>
      <c r="F19976" t="s">
        <v>973</v>
      </c>
      <c r="G19976" s="83">
        <v>44684</v>
      </c>
      <c r="I19976">
        <v>2022</v>
      </c>
    </row>
    <row r="19977" spans="1:9" x14ac:dyDescent="0.25">
      <c r="A19977" t="s">
        <v>972</v>
      </c>
      <c r="B19977" t="s">
        <v>242</v>
      </c>
      <c r="C19977" s="76" t="s">
        <v>842</v>
      </c>
      <c r="D19977" t="s">
        <v>980</v>
      </c>
      <c r="E19977" s="82">
        <v>5.31</v>
      </c>
      <c r="F19977" t="s">
        <v>973</v>
      </c>
      <c r="G19977" s="83">
        <v>44406</v>
      </c>
      <c r="I19977">
        <v>2021</v>
      </c>
    </row>
    <row r="19978" spans="1:9" x14ac:dyDescent="0.25">
      <c r="A19978" t="s">
        <v>972</v>
      </c>
      <c r="B19978" t="s">
        <v>169</v>
      </c>
      <c r="C19978" s="76" t="s">
        <v>842</v>
      </c>
      <c r="D19978" t="s">
        <v>980</v>
      </c>
      <c r="E19978" s="82">
        <v>7.68</v>
      </c>
      <c r="F19978" t="s">
        <v>973</v>
      </c>
      <c r="G19978" s="83">
        <v>44468</v>
      </c>
      <c r="I19978">
        <v>2021</v>
      </c>
    </row>
    <row r="19979" spans="1:9" x14ac:dyDescent="0.25">
      <c r="A19979" t="s">
        <v>972</v>
      </c>
      <c r="B19979" t="s">
        <v>179</v>
      </c>
      <c r="C19979" s="76" t="s">
        <v>842</v>
      </c>
      <c r="D19979" t="s">
        <v>980</v>
      </c>
      <c r="E19979" s="82">
        <v>12</v>
      </c>
      <c r="F19979" t="s">
        <v>973</v>
      </c>
      <c r="G19979" s="83">
        <v>44498</v>
      </c>
      <c r="I19979">
        <v>2021</v>
      </c>
    </row>
    <row r="19980" spans="1:9" x14ac:dyDescent="0.25">
      <c r="A19980" t="s">
        <v>972</v>
      </c>
      <c r="B19980" t="s">
        <v>178</v>
      </c>
      <c r="C19980" s="76" t="s">
        <v>842</v>
      </c>
      <c r="D19980" t="s">
        <v>980</v>
      </c>
      <c r="E19980" s="82">
        <v>4.13</v>
      </c>
      <c r="F19980" t="s">
        <v>973</v>
      </c>
      <c r="G19980" s="83">
        <v>44414</v>
      </c>
      <c r="I19980">
        <v>2021</v>
      </c>
    </row>
    <row r="19981" spans="1:9" x14ac:dyDescent="0.25">
      <c r="A19981" t="s">
        <v>972</v>
      </c>
      <c r="B19981" t="s">
        <v>133</v>
      </c>
      <c r="C19981" s="76" t="s">
        <v>842</v>
      </c>
      <c r="D19981" t="s">
        <v>980</v>
      </c>
      <c r="E19981" s="82">
        <v>4.72</v>
      </c>
      <c r="F19981" t="s">
        <v>973</v>
      </c>
      <c r="G19981" s="83">
        <v>44435</v>
      </c>
      <c r="I19981">
        <v>2021</v>
      </c>
    </row>
    <row r="19982" spans="1:9" x14ac:dyDescent="0.25">
      <c r="A19982" t="s">
        <v>972</v>
      </c>
      <c r="B19982" t="s">
        <v>133</v>
      </c>
      <c r="C19982" s="76" t="s">
        <v>842</v>
      </c>
      <c r="D19982" t="s">
        <v>980</v>
      </c>
      <c r="E19982" s="82">
        <v>3.8</v>
      </c>
      <c r="F19982" t="s">
        <v>973</v>
      </c>
      <c r="G19982" s="83">
        <v>44735</v>
      </c>
      <c r="I19982">
        <v>2022</v>
      </c>
    </row>
    <row r="19983" spans="1:9" ht="14.45" customHeight="1" x14ac:dyDescent="0.25">
      <c r="A19983" t="s">
        <v>972</v>
      </c>
      <c r="B19983" t="s">
        <v>95</v>
      </c>
      <c r="C19983" s="76" t="s">
        <v>842</v>
      </c>
      <c r="D19983" t="s">
        <v>980</v>
      </c>
      <c r="E19983" s="82">
        <v>3.8</v>
      </c>
      <c r="F19983" t="s">
        <v>973</v>
      </c>
      <c r="G19983" s="83">
        <v>44427</v>
      </c>
      <c r="I19983">
        <v>2021</v>
      </c>
    </row>
    <row r="19984" spans="1:9" ht="14.45" customHeight="1" x14ac:dyDescent="0.25">
      <c r="A19984" t="s">
        <v>972</v>
      </c>
      <c r="B19984" t="s">
        <v>98</v>
      </c>
      <c r="C19984" s="76" t="s">
        <v>842</v>
      </c>
      <c r="D19984" t="s">
        <v>980</v>
      </c>
      <c r="E19984" s="82">
        <v>3.54</v>
      </c>
      <c r="F19984" t="s">
        <v>973</v>
      </c>
      <c r="G19984" s="83">
        <v>44406</v>
      </c>
      <c r="I19984">
        <v>2021</v>
      </c>
    </row>
    <row r="19985" spans="1:9" ht="14.45" customHeight="1" x14ac:dyDescent="0.25">
      <c r="A19985" t="s">
        <v>972</v>
      </c>
      <c r="B19985" t="s">
        <v>275</v>
      </c>
      <c r="C19985" s="76" t="s">
        <v>842</v>
      </c>
      <c r="D19985" t="s">
        <v>980</v>
      </c>
      <c r="E19985" s="82">
        <v>30</v>
      </c>
      <c r="F19985" t="s">
        <v>973</v>
      </c>
      <c r="G19985" s="83">
        <v>44574</v>
      </c>
      <c r="I19985">
        <v>2022</v>
      </c>
    </row>
    <row r="19986" spans="1:9" ht="14.45" customHeight="1" x14ac:dyDescent="0.25">
      <c r="A19986" t="s">
        <v>972</v>
      </c>
      <c r="B19986" t="s">
        <v>148</v>
      </c>
      <c r="C19986" s="76" t="s">
        <v>842</v>
      </c>
      <c r="D19986" t="s">
        <v>980</v>
      </c>
      <c r="E19986" s="82">
        <v>13</v>
      </c>
      <c r="F19986" t="s">
        <v>973</v>
      </c>
      <c r="G19986" s="83">
        <v>44515</v>
      </c>
      <c r="I19986">
        <v>2021</v>
      </c>
    </row>
    <row r="19987" spans="1:9" ht="14.45" customHeight="1" x14ac:dyDescent="0.25">
      <c r="A19987" t="s">
        <v>972</v>
      </c>
      <c r="B19987" t="s">
        <v>254</v>
      </c>
      <c r="C19987" s="76" t="s">
        <v>842</v>
      </c>
      <c r="D19987" t="s">
        <v>980</v>
      </c>
      <c r="E19987" s="82">
        <v>15</v>
      </c>
      <c r="F19987" t="s">
        <v>973</v>
      </c>
      <c r="G19987" s="83">
        <v>44551</v>
      </c>
      <c r="I19987">
        <v>2021</v>
      </c>
    </row>
    <row r="19988" spans="1:9" ht="14.45" customHeight="1" x14ac:dyDescent="0.25">
      <c r="A19988" t="s">
        <v>972</v>
      </c>
      <c r="B19988" t="s">
        <v>177</v>
      </c>
      <c r="C19988" s="76" t="s">
        <v>842</v>
      </c>
      <c r="D19988" t="s">
        <v>980</v>
      </c>
      <c r="E19988" s="82">
        <v>5.61</v>
      </c>
      <c r="F19988" t="s">
        <v>973</v>
      </c>
      <c r="G19988" s="83">
        <v>44452</v>
      </c>
      <c r="I19988">
        <v>2021</v>
      </c>
    </row>
    <row r="19989" spans="1:9" ht="14.45" customHeight="1" x14ac:dyDescent="0.25">
      <c r="A19989" t="s">
        <v>972</v>
      </c>
      <c r="B19989" t="s">
        <v>173</v>
      </c>
      <c r="C19989" s="76" t="s">
        <v>842</v>
      </c>
      <c r="D19989" t="s">
        <v>980</v>
      </c>
      <c r="E19989" s="82">
        <v>7.08</v>
      </c>
      <c r="F19989" t="s">
        <v>973</v>
      </c>
      <c r="G19989" s="83">
        <v>44427</v>
      </c>
      <c r="I19989">
        <v>2021</v>
      </c>
    </row>
    <row r="19990" spans="1:9" ht="14.45" customHeight="1" x14ac:dyDescent="0.25">
      <c r="A19990" t="s">
        <v>972</v>
      </c>
      <c r="B19990" t="s">
        <v>153</v>
      </c>
      <c r="C19990" s="76" t="s">
        <v>842</v>
      </c>
      <c r="D19990" t="s">
        <v>980</v>
      </c>
      <c r="E19990" s="82">
        <v>7.2</v>
      </c>
      <c r="F19990" t="s">
        <v>973</v>
      </c>
      <c r="G19990" s="83">
        <v>44438</v>
      </c>
      <c r="I19990">
        <v>2021</v>
      </c>
    </row>
    <row r="19991" spans="1:9" ht="14.45" customHeight="1" x14ac:dyDescent="0.25">
      <c r="A19991" t="s">
        <v>972</v>
      </c>
      <c r="B19991" t="s">
        <v>247</v>
      </c>
      <c r="C19991" s="76" t="s">
        <v>842</v>
      </c>
      <c r="D19991" t="s">
        <v>980</v>
      </c>
      <c r="E19991" s="82">
        <v>6</v>
      </c>
      <c r="F19991" t="s">
        <v>973</v>
      </c>
      <c r="G19991" s="83">
        <v>44481</v>
      </c>
      <c r="I19991">
        <v>2021</v>
      </c>
    </row>
    <row r="19992" spans="1:9" ht="14.45" customHeight="1" x14ac:dyDescent="0.25">
      <c r="A19992" t="s">
        <v>972</v>
      </c>
      <c r="B19992" t="s">
        <v>200</v>
      </c>
      <c r="C19992" s="76" t="s">
        <v>842</v>
      </c>
      <c r="D19992" t="s">
        <v>980</v>
      </c>
      <c r="E19992" s="82">
        <v>11.52</v>
      </c>
      <c r="F19992" t="s">
        <v>973</v>
      </c>
      <c r="G19992" s="83">
        <v>44557</v>
      </c>
      <c r="I19992">
        <v>2021</v>
      </c>
    </row>
    <row r="19993" spans="1:9" ht="14.45" customHeight="1" x14ac:dyDescent="0.25">
      <c r="A19993" t="s">
        <v>972</v>
      </c>
      <c r="B19993" t="s">
        <v>133</v>
      </c>
      <c r="C19993" s="76" t="s">
        <v>842</v>
      </c>
      <c r="D19993" t="s">
        <v>980</v>
      </c>
      <c r="E19993" s="82">
        <v>15</v>
      </c>
      <c r="F19993" t="s">
        <v>973</v>
      </c>
      <c r="G19993" s="83">
        <v>44418</v>
      </c>
      <c r="I19993">
        <v>2021</v>
      </c>
    </row>
    <row r="19994" spans="1:9" ht="14.45" customHeight="1" x14ac:dyDescent="0.25">
      <c r="A19994" t="s">
        <v>972</v>
      </c>
      <c r="B19994" t="s">
        <v>100</v>
      </c>
      <c r="C19994" s="76" t="s">
        <v>842</v>
      </c>
      <c r="D19994" t="s">
        <v>980</v>
      </c>
      <c r="E19994" s="82">
        <v>5.31</v>
      </c>
      <c r="F19994" t="s">
        <v>973</v>
      </c>
      <c r="G19994" s="83">
        <v>44491</v>
      </c>
      <c r="I19994">
        <v>2021</v>
      </c>
    </row>
    <row r="19995" spans="1:9" ht="14.45" customHeight="1" x14ac:dyDescent="0.25">
      <c r="A19995" t="s">
        <v>972</v>
      </c>
      <c r="B19995" t="s">
        <v>116</v>
      </c>
      <c r="C19995" s="76" t="s">
        <v>842</v>
      </c>
      <c r="D19995" t="s">
        <v>980</v>
      </c>
      <c r="E19995" s="82">
        <v>15</v>
      </c>
      <c r="F19995" t="s">
        <v>973</v>
      </c>
      <c r="G19995" s="83">
        <v>44467</v>
      </c>
      <c r="I19995">
        <v>2021</v>
      </c>
    </row>
    <row r="19996" spans="1:9" ht="14.45" customHeight="1" x14ac:dyDescent="0.25">
      <c r="A19996" t="s">
        <v>972</v>
      </c>
      <c r="B19996" t="s">
        <v>116</v>
      </c>
      <c r="C19996" s="76" t="s">
        <v>842</v>
      </c>
      <c r="D19996" t="s">
        <v>980</v>
      </c>
      <c r="E19996" s="82">
        <v>15</v>
      </c>
      <c r="F19996" t="s">
        <v>973</v>
      </c>
      <c r="G19996" s="83">
        <v>44470</v>
      </c>
      <c r="I19996">
        <v>2021</v>
      </c>
    </row>
    <row r="19997" spans="1:9" ht="14.45" customHeight="1" x14ac:dyDescent="0.25">
      <c r="A19997" t="s">
        <v>972</v>
      </c>
      <c r="B19997" t="s">
        <v>253</v>
      </c>
      <c r="C19997" s="76" t="s">
        <v>842</v>
      </c>
      <c r="D19997" t="s">
        <v>980</v>
      </c>
      <c r="E19997" s="82">
        <v>4.43</v>
      </c>
      <c r="F19997" t="s">
        <v>973</v>
      </c>
      <c r="G19997" s="83">
        <v>44426</v>
      </c>
      <c r="I19997">
        <v>2021</v>
      </c>
    </row>
    <row r="19998" spans="1:9" ht="14.45" customHeight="1" x14ac:dyDescent="0.25">
      <c r="A19998" t="s">
        <v>972</v>
      </c>
      <c r="B19998" t="s">
        <v>253</v>
      </c>
      <c r="C19998" s="76" t="s">
        <v>842</v>
      </c>
      <c r="D19998" t="s">
        <v>980</v>
      </c>
      <c r="E19998" s="82">
        <v>6</v>
      </c>
      <c r="F19998" t="s">
        <v>973</v>
      </c>
      <c r="G19998" s="83">
        <v>44454</v>
      </c>
      <c r="I19998">
        <v>2021</v>
      </c>
    </row>
    <row r="19999" spans="1:9" ht="14.45" customHeight="1" x14ac:dyDescent="0.25">
      <c r="A19999" t="s">
        <v>972</v>
      </c>
      <c r="B19999" t="s">
        <v>106</v>
      </c>
      <c r="C19999" s="76" t="s">
        <v>842</v>
      </c>
      <c r="D19999" t="s">
        <v>980</v>
      </c>
      <c r="E19999" s="82">
        <v>3.84</v>
      </c>
      <c r="F19999" t="s">
        <v>973</v>
      </c>
      <c r="G19999" s="83">
        <v>44491</v>
      </c>
      <c r="I19999">
        <v>2021</v>
      </c>
    </row>
    <row r="20000" spans="1:9" ht="14.45" customHeight="1" x14ac:dyDescent="0.25">
      <c r="A20000" t="s">
        <v>972</v>
      </c>
      <c r="B20000" t="s">
        <v>95</v>
      </c>
      <c r="C20000" s="76" t="s">
        <v>842</v>
      </c>
      <c r="D20000" t="s">
        <v>980</v>
      </c>
      <c r="E20000" s="82">
        <v>3.8</v>
      </c>
      <c r="F20000" t="s">
        <v>973</v>
      </c>
      <c r="G20000" s="83">
        <v>44481</v>
      </c>
      <c r="I20000">
        <v>2021</v>
      </c>
    </row>
    <row r="20001" spans="1:9" ht="14.45" customHeight="1" x14ac:dyDescent="0.25">
      <c r="A20001" t="s">
        <v>972</v>
      </c>
      <c r="B20001" t="s">
        <v>230</v>
      </c>
      <c r="C20001" s="76" t="s">
        <v>842</v>
      </c>
      <c r="D20001" t="s">
        <v>980</v>
      </c>
      <c r="E20001" s="82">
        <v>14.4</v>
      </c>
      <c r="F20001" t="s">
        <v>973</v>
      </c>
      <c r="G20001" s="83">
        <v>44820</v>
      </c>
      <c r="I20001">
        <v>2022</v>
      </c>
    </row>
    <row r="20002" spans="1:9" ht="14.45" customHeight="1" x14ac:dyDescent="0.25">
      <c r="A20002" t="s">
        <v>972</v>
      </c>
      <c r="B20002" t="s">
        <v>242</v>
      </c>
      <c r="C20002" s="76" t="s">
        <v>842</v>
      </c>
      <c r="D20002" t="s">
        <v>980</v>
      </c>
      <c r="E20002" s="82">
        <v>8.26</v>
      </c>
      <c r="F20002" t="s">
        <v>973</v>
      </c>
      <c r="G20002" s="83">
        <v>44467</v>
      </c>
      <c r="I20002">
        <v>2021</v>
      </c>
    </row>
    <row r="20003" spans="1:9" ht="14.45" customHeight="1" x14ac:dyDescent="0.25">
      <c r="A20003" t="s">
        <v>972</v>
      </c>
      <c r="B20003" t="s">
        <v>982</v>
      </c>
      <c r="C20003" s="76" t="s">
        <v>842</v>
      </c>
      <c r="D20003" t="s">
        <v>980</v>
      </c>
      <c r="E20003" s="82">
        <v>12</v>
      </c>
      <c r="F20003" t="s">
        <v>973</v>
      </c>
      <c r="G20003" s="83">
        <v>44446</v>
      </c>
      <c r="I20003">
        <v>2021</v>
      </c>
    </row>
    <row r="20004" spans="1:9" ht="14.45" customHeight="1" x14ac:dyDescent="0.25">
      <c r="A20004" t="s">
        <v>972</v>
      </c>
      <c r="B20004" t="s">
        <v>239</v>
      </c>
      <c r="C20004" s="76" t="s">
        <v>842</v>
      </c>
      <c r="D20004" t="s">
        <v>980</v>
      </c>
      <c r="E20004" s="82">
        <v>9.6</v>
      </c>
      <c r="F20004" t="s">
        <v>973</v>
      </c>
      <c r="G20004" s="83">
        <v>44490</v>
      </c>
      <c r="I20004">
        <v>2021</v>
      </c>
    </row>
    <row r="20005" spans="1:9" ht="14.45" customHeight="1" x14ac:dyDescent="0.25">
      <c r="A20005" t="s">
        <v>972</v>
      </c>
      <c r="B20005" t="s">
        <v>72</v>
      </c>
      <c r="C20005" s="76" t="s">
        <v>842</v>
      </c>
      <c r="D20005" t="s">
        <v>980</v>
      </c>
      <c r="E20005" s="82">
        <v>3.8</v>
      </c>
      <c r="F20005" t="s">
        <v>973</v>
      </c>
      <c r="G20005" s="83">
        <v>44459</v>
      </c>
      <c r="I20005">
        <v>2021</v>
      </c>
    </row>
    <row r="20006" spans="1:9" ht="14.45" customHeight="1" x14ac:dyDescent="0.25">
      <c r="A20006" t="s">
        <v>972</v>
      </c>
      <c r="B20006" t="s">
        <v>11</v>
      </c>
      <c r="C20006" s="76" t="s">
        <v>842</v>
      </c>
      <c r="D20006" t="s">
        <v>980</v>
      </c>
      <c r="E20006" s="82">
        <v>6</v>
      </c>
      <c r="F20006" t="s">
        <v>973</v>
      </c>
      <c r="G20006" s="83">
        <v>44496</v>
      </c>
      <c r="I20006">
        <v>2021</v>
      </c>
    </row>
    <row r="20007" spans="1:9" ht="14.45" customHeight="1" x14ac:dyDescent="0.25">
      <c r="A20007" t="s">
        <v>972</v>
      </c>
      <c r="B20007" t="s">
        <v>204</v>
      </c>
      <c r="C20007" s="76" t="s">
        <v>842</v>
      </c>
      <c r="D20007" t="s">
        <v>980</v>
      </c>
      <c r="E20007" s="82">
        <v>3.84</v>
      </c>
      <c r="F20007" t="s">
        <v>973</v>
      </c>
      <c r="G20007" s="83">
        <v>44482</v>
      </c>
      <c r="I20007">
        <v>2021</v>
      </c>
    </row>
    <row r="20008" spans="1:9" ht="14.45" customHeight="1" x14ac:dyDescent="0.25">
      <c r="A20008" t="s">
        <v>972</v>
      </c>
      <c r="B20008" t="s">
        <v>215</v>
      </c>
      <c r="C20008" s="76" t="s">
        <v>842</v>
      </c>
      <c r="D20008" t="s">
        <v>980</v>
      </c>
      <c r="E20008" s="82">
        <v>14</v>
      </c>
      <c r="F20008" t="s">
        <v>973</v>
      </c>
      <c r="G20008" s="83">
        <v>44475</v>
      </c>
      <c r="I20008">
        <v>2021</v>
      </c>
    </row>
    <row r="20009" spans="1:9" ht="14.45" customHeight="1" x14ac:dyDescent="0.25">
      <c r="A20009" t="s">
        <v>972</v>
      </c>
      <c r="B20009" t="s">
        <v>198</v>
      </c>
      <c r="C20009" s="76" t="s">
        <v>842</v>
      </c>
      <c r="D20009" t="s">
        <v>980</v>
      </c>
      <c r="E20009" s="82">
        <v>11.68</v>
      </c>
      <c r="F20009" t="s">
        <v>973</v>
      </c>
      <c r="G20009" s="83">
        <v>44461</v>
      </c>
      <c r="I20009">
        <v>2021</v>
      </c>
    </row>
    <row r="20010" spans="1:9" ht="14.45" customHeight="1" x14ac:dyDescent="0.25">
      <c r="A20010" t="s">
        <v>972</v>
      </c>
      <c r="B20010" t="s">
        <v>77</v>
      </c>
      <c r="C20010" s="76" t="s">
        <v>842</v>
      </c>
      <c r="D20010" t="s">
        <v>980</v>
      </c>
      <c r="E20010" s="82">
        <v>3.8</v>
      </c>
      <c r="F20010" t="s">
        <v>973</v>
      </c>
      <c r="G20010" s="83">
        <v>44491</v>
      </c>
      <c r="I20010">
        <v>2021</v>
      </c>
    </row>
    <row r="20011" spans="1:9" ht="14.45" customHeight="1" x14ac:dyDescent="0.25">
      <c r="A20011" t="s">
        <v>972</v>
      </c>
      <c r="B20011" t="s">
        <v>15</v>
      </c>
      <c r="C20011" s="76" t="s">
        <v>842</v>
      </c>
      <c r="D20011" t="s">
        <v>980</v>
      </c>
      <c r="E20011" s="82">
        <v>6.79</v>
      </c>
      <c r="F20011" t="s">
        <v>973</v>
      </c>
      <c r="G20011" s="83">
        <v>44463</v>
      </c>
      <c r="I20011">
        <v>2021</v>
      </c>
    </row>
    <row r="20012" spans="1:9" ht="14.45" customHeight="1" x14ac:dyDescent="0.25">
      <c r="A20012" t="s">
        <v>972</v>
      </c>
      <c r="B20012" t="s">
        <v>239</v>
      </c>
      <c r="C20012" s="76" t="s">
        <v>842</v>
      </c>
      <c r="D20012" t="s">
        <v>980</v>
      </c>
      <c r="E20012" s="82">
        <v>11.51</v>
      </c>
      <c r="F20012" t="s">
        <v>973</v>
      </c>
      <c r="G20012" s="83">
        <v>44455</v>
      </c>
      <c r="I20012">
        <v>2021</v>
      </c>
    </row>
    <row r="20013" spans="1:9" ht="14.45" customHeight="1" x14ac:dyDescent="0.25">
      <c r="A20013" t="s">
        <v>972</v>
      </c>
      <c r="B20013" t="s">
        <v>83</v>
      </c>
      <c r="C20013" s="76" t="s">
        <v>842</v>
      </c>
      <c r="D20013" t="s">
        <v>980</v>
      </c>
      <c r="E20013" s="82">
        <v>5.9</v>
      </c>
      <c r="F20013" t="s">
        <v>973</v>
      </c>
      <c r="G20013" s="83">
        <v>44424</v>
      </c>
      <c r="I20013">
        <v>2021</v>
      </c>
    </row>
    <row r="20014" spans="1:9" ht="14.45" customHeight="1" x14ac:dyDescent="0.25">
      <c r="A20014" t="s">
        <v>972</v>
      </c>
      <c r="B20014" t="s">
        <v>118</v>
      </c>
      <c r="C20014" s="76" t="s">
        <v>842</v>
      </c>
      <c r="D20014" t="s">
        <v>980</v>
      </c>
      <c r="E20014" s="82">
        <v>6</v>
      </c>
      <c r="F20014" t="s">
        <v>973</v>
      </c>
      <c r="G20014" s="83">
        <v>44427</v>
      </c>
      <c r="I20014">
        <v>2021</v>
      </c>
    </row>
    <row r="20015" spans="1:9" ht="14.45" customHeight="1" x14ac:dyDescent="0.25">
      <c r="A20015" t="s">
        <v>972</v>
      </c>
      <c r="B20015" t="s">
        <v>78</v>
      </c>
      <c r="C20015" s="76" t="s">
        <v>842</v>
      </c>
      <c r="D20015" t="s">
        <v>980</v>
      </c>
      <c r="E20015" s="82">
        <v>10</v>
      </c>
      <c r="F20015" t="s">
        <v>973</v>
      </c>
      <c r="G20015" s="83">
        <v>44726</v>
      </c>
      <c r="I20015">
        <v>2022</v>
      </c>
    </row>
    <row r="20016" spans="1:9" ht="14.45" customHeight="1" x14ac:dyDescent="0.25">
      <c r="A20016" t="s">
        <v>972</v>
      </c>
      <c r="B20016" t="s">
        <v>272</v>
      </c>
      <c r="C20016" s="76" t="s">
        <v>842</v>
      </c>
      <c r="D20016" t="s">
        <v>980</v>
      </c>
      <c r="E20016" s="82">
        <v>5</v>
      </c>
      <c r="F20016" t="s">
        <v>973</v>
      </c>
      <c r="G20016" s="83">
        <v>44503</v>
      </c>
      <c r="I20016">
        <v>2021</v>
      </c>
    </row>
    <row r="20017" spans="1:9" ht="14.45" customHeight="1" x14ac:dyDescent="0.25">
      <c r="A20017" t="s">
        <v>972</v>
      </c>
      <c r="B20017" t="s">
        <v>239</v>
      </c>
      <c r="C20017" s="76" t="s">
        <v>842</v>
      </c>
      <c r="D20017" t="s">
        <v>980</v>
      </c>
      <c r="E20017" s="82">
        <v>13.7</v>
      </c>
      <c r="F20017" t="s">
        <v>973</v>
      </c>
      <c r="G20017" s="83">
        <v>44910</v>
      </c>
      <c r="I20017">
        <v>2022</v>
      </c>
    </row>
    <row r="20018" spans="1:9" ht="14.45" customHeight="1" x14ac:dyDescent="0.25">
      <c r="A20018" t="s">
        <v>972</v>
      </c>
      <c r="B20018" t="s">
        <v>230</v>
      </c>
      <c r="C20018" s="76" t="s">
        <v>842</v>
      </c>
      <c r="D20018" t="s">
        <v>980</v>
      </c>
      <c r="E20018" s="82">
        <v>7.7</v>
      </c>
      <c r="F20018" t="s">
        <v>973</v>
      </c>
      <c r="G20018" s="83">
        <v>44505</v>
      </c>
      <c r="I20018">
        <v>2021</v>
      </c>
    </row>
    <row r="20019" spans="1:9" ht="14.45" customHeight="1" x14ac:dyDescent="0.25">
      <c r="A20019" t="s">
        <v>972</v>
      </c>
      <c r="B20019" t="s">
        <v>203</v>
      </c>
      <c r="C20019" s="76" t="s">
        <v>842</v>
      </c>
      <c r="D20019" t="s">
        <v>980</v>
      </c>
      <c r="E20019" s="82">
        <v>16</v>
      </c>
      <c r="F20019" t="s">
        <v>973</v>
      </c>
      <c r="G20019" s="83">
        <v>44680</v>
      </c>
      <c r="I20019">
        <v>2022</v>
      </c>
    </row>
    <row r="20020" spans="1:9" ht="14.45" customHeight="1" x14ac:dyDescent="0.25">
      <c r="A20020" t="s">
        <v>972</v>
      </c>
      <c r="B20020" t="s">
        <v>199</v>
      </c>
      <c r="C20020" s="76" t="s">
        <v>842</v>
      </c>
      <c r="D20020" t="s">
        <v>980</v>
      </c>
      <c r="E20020" s="82">
        <v>15.2</v>
      </c>
      <c r="F20020" t="s">
        <v>973</v>
      </c>
      <c r="G20020" s="83">
        <v>44616</v>
      </c>
      <c r="I20020">
        <v>2022</v>
      </c>
    </row>
    <row r="20021" spans="1:9" ht="14.45" customHeight="1" x14ac:dyDescent="0.25">
      <c r="A20021" t="s">
        <v>972</v>
      </c>
      <c r="B20021" t="s">
        <v>223</v>
      </c>
      <c r="C20021" s="76" t="s">
        <v>842</v>
      </c>
      <c r="D20021" t="s">
        <v>980</v>
      </c>
      <c r="E20021" s="82">
        <v>7.08</v>
      </c>
      <c r="F20021" t="s">
        <v>973</v>
      </c>
      <c r="G20021" s="83">
        <v>44510</v>
      </c>
      <c r="I20021">
        <v>2021</v>
      </c>
    </row>
    <row r="20022" spans="1:9" ht="14.45" customHeight="1" x14ac:dyDescent="0.25">
      <c r="A20022" t="s">
        <v>972</v>
      </c>
      <c r="B20022" t="s">
        <v>177</v>
      </c>
      <c r="C20022" s="76" t="s">
        <v>842</v>
      </c>
      <c r="D20022" t="s">
        <v>980</v>
      </c>
      <c r="E20022" s="82">
        <v>4.13</v>
      </c>
      <c r="F20022" t="s">
        <v>973</v>
      </c>
      <c r="G20022" s="83">
        <v>44495</v>
      </c>
      <c r="I20022">
        <v>2021</v>
      </c>
    </row>
    <row r="20023" spans="1:9" ht="14.45" customHeight="1" x14ac:dyDescent="0.25">
      <c r="A20023" t="s">
        <v>972</v>
      </c>
      <c r="B20023" t="s">
        <v>199</v>
      </c>
      <c r="C20023" s="76" t="s">
        <v>842</v>
      </c>
      <c r="D20023" t="s">
        <v>980</v>
      </c>
      <c r="E20023" s="82">
        <v>18.04</v>
      </c>
      <c r="F20023" t="s">
        <v>973</v>
      </c>
      <c r="G20023" s="83">
        <v>44448</v>
      </c>
      <c r="I20023">
        <v>2021</v>
      </c>
    </row>
    <row r="20024" spans="1:9" ht="14.45" customHeight="1" x14ac:dyDescent="0.25">
      <c r="A20024" t="s">
        <v>972</v>
      </c>
      <c r="B20024" t="s">
        <v>246</v>
      </c>
      <c r="C20024" s="76" t="s">
        <v>842</v>
      </c>
      <c r="D20024" t="s">
        <v>980</v>
      </c>
      <c r="E20024" s="82">
        <v>6</v>
      </c>
      <c r="F20024" t="s">
        <v>973</v>
      </c>
      <c r="G20024" s="83">
        <v>44460</v>
      </c>
      <c r="I20024">
        <v>2021</v>
      </c>
    </row>
    <row r="20025" spans="1:9" ht="14.45" customHeight="1" x14ac:dyDescent="0.25">
      <c r="A20025" t="s">
        <v>972</v>
      </c>
      <c r="B20025" t="s">
        <v>246</v>
      </c>
      <c r="C20025" s="76" t="s">
        <v>842</v>
      </c>
      <c r="D20025" t="s">
        <v>980</v>
      </c>
      <c r="E20025" s="82">
        <v>11.52</v>
      </c>
      <c r="F20025" t="s">
        <v>973</v>
      </c>
      <c r="G20025" s="83">
        <v>44482</v>
      </c>
      <c r="I20025">
        <v>2021</v>
      </c>
    </row>
    <row r="20026" spans="1:9" ht="14.45" customHeight="1" x14ac:dyDescent="0.25">
      <c r="A20026" t="s">
        <v>972</v>
      </c>
      <c r="B20026" t="s">
        <v>214</v>
      </c>
      <c r="C20026" s="76" t="s">
        <v>842</v>
      </c>
      <c r="D20026" t="s">
        <v>980</v>
      </c>
      <c r="E20026" s="82">
        <v>9.8000000000000007</v>
      </c>
      <c r="F20026" t="s">
        <v>973</v>
      </c>
      <c r="G20026" s="83">
        <v>44581</v>
      </c>
      <c r="I20026">
        <v>2022</v>
      </c>
    </row>
    <row r="20027" spans="1:9" ht="14.45" customHeight="1" x14ac:dyDescent="0.25">
      <c r="A20027" t="s">
        <v>972</v>
      </c>
      <c r="B20027" t="s">
        <v>15</v>
      </c>
      <c r="C20027" s="76" t="s">
        <v>842</v>
      </c>
      <c r="D20027" t="s">
        <v>980</v>
      </c>
      <c r="E20027" s="82">
        <v>8.4</v>
      </c>
      <c r="F20027" t="s">
        <v>973</v>
      </c>
      <c r="G20027" s="83">
        <v>44550</v>
      </c>
      <c r="I20027">
        <v>2021</v>
      </c>
    </row>
    <row r="20028" spans="1:9" ht="14.45" customHeight="1" x14ac:dyDescent="0.25">
      <c r="A20028" t="s">
        <v>972</v>
      </c>
      <c r="B20028" t="s">
        <v>177</v>
      </c>
      <c r="C20028" s="76" t="s">
        <v>842</v>
      </c>
      <c r="D20028" t="s">
        <v>980</v>
      </c>
      <c r="E20028" s="82">
        <v>5.9</v>
      </c>
      <c r="F20028" t="s">
        <v>973</v>
      </c>
      <c r="G20028" s="83">
        <v>44468</v>
      </c>
      <c r="I20028">
        <v>2021</v>
      </c>
    </row>
    <row r="20029" spans="1:9" ht="14.45" customHeight="1" x14ac:dyDescent="0.25">
      <c r="A20029" t="s">
        <v>972</v>
      </c>
      <c r="B20029" t="s">
        <v>122</v>
      </c>
      <c r="C20029" s="76" t="s">
        <v>842</v>
      </c>
      <c r="D20029" t="s">
        <v>980</v>
      </c>
      <c r="E20029" s="82">
        <v>5</v>
      </c>
      <c r="F20029" t="s">
        <v>973</v>
      </c>
      <c r="G20029" s="83">
        <v>44459</v>
      </c>
      <c r="I20029">
        <v>2021</v>
      </c>
    </row>
    <row r="20030" spans="1:9" ht="14.45" customHeight="1" x14ac:dyDescent="0.25">
      <c r="A20030" t="s">
        <v>972</v>
      </c>
      <c r="B20030" t="s">
        <v>116</v>
      </c>
      <c r="C20030" s="76" t="s">
        <v>842</v>
      </c>
      <c r="D20030" t="s">
        <v>980</v>
      </c>
      <c r="E20030" s="82">
        <v>12</v>
      </c>
      <c r="F20030" t="s">
        <v>973</v>
      </c>
      <c r="G20030" s="83">
        <v>44538</v>
      </c>
      <c r="I20030">
        <v>2021</v>
      </c>
    </row>
    <row r="20031" spans="1:9" ht="14.45" customHeight="1" x14ac:dyDescent="0.25">
      <c r="A20031" t="s">
        <v>972</v>
      </c>
      <c r="B20031" t="s">
        <v>239</v>
      </c>
      <c r="C20031" s="76" t="s">
        <v>842</v>
      </c>
      <c r="D20031" t="s">
        <v>980</v>
      </c>
      <c r="E20031" s="82">
        <v>13.57</v>
      </c>
      <c r="F20031" t="s">
        <v>973</v>
      </c>
      <c r="G20031" s="83">
        <v>44495</v>
      </c>
      <c r="I20031">
        <v>2021</v>
      </c>
    </row>
    <row r="20032" spans="1:9" ht="14.45" customHeight="1" x14ac:dyDescent="0.25">
      <c r="A20032" t="s">
        <v>972</v>
      </c>
      <c r="B20032" t="s">
        <v>71</v>
      </c>
      <c r="C20032" s="76" t="s">
        <v>842</v>
      </c>
      <c r="D20032" t="s">
        <v>980</v>
      </c>
      <c r="E20032" s="82">
        <v>7.68</v>
      </c>
      <c r="F20032" t="s">
        <v>973</v>
      </c>
      <c r="G20032" s="83">
        <v>44453</v>
      </c>
      <c r="I20032">
        <v>2021</v>
      </c>
    </row>
    <row r="20033" spans="1:9" ht="14.45" customHeight="1" x14ac:dyDescent="0.25">
      <c r="A20033" t="s">
        <v>972</v>
      </c>
      <c r="B20033" t="s">
        <v>121</v>
      </c>
      <c r="C20033" s="76" t="s">
        <v>842</v>
      </c>
      <c r="D20033" t="s">
        <v>980</v>
      </c>
      <c r="E20033" s="82">
        <v>10</v>
      </c>
      <c r="F20033" t="s">
        <v>973</v>
      </c>
      <c r="G20033" s="83">
        <v>44817</v>
      </c>
      <c r="I20033">
        <v>2022</v>
      </c>
    </row>
    <row r="20034" spans="1:9" ht="14.45" customHeight="1" x14ac:dyDescent="0.25">
      <c r="A20034" t="s">
        <v>972</v>
      </c>
      <c r="B20034" t="s">
        <v>242</v>
      </c>
      <c r="C20034" s="76" t="s">
        <v>842</v>
      </c>
      <c r="D20034" t="s">
        <v>980</v>
      </c>
      <c r="E20034" s="82">
        <v>5.0199999999999996</v>
      </c>
      <c r="F20034" t="s">
        <v>973</v>
      </c>
      <c r="G20034" s="83">
        <v>44459</v>
      </c>
      <c r="I20034">
        <v>2021</v>
      </c>
    </row>
    <row r="20035" spans="1:9" ht="14.45" customHeight="1" x14ac:dyDescent="0.25">
      <c r="A20035" t="s">
        <v>972</v>
      </c>
      <c r="B20035" t="s">
        <v>95</v>
      </c>
      <c r="C20035" s="76" t="s">
        <v>842</v>
      </c>
      <c r="D20035" t="s">
        <v>980</v>
      </c>
      <c r="E20035" s="82">
        <v>60.5</v>
      </c>
      <c r="F20035" t="s">
        <v>973</v>
      </c>
      <c r="G20035" s="83">
        <v>44503</v>
      </c>
      <c r="I20035">
        <v>2021</v>
      </c>
    </row>
    <row r="20036" spans="1:9" ht="14.45" customHeight="1" x14ac:dyDescent="0.25">
      <c r="A20036" t="s">
        <v>972</v>
      </c>
      <c r="B20036" t="s">
        <v>140</v>
      </c>
      <c r="C20036" s="76" t="s">
        <v>842</v>
      </c>
      <c r="D20036" t="s">
        <v>980</v>
      </c>
      <c r="E20036" s="82">
        <v>11.17</v>
      </c>
      <c r="F20036" t="s">
        <v>973</v>
      </c>
      <c r="G20036" s="83">
        <v>44530</v>
      </c>
      <c r="I20036">
        <v>2021</v>
      </c>
    </row>
    <row r="20037" spans="1:9" ht="14.45" customHeight="1" x14ac:dyDescent="0.25">
      <c r="A20037" t="s">
        <v>972</v>
      </c>
      <c r="B20037" t="s">
        <v>133</v>
      </c>
      <c r="C20037" s="76" t="s">
        <v>842</v>
      </c>
      <c r="D20037" t="s">
        <v>980</v>
      </c>
      <c r="E20037" s="82">
        <v>15</v>
      </c>
      <c r="F20037" t="s">
        <v>973</v>
      </c>
      <c r="G20037" s="83">
        <v>44684</v>
      </c>
      <c r="I20037">
        <v>2022</v>
      </c>
    </row>
    <row r="20038" spans="1:9" ht="14.45" customHeight="1" x14ac:dyDescent="0.25">
      <c r="A20038" t="s">
        <v>972</v>
      </c>
      <c r="B20038" t="s">
        <v>82</v>
      </c>
      <c r="C20038" s="76" t="s">
        <v>842</v>
      </c>
      <c r="D20038" t="s">
        <v>980</v>
      </c>
      <c r="E20038" s="82">
        <v>9.73</v>
      </c>
      <c r="F20038" t="s">
        <v>973</v>
      </c>
      <c r="G20038" s="83">
        <v>44432</v>
      </c>
      <c r="I20038">
        <v>2021</v>
      </c>
    </row>
    <row r="20039" spans="1:9" ht="14.45" customHeight="1" x14ac:dyDescent="0.25">
      <c r="A20039" t="s">
        <v>972</v>
      </c>
      <c r="B20039" t="s">
        <v>180</v>
      </c>
      <c r="C20039" s="76" t="s">
        <v>842</v>
      </c>
      <c r="D20039" t="s">
        <v>980</v>
      </c>
      <c r="E20039" s="82">
        <v>9.8000000000000007</v>
      </c>
      <c r="F20039" t="s">
        <v>973</v>
      </c>
      <c r="G20039" s="83">
        <v>44462</v>
      </c>
      <c r="I20039">
        <v>2021</v>
      </c>
    </row>
    <row r="20040" spans="1:9" ht="14.45" customHeight="1" x14ac:dyDescent="0.25">
      <c r="A20040" t="s">
        <v>972</v>
      </c>
      <c r="B20040" t="s">
        <v>116</v>
      </c>
      <c r="C20040" s="76" t="s">
        <v>842</v>
      </c>
      <c r="D20040" t="s">
        <v>980</v>
      </c>
      <c r="E20040" s="82">
        <v>15</v>
      </c>
      <c r="F20040" t="s">
        <v>973</v>
      </c>
      <c r="G20040" s="83">
        <v>44700</v>
      </c>
      <c r="I20040">
        <v>2022</v>
      </c>
    </row>
    <row r="20041" spans="1:9" ht="14.45" customHeight="1" x14ac:dyDescent="0.25">
      <c r="A20041" t="s">
        <v>972</v>
      </c>
      <c r="B20041" t="s">
        <v>223</v>
      </c>
      <c r="C20041" s="76" t="s">
        <v>842</v>
      </c>
      <c r="D20041" t="s">
        <v>980</v>
      </c>
      <c r="E20041" s="82">
        <v>13.8</v>
      </c>
      <c r="F20041" t="s">
        <v>973</v>
      </c>
      <c r="G20041" s="83">
        <v>44585</v>
      </c>
      <c r="I20041">
        <v>2022</v>
      </c>
    </row>
    <row r="20042" spans="1:9" ht="14.45" customHeight="1" x14ac:dyDescent="0.25">
      <c r="A20042" t="s">
        <v>972</v>
      </c>
      <c r="B20042" t="s">
        <v>232</v>
      </c>
      <c r="C20042" s="76" t="s">
        <v>842</v>
      </c>
      <c r="D20042" t="s">
        <v>980</v>
      </c>
      <c r="E20042" s="82">
        <v>12.69</v>
      </c>
      <c r="F20042" t="s">
        <v>973</v>
      </c>
      <c r="G20042" s="83">
        <v>44761</v>
      </c>
      <c r="I20042">
        <v>2022</v>
      </c>
    </row>
    <row r="20043" spans="1:9" ht="14.45" customHeight="1" x14ac:dyDescent="0.25">
      <c r="A20043" t="s">
        <v>972</v>
      </c>
      <c r="B20043" t="s">
        <v>242</v>
      </c>
      <c r="C20043" s="76" t="s">
        <v>842</v>
      </c>
      <c r="D20043" t="s">
        <v>980</v>
      </c>
      <c r="E20043" s="82">
        <v>3.84</v>
      </c>
      <c r="F20043" t="s">
        <v>973</v>
      </c>
      <c r="G20043" s="83">
        <v>44454</v>
      </c>
      <c r="I20043">
        <v>2021</v>
      </c>
    </row>
    <row r="20044" spans="1:9" ht="14.45" customHeight="1" x14ac:dyDescent="0.25">
      <c r="A20044" t="s">
        <v>972</v>
      </c>
      <c r="B20044" t="s">
        <v>122</v>
      </c>
      <c r="C20044" s="76" t="s">
        <v>842</v>
      </c>
      <c r="D20044" t="s">
        <v>980</v>
      </c>
      <c r="E20044" s="82">
        <v>9.8000000000000007</v>
      </c>
      <c r="F20044" t="s">
        <v>973</v>
      </c>
      <c r="G20044" s="83">
        <v>44519</v>
      </c>
      <c r="I20044">
        <v>2021</v>
      </c>
    </row>
    <row r="20045" spans="1:9" ht="14.45" customHeight="1" x14ac:dyDescent="0.25">
      <c r="A20045" t="s">
        <v>972</v>
      </c>
      <c r="B20045" t="s">
        <v>148</v>
      </c>
      <c r="C20045" s="76" t="s">
        <v>842</v>
      </c>
      <c r="D20045" t="s">
        <v>980</v>
      </c>
      <c r="E20045" s="82">
        <v>10</v>
      </c>
      <c r="F20045" t="s">
        <v>973</v>
      </c>
      <c r="G20045" s="83">
        <v>44502</v>
      </c>
      <c r="I20045">
        <v>2021</v>
      </c>
    </row>
    <row r="20046" spans="1:9" ht="14.45" customHeight="1" x14ac:dyDescent="0.25">
      <c r="A20046" t="s">
        <v>972</v>
      </c>
      <c r="B20046" t="s">
        <v>232</v>
      </c>
      <c r="C20046" s="76" t="s">
        <v>842</v>
      </c>
      <c r="D20046" t="s">
        <v>980</v>
      </c>
      <c r="E20046" s="82">
        <v>4.42</v>
      </c>
      <c r="F20046" t="s">
        <v>973</v>
      </c>
      <c r="G20046" s="83">
        <v>44456</v>
      </c>
      <c r="I20046">
        <v>2021</v>
      </c>
    </row>
    <row r="20047" spans="1:9" ht="14.45" customHeight="1" x14ac:dyDescent="0.25">
      <c r="A20047" t="s">
        <v>972</v>
      </c>
      <c r="B20047" t="s">
        <v>213</v>
      </c>
      <c r="C20047" s="76" t="s">
        <v>842</v>
      </c>
      <c r="D20047" t="s">
        <v>980</v>
      </c>
      <c r="E20047" s="82">
        <v>3.84</v>
      </c>
      <c r="F20047" t="s">
        <v>973</v>
      </c>
      <c r="G20047" s="83">
        <v>44524</v>
      </c>
      <c r="I20047">
        <v>2021</v>
      </c>
    </row>
    <row r="20048" spans="1:9" ht="14.45" customHeight="1" x14ac:dyDescent="0.25">
      <c r="A20048" t="s">
        <v>972</v>
      </c>
      <c r="B20048" t="s">
        <v>133</v>
      </c>
      <c r="C20048" s="76" t="s">
        <v>842</v>
      </c>
      <c r="D20048" t="s">
        <v>980</v>
      </c>
      <c r="E20048" s="82">
        <v>6</v>
      </c>
      <c r="F20048" t="s">
        <v>973</v>
      </c>
      <c r="G20048" s="83">
        <v>44763</v>
      </c>
      <c r="I20048">
        <v>2022</v>
      </c>
    </row>
    <row r="20049" spans="1:9" ht="14.45" customHeight="1" x14ac:dyDescent="0.25">
      <c r="A20049" t="s">
        <v>972</v>
      </c>
      <c r="B20049" t="s">
        <v>240</v>
      </c>
      <c r="C20049" s="76" t="s">
        <v>842</v>
      </c>
      <c r="D20049" t="s">
        <v>980</v>
      </c>
      <c r="E20049" s="82">
        <v>5.76</v>
      </c>
      <c r="F20049" t="s">
        <v>973</v>
      </c>
      <c r="G20049" s="83">
        <v>44489</v>
      </c>
      <c r="I20049">
        <v>2021</v>
      </c>
    </row>
    <row r="20050" spans="1:9" ht="14.45" customHeight="1" x14ac:dyDescent="0.25">
      <c r="A20050" t="s">
        <v>972</v>
      </c>
      <c r="B20050" t="s">
        <v>95</v>
      </c>
      <c r="C20050" s="76" t="s">
        <v>842</v>
      </c>
      <c r="D20050" t="s">
        <v>980</v>
      </c>
      <c r="E20050" s="82">
        <v>7.6</v>
      </c>
      <c r="F20050" t="s">
        <v>973</v>
      </c>
      <c r="G20050" s="83">
        <v>44481</v>
      </c>
      <c r="I20050">
        <v>2021</v>
      </c>
    </row>
    <row r="20051" spans="1:9" ht="14.45" customHeight="1" x14ac:dyDescent="0.25">
      <c r="A20051" t="s">
        <v>972</v>
      </c>
      <c r="B20051" t="s">
        <v>118</v>
      </c>
      <c r="C20051" s="76" t="s">
        <v>842</v>
      </c>
      <c r="D20051" t="s">
        <v>980</v>
      </c>
      <c r="E20051" s="82">
        <v>6</v>
      </c>
      <c r="F20051" t="s">
        <v>973</v>
      </c>
      <c r="G20051" s="83">
        <v>44460</v>
      </c>
      <c r="I20051">
        <v>2021</v>
      </c>
    </row>
    <row r="20052" spans="1:9" ht="14.45" customHeight="1" x14ac:dyDescent="0.25">
      <c r="A20052" t="s">
        <v>972</v>
      </c>
      <c r="B20052" t="s">
        <v>121</v>
      </c>
      <c r="C20052" s="76" t="s">
        <v>842</v>
      </c>
      <c r="D20052" t="s">
        <v>980</v>
      </c>
      <c r="E20052" s="82">
        <v>2.06</v>
      </c>
      <c r="F20052" t="s">
        <v>973</v>
      </c>
      <c r="G20052" s="83">
        <v>44557</v>
      </c>
      <c r="I20052">
        <v>2021</v>
      </c>
    </row>
    <row r="20053" spans="1:9" ht="14.45" customHeight="1" x14ac:dyDescent="0.25">
      <c r="A20053" t="s">
        <v>972</v>
      </c>
      <c r="B20053" t="s">
        <v>115</v>
      </c>
      <c r="C20053" s="76" t="s">
        <v>842</v>
      </c>
      <c r="D20053" t="s">
        <v>980</v>
      </c>
      <c r="E20053" s="82">
        <v>6</v>
      </c>
      <c r="F20053" t="s">
        <v>973</v>
      </c>
      <c r="G20053" s="83">
        <v>44517</v>
      </c>
      <c r="I20053">
        <v>2021</v>
      </c>
    </row>
    <row r="20054" spans="1:9" ht="14.45" customHeight="1" x14ac:dyDescent="0.25">
      <c r="A20054" t="s">
        <v>972</v>
      </c>
      <c r="B20054" t="s">
        <v>125</v>
      </c>
      <c r="C20054" s="76" t="s">
        <v>842</v>
      </c>
      <c r="D20054" t="s">
        <v>980</v>
      </c>
      <c r="E20054" s="82">
        <v>7.6</v>
      </c>
      <c r="F20054" t="s">
        <v>973</v>
      </c>
      <c r="G20054" s="83">
        <v>44539</v>
      </c>
      <c r="I20054">
        <v>2021</v>
      </c>
    </row>
    <row r="20055" spans="1:9" ht="14.45" customHeight="1" x14ac:dyDescent="0.25">
      <c r="A20055" t="s">
        <v>972</v>
      </c>
      <c r="B20055" t="s">
        <v>95</v>
      </c>
      <c r="C20055" s="76" t="s">
        <v>842</v>
      </c>
      <c r="D20055" t="s">
        <v>980</v>
      </c>
      <c r="E20055" s="82">
        <v>7.6</v>
      </c>
      <c r="F20055" t="s">
        <v>973</v>
      </c>
      <c r="G20055" s="83">
        <v>44610</v>
      </c>
      <c r="I20055">
        <v>2022</v>
      </c>
    </row>
    <row r="20056" spans="1:9" ht="14.45" customHeight="1" x14ac:dyDescent="0.25">
      <c r="A20056" t="s">
        <v>972</v>
      </c>
      <c r="B20056" t="s">
        <v>66</v>
      </c>
      <c r="C20056" s="76" t="s">
        <v>842</v>
      </c>
      <c r="D20056" t="s">
        <v>980</v>
      </c>
      <c r="E20056" s="82">
        <v>12.39</v>
      </c>
      <c r="F20056" t="s">
        <v>973</v>
      </c>
      <c r="G20056" s="83">
        <v>44505</v>
      </c>
      <c r="I20056">
        <v>2021</v>
      </c>
    </row>
    <row r="20057" spans="1:9" ht="14.45" customHeight="1" x14ac:dyDescent="0.25">
      <c r="A20057" t="s">
        <v>972</v>
      </c>
      <c r="B20057" t="s">
        <v>223</v>
      </c>
      <c r="C20057" s="76" t="s">
        <v>842</v>
      </c>
      <c r="D20057" t="s">
        <v>980</v>
      </c>
      <c r="E20057" s="82">
        <v>14.75</v>
      </c>
      <c r="F20057" t="s">
        <v>973</v>
      </c>
      <c r="G20057" s="83">
        <v>44547</v>
      </c>
      <c r="I20057">
        <v>2021</v>
      </c>
    </row>
    <row r="20058" spans="1:9" ht="14.45" customHeight="1" x14ac:dyDescent="0.25">
      <c r="A20058" t="s">
        <v>972</v>
      </c>
      <c r="B20058" t="s">
        <v>71</v>
      </c>
      <c r="C20058" s="76" t="s">
        <v>842</v>
      </c>
      <c r="D20058" t="s">
        <v>980</v>
      </c>
      <c r="E20058" s="82">
        <v>4.8</v>
      </c>
      <c r="F20058" t="s">
        <v>973</v>
      </c>
      <c r="G20058" s="83">
        <v>44469</v>
      </c>
      <c r="I20058">
        <v>2021</v>
      </c>
    </row>
    <row r="20059" spans="1:9" ht="14.45" customHeight="1" x14ac:dyDescent="0.25">
      <c r="A20059" t="s">
        <v>972</v>
      </c>
      <c r="B20059" t="s">
        <v>203</v>
      </c>
      <c r="C20059" s="76" t="s">
        <v>842</v>
      </c>
      <c r="D20059" t="s">
        <v>980</v>
      </c>
      <c r="E20059" s="82">
        <v>7.04</v>
      </c>
      <c r="F20059" t="s">
        <v>973</v>
      </c>
      <c r="G20059" s="83">
        <v>44468</v>
      </c>
      <c r="I20059">
        <v>2021</v>
      </c>
    </row>
    <row r="20060" spans="1:9" ht="14.45" customHeight="1" x14ac:dyDescent="0.25">
      <c r="A20060" t="s">
        <v>972</v>
      </c>
      <c r="B20060" t="s">
        <v>249</v>
      </c>
      <c r="C20060" s="76" t="s">
        <v>842</v>
      </c>
      <c r="D20060" t="s">
        <v>980</v>
      </c>
      <c r="E20060" s="82">
        <v>6.2</v>
      </c>
      <c r="F20060" t="s">
        <v>973</v>
      </c>
      <c r="G20060" s="83">
        <v>44742</v>
      </c>
      <c r="I20060">
        <v>2022</v>
      </c>
    </row>
    <row r="20061" spans="1:9" ht="14.45" customHeight="1" x14ac:dyDescent="0.25">
      <c r="A20061" t="s">
        <v>972</v>
      </c>
      <c r="B20061" t="s">
        <v>186</v>
      </c>
      <c r="C20061" s="76" t="s">
        <v>842</v>
      </c>
      <c r="D20061" t="s">
        <v>980</v>
      </c>
      <c r="E20061" s="82">
        <v>11.71</v>
      </c>
      <c r="F20061" t="s">
        <v>973</v>
      </c>
      <c r="G20061" s="83">
        <v>44565</v>
      </c>
      <c r="I20061">
        <v>2022</v>
      </c>
    </row>
    <row r="20062" spans="1:9" ht="14.45" customHeight="1" x14ac:dyDescent="0.25">
      <c r="A20062" t="s">
        <v>972</v>
      </c>
      <c r="B20062" t="s">
        <v>232</v>
      </c>
      <c r="C20062" s="76" t="s">
        <v>842</v>
      </c>
      <c r="D20062" t="s">
        <v>980</v>
      </c>
      <c r="E20062" s="82">
        <v>4.13</v>
      </c>
      <c r="F20062" t="s">
        <v>973</v>
      </c>
      <c r="G20062" s="83">
        <v>44476</v>
      </c>
      <c r="I20062">
        <v>2021</v>
      </c>
    </row>
    <row r="20063" spans="1:9" ht="14.45" customHeight="1" x14ac:dyDescent="0.25">
      <c r="A20063" t="s">
        <v>972</v>
      </c>
      <c r="B20063" t="s">
        <v>148</v>
      </c>
      <c r="C20063" s="76" t="s">
        <v>842</v>
      </c>
      <c r="D20063" t="s">
        <v>980</v>
      </c>
      <c r="E20063" s="82">
        <v>7.25</v>
      </c>
      <c r="F20063" t="s">
        <v>973</v>
      </c>
      <c r="G20063" s="83">
        <v>44481</v>
      </c>
      <c r="I20063">
        <v>2021</v>
      </c>
    </row>
    <row r="20064" spans="1:9" ht="14.45" customHeight="1" x14ac:dyDescent="0.25">
      <c r="A20064" t="s">
        <v>972</v>
      </c>
      <c r="B20064" t="s">
        <v>169</v>
      </c>
      <c r="C20064" s="76" t="s">
        <v>842</v>
      </c>
      <c r="D20064" t="s">
        <v>980</v>
      </c>
      <c r="E20064" s="82">
        <v>14.75</v>
      </c>
      <c r="F20064" t="s">
        <v>973</v>
      </c>
      <c r="G20064" s="83">
        <v>44543</v>
      </c>
      <c r="I20064">
        <v>2021</v>
      </c>
    </row>
    <row r="20065" spans="1:9" ht="14.45" customHeight="1" x14ac:dyDescent="0.25">
      <c r="A20065" t="s">
        <v>972</v>
      </c>
      <c r="B20065" t="s">
        <v>187</v>
      </c>
      <c r="C20065" s="76" t="s">
        <v>842</v>
      </c>
      <c r="D20065" t="s">
        <v>980</v>
      </c>
      <c r="E20065" s="82">
        <v>13</v>
      </c>
      <c r="F20065" t="s">
        <v>973</v>
      </c>
      <c r="G20065" s="83">
        <v>44677</v>
      </c>
      <c r="I20065">
        <v>2022</v>
      </c>
    </row>
    <row r="20066" spans="1:9" ht="14.45" customHeight="1" x14ac:dyDescent="0.25">
      <c r="A20066" t="s">
        <v>972</v>
      </c>
      <c r="B20066" t="s">
        <v>115</v>
      </c>
      <c r="C20066" s="76" t="s">
        <v>842</v>
      </c>
      <c r="D20066" t="s">
        <v>980</v>
      </c>
      <c r="E20066" s="82">
        <v>13.28</v>
      </c>
      <c r="F20066" t="s">
        <v>973</v>
      </c>
      <c r="G20066" s="83">
        <v>44487</v>
      </c>
      <c r="I20066">
        <v>2021</v>
      </c>
    </row>
    <row r="20067" spans="1:9" ht="14.45" customHeight="1" x14ac:dyDescent="0.25">
      <c r="A20067" t="s">
        <v>972</v>
      </c>
      <c r="B20067" t="s">
        <v>281</v>
      </c>
      <c r="C20067" s="76" t="s">
        <v>842</v>
      </c>
      <c r="D20067" t="s">
        <v>980</v>
      </c>
      <c r="E20067" s="82">
        <v>12</v>
      </c>
      <c r="F20067" t="s">
        <v>973</v>
      </c>
      <c r="G20067" s="83">
        <v>44560</v>
      </c>
      <c r="I20067">
        <v>2021</v>
      </c>
    </row>
    <row r="20068" spans="1:9" ht="14.45" customHeight="1" x14ac:dyDescent="0.25">
      <c r="A20068" t="s">
        <v>972</v>
      </c>
      <c r="B20068" t="s">
        <v>72</v>
      </c>
      <c r="C20068" s="76" t="s">
        <v>842</v>
      </c>
      <c r="D20068" t="s">
        <v>980</v>
      </c>
      <c r="E20068" s="82">
        <v>13.7</v>
      </c>
      <c r="F20068" t="s">
        <v>973</v>
      </c>
      <c r="G20068" s="83">
        <v>44740</v>
      </c>
      <c r="I20068">
        <v>2022</v>
      </c>
    </row>
    <row r="20069" spans="1:9" ht="14.45" customHeight="1" x14ac:dyDescent="0.25">
      <c r="A20069" t="s">
        <v>972</v>
      </c>
      <c r="B20069" t="s">
        <v>115</v>
      </c>
      <c r="C20069" s="76" t="s">
        <v>842</v>
      </c>
      <c r="D20069" t="s">
        <v>980</v>
      </c>
      <c r="E20069" s="82">
        <v>14.64</v>
      </c>
      <c r="F20069" t="s">
        <v>973</v>
      </c>
      <c r="G20069" s="83">
        <v>44501</v>
      </c>
      <c r="I20069">
        <v>2021</v>
      </c>
    </row>
    <row r="20070" spans="1:9" ht="14.45" customHeight="1" x14ac:dyDescent="0.25">
      <c r="A20070" t="s">
        <v>972</v>
      </c>
      <c r="B20070" t="s">
        <v>138</v>
      </c>
      <c r="C20070" s="76" t="s">
        <v>842</v>
      </c>
      <c r="D20070" t="s">
        <v>980</v>
      </c>
      <c r="E20070" s="82">
        <v>15</v>
      </c>
      <c r="F20070" t="s">
        <v>973</v>
      </c>
      <c r="G20070" s="83">
        <v>44489</v>
      </c>
      <c r="I20070">
        <v>2021</v>
      </c>
    </row>
    <row r="20071" spans="1:9" ht="14.45" customHeight="1" x14ac:dyDescent="0.25">
      <c r="A20071" t="s">
        <v>972</v>
      </c>
      <c r="B20071" t="s">
        <v>132</v>
      </c>
      <c r="C20071" s="76" t="s">
        <v>842</v>
      </c>
      <c r="D20071" t="s">
        <v>980</v>
      </c>
      <c r="E20071" s="82">
        <v>6.49</v>
      </c>
      <c r="F20071" t="s">
        <v>973</v>
      </c>
      <c r="G20071" s="83">
        <v>44539</v>
      </c>
      <c r="I20071">
        <v>2021</v>
      </c>
    </row>
    <row r="20072" spans="1:9" ht="14.45" customHeight="1" x14ac:dyDescent="0.25">
      <c r="A20072" t="s">
        <v>972</v>
      </c>
      <c r="B20072" t="s">
        <v>179</v>
      </c>
      <c r="C20072" s="76" t="s">
        <v>842</v>
      </c>
      <c r="D20072" t="s">
        <v>980</v>
      </c>
      <c r="E20072" s="82">
        <v>7.08</v>
      </c>
      <c r="F20072" t="s">
        <v>973</v>
      </c>
      <c r="G20072" s="83">
        <v>44630</v>
      </c>
      <c r="I20072">
        <v>2022</v>
      </c>
    </row>
    <row r="20073" spans="1:9" ht="14.45" customHeight="1" x14ac:dyDescent="0.25">
      <c r="A20073" t="s">
        <v>972</v>
      </c>
      <c r="B20073" t="s">
        <v>248</v>
      </c>
      <c r="C20073" s="76" t="s">
        <v>842</v>
      </c>
      <c r="D20073" t="s">
        <v>980</v>
      </c>
      <c r="E20073" s="82">
        <v>26.26</v>
      </c>
      <c r="F20073" t="s">
        <v>973</v>
      </c>
      <c r="G20073" s="83">
        <v>44595</v>
      </c>
      <c r="I20073">
        <v>2022</v>
      </c>
    </row>
    <row r="20074" spans="1:9" ht="14.45" customHeight="1" x14ac:dyDescent="0.25">
      <c r="A20074" t="s">
        <v>972</v>
      </c>
      <c r="B20074" t="s">
        <v>245</v>
      </c>
      <c r="C20074" s="76" t="s">
        <v>842</v>
      </c>
      <c r="D20074" t="s">
        <v>980</v>
      </c>
      <c r="E20074" s="82">
        <v>3.54</v>
      </c>
      <c r="F20074" t="s">
        <v>973</v>
      </c>
      <c r="G20074" s="83">
        <v>44476</v>
      </c>
      <c r="I20074">
        <v>2021</v>
      </c>
    </row>
    <row r="20075" spans="1:9" ht="14.45" customHeight="1" x14ac:dyDescent="0.25">
      <c r="A20075" t="s">
        <v>972</v>
      </c>
      <c r="B20075" t="s">
        <v>232</v>
      </c>
      <c r="C20075" s="76" t="s">
        <v>842</v>
      </c>
      <c r="D20075" t="s">
        <v>980</v>
      </c>
      <c r="E20075" s="82">
        <v>5.31</v>
      </c>
      <c r="F20075" t="s">
        <v>973</v>
      </c>
      <c r="G20075" s="83">
        <v>44474</v>
      </c>
      <c r="I20075">
        <v>2021</v>
      </c>
    </row>
    <row r="20076" spans="1:9" ht="14.45" customHeight="1" x14ac:dyDescent="0.25">
      <c r="A20076" t="s">
        <v>972</v>
      </c>
      <c r="B20076" t="s">
        <v>118</v>
      </c>
      <c r="C20076" s="76" t="s">
        <v>842</v>
      </c>
      <c r="D20076" t="s">
        <v>980</v>
      </c>
      <c r="E20076" s="82">
        <v>3.89</v>
      </c>
      <c r="F20076" t="s">
        <v>973</v>
      </c>
      <c r="G20076" s="83">
        <v>44502</v>
      </c>
      <c r="I20076">
        <v>2021</v>
      </c>
    </row>
    <row r="20077" spans="1:9" ht="14.45" customHeight="1" x14ac:dyDescent="0.25">
      <c r="A20077" t="s">
        <v>972</v>
      </c>
      <c r="B20077" t="s">
        <v>213</v>
      </c>
      <c r="C20077" s="76" t="s">
        <v>842</v>
      </c>
      <c r="D20077" t="s">
        <v>980</v>
      </c>
      <c r="E20077" s="82">
        <v>6.2</v>
      </c>
      <c r="F20077" t="s">
        <v>973</v>
      </c>
      <c r="G20077" s="83">
        <v>44495</v>
      </c>
      <c r="I20077">
        <v>2021</v>
      </c>
    </row>
    <row r="20078" spans="1:9" ht="14.45" customHeight="1" x14ac:dyDescent="0.25">
      <c r="A20078" t="s">
        <v>972</v>
      </c>
      <c r="B20078" t="s">
        <v>232</v>
      </c>
      <c r="C20078" s="76" t="s">
        <v>842</v>
      </c>
      <c r="D20078" t="s">
        <v>980</v>
      </c>
      <c r="E20078" s="82">
        <v>13.87</v>
      </c>
      <c r="F20078" t="s">
        <v>973</v>
      </c>
      <c r="G20078" s="83">
        <v>44547</v>
      </c>
      <c r="I20078">
        <v>2021</v>
      </c>
    </row>
    <row r="20079" spans="1:9" ht="14.45" customHeight="1" x14ac:dyDescent="0.25">
      <c r="A20079" t="s">
        <v>972</v>
      </c>
      <c r="B20079" t="s">
        <v>23</v>
      </c>
      <c r="C20079" s="76" t="s">
        <v>842</v>
      </c>
      <c r="D20079" t="s">
        <v>980</v>
      </c>
      <c r="E20079" s="82">
        <v>6</v>
      </c>
      <c r="F20079" t="s">
        <v>973</v>
      </c>
      <c r="G20079" s="83">
        <v>44460</v>
      </c>
      <c r="I20079">
        <v>2021</v>
      </c>
    </row>
    <row r="20080" spans="1:9" ht="14.45" customHeight="1" x14ac:dyDescent="0.25">
      <c r="A20080" t="s">
        <v>972</v>
      </c>
      <c r="B20080" t="s">
        <v>279</v>
      </c>
      <c r="C20080" s="76" t="s">
        <v>842</v>
      </c>
      <c r="D20080" t="s">
        <v>980</v>
      </c>
      <c r="E20080" s="82">
        <v>6</v>
      </c>
      <c r="F20080" t="s">
        <v>973</v>
      </c>
      <c r="G20080" s="83">
        <v>44462</v>
      </c>
      <c r="I20080">
        <v>2021</v>
      </c>
    </row>
    <row r="20081" spans="1:9" ht="14.45" customHeight="1" x14ac:dyDescent="0.25">
      <c r="A20081" t="s">
        <v>972</v>
      </c>
      <c r="B20081" t="s">
        <v>254</v>
      </c>
      <c r="C20081" s="76" t="s">
        <v>842</v>
      </c>
      <c r="D20081" t="s">
        <v>980</v>
      </c>
      <c r="E20081" s="82">
        <v>7.67</v>
      </c>
      <c r="F20081" t="s">
        <v>973</v>
      </c>
      <c r="G20081" s="83">
        <v>44491</v>
      </c>
      <c r="I20081">
        <v>2021</v>
      </c>
    </row>
    <row r="20082" spans="1:9" ht="14.45" customHeight="1" x14ac:dyDescent="0.25">
      <c r="A20082" t="s">
        <v>972</v>
      </c>
      <c r="B20082" t="s">
        <v>239</v>
      </c>
      <c r="C20082" s="76" t="s">
        <v>842</v>
      </c>
      <c r="D20082" t="s">
        <v>980</v>
      </c>
      <c r="E20082" s="82">
        <v>7.97</v>
      </c>
      <c r="F20082" t="s">
        <v>973</v>
      </c>
      <c r="G20082" s="83">
        <v>44853</v>
      </c>
      <c r="I20082">
        <v>2022</v>
      </c>
    </row>
    <row r="20083" spans="1:9" ht="14.45" customHeight="1" x14ac:dyDescent="0.25">
      <c r="A20083" t="s">
        <v>972</v>
      </c>
      <c r="B20083" t="s">
        <v>248</v>
      </c>
      <c r="C20083" s="76" t="s">
        <v>842</v>
      </c>
      <c r="D20083" t="s">
        <v>980</v>
      </c>
      <c r="E20083" s="82">
        <v>5.61</v>
      </c>
      <c r="F20083" t="s">
        <v>973</v>
      </c>
      <c r="G20083" s="83">
        <v>44669</v>
      </c>
      <c r="I20083">
        <v>2022</v>
      </c>
    </row>
    <row r="20084" spans="1:9" ht="14.45" customHeight="1" x14ac:dyDescent="0.25">
      <c r="A20084" t="s">
        <v>972</v>
      </c>
      <c r="B20084" t="s">
        <v>279</v>
      </c>
      <c r="C20084" s="76" t="s">
        <v>842</v>
      </c>
      <c r="D20084" t="s">
        <v>980</v>
      </c>
      <c r="E20084" s="82">
        <v>6</v>
      </c>
      <c r="F20084" t="s">
        <v>973</v>
      </c>
      <c r="G20084" s="83">
        <v>44538</v>
      </c>
      <c r="I20084">
        <v>2021</v>
      </c>
    </row>
    <row r="20085" spans="1:9" ht="14.45" customHeight="1" x14ac:dyDescent="0.25">
      <c r="A20085" t="s">
        <v>972</v>
      </c>
      <c r="B20085" t="s">
        <v>99</v>
      </c>
      <c r="C20085" s="76" t="s">
        <v>842</v>
      </c>
      <c r="D20085" t="s">
        <v>980</v>
      </c>
      <c r="E20085" s="82">
        <v>5.9</v>
      </c>
      <c r="F20085" t="s">
        <v>973</v>
      </c>
      <c r="G20085" s="83">
        <v>44560</v>
      </c>
      <c r="I20085">
        <v>2021</v>
      </c>
    </row>
    <row r="20086" spans="1:9" ht="14.45" customHeight="1" x14ac:dyDescent="0.25">
      <c r="A20086" t="s">
        <v>972</v>
      </c>
      <c r="B20086" t="s">
        <v>118</v>
      </c>
      <c r="C20086" s="76" t="s">
        <v>842</v>
      </c>
      <c r="D20086" t="s">
        <v>980</v>
      </c>
      <c r="E20086" s="82">
        <v>11.21</v>
      </c>
      <c r="F20086" t="s">
        <v>973</v>
      </c>
      <c r="G20086" s="83">
        <v>44775</v>
      </c>
      <c r="I20086">
        <v>2022</v>
      </c>
    </row>
    <row r="20087" spans="1:9" ht="14.45" customHeight="1" x14ac:dyDescent="0.25">
      <c r="A20087" t="s">
        <v>972</v>
      </c>
      <c r="B20087" t="s">
        <v>105</v>
      </c>
      <c r="C20087" s="76" t="s">
        <v>842</v>
      </c>
      <c r="D20087" t="s">
        <v>980</v>
      </c>
      <c r="E20087" s="82">
        <v>4.13</v>
      </c>
      <c r="F20087" t="s">
        <v>973</v>
      </c>
      <c r="G20087" s="83">
        <v>44833</v>
      </c>
      <c r="I20087">
        <v>2022</v>
      </c>
    </row>
    <row r="20088" spans="1:9" ht="14.45" customHeight="1" x14ac:dyDescent="0.25">
      <c r="A20088" t="s">
        <v>972</v>
      </c>
      <c r="B20088" t="s">
        <v>239</v>
      </c>
      <c r="C20088" s="76" t="s">
        <v>842</v>
      </c>
      <c r="D20088" t="s">
        <v>980</v>
      </c>
      <c r="E20088" s="82">
        <v>13.7</v>
      </c>
      <c r="F20088" t="s">
        <v>973</v>
      </c>
      <c r="G20088" s="83">
        <v>44516</v>
      </c>
      <c r="I20088">
        <v>2021</v>
      </c>
    </row>
    <row r="20089" spans="1:9" ht="14.45" customHeight="1" x14ac:dyDescent="0.25">
      <c r="A20089" t="s">
        <v>972</v>
      </c>
      <c r="B20089" t="s">
        <v>116</v>
      </c>
      <c r="C20089" s="76" t="s">
        <v>842</v>
      </c>
      <c r="D20089" t="s">
        <v>980</v>
      </c>
      <c r="E20089" s="82">
        <v>6</v>
      </c>
      <c r="F20089" t="s">
        <v>973</v>
      </c>
      <c r="G20089" s="83">
        <v>44503</v>
      </c>
      <c r="I20089">
        <v>2021</v>
      </c>
    </row>
    <row r="20090" spans="1:9" ht="14.45" customHeight="1" x14ac:dyDescent="0.25">
      <c r="A20090" t="s">
        <v>972</v>
      </c>
      <c r="B20090" t="s">
        <v>183</v>
      </c>
      <c r="C20090" s="76" t="s">
        <v>842</v>
      </c>
      <c r="D20090" t="s">
        <v>980</v>
      </c>
      <c r="E20090" s="82">
        <v>23.6</v>
      </c>
      <c r="F20090" t="s">
        <v>973</v>
      </c>
      <c r="G20090" s="83">
        <v>44669</v>
      </c>
      <c r="I20090">
        <v>2022</v>
      </c>
    </row>
    <row r="20091" spans="1:9" ht="14.45" customHeight="1" x14ac:dyDescent="0.25">
      <c r="A20091" t="s">
        <v>972</v>
      </c>
      <c r="B20091" t="s">
        <v>183</v>
      </c>
      <c r="C20091" s="76" t="s">
        <v>842</v>
      </c>
      <c r="D20091" t="s">
        <v>980</v>
      </c>
      <c r="E20091" s="82">
        <v>8.26</v>
      </c>
      <c r="F20091" t="s">
        <v>973</v>
      </c>
      <c r="G20091" s="83">
        <v>44669</v>
      </c>
      <c r="I20091">
        <v>2022</v>
      </c>
    </row>
    <row r="20092" spans="1:9" ht="14.45" customHeight="1" x14ac:dyDescent="0.25">
      <c r="A20092" t="s">
        <v>972</v>
      </c>
      <c r="B20092" t="s">
        <v>203</v>
      </c>
      <c r="C20092" s="76" t="s">
        <v>842</v>
      </c>
      <c r="D20092" t="s">
        <v>980</v>
      </c>
      <c r="E20092" s="82">
        <v>15</v>
      </c>
      <c r="F20092" t="s">
        <v>973</v>
      </c>
      <c r="G20092" s="83">
        <v>44631</v>
      </c>
      <c r="I20092">
        <v>2022</v>
      </c>
    </row>
    <row r="20093" spans="1:9" ht="14.45" customHeight="1" x14ac:dyDescent="0.25">
      <c r="A20093" t="s">
        <v>972</v>
      </c>
      <c r="B20093" t="s">
        <v>183</v>
      </c>
      <c r="C20093" s="76" t="s">
        <v>842</v>
      </c>
      <c r="D20093" t="s">
        <v>980</v>
      </c>
      <c r="E20093" s="82">
        <v>5.9</v>
      </c>
      <c r="F20093" t="s">
        <v>973</v>
      </c>
      <c r="G20093" s="83">
        <v>44669</v>
      </c>
      <c r="I20093">
        <v>2022</v>
      </c>
    </row>
    <row r="20094" spans="1:9" ht="14.45" customHeight="1" x14ac:dyDescent="0.25">
      <c r="A20094" t="s">
        <v>972</v>
      </c>
      <c r="B20094" t="s">
        <v>155</v>
      </c>
      <c r="C20094" s="76" t="s">
        <v>842</v>
      </c>
      <c r="D20094" t="s">
        <v>980</v>
      </c>
      <c r="E20094" s="82">
        <v>12</v>
      </c>
      <c r="F20094" t="s">
        <v>973</v>
      </c>
      <c r="G20094" s="83">
        <v>44530</v>
      </c>
      <c r="I20094">
        <v>2021</v>
      </c>
    </row>
    <row r="20095" spans="1:9" ht="14.45" customHeight="1" x14ac:dyDescent="0.25">
      <c r="A20095" t="s">
        <v>972</v>
      </c>
      <c r="B20095" t="s">
        <v>103</v>
      </c>
      <c r="C20095" s="76" t="s">
        <v>842</v>
      </c>
      <c r="D20095" t="s">
        <v>980</v>
      </c>
      <c r="E20095" s="82">
        <v>6</v>
      </c>
      <c r="F20095" t="s">
        <v>973</v>
      </c>
      <c r="G20095" s="83">
        <v>44473</v>
      </c>
      <c r="I20095">
        <v>2021</v>
      </c>
    </row>
    <row r="20096" spans="1:9" ht="14.45" customHeight="1" x14ac:dyDescent="0.25">
      <c r="A20096" t="s">
        <v>972</v>
      </c>
      <c r="B20096" t="s">
        <v>203</v>
      </c>
      <c r="C20096" s="76" t="s">
        <v>842</v>
      </c>
      <c r="D20096" t="s">
        <v>980</v>
      </c>
      <c r="E20096" s="82">
        <v>15.6</v>
      </c>
      <c r="F20096" t="s">
        <v>973</v>
      </c>
      <c r="G20096" s="83">
        <v>44469</v>
      </c>
      <c r="I20096">
        <v>2021</v>
      </c>
    </row>
    <row r="20097" spans="1:9" ht="14.45" customHeight="1" x14ac:dyDescent="0.25">
      <c r="A20097" t="s">
        <v>972</v>
      </c>
      <c r="B20097" t="s">
        <v>144</v>
      </c>
      <c r="C20097" s="76" t="s">
        <v>842</v>
      </c>
      <c r="D20097" t="s">
        <v>980</v>
      </c>
      <c r="E20097" s="82">
        <v>5</v>
      </c>
      <c r="F20097" t="s">
        <v>973</v>
      </c>
      <c r="G20097" s="83">
        <v>44505</v>
      </c>
      <c r="I20097">
        <v>2021</v>
      </c>
    </row>
    <row r="20098" spans="1:9" ht="14.45" customHeight="1" x14ac:dyDescent="0.25">
      <c r="A20098" t="s">
        <v>972</v>
      </c>
      <c r="B20098" t="s">
        <v>200</v>
      </c>
      <c r="C20098" s="76" t="s">
        <v>842</v>
      </c>
      <c r="D20098" t="s">
        <v>980</v>
      </c>
      <c r="E20098" s="82">
        <v>15</v>
      </c>
      <c r="F20098" t="s">
        <v>973</v>
      </c>
      <c r="G20098" s="83">
        <v>44552</v>
      </c>
      <c r="I20098">
        <v>2021</v>
      </c>
    </row>
    <row r="20099" spans="1:9" ht="14.45" customHeight="1" x14ac:dyDescent="0.25">
      <c r="A20099" t="s">
        <v>972</v>
      </c>
      <c r="B20099" t="s">
        <v>215</v>
      </c>
      <c r="C20099" s="76" t="s">
        <v>842</v>
      </c>
      <c r="D20099" t="s">
        <v>980</v>
      </c>
      <c r="E20099" s="82">
        <v>100</v>
      </c>
      <c r="F20099" t="s">
        <v>973</v>
      </c>
      <c r="G20099" s="83">
        <v>44886</v>
      </c>
      <c r="I20099">
        <v>2022</v>
      </c>
    </row>
    <row r="20100" spans="1:9" ht="14.45" customHeight="1" x14ac:dyDescent="0.25">
      <c r="A20100" t="s">
        <v>972</v>
      </c>
      <c r="B20100" t="s">
        <v>240</v>
      </c>
      <c r="C20100" s="76" t="s">
        <v>842</v>
      </c>
      <c r="D20100" t="s">
        <v>980</v>
      </c>
      <c r="E20100" s="82">
        <v>6</v>
      </c>
      <c r="F20100" t="s">
        <v>973</v>
      </c>
      <c r="G20100" s="83">
        <v>44491</v>
      </c>
      <c r="I20100">
        <v>2021</v>
      </c>
    </row>
    <row r="20101" spans="1:9" ht="14.45" customHeight="1" x14ac:dyDescent="0.25">
      <c r="A20101" t="s">
        <v>972</v>
      </c>
      <c r="B20101" t="s">
        <v>246</v>
      </c>
      <c r="C20101" s="76" t="s">
        <v>842</v>
      </c>
      <c r="D20101" t="s">
        <v>980</v>
      </c>
      <c r="E20101" s="82">
        <v>11.4</v>
      </c>
      <c r="F20101" t="s">
        <v>973</v>
      </c>
      <c r="G20101" s="83">
        <v>44477</v>
      </c>
      <c r="I20101">
        <v>2021</v>
      </c>
    </row>
    <row r="20102" spans="1:9" ht="14.45" customHeight="1" x14ac:dyDescent="0.25">
      <c r="A20102" t="s">
        <v>972</v>
      </c>
      <c r="B20102" t="s">
        <v>190</v>
      </c>
      <c r="C20102" s="76" t="s">
        <v>842</v>
      </c>
      <c r="D20102" t="s">
        <v>980</v>
      </c>
      <c r="E20102" s="82">
        <v>7.6</v>
      </c>
      <c r="F20102" t="s">
        <v>973</v>
      </c>
      <c r="G20102" s="83">
        <v>44439</v>
      </c>
      <c r="I20102">
        <v>2021</v>
      </c>
    </row>
    <row r="20103" spans="1:9" ht="14.45" customHeight="1" x14ac:dyDescent="0.25">
      <c r="A20103" t="s">
        <v>972</v>
      </c>
      <c r="B20103" t="s">
        <v>128</v>
      </c>
      <c r="C20103" s="76" t="s">
        <v>842</v>
      </c>
      <c r="D20103" t="s">
        <v>980</v>
      </c>
      <c r="E20103" s="82">
        <v>5</v>
      </c>
      <c r="F20103" t="s">
        <v>973</v>
      </c>
      <c r="G20103" s="83">
        <v>44498</v>
      </c>
      <c r="I20103">
        <v>2021</v>
      </c>
    </row>
    <row r="20104" spans="1:9" ht="14.45" customHeight="1" x14ac:dyDescent="0.25">
      <c r="A20104" t="s">
        <v>972</v>
      </c>
      <c r="B20104" t="s">
        <v>140</v>
      </c>
      <c r="C20104" s="76" t="s">
        <v>842</v>
      </c>
      <c r="D20104" t="s">
        <v>980</v>
      </c>
      <c r="E20104" s="82">
        <v>10.8</v>
      </c>
      <c r="F20104" t="s">
        <v>973</v>
      </c>
      <c r="G20104" s="83">
        <v>44519</v>
      </c>
      <c r="I20104">
        <v>2021</v>
      </c>
    </row>
    <row r="20105" spans="1:9" x14ac:dyDescent="0.25">
      <c r="A20105" t="s">
        <v>972</v>
      </c>
      <c r="B20105" t="s">
        <v>128</v>
      </c>
      <c r="C20105" s="76" t="s">
        <v>842</v>
      </c>
      <c r="D20105" t="s">
        <v>980</v>
      </c>
      <c r="E20105" s="82">
        <v>11.4</v>
      </c>
      <c r="F20105" t="s">
        <v>973</v>
      </c>
      <c r="G20105" s="83">
        <v>44439</v>
      </c>
      <c r="I20105">
        <v>2021</v>
      </c>
    </row>
    <row r="20106" spans="1:9" x14ac:dyDescent="0.25">
      <c r="A20106" t="s">
        <v>972</v>
      </c>
      <c r="B20106" t="s">
        <v>202</v>
      </c>
      <c r="C20106" s="76" t="s">
        <v>842</v>
      </c>
      <c r="D20106" t="s">
        <v>980</v>
      </c>
      <c r="E20106" s="82">
        <v>15.34</v>
      </c>
      <c r="F20106" t="s">
        <v>973</v>
      </c>
      <c r="G20106" s="83">
        <v>44588</v>
      </c>
      <c r="I20106">
        <v>2022</v>
      </c>
    </row>
    <row r="20107" spans="1:9" x14ac:dyDescent="0.25">
      <c r="A20107" t="s">
        <v>972</v>
      </c>
      <c r="B20107" t="s">
        <v>232</v>
      </c>
      <c r="C20107" s="76" t="s">
        <v>842</v>
      </c>
      <c r="D20107" t="s">
        <v>980</v>
      </c>
      <c r="E20107" s="82">
        <v>11.51</v>
      </c>
      <c r="F20107" t="s">
        <v>973</v>
      </c>
      <c r="G20107" s="83">
        <v>44449</v>
      </c>
      <c r="I20107">
        <v>2021</v>
      </c>
    </row>
    <row r="20108" spans="1:9" x14ac:dyDescent="0.25">
      <c r="A20108" t="s">
        <v>972</v>
      </c>
      <c r="B20108" t="s">
        <v>92</v>
      </c>
      <c r="C20108" s="76" t="s">
        <v>842</v>
      </c>
      <c r="D20108" t="s">
        <v>980</v>
      </c>
      <c r="E20108" s="82">
        <v>7.68</v>
      </c>
      <c r="F20108" t="s">
        <v>973</v>
      </c>
      <c r="G20108" s="83">
        <v>44615</v>
      </c>
      <c r="I20108">
        <v>2022</v>
      </c>
    </row>
    <row r="20109" spans="1:9" x14ac:dyDescent="0.25">
      <c r="A20109" t="s">
        <v>972</v>
      </c>
      <c r="B20109" t="s">
        <v>230</v>
      </c>
      <c r="C20109" s="76" t="s">
        <v>842</v>
      </c>
      <c r="D20109" t="s">
        <v>980</v>
      </c>
      <c r="E20109" s="82">
        <v>7.68</v>
      </c>
      <c r="F20109" t="s">
        <v>973</v>
      </c>
      <c r="G20109" s="83">
        <v>44461</v>
      </c>
      <c r="I20109">
        <v>2021</v>
      </c>
    </row>
    <row r="20110" spans="1:9" x14ac:dyDescent="0.25">
      <c r="A20110" t="s">
        <v>972</v>
      </c>
      <c r="B20110" t="s">
        <v>142</v>
      </c>
      <c r="C20110" s="76" t="s">
        <v>842</v>
      </c>
      <c r="D20110" t="s">
        <v>980</v>
      </c>
      <c r="E20110" s="82">
        <v>7.68</v>
      </c>
      <c r="F20110" t="s">
        <v>973</v>
      </c>
      <c r="G20110" s="83">
        <v>44587</v>
      </c>
      <c r="I20110">
        <v>2022</v>
      </c>
    </row>
    <row r="20111" spans="1:9" x14ac:dyDescent="0.25">
      <c r="A20111" t="s">
        <v>972</v>
      </c>
      <c r="B20111" t="s">
        <v>246</v>
      </c>
      <c r="C20111" s="76" t="s">
        <v>842</v>
      </c>
      <c r="D20111" t="s">
        <v>980</v>
      </c>
      <c r="E20111" s="82">
        <v>9.8000000000000007</v>
      </c>
      <c r="F20111" t="s">
        <v>973</v>
      </c>
      <c r="G20111" s="83">
        <v>44537</v>
      </c>
      <c r="I20111">
        <v>2021</v>
      </c>
    </row>
    <row r="20112" spans="1:9" x14ac:dyDescent="0.25">
      <c r="A20112" t="s">
        <v>972</v>
      </c>
      <c r="B20112" t="s">
        <v>133</v>
      </c>
      <c r="C20112" s="76" t="s">
        <v>842</v>
      </c>
      <c r="D20112" t="s">
        <v>980</v>
      </c>
      <c r="E20112" s="82">
        <v>11.4</v>
      </c>
      <c r="F20112" t="s">
        <v>973</v>
      </c>
      <c r="G20112" s="83">
        <v>44607</v>
      </c>
      <c r="I20112">
        <v>2022</v>
      </c>
    </row>
    <row r="20113" spans="1:9" x14ac:dyDescent="0.25">
      <c r="A20113" t="s">
        <v>972</v>
      </c>
      <c r="B20113" t="s">
        <v>176</v>
      </c>
      <c r="C20113" s="76" t="s">
        <v>842</v>
      </c>
      <c r="D20113" t="s">
        <v>980</v>
      </c>
      <c r="E20113" s="82">
        <v>14</v>
      </c>
      <c r="F20113" t="s">
        <v>973</v>
      </c>
      <c r="G20113" s="83">
        <v>44448</v>
      </c>
      <c r="I20113">
        <v>2021</v>
      </c>
    </row>
    <row r="20114" spans="1:9" x14ac:dyDescent="0.25">
      <c r="A20114" t="s">
        <v>972</v>
      </c>
      <c r="B20114" t="s">
        <v>200</v>
      </c>
      <c r="C20114" s="76" t="s">
        <v>842</v>
      </c>
      <c r="D20114" t="s">
        <v>980</v>
      </c>
      <c r="E20114" s="82">
        <v>11.52</v>
      </c>
      <c r="F20114" t="s">
        <v>973</v>
      </c>
      <c r="G20114" s="83">
        <v>44951</v>
      </c>
      <c r="I20114">
        <v>2023</v>
      </c>
    </row>
    <row r="20115" spans="1:9" x14ac:dyDescent="0.25">
      <c r="A20115" t="s">
        <v>972</v>
      </c>
      <c r="B20115" t="s">
        <v>239</v>
      </c>
      <c r="C20115" s="76" t="s">
        <v>842</v>
      </c>
      <c r="D20115" t="s">
        <v>980</v>
      </c>
      <c r="E20115" s="82">
        <v>7.6</v>
      </c>
      <c r="F20115" t="s">
        <v>973</v>
      </c>
      <c r="G20115" s="83">
        <v>44599</v>
      </c>
      <c r="I20115">
        <v>2022</v>
      </c>
    </row>
    <row r="20116" spans="1:9" x14ac:dyDescent="0.25">
      <c r="A20116" t="s">
        <v>972</v>
      </c>
      <c r="B20116" t="s">
        <v>104</v>
      </c>
      <c r="C20116" s="76" t="s">
        <v>842</v>
      </c>
      <c r="D20116" t="s">
        <v>980</v>
      </c>
      <c r="E20116" s="82">
        <v>5</v>
      </c>
      <c r="F20116" t="s">
        <v>973</v>
      </c>
      <c r="G20116" s="83">
        <v>44707</v>
      </c>
      <c r="I20116">
        <v>2022</v>
      </c>
    </row>
    <row r="20117" spans="1:9" x14ac:dyDescent="0.25">
      <c r="A20117" t="s">
        <v>972</v>
      </c>
      <c r="B20117" t="s">
        <v>118</v>
      </c>
      <c r="C20117" s="76" t="s">
        <v>842</v>
      </c>
      <c r="D20117" t="s">
        <v>980</v>
      </c>
      <c r="E20117" s="82">
        <v>6</v>
      </c>
      <c r="F20117" t="s">
        <v>973</v>
      </c>
      <c r="G20117" s="83">
        <v>44537</v>
      </c>
      <c r="I20117">
        <v>2021</v>
      </c>
    </row>
    <row r="20118" spans="1:9" x14ac:dyDescent="0.25">
      <c r="A20118" t="s">
        <v>972</v>
      </c>
      <c r="B20118" t="s">
        <v>194</v>
      </c>
      <c r="C20118" s="76" t="s">
        <v>842</v>
      </c>
      <c r="D20118" t="s">
        <v>980</v>
      </c>
      <c r="E20118" s="82">
        <v>20.48</v>
      </c>
      <c r="F20118" t="s">
        <v>973</v>
      </c>
      <c r="G20118" s="83">
        <v>44546</v>
      </c>
      <c r="I20118">
        <v>2021</v>
      </c>
    </row>
    <row r="20119" spans="1:9" x14ac:dyDescent="0.25">
      <c r="A20119" t="s">
        <v>972</v>
      </c>
      <c r="B20119" t="s">
        <v>115</v>
      </c>
      <c r="C20119" s="76" t="s">
        <v>842</v>
      </c>
      <c r="D20119" t="s">
        <v>980</v>
      </c>
      <c r="E20119" s="82">
        <v>11.4</v>
      </c>
      <c r="F20119" t="s">
        <v>973</v>
      </c>
      <c r="G20119" s="83">
        <v>44697</v>
      </c>
      <c r="I20119">
        <v>2022</v>
      </c>
    </row>
    <row r="20120" spans="1:9" x14ac:dyDescent="0.25">
      <c r="A20120" t="s">
        <v>972</v>
      </c>
      <c r="B20120" t="s">
        <v>100</v>
      </c>
      <c r="C20120" s="76" t="s">
        <v>842</v>
      </c>
      <c r="D20120" t="s">
        <v>980</v>
      </c>
      <c r="E20120" s="82">
        <v>10</v>
      </c>
      <c r="F20120" t="s">
        <v>973</v>
      </c>
      <c r="G20120" s="83">
        <v>44491</v>
      </c>
      <c r="I20120">
        <v>2021</v>
      </c>
    </row>
    <row r="20121" spans="1:9" x14ac:dyDescent="0.25">
      <c r="A20121" t="s">
        <v>972</v>
      </c>
      <c r="B20121" t="s">
        <v>118</v>
      </c>
      <c r="C20121" s="76" t="s">
        <v>842</v>
      </c>
      <c r="D20121" t="s">
        <v>980</v>
      </c>
      <c r="E20121" s="82">
        <v>5</v>
      </c>
      <c r="F20121" t="s">
        <v>973</v>
      </c>
      <c r="G20121" s="83">
        <v>44484</v>
      </c>
      <c r="I20121">
        <v>2021</v>
      </c>
    </row>
    <row r="20122" spans="1:9" x14ac:dyDescent="0.25">
      <c r="A20122" t="s">
        <v>972</v>
      </c>
      <c r="B20122" t="s">
        <v>240</v>
      </c>
      <c r="C20122" s="76" t="s">
        <v>842</v>
      </c>
      <c r="D20122" t="s">
        <v>980</v>
      </c>
      <c r="E20122" s="82">
        <v>9.8000000000000007</v>
      </c>
      <c r="F20122" t="s">
        <v>973</v>
      </c>
      <c r="G20122" s="83">
        <v>44505</v>
      </c>
      <c r="I20122">
        <v>2021</v>
      </c>
    </row>
    <row r="20123" spans="1:9" x14ac:dyDescent="0.25">
      <c r="A20123" t="s">
        <v>972</v>
      </c>
      <c r="B20123" t="s">
        <v>219</v>
      </c>
      <c r="C20123" s="76" t="s">
        <v>842</v>
      </c>
      <c r="D20123" t="s">
        <v>980</v>
      </c>
      <c r="E20123" s="82">
        <v>7.68</v>
      </c>
      <c r="F20123" t="s">
        <v>973</v>
      </c>
      <c r="G20123" s="83">
        <v>44456</v>
      </c>
      <c r="I20123">
        <v>2021</v>
      </c>
    </row>
    <row r="20124" spans="1:9" x14ac:dyDescent="0.25">
      <c r="A20124" t="s">
        <v>972</v>
      </c>
      <c r="B20124" t="s">
        <v>275</v>
      </c>
      <c r="C20124" s="76" t="s">
        <v>842</v>
      </c>
      <c r="D20124" t="s">
        <v>980</v>
      </c>
      <c r="E20124" s="82">
        <v>21.4</v>
      </c>
      <c r="F20124" t="s">
        <v>973</v>
      </c>
      <c r="G20124" s="83">
        <v>44539</v>
      </c>
      <c r="I20124">
        <v>2021</v>
      </c>
    </row>
    <row r="20125" spans="1:9" x14ac:dyDescent="0.25">
      <c r="A20125" t="s">
        <v>972</v>
      </c>
      <c r="B20125" t="s">
        <v>116</v>
      </c>
      <c r="C20125" s="76" t="s">
        <v>842</v>
      </c>
      <c r="D20125" t="s">
        <v>980</v>
      </c>
      <c r="E20125" s="82">
        <v>6</v>
      </c>
      <c r="F20125" t="s">
        <v>973</v>
      </c>
      <c r="G20125" s="83">
        <v>44515</v>
      </c>
      <c r="I20125">
        <v>2021</v>
      </c>
    </row>
    <row r="20126" spans="1:9" x14ac:dyDescent="0.25">
      <c r="A20126" t="s">
        <v>972</v>
      </c>
      <c r="B20126" t="s">
        <v>281</v>
      </c>
      <c r="C20126" s="76" t="s">
        <v>842</v>
      </c>
      <c r="D20126" t="s">
        <v>980</v>
      </c>
      <c r="E20126" s="82">
        <v>15</v>
      </c>
      <c r="F20126" t="s">
        <v>973</v>
      </c>
      <c r="G20126" s="83">
        <v>44721</v>
      </c>
      <c r="I20126">
        <v>2022</v>
      </c>
    </row>
    <row r="20127" spans="1:9" x14ac:dyDescent="0.25">
      <c r="A20127" t="s">
        <v>972</v>
      </c>
      <c r="B20127" t="s">
        <v>232</v>
      </c>
      <c r="C20127" s="76" t="s">
        <v>842</v>
      </c>
      <c r="D20127" t="s">
        <v>980</v>
      </c>
      <c r="E20127" s="82">
        <v>3.54</v>
      </c>
      <c r="F20127" t="s">
        <v>973</v>
      </c>
      <c r="G20127" s="83">
        <v>44572</v>
      </c>
      <c r="I20127">
        <v>2022</v>
      </c>
    </row>
    <row r="20128" spans="1:9" x14ac:dyDescent="0.25">
      <c r="A20128" t="s">
        <v>972</v>
      </c>
      <c r="B20128" t="s">
        <v>115</v>
      </c>
      <c r="C20128" s="76" t="s">
        <v>842</v>
      </c>
      <c r="D20128" t="s">
        <v>980</v>
      </c>
      <c r="E20128" s="82">
        <v>7.08</v>
      </c>
      <c r="F20128" t="s">
        <v>973</v>
      </c>
      <c r="G20128" s="83">
        <v>44502</v>
      </c>
      <c r="I20128">
        <v>2021</v>
      </c>
    </row>
    <row r="20129" spans="1:9" x14ac:dyDescent="0.25">
      <c r="A20129" t="s">
        <v>972</v>
      </c>
      <c r="B20129" t="s">
        <v>82</v>
      </c>
      <c r="C20129" s="76" t="s">
        <v>842</v>
      </c>
      <c r="D20129" t="s">
        <v>980</v>
      </c>
      <c r="E20129" s="82">
        <v>4.72</v>
      </c>
      <c r="F20129" t="s">
        <v>973</v>
      </c>
      <c r="G20129" s="83">
        <v>44530</v>
      </c>
      <c r="I20129">
        <v>2021</v>
      </c>
    </row>
    <row r="20130" spans="1:9" x14ac:dyDescent="0.25">
      <c r="A20130" t="s">
        <v>972</v>
      </c>
      <c r="B20130" t="s">
        <v>128</v>
      </c>
      <c r="C20130" s="76" t="s">
        <v>842</v>
      </c>
      <c r="D20130" t="s">
        <v>980</v>
      </c>
      <c r="E20130" s="82">
        <v>13.57</v>
      </c>
      <c r="F20130" t="s">
        <v>973</v>
      </c>
      <c r="G20130" s="83">
        <v>44512</v>
      </c>
      <c r="I20130">
        <v>2021</v>
      </c>
    </row>
    <row r="20131" spans="1:9" x14ac:dyDescent="0.25">
      <c r="A20131" t="s">
        <v>972</v>
      </c>
      <c r="B20131" t="s">
        <v>180</v>
      </c>
      <c r="C20131" s="76" t="s">
        <v>842</v>
      </c>
      <c r="D20131" t="s">
        <v>980</v>
      </c>
      <c r="E20131" s="82">
        <v>9.44</v>
      </c>
      <c r="F20131" t="s">
        <v>973</v>
      </c>
      <c r="G20131" s="83">
        <v>44505</v>
      </c>
      <c r="I20131">
        <v>2021</v>
      </c>
    </row>
    <row r="20132" spans="1:9" x14ac:dyDescent="0.25">
      <c r="A20132" t="s">
        <v>972</v>
      </c>
      <c r="B20132" t="s">
        <v>124</v>
      </c>
      <c r="C20132" s="76" t="s">
        <v>842</v>
      </c>
      <c r="D20132" t="s">
        <v>980</v>
      </c>
      <c r="E20132" s="82">
        <v>9.74</v>
      </c>
      <c r="F20132" t="s">
        <v>973</v>
      </c>
      <c r="G20132" s="83">
        <v>44638</v>
      </c>
      <c r="I20132">
        <v>2022</v>
      </c>
    </row>
    <row r="20133" spans="1:9" x14ac:dyDescent="0.25">
      <c r="A20133" t="s">
        <v>972</v>
      </c>
      <c r="B20133" t="s">
        <v>87</v>
      </c>
      <c r="C20133" s="76" t="s">
        <v>842</v>
      </c>
      <c r="D20133" t="s">
        <v>980</v>
      </c>
      <c r="E20133" s="82">
        <v>13.6</v>
      </c>
      <c r="F20133" t="s">
        <v>973</v>
      </c>
      <c r="G20133" s="83">
        <v>44483</v>
      </c>
      <c r="I20133">
        <v>2021</v>
      </c>
    </row>
    <row r="20134" spans="1:9" x14ac:dyDescent="0.25">
      <c r="A20134" t="s">
        <v>972</v>
      </c>
      <c r="B20134" t="s">
        <v>213</v>
      </c>
      <c r="C20134" s="76" t="s">
        <v>842</v>
      </c>
      <c r="D20134" t="s">
        <v>980</v>
      </c>
      <c r="E20134" s="82">
        <v>5.76</v>
      </c>
      <c r="F20134" t="s">
        <v>973</v>
      </c>
      <c r="G20134" s="83">
        <v>44623</v>
      </c>
      <c r="I20134">
        <v>2022</v>
      </c>
    </row>
    <row r="20135" spans="1:9" x14ac:dyDescent="0.25">
      <c r="A20135" t="s">
        <v>972</v>
      </c>
      <c r="B20135" t="s">
        <v>121</v>
      </c>
      <c r="C20135" s="76" t="s">
        <v>842</v>
      </c>
      <c r="D20135" t="s">
        <v>980</v>
      </c>
      <c r="E20135" s="82">
        <v>50</v>
      </c>
      <c r="F20135" t="s">
        <v>973</v>
      </c>
      <c r="G20135" s="83">
        <v>44844</v>
      </c>
      <c r="I20135">
        <v>2022</v>
      </c>
    </row>
    <row r="20136" spans="1:9" x14ac:dyDescent="0.25">
      <c r="A20136" t="s">
        <v>972</v>
      </c>
      <c r="B20136" t="s">
        <v>277</v>
      </c>
      <c r="C20136" s="76" t="s">
        <v>842</v>
      </c>
      <c r="D20136" t="s">
        <v>980</v>
      </c>
      <c r="E20136" s="82">
        <v>30</v>
      </c>
      <c r="F20136" t="s">
        <v>973</v>
      </c>
      <c r="G20136" s="83">
        <v>44865</v>
      </c>
      <c r="I20136">
        <v>2022</v>
      </c>
    </row>
    <row r="20137" spans="1:9" x14ac:dyDescent="0.25">
      <c r="A20137" t="s">
        <v>972</v>
      </c>
      <c r="B20137" t="s">
        <v>133</v>
      </c>
      <c r="C20137" s="76" t="s">
        <v>842</v>
      </c>
      <c r="D20137" t="s">
        <v>980</v>
      </c>
      <c r="E20137" s="82">
        <v>133.30000000000001</v>
      </c>
      <c r="F20137" t="s">
        <v>973</v>
      </c>
      <c r="G20137" s="83">
        <v>44865</v>
      </c>
      <c r="I20137">
        <v>2022</v>
      </c>
    </row>
    <row r="20138" spans="1:9" x14ac:dyDescent="0.25">
      <c r="A20138" t="s">
        <v>972</v>
      </c>
      <c r="B20138" t="s">
        <v>203</v>
      </c>
      <c r="C20138" s="76" t="s">
        <v>842</v>
      </c>
      <c r="D20138" t="s">
        <v>980</v>
      </c>
      <c r="E20138" s="82">
        <v>21.4</v>
      </c>
      <c r="F20138" t="s">
        <v>973</v>
      </c>
      <c r="G20138" s="83">
        <v>44574</v>
      </c>
      <c r="I20138">
        <v>2022</v>
      </c>
    </row>
    <row r="20139" spans="1:9" x14ac:dyDescent="0.25">
      <c r="A20139" t="s">
        <v>972</v>
      </c>
      <c r="B20139" t="s">
        <v>136</v>
      </c>
      <c r="C20139" s="76" t="s">
        <v>842</v>
      </c>
      <c r="D20139" t="s">
        <v>980</v>
      </c>
      <c r="E20139" s="82">
        <v>7.6</v>
      </c>
      <c r="F20139" t="s">
        <v>973</v>
      </c>
      <c r="G20139" s="83">
        <v>44491</v>
      </c>
      <c r="I20139">
        <v>2021</v>
      </c>
    </row>
    <row r="20140" spans="1:9" ht="14.45" customHeight="1" x14ac:dyDescent="0.25">
      <c r="A20140" t="s">
        <v>972</v>
      </c>
      <c r="B20140" t="s">
        <v>169</v>
      </c>
      <c r="C20140" s="76" t="s">
        <v>842</v>
      </c>
      <c r="D20140" t="s">
        <v>980</v>
      </c>
      <c r="E20140" s="82">
        <v>6.2</v>
      </c>
      <c r="F20140" t="s">
        <v>973</v>
      </c>
      <c r="G20140" s="83">
        <v>44460</v>
      </c>
      <c r="I20140">
        <v>2021</v>
      </c>
    </row>
    <row r="20141" spans="1:9" ht="14.45" customHeight="1" x14ac:dyDescent="0.25">
      <c r="A20141" t="s">
        <v>972</v>
      </c>
      <c r="B20141" t="s">
        <v>203</v>
      </c>
      <c r="C20141" s="76" t="s">
        <v>842</v>
      </c>
      <c r="D20141" t="s">
        <v>980</v>
      </c>
      <c r="E20141" s="82">
        <v>8.9600000000000009</v>
      </c>
      <c r="F20141" t="s">
        <v>973</v>
      </c>
      <c r="G20141" s="83">
        <v>44448</v>
      </c>
      <c r="I20141">
        <v>2021</v>
      </c>
    </row>
    <row r="20142" spans="1:9" ht="14.45" customHeight="1" x14ac:dyDescent="0.25">
      <c r="A20142" t="s">
        <v>972</v>
      </c>
      <c r="B20142" t="s">
        <v>181</v>
      </c>
      <c r="C20142" s="76" t="s">
        <v>842</v>
      </c>
      <c r="D20142" t="s">
        <v>980</v>
      </c>
      <c r="E20142" s="82">
        <v>13</v>
      </c>
      <c r="F20142" t="s">
        <v>973</v>
      </c>
      <c r="G20142" s="83">
        <v>44551</v>
      </c>
      <c r="I20142">
        <v>2021</v>
      </c>
    </row>
    <row r="20143" spans="1:9" ht="14.45" customHeight="1" x14ac:dyDescent="0.25">
      <c r="A20143" t="s">
        <v>972</v>
      </c>
      <c r="B20143" t="s">
        <v>78</v>
      </c>
      <c r="C20143" s="76" t="s">
        <v>842</v>
      </c>
      <c r="D20143" t="s">
        <v>980</v>
      </c>
      <c r="E20143" s="82">
        <v>11.4</v>
      </c>
      <c r="F20143" t="s">
        <v>973</v>
      </c>
      <c r="G20143" s="83">
        <v>44560</v>
      </c>
      <c r="I20143">
        <v>2021</v>
      </c>
    </row>
    <row r="20144" spans="1:9" ht="14.45" customHeight="1" x14ac:dyDescent="0.25">
      <c r="A20144" t="s">
        <v>972</v>
      </c>
      <c r="B20144" t="s">
        <v>188</v>
      </c>
      <c r="C20144" s="76" t="s">
        <v>842</v>
      </c>
      <c r="D20144" t="s">
        <v>980</v>
      </c>
      <c r="E20144" s="82">
        <v>7.4</v>
      </c>
      <c r="F20144" t="s">
        <v>973</v>
      </c>
      <c r="G20144" s="83">
        <v>44672</v>
      </c>
      <c r="I20144">
        <v>2022</v>
      </c>
    </row>
    <row r="20145" spans="1:9" ht="14.45" customHeight="1" x14ac:dyDescent="0.25">
      <c r="A20145" t="s">
        <v>972</v>
      </c>
      <c r="B20145" t="s">
        <v>81</v>
      </c>
      <c r="C20145" s="76" t="s">
        <v>842</v>
      </c>
      <c r="D20145" t="s">
        <v>980</v>
      </c>
      <c r="E20145" s="82">
        <v>9.6</v>
      </c>
      <c r="F20145" t="s">
        <v>973</v>
      </c>
      <c r="G20145" s="83">
        <v>44515</v>
      </c>
      <c r="I20145">
        <v>2021</v>
      </c>
    </row>
    <row r="20146" spans="1:9" ht="14.45" customHeight="1" x14ac:dyDescent="0.25">
      <c r="A20146" t="s">
        <v>972</v>
      </c>
      <c r="B20146" t="s">
        <v>1282</v>
      </c>
      <c r="C20146" s="76" t="s">
        <v>842</v>
      </c>
      <c r="D20146" t="s">
        <v>980</v>
      </c>
      <c r="E20146" s="82">
        <v>4.8</v>
      </c>
      <c r="F20146" t="s">
        <v>973</v>
      </c>
      <c r="G20146" s="83">
        <v>44834</v>
      </c>
      <c r="I20146">
        <v>2022</v>
      </c>
    </row>
    <row r="20147" spans="1:9" ht="14.45" customHeight="1" x14ac:dyDescent="0.25">
      <c r="A20147" t="s">
        <v>972</v>
      </c>
      <c r="B20147" t="s">
        <v>213</v>
      </c>
      <c r="C20147" s="76" t="s">
        <v>842</v>
      </c>
      <c r="D20147" t="s">
        <v>980</v>
      </c>
      <c r="E20147" s="82">
        <v>4.8</v>
      </c>
      <c r="F20147" t="s">
        <v>973</v>
      </c>
      <c r="G20147" s="83">
        <v>44497</v>
      </c>
      <c r="I20147">
        <v>2021</v>
      </c>
    </row>
    <row r="20148" spans="1:9" ht="14.45" customHeight="1" x14ac:dyDescent="0.25">
      <c r="A20148" t="s">
        <v>972</v>
      </c>
      <c r="B20148" t="s">
        <v>247</v>
      </c>
      <c r="C20148" s="76" t="s">
        <v>842</v>
      </c>
      <c r="D20148" t="s">
        <v>980</v>
      </c>
      <c r="E20148" s="82">
        <v>11.4</v>
      </c>
      <c r="F20148" t="s">
        <v>973</v>
      </c>
      <c r="G20148" s="83">
        <v>44550</v>
      </c>
      <c r="I20148">
        <v>2021</v>
      </c>
    </row>
    <row r="20149" spans="1:9" ht="14.45" customHeight="1" x14ac:dyDescent="0.25">
      <c r="A20149" t="s">
        <v>972</v>
      </c>
      <c r="B20149" t="s">
        <v>246</v>
      </c>
      <c r="C20149" s="76" t="s">
        <v>842</v>
      </c>
      <c r="D20149" t="s">
        <v>980</v>
      </c>
      <c r="E20149" s="82">
        <v>3.8</v>
      </c>
      <c r="F20149" t="s">
        <v>973</v>
      </c>
      <c r="G20149" s="83">
        <v>44522</v>
      </c>
      <c r="I20149">
        <v>2021</v>
      </c>
    </row>
    <row r="20150" spans="1:9" ht="14.45" customHeight="1" x14ac:dyDescent="0.25">
      <c r="A20150" t="s">
        <v>972</v>
      </c>
      <c r="B20150" t="s">
        <v>179</v>
      </c>
      <c r="C20150" s="76" t="s">
        <v>842</v>
      </c>
      <c r="D20150" t="s">
        <v>980</v>
      </c>
      <c r="E20150" s="82">
        <v>43.5</v>
      </c>
      <c r="F20150" t="s">
        <v>973</v>
      </c>
      <c r="G20150" s="83">
        <v>44538</v>
      </c>
      <c r="I20150">
        <v>2021</v>
      </c>
    </row>
    <row r="20151" spans="1:9" ht="14.45" customHeight="1" x14ac:dyDescent="0.25">
      <c r="A20151" t="s">
        <v>972</v>
      </c>
      <c r="B20151" t="s">
        <v>206</v>
      </c>
      <c r="C20151" s="76" t="s">
        <v>842</v>
      </c>
      <c r="D20151" t="s">
        <v>980</v>
      </c>
      <c r="E20151" s="82">
        <v>6</v>
      </c>
      <c r="F20151" t="s">
        <v>973</v>
      </c>
      <c r="G20151" s="83">
        <v>44480</v>
      </c>
      <c r="I20151">
        <v>2021</v>
      </c>
    </row>
    <row r="20152" spans="1:9" ht="14.45" customHeight="1" x14ac:dyDescent="0.25">
      <c r="A20152" t="s">
        <v>972</v>
      </c>
      <c r="B20152" t="s">
        <v>118</v>
      </c>
      <c r="C20152" s="76" t="s">
        <v>842</v>
      </c>
      <c r="D20152" t="s">
        <v>980</v>
      </c>
      <c r="E20152" s="82">
        <v>6</v>
      </c>
      <c r="F20152" t="s">
        <v>973</v>
      </c>
      <c r="G20152" s="83">
        <v>44459</v>
      </c>
      <c r="I20152">
        <v>2021</v>
      </c>
    </row>
    <row r="20153" spans="1:9" ht="14.45" customHeight="1" x14ac:dyDescent="0.25">
      <c r="A20153" t="s">
        <v>972</v>
      </c>
      <c r="B20153" t="s">
        <v>128</v>
      </c>
      <c r="C20153" s="76" t="s">
        <v>842</v>
      </c>
      <c r="D20153" t="s">
        <v>980</v>
      </c>
      <c r="E20153" s="82">
        <v>7.67</v>
      </c>
      <c r="F20153" t="s">
        <v>973</v>
      </c>
      <c r="G20153" s="83">
        <v>44468</v>
      </c>
      <c r="I20153">
        <v>2021</v>
      </c>
    </row>
    <row r="20154" spans="1:9" ht="14.45" customHeight="1" x14ac:dyDescent="0.25">
      <c r="A20154" t="s">
        <v>972</v>
      </c>
      <c r="B20154" t="s">
        <v>253</v>
      </c>
      <c r="C20154" s="76" t="s">
        <v>842</v>
      </c>
      <c r="D20154" t="s">
        <v>980</v>
      </c>
      <c r="E20154" s="82">
        <v>5</v>
      </c>
      <c r="F20154" t="s">
        <v>973</v>
      </c>
      <c r="G20154" s="83">
        <v>44643</v>
      </c>
      <c r="I20154">
        <v>2022</v>
      </c>
    </row>
    <row r="20155" spans="1:9" ht="14.45" customHeight="1" x14ac:dyDescent="0.25">
      <c r="A20155" t="s">
        <v>972</v>
      </c>
      <c r="B20155" t="s">
        <v>240</v>
      </c>
      <c r="C20155" s="76" t="s">
        <v>842</v>
      </c>
      <c r="D20155" t="s">
        <v>980</v>
      </c>
      <c r="E20155" s="82">
        <v>7.68</v>
      </c>
      <c r="F20155" t="s">
        <v>973</v>
      </c>
      <c r="G20155" s="83">
        <v>44504</v>
      </c>
      <c r="I20155">
        <v>2021</v>
      </c>
    </row>
    <row r="20156" spans="1:9" ht="14.45" customHeight="1" x14ac:dyDescent="0.25">
      <c r="A20156" t="s">
        <v>972</v>
      </c>
      <c r="B20156" t="s">
        <v>171</v>
      </c>
      <c r="C20156" s="76" t="s">
        <v>842</v>
      </c>
      <c r="D20156" t="s">
        <v>980</v>
      </c>
      <c r="E20156" s="82">
        <v>4.42</v>
      </c>
      <c r="F20156" t="s">
        <v>973</v>
      </c>
      <c r="G20156" s="83">
        <v>44673</v>
      </c>
      <c r="I20156">
        <v>2022</v>
      </c>
    </row>
    <row r="20157" spans="1:9" ht="14.45" customHeight="1" x14ac:dyDescent="0.25">
      <c r="A20157" t="s">
        <v>972</v>
      </c>
      <c r="B20157" t="s">
        <v>156</v>
      </c>
      <c r="C20157" s="76" t="s">
        <v>842</v>
      </c>
      <c r="D20157" t="s">
        <v>980</v>
      </c>
      <c r="E20157" s="82">
        <v>5.61</v>
      </c>
      <c r="F20157" t="s">
        <v>973</v>
      </c>
      <c r="G20157" s="83">
        <v>44463</v>
      </c>
      <c r="I20157">
        <v>2021</v>
      </c>
    </row>
    <row r="20158" spans="1:9" ht="14.45" customHeight="1" x14ac:dyDescent="0.25">
      <c r="A20158" t="s">
        <v>972</v>
      </c>
      <c r="B20158" t="s">
        <v>242</v>
      </c>
      <c r="C20158" s="76" t="s">
        <v>842</v>
      </c>
      <c r="D20158" t="s">
        <v>980</v>
      </c>
      <c r="E20158" s="82">
        <v>18.29</v>
      </c>
      <c r="F20158" t="s">
        <v>973</v>
      </c>
      <c r="G20158" s="83">
        <v>44552</v>
      </c>
      <c r="I20158">
        <v>2021</v>
      </c>
    </row>
    <row r="20159" spans="1:9" ht="14.45" customHeight="1" x14ac:dyDescent="0.25">
      <c r="A20159" t="s">
        <v>972</v>
      </c>
      <c r="B20159" t="s">
        <v>97</v>
      </c>
      <c r="C20159" s="76" t="s">
        <v>842</v>
      </c>
      <c r="D20159" t="s">
        <v>980</v>
      </c>
      <c r="E20159" s="82">
        <v>11.4</v>
      </c>
      <c r="F20159" t="s">
        <v>973</v>
      </c>
      <c r="G20159" s="83">
        <v>44574</v>
      </c>
      <c r="I20159">
        <v>2022</v>
      </c>
    </row>
    <row r="20160" spans="1:9" ht="14.45" customHeight="1" x14ac:dyDescent="0.25">
      <c r="A20160" t="s">
        <v>972</v>
      </c>
      <c r="B20160" t="s">
        <v>240</v>
      </c>
      <c r="C20160" s="76" t="s">
        <v>842</v>
      </c>
      <c r="D20160" t="s">
        <v>980</v>
      </c>
      <c r="E20160" s="82">
        <v>11.8</v>
      </c>
      <c r="F20160" t="s">
        <v>973</v>
      </c>
      <c r="G20160" s="83">
        <v>44573</v>
      </c>
      <c r="I20160">
        <v>2022</v>
      </c>
    </row>
    <row r="20161" spans="1:9" ht="14.45" customHeight="1" x14ac:dyDescent="0.25">
      <c r="A20161" t="s">
        <v>972</v>
      </c>
      <c r="B20161" t="s">
        <v>230</v>
      </c>
      <c r="C20161" s="76" t="s">
        <v>842</v>
      </c>
      <c r="D20161" t="s">
        <v>980</v>
      </c>
      <c r="E20161" s="82">
        <v>6.59</v>
      </c>
      <c r="F20161" t="s">
        <v>973</v>
      </c>
      <c r="G20161" s="83">
        <v>44691</v>
      </c>
      <c r="I20161">
        <v>2022</v>
      </c>
    </row>
    <row r="20162" spans="1:9" ht="14.45" customHeight="1" x14ac:dyDescent="0.25">
      <c r="A20162" t="s">
        <v>972</v>
      </c>
      <c r="B20162" t="s">
        <v>278</v>
      </c>
      <c r="C20162" s="76" t="s">
        <v>842</v>
      </c>
      <c r="D20162" t="s">
        <v>980</v>
      </c>
      <c r="E20162" s="82">
        <v>10</v>
      </c>
      <c r="F20162" t="s">
        <v>973</v>
      </c>
      <c r="G20162" s="83">
        <v>44515</v>
      </c>
      <c r="I20162">
        <v>2021</v>
      </c>
    </row>
    <row r="20163" spans="1:9" ht="14.45" customHeight="1" x14ac:dyDescent="0.25">
      <c r="A20163" t="s">
        <v>972</v>
      </c>
      <c r="B20163" t="s">
        <v>203</v>
      </c>
      <c r="C20163" s="76" t="s">
        <v>842</v>
      </c>
      <c r="D20163" t="s">
        <v>980</v>
      </c>
      <c r="E20163" s="82">
        <v>15</v>
      </c>
      <c r="F20163" t="s">
        <v>973</v>
      </c>
      <c r="G20163" s="83">
        <v>44615</v>
      </c>
      <c r="I20163">
        <v>2022</v>
      </c>
    </row>
    <row r="20164" spans="1:9" ht="14.45" customHeight="1" x14ac:dyDescent="0.25">
      <c r="A20164" t="s">
        <v>972</v>
      </c>
      <c r="B20164" t="s">
        <v>205</v>
      </c>
      <c r="C20164" s="76" t="s">
        <v>842</v>
      </c>
      <c r="D20164" t="s">
        <v>980</v>
      </c>
      <c r="E20164" s="82">
        <v>15</v>
      </c>
      <c r="F20164" t="s">
        <v>973</v>
      </c>
      <c r="G20164" s="83">
        <v>44614</v>
      </c>
      <c r="I20164">
        <v>2022</v>
      </c>
    </row>
    <row r="20165" spans="1:9" ht="14.45" customHeight="1" x14ac:dyDescent="0.25">
      <c r="A20165" t="s">
        <v>972</v>
      </c>
      <c r="B20165" t="s">
        <v>240</v>
      </c>
      <c r="C20165" s="76" t="s">
        <v>842</v>
      </c>
      <c r="D20165" t="s">
        <v>980</v>
      </c>
      <c r="E20165" s="82">
        <v>10</v>
      </c>
      <c r="F20165" t="s">
        <v>973</v>
      </c>
      <c r="G20165" s="83">
        <v>44915</v>
      </c>
      <c r="I20165">
        <v>2022</v>
      </c>
    </row>
    <row r="20166" spans="1:9" ht="14.45" customHeight="1" x14ac:dyDescent="0.25">
      <c r="A20166" t="s">
        <v>972</v>
      </c>
      <c r="B20166" t="s">
        <v>177</v>
      </c>
      <c r="C20166" s="76" t="s">
        <v>842</v>
      </c>
      <c r="D20166" t="s">
        <v>980</v>
      </c>
      <c r="E20166" s="82">
        <v>11.4</v>
      </c>
      <c r="F20166" t="s">
        <v>973</v>
      </c>
      <c r="G20166" s="83">
        <v>44470</v>
      </c>
      <c r="I20166">
        <v>2021</v>
      </c>
    </row>
    <row r="20167" spans="1:9" x14ac:dyDescent="0.25">
      <c r="A20167" t="s">
        <v>972</v>
      </c>
      <c r="B20167" t="s">
        <v>23</v>
      </c>
      <c r="C20167" s="76" t="s">
        <v>842</v>
      </c>
      <c r="D20167" t="s">
        <v>980</v>
      </c>
      <c r="E20167" s="82">
        <v>8.26</v>
      </c>
      <c r="F20167" t="s">
        <v>973</v>
      </c>
      <c r="G20167" s="83">
        <v>44571</v>
      </c>
      <c r="I20167">
        <v>2022</v>
      </c>
    </row>
    <row r="20168" spans="1:9" x14ac:dyDescent="0.25">
      <c r="A20168" t="s">
        <v>972</v>
      </c>
      <c r="B20168" t="s">
        <v>125</v>
      </c>
      <c r="C20168" s="76" t="s">
        <v>842</v>
      </c>
      <c r="D20168" t="s">
        <v>980</v>
      </c>
      <c r="E20168" s="82">
        <v>6</v>
      </c>
      <c r="F20168" t="s">
        <v>973</v>
      </c>
      <c r="G20168" s="83">
        <v>44509</v>
      </c>
      <c r="I20168">
        <v>2021</v>
      </c>
    </row>
    <row r="20169" spans="1:9" x14ac:dyDescent="0.25">
      <c r="A20169" t="s">
        <v>972</v>
      </c>
      <c r="B20169" t="s">
        <v>125</v>
      </c>
      <c r="C20169" s="76" t="s">
        <v>842</v>
      </c>
      <c r="D20169" t="s">
        <v>980</v>
      </c>
      <c r="E20169" s="82">
        <v>6</v>
      </c>
      <c r="F20169" t="s">
        <v>973</v>
      </c>
      <c r="G20169" s="83">
        <v>44484</v>
      </c>
      <c r="I20169">
        <v>2021</v>
      </c>
    </row>
    <row r="20170" spans="1:9" x14ac:dyDescent="0.25">
      <c r="A20170" t="s">
        <v>972</v>
      </c>
      <c r="B20170" t="s">
        <v>115</v>
      </c>
      <c r="C20170" s="76" t="s">
        <v>842</v>
      </c>
      <c r="D20170" t="s">
        <v>980</v>
      </c>
      <c r="E20170" s="82">
        <v>6</v>
      </c>
      <c r="F20170" t="s">
        <v>973</v>
      </c>
      <c r="G20170" s="83">
        <v>44497</v>
      </c>
      <c r="I20170">
        <v>2021</v>
      </c>
    </row>
    <row r="20171" spans="1:9" x14ac:dyDescent="0.25">
      <c r="A20171" t="s">
        <v>972</v>
      </c>
      <c r="B20171" t="s">
        <v>246</v>
      </c>
      <c r="C20171" s="76" t="s">
        <v>842</v>
      </c>
      <c r="D20171" t="s">
        <v>980</v>
      </c>
      <c r="E20171" s="82">
        <v>7.6</v>
      </c>
      <c r="F20171" t="s">
        <v>973</v>
      </c>
      <c r="G20171" s="83">
        <v>44483</v>
      </c>
      <c r="I20171">
        <v>2021</v>
      </c>
    </row>
    <row r="20172" spans="1:9" x14ac:dyDescent="0.25">
      <c r="A20172" t="s">
        <v>972</v>
      </c>
      <c r="B20172" t="s">
        <v>89</v>
      </c>
      <c r="C20172" s="76" t="s">
        <v>842</v>
      </c>
      <c r="D20172" t="s">
        <v>980</v>
      </c>
      <c r="E20172" s="82">
        <v>10.5</v>
      </c>
      <c r="F20172" t="s">
        <v>973</v>
      </c>
      <c r="G20172" s="83">
        <v>44505</v>
      </c>
      <c r="I20172">
        <v>2021</v>
      </c>
    </row>
    <row r="20173" spans="1:9" x14ac:dyDescent="0.25">
      <c r="A20173" t="s">
        <v>972</v>
      </c>
      <c r="B20173" t="s">
        <v>239</v>
      </c>
      <c r="C20173" s="76" t="s">
        <v>842</v>
      </c>
      <c r="D20173" t="s">
        <v>980</v>
      </c>
      <c r="E20173" s="82">
        <v>15</v>
      </c>
      <c r="F20173" t="s">
        <v>973</v>
      </c>
      <c r="G20173" s="83">
        <v>44763</v>
      </c>
      <c r="I20173">
        <v>2022</v>
      </c>
    </row>
    <row r="20174" spans="1:9" x14ac:dyDescent="0.25">
      <c r="A20174" t="s">
        <v>972</v>
      </c>
      <c r="B20174" t="s">
        <v>229</v>
      </c>
      <c r="C20174" s="76" t="s">
        <v>842</v>
      </c>
      <c r="D20174" t="s">
        <v>980</v>
      </c>
      <c r="E20174" s="82">
        <v>10</v>
      </c>
      <c r="F20174" t="s">
        <v>973</v>
      </c>
      <c r="G20174" s="83">
        <v>44480</v>
      </c>
      <c r="I20174">
        <v>2021</v>
      </c>
    </row>
    <row r="20175" spans="1:9" x14ac:dyDescent="0.25">
      <c r="A20175" t="s">
        <v>972</v>
      </c>
      <c r="B20175" t="s">
        <v>223</v>
      </c>
      <c r="C20175" s="76" t="s">
        <v>842</v>
      </c>
      <c r="D20175" t="s">
        <v>980</v>
      </c>
      <c r="E20175" s="82">
        <v>5</v>
      </c>
      <c r="F20175" t="s">
        <v>973</v>
      </c>
      <c r="G20175" s="83">
        <v>44477</v>
      </c>
      <c r="I20175">
        <v>2021</v>
      </c>
    </row>
    <row r="20176" spans="1:9" x14ac:dyDescent="0.25">
      <c r="A20176" t="s">
        <v>972</v>
      </c>
      <c r="B20176" t="s">
        <v>173</v>
      </c>
      <c r="C20176" s="76" t="s">
        <v>842</v>
      </c>
      <c r="D20176" t="s">
        <v>980</v>
      </c>
      <c r="E20176" s="82">
        <v>9.0399999999999991</v>
      </c>
      <c r="F20176" t="s">
        <v>973</v>
      </c>
      <c r="G20176" s="83">
        <v>44901</v>
      </c>
      <c r="I20176">
        <v>2022</v>
      </c>
    </row>
    <row r="20177" spans="1:9" x14ac:dyDescent="0.25">
      <c r="A20177" t="s">
        <v>972</v>
      </c>
      <c r="B20177" t="s">
        <v>272</v>
      </c>
      <c r="C20177" s="76" t="s">
        <v>842</v>
      </c>
      <c r="D20177" t="s">
        <v>980</v>
      </c>
      <c r="E20177" s="82">
        <v>7.6</v>
      </c>
      <c r="F20177" t="s">
        <v>973</v>
      </c>
      <c r="G20177" s="83">
        <v>44693</v>
      </c>
      <c r="I20177">
        <v>2022</v>
      </c>
    </row>
    <row r="20178" spans="1:9" x14ac:dyDescent="0.25">
      <c r="A20178" t="s">
        <v>972</v>
      </c>
      <c r="B20178" t="s">
        <v>173</v>
      </c>
      <c r="C20178" s="76" t="s">
        <v>842</v>
      </c>
      <c r="D20178" t="s">
        <v>980</v>
      </c>
      <c r="E20178" s="82">
        <v>2.95</v>
      </c>
      <c r="F20178" t="s">
        <v>973</v>
      </c>
      <c r="G20178" s="83">
        <v>44475</v>
      </c>
      <c r="I20178">
        <v>2021</v>
      </c>
    </row>
    <row r="20179" spans="1:9" x14ac:dyDescent="0.25">
      <c r="A20179" t="s">
        <v>972</v>
      </c>
      <c r="B20179" t="s">
        <v>145</v>
      </c>
      <c r="C20179" s="76" t="s">
        <v>842</v>
      </c>
      <c r="D20179" t="s">
        <v>980</v>
      </c>
      <c r="E20179" s="82">
        <v>12</v>
      </c>
      <c r="F20179" t="s">
        <v>973</v>
      </c>
      <c r="G20179" s="83">
        <v>44501</v>
      </c>
      <c r="I20179">
        <v>2021</v>
      </c>
    </row>
    <row r="20180" spans="1:9" x14ac:dyDescent="0.25">
      <c r="A20180" t="s">
        <v>972</v>
      </c>
      <c r="B20180" t="s">
        <v>108</v>
      </c>
      <c r="C20180" s="76" t="s">
        <v>842</v>
      </c>
      <c r="D20180" t="s">
        <v>980</v>
      </c>
      <c r="E20180" s="82">
        <v>5</v>
      </c>
      <c r="F20180" t="s">
        <v>973</v>
      </c>
      <c r="G20180" s="83">
        <v>44782</v>
      </c>
      <c r="I20180">
        <v>2022</v>
      </c>
    </row>
    <row r="20181" spans="1:9" x14ac:dyDescent="0.25">
      <c r="A20181" t="s">
        <v>972</v>
      </c>
      <c r="B20181" t="s">
        <v>147</v>
      </c>
      <c r="C20181" s="76" t="s">
        <v>842</v>
      </c>
      <c r="D20181" t="s">
        <v>980</v>
      </c>
      <c r="E20181" s="82">
        <v>16.36</v>
      </c>
      <c r="F20181" t="s">
        <v>973</v>
      </c>
      <c r="G20181" s="83">
        <v>44677</v>
      </c>
      <c r="I20181">
        <v>2022</v>
      </c>
    </row>
    <row r="20182" spans="1:9" x14ac:dyDescent="0.25">
      <c r="A20182" t="s">
        <v>972</v>
      </c>
      <c r="B20182" t="s">
        <v>124</v>
      </c>
      <c r="C20182" s="76" t="s">
        <v>842</v>
      </c>
      <c r="D20182" t="s">
        <v>980</v>
      </c>
      <c r="E20182" s="82">
        <v>10</v>
      </c>
      <c r="F20182" t="s">
        <v>973</v>
      </c>
      <c r="G20182" s="83">
        <v>44538</v>
      </c>
      <c r="I20182">
        <v>2021</v>
      </c>
    </row>
    <row r="20183" spans="1:9" x14ac:dyDescent="0.25">
      <c r="A20183" t="s">
        <v>972</v>
      </c>
      <c r="B20183" t="s">
        <v>199</v>
      </c>
      <c r="C20183" s="76" t="s">
        <v>842</v>
      </c>
      <c r="D20183" t="s">
        <v>980</v>
      </c>
      <c r="E20183" s="82">
        <v>5.12</v>
      </c>
      <c r="F20183" t="s">
        <v>973</v>
      </c>
      <c r="G20183" s="83">
        <v>44588</v>
      </c>
      <c r="I20183">
        <v>2022</v>
      </c>
    </row>
    <row r="20184" spans="1:9" x14ac:dyDescent="0.25">
      <c r="A20184" t="s">
        <v>972</v>
      </c>
      <c r="B20184" t="s">
        <v>100</v>
      </c>
      <c r="C20184" s="76" t="s">
        <v>842</v>
      </c>
      <c r="D20184" t="s">
        <v>980</v>
      </c>
      <c r="E20184" s="82">
        <v>7.6</v>
      </c>
      <c r="F20184" t="s">
        <v>973</v>
      </c>
      <c r="G20184" s="83">
        <v>44560</v>
      </c>
      <c r="I20184">
        <v>2021</v>
      </c>
    </row>
    <row r="20185" spans="1:9" x14ac:dyDescent="0.25">
      <c r="A20185" t="s">
        <v>972</v>
      </c>
      <c r="B20185" t="s">
        <v>186</v>
      </c>
      <c r="C20185" s="76" t="s">
        <v>842</v>
      </c>
      <c r="D20185" t="s">
        <v>980</v>
      </c>
      <c r="E20185" s="82">
        <v>6</v>
      </c>
      <c r="F20185" t="s">
        <v>973</v>
      </c>
      <c r="G20185" s="83">
        <v>44496</v>
      </c>
      <c r="I20185">
        <v>2021</v>
      </c>
    </row>
    <row r="20186" spans="1:9" x14ac:dyDescent="0.25">
      <c r="A20186" t="s">
        <v>972</v>
      </c>
      <c r="B20186" t="s">
        <v>136</v>
      </c>
      <c r="C20186" s="76" t="s">
        <v>842</v>
      </c>
      <c r="D20186" t="s">
        <v>980</v>
      </c>
      <c r="E20186" s="82">
        <v>7.6</v>
      </c>
      <c r="F20186" t="s">
        <v>973</v>
      </c>
      <c r="G20186" s="83">
        <v>44565</v>
      </c>
      <c r="I20186">
        <v>2022</v>
      </c>
    </row>
    <row r="20187" spans="1:9" x14ac:dyDescent="0.25">
      <c r="A20187" t="s">
        <v>972</v>
      </c>
      <c r="B20187" t="s">
        <v>229</v>
      </c>
      <c r="C20187" s="76" t="s">
        <v>842</v>
      </c>
      <c r="D20187" t="s">
        <v>980</v>
      </c>
      <c r="E20187" s="82">
        <v>3.54</v>
      </c>
      <c r="F20187" t="s">
        <v>973</v>
      </c>
      <c r="G20187" s="83">
        <v>44630</v>
      </c>
      <c r="I20187">
        <v>2022</v>
      </c>
    </row>
    <row r="20188" spans="1:9" x14ac:dyDescent="0.25">
      <c r="A20188" t="s">
        <v>972</v>
      </c>
      <c r="B20188" t="s">
        <v>127</v>
      </c>
      <c r="C20188" s="76" t="s">
        <v>842</v>
      </c>
      <c r="D20188" t="s">
        <v>980</v>
      </c>
      <c r="E20188" s="82">
        <v>6.78</v>
      </c>
      <c r="F20188" t="s">
        <v>973</v>
      </c>
      <c r="G20188" s="83">
        <v>44515</v>
      </c>
      <c r="I20188">
        <v>2021</v>
      </c>
    </row>
    <row r="20189" spans="1:9" x14ac:dyDescent="0.25">
      <c r="A20189" t="s">
        <v>972</v>
      </c>
      <c r="B20189" t="s">
        <v>274</v>
      </c>
      <c r="C20189" s="76" t="s">
        <v>842</v>
      </c>
      <c r="D20189" t="s">
        <v>980</v>
      </c>
      <c r="E20189" s="82">
        <v>4.72</v>
      </c>
      <c r="F20189" t="s">
        <v>973</v>
      </c>
      <c r="G20189" s="83">
        <v>44596</v>
      </c>
      <c r="I20189">
        <v>2022</v>
      </c>
    </row>
    <row r="20190" spans="1:9" x14ac:dyDescent="0.25">
      <c r="A20190" t="s">
        <v>972</v>
      </c>
      <c r="B20190" t="s">
        <v>214</v>
      </c>
      <c r="C20190" s="76" t="s">
        <v>842</v>
      </c>
      <c r="D20190" t="s">
        <v>980</v>
      </c>
      <c r="E20190" s="82">
        <v>10.32</v>
      </c>
      <c r="F20190" t="s">
        <v>973</v>
      </c>
      <c r="G20190" s="83">
        <v>44543</v>
      </c>
      <c r="I20190">
        <v>2021</v>
      </c>
    </row>
    <row r="20191" spans="1:9" x14ac:dyDescent="0.25">
      <c r="A20191" t="s">
        <v>972</v>
      </c>
      <c r="B20191" t="s">
        <v>276</v>
      </c>
      <c r="C20191" s="76" t="s">
        <v>842</v>
      </c>
      <c r="D20191" t="s">
        <v>980</v>
      </c>
      <c r="E20191" s="82">
        <v>4.13</v>
      </c>
      <c r="F20191" t="s">
        <v>973</v>
      </c>
      <c r="G20191" s="83">
        <v>44460</v>
      </c>
      <c r="I20191">
        <v>2021</v>
      </c>
    </row>
    <row r="20192" spans="1:9" x14ac:dyDescent="0.25">
      <c r="A20192" t="s">
        <v>972</v>
      </c>
      <c r="B20192" t="s">
        <v>232</v>
      </c>
      <c r="C20192" s="76" t="s">
        <v>842</v>
      </c>
      <c r="D20192" t="s">
        <v>980</v>
      </c>
      <c r="E20192" s="82">
        <v>5.9</v>
      </c>
      <c r="F20192" t="s">
        <v>973</v>
      </c>
      <c r="G20192" s="83">
        <v>44501</v>
      </c>
      <c r="I20192">
        <v>2021</v>
      </c>
    </row>
    <row r="20193" spans="1:9" x14ac:dyDescent="0.25">
      <c r="A20193" t="s">
        <v>972</v>
      </c>
      <c r="B20193" t="s">
        <v>187</v>
      </c>
      <c r="C20193" s="76" t="s">
        <v>842</v>
      </c>
      <c r="D20193" t="s">
        <v>980</v>
      </c>
      <c r="E20193" s="82">
        <v>14.75</v>
      </c>
      <c r="F20193" t="s">
        <v>973</v>
      </c>
      <c r="G20193" s="83">
        <v>44603</v>
      </c>
      <c r="I20193">
        <v>2022</v>
      </c>
    </row>
    <row r="20194" spans="1:9" x14ac:dyDescent="0.25">
      <c r="A20194" t="s">
        <v>972</v>
      </c>
      <c r="B20194" t="s">
        <v>83</v>
      </c>
      <c r="C20194" s="76" t="s">
        <v>842</v>
      </c>
      <c r="D20194" t="s">
        <v>980</v>
      </c>
      <c r="E20194" s="82">
        <v>10.62</v>
      </c>
      <c r="F20194" t="s">
        <v>973</v>
      </c>
      <c r="G20194" s="83">
        <v>44753</v>
      </c>
      <c r="I20194">
        <v>2022</v>
      </c>
    </row>
    <row r="20195" spans="1:9" x14ac:dyDescent="0.25">
      <c r="A20195" t="s">
        <v>972</v>
      </c>
      <c r="B20195" t="s">
        <v>245</v>
      </c>
      <c r="C20195" s="76" t="s">
        <v>842</v>
      </c>
      <c r="D20195" t="s">
        <v>980</v>
      </c>
      <c r="E20195" s="82">
        <v>4.72</v>
      </c>
      <c r="F20195" t="s">
        <v>973</v>
      </c>
      <c r="G20195" s="83">
        <v>44491</v>
      </c>
      <c r="I20195">
        <v>2021</v>
      </c>
    </row>
    <row r="20196" spans="1:9" x14ac:dyDescent="0.25">
      <c r="A20196" t="s">
        <v>972</v>
      </c>
      <c r="B20196" t="s">
        <v>172</v>
      </c>
      <c r="C20196" s="76" t="s">
        <v>842</v>
      </c>
      <c r="D20196" t="s">
        <v>980</v>
      </c>
      <c r="E20196" s="82">
        <v>7.08</v>
      </c>
      <c r="F20196" t="s">
        <v>973</v>
      </c>
      <c r="G20196" s="83">
        <v>44855</v>
      </c>
      <c r="I20196">
        <v>2022</v>
      </c>
    </row>
    <row r="20197" spans="1:9" x14ac:dyDescent="0.25">
      <c r="A20197" t="s">
        <v>972</v>
      </c>
      <c r="B20197" t="s">
        <v>229</v>
      </c>
      <c r="C20197" s="76" t="s">
        <v>842</v>
      </c>
      <c r="D20197" t="s">
        <v>980</v>
      </c>
      <c r="E20197" s="82">
        <v>7.6</v>
      </c>
      <c r="F20197" t="s">
        <v>973</v>
      </c>
      <c r="G20197" s="83">
        <v>44557</v>
      </c>
      <c r="I20197">
        <v>2021</v>
      </c>
    </row>
    <row r="20198" spans="1:9" x14ac:dyDescent="0.25">
      <c r="A20198" t="s">
        <v>972</v>
      </c>
      <c r="B20198" t="s">
        <v>253</v>
      </c>
      <c r="C20198" s="76" t="s">
        <v>842</v>
      </c>
      <c r="D20198" t="s">
        <v>980</v>
      </c>
      <c r="E20198" s="82">
        <v>6.79</v>
      </c>
      <c r="F20198" t="s">
        <v>973</v>
      </c>
      <c r="G20198" s="83">
        <v>44502</v>
      </c>
      <c r="I20198">
        <v>2021</v>
      </c>
    </row>
    <row r="20199" spans="1:9" x14ac:dyDescent="0.25">
      <c r="A20199" t="s">
        <v>972</v>
      </c>
      <c r="B20199" t="s">
        <v>249</v>
      </c>
      <c r="C20199" s="76" t="s">
        <v>842</v>
      </c>
      <c r="D20199" t="s">
        <v>980</v>
      </c>
      <c r="E20199" s="82">
        <v>12.98</v>
      </c>
      <c r="F20199" t="s">
        <v>973</v>
      </c>
      <c r="G20199" s="83">
        <v>44602</v>
      </c>
      <c r="I20199">
        <v>2022</v>
      </c>
    </row>
    <row r="20200" spans="1:9" x14ac:dyDescent="0.25">
      <c r="A20200" t="s">
        <v>972</v>
      </c>
      <c r="B20200" t="s">
        <v>225</v>
      </c>
      <c r="C20200" s="76" t="s">
        <v>842</v>
      </c>
      <c r="D20200" t="s">
        <v>980</v>
      </c>
      <c r="E20200" s="82">
        <v>2.36</v>
      </c>
      <c r="F20200" t="s">
        <v>973</v>
      </c>
      <c r="G20200" s="83">
        <v>44480</v>
      </c>
      <c r="I20200">
        <v>2021</v>
      </c>
    </row>
    <row r="20201" spans="1:9" x14ac:dyDescent="0.25">
      <c r="A20201" t="s">
        <v>972</v>
      </c>
      <c r="B20201" t="s">
        <v>177</v>
      </c>
      <c r="C20201" s="76" t="s">
        <v>842</v>
      </c>
      <c r="D20201" t="s">
        <v>980</v>
      </c>
      <c r="E20201" s="82">
        <v>83</v>
      </c>
      <c r="F20201" t="s">
        <v>973</v>
      </c>
      <c r="G20201" s="83">
        <v>44925</v>
      </c>
      <c r="I20201">
        <v>2022</v>
      </c>
    </row>
    <row r="20202" spans="1:9" x14ac:dyDescent="0.25">
      <c r="A20202" t="s">
        <v>972</v>
      </c>
      <c r="B20202" t="s">
        <v>241</v>
      </c>
      <c r="C20202" s="76" t="s">
        <v>842</v>
      </c>
      <c r="D20202" t="s">
        <v>980</v>
      </c>
      <c r="E20202" s="82">
        <v>7</v>
      </c>
      <c r="F20202" t="s">
        <v>973</v>
      </c>
      <c r="G20202" s="83">
        <v>44494</v>
      </c>
      <c r="I20202">
        <v>2021</v>
      </c>
    </row>
    <row r="20203" spans="1:9" x14ac:dyDescent="0.25">
      <c r="A20203" t="s">
        <v>972</v>
      </c>
      <c r="B20203" t="s">
        <v>214</v>
      </c>
      <c r="C20203" s="76" t="s">
        <v>842</v>
      </c>
      <c r="D20203" t="s">
        <v>980</v>
      </c>
      <c r="E20203" s="82">
        <v>7.67</v>
      </c>
      <c r="F20203" t="s">
        <v>973</v>
      </c>
      <c r="G20203" s="83">
        <v>44491</v>
      </c>
      <c r="I20203">
        <v>2021</v>
      </c>
    </row>
    <row r="20204" spans="1:9" x14ac:dyDescent="0.25">
      <c r="A20204" t="s">
        <v>972</v>
      </c>
      <c r="B20204" t="s">
        <v>124</v>
      </c>
      <c r="C20204" s="76" t="s">
        <v>842</v>
      </c>
      <c r="D20204" t="s">
        <v>980</v>
      </c>
      <c r="E20204" s="82">
        <v>5</v>
      </c>
      <c r="F20204" t="s">
        <v>973</v>
      </c>
      <c r="G20204" s="83">
        <v>44813</v>
      </c>
      <c r="I20204">
        <v>2022</v>
      </c>
    </row>
    <row r="20205" spans="1:9" x14ac:dyDescent="0.25">
      <c r="A20205" t="s">
        <v>972</v>
      </c>
      <c r="B20205" t="s">
        <v>245</v>
      </c>
      <c r="C20205" s="76" t="s">
        <v>842</v>
      </c>
      <c r="D20205" t="s">
        <v>980</v>
      </c>
      <c r="E20205" s="82">
        <v>6</v>
      </c>
      <c r="F20205" t="s">
        <v>973</v>
      </c>
      <c r="G20205" s="83">
        <v>44544</v>
      </c>
      <c r="I20205">
        <v>2021</v>
      </c>
    </row>
    <row r="20206" spans="1:9" x14ac:dyDescent="0.25">
      <c r="A20206" t="s">
        <v>972</v>
      </c>
      <c r="B20206" t="s">
        <v>177</v>
      </c>
      <c r="C20206" s="76" t="s">
        <v>842</v>
      </c>
      <c r="D20206" t="s">
        <v>980</v>
      </c>
      <c r="E20206" s="82">
        <v>6.4</v>
      </c>
      <c r="F20206" t="s">
        <v>973</v>
      </c>
      <c r="G20206" s="83">
        <v>44858</v>
      </c>
      <c r="I20206">
        <v>2022</v>
      </c>
    </row>
    <row r="20207" spans="1:9" x14ac:dyDescent="0.25">
      <c r="A20207" t="s">
        <v>972</v>
      </c>
      <c r="B20207" t="s">
        <v>109</v>
      </c>
      <c r="C20207" s="76" t="s">
        <v>842</v>
      </c>
      <c r="D20207" t="s">
        <v>980</v>
      </c>
      <c r="E20207" s="82">
        <v>14</v>
      </c>
      <c r="F20207" t="s">
        <v>973</v>
      </c>
      <c r="G20207" s="83">
        <v>44679</v>
      </c>
      <c r="I20207">
        <v>2022</v>
      </c>
    </row>
    <row r="20208" spans="1:9" x14ac:dyDescent="0.25">
      <c r="A20208" t="s">
        <v>972</v>
      </c>
      <c r="B20208" t="s">
        <v>274</v>
      </c>
      <c r="C20208" s="76" t="s">
        <v>842</v>
      </c>
      <c r="D20208" t="s">
        <v>980</v>
      </c>
      <c r="E20208" s="82">
        <v>6.49</v>
      </c>
      <c r="F20208" t="s">
        <v>973</v>
      </c>
      <c r="G20208" s="83">
        <v>44777</v>
      </c>
      <c r="I20208">
        <v>2022</v>
      </c>
    </row>
    <row r="20209" spans="1:9" x14ac:dyDescent="0.25">
      <c r="A20209" t="s">
        <v>972</v>
      </c>
      <c r="B20209" t="s">
        <v>97</v>
      </c>
      <c r="C20209" s="76" t="s">
        <v>842</v>
      </c>
      <c r="D20209" t="s">
        <v>980</v>
      </c>
      <c r="E20209" s="82">
        <v>7.6</v>
      </c>
      <c r="F20209" t="s">
        <v>973</v>
      </c>
      <c r="G20209" s="83">
        <v>44560</v>
      </c>
      <c r="I20209">
        <v>2021</v>
      </c>
    </row>
    <row r="20210" spans="1:9" x14ac:dyDescent="0.25">
      <c r="A20210" t="s">
        <v>972</v>
      </c>
      <c r="B20210" t="s">
        <v>252</v>
      </c>
      <c r="C20210" s="76" t="s">
        <v>842</v>
      </c>
      <c r="D20210" t="s">
        <v>980</v>
      </c>
      <c r="E20210" s="82">
        <v>6.78</v>
      </c>
      <c r="F20210" t="s">
        <v>973</v>
      </c>
      <c r="G20210" s="83">
        <v>44573</v>
      </c>
      <c r="I20210">
        <v>2022</v>
      </c>
    </row>
    <row r="20211" spans="1:9" x14ac:dyDescent="0.25">
      <c r="A20211" t="s">
        <v>972</v>
      </c>
      <c r="B20211" t="s">
        <v>275</v>
      </c>
      <c r="C20211" s="76" t="s">
        <v>842</v>
      </c>
      <c r="D20211" t="s">
        <v>980</v>
      </c>
      <c r="E20211" s="82">
        <v>5</v>
      </c>
      <c r="F20211" t="s">
        <v>973</v>
      </c>
      <c r="G20211" s="83">
        <v>44950</v>
      </c>
      <c r="I20211">
        <v>2023</v>
      </c>
    </row>
    <row r="20212" spans="1:9" x14ac:dyDescent="0.25">
      <c r="A20212" t="s">
        <v>972</v>
      </c>
      <c r="B20212" t="s">
        <v>239</v>
      </c>
      <c r="C20212" s="76" t="s">
        <v>842</v>
      </c>
      <c r="D20212" t="s">
        <v>980</v>
      </c>
      <c r="E20212" s="82">
        <v>13.18</v>
      </c>
      <c r="F20212" t="s">
        <v>973</v>
      </c>
      <c r="G20212" s="83">
        <v>44552</v>
      </c>
      <c r="I20212">
        <v>2021</v>
      </c>
    </row>
    <row r="20213" spans="1:9" x14ac:dyDescent="0.25">
      <c r="A20213" t="s">
        <v>972</v>
      </c>
      <c r="B20213" t="s">
        <v>66</v>
      </c>
      <c r="C20213" s="76" t="s">
        <v>842</v>
      </c>
      <c r="D20213" t="s">
        <v>980</v>
      </c>
      <c r="E20213" s="82">
        <v>5.86</v>
      </c>
      <c r="F20213" t="s">
        <v>973</v>
      </c>
      <c r="G20213" s="83">
        <v>44501</v>
      </c>
      <c r="I20213">
        <v>2021</v>
      </c>
    </row>
    <row r="20214" spans="1:9" x14ac:dyDescent="0.25">
      <c r="A20214" t="s">
        <v>972</v>
      </c>
      <c r="B20214" t="s">
        <v>115</v>
      </c>
      <c r="C20214" s="76" t="s">
        <v>842</v>
      </c>
      <c r="D20214" t="s">
        <v>980</v>
      </c>
      <c r="E20214" s="82">
        <v>10</v>
      </c>
      <c r="F20214" t="s">
        <v>973</v>
      </c>
      <c r="G20214" s="83">
        <v>44826</v>
      </c>
      <c r="I20214">
        <v>2022</v>
      </c>
    </row>
    <row r="20215" spans="1:9" x14ac:dyDescent="0.25">
      <c r="A20215" t="s">
        <v>972</v>
      </c>
      <c r="B20215" t="s">
        <v>253</v>
      </c>
      <c r="C20215" s="76" t="s">
        <v>842</v>
      </c>
      <c r="D20215" t="s">
        <v>980</v>
      </c>
      <c r="E20215" s="82">
        <v>5.9</v>
      </c>
      <c r="F20215" t="s">
        <v>973</v>
      </c>
      <c r="G20215" s="83">
        <v>44484</v>
      </c>
      <c r="I20215">
        <v>2021</v>
      </c>
    </row>
    <row r="20216" spans="1:9" x14ac:dyDescent="0.25">
      <c r="A20216" t="s">
        <v>972</v>
      </c>
      <c r="B20216" t="s">
        <v>172</v>
      </c>
      <c r="C20216" s="76" t="s">
        <v>842</v>
      </c>
      <c r="D20216" t="s">
        <v>980</v>
      </c>
      <c r="E20216" s="82">
        <v>8.26</v>
      </c>
      <c r="F20216" t="s">
        <v>973</v>
      </c>
      <c r="G20216" s="83">
        <v>44508</v>
      </c>
      <c r="I20216">
        <v>2021</v>
      </c>
    </row>
    <row r="20217" spans="1:9" x14ac:dyDescent="0.25">
      <c r="A20217" t="s">
        <v>972</v>
      </c>
      <c r="B20217" t="s">
        <v>71</v>
      </c>
      <c r="C20217" s="76" t="s">
        <v>842</v>
      </c>
      <c r="D20217" t="s">
        <v>980</v>
      </c>
      <c r="E20217" s="82">
        <v>5.61</v>
      </c>
      <c r="F20217" t="s">
        <v>973</v>
      </c>
      <c r="G20217" s="83">
        <v>44484</v>
      </c>
      <c r="I20217">
        <v>2021</v>
      </c>
    </row>
    <row r="20218" spans="1:9" x14ac:dyDescent="0.25">
      <c r="A20218" t="s">
        <v>972</v>
      </c>
      <c r="B20218" t="s">
        <v>229</v>
      </c>
      <c r="C20218" s="76" t="s">
        <v>842</v>
      </c>
      <c r="D20218" t="s">
        <v>980</v>
      </c>
      <c r="E20218" s="82">
        <v>15</v>
      </c>
      <c r="F20218" t="s">
        <v>973</v>
      </c>
      <c r="G20218" s="83">
        <v>44756</v>
      </c>
      <c r="I20218">
        <v>2022</v>
      </c>
    </row>
    <row r="20219" spans="1:9" x14ac:dyDescent="0.25">
      <c r="A20219" t="s">
        <v>972</v>
      </c>
      <c r="B20219" t="s">
        <v>241</v>
      </c>
      <c r="C20219" s="76" t="s">
        <v>842</v>
      </c>
      <c r="D20219" t="s">
        <v>980</v>
      </c>
      <c r="E20219" s="82">
        <v>150</v>
      </c>
      <c r="F20219" t="s">
        <v>973</v>
      </c>
      <c r="G20219" s="83">
        <v>44769</v>
      </c>
      <c r="I20219">
        <v>2022</v>
      </c>
    </row>
    <row r="20220" spans="1:9" x14ac:dyDescent="0.25">
      <c r="A20220" t="s">
        <v>972</v>
      </c>
      <c r="B20220" t="s">
        <v>246</v>
      </c>
      <c r="C20220" s="76" t="s">
        <v>842</v>
      </c>
      <c r="D20220" t="s">
        <v>980</v>
      </c>
      <c r="E20220" s="82">
        <v>7.7</v>
      </c>
      <c r="F20220" t="s">
        <v>973</v>
      </c>
      <c r="G20220" s="83">
        <v>44732</v>
      </c>
      <c r="I20220">
        <v>2022</v>
      </c>
    </row>
    <row r="20221" spans="1:9" x14ac:dyDescent="0.25">
      <c r="A20221" t="s">
        <v>972</v>
      </c>
      <c r="B20221" t="s">
        <v>133</v>
      </c>
      <c r="C20221" s="76" t="s">
        <v>842</v>
      </c>
      <c r="D20221" t="s">
        <v>980</v>
      </c>
      <c r="E20221" s="82">
        <v>12.1</v>
      </c>
      <c r="F20221" t="s">
        <v>973</v>
      </c>
      <c r="G20221" s="83">
        <v>44530</v>
      </c>
      <c r="I20221">
        <v>2021</v>
      </c>
    </row>
    <row r="20222" spans="1:9" x14ac:dyDescent="0.25">
      <c r="A20222" t="s">
        <v>972</v>
      </c>
      <c r="B20222" t="s">
        <v>118</v>
      </c>
      <c r="C20222" s="76" t="s">
        <v>842</v>
      </c>
      <c r="D20222" t="s">
        <v>980</v>
      </c>
      <c r="E20222" s="82">
        <v>6</v>
      </c>
      <c r="F20222" t="s">
        <v>973</v>
      </c>
      <c r="G20222" s="83">
        <v>44761</v>
      </c>
      <c r="I20222">
        <v>2022</v>
      </c>
    </row>
    <row r="20223" spans="1:9" x14ac:dyDescent="0.25">
      <c r="A20223" t="s">
        <v>972</v>
      </c>
      <c r="B20223" t="s">
        <v>279</v>
      </c>
      <c r="C20223" s="76" t="s">
        <v>842</v>
      </c>
      <c r="D20223" t="s">
        <v>980</v>
      </c>
      <c r="E20223" s="82">
        <v>5</v>
      </c>
      <c r="F20223" t="s">
        <v>973</v>
      </c>
      <c r="G20223" s="83">
        <v>44536</v>
      </c>
      <c r="I20223">
        <v>2021</v>
      </c>
    </row>
    <row r="20224" spans="1:9" x14ac:dyDescent="0.25">
      <c r="A20224" t="s">
        <v>972</v>
      </c>
      <c r="B20224" t="s">
        <v>253</v>
      </c>
      <c r="C20224" s="76" t="s">
        <v>842</v>
      </c>
      <c r="D20224" t="s">
        <v>980</v>
      </c>
      <c r="E20224" s="82">
        <v>9.74</v>
      </c>
      <c r="F20224" t="s">
        <v>973</v>
      </c>
      <c r="G20224" s="83">
        <v>44530</v>
      </c>
      <c r="I20224">
        <v>2021</v>
      </c>
    </row>
    <row r="20225" spans="1:9" x14ac:dyDescent="0.25">
      <c r="A20225" t="s">
        <v>972</v>
      </c>
      <c r="B20225" t="s">
        <v>2</v>
      </c>
      <c r="C20225" s="76" t="s">
        <v>842</v>
      </c>
      <c r="D20225" t="s">
        <v>980</v>
      </c>
      <c r="E20225" s="82">
        <v>6</v>
      </c>
      <c r="F20225" t="s">
        <v>973</v>
      </c>
      <c r="G20225" s="83">
        <v>44727</v>
      </c>
      <c r="I20225">
        <v>2022</v>
      </c>
    </row>
    <row r="20226" spans="1:9" x14ac:dyDescent="0.25">
      <c r="A20226" t="s">
        <v>972</v>
      </c>
      <c r="B20226" t="s">
        <v>118</v>
      </c>
      <c r="C20226" s="76" t="s">
        <v>842</v>
      </c>
      <c r="D20226" t="s">
        <v>980</v>
      </c>
      <c r="E20226" s="82">
        <v>12</v>
      </c>
      <c r="F20226" t="s">
        <v>973</v>
      </c>
      <c r="G20226" s="83">
        <v>44462</v>
      </c>
      <c r="I20226">
        <v>2021</v>
      </c>
    </row>
    <row r="20227" spans="1:9" x14ac:dyDescent="0.25">
      <c r="A20227" t="s">
        <v>972</v>
      </c>
      <c r="B20227" t="s">
        <v>187</v>
      </c>
      <c r="C20227" s="76" t="s">
        <v>842</v>
      </c>
      <c r="D20227" t="s">
        <v>980</v>
      </c>
      <c r="E20227" s="82">
        <v>7.08</v>
      </c>
      <c r="F20227" t="s">
        <v>973</v>
      </c>
      <c r="G20227" s="83">
        <v>44545</v>
      </c>
      <c r="I20227">
        <v>2021</v>
      </c>
    </row>
    <row r="20228" spans="1:9" x14ac:dyDescent="0.25">
      <c r="A20228" t="s">
        <v>972</v>
      </c>
      <c r="B20228" t="s">
        <v>122</v>
      </c>
      <c r="C20228" s="76" t="s">
        <v>842</v>
      </c>
      <c r="D20228" t="s">
        <v>980</v>
      </c>
      <c r="E20228" s="82">
        <v>7.6</v>
      </c>
      <c r="F20228" t="s">
        <v>973</v>
      </c>
      <c r="G20228" s="83">
        <v>44459</v>
      </c>
      <c r="I20228">
        <v>2021</v>
      </c>
    </row>
    <row r="20229" spans="1:9" x14ac:dyDescent="0.25">
      <c r="A20229" t="s">
        <v>972</v>
      </c>
      <c r="B20229" t="s">
        <v>63</v>
      </c>
      <c r="C20229" s="76" t="s">
        <v>842</v>
      </c>
      <c r="D20229" t="s">
        <v>980</v>
      </c>
      <c r="E20229" s="82">
        <v>5.76</v>
      </c>
      <c r="F20229" t="s">
        <v>973</v>
      </c>
      <c r="G20229" s="83">
        <v>44581</v>
      </c>
      <c r="I20229">
        <v>2022</v>
      </c>
    </row>
    <row r="20230" spans="1:9" x14ac:dyDescent="0.25">
      <c r="A20230" t="s">
        <v>972</v>
      </c>
      <c r="B20230" t="s">
        <v>203</v>
      </c>
      <c r="C20230" s="76" t="s">
        <v>842</v>
      </c>
      <c r="D20230" t="s">
        <v>980</v>
      </c>
      <c r="E20230" s="82">
        <v>10.62</v>
      </c>
      <c r="F20230" t="s">
        <v>973</v>
      </c>
      <c r="G20230" s="83">
        <v>44571</v>
      </c>
      <c r="I20230">
        <v>2022</v>
      </c>
    </row>
    <row r="20231" spans="1:9" x14ac:dyDescent="0.25">
      <c r="A20231" t="s">
        <v>972</v>
      </c>
      <c r="B20231" t="s">
        <v>86</v>
      </c>
      <c r="C20231" s="76" t="s">
        <v>842</v>
      </c>
      <c r="D20231" t="s">
        <v>980</v>
      </c>
      <c r="E20231" s="82">
        <v>36.29</v>
      </c>
      <c r="F20231" t="s">
        <v>973</v>
      </c>
      <c r="G20231" s="83">
        <v>44806</v>
      </c>
      <c r="I20231">
        <v>2022</v>
      </c>
    </row>
    <row r="20232" spans="1:9" x14ac:dyDescent="0.25">
      <c r="A20232" t="s">
        <v>972</v>
      </c>
      <c r="B20232" t="s">
        <v>122</v>
      </c>
      <c r="C20232" s="76" t="s">
        <v>842</v>
      </c>
      <c r="D20232" t="s">
        <v>980</v>
      </c>
      <c r="E20232" s="82">
        <v>10</v>
      </c>
      <c r="F20232" t="s">
        <v>973</v>
      </c>
      <c r="G20232" s="83">
        <v>44459</v>
      </c>
      <c r="I20232">
        <v>2021</v>
      </c>
    </row>
    <row r="20233" spans="1:9" x14ac:dyDescent="0.25">
      <c r="A20233" t="s">
        <v>972</v>
      </c>
      <c r="B20233" t="s">
        <v>248</v>
      </c>
      <c r="C20233" s="76" t="s">
        <v>842</v>
      </c>
      <c r="D20233" t="s">
        <v>980</v>
      </c>
      <c r="E20233" s="82">
        <v>10</v>
      </c>
      <c r="F20233" t="s">
        <v>973</v>
      </c>
      <c r="G20233" s="83">
        <v>43635</v>
      </c>
      <c r="I20233">
        <v>2019</v>
      </c>
    </row>
    <row r="20234" spans="1:9" x14ac:dyDescent="0.25">
      <c r="A20234" t="s">
        <v>972</v>
      </c>
      <c r="B20234" t="s">
        <v>246</v>
      </c>
      <c r="C20234" s="76" t="s">
        <v>842</v>
      </c>
      <c r="D20234" t="s">
        <v>980</v>
      </c>
      <c r="E20234" s="82">
        <v>16.52</v>
      </c>
      <c r="F20234" t="s">
        <v>973</v>
      </c>
      <c r="G20234" s="83">
        <v>44566</v>
      </c>
      <c r="I20234">
        <v>2022</v>
      </c>
    </row>
    <row r="20235" spans="1:9" x14ac:dyDescent="0.25">
      <c r="A20235" t="s">
        <v>972</v>
      </c>
      <c r="B20235" t="s">
        <v>136</v>
      </c>
      <c r="C20235" s="76" t="s">
        <v>842</v>
      </c>
      <c r="D20235" t="s">
        <v>980</v>
      </c>
      <c r="E20235" s="82">
        <v>125</v>
      </c>
      <c r="F20235" t="s">
        <v>973</v>
      </c>
      <c r="G20235" s="83">
        <v>44852</v>
      </c>
      <c r="I20235">
        <v>2022</v>
      </c>
    </row>
    <row r="20236" spans="1:9" x14ac:dyDescent="0.25">
      <c r="A20236" t="s">
        <v>972</v>
      </c>
      <c r="B20236" t="s">
        <v>242</v>
      </c>
      <c r="C20236" s="76" t="s">
        <v>842</v>
      </c>
      <c r="D20236" t="s">
        <v>980</v>
      </c>
      <c r="E20236" s="82">
        <v>3.84</v>
      </c>
      <c r="F20236" t="s">
        <v>973</v>
      </c>
      <c r="G20236" s="83">
        <v>44470</v>
      </c>
      <c r="I20236">
        <v>2021</v>
      </c>
    </row>
    <row r="20237" spans="1:9" x14ac:dyDescent="0.25">
      <c r="A20237" t="s">
        <v>972</v>
      </c>
      <c r="B20237" t="s">
        <v>253</v>
      </c>
      <c r="C20237" s="76" t="s">
        <v>842</v>
      </c>
      <c r="D20237" t="s">
        <v>980</v>
      </c>
      <c r="E20237" s="82">
        <v>120</v>
      </c>
      <c r="F20237" t="s">
        <v>973</v>
      </c>
      <c r="G20237" s="83">
        <v>44708</v>
      </c>
      <c r="I20237">
        <v>2022</v>
      </c>
    </row>
    <row r="20238" spans="1:9" x14ac:dyDescent="0.25">
      <c r="A20238" t="s">
        <v>972</v>
      </c>
      <c r="B20238" t="s">
        <v>279</v>
      </c>
      <c r="C20238" s="76" t="s">
        <v>842</v>
      </c>
      <c r="D20238" t="s">
        <v>980</v>
      </c>
      <c r="E20238" s="82">
        <v>10</v>
      </c>
      <c r="F20238" t="s">
        <v>973</v>
      </c>
      <c r="G20238" s="83">
        <v>44725</v>
      </c>
      <c r="I20238">
        <v>2022</v>
      </c>
    </row>
    <row r="20239" spans="1:9" x14ac:dyDescent="0.25">
      <c r="A20239" t="s">
        <v>972</v>
      </c>
      <c r="B20239" t="s">
        <v>71</v>
      </c>
      <c r="C20239" s="76" t="s">
        <v>842</v>
      </c>
      <c r="D20239" t="s">
        <v>980</v>
      </c>
      <c r="E20239" s="82">
        <v>15</v>
      </c>
      <c r="F20239" t="s">
        <v>973</v>
      </c>
      <c r="G20239" s="83">
        <v>44944</v>
      </c>
      <c r="I20239">
        <v>2023</v>
      </c>
    </row>
    <row r="20240" spans="1:9" x14ac:dyDescent="0.25">
      <c r="A20240" t="s">
        <v>972</v>
      </c>
      <c r="B20240" t="s">
        <v>133</v>
      </c>
      <c r="C20240" s="76" t="s">
        <v>842</v>
      </c>
      <c r="D20240" t="s">
        <v>980</v>
      </c>
      <c r="E20240" s="82">
        <v>7.6</v>
      </c>
      <c r="F20240" t="s">
        <v>973</v>
      </c>
      <c r="G20240" s="83">
        <v>44503</v>
      </c>
      <c r="I20240">
        <v>2021</v>
      </c>
    </row>
    <row r="20241" spans="1:9" x14ac:dyDescent="0.25">
      <c r="A20241" t="s">
        <v>972</v>
      </c>
      <c r="B20241" t="s">
        <v>185</v>
      </c>
      <c r="C20241" s="76" t="s">
        <v>842</v>
      </c>
      <c r="D20241" t="s">
        <v>980</v>
      </c>
      <c r="E20241" s="82">
        <v>16.100000000000001</v>
      </c>
      <c r="F20241" t="s">
        <v>973</v>
      </c>
      <c r="G20241" s="83">
        <v>44936</v>
      </c>
      <c r="I20241">
        <v>2023</v>
      </c>
    </row>
    <row r="20242" spans="1:9" ht="14.45" customHeight="1" x14ac:dyDescent="0.25">
      <c r="A20242" t="s">
        <v>972</v>
      </c>
      <c r="B20242" t="s">
        <v>229</v>
      </c>
      <c r="C20242" s="76" t="s">
        <v>842</v>
      </c>
      <c r="D20242" t="s">
        <v>980</v>
      </c>
      <c r="E20242" s="82">
        <v>5.86</v>
      </c>
      <c r="F20242" t="s">
        <v>973</v>
      </c>
      <c r="G20242" s="83">
        <v>44768</v>
      </c>
      <c r="I20242">
        <v>2022</v>
      </c>
    </row>
    <row r="20243" spans="1:9" ht="14.45" customHeight="1" x14ac:dyDescent="0.25">
      <c r="A20243" t="s">
        <v>972</v>
      </c>
      <c r="B20243" t="s">
        <v>184</v>
      </c>
      <c r="C20243" s="76" t="s">
        <v>842</v>
      </c>
      <c r="D20243" t="s">
        <v>980</v>
      </c>
      <c r="E20243" s="82">
        <v>7.08</v>
      </c>
      <c r="F20243" t="s">
        <v>973</v>
      </c>
      <c r="G20243" s="83">
        <v>44536</v>
      </c>
      <c r="I20243">
        <v>2021</v>
      </c>
    </row>
    <row r="20244" spans="1:9" ht="14.45" customHeight="1" x14ac:dyDescent="0.25">
      <c r="A20244" t="s">
        <v>972</v>
      </c>
      <c r="B20244" t="s">
        <v>115</v>
      </c>
      <c r="C20244" s="76" t="s">
        <v>842</v>
      </c>
      <c r="D20244" t="s">
        <v>980</v>
      </c>
      <c r="E20244" s="82">
        <v>40</v>
      </c>
      <c r="F20244" t="s">
        <v>973</v>
      </c>
      <c r="G20244" s="83">
        <v>44707</v>
      </c>
      <c r="I20244">
        <v>2022</v>
      </c>
    </row>
    <row r="20245" spans="1:9" ht="14.45" customHeight="1" x14ac:dyDescent="0.25">
      <c r="A20245" t="s">
        <v>972</v>
      </c>
      <c r="B20245" t="s">
        <v>115</v>
      </c>
      <c r="C20245" s="76" t="s">
        <v>842</v>
      </c>
      <c r="D20245" t="s">
        <v>980</v>
      </c>
      <c r="E20245" s="82">
        <v>9.74</v>
      </c>
      <c r="F20245" t="s">
        <v>973</v>
      </c>
      <c r="G20245" s="83">
        <v>44502</v>
      </c>
      <c r="I20245">
        <v>2021</v>
      </c>
    </row>
    <row r="20246" spans="1:9" ht="14.45" customHeight="1" x14ac:dyDescent="0.25">
      <c r="A20246" t="s">
        <v>972</v>
      </c>
      <c r="B20246" t="s">
        <v>220</v>
      </c>
      <c r="C20246" s="76" t="s">
        <v>842</v>
      </c>
      <c r="D20246" t="s">
        <v>980</v>
      </c>
      <c r="E20246" s="82">
        <v>7.96</v>
      </c>
      <c r="F20246" t="s">
        <v>973</v>
      </c>
      <c r="G20246" s="83">
        <v>44634</v>
      </c>
      <c r="I20246">
        <v>2022</v>
      </c>
    </row>
    <row r="20247" spans="1:9" ht="14.45" customHeight="1" x14ac:dyDescent="0.25">
      <c r="A20247" t="s">
        <v>972</v>
      </c>
      <c r="B20247" t="s">
        <v>248</v>
      </c>
      <c r="C20247" s="76" t="s">
        <v>842</v>
      </c>
      <c r="D20247" t="s">
        <v>980</v>
      </c>
      <c r="E20247" s="82">
        <v>12.95</v>
      </c>
      <c r="F20247" t="s">
        <v>973</v>
      </c>
      <c r="G20247" s="83">
        <v>44557</v>
      </c>
      <c r="I20247">
        <v>2021</v>
      </c>
    </row>
    <row r="20248" spans="1:9" ht="14.45" customHeight="1" x14ac:dyDescent="0.25">
      <c r="A20248" t="s">
        <v>972</v>
      </c>
      <c r="B20248" t="s">
        <v>71</v>
      </c>
      <c r="C20248" s="76" t="s">
        <v>842</v>
      </c>
      <c r="D20248" t="s">
        <v>980</v>
      </c>
      <c r="E20248" s="82">
        <v>2.36</v>
      </c>
      <c r="F20248" t="s">
        <v>973</v>
      </c>
      <c r="G20248" s="83">
        <v>44658</v>
      </c>
      <c r="I20248">
        <v>2022</v>
      </c>
    </row>
    <row r="20249" spans="1:9" ht="14.45" customHeight="1" x14ac:dyDescent="0.25">
      <c r="A20249" t="s">
        <v>972</v>
      </c>
      <c r="B20249" t="s">
        <v>243</v>
      </c>
      <c r="C20249" s="76" t="s">
        <v>842</v>
      </c>
      <c r="D20249" t="s">
        <v>980</v>
      </c>
      <c r="E20249" s="82">
        <v>6.78</v>
      </c>
      <c r="F20249" t="s">
        <v>973</v>
      </c>
      <c r="G20249" s="83">
        <v>44599</v>
      </c>
      <c r="I20249">
        <v>2022</v>
      </c>
    </row>
    <row r="20250" spans="1:9" ht="14.45" customHeight="1" x14ac:dyDescent="0.25">
      <c r="A20250" t="s">
        <v>972</v>
      </c>
      <c r="B20250" t="s">
        <v>243</v>
      </c>
      <c r="C20250" s="76" t="s">
        <v>842</v>
      </c>
      <c r="D20250" t="s">
        <v>980</v>
      </c>
      <c r="E20250" s="82">
        <v>8.26</v>
      </c>
      <c r="F20250" t="s">
        <v>973</v>
      </c>
      <c r="G20250" s="83">
        <v>44574</v>
      </c>
      <c r="I20250">
        <v>2022</v>
      </c>
    </row>
    <row r="20251" spans="1:9" ht="14.45" customHeight="1" x14ac:dyDescent="0.25">
      <c r="A20251" t="s">
        <v>972</v>
      </c>
      <c r="B20251" t="s">
        <v>200</v>
      </c>
      <c r="C20251" s="76" t="s">
        <v>842</v>
      </c>
      <c r="D20251" t="s">
        <v>980</v>
      </c>
      <c r="E20251" s="82">
        <v>14.75</v>
      </c>
      <c r="F20251" t="s">
        <v>973</v>
      </c>
      <c r="G20251" s="83">
        <v>44813</v>
      </c>
      <c r="I20251">
        <v>2022</v>
      </c>
    </row>
    <row r="20252" spans="1:9" ht="14.45" customHeight="1" x14ac:dyDescent="0.25">
      <c r="A20252" t="s">
        <v>972</v>
      </c>
      <c r="B20252" t="s">
        <v>116</v>
      </c>
      <c r="C20252" s="76" t="s">
        <v>842</v>
      </c>
      <c r="D20252" t="s">
        <v>980</v>
      </c>
      <c r="E20252" s="82">
        <v>5</v>
      </c>
      <c r="F20252" t="s">
        <v>973</v>
      </c>
      <c r="G20252" s="83">
        <v>44474</v>
      </c>
      <c r="I20252">
        <v>2021</v>
      </c>
    </row>
    <row r="20253" spans="1:9" ht="14.45" customHeight="1" x14ac:dyDescent="0.25">
      <c r="A20253" t="s">
        <v>972</v>
      </c>
      <c r="B20253" t="s">
        <v>171</v>
      </c>
      <c r="C20253" s="76" t="s">
        <v>842</v>
      </c>
      <c r="D20253" t="s">
        <v>980</v>
      </c>
      <c r="E20253" s="82">
        <v>5.22</v>
      </c>
      <c r="F20253" t="s">
        <v>973</v>
      </c>
      <c r="G20253" s="83">
        <v>44820</v>
      </c>
      <c r="I20253">
        <v>2022</v>
      </c>
    </row>
    <row r="20254" spans="1:9" ht="14.45" customHeight="1" x14ac:dyDescent="0.25">
      <c r="A20254" t="s">
        <v>972</v>
      </c>
      <c r="B20254" t="s">
        <v>248</v>
      </c>
      <c r="C20254" s="76" t="s">
        <v>842</v>
      </c>
      <c r="D20254" t="s">
        <v>980</v>
      </c>
      <c r="E20254" s="82">
        <v>20</v>
      </c>
      <c r="F20254" t="s">
        <v>973</v>
      </c>
      <c r="G20254" s="83">
        <v>44672</v>
      </c>
      <c r="I20254">
        <v>2022</v>
      </c>
    </row>
    <row r="20255" spans="1:9" x14ac:dyDescent="0.25">
      <c r="A20255" t="s">
        <v>972</v>
      </c>
      <c r="B20255" t="s">
        <v>240</v>
      </c>
      <c r="C20255" s="76" t="s">
        <v>842</v>
      </c>
      <c r="D20255" t="s">
        <v>980</v>
      </c>
      <c r="E20255" s="82">
        <v>4.42</v>
      </c>
      <c r="F20255" t="s">
        <v>973</v>
      </c>
      <c r="G20255" s="83">
        <v>44582</v>
      </c>
      <c r="I20255">
        <v>2022</v>
      </c>
    </row>
    <row r="20256" spans="1:9" x14ac:dyDescent="0.25">
      <c r="A20256" t="s">
        <v>972</v>
      </c>
      <c r="B20256" t="s">
        <v>99</v>
      </c>
      <c r="C20256" s="76" t="s">
        <v>842</v>
      </c>
      <c r="D20256" t="s">
        <v>980</v>
      </c>
      <c r="E20256" s="82">
        <v>4.3899999999999997</v>
      </c>
      <c r="F20256" t="s">
        <v>973</v>
      </c>
      <c r="G20256" s="83">
        <v>44482</v>
      </c>
      <c r="I20256">
        <v>2021</v>
      </c>
    </row>
    <row r="20257" spans="1:9" x14ac:dyDescent="0.25">
      <c r="A20257" t="s">
        <v>972</v>
      </c>
      <c r="B20257" t="s">
        <v>182</v>
      </c>
      <c r="C20257" s="76" t="s">
        <v>842</v>
      </c>
      <c r="D20257" t="s">
        <v>980</v>
      </c>
      <c r="E20257" s="82">
        <v>7.67</v>
      </c>
      <c r="F20257" t="s">
        <v>973</v>
      </c>
      <c r="G20257" s="83">
        <v>44775</v>
      </c>
      <c r="I20257">
        <v>2022</v>
      </c>
    </row>
    <row r="20258" spans="1:9" x14ac:dyDescent="0.25">
      <c r="A20258" t="s">
        <v>972</v>
      </c>
      <c r="B20258" t="s">
        <v>177</v>
      </c>
      <c r="C20258" s="76" t="s">
        <v>842</v>
      </c>
      <c r="D20258" t="s">
        <v>980</v>
      </c>
      <c r="E20258" s="82">
        <v>10.62</v>
      </c>
      <c r="F20258" t="s">
        <v>973</v>
      </c>
      <c r="G20258" s="83">
        <v>44897</v>
      </c>
      <c r="I20258">
        <v>2022</v>
      </c>
    </row>
    <row r="20259" spans="1:9" x14ac:dyDescent="0.25">
      <c r="A20259" t="s">
        <v>972</v>
      </c>
      <c r="B20259" t="s">
        <v>118</v>
      </c>
      <c r="C20259" s="76" t="s">
        <v>842</v>
      </c>
      <c r="D20259" t="s">
        <v>980</v>
      </c>
      <c r="E20259" s="82">
        <v>10</v>
      </c>
      <c r="F20259" t="s">
        <v>973</v>
      </c>
      <c r="G20259" s="83">
        <v>44916</v>
      </c>
      <c r="I20259">
        <v>2022</v>
      </c>
    </row>
    <row r="20260" spans="1:9" x14ac:dyDescent="0.25">
      <c r="A20260" t="s">
        <v>972</v>
      </c>
      <c r="B20260" t="s">
        <v>176</v>
      </c>
      <c r="C20260" s="76" t="s">
        <v>842</v>
      </c>
      <c r="D20260" t="s">
        <v>980</v>
      </c>
      <c r="E20260" s="82">
        <v>8.85</v>
      </c>
      <c r="F20260" t="s">
        <v>973</v>
      </c>
      <c r="G20260" s="83">
        <v>44615</v>
      </c>
      <c r="I20260">
        <v>2022</v>
      </c>
    </row>
    <row r="20261" spans="1:9" x14ac:dyDescent="0.25">
      <c r="A20261" t="s">
        <v>972</v>
      </c>
      <c r="B20261" t="s">
        <v>278</v>
      </c>
      <c r="C20261" s="76" t="s">
        <v>842</v>
      </c>
      <c r="D20261" t="s">
        <v>980</v>
      </c>
      <c r="E20261" s="82">
        <v>7.6</v>
      </c>
      <c r="F20261" t="s">
        <v>973</v>
      </c>
      <c r="G20261" s="83">
        <v>44510</v>
      </c>
      <c r="I20261">
        <v>2021</v>
      </c>
    </row>
    <row r="20262" spans="1:9" x14ac:dyDescent="0.25">
      <c r="A20262" t="s">
        <v>972</v>
      </c>
      <c r="B20262" t="s">
        <v>232</v>
      </c>
      <c r="C20262" s="76" t="s">
        <v>842</v>
      </c>
      <c r="D20262" t="s">
        <v>980</v>
      </c>
      <c r="E20262" s="82">
        <v>6</v>
      </c>
      <c r="F20262" t="s">
        <v>973</v>
      </c>
      <c r="G20262" s="83">
        <v>44645</v>
      </c>
      <c r="I20262">
        <v>2022</v>
      </c>
    </row>
    <row r="20263" spans="1:9" x14ac:dyDescent="0.25">
      <c r="A20263" t="s">
        <v>972</v>
      </c>
      <c r="B20263" t="s">
        <v>117</v>
      </c>
      <c r="C20263" s="76" t="s">
        <v>842</v>
      </c>
      <c r="D20263" t="s">
        <v>980</v>
      </c>
      <c r="E20263" s="82">
        <v>11</v>
      </c>
      <c r="F20263" t="s">
        <v>973</v>
      </c>
      <c r="G20263" s="83">
        <v>44622</v>
      </c>
      <c r="I20263">
        <v>2022</v>
      </c>
    </row>
    <row r="20264" spans="1:9" x14ac:dyDescent="0.25">
      <c r="A20264" t="s">
        <v>972</v>
      </c>
      <c r="B20264" t="s">
        <v>215</v>
      </c>
      <c r="C20264" s="76" t="s">
        <v>842</v>
      </c>
      <c r="D20264" t="s">
        <v>980</v>
      </c>
      <c r="E20264" s="82">
        <v>7.7</v>
      </c>
      <c r="F20264" t="s">
        <v>973</v>
      </c>
      <c r="G20264" s="83">
        <v>44770</v>
      </c>
      <c r="I20264">
        <v>2022</v>
      </c>
    </row>
    <row r="20265" spans="1:9" x14ac:dyDescent="0.25">
      <c r="A20265" t="s">
        <v>972</v>
      </c>
      <c r="B20265" t="s">
        <v>123</v>
      </c>
      <c r="C20265" s="76" t="s">
        <v>842</v>
      </c>
      <c r="D20265" t="s">
        <v>980</v>
      </c>
      <c r="E20265" s="82">
        <v>8.36</v>
      </c>
      <c r="F20265" t="s">
        <v>973</v>
      </c>
      <c r="G20265" s="83">
        <v>44547</v>
      </c>
      <c r="I20265">
        <v>2021</v>
      </c>
    </row>
    <row r="20266" spans="1:9" x14ac:dyDescent="0.25">
      <c r="A20266" t="s">
        <v>972</v>
      </c>
      <c r="B20266" t="s">
        <v>248</v>
      </c>
      <c r="C20266" s="76" t="s">
        <v>842</v>
      </c>
      <c r="D20266" t="s">
        <v>980</v>
      </c>
      <c r="E20266" s="82">
        <v>7.7</v>
      </c>
      <c r="F20266" t="s">
        <v>973</v>
      </c>
      <c r="G20266" s="83">
        <v>44754</v>
      </c>
      <c r="I20266">
        <v>2022</v>
      </c>
    </row>
    <row r="20267" spans="1:9" x14ac:dyDescent="0.25">
      <c r="A20267" t="s">
        <v>972</v>
      </c>
      <c r="B20267" t="s">
        <v>246</v>
      </c>
      <c r="C20267" s="76" t="s">
        <v>842</v>
      </c>
      <c r="D20267" t="s">
        <v>980</v>
      </c>
      <c r="E20267" s="82">
        <v>10.33</v>
      </c>
      <c r="F20267" t="s">
        <v>973</v>
      </c>
      <c r="G20267" s="83">
        <v>44648</v>
      </c>
      <c r="I20267">
        <v>2022</v>
      </c>
    </row>
    <row r="20268" spans="1:9" x14ac:dyDescent="0.25">
      <c r="A20268" t="s">
        <v>972</v>
      </c>
      <c r="B20268" t="s">
        <v>185</v>
      </c>
      <c r="C20268" s="76" t="s">
        <v>842</v>
      </c>
      <c r="D20268" t="s">
        <v>980</v>
      </c>
      <c r="E20268" s="82">
        <v>10.62</v>
      </c>
      <c r="F20268" t="s">
        <v>973</v>
      </c>
      <c r="G20268" s="83">
        <v>44845</v>
      </c>
      <c r="I20268">
        <v>2022</v>
      </c>
    </row>
    <row r="20269" spans="1:9" x14ac:dyDescent="0.25">
      <c r="A20269" t="s">
        <v>972</v>
      </c>
      <c r="B20269" t="s">
        <v>177</v>
      </c>
      <c r="C20269" s="76" t="s">
        <v>842</v>
      </c>
      <c r="D20269" t="s">
        <v>980</v>
      </c>
      <c r="E20269" s="82">
        <v>10.029999999999999</v>
      </c>
      <c r="F20269" t="s">
        <v>973</v>
      </c>
      <c r="G20269" s="83">
        <v>44545</v>
      </c>
      <c r="I20269">
        <v>2021</v>
      </c>
    </row>
    <row r="20270" spans="1:9" x14ac:dyDescent="0.25">
      <c r="A20270" t="s">
        <v>972</v>
      </c>
      <c r="B20270" t="s">
        <v>275</v>
      </c>
      <c r="C20270" s="76" t="s">
        <v>842</v>
      </c>
      <c r="D20270" t="s">
        <v>980</v>
      </c>
      <c r="E20270" s="82">
        <v>4.42</v>
      </c>
      <c r="F20270" t="s">
        <v>973</v>
      </c>
      <c r="G20270" s="83">
        <v>44677</v>
      </c>
      <c r="I20270">
        <v>2022</v>
      </c>
    </row>
    <row r="20271" spans="1:9" x14ac:dyDescent="0.25">
      <c r="A20271" t="s">
        <v>972</v>
      </c>
      <c r="B20271" t="s">
        <v>249</v>
      </c>
      <c r="C20271" s="76" t="s">
        <v>842</v>
      </c>
      <c r="D20271" t="s">
        <v>980</v>
      </c>
      <c r="E20271" s="82">
        <v>8.85</v>
      </c>
      <c r="F20271" t="s">
        <v>973</v>
      </c>
      <c r="G20271" s="83">
        <v>44533</v>
      </c>
      <c r="I20271">
        <v>2021</v>
      </c>
    </row>
    <row r="20272" spans="1:9" x14ac:dyDescent="0.25">
      <c r="A20272" t="s">
        <v>972</v>
      </c>
      <c r="B20272" t="s">
        <v>254</v>
      </c>
      <c r="C20272" s="76" t="s">
        <v>842</v>
      </c>
      <c r="D20272" t="s">
        <v>980</v>
      </c>
      <c r="E20272" s="82">
        <v>7.08</v>
      </c>
      <c r="F20272" t="s">
        <v>973</v>
      </c>
      <c r="G20272" s="83">
        <v>44767</v>
      </c>
      <c r="I20272">
        <v>2022</v>
      </c>
    </row>
    <row r="20273" spans="1:9" x14ac:dyDescent="0.25">
      <c r="A20273" t="s">
        <v>972</v>
      </c>
      <c r="B20273" t="s">
        <v>175</v>
      </c>
      <c r="C20273" s="76" t="s">
        <v>842</v>
      </c>
      <c r="D20273" t="s">
        <v>980</v>
      </c>
      <c r="E20273" s="82">
        <v>5.9</v>
      </c>
      <c r="F20273" t="s">
        <v>973</v>
      </c>
      <c r="G20273" s="83">
        <v>44574</v>
      </c>
      <c r="I20273">
        <v>2022</v>
      </c>
    </row>
    <row r="20274" spans="1:9" x14ac:dyDescent="0.25">
      <c r="A20274" t="s">
        <v>972</v>
      </c>
      <c r="B20274" t="s">
        <v>8</v>
      </c>
      <c r="C20274" s="76" t="s">
        <v>842</v>
      </c>
      <c r="D20274" t="s">
        <v>980</v>
      </c>
      <c r="E20274" s="82">
        <v>9</v>
      </c>
      <c r="F20274" t="s">
        <v>973</v>
      </c>
      <c r="G20274" s="83">
        <v>44713</v>
      </c>
      <c r="I20274">
        <v>2022</v>
      </c>
    </row>
    <row r="20275" spans="1:9" x14ac:dyDescent="0.25">
      <c r="A20275" t="s">
        <v>972</v>
      </c>
      <c r="B20275" t="s">
        <v>0</v>
      </c>
      <c r="C20275" s="76" t="s">
        <v>842</v>
      </c>
      <c r="D20275" t="s">
        <v>980</v>
      </c>
      <c r="E20275" s="82">
        <v>19.2</v>
      </c>
      <c r="F20275" t="s">
        <v>973</v>
      </c>
      <c r="G20275" s="83">
        <v>44497</v>
      </c>
      <c r="I20275">
        <v>2021</v>
      </c>
    </row>
    <row r="20276" spans="1:9" x14ac:dyDescent="0.25">
      <c r="A20276" t="s">
        <v>972</v>
      </c>
      <c r="B20276" t="s">
        <v>133</v>
      </c>
      <c r="C20276" s="76" t="s">
        <v>842</v>
      </c>
      <c r="D20276" t="s">
        <v>980</v>
      </c>
      <c r="E20276" s="82">
        <v>10</v>
      </c>
      <c r="F20276" t="s">
        <v>973</v>
      </c>
      <c r="G20276" s="83">
        <v>44763</v>
      </c>
      <c r="I20276">
        <v>2022</v>
      </c>
    </row>
    <row r="20277" spans="1:9" x14ac:dyDescent="0.25">
      <c r="A20277" t="s">
        <v>972</v>
      </c>
      <c r="B20277" t="s">
        <v>280</v>
      </c>
      <c r="C20277" s="76" t="s">
        <v>842</v>
      </c>
      <c r="D20277" t="s">
        <v>980</v>
      </c>
      <c r="E20277" s="82">
        <v>5</v>
      </c>
      <c r="F20277" t="s">
        <v>973</v>
      </c>
      <c r="G20277" s="83">
        <v>44552</v>
      </c>
      <c r="I20277">
        <v>2021</v>
      </c>
    </row>
    <row r="20278" spans="1:9" x14ac:dyDescent="0.25">
      <c r="A20278" t="s">
        <v>972</v>
      </c>
      <c r="B20278" t="s">
        <v>153</v>
      </c>
      <c r="C20278" s="76" t="s">
        <v>842</v>
      </c>
      <c r="D20278" t="s">
        <v>980</v>
      </c>
      <c r="E20278" s="82">
        <v>15</v>
      </c>
      <c r="F20278" t="s">
        <v>973</v>
      </c>
      <c r="G20278" s="83">
        <v>44749</v>
      </c>
      <c r="I20278">
        <v>2022</v>
      </c>
    </row>
    <row r="20279" spans="1:9" x14ac:dyDescent="0.25">
      <c r="A20279" t="s">
        <v>972</v>
      </c>
      <c r="B20279" t="s">
        <v>125</v>
      </c>
      <c r="C20279" s="76" t="s">
        <v>842</v>
      </c>
      <c r="D20279" t="s">
        <v>980</v>
      </c>
      <c r="E20279" s="82">
        <v>6</v>
      </c>
      <c r="F20279" t="s">
        <v>973</v>
      </c>
      <c r="G20279" s="83">
        <v>44816</v>
      </c>
      <c r="I20279">
        <v>2022</v>
      </c>
    </row>
    <row r="20280" spans="1:9" x14ac:dyDescent="0.25">
      <c r="A20280" t="s">
        <v>972</v>
      </c>
      <c r="B20280" t="s">
        <v>182</v>
      </c>
      <c r="C20280" s="76" t="s">
        <v>842</v>
      </c>
      <c r="D20280" t="s">
        <v>980</v>
      </c>
      <c r="E20280" s="82">
        <v>5.31</v>
      </c>
      <c r="F20280" t="s">
        <v>973</v>
      </c>
      <c r="G20280" s="83">
        <v>44685</v>
      </c>
      <c r="I20280">
        <v>2022</v>
      </c>
    </row>
    <row r="20281" spans="1:9" x14ac:dyDescent="0.25">
      <c r="A20281" t="s">
        <v>972</v>
      </c>
      <c r="B20281" t="s">
        <v>2</v>
      </c>
      <c r="C20281" s="76" t="s">
        <v>842</v>
      </c>
      <c r="D20281" t="s">
        <v>980</v>
      </c>
      <c r="E20281" s="82">
        <v>5.9</v>
      </c>
      <c r="F20281" t="s">
        <v>973</v>
      </c>
      <c r="G20281" s="83">
        <v>44558</v>
      </c>
      <c r="I20281">
        <v>2021</v>
      </c>
    </row>
    <row r="20282" spans="1:9" x14ac:dyDescent="0.25">
      <c r="A20282" t="s">
        <v>972</v>
      </c>
      <c r="B20282" t="s">
        <v>253</v>
      </c>
      <c r="C20282" s="76" t="s">
        <v>842</v>
      </c>
      <c r="D20282" t="s">
        <v>980</v>
      </c>
      <c r="E20282" s="82">
        <v>4.42</v>
      </c>
      <c r="F20282" t="s">
        <v>973</v>
      </c>
      <c r="G20282" s="83">
        <v>44557</v>
      </c>
      <c r="I20282">
        <v>2021</v>
      </c>
    </row>
    <row r="20283" spans="1:9" x14ac:dyDescent="0.25">
      <c r="A20283" t="s">
        <v>972</v>
      </c>
      <c r="B20283" t="s">
        <v>11</v>
      </c>
      <c r="C20283" s="76" t="s">
        <v>842</v>
      </c>
      <c r="D20283" t="s">
        <v>980</v>
      </c>
      <c r="E20283" s="82">
        <v>6.2</v>
      </c>
      <c r="F20283" t="s">
        <v>973</v>
      </c>
      <c r="G20283" s="83">
        <v>44575</v>
      </c>
      <c r="I20283">
        <v>2022</v>
      </c>
    </row>
    <row r="20284" spans="1:9" x14ac:dyDescent="0.25">
      <c r="A20284" t="s">
        <v>972</v>
      </c>
      <c r="B20284" t="s">
        <v>122</v>
      </c>
      <c r="C20284" s="76" t="s">
        <v>842</v>
      </c>
      <c r="D20284" t="s">
        <v>980</v>
      </c>
      <c r="E20284" s="82">
        <v>5.31</v>
      </c>
      <c r="F20284" t="s">
        <v>973</v>
      </c>
      <c r="G20284" s="83">
        <v>44748</v>
      </c>
      <c r="I20284">
        <v>2022</v>
      </c>
    </row>
    <row r="20285" spans="1:9" x14ac:dyDescent="0.25">
      <c r="A20285" t="s">
        <v>972</v>
      </c>
      <c r="B20285" t="s">
        <v>72</v>
      </c>
      <c r="C20285" s="76" t="s">
        <v>842</v>
      </c>
      <c r="D20285" t="s">
        <v>980</v>
      </c>
      <c r="E20285" s="82">
        <v>6.19</v>
      </c>
      <c r="F20285" t="s">
        <v>973</v>
      </c>
      <c r="G20285" s="83">
        <v>44614</v>
      </c>
      <c r="I20285">
        <v>2022</v>
      </c>
    </row>
    <row r="20286" spans="1:9" x14ac:dyDescent="0.25">
      <c r="A20286" t="s">
        <v>972</v>
      </c>
      <c r="B20286" t="s">
        <v>123</v>
      </c>
      <c r="C20286" s="76" t="s">
        <v>842</v>
      </c>
      <c r="D20286" t="s">
        <v>980</v>
      </c>
      <c r="E20286" s="82">
        <v>4.72</v>
      </c>
      <c r="F20286" t="s">
        <v>973</v>
      </c>
      <c r="G20286" s="83">
        <v>44579</v>
      </c>
      <c r="I20286">
        <v>2022</v>
      </c>
    </row>
    <row r="20287" spans="1:9" x14ac:dyDescent="0.25">
      <c r="A20287" t="s">
        <v>972</v>
      </c>
      <c r="B20287" t="s">
        <v>248</v>
      </c>
      <c r="C20287" s="76" t="s">
        <v>842</v>
      </c>
      <c r="D20287" t="s">
        <v>980</v>
      </c>
      <c r="E20287" s="82">
        <v>7.08</v>
      </c>
      <c r="F20287" t="s">
        <v>973</v>
      </c>
      <c r="G20287" s="83">
        <v>44533</v>
      </c>
      <c r="I20287">
        <v>2021</v>
      </c>
    </row>
    <row r="20288" spans="1:9" x14ac:dyDescent="0.25">
      <c r="A20288" t="s">
        <v>972</v>
      </c>
      <c r="B20288" t="s">
        <v>222</v>
      </c>
      <c r="C20288" s="76" t="s">
        <v>842</v>
      </c>
      <c r="D20288" t="s">
        <v>980</v>
      </c>
      <c r="E20288" s="82">
        <v>11.4</v>
      </c>
      <c r="F20288" t="s">
        <v>973</v>
      </c>
      <c r="G20288" s="83">
        <v>44533</v>
      </c>
      <c r="I20288">
        <v>2021</v>
      </c>
    </row>
    <row r="20289" spans="1:9" x14ac:dyDescent="0.25">
      <c r="A20289" t="s">
        <v>972</v>
      </c>
      <c r="B20289" t="s">
        <v>127</v>
      </c>
      <c r="C20289" s="76" t="s">
        <v>842</v>
      </c>
      <c r="D20289" t="s">
        <v>980</v>
      </c>
      <c r="E20289" s="82">
        <v>6</v>
      </c>
      <c r="F20289" t="s">
        <v>973</v>
      </c>
      <c r="G20289" s="83">
        <v>44572</v>
      </c>
      <c r="I20289">
        <v>2022</v>
      </c>
    </row>
    <row r="20290" spans="1:9" x14ac:dyDescent="0.25">
      <c r="A20290" t="s">
        <v>972</v>
      </c>
      <c r="B20290" t="s">
        <v>223</v>
      </c>
      <c r="C20290" s="76" t="s">
        <v>842</v>
      </c>
      <c r="D20290" t="s">
        <v>980</v>
      </c>
      <c r="E20290" s="82">
        <v>14.16</v>
      </c>
      <c r="F20290" t="s">
        <v>973</v>
      </c>
      <c r="G20290" s="83">
        <v>44594</v>
      </c>
      <c r="I20290">
        <v>2022</v>
      </c>
    </row>
    <row r="20291" spans="1:9" x14ac:dyDescent="0.25">
      <c r="A20291" t="s">
        <v>972</v>
      </c>
      <c r="B20291" t="s">
        <v>109</v>
      </c>
      <c r="C20291" s="76" t="s">
        <v>842</v>
      </c>
      <c r="D20291" t="s">
        <v>980</v>
      </c>
      <c r="E20291" s="82">
        <v>10</v>
      </c>
      <c r="F20291" t="s">
        <v>973</v>
      </c>
      <c r="G20291" s="83">
        <v>44519</v>
      </c>
      <c r="I20291">
        <v>2021</v>
      </c>
    </row>
    <row r="20292" spans="1:9" x14ac:dyDescent="0.25">
      <c r="A20292" t="s">
        <v>972</v>
      </c>
      <c r="B20292" t="s">
        <v>91</v>
      </c>
      <c r="C20292" s="76" t="s">
        <v>842</v>
      </c>
      <c r="D20292" t="s">
        <v>980</v>
      </c>
      <c r="E20292" s="82">
        <v>15</v>
      </c>
      <c r="F20292" t="s">
        <v>973</v>
      </c>
      <c r="G20292" s="83">
        <v>44805</v>
      </c>
      <c r="I20292">
        <v>2022</v>
      </c>
    </row>
    <row r="20293" spans="1:9" x14ac:dyDescent="0.25">
      <c r="A20293" t="s">
        <v>972</v>
      </c>
      <c r="B20293" t="s">
        <v>124</v>
      </c>
      <c r="C20293" s="76" t="s">
        <v>842</v>
      </c>
      <c r="D20293" t="s">
        <v>980</v>
      </c>
      <c r="E20293" s="82">
        <v>12</v>
      </c>
      <c r="F20293" t="s">
        <v>973</v>
      </c>
      <c r="G20293" s="83">
        <v>44516</v>
      </c>
      <c r="I20293">
        <v>2021</v>
      </c>
    </row>
    <row r="20294" spans="1:9" x14ac:dyDescent="0.25">
      <c r="A20294" t="s">
        <v>972</v>
      </c>
      <c r="B20294" t="s">
        <v>186</v>
      </c>
      <c r="C20294" s="76" t="s">
        <v>842</v>
      </c>
      <c r="D20294" t="s">
        <v>980</v>
      </c>
      <c r="E20294" s="82">
        <v>7.08</v>
      </c>
      <c r="F20294" t="s">
        <v>973</v>
      </c>
      <c r="G20294" s="83">
        <v>44826</v>
      </c>
      <c r="I20294">
        <v>2022</v>
      </c>
    </row>
    <row r="20295" spans="1:9" x14ac:dyDescent="0.25">
      <c r="A20295" t="s">
        <v>972</v>
      </c>
      <c r="B20295" t="s">
        <v>277</v>
      </c>
      <c r="C20295" s="76" t="s">
        <v>842</v>
      </c>
      <c r="D20295" t="s">
        <v>980</v>
      </c>
      <c r="E20295" s="82">
        <v>8.85</v>
      </c>
      <c r="F20295" t="s">
        <v>973</v>
      </c>
      <c r="G20295" s="83">
        <v>44552</v>
      </c>
      <c r="I20295">
        <v>2021</v>
      </c>
    </row>
    <row r="20296" spans="1:9" x14ac:dyDescent="0.25">
      <c r="A20296" t="s">
        <v>972</v>
      </c>
      <c r="B20296" t="s">
        <v>217</v>
      </c>
      <c r="C20296" s="76" t="s">
        <v>842</v>
      </c>
      <c r="D20296" t="s">
        <v>980</v>
      </c>
      <c r="E20296" s="82">
        <v>8.85</v>
      </c>
      <c r="F20296" t="s">
        <v>973</v>
      </c>
      <c r="G20296" s="83">
        <v>44739</v>
      </c>
      <c r="I20296">
        <v>2022</v>
      </c>
    </row>
    <row r="20297" spans="1:9" x14ac:dyDescent="0.25">
      <c r="A20297" t="s">
        <v>972</v>
      </c>
      <c r="B20297" t="s">
        <v>249</v>
      </c>
      <c r="C20297" s="76" t="s">
        <v>842</v>
      </c>
      <c r="D20297" t="s">
        <v>980</v>
      </c>
      <c r="E20297" s="82">
        <v>9.7200000000000006</v>
      </c>
      <c r="F20297" t="s">
        <v>973</v>
      </c>
      <c r="G20297" s="83">
        <v>44538</v>
      </c>
      <c r="I20297">
        <v>2021</v>
      </c>
    </row>
    <row r="20298" spans="1:9" x14ac:dyDescent="0.25">
      <c r="A20298" t="s">
        <v>972</v>
      </c>
      <c r="B20298" t="s">
        <v>239</v>
      </c>
      <c r="C20298" s="76" t="s">
        <v>842</v>
      </c>
      <c r="D20298" t="s">
        <v>980</v>
      </c>
      <c r="E20298" s="82">
        <v>10.029999999999999</v>
      </c>
      <c r="F20298" t="s">
        <v>973</v>
      </c>
      <c r="G20298" s="83">
        <v>44481</v>
      </c>
      <c r="I20298">
        <v>2021</v>
      </c>
    </row>
    <row r="20299" spans="1:9" x14ac:dyDescent="0.25">
      <c r="A20299" t="s">
        <v>972</v>
      </c>
      <c r="B20299" t="s">
        <v>82</v>
      </c>
      <c r="C20299" s="76" t="s">
        <v>842</v>
      </c>
      <c r="D20299" t="s">
        <v>980</v>
      </c>
      <c r="E20299" s="82">
        <v>9.6</v>
      </c>
      <c r="F20299" t="s">
        <v>973</v>
      </c>
      <c r="G20299" s="83">
        <v>44557</v>
      </c>
      <c r="I20299">
        <v>2021</v>
      </c>
    </row>
    <row r="20300" spans="1:9" x14ac:dyDescent="0.25">
      <c r="A20300" t="s">
        <v>972</v>
      </c>
      <c r="B20300" t="s">
        <v>249</v>
      </c>
      <c r="C20300" s="76" t="s">
        <v>842</v>
      </c>
      <c r="D20300" t="s">
        <v>980</v>
      </c>
      <c r="E20300" s="82">
        <v>8.5500000000000007</v>
      </c>
      <c r="F20300" t="s">
        <v>973</v>
      </c>
      <c r="G20300" s="83">
        <v>44749</v>
      </c>
      <c r="I20300">
        <v>2022</v>
      </c>
    </row>
    <row r="20301" spans="1:9" x14ac:dyDescent="0.25">
      <c r="A20301" t="s">
        <v>972</v>
      </c>
      <c r="B20301" t="s">
        <v>280</v>
      </c>
      <c r="C20301" s="76" t="s">
        <v>842</v>
      </c>
      <c r="D20301" t="s">
        <v>980</v>
      </c>
      <c r="E20301" s="82">
        <v>4.42</v>
      </c>
      <c r="F20301" t="s">
        <v>973</v>
      </c>
      <c r="G20301" s="83">
        <v>44484</v>
      </c>
      <c r="I20301">
        <v>2021</v>
      </c>
    </row>
    <row r="20302" spans="1:9" x14ac:dyDescent="0.25">
      <c r="A20302" t="s">
        <v>972</v>
      </c>
      <c r="B20302" t="s">
        <v>214</v>
      </c>
      <c r="C20302" s="76" t="s">
        <v>842</v>
      </c>
      <c r="D20302" t="s">
        <v>980</v>
      </c>
      <c r="E20302" s="82">
        <v>8.3800000000000008</v>
      </c>
      <c r="F20302" t="s">
        <v>973</v>
      </c>
      <c r="G20302" s="83">
        <v>44503</v>
      </c>
      <c r="I20302">
        <v>2021</v>
      </c>
    </row>
    <row r="20303" spans="1:9" x14ac:dyDescent="0.25">
      <c r="A20303" t="s">
        <v>972</v>
      </c>
      <c r="B20303" t="s">
        <v>203</v>
      </c>
      <c r="C20303" s="76" t="s">
        <v>842</v>
      </c>
      <c r="D20303" t="s">
        <v>980</v>
      </c>
      <c r="E20303" s="82">
        <v>19.77</v>
      </c>
      <c r="F20303" t="s">
        <v>973</v>
      </c>
      <c r="G20303" s="83">
        <v>44669</v>
      </c>
      <c r="I20303">
        <v>2022</v>
      </c>
    </row>
    <row r="20304" spans="1:9" x14ac:dyDescent="0.25">
      <c r="A20304" t="s">
        <v>972</v>
      </c>
      <c r="B20304" t="s">
        <v>245</v>
      </c>
      <c r="C20304" s="76" t="s">
        <v>842</v>
      </c>
      <c r="D20304" t="s">
        <v>980</v>
      </c>
      <c r="E20304" s="82">
        <v>14.16</v>
      </c>
      <c r="F20304" t="s">
        <v>973</v>
      </c>
      <c r="G20304" s="83">
        <v>44902</v>
      </c>
      <c r="I20304">
        <v>2022</v>
      </c>
    </row>
    <row r="20305" spans="1:9" x14ac:dyDescent="0.25">
      <c r="A20305" t="s">
        <v>972</v>
      </c>
      <c r="B20305" t="s">
        <v>208</v>
      </c>
      <c r="C20305" s="76" t="s">
        <v>842</v>
      </c>
      <c r="D20305" t="s">
        <v>980</v>
      </c>
      <c r="E20305" s="82">
        <v>9.42</v>
      </c>
      <c r="F20305" t="s">
        <v>973</v>
      </c>
      <c r="G20305" s="83">
        <v>44480</v>
      </c>
      <c r="I20305">
        <v>2021</v>
      </c>
    </row>
    <row r="20306" spans="1:9" x14ac:dyDescent="0.25">
      <c r="A20306" t="s">
        <v>972</v>
      </c>
      <c r="B20306" t="s">
        <v>187</v>
      </c>
      <c r="C20306" s="76" t="s">
        <v>842</v>
      </c>
      <c r="D20306" t="s">
        <v>980</v>
      </c>
      <c r="E20306" s="82">
        <v>5.9</v>
      </c>
      <c r="F20306" t="s">
        <v>973</v>
      </c>
      <c r="G20306" s="83">
        <v>44560</v>
      </c>
      <c r="I20306">
        <v>2021</v>
      </c>
    </row>
    <row r="20307" spans="1:9" x14ac:dyDescent="0.25">
      <c r="A20307" t="s">
        <v>972</v>
      </c>
      <c r="B20307" t="s">
        <v>118</v>
      </c>
      <c r="C20307" s="76" t="s">
        <v>842</v>
      </c>
      <c r="D20307" t="s">
        <v>980</v>
      </c>
      <c r="E20307" s="82">
        <v>5</v>
      </c>
      <c r="F20307" t="s">
        <v>973</v>
      </c>
      <c r="G20307" s="83">
        <v>44760</v>
      </c>
      <c r="I20307">
        <v>2022</v>
      </c>
    </row>
    <row r="20308" spans="1:9" x14ac:dyDescent="0.25">
      <c r="A20308" t="s">
        <v>972</v>
      </c>
      <c r="B20308" t="s">
        <v>281</v>
      </c>
      <c r="C20308" s="76" t="s">
        <v>842</v>
      </c>
      <c r="D20308" t="s">
        <v>980</v>
      </c>
      <c r="E20308" s="82">
        <v>7.6</v>
      </c>
      <c r="F20308" t="s">
        <v>973</v>
      </c>
      <c r="G20308" s="83">
        <v>44572</v>
      </c>
      <c r="I20308">
        <v>2022</v>
      </c>
    </row>
    <row r="20309" spans="1:9" x14ac:dyDescent="0.25">
      <c r="A20309" t="s">
        <v>972</v>
      </c>
      <c r="B20309" t="s">
        <v>199</v>
      </c>
      <c r="C20309" s="76" t="s">
        <v>842</v>
      </c>
      <c r="D20309" t="s">
        <v>980</v>
      </c>
      <c r="E20309" s="82">
        <v>6</v>
      </c>
      <c r="F20309" t="s">
        <v>973</v>
      </c>
      <c r="G20309" s="83">
        <v>44494</v>
      </c>
      <c r="I20309">
        <v>2021</v>
      </c>
    </row>
    <row r="20310" spans="1:9" x14ac:dyDescent="0.25">
      <c r="A20310" t="s">
        <v>972</v>
      </c>
      <c r="B20310" t="s">
        <v>172</v>
      </c>
      <c r="C20310" s="76" t="s">
        <v>842</v>
      </c>
      <c r="D20310" t="s">
        <v>980</v>
      </c>
      <c r="E20310" s="82">
        <v>9.44</v>
      </c>
      <c r="F20310" t="s">
        <v>973</v>
      </c>
      <c r="G20310" s="83">
        <v>44792</v>
      </c>
      <c r="I20310">
        <v>2022</v>
      </c>
    </row>
    <row r="20311" spans="1:9" x14ac:dyDescent="0.25">
      <c r="A20311" t="s">
        <v>972</v>
      </c>
      <c r="B20311" t="s">
        <v>240</v>
      </c>
      <c r="C20311" s="76" t="s">
        <v>842</v>
      </c>
      <c r="D20311" t="s">
        <v>980</v>
      </c>
      <c r="E20311" s="82">
        <v>5.31</v>
      </c>
      <c r="F20311" t="s">
        <v>973</v>
      </c>
      <c r="G20311" s="83">
        <v>44596</v>
      </c>
      <c r="I20311">
        <v>2022</v>
      </c>
    </row>
    <row r="20312" spans="1:9" x14ac:dyDescent="0.25">
      <c r="A20312" t="s">
        <v>972</v>
      </c>
      <c r="B20312" t="s">
        <v>23</v>
      </c>
      <c r="C20312" s="76" t="s">
        <v>842</v>
      </c>
      <c r="D20312" t="s">
        <v>980</v>
      </c>
      <c r="E20312" s="82">
        <v>5.9</v>
      </c>
      <c r="F20312" t="s">
        <v>973</v>
      </c>
      <c r="G20312" s="83">
        <v>44536</v>
      </c>
      <c r="I20312">
        <v>2021</v>
      </c>
    </row>
    <row r="20313" spans="1:9" x14ac:dyDescent="0.25">
      <c r="A20313" t="s">
        <v>972</v>
      </c>
      <c r="B20313" t="s">
        <v>64</v>
      </c>
      <c r="C20313" s="76" t="s">
        <v>842</v>
      </c>
      <c r="D20313" t="s">
        <v>980</v>
      </c>
      <c r="E20313" s="82">
        <v>14.16</v>
      </c>
      <c r="F20313" t="s">
        <v>973</v>
      </c>
      <c r="G20313" s="83">
        <v>44729</v>
      </c>
      <c r="I20313">
        <v>2022</v>
      </c>
    </row>
    <row r="20314" spans="1:9" x14ac:dyDescent="0.25">
      <c r="A20314" t="s">
        <v>972</v>
      </c>
      <c r="B20314" t="s">
        <v>223</v>
      </c>
      <c r="C20314" s="76" t="s">
        <v>842</v>
      </c>
      <c r="D20314" t="s">
        <v>980</v>
      </c>
      <c r="E20314" s="82">
        <v>8.85</v>
      </c>
      <c r="F20314" t="s">
        <v>973</v>
      </c>
      <c r="G20314" s="83">
        <v>44708</v>
      </c>
      <c r="I20314">
        <v>2022</v>
      </c>
    </row>
    <row r="20315" spans="1:9" x14ac:dyDescent="0.25">
      <c r="A20315" t="s">
        <v>972</v>
      </c>
      <c r="B20315" t="s">
        <v>95</v>
      </c>
      <c r="C20315" s="76" t="s">
        <v>842</v>
      </c>
      <c r="D20315" t="s">
        <v>980</v>
      </c>
      <c r="E20315" s="82">
        <v>12.5</v>
      </c>
      <c r="F20315" t="s">
        <v>973</v>
      </c>
      <c r="G20315" s="83">
        <v>44608</v>
      </c>
      <c r="I20315">
        <v>2022</v>
      </c>
    </row>
    <row r="20316" spans="1:9" x14ac:dyDescent="0.25">
      <c r="A20316" t="s">
        <v>972</v>
      </c>
      <c r="B20316" t="s">
        <v>113</v>
      </c>
      <c r="C20316" s="76" t="s">
        <v>842</v>
      </c>
      <c r="D20316" t="s">
        <v>980</v>
      </c>
      <c r="E20316" s="82">
        <v>8.85</v>
      </c>
      <c r="F20316" t="s">
        <v>973</v>
      </c>
      <c r="G20316" s="83">
        <v>44533</v>
      </c>
      <c r="I20316">
        <v>2021</v>
      </c>
    </row>
    <row r="20317" spans="1:9" x14ac:dyDescent="0.25">
      <c r="A20317" t="s">
        <v>972</v>
      </c>
      <c r="B20317" t="s">
        <v>217</v>
      </c>
      <c r="C20317" s="76" t="s">
        <v>842</v>
      </c>
      <c r="D20317" t="s">
        <v>980</v>
      </c>
      <c r="E20317" s="82">
        <v>11.4</v>
      </c>
      <c r="F20317" t="s">
        <v>973</v>
      </c>
      <c r="G20317" s="83">
        <v>44684</v>
      </c>
      <c r="I20317">
        <v>2022</v>
      </c>
    </row>
    <row r="20318" spans="1:9" x14ac:dyDescent="0.25">
      <c r="A20318" t="s">
        <v>972</v>
      </c>
      <c r="B20318" t="s">
        <v>178</v>
      </c>
      <c r="C20318" s="76" t="s">
        <v>842</v>
      </c>
      <c r="D20318" t="s">
        <v>980</v>
      </c>
      <c r="E20318" s="82">
        <v>10</v>
      </c>
      <c r="F20318" t="s">
        <v>973</v>
      </c>
      <c r="G20318" s="83">
        <v>44524</v>
      </c>
      <c r="I20318">
        <v>2021</v>
      </c>
    </row>
    <row r="20319" spans="1:9" x14ac:dyDescent="0.25">
      <c r="A20319" t="s">
        <v>972</v>
      </c>
      <c r="B20319" t="s">
        <v>249</v>
      </c>
      <c r="C20319" s="76" t="s">
        <v>842</v>
      </c>
      <c r="D20319" t="s">
        <v>980</v>
      </c>
      <c r="E20319" s="82">
        <v>8.5500000000000007</v>
      </c>
      <c r="F20319" t="s">
        <v>973</v>
      </c>
      <c r="G20319" s="83">
        <v>44481</v>
      </c>
      <c r="I20319">
        <v>2021</v>
      </c>
    </row>
    <row r="20320" spans="1:9" x14ac:dyDescent="0.25">
      <c r="A20320" t="s">
        <v>972</v>
      </c>
      <c r="B20320" t="s">
        <v>173</v>
      </c>
      <c r="C20320" s="76" t="s">
        <v>842</v>
      </c>
      <c r="D20320" t="s">
        <v>980</v>
      </c>
      <c r="E20320" s="82">
        <v>10</v>
      </c>
      <c r="F20320" t="s">
        <v>973</v>
      </c>
      <c r="G20320" s="83">
        <v>44469</v>
      </c>
      <c r="I20320">
        <v>2021</v>
      </c>
    </row>
    <row r="20321" spans="1:9" x14ac:dyDescent="0.25">
      <c r="A20321" t="s">
        <v>972</v>
      </c>
      <c r="B20321" t="s">
        <v>89</v>
      </c>
      <c r="C20321" s="76" t="s">
        <v>842</v>
      </c>
      <c r="D20321" t="s">
        <v>980</v>
      </c>
      <c r="E20321" s="82">
        <v>3.54</v>
      </c>
      <c r="F20321" t="s">
        <v>973</v>
      </c>
      <c r="G20321" s="83">
        <v>44740</v>
      </c>
      <c r="I20321">
        <v>2022</v>
      </c>
    </row>
    <row r="20322" spans="1:9" x14ac:dyDescent="0.25">
      <c r="A20322" t="s">
        <v>972</v>
      </c>
      <c r="B20322" t="s">
        <v>245</v>
      </c>
      <c r="C20322" s="76" t="s">
        <v>842</v>
      </c>
      <c r="D20322" t="s">
        <v>980</v>
      </c>
      <c r="E20322" s="82">
        <v>7.96</v>
      </c>
      <c r="F20322" t="s">
        <v>973</v>
      </c>
      <c r="G20322" s="83">
        <v>44482</v>
      </c>
      <c r="I20322">
        <v>2021</v>
      </c>
    </row>
    <row r="20323" spans="1:9" x14ac:dyDescent="0.25">
      <c r="A20323" t="s">
        <v>972</v>
      </c>
      <c r="B20323" t="s">
        <v>188</v>
      </c>
      <c r="C20323" s="76" t="s">
        <v>842</v>
      </c>
      <c r="D20323" t="s">
        <v>980</v>
      </c>
      <c r="E20323" s="82">
        <v>11.21</v>
      </c>
      <c r="F20323" t="s">
        <v>973</v>
      </c>
      <c r="G20323" s="83">
        <v>44545</v>
      </c>
      <c r="I20323">
        <v>2021</v>
      </c>
    </row>
    <row r="20324" spans="1:9" x14ac:dyDescent="0.25">
      <c r="A20324" t="s">
        <v>972</v>
      </c>
      <c r="B20324" t="s">
        <v>66</v>
      </c>
      <c r="C20324" s="76" t="s">
        <v>842</v>
      </c>
      <c r="D20324" t="s">
        <v>980</v>
      </c>
      <c r="E20324" s="82">
        <v>18.239999999999998</v>
      </c>
      <c r="F20324" t="s">
        <v>973</v>
      </c>
      <c r="G20324" s="83">
        <v>44504</v>
      </c>
      <c r="I20324">
        <v>2021</v>
      </c>
    </row>
    <row r="20325" spans="1:9" x14ac:dyDescent="0.25">
      <c r="A20325" t="s">
        <v>972</v>
      </c>
      <c r="B20325" t="s">
        <v>178</v>
      </c>
      <c r="C20325" s="76" t="s">
        <v>842</v>
      </c>
      <c r="D20325" t="s">
        <v>980</v>
      </c>
      <c r="E20325" s="82">
        <v>11.71</v>
      </c>
      <c r="F20325" t="s">
        <v>973</v>
      </c>
      <c r="G20325" s="83">
        <v>44533</v>
      </c>
      <c r="I20325">
        <v>2021</v>
      </c>
    </row>
    <row r="20326" spans="1:9" x14ac:dyDescent="0.25">
      <c r="A20326" t="s">
        <v>972</v>
      </c>
      <c r="B20326" t="s">
        <v>243</v>
      </c>
      <c r="C20326" s="76" t="s">
        <v>842</v>
      </c>
      <c r="D20326" t="s">
        <v>980</v>
      </c>
      <c r="E20326" s="82">
        <v>8.26</v>
      </c>
      <c r="F20326" t="s">
        <v>973</v>
      </c>
      <c r="G20326" s="83">
        <v>44538</v>
      </c>
      <c r="I20326">
        <v>2021</v>
      </c>
    </row>
    <row r="20327" spans="1:9" x14ac:dyDescent="0.25">
      <c r="A20327" t="s">
        <v>972</v>
      </c>
      <c r="B20327" t="s">
        <v>248</v>
      </c>
      <c r="C20327" s="76" t="s">
        <v>842</v>
      </c>
      <c r="D20327" t="s">
        <v>980</v>
      </c>
      <c r="E20327" s="82">
        <v>7.08</v>
      </c>
      <c r="F20327" t="s">
        <v>973</v>
      </c>
      <c r="G20327" s="83">
        <v>44495</v>
      </c>
      <c r="I20327">
        <v>2021</v>
      </c>
    </row>
    <row r="20328" spans="1:9" x14ac:dyDescent="0.25">
      <c r="A20328" t="s">
        <v>972</v>
      </c>
      <c r="B20328" t="s">
        <v>227</v>
      </c>
      <c r="C20328" s="76" t="s">
        <v>842</v>
      </c>
      <c r="D20328" t="s">
        <v>980</v>
      </c>
      <c r="E20328" s="82">
        <v>21.54</v>
      </c>
      <c r="F20328" t="s">
        <v>973</v>
      </c>
      <c r="G20328" s="83">
        <v>44706</v>
      </c>
      <c r="I20328">
        <v>2022</v>
      </c>
    </row>
    <row r="20329" spans="1:9" x14ac:dyDescent="0.25">
      <c r="A20329" t="s">
        <v>972</v>
      </c>
      <c r="B20329" t="s">
        <v>92</v>
      </c>
      <c r="C20329" s="76" t="s">
        <v>842</v>
      </c>
      <c r="D20329" t="s">
        <v>980</v>
      </c>
      <c r="E20329" s="82">
        <v>6.49</v>
      </c>
      <c r="F20329" t="s">
        <v>973</v>
      </c>
      <c r="G20329" s="83">
        <v>44481</v>
      </c>
      <c r="I20329">
        <v>2021</v>
      </c>
    </row>
    <row r="20330" spans="1:9" x14ac:dyDescent="0.25">
      <c r="A20330" t="s">
        <v>972</v>
      </c>
      <c r="B20330" t="s">
        <v>136</v>
      </c>
      <c r="C20330" s="76" t="s">
        <v>842</v>
      </c>
      <c r="D20330" t="s">
        <v>980</v>
      </c>
      <c r="E20330" s="82">
        <v>3.8</v>
      </c>
      <c r="F20330" t="s">
        <v>973</v>
      </c>
      <c r="G20330" s="83">
        <v>44622</v>
      </c>
      <c r="I20330">
        <v>2022</v>
      </c>
    </row>
    <row r="20331" spans="1:9" x14ac:dyDescent="0.25">
      <c r="A20331" t="s">
        <v>972</v>
      </c>
      <c r="B20331" t="s">
        <v>232</v>
      </c>
      <c r="C20331" s="76" t="s">
        <v>842</v>
      </c>
      <c r="D20331" t="s">
        <v>980</v>
      </c>
      <c r="E20331" s="82">
        <v>6</v>
      </c>
      <c r="F20331" t="s">
        <v>973</v>
      </c>
      <c r="G20331" s="83">
        <v>44503</v>
      </c>
      <c r="I20331">
        <v>2021</v>
      </c>
    </row>
    <row r="20332" spans="1:9" x14ac:dyDescent="0.25">
      <c r="A20332" t="s">
        <v>972</v>
      </c>
      <c r="B20332" t="s">
        <v>72</v>
      </c>
      <c r="C20332" s="76" t="s">
        <v>842</v>
      </c>
      <c r="D20332" t="s">
        <v>980</v>
      </c>
      <c r="E20332" s="82">
        <v>11.8</v>
      </c>
      <c r="F20332" t="s">
        <v>973</v>
      </c>
      <c r="G20332" s="83">
        <v>44579</v>
      </c>
      <c r="I20332">
        <v>2022</v>
      </c>
    </row>
    <row r="20333" spans="1:9" x14ac:dyDescent="0.25">
      <c r="A20333" t="s">
        <v>972</v>
      </c>
      <c r="B20333" t="s">
        <v>72</v>
      </c>
      <c r="C20333" s="76" t="s">
        <v>842</v>
      </c>
      <c r="D20333" t="s">
        <v>980</v>
      </c>
      <c r="E20333" s="82">
        <v>5.31</v>
      </c>
      <c r="F20333" t="s">
        <v>973</v>
      </c>
      <c r="G20333" s="83">
        <v>44678</v>
      </c>
      <c r="I20333">
        <v>2022</v>
      </c>
    </row>
    <row r="20334" spans="1:9" x14ac:dyDescent="0.25">
      <c r="A20334" t="s">
        <v>972</v>
      </c>
      <c r="B20334" t="s">
        <v>229</v>
      </c>
      <c r="C20334" s="76" t="s">
        <v>842</v>
      </c>
      <c r="D20334" t="s">
        <v>980</v>
      </c>
      <c r="E20334" s="82">
        <v>6.49</v>
      </c>
      <c r="F20334" t="s">
        <v>973</v>
      </c>
      <c r="G20334" s="83">
        <v>44627</v>
      </c>
      <c r="I20334">
        <v>2022</v>
      </c>
    </row>
    <row r="20335" spans="1:9" x14ac:dyDescent="0.25">
      <c r="A20335" t="s">
        <v>972</v>
      </c>
      <c r="B20335" t="s">
        <v>230</v>
      </c>
      <c r="C20335" s="76" t="s">
        <v>842</v>
      </c>
      <c r="D20335" t="s">
        <v>980</v>
      </c>
      <c r="E20335" s="82">
        <v>15</v>
      </c>
      <c r="F20335" t="s">
        <v>973</v>
      </c>
      <c r="G20335" s="83">
        <v>44805</v>
      </c>
      <c r="I20335">
        <v>2022</v>
      </c>
    </row>
    <row r="20336" spans="1:9" x14ac:dyDescent="0.25">
      <c r="A20336" t="s">
        <v>972</v>
      </c>
      <c r="B20336" t="s">
        <v>253</v>
      </c>
      <c r="C20336" s="76" t="s">
        <v>842</v>
      </c>
      <c r="D20336" t="s">
        <v>980</v>
      </c>
      <c r="E20336" s="82">
        <v>9.8800000000000008</v>
      </c>
      <c r="F20336" t="s">
        <v>973</v>
      </c>
      <c r="G20336" s="83">
        <v>44627</v>
      </c>
      <c r="I20336">
        <v>2022</v>
      </c>
    </row>
    <row r="20337" spans="1:9" x14ac:dyDescent="0.25">
      <c r="A20337" t="s">
        <v>972</v>
      </c>
      <c r="B20337" t="s">
        <v>241</v>
      </c>
      <c r="C20337" s="76" t="s">
        <v>842</v>
      </c>
      <c r="D20337" t="s">
        <v>980</v>
      </c>
      <c r="E20337" s="82">
        <v>9.6</v>
      </c>
      <c r="F20337" t="s">
        <v>973</v>
      </c>
      <c r="G20337" s="83">
        <v>44617</v>
      </c>
      <c r="I20337">
        <v>2022</v>
      </c>
    </row>
    <row r="20338" spans="1:9" x14ac:dyDescent="0.25">
      <c r="A20338" t="s">
        <v>972</v>
      </c>
      <c r="B20338" t="s">
        <v>171</v>
      </c>
      <c r="C20338" s="76" t="s">
        <v>842</v>
      </c>
      <c r="D20338" t="s">
        <v>980</v>
      </c>
      <c r="E20338" s="82">
        <v>7.08</v>
      </c>
      <c r="F20338" t="s">
        <v>973</v>
      </c>
      <c r="G20338" s="83">
        <v>44687</v>
      </c>
      <c r="I20338">
        <v>2022</v>
      </c>
    </row>
    <row r="20339" spans="1:9" x14ac:dyDescent="0.25">
      <c r="A20339" t="s">
        <v>972</v>
      </c>
      <c r="B20339" t="s">
        <v>172</v>
      </c>
      <c r="C20339" s="76" t="s">
        <v>842</v>
      </c>
      <c r="D20339" t="s">
        <v>980</v>
      </c>
      <c r="E20339" s="82">
        <v>5.9</v>
      </c>
      <c r="F20339" t="s">
        <v>973</v>
      </c>
      <c r="G20339" s="83">
        <v>44502</v>
      </c>
      <c r="I20339">
        <v>2021</v>
      </c>
    </row>
    <row r="20340" spans="1:9" x14ac:dyDescent="0.25">
      <c r="A20340" t="s">
        <v>972</v>
      </c>
      <c r="B20340" t="s">
        <v>245</v>
      </c>
      <c r="C20340" s="76" t="s">
        <v>842</v>
      </c>
      <c r="D20340" t="s">
        <v>980</v>
      </c>
      <c r="E20340" s="82">
        <v>5.9</v>
      </c>
      <c r="F20340" t="s">
        <v>973</v>
      </c>
      <c r="G20340" s="83">
        <v>44494</v>
      </c>
      <c r="I20340">
        <v>2021</v>
      </c>
    </row>
    <row r="20341" spans="1:9" x14ac:dyDescent="0.25">
      <c r="A20341" t="s">
        <v>972</v>
      </c>
      <c r="B20341" t="s">
        <v>248</v>
      </c>
      <c r="C20341" s="76" t="s">
        <v>842</v>
      </c>
      <c r="D20341" t="s">
        <v>980</v>
      </c>
      <c r="E20341" s="82">
        <v>7.32</v>
      </c>
      <c r="F20341" t="s">
        <v>973</v>
      </c>
      <c r="G20341" s="83">
        <v>44680</v>
      </c>
      <c r="I20341">
        <v>2022</v>
      </c>
    </row>
    <row r="20342" spans="1:9" x14ac:dyDescent="0.25">
      <c r="A20342" t="s">
        <v>972</v>
      </c>
      <c r="B20342" t="s">
        <v>205</v>
      </c>
      <c r="C20342" s="76" t="s">
        <v>842</v>
      </c>
      <c r="D20342" t="s">
        <v>980</v>
      </c>
      <c r="E20342" s="82">
        <v>10.62</v>
      </c>
      <c r="F20342" t="s">
        <v>973</v>
      </c>
      <c r="G20342" s="83">
        <v>44613</v>
      </c>
      <c r="I20342">
        <v>2022</v>
      </c>
    </row>
    <row r="20343" spans="1:9" x14ac:dyDescent="0.25">
      <c r="A20343" t="s">
        <v>972</v>
      </c>
      <c r="B20343" t="s">
        <v>243</v>
      </c>
      <c r="C20343" s="76" t="s">
        <v>842</v>
      </c>
      <c r="D20343" t="s">
        <v>980</v>
      </c>
      <c r="E20343" s="82">
        <v>5.0999999999999996</v>
      </c>
      <c r="F20343" t="s">
        <v>973</v>
      </c>
      <c r="G20343" s="83">
        <v>44624</v>
      </c>
      <c r="I20343">
        <v>2022</v>
      </c>
    </row>
    <row r="20344" spans="1:9" x14ac:dyDescent="0.25">
      <c r="A20344" t="s">
        <v>972</v>
      </c>
      <c r="B20344" t="s">
        <v>245</v>
      </c>
      <c r="C20344" s="76" t="s">
        <v>842</v>
      </c>
      <c r="D20344" t="s">
        <v>980</v>
      </c>
      <c r="E20344" s="82">
        <v>8.4</v>
      </c>
      <c r="F20344" t="s">
        <v>973</v>
      </c>
      <c r="G20344" s="83">
        <v>44736</v>
      </c>
      <c r="I20344">
        <v>2022</v>
      </c>
    </row>
    <row r="20345" spans="1:9" x14ac:dyDescent="0.25">
      <c r="A20345" t="s">
        <v>972</v>
      </c>
      <c r="B20345" t="s">
        <v>241</v>
      </c>
      <c r="C20345" s="76" t="s">
        <v>842</v>
      </c>
      <c r="D20345" t="s">
        <v>980</v>
      </c>
      <c r="E20345" s="82">
        <v>6.79</v>
      </c>
      <c r="F20345" t="s">
        <v>973</v>
      </c>
      <c r="G20345" s="83">
        <v>44515</v>
      </c>
      <c r="I20345">
        <v>2021</v>
      </c>
    </row>
    <row r="20346" spans="1:9" x14ac:dyDescent="0.25">
      <c r="A20346" t="s">
        <v>972</v>
      </c>
      <c r="B20346" t="s">
        <v>248</v>
      </c>
      <c r="C20346" s="76" t="s">
        <v>842</v>
      </c>
      <c r="D20346" t="s">
        <v>980</v>
      </c>
      <c r="E20346" s="82">
        <v>7.6</v>
      </c>
      <c r="F20346" t="s">
        <v>973</v>
      </c>
      <c r="G20346" s="83">
        <v>44650</v>
      </c>
      <c r="I20346">
        <v>2022</v>
      </c>
    </row>
    <row r="20347" spans="1:9" x14ac:dyDescent="0.25">
      <c r="A20347" t="s">
        <v>972</v>
      </c>
      <c r="B20347" t="s">
        <v>200</v>
      </c>
      <c r="C20347" s="76" t="s">
        <v>842</v>
      </c>
      <c r="D20347" t="s">
        <v>980</v>
      </c>
      <c r="E20347" s="82">
        <v>7.68</v>
      </c>
      <c r="F20347" t="s">
        <v>973</v>
      </c>
      <c r="G20347" s="83">
        <v>44643</v>
      </c>
      <c r="I20347">
        <v>2022</v>
      </c>
    </row>
    <row r="20348" spans="1:9" x14ac:dyDescent="0.25">
      <c r="A20348" t="s">
        <v>972</v>
      </c>
      <c r="B20348" t="s">
        <v>153</v>
      </c>
      <c r="C20348" s="76" t="s">
        <v>842</v>
      </c>
      <c r="D20348" t="s">
        <v>980</v>
      </c>
      <c r="E20348" s="82">
        <v>15</v>
      </c>
      <c r="F20348" t="s">
        <v>973</v>
      </c>
      <c r="G20348" s="83">
        <v>44481</v>
      </c>
      <c r="I20348">
        <v>2021</v>
      </c>
    </row>
    <row r="20349" spans="1:9" x14ac:dyDescent="0.25">
      <c r="A20349" t="s">
        <v>972</v>
      </c>
      <c r="B20349" t="s">
        <v>249</v>
      </c>
      <c r="C20349" s="76" t="s">
        <v>842</v>
      </c>
      <c r="D20349" t="s">
        <v>980</v>
      </c>
      <c r="E20349" s="82">
        <v>9.44</v>
      </c>
      <c r="F20349" t="s">
        <v>973</v>
      </c>
      <c r="G20349" s="83">
        <v>44540</v>
      </c>
      <c r="I20349">
        <v>2021</v>
      </c>
    </row>
    <row r="20350" spans="1:9" x14ac:dyDescent="0.25">
      <c r="A20350" t="s">
        <v>972</v>
      </c>
      <c r="B20350" t="s">
        <v>0</v>
      </c>
      <c r="C20350" s="76" t="s">
        <v>842</v>
      </c>
      <c r="D20350" t="s">
        <v>980</v>
      </c>
      <c r="E20350" s="82">
        <v>6</v>
      </c>
      <c r="F20350" t="s">
        <v>973</v>
      </c>
      <c r="G20350" s="83">
        <v>44537</v>
      </c>
      <c r="I20350">
        <v>2021</v>
      </c>
    </row>
    <row r="20351" spans="1:9" x14ac:dyDescent="0.25">
      <c r="A20351" t="s">
        <v>972</v>
      </c>
      <c r="B20351" t="s">
        <v>229</v>
      </c>
      <c r="C20351" s="76" t="s">
        <v>842</v>
      </c>
      <c r="D20351" t="s">
        <v>980</v>
      </c>
      <c r="E20351" s="82">
        <v>10.029999999999999</v>
      </c>
      <c r="F20351" t="s">
        <v>973</v>
      </c>
      <c r="G20351" s="83">
        <v>44599</v>
      </c>
      <c r="I20351">
        <v>2022</v>
      </c>
    </row>
    <row r="20352" spans="1:9" x14ac:dyDescent="0.25">
      <c r="A20352" t="s">
        <v>972</v>
      </c>
      <c r="B20352" t="s">
        <v>178</v>
      </c>
      <c r="C20352" s="76" t="s">
        <v>842</v>
      </c>
      <c r="D20352" t="s">
        <v>980</v>
      </c>
      <c r="E20352" s="82">
        <v>4.7</v>
      </c>
      <c r="F20352" t="s">
        <v>973</v>
      </c>
      <c r="G20352" s="83">
        <v>44469</v>
      </c>
      <c r="I20352">
        <v>2021</v>
      </c>
    </row>
    <row r="20353" spans="1:9" x14ac:dyDescent="0.25">
      <c r="A20353" t="s">
        <v>972</v>
      </c>
      <c r="B20353" t="s">
        <v>198</v>
      </c>
      <c r="C20353" s="76" t="s">
        <v>842</v>
      </c>
      <c r="D20353" t="s">
        <v>980</v>
      </c>
      <c r="E20353" s="82">
        <v>7.68</v>
      </c>
      <c r="F20353" t="s">
        <v>973</v>
      </c>
      <c r="G20353" s="83">
        <v>44753</v>
      </c>
      <c r="I20353">
        <v>2022</v>
      </c>
    </row>
    <row r="20354" spans="1:9" x14ac:dyDescent="0.25">
      <c r="A20354" t="s">
        <v>972</v>
      </c>
      <c r="B20354" t="s">
        <v>11</v>
      </c>
      <c r="C20354" s="76" t="s">
        <v>842</v>
      </c>
      <c r="D20354" t="s">
        <v>980</v>
      </c>
      <c r="E20354" s="82">
        <v>10.8</v>
      </c>
      <c r="F20354" t="s">
        <v>973</v>
      </c>
      <c r="G20354" s="83">
        <v>44522</v>
      </c>
      <c r="I20354">
        <v>2021</v>
      </c>
    </row>
    <row r="20355" spans="1:9" x14ac:dyDescent="0.25">
      <c r="A20355" t="s">
        <v>972</v>
      </c>
      <c r="B20355" t="s">
        <v>125</v>
      </c>
      <c r="C20355" s="76" t="s">
        <v>842</v>
      </c>
      <c r="D20355" t="s">
        <v>980</v>
      </c>
      <c r="E20355" s="82">
        <v>15</v>
      </c>
      <c r="F20355" t="s">
        <v>973</v>
      </c>
      <c r="G20355" s="83">
        <v>44742</v>
      </c>
      <c r="I20355">
        <v>2022</v>
      </c>
    </row>
    <row r="20356" spans="1:9" x14ac:dyDescent="0.25">
      <c r="A20356" t="s">
        <v>972</v>
      </c>
      <c r="B20356" t="s">
        <v>243</v>
      </c>
      <c r="C20356" s="76" t="s">
        <v>842</v>
      </c>
      <c r="D20356" t="s">
        <v>980</v>
      </c>
      <c r="E20356" s="82">
        <v>4.13</v>
      </c>
      <c r="F20356" t="s">
        <v>973</v>
      </c>
      <c r="G20356" s="83">
        <v>44826</v>
      </c>
      <c r="I20356">
        <v>2022</v>
      </c>
    </row>
    <row r="20357" spans="1:9" x14ac:dyDescent="0.25">
      <c r="A20357" t="s">
        <v>972</v>
      </c>
      <c r="B20357" t="s">
        <v>275</v>
      </c>
      <c r="C20357" s="76" t="s">
        <v>842</v>
      </c>
      <c r="D20357" t="s">
        <v>980</v>
      </c>
      <c r="E20357" s="82">
        <v>15</v>
      </c>
      <c r="F20357" t="s">
        <v>973</v>
      </c>
      <c r="G20357" s="83">
        <v>44781</v>
      </c>
      <c r="I20357">
        <v>2022</v>
      </c>
    </row>
    <row r="20358" spans="1:9" x14ac:dyDescent="0.25">
      <c r="A20358" t="s">
        <v>972</v>
      </c>
      <c r="B20358" t="s">
        <v>243</v>
      </c>
      <c r="C20358" s="76" t="s">
        <v>842</v>
      </c>
      <c r="D20358" t="s">
        <v>980</v>
      </c>
      <c r="E20358" s="82">
        <v>13.28</v>
      </c>
      <c r="F20358" t="s">
        <v>973</v>
      </c>
      <c r="G20358" s="83">
        <v>44901</v>
      </c>
      <c r="I20358">
        <v>2022</v>
      </c>
    </row>
    <row r="20359" spans="1:9" x14ac:dyDescent="0.25">
      <c r="A20359" t="s">
        <v>972</v>
      </c>
      <c r="B20359" t="s">
        <v>239</v>
      </c>
      <c r="C20359" s="76" t="s">
        <v>842</v>
      </c>
      <c r="D20359" t="s">
        <v>980</v>
      </c>
      <c r="E20359" s="82">
        <v>7.32</v>
      </c>
      <c r="F20359" t="s">
        <v>973</v>
      </c>
      <c r="G20359" s="83">
        <v>44895</v>
      </c>
      <c r="I20359">
        <v>2022</v>
      </c>
    </row>
    <row r="20360" spans="1:9" x14ac:dyDescent="0.25">
      <c r="A20360" t="s">
        <v>972</v>
      </c>
      <c r="B20360" t="s">
        <v>124</v>
      </c>
      <c r="C20360" s="76" t="s">
        <v>842</v>
      </c>
      <c r="D20360" t="s">
        <v>980</v>
      </c>
      <c r="E20360" s="82">
        <v>15</v>
      </c>
      <c r="F20360" t="s">
        <v>973</v>
      </c>
      <c r="G20360" s="83">
        <v>44501</v>
      </c>
      <c r="I20360">
        <v>2021</v>
      </c>
    </row>
    <row r="20361" spans="1:9" x14ac:dyDescent="0.25">
      <c r="A20361" t="s">
        <v>972</v>
      </c>
      <c r="B20361" t="s">
        <v>248</v>
      </c>
      <c r="C20361" s="76" t="s">
        <v>842</v>
      </c>
      <c r="D20361" t="s">
        <v>980</v>
      </c>
      <c r="E20361" s="82">
        <v>8.5500000000000007</v>
      </c>
      <c r="F20361" t="s">
        <v>973</v>
      </c>
      <c r="G20361" s="83">
        <v>44648</v>
      </c>
      <c r="I20361">
        <v>2022</v>
      </c>
    </row>
    <row r="20362" spans="1:9" x14ac:dyDescent="0.25">
      <c r="A20362" t="s">
        <v>972</v>
      </c>
      <c r="B20362" t="s">
        <v>91</v>
      </c>
      <c r="C20362" s="76" t="s">
        <v>842</v>
      </c>
      <c r="D20362" t="s">
        <v>980</v>
      </c>
      <c r="E20362" s="82">
        <v>6.08</v>
      </c>
      <c r="F20362" t="s">
        <v>973</v>
      </c>
      <c r="G20362" s="83">
        <v>44614</v>
      </c>
      <c r="I20362">
        <v>2022</v>
      </c>
    </row>
    <row r="20363" spans="1:9" x14ac:dyDescent="0.25">
      <c r="A20363" t="s">
        <v>972</v>
      </c>
      <c r="B20363" t="s">
        <v>133</v>
      </c>
      <c r="C20363" s="76" t="s">
        <v>842</v>
      </c>
      <c r="D20363" t="s">
        <v>980</v>
      </c>
      <c r="E20363" s="82">
        <v>7.6</v>
      </c>
      <c r="F20363" t="s">
        <v>973</v>
      </c>
      <c r="G20363" s="83">
        <v>44658</v>
      </c>
      <c r="I20363">
        <v>2022</v>
      </c>
    </row>
    <row r="20364" spans="1:9" x14ac:dyDescent="0.25">
      <c r="A20364" t="s">
        <v>972</v>
      </c>
      <c r="B20364" t="s">
        <v>177</v>
      </c>
      <c r="C20364" s="76" t="s">
        <v>842</v>
      </c>
      <c r="D20364" t="s">
        <v>980</v>
      </c>
      <c r="E20364" s="82">
        <v>3.54</v>
      </c>
      <c r="F20364" t="s">
        <v>973</v>
      </c>
      <c r="G20364" s="83">
        <v>44734</v>
      </c>
      <c r="I20364">
        <v>2022</v>
      </c>
    </row>
    <row r="20365" spans="1:9" x14ac:dyDescent="0.25">
      <c r="A20365" t="s">
        <v>972</v>
      </c>
      <c r="B20365" t="s">
        <v>280</v>
      </c>
      <c r="C20365" s="76" t="s">
        <v>842</v>
      </c>
      <c r="D20365" t="s">
        <v>980</v>
      </c>
      <c r="E20365" s="82">
        <v>34.6</v>
      </c>
      <c r="F20365" t="s">
        <v>973</v>
      </c>
      <c r="G20365" s="83">
        <v>44852</v>
      </c>
      <c r="I20365">
        <v>2022</v>
      </c>
    </row>
    <row r="20366" spans="1:9" x14ac:dyDescent="0.25">
      <c r="A20366" t="s">
        <v>972</v>
      </c>
      <c r="B20366" t="s">
        <v>208</v>
      </c>
      <c r="C20366" s="76" t="s">
        <v>842</v>
      </c>
      <c r="D20366" t="s">
        <v>980</v>
      </c>
      <c r="E20366" s="82">
        <v>6.4</v>
      </c>
      <c r="F20366" t="s">
        <v>973</v>
      </c>
      <c r="G20366" s="83">
        <v>44558</v>
      </c>
      <c r="I20366">
        <v>2021</v>
      </c>
    </row>
    <row r="20367" spans="1:9" x14ac:dyDescent="0.25">
      <c r="A20367" t="s">
        <v>972</v>
      </c>
      <c r="B20367" t="s">
        <v>71</v>
      </c>
      <c r="C20367" s="76" t="s">
        <v>842</v>
      </c>
      <c r="D20367" t="s">
        <v>980</v>
      </c>
      <c r="E20367" s="82">
        <v>4.42</v>
      </c>
      <c r="F20367" t="s">
        <v>973</v>
      </c>
      <c r="G20367" s="83">
        <v>44596</v>
      </c>
      <c r="I20367">
        <v>2022</v>
      </c>
    </row>
    <row r="20368" spans="1:9" x14ac:dyDescent="0.25">
      <c r="A20368" t="s">
        <v>972</v>
      </c>
      <c r="B20368" t="s">
        <v>106</v>
      </c>
      <c r="C20368" s="76" t="s">
        <v>842</v>
      </c>
      <c r="D20368" t="s">
        <v>980</v>
      </c>
      <c r="E20368" s="82">
        <v>5</v>
      </c>
      <c r="F20368" t="s">
        <v>973</v>
      </c>
      <c r="G20368" s="83">
        <v>44491</v>
      </c>
      <c r="I20368">
        <v>2021</v>
      </c>
    </row>
    <row r="20369" spans="1:9" x14ac:dyDescent="0.25">
      <c r="A20369" t="s">
        <v>972</v>
      </c>
      <c r="B20369" t="s">
        <v>124</v>
      </c>
      <c r="C20369" s="76" t="s">
        <v>842</v>
      </c>
      <c r="D20369" t="s">
        <v>980</v>
      </c>
      <c r="E20369" s="82">
        <v>15</v>
      </c>
      <c r="F20369" t="s">
        <v>973</v>
      </c>
      <c r="G20369" s="83">
        <v>44557</v>
      </c>
      <c r="I20369">
        <v>2021</v>
      </c>
    </row>
    <row r="20370" spans="1:9" x14ac:dyDescent="0.25">
      <c r="A20370" t="s">
        <v>972</v>
      </c>
      <c r="B20370" t="s">
        <v>232</v>
      </c>
      <c r="C20370" s="76" t="s">
        <v>842</v>
      </c>
      <c r="D20370" t="s">
        <v>980</v>
      </c>
      <c r="E20370" s="82">
        <v>10.029999999999999</v>
      </c>
      <c r="F20370" t="s">
        <v>973</v>
      </c>
      <c r="G20370" s="83">
        <v>44550</v>
      </c>
      <c r="I20370">
        <v>2021</v>
      </c>
    </row>
    <row r="20371" spans="1:9" x14ac:dyDescent="0.25">
      <c r="A20371" t="s">
        <v>972</v>
      </c>
      <c r="B20371" t="s">
        <v>243</v>
      </c>
      <c r="C20371" s="76" t="s">
        <v>842</v>
      </c>
      <c r="D20371" t="s">
        <v>980</v>
      </c>
      <c r="E20371" s="82">
        <v>8.85</v>
      </c>
      <c r="F20371" t="s">
        <v>973</v>
      </c>
      <c r="G20371" s="83">
        <v>44519</v>
      </c>
      <c r="I20371">
        <v>2021</v>
      </c>
    </row>
    <row r="20372" spans="1:9" x14ac:dyDescent="0.25">
      <c r="A20372" t="s">
        <v>972</v>
      </c>
      <c r="B20372" t="s">
        <v>239</v>
      </c>
      <c r="C20372" s="76" t="s">
        <v>842</v>
      </c>
      <c r="D20372" t="s">
        <v>980</v>
      </c>
      <c r="E20372" s="82">
        <v>10.8</v>
      </c>
      <c r="F20372" t="s">
        <v>973</v>
      </c>
      <c r="G20372" s="83">
        <v>44777</v>
      </c>
      <c r="I20372">
        <v>2022</v>
      </c>
    </row>
    <row r="20373" spans="1:9" x14ac:dyDescent="0.25">
      <c r="A20373" t="s">
        <v>972</v>
      </c>
      <c r="B20373" t="s">
        <v>170</v>
      </c>
      <c r="C20373" s="76" t="s">
        <v>842</v>
      </c>
      <c r="D20373" t="s">
        <v>980</v>
      </c>
      <c r="E20373" s="82">
        <v>4.72</v>
      </c>
      <c r="F20373" t="s">
        <v>973</v>
      </c>
      <c r="G20373" s="83">
        <v>44777</v>
      </c>
      <c r="I20373">
        <v>2022</v>
      </c>
    </row>
    <row r="20374" spans="1:9" x14ac:dyDescent="0.25">
      <c r="A20374" t="s">
        <v>972</v>
      </c>
      <c r="B20374" t="s">
        <v>232</v>
      </c>
      <c r="C20374" s="76" t="s">
        <v>842</v>
      </c>
      <c r="D20374" t="s">
        <v>980</v>
      </c>
      <c r="E20374" s="82">
        <v>6</v>
      </c>
      <c r="F20374" t="s">
        <v>973</v>
      </c>
      <c r="G20374" s="83">
        <v>44498</v>
      </c>
      <c r="I20374">
        <v>2021</v>
      </c>
    </row>
    <row r="20375" spans="1:9" x14ac:dyDescent="0.25">
      <c r="A20375" t="s">
        <v>972</v>
      </c>
      <c r="B20375" t="s">
        <v>242</v>
      </c>
      <c r="C20375" s="76" t="s">
        <v>842</v>
      </c>
      <c r="D20375" t="s">
        <v>980</v>
      </c>
      <c r="E20375" s="82">
        <v>7.08</v>
      </c>
      <c r="F20375" t="s">
        <v>973</v>
      </c>
      <c r="G20375" s="83">
        <v>44697</v>
      </c>
      <c r="I20375">
        <v>2022</v>
      </c>
    </row>
    <row r="20376" spans="1:9" x14ac:dyDescent="0.25">
      <c r="A20376" t="s">
        <v>972</v>
      </c>
      <c r="B20376" t="s">
        <v>240</v>
      </c>
      <c r="C20376" s="76" t="s">
        <v>842</v>
      </c>
      <c r="D20376" t="s">
        <v>980</v>
      </c>
      <c r="E20376" s="82">
        <v>4.43</v>
      </c>
      <c r="F20376" t="s">
        <v>973</v>
      </c>
      <c r="G20376" s="83">
        <v>44704</v>
      </c>
      <c r="I20376">
        <v>2022</v>
      </c>
    </row>
    <row r="20377" spans="1:9" x14ac:dyDescent="0.25">
      <c r="A20377" t="s">
        <v>972</v>
      </c>
      <c r="B20377" t="s">
        <v>206</v>
      </c>
      <c r="C20377" s="76" t="s">
        <v>842</v>
      </c>
      <c r="D20377" t="s">
        <v>980</v>
      </c>
      <c r="E20377" s="82">
        <v>3.2</v>
      </c>
      <c r="F20377" t="s">
        <v>973</v>
      </c>
      <c r="G20377" s="83">
        <v>44895</v>
      </c>
      <c r="I20377">
        <v>2022</v>
      </c>
    </row>
    <row r="20378" spans="1:9" x14ac:dyDescent="0.25">
      <c r="A20378" t="s">
        <v>972</v>
      </c>
      <c r="B20378" t="s">
        <v>246</v>
      </c>
      <c r="C20378" s="76" t="s">
        <v>842</v>
      </c>
      <c r="D20378" t="s">
        <v>980</v>
      </c>
      <c r="E20378" s="82">
        <v>13.7</v>
      </c>
      <c r="F20378" t="s">
        <v>973</v>
      </c>
      <c r="G20378" s="83">
        <v>44796</v>
      </c>
      <c r="I20378">
        <v>2022</v>
      </c>
    </row>
    <row r="20379" spans="1:9" x14ac:dyDescent="0.25">
      <c r="A20379" t="s">
        <v>972</v>
      </c>
      <c r="B20379" t="s">
        <v>214</v>
      </c>
      <c r="C20379" s="76" t="s">
        <v>842</v>
      </c>
      <c r="D20379" t="s">
        <v>980</v>
      </c>
      <c r="E20379" s="82">
        <v>14.7</v>
      </c>
      <c r="F20379" t="s">
        <v>973</v>
      </c>
      <c r="G20379" s="83">
        <v>44753</v>
      </c>
      <c r="I20379">
        <v>2022</v>
      </c>
    </row>
    <row r="20380" spans="1:9" x14ac:dyDescent="0.25">
      <c r="A20380" t="s">
        <v>972</v>
      </c>
      <c r="B20380" t="s">
        <v>251</v>
      </c>
      <c r="C20380" s="76" t="s">
        <v>842</v>
      </c>
      <c r="D20380" t="s">
        <v>980</v>
      </c>
      <c r="E20380" s="82">
        <v>9.44</v>
      </c>
      <c r="F20380" t="s">
        <v>973</v>
      </c>
      <c r="G20380" s="83">
        <v>44854</v>
      </c>
      <c r="I20380">
        <v>2022</v>
      </c>
    </row>
    <row r="20381" spans="1:9" x14ac:dyDescent="0.25">
      <c r="A20381" t="s">
        <v>972</v>
      </c>
      <c r="B20381" t="s">
        <v>275</v>
      </c>
      <c r="C20381" s="76" t="s">
        <v>842</v>
      </c>
      <c r="D20381" t="s">
        <v>980</v>
      </c>
      <c r="E20381" s="82">
        <v>9.44</v>
      </c>
      <c r="F20381" t="s">
        <v>973</v>
      </c>
      <c r="G20381" s="83">
        <v>44593</v>
      </c>
      <c r="I20381">
        <v>2022</v>
      </c>
    </row>
    <row r="20382" spans="1:9" x14ac:dyDescent="0.25">
      <c r="A20382" t="s">
        <v>972</v>
      </c>
      <c r="B20382" t="s">
        <v>96</v>
      </c>
      <c r="C20382" s="76" t="s">
        <v>842</v>
      </c>
      <c r="D20382" t="s">
        <v>980</v>
      </c>
      <c r="E20382" s="82">
        <v>15</v>
      </c>
      <c r="F20382" t="s">
        <v>973</v>
      </c>
      <c r="G20382" s="83">
        <v>44515</v>
      </c>
      <c r="I20382">
        <v>2021</v>
      </c>
    </row>
    <row r="20383" spans="1:9" x14ac:dyDescent="0.25">
      <c r="A20383" t="s">
        <v>972</v>
      </c>
      <c r="B20383" t="s">
        <v>242</v>
      </c>
      <c r="C20383" s="76" t="s">
        <v>842</v>
      </c>
      <c r="D20383" t="s">
        <v>980</v>
      </c>
      <c r="E20383" s="82">
        <v>6</v>
      </c>
      <c r="F20383" t="s">
        <v>973</v>
      </c>
      <c r="G20383" s="83">
        <v>44627</v>
      </c>
      <c r="I20383">
        <v>2022</v>
      </c>
    </row>
    <row r="20384" spans="1:9" x14ac:dyDescent="0.25">
      <c r="A20384" t="s">
        <v>972</v>
      </c>
      <c r="B20384" t="s">
        <v>128</v>
      </c>
      <c r="C20384" s="76" t="s">
        <v>842</v>
      </c>
      <c r="D20384" t="s">
        <v>980</v>
      </c>
      <c r="E20384" s="82">
        <v>7.96</v>
      </c>
      <c r="F20384" t="s">
        <v>973</v>
      </c>
      <c r="G20384" s="83">
        <v>44761</v>
      </c>
      <c r="I20384">
        <v>2022</v>
      </c>
    </row>
    <row r="20385" spans="1:9" x14ac:dyDescent="0.25">
      <c r="A20385" t="s">
        <v>972</v>
      </c>
      <c r="B20385" t="s">
        <v>198</v>
      </c>
      <c r="C20385" s="76" t="s">
        <v>842</v>
      </c>
      <c r="D20385" t="s">
        <v>980</v>
      </c>
      <c r="E20385" s="82">
        <v>6</v>
      </c>
      <c r="F20385" t="s">
        <v>973</v>
      </c>
      <c r="G20385" s="83">
        <v>44778</v>
      </c>
      <c r="I20385">
        <v>2022</v>
      </c>
    </row>
    <row r="20386" spans="1:9" x14ac:dyDescent="0.25">
      <c r="A20386" t="s">
        <v>972</v>
      </c>
      <c r="B20386" t="s">
        <v>153</v>
      </c>
      <c r="C20386" s="76" t="s">
        <v>842</v>
      </c>
      <c r="D20386" t="s">
        <v>980</v>
      </c>
      <c r="E20386" s="82">
        <v>12</v>
      </c>
      <c r="F20386" t="s">
        <v>973</v>
      </c>
      <c r="G20386" s="83">
        <v>44785</v>
      </c>
      <c r="I20386">
        <v>2022</v>
      </c>
    </row>
    <row r="20387" spans="1:9" x14ac:dyDescent="0.25">
      <c r="A20387" t="s">
        <v>972</v>
      </c>
      <c r="B20387" t="s">
        <v>93</v>
      </c>
      <c r="C20387" s="76" t="s">
        <v>842</v>
      </c>
      <c r="D20387" t="s">
        <v>980</v>
      </c>
      <c r="E20387" s="82">
        <v>8.1999999999999993</v>
      </c>
      <c r="F20387" t="s">
        <v>973</v>
      </c>
      <c r="G20387" s="83">
        <v>44693</v>
      </c>
      <c r="I20387">
        <v>2022</v>
      </c>
    </row>
    <row r="20388" spans="1:9" x14ac:dyDescent="0.25">
      <c r="A20388" t="s">
        <v>972</v>
      </c>
      <c r="B20388" t="s">
        <v>138</v>
      </c>
      <c r="C20388" s="76" t="s">
        <v>842</v>
      </c>
      <c r="D20388" t="s">
        <v>980</v>
      </c>
      <c r="E20388" s="82">
        <v>13.1</v>
      </c>
      <c r="F20388" t="s">
        <v>973</v>
      </c>
      <c r="G20388" s="83">
        <v>44510</v>
      </c>
      <c r="I20388">
        <v>2021</v>
      </c>
    </row>
    <row r="20389" spans="1:9" x14ac:dyDescent="0.25">
      <c r="A20389" t="s">
        <v>972</v>
      </c>
      <c r="B20389" t="s">
        <v>990</v>
      </c>
      <c r="C20389" s="76" t="s">
        <v>842</v>
      </c>
      <c r="D20389" t="s">
        <v>980</v>
      </c>
      <c r="E20389" s="82">
        <v>6</v>
      </c>
      <c r="F20389" t="s">
        <v>973</v>
      </c>
      <c r="G20389" s="83">
        <v>44504</v>
      </c>
      <c r="I20389">
        <v>2021</v>
      </c>
    </row>
    <row r="20390" spans="1:9" x14ac:dyDescent="0.25">
      <c r="A20390" t="s">
        <v>972</v>
      </c>
      <c r="B20390" t="s">
        <v>239</v>
      </c>
      <c r="C20390" s="76" t="s">
        <v>842</v>
      </c>
      <c r="D20390" t="s">
        <v>980</v>
      </c>
      <c r="E20390" s="82">
        <v>6</v>
      </c>
      <c r="F20390" t="s">
        <v>973</v>
      </c>
      <c r="G20390" s="83">
        <v>44524</v>
      </c>
      <c r="I20390">
        <v>2021</v>
      </c>
    </row>
    <row r="20391" spans="1:9" x14ac:dyDescent="0.25">
      <c r="A20391" t="s">
        <v>972</v>
      </c>
      <c r="B20391" t="s">
        <v>86</v>
      </c>
      <c r="C20391" s="76" t="s">
        <v>842</v>
      </c>
      <c r="D20391" t="s">
        <v>980</v>
      </c>
      <c r="E20391" s="82">
        <v>15</v>
      </c>
      <c r="F20391" t="s">
        <v>973</v>
      </c>
      <c r="G20391" s="83">
        <v>44754</v>
      </c>
      <c r="I20391">
        <v>2022</v>
      </c>
    </row>
    <row r="20392" spans="1:9" x14ac:dyDescent="0.25">
      <c r="A20392" t="s">
        <v>972</v>
      </c>
      <c r="B20392" t="s">
        <v>171</v>
      </c>
      <c r="C20392" s="76" t="s">
        <v>842</v>
      </c>
      <c r="D20392" t="s">
        <v>980</v>
      </c>
      <c r="E20392" s="82">
        <v>7.67</v>
      </c>
      <c r="F20392" t="s">
        <v>973</v>
      </c>
      <c r="G20392" s="83">
        <v>44488</v>
      </c>
      <c r="I20392">
        <v>2021</v>
      </c>
    </row>
    <row r="20393" spans="1:9" x14ac:dyDescent="0.25">
      <c r="A20393" t="s">
        <v>972</v>
      </c>
      <c r="B20393" t="s">
        <v>223</v>
      </c>
      <c r="C20393" s="76" t="s">
        <v>842</v>
      </c>
      <c r="D20393" t="s">
        <v>980</v>
      </c>
      <c r="E20393" s="82">
        <v>10</v>
      </c>
      <c r="F20393" t="s">
        <v>973</v>
      </c>
      <c r="G20393" s="83">
        <v>44490</v>
      </c>
      <c r="I20393">
        <v>2021</v>
      </c>
    </row>
    <row r="20394" spans="1:9" x14ac:dyDescent="0.25">
      <c r="A20394" t="s">
        <v>972</v>
      </c>
      <c r="B20394" t="s">
        <v>215</v>
      </c>
      <c r="C20394" s="76" t="s">
        <v>842</v>
      </c>
      <c r="D20394" t="s">
        <v>980</v>
      </c>
      <c r="E20394" s="82">
        <v>50</v>
      </c>
      <c r="F20394" t="s">
        <v>973</v>
      </c>
      <c r="G20394" s="83">
        <v>44799</v>
      </c>
      <c r="I20394">
        <v>2022</v>
      </c>
    </row>
    <row r="20395" spans="1:9" x14ac:dyDescent="0.25">
      <c r="A20395" t="s">
        <v>972</v>
      </c>
      <c r="B20395" t="s">
        <v>222</v>
      </c>
      <c r="C20395" s="76" t="s">
        <v>842</v>
      </c>
      <c r="D20395" t="s">
        <v>980</v>
      </c>
      <c r="E20395" s="82">
        <v>3.84</v>
      </c>
      <c r="F20395" t="s">
        <v>973</v>
      </c>
      <c r="G20395" s="83">
        <v>44484</v>
      </c>
      <c r="I20395">
        <v>2021</v>
      </c>
    </row>
    <row r="20396" spans="1:9" x14ac:dyDescent="0.25">
      <c r="A20396" t="s">
        <v>972</v>
      </c>
      <c r="B20396" t="s">
        <v>63</v>
      </c>
      <c r="C20396" s="76" t="s">
        <v>842</v>
      </c>
      <c r="D20396" t="s">
        <v>980</v>
      </c>
      <c r="E20396" s="82">
        <v>7.6</v>
      </c>
      <c r="F20396" t="s">
        <v>973</v>
      </c>
      <c r="G20396" s="83">
        <v>44557</v>
      </c>
      <c r="I20396">
        <v>2021</v>
      </c>
    </row>
    <row r="20397" spans="1:9" x14ac:dyDescent="0.25">
      <c r="A20397" t="s">
        <v>972</v>
      </c>
      <c r="B20397" t="s">
        <v>249</v>
      </c>
      <c r="C20397" s="76" t="s">
        <v>842</v>
      </c>
      <c r="D20397" t="s">
        <v>980</v>
      </c>
      <c r="E20397" s="82">
        <v>9.6</v>
      </c>
      <c r="F20397" t="s">
        <v>973</v>
      </c>
      <c r="G20397" s="83">
        <v>44483</v>
      </c>
      <c r="I20397">
        <v>2021</v>
      </c>
    </row>
    <row r="20398" spans="1:9" x14ac:dyDescent="0.25">
      <c r="A20398" t="s">
        <v>972</v>
      </c>
      <c r="B20398" t="s">
        <v>100</v>
      </c>
      <c r="C20398" s="76" t="s">
        <v>842</v>
      </c>
      <c r="D20398" t="s">
        <v>980</v>
      </c>
      <c r="E20398" s="82">
        <v>9.6</v>
      </c>
      <c r="F20398" t="s">
        <v>973</v>
      </c>
      <c r="G20398" s="83">
        <v>44536</v>
      </c>
      <c r="I20398">
        <v>2021</v>
      </c>
    </row>
    <row r="20399" spans="1:9" x14ac:dyDescent="0.25">
      <c r="A20399" t="s">
        <v>972</v>
      </c>
      <c r="B20399" t="s">
        <v>106</v>
      </c>
      <c r="C20399" s="76" t="s">
        <v>842</v>
      </c>
      <c r="D20399" t="s">
        <v>980</v>
      </c>
      <c r="E20399" s="82">
        <v>7.68</v>
      </c>
      <c r="F20399" t="s">
        <v>973</v>
      </c>
      <c r="G20399" s="83">
        <v>44482</v>
      </c>
      <c r="I20399">
        <v>2021</v>
      </c>
    </row>
    <row r="20400" spans="1:9" x14ac:dyDescent="0.25">
      <c r="A20400" t="s">
        <v>972</v>
      </c>
      <c r="B20400" t="s">
        <v>173</v>
      </c>
      <c r="C20400" s="76" t="s">
        <v>842</v>
      </c>
      <c r="D20400" t="s">
        <v>980</v>
      </c>
      <c r="E20400" s="82">
        <v>9.6</v>
      </c>
      <c r="F20400" t="s">
        <v>973</v>
      </c>
      <c r="G20400" s="83">
        <v>44552</v>
      </c>
      <c r="I20400">
        <v>2021</v>
      </c>
    </row>
    <row r="20401" spans="1:9" x14ac:dyDescent="0.25">
      <c r="A20401" t="s">
        <v>972</v>
      </c>
      <c r="B20401" t="s">
        <v>193</v>
      </c>
      <c r="C20401" s="76" t="s">
        <v>842</v>
      </c>
      <c r="D20401" t="s">
        <v>980</v>
      </c>
      <c r="E20401" s="82">
        <v>3.2</v>
      </c>
      <c r="F20401" t="s">
        <v>973</v>
      </c>
      <c r="G20401" s="83">
        <v>44560</v>
      </c>
      <c r="I20401">
        <v>2021</v>
      </c>
    </row>
    <row r="20402" spans="1:9" x14ac:dyDescent="0.25">
      <c r="A20402" t="s">
        <v>972</v>
      </c>
      <c r="B20402" t="s">
        <v>247</v>
      </c>
      <c r="C20402" s="76" t="s">
        <v>842</v>
      </c>
      <c r="D20402" t="s">
        <v>980</v>
      </c>
      <c r="E20402" s="82">
        <v>3.8</v>
      </c>
      <c r="F20402" t="s">
        <v>973</v>
      </c>
      <c r="G20402" s="83">
        <v>44636</v>
      </c>
      <c r="I20402">
        <v>2022</v>
      </c>
    </row>
    <row r="20403" spans="1:9" x14ac:dyDescent="0.25">
      <c r="A20403" t="s">
        <v>972</v>
      </c>
      <c r="B20403" t="s">
        <v>275</v>
      </c>
      <c r="C20403" s="76" t="s">
        <v>842</v>
      </c>
      <c r="D20403" t="s">
        <v>980</v>
      </c>
      <c r="E20403" s="82">
        <v>5.76</v>
      </c>
      <c r="F20403" t="s">
        <v>973</v>
      </c>
      <c r="G20403" s="83">
        <v>44544</v>
      </c>
      <c r="I20403">
        <v>2021</v>
      </c>
    </row>
    <row r="20404" spans="1:9" x14ac:dyDescent="0.25">
      <c r="A20404" t="s">
        <v>972</v>
      </c>
      <c r="B20404" t="s">
        <v>115</v>
      </c>
      <c r="C20404" s="76" t="s">
        <v>842</v>
      </c>
      <c r="D20404" t="s">
        <v>980</v>
      </c>
      <c r="E20404" s="82">
        <v>6.5</v>
      </c>
      <c r="F20404" t="s">
        <v>973</v>
      </c>
      <c r="G20404" s="83">
        <v>44573</v>
      </c>
      <c r="I20404">
        <v>2022</v>
      </c>
    </row>
    <row r="20405" spans="1:9" x14ac:dyDescent="0.25">
      <c r="A20405" t="s">
        <v>972</v>
      </c>
      <c r="B20405" t="s">
        <v>223</v>
      </c>
      <c r="C20405" s="76" t="s">
        <v>842</v>
      </c>
      <c r="D20405" t="s">
        <v>980</v>
      </c>
      <c r="E20405" s="82">
        <v>3.4</v>
      </c>
      <c r="F20405" t="s">
        <v>973</v>
      </c>
      <c r="G20405" s="83">
        <v>44720</v>
      </c>
      <c r="I20405">
        <v>2022</v>
      </c>
    </row>
    <row r="20406" spans="1:9" x14ac:dyDescent="0.25">
      <c r="A20406" t="s">
        <v>972</v>
      </c>
      <c r="B20406" t="s">
        <v>82</v>
      </c>
      <c r="C20406" s="76" t="s">
        <v>842</v>
      </c>
      <c r="D20406" t="s">
        <v>980</v>
      </c>
      <c r="E20406" s="82">
        <v>7.6</v>
      </c>
      <c r="F20406" t="s">
        <v>973</v>
      </c>
      <c r="G20406" s="83">
        <v>44495</v>
      </c>
      <c r="I20406">
        <v>2021</v>
      </c>
    </row>
    <row r="20407" spans="1:9" x14ac:dyDescent="0.25">
      <c r="A20407" t="s">
        <v>972</v>
      </c>
      <c r="B20407" t="s">
        <v>80</v>
      </c>
      <c r="C20407" s="76" t="s">
        <v>842</v>
      </c>
      <c r="D20407" t="s">
        <v>980</v>
      </c>
      <c r="E20407" s="82">
        <v>7.6</v>
      </c>
      <c r="F20407" t="s">
        <v>973</v>
      </c>
      <c r="G20407" s="83">
        <v>44515</v>
      </c>
      <c r="I20407">
        <v>2021</v>
      </c>
    </row>
    <row r="20408" spans="1:9" x14ac:dyDescent="0.25">
      <c r="A20408" t="s">
        <v>972</v>
      </c>
      <c r="B20408" t="s">
        <v>253</v>
      </c>
      <c r="C20408" s="76" t="s">
        <v>842</v>
      </c>
      <c r="D20408" t="s">
        <v>980</v>
      </c>
      <c r="E20408" s="82">
        <v>19.2</v>
      </c>
      <c r="F20408" t="s">
        <v>973</v>
      </c>
      <c r="G20408" s="83">
        <v>44504</v>
      </c>
      <c r="I20408">
        <v>2021</v>
      </c>
    </row>
    <row r="20409" spans="1:9" x14ac:dyDescent="0.25">
      <c r="A20409" t="s">
        <v>972</v>
      </c>
      <c r="B20409" t="s">
        <v>278</v>
      </c>
      <c r="C20409" s="76" t="s">
        <v>842</v>
      </c>
      <c r="D20409" t="s">
        <v>980</v>
      </c>
      <c r="E20409" s="82">
        <v>7.68</v>
      </c>
      <c r="F20409" t="s">
        <v>973</v>
      </c>
      <c r="G20409" s="83">
        <v>44515</v>
      </c>
      <c r="I20409">
        <v>2021</v>
      </c>
    </row>
    <row r="20410" spans="1:9" x14ac:dyDescent="0.25">
      <c r="A20410" t="s">
        <v>972</v>
      </c>
      <c r="B20410" t="s">
        <v>240</v>
      </c>
      <c r="C20410" s="76" t="s">
        <v>842</v>
      </c>
      <c r="D20410" t="s">
        <v>980</v>
      </c>
      <c r="E20410" s="82">
        <v>9.8000000000000007</v>
      </c>
      <c r="F20410" t="s">
        <v>973</v>
      </c>
      <c r="G20410" s="83">
        <v>44515</v>
      </c>
      <c r="I20410">
        <v>2021</v>
      </c>
    </row>
    <row r="20411" spans="1:9" x14ac:dyDescent="0.25">
      <c r="A20411" t="s">
        <v>972</v>
      </c>
      <c r="B20411" t="s">
        <v>60</v>
      </c>
      <c r="C20411" s="76" t="s">
        <v>842</v>
      </c>
      <c r="D20411" t="s">
        <v>980</v>
      </c>
      <c r="E20411" s="82">
        <v>6</v>
      </c>
      <c r="F20411" t="s">
        <v>973</v>
      </c>
      <c r="G20411" s="83">
        <v>44519</v>
      </c>
      <c r="I20411">
        <v>2021</v>
      </c>
    </row>
    <row r="20412" spans="1:9" x14ac:dyDescent="0.25">
      <c r="A20412" t="s">
        <v>972</v>
      </c>
      <c r="B20412" t="s">
        <v>128</v>
      </c>
      <c r="C20412" s="76" t="s">
        <v>842</v>
      </c>
      <c r="D20412" t="s">
        <v>980</v>
      </c>
      <c r="E20412" s="82">
        <v>3.8</v>
      </c>
      <c r="F20412" t="s">
        <v>973</v>
      </c>
      <c r="G20412" s="83">
        <v>44482</v>
      </c>
      <c r="I20412">
        <v>2021</v>
      </c>
    </row>
    <row r="20413" spans="1:9" x14ac:dyDescent="0.25">
      <c r="A20413" t="s">
        <v>972</v>
      </c>
      <c r="B20413" t="s">
        <v>228</v>
      </c>
      <c r="C20413" s="76" t="s">
        <v>842</v>
      </c>
      <c r="D20413" t="s">
        <v>980</v>
      </c>
      <c r="E20413" s="82">
        <v>7.6</v>
      </c>
      <c r="F20413" t="s">
        <v>973</v>
      </c>
      <c r="G20413" s="83">
        <v>44783</v>
      </c>
      <c r="I20413">
        <v>2022</v>
      </c>
    </row>
    <row r="20414" spans="1:9" x14ac:dyDescent="0.25">
      <c r="A20414" t="s">
        <v>972</v>
      </c>
      <c r="B20414" t="s">
        <v>1018</v>
      </c>
      <c r="C20414" s="76" t="s">
        <v>842</v>
      </c>
      <c r="D20414" t="s">
        <v>980</v>
      </c>
      <c r="E20414" s="82">
        <v>6</v>
      </c>
      <c r="F20414" t="s">
        <v>973</v>
      </c>
      <c r="G20414" s="83">
        <v>44495</v>
      </c>
      <c r="I20414">
        <v>2021</v>
      </c>
    </row>
    <row r="20415" spans="1:9" x14ac:dyDescent="0.25">
      <c r="A20415" t="s">
        <v>972</v>
      </c>
      <c r="B20415" t="s">
        <v>180</v>
      </c>
      <c r="C20415" s="76" t="s">
        <v>842</v>
      </c>
      <c r="D20415" t="s">
        <v>980</v>
      </c>
      <c r="E20415" s="82">
        <v>11.4</v>
      </c>
      <c r="F20415" t="s">
        <v>973</v>
      </c>
      <c r="G20415" s="83">
        <v>44782</v>
      </c>
      <c r="I20415">
        <v>2022</v>
      </c>
    </row>
    <row r="20416" spans="1:9" x14ac:dyDescent="0.25">
      <c r="A20416" t="s">
        <v>972</v>
      </c>
      <c r="B20416" t="s">
        <v>186</v>
      </c>
      <c r="C20416" s="76" t="s">
        <v>842</v>
      </c>
      <c r="D20416" t="s">
        <v>980</v>
      </c>
      <c r="E20416" s="82">
        <v>7.6</v>
      </c>
      <c r="F20416" t="s">
        <v>973</v>
      </c>
      <c r="G20416" s="83">
        <v>44490</v>
      </c>
      <c r="I20416">
        <v>2021</v>
      </c>
    </row>
    <row r="20417" spans="1:9" x14ac:dyDescent="0.25">
      <c r="A20417" t="s">
        <v>972</v>
      </c>
      <c r="B20417" t="s">
        <v>150</v>
      </c>
      <c r="C20417" s="76" t="s">
        <v>842</v>
      </c>
      <c r="D20417" t="s">
        <v>980</v>
      </c>
      <c r="E20417" s="82">
        <v>3.8</v>
      </c>
      <c r="F20417" t="s">
        <v>973</v>
      </c>
      <c r="G20417" s="83">
        <v>44678</v>
      </c>
      <c r="I20417">
        <v>2022</v>
      </c>
    </row>
    <row r="20418" spans="1:9" x14ac:dyDescent="0.25">
      <c r="A20418" t="s">
        <v>972</v>
      </c>
      <c r="B20418" t="s">
        <v>2</v>
      </c>
      <c r="C20418" s="76" t="s">
        <v>842</v>
      </c>
      <c r="D20418" t="s">
        <v>980</v>
      </c>
      <c r="E20418" s="82">
        <v>6</v>
      </c>
      <c r="F20418" t="s">
        <v>973</v>
      </c>
      <c r="G20418" s="83">
        <v>44504</v>
      </c>
      <c r="I20418">
        <v>2021</v>
      </c>
    </row>
    <row r="20419" spans="1:9" x14ac:dyDescent="0.25">
      <c r="A20419" t="s">
        <v>972</v>
      </c>
      <c r="B20419" t="s">
        <v>80</v>
      </c>
      <c r="C20419" s="76" t="s">
        <v>842</v>
      </c>
      <c r="D20419" t="s">
        <v>980</v>
      </c>
      <c r="E20419" s="82">
        <v>7.6</v>
      </c>
      <c r="F20419" t="s">
        <v>973</v>
      </c>
      <c r="G20419" s="83">
        <v>44565</v>
      </c>
      <c r="I20419">
        <v>2022</v>
      </c>
    </row>
    <row r="20420" spans="1:9" x14ac:dyDescent="0.25">
      <c r="A20420" t="s">
        <v>972</v>
      </c>
      <c r="B20420" t="s">
        <v>106</v>
      </c>
      <c r="C20420" s="76" t="s">
        <v>842</v>
      </c>
      <c r="D20420" t="s">
        <v>980</v>
      </c>
      <c r="E20420" s="82">
        <v>7.6</v>
      </c>
      <c r="F20420" t="s">
        <v>973</v>
      </c>
      <c r="G20420" s="83">
        <v>44669</v>
      </c>
      <c r="I20420">
        <v>2022</v>
      </c>
    </row>
    <row r="20421" spans="1:9" x14ac:dyDescent="0.25">
      <c r="A20421" t="s">
        <v>972</v>
      </c>
      <c r="B20421" t="s">
        <v>245</v>
      </c>
      <c r="C20421" s="76" t="s">
        <v>842</v>
      </c>
      <c r="D20421" t="s">
        <v>980</v>
      </c>
      <c r="E20421" s="82">
        <v>15.2</v>
      </c>
      <c r="F20421" t="s">
        <v>973</v>
      </c>
      <c r="G20421" s="83">
        <v>44610</v>
      </c>
      <c r="I20421">
        <v>2022</v>
      </c>
    </row>
    <row r="20422" spans="1:9" x14ac:dyDescent="0.25">
      <c r="A20422" t="s">
        <v>972</v>
      </c>
      <c r="B20422" t="s">
        <v>276</v>
      </c>
      <c r="C20422" s="76" t="s">
        <v>842</v>
      </c>
      <c r="D20422" t="s">
        <v>980</v>
      </c>
      <c r="E20422" s="82">
        <v>7.6</v>
      </c>
      <c r="F20422" t="s">
        <v>973</v>
      </c>
      <c r="G20422" s="83">
        <v>44650</v>
      </c>
      <c r="I20422">
        <v>2022</v>
      </c>
    </row>
    <row r="20423" spans="1:9" x14ac:dyDescent="0.25">
      <c r="A20423" t="s">
        <v>972</v>
      </c>
      <c r="B20423" t="s">
        <v>148</v>
      </c>
      <c r="C20423" s="76" t="s">
        <v>842</v>
      </c>
      <c r="D20423" t="s">
        <v>980</v>
      </c>
      <c r="E20423" s="82">
        <v>7.6</v>
      </c>
      <c r="F20423" t="s">
        <v>973</v>
      </c>
      <c r="G20423" s="83">
        <v>44721</v>
      </c>
      <c r="I20423">
        <v>2022</v>
      </c>
    </row>
    <row r="20424" spans="1:9" x14ac:dyDescent="0.25">
      <c r="A20424" t="s">
        <v>972</v>
      </c>
      <c r="B20424" t="s">
        <v>121</v>
      </c>
      <c r="C20424" s="76" t="s">
        <v>842</v>
      </c>
      <c r="D20424" t="s">
        <v>980</v>
      </c>
      <c r="E20424" s="82">
        <v>7.6</v>
      </c>
      <c r="F20424" t="s">
        <v>973</v>
      </c>
      <c r="G20424" s="83">
        <v>44699</v>
      </c>
      <c r="I20424">
        <v>2022</v>
      </c>
    </row>
    <row r="20425" spans="1:9" x14ac:dyDescent="0.25">
      <c r="A20425" t="s">
        <v>972</v>
      </c>
      <c r="B20425" t="s">
        <v>249</v>
      </c>
      <c r="C20425" s="76" t="s">
        <v>842</v>
      </c>
      <c r="D20425" t="s">
        <v>980</v>
      </c>
      <c r="E20425" s="82">
        <v>7.6</v>
      </c>
      <c r="F20425" t="s">
        <v>973</v>
      </c>
      <c r="G20425" s="83">
        <v>44610</v>
      </c>
      <c r="I20425">
        <v>2022</v>
      </c>
    </row>
    <row r="20426" spans="1:9" x14ac:dyDescent="0.25">
      <c r="A20426" t="s">
        <v>972</v>
      </c>
      <c r="B20426" t="s">
        <v>144</v>
      </c>
      <c r="C20426" s="76" t="s">
        <v>842</v>
      </c>
      <c r="D20426" t="s">
        <v>980</v>
      </c>
      <c r="E20426" s="82">
        <v>9.6</v>
      </c>
      <c r="F20426" t="s">
        <v>973</v>
      </c>
      <c r="G20426" s="83">
        <v>44750</v>
      </c>
      <c r="I20426">
        <v>2022</v>
      </c>
    </row>
    <row r="20427" spans="1:9" x14ac:dyDescent="0.25">
      <c r="A20427" t="s">
        <v>972</v>
      </c>
      <c r="B20427" t="s">
        <v>230</v>
      </c>
      <c r="C20427" s="76" t="s">
        <v>842</v>
      </c>
      <c r="D20427" t="s">
        <v>980</v>
      </c>
      <c r="E20427" s="82">
        <v>3.8</v>
      </c>
      <c r="F20427" t="s">
        <v>973</v>
      </c>
      <c r="G20427" s="83">
        <v>44533</v>
      </c>
      <c r="I20427">
        <v>2021</v>
      </c>
    </row>
    <row r="20428" spans="1:9" x14ac:dyDescent="0.25">
      <c r="A20428" t="s">
        <v>972</v>
      </c>
      <c r="B20428" t="s">
        <v>223</v>
      </c>
      <c r="C20428" s="76" t="s">
        <v>842</v>
      </c>
      <c r="D20428" t="s">
        <v>980</v>
      </c>
      <c r="E20428" s="82">
        <v>6</v>
      </c>
      <c r="F20428" t="s">
        <v>973</v>
      </c>
      <c r="G20428" s="83">
        <v>44519</v>
      </c>
      <c r="I20428">
        <v>2021</v>
      </c>
    </row>
    <row r="20429" spans="1:9" x14ac:dyDescent="0.25">
      <c r="A20429" t="s">
        <v>972</v>
      </c>
      <c r="B20429" t="s">
        <v>125</v>
      </c>
      <c r="C20429" s="76" t="s">
        <v>842</v>
      </c>
      <c r="D20429" t="s">
        <v>980</v>
      </c>
      <c r="E20429" s="82">
        <v>3.8</v>
      </c>
      <c r="F20429" t="s">
        <v>973</v>
      </c>
      <c r="G20429" s="83">
        <v>44615</v>
      </c>
      <c r="I20429">
        <v>2022</v>
      </c>
    </row>
    <row r="20430" spans="1:9" x14ac:dyDescent="0.25">
      <c r="A20430" t="s">
        <v>972</v>
      </c>
      <c r="B20430" t="s">
        <v>105</v>
      </c>
      <c r="C20430" s="76" t="s">
        <v>842</v>
      </c>
      <c r="D20430" t="s">
        <v>980</v>
      </c>
      <c r="E20430" s="82">
        <v>7.68</v>
      </c>
      <c r="F20430" t="s">
        <v>973</v>
      </c>
      <c r="G20430" s="83">
        <v>44519</v>
      </c>
      <c r="I20430">
        <v>2021</v>
      </c>
    </row>
    <row r="20431" spans="1:9" x14ac:dyDescent="0.25">
      <c r="A20431" t="s">
        <v>972</v>
      </c>
      <c r="B20431" t="s">
        <v>240</v>
      </c>
      <c r="C20431" s="76" t="s">
        <v>842</v>
      </c>
      <c r="D20431" t="s">
        <v>980</v>
      </c>
      <c r="E20431" s="82">
        <v>9.8000000000000007</v>
      </c>
      <c r="F20431" t="s">
        <v>973</v>
      </c>
      <c r="G20431" s="83">
        <v>44512</v>
      </c>
      <c r="I20431">
        <v>2021</v>
      </c>
    </row>
    <row r="20432" spans="1:9" x14ac:dyDescent="0.25">
      <c r="A20432" t="s">
        <v>972</v>
      </c>
      <c r="B20432" t="s">
        <v>119</v>
      </c>
      <c r="C20432" s="76" t="s">
        <v>842</v>
      </c>
      <c r="D20432" t="s">
        <v>980</v>
      </c>
      <c r="E20432" s="82">
        <v>8.26</v>
      </c>
      <c r="F20432" t="s">
        <v>973</v>
      </c>
      <c r="G20432" s="83">
        <v>44522</v>
      </c>
      <c r="I20432">
        <v>2021</v>
      </c>
    </row>
    <row r="20433" spans="1:9" x14ac:dyDescent="0.25">
      <c r="A20433" t="s">
        <v>972</v>
      </c>
      <c r="B20433" t="s">
        <v>79</v>
      </c>
      <c r="C20433" s="76" t="s">
        <v>842</v>
      </c>
      <c r="D20433" t="s">
        <v>980</v>
      </c>
      <c r="E20433" s="82">
        <v>4.8</v>
      </c>
      <c r="F20433" t="s">
        <v>973</v>
      </c>
      <c r="G20433" s="83">
        <v>44498</v>
      </c>
      <c r="I20433">
        <v>2021</v>
      </c>
    </row>
    <row r="20434" spans="1:9" x14ac:dyDescent="0.25">
      <c r="A20434" t="s">
        <v>972</v>
      </c>
      <c r="B20434" t="s">
        <v>184</v>
      </c>
      <c r="C20434" s="76" t="s">
        <v>842</v>
      </c>
      <c r="D20434" t="s">
        <v>980</v>
      </c>
      <c r="E20434" s="82">
        <v>7.6</v>
      </c>
      <c r="F20434" t="s">
        <v>973</v>
      </c>
      <c r="G20434" s="83">
        <v>44504</v>
      </c>
      <c r="I20434">
        <v>2021</v>
      </c>
    </row>
    <row r="20435" spans="1:9" x14ac:dyDescent="0.25">
      <c r="A20435" t="s">
        <v>972</v>
      </c>
      <c r="B20435" t="s">
        <v>210</v>
      </c>
      <c r="C20435" s="76" t="s">
        <v>842</v>
      </c>
      <c r="D20435" t="s">
        <v>980</v>
      </c>
      <c r="E20435" s="82">
        <v>13.6</v>
      </c>
      <c r="F20435" t="s">
        <v>973</v>
      </c>
      <c r="G20435" s="83">
        <v>44594</v>
      </c>
      <c r="I20435">
        <v>2022</v>
      </c>
    </row>
    <row r="20436" spans="1:9" x14ac:dyDescent="0.25">
      <c r="A20436" t="s">
        <v>972</v>
      </c>
      <c r="B20436" t="s">
        <v>213</v>
      </c>
      <c r="C20436" s="76" t="s">
        <v>842</v>
      </c>
      <c r="D20436" t="s">
        <v>980</v>
      </c>
      <c r="E20436" s="82">
        <v>4.8</v>
      </c>
      <c r="F20436" t="s">
        <v>973</v>
      </c>
      <c r="G20436" s="83">
        <v>44634</v>
      </c>
      <c r="I20436">
        <v>2022</v>
      </c>
    </row>
    <row r="20437" spans="1:9" x14ac:dyDescent="0.25">
      <c r="A20437" t="s">
        <v>972</v>
      </c>
      <c r="B20437" t="s">
        <v>240</v>
      </c>
      <c r="C20437" s="76" t="s">
        <v>842</v>
      </c>
      <c r="D20437" t="s">
        <v>980</v>
      </c>
      <c r="E20437" s="82">
        <v>3.8</v>
      </c>
      <c r="F20437" t="s">
        <v>973</v>
      </c>
      <c r="G20437" s="83">
        <v>44550</v>
      </c>
      <c r="I20437">
        <v>2021</v>
      </c>
    </row>
    <row r="20438" spans="1:9" x14ac:dyDescent="0.25">
      <c r="A20438" t="s">
        <v>972</v>
      </c>
      <c r="B20438" t="s">
        <v>245</v>
      </c>
      <c r="C20438" s="76" t="s">
        <v>842</v>
      </c>
      <c r="D20438" t="s">
        <v>980</v>
      </c>
      <c r="E20438" s="82">
        <v>6</v>
      </c>
      <c r="F20438" t="s">
        <v>973</v>
      </c>
      <c r="G20438" s="83">
        <v>44515</v>
      </c>
      <c r="I20438">
        <v>2021</v>
      </c>
    </row>
    <row r="20439" spans="1:9" x14ac:dyDescent="0.25">
      <c r="A20439" t="s">
        <v>972</v>
      </c>
      <c r="B20439" t="s">
        <v>240</v>
      </c>
      <c r="C20439" s="76" t="s">
        <v>842</v>
      </c>
      <c r="D20439" t="s">
        <v>980</v>
      </c>
      <c r="E20439" s="82">
        <v>5</v>
      </c>
      <c r="F20439" t="s">
        <v>973</v>
      </c>
      <c r="G20439" s="83">
        <v>44530</v>
      </c>
      <c r="I20439">
        <v>2021</v>
      </c>
    </row>
    <row r="20440" spans="1:9" x14ac:dyDescent="0.25">
      <c r="A20440" t="s">
        <v>972</v>
      </c>
      <c r="B20440" t="s">
        <v>205</v>
      </c>
      <c r="C20440" s="76" t="s">
        <v>842</v>
      </c>
      <c r="D20440" t="s">
        <v>980</v>
      </c>
      <c r="E20440" s="82">
        <v>7.6</v>
      </c>
      <c r="F20440" t="s">
        <v>973</v>
      </c>
      <c r="G20440" s="83">
        <v>44510</v>
      </c>
      <c r="I20440">
        <v>2021</v>
      </c>
    </row>
    <row r="20441" spans="1:9" x14ac:dyDescent="0.25">
      <c r="A20441" t="s">
        <v>972</v>
      </c>
      <c r="B20441" t="s">
        <v>190</v>
      </c>
      <c r="C20441" s="76" t="s">
        <v>842</v>
      </c>
      <c r="D20441" t="s">
        <v>980</v>
      </c>
      <c r="E20441" s="82">
        <v>3.49</v>
      </c>
      <c r="F20441" t="s">
        <v>973</v>
      </c>
      <c r="G20441" s="83">
        <v>44488</v>
      </c>
      <c r="I20441">
        <v>2021</v>
      </c>
    </row>
    <row r="20442" spans="1:9" x14ac:dyDescent="0.25">
      <c r="A20442" t="s">
        <v>972</v>
      </c>
      <c r="B20442" t="s">
        <v>241</v>
      </c>
      <c r="C20442" s="76" t="s">
        <v>842</v>
      </c>
      <c r="D20442" t="s">
        <v>980</v>
      </c>
      <c r="E20442" s="82">
        <v>4.8</v>
      </c>
      <c r="F20442" t="s">
        <v>973</v>
      </c>
      <c r="G20442" s="83">
        <v>44504</v>
      </c>
      <c r="I20442">
        <v>2021</v>
      </c>
    </row>
    <row r="20443" spans="1:9" x14ac:dyDescent="0.25">
      <c r="A20443" t="s">
        <v>972</v>
      </c>
      <c r="B20443" t="s">
        <v>103</v>
      </c>
      <c r="C20443" s="76" t="s">
        <v>842</v>
      </c>
      <c r="D20443" t="s">
        <v>980</v>
      </c>
      <c r="E20443" s="82">
        <v>7.6</v>
      </c>
      <c r="F20443" t="s">
        <v>973</v>
      </c>
      <c r="G20443" s="83">
        <v>44727</v>
      </c>
      <c r="I20443">
        <v>2022</v>
      </c>
    </row>
    <row r="20444" spans="1:9" x14ac:dyDescent="0.25">
      <c r="A20444" t="s">
        <v>972</v>
      </c>
      <c r="B20444" t="s">
        <v>241</v>
      </c>
      <c r="C20444" s="76" t="s">
        <v>842</v>
      </c>
      <c r="D20444" t="s">
        <v>980</v>
      </c>
      <c r="E20444" s="82">
        <v>12</v>
      </c>
      <c r="F20444" t="s">
        <v>973</v>
      </c>
      <c r="G20444" s="83">
        <v>44550</v>
      </c>
      <c r="I20444">
        <v>2021</v>
      </c>
    </row>
    <row r="20445" spans="1:9" x14ac:dyDescent="0.25">
      <c r="A20445" t="s">
        <v>972</v>
      </c>
      <c r="B20445" t="s">
        <v>214</v>
      </c>
      <c r="C20445" s="76" t="s">
        <v>842</v>
      </c>
      <c r="D20445" t="s">
        <v>980</v>
      </c>
      <c r="E20445" s="82">
        <v>7.08</v>
      </c>
      <c r="F20445" t="s">
        <v>973</v>
      </c>
      <c r="G20445" s="83">
        <v>44544</v>
      </c>
      <c r="I20445">
        <v>2021</v>
      </c>
    </row>
    <row r="20446" spans="1:9" x14ac:dyDescent="0.25">
      <c r="A20446" t="s">
        <v>972</v>
      </c>
      <c r="B20446" t="s">
        <v>279</v>
      </c>
      <c r="C20446" s="76" t="s">
        <v>842</v>
      </c>
      <c r="D20446" t="s">
        <v>980</v>
      </c>
      <c r="E20446" s="82">
        <v>10</v>
      </c>
      <c r="F20446" t="s">
        <v>973</v>
      </c>
      <c r="G20446" s="83">
        <v>44641</v>
      </c>
      <c r="I20446">
        <v>2022</v>
      </c>
    </row>
    <row r="20447" spans="1:9" x14ac:dyDescent="0.25">
      <c r="A20447" t="s">
        <v>972</v>
      </c>
      <c r="B20447" t="s">
        <v>124</v>
      </c>
      <c r="C20447" s="76" t="s">
        <v>842</v>
      </c>
      <c r="D20447" t="s">
        <v>980</v>
      </c>
      <c r="E20447" s="82">
        <v>7.7</v>
      </c>
      <c r="F20447" t="s">
        <v>973</v>
      </c>
      <c r="G20447" s="83">
        <v>44607</v>
      </c>
      <c r="I20447">
        <v>2022</v>
      </c>
    </row>
    <row r="20448" spans="1:9" x14ac:dyDescent="0.25">
      <c r="A20448" t="s">
        <v>972</v>
      </c>
      <c r="B20448" t="s">
        <v>0</v>
      </c>
      <c r="C20448" s="76" t="s">
        <v>842</v>
      </c>
      <c r="D20448" t="s">
        <v>980</v>
      </c>
      <c r="E20448" s="82">
        <v>10.32</v>
      </c>
      <c r="F20448" t="s">
        <v>973</v>
      </c>
      <c r="G20448" s="83">
        <v>44595</v>
      </c>
      <c r="I20448">
        <v>2022</v>
      </c>
    </row>
    <row r="20449" spans="1:9" x14ac:dyDescent="0.25">
      <c r="A20449" t="s">
        <v>972</v>
      </c>
      <c r="B20449" t="s">
        <v>220</v>
      </c>
      <c r="C20449" s="76" t="s">
        <v>842</v>
      </c>
      <c r="D20449" t="s">
        <v>980</v>
      </c>
      <c r="E20449" s="82">
        <v>4.72</v>
      </c>
      <c r="F20449" t="s">
        <v>973</v>
      </c>
      <c r="G20449" s="83">
        <v>44491</v>
      </c>
      <c r="I20449">
        <v>2021</v>
      </c>
    </row>
    <row r="20450" spans="1:9" x14ac:dyDescent="0.25">
      <c r="A20450" t="s">
        <v>972</v>
      </c>
      <c r="B20450" t="s">
        <v>223</v>
      </c>
      <c r="C20450" s="76" t="s">
        <v>842</v>
      </c>
      <c r="D20450" t="s">
        <v>980</v>
      </c>
      <c r="E20450" s="82">
        <v>4.0599999999999996</v>
      </c>
      <c r="F20450" t="s">
        <v>973</v>
      </c>
      <c r="G20450" s="83">
        <v>44771</v>
      </c>
      <c r="I20450">
        <v>2022</v>
      </c>
    </row>
    <row r="20451" spans="1:9" x14ac:dyDescent="0.25">
      <c r="A20451" t="s">
        <v>972</v>
      </c>
      <c r="B20451" t="s">
        <v>280</v>
      </c>
      <c r="C20451" s="76" t="s">
        <v>842</v>
      </c>
      <c r="D20451" t="s">
        <v>980</v>
      </c>
      <c r="E20451" s="82">
        <v>10</v>
      </c>
      <c r="F20451" t="s">
        <v>973</v>
      </c>
      <c r="G20451" s="83">
        <v>44634</v>
      </c>
      <c r="I20451">
        <v>2022</v>
      </c>
    </row>
    <row r="20452" spans="1:9" x14ac:dyDescent="0.25">
      <c r="A20452" t="s">
        <v>972</v>
      </c>
      <c r="B20452" t="s">
        <v>83</v>
      </c>
      <c r="C20452" s="76" t="s">
        <v>842</v>
      </c>
      <c r="D20452" t="s">
        <v>980</v>
      </c>
      <c r="E20452" s="82">
        <v>7.67</v>
      </c>
      <c r="F20452" t="s">
        <v>973</v>
      </c>
      <c r="G20452" s="83">
        <v>44664</v>
      </c>
      <c r="I20452">
        <v>2022</v>
      </c>
    </row>
    <row r="20453" spans="1:9" x14ac:dyDescent="0.25">
      <c r="A20453" t="s">
        <v>972</v>
      </c>
      <c r="B20453" t="s">
        <v>100</v>
      </c>
      <c r="C20453" s="76" t="s">
        <v>842</v>
      </c>
      <c r="D20453" t="s">
        <v>980</v>
      </c>
      <c r="E20453" s="82">
        <v>10</v>
      </c>
      <c r="F20453" t="s">
        <v>973</v>
      </c>
      <c r="G20453" s="83">
        <v>44714</v>
      </c>
      <c r="I20453">
        <v>2022</v>
      </c>
    </row>
    <row r="20454" spans="1:9" x14ac:dyDescent="0.25">
      <c r="A20454" t="s">
        <v>972</v>
      </c>
      <c r="B20454" t="s">
        <v>178</v>
      </c>
      <c r="C20454" s="76" t="s">
        <v>842</v>
      </c>
      <c r="D20454" t="s">
        <v>980</v>
      </c>
      <c r="E20454" s="82">
        <v>9.86</v>
      </c>
      <c r="F20454" t="s">
        <v>973</v>
      </c>
      <c r="G20454" s="83">
        <v>44685</v>
      </c>
      <c r="I20454">
        <v>2022</v>
      </c>
    </row>
    <row r="20455" spans="1:9" x14ac:dyDescent="0.25">
      <c r="A20455" t="s">
        <v>972</v>
      </c>
      <c r="B20455" t="s">
        <v>239</v>
      </c>
      <c r="C20455" s="76" t="s">
        <v>842</v>
      </c>
      <c r="D20455" t="s">
        <v>980</v>
      </c>
      <c r="E20455" s="82">
        <v>9.73</v>
      </c>
      <c r="F20455" t="s">
        <v>973</v>
      </c>
      <c r="G20455" s="83">
        <v>44803</v>
      </c>
      <c r="I20455">
        <v>2022</v>
      </c>
    </row>
    <row r="20456" spans="1:9" x14ac:dyDescent="0.25">
      <c r="A20456" t="s">
        <v>972</v>
      </c>
      <c r="B20456" t="s">
        <v>137</v>
      </c>
      <c r="C20456" s="76" t="s">
        <v>842</v>
      </c>
      <c r="D20456" t="s">
        <v>980</v>
      </c>
      <c r="E20456" s="82">
        <v>7.6</v>
      </c>
      <c r="F20456" t="s">
        <v>973</v>
      </c>
      <c r="G20456" s="83">
        <v>44708</v>
      </c>
      <c r="I20456">
        <v>2022</v>
      </c>
    </row>
    <row r="20457" spans="1:9" x14ac:dyDescent="0.25">
      <c r="A20457" t="s">
        <v>972</v>
      </c>
      <c r="B20457" t="s">
        <v>71</v>
      </c>
      <c r="C20457" s="76" t="s">
        <v>842</v>
      </c>
      <c r="D20457" t="s">
        <v>980</v>
      </c>
      <c r="E20457" s="82">
        <v>3.8</v>
      </c>
      <c r="F20457" t="s">
        <v>973</v>
      </c>
      <c r="G20457" s="83">
        <v>44509</v>
      </c>
      <c r="I20457">
        <v>2021</v>
      </c>
    </row>
    <row r="20458" spans="1:9" x14ac:dyDescent="0.25">
      <c r="A20458" t="s">
        <v>972</v>
      </c>
      <c r="B20458" t="s">
        <v>215</v>
      </c>
      <c r="C20458" s="76" t="s">
        <v>842</v>
      </c>
      <c r="D20458" t="s">
        <v>980</v>
      </c>
      <c r="E20458" s="82">
        <v>15.2</v>
      </c>
      <c r="F20458" t="s">
        <v>973</v>
      </c>
      <c r="G20458" s="83">
        <v>44775</v>
      </c>
      <c r="I20458">
        <v>2022</v>
      </c>
    </row>
    <row r="20459" spans="1:9" x14ac:dyDescent="0.25">
      <c r="A20459" t="s">
        <v>972</v>
      </c>
      <c r="B20459" t="s">
        <v>95</v>
      </c>
      <c r="C20459" s="76" t="s">
        <v>842</v>
      </c>
      <c r="D20459" t="s">
        <v>980</v>
      </c>
      <c r="E20459" s="82">
        <v>3.84</v>
      </c>
      <c r="F20459" t="s">
        <v>973</v>
      </c>
      <c r="G20459" s="83">
        <v>44536</v>
      </c>
      <c r="I20459">
        <v>2021</v>
      </c>
    </row>
    <row r="20460" spans="1:9" x14ac:dyDescent="0.25">
      <c r="A20460" t="s">
        <v>972</v>
      </c>
      <c r="B20460" t="s">
        <v>71</v>
      </c>
      <c r="C20460" s="76" t="s">
        <v>842</v>
      </c>
      <c r="D20460" t="s">
        <v>980</v>
      </c>
      <c r="E20460" s="82">
        <v>11.48</v>
      </c>
      <c r="F20460" t="s">
        <v>973</v>
      </c>
      <c r="G20460" s="83">
        <v>44490</v>
      </c>
      <c r="I20460">
        <v>2021</v>
      </c>
    </row>
    <row r="20461" spans="1:9" x14ac:dyDescent="0.25">
      <c r="A20461" t="s">
        <v>972</v>
      </c>
      <c r="B20461" t="s">
        <v>81</v>
      </c>
      <c r="C20461" s="76" t="s">
        <v>842</v>
      </c>
      <c r="D20461" t="s">
        <v>980</v>
      </c>
      <c r="E20461" s="82">
        <v>7.68</v>
      </c>
      <c r="F20461" t="s">
        <v>973</v>
      </c>
      <c r="G20461" s="83">
        <v>44515</v>
      </c>
      <c r="I20461">
        <v>2021</v>
      </c>
    </row>
    <row r="20462" spans="1:9" x14ac:dyDescent="0.25">
      <c r="A20462" t="s">
        <v>972</v>
      </c>
      <c r="B20462" t="s">
        <v>272</v>
      </c>
      <c r="C20462" s="76" t="s">
        <v>842</v>
      </c>
      <c r="D20462" t="s">
        <v>980</v>
      </c>
      <c r="E20462" s="82">
        <v>10</v>
      </c>
      <c r="F20462" t="s">
        <v>973</v>
      </c>
      <c r="G20462" s="83">
        <v>44515</v>
      </c>
      <c r="I20462">
        <v>2021</v>
      </c>
    </row>
    <row r="20463" spans="1:9" x14ac:dyDescent="0.25">
      <c r="A20463" t="s">
        <v>972</v>
      </c>
      <c r="B20463" t="s">
        <v>233</v>
      </c>
      <c r="C20463" s="76" t="s">
        <v>842</v>
      </c>
      <c r="D20463" t="s">
        <v>980</v>
      </c>
      <c r="E20463" s="82">
        <v>3.84</v>
      </c>
      <c r="F20463" t="s">
        <v>973</v>
      </c>
      <c r="G20463" s="83">
        <v>44504</v>
      </c>
      <c r="I20463">
        <v>2021</v>
      </c>
    </row>
    <row r="20464" spans="1:9" x14ac:dyDescent="0.25">
      <c r="A20464" t="s">
        <v>972</v>
      </c>
      <c r="B20464" t="s">
        <v>179</v>
      </c>
      <c r="C20464" s="76" t="s">
        <v>842</v>
      </c>
      <c r="D20464" t="s">
        <v>980</v>
      </c>
      <c r="E20464" s="82">
        <v>10.98</v>
      </c>
      <c r="F20464" t="s">
        <v>973</v>
      </c>
      <c r="G20464" s="83">
        <v>44484</v>
      </c>
      <c r="I20464">
        <v>2021</v>
      </c>
    </row>
    <row r="20465" spans="1:9" x14ac:dyDescent="0.25">
      <c r="A20465" t="s">
        <v>972</v>
      </c>
      <c r="B20465" t="s">
        <v>150</v>
      </c>
      <c r="C20465" s="76" t="s">
        <v>842</v>
      </c>
      <c r="D20465" t="s">
        <v>980</v>
      </c>
      <c r="E20465" s="82">
        <v>8</v>
      </c>
      <c r="F20465" t="s">
        <v>973</v>
      </c>
      <c r="G20465" s="83">
        <v>44509</v>
      </c>
      <c r="I20465">
        <v>2021</v>
      </c>
    </row>
    <row r="20466" spans="1:9" x14ac:dyDescent="0.25">
      <c r="A20466" t="s">
        <v>972</v>
      </c>
      <c r="B20466" t="s">
        <v>136</v>
      </c>
      <c r="C20466" s="76" t="s">
        <v>842</v>
      </c>
      <c r="D20466" t="s">
        <v>980</v>
      </c>
      <c r="E20466" s="82">
        <v>11.21</v>
      </c>
      <c r="F20466" t="s">
        <v>973</v>
      </c>
      <c r="G20466" s="83">
        <v>44491</v>
      </c>
      <c r="I20466">
        <v>2021</v>
      </c>
    </row>
    <row r="20467" spans="1:9" x14ac:dyDescent="0.25">
      <c r="A20467" t="s">
        <v>972</v>
      </c>
      <c r="B20467" t="s">
        <v>147</v>
      </c>
      <c r="C20467" s="76" t="s">
        <v>842</v>
      </c>
      <c r="D20467" t="s">
        <v>980</v>
      </c>
      <c r="E20467" s="82">
        <v>10</v>
      </c>
      <c r="F20467" t="s">
        <v>973</v>
      </c>
      <c r="G20467" s="83">
        <v>44508</v>
      </c>
      <c r="I20467">
        <v>2021</v>
      </c>
    </row>
    <row r="20468" spans="1:9" x14ac:dyDescent="0.25">
      <c r="A20468" t="s">
        <v>972</v>
      </c>
      <c r="B20468" t="s">
        <v>147</v>
      </c>
      <c r="C20468" s="76" t="s">
        <v>842</v>
      </c>
      <c r="D20468" t="s">
        <v>980</v>
      </c>
      <c r="E20468" s="82">
        <v>7.3</v>
      </c>
      <c r="F20468" t="s">
        <v>973</v>
      </c>
      <c r="G20468" s="83">
        <v>44544</v>
      </c>
      <c r="I20468">
        <v>2021</v>
      </c>
    </row>
    <row r="20469" spans="1:9" x14ac:dyDescent="0.25">
      <c r="A20469" t="s">
        <v>972</v>
      </c>
      <c r="B20469" t="s">
        <v>188</v>
      </c>
      <c r="C20469" s="76" t="s">
        <v>842</v>
      </c>
      <c r="D20469" t="s">
        <v>980</v>
      </c>
      <c r="E20469" s="82">
        <v>9.8000000000000007</v>
      </c>
      <c r="F20469" t="s">
        <v>973</v>
      </c>
      <c r="G20469" s="83">
        <v>44599</v>
      </c>
      <c r="I20469">
        <v>2022</v>
      </c>
    </row>
    <row r="20470" spans="1:9" x14ac:dyDescent="0.25">
      <c r="A20470" t="s">
        <v>972</v>
      </c>
      <c r="B20470" t="s">
        <v>122</v>
      </c>
      <c r="C20470" s="76" t="s">
        <v>842</v>
      </c>
      <c r="D20470" t="s">
        <v>980</v>
      </c>
      <c r="E20470" s="82">
        <v>13.8</v>
      </c>
      <c r="F20470" t="s">
        <v>973</v>
      </c>
      <c r="G20470" s="83">
        <v>44516</v>
      </c>
      <c r="I20470">
        <v>2021</v>
      </c>
    </row>
    <row r="20471" spans="1:9" x14ac:dyDescent="0.25">
      <c r="A20471" t="s">
        <v>972</v>
      </c>
      <c r="B20471" t="s">
        <v>147</v>
      </c>
      <c r="C20471" s="76" t="s">
        <v>842</v>
      </c>
      <c r="D20471" t="s">
        <v>980</v>
      </c>
      <c r="E20471" s="82">
        <v>15</v>
      </c>
      <c r="F20471" t="s">
        <v>973</v>
      </c>
      <c r="G20471" s="83">
        <v>44565</v>
      </c>
      <c r="I20471">
        <v>2022</v>
      </c>
    </row>
    <row r="20472" spans="1:9" x14ac:dyDescent="0.25">
      <c r="A20472" t="s">
        <v>972</v>
      </c>
      <c r="B20472" t="s">
        <v>241</v>
      </c>
      <c r="C20472" s="76" t="s">
        <v>842</v>
      </c>
      <c r="D20472" t="s">
        <v>980</v>
      </c>
      <c r="E20472" s="82">
        <v>7.6</v>
      </c>
      <c r="F20472" t="s">
        <v>973</v>
      </c>
      <c r="G20472" s="83">
        <v>44621</v>
      </c>
      <c r="I20472">
        <v>2022</v>
      </c>
    </row>
    <row r="20473" spans="1:9" x14ac:dyDescent="0.25">
      <c r="A20473" t="s">
        <v>972</v>
      </c>
      <c r="B20473" t="s">
        <v>118</v>
      </c>
      <c r="C20473" s="76" t="s">
        <v>842</v>
      </c>
      <c r="D20473" t="s">
        <v>980</v>
      </c>
      <c r="E20473" s="82">
        <v>7.7</v>
      </c>
      <c r="F20473" t="s">
        <v>973</v>
      </c>
      <c r="G20473" s="83">
        <v>44659</v>
      </c>
      <c r="I20473">
        <v>2022</v>
      </c>
    </row>
    <row r="20474" spans="1:9" x14ac:dyDescent="0.25">
      <c r="A20474" t="s">
        <v>972</v>
      </c>
      <c r="B20474" t="s">
        <v>272</v>
      </c>
      <c r="C20474" s="76" t="s">
        <v>842</v>
      </c>
      <c r="D20474" t="s">
        <v>980</v>
      </c>
      <c r="E20474" s="82">
        <v>8.4</v>
      </c>
      <c r="F20474" t="s">
        <v>973</v>
      </c>
      <c r="G20474" s="83">
        <v>44860</v>
      </c>
      <c r="I20474">
        <v>2022</v>
      </c>
    </row>
    <row r="20475" spans="1:9" x14ac:dyDescent="0.25">
      <c r="A20475" t="s">
        <v>972</v>
      </c>
      <c r="B20475" t="s">
        <v>108</v>
      </c>
      <c r="C20475" s="76" t="s">
        <v>842</v>
      </c>
      <c r="D20475" t="s">
        <v>980</v>
      </c>
      <c r="E20475" s="82">
        <v>12.5</v>
      </c>
      <c r="F20475" t="s">
        <v>973</v>
      </c>
      <c r="G20475" s="83">
        <v>44551</v>
      </c>
      <c r="I20475">
        <v>2021</v>
      </c>
    </row>
    <row r="20476" spans="1:9" x14ac:dyDescent="0.25">
      <c r="A20476" t="s">
        <v>972</v>
      </c>
      <c r="B20476" t="s">
        <v>146</v>
      </c>
      <c r="C20476" s="76" t="s">
        <v>842</v>
      </c>
      <c r="D20476" t="s">
        <v>980</v>
      </c>
      <c r="E20476" s="82">
        <v>8.3800000000000008</v>
      </c>
      <c r="F20476" t="s">
        <v>973</v>
      </c>
      <c r="G20476" s="83">
        <v>44664</v>
      </c>
      <c r="I20476">
        <v>2022</v>
      </c>
    </row>
    <row r="20477" spans="1:9" x14ac:dyDescent="0.25">
      <c r="A20477" t="s">
        <v>972</v>
      </c>
      <c r="B20477" t="s">
        <v>281</v>
      </c>
      <c r="C20477" s="76" t="s">
        <v>842</v>
      </c>
      <c r="D20477" t="s">
        <v>980</v>
      </c>
      <c r="E20477" s="82">
        <v>4.13</v>
      </c>
      <c r="F20477" t="s">
        <v>973</v>
      </c>
      <c r="G20477" s="83">
        <v>44502</v>
      </c>
      <c r="I20477">
        <v>2021</v>
      </c>
    </row>
    <row r="20478" spans="1:9" x14ac:dyDescent="0.25">
      <c r="A20478" t="s">
        <v>972</v>
      </c>
      <c r="B20478" t="s">
        <v>141</v>
      </c>
      <c r="C20478" s="76" t="s">
        <v>842</v>
      </c>
      <c r="D20478" t="s">
        <v>980</v>
      </c>
      <c r="E20478" s="82">
        <v>6</v>
      </c>
      <c r="F20478" t="s">
        <v>973</v>
      </c>
      <c r="G20478" s="83">
        <v>44533</v>
      </c>
      <c r="I20478">
        <v>2021</v>
      </c>
    </row>
    <row r="20479" spans="1:9" x14ac:dyDescent="0.25">
      <c r="A20479" t="s">
        <v>972</v>
      </c>
      <c r="B20479" t="s">
        <v>115</v>
      </c>
      <c r="C20479" s="76" t="s">
        <v>842</v>
      </c>
      <c r="D20479" t="s">
        <v>980</v>
      </c>
      <c r="E20479" s="82">
        <v>8.85</v>
      </c>
      <c r="F20479" t="s">
        <v>973</v>
      </c>
      <c r="G20479" s="83">
        <v>44600</v>
      </c>
      <c r="I20479">
        <v>2022</v>
      </c>
    </row>
    <row r="20480" spans="1:9" x14ac:dyDescent="0.25">
      <c r="A20480" t="s">
        <v>972</v>
      </c>
      <c r="B20480" t="s">
        <v>0</v>
      </c>
      <c r="C20480" s="76" t="s">
        <v>842</v>
      </c>
      <c r="D20480" t="s">
        <v>980</v>
      </c>
      <c r="E20480" s="82">
        <v>7.08</v>
      </c>
      <c r="F20480" t="s">
        <v>973</v>
      </c>
      <c r="G20480" s="83">
        <v>44589</v>
      </c>
      <c r="I20480">
        <v>2022</v>
      </c>
    </row>
    <row r="20481" spans="1:9" x14ac:dyDescent="0.25">
      <c r="A20481" t="s">
        <v>972</v>
      </c>
      <c r="B20481" t="s">
        <v>115</v>
      </c>
      <c r="C20481" s="76" t="s">
        <v>842</v>
      </c>
      <c r="D20481" t="s">
        <v>980</v>
      </c>
      <c r="E20481" s="82">
        <v>14.75</v>
      </c>
      <c r="F20481" t="s">
        <v>973</v>
      </c>
      <c r="G20481" s="83">
        <v>44510</v>
      </c>
      <c r="I20481">
        <v>2021</v>
      </c>
    </row>
    <row r="20482" spans="1:9" x14ac:dyDescent="0.25">
      <c r="A20482" t="s">
        <v>972</v>
      </c>
      <c r="B20482" t="s">
        <v>245</v>
      </c>
      <c r="C20482" s="76" t="s">
        <v>842</v>
      </c>
      <c r="D20482" t="s">
        <v>980</v>
      </c>
      <c r="E20482" s="82">
        <v>12.98</v>
      </c>
      <c r="F20482" t="s">
        <v>973</v>
      </c>
      <c r="G20482" s="83">
        <v>44599</v>
      </c>
      <c r="I20482">
        <v>2022</v>
      </c>
    </row>
    <row r="20483" spans="1:9" x14ac:dyDescent="0.25">
      <c r="A20483" t="s">
        <v>972</v>
      </c>
      <c r="B20483" t="s">
        <v>249</v>
      </c>
      <c r="C20483" s="76" t="s">
        <v>842</v>
      </c>
      <c r="D20483" t="s">
        <v>980</v>
      </c>
      <c r="E20483" s="82">
        <v>3.84</v>
      </c>
      <c r="F20483" t="s">
        <v>973</v>
      </c>
      <c r="G20483" s="83">
        <v>44544</v>
      </c>
      <c r="I20483">
        <v>2021</v>
      </c>
    </row>
    <row r="20484" spans="1:9" x14ac:dyDescent="0.25">
      <c r="A20484" t="s">
        <v>972</v>
      </c>
      <c r="B20484" t="s">
        <v>253</v>
      </c>
      <c r="C20484" s="76" t="s">
        <v>842</v>
      </c>
      <c r="D20484" t="s">
        <v>980</v>
      </c>
      <c r="E20484" s="82">
        <v>3.8</v>
      </c>
      <c r="F20484" t="s">
        <v>973</v>
      </c>
      <c r="G20484" s="83">
        <v>44596</v>
      </c>
      <c r="I20484">
        <v>2022</v>
      </c>
    </row>
    <row r="20485" spans="1:9" x14ac:dyDescent="0.25">
      <c r="A20485" t="s">
        <v>972</v>
      </c>
      <c r="B20485" t="s">
        <v>213</v>
      </c>
      <c r="C20485" s="76" t="s">
        <v>842</v>
      </c>
      <c r="D20485" t="s">
        <v>980</v>
      </c>
      <c r="E20485" s="82">
        <v>7.6</v>
      </c>
      <c r="F20485" t="s">
        <v>973</v>
      </c>
      <c r="G20485" s="83">
        <v>44687</v>
      </c>
      <c r="I20485">
        <v>2022</v>
      </c>
    </row>
    <row r="20486" spans="1:9" x14ac:dyDescent="0.25">
      <c r="A20486" t="s">
        <v>972</v>
      </c>
      <c r="B20486" t="s">
        <v>242</v>
      </c>
      <c r="C20486" s="76" t="s">
        <v>842</v>
      </c>
      <c r="D20486" t="s">
        <v>980</v>
      </c>
      <c r="E20486" s="82">
        <v>5.31</v>
      </c>
      <c r="F20486" t="s">
        <v>973</v>
      </c>
      <c r="G20486" s="83">
        <v>44659</v>
      </c>
      <c r="I20486">
        <v>2022</v>
      </c>
    </row>
    <row r="20487" spans="1:9" x14ac:dyDescent="0.25">
      <c r="A20487" t="s">
        <v>972</v>
      </c>
      <c r="B20487" t="s">
        <v>242</v>
      </c>
      <c r="C20487" s="76" t="s">
        <v>842</v>
      </c>
      <c r="D20487" t="s">
        <v>980</v>
      </c>
      <c r="E20487" s="82">
        <v>6</v>
      </c>
      <c r="F20487" t="s">
        <v>973</v>
      </c>
      <c r="G20487" s="83">
        <v>44539</v>
      </c>
      <c r="I20487">
        <v>2021</v>
      </c>
    </row>
    <row r="20488" spans="1:9" x14ac:dyDescent="0.25">
      <c r="A20488" t="s">
        <v>972</v>
      </c>
      <c r="B20488" t="s">
        <v>177</v>
      </c>
      <c r="C20488" s="76" t="s">
        <v>842</v>
      </c>
      <c r="D20488" t="s">
        <v>980</v>
      </c>
      <c r="E20488" s="82">
        <v>8.26</v>
      </c>
      <c r="F20488" t="s">
        <v>973</v>
      </c>
      <c r="G20488" s="83">
        <v>44524</v>
      </c>
      <c r="I20488">
        <v>2021</v>
      </c>
    </row>
    <row r="20489" spans="1:9" x14ac:dyDescent="0.25">
      <c r="A20489" t="s">
        <v>972</v>
      </c>
      <c r="B20489" t="s">
        <v>215</v>
      </c>
      <c r="C20489" s="76" t="s">
        <v>842</v>
      </c>
      <c r="D20489" t="s">
        <v>980</v>
      </c>
      <c r="E20489" s="82">
        <v>4.13</v>
      </c>
      <c r="F20489" t="s">
        <v>973</v>
      </c>
      <c r="G20489" s="83">
        <v>44505</v>
      </c>
      <c r="I20489">
        <v>2021</v>
      </c>
    </row>
    <row r="20490" spans="1:9" x14ac:dyDescent="0.25">
      <c r="A20490" t="s">
        <v>972</v>
      </c>
      <c r="B20490" t="s">
        <v>89</v>
      </c>
      <c r="C20490" s="76" t="s">
        <v>842</v>
      </c>
      <c r="D20490" t="s">
        <v>980</v>
      </c>
      <c r="E20490" s="82">
        <v>8.1999999999999993</v>
      </c>
      <c r="F20490" t="s">
        <v>973</v>
      </c>
      <c r="G20490" s="83">
        <v>44589</v>
      </c>
      <c r="I20490">
        <v>2022</v>
      </c>
    </row>
    <row r="20491" spans="1:9" x14ac:dyDescent="0.25">
      <c r="A20491" t="s">
        <v>972</v>
      </c>
      <c r="B20491" t="s">
        <v>81</v>
      </c>
      <c r="C20491" s="76" t="s">
        <v>842</v>
      </c>
      <c r="D20491" t="s">
        <v>980</v>
      </c>
      <c r="E20491" s="82">
        <v>4.8</v>
      </c>
      <c r="F20491" t="s">
        <v>973</v>
      </c>
      <c r="G20491" s="83">
        <v>44624</v>
      </c>
      <c r="I20491">
        <v>2022</v>
      </c>
    </row>
    <row r="20492" spans="1:9" x14ac:dyDescent="0.25">
      <c r="A20492" t="s">
        <v>972</v>
      </c>
      <c r="B20492" t="s">
        <v>153</v>
      </c>
      <c r="C20492" s="76" t="s">
        <v>842</v>
      </c>
      <c r="D20492" t="s">
        <v>980</v>
      </c>
      <c r="E20492" s="82">
        <v>6</v>
      </c>
      <c r="F20492" t="s">
        <v>973</v>
      </c>
      <c r="G20492" s="83">
        <v>44530</v>
      </c>
      <c r="I20492">
        <v>2021</v>
      </c>
    </row>
    <row r="20493" spans="1:9" x14ac:dyDescent="0.25">
      <c r="A20493" t="s">
        <v>972</v>
      </c>
      <c r="B20493" t="s">
        <v>91</v>
      </c>
      <c r="C20493" s="76" t="s">
        <v>842</v>
      </c>
      <c r="D20493" t="s">
        <v>980</v>
      </c>
      <c r="E20493" s="82">
        <v>11.52</v>
      </c>
      <c r="F20493" t="s">
        <v>973</v>
      </c>
      <c r="G20493" s="83">
        <v>44728</v>
      </c>
      <c r="I20493">
        <v>2022</v>
      </c>
    </row>
    <row r="20494" spans="1:9" x14ac:dyDescent="0.25">
      <c r="A20494" t="s">
        <v>972</v>
      </c>
      <c r="B20494" t="s">
        <v>143</v>
      </c>
      <c r="C20494" s="76" t="s">
        <v>842</v>
      </c>
      <c r="D20494" t="s">
        <v>980</v>
      </c>
      <c r="E20494" s="82">
        <v>7.6</v>
      </c>
      <c r="F20494" t="s">
        <v>973</v>
      </c>
      <c r="G20494" s="83">
        <v>44531</v>
      </c>
      <c r="I20494">
        <v>2021</v>
      </c>
    </row>
    <row r="20495" spans="1:9" x14ac:dyDescent="0.25">
      <c r="A20495" t="s">
        <v>972</v>
      </c>
      <c r="B20495" t="s">
        <v>93</v>
      </c>
      <c r="C20495" s="76" t="s">
        <v>842</v>
      </c>
      <c r="D20495" t="s">
        <v>980</v>
      </c>
      <c r="E20495" s="82">
        <v>9.6</v>
      </c>
      <c r="F20495" t="s">
        <v>973</v>
      </c>
      <c r="G20495" s="83">
        <v>44550</v>
      </c>
      <c r="I20495">
        <v>2021</v>
      </c>
    </row>
    <row r="20496" spans="1:9" x14ac:dyDescent="0.25">
      <c r="A20496" t="s">
        <v>972</v>
      </c>
      <c r="B20496" t="s">
        <v>213</v>
      </c>
      <c r="C20496" s="76" t="s">
        <v>842</v>
      </c>
      <c r="D20496" t="s">
        <v>980</v>
      </c>
      <c r="E20496" s="82">
        <v>9.8000000000000007</v>
      </c>
      <c r="F20496" t="s">
        <v>973</v>
      </c>
      <c r="G20496" s="83">
        <v>44544</v>
      </c>
      <c r="I20496">
        <v>2021</v>
      </c>
    </row>
    <row r="20497" spans="1:9" x14ac:dyDescent="0.25">
      <c r="A20497" t="s">
        <v>972</v>
      </c>
      <c r="B20497" t="s">
        <v>203</v>
      </c>
      <c r="C20497" s="76" t="s">
        <v>842</v>
      </c>
      <c r="D20497" t="s">
        <v>980</v>
      </c>
      <c r="E20497" s="82">
        <v>15</v>
      </c>
      <c r="F20497" t="s">
        <v>973</v>
      </c>
      <c r="G20497" s="83">
        <v>44713</v>
      </c>
      <c r="I20497">
        <v>2022</v>
      </c>
    </row>
    <row r="20498" spans="1:9" x14ac:dyDescent="0.25">
      <c r="A20498" t="s">
        <v>972</v>
      </c>
      <c r="B20498" t="s">
        <v>223</v>
      </c>
      <c r="C20498" s="76" t="s">
        <v>842</v>
      </c>
      <c r="D20498" t="s">
        <v>980</v>
      </c>
      <c r="E20498" s="82">
        <v>3.8</v>
      </c>
      <c r="F20498" t="s">
        <v>973</v>
      </c>
      <c r="G20498" s="83">
        <v>44524</v>
      </c>
      <c r="I20498">
        <v>2021</v>
      </c>
    </row>
    <row r="20499" spans="1:9" x14ac:dyDescent="0.25">
      <c r="A20499" t="s">
        <v>972</v>
      </c>
      <c r="B20499" t="s">
        <v>83</v>
      </c>
      <c r="C20499" s="76" t="s">
        <v>842</v>
      </c>
      <c r="D20499" t="s">
        <v>980</v>
      </c>
      <c r="E20499" s="82">
        <v>4.8</v>
      </c>
      <c r="F20499" t="s">
        <v>973</v>
      </c>
      <c r="G20499" s="83">
        <v>44698</v>
      </c>
      <c r="I20499">
        <v>2022</v>
      </c>
    </row>
    <row r="20500" spans="1:9" x14ac:dyDescent="0.25">
      <c r="A20500" t="s">
        <v>972</v>
      </c>
      <c r="B20500" t="s">
        <v>199</v>
      </c>
      <c r="C20500" s="76" t="s">
        <v>842</v>
      </c>
      <c r="D20500" t="s">
        <v>980</v>
      </c>
      <c r="E20500" s="82">
        <v>6</v>
      </c>
      <c r="F20500" t="s">
        <v>973</v>
      </c>
      <c r="G20500" s="83">
        <v>44831</v>
      </c>
      <c r="I20500">
        <v>2022</v>
      </c>
    </row>
    <row r="20501" spans="1:9" x14ac:dyDescent="0.25">
      <c r="A20501" t="s">
        <v>972</v>
      </c>
      <c r="B20501" t="s">
        <v>224</v>
      </c>
      <c r="C20501" s="76" t="s">
        <v>842</v>
      </c>
      <c r="D20501" t="s">
        <v>980</v>
      </c>
      <c r="E20501" s="82">
        <v>15</v>
      </c>
      <c r="F20501" t="s">
        <v>973</v>
      </c>
      <c r="G20501" s="83">
        <v>44761</v>
      </c>
      <c r="I20501">
        <v>2022</v>
      </c>
    </row>
    <row r="20502" spans="1:9" x14ac:dyDescent="0.25">
      <c r="A20502" t="s">
        <v>972</v>
      </c>
      <c r="B20502" t="s">
        <v>213</v>
      </c>
      <c r="C20502" s="76" t="s">
        <v>842</v>
      </c>
      <c r="D20502" t="s">
        <v>980</v>
      </c>
      <c r="E20502" s="82">
        <v>6</v>
      </c>
      <c r="F20502" t="s">
        <v>973</v>
      </c>
      <c r="G20502" s="83">
        <v>44524</v>
      </c>
      <c r="I20502">
        <v>2021</v>
      </c>
    </row>
    <row r="20503" spans="1:9" x14ac:dyDescent="0.25">
      <c r="A20503" t="s">
        <v>972</v>
      </c>
      <c r="B20503" t="s">
        <v>208</v>
      </c>
      <c r="C20503" s="76" t="s">
        <v>842</v>
      </c>
      <c r="D20503" t="s">
        <v>980</v>
      </c>
      <c r="E20503" s="82">
        <v>5.76</v>
      </c>
      <c r="F20503" t="s">
        <v>973</v>
      </c>
      <c r="G20503" s="83">
        <v>44799</v>
      </c>
      <c r="I20503">
        <v>2022</v>
      </c>
    </row>
    <row r="20504" spans="1:9" x14ac:dyDescent="0.25">
      <c r="A20504" t="s">
        <v>972</v>
      </c>
      <c r="B20504" t="s">
        <v>155</v>
      </c>
      <c r="C20504" s="76" t="s">
        <v>842</v>
      </c>
      <c r="D20504" t="s">
        <v>980</v>
      </c>
      <c r="E20504" s="82">
        <v>12</v>
      </c>
      <c r="F20504" t="s">
        <v>973</v>
      </c>
      <c r="G20504" s="83">
        <v>44698</v>
      </c>
      <c r="I20504">
        <v>2022</v>
      </c>
    </row>
    <row r="20505" spans="1:9" x14ac:dyDescent="0.25">
      <c r="A20505" t="s">
        <v>972</v>
      </c>
      <c r="B20505" t="s">
        <v>253</v>
      </c>
      <c r="C20505" s="76" t="s">
        <v>842</v>
      </c>
      <c r="D20505" t="s">
        <v>980</v>
      </c>
      <c r="E20505" s="82">
        <v>6</v>
      </c>
      <c r="F20505" t="s">
        <v>973</v>
      </c>
      <c r="G20505" s="83">
        <v>44504</v>
      </c>
      <c r="I20505">
        <v>2021</v>
      </c>
    </row>
    <row r="20506" spans="1:9" x14ac:dyDescent="0.25">
      <c r="A20506" t="s">
        <v>972</v>
      </c>
      <c r="B20506" t="s">
        <v>141</v>
      </c>
      <c r="C20506" s="76" t="s">
        <v>842</v>
      </c>
      <c r="D20506" t="s">
        <v>980</v>
      </c>
      <c r="E20506" s="82">
        <v>10</v>
      </c>
      <c r="F20506" t="s">
        <v>973</v>
      </c>
      <c r="G20506" s="83">
        <v>44540</v>
      </c>
      <c r="I20506">
        <v>2021</v>
      </c>
    </row>
    <row r="20507" spans="1:9" x14ac:dyDescent="0.25">
      <c r="A20507" t="s">
        <v>972</v>
      </c>
      <c r="B20507" t="s">
        <v>81</v>
      </c>
      <c r="C20507" s="76" t="s">
        <v>842</v>
      </c>
      <c r="D20507" t="s">
        <v>980</v>
      </c>
      <c r="E20507" s="82">
        <v>6</v>
      </c>
      <c r="F20507" t="s">
        <v>973</v>
      </c>
      <c r="G20507" s="83">
        <v>44599</v>
      </c>
      <c r="I20507">
        <v>2022</v>
      </c>
    </row>
    <row r="20508" spans="1:9" x14ac:dyDescent="0.25">
      <c r="A20508" t="s">
        <v>972</v>
      </c>
      <c r="B20508" t="s">
        <v>254</v>
      </c>
      <c r="C20508" s="76" t="s">
        <v>842</v>
      </c>
      <c r="D20508" t="s">
        <v>980</v>
      </c>
      <c r="E20508" s="82">
        <v>8.85</v>
      </c>
      <c r="F20508" t="s">
        <v>973</v>
      </c>
      <c r="G20508" s="83">
        <v>44837</v>
      </c>
      <c r="I20508">
        <v>2022</v>
      </c>
    </row>
    <row r="20509" spans="1:9" x14ac:dyDescent="0.25">
      <c r="A20509" t="s">
        <v>972</v>
      </c>
      <c r="B20509" t="s">
        <v>280</v>
      </c>
      <c r="C20509" s="76" t="s">
        <v>842</v>
      </c>
      <c r="D20509" t="s">
        <v>980</v>
      </c>
      <c r="E20509" s="82">
        <v>7.6</v>
      </c>
      <c r="F20509" t="s">
        <v>973</v>
      </c>
      <c r="G20509" s="83">
        <v>44593</v>
      </c>
      <c r="I20509">
        <v>2022</v>
      </c>
    </row>
    <row r="20510" spans="1:9" x14ac:dyDescent="0.25">
      <c r="A20510" t="s">
        <v>972</v>
      </c>
      <c r="B20510" t="s">
        <v>246</v>
      </c>
      <c r="C20510" s="76" t="s">
        <v>842</v>
      </c>
      <c r="D20510" t="s">
        <v>980</v>
      </c>
      <c r="E20510" s="82">
        <v>7.6</v>
      </c>
      <c r="F20510" t="s">
        <v>973</v>
      </c>
      <c r="G20510" s="83">
        <v>44512</v>
      </c>
      <c r="I20510">
        <v>2021</v>
      </c>
    </row>
    <row r="20511" spans="1:9" x14ac:dyDescent="0.25">
      <c r="A20511" t="s">
        <v>972</v>
      </c>
      <c r="B20511" t="s">
        <v>281</v>
      </c>
      <c r="C20511" s="76" t="s">
        <v>842</v>
      </c>
      <c r="D20511" t="s">
        <v>980</v>
      </c>
      <c r="E20511" s="82">
        <v>5.76</v>
      </c>
      <c r="F20511" t="s">
        <v>973</v>
      </c>
      <c r="G20511" s="83">
        <v>44547</v>
      </c>
      <c r="I20511">
        <v>2021</v>
      </c>
    </row>
    <row r="20512" spans="1:9" x14ac:dyDescent="0.25">
      <c r="A20512" t="s">
        <v>972</v>
      </c>
      <c r="B20512" t="s">
        <v>116</v>
      </c>
      <c r="C20512" s="76" t="s">
        <v>842</v>
      </c>
      <c r="D20512" t="s">
        <v>980</v>
      </c>
      <c r="E20512" s="82">
        <v>4.8</v>
      </c>
      <c r="F20512" t="s">
        <v>973</v>
      </c>
      <c r="G20512" s="83">
        <v>44515</v>
      </c>
      <c r="I20512">
        <v>2021</v>
      </c>
    </row>
    <row r="20513" spans="1:9" x14ac:dyDescent="0.25">
      <c r="A20513" t="s">
        <v>972</v>
      </c>
      <c r="B20513" t="s">
        <v>78</v>
      </c>
      <c r="C20513" s="76" t="s">
        <v>842</v>
      </c>
      <c r="D20513" t="s">
        <v>980</v>
      </c>
      <c r="E20513" s="82">
        <v>10</v>
      </c>
      <c r="F20513" t="s">
        <v>973</v>
      </c>
      <c r="G20513" s="83">
        <v>44531</v>
      </c>
      <c r="I20513">
        <v>2021</v>
      </c>
    </row>
    <row r="20514" spans="1:9" x14ac:dyDescent="0.25">
      <c r="A20514" t="s">
        <v>972</v>
      </c>
      <c r="B20514" t="s">
        <v>63</v>
      </c>
      <c r="C20514" s="76" t="s">
        <v>842</v>
      </c>
      <c r="D20514" t="s">
        <v>980</v>
      </c>
      <c r="E20514" s="82">
        <v>43.2</v>
      </c>
      <c r="F20514" t="s">
        <v>973</v>
      </c>
      <c r="G20514" s="83">
        <v>44530</v>
      </c>
      <c r="I20514">
        <v>2021</v>
      </c>
    </row>
    <row r="20515" spans="1:9" x14ac:dyDescent="0.25">
      <c r="A20515" t="s">
        <v>972</v>
      </c>
      <c r="B20515" t="s">
        <v>78</v>
      </c>
      <c r="C20515" s="76" t="s">
        <v>842</v>
      </c>
      <c r="D20515" t="s">
        <v>980</v>
      </c>
      <c r="E20515" s="82">
        <v>10</v>
      </c>
      <c r="F20515" t="s">
        <v>973</v>
      </c>
      <c r="G20515" s="83">
        <v>44573</v>
      </c>
      <c r="I20515">
        <v>2022</v>
      </c>
    </row>
    <row r="20516" spans="1:9" x14ac:dyDescent="0.25">
      <c r="A20516" t="s">
        <v>972</v>
      </c>
      <c r="B20516" t="s">
        <v>140</v>
      </c>
      <c r="C20516" s="76" t="s">
        <v>842</v>
      </c>
      <c r="D20516" t="s">
        <v>980</v>
      </c>
      <c r="E20516" s="82">
        <v>7.6</v>
      </c>
      <c r="F20516" t="s">
        <v>973</v>
      </c>
      <c r="G20516" s="83">
        <v>44505</v>
      </c>
      <c r="I20516">
        <v>2021</v>
      </c>
    </row>
    <row r="20517" spans="1:9" x14ac:dyDescent="0.25">
      <c r="A20517" t="s">
        <v>972</v>
      </c>
      <c r="B20517" t="s">
        <v>15</v>
      </c>
      <c r="C20517" s="76" t="s">
        <v>842</v>
      </c>
      <c r="D20517" t="s">
        <v>980</v>
      </c>
      <c r="E20517" s="82">
        <v>5</v>
      </c>
      <c r="F20517" t="s">
        <v>973</v>
      </c>
      <c r="G20517" s="83">
        <v>44540</v>
      </c>
      <c r="I20517">
        <v>2021</v>
      </c>
    </row>
    <row r="20518" spans="1:9" x14ac:dyDescent="0.25">
      <c r="A20518" t="s">
        <v>972</v>
      </c>
      <c r="B20518" t="s">
        <v>249</v>
      </c>
      <c r="C20518" s="76" t="s">
        <v>842</v>
      </c>
      <c r="D20518" t="s">
        <v>980</v>
      </c>
      <c r="E20518" s="82">
        <v>2.95</v>
      </c>
      <c r="F20518" t="s">
        <v>973</v>
      </c>
      <c r="G20518" s="83">
        <v>44578</v>
      </c>
      <c r="I20518">
        <v>2022</v>
      </c>
    </row>
    <row r="20519" spans="1:9" x14ac:dyDescent="0.25">
      <c r="A20519" t="s">
        <v>972</v>
      </c>
      <c r="B20519" t="s">
        <v>98</v>
      </c>
      <c r="C20519" s="76" t="s">
        <v>842</v>
      </c>
      <c r="D20519" t="s">
        <v>980</v>
      </c>
      <c r="E20519" s="82">
        <v>8.26</v>
      </c>
      <c r="F20519" t="s">
        <v>973</v>
      </c>
      <c r="G20519" s="83">
        <v>44559</v>
      </c>
      <c r="I20519">
        <v>2021</v>
      </c>
    </row>
    <row r="20520" spans="1:9" x14ac:dyDescent="0.25">
      <c r="A20520" t="s">
        <v>972</v>
      </c>
      <c r="B20520" t="s">
        <v>224</v>
      </c>
      <c r="C20520" s="76" t="s">
        <v>842</v>
      </c>
      <c r="D20520" t="s">
        <v>980</v>
      </c>
      <c r="E20520" s="82">
        <v>6.79</v>
      </c>
      <c r="F20520" t="s">
        <v>973</v>
      </c>
      <c r="G20520" s="83">
        <v>44641</v>
      </c>
      <c r="I20520">
        <v>2022</v>
      </c>
    </row>
    <row r="20521" spans="1:9" x14ac:dyDescent="0.25">
      <c r="A20521" t="s">
        <v>972</v>
      </c>
      <c r="B20521" t="s">
        <v>118</v>
      </c>
      <c r="C20521" s="76" t="s">
        <v>842</v>
      </c>
      <c r="D20521" t="s">
        <v>980</v>
      </c>
      <c r="E20521" s="82">
        <v>12</v>
      </c>
      <c r="F20521" t="s">
        <v>973</v>
      </c>
      <c r="G20521" s="83">
        <v>44705</v>
      </c>
      <c r="I20521">
        <v>2022</v>
      </c>
    </row>
    <row r="20522" spans="1:9" x14ac:dyDescent="0.25">
      <c r="A20522" t="s">
        <v>972</v>
      </c>
      <c r="B20522" t="s">
        <v>193</v>
      </c>
      <c r="C20522" s="76" t="s">
        <v>842</v>
      </c>
      <c r="D20522" t="s">
        <v>980</v>
      </c>
      <c r="E20522" s="82">
        <v>7.08</v>
      </c>
      <c r="F20522" t="s">
        <v>973</v>
      </c>
      <c r="G20522" s="83">
        <v>44505</v>
      </c>
      <c r="I20522">
        <v>2021</v>
      </c>
    </row>
    <row r="20523" spans="1:9" x14ac:dyDescent="0.25">
      <c r="A20523" t="s">
        <v>972</v>
      </c>
      <c r="B20523" t="s">
        <v>71</v>
      </c>
      <c r="C20523" s="76" t="s">
        <v>842</v>
      </c>
      <c r="D20523" t="s">
        <v>980</v>
      </c>
      <c r="E20523" s="82">
        <v>9.8000000000000007</v>
      </c>
      <c r="F20523" t="s">
        <v>973</v>
      </c>
      <c r="G20523" s="83">
        <v>44572</v>
      </c>
      <c r="I20523">
        <v>2022</v>
      </c>
    </row>
    <row r="20524" spans="1:9" x14ac:dyDescent="0.25">
      <c r="A20524" t="s">
        <v>972</v>
      </c>
      <c r="B20524" t="s">
        <v>141</v>
      </c>
      <c r="C20524" s="76" t="s">
        <v>842</v>
      </c>
      <c r="D20524" t="s">
        <v>980</v>
      </c>
      <c r="E20524" s="82">
        <v>3.84</v>
      </c>
      <c r="F20524" t="s">
        <v>973</v>
      </c>
      <c r="G20524" s="83">
        <v>44656</v>
      </c>
      <c r="I20524">
        <v>2022</v>
      </c>
    </row>
    <row r="20525" spans="1:9" x14ac:dyDescent="0.25">
      <c r="A20525" t="s">
        <v>972</v>
      </c>
      <c r="B20525" t="s">
        <v>141</v>
      </c>
      <c r="C20525" s="76" t="s">
        <v>842</v>
      </c>
      <c r="D20525" t="s">
        <v>980</v>
      </c>
      <c r="E20525" s="82">
        <v>9.8000000000000007</v>
      </c>
      <c r="F20525" t="s">
        <v>973</v>
      </c>
      <c r="G20525" s="83">
        <v>44832</v>
      </c>
      <c r="I20525">
        <v>2022</v>
      </c>
    </row>
    <row r="20526" spans="1:9" x14ac:dyDescent="0.25">
      <c r="A20526" t="s">
        <v>972</v>
      </c>
      <c r="B20526" t="s">
        <v>229</v>
      </c>
      <c r="C20526" s="76" t="s">
        <v>842</v>
      </c>
      <c r="D20526" t="s">
        <v>980</v>
      </c>
      <c r="E20526" s="82">
        <v>6</v>
      </c>
      <c r="F20526" t="s">
        <v>973</v>
      </c>
      <c r="G20526" s="83">
        <v>44630</v>
      </c>
      <c r="I20526">
        <v>2022</v>
      </c>
    </row>
    <row r="20527" spans="1:9" x14ac:dyDescent="0.25">
      <c r="A20527" t="s">
        <v>972</v>
      </c>
      <c r="B20527" t="s">
        <v>248</v>
      </c>
      <c r="C20527" s="76" t="s">
        <v>842</v>
      </c>
      <c r="D20527" t="s">
        <v>980</v>
      </c>
      <c r="E20527" s="82">
        <v>3.84</v>
      </c>
      <c r="F20527" t="s">
        <v>973</v>
      </c>
      <c r="G20527" s="83">
        <v>44524</v>
      </c>
      <c r="I20527">
        <v>2021</v>
      </c>
    </row>
    <row r="20528" spans="1:9" x14ac:dyDescent="0.25">
      <c r="A20528" t="s">
        <v>972</v>
      </c>
      <c r="B20528" t="s">
        <v>95</v>
      </c>
      <c r="C20528" s="76" t="s">
        <v>842</v>
      </c>
      <c r="D20528" t="s">
        <v>980</v>
      </c>
      <c r="E20528" s="82">
        <v>7.6</v>
      </c>
      <c r="F20528" t="s">
        <v>973</v>
      </c>
      <c r="G20528" s="83">
        <v>44523</v>
      </c>
      <c r="I20528">
        <v>2021</v>
      </c>
    </row>
    <row r="20529" spans="1:9" x14ac:dyDescent="0.25">
      <c r="A20529" t="s">
        <v>972</v>
      </c>
      <c r="B20529" t="s">
        <v>63</v>
      </c>
      <c r="C20529" s="76" t="s">
        <v>842</v>
      </c>
      <c r="D20529" t="s">
        <v>980</v>
      </c>
      <c r="E20529" s="82">
        <v>6</v>
      </c>
      <c r="F20529" t="s">
        <v>973</v>
      </c>
      <c r="G20529" s="83">
        <v>44531</v>
      </c>
      <c r="I20529">
        <v>2021</v>
      </c>
    </row>
    <row r="20530" spans="1:9" x14ac:dyDescent="0.25">
      <c r="A20530" t="s">
        <v>972</v>
      </c>
      <c r="B20530" t="s">
        <v>279</v>
      </c>
      <c r="C20530" s="76" t="s">
        <v>842</v>
      </c>
      <c r="D20530" t="s">
        <v>980</v>
      </c>
      <c r="E20530" s="82">
        <v>5.76</v>
      </c>
      <c r="F20530" t="s">
        <v>973</v>
      </c>
      <c r="G20530" s="83">
        <v>44523</v>
      </c>
      <c r="I20530">
        <v>2021</v>
      </c>
    </row>
    <row r="20531" spans="1:9" x14ac:dyDescent="0.25">
      <c r="A20531" t="s">
        <v>972</v>
      </c>
      <c r="B20531" t="s">
        <v>253</v>
      </c>
      <c r="C20531" s="76" t="s">
        <v>842</v>
      </c>
      <c r="D20531" t="s">
        <v>980</v>
      </c>
      <c r="E20531" s="82">
        <v>3.8</v>
      </c>
      <c r="F20531" t="s">
        <v>973</v>
      </c>
      <c r="G20531" s="83">
        <v>44530</v>
      </c>
      <c r="I20531">
        <v>2021</v>
      </c>
    </row>
    <row r="20532" spans="1:9" x14ac:dyDescent="0.25">
      <c r="A20532" t="s">
        <v>972</v>
      </c>
      <c r="B20532" t="s">
        <v>154</v>
      </c>
      <c r="C20532" s="76" t="s">
        <v>842</v>
      </c>
      <c r="D20532" t="s">
        <v>980</v>
      </c>
      <c r="E20532" s="82">
        <v>4.9000000000000004</v>
      </c>
      <c r="F20532" t="s">
        <v>973</v>
      </c>
      <c r="G20532" s="83">
        <v>44564</v>
      </c>
      <c r="I20532">
        <v>2022</v>
      </c>
    </row>
    <row r="20533" spans="1:9" x14ac:dyDescent="0.25">
      <c r="A20533" t="s">
        <v>972</v>
      </c>
      <c r="B20533" t="s">
        <v>63</v>
      </c>
      <c r="C20533" s="76" t="s">
        <v>842</v>
      </c>
      <c r="D20533" t="s">
        <v>980</v>
      </c>
      <c r="E20533" s="82">
        <v>43.2</v>
      </c>
      <c r="F20533" t="s">
        <v>973</v>
      </c>
      <c r="G20533" s="83">
        <v>44530</v>
      </c>
      <c r="I20533">
        <v>2021</v>
      </c>
    </row>
    <row r="20534" spans="1:9" x14ac:dyDescent="0.25">
      <c r="A20534" t="s">
        <v>972</v>
      </c>
      <c r="B20534" t="s">
        <v>213</v>
      </c>
      <c r="C20534" s="76" t="s">
        <v>842</v>
      </c>
      <c r="D20534" t="s">
        <v>980</v>
      </c>
      <c r="E20534" s="82">
        <v>5.61</v>
      </c>
      <c r="F20534" t="s">
        <v>973</v>
      </c>
      <c r="G20534" s="83">
        <v>44692</v>
      </c>
      <c r="I20534">
        <v>2022</v>
      </c>
    </row>
    <row r="20535" spans="1:9" x14ac:dyDescent="0.25">
      <c r="A20535" t="s">
        <v>972</v>
      </c>
      <c r="B20535" t="s">
        <v>98</v>
      </c>
      <c r="C20535" s="76" t="s">
        <v>842</v>
      </c>
      <c r="D20535" t="s">
        <v>980</v>
      </c>
      <c r="E20535" s="82">
        <v>10.25</v>
      </c>
      <c r="F20535" t="s">
        <v>973</v>
      </c>
      <c r="G20535" s="83">
        <v>44684</v>
      </c>
      <c r="I20535">
        <v>2022</v>
      </c>
    </row>
    <row r="20536" spans="1:9" x14ac:dyDescent="0.25">
      <c r="A20536" t="s">
        <v>972</v>
      </c>
      <c r="B20536" t="s">
        <v>136</v>
      </c>
      <c r="C20536" s="76" t="s">
        <v>842</v>
      </c>
      <c r="D20536" t="s">
        <v>980</v>
      </c>
      <c r="E20536" s="82">
        <v>7.67</v>
      </c>
      <c r="F20536" t="s">
        <v>973</v>
      </c>
      <c r="G20536" s="83">
        <v>44550</v>
      </c>
      <c r="I20536">
        <v>2021</v>
      </c>
    </row>
    <row r="20537" spans="1:9" x14ac:dyDescent="0.25">
      <c r="A20537" t="s">
        <v>972</v>
      </c>
      <c r="B20537" t="s">
        <v>95</v>
      </c>
      <c r="C20537" s="76" t="s">
        <v>842</v>
      </c>
      <c r="D20537" t="s">
        <v>980</v>
      </c>
      <c r="E20537" s="82">
        <v>10.029999999999999</v>
      </c>
      <c r="F20537" t="s">
        <v>973</v>
      </c>
      <c r="G20537" s="83">
        <v>44545</v>
      </c>
      <c r="I20537">
        <v>2021</v>
      </c>
    </row>
    <row r="20538" spans="1:9" x14ac:dyDescent="0.25">
      <c r="A20538" t="s">
        <v>972</v>
      </c>
      <c r="B20538" t="s">
        <v>227</v>
      </c>
      <c r="C20538" s="76" t="s">
        <v>842</v>
      </c>
      <c r="D20538" t="s">
        <v>980</v>
      </c>
      <c r="E20538" s="82">
        <v>24.78</v>
      </c>
      <c r="F20538" t="s">
        <v>973</v>
      </c>
      <c r="G20538" s="83">
        <v>44606</v>
      </c>
      <c r="I20538">
        <v>2022</v>
      </c>
    </row>
    <row r="20539" spans="1:9" x14ac:dyDescent="0.25">
      <c r="A20539" t="s">
        <v>972</v>
      </c>
      <c r="B20539" t="s">
        <v>84</v>
      </c>
      <c r="C20539" s="76" t="s">
        <v>842</v>
      </c>
      <c r="D20539" t="s">
        <v>980</v>
      </c>
      <c r="E20539" s="82">
        <v>6</v>
      </c>
      <c r="F20539" t="s">
        <v>973</v>
      </c>
      <c r="G20539" s="83">
        <v>44622</v>
      </c>
      <c r="I20539">
        <v>2022</v>
      </c>
    </row>
    <row r="20540" spans="1:9" x14ac:dyDescent="0.25">
      <c r="A20540" t="s">
        <v>972</v>
      </c>
      <c r="B20540" t="s">
        <v>92</v>
      </c>
      <c r="C20540" s="76" t="s">
        <v>842</v>
      </c>
      <c r="D20540" t="s">
        <v>980</v>
      </c>
      <c r="E20540" s="82">
        <v>3.84</v>
      </c>
      <c r="F20540" t="s">
        <v>973</v>
      </c>
      <c r="G20540" s="83">
        <v>44545</v>
      </c>
      <c r="I20540">
        <v>2021</v>
      </c>
    </row>
    <row r="20541" spans="1:9" x14ac:dyDescent="0.25">
      <c r="A20541" t="s">
        <v>972</v>
      </c>
      <c r="B20541" t="s">
        <v>188</v>
      </c>
      <c r="C20541" s="76" t="s">
        <v>842</v>
      </c>
      <c r="D20541" t="s">
        <v>980</v>
      </c>
      <c r="E20541" s="82">
        <v>9</v>
      </c>
      <c r="F20541" t="s">
        <v>973</v>
      </c>
      <c r="G20541" s="83">
        <v>44669</v>
      </c>
      <c r="I20541">
        <v>2022</v>
      </c>
    </row>
    <row r="20542" spans="1:9" x14ac:dyDescent="0.25">
      <c r="A20542" t="s">
        <v>972</v>
      </c>
      <c r="B20542" t="s">
        <v>281</v>
      </c>
      <c r="C20542" s="76" t="s">
        <v>842</v>
      </c>
      <c r="D20542" t="s">
        <v>980</v>
      </c>
      <c r="E20542" s="82">
        <v>6</v>
      </c>
      <c r="F20542" t="s">
        <v>973</v>
      </c>
      <c r="G20542" s="83">
        <v>44543</v>
      </c>
      <c r="I20542">
        <v>2021</v>
      </c>
    </row>
    <row r="20543" spans="1:9" x14ac:dyDescent="0.25">
      <c r="A20543" t="s">
        <v>972</v>
      </c>
      <c r="B20543" t="s">
        <v>116</v>
      </c>
      <c r="C20543" s="76" t="s">
        <v>842</v>
      </c>
      <c r="D20543" t="s">
        <v>980</v>
      </c>
      <c r="E20543" s="82">
        <v>11.73</v>
      </c>
      <c r="F20543" t="s">
        <v>973</v>
      </c>
      <c r="G20543" s="83">
        <v>44545</v>
      </c>
      <c r="I20543">
        <v>2021</v>
      </c>
    </row>
    <row r="20544" spans="1:9" x14ac:dyDescent="0.25">
      <c r="A20544" t="s">
        <v>972</v>
      </c>
      <c r="B20544" t="s">
        <v>95</v>
      </c>
      <c r="C20544" s="76" t="s">
        <v>842</v>
      </c>
      <c r="D20544" t="s">
        <v>980</v>
      </c>
      <c r="E20544" s="82">
        <v>12.48</v>
      </c>
      <c r="F20544" t="s">
        <v>973</v>
      </c>
      <c r="G20544" s="83">
        <v>44550</v>
      </c>
      <c r="I20544">
        <v>2021</v>
      </c>
    </row>
    <row r="20545" spans="1:9" x14ac:dyDescent="0.25">
      <c r="A20545" t="s">
        <v>972</v>
      </c>
      <c r="B20545" t="s">
        <v>225</v>
      </c>
      <c r="C20545" s="76" t="s">
        <v>842</v>
      </c>
      <c r="D20545" t="s">
        <v>980</v>
      </c>
      <c r="E20545" s="82">
        <v>7.68</v>
      </c>
      <c r="F20545" t="s">
        <v>973</v>
      </c>
      <c r="G20545" s="83">
        <v>44698</v>
      </c>
      <c r="I20545">
        <v>2022</v>
      </c>
    </row>
    <row r="20546" spans="1:9" x14ac:dyDescent="0.25">
      <c r="A20546" t="s">
        <v>972</v>
      </c>
      <c r="B20546" t="s">
        <v>272</v>
      </c>
      <c r="C20546" s="76" t="s">
        <v>842</v>
      </c>
      <c r="D20546" t="s">
        <v>980</v>
      </c>
      <c r="E20546" s="82">
        <v>3.84</v>
      </c>
      <c r="F20546" t="s">
        <v>973</v>
      </c>
      <c r="G20546" s="83">
        <v>44544</v>
      </c>
      <c r="I20546">
        <v>2021</v>
      </c>
    </row>
    <row r="20547" spans="1:9" x14ac:dyDescent="0.25">
      <c r="A20547" t="s">
        <v>972</v>
      </c>
      <c r="B20547" t="s">
        <v>249</v>
      </c>
      <c r="C20547" s="76" t="s">
        <v>842</v>
      </c>
      <c r="D20547" t="s">
        <v>980</v>
      </c>
      <c r="E20547" s="82">
        <v>9.8000000000000007</v>
      </c>
      <c r="F20547" t="s">
        <v>973</v>
      </c>
      <c r="G20547" s="83">
        <v>44599</v>
      </c>
      <c r="I20547">
        <v>2022</v>
      </c>
    </row>
    <row r="20548" spans="1:9" x14ac:dyDescent="0.25">
      <c r="A20548" t="s">
        <v>972</v>
      </c>
      <c r="B20548" t="s">
        <v>242</v>
      </c>
      <c r="C20548" s="76" t="s">
        <v>842</v>
      </c>
      <c r="D20548" t="s">
        <v>980</v>
      </c>
      <c r="E20548" s="82">
        <v>3.84</v>
      </c>
      <c r="F20548" t="s">
        <v>973</v>
      </c>
      <c r="G20548" s="83">
        <v>44559</v>
      </c>
      <c r="I20548">
        <v>2021</v>
      </c>
    </row>
    <row r="20549" spans="1:9" x14ac:dyDescent="0.25">
      <c r="A20549" t="s">
        <v>972</v>
      </c>
      <c r="B20549" t="s">
        <v>86</v>
      </c>
      <c r="C20549" s="76" t="s">
        <v>842</v>
      </c>
      <c r="D20549" t="s">
        <v>980</v>
      </c>
      <c r="E20549" s="82">
        <v>15</v>
      </c>
      <c r="F20549" t="s">
        <v>973</v>
      </c>
      <c r="G20549" s="83">
        <v>44589</v>
      </c>
      <c r="I20549">
        <v>2022</v>
      </c>
    </row>
    <row r="20550" spans="1:9" x14ac:dyDescent="0.25">
      <c r="A20550" t="s">
        <v>972</v>
      </c>
      <c r="B20550" t="s">
        <v>233</v>
      </c>
      <c r="C20550" s="76" t="s">
        <v>842</v>
      </c>
      <c r="D20550" t="s">
        <v>980</v>
      </c>
      <c r="E20550" s="82">
        <v>12</v>
      </c>
      <c r="F20550" t="s">
        <v>973</v>
      </c>
      <c r="G20550" s="83">
        <v>44536</v>
      </c>
      <c r="I20550">
        <v>2021</v>
      </c>
    </row>
    <row r="20551" spans="1:9" x14ac:dyDescent="0.25">
      <c r="A20551" t="s">
        <v>972</v>
      </c>
      <c r="B20551" t="s">
        <v>223</v>
      </c>
      <c r="C20551" s="76" t="s">
        <v>842</v>
      </c>
      <c r="D20551" t="s">
        <v>980</v>
      </c>
      <c r="E20551" s="82">
        <v>3.84</v>
      </c>
      <c r="F20551" t="s">
        <v>973</v>
      </c>
      <c r="G20551" s="83">
        <v>44558</v>
      </c>
      <c r="I20551">
        <v>2021</v>
      </c>
    </row>
    <row r="20552" spans="1:9" x14ac:dyDescent="0.25">
      <c r="A20552" t="s">
        <v>972</v>
      </c>
      <c r="B20552" t="s">
        <v>130</v>
      </c>
      <c r="C20552" s="76" t="s">
        <v>842</v>
      </c>
      <c r="D20552" t="s">
        <v>980</v>
      </c>
      <c r="E20552" s="82">
        <v>11.4</v>
      </c>
      <c r="F20552" t="s">
        <v>973</v>
      </c>
      <c r="G20552" s="83">
        <v>44623</v>
      </c>
      <c r="I20552">
        <v>2022</v>
      </c>
    </row>
    <row r="20553" spans="1:9" x14ac:dyDescent="0.25">
      <c r="A20553" t="s">
        <v>972</v>
      </c>
      <c r="B20553" t="s">
        <v>228</v>
      </c>
      <c r="C20553" s="76" t="s">
        <v>842</v>
      </c>
      <c r="D20553" t="s">
        <v>980</v>
      </c>
      <c r="E20553" s="82">
        <v>10</v>
      </c>
      <c r="F20553" t="s">
        <v>973</v>
      </c>
      <c r="G20553" s="83">
        <v>44543</v>
      </c>
      <c r="I20553">
        <v>2021</v>
      </c>
    </row>
    <row r="20554" spans="1:9" x14ac:dyDescent="0.25">
      <c r="A20554" t="s">
        <v>972</v>
      </c>
      <c r="B20554" t="s">
        <v>136</v>
      </c>
      <c r="C20554" s="76" t="s">
        <v>842</v>
      </c>
      <c r="D20554" t="s">
        <v>980</v>
      </c>
      <c r="E20554" s="82">
        <v>9.07</v>
      </c>
      <c r="F20554" t="s">
        <v>973</v>
      </c>
      <c r="G20554" s="83">
        <v>44685</v>
      </c>
      <c r="I20554">
        <v>2022</v>
      </c>
    </row>
    <row r="20555" spans="1:9" x14ac:dyDescent="0.25">
      <c r="A20555" t="s">
        <v>972</v>
      </c>
      <c r="B20555" t="s">
        <v>122</v>
      </c>
      <c r="C20555" s="76" t="s">
        <v>842</v>
      </c>
      <c r="D20555" t="s">
        <v>980</v>
      </c>
      <c r="E20555" s="82">
        <v>6</v>
      </c>
      <c r="F20555" t="s">
        <v>973</v>
      </c>
      <c r="G20555" s="83">
        <v>44571</v>
      </c>
      <c r="I20555">
        <v>2022</v>
      </c>
    </row>
    <row r="20556" spans="1:9" x14ac:dyDescent="0.25">
      <c r="A20556" t="s">
        <v>972</v>
      </c>
      <c r="B20556" t="s">
        <v>149</v>
      </c>
      <c r="C20556" s="76" t="s">
        <v>842</v>
      </c>
      <c r="D20556" t="s">
        <v>980</v>
      </c>
      <c r="E20556" s="82">
        <v>28.16</v>
      </c>
      <c r="F20556" t="s">
        <v>973</v>
      </c>
      <c r="G20556" s="83">
        <v>44677</v>
      </c>
      <c r="I20556">
        <v>2022</v>
      </c>
    </row>
    <row r="20557" spans="1:9" x14ac:dyDescent="0.25">
      <c r="A20557" t="s">
        <v>972</v>
      </c>
      <c r="B20557" t="s">
        <v>118</v>
      </c>
      <c r="C20557" s="76" t="s">
        <v>842</v>
      </c>
      <c r="D20557" t="s">
        <v>980</v>
      </c>
      <c r="E20557" s="82">
        <v>6</v>
      </c>
      <c r="F20557" t="s">
        <v>973</v>
      </c>
      <c r="G20557" s="83">
        <v>44567</v>
      </c>
      <c r="I20557">
        <v>2022</v>
      </c>
    </row>
    <row r="20558" spans="1:9" x14ac:dyDescent="0.25">
      <c r="A20558" t="s">
        <v>972</v>
      </c>
      <c r="B20558" t="s">
        <v>223</v>
      </c>
      <c r="C20558" s="76" t="s">
        <v>842</v>
      </c>
      <c r="D20558" t="s">
        <v>980</v>
      </c>
      <c r="E20558" s="82">
        <v>9.8000000000000007</v>
      </c>
      <c r="F20558" t="s">
        <v>973</v>
      </c>
      <c r="G20558" s="83">
        <v>44600</v>
      </c>
      <c r="I20558">
        <v>2022</v>
      </c>
    </row>
    <row r="20559" spans="1:9" x14ac:dyDescent="0.25">
      <c r="A20559" t="s">
        <v>972</v>
      </c>
      <c r="B20559" t="s">
        <v>106</v>
      </c>
      <c r="C20559" s="76" t="s">
        <v>842</v>
      </c>
      <c r="D20559" t="s">
        <v>980</v>
      </c>
      <c r="E20559" s="82">
        <v>6</v>
      </c>
      <c r="F20559" t="s">
        <v>973</v>
      </c>
      <c r="G20559" s="83">
        <v>44568</v>
      </c>
      <c r="I20559">
        <v>2022</v>
      </c>
    </row>
    <row r="20560" spans="1:9" x14ac:dyDescent="0.25">
      <c r="A20560" t="s">
        <v>972</v>
      </c>
      <c r="B20560" t="s">
        <v>177</v>
      </c>
      <c r="C20560" s="76" t="s">
        <v>842</v>
      </c>
      <c r="D20560" t="s">
        <v>980</v>
      </c>
      <c r="E20560" s="82">
        <v>6.67</v>
      </c>
      <c r="F20560" t="s">
        <v>973</v>
      </c>
      <c r="G20560" s="83">
        <v>44552</v>
      </c>
      <c r="I20560">
        <v>2021</v>
      </c>
    </row>
    <row r="20561" spans="1:9" x14ac:dyDescent="0.25">
      <c r="A20561" t="s">
        <v>972</v>
      </c>
      <c r="B20561" t="s">
        <v>279</v>
      </c>
      <c r="C20561" s="76" t="s">
        <v>842</v>
      </c>
      <c r="D20561" t="s">
        <v>980</v>
      </c>
      <c r="E20561" s="82">
        <v>7.08</v>
      </c>
      <c r="F20561" t="s">
        <v>973</v>
      </c>
      <c r="G20561" s="83">
        <v>44732</v>
      </c>
      <c r="I20561">
        <v>2022</v>
      </c>
    </row>
    <row r="20562" spans="1:9" x14ac:dyDescent="0.25">
      <c r="A20562" t="s">
        <v>972</v>
      </c>
      <c r="B20562" t="s">
        <v>232</v>
      </c>
      <c r="C20562" s="76" t="s">
        <v>842</v>
      </c>
      <c r="D20562" t="s">
        <v>980</v>
      </c>
      <c r="E20562" s="82">
        <v>5.9</v>
      </c>
      <c r="F20562" t="s">
        <v>973</v>
      </c>
      <c r="G20562" s="83">
        <v>44694</v>
      </c>
      <c r="I20562">
        <v>2022</v>
      </c>
    </row>
    <row r="20563" spans="1:9" x14ac:dyDescent="0.25">
      <c r="A20563" t="s">
        <v>972</v>
      </c>
      <c r="B20563" t="s">
        <v>246</v>
      </c>
      <c r="C20563" s="76" t="s">
        <v>842</v>
      </c>
      <c r="D20563" t="s">
        <v>980</v>
      </c>
      <c r="E20563" s="82">
        <v>7.6</v>
      </c>
      <c r="F20563" t="s">
        <v>973</v>
      </c>
      <c r="G20563" s="83">
        <v>44537</v>
      </c>
      <c r="I20563">
        <v>2021</v>
      </c>
    </row>
    <row r="20564" spans="1:9" x14ac:dyDescent="0.25">
      <c r="A20564" t="s">
        <v>972</v>
      </c>
      <c r="B20564" t="s">
        <v>106</v>
      </c>
      <c r="C20564" s="76" t="s">
        <v>842</v>
      </c>
      <c r="D20564" t="s">
        <v>980</v>
      </c>
      <c r="E20564" s="82">
        <v>3.84</v>
      </c>
      <c r="F20564" t="s">
        <v>973</v>
      </c>
      <c r="G20564" s="83">
        <v>44550</v>
      </c>
      <c r="I20564">
        <v>2021</v>
      </c>
    </row>
    <row r="20565" spans="1:9" x14ac:dyDescent="0.25">
      <c r="A20565" t="s">
        <v>972</v>
      </c>
      <c r="B20565" t="s">
        <v>115</v>
      </c>
      <c r="C20565" s="76" t="s">
        <v>842</v>
      </c>
      <c r="D20565" t="s">
        <v>980</v>
      </c>
      <c r="E20565" s="82">
        <v>9.6</v>
      </c>
      <c r="F20565" t="s">
        <v>973</v>
      </c>
      <c r="G20565" s="83">
        <v>44536</v>
      </c>
      <c r="I20565">
        <v>2021</v>
      </c>
    </row>
    <row r="20566" spans="1:9" x14ac:dyDescent="0.25">
      <c r="A20566" t="s">
        <v>972</v>
      </c>
      <c r="B20566" t="s">
        <v>122</v>
      </c>
      <c r="C20566" s="76" t="s">
        <v>842</v>
      </c>
      <c r="D20566" t="s">
        <v>980</v>
      </c>
      <c r="E20566" s="82">
        <v>4.8</v>
      </c>
      <c r="F20566" t="s">
        <v>973</v>
      </c>
      <c r="G20566" s="83">
        <v>44571</v>
      </c>
      <c r="I20566">
        <v>2022</v>
      </c>
    </row>
    <row r="20567" spans="1:9" x14ac:dyDescent="0.25">
      <c r="A20567" t="s">
        <v>972</v>
      </c>
      <c r="B20567" t="s">
        <v>249</v>
      </c>
      <c r="C20567" s="76" t="s">
        <v>842</v>
      </c>
      <c r="D20567" t="s">
        <v>980</v>
      </c>
      <c r="E20567" s="82">
        <v>4.8</v>
      </c>
      <c r="F20567" t="s">
        <v>973</v>
      </c>
      <c r="G20567" s="83">
        <v>44568</v>
      </c>
      <c r="I20567">
        <v>2022</v>
      </c>
    </row>
    <row r="20568" spans="1:9" x14ac:dyDescent="0.25">
      <c r="A20568" t="s">
        <v>972</v>
      </c>
      <c r="B20568" t="s">
        <v>240</v>
      </c>
      <c r="C20568" s="76" t="s">
        <v>842</v>
      </c>
      <c r="D20568" t="s">
        <v>980</v>
      </c>
      <c r="E20568" s="82">
        <v>6</v>
      </c>
      <c r="F20568" t="s">
        <v>973</v>
      </c>
      <c r="G20568" s="83">
        <v>44550</v>
      </c>
      <c r="I20568">
        <v>2021</v>
      </c>
    </row>
    <row r="20569" spans="1:9" x14ac:dyDescent="0.25">
      <c r="A20569" t="s">
        <v>972</v>
      </c>
      <c r="B20569" t="s">
        <v>95</v>
      </c>
      <c r="C20569" s="76" t="s">
        <v>842</v>
      </c>
      <c r="D20569" t="s">
        <v>980</v>
      </c>
      <c r="E20569" s="82">
        <v>9.44</v>
      </c>
      <c r="F20569" t="s">
        <v>973</v>
      </c>
      <c r="G20569" s="83">
        <v>44609</v>
      </c>
      <c r="I20569">
        <v>2022</v>
      </c>
    </row>
    <row r="20570" spans="1:9" x14ac:dyDescent="0.25">
      <c r="A20570" t="s">
        <v>972</v>
      </c>
      <c r="B20570" t="s">
        <v>223</v>
      </c>
      <c r="C20570" s="76" t="s">
        <v>842</v>
      </c>
      <c r="D20570" t="s">
        <v>980</v>
      </c>
      <c r="E20570" s="82">
        <v>6</v>
      </c>
      <c r="F20570" t="s">
        <v>973</v>
      </c>
      <c r="G20570" s="83">
        <v>44568</v>
      </c>
      <c r="I20570">
        <v>2022</v>
      </c>
    </row>
    <row r="20571" spans="1:9" x14ac:dyDescent="0.25">
      <c r="A20571" t="s">
        <v>972</v>
      </c>
      <c r="B20571" t="s">
        <v>171</v>
      </c>
      <c r="C20571" s="76" t="s">
        <v>842</v>
      </c>
      <c r="D20571" t="s">
        <v>980</v>
      </c>
      <c r="E20571" s="82">
        <v>4.08</v>
      </c>
      <c r="F20571" t="s">
        <v>973</v>
      </c>
      <c r="G20571" s="83">
        <v>44524</v>
      </c>
      <c r="I20571">
        <v>2021</v>
      </c>
    </row>
    <row r="20572" spans="1:9" x14ac:dyDescent="0.25">
      <c r="A20572" t="s">
        <v>972</v>
      </c>
      <c r="B20572" t="s">
        <v>173</v>
      </c>
      <c r="C20572" s="76" t="s">
        <v>842</v>
      </c>
      <c r="D20572" t="s">
        <v>980</v>
      </c>
      <c r="E20572" s="82">
        <v>11.4</v>
      </c>
      <c r="F20572" t="s">
        <v>973</v>
      </c>
      <c r="G20572" s="83">
        <v>44698</v>
      </c>
      <c r="I20572">
        <v>2022</v>
      </c>
    </row>
    <row r="20573" spans="1:9" x14ac:dyDescent="0.25">
      <c r="A20573" t="s">
        <v>972</v>
      </c>
      <c r="B20573" t="s">
        <v>147</v>
      </c>
      <c r="C20573" s="76" t="s">
        <v>842</v>
      </c>
      <c r="D20573" t="s">
        <v>980</v>
      </c>
      <c r="E20573" s="82">
        <v>3.84</v>
      </c>
      <c r="F20573" t="s">
        <v>973</v>
      </c>
      <c r="G20573" s="83">
        <v>44790</v>
      </c>
      <c r="I20573">
        <v>2022</v>
      </c>
    </row>
    <row r="20574" spans="1:9" x14ac:dyDescent="0.25">
      <c r="A20574" t="s">
        <v>972</v>
      </c>
      <c r="B20574" t="s">
        <v>130</v>
      </c>
      <c r="C20574" s="76" t="s">
        <v>842</v>
      </c>
      <c r="D20574" t="s">
        <v>980</v>
      </c>
      <c r="E20574" s="82">
        <v>7.6</v>
      </c>
      <c r="F20574" t="s">
        <v>973</v>
      </c>
      <c r="G20574" s="83">
        <v>44788</v>
      </c>
      <c r="I20574">
        <v>2022</v>
      </c>
    </row>
    <row r="20575" spans="1:9" x14ac:dyDescent="0.25">
      <c r="A20575" t="s">
        <v>972</v>
      </c>
      <c r="B20575" t="s">
        <v>169</v>
      </c>
      <c r="C20575" s="76" t="s">
        <v>842</v>
      </c>
      <c r="D20575" t="s">
        <v>980</v>
      </c>
      <c r="E20575" s="82">
        <v>5.31</v>
      </c>
      <c r="F20575" t="s">
        <v>973</v>
      </c>
      <c r="G20575" s="83">
        <v>44844</v>
      </c>
      <c r="I20575">
        <v>2022</v>
      </c>
    </row>
    <row r="20576" spans="1:9" x14ac:dyDescent="0.25">
      <c r="A20576" t="s">
        <v>972</v>
      </c>
      <c r="B20576" t="s">
        <v>155</v>
      </c>
      <c r="C20576" s="76" t="s">
        <v>842</v>
      </c>
      <c r="D20576" t="s">
        <v>980</v>
      </c>
      <c r="E20576" s="82">
        <v>15.2</v>
      </c>
      <c r="F20576" t="s">
        <v>973</v>
      </c>
      <c r="G20576" s="83">
        <v>44782</v>
      </c>
      <c r="I20576">
        <v>2022</v>
      </c>
    </row>
    <row r="20577" spans="1:9" x14ac:dyDescent="0.25">
      <c r="A20577" t="s">
        <v>972</v>
      </c>
      <c r="B20577" t="s">
        <v>86</v>
      </c>
      <c r="C20577" s="76" t="s">
        <v>842</v>
      </c>
      <c r="D20577" t="s">
        <v>980</v>
      </c>
      <c r="E20577" s="82">
        <v>7.6</v>
      </c>
      <c r="F20577" t="s">
        <v>973</v>
      </c>
      <c r="G20577" s="83">
        <v>44589</v>
      </c>
      <c r="I20577">
        <v>2022</v>
      </c>
    </row>
    <row r="20578" spans="1:9" x14ac:dyDescent="0.25">
      <c r="A20578" t="s">
        <v>972</v>
      </c>
      <c r="B20578" t="s">
        <v>115</v>
      </c>
      <c r="C20578" s="76" t="s">
        <v>842</v>
      </c>
      <c r="D20578" t="s">
        <v>980</v>
      </c>
      <c r="E20578" s="82">
        <v>7.67</v>
      </c>
      <c r="F20578" t="s">
        <v>973</v>
      </c>
      <c r="G20578" s="83">
        <v>44686</v>
      </c>
      <c r="I20578">
        <v>2022</v>
      </c>
    </row>
    <row r="20579" spans="1:9" x14ac:dyDescent="0.25">
      <c r="A20579" t="s">
        <v>972</v>
      </c>
      <c r="B20579" t="s">
        <v>115</v>
      </c>
      <c r="C20579" s="76" t="s">
        <v>842</v>
      </c>
      <c r="D20579" t="s">
        <v>980</v>
      </c>
      <c r="E20579" s="82">
        <v>5.9</v>
      </c>
      <c r="F20579" t="s">
        <v>973</v>
      </c>
      <c r="G20579" s="83">
        <v>44662</v>
      </c>
      <c r="I20579">
        <v>2022</v>
      </c>
    </row>
    <row r="20580" spans="1:9" x14ac:dyDescent="0.25">
      <c r="A20580" t="s">
        <v>972</v>
      </c>
      <c r="B20580" t="s">
        <v>107</v>
      </c>
      <c r="C20580" s="76" t="s">
        <v>842</v>
      </c>
      <c r="D20580" t="s">
        <v>980</v>
      </c>
      <c r="E20580" s="82">
        <v>6.2</v>
      </c>
      <c r="F20580" t="s">
        <v>973</v>
      </c>
      <c r="G20580" s="83">
        <v>44571</v>
      </c>
      <c r="I20580">
        <v>2022</v>
      </c>
    </row>
    <row r="20581" spans="1:9" x14ac:dyDescent="0.25">
      <c r="A20581" t="s">
        <v>972</v>
      </c>
      <c r="B20581" t="s">
        <v>118</v>
      </c>
      <c r="C20581" s="76" t="s">
        <v>842</v>
      </c>
      <c r="D20581" t="s">
        <v>980</v>
      </c>
      <c r="E20581" s="82">
        <v>4.13</v>
      </c>
      <c r="F20581" t="s">
        <v>973</v>
      </c>
      <c r="G20581" s="83">
        <v>44607</v>
      </c>
      <c r="I20581">
        <v>2022</v>
      </c>
    </row>
    <row r="20582" spans="1:9" x14ac:dyDescent="0.25">
      <c r="A20582" t="s">
        <v>972</v>
      </c>
      <c r="B20582" t="s">
        <v>240</v>
      </c>
      <c r="C20582" s="76" t="s">
        <v>842</v>
      </c>
      <c r="D20582" t="s">
        <v>980</v>
      </c>
      <c r="E20582" s="82">
        <v>7.67</v>
      </c>
      <c r="F20582" t="s">
        <v>973</v>
      </c>
      <c r="G20582" s="83">
        <v>44624</v>
      </c>
      <c r="I20582">
        <v>2022</v>
      </c>
    </row>
    <row r="20583" spans="1:9" x14ac:dyDescent="0.25">
      <c r="A20583" t="s">
        <v>972</v>
      </c>
      <c r="B20583" t="s">
        <v>230</v>
      </c>
      <c r="C20583" s="76" t="s">
        <v>842</v>
      </c>
      <c r="D20583" t="s">
        <v>980</v>
      </c>
      <c r="E20583" s="82">
        <v>11</v>
      </c>
      <c r="F20583" t="s">
        <v>973</v>
      </c>
      <c r="G20583" s="83">
        <v>44677</v>
      </c>
      <c r="I20583">
        <v>2022</v>
      </c>
    </row>
    <row r="20584" spans="1:9" x14ac:dyDescent="0.25">
      <c r="A20584" t="s">
        <v>972</v>
      </c>
      <c r="B20584" t="s">
        <v>208</v>
      </c>
      <c r="C20584" s="76" t="s">
        <v>842</v>
      </c>
      <c r="D20584" t="s">
        <v>980</v>
      </c>
      <c r="E20584" s="82">
        <v>10.029999999999999</v>
      </c>
      <c r="F20584" t="s">
        <v>973</v>
      </c>
      <c r="G20584" s="83">
        <v>44624</v>
      </c>
      <c r="I20584">
        <v>2022</v>
      </c>
    </row>
    <row r="20585" spans="1:9" x14ac:dyDescent="0.25">
      <c r="A20585" t="s">
        <v>972</v>
      </c>
      <c r="B20585" t="s">
        <v>79</v>
      </c>
      <c r="C20585" s="76" t="s">
        <v>842</v>
      </c>
      <c r="D20585" t="s">
        <v>980</v>
      </c>
      <c r="E20585" s="82">
        <v>14.75</v>
      </c>
      <c r="F20585" t="s">
        <v>973</v>
      </c>
      <c r="G20585" s="83">
        <v>44544</v>
      </c>
      <c r="I20585">
        <v>2021</v>
      </c>
    </row>
    <row r="20586" spans="1:9" x14ac:dyDescent="0.25">
      <c r="A20586" t="s">
        <v>972</v>
      </c>
      <c r="B20586" t="s">
        <v>232</v>
      </c>
      <c r="C20586" s="76" t="s">
        <v>842</v>
      </c>
      <c r="D20586" t="s">
        <v>980</v>
      </c>
      <c r="E20586" s="82">
        <v>8.26</v>
      </c>
      <c r="F20586" t="s">
        <v>973</v>
      </c>
      <c r="G20586" s="83">
        <v>44743</v>
      </c>
      <c r="I20586">
        <v>2022</v>
      </c>
    </row>
    <row r="20587" spans="1:9" x14ac:dyDescent="0.25">
      <c r="A20587" t="s">
        <v>972</v>
      </c>
      <c r="B20587" t="s">
        <v>140</v>
      </c>
      <c r="C20587" s="76" t="s">
        <v>842</v>
      </c>
      <c r="D20587" t="s">
        <v>980</v>
      </c>
      <c r="E20587" s="82">
        <v>7.76</v>
      </c>
      <c r="F20587" t="s">
        <v>973</v>
      </c>
      <c r="G20587" s="83">
        <v>44764</v>
      </c>
      <c r="I20587">
        <v>2022</v>
      </c>
    </row>
    <row r="20588" spans="1:9" x14ac:dyDescent="0.25">
      <c r="A20588" t="s">
        <v>972</v>
      </c>
      <c r="B20588" t="s">
        <v>199</v>
      </c>
      <c r="C20588" s="76" t="s">
        <v>842</v>
      </c>
      <c r="D20588" t="s">
        <v>980</v>
      </c>
      <c r="E20588" s="82">
        <v>6</v>
      </c>
      <c r="F20588" t="s">
        <v>973</v>
      </c>
      <c r="G20588" s="83">
        <v>44712</v>
      </c>
      <c r="I20588">
        <v>2022</v>
      </c>
    </row>
    <row r="20589" spans="1:9" x14ac:dyDescent="0.25">
      <c r="A20589" t="s">
        <v>972</v>
      </c>
      <c r="B20589" t="s">
        <v>147</v>
      </c>
      <c r="C20589" s="76" t="s">
        <v>842</v>
      </c>
      <c r="D20589" t="s">
        <v>980</v>
      </c>
      <c r="E20589" s="82">
        <v>10</v>
      </c>
      <c r="F20589" t="s">
        <v>973</v>
      </c>
      <c r="G20589" s="83">
        <v>44721</v>
      </c>
      <c r="I20589">
        <v>2022</v>
      </c>
    </row>
    <row r="20590" spans="1:9" x14ac:dyDescent="0.25">
      <c r="A20590" t="s">
        <v>972</v>
      </c>
      <c r="B20590" t="s">
        <v>209</v>
      </c>
      <c r="C20590" s="76" t="s">
        <v>842</v>
      </c>
      <c r="D20590" t="s">
        <v>980</v>
      </c>
      <c r="E20590" s="82">
        <v>13.93</v>
      </c>
      <c r="F20590" t="s">
        <v>973</v>
      </c>
      <c r="G20590" s="83">
        <v>44545</v>
      </c>
      <c r="I20590">
        <v>2021</v>
      </c>
    </row>
    <row r="20591" spans="1:9" x14ac:dyDescent="0.25">
      <c r="A20591" t="s">
        <v>972</v>
      </c>
      <c r="B20591" t="s">
        <v>232</v>
      </c>
      <c r="C20591" s="76" t="s">
        <v>842</v>
      </c>
      <c r="D20591" t="s">
        <v>980</v>
      </c>
      <c r="E20591" s="82">
        <v>14</v>
      </c>
      <c r="F20591" t="s">
        <v>973</v>
      </c>
      <c r="G20591" s="83">
        <v>44683</v>
      </c>
      <c r="I20591">
        <v>2022</v>
      </c>
    </row>
    <row r="20592" spans="1:9" x14ac:dyDescent="0.25">
      <c r="A20592" t="s">
        <v>972</v>
      </c>
      <c r="B20592" t="s">
        <v>101</v>
      </c>
      <c r="C20592" s="76" t="s">
        <v>842</v>
      </c>
      <c r="D20592" t="s">
        <v>980</v>
      </c>
      <c r="E20592" s="82">
        <v>9.8000000000000007</v>
      </c>
      <c r="F20592" t="s">
        <v>973</v>
      </c>
      <c r="G20592" s="83">
        <v>44697</v>
      </c>
      <c r="I20592">
        <v>2022</v>
      </c>
    </row>
    <row r="20593" spans="1:9" x14ac:dyDescent="0.25">
      <c r="A20593" t="s">
        <v>972</v>
      </c>
      <c r="B20593" t="s">
        <v>186</v>
      </c>
      <c r="C20593" s="76" t="s">
        <v>842</v>
      </c>
      <c r="D20593" t="s">
        <v>980</v>
      </c>
      <c r="E20593" s="82">
        <v>7.32</v>
      </c>
      <c r="F20593" t="s">
        <v>973</v>
      </c>
      <c r="G20593" s="83">
        <v>44539</v>
      </c>
      <c r="I20593">
        <v>2021</v>
      </c>
    </row>
    <row r="20594" spans="1:9" x14ac:dyDescent="0.25">
      <c r="A20594" t="s">
        <v>972</v>
      </c>
      <c r="B20594" t="s">
        <v>199</v>
      </c>
      <c r="C20594" s="76" t="s">
        <v>842</v>
      </c>
      <c r="D20594" t="s">
        <v>980</v>
      </c>
      <c r="E20594" s="82">
        <v>5.76</v>
      </c>
      <c r="F20594" t="s">
        <v>973</v>
      </c>
      <c r="G20594" s="83">
        <v>44568</v>
      </c>
      <c r="I20594">
        <v>2022</v>
      </c>
    </row>
    <row r="20595" spans="1:9" x14ac:dyDescent="0.25">
      <c r="A20595" t="s">
        <v>972</v>
      </c>
      <c r="B20595" t="s">
        <v>115</v>
      </c>
      <c r="C20595" s="76" t="s">
        <v>842</v>
      </c>
      <c r="D20595" t="s">
        <v>980</v>
      </c>
      <c r="E20595" s="82">
        <v>9.8000000000000007</v>
      </c>
      <c r="F20595" t="s">
        <v>973</v>
      </c>
      <c r="G20595" s="83">
        <v>44575</v>
      </c>
      <c r="I20595">
        <v>2022</v>
      </c>
    </row>
    <row r="20596" spans="1:9" x14ac:dyDescent="0.25">
      <c r="A20596" t="s">
        <v>972</v>
      </c>
      <c r="B20596" t="s">
        <v>116</v>
      </c>
      <c r="C20596" s="76" t="s">
        <v>842</v>
      </c>
      <c r="D20596" t="s">
        <v>980</v>
      </c>
      <c r="E20596" s="82">
        <v>18.239999999999998</v>
      </c>
      <c r="F20596" t="s">
        <v>973</v>
      </c>
      <c r="G20596" s="83">
        <v>44571</v>
      </c>
      <c r="I20596">
        <v>2022</v>
      </c>
    </row>
    <row r="20597" spans="1:9" x14ac:dyDescent="0.25">
      <c r="A20597" t="s">
        <v>972</v>
      </c>
      <c r="B20597" t="s">
        <v>278</v>
      </c>
      <c r="C20597" s="76" t="s">
        <v>842</v>
      </c>
      <c r="D20597" t="s">
        <v>980</v>
      </c>
      <c r="E20597" s="82">
        <v>7.6</v>
      </c>
      <c r="F20597" t="s">
        <v>973</v>
      </c>
      <c r="G20597" s="83">
        <v>44600</v>
      </c>
      <c r="I20597">
        <v>2022</v>
      </c>
    </row>
    <row r="20598" spans="1:9" x14ac:dyDescent="0.25">
      <c r="A20598" t="s">
        <v>972</v>
      </c>
      <c r="B20598" t="s">
        <v>122</v>
      </c>
      <c r="C20598" s="76" t="s">
        <v>842</v>
      </c>
      <c r="D20598" t="s">
        <v>980</v>
      </c>
      <c r="E20598" s="82">
        <v>7.08</v>
      </c>
      <c r="F20598" t="s">
        <v>973</v>
      </c>
      <c r="G20598" s="83">
        <v>44588</v>
      </c>
      <c r="I20598">
        <v>2022</v>
      </c>
    </row>
    <row r="20599" spans="1:9" x14ac:dyDescent="0.25">
      <c r="A20599" t="s">
        <v>972</v>
      </c>
      <c r="B20599" t="s">
        <v>239</v>
      </c>
      <c r="C20599" s="76" t="s">
        <v>842</v>
      </c>
      <c r="D20599" t="s">
        <v>980</v>
      </c>
      <c r="E20599" s="82">
        <v>10</v>
      </c>
      <c r="F20599" t="s">
        <v>973</v>
      </c>
      <c r="G20599" s="83">
        <v>44552</v>
      </c>
      <c r="I20599">
        <v>2021</v>
      </c>
    </row>
    <row r="20600" spans="1:9" x14ac:dyDescent="0.25">
      <c r="A20600" t="s">
        <v>972</v>
      </c>
      <c r="B20600" t="s">
        <v>240</v>
      </c>
      <c r="C20600" s="76" t="s">
        <v>842</v>
      </c>
      <c r="D20600" t="s">
        <v>980</v>
      </c>
      <c r="E20600" s="82">
        <v>7.7</v>
      </c>
      <c r="F20600" t="s">
        <v>973</v>
      </c>
      <c r="G20600" s="83">
        <v>44679</v>
      </c>
      <c r="I20600">
        <v>2022</v>
      </c>
    </row>
    <row r="20601" spans="1:9" x14ac:dyDescent="0.25">
      <c r="A20601" t="s">
        <v>972</v>
      </c>
      <c r="B20601" t="s">
        <v>239</v>
      </c>
      <c r="C20601" s="76" t="s">
        <v>842</v>
      </c>
      <c r="D20601" t="s">
        <v>980</v>
      </c>
      <c r="E20601" s="82">
        <v>4.72</v>
      </c>
      <c r="F20601" t="s">
        <v>973</v>
      </c>
      <c r="G20601" s="83">
        <v>44693</v>
      </c>
      <c r="I20601">
        <v>2022</v>
      </c>
    </row>
    <row r="20602" spans="1:9" x14ac:dyDescent="0.25">
      <c r="A20602" t="s">
        <v>972</v>
      </c>
      <c r="B20602" t="s">
        <v>152</v>
      </c>
      <c r="C20602" s="76" t="s">
        <v>842</v>
      </c>
      <c r="D20602" t="s">
        <v>980</v>
      </c>
      <c r="E20602" s="82">
        <v>4.7</v>
      </c>
      <c r="F20602" t="s">
        <v>973</v>
      </c>
      <c r="G20602" s="83">
        <v>44592</v>
      </c>
      <c r="I20602">
        <v>2022</v>
      </c>
    </row>
    <row r="20603" spans="1:9" x14ac:dyDescent="0.25">
      <c r="A20603" t="s">
        <v>972</v>
      </c>
      <c r="B20603" t="s">
        <v>125</v>
      </c>
      <c r="C20603" s="76" t="s">
        <v>842</v>
      </c>
      <c r="D20603" t="s">
        <v>980</v>
      </c>
      <c r="E20603" s="82">
        <v>2.36</v>
      </c>
      <c r="F20603" t="s">
        <v>973</v>
      </c>
      <c r="G20603" s="83">
        <v>44599</v>
      </c>
      <c r="I20603">
        <v>2022</v>
      </c>
    </row>
    <row r="20604" spans="1:9" x14ac:dyDescent="0.25">
      <c r="A20604" t="s">
        <v>972</v>
      </c>
      <c r="B20604" t="s">
        <v>241</v>
      </c>
      <c r="C20604" s="76" t="s">
        <v>842</v>
      </c>
      <c r="D20604" t="s">
        <v>980</v>
      </c>
      <c r="E20604" s="82">
        <v>15.93</v>
      </c>
      <c r="F20604" t="s">
        <v>973</v>
      </c>
      <c r="G20604" s="83">
        <v>44623</v>
      </c>
      <c r="I20604">
        <v>2022</v>
      </c>
    </row>
    <row r="20605" spans="1:9" x14ac:dyDescent="0.25">
      <c r="A20605" t="s">
        <v>972</v>
      </c>
      <c r="B20605" t="s">
        <v>235</v>
      </c>
      <c r="C20605" s="76" t="s">
        <v>842</v>
      </c>
      <c r="D20605" t="s">
        <v>980</v>
      </c>
      <c r="E20605" s="82">
        <v>6</v>
      </c>
      <c r="F20605" t="s">
        <v>973</v>
      </c>
      <c r="G20605" s="83">
        <v>44550</v>
      </c>
      <c r="I20605">
        <v>2021</v>
      </c>
    </row>
    <row r="20606" spans="1:9" x14ac:dyDescent="0.25">
      <c r="A20606" t="s">
        <v>972</v>
      </c>
      <c r="B20606" t="s">
        <v>124</v>
      </c>
      <c r="C20606" s="76" t="s">
        <v>842</v>
      </c>
      <c r="D20606" t="s">
        <v>980</v>
      </c>
      <c r="E20606" s="82">
        <v>7.7</v>
      </c>
      <c r="F20606" t="s">
        <v>973</v>
      </c>
      <c r="G20606" s="83">
        <v>44698</v>
      </c>
      <c r="I20606">
        <v>2022</v>
      </c>
    </row>
    <row r="20607" spans="1:9" x14ac:dyDescent="0.25">
      <c r="A20607" t="s">
        <v>972</v>
      </c>
      <c r="B20607" t="s">
        <v>71</v>
      </c>
      <c r="C20607" s="76" t="s">
        <v>842</v>
      </c>
      <c r="D20607" t="s">
        <v>980</v>
      </c>
      <c r="E20607" s="82">
        <v>3.8</v>
      </c>
      <c r="F20607" t="s">
        <v>973</v>
      </c>
      <c r="G20607" s="83">
        <v>44713</v>
      </c>
      <c r="I20607">
        <v>2022</v>
      </c>
    </row>
    <row r="20608" spans="1:9" x14ac:dyDescent="0.25">
      <c r="A20608" t="s">
        <v>972</v>
      </c>
      <c r="B20608" t="s">
        <v>179</v>
      </c>
      <c r="C20608" s="76" t="s">
        <v>842</v>
      </c>
      <c r="D20608" t="s">
        <v>980</v>
      </c>
      <c r="E20608" s="82">
        <v>6.59</v>
      </c>
      <c r="F20608" t="s">
        <v>973</v>
      </c>
      <c r="G20608" s="83">
        <v>44560</v>
      </c>
      <c r="I20608">
        <v>2021</v>
      </c>
    </row>
    <row r="20609" spans="1:9" x14ac:dyDescent="0.25">
      <c r="A20609" t="s">
        <v>972</v>
      </c>
      <c r="B20609" t="s">
        <v>82</v>
      </c>
      <c r="C20609" s="76" t="s">
        <v>842</v>
      </c>
      <c r="D20609" t="s">
        <v>980</v>
      </c>
      <c r="E20609" s="82">
        <v>3.2</v>
      </c>
      <c r="F20609" t="s">
        <v>973</v>
      </c>
      <c r="G20609" s="83">
        <v>44620</v>
      </c>
      <c r="I20609">
        <v>2022</v>
      </c>
    </row>
    <row r="20610" spans="1:9" x14ac:dyDescent="0.25">
      <c r="A20610" t="s">
        <v>972</v>
      </c>
      <c r="B20610" t="s">
        <v>246</v>
      </c>
      <c r="C20610" s="76" t="s">
        <v>842</v>
      </c>
      <c r="D20610" t="s">
        <v>980</v>
      </c>
      <c r="E20610" s="82">
        <v>6</v>
      </c>
      <c r="F20610" t="s">
        <v>973</v>
      </c>
      <c r="G20610" s="83">
        <v>44572</v>
      </c>
      <c r="I20610">
        <v>2022</v>
      </c>
    </row>
    <row r="20611" spans="1:9" x14ac:dyDescent="0.25">
      <c r="A20611" t="s">
        <v>972</v>
      </c>
      <c r="B20611" t="s">
        <v>115</v>
      </c>
      <c r="C20611" s="76" t="s">
        <v>842</v>
      </c>
      <c r="D20611" t="s">
        <v>980</v>
      </c>
      <c r="E20611" s="82">
        <v>2.36</v>
      </c>
      <c r="F20611" t="s">
        <v>973</v>
      </c>
      <c r="G20611" s="83">
        <v>44658</v>
      </c>
      <c r="I20611">
        <v>2022</v>
      </c>
    </row>
    <row r="20612" spans="1:9" x14ac:dyDescent="0.25">
      <c r="A20612" t="s">
        <v>972</v>
      </c>
      <c r="B20612" t="s">
        <v>171</v>
      </c>
      <c r="C20612" s="76" t="s">
        <v>842</v>
      </c>
      <c r="D20612" t="s">
        <v>980</v>
      </c>
      <c r="E20612" s="82">
        <v>7.32</v>
      </c>
      <c r="F20612" t="s">
        <v>973</v>
      </c>
      <c r="G20612" s="83">
        <v>44624</v>
      </c>
      <c r="I20612">
        <v>2022</v>
      </c>
    </row>
    <row r="20613" spans="1:9" x14ac:dyDescent="0.25">
      <c r="A20613" t="s">
        <v>972</v>
      </c>
      <c r="B20613" t="s">
        <v>118</v>
      </c>
      <c r="C20613" s="76" t="s">
        <v>842</v>
      </c>
      <c r="D20613" t="s">
        <v>980</v>
      </c>
      <c r="E20613" s="82">
        <v>3.8</v>
      </c>
      <c r="F20613" t="s">
        <v>973</v>
      </c>
      <c r="G20613" s="83">
        <v>44550</v>
      </c>
      <c r="I20613">
        <v>2021</v>
      </c>
    </row>
    <row r="20614" spans="1:9" x14ac:dyDescent="0.25">
      <c r="A20614" t="s">
        <v>972</v>
      </c>
      <c r="B20614" t="s">
        <v>215</v>
      </c>
      <c r="C20614" s="76" t="s">
        <v>842</v>
      </c>
      <c r="D20614" t="s">
        <v>980</v>
      </c>
      <c r="E20614" s="82">
        <v>7.6</v>
      </c>
      <c r="F20614" t="s">
        <v>973</v>
      </c>
      <c r="G20614" s="83">
        <v>44777</v>
      </c>
      <c r="I20614">
        <v>2022</v>
      </c>
    </row>
    <row r="20615" spans="1:9" x14ac:dyDescent="0.25">
      <c r="A20615" t="s">
        <v>972</v>
      </c>
      <c r="B20615" t="s">
        <v>72</v>
      </c>
      <c r="C20615" s="76" t="s">
        <v>842</v>
      </c>
      <c r="D20615" t="s">
        <v>980</v>
      </c>
      <c r="E20615" s="82">
        <v>12.39</v>
      </c>
      <c r="F20615" t="s">
        <v>973</v>
      </c>
      <c r="G20615" s="83">
        <v>44592</v>
      </c>
      <c r="I20615">
        <v>2022</v>
      </c>
    </row>
    <row r="20616" spans="1:9" x14ac:dyDescent="0.25">
      <c r="A20616" t="s">
        <v>972</v>
      </c>
      <c r="B20616" t="s">
        <v>239</v>
      </c>
      <c r="C20616" s="76" t="s">
        <v>842</v>
      </c>
      <c r="D20616" t="s">
        <v>980</v>
      </c>
      <c r="E20616" s="82">
        <v>8.0500000000000007</v>
      </c>
      <c r="F20616" t="s">
        <v>973</v>
      </c>
      <c r="G20616" s="83">
        <v>44701</v>
      </c>
      <c r="I20616">
        <v>2022</v>
      </c>
    </row>
    <row r="20617" spans="1:9" x14ac:dyDescent="0.25">
      <c r="A20617" t="s">
        <v>972</v>
      </c>
      <c r="B20617" t="s">
        <v>140</v>
      </c>
      <c r="C20617" s="76" t="s">
        <v>842</v>
      </c>
      <c r="D20617" t="s">
        <v>980</v>
      </c>
      <c r="E20617" s="82">
        <v>15</v>
      </c>
      <c r="F20617" t="s">
        <v>973</v>
      </c>
      <c r="G20617" s="83">
        <v>44788</v>
      </c>
      <c r="I20617">
        <v>2022</v>
      </c>
    </row>
    <row r="20618" spans="1:9" x14ac:dyDescent="0.25">
      <c r="A20618" t="s">
        <v>972</v>
      </c>
      <c r="B20618" t="s">
        <v>208</v>
      </c>
      <c r="C20618" s="76" t="s">
        <v>842</v>
      </c>
      <c r="D20618" t="s">
        <v>980</v>
      </c>
      <c r="E20618" s="82">
        <v>5.01</v>
      </c>
      <c r="F20618" t="s">
        <v>973</v>
      </c>
      <c r="G20618" s="83">
        <v>44608</v>
      </c>
      <c r="I20618">
        <v>2022</v>
      </c>
    </row>
    <row r="20619" spans="1:9" x14ac:dyDescent="0.25">
      <c r="A20619" t="s">
        <v>972</v>
      </c>
      <c r="B20619" t="s">
        <v>278</v>
      </c>
      <c r="C20619" s="76" t="s">
        <v>842</v>
      </c>
      <c r="D20619" t="s">
        <v>980</v>
      </c>
      <c r="E20619" s="82">
        <v>7</v>
      </c>
      <c r="F20619" t="s">
        <v>973</v>
      </c>
      <c r="G20619" s="83">
        <v>44900</v>
      </c>
      <c r="I20619">
        <v>2022</v>
      </c>
    </row>
    <row r="20620" spans="1:9" x14ac:dyDescent="0.25">
      <c r="A20620" t="s">
        <v>972</v>
      </c>
      <c r="B20620" t="s">
        <v>223</v>
      </c>
      <c r="C20620" s="76" t="s">
        <v>842</v>
      </c>
      <c r="D20620" t="s">
        <v>980</v>
      </c>
      <c r="E20620" s="82">
        <v>3.8</v>
      </c>
      <c r="F20620" t="s">
        <v>973</v>
      </c>
      <c r="G20620" s="83">
        <v>44596</v>
      </c>
      <c r="I20620">
        <v>2022</v>
      </c>
    </row>
    <row r="20621" spans="1:9" x14ac:dyDescent="0.25">
      <c r="A20621" t="s">
        <v>972</v>
      </c>
      <c r="B20621" t="s">
        <v>115</v>
      </c>
      <c r="C20621" s="76" t="s">
        <v>842</v>
      </c>
      <c r="D20621" t="s">
        <v>980</v>
      </c>
      <c r="E20621" s="82">
        <v>3.8</v>
      </c>
      <c r="F20621" t="s">
        <v>973</v>
      </c>
      <c r="G20621" s="83">
        <v>44557</v>
      </c>
      <c r="I20621">
        <v>2021</v>
      </c>
    </row>
    <row r="20622" spans="1:9" x14ac:dyDescent="0.25">
      <c r="A20622" t="s">
        <v>972</v>
      </c>
      <c r="B20622" t="s">
        <v>223</v>
      </c>
      <c r="C20622" s="76" t="s">
        <v>842</v>
      </c>
      <c r="D20622" t="s">
        <v>980</v>
      </c>
      <c r="E20622" s="82">
        <v>6</v>
      </c>
      <c r="F20622" t="s">
        <v>973</v>
      </c>
      <c r="G20622" s="83">
        <v>44596</v>
      </c>
      <c r="I20622">
        <v>2022</v>
      </c>
    </row>
    <row r="20623" spans="1:9" x14ac:dyDescent="0.25">
      <c r="A20623" t="s">
        <v>972</v>
      </c>
      <c r="B20623" t="s">
        <v>85</v>
      </c>
      <c r="C20623" s="76" t="s">
        <v>842</v>
      </c>
      <c r="D20623" t="s">
        <v>980</v>
      </c>
      <c r="E20623" s="82">
        <v>7.7</v>
      </c>
      <c r="F20623" t="s">
        <v>973</v>
      </c>
      <c r="G20623" s="83">
        <v>44784</v>
      </c>
      <c r="I20623">
        <v>2022</v>
      </c>
    </row>
    <row r="20624" spans="1:9" x14ac:dyDescent="0.25">
      <c r="A20624" t="s">
        <v>972</v>
      </c>
      <c r="B20624" t="s">
        <v>213</v>
      </c>
      <c r="C20624" s="76" t="s">
        <v>842</v>
      </c>
      <c r="D20624" t="s">
        <v>980</v>
      </c>
      <c r="E20624" s="82">
        <v>7.6</v>
      </c>
      <c r="F20624" t="s">
        <v>973</v>
      </c>
      <c r="G20624" s="83">
        <v>44601</v>
      </c>
      <c r="I20624">
        <v>2022</v>
      </c>
    </row>
    <row r="20625" spans="1:9" x14ac:dyDescent="0.25">
      <c r="A20625" t="s">
        <v>972</v>
      </c>
      <c r="B20625" t="s">
        <v>180</v>
      </c>
      <c r="C20625" s="76" t="s">
        <v>842</v>
      </c>
      <c r="D20625" t="s">
        <v>980</v>
      </c>
      <c r="E20625" s="82">
        <v>7.6</v>
      </c>
      <c r="F20625" t="s">
        <v>973</v>
      </c>
      <c r="G20625" s="83">
        <v>44551</v>
      </c>
      <c r="I20625">
        <v>2021</v>
      </c>
    </row>
    <row r="20626" spans="1:9" x14ac:dyDescent="0.25">
      <c r="A20626" t="s">
        <v>972</v>
      </c>
      <c r="B20626" t="s">
        <v>115</v>
      </c>
      <c r="C20626" s="76" t="s">
        <v>842</v>
      </c>
      <c r="D20626" t="s">
        <v>980</v>
      </c>
      <c r="E20626" s="82">
        <v>6</v>
      </c>
      <c r="F20626" t="s">
        <v>973</v>
      </c>
      <c r="G20626" s="83">
        <v>44603</v>
      </c>
      <c r="I20626">
        <v>2022</v>
      </c>
    </row>
    <row r="20627" spans="1:9" x14ac:dyDescent="0.25">
      <c r="A20627" t="s">
        <v>972</v>
      </c>
      <c r="B20627" t="s">
        <v>115</v>
      </c>
      <c r="C20627" s="76" t="s">
        <v>842</v>
      </c>
      <c r="D20627" t="s">
        <v>980</v>
      </c>
      <c r="E20627" s="82">
        <v>6</v>
      </c>
      <c r="F20627" t="s">
        <v>973</v>
      </c>
      <c r="G20627" s="83">
        <v>44557</v>
      </c>
      <c r="I20627">
        <v>2021</v>
      </c>
    </row>
    <row r="20628" spans="1:9" x14ac:dyDescent="0.25">
      <c r="A20628" t="s">
        <v>972</v>
      </c>
      <c r="B20628" t="s">
        <v>115</v>
      </c>
      <c r="C20628" s="76" t="s">
        <v>842</v>
      </c>
      <c r="D20628" t="s">
        <v>980</v>
      </c>
      <c r="E20628" s="82">
        <v>7.6</v>
      </c>
      <c r="F20628" t="s">
        <v>973</v>
      </c>
      <c r="G20628" s="83">
        <v>44545</v>
      </c>
      <c r="I20628">
        <v>2021</v>
      </c>
    </row>
    <row r="20629" spans="1:9" x14ac:dyDescent="0.25">
      <c r="A20629" t="s">
        <v>972</v>
      </c>
      <c r="B20629" t="s">
        <v>79</v>
      </c>
      <c r="C20629" s="76" t="s">
        <v>842</v>
      </c>
      <c r="D20629" t="s">
        <v>980</v>
      </c>
      <c r="E20629" s="82">
        <v>2.95</v>
      </c>
      <c r="F20629" t="s">
        <v>973</v>
      </c>
      <c r="G20629" s="83">
        <v>44544</v>
      </c>
      <c r="I20629">
        <v>2021</v>
      </c>
    </row>
    <row r="20630" spans="1:9" x14ac:dyDescent="0.25">
      <c r="A20630" t="s">
        <v>972</v>
      </c>
      <c r="B20630" t="s">
        <v>279</v>
      </c>
      <c r="C20630" s="76" t="s">
        <v>842</v>
      </c>
      <c r="D20630" t="s">
        <v>980</v>
      </c>
      <c r="E20630" s="82">
        <v>15</v>
      </c>
      <c r="F20630" t="s">
        <v>973</v>
      </c>
      <c r="G20630" s="83">
        <v>44550</v>
      </c>
      <c r="I20630">
        <v>2021</v>
      </c>
    </row>
    <row r="20631" spans="1:9" x14ac:dyDescent="0.25">
      <c r="A20631" t="s">
        <v>972</v>
      </c>
      <c r="B20631" t="s">
        <v>276</v>
      </c>
      <c r="C20631" s="76" t="s">
        <v>842</v>
      </c>
      <c r="D20631" t="s">
        <v>980</v>
      </c>
      <c r="E20631" s="82">
        <v>11.4</v>
      </c>
      <c r="F20631" t="s">
        <v>973</v>
      </c>
      <c r="G20631" s="83">
        <v>44621</v>
      </c>
      <c r="I20631">
        <v>2022</v>
      </c>
    </row>
    <row r="20632" spans="1:9" x14ac:dyDescent="0.25">
      <c r="A20632" t="s">
        <v>972</v>
      </c>
      <c r="B20632" t="s">
        <v>241</v>
      </c>
      <c r="C20632" s="76" t="s">
        <v>842</v>
      </c>
      <c r="D20632" t="s">
        <v>980</v>
      </c>
      <c r="E20632" s="82">
        <v>6</v>
      </c>
      <c r="F20632" t="s">
        <v>973</v>
      </c>
      <c r="G20632" s="83">
        <v>44568</v>
      </c>
      <c r="I20632">
        <v>2022</v>
      </c>
    </row>
    <row r="20633" spans="1:9" x14ac:dyDescent="0.25">
      <c r="A20633" t="s">
        <v>972</v>
      </c>
      <c r="B20633" t="s">
        <v>214</v>
      </c>
      <c r="C20633" s="76" t="s">
        <v>842</v>
      </c>
      <c r="D20633" t="s">
        <v>980</v>
      </c>
      <c r="E20633" s="82">
        <v>7.68</v>
      </c>
      <c r="F20633" t="s">
        <v>973</v>
      </c>
      <c r="G20633" s="83">
        <v>44578</v>
      </c>
      <c r="I20633">
        <v>2022</v>
      </c>
    </row>
    <row r="20634" spans="1:9" x14ac:dyDescent="0.25">
      <c r="A20634" t="s">
        <v>972</v>
      </c>
      <c r="B20634" t="s">
        <v>229</v>
      </c>
      <c r="C20634" s="76" t="s">
        <v>842</v>
      </c>
      <c r="D20634" t="s">
        <v>980</v>
      </c>
      <c r="E20634" s="82">
        <v>7.32</v>
      </c>
      <c r="F20634" t="s">
        <v>973</v>
      </c>
      <c r="G20634" s="83">
        <v>44692</v>
      </c>
      <c r="I20634">
        <v>2022</v>
      </c>
    </row>
    <row r="20635" spans="1:9" x14ac:dyDescent="0.25">
      <c r="A20635" t="s">
        <v>972</v>
      </c>
      <c r="B20635" t="s">
        <v>229</v>
      </c>
      <c r="C20635" s="76" t="s">
        <v>842</v>
      </c>
      <c r="D20635" t="s">
        <v>980</v>
      </c>
      <c r="E20635" s="82">
        <v>7.98</v>
      </c>
      <c r="F20635" t="s">
        <v>973</v>
      </c>
      <c r="G20635" s="83">
        <v>44714</v>
      </c>
      <c r="I20635">
        <v>2022</v>
      </c>
    </row>
    <row r="20636" spans="1:9" x14ac:dyDescent="0.25">
      <c r="A20636" t="s">
        <v>972</v>
      </c>
      <c r="B20636" t="s">
        <v>106</v>
      </c>
      <c r="C20636" s="76" t="s">
        <v>842</v>
      </c>
      <c r="D20636" t="s">
        <v>980</v>
      </c>
      <c r="E20636" s="82">
        <v>11.8</v>
      </c>
      <c r="F20636" t="s">
        <v>973</v>
      </c>
      <c r="G20636" s="83">
        <v>44600</v>
      </c>
      <c r="I20636">
        <v>2022</v>
      </c>
    </row>
    <row r="20637" spans="1:9" x14ac:dyDescent="0.25">
      <c r="A20637" t="s">
        <v>972</v>
      </c>
      <c r="B20637" t="s">
        <v>279</v>
      </c>
      <c r="C20637" s="76" t="s">
        <v>842</v>
      </c>
      <c r="D20637" t="s">
        <v>980</v>
      </c>
      <c r="E20637" s="82">
        <v>18.59</v>
      </c>
      <c r="F20637" t="s">
        <v>973</v>
      </c>
      <c r="G20637" s="83">
        <v>44672</v>
      </c>
      <c r="I20637">
        <v>2022</v>
      </c>
    </row>
    <row r="20638" spans="1:9" x14ac:dyDescent="0.25">
      <c r="A20638" t="s">
        <v>972</v>
      </c>
      <c r="B20638" t="s">
        <v>107</v>
      </c>
      <c r="C20638" s="76" t="s">
        <v>842</v>
      </c>
      <c r="D20638" t="s">
        <v>980</v>
      </c>
      <c r="E20638" s="82">
        <v>7.7</v>
      </c>
      <c r="F20638" t="s">
        <v>973</v>
      </c>
      <c r="G20638" s="83">
        <v>44750</v>
      </c>
      <c r="I20638">
        <v>2022</v>
      </c>
    </row>
    <row r="20639" spans="1:9" x14ac:dyDescent="0.25">
      <c r="A20639" t="s">
        <v>972</v>
      </c>
      <c r="B20639" t="s">
        <v>239</v>
      </c>
      <c r="C20639" s="76" t="s">
        <v>842</v>
      </c>
      <c r="D20639" t="s">
        <v>980</v>
      </c>
      <c r="E20639" s="82">
        <v>15</v>
      </c>
      <c r="F20639" t="s">
        <v>973</v>
      </c>
      <c r="G20639" s="83">
        <v>44728</v>
      </c>
      <c r="I20639">
        <v>2022</v>
      </c>
    </row>
    <row r="20640" spans="1:9" x14ac:dyDescent="0.25">
      <c r="A20640" t="s">
        <v>972</v>
      </c>
      <c r="B20640" t="s">
        <v>214</v>
      </c>
      <c r="C20640" s="76" t="s">
        <v>842</v>
      </c>
      <c r="D20640" t="s">
        <v>980</v>
      </c>
      <c r="E20640" s="82">
        <v>7.38</v>
      </c>
      <c r="F20640" t="s">
        <v>973</v>
      </c>
      <c r="G20640" s="83">
        <v>44673</v>
      </c>
      <c r="I20640">
        <v>2022</v>
      </c>
    </row>
    <row r="20641" spans="1:9" x14ac:dyDescent="0.25">
      <c r="A20641" t="s">
        <v>972</v>
      </c>
      <c r="B20641" t="s">
        <v>177</v>
      </c>
      <c r="C20641" s="76" t="s">
        <v>842</v>
      </c>
      <c r="D20641" t="s">
        <v>980</v>
      </c>
      <c r="E20641" s="82">
        <v>4.72</v>
      </c>
      <c r="F20641" t="s">
        <v>973</v>
      </c>
      <c r="G20641" s="83">
        <v>44593</v>
      </c>
      <c r="I20641">
        <v>2022</v>
      </c>
    </row>
    <row r="20642" spans="1:9" x14ac:dyDescent="0.25">
      <c r="A20642" t="s">
        <v>972</v>
      </c>
      <c r="B20642" t="s">
        <v>208</v>
      </c>
      <c r="C20642" s="76" t="s">
        <v>842</v>
      </c>
      <c r="D20642" t="s">
        <v>980</v>
      </c>
      <c r="E20642" s="82">
        <v>3.8</v>
      </c>
      <c r="F20642" t="s">
        <v>973</v>
      </c>
      <c r="G20642" s="83">
        <v>44574</v>
      </c>
      <c r="I20642">
        <v>2022</v>
      </c>
    </row>
    <row r="20643" spans="1:9" x14ac:dyDescent="0.25">
      <c r="A20643" t="s">
        <v>972</v>
      </c>
      <c r="B20643" t="s">
        <v>246</v>
      </c>
      <c r="C20643" s="76" t="s">
        <v>947</v>
      </c>
      <c r="D20643" t="s">
        <v>980</v>
      </c>
      <c r="E20643" s="82">
        <v>2</v>
      </c>
      <c r="F20643" t="s">
        <v>973</v>
      </c>
      <c r="G20643" s="83">
        <v>44599</v>
      </c>
      <c r="I20643">
        <v>2022</v>
      </c>
    </row>
    <row r="20644" spans="1:9" x14ac:dyDescent="0.25">
      <c r="A20644" t="s">
        <v>972</v>
      </c>
      <c r="B20644" t="s">
        <v>253</v>
      </c>
      <c r="C20644" s="76" t="s">
        <v>842</v>
      </c>
      <c r="D20644" t="s">
        <v>980</v>
      </c>
      <c r="E20644" s="82">
        <v>9.44</v>
      </c>
      <c r="F20644" t="s">
        <v>973</v>
      </c>
      <c r="G20644" s="83">
        <v>44627</v>
      </c>
      <c r="I20644">
        <v>2022</v>
      </c>
    </row>
    <row r="20645" spans="1:9" x14ac:dyDescent="0.25">
      <c r="A20645" t="s">
        <v>972</v>
      </c>
      <c r="B20645" t="s">
        <v>281</v>
      </c>
      <c r="C20645" s="76" t="s">
        <v>842</v>
      </c>
      <c r="D20645" t="s">
        <v>980</v>
      </c>
      <c r="E20645" s="82">
        <v>7.6</v>
      </c>
      <c r="F20645" t="s">
        <v>973</v>
      </c>
      <c r="G20645" s="83">
        <v>44907</v>
      </c>
      <c r="I20645">
        <v>2022</v>
      </c>
    </row>
    <row r="20646" spans="1:9" x14ac:dyDescent="0.25">
      <c r="A20646" t="s">
        <v>972</v>
      </c>
      <c r="B20646" t="s">
        <v>63</v>
      </c>
      <c r="C20646" s="76" t="s">
        <v>842</v>
      </c>
      <c r="D20646" t="s">
        <v>980</v>
      </c>
      <c r="E20646" s="82">
        <v>6</v>
      </c>
      <c r="F20646" t="s">
        <v>973</v>
      </c>
      <c r="G20646" s="83">
        <v>44645</v>
      </c>
      <c r="I20646">
        <v>2022</v>
      </c>
    </row>
    <row r="20647" spans="1:9" x14ac:dyDescent="0.25">
      <c r="A20647" t="s">
        <v>972</v>
      </c>
      <c r="B20647" t="s">
        <v>94</v>
      </c>
      <c r="C20647" s="76" t="s">
        <v>842</v>
      </c>
      <c r="D20647" t="s">
        <v>980</v>
      </c>
      <c r="E20647" s="82">
        <v>4.8</v>
      </c>
      <c r="F20647" t="s">
        <v>973</v>
      </c>
      <c r="G20647" s="83">
        <v>44574</v>
      </c>
      <c r="I20647">
        <v>2022</v>
      </c>
    </row>
    <row r="20648" spans="1:9" x14ac:dyDescent="0.25">
      <c r="A20648" t="s">
        <v>972</v>
      </c>
      <c r="B20648" t="s">
        <v>243</v>
      </c>
      <c r="C20648" s="76" t="s">
        <v>842</v>
      </c>
      <c r="D20648" t="s">
        <v>980</v>
      </c>
      <c r="E20648" s="82">
        <v>10.25</v>
      </c>
      <c r="F20648" t="s">
        <v>973</v>
      </c>
      <c r="G20648" s="83">
        <v>44699</v>
      </c>
      <c r="I20648">
        <v>2022</v>
      </c>
    </row>
    <row r="20649" spans="1:9" x14ac:dyDescent="0.25">
      <c r="A20649" t="s">
        <v>972</v>
      </c>
      <c r="B20649" t="s">
        <v>200</v>
      </c>
      <c r="C20649" s="76" t="s">
        <v>842</v>
      </c>
      <c r="D20649" t="s">
        <v>980</v>
      </c>
      <c r="E20649" s="82">
        <v>15.2</v>
      </c>
      <c r="F20649" t="s">
        <v>973</v>
      </c>
      <c r="G20649" s="83">
        <v>44840</v>
      </c>
      <c r="I20649">
        <v>2022</v>
      </c>
    </row>
    <row r="20650" spans="1:9" x14ac:dyDescent="0.25">
      <c r="A20650" t="s">
        <v>972</v>
      </c>
      <c r="B20650" t="s">
        <v>223</v>
      </c>
      <c r="C20650" s="76" t="s">
        <v>842</v>
      </c>
      <c r="D20650" t="s">
        <v>980</v>
      </c>
      <c r="E20650" s="82">
        <v>3.8</v>
      </c>
      <c r="F20650" t="s">
        <v>973</v>
      </c>
      <c r="G20650" s="83">
        <v>44596</v>
      </c>
      <c r="I20650">
        <v>2022</v>
      </c>
    </row>
    <row r="20651" spans="1:9" x14ac:dyDescent="0.25">
      <c r="A20651" t="s">
        <v>972</v>
      </c>
      <c r="B20651" t="s">
        <v>115</v>
      </c>
      <c r="C20651" s="76" t="s">
        <v>842</v>
      </c>
      <c r="D20651" t="s">
        <v>980</v>
      </c>
      <c r="E20651" s="82">
        <v>3.8</v>
      </c>
      <c r="F20651" t="s">
        <v>973</v>
      </c>
      <c r="G20651" s="83">
        <v>44573</v>
      </c>
      <c r="I20651">
        <v>2022</v>
      </c>
    </row>
    <row r="20652" spans="1:9" x14ac:dyDescent="0.25">
      <c r="A20652" t="s">
        <v>972</v>
      </c>
      <c r="B20652" t="s">
        <v>97</v>
      </c>
      <c r="C20652" s="76" t="s">
        <v>842</v>
      </c>
      <c r="D20652" t="s">
        <v>980</v>
      </c>
      <c r="E20652" s="82">
        <v>1.77</v>
      </c>
      <c r="F20652" t="s">
        <v>973</v>
      </c>
      <c r="G20652" s="83">
        <v>44571</v>
      </c>
      <c r="I20652">
        <v>2022</v>
      </c>
    </row>
    <row r="20653" spans="1:9" x14ac:dyDescent="0.25">
      <c r="A20653" t="s">
        <v>972</v>
      </c>
      <c r="B20653" t="s">
        <v>91</v>
      </c>
      <c r="C20653" s="76" t="s">
        <v>842</v>
      </c>
      <c r="D20653" t="s">
        <v>980</v>
      </c>
      <c r="E20653" s="82">
        <v>7.6</v>
      </c>
      <c r="F20653" t="s">
        <v>973</v>
      </c>
      <c r="G20653" s="83">
        <v>44593</v>
      </c>
      <c r="I20653">
        <v>2022</v>
      </c>
    </row>
    <row r="20654" spans="1:9" x14ac:dyDescent="0.25">
      <c r="A20654" t="s">
        <v>972</v>
      </c>
      <c r="B20654" t="s">
        <v>240</v>
      </c>
      <c r="C20654" s="76" t="s">
        <v>842</v>
      </c>
      <c r="D20654" t="s">
        <v>980</v>
      </c>
      <c r="E20654" s="82">
        <v>3.8</v>
      </c>
      <c r="F20654" t="s">
        <v>973</v>
      </c>
      <c r="G20654" s="83">
        <v>44637</v>
      </c>
      <c r="I20654">
        <v>2022</v>
      </c>
    </row>
    <row r="20655" spans="1:9" x14ac:dyDescent="0.25">
      <c r="A20655" t="s">
        <v>972</v>
      </c>
      <c r="B20655" t="s">
        <v>30</v>
      </c>
      <c r="C20655" s="76" t="s">
        <v>842</v>
      </c>
      <c r="D20655" t="s">
        <v>980</v>
      </c>
      <c r="E20655" s="82">
        <v>13.18</v>
      </c>
      <c r="F20655" t="s">
        <v>973</v>
      </c>
      <c r="G20655" s="83">
        <v>44698</v>
      </c>
      <c r="I20655">
        <v>2022</v>
      </c>
    </row>
    <row r="20656" spans="1:9" x14ac:dyDescent="0.25">
      <c r="A20656" t="s">
        <v>972</v>
      </c>
      <c r="B20656" t="s">
        <v>242</v>
      </c>
      <c r="C20656" s="76" t="s">
        <v>842</v>
      </c>
      <c r="D20656" t="s">
        <v>980</v>
      </c>
      <c r="E20656" s="82">
        <v>5.61</v>
      </c>
      <c r="F20656" t="s">
        <v>973</v>
      </c>
      <c r="G20656" s="83">
        <v>44589</v>
      </c>
      <c r="I20656">
        <v>2022</v>
      </c>
    </row>
    <row r="20657" spans="1:9" x14ac:dyDescent="0.25">
      <c r="A20657" t="s">
        <v>972</v>
      </c>
      <c r="B20657" t="s">
        <v>253</v>
      </c>
      <c r="C20657" s="76" t="s">
        <v>842</v>
      </c>
      <c r="D20657" t="s">
        <v>980</v>
      </c>
      <c r="E20657" s="82">
        <v>9.14</v>
      </c>
      <c r="F20657" t="s">
        <v>973</v>
      </c>
      <c r="G20657" s="83">
        <v>44628</v>
      </c>
      <c r="I20657">
        <v>2022</v>
      </c>
    </row>
    <row r="20658" spans="1:9" x14ac:dyDescent="0.25">
      <c r="A20658" t="s">
        <v>972</v>
      </c>
      <c r="B20658" t="s">
        <v>278</v>
      </c>
      <c r="C20658" s="76" t="s">
        <v>842</v>
      </c>
      <c r="D20658" t="s">
        <v>980</v>
      </c>
      <c r="E20658" s="82">
        <v>15.36</v>
      </c>
      <c r="F20658" t="s">
        <v>973</v>
      </c>
      <c r="G20658" s="83">
        <v>44770</v>
      </c>
      <c r="I20658">
        <v>2022</v>
      </c>
    </row>
    <row r="20659" spans="1:9" x14ac:dyDescent="0.25">
      <c r="A20659" t="s">
        <v>972</v>
      </c>
      <c r="B20659" t="s">
        <v>104</v>
      </c>
      <c r="C20659" s="76" t="s">
        <v>842</v>
      </c>
      <c r="D20659" t="s">
        <v>980</v>
      </c>
      <c r="E20659" s="82">
        <v>6.2</v>
      </c>
      <c r="F20659" t="s">
        <v>973</v>
      </c>
      <c r="G20659" s="83">
        <v>44623</v>
      </c>
      <c r="I20659">
        <v>2022</v>
      </c>
    </row>
    <row r="20660" spans="1:9" x14ac:dyDescent="0.25">
      <c r="A20660" t="s">
        <v>972</v>
      </c>
      <c r="B20660" t="s">
        <v>225</v>
      </c>
      <c r="C20660" s="76" t="s">
        <v>842</v>
      </c>
      <c r="D20660" t="s">
        <v>980</v>
      </c>
      <c r="E20660" s="82">
        <v>6.49</v>
      </c>
      <c r="F20660" t="s">
        <v>973</v>
      </c>
      <c r="G20660" s="83">
        <v>44585</v>
      </c>
      <c r="I20660">
        <v>2022</v>
      </c>
    </row>
    <row r="20661" spans="1:9" x14ac:dyDescent="0.25">
      <c r="A20661" t="s">
        <v>972</v>
      </c>
      <c r="B20661" t="s">
        <v>241</v>
      </c>
      <c r="C20661" s="76" t="s">
        <v>842</v>
      </c>
      <c r="D20661" t="s">
        <v>980</v>
      </c>
      <c r="E20661" s="82">
        <v>7.6</v>
      </c>
      <c r="F20661" t="s">
        <v>973</v>
      </c>
      <c r="G20661" s="83">
        <v>44670</v>
      </c>
      <c r="I20661">
        <v>2022</v>
      </c>
    </row>
    <row r="20662" spans="1:9" x14ac:dyDescent="0.25">
      <c r="A20662" t="s">
        <v>972</v>
      </c>
      <c r="B20662" t="s">
        <v>213</v>
      </c>
      <c r="C20662" s="76" t="s">
        <v>842</v>
      </c>
      <c r="D20662" t="s">
        <v>980</v>
      </c>
      <c r="E20662" s="82">
        <v>7.97</v>
      </c>
      <c r="F20662" t="s">
        <v>973</v>
      </c>
      <c r="G20662" s="83">
        <v>44684</v>
      </c>
      <c r="I20662">
        <v>2022</v>
      </c>
    </row>
    <row r="20663" spans="1:9" x14ac:dyDescent="0.25">
      <c r="A20663" t="s">
        <v>972</v>
      </c>
      <c r="B20663" t="s">
        <v>213</v>
      </c>
      <c r="C20663" s="76" t="s">
        <v>842</v>
      </c>
      <c r="D20663" t="s">
        <v>980</v>
      </c>
      <c r="E20663" s="82">
        <v>6</v>
      </c>
      <c r="F20663" t="s">
        <v>973</v>
      </c>
      <c r="G20663" s="83">
        <v>44761</v>
      </c>
      <c r="I20663">
        <v>2022</v>
      </c>
    </row>
    <row r="20664" spans="1:9" x14ac:dyDescent="0.25">
      <c r="A20664" t="s">
        <v>972</v>
      </c>
      <c r="B20664" t="s">
        <v>138</v>
      </c>
      <c r="C20664" s="76" t="s">
        <v>842</v>
      </c>
      <c r="D20664" t="s">
        <v>980</v>
      </c>
      <c r="E20664" s="82">
        <v>7.68</v>
      </c>
      <c r="F20664" t="s">
        <v>973</v>
      </c>
      <c r="G20664" s="83">
        <v>44600</v>
      </c>
      <c r="I20664">
        <v>2022</v>
      </c>
    </row>
    <row r="20665" spans="1:9" x14ac:dyDescent="0.25">
      <c r="A20665" t="s">
        <v>972</v>
      </c>
      <c r="B20665" t="s">
        <v>253</v>
      </c>
      <c r="C20665" s="76" t="s">
        <v>842</v>
      </c>
      <c r="D20665" t="s">
        <v>980</v>
      </c>
      <c r="E20665" s="82">
        <v>8.5500000000000007</v>
      </c>
      <c r="F20665" t="s">
        <v>973</v>
      </c>
      <c r="G20665" s="83">
        <v>44628</v>
      </c>
      <c r="I20665">
        <v>2022</v>
      </c>
    </row>
    <row r="20666" spans="1:9" x14ac:dyDescent="0.25">
      <c r="A20666" t="s">
        <v>972</v>
      </c>
      <c r="B20666" t="s">
        <v>107</v>
      </c>
      <c r="C20666" s="76" t="s">
        <v>842</v>
      </c>
      <c r="D20666" t="s">
        <v>980</v>
      </c>
      <c r="E20666" s="82">
        <v>9.44</v>
      </c>
      <c r="F20666" t="s">
        <v>973</v>
      </c>
      <c r="G20666" s="83">
        <v>44908</v>
      </c>
      <c r="I20666">
        <v>2022</v>
      </c>
    </row>
    <row r="20667" spans="1:9" x14ac:dyDescent="0.25">
      <c r="A20667" t="s">
        <v>972</v>
      </c>
      <c r="B20667" t="s">
        <v>2</v>
      </c>
      <c r="C20667" s="76" t="s">
        <v>842</v>
      </c>
      <c r="D20667" t="s">
        <v>980</v>
      </c>
      <c r="E20667" s="82">
        <v>7.6</v>
      </c>
      <c r="F20667" t="s">
        <v>973</v>
      </c>
      <c r="G20667" s="83">
        <v>44559</v>
      </c>
      <c r="I20667">
        <v>2021</v>
      </c>
    </row>
    <row r="20668" spans="1:9" x14ac:dyDescent="0.25">
      <c r="A20668" t="s">
        <v>972</v>
      </c>
      <c r="B20668" t="s">
        <v>11</v>
      </c>
      <c r="C20668" s="76" t="s">
        <v>842</v>
      </c>
      <c r="D20668" t="s">
        <v>980</v>
      </c>
      <c r="E20668" s="82">
        <v>4.42</v>
      </c>
      <c r="F20668" t="s">
        <v>973</v>
      </c>
      <c r="G20668" s="83">
        <v>44594</v>
      </c>
      <c r="I20668">
        <v>2022</v>
      </c>
    </row>
    <row r="20669" spans="1:9" x14ac:dyDescent="0.25">
      <c r="A20669" t="s">
        <v>972</v>
      </c>
      <c r="B20669" t="s">
        <v>2</v>
      </c>
      <c r="C20669" s="76" t="s">
        <v>842</v>
      </c>
      <c r="D20669" t="s">
        <v>980</v>
      </c>
      <c r="E20669" s="82">
        <v>5.9</v>
      </c>
      <c r="F20669" t="s">
        <v>973</v>
      </c>
      <c r="G20669" s="83">
        <v>44770</v>
      </c>
      <c r="I20669">
        <v>2022</v>
      </c>
    </row>
    <row r="20670" spans="1:9" x14ac:dyDescent="0.25">
      <c r="A20670" t="s">
        <v>972</v>
      </c>
      <c r="B20670" t="s">
        <v>202</v>
      </c>
      <c r="C20670" s="76" t="s">
        <v>842</v>
      </c>
      <c r="D20670" t="s">
        <v>980</v>
      </c>
      <c r="E20670" s="82">
        <v>3.8</v>
      </c>
      <c r="F20670" t="s">
        <v>973</v>
      </c>
      <c r="G20670" s="83">
        <v>44589</v>
      </c>
      <c r="I20670">
        <v>2022</v>
      </c>
    </row>
    <row r="20671" spans="1:9" x14ac:dyDescent="0.25">
      <c r="A20671" t="s">
        <v>972</v>
      </c>
      <c r="B20671" t="s">
        <v>150</v>
      </c>
      <c r="C20671" s="76" t="s">
        <v>842</v>
      </c>
      <c r="D20671" t="s">
        <v>980</v>
      </c>
      <c r="E20671" s="82">
        <v>29.32</v>
      </c>
      <c r="F20671" t="s">
        <v>973</v>
      </c>
      <c r="G20671" s="83">
        <v>44720</v>
      </c>
      <c r="I20671">
        <v>2022</v>
      </c>
    </row>
    <row r="20672" spans="1:9" x14ac:dyDescent="0.25">
      <c r="A20672" t="s">
        <v>972</v>
      </c>
      <c r="B20672" t="s">
        <v>178</v>
      </c>
      <c r="C20672" s="76" t="s">
        <v>842</v>
      </c>
      <c r="D20672" t="s">
        <v>980</v>
      </c>
      <c r="E20672" s="82">
        <v>7.6</v>
      </c>
      <c r="F20672" t="s">
        <v>973</v>
      </c>
      <c r="G20672" s="83">
        <v>44578</v>
      </c>
      <c r="I20672">
        <v>2022</v>
      </c>
    </row>
    <row r="20673" spans="1:9" x14ac:dyDescent="0.25">
      <c r="A20673" t="s">
        <v>972</v>
      </c>
      <c r="B20673" t="s">
        <v>199</v>
      </c>
      <c r="C20673" s="76" t="s">
        <v>842</v>
      </c>
      <c r="D20673" t="s">
        <v>980</v>
      </c>
      <c r="E20673" s="82">
        <v>8.7200000000000006</v>
      </c>
      <c r="F20673" t="s">
        <v>973</v>
      </c>
      <c r="G20673" s="83">
        <v>44662</v>
      </c>
      <c r="I20673">
        <v>2022</v>
      </c>
    </row>
    <row r="20674" spans="1:9" x14ac:dyDescent="0.25">
      <c r="A20674" t="s">
        <v>972</v>
      </c>
      <c r="B20674" t="s">
        <v>175</v>
      </c>
      <c r="C20674" s="76" t="s">
        <v>842</v>
      </c>
      <c r="D20674" t="s">
        <v>980</v>
      </c>
      <c r="E20674" s="82">
        <v>7.6</v>
      </c>
      <c r="F20674" t="s">
        <v>973</v>
      </c>
      <c r="G20674" s="83">
        <v>44677</v>
      </c>
      <c r="I20674">
        <v>2022</v>
      </c>
    </row>
    <row r="20675" spans="1:9" x14ac:dyDescent="0.25">
      <c r="A20675" t="s">
        <v>972</v>
      </c>
      <c r="B20675" t="s">
        <v>144</v>
      </c>
      <c r="C20675" s="76" t="s">
        <v>842</v>
      </c>
      <c r="D20675" t="s">
        <v>980</v>
      </c>
      <c r="E20675" s="82">
        <v>13.44</v>
      </c>
      <c r="F20675" t="s">
        <v>973</v>
      </c>
      <c r="G20675" s="83">
        <v>44714</v>
      </c>
      <c r="I20675">
        <v>2022</v>
      </c>
    </row>
    <row r="20676" spans="1:9" x14ac:dyDescent="0.25">
      <c r="A20676" t="s">
        <v>972</v>
      </c>
      <c r="B20676" t="s">
        <v>82</v>
      </c>
      <c r="C20676" s="76" t="s">
        <v>842</v>
      </c>
      <c r="D20676" t="s">
        <v>980</v>
      </c>
      <c r="E20676" s="82">
        <v>7.36</v>
      </c>
      <c r="F20676" t="s">
        <v>973</v>
      </c>
      <c r="G20676" s="83">
        <v>44677</v>
      </c>
      <c r="I20676">
        <v>2022</v>
      </c>
    </row>
    <row r="20677" spans="1:9" x14ac:dyDescent="0.25">
      <c r="A20677" t="s">
        <v>972</v>
      </c>
      <c r="B20677" t="s">
        <v>223</v>
      </c>
      <c r="C20677" s="76" t="s">
        <v>842</v>
      </c>
      <c r="D20677" t="s">
        <v>980</v>
      </c>
      <c r="E20677" s="82">
        <v>3.8</v>
      </c>
      <c r="F20677" t="s">
        <v>973</v>
      </c>
      <c r="G20677" s="83">
        <v>44596</v>
      </c>
      <c r="I20677">
        <v>2022</v>
      </c>
    </row>
    <row r="20678" spans="1:9" x14ac:dyDescent="0.25">
      <c r="A20678" t="s">
        <v>972</v>
      </c>
      <c r="B20678" t="s">
        <v>248</v>
      </c>
      <c r="C20678" s="76" t="s">
        <v>842</v>
      </c>
      <c r="D20678" t="s">
        <v>980</v>
      </c>
      <c r="E20678" s="82">
        <v>8.85</v>
      </c>
      <c r="F20678" t="s">
        <v>973</v>
      </c>
      <c r="G20678" s="83">
        <v>44631</v>
      </c>
      <c r="I20678">
        <v>2022</v>
      </c>
    </row>
    <row r="20679" spans="1:9" x14ac:dyDescent="0.25">
      <c r="A20679" t="s">
        <v>972</v>
      </c>
      <c r="B20679" t="s">
        <v>214</v>
      </c>
      <c r="C20679" s="76" t="s">
        <v>842</v>
      </c>
      <c r="D20679" t="s">
        <v>980</v>
      </c>
      <c r="E20679" s="82">
        <v>5.76</v>
      </c>
      <c r="F20679" t="s">
        <v>973</v>
      </c>
      <c r="G20679" s="83">
        <v>44589</v>
      </c>
      <c r="I20679">
        <v>2022</v>
      </c>
    </row>
    <row r="20680" spans="1:9" x14ac:dyDescent="0.25">
      <c r="A20680" t="s">
        <v>972</v>
      </c>
      <c r="B20680" t="s">
        <v>278</v>
      </c>
      <c r="C20680" s="76" t="s">
        <v>842</v>
      </c>
      <c r="D20680" t="s">
        <v>980</v>
      </c>
      <c r="E20680" s="82">
        <v>12.76</v>
      </c>
      <c r="F20680" t="s">
        <v>973</v>
      </c>
      <c r="G20680" s="83">
        <v>44708</v>
      </c>
      <c r="I20680">
        <v>2022</v>
      </c>
    </row>
    <row r="20681" spans="1:9" x14ac:dyDescent="0.25">
      <c r="A20681" t="s">
        <v>972</v>
      </c>
      <c r="B20681" t="s">
        <v>198</v>
      </c>
      <c r="C20681" s="76" t="s">
        <v>842</v>
      </c>
      <c r="D20681" t="s">
        <v>980</v>
      </c>
      <c r="E20681" s="82">
        <v>6</v>
      </c>
      <c r="F20681" t="s">
        <v>973</v>
      </c>
      <c r="G20681" s="83">
        <v>44656</v>
      </c>
      <c r="I20681">
        <v>2022</v>
      </c>
    </row>
    <row r="20682" spans="1:9" x14ac:dyDescent="0.25">
      <c r="A20682" t="s">
        <v>972</v>
      </c>
      <c r="B20682" t="s">
        <v>152</v>
      </c>
      <c r="C20682" s="76" t="s">
        <v>842</v>
      </c>
      <c r="D20682" t="s">
        <v>980</v>
      </c>
      <c r="E20682" s="82">
        <v>5.01</v>
      </c>
      <c r="F20682" t="s">
        <v>973</v>
      </c>
      <c r="G20682" s="83">
        <v>44634</v>
      </c>
      <c r="I20682">
        <v>2022</v>
      </c>
    </row>
    <row r="20683" spans="1:9" x14ac:dyDescent="0.25">
      <c r="A20683" t="s">
        <v>972</v>
      </c>
      <c r="B20683" t="s">
        <v>133</v>
      </c>
      <c r="C20683" s="76" t="s">
        <v>842</v>
      </c>
      <c r="D20683" t="s">
        <v>980</v>
      </c>
      <c r="E20683" s="82">
        <v>10</v>
      </c>
      <c r="F20683" t="s">
        <v>973</v>
      </c>
      <c r="G20683" s="83">
        <v>44567</v>
      </c>
      <c r="I20683">
        <v>2022</v>
      </c>
    </row>
    <row r="20684" spans="1:9" x14ac:dyDescent="0.25">
      <c r="A20684" t="s">
        <v>972</v>
      </c>
      <c r="B20684" t="s">
        <v>148</v>
      </c>
      <c r="C20684" s="76" t="s">
        <v>842</v>
      </c>
      <c r="D20684" t="s">
        <v>980</v>
      </c>
      <c r="E20684" s="82">
        <v>6</v>
      </c>
      <c r="F20684" t="s">
        <v>973</v>
      </c>
      <c r="G20684" s="83">
        <v>44599</v>
      </c>
      <c r="I20684">
        <v>2022</v>
      </c>
    </row>
    <row r="20685" spans="1:9" x14ac:dyDescent="0.25">
      <c r="A20685" t="s">
        <v>972</v>
      </c>
      <c r="B20685" t="s">
        <v>181</v>
      </c>
      <c r="C20685" s="76" t="s">
        <v>842</v>
      </c>
      <c r="D20685" t="s">
        <v>980</v>
      </c>
      <c r="E20685" s="82">
        <v>9.8000000000000007</v>
      </c>
      <c r="F20685" t="s">
        <v>973</v>
      </c>
      <c r="G20685" s="83">
        <v>44693</v>
      </c>
      <c r="I20685">
        <v>2022</v>
      </c>
    </row>
    <row r="20686" spans="1:9" x14ac:dyDescent="0.25">
      <c r="A20686" t="s">
        <v>972</v>
      </c>
      <c r="B20686" t="s">
        <v>11</v>
      </c>
      <c r="C20686" s="76" t="s">
        <v>842</v>
      </c>
      <c r="D20686" t="s">
        <v>980</v>
      </c>
      <c r="E20686" s="82">
        <v>6</v>
      </c>
      <c r="F20686" t="s">
        <v>973</v>
      </c>
      <c r="G20686" s="83">
        <v>44592</v>
      </c>
      <c r="I20686">
        <v>2022</v>
      </c>
    </row>
    <row r="20687" spans="1:9" x14ac:dyDescent="0.25">
      <c r="A20687" t="s">
        <v>972</v>
      </c>
      <c r="B20687" t="s">
        <v>95</v>
      </c>
      <c r="C20687" s="76" t="s">
        <v>842</v>
      </c>
      <c r="D20687" t="s">
        <v>980</v>
      </c>
      <c r="E20687" s="82">
        <v>3.8</v>
      </c>
      <c r="F20687" t="s">
        <v>973</v>
      </c>
      <c r="G20687" s="83">
        <v>44599</v>
      </c>
      <c r="I20687">
        <v>2022</v>
      </c>
    </row>
    <row r="20688" spans="1:9" x14ac:dyDescent="0.25">
      <c r="A20688" t="s">
        <v>972</v>
      </c>
      <c r="B20688" t="s">
        <v>213</v>
      </c>
      <c r="C20688" s="76" t="s">
        <v>842</v>
      </c>
      <c r="D20688" t="s">
        <v>980</v>
      </c>
      <c r="E20688" s="82">
        <v>3.8</v>
      </c>
      <c r="F20688" t="s">
        <v>973</v>
      </c>
      <c r="G20688" s="83">
        <v>44623</v>
      </c>
      <c r="I20688">
        <v>2022</v>
      </c>
    </row>
    <row r="20689" spans="1:9" x14ac:dyDescent="0.25">
      <c r="A20689" t="s">
        <v>972</v>
      </c>
      <c r="B20689" t="s">
        <v>154</v>
      </c>
      <c r="C20689" s="76" t="s">
        <v>842</v>
      </c>
      <c r="D20689" t="s">
        <v>980</v>
      </c>
      <c r="E20689" s="82">
        <v>6</v>
      </c>
      <c r="F20689" t="s">
        <v>973</v>
      </c>
      <c r="G20689" s="83">
        <v>44760</v>
      </c>
      <c r="I20689">
        <v>2022</v>
      </c>
    </row>
    <row r="20690" spans="1:9" x14ac:dyDescent="0.25">
      <c r="A20690" t="s">
        <v>972</v>
      </c>
      <c r="B20690" t="s">
        <v>142</v>
      </c>
      <c r="C20690" s="76" t="s">
        <v>842</v>
      </c>
      <c r="D20690" t="s">
        <v>980</v>
      </c>
      <c r="E20690" s="82">
        <v>9.8000000000000007</v>
      </c>
      <c r="F20690" t="s">
        <v>973</v>
      </c>
      <c r="G20690" s="83">
        <v>44796</v>
      </c>
      <c r="I20690">
        <v>2022</v>
      </c>
    </row>
    <row r="20691" spans="1:9" x14ac:dyDescent="0.25">
      <c r="A20691" t="s">
        <v>972</v>
      </c>
      <c r="B20691" t="s">
        <v>218</v>
      </c>
      <c r="C20691" s="76" t="s">
        <v>842</v>
      </c>
      <c r="D20691" t="s">
        <v>980</v>
      </c>
      <c r="E20691" s="82">
        <v>6</v>
      </c>
      <c r="F20691" t="s">
        <v>973</v>
      </c>
      <c r="G20691" s="83">
        <v>44788</v>
      </c>
      <c r="I20691">
        <v>2022</v>
      </c>
    </row>
    <row r="20692" spans="1:9" x14ac:dyDescent="0.25">
      <c r="A20692" t="s">
        <v>972</v>
      </c>
      <c r="B20692" t="s">
        <v>150</v>
      </c>
      <c r="C20692" s="76" t="s">
        <v>842</v>
      </c>
      <c r="D20692" t="s">
        <v>980</v>
      </c>
      <c r="E20692" s="82">
        <v>7.6</v>
      </c>
      <c r="F20692" t="s">
        <v>973</v>
      </c>
      <c r="G20692" s="83">
        <v>44658</v>
      </c>
      <c r="I20692">
        <v>2022</v>
      </c>
    </row>
    <row r="20693" spans="1:9" x14ac:dyDescent="0.25">
      <c r="A20693" t="s">
        <v>972</v>
      </c>
      <c r="B20693" t="s">
        <v>117</v>
      </c>
      <c r="C20693" s="76" t="s">
        <v>842</v>
      </c>
      <c r="D20693" t="s">
        <v>980</v>
      </c>
      <c r="E20693" s="82">
        <v>10</v>
      </c>
      <c r="F20693" t="s">
        <v>973</v>
      </c>
      <c r="G20693" s="83">
        <v>44805</v>
      </c>
      <c r="I20693">
        <v>2022</v>
      </c>
    </row>
    <row r="20694" spans="1:9" x14ac:dyDescent="0.25">
      <c r="A20694" t="s">
        <v>972</v>
      </c>
      <c r="B20694" t="s">
        <v>115</v>
      </c>
      <c r="C20694" s="76" t="s">
        <v>842</v>
      </c>
      <c r="D20694" t="s">
        <v>980</v>
      </c>
      <c r="E20694" s="82">
        <v>10.56</v>
      </c>
      <c r="F20694" t="s">
        <v>973</v>
      </c>
      <c r="G20694" s="83">
        <v>44686</v>
      </c>
      <c r="I20694">
        <v>2022</v>
      </c>
    </row>
    <row r="20695" spans="1:9" x14ac:dyDescent="0.25">
      <c r="A20695" t="s">
        <v>972</v>
      </c>
      <c r="B20695" t="s">
        <v>71</v>
      </c>
      <c r="C20695" s="76" t="s">
        <v>842</v>
      </c>
      <c r="D20695" t="s">
        <v>980</v>
      </c>
      <c r="E20695" s="82">
        <v>6</v>
      </c>
      <c r="F20695" t="s">
        <v>973</v>
      </c>
      <c r="G20695" s="83">
        <v>44601</v>
      </c>
      <c r="I20695">
        <v>2022</v>
      </c>
    </row>
    <row r="20696" spans="1:9" x14ac:dyDescent="0.25">
      <c r="A20696" t="s">
        <v>972</v>
      </c>
      <c r="B20696" t="s">
        <v>242</v>
      </c>
      <c r="C20696" s="76" t="s">
        <v>842</v>
      </c>
      <c r="D20696" t="s">
        <v>980</v>
      </c>
      <c r="E20696" s="82">
        <v>9.8000000000000007</v>
      </c>
      <c r="F20696" t="s">
        <v>973</v>
      </c>
      <c r="G20696" s="83">
        <v>44603</v>
      </c>
      <c r="I20696">
        <v>2022</v>
      </c>
    </row>
    <row r="20697" spans="1:9" x14ac:dyDescent="0.25">
      <c r="A20697" t="s">
        <v>972</v>
      </c>
      <c r="B20697" t="s">
        <v>232</v>
      </c>
      <c r="C20697" s="76" t="s">
        <v>842</v>
      </c>
      <c r="D20697" t="s">
        <v>980</v>
      </c>
      <c r="E20697" s="82">
        <v>6</v>
      </c>
      <c r="F20697" t="s">
        <v>973</v>
      </c>
      <c r="G20697" s="83">
        <v>44721</v>
      </c>
      <c r="I20697">
        <v>2022</v>
      </c>
    </row>
    <row r="20698" spans="1:9" x14ac:dyDescent="0.25">
      <c r="A20698" t="s">
        <v>972</v>
      </c>
      <c r="B20698" t="s">
        <v>72</v>
      </c>
      <c r="C20698" s="76" t="s">
        <v>842</v>
      </c>
      <c r="D20698" t="s">
        <v>980</v>
      </c>
      <c r="E20698" s="82">
        <v>10.62</v>
      </c>
      <c r="F20698" t="s">
        <v>973</v>
      </c>
      <c r="G20698" s="83">
        <v>44648</v>
      </c>
      <c r="I20698">
        <v>2022</v>
      </c>
    </row>
    <row r="20699" spans="1:9" x14ac:dyDescent="0.25">
      <c r="A20699" t="s">
        <v>972</v>
      </c>
      <c r="B20699" t="s">
        <v>224</v>
      </c>
      <c r="C20699" s="76" t="s">
        <v>842</v>
      </c>
      <c r="D20699" t="s">
        <v>980</v>
      </c>
      <c r="E20699" s="82">
        <v>7.38</v>
      </c>
      <c r="F20699" t="s">
        <v>973</v>
      </c>
      <c r="G20699" s="83">
        <v>44595</v>
      </c>
      <c r="I20699">
        <v>2022</v>
      </c>
    </row>
    <row r="20700" spans="1:9" x14ac:dyDescent="0.25">
      <c r="A20700" t="s">
        <v>972</v>
      </c>
      <c r="B20700" t="s">
        <v>120</v>
      </c>
      <c r="C20700" s="76" t="s">
        <v>842</v>
      </c>
      <c r="D20700" t="s">
        <v>980</v>
      </c>
      <c r="E20700" s="82">
        <v>7.2</v>
      </c>
      <c r="F20700" t="s">
        <v>973</v>
      </c>
      <c r="G20700" s="83">
        <v>44622</v>
      </c>
      <c r="I20700">
        <v>2022</v>
      </c>
    </row>
    <row r="20701" spans="1:9" x14ac:dyDescent="0.25">
      <c r="A20701" t="s">
        <v>972</v>
      </c>
      <c r="B20701" t="s">
        <v>223</v>
      </c>
      <c r="C20701" s="76" t="s">
        <v>842</v>
      </c>
      <c r="D20701" t="s">
        <v>980</v>
      </c>
      <c r="E20701" s="82">
        <v>4.72</v>
      </c>
      <c r="F20701" t="s">
        <v>973</v>
      </c>
      <c r="G20701" s="83">
        <v>44616</v>
      </c>
      <c r="I20701">
        <v>2022</v>
      </c>
    </row>
    <row r="20702" spans="1:9" x14ac:dyDescent="0.25">
      <c r="A20702" t="s">
        <v>972</v>
      </c>
      <c r="B20702" t="s">
        <v>224</v>
      </c>
      <c r="C20702" s="76" t="s">
        <v>842</v>
      </c>
      <c r="D20702" t="s">
        <v>980</v>
      </c>
      <c r="E20702" s="82">
        <v>7.32</v>
      </c>
      <c r="F20702" t="s">
        <v>973</v>
      </c>
      <c r="G20702" s="83">
        <v>44916</v>
      </c>
      <c r="I20702">
        <v>2022</v>
      </c>
    </row>
    <row r="20703" spans="1:9" x14ac:dyDescent="0.25">
      <c r="A20703" t="s">
        <v>972</v>
      </c>
      <c r="B20703" t="s">
        <v>171</v>
      </c>
      <c r="C20703" s="76" t="s">
        <v>842</v>
      </c>
      <c r="D20703" t="s">
        <v>980</v>
      </c>
      <c r="E20703" s="82">
        <v>5.9</v>
      </c>
      <c r="F20703" t="s">
        <v>973</v>
      </c>
      <c r="G20703" s="83">
        <v>44754</v>
      </c>
      <c r="I20703">
        <v>2022</v>
      </c>
    </row>
    <row r="20704" spans="1:9" x14ac:dyDescent="0.25">
      <c r="A20704" t="s">
        <v>972</v>
      </c>
      <c r="B20704" t="s">
        <v>72</v>
      </c>
      <c r="C20704" s="76" t="s">
        <v>842</v>
      </c>
      <c r="D20704" t="s">
        <v>980</v>
      </c>
      <c r="E20704" s="82">
        <v>5.9</v>
      </c>
      <c r="F20704" t="s">
        <v>973</v>
      </c>
      <c r="G20704" s="83">
        <v>44594</v>
      </c>
      <c r="I20704">
        <v>2022</v>
      </c>
    </row>
    <row r="20705" spans="1:9" x14ac:dyDescent="0.25">
      <c r="A20705" t="s">
        <v>972</v>
      </c>
      <c r="B20705" t="s">
        <v>81</v>
      </c>
      <c r="C20705" s="76" t="s">
        <v>842</v>
      </c>
      <c r="D20705" t="s">
        <v>980</v>
      </c>
      <c r="E20705" s="82">
        <v>9</v>
      </c>
      <c r="F20705" t="s">
        <v>973</v>
      </c>
      <c r="G20705" s="83">
        <v>44670</v>
      </c>
      <c r="I20705">
        <v>2022</v>
      </c>
    </row>
    <row r="20706" spans="1:9" x14ac:dyDescent="0.25">
      <c r="A20706" t="s">
        <v>972</v>
      </c>
      <c r="B20706" t="s">
        <v>60</v>
      </c>
      <c r="C20706" s="76" t="s">
        <v>842</v>
      </c>
      <c r="D20706" t="s">
        <v>980</v>
      </c>
      <c r="E20706" s="82">
        <v>7.7</v>
      </c>
      <c r="F20706" t="s">
        <v>973</v>
      </c>
      <c r="G20706" s="83">
        <v>44778</v>
      </c>
      <c r="I20706">
        <v>2022</v>
      </c>
    </row>
    <row r="20707" spans="1:9" x14ac:dyDescent="0.25">
      <c r="A20707" t="s">
        <v>972</v>
      </c>
      <c r="B20707" t="s">
        <v>239</v>
      </c>
      <c r="C20707" s="76" t="s">
        <v>842</v>
      </c>
      <c r="D20707" t="s">
        <v>980</v>
      </c>
      <c r="E20707" s="82">
        <v>5</v>
      </c>
      <c r="F20707" t="s">
        <v>973</v>
      </c>
      <c r="G20707" s="83">
        <v>44686</v>
      </c>
      <c r="I20707">
        <v>2022</v>
      </c>
    </row>
    <row r="20708" spans="1:9" x14ac:dyDescent="0.25">
      <c r="A20708" t="s">
        <v>972</v>
      </c>
      <c r="B20708" t="s">
        <v>176</v>
      </c>
      <c r="C20708" s="76" t="s">
        <v>842</v>
      </c>
      <c r="D20708" t="s">
        <v>980</v>
      </c>
      <c r="E20708" s="82">
        <v>4.8</v>
      </c>
      <c r="F20708" t="s">
        <v>973</v>
      </c>
      <c r="G20708" s="83">
        <v>44651</v>
      </c>
      <c r="I20708">
        <v>2022</v>
      </c>
    </row>
    <row r="20709" spans="1:9" x14ac:dyDescent="0.25">
      <c r="A20709" t="s">
        <v>972</v>
      </c>
      <c r="B20709" t="s">
        <v>116</v>
      </c>
      <c r="C20709" s="76" t="s">
        <v>842</v>
      </c>
      <c r="D20709" t="s">
        <v>980</v>
      </c>
      <c r="E20709" s="82">
        <v>9</v>
      </c>
      <c r="F20709" t="s">
        <v>973</v>
      </c>
      <c r="G20709" s="83">
        <v>44782</v>
      </c>
      <c r="I20709">
        <v>2022</v>
      </c>
    </row>
    <row r="20710" spans="1:9" x14ac:dyDescent="0.25">
      <c r="A20710" t="s">
        <v>972</v>
      </c>
      <c r="B20710" t="s">
        <v>242</v>
      </c>
      <c r="C20710" s="76" t="s">
        <v>842</v>
      </c>
      <c r="D20710" t="s">
        <v>980</v>
      </c>
      <c r="E20710" s="82">
        <v>6</v>
      </c>
      <c r="F20710" t="s">
        <v>973</v>
      </c>
      <c r="G20710" s="83">
        <v>44650</v>
      </c>
      <c r="I20710">
        <v>2022</v>
      </c>
    </row>
    <row r="20711" spans="1:9" x14ac:dyDescent="0.25">
      <c r="A20711" t="s">
        <v>972</v>
      </c>
      <c r="B20711" t="s">
        <v>116</v>
      </c>
      <c r="C20711" s="76" t="s">
        <v>842</v>
      </c>
      <c r="D20711" t="s">
        <v>980</v>
      </c>
      <c r="E20711" s="82">
        <v>12</v>
      </c>
      <c r="F20711" t="s">
        <v>973</v>
      </c>
      <c r="G20711" s="83">
        <v>44741</v>
      </c>
      <c r="I20711">
        <v>2022</v>
      </c>
    </row>
    <row r="20712" spans="1:9" x14ac:dyDescent="0.25">
      <c r="A20712" t="s">
        <v>972</v>
      </c>
      <c r="B20712" t="s">
        <v>121</v>
      </c>
      <c r="C20712" s="76" t="s">
        <v>842</v>
      </c>
      <c r="D20712" t="s">
        <v>980</v>
      </c>
      <c r="E20712" s="82">
        <v>3.8</v>
      </c>
      <c r="F20712" t="s">
        <v>973</v>
      </c>
      <c r="G20712" s="83">
        <v>44747</v>
      </c>
      <c r="I20712">
        <v>2022</v>
      </c>
    </row>
    <row r="20713" spans="1:9" x14ac:dyDescent="0.25">
      <c r="A20713" t="s">
        <v>972</v>
      </c>
      <c r="B20713" t="s">
        <v>100</v>
      </c>
      <c r="C20713" s="76" t="s">
        <v>842</v>
      </c>
      <c r="D20713" t="s">
        <v>980</v>
      </c>
      <c r="E20713" s="82">
        <v>6</v>
      </c>
      <c r="F20713" t="s">
        <v>973</v>
      </c>
      <c r="G20713" s="83">
        <v>44715</v>
      </c>
      <c r="I20713">
        <v>2022</v>
      </c>
    </row>
    <row r="20714" spans="1:9" x14ac:dyDescent="0.25">
      <c r="A20714" t="s">
        <v>972</v>
      </c>
      <c r="B20714" t="s">
        <v>115</v>
      </c>
      <c r="C20714" s="76" t="s">
        <v>842</v>
      </c>
      <c r="D20714" t="s">
        <v>980</v>
      </c>
      <c r="E20714" s="82">
        <v>5</v>
      </c>
      <c r="F20714" t="s">
        <v>973</v>
      </c>
      <c r="G20714" s="83">
        <v>44805</v>
      </c>
      <c r="I20714">
        <v>2022</v>
      </c>
    </row>
    <row r="20715" spans="1:9" x14ac:dyDescent="0.25">
      <c r="A20715" t="s">
        <v>972</v>
      </c>
      <c r="B20715" t="s">
        <v>115</v>
      </c>
      <c r="C20715" s="76" t="s">
        <v>842</v>
      </c>
      <c r="D20715" t="s">
        <v>980</v>
      </c>
      <c r="E20715" s="82">
        <v>7.97</v>
      </c>
      <c r="F20715" t="s">
        <v>973</v>
      </c>
      <c r="G20715" s="83">
        <v>44599</v>
      </c>
      <c r="I20715">
        <v>2022</v>
      </c>
    </row>
    <row r="20716" spans="1:9" x14ac:dyDescent="0.25">
      <c r="A20716" t="s">
        <v>972</v>
      </c>
      <c r="B20716" t="s">
        <v>281</v>
      </c>
      <c r="C20716" s="76" t="s">
        <v>842</v>
      </c>
      <c r="D20716" t="s">
        <v>980</v>
      </c>
      <c r="E20716" s="82">
        <v>3.49</v>
      </c>
      <c r="F20716" t="s">
        <v>973</v>
      </c>
      <c r="G20716" s="83">
        <v>44572</v>
      </c>
      <c r="I20716">
        <v>2022</v>
      </c>
    </row>
    <row r="20717" spans="1:9" x14ac:dyDescent="0.25">
      <c r="A20717" t="s">
        <v>972</v>
      </c>
      <c r="B20717" t="s">
        <v>249</v>
      </c>
      <c r="C20717" s="76" t="s">
        <v>842</v>
      </c>
      <c r="D20717" t="s">
        <v>980</v>
      </c>
      <c r="E20717" s="82">
        <v>10.64</v>
      </c>
      <c r="F20717" t="s">
        <v>973</v>
      </c>
      <c r="G20717" s="83">
        <v>44617</v>
      </c>
      <c r="I20717">
        <v>2022</v>
      </c>
    </row>
    <row r="20718" spans="1:9" x14ac:dyDescent="0.25">
      <c r="A20718" t="s">
        <v>972</v>
      </c>
      <c r="B20718" t="s">
        <v>130</v>
      </c>
      <c r="C20718" s="76" t="s">
        <v>842</v>
      </c>
      <c r="D20718" t="s">
        <v>980</v>
      </c>
      <c r="E20718" s="82">
        <v>15</v>
      </c>
      <c r="F20718" t="s">
        <v>973</v>
      </c>
      <c r="G20718" s="83">
        <v>44734</v>
      </c>
      <c r="I20718">
        <v>2022</v>
      </c>
    </row>
    <row r="20719" spans="1:9" x14ac:dyDescent="0.25">
      <c r="A20719" t="s">
        <v>972</v>
      </c>
      <c r="B20719" t="s">
        <v>0</v>
      </c>
      <c r="C20719" s="76" t="s">
        <v>842</v>
      </c>
      <c r="D20719" t="s">
        <v>980</v>
      </c>
      <c r="E20719" s="82">
        <v>6</v>
      </c>
      <c r="F20719" t="s">
        <v>973</v>
      </c>
      <c r="G20719" s="83">
        <v>44687</v>
      </c>
      <c r="I20719">
        <v>2022</v>
      </c>
    </row>
    <row r="20720" spans="1:9" x14ac:dyDescent="0.25">
      <c r="A20720" t="s">
        <v>972</v>
      </c>
      <c r="B20720" t="s">
        <v>203</v>
      </c>
      <c r="C20720" s="76" t="s">
        <v>842</v>
      </c>
      <c r="D20720" t="s">
        <v>980</v>
      </c>
      <c r="E20720" s="82">
        <v>7.7</v>
      </c>
      <c r="F20720" t="s">
        <v>973</v>
      </c>
      <c r="G20720" s="83">
        <v>44742</v>
      </c>
      <c r="I20720">
        <v>2022</v>
      </c>
    </row>
    <row r="20721" spans="1:9" x14ac:dyDescent="0.25">
      <c r="A20721" t="s">
        <v>972</v>
      </c>
      <c r="B20721" t="s">
        <v>239</v>
      </c>
      <c r="C20721" s="76" t="s">
        <v>842</v>
      </c>
      <c r="D20721" t="s">
        <v>980</v>
      </c>
      <c r="E20721" s="82">
        <v>13.27</v>
      </c>
      <c r="F20721" t="s">
        <v>973</v>
      </c>
      <c r="G20721" s="83">
        <v>44673</v>
      </c>
      <c r="I20721">
        <v>2022</v>
      </c>
    </row>
    <row r="20722" spans="1:9" x14ac:dyDescent="0.25">
      <c r="A20722" t="s">
        <v>972</v>
      </c>
      <c r="B20722" t="s">
        <v>202</v>
      </c>
      <c r="C20722" s="76" t="s">
        <v>842</v>
      </c>
      <c r="D20722" t="s">
        <v>980</v>
      </c>
      <c r="E20722" s="82">
        <v>4.13</v>
      </c>
      <c r="F20722" t="s">
        <v>973</v>
      </c>
      <c r="G20722" s="83">
        <v>44629</v>
      </c>
      <c r="I20722">
        <v>2022</v>
      </c>
    </row>
    <row r="20723" spans="1:9" x14ac:dyDescent="0.25">
      <c r="A20723" t="s">
        <v>972</v>
      </c>
      <c r="B20723" t="s">
        <v>182</v>
      </c>
      <c r="C20723" s="76" t="s">
        <v>842</v>
      </c>
      <c r="D20723" t="s">
        <v>980</v>
      </c>
      <c r="E20723" s="82">
        <v>14.64</v>
      </c>
      <c r="F20723" t="s">
        <v>973</v>
      </c>
      <c r="G20723" s="83">
        <v>44701</v>
      </c>
      <c r="I20723">
        <v>2022</v>
      </c>
    </row>
    <row r="20724" spans="1:9" x14ac:dyDescent="0.25">
      <c r="A20724" t="s">
        <v>972</v>
      </c>
      <c r="B20724" t="s">
        <v>249</v>
      </c>
      <c r="C20724" s="76" t="s">
        <v>842</v>
      </c>
      <c r="D20724" t="s">
        <v>980</v>
      </c>
      <c r="E20724" s="82">
        <v>15</v>
      </c>
      <c r="F20724" t="s">
        <v>973</v>
      </c>
      <c r="G20724" s="83">
        <v>44629</v>
      </c>
      <c r="I20724">
        <v>2022</v>
      </c>
    </row>
    <row r="20725" spans="1:9" x14ac:dyDescent="0.25">
      <c r="A20725" t="s">
        <v>972</v>
      </c>
      <c r="B20725" t="s">
        <v>178</v>
      </c>
      <c r="C20725" s="76" t="s">
        <v>842</v>
      </c>
      <c r="D20725" t="s">
        <v>980</v>
      </c>
      <c r="E20725" s="82">
        <v>4.13</v>
      </c>
      <c r="F20725" t="s">
        <v>973</v>
      </c>
      <c r="G20725" s="83">
        <v>44637</v>
      </c>
      <c r="I20725">
        <v>2022</v>
      </c>
    </row>
    <row r="20726" spans="1:9" x14ac:dyDescent="0.25">
      <c r="A20726" t="s">
        <v>972</v>
      </c>
      <c r="B20726" t="s">
        <v>11</v>
      </c>
      <c r="C20726" s="76" t="s">
        <v>842</v>
      </c>
      <c r="D20726" t="s">
        <v>980</v>
      </c>
      <c r="E20726" s="82">
        <v>4.42</v>
      </c>
      <c r="F20726" t="s">
        <v>973</v>
      </c>
      <c r="G20726" s="83">
        <v>44620</v>
      </c>
      <c r="I20726">
        <v>2022</v>
      </c>
    </row>
    <row r="20727" spans="1:9" x14ac:dyDescent="0.25">
      <c r="A20727" t="s">
        <v>972</v>
      </c>
      <c r="B20727" t="s">
        <v>279</v>
      </c>
      <c r="C20727" s="76" t="s">
        <v>842</v>
      </c>
      <c r="D20727" t="s">
        <v>980</v>
      </c>
      <c r="E20727" s="82">
        <v>10</v>
      </c>
      <c r="F20727" t="s">
        <v>973</v>
      </c>
      <c r="G20727" s="83">
        <v>44795</v>
      </c>
      <c r="I20727">
        <v>2022</v>
      </c>
    </row>
    <row r="20728" spans="1:9" x14ac:dyDescent="0.25">
      <c r="A20728" t="s">
        <v>972</v>
      </c>
      <c r="B20728" t="s">
        <v>239</v>
      </c>
      <c r="C20728" s="76" t="s">
        <v>842</v>
      </c>
      <c r="D20728" t="s">
        <v>980</v>
      </c>
      <c r="E20728" s="82">
        <v>13.27</v>
      </c>
      <c r="F20728" t="s">
        <v>973</v>
      </c>
      <c r="G20728" s="83">
        <v>44834</v>
      </c>
      <c r="I20728">
        <v>2022</v>
      </c>
    </row>
    <row r="20729" spans="1:9" x14ac:dyDescent="0.25">
      <c r="A20729" t="s">
        <v>972</v>
      </c>
      <c r="B20729" t="s">
        <v>173</v>
      </c>
      <c r="C20729" s="76" t="s">
        <v>842</v>
      </c>
      <c r="D20729" t="s">
        <v>980</v>
      </c>
      <c r="E20729" s="82">
        <v>3.8</v>
      </c>
      <c r="F20729" t="s">
        <v>973</v>
      </c>
      <c r="G20729" s="83">
        <v>44642</v>
      </c>
      <c r="I20729">
        <v>2022</v>
      </c>
    </row>
    <row r="20730" spans="1:9" x14ac:dyDescent="0.25">
      <c r="A20730" t="s">
        <v>972</v>
      </c>
      <c r="B20730" t="s">
        <v>246</v>
      </c>
      <c r="C20730" s="76" t="s">
        <v>842</v>
      </c>
      <c r="D20730" t="s">
        <v>980</v>
      </c>
      <c r="E20730" s="82">
        <v>5.31</v>
      </c>
      <c r="F20730" t="s">
        <v>973</v>
      </c>
      <c r="G20730" s="83">
        <v>44628</v>
      </c>
      <c r="I20730">
        <v>2022</v>
      </c>
    </row>
    <row r="20731" spans="1:9" x14ac:dyDescent="0.25">
      <c r="A20731" t="s">
        <v>972</v>
      </c>
      <c r="B20731" t="s">
        <v>249</v>
      </c>
      <c r="C20731" s="76" t="s">
        <v>842</v>
      </c>
      <c r="D20731" t="s">
        <v>980</v>
      </c>
      <c r="E20731" s="82">
        <v>7.67</v>
      </c>
      <c r="F20731" t="s">
        <v>973</v>
      </c>
      <c r="G20731" s="83">
        <v>44659</v>
      </c>
      <c r="I20731">
        <v>2022</v>
      </c>
    </row>
    <row r="20732" spans="1:9" x14ac:dyDescent="0.25">
      <c r="A20732" t="s">
        <v>972</v>
      </c>
      <c r="B20732" t="s">
        <v>66</v>
      </c>
      <c r="C20732" s="76" t="s">
        <v>842</v>
      </c>
      <c r="D20732" t="s">
        <v>980</v>
      </c>
      <c r="E20732" s="82">
        <v>7.68</v>
      </c>
      <c r="F20732" t="s">
        <v>973</v>
      </c>
      <c r="G20732" s="83">
        <v>44620</v>
      </c>
      <c r="I20732">
        <v>2022</v>
      </c>
    </row>
    <row r="20733" spans="1:9" x14ac:dyDescent="0.25">
      <c r="A20733" t="s">
        <v>972</v>
      </c>
      <c r="B20733" t="s">
        <v>139</v>
      </c>
      <c r="C20733" s="76" t="s">
        <v>842</v>
      </c>
      <c r="D20733" t="s">
        <v>980</v>
      </c>
      <c r="E20733" s="82">
        <v>19.2</v>
      </c>
      <c r="F20733" t="s">
        <v>973</v>
      </c>
      <c r="G20733" s="83">
        <v>44705</v>
      </c>
      <c r="I20733">
        <v>2022</v>
      </c>
    </row>
    <row r="20734" spans="1:9" x14ac:dyDescent="0.25">
      <c r="A20734" t="s">
        <v>972</v>
      </c>
      <c r="B20734" t="s">
        <v>248</v>
      </c>
      <c r="C20734" s="76" t="s">
        <v>842</v>
      </c>
      <c r="D20734" t="s">
        <v>980</v>
      </c>
      <c r="E20734" s="82">
        <v>4.8</v>
      </c>
      <c r="F20734" t="s">
        <v>973</v>
      </c>
      <c r="G20734" s="83">
        <v>44677</v>
      </c>
      <c r="I20734">
        <v>2022</v>
      </c>
    </row>
    <row r="20735" spans="1:9" x14ac:dyDescent="0.25">
      <c r="A20735" t="s">
        <v>972</v>
      </c>
      <c r="B20735" t="s">
        <v>214</v>
      </c>
      <c r="C20735" s="76" t="s">
        <v>842</v>
      </c>
      <c r="D20735" t="s">
        <v>980</v>
      </c>
      <c r="E20735" s="82">
        <v>5.76</v>
      </c>
      <c r="F20735" t="s">
        <v>973</v>
      </c>
      <c r="G20735" s="83">
        <v>44658</v>
      </c>
      <c r="I20735">
        <v>2022</v>
      </c>
    </row>
    <row r="20736" spans="1:9" x14ac:dyDescent="0.25">
      <c r="A20736" t="s">
        <v>972</v>
      </c>
      <c r="B20736" t="s">
        <v>11</v>
      </c>
      <c r="C20736" s="76" t="s">
        <v>842</v>
      </c>
      <c r="D20736" t="s">
        <v>980</v>
      </c>
      <c r="E20736" s="82">
        <v>3.8</v>
      </c>
      <c r="F20736" t="s">
        <v>973</v>
      </c>
      <c r="G20736" s="83">
        <v>44658</v>
      </c>
      <c r="I20736">
        <v>2022</v>
      </c>
    </row>
    <row r="20737" spans="1:9" x14ac:dyDescent="0.25">
      <c r="A20737" t="s">
        <v>972</v>
      </c>
      <c r="B20737" t="s">
        <v>116</v>
      </c>
      <c r="C20737" s="76" t="s">
        <v>842</v>
      </c>
      <c r="D20737" t="s">
        <v>980</v>
      </c>
      <c r="E20737" s="82">
        <v>6</v>
      </c>
      <c r="F20737" t="s">
        <v>973</v>
      </c>
      <c r="G20737" s="83">
        <v>44803</v>
      </c>
      <c r="I20737">
        <v>2022</v>
      </c>
    </row>
    <row r="20738" spans="1:9" x14ac:dyDescent="0.25">
      <c r="A20738" t="s">
        <v>972</v>
      </c>
      <c r="B20738" t="s">
        <v>223</v>
      </c>
      <c r="C20738" s="76" t="s">
        <v>842</v>
      </c>
      <c r="D20738" t="s">
        <v>980</v>
      </c>
      <c r="E20738" s="82">
        <v>7.6</v>
      </c>
      <c r="F20738" t="s">
        <v>973</v>
      </c>
      <c r="G20738" s="83">
        <v>44627</v>
      </c>
      <c r="I20738">
        <v>2022</v>
      </c>
    </row>
    <row r="20739" spans="1:9" x14ac:dyDescent="0.25">
      <c r="A20739" t="s">
        <v>972</v>
      </c>
      <c r="B20739" t="s">
        <v>81</v>
      </c>
      <c r="C20739" s="76" t="s">
        <v>842</v>
      </c>
      <c r="D20739" t="s">
        <v>980</v>
      </c>
      <c r="E20739" s="82">
        <v>9.8000000000000007</v>
      </c>
      <c r="F20739" t="s">
        <v>973</v>
      </c>
      <c r="G20739" s="83">
        <v>44599</v>
      </c>
      <c r="I20739">
        <v>2022</v>
      </c>
    </row>
    <row r="20740" spans="1:9" x14ac:dyDescent="0.25">
      <c r="A20740" t="s">
        <v>972</v>
      </c>
      <c r="B20740" t="s">
        <v>136</v>
      </c>
      <c r="C20740" s="76" t="s">
        <v>842</v>
      </c>
      <c r="D20740" t="s">
        <v>980</v>
      </c>
      <c r="E20740" s="82">
        <v>6</v>
      </c>
      <c r="F20740" t="s">
        <v>973</v>
      </c>
      <c r="G20740" s="83">
        <v>44624</v>
      </c>
      <c r="I20740">
        <v>2022</v>
      </c>
    </row>
    <row r="20741" spans="1:9" x14ac:dyDescent="0.25">
      <c r="A20741" t="s">
        <v>972</v>
      </c>
      <c r="B20741" t="s">
        <v>100</v>
      </c>
      <c r="C20741" s="76" t="s">
        <v>842</v>
      </c>
      <c r="D20741" t="s">
        <v>980</v>
      </c>
      <c r="E20741" s="82">
        <v>6</v>
      </c>
      <c r="F20741" t="s">
        <v>973</v>
      </c>
      <c r="G20741" s="83">
        <v>44664</v>
      </c>
      <c r="I20741">
        <v>2022</v>
      </c>
    </row>
    <row r="20742" spans="1:9" x14ac:dyDescent="0.25">
      <c r="A20742" t="s">
        <v>972</v>
      </c>
      <c r="B20742" t="s">
        <v>125</v>
      </c>
      <c r="C20742" s="76" t="s">
        <v>842</v>
      </c>
      <c r="D20742" t="s">
        <v>980</v>
      </c>
      <c r="E20742" s="82">
        <v>9.6</v>
      </c>
      <c r="F20742" t="s">
        <v>973</v>
      </c>
      <c r="G20742" s="83">
        <v>44749</v>
      </c>
      <c r="I20742">
        <v>2022</v>
      </c>
    </row>
    <row r="20743" spans="1:9" x14ac:dyDescent="0.25">
      <c r="A20743" t="s">
        <v>972</v>
      </c>
      <c r="B20743" t="s">
        <v>248</v>
      </c>
      <c r="C20743" s="76" t="s">
        <v>842</v>
      </c>
      <c r="D20743" t="s">
        <v>980</v>
      </c>
      <c r="E20743" s="82">
        <v>3.8</v>
      </c>
      <c r="F20743" t="s">
        <v>973</v>
      </c>
      <c r="G20743" s="83">
        <v>44596</v>
      </c>
      <c r="I20743">
        <v>2022</v>
      </c>
    </row>
    <row r="20744" spans="1:9" x14ac:dyDescent="0.25">
      <c r="A20744" t="s">
        <v>972</v>
      </c>
      <c r="B20744" t="s">
        <v>123</v>
      </c>
      <c r="C20744" s="76" t="s">
        <v>842</v>
      </c>
      <c r="D20744" t="s">
        <v>980</v>
      </c>
      <c r="E20744" s="82">
        <v>3.54</v>
      </c>
      <c r="F20744" t="s">
        <v>973</v>
      </c>
      <c r="G20744" s="83">
        <v>44837</v>
      </c>
      <c r="I20744">
        <v>2022</v>
      </c>
    </row>
    <row r="20745" spans="1:9" x14ac:dyDescent="0.25">
      <c r="A20745" t="s">
        <v>972</v>
      </c>
      <c r="B20745" t="s">
        <v>11</v>
      </c>
      <c r="C20745" s="76" t="s">
        <v>842</v>
      </c>
      <c r="D20745" t="s">
        <v>980</v>
      </c>
      <c r="E20745" s="82">
        <v>8.85</v>
      </c>
      <c r="F20745" t="s">
        <v>973</v>
      </c>
      <c r="G20745" s="83">
        <v>44641</v>
      </c>
      <c r="I20745">
        <v>2022</v>
      </c>
    </row>
    <row r="20746" spans="1:9" x14ac:dyDescent="0.25">
      <c r="A20746" t="s">
        <v>972</v>
      </c>
      <c r="B20746" t="s">
        <v>199</v>
      </c>
      <c r="C20746" s="76" t="s">
        <v>842</v>
      </c>
      <c r="D20746" t="s">
        <v>980</v>
      </c>
      <c r="E20746" s="82">
        <v>9.6</v>
      </c>
      <c r="F20746" t="s">
        <v>973</v>
      </c>
      <c r="G20746" s="83">
        <v>44677</v>
      </c>
      <c r="I20746">
        <v>2022</v>
      </c>
    </row>
    <row r="20747" spans="1:9" x14ac:dyDescent="0.25">
      <c r="A20747" t="s">
        <v>972</v>
      </c>
      <c r="B20747" t="s">
        <v>213</v>
      </c>
      <c r="C20747" s="76" t="s">
        <v>842</v>
      </c>
      <c r="D20747" t="s">
        <v>980</v>
      </c>
      <c r="E20747" s="82">
        <v>7.6</v>
      </c>
      <c r="F20747" t="s">
        <v>973</v>
      </c>
      <c r="G20747" s="83">
        <v>44600</v>
      </c>
      <c r="I20747">
        <v>2022</v>
      </c>
    </row>
    <row r="20748" spans="1:9" x14ac:dyDescent="0.25">
      <c r="A20748" t="s">
        <v>972</v>
      </c>
      <c r="B20748" t="s">
        <v>278</v>
      </c>
      <c r="C20748" s="76" t="s">
        <v>842</v>
      </c>
      <c r="D20748" t="s">
        <v>980</v>
      </c>
      <c r="E20748" s="82">
        <v>11.44</v>
      </c>
      <c r="F20748" t="s">
        <v>973</v>
      </c>
      <c r="G20748" s="83">
        <v>44726</v>
      </c>
      <c r="I20748">
        <v>2022</v>
      </c>
    </row>
    <row r="20749" spans="1:9" x14ac:dyDescent="0.25">
      <c r="A20749" t="s">
        <v>972</v>
      </c>
      <c r="B20749" t="s">
        <v>128</v>
      </c>
      <c r="C20749" s="76" t="s">
        <v>842</v>
      </c>
      <c r="D20749" t="s">
        <v>980</v>
      </c>
      <c r="E20749" s="82">
        <v>5</v>
      </c>
      <c r="F20749" t="s">
        <v>973</v>
      </c>
      <c r="G20749" s="83">
        <v>44718</v>
      </c>
      <c r="I20749">
        <v>2022</v>
      </c>
    </row>
    <row r="20750" spans="1:9" x14ac:dyDescent="0.25">
      <c r="A20750" t="s">
        <v>972</v>
      </c>
      <c r="B20750" t="s">
        <v>136</v>
      </c>
      <c r="C20750" s="76" t="s">
        <v>842</v>
      </c>
      <c r="D20750" t="s">
        <v>980</v>
      </c>
      <c r="E20750" s="82">
        <v>13.26</v>
      </c>
      <c r="F20750" t="s">
        <v>973</v>
      </c>
      <c r="G20750" s="83">
        <v>44694</v>
      </c>
      <c r="I20750">
        <v>2022</v>
      </c>
    </row>
    <row r="20751" spans="1:9" x14ac:dyDescent="0.25">
      <c r="A20751" t="s">
        <v>972</v>
      </c>
      <c r="B20751" t="s">
        <v>136</v>
      </c>
      <c r="C20751" s="76" t="s">
        <v>842</v>
      </c>
      <c r="D20751" t="s">
        <v>980</v>
      </c>
      <c r="E20751" s="82">
        <v>11.4</v>
      </c>
      <c r="F20751" t="s">
        <v>973</v>
      </c>
      <c r="G20751" s="83">
        <v>44620</v>
      </c>
      <c r="I20751">
        <v>2022</v>
      </c>
    </row>
    <row r="20752" spans="1:9" x14ac:dyDescent="0.25">
      <c r="A20752" t="s">
        <v>972</v>
      </c>
      <c r="B20752" t="s">
        <v>98</v>
      </c>
      <c r="C20752" s="76" t="s">
        <v>842</v>
      </c>
      <c r="D20752" t="s">
        <v>980</v>
      </c>
      <c r="E20752" s="82">
        <v>3.84</v>
      </c>
      <c r="F20752" t="s">
        <v>973</v>
      </c>
      <c r="G20752" s="83">
        <v>44620</v>
      </c>
      <c r="I20752">
        <v>2022</v>
      </c>
    </row>
    <row r="20753" spans="1:9" x14ac:dyDescent="0.25">
      <c r="A20753" t="s">
        <v>972</v>
      </c>
      <c r="B20753" t="s">
        <v>95</v>
      </c>
      <c r="C20753" s="76" t="s">
        <v>842</v>
      </c>
      <c r="D20753" t="s">
        <v>980</v>
      </c>
      <c r="E20753" s="82">
        <v>6</v>
      </c>
      <c r="F20753" t="s">
        <v>973</v>
      </c>
      <c r="G20753" s="83">
        <v>44615</v>
      </c>
      <c r="I20753">
        <v>2022</v>
      </c>
    </row>
    <row r="20754" spans="1:9" x14ac:dyDescent="0.25">
      <c r="A20754" t="s">
        <v>972</v>
      </c>
      <c r="B20754" t="s">
        <v>241</v>
      </c>
      <c r="C20754" s="76" t="s">
        <v>842</v>
      </c>
      <c r="D20754" t="s">
        <v>980</v>
      </c>
      <c r="E20754" s="82">
        <v>9.8000000000000007</v>
      </c>
      <c r="F20754" t="s">
        <v>973</v>
      </c>
      <c r="G20754" s="83">
        <v>44620</v>
      </c>
      <c r="I20754">
        <v>2022</v>
      </c>
    </row>
    <row r="20755" spans="1:9" x14ac:dyDescent="0.25">
      <c r="A20755" t="s">
        <v>972</v>
      </c>
      <c r="B20755" t="s">
        <v>245</v>
      </c>
      <c r="C20755" s="76" t="s">
        <v>842</v>
      </c>
      <c r="D20755" t="s">
        <v>980</v>
      </c>
      <c r="E20755" s="82">
        <v>3.25</v>
      </c>
      <c r="F20755" t="s">
        <v>973</v>
      </c>
      <c r="G20755" s="83">
        <v>44634</v>
      </c>
      <c r="I20755">
        <v>2022</v>
      </c>
    </row>
    <row r="20756" spans="1:9" x14ac:dyDescent="0.25">
      <c r="A20756" t="s">
        <v>972</v>
      </c>
      <c r="B20756" t="s">
        <v>81</v>
      </c>
      <c r="C20756" s="76" t="s">
        <v>842</v>
      </c>
      <c r="D20756" t="s">
        <v>980</v>
      </c>
      <c r="E20756" s="82">
        <v>6</v>
      </c>
      <c r="F20756" t="s">
        <v>973</v>
      </c>
      <c r="G20756" s="83">
        <v>44701</v>
      </c>
      <c r="I20756">
        <v>2022</v>
      </c>
    </row>
    <row r="20757" spans="1:9" x14ac:dyDescent="0.25">
      <c r="A20757" t="s">
        <v>972</v>
      </c>
      <c r="B20757" t="s">
        <v>115</v>
      </c>
      <c r="C20757" s="76" t="s">
        <v>842</v>
      </c>
      <c r="D20757" t="s">
        <v>980</v>
      </c>
      <c r="E20757" s="82">
        <v>7.68</v>
      </c>
      <c r="F20757" t="s">
        <v>973</v>
      </c>
      <c r="G20757" s="83">
        <v>44620</v>
      </c>
      <c r="I20757">
        <v>2022</v>
      </c>
    </row>
    <row r="20758" spans="1:9" x14ac:dyDescent="0.25">
      <c r="A20758" t="s">
        <v>972</v>
      </c>
      <c r="B20758" t="s">
        <v>246</v>
      </c>
      <c r="C20758" s="76" t="s">
        <v>842</v>
      </c>
      <c r="D20758" t="s">
        <v>980</v>
      </c>
      <c r="E20758" s="82">
        <v>3.8</v>
      </c>
      <c r="F20758" t="s">
        <v>973</v>
      </c>
      <c r="G20758" s="83">
        <v>44620</v>
      </c>
      <c r="I20758">
        <v>2022</v>
      </c>
    </row>
    <row r="20759" spans="1:9" x14ac:dyDescent="0.25">
      <c r="A20759" t="s">
        <v>972</v>
      </c>
      <c r="B20759" t="s">
        <v>241</v>
      </c>
      <c r="C20759" s="76" t="s">
        <v>842</v>
      </c>
      <c r="D20759" t="s">
        <v>980</v>
      </c>
      <c r="E20759" s="82">
        <v>9.6</v>
      </c>
      <c r="F20759" t="s">
        <v>973</v>
      </c>
      <c r="G20759" s="83">
        <v>44621</v>
      </c>
      <c r="I20759">
        <v>2022</v>
      </c>
    </row>
    <row r="20760" spans="1:9" x14ac:dyDescent="0.25">
      <c r="A20760" t="s">
        <v>972</v>
      </c>
      <c r="B20760" t="s">
        <v>247</v>
      </c>
      <c r="C20760" s="76" t="s">
        <v>842</v>
      </c>
      <c r="D20760" t="s">
        <v>980</v>
      </c>
      <c r="E20760" s="82">
        <v>6</v>
      </c>
      <c r="F20760" t="s">
        <v>973</v>
      </c>
      <c r="G20760" s="83">
        <v>44627</v>
      </c>
      <c r="I20760">
        <v>2022</v>
      </c>
    </row>
    <row r="20761" spans="1:9" x14ac:dyDescent="0.25">
      <c r="A20761" t="s">
        <v>972</v>
      </c>
      <c r="B20761" t="s">
        <v>279</v>
      </c>
      <c r="C20761" s="76" t="s">
        <v>842</v>
      </c>
      <c r="D20761" t="s">
        <v>980</v>
      </c>
      <c r="E20761" s="82">
        <v>7.67</v>
      </c>
      <c r="F20761" t="s">
        <v>973</v>
      </c>
      <c r="G20761" s="83">
        <v>44726</v>
      </c>
      <c r="I20761">
        <v>2022</v>
      </c>
    </row>
    <row r="20762" spans="1:9" x14ac:dyDescent="0.25">
      <c r="A20762" t="s">
        <v>972</v>
      </c>
      <c r="B20762" t="s">
        <v>89</v>
      </c>
      <c r="C20762" s="76" t="s">
        <v>842</v>
      </c>
      <c r="D20762" t="s">
        <v>980</v>
      </c>
      <c r="E20762" s="82">
        <v>10</v>
      </c>
      <c r="F20762" t="s">
        <v>973</v>
      </c>
      <c r="G20762" s="83">
        <v>44855</v>
      </c>
      <c r="I20762">
        <v>2022</v>
      </c>
    </row>
    <row r="20763" spans="1:9" x14ac:dyDescent="0.25">
      <c r="A20763" t="s">
        <v>972</v>
      </c>
      <c r="B20763" t="s">
        <v>241</v>
      </c>
      <c r="C20763" s="76" t="s">
        <v>842</v>
      </c>
      <c r="D20763" t="s">
        <v>980</v>
      </c>
      <c r="E20763" s="82">
        <v>7.6</v>
      </c>
      <c r="F20763" t="s">
        <v>973</v>
      </c>
      <c r="G20763" s="83">
        <v>44629</v>
      </c>
      <c r="I20763">
        <v>2022</v>
      </c>
    </row>
    <row r="20764" spans="1:9" x14ac:dyDescent="0.25">
      <c r="A20764" t="s">
        <v>972</v>
      </c>
      <c r="B20764" t="s">
        <v>89</v>
      </c>
      <c r="C20764" s="76" t="s">
        <v>842</v>
      </c>
      <c r="D20764" t="s">
        <v>980</v>
      </c>
      <c r="E20764" s="82">
        <v>6</v>
      </c>
      <c r="F20764" t="s">
        <v>973</v>
      </c>
      <c r="G20764" s="83">
        <v>44642</v>
      </c>
      <c r="I20764">
        <v>2022</v>
      </c>
    </row>
    <row r="20765" spans="1:9" x14ac:dyDescent="0.25">
      <c r="A20765" t="s">
        <v>972</v>
      </c>
      <c r="B20765" t="s">
        <v>245</v>
      </c>
      <c r="C20765" s="76" t="s">
        <v>842</v>
      </c>
      <c r="D20765" t="s">
        <v>980</v>
      </c>
      <c r="E20765" s="82">
        <v>12.98</v>
      </c>
      <c r="F20765" t="s">
        <v>973</v>
      </c>
      <c r="G20765" s="83">
        <v>44666</v>
      </c>
      <c r="I20765">
        <v>2022</v>
      </c>
    </row>
    <row r="20766" spans="1:9" x14ac:dyDescent="0.25">
      <c r="A20766" t="s">
        <v>972</v>
      </c>
      <c r="B20766" t="s">
        <v>117</v>
      </c>
      <c r="C20766" s="76" t="s">
        <v>842</v>
      </c>
      <c r="D20766" t="s">
        <v>980</v>
      </c>
      <c r="E20766" s="82">
        <v>7.6</v>
      </c>
      <c r="F20766" t="s">
        <v>973</v>
      </c>
      <c r="G20766" s="83">
        <v>43686</v>
      </c>
      <c r="I20766">
        <v>2019</v>
      </c>
    </row>
    <row r="20767" spans="1:9" x14ac:dyDescent="0.25">
      <c r="A20767" t="s">
        <v>972</v>
      </c>
      <c r="B20767" t="s">
        <v>214</v>
      </c>
      <c r="C20767" s="76" t="s">
        <v>842</v>
      </c>
      <c r="D20767" t="s">
        <v>980</v>
      </c>
      <c r="E20767" s="82">
        <v>10.7</v>
      </c>
      <c r="F20767" t="s">
        <v>973</v>
      </c>
      <c r="G20767" s="83">
        <v>44728</v>
      </c>
      <c r="I20767">
        <v>2022</v>
      </c>
    </row>
    <row r="20768" spans="1:9" x14ac:dyDescent="0.25">
      <c r="A20768" t="s">
        <v>972</v>
      </c>
      <c r="B20768" t="s">
        <v>223</v>
      </c>
      <c r="C20768" s="76" t="s">
        <v>842</v>
      </c>
      <c r="D20768" t="s">
        <v>980</v>
      </c>
      <c r="E20768" s="82">
        <v>15</v>
      </c>
      <c r="F20768" t="s">
        <v>973</v>
      </c>
      <c r="G20768" s="83">
        <v>44749</v>
      </c>
      <c r="I20768">
        <v>2022</v>
      </c>
    </row>
    <row r="20769" spans="1:9" x14ac:dyDescent="0.25">
      <c r="A20769" t="s">
        <v>972</v>
      </c>
      <c r="B20769" t="s">
        <v>241</v>
      </c>
      <c r="C20769" s="76" t="s">
        <v>842</v>
      </c>
      <c r="D20769" t="s">
        <v>980</v>
      </c>
      <c r="E20769" s="82">
        <v>10</v>
      </c>
      <c r="F20769" t="s">
        <v>973</v>
      </c>
      <c r="G20769" s="83">
        <v>44620</v>
      </c>
      <c r="I20769">
        <v>2022</v>
      </c>
    </row>
    <row r="20770" spans="1:9" x14ac:dyDescent="0.25">
      <c r="A20770" t="s">
        <v>972</v>
      </c>
      <c r="B20770" t="s">
        <v>248</v>
      </c>
      <c r="C20770" s="76" t="s">
        <v>842</v>
      </c>
      <c r="D20770" t="s">
        <v>980</v>
      </c>
      <c r="E20770" s="82">
        <v>7.6</v>
      </c>
      <c r="F20770" t="s">
        <v>973</v>
      </c>
      <c r="G20770" s="83">
        <v>44747</v>
      </c>
      <c r="I20770">
        <v>2022</v>
      </c>
    </row>
    <row r="20771" spans="1:9" x14ac:dyDescent="0.25">
      <c r="A20771" t="s">
        <v>972</v>
      </c>
      <c r="B20771" t="s">
        <v>277</v>
      </c>
      <c r="C20771" s="76" t="s">
        <v>842</v>
      </c>
      <c r="D20771" t="s">
        <v>980</v>
      </c>
      <c r="E20771" s="82">
        <v>14</v>
      </c>
      <c r="F20771" t="s">
        <v>973</v>
      </c>
      <c r="G20771" s="83">
        <v>44803</v>
      </c>
      <c r="I20771">
        <v>2022</v>
      </c>
    </row>
    <row r="20772" spans="1:9" x14ac:dyDescent="0.25">
      <c r="A20772" t="s">
        <v>972</v>
      </c>
      <c r="B20772" t="s">
        <v>118</v>
      </c>
      <c r="C20772" s="76" t="s">
        <v>842</v>
      </c>
      <c r="D20772" t="s">
        <v>980</v>
      </c>
      <c r="E20772" s="82">
        <v>15</v>
      </c>
      <c r="F20772" t="s">
        <v>973</v>
      </c>
      <c r="G20772" s="83">
        <v>44756</v>
      </c>
      <c r="I20772">
        <v>2022</v>
      </c>
    </row>
    <row r="20773" spans="1:9" x14ac:dyDescent="0.25">
      <c r="A20773" t="s">
        <v>972</v>
      </c>
      <c r="B20773" t="s">
        <v>11</v>
      </c>
      <c r="C20773" s="76" t="s">
        <v>842</v>
      </c>
      <c r="D20773" t="s">
        <v>980</v>
      </c>
      <c r="E20773" s="82">
        <v>6</v>
      </c>
      <c r="F20773" t="s">
        <v>973</v>
      </c>
      <c r="G20773" s="83">
        <v>44718</v>
      </c>
      <c r="I20773">
        <v>2022</v>
      </c>
    </row>
    <row r="20774" spans="1:9" x14ac:dyDescent="0.25">
      <c r="A20774" t="s">
        <v>972</v>
      </c>
      <c r="B20774" t="s">
        <v>249</v>
      </c>
      <c r="C20774" s="76" t="s">
        <v>842</v>
      </c>
      <c r="D20774" t="s">
        <v>980</v>
      </c>
      <c r="E20774" s="82">
        <v>6.2</v>
      </c>
      <c r="F20774" t="s">
        <v>973</v>
      </c>
      <c r="G20774" s="83">
        <v>44656</v>
      </c>
      <c r="I20774">
        <v>2022</v>
      </c>
    </row>
    <row r="20775" spans="1:9" x14ac:dyDescent="0.25">
      <c r="A20775" t="s">
        <v>972</v>
      </c>
      <c r="B20775" t="s">
        <v>207</v>
      </c>
      <c r="C20775" s="76" t="s">
        <v>842</v>
      </c>
      <c r="D20775" t="s">
        <v>980</v>
      </c>
      <c r="E20775" s="82">
        <v>9.6</v>
      </c>
      <c r="F20775" t="s">
        <v>973</v>
      </c>
      <c r="G20775" s="83">
        <v>44813</v>
      </c>
      <c r="I20775">
        <v>2022</v>
      </c>
    </row>
    <row r="20776" spans="1:9" x14ac:dyDescent="0.25">
      <c r="A20776" t="s">
        <v>972</v>
      </c>
      <c r="B20776" t="s">
        <v>173</v>
      </c>
      <c r="C20776" s="76" t="s">
        <v>842</v>
      </c>
      <c r="D20776" t="s">
        <v>980</v>
      </c>
      <c r="E20776" s="82">
        <v>9.77</v>
      </c>
      <c r="F20776" t="s">
        <v>973</v>
      </c>
      <c r="G20776" s="83">
        <v>44636</v>
      </c>
      <c r="I20776">
        <v>2022</v>
      </c>
    </row>
    <row r="20777" spans="1:9" x14ac:dyDescent="0.25">
      <c r="A20777" t="s">
        <v>972</v>
      </c>
      <c r="B20777" t="s">
        <v>112</v>
      </c>
      <c r="C20777" s="76" t="s">
        <v>842</v>
      </c>
      <c r="D20777" t="s">
        <v>980</v>
      </c>
      <c r="E20777" s="82">
        <v>3.8</v>
      </c>
      <c r="F20777" t="s">
        <v>973</v>
      </c>
      <c r="G20777" s="83">
        <v>44669</v>
      </c>
      <c r="I20777">
        <v>2022</v>
      </c>
    </row>
    <row r="20778" spans="1:9" x14ac:dyDescent="0.25">
      <c r="A20778" t="s">
        <v>972</v>
      </c>
      <c r="B20778" t="s">
        <v>249</v>
      </c>
      <c r="C20778" s="76" t="s">
        <v>842</v>
      </c>
      <c r="D20778" t="s">
        <v>980</v>
      </c>
      <c r="E20778" s="82">
        <v>7.8</v>
      </c>
      <c r="F20778" t="s">
        <v>973</v>
      </c>
      <c r="G20778" s="83">
        <v>44617</v>
      </c>
      <c r="I20778">
        <v>2022</v>
      </c>
    </row>
    <row r="20779" spans="1:9" x14ac:dyDescent="0.25">
      <c r="A20779" t="s">
        <v>972</v>
      </c>
      <c r="B20779" t="s">
        <v>136</v>
      </c>
      <c r="C20779" s="76" t="s">
        <v>842</v>
      </c>
      <c r="D20779" t="s">
        <v>980</v>
      </c>
      <c r="E20779" s="82">
        <v>10.47</v>
      </c>
      <c r="F20779" t="s">
        <v>973</v>
      </c>
      <c r="G20779" s="83">
        <v>44698</v>
      </c>
      <c r="I20779">
        <v>2022</v>
      </c>
    </row>
    <row r="20780" spans="1:9" x14ac:dyDescent="0.25">
      <c r="A20780" t="s">
        <v>972</v>
      </c>
      <c r="B20780" t="s">
        <v>105</v>
      </c>
      <c r="C20780" s="76" t="s">
        <v>842</v>
      </c>
      <c r="D20780" t="s">
        <v>980</v>
      </c>
      <c r="E20780" s="82">
        <v>7.68</v>
      </c>
      <c r="F20780" t="s">
        <v>973</v>
      </c>
      <c r="G20780" s="83">
        <v>44844</v>
      </c>
      <c r="I20780">
        <v>2022</v>
      </c>
    </row>
    <row r="20781" spans="1:9" x14ac:dyDescent="0.25">
      <c r="A20781" t="s">
        <v>972</v>
      </c>
      <c r="B20781" t="s">
        <v>243</v>
      </c>
      <c r="C20781" s="76" t="s">
        <v>842</v>
      </c>
      <c r="D20781" t="s">
        <v>980</v>
      </c>
      <c r="E20781" s="82">
        <v>11.8</v>
      </c>
      <c r="F20781" t="s">
        <v>973</v>
      </c>
      <c r="G20781" s="83">
        <v>44666</v>
      </c>
      <c r="I20781">
        <v>2022</v>
      </c>
    </row>
    <row r="20782" spans="1:9" x14ac:dyDescent="0.25">
      <c r="A20782" t="s">
        <v>972</v>
      </c>
      <c r="B20782" t="s">
        <v>274</v>
      </c>
      <c r="C20782" s="76" t="s">
        <v>842</v>
      </c>
      <c r="D20782" t="s">
        <v>980</v>
      </c>
      <c r="E20782" s="82">
        <v>8.5500000000000007</v>
      </c>
      <c r="F20782" t="s">
        <v>973</v>
      </c>
      <c r="G20782" s="83">
        <v>44735</v>
      </c>
      <c r="I20782">
        <v>2022</v>
      </c>
    </row>
    <row r="20783" spans="1:9" x14ac:dyDescent="0.25">
      <c r="A20783" t="s">
        <v>972</v>
      </c>
      <c r="B20783" t="s">
        <v>118</v>
      </c>
      <c r="C20783" s="76" t="s">
        <v>842</v>
      </c>
      <c r="D20783" t="s">
        <v>980</v>
      </c>
      <c r="E20783" s="82">
        <v>5.9</v>
      </c>
      <c r="F20783" t="s">
        <v>973</v>
      </c>
      <c r="G20783" s="83">
        <v>44620</v>
      </c>
      <c r="I20783">
        <v>2022</v>
      </c>
    </row>
    <row r="20784" spans="1:9" x14ac:dyDescent="0.25">
      <c r="A20784" t="s">
        <v>972</v>
      </c>
      <c r="B20784" t="s">
        <v>245</v>
      </c>
      <c r="C20784" s="76" t="s">
        <v>842</v>
      </c>
      <c r="D20784" t="s">
        <v>980</v>
      </c>
      <c r="E20784" s="82">
        <v>14.16</v>
      </c>
      <c r="F20784" t="s">
        <v>973</v>
      </c>
      <c r="G20784" s="83">
        <v>44687</v>
      </c>
      <c r="I20784">
        <v>2022</v>
      </c>
    </row>
    <row r="20785" spans="1:9" x14ac:dyDescent="0.25">
      <c r="A20785" t="s">
        <v>972</v>
      </c>
      <c r="B20785" t="s">
        <v>116</v>
      </c>
      <c r="C20785" s="76" t="s">
        <v>842</v>
      </c>
      <c r="D20785" t="s">
        <v>980</v>
      </c>
      <c r="E20785" s="82">
        <v>6.49</v>
      </c>
      <c r="F20785" t="s">
        <v>973</v>
      </c>
      <c r="G20785" s="83">
        <v>44726</v>
      </c>
      <c r="I20785">
        <v>2022</v>
      </c>
    </row>
    <row r="20786" spans="1:9" x14ac:dyDescent="0.25">
      <c r="A20786" t="s">
        <v>972</v>
      </c>
      <c r="B20786" t="s">
        <v>249</v>
      </c>
      <c r="C20786" s="76" t="s">
        <v>842</v>
      </c>
      <c r="D20786" t="s">
        <v>980</v>
      </c>
      <c r="E20786" s="82">
        <v>9.2799999999999994</v>
      </c>
      <c r="F20786" t="s">
        <v>973</v>
      </c>
      <c r="G20786" s="83">
        <v>44664</v>
      </c>
      <c r="I20786">
        <v>2022</v>
      </c>
    </row>
    <row r="20787" spans="1:9" x14ac:dyDescent="0.25">
      <c r="A20787" t="s">
        <v>972</v>
      </c>
      <c r="B20787" t="s">
        <v>179</v>
      </c>
      <c r="C20787" s="76" t="s">
        <v>842</v>
      </c>
      <c r="D20787" t="s">
        <v>980</v>
      </c>
      <c r="E20787" s="82">
        <v>7.6</v>
      </c>
      <c r="F20787" t="s">
        <v>973</v>
      </c>
      <c r="G20787" s="83">
        <v>44785</v>
      </c>
      <c r="I20787">
        <v>2022</v>
      </c>
    </row>
    <row r="20788" spans="1:9" x14ac:dyDescent="0.25">
      <c r="A20788" t="s">
        <v>972</v>
      </c>
      <c r="B20788" t="s">
        <v>128</v>
      </c>
      <c r="C20788" s="76" t="s">
        <v>842</v>
      </c>
      <c r="D20788" t="s">
        <v>980</v>
      </c>
      <c r="E20788" s="82">
        <v>6</v>
      </c>
      <c r="F20788" t="s">
        <v>973</v>
      </c>
      <c r="G20788" s="83">
        <v>44810</v>
      </c>
      <c r="I20788">
        <v>2022</v>
      </c>
    </row>
    <row r="20789" spans="1:9" x14ac:dyDescent="0.25">
      <c r="A20789" t="s">
        <v>972</v>
      </c>
      <c r="B20789" t="s">
        <v>240</v>
      </c>
      <c r="C20789" s="76" t="s">
        <v>842</v>
      </c>
      <c r="D20789" t="s">
        <v>980</v>
      </c>
      <c r="E20789" s="82">
        <v>10.7</v>
      </c>
      <c r="F20789" t="s">
        <v>973</v>
      </c>
      <c r="G20789" s="83">
        <v>44768</v>
      </c>
      <c r="I20789">
        <v>2022</v>
      </c>
    </row>
    <row r="20790" spans="1:9" x14ac:dyDescent="0.25">
      <c r="A20790" t="s">
        <v>972</v>
      </c>
      <c r="B20790" t="s">
        <v>224</v>
      </c>
      <c r="C20790" s="76" t="s">
        <v>842</v>
      </c>
      <c r="D20790" t="s">
        <v>980</v>
      </c>
      <c r="E20790" s="82">
        <v>14.7</v>
      </c>
      <c r="F20790" t="s">
        <v>973</v>
      </c>
      <c r="G20790" s="83">
        <v>44743</v>
      </c>
      <c r="I20790">
        <v>2022</v>
      </c>
    </row>
    <row r="20791" spans="1:9" x14ac:dyDescent="0.25">
      <c r="A20791" t="s">
        <v>972</v>
      </c>
      <c r="B20791" t="s">
        <v>187</v>
      </c>
      <c r="C20791" s="76" t="s">
        <v>842</v>
      </c>
      <c r="D20791" t="s">
        <v>980</v>
      </c>
      <c r="E20791" s="82">
        <v>10.8</v>
      </c>
      <c r="F20791" t="s">
        <v>973</v>
      </c>
      <c r="G20791" s="83">
        <v>44748</v>
      </c>
      <c r="I20791">
        <v>2022</v>
      </c>
    </row>
    <row r="20792" spans="1:9" x14ac:dyDescent="0.25">
      <c r="A20792" t="s">
        <v>972</v>
      </c>
      <c r="B20792" t="s">
        <v>121</v>
      </c>
      <c r="C20792" s="76" t="s">
        <v>842</v>
      </c>
      <c r="D20792" t="s">
        <v>980</v>
      </c>
      <c r="E20792" s="82">
        <v>2.65</v>
      </c>
      <c r="F20792" t="s">
        <v>973</v>
      </c>
      <c r="G20792" s="83">
        <v>44665</v>
      </c>
      <c r="I20792">
        <v>2022</v>
      </c>
    </row>
    <row r="20793" spans="1:9" x14ac:dyDescent="0.25">
      <c r="A20793" t="s">
        <v>972</v>
      </c>
      <c r="B20793" t="s">
        <v>117</v>
      </c>
      <c r="C20793" s="76" t="s">
        <v>842</v>
      </c>
      <c r="D20793" t="s">
        <v>980</v>
      </c>
      <c r="E20793" s="82">
        <v>6</v>
      </c>
      <c r="F20793" t="s">
        <v>973</v>
      </c>
      <c r="G20793" s="83">
        <v>44847</v>
      </c>
      <c r="I20793">
        <v>2022</v>
      </c>
    </row>
    <row r="20794" spans="1:9" x14ac:dyDescent="0.25">
      <c r="A20794" t="s">
        <v>972</v>
      </c>
      <c r="B20794" t="s">
        <v>118</v>
      </c>
      <c r="C20794" s="76" t="s">
        <v>842</v>
      </c>
      <c r="D20794" t="s">
        <v>980</v>
      </c>
      <c r="E20794" s="82">
        <v>5</v>
      </c>
      <c r="F20794" t="s">
        <v>973</v>
      </c>
      <c r="G20794" s="83">
        <v>44790</v>
      </c>
      <c r="I20794">
        <v>2022</v>
      </c>
    </row>
    <row r="20795" spans="1:9" x14ac:dyDescent="0.25">
      <c r="A20795" t="s">
        <v>972</v>
      </c>
      <c r="B20795" t="s">
        <v>248</v>
      </c>
      <c r="C20795" s="76" t="s">
        <v>842</v>
      </c>
      <c r="D20795" t="s">
        <v>980</v>
      </c>
      <c r="E20795" s="82">
        <v>7.08</v>
      </c>
      <c r="F20795" t="s">
        <v>973</v>
      </c>
      <c r="G20795" s="83">
        <v>44637</v>
      </c>
      <c r="I20795">
        <v>2022</v>
      </c>
    </row>
    <row r="20796" spans="1:9" x14ac:dyDescent="0.25">
      <c r="A20796" t="s">
        <v>972</v>
      </c>
      <c r="B20796" t="s">
        <v>257</v>
      </c>
      <c r="C20796" s="76" t="s">
        <v>842</v>
      </c>
      <c r="D20796" t="s">
        <v>980</v>
      </c>
      <c r="E20796" s="82">
        <v>4.13</v>
      </c>
      <c r="F20796" t="s">
        <v>973</v>
      </c>
      <c r="G20796" s="83">
        <v>44617</v>
      </c>
      <c r="I20796">
        <v>2022</v>
      </c>
    </row>
    <row r="20797" spans="1:9" x14ac:dyDescent="0.25">
      <c r="A20797" t="s">
        <v>972</v>
      </c>
      <c r="B20797" s="74" t="s">
        <v>213</v>
      </c>
      <c r="C20797" s="76" t="s">
        <v>842</v>
      </c>
      <c r="D20797" t="s">
        <v>980</v>
      </c>
      <c r="E20797" s="82">
        <v>4.8</v>
      </c>
      <c r="F20797" t="s">
        <v>973</v>
      </c>
      <c r="G20797" s="83">
        <v>44701</v>
      </c>
      <c r="I20797">
        <v>2022</v>
      </c>
    </row>
    <row r="20798" spans="1:9" x14ac:dyDescent="0.25">
      <c r="A20798" t="s">
        <v>972</v>
      </c>
      <c r="B20798" t="s">
        <v>186</v>
      </c>
      <c r="C20798" s="76" t="s">
        <v>842</v>
      </c>
      <c r="D20798" t="s">
        <v>980</v>
      </c>
      <c r="E20798" s="82">
        <v>7.5</v>
      </c>
      <c r="F20798" t="s">
        <v>973</v>
      </c>
      <c r="G20798" s="83">
        <v>44670</v>
      </c>
      <c r="I20798">
        <v>2022</v>
      </c>
    </row>
    <row r="20799" spans="1:9" x14ac:dyDescent="0.25">
      <c r="A20799" t="s">
        <v>972</v>
      </c>
      <c r="B20799" t="s">
        <v>108</v>
      </c>
      <c r="C20799" s="76" t="s">
        <v>842</v>
      </c>
      <c r="D20799" t="s">
        <v>980</v>
      </c>
      <c r="E20799" s="82">
        <v>9</v>
      </c>
      <c r="F20799" t="s">
        <v>973</v>
      </c>
      <c r="G20799" s="83">
        <v>44715</v>
      </c>
      <c r="I20799">
        <v>2022</v>
      </c>
    </row>
    <row r="20800" spans="1:9" x14ac:dyDescent="0.25">
      <c r="A20800" t="s">
        <v>972</v>
      </c>
      <c r="B20800" t="s">
        <v>71</v>
      </c>
      <c r="C20800" s="76" t="s">
        <v>842</v>
      </c>
      <c r="D20800" t="s">
        <v>980</v>
      </c>
      <c r="E20800" s="82">
        <v>7.6</v>
      </c>
      <c r="F20800" t="s">
        <v>973</v>
      </c>
      <c r="G20800" s="83">
        <v>44623</v>
      </c>
      <c r="I20800">
        <v>2022</v>
      </c>
    </row>
    <row r="20801" spans="1:9" x14ac:dyDescent="0.25">
      <c r="A20801" t="s">
        <v>972</v>
      </c>
      <c r="B20801" t="s">
        <v>71</v>
      </c>
      <c r="C20801" s="76" t="s">
        <v>842</v>
      </c>
      <c r="D20801" t="s">
        <v>980</v>
      </c>
      <c r="E20801" s="82">
        <v>3.8</v>
      </c>
      <c r="F20801" t="s">
        <v>973</v>
      </c>
      <c r="G20801" s="83">
        <v>44624</v>
      </c>
      <c r="I20801">
        <v>2022</v>
      </c>
    </row>
    <row r="20802" spans="1:9" x14ac:dyDescent="0.25">
      <c r="A20802" t="s">
        <v>972</v>
      </c>
      <c r="B20802" t="s">
        <v>246</v>
      </c>
      <c r="C20802" s="76" t="s">
        <v>842</v>
      </c>
      <c r="D20802" t="s">
        <v>980</v>
      </c>
      <c r="E20802" s="82">
        <v>5.76</v>
      </c>
      <c r="F20802" t="s">
        <v>973</v>
      </c>
      <c r="G20802" s="83">
        <v>44622</v>
      </c>
      <c r="I20802">
        <v>2022</v>
      </c>
    </row>
    <row r="20803" spans="1:9" x14ac:dyDescent="0.25">
      <c r="A20803" t="s">
        <v>972</v>
      </c>
      <c r="B20803" t="s">
        <v>115</v>
      </c>
      <c r="C20803" s="76" t="s">
        <v>842</v>
      </c>
      <c r="D20803" t="s">
        <v>980</v>
      </c>
      <c r="E20803" s="82">
        <v>7.6</v>
      </c>
      <c r="F20803" t="s">
        <v>973</v>
      </c>
      <c r="G20803" s="83">
        <v>44623</v>
      </c>
      <c r="I20803">
        <v>2022</v>
      </c>
    </row>
    <row r="20804" spans="1:9" x14ac:dyDescent="0.25">
      <c r="A20804" t="s">
        <v>972</v>
      </c>
      <c r="B20804" t="s">
        <v>173</v>
      </c>
      <c r="C20804" s="76" t="s">
        <v>842</v>
      </c>
      <c r="D20804" t="s">
        <v>980</v>
      </c>
      <c r="E20804" s="82">
        <v>6</v>
      </c>
      <c r="F20804" t="s">
        <v>973</v>
      </c>
      <c r="G20804" s="83">
        <v>44678</v>
      </c>
      <c r="I20804">
        <v>2022</v>
      </c>
    </row>
    <row r="20805" spans="1:9" x14ac:dyDescent="0.25">
      <c r="A20805" t="s">
        <v>972</v>
      </c>
      <c r="B20805" t="s">
        <v>173</v>
      </c>
      <c r="C20805" s="76" t="s">
        <v>842</v>
      </c>
      <c r="D20805" t="s">
        <v>980</v>
      </c>
      <c r="E20805" s="82">
        <v>6</v>
      </c>
      <c r="F20805" t="s">
        <v>973</v>
      </c>
      <c r="G20805" s="83">
        <v>44677</v>
      </c>
      <c r="I20805">
        <v>2022</v>
      </c>
    </row>
    <row r="20806" spans="1:9" x14ac:dyDescent="0.25">
      <c r="A20806" t="s">
        <v>972</v>
      </c>
      <c r="B20806" t="s">
        <v>253</v>
      </c>
      <c r="C20806" s="76" t="s">
        <v>842</v>
      </c>
      <c r="D20806" t="s">
        <v>980</v>
      </c>
      <c r="E20806" s="82">
        <v>6</v>
      </c>
      <c r="F20806" t="s">
        <v>973</v>
      </c>
      <c r="G20806" s="83">
        <v>44638</v>
      </c>
      <c r="I20806">
        <v>2022</v>
      </c>
    </row>
    <row r="20807" spans="1:9" x14ac:dyDescent="0.25">
      <c r="A20807" t="s">
        <v>972</v>
      </c>
      <c r="B20807" t="s">
        <v>116</v>
      </c>
      <c r="C20807" s="76" t="s">
        <v>842</v>
      </c>
      <c r="D20807" t="s">
        <v>980</v>
      </c>
      <c r="E20807" s="82">
        <v>11.4</v>
      </c>
      <c r="F20807" t="s">
        <v>973</v>
      </c>
      <c r="G20807" s="83">
        <v>44676</v>
      </c>
      <c r="I20807">
        <v>2022</v>
      </c>
    </row>
    <row r="20808" spans="1:9" x14ac:dyDescent="0.25">
      <c r="A20808" t="s">
        <v>972</v>
      </c>
      <c r="B20808" t="s">
        <v>242</v>
      </c>
      <c r="C20808" s="76" t="s">
        <v>842</v>
      </c>
      <c r="D20808" t="s">
        <v>980</v>
      </c>
      <c r="E20808" s="82">
        <v>3.8</v>
      </c>
      <c r="F20808" t="s">
        <v>973</v>
      </c>
      <c r="G20808" s="83">
        <v>44636</v>
      </c>
      <c r="I20808">
        <v>2022</v>
      </c>
    </row>
    <row r="20809" spans="1:9" x14ac:dyDescent="0.25">
      <c r="A20809" t="s">
        <v>972</v>
      </c>
      <c r="B20809" t="s">
        <v>245</v>
      </c>
      <c r="C20809" s="76" t="s">
        <v>842</v>
      </c>
      <c r="D20809" t="s">
        <v>980</v>
      </c>
      <c r="E20809" s="82">
        <v>6</v>
      </c>
      <c r="F20809" t="s">
        <v>973</v>
      </c>
      <c r="G20809" s="83">
        <v>44721</v>
      </c>
      <c r="I20809">
        <v>2022</v>
      </c>
    </row>
    <row r="20810" spans="1:9" x14ac:dyDescent="0.25">
      <c r="A20810" t="s">
        <v>972</v>
      </c>
      <c r="B20810" t="s">
        <v>253</v>
      </c>
      <c r="C20810" s="76" t="s">
        <v>842</v>
      </c>
      <c r="D20810" t="s">
        <v>980</v>
      </c>
      <c r="E20810" s="82">
        <v>6</v>
      </c>
      <c r="F20810" t="s">
        <v>973</v>
      </c>
      <c r="G20810" s="83">
        <v>44686</v>
      </c>
      <c r="I20810">
        <v>2022</v>
      </c>
    </row>
    <row r="20811" spans="1:9" x14ac:dyDescent="0.25">
      <c r="A20811" t="s">
        <v>972</v>
      </c>
      <c r="B20811" t="s">
        <v>174</v>
      </c>
      <c r="C20811" s="76" t="s">
        <v>842</v>
      </c>
      <c r="D20811" t="s">
        <v>980</v>
      </c>
      <c r="E20811" s="82">
        <v>4.8</v>
      </c>
      <c r="F20811" t="s">
        <v>973</v>
      </c>
      <c r="G20811" s="83">
        <v>44635</v>
      </c>
      <c r="I20811">
        <v>2022</v>
      </c>
    </row>
    <row r="20812" spans="1:9" x14ac:dyDescent="0.25">
      <c r="A20812" t="s">
        <v>972</v>
      </c>
      <c r="B20812" t="s">
        <v>78</v>
      </c>
      <c r="C20812" s="76" t="s">
        <v>842</v>
      </c>
      <c r="D20812" t="s">
        <v>980</v>
      </c>
      <c r="E20812" s="82">
        <v>19.600000000000001</v>
      </c>
      <c r="F20812" t="s">
        <v>973</v>
      </c>
      <c r="G20812" s="83">
        <v>44656</v>
      </c>
      <c r="I20812">
        <v>2022</v>
      </c>
    </row>
    <row r="20813" spans="1:9" x14ac:dyDescent="0.25">
      <c r="A20813" t="s">
        <v>972</v>
      </c>
      <c r="B20813" t="s">
        <v>82</v>
      </c>
      <c r="C20813" s="76" t="s">
        <v>842</v>
      </c>
      <c r="D20813" t="s">
        <v>980</v>
      </c>
      <c r="E20813" s="82">
        <v>11.4</v>
      </c>
      <c r="F20813" t="s">
        <v>973</v>
      </c>
      <c r="G20813" s="83">
        <v>44930</v>
      </c>
      <c r="I20813">
        <v>2023</v>
      </c>
    </row>
    <row r="20814" spans="1:9" x14ac:dyDescent="0.25">
      <c r="A20814" t="s">
        <v>972</v>
      </c>
      <c r="B20814" t="s">
        <v>84</v>
      </c>
      <c r="C20814" s="76" t="s">
        <v>842</v>
      </c>
      <c r="D20814" t="s">
        <v>980</v>
      </c>
      <c r="E20814" s="82">
        <v>5.9</v>
      </c>
      <c r="F20814" t="s">
        <v>973</v>
      </c>
      <c r="G20814" s="83">
        <v>44620</v>
      </c>
      <c r="I20814">
        <v>2022</v>
      </c>
    </row>
    <row r="20815" spans="1:9" x14ac:dyDescent="0.25">
      <c r="A20815" t="s">
        <v>972</v>
      </c>
      <c r="B20815" t="s">
        <v>171</v>
      </c>
      <c r="C20815" s="76" t="s">
        <v>842</v>
      </c>
      <c r="D20815" t="s">
        <v>980</v>
      </c>
      <c r="E20815" s="82">
        <v>3.6</v>
      </c>
      <c r="F20815" t="s">
        <v>973</v>
      </c>
      <c r="G20815" s="83">
        <v>44778</v>
      </c>
      <c r="I20815">
        <v>2022</v>
      </c>
    </row>
    <row r="20816" spans="1:9" x14ac:dyDescent="0.25">
      <c r="A20816" t="s">
        <v>972</v>
      </c>
      <c r="B20816" t="s">
        <v>278</v>
      </c>
      <c r="C20816" s="76" t="s">
        <v>842</v>
      </c>
      <c r="D20816" t="s">
        <v>980</v>
      </c>
      <c r="E20816" s="82">
        <v>3.84</v>
      </c>
      <c r="F20816" t="s">
        <v>973</v>
      </c>
      <c r="G20816" s="83">
        <v>44624</v>
      </c>
      <c r="I20816">
        <v>2022</v>
      </c>
    </row>
    <row r="20817" spans="1:9" x14ac:dyDescent="0.25">
      <c r="A20817" t="s">
        <v>972</v>
      </c>
      <c r="B20817" t="s">
        <v>140</v>
      </c>
      <c r="C20817" s="76" t="s">
        <v>842</v>
      </c>
      <c r="D20817" t="s">
        <v>980</v>
      </c>
      <c r="E20817" s="82">
        <v>6</v>
      </c>
      <c r="F20817" t="s">
        <v>973</v>
      </c>
      <c r="G20817" s="83">
        <v>44819</v>
      </c>
      <c r="I20817">
        <v>2022</v>
      </c>
    </row>
    <row r="20818" spans="1:9" x14ac:dyDescent="0.25">
      <c r="A20818" t="s">
        <v>972</v>
      </c>
      <c r="B20818" t="s">
        <v>242</v>
      </c>
      <c r="C20818" s="76" t="s">
        <v>842</v>
      </c>
      <c r="D20818" t="s">
        <v>980</v>
      </c>
      <c r="E20818" s="82">
        <v>3.8</v>
      </c>
      <c r="F20818" t="s">
        <v>973</v>
      </c>
      <c r="G20818" s="83">
        <v>44650</v>
      </c>
      <c r="I20818">
        <v>2022</v>
      </c>
    </row>
    <row r="20819" spans="1:9" x14ac:dyDescent="0.25">
      <c r="A20819" t="s">
        <v>972</v>
      </c>
      <c r="B20819" t="s">
        <v>240</v>
      </c>
      <c r="C20819" s="76" t="s">
        <v>842</v>
      </c>
      <c r="D20819" t="s">
        <v>980</v>
      </c>
      <c r="E20819" s="82">
        <v>6</v>
      </c>
      <c r="F20819" t="s">
        <v>973</v>
      </c>
      <c r="G20819" s="83">
        <v>44718</v>
      </c>
      <c r="I20819">
        <v>2022</v>
      </c>
    </row>
    <row r="20820" spans="1:9" x14ac:dyDescent="0.25">
      <c r="A20820" t="s">
        <v>972</v>
      </c>
      <c r="B20820" t="s">
        <v>153</v>
      </c>
      <c r="C20820" s="76" t="s">
        <v>842</v>
      </c>
      <c r="D20820" t="s">
        <v>980</v>
      </c>
      <c r="E20820" s="82">
        <v>4.8</v>
      </c>
      <c r="F20820" t="s">
        <v>973</v>
      </c>
      <c r="G20820" s="83">
        <v>44643</v>
      </c>
      <c r="I20820">
        <v>2022</v>
      </c>
    </row>
    <row r="20821" spans="1:9" x14ac:dyDescent="0.25">
      <c r="A20821" t="s">
        <v>972</v>
      </c>
      <c r="B20821" t="s">
        <v>281</v>
      </c>
      <c r="C20821" s="76" t="s">
        <v>842</v>
      </c>
      <c r="D20821" t="s">
        <v>980</v>
      </c>
      <c r="E20821" s="82">
        <v>6</v>
      </c>
      <c r="F20821" t="s">
        <v>973</v>
      </c>
      <c r="G20821" s="83">
        <v>44729</v>
      </c>
      <c r="I20821">
        <v>2022</v>
      </c>
    </row>
    <row r="20822" spans="1:9" x14ac:dyDescent="0.25">
      <c r="A20822" t="s">
        <v>972</v>
      </c>
      <c r="B20822" t="s">
        <v>248</v>
      </c>
      <c r="C20822" s="76" t="s">
        <v>842</v>
      </c>
      <c r="D20822" t="s">
        <v>980</v>
      </c>
      <c r="E20822" s="82">
        <v>15</v>
      </c>
      <c r="F20822" t="s">
        <v>973</v>
      </c>
      <c r="G20822" s="83">
        <v>44641</v>
      </c>
      <c r="I20822">
        <v>2022</v>
      </c>
    </row>
    <row r="20823" spans="1:9" x14ac:dyDescent="0.25">
      <c r="A20823" t="s">
        <v>972</v>
      </c>
      <c r="B20823" t="s">
        <v>95</v>
      </c>
      <c r="C20823" s="76" t="s">
        <v>842</v>
      </c>
      <c r="D20823" t="s">
        <v>980</v>
      </c>
      <c r="E20823" s="82">
        <v>3.8</v>
      </c>
      <c r="F20823" t="s">
        <v>973</v>
      </c>
      <c r="G20823" s="83">
        <v>44637</v>
      </c>
      <c r="I20823">
        <v>2022</v>
      </c>
    </row>
    <row r="20824" spans="1:9" x14ac:dyDescent="0.25">
      <c r="A20824" t="s">
        <v>972</v>
      </c>
      <c r="B20824" t="s">
        <v>111</v>
      </c>
      <c r="C20824" s="76" t="s">
        <v>842</v>
      </c>
      <c r="D20824" t="s">
        <v>980</v>
      </c>
      <c r="E20824" s="82">
        <v>12.76</v>
      </c>
      <c r="F20824" t="s">
        <v>973</v>
      </c>
      <c r="G20824" s="83">
        <v>44673</v>
      </c>
      <c r="I20824">
        <v>2022</v>
      </c>
    </row>
    <row r="20825" spans="1:9" x14ac:dyDescent="0.25">
      <c r="A20825" t="s">
        <v>972</v>
      </c>
      <c r="B20825" t="s">
        <v>78</v>
      </c>
      <c r="C20825" s="76" t="s">
        <v>842</v>
      </c>
      <c r="D20825" t="s">
        <v>980</v>
      </c>
      <c r="E20825" s="82">
        <v>7.7</v>
      </c>
      <c r="F20825" t="s">
        <v>973</v>
      </c>
      <c r="G20825" s="83">
        <v>44761</v>
      </c>
      <c r="I20825">
        <v>2022</v>
      </c>
    </row>
    <row r="20826" spans="1:9" x14ac:dyDescent="0.25">
      <c r="A20826" t="s">
        <v>972</v>
      </c>
      <c r="B20826" t="s">
        <v>128</v>
      </c>
      <c r="C20826" s="76" t="s">
        <v>842</v>
      </c>
      <c r="D20826" t="s">
        <v>980</v>
      </c>
      <c r="E20826" s="82">
        <v>6.96</v>
      </c>
      <c r="F20826" t="s">
        <v>973</v>
      </c>
      <c r="G20826" s="83">
        <v>44694</v>
      </c>
      <c r="I20826">
        <v>2022</v>
      </c>
    </row>
    <row r="20827" spans="1:9" x14ac:dyDescent="0.25">
      <c r="A20827" t="s">
        <v>972</v>
      </c>
      <c r="B20827" t="s">
        <v>1218</v>
      </c>
      <c r="C20827" s="76" t="s">
        <v>842</v>
      </c>
      <c r="D20827" t="s">
        <v>980</v>
      </c>
      <c r="E20827" s="82">
        <v>10.8</v>
      </c>
      <c r="F20827" t="s">
        <v>973</v>
      </c>
      <c r="G20827" s="83">
        <v>44880</v>
      </c>
      <c r="I20827">
        <v>2022</v>
      </c>
    </row>
    <row r="20828" spans="1:9" x14ac:dyDescent="0.25">
      <c r="A20828" t="s">
        <v>972</v>
      </c>
      <c r="B20828" t="s">
        <v>781</v>
      </c>
      <c r="C20828" s="76" t="s">
        <v>842</v>
      </c>
      <c r="D20828" t="s">
        <v>980</v>
      </c>
      <c r="E20828" s="82">
        <v>8.4</v>
      </c>
      <c r="F20828" t="s">
        <v>973</v>
      </c>
      <c r="G20828" s="83">
        <v>44652</v>
      </c>
      <c r="I20828">
        <v>2022</v>
      </c>
    </row>
    <row r="20829" spans="1:9" x14ac:dyDescent="0.25">
      <c r="A20829" t="s">
        <v>972</v>
      </c>
      <c r="B20829" t="s">
        <v>1034</v>
      </c>
      <c r="C20829" s="76" t="s">
        <v>842</v>
      </c>
      <c r="D20829" t="s">
        <v>980</v>
      </c>
      <c r="E20829" s="82">
        <v>15.4</v>
      </c>
      <c r="F20829" t="s">
        <v>973</v>
      </c>
      <c r="G20829" s="83">
        <v>44623</v>
      </c>
      <c r="I20829">
        <v>2022</v>
      </c>
    </row>
    <row r="20830" spans="1:9" x14ac:dyDescent="0.25">
      <c r="A20830" t="s">
        <v>972</v>
      </c>
      <c r="B20830" t="s">
        <v>578</v>
      </c>
      <c r="C20830" s="76" t="s">
        <v>842</v>
      </c>
      <c r="D20830" t="s">
        <v>980</v>
      </c>
      <c r="E20830" s="82">
        <v>3</v>
      </c>
      <c r="F20830" t="s">
        <v>973</v>
      </c>
      <c r="G20830" s="83">
        <v>44662</v>
      </c>
      <c r="I20830">
        <v>2022</v>
      </c>
    </row>
    <row r="20831" spans="1:9" x14ac:dyDescent="0.25">
      <c r="A20831" t="s">
        <v>972</v>
      </c>
      <c r="B20831" t="s">
        <v>406</v>
      </c>
      <c r="C20831" s="76" t="s">
        <v>842</v>
      </c>
      <c r="D20831" t="s">
        <v>980</v>
      </c>
      <c r="E20831" s="82">
        <v>7.6</v>
      </c>
      <c r="F20831" t="s">
        <v>973</v>
      </c>
      <c r="G20831" s="83">
        <v>44736</v>
      </c>
      <c r="I20831">
        <v>2022</v>
      </c>
    </row>
    <row r="20832" spans="1:9" x14ac:dyDescent="0.25">
      <c r="A20832" t="s">
        <v>972</v>
      </c>
      <c r="B20832" t="s">
        <v>173</v>
      </c>
      <c r="C20832" s="76" t="s">
        <v>842</v>
      </c>
      <c r="D20832" t="s">
        <v>980</v>
      </c>
      <c r="E20832" s="82">
        <v>8</v>
      </c>
      <c r="F20832" t="s">
        <v>973</v>
      </c>
      <c r="G20832" s="83">
        <v>44629</v>
      </c>
      <c r="I20832">
        <v>2022</v>
      </c>
    </row>
    <row r="20833" spans="1:9" x14ac:dyDescent="0.25">
      <c r="A20833" t="s">
        <v>972</v>
      </c>
      <c r="B20833" t="s">
        <v>553</v>
      </c>
      <c r="C20833" s="76" t="s">
        <v>842</v>
      </c>
      <c r="D20833" t="s">
        <v>980</v>
      </c>
      <c r="E20833" s="82">
        <v>3.8</v>
      </c>
      <c r="F20833" t="s">
        <v>973</v>
      </c>
      <c r="G20833" s="83">
        <v>44658</v>
      </c>
      <c r="I20833">
        <v>2022</v>
      </c>
    </row>
    <row r="20834" spans="1:9" x14ac:dyDescent="0.25">
      <c r="A20834" t="s">
        <v>972</v>
      </c>
      <c r="B20834" t="s">
        <v>71</v>
      </c>
      <c r="C20834" s="76" t="s">
        <v>842</v>
      </c>
      <c r="D20834" t="s">
        <v>980</v>
      </c>
      <c r="E20834" s="82">
        <v>10</v>
      </c>
      <c r="F20834" t="s">
        <v>973</v>
      </c>
      <c r="G20834" s="83">
        <v>44634</v>
      </c>
      <c r="I20834">
        <v>2022</v>
      </c>
    </row>
    <row r="20835" spans="1:9" x14ac:dyDescent="0.25">
      <c r="A20835" t="s">
        <v>972</v>
      </c>
      <c r="B20835" t="s">
        <v>241</v>
      </c>
      <c r="C20835" s="76" t="s">
        <v>842</v>
      </c>
      <c r="D20835" t="s">
        <v>980</v>
      </c>
      <c r="E20835" s="82">
        <v>6.3</v>
      </c>
      <c r="F20835" t="s">
        <v>973</v>
      </c>
      <c r="G20835" s="83">
        <v>44701</v>
      </c>
      <c r="I20835">
        <v>2022</v>
      </c>
    </row>
    <row r="20836" spans="1:9" x14ac:dyDescent="0.25">
      <c r="A20836" t="s">
        <v>972</v>
      </c>
      <c r="B20836" t="s">
        <v>781</v>
      </c>
      <c r="C20836" s="76" t="s">
        <v>842</v>
      </c>
      <c r="D20836" t="s">
        <v>980</v>
      </c>
      <c r="E20836" s="82">
        <v>11.4</v>
      </c>
      <c r="F20836" t="s">
        <v>973</v>
      </c>
      <c r="G20836" s="83">
        <v>44655</v>
      </c>
      <c r="I20836">
        <v>2022</v>
      </c>
    </row>
    <row r="20837" spans="1:9" x14ac:dyDescent="0.25">
      <c r="A20837" t="s">
        <v>972</v>
      </c>
      <c r="B20837" t="s">
        <v>487</v>
      </c>
      <c r="C20837" s="76" t="s">
        <v>842</v>
      </c>
      <c r="D20837" t="s">
        <v>980</v>
      </c>
      <c r="E20837" s="82">
        <v>6</v>
      </c>
      <c r="F20837" t="s">
        <v>973</v>
      </c>
      <c r="G20837" s="83">
        <v>44735</v>
      </c>
      <c r="I20837">
        <v>2022</v>
      </c>
    </row>
    <row r="20838" spans="1:9" x14ac:dyDescent="0.25">
      <c r="A20838" t="s">
        <v>972</v>
      </c>
      <c r="B20838" t="s">
        <v>426</v>
      </c>
      <c r="C20838" s="76" t="s">
        <v>842</v>
      </c>
      <c r="D20838" t="s">
        <v>980</v>
      </c>
      <c r="E20838" s="82">
        <v>14.4</v>
      </c>
      <c r="F20838" t="s">
        <v>973</v>
      </c>
      <c r="G20838" s="83">
        <v>44686</v>
      </c>
      <c r="I20838">
        <v>2022</v>
      </c>
    </row>
    <row r="20839" spans="1:9" x14ac:dyDescent="0.25">
      <c r="A20839" t="s">
        <v>972</v>
      </c>
      <c r="B20839" t="s">
        <v>751</v>
      </c>
      <c r="C20839" s="76" t="s">
        <v>842</v>
      </c>
      <c r="D20839" t="s">
        <v>980</v>
      </c>
      <c r="E20839" s="82">
        <v>7.6</v>
      </c>
      <c r="F20839" t="s">
        <v>973</v>
      </c>
      <c r="G20839" s="83">
        <v>44824</v>
      </c>
      <c r="I20839">
        <v>2022</v>
      </c>
    </row>
    <row r="20840" spans="1:9" x14ac:dyDescent="0.25">
      <c r="A20840" t="s">
        <v>972</v>
      </c>
      <c r="B20840" t="s">
        <v>406</v>
      </c>
      <c r="C20840" s="76" t="s">
        <v>842</v>
      </c>
      <c r="D20840" t="s">
        <v>980</v>
      </c>
      <c r="E20840" s="82">
        <v>6</v>
      </c>
      <c r="F20840" t="s">
        <v>973</v>
      </c>
      <c r="G20840" s="83">
        <v>44679</v>
      </c>
      <c r="I20840">
        <v>2022</v>
      </c>
    </row>
    <row r="20841" spans="1:9" x14ac:dyDescent="0.25">
      <c r="A20841" t="s">
        <v>972</v>
      </c>
      <c r="B20841" t="s">
        <v>511</v>
      </c>
      <c r="C20841" s="76" t="s">
        <v>842</v>
      </c>
      <c r="D20841" t="s">
        <v>980</v>
      </c>
      <c r="E20841" s="82">
        <v>7.6</v>
      </c>
      <c r="F20841" t="s">
        <v>973</v>
      </c>
      <c r="G20841" s="83">
        <v>44635</v>
      </c>
      <c r="I20841">
        <v>2022</v>
      </c>
    </row>
    <row r="20842" spans="1:9" x14ac:dyDescent="0.25">
      <c r="A20842" t="s">
        <v>972</v>
      </c>
      <c r="B20842" t="s">
        <v>375</v>
      </c>
      <c r="C20842" s="76" t="s">
        <v>842</v>
      </c>
      <c r="D20842" t="s">
        <v>980</v>
      </c>
      <c r="E20842" s="82">
        <v>11.31</v>
      </c>
      <c r="F20842" t="s">
        <v>973</v>
      </c>
      <c r="G20842" s="83">
        <v>44750</v>
      </c>
      <c r="I20842">
        <v>2022</v>
      </c>
    </row>
    <row r="20843" spans="1:9" x14ac:dyDescent="0.25">
      <c r="A20843" t="s">
        <v>972</v>
      </c>
      <c r="B20843" t="s">
        <v>651</v>
      </c>
      <c r="C20843" s="76" t="s">
        <v>842</v>
      </c>
      <c r="D20843" t="s">
        <v>980</v>
      </c>
      <c r="E20843" s="82">
        <v>13.2</v>
      </c>
      <c r="F20843" t="s">
        <v>973</v>
      </c>
      <c r="G20843" s="83">
        <v>44769</v>
      </c>
      <c r="I20843">
        <v>2022</v>
      </c>
    </row>
    <row r="20844" spans="1:9" x14ac:dyDescent="0.25">
      <c r="A20844" t="s">
        <v>972</v>
      </c>
      <c r="B20844" t="s">
        <v>511</v>
      </c>
      <c r="C20844" s="76" t="s">
        <v>842</v>
      </c>
      <c r="D20844" t="s">
        <v>980</v>
      </c>
      <c r="E20844" s="82">
        <v>7.6</v>
      </c>
      <c r="F20844" t="s">
        <v>973</v>
      </c>
      <c r="G20844" s="83">
        <v>44687</v>
      </c>
      <c r="I20844">
        <v>2022</v>
      </c>
    </row>
    <row r="20845" spans="1:9" x14ac:dyDescent="0.25">
      <c r="A20845" t="s">
        <v>972</v>
      </c>
      <c r="B20845" t="s">
        <v>516</v>
      </c>
      <c r="C20845" s="76" t="s">
        <v>842</v>
      </c>
      <c r="D20845" t="s">
        <v>980</v>
      </c>
      <c r="E20845" s="82">
        <v>3.8</v>
      </c>
      <c r="F20845" t="s">
        <v>973</v>
      </c>
      <c r="G20845" s="83">
        <v>44701</v>
      </c>
      <c r="I20845">
        <v>2022</v>
      </c>
    </row>
    <row r="20846" spans="1:9" x14ac:dyDescent="0.25">
      <c r="A20846" t="s">
        <v>972</v>
      </c>
      <c r="B20846" t="s">
        <v>795</v>
      </c>
      <c r="C20846" s="76" t="s">
        <v>842</v>
      </c>
      <c r="D20846" t="s">
        <v>980</v>
      </c>
      <c r="E20846" s="82">
        <v>15.2</v>
      </c>
      <c r="F20846" t="s">
        <v>973</v>
      </c>
      <c r="G20846" s="83">
        <v>44678</v>
      </c>
      <c r="I20846">
        <v>2022</v>
      </c>
    </row>
    <row r="20847" spans="1:9" x14ac:dyDescent="0.25">
      <c r="A20847" t="s">
        <v>972</v>
      </c>
      <c r="B20847" t="s">
        <v>698</v>
      </c>
      <c r="C20847" s="76" t="s">
        <v>842</v>
      </c>
      <c r="D20847" t="s">
        <v>980</v>
      </c>
      <c r="E20847" s="82">
        <v>8.64</v>
      </c>
      <c r="F20847" t="s">
        <v>973</v>
      </c>
      <c r="G20847" s="83">
        <v>44635</v>
      </c>
      <c r="I20847">
        <v>2022</v>
      </c>
    </row>
    <row r="20848" spans="1:9" x14ac:dyDescent="0.25">
      <c r="A20848" t="s">
        <v>972</v>
      </c>
      <c r="B20848" t="s">
        <v>381</v>
      </c>
      <c r="C20848" s="76" t="s">
        <v>842</v>
      </c>
      <c r="D20848" t="s">
        <v>980</v>
      </c>
      <c r="E20848" s="82">
        <v>7.2</v>
      </c>
      <c r="F20848" t="s">
        <v>973</v>
      </c>
      <c r="G20848" s="83">
        <v>44802</v>
      </c>
      <c r="I20848">
        <v>2022</v>
      </c>
    </row>
    <row r="20849" spans="1:9" x14ac:dyDescent="0.25">
      <c r="A20849" t="s">
        <v>972</v>
      </c>
      <c r="B20849" t="s">
        <v>132</v>
      </c>
      <c r="C20849" s="76" t="s">
        <v>842</v>
      </c>
      <c r="D20849" t="s">
        <v>980</v>
      </c>
      <c r="E20849" s="82">
        <v>10</v>
      </c>
      <c r="F20849" t="s">
        <v>973</v>
      </c>
      <c r="G20849" s="83">
        <v>43690</v>
      </c>
      <c r="I20849">
        <v>2019</v>
      </c>
    </row>
    <row r="20850" spans="1:9" x14ac:dyDescent="0.25">
      <c r="A20850" t="s">
        <v>972</v>
      </c>
      <c r="B20850" t="s">
        <v>281</v>
      </c>
      <c r="C20850" s="76" t="s">
        <v>842</v>
      </c>
      <c r="D20850" t="s">
        <v>980</v>
      </c>
      <c r="E20850" s="82">
        <v>5</v>
      </c>
      <c r="F20850" t="s">
        <v>973</v>
      </c>
      <c r="G20850" s="83">
        <v>43629</v>
      </c>
      <c r="I20850">
        <v>2019</v>
      </c>
    </row>
    <row r="20851" spans="1:9" x14ac:dyDescent="0.25">
      <c r="A20851" t="s">
        <v>972</v>
      </c>
      <c r="B20851" t="s">
        <v>278</v>
      </c>
      <c r="C20851" s="76" t="s">
        <v>842</v>
      </c>
      <c r="D20851" t="s">
        <v>980</v>
      </c>
      <c r="E20851" s="82">
        <v>10</v>
      </c>
      <c r="F20851" t="s">
        <v>973</v>
      </c>
      <c r="G20851" s="83">
        <v>43711</v>
      </c>
      <c r="I20851">
        <v>2019</v>
      </c>
    </row>
    <row r="20852" spans="1:9" x14ac:dyDescent="0.25">
      <c r="A20852" t="s">
        <v>972</v>
      </c>
      <c r="B20852" t="s">
        <v>1017</v>
      </c>
      <c r="C20852" s="76" t="s">
        <v>842</v>
      </c>
      <c r="D20852" t="s">
        <v>980</v>
      </c>
      <c r="E20852" s="82">
        <v>10</v>
      </c>
      <c r="F20852" t="s">
        <v>973</v>
      </c>
      <c r="G20852" s="83">
        <v>44704</v>
      </c>
      <c r="I20852">
        <v>2022</v>
      </c>
    </row>
    <row r="20853" spans="1:9" x14ac:dyDescent="0.25">
      <c r="A20853" t="s">
        <v>972</v>
      </c>
      <c r="B20853" s="74" t="s">
        <v>213</v>
      </c>
      <c r="C20853" s="76" t="s">
        <v>842</v>
      </c>
      <c r="D20853" t="s">
        <v>980</v>
      </c>
      <c r="E20853" s="82">
        <v>15.2</v>
      </c>
      <c r="F20853" t="s">
        <v>973</v>
      </c>
      <c r="G20853" s="83">
        <v>44729</v>
      </c>
      <c r="I20853">
        <v>2022</v>
      </c>
    </row>
    <row r="20854" spans="1:9" x14ac:dyDescent="0.25">
      <c r="A20854" t="s">
        <v>972</v>
      </c>
      <c r="B20854" t="s">
        <v>791</v>
      </c>
      <c r="C20854" s="76" t="s">
        <v>842</v>
      </c>
      <c r="D20854" t="s">
        <v>980</v>
      </c>
      <c r="E20854" s="82">
        <v>4.8</v>
      </c>
      <c r="F20854" t="s">
        <v>973</v>
      </c>
      <c r="G20854" s="83">
        <v>44635</v>
      </c>
      <c r="I20854">
        <v>2022</v>
      </c>
    </row>
    <row r="20855" spans="1:9" x14ac:dyDescent="0.25">
      <c r="A20855" t="s">
        <v>972</v>
      </c>
      <c r="B20855" t="s">
        <v>682</v>
      </c>
      <c r="C20855" s="76" t="s">
        <v>842</v>
      </c>
      <c r="D20855" t="s">
        <v>980</v>
      </c>
      <c r="E20855" s="82">
        <v>9.6</v>
      </c>
      <c r="F20855" t="s">
        <v>973</v>
      </c>
      <c r="G20855" s="83">
        <v>44637</v>
      </c>
      <c r="I20855">
        <v>2022</v>
      </c>
    </row>
    <row r="20856" spans="1:9" x14ac:dyDescent="0.25">
      <c r="A20856" t="s">
        <v>972</v>
      </c>
      <c r="B20856" t="s">
        <v>1251</v>
      </c>
      <c r="C20856" s="76" t="s">
        <v>842</v>
      </c>
      <c r="D20856" t="s">
        <v>980</v>
      </c>
      <c r="E20856" s="82">
        <v>10</v>
      </c>
      <c r="F20856" t="s">
        <v>973</v>
      </c>
      <c r="G20856" s="83">
        <v>44728</v>
      </c>
      <c r="I20856">
        <v>2022</v>
      </c>
    </row>
    <row r="20857" spans="1:9" x14ac:dyDescent="0.25">
      <c r="A20857" t="s">
        <v>972</v>
      </c>
      <c r="B20857" t="s">
        <v>453</v>
      </c>
      <c r="C20857" s="76" t="s">
        <v>842</v>
      </c>
      <c r="D20857" t="s">
        <v>980</v>
      </c>
      <c r="E20857" s="82">
        <v>6</v>
      </c>
      <c r="F20857" t="s">
        <v>973</v>
      </c>
      <c r="G20857" s="83">
        <v>44650</v>
      </c>
      <c r="I20857">
        <v>2022</v>
      </c>
    </row>
    <row r="20858" spans="1:9" x14ac:dyDescent="0.25">
      <c r="A20858" t="s">
        <v>972</v>
      </c>
      <c r="B20858" t="s">
        <v>1036</v>
      </c>
      <c r="C20858" s="76" t="s">
        <v>842</v>
      </c>
      <c r="D20858" t="s">
        <v>980</v>
      </c>
      <c r="E20858" s="82">
        <v>14.64</v>
      </c>
      <c r="F20858" t="s">
        <v>973</v>
      </c>
      <c r="G20858" s="83">
        <v>44642</v>
      </c>
      <c r="I20858">
        <v>2022</v>
      </c>
    </row>
    <row r="20859" spans="1:9" x14ac:dyDescent="0.25">
      <c r="A20859" t="s">
        <v>972</v>
      </c>
      <c r="B20859" t="s">
        <v>751</v>
      </c>
      <c r="C20859" s="76" t="s">
        <v>842</v>
      </c>
      <c r="D20859" t="s">
        <v>980</v>
      </c>
      <c r="E20859" s="82">
        <v>6.6</v>
      </c>
      <c r="F20859" t="s">
        <v>973</v>
      </c>
      <c r="G20859" s="83">
        <v>44720</v>
      </c>
      <c r="I20859">
        <v>2022</v>
      </c>
    </row>
    <row r="20860" spans="1:9" x14ac:dyDescent="0.25">
      <c r="A20860" t="s">
        <v>972</v>
      </c>
      <c r="B20860" t="s">
        <v>249</v>
      </c>
      <c r="C20860" s="76" t="s">
        <v>842</v>
      </c>
      <c r="D20860" t="s">
        <v>980</v>
      </c>
      <c r="E20860" s="82">
        <v>7.37</v>
      </c>
      <c r="F20860" t="s">
        <v>973</v>
      </c>
      <c r="G20860" s="83">
        <v>44771</v>
      </c>
      <c r="I20860">
        <v>2022</v>
      </c>
    </row>
    <row r="20861" spans="1:9" x14ac:dyDescent="0.25">
      <c r="A20861" t="s">
        <v>972</v>
      </c>
      <c r="B20861" t="s">
        <v>95</v>
      </c>
      <c r="C20861" s="76" t="s">
        <v>842</v>
      </c>
      <c r="D20861" t="s">
        <v>980</v>
      </c>
      <c r="E20861" s="82">
        <v>3.84</v>
      </c>
      <c r="F20861" t="s">
        <v>973</v>
      </c>
      <c r="G20861" s="83">
        <v>44642</v>
      </c>
      <c r="I20861">
        <v>2022</v>
      </c>
    </row>
    <row r="20862" spans="1:9" x14ac:dyDescent="0.25">
      <c r="A20862" t="s">
        <v>972</v>
      </c>
      <c r="B20862" t="s">
        <v>516</v>
      </c>
      <c r="C20862" s="76" t="s">
        <v>842</v>
      </c>
      <c r="D20862" t="s">
        <v>980</v>
      </c>
      <c r="E20862" s="82">
        <v>7.6</v>
      </c>
      <c r="F20862" t="s">
        <v>973</v>
      </c>
      <c r="G20862" s="83">
        <v>44641</v>
      </c>
      <c r="I20862">
        <v>2022</v>
      </c>
    </row>
    <row r="20863" spans="1:9" x14ac:dyDescent="0.25">
      <c r="A20863" t="s">
        <v>972</v>
      </c>
      <c r="B20863" t="s">
        <v>1166</v>
      </c>
      <c r="C20863" s="76" t="s">
        <v>842</v>
      </c>
      <c r="D20863" t="s">
        <v>980</v>
      </c>
      <c r="E20863" s="82">
        <v>7.7</v>
      </c>
      <c r="F20863" t="s">
        <v>973</v>
      </c>
      <c r="G20863" s="83">
        <v>44767</v>
      </c>
      <c r="I20863">
        <v>2022</v>
      </c>
    </row>
    <row r="20864" spans="1:9" x14ac:dyDescent="0.25">
      <c r="A20864" t="s">
        <v>972</v>
      </c>
      <c r="B20864" t="s">
        <v>393</v>
      </c>
      <c r="C20864" s="76" t="s">
        <v>842</v>
      </c>
      <c r="D20864" t="s">
        <v>980</v>
      </c>
      <c r="E20864" s="82">
        <v>7.68</v>
      </c>
      <c r="F20864" t="s">
        <v>973</v>
      </c>
      <c r="G20864" s="83">
        <v>44698</v>
      </c>
      <c r="I20864">
        <v>2022</v>
      </c>
    </row>
    <row r="20865" spans="1:9" x14ac:dyDescent="0.25">
      <c r="A20865" t="s">
        <v>972</v>
      </c>
      <c r="B20865" t="s">
        <v>71</v>
      </c>
      <c r="C20865" s="76" t="s">
        <v>842</v>
      </c>
      <c r="D20865" t="s">
        <v>980</v>
      </c>
      <c r="E20865" s="82">
        <v>6</v>
      </c>
      <c r="F20865" t="s">
        <v>973</v>
      </c>
      <c r="G20865" s="83">
        <v>44642</v>
      </c>
      <c r="I20865">
        <v>2022</v>
      </c>
    </row>
    <row r="20866" spans="1:9" x14ac:dyDescent="0.25">
      <c r="A20866" t="s">
        <v>972</v>
      </c>
      <c r="B20866" t="s">
        <v>478</v>
      </c>
      <c r="C20866" s="76" t="s">
        <v>842</v>
      </c>
      <c r="D20866" t="s">
        <v>980</v>
      </c>
      <c r="E20866" s="82">
        <v>6</v>
      </c>
      <c r="F20866" t="s">
        <v>973</v>
      </c>
      <c r="G20866" s="83">
        <v>44678</v>
      </c>
      <c r="I20866">
        <v>2022</v>
      </c>
    </row>
    <row r="20867" spans="1:9" x14ac:dyDescent="0.25">
      <c r="A20867" t="s">
        <v>972</v>
      </c>
      <c r="B20867" s="74" t="s">
        <v>213</v>
      </c>
      <c r="C20867" s="76" t="s">
        <v>842</v>
      </c>
      <c r="D20867" t="s">
        <v>980</v>
      </c>
      <c r="E20867" s="82">
        <v>3.84</v>
      </c>
      <c r="F20867" t="s">
        <v>973</v>
      </c>
      <c r="G20867" s="83">
        <v>44655</v>
      </c>
      <c r="I20867">
        <v>2022</v>
      </c>
    </row>
    <row r="20868" spans="1:9" x14ac:dyDescent="0.25">
      <c r="A20868" t="s">
        <v>972</v>
      </c>
      <c r="B20868" t="s">
        <v>393</v>
      </c>
      <c r="C20868" s="76" t="s">
        <v>842</v>
      </c>
      <c r="D20868" t="s">
        <v>980</v>
      </c>
      <c r="E20868" s="82">
        <v>7.6</v>
      </c>
      <c r="F20868" t="s">
        <v>973</v>
      </c>
      <c r="G20868" s="83">
        <v>44687</v>
      </c>
      <c r="I20868">
        <v>2022</v>
      </c>
    </row>
    <row r="20869" spans="1:9" x14ac:dyDescent="0.25">
      <c r="A20869" t="s">
        <v>972</v>
      </c>
      <c r="B20869" t="s">
        <v>1209</v>
      </c>
      <c r="C20869" s="76" t="s">
        <v>842</v>
      </c>
      <c r="D20869" t="s">
        <v>980</v>
      </c>
      <c r="E20869" s="82">
        <v>17.7</v>
      </c>
      <c r="F20869" t="s">
        <v>973</v>
      </c>
      <c r="G20869" s="83">
        <v>44722</v>
      </c>
      <c r="I20869">
        <v>2022</v>
      </c>
    </row>
    <row r="20870" spans="1:9" x14ac:dyDescent="0.25">
      <c r="A20870" t="s">
        <v>972</v>
      </c>
      <c r="B20870" t="s">
        <v>983</v>
      </c>
      <c r="C20870" s="76" t="s">
        <v>842</v>
      </c>
      <c r="D20870" t="s">
        <v>980</v>
      </c>
      <c r="E20870" s="82">
        <v>6</v>
      </c>
      <c r="F20870" t="s">
        <v>973</v>
      </c>
      <c r="G20870" s="83">
        <v>44641</v>
      </c>
      <c r="I20870">
        <v>2022</v>
      </c>
    </row>
    <row r="20871" spans="1:9" x14ac:dyDescent="0.25">
      <c r="A20871" t="s">
        <v>972</v>
      </c>
      <c r="B20871" t="s">
        <v>133</v>
      </c>
      <c r="C20871" s="76" t="s">
        <v>842</v>
      </c>
      <c r="D20871" t="s">
        <v>980</v>
      </c>
      <c r="E20871" s="82">
        <v>30</v>
      </c>
      <c r="F20871" t="s">
        <v>973</v>
      </c>
      <c r="G20871" s="83">
        <v>44686</v>
      </c>
      <c r="I20871">
        <v>2022</v>
      </c>
    </row>
    <row r="20872" spans="1:9" x14ac:dyDescent="0.25">
      <c r="A20872" t="s">
        <v>972</v>
      </c>
      <c r="B20872" t="s">
        <v>249</v>
      </c>
      <c r="C20872" s="76" t="s">
        <v>842</v>
      </c>
      <c r="D20872" t="s">
        <v>980</v>
      </c>
      <c r="E20872" s="82">
        <v>7.6</v>
      </c>
      <c r="F20872" t="s">
        <v>973</v>
      </c>
      <c r="G20872" s="83">
        <v>44781</v>
      </c>
      <c r="I20872">
        <v>2022</v>
      </c>
    </row>
    <row r="20873" spans="1:9" x14ac:dyDescent="0.25">
      <c r="A20873" t="s">
        <v>972</v>
      </c>
      <c r="B20873" t="s">
        <v>381</v>
      </c>
      <c r="C20873" s="76" t="s">
        <v>842</v>
      </c>
      <c r="D20873" t="s">
        <v>980</v>
      </c>
      <c r="E20873" s="82">
        <v>7.68</v>
      </c>
      <c r="F20873" t="s">
        <v>973</v>
      </c>
      <c r="G20873" s="83">
        <v>44923</v>
      </c>
      <c r="I20873">
        <v>2022</v>
      </c>
    </row>
    <row r="20874" spans="1:9" x14ac:dyDescent="0.25">
      <c r="A20874" t="s">
        <v>972</v>
      </c>
      <c r="B20874" t="s">
        <v>1036</v>
      </c>
      <c r="C20874" s="76" t="s">
        <v>842</v>
      </c>
      <c r="D20874" t="s">
        <v>980</v>
      </c>
      <c r="E20874" s="82">
        <v>7.96</v>
      </c>
      <c r="F20874" t="s">
        <v>973</v>
      </c>
      <c r="G20874" s="83">
        <v>44659</v>
      </c>
      <c r="I20874">
        <v>2022</v>
      </c>
    </row>
    <row r="20875" spans="1:9" x14ac:dyDescent="0.25">
      <c r="A20875" t="s">
        <v>972</v>
      </c>
      <c r="B20875" t="s">
        <v>453</v>
      </c>
      <c r="C20875" s="76" t="s">
        <v>842</v>
      </c>
      <c r="D20875" t="s">
        <v>980</v>
      </c>
      <c r="E20875" s="82">
        <v>9.8000000000000007</v>
      </c>
      <c r="F20875" t="s">
        <v>973</v>
      </c>
      <c r="G20875" s="83">
        <v>44677</v>
      </c>
      <c r="I20875">
        <v>2022</v>
      </c>
    </row>
    <row r="20876" spans="1:9" x14ac:dyDescent="0.25">
      <c r="A20876" t="s">
        <v>972</v>
      </c>
      <c r="B20876" t="s">
        <v>623</v>
      </c>
      <c r="C20876" s="76" t="s">
        <v>842</v>
      </c>
      <c r="D20876" t="s">
        <v>980</v>
      </c>
      <c r="E20876" s="82">
        <v>6</v>
      </c>
      <c r="F20876" t="s">
        <v>973</v>
      </c>
      <c r="G20876" s="83">
        <v>44698</v>
      </c>
      <c r="I20876">
        <v>2022</v>
      </c>
    </row>
    <row r="20877" spans="1:9" x14ac:dyDescent="0.25">
      <c r="A20877" t="s">
        <v>972</v>
      </c>
      <c r="B20877" s="74" t="s">
        <v>213</v>
      </c>
      <c r="C20877" s="76" t="s">
        <v>842</v>
      </c>
      <c r="D20877" t="s">
        <v>980</v>
      </c>
      <c r="E20877" s="82">
        <v>2.36</v>
      </c>
      <c r="F20877" t="s">
        <v>973</v>
      </c>
      <c r="G20877" s="83">
        <v>44638</v>
      </c>
      <c r="I20877">
        <v>2022</v>
      </c>
    </row>
    <row r="20878" spans="1:9" x14ac:dyDescent="0.25">
      <c r="A20878" t="s">
        <v>972</v>
      </c>
      <c r="B20878" s="74" t="s">
        <v>213</v>
      </c>
      <c r="C20878" s="76" t="s">
        <v>842</v>
      </c>
      <c r="D20878" t="s">
        <v>980</v>
      </c>
      <c r="E20878" s="82">
        <v>3.8</v>
      </c>
      <c r="F20878" t="s">
        <v>973</v>
      </c>
      <c r="G20878" s="83">
        <v>44671</v>
      </c>
      <c r="I20878">
        <v>2022</v>
      </c>
    </row>
    <row r="20879" spans="1:9" x14ac:dyDescent="0.25">
      <c r="A20879" t="s">
        <v>972</v>
      </c>
      <c r="B20879" t="s">
        <v>115</v>
      </c>
      <c r="C20879" s="76" t="s">
        <v>842</v>
      </c>
      <c r="D20879" t="s">
        <v>980</v>
      </c>
      <c r="E20879" s="82">
        <v>5</v>
      </c>
      <c r="F20879" t="s">
        <v>973</v>
      </c>
      <c r="G20879" s="83">
        <v>44736</v>
      </c>
      <c r="I20879">
        <v>2022</v>
      </c>
    </row>
    <row r="20880" spans="1:9" x14ac:dyDescent="0.25">
      <c r="A20880" t="s">
        <v>972</v>
      </c>
      <c r="B20880" t="s">
        <v>1212</v>
      </c>
      <c r="C20880" s="76" t="s">
        <v>842</v>
      </c>
      <c r="D20880" t="s">
        <v>980</v>
      </c>
      <c r="E20880" s="82">
        <v>7.6</v>
      </c>
      <c r="F20880" t="s">
        <v>973</v>
      </c>
      <c r="G20880" s="83">
        <v>44789</v>
      </c>
      <c r="I20880">
        <v>2022</v>
      </c>
    </row>
    <row r="20881" spans="1:9" x14ac:dyDescent="0.25">
      <c r="A20881" t="s">
        <v>972</v>
      </c>
      <c r="B20881" t="s">
        <v>623</v>
      </c>
      <c r="C20881" s="76" t="s">
        <v>842</v>
      </c>
      <c r="D20881" t="s">
        <v>980</v>
      </c>
      <c r="E20881" s="82">
        <v>6</v>
      </c>
      <c r="F20881" t="s">
        <v>973</v>
      </c>
      <c r="G20881" s="83">
        <v>44687</v>
      </c>
      <c r="I20881">
        <v>2022</v>
      </c>
    </row>
    <row r="20882" spans="1:9" x14ac:dyDescent="0.25">
      <c r="A20882" t="s">
        <v>972</v>
      </c>
      <c r="B20882" t="s">
        <v>1027</v>
      </c>
      <c r="C20882" s="76" t="s">
        <v>842</v>
      </c>
      <c r="D20882" t="s">
        <v>980</v>
      </c>
      <c r="E20882" s="82">
        <v>5.76</v>
      </c>
      <c r="F20882" t="s">
        <v>973</v>
      </c>
      <c r="G20882" s="83">
        <v>44657</v>
      </c>
      <c r="I20882">
        <v>2022</v>
      </c>
    </row>
    <row r="20883" spans="1:9" ht="14.45" customHeight="1" x14ac:dyDescent="0.25">
      <c r="A20883" t="s">
        <v>972</v>
      </c>
      <c r="B20883" t="s">
        <v>1160</v>
      </c>
      <c r="C20883" s="76" t="s">
        <v>842</v>
      </c>
      <c r="D20883" t="s">
        <v>980</v>
      </c>
      <c r="E20883" s="82">
        <v>6</v>
      </c>
      <c r="F20883" t="s">
        <v>973</v>
      </c>
      <c r="G20883" s="83">
        <v>44777</v>
      </c>
      <c r="I20883">
        <v>2022</v>
      </c>
    </row>
    <row r="20884" spans="1:9" x14ac:dyDescent="0.25">
      <c r="A20884" t="s">
        <v>972</v>
      </c>
      <c r="B20884" t="s">
        <v>115</v>
      </c>
      <c r="C20884" s="76" t="s">
        <v>842</v>
      </c>
      <c r="D20884" t="s">
        <v>980</v>
      </c>
      <c r="E20884" s="82">
        <v>3.8</v>
      </c>
      <c r="F20884" t="s">
        <v>973</v>
      </c>
      <c r="G20884" s="83">
        <v>44659</v>
      </c>
      <c r="I20884">
        <v>2022</v>
      </c>
    </row>
    <row r="20885" spans="1:9" x14ac:dyDescent="0.25">
      <c r="A20885" t="s">
        <v>972</v>
      </c>
      <c r="B20885" t="s">
        <v>774</v>
      </c>
      <c r="C20885" s="76" t="s">
        <v>842</v>
      </c>
      <c r="D20885" t="s">
        <v>980</v>
      </c>
      <c r="E20885" s="82">
        <v>7.6</v>
      </c>
      <c r="F20885" t="s">
        <v>973</v>
      </c>
      <c r="G20885" s="83">
        <v>44679</v>
      </c>
      <c r="I20885">
        <v>2022</v>
      </c>
    </row>
    <row r="20886" spans="1:9" x14ac:dyDescent="0.25">
      <c r="A20886" t="s">
        <v>972</v>
      </c>
      <c r="B20886" t="s">
        <v>269</v>
      </c>
      <c r="C20886" s="76" t="s">
        <v>842</v>
      </c>
      <c r="D20886" t="s">
        <v>980</v>
      </c>
      <c r="E20886" s="82">
        <v>6</v>
      </c>
      <c r="F20886" t="s">
        <v>973</v>
      </c>
      <c r="G20886" s="83">
        <v>44748</v>
      </c>
      <c r="I20886">
        <v>2022</v>
      </c>
    </row>
    <row r="20887" spans="1:9" x14ac:dyDescent="0.25">
      <c r="A20887" t="s">
        <v>972</v>
      </c>
      <c r="B20887" t="s">
        <v>269</v>
      </c>
      <c r="C20887" s="76" t="s">
        <v>842</v>
      </c>
      <c r="D20887" t="s">
        <v>980</v>
      </c>
      <c r="E20887" s="82">
        <v>13.7</v>
      </c>
      <c r="F20887" t="s">
        <v>973</v>
      </c>
      <c r="G20887" s="83">
        <v>44845</v>
      </c>
      <c r="I20887">
        <v>2022</v>
      </c>
    </row>
    <row r="20888" spans="1:9" x14ac:dyDescent="0.25">
      <c r="A20888" t="s">
        <v>972</v>
      </c>
      <c r="B20888" t="s">
        <v>516</v>
      </c>
      <c r="C20888" s="76" t="s">
        <v>842</v>
      </c>
      <c r="D20888" t="s">
        <v>980</v>
      </c>
      <c r="E20888" s="82">
        <v>4.13</v>
      </c>
      <c r="F20888" t="s">
        <v>973</v>
      </c>
      <c r="G20888" s="83">
        <v>44644</v>
      </c>
      <c r="I20888">
        <v>2022</v>
      </c>
    </row>
    <row r="20889" spans="1:9" x14ac:dyDescent="0.25">
      <c r="A20889" t="s">
        <v>972</v>
      </c>
      <c r="B20889" t="s">
        <v>774</v>
      </c>
      <c r="C20889" s="76" t="s">
        <v>842</v>
      </c>
      <c r="D20889" t="s">
        <v>980</v>
      </c>
      <c r="E20889" s="82">
        <v>3.8</v>
      </c>
      <c r="F20889" t="s">
        <v>973</v>
      </c>
      <c r="G20889" s="83">
        <v>44678</v>
      </c>
      <c r="I20889">
        <v>2022</v>
      </c>
    </row>
    <row r="20890" spans="1:9" x14ac:dyDescent="0.25">
      <c r="A20890" t="s">
        <v>972</v>
      </c>
      <c r="B20890" t="s">
        <v>511</v>
      </c>
      <c r="C20890" s="76" t="s">
        <v>842</v>
      </c>
      <c r="D20890" t="s">
        <v>980</v>
      </c>
      <c r="E20890" s="82">
        <v>2.95</v>
      </c>
      <c r="F20890" t="s">
        <v>973</v>
      </c>
      <c r="G20890" s="83">
        <v>44680</v>
      </c>
      <c r="I20890">
        <v>2022</v>
      </c>
    </row>
    <row r="20891" spans="1:9" x14ac:dyDescent="0.25">
      <c r="A20891" t="s">
        <v>972</v>
      </c>
      <c r="B20891" t="s">
        <v>71</v>
      </c>
      <c r="C20891" s="76" t="s">
        <v>842</v>
      </c>
      <c r="D20891" t="s">
        <v>980</v>
      </c>
      <c r="E20891" s="82">
        <v>60</v>
      </c>
      <c r="F20891" t="s">
        <v>973</v>
      </c>
      <c r="G20891" s="83">
        <v>44776</v>
      </c>
      <c r="I20891">
        <v>2022</v>
      </c>
    </row>
    <row r="20892" spans="1:9" x14ac:dyDescent="0.25">
      <c r="A20892" t="s">
        <v>972</v>
      </c>
      <c r="B20892" t="s">
        <v>478</v>
      </c>
      <c r="C20892" s="76" t="s">
        <v>842</v>
      </c>
      <c r="D20892" t="s">
        <v>980</v>
      </c>
      <c r="E20892" s="82">
        <v>3.8</v>
      </c>
      <c r="F20892" t="s">
        <v>973</v>
      </c>
      <c r="G20892" s="83">
        <v>44656</v>
      </c>
      <c r="I20892">
        <v>2022</v>
      </c>
    </row>
    <row r="20893" spans="1:9" x14ac:dyDescent="0.25">
      <c r="A20893" t="s">
        <v>972</v>
      </c>
      <c r="B20893" t="s">
        <v>426</v>
      </c>
      <c r="C20893" s="76" t="s">
        <v>842</v>
      </c>
      <c r="D20893" t="s">
        <v>980</v>
      </c>
      <c r="E20893" s="82">
        <v>9.15</v>
      </c>
      <c r="F20893" t="s">
        <v>973</v>
      </c>
      <c r="G20893" s="83">
        <v>44686</v>
      </c>
      <c r="I20893">
        <v>2022</v>
      </c>
    </row>
    <row r="20894" spans="1:9" x14ac:dyDescent="0.25">
      <c r="A20894" t="s">
        <v>972</v>
      </c>
      <c r="B20894" s="74" t="s">
        <v>213</v>
      </c>
      <c r="C20894" s="76" t="s">
        <v>842</v>
      </c>
      <c r="D20894" t="s">
        <v>980</v>
      </c>
      <c r="E20894" s="82">
        <v>5</v>
      </c>
      <c r="F20894" t="s">
        <v>973</v>
      </c>
      <c r="G20894" s="83">
        <v>44777</v>
      </c>
      <c r="I20894">
        <v>2022</v>
      </c>
    </row>
    <row r="20895" spans="1:9" x14ac:dyDescent="0.25">
      <c r="A20895" t="s">
        <v>972</v>
      </c>
      <c r="B20895" t="s">
        <v>240</v>
      </c>
      <c r="C20895" s="76" t="s">
        <v>842</v>
      </c>
      <c r="D20895" t="s">
        <v>980</v>
      </c>
      <c r="E20895" s="82">
        <v>22.8</v>
      </c>
      <c r="F20895" t="s">
        <v>973</v>
      </c>
      <c r="G20895" s="83">
        <v>44887</v>
      </c>
      <c r="I20895">
        <v>2022</v>
      </c>
    </row>
    <row r="20896" spans="1:9" x14ac:dyDescent="0.25">
      <c r="A20896" t="s">
        <v>972</v>
      </c>
      <c r="B20896" t="s">
        <v>788</v>
      </c>
      <c r="C20896" s="76" t="s">
        <v>842</v>
      </c>
      <c r="D20896" t="s">
        <v>980</v>
      </c>
      <c r="E20896" s="82">
        <v>3.54</v>
      </c>
      <c r="F20896" t="s">
        <v>973</v>
      </c>
      <c r="G20896" s="83">
        <v>44687</v>
      </c>
      <c r="I20896">
        <v>2022</v>
      </c>
    </row>
    <row r="20897" spans="1:9" x14ac:dyDescent="0.25">
      <c r="A20897" t="s">
        <v>972</v>
      </c>
      <c r="B20897" t="s">
        <v>163</v>
      </c>
      <c r="C20897" s="76" t="s">
        <v>842</v>
      </c>
      <c r="D20897" t="s">
        <v>980</v>
      </c>
      <c r="E20897" s="82">
        <v>8.85</v>
      </c>
      <c r="F20897" t="s">
        <v>973</v>
      </c>
      <c r="G20897" s="83">
        <v>44687</v>
      </c>
      <c r="I20897">
        <v>2022</v>
      </c>
    </row>
    <row r="20898" spans="1:9" x14ac:dyDescent="0.25">
      <c r="A20898" t="s">
        <v>972</v>
      </c>
      <c r="B20898" t="s">
        <v>774</v>
      </c>
      <c r="C20898" s="76" t="s">
        <v>842</v>
      </c>
      <c r="D20898" t="s">
        <v>980</v>
      </c>
      <c r="E20898" s="82">
        <v>7</v>
      </c>
      <c r="F20898" t="s">
        <v>973</v>
      </c>
      <c r="G20898" s="83">
        <v>44721</v>
      </c>
      <c r="I20898">
        <v>2022</v>
      </c>
    </row>
    <row r="20899" spans="1:9" x14ac:dyDescent="0.25">
      <c r="A20899" t="s">
        <v>972</v>
      </c>
      <c r="B20899" t="s">
        <v>723</v>
      </c>
      <c r="C20899" s="76" t="s">
        <v>842</v>
      </c>
      <c r="D20899" t="s">
        <v>980</v>
      </c>
      <c r="E20899" s="82">
        <v>15</v>
      </c>
      <c r="F20899" t="s">
        <v>973</v>
      </c>
      <c r="G20899" s="83">
        <v>44761</v>
      </c>
      <c r="I20899">
        <v>2022</v>
      </c>
    </row>
    <row r="20900" spans="1:9" x14ac:dyDescent="0.25">
      <c r="A20900" t="s">
        <v>972</v>
      </c>
      <c r="B20900" s="74" t="s">
        <v>213</v>
      </c>
      <c r="C20900" s="76" t="s">
        <v>842</v>
      </c>
      <c r="D20900" t="s">
        <v>980</v>
      </c>
      <c r="E20900" s="82">
        <v>6</v>
      </c>
      <c r="F20900" t="s">
        <v>973</v>
      </c>
      <c r="G20900" s="83">
        <v>44698</v>
      </c>
      <c r="I20900">
        <v>2022</v>
      </c>
    </row>
    <row r="20901" spans="1:9" x14ac:dyDescent="0.25">
      <c r="A20901" t="s">
        <v>972</v>
      </c>
      <c r="B20901" t="s">
        <v>249</v>
      </c>
      <c r="C20901" s="76" t="s">
        <v>842</v>
      </c>
      <c r="D20901" t="s">
        <v>980</v>
      </c>
      <c r="E20901" s="82">
        <v>3.8</v>
      </c>
      <c r="F20901" t="s">
        <v>973</v>
      </c>
      <c r="G20901" s="83">
        <v>44680</v>
      </c>
      <c r="I20901">
        <v>2022</v>
      </c>
    </row>
    <row r="20902" spans="1:9" x14ac:dyDescent="0.25">
      <c r="A20902" t="s">
        <v>972</v>
      </c>
      <c r="B20902" t="s">
        <v>762</v>
      </c>
      <c r="C20902" s="76" t="s">
        <v>842</v>
      </c>
      <c r="D20902" t="s">
        <v>980</v>
      </c>
      <c r="E20902" s="82">
        <v>7.7</v>
      </c>
      <c r="F20902" t="s">
        <v>973</v>
      </c>
      <c r="G20902" s="83">
        <v>44741</v>
      </c>
      <c r="I20902">
        <v>2022</v>
      </c>
    </row>
    <row r="20903" spans="1:9" x14ac:dyDescent="0.25">
      <c r="A20903" t="s">
        <v>972</v>
      </c>
      <c r="B20903" t="s">
        <v>158</v>
      </c>
      <c r="C20903" s="76" t="s">
        <v>842</v>
      </c>
      <c r="D20903" t="s">
        <v>980</v>
      </c>
      <c r="E20903" s="82">
        <v>6</v>
      </c>
      <c r="F20903" t="s">
        <v>973</v>
      </c>
      <c r="G20903" s="83">
        <v>44953</v>
      </c>
      <c r="I20903">
        <v>2023</v>
      </c>
    </row>
    <row r="20904" spans="1:9" x14ac:dyDescent="0.25">
      <c r="A20904" t="s">
        <v>972</v>
      </c>
      <c r="B20904" t="s">
        <v>95</v>
      </c>
      <c r="C20904" s="76" t="s">
        <v>842</v>
      </c>
      <c r="D20904" t="s">
        <v>980</v>
      </c>
      <c r="E20904" s="82">
        <v>7.6</v>
      </c>
      <c r="F20904" t="s">
        <v>973</v>
      </c>
      <c r="G20904" s="83">
        <v>44781</v>
      </c>
      <c r="I20904">
        <v>2022</v>
      </c>
    </row>
    <row r="20905" spans="1:9" x14ac:dyDescent="0.25">
      <c r="A20905" t="s">
        <v>972</v>
      </c>
      <c r="B20905" t="s">
        <v>1039</v>
      </c>
      <c r="C20905" s="76" t="s">
        <v>842</v>
      </c>
      <c r="D20905" t="s">
        <v>980</v>
      </c>
      <c r="E20905" s="82">
        <v>7.6</v>
      </c>
      <c r="F20905" t="s">
        <v>973</v>
      </c>
      <c r="G20905" s="83">
        <v>44742</v>
      </c>
      <c r="I20905">
        <v>2022</v>
      </c>
    </row>
    <row r="20906" spans="1:9" x14ac:dyDescent="0.25">
      <c r="A20906" t="s">
        <v>972</v>
      </c>
      <c r="B20906" t="s">
        <v>453</v>
      </c>
      <c r="C20906" s="76" t="s">
        <v>842</v>
      </c>
      <c r="D20906" t="s">
        <v>980</v>
      </c>
      <c r="E20906" s="82">
        <v>3.8</v>
      </c>
      <c r="F20906" t="s">
        <v>973</v>
      </c>
      <c r="G20906" s="83">
        <v>44680</v>
      </c>
      <c r="I20906">
        <v>2022</v>
      </c>
    </row>
    <row r="20907" spans="1:9" x14ac:dyDescent="0.25">
      <c r="A20907" t="s">
        <v>972</v>
      </c>
      <c r="B20907" t="s">
        <v>516</v>
      </c>
      <c r="C20907" s="76" t="s">
        <v>842</v>
      </c>
      <c r="D20907" t="s">
        <v>980</v>
      </c>
      <c r="E20907" s="82">
        <v>7.6</v>
      </c>
      <c r="F20907" t="s">
        <v>973</v>
      </c>
      <c r="G20907" s="83">
        <v>44690</v>
      </c>
      <c r="I20907">
        <v>2022</v>
      </c>
    </row>
    <row r="20908" spans="1:9" x14ac:dyDescent="0.25">
      <c r="A20908" t="s">
        <v>972</v>
      </c>
      <c r="B20908" t="s">
        <v>249</v>
      </c>
      <c r="C20908" s="76" t="s">
        <v>842</v>
      </c>
      <c r="D20908" t="s">
        <v>980</v>
      </c>
      <c r="E20908" s="82">
        <v>7.6</v>
      </c>
      <c r="F20908" t="s">
        <v>973</v>
      </c>
      <c r="G20908" s="83">
        <v>44656</v>
      </c>
      <c r="I20908">
        <v>2022</v>
      </c>
    </row>
    <row r="20909" spans="1:9" x14ac:dyDescent="0.25">
      <c r="A20909" t="s">
        <v>972</v>
      </c>
      <c r="B20909" t="s">
        <v>646</v>
      </c>
      <c r="C20909" s="76" t="s">
        <v>842</v>
      </c>
      <c r="D20909" t="s">
        <v>980</v>
      </c>
      <c r="E20909" s="82">
        <v>6</v>
      </c>
      <c r="F20909" t="s">
        <v>973</v>
      </c>
      <c r="G20909" s="83">
        <v>44677</v>
      </c>
      <c r="I20909">
        <v>2022</v>
      </c>
    </row>
    <row r="20910" spans="1:9" x14ac:dyDescent="0.25">
      <c r="A20910" t="s">
        <v>972</v>
      </c>
      <c r="B20910" t="s">
        <v>433</v>
      </c>
      <c r="C20910" s="76" t="s">
        <v>842</v>
      </c>
      <c r="D20910" t="s">
        <v>980</v>
      </c>
      <c r="E20910" s="82">
        <v>4.8</v>
      </c>
      <c r="F20910" t="s">
        <v>973</v>
      </c>
      <c r="G20910" s="83">
        <v>44659</v>
      </c>
      <c r="I20910">
        <v>2022</v>
      </c>
    </row>
    <row r="20911" spans="1:9" x14ac:dyDescent="0.25">
      <c r="A20911" t="s">
        <v>972</v>
      </c>
      <c r="B20911" t="s">
        <v>1249</v>
      </c>
      <c r="C20911" s="76" t="s">
        <v>842</v>
      </c>
      <c r="D20911" t="s">
        <v>980</v>
      </c>
      <c r="E20911" s="82">
        <v>10</v>
      </c>
      <c r="F20911" t="s">
        <v>973</v>
      </c>
      <c r="G20911" s="83">
        <v>44690</v>
      </c>
      <c r="I20911">
        <v>2022</v>
      </c>
    </row>
    <row r="20912" spans="1:9" x14ac:dyDescent="0.25">
      <c r="A20912" t="s">
        <v>972</v>
      </c>
      <c r="B20912" t="s">
        <v>774</v>
      </c>
      <c r="C20912" s="76" t="s">
        <v>842</v>
      </c>
      <c r="D20912" t="s">
        <v>980</v>
      </c>
      <c r="E20912" s="82">
        <v>8.26</v>
      </c>
      <c r="F20912" t="s">
        <v>973</v>
      </c>
      <c r="G20912" s="83">
        <v>44707</v>
      </c>
      <c r="I20912">
        <v>2022</v>
      </c>
    </row>
    <row r="20913" spans="1:9" x14ac:dyDescent="0.25">
      <c r="A20913" t="s">
        <v>972</v>
      </c>
      <c r="B20913" t="s">
        <v>11</v>
      </c>
      <c r="C20913" s="76" t="s">
        <v>842</v>
      </c>
      <c r="D20913" t="s">
        <v>980</v>
      </c>
      <c r="E20913" s="82">
        <v>9.15</v>
      </c>
      <c r="F20913" t="s">
        <v>973</v>
      </c>
      <c r="G20913" s="83">
        <v>44784</v>
      </c>
      <c r="I20913">
        <v>2022</v>
      </c>
    </row>
    <row r="20914" spans="1:9" x14ac:dyDescent="0.25">
      <c r="A20914" t="s">
        <v>972</v>
      </c>
      <c r="B20914" t="s">
        <v>658</v>
      </c>
      <c r="C20914" s="76" t="s">
        <v>842</v>
      </c>
      <c r="D20914" t="s">
        <v>980</v>
      </c>
      <c r="E20914" s="82">
        <v>8.42</v>
      </c>
      <c r="F20914" t="s">
        <v>973</v>
      </c>
      <c r="G20914" s="83">
        <v>44911</v>
      </c>
      <c r="I20914">
        <v>2022</v>
      </c>
    </row>
    <row r="20915" spans="1:9" x14ac:dyDescent="0.25">
      <c r="A20915" t="s">
        <v>972</v>
      </c>
      <c r="B20915" t="s">
        <v>11</v>
      </c>
      <c r="C20915" s="76" t="s">
        <v>842</v>
      </c>
      <c r="D20915" t="s">
        <v>980</v>
      </c>
      <c r="E20915" s="82">
        <v>7.7</v>
      </c>
      <c r="F20915" t="s">
        <v>973</v>
      </c>
      <c r="G20915" s="83">
        <v>44844</v>
      </c>
      <c r="I20915">
        <v>2022</v>
      </c>
    </row>
    <row r="20916" spans="1:9" x14ac:dyDescent="0.25">
      <c r="A20916" t="s">
        <v>972</v>
      </c>
      <c r="B20916" t="s">
        <v>1218</v>
      </c>
      <c r="C20916" s="76" t="s">
        <v>842</v>
      </c>
      <c r="D20916" t="s">
        <v>980</v>
      </c>
      <c r="E20916" s="82">
        <v>6</v>
      </c>
      <c r="F20916" t="s">
        <v>973</v>
      </c>
      <c r="G20916" s="83">
        <v>44684</v>
      </c>
      <c r="I20916">
        <v>2022</v>
      </c>
    </row>
    <row r="20917" spans="1:9" x14ac:dyDescent="0.25">
      <c r="A20917" t="s">
        <v>972</v>
      </c>
      <c r="B20917" t="s">
        <v>536</v>
      </c>
      <c r="C20917" s="76" t="s">
        <v>842</v>
      </c>
      <c r="D20917" t="s">
        <v>980</v>
      </c>
      <c r="E20917" s="82">
        <v>7.5</v>
      </c>
      <c r="F20917" t="s">
        <v>973</v>
      </c>
      <c r="G20917" s="83">
        <v>44824</v>
      </c>
      <c r="I20917">
        <v>2022</v>
      </c>
    </row>
    <row r="20918" spans="1:9" x14ac:dyDescent="0.25">
      <c r="A20918" t="s">
        <v>972</v>
      </c>
      <c r="B20918" t="s">
        <v>676</v>
      </c>
      <c r="C20918" s="76" t="s">
        <v>842</v>
      </c>
      <c r="D20918" t="s">
        <v>980</v>
      </c>
      <c r="E20918" s="82">
        <v>4.8</v>
      </c>
      <c r="F20918" t="s">
        <v>973</v>
      </c>
      <c r="G20918" s="83">
        <v>44679</v>
      </c>
      <c r="I20918">
        <v>2022</v>
      </c>
    </row>
    <row r="20919" spans="1:9" x14ac:dyDescent="0.25">
      <c r="A20919" t="s">
        <v>972</v>
      </c>
      <c r="B20919" t="s">
        <v>487</v>
      </c>
      <c r="C20919" s="76" t="s">
        <v>842</v>
      </c>
      <c r="D20919" t="s">
        <v>980</v>
      </c>
      <c r="E20919" s="82">
        <v>7.67</v>
      </c>
      <c r="F20919" t="s">
        <v>973</v>
      </c>
      <c r="G20919" s="83">
        <v>44652</v>
      </c>
      <c r="I20919">
        <v>2022</v>
      </c>
    </row>
    <row r="20920" spans="1:9" x14ac:dyDescent="0.25">
      <c r="A20920" t="s">
        <v>972</v>
      </c>
      <c r="B20920" t="s">
        <v>72</v>
      </c>
      <c r="C20920" s="76" t="s">
        <v>842</v>
      </c>
      <c r="D20920" t="s">
        <v>980</v>
      </c>
      <c r="E20920" s="82">
        <v>150</v>
      </c>
      <c r="F20920" t="s">
        <v>973</v>
      </c>
      <c r="G20920" s="83">
        <v>44868</v>
      </c>
      <c r="I20920">
        <v>2022</v>
      </c>
    </row>
    <row r="20921" spans="1:9" x14ac:dyDescent="0.25">
      <c r="A20921" t="s">
        <v>972</v>
      </c>
      <c r="B20921" t="s">
        <v>237</v>
      </c>
      <c r="C20921" s="76" t="s">
        <v>842</v>
      </c>
      <c r="D20921" t="s">
        <v>980</v>
      </c>
      <c r="E20921" s="82">
        <v>5.22</v>
      </c>
      <c r="F20921" t="s">
        <v>973</v>
      </c>
      <c r="G20921" s="83">
        <v>44728</v>
      </c>
      <c r="I20921">
        <v>2022</v>
      </c>
    </row>
    <row r="20922" spans="1:9" x14ac:dyDescent="0.25">
      <c r="A20922" t="s">
        <v>972</v>
      </c>
      <c r="B20922" t="s">
        <v>393</v>
      </c>
      <c r="C20922" s="76" t="s">
        <v>842</v>
      </c>
      <c r="D20922" t="s">
        <v>980</v>
      </c>
      <c r="E20922" s="82">
        <v>6</v>
      </c>
      <c r="F20922" t="s">
        <v>973</v>
      </c>
      <c r="G20922" s="83">
        <v>44678</v>
      </c>
      <c r="I20922">
        <v>2022</v>
      </c>
    </row>
    <row r="20923" spans="1:9" x14ac:dyDescent="0.25">
      <c r="A20923" t="s">
        <v>972</v>
      </c>
      <c r="B20923" t="s">
        <v>71</v>
      </c>
      <c r="C20923" s="76" t="s">
        <v>842</v>
      </c>
      <c r="D20923" t="s">
        <v>980</v>
      </c>
      <c r="E20923" s="82">
        <v>6</v>
      </c>
      <c r="F20923" t="s">
        <v>973</v>
      </c>
      <c r="G20923" s="83">
        <v>44659</v>
      </c>
      <c r="I20923">
        <v>2022</v>
      </c>
    </row>
    <row r="20924" spans="1:9" x14ac:dyDescent="0.25">
      <c r="A20924" t="s">
        <v>972</v>
      </c>
      <c r="B20924" t="s">
        <v>159</v>
      </c>
      <c r="C20924" s="76" t="s">
        <v>842</v>
      </c>
      <c r="D20924" t="s">
        <v>980</v>
      </c>
      <c r="E20924" s="82">
        <v>3.8</v>
      </c>
      <c r="F20924" t="s">
        <v>973</v>
      </c>
      <c r="G20924" s="83">
        <v>44680</v>
      </c>
      <c r="I20924">
        <v>2022</v>
      </c>
    </row>
    <row r="20925" spans="1:9" x14ac:dyDescent="0.25">
      <c r="A20925" t="s">
        <v>972</v>
      </c>
      <c r="B20925" t="s">
        <v>159</v>
      </c>
      <c r="C20925" s="76" t="s">
        <v>842</v>
      </c>
      <c r="D20925" t="s">
        <v>980</v>
      </c>
      <c r="E20925" s="82">
        <v>7.6</v>
      </c>
      <c r="F20925" t="s">
        <v>973</v>
      </c>
      <c r="G20925" s="83">
        <v>44680</v>
      </c>
      <c r="I20925">
        <v>2022</v>
      </c>
    </row>
    <row r="20926" spans="1:9" x14ac:dyDescent="0.25">
      <c r="A20926" t="s">
        <v>972</v>
      </c>
      <c r="B20926" s="74" t="s">
        <v>213</v>
      </c>
      <c r="C20926" s="76" t="s">
        <v>842</v>
      </c>
      <c r="D20926" t="s">
        <v>980</v>
      </c>
      <c r="E20926" s="82">
        <v>6</v>
      </c>
      <c r="F20926" t="s">
        <v>973</v>
      </c>
      <c r="G20926" s="83">
        <v>44659</v>
      </c>
      <c r="I20926">
        <v>2022</v>
      </c>
    </row>
    <row r="20927" spans="1:9" x14ac:dyDescent="0.25">
      <c r="A20927" t="s">
        <v>972</v>
      </c>
      <c r="B20927" t="s">
        <v>1183</v>
      </c>
      <c r="C20927" s="76" t="s">
        <v>842</v>
      </c>
      <c r="D20927" t="s">
        <v>980</v>
      </c>
      <c r="E20927" s="82">
        <v>5.76</v>
      </c>
      <c r="F20927" t="s">
        <v>973</v>
      </c>
      <c r="G20927" s="83">
        <v>44693</v>
      </c>
      <c r="I20927">
        <v>2022</v>
      </c>
    </row>
    <row r="20928" spans="1:9" x14ac:dyDescent="0.25">
      <c r="A20928" t="s">
        <v>972</v>
      </c>
      <c r="B20928" s="74" t="s">
        <v>213</v>
      </c>
      <c r="C20928" s="76" t="s">
        <v>842</v>
      </c>
      <c r="D20928" t="s">
        <v>980</v>
      </c>
      <c r="E20928" s="82">
        <v>6</v>
      </c>
      <c r="F20928" t="s">
        <v>973</v>
      </c>
      <c r="G20928" s="83">
        <v>44655</v>
      </c>
      <c r="I20928">
        <v>2022</v>
      </c>
    </row>
    <row r="20929" spans="1:9" x14ac:dyDescent="0.25">
      <c r="A20929" t="s">
        <v>972</v>
      </c>
      <c r="B20929" t="s">
        <v>478</v>
      </c>
      <c r="C20929" s="76" t="s">
        <v>842</v>
      </c>
      <c r="D20929" t="s">
        <v>980</v>
      </c>
      <c r="E20929" s="82">
        <v>7.96</v>
      </c>
      <c r="F20929" t="s">
        <v>973</v>
      </c>
      <c r="G20929" s="83">
        <v>44671</v>
      </c>
      <c r="I20929">
        <v>2022</v>
      </c>
    </row>
    <row r="20930" spans="1:9" x14ac:dyDescent="0.25">
      <c r="A20930" t="s">
        <v>972</v>
      </c>
      <c r="B20930" t="s">
        <v>651</v>
      </c>
      <c r="C20930" s="76" t="s">
        <v>842</v>
      </c>
      <c r="D20930" t="s">
        <v>980</v>
      </c>
      <c r="E20930" s="82">
        <v>7</v>
      </c>
      <c r="F20930" t="s">
        <v>973</v>
      </c>
      <c r="G20930" s="83">
        <v>44740</v>
      </c>
      <c r="I20930">
        <v>2022</v>
      </c>
    </row>
    <row r="20931" spans="1:9" x14ac:dyDescent="0.25">
      <c r="A20931" t="s">
        <v>972</v>
      </c>
      <c r="B20931" t="s">
        <v>751</v>
      </c>
      <c r="C20931" s="76" t="s">
        <v>842</v>
      </c>
      <c r="D20931" t="s">
        <v>980</v>
      </c>
      <c r="E20931" s="82">
        <v>3.8</v>
      </c>
      <c r="F20931" t="s">
        <v>973</v>
      </c>
      <c r="G20931" s="83">
        <v>44679</v>
      </c>
      <c r="I20931">
        <v>2022</v>
      </c>
    </row>
    <row r="20932" spans="1:9" x14ac:dyDescent="0.25">
      <c r="A20932" t="s">
        <v>972</v>
      </c>
      <c r="B20932" t="s">
        <v>167</v>
      </c>
      <c r="C20932" s="76" t="s">
        <v>842</v>
      </c>
      <c r="D20932" t="s">
        <v>980</v>
      </c>
      <c r="E20932" s="82">
        <v>3.84</v>
      </c>
      <c r="F20932" t="s">
        <v>973</v>
      </c>
      <c r="G20932" s="83">
        <v>44708</v>
      </c>
      <c r="I20932">
        <v>2022</v>
      </c>
    </row>
    <row r="20933" spans="1:9" x14ac:dyDescent="0.25">
      <c r="A20933" t="s">
        <v>972</v>
      </c>
      <c r="B20933" t="s">
        <v>478</v>
      </c>
      <c r="C20933" s="76" t="s">
        <v>842</v>
      </c>
      <c r="D20933" t="s">
        <v>980</v>
      </c>
      <c r="E20933" s="82">
        <v>6</v>
      </c>
      <c r="F20933" t="s">
        <v>973</v>
      </c>
      <c r="G20933" s="83">
        <v>44690</v>
      </c>
      <c r="I20933">
        <v>2022</v>
      </c>
    </row>
    <row r="20934" spans="1:9" x14ac:dyDescent="0.25">
      <c r="A20934" t="s">
        <v>972</v>
      </c>
      <c r="B20934" t="s">
        <v>793</v>
      </c>
      <c r="C20934" s="76" t="s">
        <v>842</v>
      </c>
      <c r="D20934" t="s">
        <v>980</v>
      </c>
      <c r="E20934" s="82">
        <v>3.84</v>
      </c>
      <c r="F20934" t="s">
        <v>973</v>
      </c>
      <c r="G20934" s="83">
        <v>44726</v>
      </c>
      <c r="I20934">
        <v>2022</v>
      </c>
    </row>
    <row r="20935" spans="1:9" x14ac:dyDescent="0.25">
      <c r="A20935" t="s">
        <v>972</v>
      </c>
      <c r="B20935" s="74" t="s">
        <v>213</v>
      </c>
      <c r="C20935" s="76" t="s">
        <v>842</v>
      </c>
      <c r="D20935" t="s">
        <v>980</v>
      </c>
      <c r="E20935" s="82">
        <v>6</v>
      </c>
      <c r="F20935" t="s">
        <v>973</v>
      </c>
      <c r="G20935" s="83">
        <v>44677</v>
      </c>
      <c r="I20935">
        <v>2022</v>
      </c>
    </row>
    <row r="20936" spans="1:9" x14ac:dyDescent="0.25">
      <c r="A20936" t="s">
        <v>972</v>
      </c>
      <c r="B20936" t="s">
        <v>478</v>
      </c>
      <c r="C20936" s="76" t="s">
        <v>842</v>
      </c>
      <c r="D20936" t="s">
        <v>980</v>
      </c>
      <c r="E20936" s="82">
        <v>6</v>
      </c>
      <c r="F20936" t="s">
        <v>973</v>
      </c>
      <c r="G20936" s="83">
        <v>44763</v>
      </c>
      <c r="I20936">
        <v>2022</v>
      </c>
    </row>
    <row r="20937" spans="1:9" x14ac:dyDescent="0.25">
      <c r="A20937" t="s">
        <v>972</v>
      </c>
      <c r="B20937" t="s">
        <v>116</v>
      </c>
      <c r="C20937" s="76" t="s">
        <v>842</v>
      </c>
      <c r="D20937" t="s">
        <v>980</v>
      </c>
      <c r="E20937" s="82">
        <v>7.68</v>
      </c>
      <c r="F20937" t="s">
        <v>973</v>
      </c>
      <c r="G20937" s="83">
        <v>44662</v>
      </c>
      <c r="I20937">
        <v>2022</v>
      </c>
    </row>
    <row r="20938" spans="1:9" x14ac:dyDescent="0.25">
      <c r="A20938" t="s">
        <v>972</v>
      </c>
      <c r="B20938" t="s">
        <v>1252</v>
      </c>
      <c r="C20938" s="76" t="s">
        <v>842</v>
      </c>
      <c r="D20938" t="s">
        <v>980</v>
      </c>
      <c r="E20938" s="82">
        <v>14.16</v>
      </c>
      <c r="F20938" t="s">
        <v>973</v>
      </c>
      <c r="G20938" s="83">
        <v>44768</v>
      </c>
      <c r="I20938">
        <v>2022</v>
      </c>
    </row>
    <row r="20939" spans="1:9" x14ac:dyDescent="0.25">
      <c r="A20939" t="s">
        <v>972</v>
      </c>
      <c r="B20939" t="s">
        <v>271</v>
      </c>
      <c r="C20939" s="76" t="s">
        <v>842</v>
      </c>
      <c r="D20939" t="s">
        <v>980</v>
      </c>
      <c r="E20939" s="82">
        <v>12</v>
      </c>
      <c r="F20939" t="s">
        <v>973</v>
      </c>
      <c r="G20939" s="83">
        <v>44764</v>
      </c>
      <c r="I20939">
        <v>2022</v>
      </c>
    </row>
    <row r="20940" spans="1:9" x14ac:dyDescent="0.25">
      <c r="A20940" t="s">
        <v>972</v>
      </c>
      <c r="B20940" t="s">
        <v>1038</v>
      </c>
      <c r="C20940" s="76" t="s">
        <v>842</v>
      </c>
      <c r="D20940" t="s">
        <v>980</v>
      </c>
      <c r="E20940" s="82">
        <v>10</v>
      </c>
      <c r="F20940" t="s">
        <v>973</v>
      </c>
      <c r="G20940" s="83">
        <v>44726</v>
      </c>
      <c r="I20940">
        <v>2022</v>
      </c>
    </row>
    <row r="20941" spans="1:9" x14ac:dyDescent="0.25">
      <c r="A20941" t="s">
        <v>972</v>
      </c>
      <c r="B20941" t="s">
        <v>762</v>
      </c>
      <c r="C20941" s="76" t="s">
        <v>842</v>
      </c>
      <c r="D20941" t="s">
        <v>980</v>
      </c>
      <c r="E20941" s="82">
        <v>4.8</v>
      </c>
      <c r="F20941" t="s">
        <v>973</v>
      </c>
      <c r="G20941" s="83">
        <v>44657</v>
      </c>
      <c r="I20941">
        <v>2022</v>
      </c>
    </row>
    <row r="20942" spans="1:9" x14ac:dyDescent="0.25">
      <c r="A20942" t="s">
        <v>972</v>
      </c>
      <c r="B20942" t="s">
        <v>627</v>
      </c>
      <c r="C20942" s="76" t="s">
        <v>842</v>
      </c>
      <c r="D20942" t="s">
        <v>980</v>
      </c>
      <c r="E20942" s="82">
        <v>3.6</v>
      </c>
      <c r="F20942" t="s">
        <v>973</v>
      </c>
      <c r="G20942" s="83">
        <v>44715</v>
      </c>
      <c r="I20942">
        <v>2022</v>
      </c>
    </row>
    <row r="20943" spans="1:9" x14ac:dyDescent="0.25">
      <c r="A20943" t="s">
        <v>972</v>
      </c>
      <c r="B20943" t="s">
        <v>375</v>
      </c>
      <c r="C20943" s="76" t="s">
        <v>842</v>
      </c>
      <c r="D20943" t="s">
        <v>980</v>
      </c>
      <c r="E20943" s="82">
        <v>6.96</v>
      </c>
      <c r="F20943" t="s">
        <v>973</v>
      </c>
      <c r="G20943" s="83">
        <v>44798</v>
      </c>
      <c r="I20943">
        <v>2022</v>
      </c>
    </row>
    <row r="20944" spans="1:9" x14ac:dyDescent="0.25">
      <c r="A20944" t="s">
        <v>972</v>
      </c>
      <c r="B20944" t="s">
        <v>375</v>
      </c>
      <c r="C20944" s="76" t="s">
        <v>842</v>
      </c>
      <c r="D20944" t="s">
        <v>980</v>
      </c>
      <c r="E20944" s="82">
        <v>7.68</v>
      </c>
      <c r="F20944" t="s">
        <v>973</v>
      </c>
      <c r="G20944" s="83">
        <v>44734</v>
      </c>
      <c r="I20944">
        <v>2022</v>
      </c>
    </row>
    <row r="20945" spans="1:9" x14ac:dyDescent="0.25">
      <c r="A20945" t="s">
        <v>972</v>
      </c>
      <c r="B20945" t="s">
        <v>269</v>
      </c>
      <c r="C20945" s="76" t="s">
        <v>842</v>
      </c>
      <c r="D20945" t="s">
        <v>980</v>
      </c>
      <c r="E20945" s="82">
        <v>3.8</v>
      </c>
      <c r="F20945" t="s">
        <v>973</v>
      </c>
      <c r="G20945" s="83">
        <v>44754</v>
      </c>
      <c r="I20945">
        <v>2022</v>
      </c>
    </row>
    <row r="20946" spans="1:9" x14ac:dyDescent="0.25">
      <c r="A20946" t="s">
        <v>972</v>
      </c>
      <c r="B20946" t="s">
        <v>168</v>
      </c>
      <c r="C20946" s="76" t="s">
        <v>842</v>
      </c>
      <c r="D20946" t="s">
        <v>980</v>
      </c>
      <c r="E20946" s="82">
        <v>4.42</v>
      </c>
      <c r="F20946" t="s">
        <v>973</v>
      </c>
      <c r="G20946" s="83">
        <v>44813</v>
      </c>
      <c r="I20946">
        <v>2022</v>
      </c>
    </row>
    <row r="20947" spans="1:9" x14ac:dyDescent="0.25">
      <c r="A20947" t="s">
        <v>972</v>
      </c>
      <c r="B20947" t="s">
        <v>702</v>
      </c>
      <c r="C20947" s="76" t="s">
        <v>842</v>
      </c>
      <c r="D20947" t="s">
        <v>980</v>
      </c>
      <c r="E20947" s="82">
        <v>5</v>
      </c>
      <c r="F20947" t="s">
        <v>973</v>
      </c>
      <c r="G20947" s="83">
        <v>44662</v>
      </c>
      <c r="I20947">
        <v>2022</v>
      </c>
    </row>
    <row r="20948" spans="1:9" x14ac:dyDescent="0.25">
      <c r="A20948" t="s">
        <v>972</v>
      </c>
      <c r="B20948" t="s">
        <v>511</v>
      </c>
      <c r="C20948" s="76" t="s">
        <v>842</v>
      </c>
      <c r="D20948" t="s">
        <v>980</v>
      </c>
      <c r="E20948" s="82">
        <v>10</v>
      </c>
      <c r="F20948" t="s">
        <v>973</v>
      </c>
      <c r="G20948" s="83">
        <v>44708</v>
      </c>
      <c r="I20948">
        <v>2022</v>
      </c>
    </row>
    <row r="20949" spans="1:9" x14ac:dyDescent="0.25">
      <c r="A20949" t="s">
        <v>972</v>
      </c>
      <c r="B20949" t="s">
        <v>1032</v>
      </c>
      <c r="C20949" s="76" t="s">
        <v>842</v>
      </c>
      <c r="D20949" t="s">
        <v>980</v>
      </c>
      <c r="E20949" s="82">
        <v>10.62</v>
      </c>
      <c r="F20949" t="s">
        <v>973</v>
      </c>
      <c r="G20949" s="83">
        <v>44712</v>
      </c>
      <c r="I20949">
        <v>2022</v>
      </c>
    </row>
    <row r="20950" spans="1:9" x14ac:dyDescent="0.25">
      <c r="A20950" t="s">
        <v>972</v>
      </c>
      <c r="B20950" t="s">
        <v>779</v>
      </c>
      <c r="C20950" s="76" t="s">
        <v>842</v>
      </c>
      <c r="D20950" t="s">
        <v>980</v>
      </c>
      <c r="E20950" s="82">
        <v>4.72</v>
      </c>
      <c r="F20950" t="s">
        <v>973</v>
      </c>
      <c r="G20950" s="83">
        <v>44691</v>
      </c>
      <c r="I20950">
        <v>2022</v>
      </c>
    </row>
    <row r="20951" spans="1:9" x14ac:dyDescent="0.25">
      <c r="A20951" t="s">
        <v>972</v>
      </c>
      <c r="B20951" t="s">
        <v>1252</v>
      </c>
      <c r="C20951" s="76" t="s">
        <v>842</v>
      </c>
      <c r="D20951" t="s">
        <v>980</v>
      </c>
      <c r="E20951" s="82">
        <v>14.75</v>
      </c>
      <c r="F20951" t="s">
        <v>973</v>
      </c>
      <c r="G20951" s="83">
        <v>44840</v>
      </c>
      <c r="I20951">
        <v>2022</v>
      </c>
    </row>
    <row r="20952" spans="1:9" x14ac:dyDescent="0.25">
      <c r="A20952" t="s">
        <v>972</v>
      </c>
      <c r="B20952" t="s">
        <v>516</v>
      </c>
      <c r="C20952" s="76" t="s">
        <v>842</v>
      </c>
      <c r="D20952" t="s">
        <v>980</v>
      </c>
      <c r="E20952" s="82">
        <v>9.44</v>
      </c>
      <c r="F20952" t="s">
        <v>973</v>
      </c>
      <c r="G20952" s="83">
        <v>44686</v>
      </c>
      <c r="I20952">
        <v>2022</v>
      </c>
    </row>
    <row r="20953" spans="1:9" x14ac:dyDescent="0.25">
      <c r="A20953" t="s">
        <v>972</v>
      </c>
      <c r="B20953" t="s">
        <v>158</v>
      </c>
      <c r="C20953" s="76" t="s">
        <v>842</v>
      </c>
      <c r="D20953" t="s">
        <v>980</v>
      </c>
      <c r="E20953" s="82">
        <v>12.68</v>
      </c>
      <c r="F20953" t="s">
        <v>973</v>
      </c>
      <c r="G20953" s="83">
        <v>44785</v>
      </c>
      <c r="I20953">
        <v>2022</v>
      </c>
    </row>
    <row r="20954" spans="1:9" x14ac:dyDescent="0.25">
      <c r="A20954" t="s">
        <v>972</v>
      </c>
      <c r="B20954" t="s">
        <v>661</v>
      </c>
      <c r="C20954" s="76" t="s">
        <v>842</v>
      </c>
      <c r="D20954" t="s">
        <v>980</v>
      </c>
      <c r="E20954" s="82">
        <v>10</v>
      </c>
      <c r="F20954" t="s">
        <v>973</v>
      </c>
      <c r="G20954" s="83">
        <v>44781</v>
      </c>
      <c r="I20954">
        <v>2022</v>
      </c>
    </row>
    <row r="20955" spans="1:9" x14ac:dyDescent="0.25">
      <c r="A20955" t="s">
        <v>972</v>
      </c>
      <c r="B20955" t="s">
        <v>95</v>
      </c>
      <c r="C20955" s="76" t="s">
        <v>842</v>
      </c>
      <c r="D20955" t="s">
        <v>980</v>
      </c>
      <c r="E20955" s="82">
        <v>9.8000000000000007</v>
      </c>
      <c r="F20955" t="s">
        <v>973</v>
      </c>
      <c r="G20955" s="83">
        <v>44669</v>
      </c>
      <c r="I20955">
        <v>2022</v>
      </c>
    </row>
    <row r="20956" spans="1:9" x14ac:dyDescent="0.25">
      <c r="A20956" t="s">
        <v>972</v>
      </c>
      <c r="B20956" t="s">
        <v>1030</v>
      </c>
      <c r="C20956" s="76" t="s">
        <v>842</v>
      </c>
      <c r="D20956" t="s">
        <v>980</v>
      </c>
      <c r="E20956" s="82">
        <v>6.4</v>
      </c>
      <c r="F20956" t="s">
        <v>973</v>
      </c>
      <c r="G20956" s="83">
        <v>44672</v>
      </c>
      <c r="I20956">
        <v>2022</v>
      </c>
    </row>
    <row r="20957" spans="1:9" x14ac:dyDescent="0.25">
      <c r="A20957" t="s">
        <v>972</v>
      </c>
      <c r="B20957" t="s">
        <v>788</v>
      </c>
      <c r="C20957" s="76" t="s">
        <v>842</v>
      </c>
      <c r="D20957" t="s">
        <v>980</v>
      </c>
      <c r="E20957" s="82">
        <v>11.4</v>
      </c>
      <c r="F20957" t="s">
        <v>973</v>
      </c>
      <c r="G20957" s="83">
        <v>44846</v>
      </c>
      <c r="I20957">
        <v>2022</v>
      </c>
    </row>
    <row r="20958" spans="1:9" x14ac:dyDescent="0.25">
      <c r="A20958" t="s">
        <v>972</v>
      </c>
      <c r="B20958" t="s">
        <v>676</v>
      </c>
      <c r="C20958" s="76" t="s">
        <v>842</v>
      </c>
      <c r="D20958" t="s">
        <v>980</v>
      </c>
      <c r="E20958" s="82">
        <v>10</v>
      </c>
      <c r="F20958" t="s">
        <v>973</v>
      </c>
      <c r="G20958" s="83">
        <v>44873</v>
      </c>
      <c r="I20958">
        <v>2022</v>
      </c>
    </row>
    <row r="20959" spans="1:9" x14ac:dyDescent="0.25">
      <c r="A20959" t="s">
        <v>972</v>
      </c>
      <c r="B20959" t="s">
        <v>453</v>
      </c>
      <c r="C20959" s="76" t="s">
        <v>842</v>
      </c>
      <c r="D20959" t="s">
        <v>980</v>
      </c>
      <c r="E20959" s="82">
        <v>7.08</v>
      </c>
      <c r="F20959" t="s">
        <v>973</v>
      </c>
      <c r="G20959" s="83">
        <v>44719</v>
      </c>
      <c r="I20959">
        <v>2022</v>
      </c>
    </row>
    <row r="20960" spans="1:9" x14ac:dyDescent="0.25">
      <c r="A20960" t="s">
        <v>972</v>
      </c>
      <c r="B20960" t="s">
        <v>1233</v>
      </c>
      <c r="C20960" s="76" t="s">
        <v>842</v>
      </c>
      <c r="D20960" t="s">
        <v>980</v>
      </c>
      <c r="E20960" s="82">
        <v>5</v>
      </c>
      <c r="F20960" t="s">
        <v>973</v>
      </c>
      <c r="G20960" s="83">
        <v>44686</v>
      </c>
      <c r="I20960">
        <v>2022</v>
      </c>
    </row>
    <row r="20961" spans="1:9" x14ac:dyDescent="0.25">
      <c r="A20961" t="s">
        <v>972</v>
      </c>
      <c r="B20961" t="s">
        <v>241</v>
      </c>
      <c r="C20961" s="76" t="s">
        <v>842</v>
      </c>
      <c r="D20961" t="s">
        <v>980</v>
      </c>
      <c r="E20961" s="82">
        <v>11.7</v>
      </c>
      <c r="F20961" t="s">
        <v>973</v>
      </c>
      <c r="G20961" s="83">
        <v>44785</v>
      </c>
      <c r="I20961">
        <v>2022</v>
      </c>
    </row>
    <row r="20962" spans="1:9" x14ac:dyDescent="0.25">
      <c r="A20962" t="s">
        <v>972</v>
      </c>
      <c r="B20962" t="s">
        <v>241</v>
      </c>
      <c r="C20962" s="76" t="s">
        <v>842</v>
      </c>
      <c r="D20962" t="s">
        <v>980</v>
      </c>
      <c r="E20962" s="82">
        <v>5.4</v>
      </c>
      <c r="F20962" t="s">
        <v>973</v>
      </c>
      <c r="G20962" s="83">
        <v>44768</v>
      </c>
      <c r="I20962">
        <v>2022</v>
      </c>
    </row>
    <row r="20963" spans="1:9" x14ac:dyDescent="0.25">
      <c r="A20963" t="s">
        <v>972</v>
      </c>
      <c r="B20963" t="s">
        <v>270</v>
      </c>
      <c r="C20963" s="76" t="s">
        <v>842</v>
      </c>
      <c r="D20963" t="s">
        <v>980</v>
      </c>
      <c r="E20963" s="82">
        <v>6</v>
      </c>
      <c r="F20963" t="s">
        <v>973</v>
      </c>
      <c r="G20963" s="83">
        <v>44677</v>
      </c>
      <c r="I20963">
        <v>2022</v>
      </c>
    </row>
    <row r="20964" spans="1:9" x14ac:dyDescent="0.25">
      <c r="A20964" t="s">
        <v>972</v>
      </c>
      <c r="B20964" t="s">
        <v>1261</v>
      </c>
      <c r="C20964" s="76" t="s">
        <v>842</v>
      </c>
      <c r="D20964" t="s">
        <v>980</v>
      </c>
      <c r="E20964" s="82">
        <v>5.9</v>
      </c>
      <c r="F20964" t="s">
        <v>973</v>
      </c>
      <c r="G20964" s="83">
        <v>44704</v>
      </c>
      <c r="I20964">
        <v>2022</v>
      </c>
    </row>
    <row r="20965" spans="1:9" x14ac:dyDescent="0.25">
      <c r="A20965" t="s">
        <v>972</v>
      </c>
      <c r="B20965" t="s">
        <v>1017</v>
      </c>
      <c r="C20965" s="76" t="s">
        <v>842</v>
      </c>
      <c r="D20965" t="s">
        <v>980</v>
      </c>
      <c r="E20965" s="82">
        <v>9</v>
      </c>
      <c r="F20965" t="s">
        <v>973</v>
      </c>
      <c r="G20965" s="83">
        <v>44715</v>
      </c>
      <c r="I20965">
        <v>2022</v>
      </c>
    </row>
    <row r="20966" spans="1:9" x14ac:dyDescent="0.25">
      <c r="A20966" t="s">
        <v>972</v>
      </c>
      <c r="B20966" t="s">
        <v>646</v>
      </c>
      <c r="C20966" s="76" t="s">
        <v>842</v>
      </c>
      <c r="D20966" t="s">
        <v>980</v>
      </c>
      <c r="E20966" s="82">
        <v>3.8</v>
      </c>
      <c r="F20966" t="s">
        <v>973</v>
      </c>
      <c r="G20966" s="83">
        <v>44727</v>
      </c>
      <c r="I20966">
        <v>2022</v>
      </c>
    </row>
    <row r="20967" spans="1:9" x14ac:dyDescent="0.25">
      <c r="A20967" t="s">
        <v>972</v>
      </c>
      <c r="B20967" t="s">
        <v>71</v>
      </c>
      <c r="C20967" s="76" t="s">
        <v>842</v>
      </c>
      <c r="D20967" t="s">
        <v>980</v>
      </c>
      <c r="E20967" s="82">
        <v>6</v>
      </c>
      <c r="F20967" t="s">
        <v>973</v>
      </c>
      <c r="G20967" s="83">
        <v>44678</v>
      </c>
      <c r="I20967">
        <v>2022</v>
      </c>
    </row>
    <row r="20968" spans="1:9" x14ac:dyDescent="0.25">
      <c r="A20968" t="s">
        <v>972</v>
      </c>
      <c r="B20968" t="s">
        <v>582</v>
      </c>
      <c r="C20968" s="76" t="s">
        <v>842</v>
      </c>
      <c r="D20968" t="s">
        <v>980</v>
      </c>
      <c r="E20968" s="82">
        <v>13.8</v>
      </c>
      <c r="F20968" t="s">
        <v>973</v>
      </c>
      <c r="G20968" s="83">
        <v>44757</v>
      </c>
      <c r="I20968">
        <v>2022</v>
      </c>
    </row>
    <row r="20969" spans="1:9" x14ac:dyDescent="0.25">
      <c r="A20969" t="s">
        <v>972</v>
      </c>
      <c r="B20969" t="s">
        <v>762</v>
      </c>
      <c r="C20969" s="76" t="s">
        <v>842</v>
      </c>
      <c r="D20969" t="s">
        <v>980</v>
      </c>
      <c r="E20969" s="82">
        <v>6</v>
      </c>
      <c r="F20969" t="s">
        <v>973</v>
      </c>
      <c r="G20969" s="83">
        <v>44680</v>
      </c>
      <c r="I20969">
        <v>2022</v>
      </c>
    </row>
    <row r="20970" spans="1:9" x14ac:dyDescent="0.25">
      <c r="A20970" t="s">
        <v>972</v>
      </c>
      <c r="B20970" t="s">
        <v>469</v>
      </c>
      <c r="C20970" s="76" t="s">
        <v>842</v>
      </c>
      <c r="D20970" t="s">
        <v>980</v>
      </c>
      <c r="E20970" s="82">
        <v>10.8</v>
      </c>
      <c r="F20970" t="s">
        <v>973</v>
      </c>
      <c r="G20970" s="83">
        <v>44761</v>
      </c>
      <c r="I20970">
        <v>2022</v>
      </c>
    </row>
    <row r="20971" spans="1:9" x14ac:dyDescent="0.25">
      <c r="A20971" t="s">
        <v>972</v>
      </c>
      <c r="B20971" s="74" t="s">
        <v>213</v>
      </c>
      <c r="C20971" s="76" t="s">
        <v>842</v>
      </c>
      <c r="D20971" t="s">
        <v>980</v>
      </c>
      <c r="E20971" s="82">
        <v>10.8</v>
      </c>
      <c r="F20971" t="s">
        <v>973</v>
      </c>
      <c r="G20971" s="83">
        <v>44707</v>
      </c>
      <c r="I20971">
        <v>2022</v>
      </c>
    </row>
    <row r="20972" spans="1:9" x14ac:dyDescent="0.25">
      <c r="A20972" t="s">
        <v>972</v>
      </c>
      <c r="B20972" t="s">
        <v>1184</v>
      </c>
      <c r="C20972" s="76" t="s">
        <v>842</v>
      </c>
      <c r="D20972" t="s">
        <v>980</v>
      </c>
      <c r="E20972" s="82">
        <v>5.0999999999999996</v>
      </c>
      <c r="F20972" t="s">
        <v>973</v>
      </c>
      <c r="G20972" s="83">
        <v>44739</v>
      </c>
      <c r="I20972">
        <v>2022</v>
      </c>
    </row>
    <row r="20973" spans="1:9" x14ac:dyDescent="0.25">
      <c r="A20973" t="s">
        <v>972</v>
      </c>
      <c r="B20973" t="s">
        <v>1268</v>
      </c>
      <c r="C20973" s="76" t="s">
        <v>842</v>
      </c>
      <c r="D20973" t="s">
        <v>980</v>
      </c>
      <c r="E20973" s="82">
        <v>10</v>
      </c>
      <c r="F20973" t="s">
        <v>973</v>
      </c>
      <c r="G20973" s="83">
        <v>44741</v>
      </c>
      <c r="I20973">
        <v>2022</v>
      </c>
    </row>
    <row r="20974" spans="1:9" x14ac:dyDescent="0.25">
      <c r="A20974" t="s">
        <v>972</v>
      </c>
      <c r="B20974" t="s">
        <v>992</v>
      </c>
      <c r="C20974" s="76" t="s">
        <v>842</v>
      </c>
      <c r="D20974" t="s">
        <v>980</v>
      </c>
      <c r="E20974" s="82">
        <v>21.48</v>
      </c>
      <c r="F20974" t="s">
        <v>973</v>
      </c>
      <c r="G20974" s="83">
        <v>44788</v>
      </c>
      <c r="I20974">
        <v>2022</v>
      </c>
    </row>
    <row r="20975" spans="1:9" x14ac:dyDescent="0.25">
      <c r="A20975" t="s">
        <v>972</v>
      </c>
      <c r="B20975" t="s">
        <v>1248</v>
      </c>
      <c r="C20975" s="76" t="s">
        <v>842</v>
      </c>
      <c r="D20975" t="s">
        <v>980</v>
      </c>
      <c r="E20975" s="82">
        <v>6</v>
      </c>
      <c r="F20975" t="s">
        <v>973</v>
      </c>
      <c r="G20975" s="83">
        <v>44804</v>
      </c>
      <c r="I20975">
        <v>2022</v>
      </c>
    </row>
    <row r="20976" spans="1:9" x14ac:dyDescent="0.25">
      <c r="A20976" t="s">
        <v>972</v>
      </c>
      <c r="B20976" t="s">
        <v>1038</v>
      </c>
      <c r="C20976" s="76" t="s">
        <v>842</v>
      </c>
      <c r="D20976" t="s">
        <v>980</v>
      </c>
      <c r="E20976" s="82">
        <v>10.8</v>
      </c>
      <c r="F20976" t="s">
        <v>973</v>
      </c>
      <c r="G20976" s="83">
        <v>44678</v>
      </c>
      <c r="I20976">
        <v>2022</v>
      </c>
    </row>
    <row r="20977" spans="1:9" x14ac:dyDescent="0.25">
      <c r="A20977" t="s">
        <v>972</v>
      </c>
      <c r="B20977" t="s">
        <v>1268</v>
      </c>
      <c r="C20977" s="76" t="s">
        <v>842</v>
      </c>
      <c r="D20977" t="s">
        <v>980</v>
      </c>
      <c r="E20977" s="82">
        <v>7.7</v>
      </c>
      <c r="F20977" t="s">
        <v>973</v>
      </c>
      <c r="G20977" s="83">
        <v>44754</v>
      </c>
      <c r="I20977">
        <v>2022</v>
      </c>
    </row>
    <row r="20978" spans="1:9" x14ac:dyDescent="0.25">
      <c r="A20978" t="s">
        <v>972</v>
      </c>
      <c r="B20978" t="s">
        <v>1036</v>
      </c>
      <c r="C20978" s="76" t="s">
        <v>842</v>
      </c>
      <c r="D20978" t="s">
        <v>980</v>
      </c>
      <c r="E20978" s="82">
        <v>15</v>
      </c>
      <c r="F20978" t="s">
        <v>973</v>
      </c>
      <c r="G20978" s="83">
        <v>44732</v>
      </c>
      <c r="I20978">
        <v>2022</v>
      </c>
    </row>
    <row r="20979" spans="1:9" x14ac:dyDescent="0.25">
      <c r="A20979" t="s">
        <v>972</v>
      </c>
      <c r="B20979" t="s">
        <v>1182</v>
      </c>
      <c r="C20979" s="76" t="s">
        <v>842</v>
      </c>
      <c r="D20979" t="s">
        <v>980</v>
      </c>
      <c r="E20979" s="82">
        <v>7.6</v>
      </c>
      <c r="F20979" t="s">
        <v>973</v>
      </c>
      <c r="G20979" s="83">
        <v>44796</v>
      </c>
      <c r="I20979">
        <v>2022</v>
      </c>
    </row>
    <row r="20980" spans="1:9" x14ac:dyDescent="0.25">
      <c r="A20980" t="s">
        <v>972</v>
      </c>
      <c r="B20980" t="s">
        <v>71</v>
      </c>
      <c r="C20980" s="76" t="s">
        <v>842</v>
      </c>
      <c r="D20980" t="s">
        <v>980</v>
      </c>
      <c r="E20980" s="82">
        <v>11.4</v>
      </c>
      <c r="F20980" t="s">
        <v>973</v>
      </c>
      <c r="G20980" s="83">
        <v>44678</v>
      </c>
      <c r="I20980">
        <v>2022</v>
      </c>
    </row>
    <row r="20981" spans="1:9" x14ac:dyDescent="0.25">
      <c r="A20981" t="s">
        <v>972</v>
      </c>
      <c r="B20981" t="s">
        <v>241</v>
      </c>
      <c r="C20981" s="76" t="s">
        <v>842</v>
      </c>
      <c r="D20981" t="s">
        <v>980</v>
      </c>
      <c r="E20981" s="82">
        <v>3.8</v>
      </c>
      <c r="F20981" t="s">
        <v>973</v>
      </c>
      <c r="G20981" s="83">
        <v>44697</v>
      </c>
      <c r="I20981">
        <v>2022</v>
      </c>
    </row>
    <row r="20982" spans="1:9" x14ac:dyDescent="0.25">
      <c r="A20982" t="s">
        <v>972</v>
      </c>
      <c r="B20982" t="s">
        <v>1039</v>
      </c>
      <c r="C20982" s="76" t="s">
        <v>842</v>
      </c>
      <c r="D20982" t="s">
        <v>980</v>
      </c>
      <c r="E20982" s="82">
        <v>6</v>
      </c>
      <c r="F20982" t="s">
        <v>973</v>
      </c>
      <c r="G20982" s="83">
        <v>44673</v>
      </c>
      <c r="I20982">
        <v>2022</v>
      </c>
    </row>
    <row r="20983" spans="1:9" x14ac:dyDescent="0.25">
      <c r="A20983" t="s">
        <v>972</v>
      </c>
      <c r="B20983" t="s">
        <v>165</v>
      </c>
      <c r="C20983" s="76" t="s">
        <v>842</v>
      </c>
      <c r="D20983" t="s">
        <v>980</v>
      </c>
      <c r="E20983" s="82">
        <v>3.8</v>
      </c>
      <c r="F20983" t="s">
        <v>973</v>
      </c>
      <c r="G20983" s="83">
        <v>44720</v>
      </c>
      <c r="I20983">
        <v>2022</v>
      </c>
    </row>
    <row r="20984" spans="1:9" x14ac:dyDescent="0.25">
      <c r="A20984" t="s">
        <v>972</v>
      </c>
      <c r="B20984" t="s">
        <v>433</v>
      </c>
      <c r="C20984" s="76" t="s">
        <v>842</v>
      </c>
      <c r="D20984" t="s">
        <v>980</v>
      </c>
      <c r="E20984" s="82">
        <v>6</v>
      </c>
      <c r="F20984" t="s">
        <v>973</v>
      </c>
      <c r="G20984" s="83">
        <v>44750</v>
      </c>
      <c r="I20984">
        <v>2022</v>
      </c>
    </row>
    <row r="20985" spans="1:9" x14ac:dyDescent="0.25">
      <c r="A20985" t="s">
        <v>972</v>
      </c>
      <c r="B20985" t="s">
        <v>433</v>
      </c>
      <c r="C20985" s="76" t="s">
        <v>842</v>
      </c>
      <c r="D20985" t="s">
        <v>980</v>
      </c>
      <c r="E20985" s="82">
        <v>5.01</v>
      </c>
      <c r="F20985" t="s">
        <v>973</v>
      </c>
      <c r="G20985" s="83">
        <v>44806</v>
      </c>
      <c r="I20985">
        <v>2022</v>
      </c>
    </row>
    <row r="20986" spans="1:9" x14ac:dyDescent="0.25">
      <c r="A20986" t="s">
        <v>972</v>
      </c>
      <c r="B20986" t="s">
        <v>779</v>
      </c>
      <c r="C20986" s="76" t="s">
        <v>842</v>
      </c>
      <c r="D20986" t="s">
        <v>980</v>
      </c>
      <c r="E20986" s="82">
        <v>23.1</v>
      </c>
      <c r="F20986" t="s">
        <v>973</v>
      </c>
      <c r="G20986" s="83">
        <v>44748</v>
      </c>
      <c r="I20986">
        <v>2022</v>
      </c>
    </row>
    <row r="20987" spans="1:9" x14ac:dyDescent="0.25">
      <c r="A20987" t="s">
        <v>972</v>
      </c>
      <c r="B20987" t="s">
        <v>544</v>
      </c>
      <c r="C20987" s="76" t="s">
        <v>842</v>
      </c>
      <c r="D20987" t="s">
        <v>980</v>
      </c>
      <c r="E20987" s="82">
        <v>10</v>
      </c>
      <c r="F20987" t="s">
        <v>973</v>
      </c>
      <c r="G20987" s="83">
        <v>44732</v>
      </c>
      <c r="I20987">
        <v>2022</v>
      </c>
    </row>
    <row r="20988" spans="1:9" x14ac:dyDescent="0.25">
      <c r="A20988" t="s">
        <v>972</v>
      </c>
      <c r="B20988" t="s">
        <v>1237</v>
      </c>
      <c r="C20988" s="76" t="s">
        <v>842</v>
      </c>
      <c r="D20988" t="s">
        <v>980</v>
      </c>
      <c r="E20988" s="82">
        <v>8.3800000000000008</v>
      </c>
      <c r="F20988" t="s">
        <v>973</v>
      </c>
      <c r="G20988" s="83">
        <v>44722</v>
      </c>
      <c r="I20988">
        <v>2022</v>
      </c>
    </row>
    <row r="20989" spans="1:9" x14ac:dyDescent="0.25">
      <c r="A20989" t="s">
        <v>972</v>
      </c>
      <c r="B20989" t="s">
        <v>478</v>
      </c>
      <c r="C20989" s="76" t="s">
        <v>842</v>
      </c>
      <c r="D20989" t="s">
        <v>980</v>
      </c>
      <c r="E20989" s="82">
        <v>4.13</v>
      </c>
      <c r="F20989" t="s">
        <v>973</v>
      </c>
      <c r="G20989" s="83">
        <v>44671</v>
      </c>
      <c r="I20989">
        <v>2022</v>
      </c>
    </row>
    <row r="20990" spans="1:9" x14ac:dyDescent="0.25">
      <c r="A20990" t="s">
        <v>972</v>
      </c>
      <c r="B20990" t="s">
        <v>162</v>
      </c>
      <c r="C20990" s="76" t="s">
        <v>842</v>
      </c>
      <c r="D20990" t="s">
        <v>980</v>
      </c>
      <c r="E20990" s="82">
        <v>33</v>
      </c>
      <c r="F20990" t="s">
        <v>973</v>
      </c>
      <c r="G20990" s="83">
        <v>44790</v>
      </c>
      <c r="I20990">
        <v>2022</v>
      </c>
    </row>
    <row r="20991" spans="1:9" ht="14.45" customHeight="1" x14ac:dyDescent="0.25">
      <c r="A20991" t="s">
        <v>972</v>
      </c>
      <c r="B20991" t="s">
        <v>1246</v>
      </c>
      <c r="C20991" s="76" t="s">
        <v>842</v>
      </c>
      <c r="D20991" t="s">
        <v>980</v>
      </c>
      <c r="E20991" s="82">
        <v>12.1</v>
      </c>
      <c r="F20991" t="s">
        <v>973</v>
      </c>
      <c r="G20991" s="83">
        <v>44742</v>
      </c>
      <c r="I20991">
        <v>2022</v>
      </c>
    </row>
    <row r="20992" spans="1:9" x14ac:dyDescent="0.25">
      <c r="A20992" t="s">
        <v>972</v>
      </c>
      <c r="B20992" t="s">
        <v>168</v>
      </c>
      <c r="C20992" s="76" t="s">
        <v>842</v>
      </c>
      <c r="D20992" t="s">
        <v>980</v>
      </c>
      <c r="E20992" s="82">
        <v>7</v>
      </c>
      <c r="F20992" t="s">
        <v>973</v>
      </c>
      <c r="G20992" s="83">
        <v>44665</v>
      </c>
      <c r="I20992">
        <v>2022</v>
      </c>
    </row>
    <row r="20993" spans="1:9" x14ac:dyDescent="0.25">
      <c r="A20993" t="s">
        <v>972</v>
      </c>
      <c r="B20993" t="s">
        <v>241</v>
      </c>
      <c r="C20993" s="76" t="s">
        <v>842</v>
      </c>
      <c r="D20993" t="s">
        <v>980</v>
      </c>
      <c r="E20993" s="82">
        <v>6</v>
      </c>
      <c r="F20993" t="s">
        <v>973</v>
      </c>
      <c r="G20993" s="83">
        <v>44677</v>
      </c>
      <c r="I20993">
        <v>2022</v>
      </c>
    </row>
    <row r="20994" spans="1:9" x14ac:dyDescent="0.25">
      <c r="A20994" t="s">
        <v>972</v>
      </c>
      <c r="B20994" t="s">
        <v>553</v>
      </c>
      <c r="C20994" s="76" t="s">
        <v>842</v>
      </c>
      <c r="D20994" t="s">
        <v>980</v>
      </c>
      <c r="E20994" s="82">
        <v>7.6</v>
      </c>
      <c r="F20994" t="s">
        <v>973</v>
      </c>
      <c r="G20994" s="83">
        <v>44734</v>
      </c>
      <c r="I20994">
        <v>2022</v>
      </c>
    </row>
    <row r="20995" spans="1:9" x14ac:dyDescent="0.25">
      <c r="A20995" t="s">
        <v>972</v>
      </c>
      <c r="B20995" t="s">
        <v>553</v>
      </c>
      <c r="C20995" s="76" t="s">
        <v>842</v>
      </c>
      <c r="D20995" t="s">
        <v>980</v>
      </c>
      <c r="E20995" s="82">
        <v>6</v>
      </c>
      <c r="F20995" t="s">
        <v>973</v>
      </c>
      <c r="G20995" s="83">
        <v>44788</v>
      </c>
      <c r="I20995">
        <v>2022</v>
      </c>
    </row>
    <row r="20996" spans="1:9" x14ac:dyDescent="0.25">
      <c r="A20996" t="s">
        <v>972</v>
      </c>
      <c r="B20996" t="s">
        <v>249</v>
      </c>
      <c r="C20996" s="76" t="s">
        <v>842</v>
      </c>
      <c r="D20996" t="s">
        <v>980</v>
      </c>
      <c r="E20996" s="82">
        <v>3.54</v>
      </c>
      <c r="F20996" t="s">
        <v>973</v>
      </c>
      <c r="G20996" s="83">
        <v>44666</v>
      </c>
      <c r="I20996">
        <v>2022</v>
      </c>
    </row>
    <row r="20997" spans="1:9" x14ac:dyDescent="0.25">
      <c r="A20997" t="s">
        <v>972</v>
      </c>
      <c r="B20997" t="s">
        <v>774</v>
      </c>
      <c r="C20997" s="76" t="s">
        <v>842</v>
      </c>
      <c r="D20997" t="s">
        <v>980</v>
      </c>
      <c r="E20997" s="82">
        <v>7.7</v>
      </c>
      <c r="F20997" t="s">
        <v>973</v>
      </c>
      <c r="G20997" s="83">
        <v>44699</v>
      </c>
      <c r="I20997">
        <v>2022</v>
      </c>
    </row>
    <row r="20998" spans="1:9" x14ac:dyDescent="0.25">
      <c r="A20998" t="s">
        <v>972</v>
      </c>
      <c r="B20998" t="s">
        <v>1017</v>
      </c>
      <c r="C20998" s="76" t="s">
        <v>842</v>
      </c>
      <c r="D20998" t="s">
        <v>980</v>
      </c>
      <c r="E20998" s="82">
        <v>12</v>
      </c>
      <c r="F20998" t="s">
        <v>973</v>
      </c>
      <c r="G20998" s="83">
        <v>44756</v>
      </c>
      <c r="I20998">
        <v>2022</v>
      </c>
    </row>
    <row r="20999" spans="1:9" x14ac:dyDescent="0.25">
      <c r="A20999" t="s">
        <v>972</v>
      </c>
      <c r="B20999" t="s">
        <v>227</v>
      </c>
      <c r="C20999" s="76" t="s">
        <v>842</v>
      </c>
      <c r="D20999" t="s">
        <v>980</v>
      </c>
      <c r="E20999" s="82">
        <v>10</v>
      </c>
      <c r="F20999" t="s">
        <v>973</v>
      </c>
      <c r="G20999" s="83">
        <v>44733</v>
      </c>
      <c r="I20999">
        <v>2022</v>
      </c>
    </row>
    <row r="21000" spans="1:9" x14ac:dyDescent="0.25">
      <c r="A21000" t="s">
        <v>972</v>
      </c>
      <c r="B21000" t="s">
        <v>453</v>
      </c>
      <c r="C21000" s="76" t="s">
        <v>842</v>
      </c>
      <c r="D21000" t="s">
        <v>980</v>
      </c>
      <c r="E21000" s="82">
        <v>7.7</v>
      </c>
      <c r="F21000" t="s">
        <v>973</v>
      </c>
      <c r="G21000" s="83">
        <v>44771</v>
      </c>
      <c r="I21000">
        <v>2022</v>
      </c>
    </row>
    <row r="21001" spans="1:9" x14ac:dyDescent="0.25">
      <c r="A21001" t="s">
        <v>972</v>
      </c>
      <c r="B21001" t="s">
        <v>578</v>
      </c>
      <c r="C21001" s="76" t="s">
        <v>842</v>
      </c>
      <c r="D21001" t="s">
        <v>980</v>
      </c>
      <c r="E21001" s="82">
        <v>7.6</v>
      </c>
      <c r="F21001" t="s">
        <v>973</v>
      </c>
      <c r="G21001" s="83">
        <v>44715</v>
      </c>
      <c r="I21001">
        <v>2022</v>
      </c>
    </row>
    <row r="21002" spans="1:9" x14ac:dyDescent="0.25">
      <c r="A21002" t="s">
        <v>972</v>
      </c>
      <c r="B21002" t="s">
        <v>646</v>
      </c>
      <c r="C21002" s="76" t="s">
        <v>842</v>
      </c>
      <c r="D21002" t="s">
        <v>980</v>
      </c>
      <c r="E21002" s="82">
        <v>3.8</v>
      </c>
      <c r="F21002" t="s">
        <v>973</v>
      </c>
      <c r="G21002" s="83">
        <v>44725</v>
      </c>
      <c r="I21002">
        <v>2022</v>
      </c>
    </row>
    <row r="21003" spans="1:9" x14ac:dyDescent="0.25">
      <c r="A21003" t="s">
        <v>972</v>
      </c>
      <c r="B21003" t="s">
        <v>79</v>
      </c>
      <c r="C21003" s="76" t="s">
        <v>842</v>
      </c>
      <c r="D21003" t="s">
        <v>980</v>
      </c>
      <c r="E21003" s="82">
        <v>7.67</v>
      </c>
      <c r="F21003" t="s">
        <v>973</v>
      </c>
      <c r="G21003" s="83">
        <v>44798</v>
      </c>
      <c r="I21003">
        <v>2022</v>
      </c>
    </row>
    <row r="21004" spans="1:9" x14ac:dyDescent="0.25">
      <c r="A21004" t="s">
        <v>972</v>
      </c>
      <c r="B21004" t="s">
        <v>95</v>
      </c>
      <c r="C21004" s="76" t="s">
        <v>842</v>
      </c>
      <c r="D21004" t="s">
        <v>980</v>
      </c>
      <c r="E21004" s="82">
        <v>8.26</v>
      </c>
      <c r="F21004" t="s">
        <v>973</v>
      </c>
      <c r="G21004" s="83">
        <v>44764</v>
      </c>
      <c r="I21004">
        <v>2022</v>
      </c>
    </row>
    <row r="21005" spans="1:9" x14ac:dyDescent="0.25">
      <c r="A21005" t="s">
        <v>972</v>
      </c>
      <c r="B21005" t="s">
        <v>1223</v>
      </c>
      <c r="C21005" s="76" t="s">
        <v>842</v>
      </c>
      <c r="D21005" t="s">
        <v>980</v>
      </c>
      <c r="E21005" s="82">
        <v>6.2</v>
      </c>
      <c r="F21005" t="s">
        <v>973</v>
      </c>
      <c r="G21005" s="83">
        <v>44747</v>
      </c>
      <c r="I21005">
        <v>2022</v>
      </c>
    </row>
    <row r="21006" spans="1:9" x14ac:dyDescent="0.25">
      <c r="A21006" t="s">
        <v>972</v>
      </c>
      <c r="B21006" t="s">
        <v>676</v>
      </c>
      <c r="C21006" s="76" t="s">
        <v>842</v>
      </c>
      <c r="D21006" t="s">
        <v>980</v>
      </c>
      <c r="E21006" s="82">
        <v>10</v>
      </c>
      <c r="F21006" t="s">
        <v>973</v>
      </c>
      <c r="G21006" s="83">
        <v>44684</v>
      </c>
      <c r="I21006">
        <v>2022</v>
      </c>
    </row>
    <row r="21007" spans="1:9" x14ac:dyDescent="0.25">
      <c r="A21007" t="s">
        <v>972</v>
      </c>
      <c r="B21007" t="s">
        <v>163</v>
      </c>
      <c r="C21007" s="76" t="s">
        <v>842</v>
      </c>
      <c r="D21007" t="s">
        <v>980</v>
      </c>
      <c r="E21007" s="82">
        <v>5</v>
      </c>
      <c r="F21007" t="s">
        <v>973</v>
      </c>
      <c r="G21007" s="83">
        <v>44775</v>
      </c>
      <c r="I21007">
        <v>2022</v>
      </c>
    </row>
    <row r="21008" spans="1:9" x14ac:dyDescent="0.25">
      <c r="A21008" t="s">
        <v>972</v>
      </c>
      <c r="B21008" t="s">
        <v>819</v>
      </c>
      <c r="C21008" s="76" t="s">
        <v>842</v>
      </c>
      <c r="D21008" t="s">
        <v>980</v>
      </c>
      <c r="E21008" s="82">
        <v>7.6</v>
      </c>
      <c r="F21008" t="s">
        <v>973</v>
      </c>
      <c r="G21008" s="83">
        <v>44679</v>
      </c>
      <c r="I21008">
        <v>2022</v>
      </c>
    </row>
    <row r="21009" spans="1:9" x14ac:dyDescent="0.25">
      <c r="A21009" t="s">
        <v>972</v>
      </c>
      <c r="B21009" t="s">
        <v>1032</v>
      </c>
      <c r="C21009" s="76" t="s">
        <v>842</v>
      </c>
      <c r="D21009" t="s">
        <v>980</v>
      </c>
      <c r="E21009" s="82">
        <v>15</v>
      </c>
      <c r="F21009" t="s">
        <v>973</v>
      </c>
      <c r="G21009" s="83">
        <v>44825</v>
      </c>
      <c r="I21009">
        <v>2022</v>
      </c>
    </row>
    <row r="21010" spans="1:9" x14ac:dyDescent="0.25">
      <c r="A21010" t="s">
        <v>972</v>
      </c>
      <c r="B21010" t="s">
        <v>453</v>
      </c>
      <c r="C21010" s="76" t="s">
        <v>842</v>
      </c>
      <c r="D21010" t="s">
        <v>980</v>
      </c>
      <c r="E21010" s="82">
        <v>11.4</v>
      </c>
      <c r="F21010" t="s">
        <v>973</v>
      </c>
      <c r="G21010" s="83">
        <v>44777</v>
      </c>
      <c r="I21010">
        <v>2022</v>
      </c>
    </row>
    <row r="21011" spans="1:9" x14ac:dyDescent="0.25">
      <c r="A21011" t="s">
        <v>972</v>
      </c>
      <c r="B21011" t="s">
        <v>685</v>
      </c>
      <c r="C21011" s="76" t="s">
        <v>842</v>
      </c>
      <c r="D21011" t="s">
        <v>980</v>
      </c>
      <c r="E21011" s="82">
        <v>10</v>
      </c>
      <c r="F21011" t="s">
        <v>973</v>
      </c>
      <c r="G21011" s="83">
        <v>44714</v>
      </c>
      <c r="I21011">
        <v>2022</v>
      </c>
    </row>
    <row r="21012" spans="1:9" x14ac:dyDescent="0.25">
      <c r="A21012" t="s">
        <v>972</v>
      </c>
      <c r="B21012" t="s">
        <v>793</v>
      </c>
      <c r="C21012" s="76" t="s">
        <v>842</v>
      </c>
      <c r="D21012" t="s">
        <v>980</v>
      </c>
      <c r="E21012" s="82">
        <v>5</v>
      </c>
      <c r="F21012" t="s">
        <v>973</v>
      </c>
      <c r="G21012" s="83">
        <v>44916</v>
      </c>
      <c r="I21012">
        <v>2022</v>
      </c>
    </row>
    <row r="21013" spans="1:9" x14ac:dyDescent="0.25">
      <c r="A21013" t="s">
        <v>972</v>
      </c>
      <c r="B21013" t="s">
        <v>553</v>
      </c>
      <c r="C21013" s="76" t="s">
        <v>842</v>
      </c>
      <c r="D21013" t="s">
        <v>980</v>
      </c>
      <c r="E21013" s="82">
        <v>6</v>
      </c>
      <c r="F21013" t="s">
        <v>973</v>
      </c>
      <c r="G21013" s="83">
        <v>44704</v>
      </c>
      <c r="I21013">
        <v>2022</v>
      </c>
    </row>
    <row r="21014" spans="1:9" x14ac:dyDescent="0.25">
      <c r="A21014" t="s">
        <v>972</v>
      </c>
      <c r="B21014" t="s">
        <v>516</v>
      </c>
      <c r="C21014" s="76" t="s">
        <v>842</v>
      </c>
      <c r="D21014" t="s">
        <v>980</v>
      </c>
      <c r="E21014" s="82">
        <v>14.7</v>
      </c>
      <c r="F21014" t="s">
        <v>973</v>
      </c>
      <c r="G21014" s="83">
        <v>44775</v>
      </c>
      <c r="I21014">
        <v>2022</v>
      </c>
    </row>
    <row r="21015" spans="1:9" x14ac:dyDescent="0.25">
      <c r="A21015" t="s">
        <v>972</v>
      </c>
      <c r="B21015" t="s">
        <v>144</v>
      </c>
      <c r="C21015" s="76" t="s">
        <v>842</v>
      </c>
      <c r="D21015" t="s">
        <v>980</v>
      </c>
      <c r="E21015" s="82">
        <v>7.5</v>
      </c>
      <c r="F21015" t="s">
        <v>973</v>
      </c>
      <c r="G21015" s="83">
        <v>44705</v>
      </c>
      <c r="I21015">
        <v>2022</v>
      </c>
    </row>
    <row r="21016" spans="1:9" x14ac:dyDescent="0.25">
      <c r="A21016" t="s">
        <v>972</v>
      </c>
      <c r="B21016" t="s">
        <v>95</v>
      </c>
      <c r="C21016" s="76" t="s">
        <v>842</v>
      </c>
      <c r="D21016" t="s">
        <v>980</v>
      </c>
      <c r="E21016" s="82">
        <v>20.399999999999999</v>
      </c>
      <c r="F21016" t="s">
        <v>973</v>
      </c>
      <c r="G21016" s="83">
        <v>44764</v>
      </c>
      <c r="I21016">
        <v>2022</v>
      </c>
    </row>
    <row r="21017" spans="1:9" x14ac:dyDescent="0.25">
      <c r="A21017" t="s">
        <v>972</v>
      </c>
      <c r="B21017" t="s">
        <v>791</v>
      </c>
      <c r="C21017" s="76" t="s">
        <v>842</v>
      </c>
      <c r="D21017" t="s">
        <v>980</v>
      </c>
      <c r="E21017" s="82">
        <v>10</v>
      </c>
      <c r="F21017" t="s">
        <v>973</v>
      </c>
      <c r="G21017" s="83">
        <v>44715</v>
      </c>
      <c r="I21017">
        <v>2022</v>
      </c>
    </row>
    <row r="21018" spans="1:9" x14ac:dyDescent="0.25">
      <c r="A21018" t="s">
        <v>972</v>
      </c>
      <c r="B21018" t="s">
        <v>95</v>
      </c>
      <c r="C21018" s="76" t="s">
        <v>842</v>
      </c>
      <c r="D21018" t="s">
        <v>980</v>
      </c>
      <c r="E21018" s="82">
        <v>10</v>
      </c>
      <c r="F21018" t="s">
        <v>973</v>
      </c>
      <c r="G21018" s="83">
        <v>44715</v>
      </c>
      <c r="I21018">
        <v>2022</v>
      </c>
    </row>
    <row r="21019" spans="1:9" x14ac:dyDescent="0.25">
      <c r="A21019" t="s">
        <v>972</v>
      </c>
      <c r="B21019" t="s">
        <v>762</v>
      </c>
      <c r="C21019" s="76" t="s">
        <v>842</v>
      </c>
      <c r="D21019" t="s">
        <v>980</v>
      </c>
      <c r="E21019" s="82">
        <v>10</v>
      </c>
      <c r="F21019" t="s">
        <v>973</v>
      </c>
      <c r="G21019" s="83">
        <v>44830</v>
      </c>
      <c r="I21019">
        <v>2022</v>
      </c>
    </row>
    <row r="21020" spans="1:9" x14ac:dyDescent="0.25">
      <c r="A21020" t="s">
        <v>972</v>
      </c>
      <c r="B21020" t="s">
        <v>1219</v>
      </c>
      <c r="C21020" s="76" t="s">
        <v>842</v>
      </c>
      <c r="D21020" t="s">
        <v>980</v>
      </c>
      <c r="E21020" s="82">
        <v>6</v>
      </c>
      <c r="F21020" t="s">
        <v>973</v>
      </c>
      <c r="G21020" s="83">
        <v>44685</v>
      </c>
      <c r="I21020">
        <v>2022</v>
      </c>
    </row>
    <row r="21021" spans="1:9" x14ac:dyDescent="0.25">
      <c r="A21021" t="s">
        <v>972</v>
      </c>
      <c r="B21021" t="s">
        <v>516</v>
      </c>
      <c r="C21021" s="76" t="s">
        <v>842</v>
      </c>
      <c r="D21021" t="s">
        <v>980</v>
      </c>
      <c r="E21021" s="82">
        <v>10</v>
      </c>
      <c r="F21021" t="s">
        <v>973</v>
      </c>
      <c r="G21021" s="83">
        <v>44686</v>
      </c>
      <c r="I21021">
        <v>2022</v>
      </c>
    </row>
    <row r="21022" spans="1:9" x14ac:dyDescent="0.25">
      <c r="A21022" t="s">
        <v>972</v>
      </c>
      <c r="B21022" t="s">
        <v>474</v>
      </c>
      <c r="C21022" s="76" t="s">
        <v>842</v>
      </c>
      <c r="D21022" t="s">
        <v>980</v>
      </c>
      <c r="E21022" s="82">
        <v>1.77</v>
      </c>
      <c r="F21022" t="s">
        <v>973</v>
      </c>
      <c r="G21022" s="83">
        <v>44736</v>
      </c>
      <c r="I21022">
        <v>2022</v>
      </c>
    </row>
    <row r="21023" spans="1:9" x14ac:dyDescent="0.25">
      <c r="A21023" t="s">
        <v>972</v>
      </c>
      <c r="B21023" t="s">
        <v>11</v>
      </c>
      <c r="C21023" s="76" t="s">
        <v>842</v>
      </c>
      <c r="D21023" t="s">
        <v>980</v>
      </c>
      <c r="E21023" s="82">
        <v>3.8</v>
      </c>
      <c r="F21023" t="s">
        <v>973</v>
      </c>
      <c r="G21023" s="83">
        <v>44707</v>
      </c>
      <c r="I21023">
        <v>2022</v>
      </c>
    </row>
    <row r="21024" spans="1:9" x14ac:dyDescent="0.25">
      <c r="A21024" t="s">
        <v>972</v>
      </c>
      <c r="B21024" t="s">
        <v>249</v>
      </c>
      <c r="C21024" s="76" t="s">
        <v>842</v>
      </c>
      <c r="D21024" t="s">
        <v>980</v>
      </c>
      <c r="E21024" s="82">
        <v>5.76</v>
      </c>
      <c r="F21024" t="s">
        <v>973</v>
      </c>
      <c r="G21024" s="83">
        <v>44687</v>
      </c>
      <c r="I21024">
        <v>2022</v>
      </c>
    </row>
    <row r="21025" spans="1:9" x14ac:dyDescent="0.25">
      <c r="A21025" t="s">
        <v>972</v>
      </c>
      <c r="B21025" t="s">
        <v>1183</v>
      </c>
      <c r="C21025" s="76" t="s">
        <v>842</v>
      </c>
      <c r="D21025" t="s">
        <v>980</v>
      </c>
      <c r="E21025" s="82">
        <v>7.6</v>
      </c>
      <c r="F21025" t="s">
        <v>973</v>
      </c>
      <c r="G21025" s="83">
        <v>44687</v>
      </c>
      <c r="I21025">
        <v>2022</v>
      </c>
    </row>
    <row r="21026" spans="1:9" x14ac:dyDescent="0.25">
      <c r="A21026" t="s">
        <v>972</v>
      </c>
      <c r="B21026" t="s">
        <v>453</v>
      </c>
      <c r="C21026" s="76" t="s">
        <v>842</v>
      </c>
      <c r="D21026" t="s">
        <v>980</v>
      </c>
      <c r="E21026" s="82">
        <v>14.4</v>
      </c>
      <c r="F21026" t="s">
        <v>973</v>
      </c>
      <c r="G21026" s="83">
        <v>44733</v>
      </c>
      <c r="I21026">
        <v>2022</v>
      </c>
    </row>
    <row r="21027" spans="1:9" x14ac:dyDescent="0.25">
      <c r="A21027" t="s">
        <v>972</v>
      </c>
      <c r="B21027" t="s">
        <v>100</v>
      </c>
      <c r="C21027" s="76" t="s">
        <v>842</v>
      </c>
      <c r="D21027" t="s">
        <v>980</v>
      </c>
      <c r="E21027" s="82">
        <v>3.54</v>
      </c>
      <c r="F21027" t="s">
        <v>973</v>
      </c>
      <c r="G21027" s="83">
        <v>44687</v>
      </c>
      <c r="I21027">
        <v>2022</v>
      </c>
    </row>
    <row r="21028" spans="1:9" x14ac:dyDescent="0.25">
      <c r="A21028" t="s">
        <v>972</v>
      </c>
      <c r="B21028" t="s">
        <v>658</v>
      </c>
      <c r="C21028" s="76" t="s">
        <v>842</v>
      </c>
      <c r="D21028" t="s">
        <v>980</v>
      </c>
      <c r="E21028" s="82">
        <v>7.7</v>
      </c>
      <c r="F21028" t="s">
        <v>973</v>
      </c>
      <c r="G21028" s="83">
        <v>44743</v>
      </c>
      <c r="I21028">
        <v>2022</v>
      </c>
    </row>
    <row r="21029" spans="1:9" x14ac:dyDescent="0.25">
      <c r="A21029" t="s">
        <v>972</v>
      </c>
      <c r="B21029" t="s">
        <v>426</v>
      </c>
      <c r="C21029" s="76" t="s">
        <v>842</v>
      </c>
      <c r="D21029" t="s">
        <v>980</v>
      </c>
      <c r="E21029" s="82">
        <v>7.2</v>
      </c>
      <c r="F21029" t="s">
        <v>973</v>
      </c>
      <c r="G21029" s="83">
        <v>44761</v>
      </c>
      <c r="I21029">
        <v>2022</v>
      </c>
    </row>
    <row r="21030" spans="1:9" x14ac:dyDescent="0.25">
      <c r="A21030" t="s">
        <v>972</v>
      </c>
      <c r="B21030" t="s">
        <v>1017</v>
      </c>
      <c r="C21030" s="76" t="s">
        <v>842</v>
      </c>
      <c r="D21030" t="s">
        <v>980</v>
      </c>
      <c r="E21030" s="82">
        <v>10</v>
      </c>
      <c r="F21030" t="s">
        <v>973</v>
      </c>
      <c r="G21030" s="83">
        <v>44750</v>
      </c>
      <c r="I21030">
        <v>2022</v>
      </c>
    </row>
    <row r="21031" spans="1:9" x14ac:dyDescent="0.25">
      <c r="A21031" t="s">
        <v>972</v>
      </c>
      <c r="B21031" t="s">
        <v>702</v>
      </c>
      <c r="C21031" s="76" t="s">
        <v>842</v>
      </c>
      <c r="D21031" t="s">
        <v>980</v>
      </c>
      <c r="E21031" s="82">
        <v>6.49</v>
      </c>
      <c r="F21031" t="s">
        <v>973</v>
      </c>
      <c r="G21031" s="83">
        <v>44798</v>
      </c>
      <c r="I21031">
        <v>2022</v>
      </c>
    </row>
    <row r="21032" spans="1:9" x14ac:dyDescent="0.25">
      <c r="A21032" t="s">
        <v>972</v>
      </c>
      <c r="B21032" t="s">
        <v>1266</v>
      </c>
      <c r="C21032" s="76" t="s">
        <v>842</v>
      </c>
      <c r="D21032" t="s">
        <v>980</v>
      </c>
      <c r="E21032" s="82">
        <v>5.9</v>
      </c>
      <c r="F21032" t="s">
        <v>973</v>
      </c>
      <c r="G21032" s="83">
        <v>44767</v>
      </c>
      <c r="I21032">
        <v>2022</v>
      </c>
    </row>
    <row r="21033" spans="1:9" x14ac:dyDescent="0.25">
      <c r="A21033" t="s">
        <v>972</v>
      </c>
      <c r="B21033" t="s">
        <v>1219</v>
      </c>
      <c r="C21033" s="76" t="s">
        <v>842</v>
      </c>
      <c r="D21033" t="s">
        <v>980</v>
      </c>
      <c r="E21033" s="82">
        <v>8.7799999999999994</v>
      </c>
      <c r="F21033" t="s">
        <v>973</v>
      </c>
      <c r="G21033" s="83">
        <v>44900</v>
      </c>
      <c r="I21033">
        <v>2022</v>
      </c>
    </row>
    <row r="21034" spans="1:9" x14ac:dyDescent="0.25">
      <c r="A21034" t="s">
        <v>972</v>
      </c>
      <c r="B21034" t="s">
        <v>526</v>
      </c>
      <c r="C21034" s="76" t="s">
        <v>842</v>
      </c>
      <c r="D21034" t="s">
        <v>980</v>
      </c>
      <c r="E21034" s="82">
        <v>9.8000000000000007</v>
      </c>
      <c r="F21034" t="s">
        <v>973</v>
      </c>
      <c r="G21034" s="83">
        <v>44701</v>
      </c>
      <c r="I21034">
        <v>2022</v>
      </c>
    </row>
    <row r="21035" spans="1:9" x14ac:dyDescent="0.25">
      <c r="A21035" t="s">
        <v>972</v>
      </c>
      <c r="B21035" t="s">
        <v>1193</v>
      </c>
      <c r="C21035" s="76" t="s">
        <v>842</v>
      </c>
      <c r="D21035" t="s">
        <v>980</v>
      </c>
      <c r="E21035" s="82">
        <v>6</v>
      </c>
      <c r="F21035" t="s">
        <v>973</v>
      </c>
      <c r="G21035" s="83">
        <v>44692</v>
      </c>
      <c r="I21035">
        <v>2022</v>
      </c>
    </row>
    <row r="21036" spans="1:9" x14ac:dyDescent="0.25">
      <c r="A21036" t="s">
        <v>972</v>
      </c>
      <c r="B21036" t="s">
        <v>71</v>
      </c>
      <c r="C21036" s="76" t="s">
        <v>842</v>
      </c>
      <c r="D21036" t="s">
        <v>980</v>
      </c>
      <c r="E21036" s="82">
        <v>9.8000000000000007</v>
      </c>
      <c r="F21036" t="s">
        <v>973</v>
      </c>
      <c r="G21036" s="83">
        <v>44713</v>
      </c>
      <c r="I21036">
        <v>2022</v>
      </c>
    </row>
    <row r="21037" spans="1:9" x14ac:dyDescent="0.25">
      <c r="A21037" t="s">
        <v>972</v>
      </c>
      <c r="B21037" t="s">
        <v>516</v>
      </c>
      <c r="C21037" s="76" t="s">
        <v>842</v>
      </c>
      <c r="D21037" t="s">
        <v>980</v>
      </c>
      <c r="E21037" s="82">
        <v>7.67</v>
      </c>
      <c r="F21037" t="s">
        <v>973</v>
      </c>
      <c r="G21037" s="83">
        <v>44706</v>
      </c>
      <c r="I21037">
        <v>2022</v>
      </c>
    </row>
    <row r="21038" spans="1:9" x14ac:dyDescent="0.25">
      <c r="A21038" t="s">
        <v>972</v>
      </c>
      <c r="B21038" t="s">
        <v>487</v>
      </c>
      <c r="C21038" s="76" t="s">
        <v>842</v>
      </c>
      <c r="D21038" t="s">
        <v>980</v>
      </c>
      <c r="E21038" s="82">
        <v>3.83</v>
      </c>
      <c r="F21038" t="s">
        <v>973</v>
      </c>
      <c r="G21038" s="83">
        <v>44701</v>
      </c>
      <c r="I21038">
        <v>2022</v>
      </c>
    </row>
    <row r="21039" spans="1:9" x14ac:dyDescent="0.25">
      <c r="A21039" t="s">
        <v>972</v>
      </c>
      <c r="B21039" t="s">
        <v>232</v>
      </c>
      <c r="C21039" s="76" t="s">
        <v>842</v>
      </c>
      <c r="D21039" t="s">
        <v>980</v>
      </c>
      <c r="E21039" s="82">
        <v>7.67</v>
      </c>
      <c r="F21039" t="s">
        <v>973</v>
      </c>
      <c r="G21039" s="83">
        <v>44739</v>
      </c>
      <c r="I21039">
        <v>2022</v>
      </c>
    </row>
    <row r="21040" spans="1:9" x14ac:dyDescent="0.25">
      <c r="A21040" t="s">
        <v>972</v>
      </c>
      <c r="B21040" s="74" t="s">
        <v>213</v>
      </c>
      <c r="C21040" s="76" t="s">
        <v>842</v>
      </c>
      <c r="D21040" t="s">
        <v>980</v>
      </c>
      <c r="E21040" s="82">
        <v>8.85</v>
      </c>
      <c r="F21040" t="s">
        <v>973</v>
      </c>
      <c r="G21040" s="83">
        <v>44693</v>
      </c>
      <c r="I21040">
        <v>2022</v>
      </c>
    </row>
    <row r="21041" spans="1:9" x14ac:dyDescent="0.25">
      <c r="A21041" t="s">
        <v>972</v>
      </c>
      <c r="B21041" t="s">
        <v>1160</v>
      </c>
      <c r="C21041" s="76" t="s">
        <v>842</v>
      </c>
      <c r="D21041" t="s">
        <v>980</v>
      </c>
      <c r="E21041" s="82">
        <v>7.08</v>
      </c>
      <c r="F21041" t="s">
        <v>973</v>
      </c>
      <c r="G21041" s="83">
        <v>44700</v>
      </c>
      <c r="I21041">
        <v>2022</v>
      </c>
    </row>
    <row r="21042" spans="1:9" x14ac:dyDescent="0.25">
      <c r="A21042" t="s">
        <v>972</v>
      </c>
      <c r="B21042" t="s">
        <v>1223</v>
      </c>
      <c r="C21042" s="76" t="s">
        <v>842</v>
      </c>
      <c r="D21042" t="s">
        <v>980</v>
      </c>
      <c r="E21042" s="82">
        <v>12.21</v>
      </c>
      <c r="F21042" t="s">
        <v>973</v>
      </c>
      <c r="G21042" s="83">
        <v>44715</v>
      </c>
      <c r="I21042">
        <v>2022</v>
      </c>
    </row>
    <row r="21043" spans="1:9" x14ac:dyDescent="0.25">
      <c r="A21043" t="s">
        <v>972</v>
      </c>
      <c r="B21043" t="s">
        <v>516</v>
      </c>
      <c r="C21043" s="76" t="s">
        <v>842</v>
      </c>
      <c r="D21043" t="s">
        <v>980</v>
      </c>
      <c r="E21043" s="82">
        <v>5.0199999999999996</v>
      </c>
      <c r="F21043" t="s">
        <v>973</v>
      </c>
      <c r="G21043" s="83">
        <v>44687</v>
      </c>
      <c r="I21043">
        <v>2022</v>
      </c>
    </row>
    <row r="21044" spans="1:9" x14ac:dyDescent="0.25">
      <c r="A21044" t="s">
        <v>972</v>
      </c>
      <c r="B21044" t="s">
        <v>158</v>
      </c>
      <c r="C21044" s="76" t="s">
        <v>842</v>
      </c>
      <c r="D21044" t="s">
        <v>980</v>
      </c>
      <c r="E21044" s="82">
        <v>10.8</v>
      </c>
      <c r="F21044" t="s">
        <v>973</v>
      </c>
      <c r="G21044" s="83">
        <v>44740</v>
      </c>
      <c r="I21044">
        <v>2022</v>
      </c>
    </row>
    <row r="21045" spans="1:9" x14ac:dyDescent="0.25">
      <c r="A21045" t="s">
        <v>972</v>
      </c>
      <c r="B21045" t="s">
        <v>251</v>
      </c>
      <c r="C21045" s="76" t="s">
        <v>842</v>
      </c>
      <c r="D21045" t="s">
        <v>980</v>
      </c>
      <c r="E21045" s="82">
        <v>9.8000000000000007</v>
      </c>
      <c r="F21045" t="s">
        <v>973</v>
      </c>
      <c r="G21045" s="83">
        <v>44680</v>
      </c>
      <c r="I21045">
        <v>2022</v>
      </c>
    </row>
    <row r="21046" spans="1:9" x14ac:dyDescent="0.25">
      <c r="A21046" t="s">
        <v>972</v>
      </c>
      <c r="B21046" t="s">
        <v>453</v>
      </c>
      <c r="C21046" s="76" t="s">
        <v>842</v>
      </c>
      <c r="D21046" t="s">
        <v>980</v>
      </c>
      <c r="E21046" s="82">
        <v>7.6</v>
      </c>
      <c r="F21046" t="s">
        <v>973</v>
      </c>
      <c r="G21046" s="83">
        <v>44679</v>
      </c>
      <c r="I21046">
        <v>2022</v>
      </c>
    </row>
    <row r="21047" spans="1:9" x14ac:dyDescent="0.25">
      <c r="A21047" t="s">
        <v>972</v>
      </c>
      <c r="B21047" t="s">
        <v>557</v>
      </c>
      <c r="C21047" s="76" t="s">
        <v>842</v>
      </c>
      <c r="D21047" t="s">
        <v>980</v>
      </c>
      <c r="E21047" s="82">
        <v>3.84</v>
      </c>
      <c r="F21047" t="s">
        <v>973</v>
      </c>
      <c r="G21047" s="83">
        <v>44679</v>
      </c>
      <c r="I21047">
        <v>2022</v>
      </c>
    </row>
    <row r="21048" spans="1:9" x14ac:dyDescent="0.25">
      <c r="A21048" t="s">
        <v>972</v>
      </c>
      <c r="B21048" t="s">
        <v>1223</v>
      </c>
      <c r="C21048" s="76" t="s">
        <v>842</v>
      </c>
      <c r="D21048" t="s">
        <v>980</v>
      </c>
      <c r="E21048" s="82">
        <v>3.8</v>
      </c>
      <c r="F21048" t="s">
        <v>973</v>
      </c>
      <c r="G21048" s="83">
        <v>44819</v>
      </c>
      <c r="I21048">
        <v>2022</v>
      </c>
    </row>
    <row r="21049" spans="1:9" x14ac:dyDescent="0.25">
      <c r="A21049" t="s">
        <v>972</v>
      </c>
      <c r="B21049" t="s">
        <v>92</v>
      </c>
      <c r="C21049" s="76" t="s">
        <v>842</v>
      </c>
      <c r="D21049" t="s">
        <v>980</v>
      </c>
      <c r="E21049" s="82">
        <v>5.76</v>
      </c>
      <c r="F21049" t="s">
        <v>973</v>
      </c>
      <c r="G21049" s="83">
        <v>44687</v>
      </c>
      <c r="I21049">
        <v>2022</v>
      </c>
    </row>
    <row r="21050" spans="1:9" x14ac:dyDescent="0.25">
      <c r="A21050" t="s">
        <v>972</v>
      </c>
      <c r="B21050" t="s">
        <v>511</v>
      </c>
      <c r="C21050" s="76" t="s">
        <v>842</v>
      </c>
      <c r="D21050" t="s">
        <v>980</v>
      </c>
      <c r="E21050" s="82">
        <v>15</v>
      </c>
      <c r="F21050" t="s">
        <v>973</v>
      </c>
      <c r="G21050" s="83">
        <v>44811</v>
      </c>
      <c r="I21050">
        <v>2022</v>
      </c>
    </row>
    <row r="21051" spans="1:9" x14ac:dyDescent="0.25">
      <c r="A21051" t="s">
        <v>972</v>
      </c>
      <c r="B21051" t="s">
        <v>791</v>
      </c>
      <c r="C21051" s="76" t="s">
        <v>842</v>
      </c>
      <c r="D21051" t="s">
        <v>980</v>
      </c>
      <c r="E21051" s="82">
        <v>6</v>
      </c>
      <c r="F21051" t="s">
        <v>973</v>
      </c>
      <c r="G21051" s="83">
        <v>44811</v>
      </c>
      <c r="I21051">
        <v>2022</v>
      </c>
    </row>
    <row r="21052" spans="1:9" x14ac:dyDescent="0.25">
      <c r="A21052" t="s">
        <v>972</v>
      </c>
      <c r="B21052" t="s">
        <v>1017</v>
      </c>
      <c r="C21052" s="76" t="s">
        <v>842</v>
      </c>
      <c r="D21052" t="s">
        <v>980</v>
      </c>
      <c r="E21052" s="82">
        <v>15.3</v>
      </c>
      <c r="F21052" t="s">
        <v>973</v>
      </c>
      <c r="G21052" s="83">
        <v>44930</v>
      </c>
      <c r="I21052">
        <v>2023</v>
      </c>
    </row>
    <row r="21053" spans="1:9" x14ac:dyDescent="0.25">
      <c r="A21053" t="s">
        <v>972</v>
      </c>
      <c r="B21053" t="s">
        <v>685</v>
      </c>
      <c r="C21053" s="76" t="s">
        <v>842</v>
      </c>
      <c r="D21053" t="s">
        <v>980</v>
      </c>
      <c r="E21053" s="82">
        <v>4.8</v>
      </c>
      <c r="F21053" t="s">
        <v>973</v>
      </c>
      <c r="G21053" s="83">
        <v>44749</v>
      </c>
      <c r="I21053">
        <v>2022</v>
      </c>
    </row>
    <row r="21054" spans="1:9" x14ac:dyDescent="0.25">
      <c r="A21054" t="s">
        <v>972</v>
      </c>
      <c r="B21054" t="s">
        <v>474</v>
      </c>
      <c r="C21054" s="76" t="s">
        <v>842</v>
      </c>
      <c r="D21054" t="s">
        <v>980</v>
      </c>
      <c r="E21054" s="82">
        <v>10</v>
      </c>
      <c r="F21054" t="s">
        <v>973</v>
      </c>
      <c r="G21054" s="83">
        <v>44756</v>
      </c>
      <c r="I21054">
        <v>2022</v>
      </c>
    </row>
    <row r="21055" spans="1:9" x14ac:dyDescent="0.25">
      <c r="A21055" t="s">
        <v>972</v>
      </c>
      <c r="B21055" t="s">
        <v>241</v>
      </c>
      <c r="C21055" s="76" t="s">
        <v>842</v>
      </c>
      <c r="D21055" t="s">
        <v>980</v>
      </c>
      <c r="E21055" s="82">
        <v>6</v>
      </c>
      <c r="F21055" t="s">
        <v>973</v>
      </c>
      <c r="G21055" s="83">
        <v>44685</v>
      </c>
      <c r="I21055">
        <v>2022</v>
      </c>
    </row>
    <row r="21056" spans="1:9" x14ac:dyDescent="0.25">
      <c r="A21056" t="s">
        <v>972</v>
      </c>
      <c r="B21056" t="s">
        <v>433</v>
      </c>
      <c r="C21056" s="76" t="s">
        <v>842</v>
      </c>
      <c r="D21056" t="s">
        <v>980</v>
      </c>
      <c r="E21056" s="82">
        <v>7.6</v>
      </c>
      <c r="F21056" t="s">
        <v>973</v>
      </c>
      <c r="G21056" s="83">
        <v>44715</v>
      </c>
      <c r="I21056">
        <v>2022</v>
      </c>
    </row>
    <row r="21057" spans="1:9" x14ac:dyDescent="0.25">
      <c r="A21057" t="s">
        <v>972</v>
      </c>
      <c r="B21057" t="s">
        <v>536</v>
      </c>
      <c r="C21057" s="76" t="s">
        <v>842</v>
      </c>
      <c r="D21057" t="s">
        <v>980</v>
      </c>
      <c r="E21057" s="82">
        <v>15</v>
      </c>
      <c r="F21057" t="s">
        <v>973</v>
      </c>
      <c r="G21057" s="83">
        <v>44802</v>
      </c>
      <c r="I21057">
        <v>2022</v>
      </c>
    </row>
    <row r="21058" spans="1:9" x14ac:dyDescent="0.25">
      <c r="A21058" t="s">
        <v>972</v>
      </c>
      <c r="B21058" t="s">
        <v>249</v>
      </c>
      <c r="C21058" s="76" t="s">
        <v>842</v>
      </c>
      <c r="D21058" t="s">
        <v>980</v>
      </c>
      <c r="E21058" s="82">
        <v>9.6</v>
      </c>
      <c r="F21058" t="s">
        <v>973</v>
      </c>
      <c r="G21058" s="83">
        <v>44880</v>
      </c>
      <c r="I21058">
        <v>2022</v>
      </c>
    </row>
    <row r="21059" spans="1:9" x14ac:dyDescent="0.25">
      <c r="A21059" t="s">
        <v>972</v>
      </c>
      <c r="B21059" t="s">
        <v>246</v>
      </c>
      <c r="C21059" s="76" t="s">
        <v>842</v>
      </c>
      <c r="D21059" t="s">
        <v>980</v>
      </c>
      <c r="E21059" s="82">
        <v>36</v>
      </c>
      <c r="F21059" t="s">
        <v>973</v>
      </c>
      <c r="G21059" s="83">
        <v>44713</v>
      </c>
      <c r="I21059">
        <v>2022</v>
      </c>
    </row>
    <row r="21060" spans="1:9" x14ac:dyDescent="0.25">
      <c r="A21060" t="s">
        <v>972</v>
      </c>
      <c r="B21060" t="s">
        <v>198</v>
      </c>
      <c r="C21060" s="76" t="s">
        <v>842</v>
      </c>
      <c r="D21060" t="s">
        <v>980</v>
      </c>
      <c r="E21060" s="82">
        <v>14</v>
      </c>
      <c r="F21060" t="s">
        <v>973</v>
      </c>
      <c r="G21060" s="83">
        <v>44733</v>
      </c>
      <c r="I21060">
        <v>2022</v>
      </c>
    </row>
    <row r="21061" spans="1:9" x14ac:dyDescent="0.25">
      <c r="A21061" t="s">
        <v>972</v>
      </c>
      <c r="B21061" t="s">
        <v>133</v>
      </c>
      <c r="C21061" s="76" t="s">
        <v>842</v>
      </c>
      <c r="D21061" t="s">
        <v>980</v>
      </c>
      <c r="E21061" s="82">
        <v>25</v>
      </c>
      <c r="F21061" t="s">
        <v>973</v>
      </c>
      <c r="G21061" s="83">
        <v>44742</v>
      </c>
      <c r="I21061">
        <v>2022</v>
      </c>
    </row>
    <row r="21062" spans="1:9" x14ac:dyDescent="0.25">
      <c r="A21062" t="s">
        <v>972</v>
      </c>
      <c r="B21062" t="s">
        <v>426</v>
      </c>
      <c r="C21062" s="76" t="s">
        <v>842</v>
      </c>
      <c r="D21062" t="s">
        <v>980</v>
      </c>
      <c r="E21062" s="82">
        <v>7.38</v>
      </c>
      <c r="F21062" t="s">
        <v>973</v>
      </c>
      <c r="G21062" s="83">
        <v>44834</v>
      </c>
      <c r="I21062">
        <v>2022</v>
      </c>
    </row>
    <row r="21063" spans="1:9" x14ac:dyDescent="0.25">
      <c r="A21063" t="s">
        <v>972</v>
      </c>
      <c r="B21063" t="s">
        <v>516</v>
      </c>
      <c r="C21063" s="76" t="s">
        <v>842</v>
      </c>
      <c r="D21063" t="s">
        <v>980</v>
      </c>
      <c r="E21063" s="82">
        <v>7.6</v>
      </c>
      <c r="F21063" t="s">
        <v>973</v>
      </c>
      <c r="G21063" s="83">
        <v>44756</v>
      </c>
      <c r="I21063">
        <v>2022</v>
      </c>
    </row>
    <row r="21064" spans="1:9" x14ac:dyDescent="0.25">
      <c r="A21064" t="s">
        <v>972</v>
      </c>
      <c r="B21064" t="s">
        <v>819</v>
      </c>
      <c r="C21064" s="76" t="s">
        <v>842</v>
      </c>
      <c r="D21064" t="s">
        <v>980</v>
      </c>
      <c r="E21064" s="82">
        <v>9</v>
      </c>
      <c r="F21064" t="s">
        <v>973</v>
      </c>
      <c r="G21064" s="83">
        <v>44718</v>
      </c>
      <c r="I21064">
        <v>2022</v>
      </c>
    </row>
    <row r="21065" spans="1:9" x14ac:dyDescent="0.25">
      <c r="A21065" t="s">
        <v>972</v>
      </c>
      <c r="B21065" t="s">
        <v>96</v>
      </c>
      <c r="C21065" s="76" t="s">
        <v>842</v>
      </c>
      <c r="D21065" t="s">
        <v>980</v>
      </c>
      <c r="E21065" s="82">
        <v>6</v>
      </c>
      <c r="F21065" t="s">
        <v>973</v>
      </c>
      <c r="G21065" s="83">
        <v>44698</v>
      </c>
      <c r="I21065">
        <v>2022</v>
      </c>
    </row>
    <row r="21066" spans="1:9" x14ac:dyDescent="0.25">
      <c r="A21066" t="s">
        <v>972</v>
      </c>
      <c r="B21066" t="s">
        <v>474</v>
      </c>
      <c r="C21066" s="76" t="s">
        <v>842</v>
      </c>
      <c r="D21066" t="s">
        <v>980</v>
      </c>
      <c r="E21066" s="82">
        <v>6.3</v>
      </c>
      <c r="F21066" t="s">
        <v>973</v>
      </c>
      <c r="G21066" s="83">
        <v>44733</v>
      </c>
      <c r="I21066">
        <v>2022</v>
      </c>
    </row>
    <row r="21067" spans="1:9" x14ac:dyDescent="0.25">
      <c r="A21067" t="s">
        <v>972</v>
      </c>
      <c r="B21067" t="s">
        <v>159</v>
      </c>
      <c r="C21067" s="76" t="s">
        <v>842</v>
      </c>
      <c r="D21067" t="s">
        <v>980</v>
      </c>
      <c r="E21067" s="82">
        <v>7.6</v>
      </c>
      <c r="F21067" t="s">
        <v>973</v>
      </c>
      <c r="G21067" s="83">
        <v>44785</v>
      </c>
      <c r="I21067">
        <v>2022</v>
      </c>
    </row>
    <row r="21068" spans="1:9" x14ac:dyDescent="0.25">
      <c r="A21068" t="s">
        <v>972</v>
      </c>
      <c r="B21068" t="s">
        <v>1212</v>
      </c>
      <c r="C21068" s="76" t="s">
        <v>842</v>
      </c>
      <c r="D21068" t="s">
        <v>980</v>
      </c>
      <c r="E21068" s="82">
        <v>10</v>
      </c>
      <c r="F21068" t="s">
        <v>973</v>
      </c>
      <c r="G21068" s="83">
        <v>44817</v>
      </c>
      <c r="I21068">
        <v>2022</v>
      </c>
    </row>
    <row r="21069" spans="1:9" x14ac:dyDescent="0.25">
      <c r="A21069" t="s">
        <v>972</v>
      </c>
      <c r="B21069" t="s">
        <v>661</v>
      </c>
      <c r="C21069" s="76" t="s">
        <v>842</v>
      </c>
      <c r="D21069" t="s">
        <v>980</v>
      </c>
      <c r="E21069" s="82">
        <v>11.4</v>
      </c>
      <c r="F21069" t="s">
        <v>973</v>
      </c>
      <c r="G21069" s="83">
        <v>44740</v>
      </c>
      <c r="I21069">
        <v>2022</v>
      </c>
    </row>
    <row r="21070" spans="1:9" x14ac:dyDescent="0.25">
      <c r="A21070" t="s">
        <v>972</v>
      </c>
      <c r="B21070" t="s">
        <v>676</v>
      </c>
      <c r="C21070" s="76" t="s">
        <v>842</v>
      </c>
      <c r="D21070" t="s">
        <v>980</v>
      </c>
      <c r="E21070" s="82">
        <v>5</v>
      </c>
      <c r="F21070" t="s">
        <v>973</v>
      </c>
      <c r="G21070" s="83">
        <v>44761</v>
      </c>
      <c r="I21070">
        <v>2022</v>
      </c>
    </row>
    <row r="21071" spans="1:9" x14ac:dyDescent="0.25">
      <c r="A21071" t="s">
        <v>972</v>
      </c>
      <c r="B21071" t="s">
        <v>765</v>
      </c>
      <c r="C21071" s="76" t="s">
        <v>842</v>
      </c>
      <c r="D21071" t="s">
        <v>980</v>
      </c>
      <c r="E21071" s="82">
        <v>6.96</v>
      </c>
      <c r="F21071" t="s">
        <v>973</v>
      </c>
      <c r="G21071" s="83">
        <v>44867</v>
      </c>
      <c r="I21071">
        <v>2022</v>
      </c>
    </row>
    <row r="21072" spans="1:9" x14ac:dyDescent="0.25">
      <c r="A21072" t="s">
        <v>972</v>
      </c>
      <c r="B21072" t="s">
        <v>399</v>
      </c>
      <c r="C21072" s="76" t="s">
        <v>842</v>
      </c>
      <c r="D21072" t="s">
        <v>980</v>
      </c>
      <c r="E21072" s="82">
        <v>5.12</v>
      </c>
      <c r="F21072" t="s">
        <v>973</v>
      </c>
      <c r="G21072" s="83">
        <v>44830</v>
      </c>
      <c r="I21072">
        <v>2022</v>
      </c>
    </row>
    <row r="21073" spans="1:9" x14ac:dyDescent="0.25">
      <c r="A21073" t="s">
        <v>972</v>
      </c>
      <c r="B21073" t="s">
        <v>562</v>
      </c>
      <c r="C21073" s="76" t="s">
        <v>842</v>
      </c>
      <c r="D21073" t="s">
        <v>980</v>
      </c>
      <c r="E21073" s="82">
        <v>10</v>
      </c>
      <c r="F21073" t="s">
        <v>973</v>
      </c>
      <c r="G21073" s="83">
        <v>44917</v>
      </c>
      <c r="I21073">
        <v>2022</v>
      </c>
    </row>
    <row r="21074" spans="1:9" x14ac:dyDescent="0.25">
      <c r="A21074" t="s">
        <v>972</v>
      </c>
      <c r="B21074" t="s">
        <v>1248</v>
      </c>
      <c r="C21074" s="76" t="s">
        <v>842</v>
      </c>
      <c r="D21074" t="s">
        <v>980</v>
      </c>
      <c r="E21074" s="82">
        <v>10</v>
      </c>
      <c r="F21074" t="s">
        <v>973</v>
      </c>
      <c r="G21074" s="83">
        <v>44732</v>
      </c>
      <c r="I21074">
        <v>2022</v>
      </c>
    </row>
    <row r="21075" spans="1:9" x14ac:dyDescent="0.25">
      <c r="A21075" t="s">
        <v>972</v>
      </c>
      <c r="B21075" t="s">
        <v>1268</v>
      </c>
      <c r="C21075" s="76" t="s">
        <v>842</v>
      </c>
      <c r="D21075" t="s">
        <v>980</v>
      </c>
      <c r="E21075" s="82">
        <v>7.8</v>
      </c>
      <c r="F21075" t="s">
        <v>973</v>
      </c>
      <c r="G21075" s="83">
        <v>44697</v>
      </c>
      <c r="I21075">
        <v>2022</v>
      </c>
    </row>
    <row r="21076" spans="1:9" x14ac:dyDescent="0.25">
      <c r="A21076" t="s">
        <v>972</v>
      </c>
      <c r="B21076" t="s">
        <v>433</v>
      </c>
      <c r="C21076" s="76" t="s">
        <v>842</v>
      </c>
      <c r="D21076" t="s">
        <v>980</v>
      </c>
      <c r="E21076" s="82">
        <v>8.85</v>
      </c>
      <c r="F21076" t="s">
        <v>973</v>
      </c>
      <c r="G21076" s="83">
        <v>44785</v>
      </c>
      <c r="I21076">
        <v>2022</v>
      </c>
    </row>
    <row r="21077" spans="1:9" x14ac:dyDescent="0.25">
      <c r="A21077" t="s">
        <v>972</v>
      </c>
      <c r="B21077" t="s">
        <v>173</v>
      </c>
      <c r="C21077" s="76" t="s">
        <v>842</v>
      </c>
      <c r="D21077" t="s">
        <v>980</v>
      </c>
      <c r="E21077" s="82">
        <v>6.9</v>
      </c>
      <c r="F21077" t="s">
        <v>973</v>
      </c>
      <c r="G21077" s="83">
        <v>44715</v>
      </c>
      <c r="I21077">
        <v>2022</v>
      </c>
    </row>
    <row r="21078" spans="1:9" x14ac:dyDescent="0.25">
      <c r="A21078" t="s">
        <v>972</v>
      </c>
      <c r="B21078" t="s">
        <v>426</v>
      </c>
      <c r="C21078" s="76" t="s">
        <v>842</v>
      </c>
      <c r="D21078" t="s">
        <v>980</v>
      </c>
      <c r="E21078" s="82">
        <v>4.8</v>
      </c>
      <c r="F21078" t="s">
        <v>973</v>
      </c>
      <c r="G21078" s="83">
        <v>44770</v>
      </c>
      <c r="I21078">
        <v>2022</v>
      </c>
    </row>
    <row r="21079" spans="1:9" x14ac:dyDescent="0.25">
      <c r="A21079" t="s">
        <v>972</v>
      </c>
      <c r="B21079" t="s">
        <v>793</v>
      </c>
      <c r="C21079" s="76" t="s">
        <v>842</v>
      </c>
      <c r="D21079" t="s">
        <v>980</v>
      </c>
      <c r="E21079" s="82">
        <v>7.7</v>
      </c>
      <c r="F21079" t="s">
        <v>973</v>
      </c>
      <c r="G21079" s="83">
        <v>44774</v>
      </c>
      <c r="I21079">
        <v>2022</v>
      </c>
    </row>
    <row r="21080" spans="1:9" x14ac:dyDescent="0.25">
      <c r="A21080" t="s">
        <v>972</v>
      </c>
      <c r="B21080" t="s">
        <v>1268</v>
      </c>
      <c r="C21080" s="76" t="s">
        <v>842</v>
      </c>
      <c r="D21080" t="s">
        <v>980</v>
      </c>
      <c r="E21080" s="82">
        <v>15</v>
      </c>
      <c r="F21080" t="s">
        <v>973</v>
      </c>
      <c r="G21080" s="83">
        <v>44763</v>
      </c>
      <c r="I21080">
        <v>2022</v>
      </c>
    </row>
    <row r="21081" spans="1:9" x14ac:dyDescent="0.25">
      <c r="A21081" t="s">
        <v>972</v>
      </c>
      <c r="B21081" t="s">
        <v>167</v>
      </c>
      <c r="C21081" s="76" t="s">
        <v>842</v>
      </c>
      <c r="D21081" t="s">
        <v>980</v>
      </c>
      <c r="E21081" s="82">
        <v>7.08</v>
      </c>
      <c r="F21081" t="s">
        <v>973</v>
      </c>
      <c r="G21081" s="83">
        <v>44855</v>
      </c>
      <c r="I21081">
        <v>2022</v>
      </c>
    </row>
    <row r="21082" spans="1:9" x14ac:dyDescent="0.25">
      <c r="A21082" t="s">
        <v>972</v>
      </c>
      <c r="B21082" t="s">
        <v>1262</v>
      </c>
      <c r="C21082" s="76" t="s">
        <v>842</v>
      </c>
      <c r="D21082" t="s">
        <v>980</v>
      </c>
      <c r="E21082" s="82">
        <v>7.6</v>
      </c>
      <c r="F21082" t="s">
        <v>973</v>
      </c>
      <c r="G21082" s="83">
        <v>44755</v>
      </c>
      <c r="I21082">
        <v>2022</v>
      </c>
    </row>
    <row r="21083" spans="1:9" x14ac:dyDescent="0.25">
      <c r="A21083" t="s">
        <v>972</v>
      </c>
      <c r="B21083" t="s">
        <v>1017</v>
      </c>
      <c r="C21083" s="76" t="s">
        <v>842</v>
      </c>
      <c r="D21083" t="s">
        <v>980</v>
      </c>
      <c r="E21083" s="82">
        <v>7.2</v>
      </c>
      <c r="F21083" t="s">
        <v>973</v>
      </c>
      <c r="G21083" s="83">
        <v>44830</v>
      </c>
      <c r="I21083">
        <v>2022</v>
      </c>
    </row>
    <row r="21084" spans="1:9" x14ac:dyDescent="0.25">
      <c r="A21084" t="s">
        <v>972</v>
      </c>
      <c r="B21084" t="s">
        <v>1246</v>
      </c>
      <c r="C21084" s="76" t="s">
        <v>842</v>
      </c>
      <c r="D21084" t="s">
        <v>980</v>
      </c>
      <c r="E21084" s="82">
        <v>3.8</v>
      </c>
      <c r="F21084" t="s">
        <v>973</v>
      </c>
      <c r="G21084" s="83">
        <v>44736</v>
      </c>
      <c r="I21084">
        <v>2022</v>
      </c>
    </row>
    <row r="21085" spans="1:9" x14ac:dyDescent="0.25">
      <c r="A21085" t="s">
        <v>972</v>
      </c>
      <c r="B21085" t="s">
        <v>511</v>
      </c>
      <c r="C21085" s="76" t="s">
        <v>842</v>
      </c>
      <c r="D21085" t="s">
        <v>980</v>
      </c>
      <c r="E21085" s="82">
        <v>9.1199999999999992</v>
      </c>
      <c r="F21085" t="s">
        <v>973</v>
      </c>
      <c r="G21085" s="83">
        <v>44699</v>
      </c>
      <c r="I21085">
        <v>2022</v>
      </c>
    </row>
    <row r="21086" spans="1:9" x14ac:dyDescent="0.25">
      <c r="A21086" t="s">
        <v>972</v>
      </c>
      <c r="B21086" t="s">
        <v>168</v>
      </c>
      <c r="C21086" s="76" t="s">
        <v>842</v>
      </c>
      <c r="D21086" t="s">
        <v>980</v>
      </c>
      <c r="E21086" s="82">
        <v>12</v>
      </c>
      <c r="F21086" t="s">
        <v>973</v>
      </c>
      <c r="G21086" s="83">
        <v>44869</v>
      </c>
      <c r="I21086">
        <v>2022</v>
      </c>
    </row>
    <row r="21087" spans="1:9" x14ac:dyDescent="0.25">
      <c r="A21087" t="s">
        <v>972</v>
      </c>
      <c r="B21087" t="s">
        <v>478</v>
      </c>
      <c r="C21087" s="76" t="s">
        <v>842</v>
      </c>
      <c r="D21087" t="s">
        <v>980</v>
      </c>
      <c r="E21087" s="82">
        <v>11.7</v>
      </c>
      <c r="F21087" t="s">
        <v>973</v>
      </c>
      <c r="G21087" s="83">
        <v>44788</v>
      </c>
      <c r="I21087">
        <v>2022</v>
      </c>
    </row>
    <row r="21088" spans="1:9" x14ac:dyDescent="0.25">
      <c r="A21088" t="s">
        <v>972</v>
      </c>
      <c r="B21088" t="s">
        <v>762</v>
      </c>
      <c r="C21088" s="76" t="s">
        <v>842</v>
      </c>
      <c r="D21088" t="s">
        <v>980</v>
      </c>
      <c r="E21088" s="82">
        <v>7.2</v>
      </c>
      <c r="F21088" t="s">
        <v>973</v>
      </c>
      <c r="G21088" s="83">
        <v>44810</v>
      </c>
      <c r="I21088">
        <v>2022</v>
      </c>
    </row>
    <row r="21089" spans="1:9" x14ac:dyDescent="0.25">
      <c r="A21089" t="s">
        <v>972</v>
      </c>
      <c r="B21089" t="s">
        <v>173</v>
      </c>
      <c r="C21089" s="76" t="s">
        <v>842</v>
      </c>
      <c r="D21089" t="s">
        <v>980</v>
      </c>
      <c r="E21089" s="82">
        <v>5.0999999999999996</v>
      </c>
      <c r="F21089" t="s">
        <v>973</v>
      </c>
      <c r="G21089" s="83">
        <v>44733</v>
      </c>
      <c r="I21089">
        <v>2022</v>
      </c>
    </row>
    <row r="21090" spans="1:9" x14ac:dyDescent="0.25">
      <c r="A21090" t="s">
        <v>972</v>
      </c>
      <c r="B21090" t="s">
        <v>173</v>
      </c>
      <c r="C21090" s="76" t="s">
        <v>842</v>
      </c>
      <c r="D21090" t="s">
        <v>980</v>
      </c>
      <c r="E21090" s="82">
        <v>5.86</v>
      </c>
      <c r="F21090" t="s">
        <v>973</v>
      </c>
      <c r="G21090" s="83">
        <v>44812</v>
      </c>
      <c r="I21090">
        <v>2022</v>
      </c>
    </row>
    <row r="21091" spans="1:9" x14ac:dyDescent="0.25">
      <c r="A21091" t="s">
        <v>972</v>
      </c>
      <c r="B21091" t="s">
        <v>1240</v>
      </c>
      <c r="C21091" s="76" t="s">
        <v>842</v>
      </c>
      <c r="D21091" t="s">
        <v>980</v>
      </c>
      <c r="E21091" s="82">
        <v>10.88</v>
      </c>
      <c r="F21091" t="s">
        <v>973</v>
      </c>
      <c r="G21091" s="83">
        <v>44837</v>
      </c>
      <c r="I21091">
        <v>2022</v>
      </c>
    </row>
    <row r="21092" spans="1:9" x14ac:dyDescent="0.25">
      <c r="A21092" t="s">
        <v>972</v>
      </c>
      <c r="B21092" t="s">
        <v>1178</v>
      </c>
      <c r="C21092" s="76" t="s">
        <v>842</v>
      </c>
      <c r="D21092" t="s">
        <v>980</v>
      </c>
      <c r="E21092" s="82">
        <v>10</v>
      </c>
      <c r="F21092" t="s">
        <v>973</v>
      </c>
      <c r="G21092" s="83">
        <v>44714</v>
      </c>
      <c r="I21092">
        <v>2022</v>
      </c>
    </row>
    <row r="21093" spans="1:9" x14ac:dyDescent="0.25">
      <c r="A21093" t="s">
        <v>972</v>
      </c>
      <c r="B21093" t="s">
        <v>469</v>
      </c>
      <c r="C21093" s="76" t="s">
        <v>842</v>
      </c>
      <c r="D21093" t="s">
        <v>980</v>
      </c>
      <c r="E21093" s="82">
        <v>12.98</v>
      </c>
      <c r="F21093" t="s">
        <v>973</v>
      </c>
      <c r="G21093" s="83">
        <v>44827</v>
      </c>
      <c r="I21093">
        <v>2022</v>
      </c>
    </row>
    <row r="21094" spans="1:9" x14ac:dyDescent="0.25">
      <c r="A21094" t="s">
        <v>972</v>
      </c>
      <c r="B21094" t="s">
        <v>433</v>
      </c>
      <c r="C21094" s="76" t="s">
        <v>842</v>
      </c>
      <c r="D21094" t="s">
        <v>980</v>
      </c>
      <c r="E21094" s="82">
        <v>7.08</v>
      </c>
      <c r="F21094" t="s">
        <v>973</v>
      </c>
      <c r="G21094" s="83">
        <v>44785</v>
      </c>
      <c r="I21094">
        <v>2022</v>
      </c>
    </row>
    <row r="21095" spans="1:9" x14ac:dyDescent="0.25">
      <c r="A21095" t="s">
        <v>972</v>
      </c>
      <c r="B21095" t="s">
        <v>426</v>
      </c>
      <c r="C21095" s="76" t="s">
        <v>842</v>
      </c>
      <c r="D21095" t="s">
        <v>980</v>
      </c>
      <c r="E21095" s="82">
        <v>5.31</v>
      </c>
      <c r="F21095" t="s">
        <v>973</v>
      </c>
      <c r="G21095" s="83">
        <v>44750</v>
      </c>
      <c r="I21095">
        <v>2022</v>
      </c>
    </row>
    <row r="21096" spans="1:9" x14ac:dyDescent="0.25">
      <c r="A21096" t="s">
        <v>972</v>
      </c>
      <c r="B21096" t="s">
        <v>474</v>
      </c>
      <c r="C21096" s="76" t="s">
        <v>842</v>
      </c>
      <c r="D21096" t="s">
        <v>980</v>
      </c>
      <c r="E21096" s="82">
        <v>11.8</v>
      </c>
      <c r="F21096" t="s">
        <v>973</v>
      </c>
      <c r="G21096" s="83">
        <v>44781</v>
      </c>
      <c r="I21096">
        <v>2022</v>
      </c>
    </row>
    <row r="21097" spans="1:9" x14ac:dyDescent="0.25">
      <c r="A21097" t="s">
        <v>972</v>
      </c>
      <c r="B21097" t="s">
        <v>1032</v>
      </c>
      <c r="C21097" s="76" t="s">
        <v>842</v>
      </c>
      <c r="D21097" t="s">
        <v>980</v>
      </c>
      <c r="E21097" s="82">
        <v>3.84</v>
      </c>
      <c r="F21097" t="s">
        <v>973</v>
      </c>
      <c r="G21097" s="83">
        <v>44693</v>
      </c>
      <c r="I21097">
        <v>2022</v>
      </c>
    </row>
    <row r="21098" spans="1:9" x14ac:dyDescent="0.25">
      <c r="A21098" t="s">
        <v>972</v>
      </c>
      <c r="B21098" t="s">
        <v>11</v>
      </c>
      <c r="C21098" s="76" t="s">
        <v>842</v>
      </c>
      <c r="D21098" t="s">
        <v>980</v>
      </c>
      <c r="E21098" s="82">
        <v>10</v>
      </c>
      <c r="F21098" t="s">
        <v>973</v>
      </c>
      <c r="G21098" s="83">
        <v>44784</v>
      </c>
      <c r="I21098">
        <v>2022</v>
      </c>
    </row>
    <row r="21099" spans="1:9" x14ac:dyDescent="0.25">
      <c r="A21099" t="s">
        <v>972</v>
      </c>
      <c r="B21099" t="s">
        <v>249</v>
      </c>
      <c r="C21099" s="76" t="s">
        <v>842</v>
      </c>
      <c r="D21099" t="s">
        <v>980</v>
      </c>
      <c r="E21099" s="82">
        <v>6</v>
      </c>
      <c r="F21099" t="s">
        <v>973</v>
      </c>
      <c r="G21099" s="83">
        <v>44755</v>
      </c>
      <c r="I21099">
        <v>2022</v>
      </c>
    </row>
    <row r="21100" spans="1:9" x14ac:dyDescent="0.25">
      <c r="A21100" t="s">
        <v>972</v>
      </c>
      <c r="B21100" t="s">
        <v>788</v>
      </c>
      <c r="C21100" s="76" t="s">
        <v>842</v>
      </c>
      <c r="D21100" t="s">
        <v>980</v>
      </c>
      <c r="E21100" s="82">
        <v>7.6</v>
      </c>
      <c r="F21100" t="s">
        <v>973</v>
      </c>
      <c r="G21100" s="83">
        <v>44860</v>
      </c>
      <c r="I21100">
        <v>2022</v>
      </c>
    </row>
    <row r="21101" spans="1:9" x14ac:dyDescent="0.25">
      <c r="A21101" t="s">
        <v>972</v>
      </c>
      <c r="B21101" t="s">
        <v>164</v>
      </c>
      <c r="C21101" s="76" t="s">
        <v>842</v>
      </c>
      <c r="D21101" t="s">
        <v>980</v>
      </c>
      <c r="E21101" s="82">
        <v>10</v>
      </c>
      <c r="F21101" t="s">
        <v>973</v>
      </c>
      <c r="G21101" s="83">
        <v>44785</v>
      </c>
      <c r="I21101">
        <v>2022</v>
      </c>
    </row>
    <row r="21102" spans="1:9" x14ac:dyDescent="0.25">
      <c r="A21102" t="s">
        <v>972</v>
      </c>
      <c r="B21102" t="s">
        <v>1260</v>
      </c>
      <c r="C21102" s="76" t="s">
        <v>842</v>
      </c>
      <c r="D21102" t="s">
        <v>980</v>
      </c>
      <c r="E21102" s="82">
        <v>3.84</v>
      </c>
      <c r="F21102" t="s">
        <v>973</v>
      </c>
      <c r="G21102" s="83">
        <v>44722</v>
      </c>
      <c r="I21102">
        <v>2022</v>
      </c>
    </row>
    <row r="21103" spans="1:9" x14ac:dyDescent="0.25">
      <c r="A21103" t="s">
        <v>972</v>
      </c>
      <c r="B21103" t="s">
        <v>167</v>
      </c>
      <c r="C21103" s="76" t="s">
        <v>842</v>
      </c>
      <c r="D21103" t="s">
        <v>980</v>
      </c>
      <c r="E21103" s="82">
        <v>10</v>
      </c>
      <c r="F21103" t="s">
        <v>973</v>
      </c>
      <c r="G21103" s="83">
        <v>44693</v>
      </c>
      <c r="I21103">
        <v>2022</v>
      </c>
    </row>
    <row r="21104" spans="1:9" x14ac:dyDescent="0.25">
      <c r="A21104" t="s">
        <v>972</v>
      </c>
      <c r="B21104" t="s">
        <v>487</v>
      </c>
      <c r="C21104" s="76" t="s">
        <v>842</v>
      </c>
      <c r="D21104" t="s">
        <v>980</v>
      </c>
      <c r="E21104" s="82">
        <v>7.38</v>
      </c>
      <c r="F21104" t="s">
        <v>973</v>
      </c>
      <c r="G21104" s="83">
        <v>44880</v>
      </c>
      <c r="I21104">
        <v>2022</v>
      </c>
    </row>
    <row r="21105" spans="1:9" x14ac:dyDescent="0.25">
      <c r="A21105" t="s">
        <v>972</v>
      </c>
      <c r="B21105" t="s">
        <v>167</v>
      </c>
      <c r="C21105" s="76" t="s">
        <v>842</v>
      </c>
      <c r="D21105" t="s">
        <v>980</v>
      </c>
      <c r="E21105" s="82">
        <v>6</v>
      </c>
      <c r="F21105" t="s">
        <v>973</v>
      </c>
      <c r="G21105" s="83">
        <v>44698</v>
      </c>
      <c r="I21105">
        <v>2022</v>
      </c>
    </row>
    <row r="21106" spans="1:9" x14ac:dyDescent="0.25">
      <c r="A21106" t="s">
        <v>972</v>
      </c>
      <c r="B21106" t="s">
        <v>406</v>
      </c>
      <c r="C21106" s="76" t="s">
        <v>842</v>
      </c>
      <c r="D21106" t="s">
        <v>980</v>
      </c>
      <c r="E21106" s="82">
        <v>10</v>
      </c>
      <c r="F21106" t="s">
        <v>973</v>
      </c>
      <c r="G21106" s="83">
        <v>44754</v>
      </c>
      <c r="I21106">
        <v>2022</v>
      </c>
    </row>
    <row r="21107" spans="1:9" x14ac:dyDescent="0.25">
      <c r="A21107" t="s">
        <v>972</v>
      </c>
      <c r="B21107" t="s">
        <v>1248</v>
      </c>
      <c r="C21107" s="76" t="s">
        <v>842</v>
      </c>
      <c r="D21107" t="s">
        <v>980</v>
      </c>
      <c r="E21107" s="82">
        <v>15.4</v>
      </c>
      <c r="F21107" t="s">
        <v>973</v>
      </c>
      <c r="G21107" s="83">
        <v>44715</v>
      </c>
      <c r="I21107">
        <v>2022</v>
      </c>
    </row>
    <row r="21108" spans="1:9" x14ac:dyDescent="0.25">
      <c r="A21108" t="s">
        <v>972</v>
      </c>
      <c r="B21108" t="s">
        <v>487</v>
      </c>
      <c r="C21108" s="76" t="s">
        <v>842</v>
      </c>
      <c r="D21108" t="s">
        <v>980</v>
      </c>
      <c r="E21108" s="82">
        <v>11.4</v>
      </c>
      <c r="F21108" t="s">
        <v>973</v>
      </c>
      <c r="G21108" s="83">
        <v>44798</v>
      </c>
      <c r="I21108">
        <v>2022</v>
      </c>
    </row>
    <row r="21109" spans="1:9" x14ac:dyDescent="0.25">
      <c r="A21109" t="s">
        <v>972</v>
      </c>
      <c r="B21109" t="s">
        <v>762</v>
      </c>
      <c r="C21109" s="76" t="s">
        <v>842</v>
      </c>
      <c r="D21109" t="s">
        <v>980</v>
      </c>
      <c r="E21109" s="82">
        <v>7.7</v>
      </c>
      <c r="F21109" t="s">
        <v>973</v>
      </c>
      <c r="G21109" s="83">
        <v>44754</v>
      </c>
      <c r="I21109">
        <v>2022</v>
      </c>
    </row>
    <row r="21110" spans="1:9" x14ac:dyDescent="0.25">
      <c r="A21110" t="s">
        <v>972</v>
      </c>
      <c r="B21110" t="s">
        <v>698</v>
      </c>
      <c r="C21110" s="76" t="s">
        <v>842</v>
      </c>
      <c r="D21110" t="s">
        <v>980</v>
      </c>
      <c r="E21110" s="82">
        <v>10</v>
      </c>
      <c r="F21110" t="s">
        <v>973</v>
      </c>
      <c r="G21110" s="83">
        <v>44904</v>
      </c>
      <c r="I21110">
        <v>2022</v>
      </c>
    </row>
    <row r="21111" spans="1:9" x14ac:dyDescent="0.25">
      <c r="A21111" t="s">
        <v>972</v>
      </c>
      <c r="B21111" t="s">
        <v>1032</v>
      </c>
      <c r="C21111" s="76" t="s">
        <v>842</v>
      </c>
      <c r="D21111" t="s">
        <v>980</v>
      </c>
      <c r="E21111" s="82">
        <v>5.9</v>
      </c>
      <c r="F21111" t="s">
        <v>973</v>
      </c>
      <c r="G21111" s="83">
        <v>44736</v>
      </c>
      <c r="I21111">
        <v>2022</v>
      </c>
    </row>
    <row r="21112" spans="1:9" x14ac:dyDescent="0.25">
      <c r="A21112" t="s">
        <v>972</v>
      </c>
      <c r="B21112" t="s">
        <v>71</v>
      </c>
      <c r="C21112" s="76" t="s">
        <v>842</v>
      </c>
      <c r="D21112" t="s">
        <v>980</v>
      </c>
      <c r="E21112" s="82">
        <v>5.01</v>
      </c>
      <c r="F21112" t="s">
        <v>973</v>
      </c>
      <c r="G21112" s="83">
        <v>44754</v>
      </c>
      <c r="I21112">
        <v>2022</v>
      </c>
    </row>
    <row r="21113" spans="1:9" x14ac:dyDescent="0.25">
      <c r="A21113" t="s">
        <v>972</v>
      </c>
      <c r="B21113" t="s">
        <v>469</v>
      </c>
      <c r="C21113" s="76" t="s">
        <v>842</v>
      </c>
      <c r="D21113" t="s">
        <v>980</v>
      </c>
      <c r="E21113" s="82">
        <v>14.75</v>
      </c>
      <c r="F21113" t="s">
        <v>973</v>
      </c>
      <c r="G21113" s="83">
        <v>44799</v>
      </c>
      <c r="I21113">
        <v>2022</v>
      </c>
    </row>
    <row r="21114" spans="1:9" x14ac:dyDescent="0.25">
      <c r="A21114" t="s">
        <v>972</v>
      </c>
      <c r="B21114" t="s">
        <v>433</v>
      </c>
      <c r="C21114" s="76" t="s">
        <v>842</v>
      </c>
      <c r="D21114" t="s">
        <v>980</v>
      </c>
      <c r="E21114" s="82">
        <v>10</v>
      </c>
      <c r="F21114" t="s">
        <v>973</v>
      </c>
      <c r="G21114" s="83">
        <v>44788</v>
      </c>
      <c r="I21114">
        <v>2022</v>
      </c>
    </row>
    <row r="21115" spans="1:9" x14ac:dyDescent="0.25">
      <c r="A21115" t="s">
        <v>972</v>
      </c>
      <c r="B21115" t="s">
        <v>396</v>
      </c>
      <c r="C21115" s="76" t="s">
        <v>842</v>
      </c>
      <c r="D21115" t="s">
        <v>980</v>
      </c>
      <c r="E21115" s="82">
        <v>7.6</v>
      </c>
      <c r="F21115" t="s">
        <v>973</v>
      </c>
      <c r="G21115" s="83">
        <v>44739</v>
      </c>
      <c r="I21115">
        <v>2022</v>
      </c>
    </row>
    <row r="21116" spans="1:9" x14ac:dyDescent="0.25">
      <c r="A21116" t="s">
        <v>972</v>
      </c>
      <c r="B21116" t="s">
        <v>249</v>
      </c>
      <c r="C21116" s="76" t="s">
        <v>842</v>
      </c>
      <c r="D21116" t="s">
        <v>980</v>
      </c>
      <c r="E21116" s="82">
        <v>6</v>
      </c>
      <c r="F21116" t="s">
        <v>973</v>
      </c>
      <c r="G21116" s="83">
        <v>44697</v>
      </c>
      <c r="I21116">
        <v>2022</v>
      </c>
    </row>
    <row r="21117" spans="1:9" x14ac:dyDescent="0.25">
      <c r="A21117" t="s">
        <v>972</v>
      </c>
      <c r="B21117" t="s">
        <v>522</v>
      </c>
      <c r="C21117" s="76" t="s">
        <v>842</v>
      </c>
      <c r="D21117" t="s">
        <v>980</v>
      </c>
      <c r="E21117" s="82">
        <v>3.84</v>
      </c>
      <c r="F21117" t="s">
        <v>973</v>
      </c>
      <c r="G21117" s="83">
        <v>44721</v>
      </c>
      <c r="I21117">
        <v>2022</v>
      </c>
    </row>
    <row r="21118" spans="1:9" x14ac:dyDescent="0.25">
      <c r="A21118" t="s">
        <v>972</v>
      </c>
      <c r="B21118" t="s">
        <v>821</v>
      </c>
      <c r="C21118" s="76" t="s">
        <v>842</v>
      </c>
      <c r="D21118" t="s">
        <v>980</v>
      </c>
      <c r="E21118" s="82">
        <v>10</v>
      </c>
      <c r="F21118" t="s">
        <v>973</v>
      </c>
      <c r="G21118" s="83">
        <v>44725</v>
      </c>
      <c r="I21118">
        <v>2022</v>
      </c>
    </row>
    <row r="21119" spans="1:9" x14ac:dyDescent="0.25">
      <c r="A21119" t="s">
        <v>972</v>
      </c>
      <c r="B21119" t="s">
        <v>100</v>
      </c>
      <c r="C21119" s="76" t="s">
        <v>842</v>
      </c>
      <c r="D21119" t="s">
        <v>980</v>
      </c>
      <c r="E21119" s="82">
        <v>10.88</v>
      </c>
      <c r="F21119" t="s">
        <v>973</v>
      </c>
      <c r="G21119" s="83">
        <v>44897</v>
      </c>
      <c r="I21119">
        <v>2022</v>
      </c>
    </row>
    <row r="21120" spans="1:9" x14ac:dyDescent="0.25">
      <c r="A21120" t="s">
        <v>972</v>
      </c>
      <c r="B21120" t="s">
        <v>651</v>
      </c>
      <c r="C21120" s="76" t="s">
        <v>842</v>
      </c>
      <c r="D21120" t="s">
        <v>980</v>
      </c>
      <c r="E21120" s="82">
        <v>5</v>
      </c>
      <c r="F21120" t="s">
        <v>973</v>
      </c>
      <c r="G21120" s="83">
        <v>44888</v>
      </c>
      <c r="I21120">
        <v>2022</v>
      </c>
    </row>
    <row r="21121" spans="1:9" x14ac:dyDescent="0.25">
      <c r="A21121" t="s">
        <v>972</v>
      </c>
      <c r="B21121" t="s">
        <v>148</v>
      </c>
      <c r="C21121" s="76" t="s">
        <v>842</v>
      </c>
      <c r="D21121" t="s">
        <v>980</v>
      </c>
      <c r="E21121" s="82">
        <v>7.33</v>
      </c>
      <c r="F21121" t="s">
        <v>973</v>
      </c>
      <c r="G21121" s="83">
        <v>44764</v>
      </c>
      <c r="I21121">
        <v>2022</v>
      </c>
    </row>
    <row r="21122" spans="1:9" x14ac:dyDescent="0.25">
      <c r="A21122" t="s">
        <v>972</v>
      </c>
      <c r="B21122" t="s">
        <v>173</v>
      </c>
      <c r="C21122" s="76" t="s">
        <v>842</v>
      </c>
      <c r="D21122" t="s">
        <v>980</v>
      </c>
      <c r="E21122" s="82">
        <v>9.44</v>
      </c>
      <c r="F21122" t="s">
        <v>973</v>
      </c>
      <c r="G21122" s="83">
        <v>44743</v>
      </c>
      <c r="I21122">
        <v>2022</v>
      </c>
    </row>
    <row r="21123" spans="1:9" x14ac:dyDescent="0.25">
      <c r="A21123" t="s">
        <v>972</v>
      </c>
      <c r="B21123" t="s">
        <v>1017</v>
      </c>
      <c r="C21123" s="76" t="s">
        <v>842</v>
      </c>
      <c r="D21123" t="s">
        <v>980</v>
      </c>
      <c r="E21123" s="82">
        <v>5.9</v>
      </c>
      <c r="F21123" t="s">
        <v>973</v>
      </c>
      <c r="G21123" s="83">
        <v>44803</v>
      </c>
      <c r="I21123">
        <v>2022</v>
      </c>
    </row>
    <row r="21124" spans="1:9" x14ac:dyDescent="0.25">
      <c r="A21124" t="s">
        <v>972</v>
      </c>
      <c r="B21124" t="s">
        <v>751</v>
      </c>
      <c r="C21124" s="76" t="s">
        <v>842</v>
      </c>
      <c r="D21124" t="s">
        <v>980</v>
      </c>
      <c r="E21124" s="82">
        <v>10</v>
      </c>
      <c r="F21124" t="s">
        <v>973</v>
      </c>
      <c r="G21124" s="83">
        <v>44753</v>
      </c>
      <c r="I21124">
        <v>2022</v>
      </c>
    </row>
    <row r="21125" spans="1:9" x14ac:dyDescent="0.25">
      <c r="A21125" t="s">
        <v>972</v>
      </c>
      <c r="B21125" t="s">
        <v>433</v>
      </c>
      <c r="C21125" s="76" t="s">
        <v>842</v>
      </c>
      <c r="D21125" t="s">
        <v>980</v>
      </c>
      <c r="E21125" s="82">
        <v>3.8</v>
      </c>
      <c r="F21125" t="s">
        <v>973</v>
      </c>
      <c r="G21125" s="83">
        <v>44749</v>
      </c>
      <c r="I21125">
        <v>2022</v>
      </c>
    </row>
    <row r="21126" spans="1:9" x14ac:dyDescent="0.25">
      <c r="A21126" t="s">
        <v>972</v>
      </c>
      <c r="B21126" t="s">
        <v>124</v>
      </c>
      <c r="C21126" s="76" t="s">
        <v>842</v>
      </c>
      <c r="D21126" t="s">
        <v>980</v>
      </c>
      <c r="E21126" s="82">
        <v>21.4</v>
      </c>
      <c r="F21126" t="s">
        <v>973</v>
      </c>
      <c r="G21126" s="83">
        <v>44903</v>
      </c>
      <c r="I21126">
        <v>2022</v>
      </c>
    </row>
    <row r="21127" spans="1:9" x14ac:dyDescent="0.25">
      <c r="A21127" t="s">
        <v>972</v>
      </c>
      <c r="B21127" t="s">
        <v>1228</v>
      </c>
      <c r="C21127" s="76" t="s">
        <v>842</v>
      </c>
      <c r="D21127" t="s">
        <v>980</v>
      </c>
      <c r="E21127" s="82">
        <v>5</v>
      </c>
      <c r="F21127" t="s">
        <v>973</v>
      </c>
      <c r="G21127" s="83">
        <v>44764</v>
      </c>
      <c r="I21127">
        <v>2022</v>
      </c>
    </row>
    <row r="21128" spans="1:9" x14ac:dyDescent="0.25">
      <c r="A21128" t="s">
        <v>972</v>
      </c>
      <c r="B21128" t="s">
        <v>127</v>
      </c>
      <c r="C21128" s="76" t="s">
        <v>842</v>
      </c>
      <c r="D21128" t="s">
        <v>980</v>
      </c>
      <c r="E21128" s="82">
        <v>5</v>
      </c>
      <c r="F21128" t="s">
        <v>973</v>
      </c>
      <c r="G21128" s="83">
        <v>44833</v>
      </c>
      <c r="I21128">
        <v>2022</v>
      </c>
    </row>
    <row r="21129" spans="1:9" x14ac:dyDescent="0.25">
      <c r="A21129" t="s">
        <v>972</v>
      </c>
      <c r="B21129" t="s">
        <v>158</v>
      </c>
      <c r="C21129" s="76" t="s">
        <v>842</v>
      </c>
      <c r="D21129" t="s">
        <v>980</v>
      </c>
      <c r="E21129" s="82">
        <v>14.4</v>
      </c>
      <c r="F21129" t="s">
        <v>973</v>
      </c>
      <c r="G21129" s="83">
        <v>44792</v>
      </c>
      <c r="I21129">
        <v>2022</v>
      </c>
    </row>
    <row r="21130" spans="1:9" x14ac:dyDescent="0.25">
      <c r="A21130" t="s">
        <v>972</v>
      </c>
      <c r="B21130" t="s">
        <v>472</v>
      </c>
      <c r="C21130" s="76" t="s">
        <v>842</v>
      </c>
      <c r="D21130" t="s">
        <v>980</v>
      </c>
      <c r="E21130" s="82">
        <v>3.8</v>
      </c>
      <c r="F21130" t="s">
        <v>973</v>
      </c>
      <c r="G21130" s="83">
        <v>44704</v>
      </c>
      <c r="I21130">
        <v>2022</v>
      </c>
    </row>
    <row r="21131" spans="1:9" x14ac:dyDescent="0.25">
      <c r="A21131" t="s">
        <v>972</v>
      </c>
      <c r="B21131" t="s">
        <v>469</v>
      </c>
      <c r="C21131" s="76" t="s">
        <v>842</v>
      </c>
      <c r="D21131" t="s">
        <v>980</v>
      </c>
      <c r="E21131" s="82">
        <v>13.8</v>
      </c>
      <c r="F21131" t="s">
        <v>973</v>
      </c>
      <c r="G21131" s="83">
        <v>44757</v>
      </c>
      <c r="I21131">
        <v>2022</v>
      </c>
    </row>
    <row r="21132" spans="1:9" x14ac:dyDescent="0.25">
      <c r="A21132" t="s">
        <v>972</v>
      </c>
      <c r="B21132" t="s">
        <v>95</v>
      </c>
      <c r="C21132" s="76" t="s">
        <v>842</v>
      </c>
      <c r="D21132" t="s">
        <v>980</v>
      </c>
      <c r="E21132" s="82">
        <v>5.76</v>
      </c>
      <c r="F21132" t="s">
        <v>973</v>
      </c>
      <c r="G21132" s="83">
        <v>44771</v>
      </c>
      <c r="I21132">
        <v>2022</v>
      </c>
    </row>
    <row r="21133" spans="1:9" x14ac:dyDescent="0.25">
      <c r="A21133" t="s">
        <v>972</v>
      </c>
      <c r="B21133" t="s">
        <v>791</v>
      </c>
      <c r="C21133" s="76" t="s">
        <v>842</v>
      </c>
      <c r="D21133" t="s">
        <v>980</v>
      </c>
      <c r="E21133" s="82">
        <v>6</v>
      </c>
      <c r="F21133" t="s">
        <v>973</v>
      </c>
      <c r="G21133" s="83">
        <v>44754</v>
      </c>
      <c r="I21133">
        <v>2022</v>
      </c>
    </row>
    <row r="21134" spans="1:9" x14ac:dyDescent="0.25">
      <c r="A21134" t="s">
        <v>972</v>
      </c>
      <c r="B21134" t="s">
        <v>239</v>
      </c>
      <c r="C21134" s="76" t="s">
        <v>842</v>
      </c>
      <c r="D21134" t="s">
        <v>980</v>
      </c>
      <c r="E21134" s="82">
        <v>14.7</v>
      </c>
      <c r="F21134" t="s">
        <v>973</v>
      </c>
      <c r="G21134" s="83">
        <v>44916</v>
      </c>
      <c r="I21134">
        <v>2022</v>
      </c>
    </row>
    <row r="21135" spans="1:9" x14ac:dyDescent="0.25">
      <c r="A21135" t="s">
        <v>972</v>
      </c>
      <c r="B21135" t="s">
        <v>676</v>
      </c>
      <c r="C21135" s="76" t="s">
        <v>842</v>
      </c>
      <c r="D21135" t="s">
        <v>980</v>
      </c>
      <c r="E21135" s="82">
        <v>5</v>
      </c>
      <c r="F21135" t="s">
        <v>973</v>
      </c>
      <c r="G21135" s="83">
        <v>44706</v>
      </c>
      <c r="I21135">
        <v>2022</v>
      </c>
    </row>
    <row r="21136" spans="1:9" x14ac:dyDescent="0.25">
      <c r="A21136" t="s">
        <v>972</v>
      </c>
      <c r="B21136" t="s">
        <v>11</v>
      </c>
      <c r="C21136" s="76" t="s">
        <v>842</v>
      </c>
      <c r="D21136" t="s">
        <v>980</v>
      </c>
      <c r="E21136" s="82">
        <v>11.4</v>
      </c>
      <c r="F21136" t="s">
        <v>973</v>
      </c>
      <c r="G21136" s="83">
        <v>44769</v>
      </c>
      <c r="I21136">
        <v>2022</v>
      </c>
    </row>
    <row r="21137" spans="1:9" x14ac:dyDescent="0.25">
      <c r="A21137" t="s">
        <v>972</v>
      </c>
      <c r="B21137" t="s">
        <v>241</v>
      </c>
      <c r="C21137" s="76" t="s">
        <v>842</v>
      </c>
      <c r="D21137" t="s">
        <v>980</v>
      </c>
      <c r="E21137" s="82">
        <v>7.8</v>
      </c>
      <c r="F21137" t="s">
        <v>973</v>
      </c>
      <c r="G21137" s="83">
        <v>44791</v>
      </c>
      <c r="I21137">
        <v>2022</v>
      </c>
    </row>
    <row r="21138" spans="1:9" x14ac:dyDescent="0.25">
      <c r="A21138" t="s">
        <v>972</v>
      </c>
      <c r="B21138" t="s">
        <v>426</v>
      </c>
      <c r="C21138" s="76" t="s">
        <v>842</v>
      </c>
      <c r="D21138" t="s">
        <v>980</v>
      </c>
      <c r="E21138" s="82">
        <v>8.1</v>
      </c>
      <c r="F21138" t="s">
        <v>973</v>
      </c>
      <c r="G21138" s="83">
        <v>44806</v>
      </c>
      <c r="I21138">
        <v>2022</v>
      </c>
    </row>
    <row r="21139" spans="1:9" x14ac:dyDescent="0.25">
      <c r="A21139" t="s">
        <v>972</v>
      </c>
      <c r="B21139" t="s">
        <v>516</v>
      </c>
      <c r="C21139" s="76" t="s">
        <v>842</v>
      </c>
      <c r="D21139" t="s">
        <v>980</v>
      </c>
      <c r="E21139" s="82">
        <v>6.9</v>
      </c>
      <c r="F21139" t="s">
        <v>973</v>
      </c>
      <c r="G21139" s="83">
        <v>44734</v>
      </c>
      <c r="I21139">
        <v>2022</v>
      </c>
    </row>
    <row r="21140" spans="1:9" x14ac:dyDescent="0.25">
      <c r="A21140" t="s">
        <v>972</v>
      </c>
      <c r="B21140" t="s">
        <v>115</v>
      </c>
      <c r="C21140" s="76" t="s">
        <v>842</v>
      </c>
      <c r="D21140" t="s">
        <v>980</v>
      </c>
      <c r="E21140" s="82">
        <v>6</v>
      </c>
      <c r="F21140" t="s">
        <v>973</v>
      </c>
      <c r="G21140" s="83">
        <v>44775</v>
      </c>
      <c r="I21140">
        <v>2022</v>
      </c>
    </row>
    <row r="21141" spans="1:9" x14ac:dyDescent="0.25">
      <c r="A21141" t="s">
        <v>972</v>
      </c>
      <c r="B21141" t="s">
        <v>1036</v>
      </c>
      <c r="C21141" s="76" t="s">
        <v>842</v>
      </c>
      <c r="D21141" t="s">
        <v>980</v>
      </c>
      <c r="E21141" s="82">
        <v>11.4</v>
      </c>
      <c r="F21141" t="s">
        <v>973</v>
      </c>
      <c r="G21141" s="83">
        <v>44819</v>
      </c>
      <c r="I21141">
        <v>2022</v>
      </c>
    </row>
    <row r="21142" spans="1:9" x14ac:dyDescent="0.25">
      <c r="A21142" t="s">
        <v>972</v>
      </c>
      <c r="B21142" t="s">
        <v>249</v>
      </c>
      <c r="C21142" s="76" t="s">
        <v>842</v>
      </c>
      <c r="D21142" t="s">
        <v>980</v>
      </c>
      <c r="E21142" s="82">
        <v>4.8</v>
      </c>
      <c r="F21142" t="s">
        <v>973</v>
      </c>
      <c r="G21142" s="83">
        <v>44770</v>
      </c>
      <c r="I21142">
        <v>2022</v>
      </c>
    </row>
    <row r="21143" spans="1:9" x14ac:dyDescent="0.25">
      <c r="A21143" t="s">
        <v>972</v>
      </c>
      <c r="B21143" t="s">
        <v>478</v>
      </c>
      <c r="C21143" s="76" t="s">
        <v>842</v>
      </c>
      <c r="D21143" t="s">
        <v>980</v>
      </c>
      <c r="E21143" s="82">
        <v>3.8</v>
      </c>
      <c r="F21143" t="s">
        <v>973</v>
      </c>
      <c r="G21143" s="83">
        <v>44802</v>
      </c>
      <c r="I21143">
        <v>2022</v>
      </c>
    </row>
    <row r="21144" spans="1:9" x14ac:dyDescent="0.25">
      <c r="A21144" t="s">
        <v>972</v>
      </c>
      <c r="B21144" t="s">
        <v>1262</v>
      </c>
      <c r="C21144" s="76" t="s">
        <v>842</v>
      </c>
      <c r="D21144" t="s">
        <v>980</v>
      </c>
      <c r="E21144" s="82">
        <v>6</v>
      </c>
      <c r="F21144" t="s">
        <v>973</v>
      </c>
      <c r="G21144" s="83">
        <v>44700</v>
      </c>
      <c r="I21144">
        <v>2022</v>
      </c>
    </row>
    <row r="21145" spans="1:9" x14ac:dyDescent="0.25">
      <c r="A21145" t="s">
        <v>972</v>
      </c>
      <c r="B21145" t="s">
        <v>95</v>
      </c>
      <c r="C21145" s="76" t="s">
        <v>842</v>
      </c>
      <c r="D21145" t="s">
        <v>980</v>
      </c>
      <c r="E21145" s="82">
        <v>3.8</v>
      </c>
      <c r="F21145" t="s">
        <v>973</v>
      </c>
      <c r="G21145" s="83">
        <v>44851</v>
      </c>
      <c r="I21145">
        <v>2022</v>
      </c>
    </row>
    <row r="21146" spans="1:9" x14ac:dyDescent="0.25">
      <c r="A21146" t="s">
        <v>972</v>
      </c>
      <c r="B21146" t="s">
        <v>798</v>
      </c>
      <c r="C21146" s="76" t="s">
        <v>842</v>
      </c>
      <c r="D21146" t="s">
        <v>980</v>
      </c>
      <c r="E21146" s="82">
        <v>7.68</v>
      </c>
      <c r="F21146" t="s">
        <v>973</v>
      </c>
      <c r="G21146" s="83">
        <v>44694</v>
      </c>
      <c r="I21146">
        <v>2022</v>
      </c>
    </row>
    <row r="21147" spans="1:9" x14ac:dyDescent="0.25">
      <c r="A21147" t="s">
        <v>972</v>
      </c>
      <c r="B21147" t="s">
        <v>453</v>
      </c>
      <c r="C21147" s="76" t="s">
        <v>842</v>
      </c>
      <c r="D21147" t="s">
        <v>980</v>
      </c>
      <c r="E21147" s="82">
        <v>12.6</v>
      </c>
      <c r="F21147" t="s">
        <v>973</v>
      </c>
      <c r="G21147" s="83">
        <v>44792</v>
      </c>
      <c r="I21147">
        <v>2022</v>
      </c>
    </row>
    <row r="21148" spans="1:9" x14ac:dyDescent="0.25">
      <c r="A21148" t="s">
        <v>972</v>
      </c>
      <c r="B21148" t="s">
        <v>798</v>
      </c>
      <c r="C21148" s="76" t="s">
        <v>842</v>
      </c>
      <c r="D21148" t="s">
        <v>980</v>
      </c>
      <c r="E21148" s="82">
        <v>6</v>
      </c>
      <c r="F21148" t="s">
        <v>973</v>
      </c>
      <c r="G21148" s="83">
        <v>44760</v>
      </c>
      <c r="I21148">
        <v>2022</v>
      </c>
    </row>
    <row r="21149" spans="1:9" x14ac:dyDescent="0.25">
      <c r="A21149" t="s">
        <v>972</v>
      </c>
      <c r="B21149" t="s">
        <v>516</v>
      </c>
      <c r="C21149" s="76" t="s">
        <v>842</v>
      </c>
      <c r="D21149" t="s">
        <v>980</v>
      </c>
      <c r="E21149" s="82">
        <v>5.3</v>
      </c>
      <c r="F21149" t="s">
        <v>973</v>
      </c>
      <c r="G21149" s="83">
        <v>44806</v>
      </c>
      <c r="I21149">
        <v>2022</v>
      </c>
    </row>
    <row r="21150" spans="1:9" x14ac:dyDescent="0.25">
      <c r="A21150" t="s">
        <v>972</v>
      </c>
      <c r="B21150" t="s">
        <v>426</v>
      </c>
      <c r="C21150" s="76" t="s">
        <v>842</v>
      </c>
      <c r="D21150" t="s">
        <v>980</v>
      </c>
      <c r="E21150" s="82">
        <v>14</v>
      </c>
      <c r="F21150" t="s">
        <v>973</v>
      </c>
      <c r="G21150" s="83">
        <v>44865</v>
      </c>
      <c r="I21150">
        <v>2022</v>
      </c>
    </row>
    <row r="21151" spans="1:9" x14ac:dyDescent="0.25">
      <c r="A21151" t="s">
        <v>972</v>
      </c>
      <c r="B21151" t="s">
        <v>399</v>
      </c>
      <c r="C21151" s="76" t="s">
        <v>842</v>
      </c>
      <c r="D21151" t="s">
        <v>980</v>
      </c>
      <c r="E21151" s="82">
        <v>9.6</v>
      </c>
      <c r="F21151" t="s">
        <v>973</v>
      </c>
      <c r="G21151" s="83">
        <v>44832</v>
      </c>
      <c r="I21151">
        <v>2022</v>
      </c>
    </row>
    <row r="21152" spans="1:9" x14ac:dyDescent="0.25">
      <c r="A21152" t="s">
        <v>972</v>
      </c>
      <c r="B21152" t="s">
        <v>609</v>
      </c>
      <c r="C21152" s="76" t="s">
        <v>842</v>
      </c>
      <c r="D21152" t="s">
        <v>980</v>
      </c>
      <c r="E21152" s="82">
        <v>7.67</v>
      </c>
      <c r="F21152" t="s">
        <v>973</v>
      </c>
      <c r="G21152" s="83">
        <v>44867</v>
      </c>
      <c r="I21152">
        <v>2022</v>
      </c>
    </row>
    <row r="21153" spans="1:9" x14ac:dyDescent="0.25">
      <c r="A21153" t="s">
        <v>972</v>
      </c>
      <c r="B21153" t="s">
        <v>1246</v>
      </c>
      <c r="C21153" s="76" t="s">
        <v>842</v>
      </c>
      <c r="D21153" t="s">
        <v>980</v>
      </c>
      <c r="E21153" s="82">
        <v>6</v>
      </c>
      <c r="F21153" t="s">
        <v>973</v>
      </c>
      <c r="G21153" s="83">
        <v>44728</v>
      </c>
      <c r="I21153">
        <v>2022</v>
      </c>
    </row>
    <row r="21154" spans="1:9" x14ac:dyDescent="0.25">
      <c r="A21154" t="s">
        <v>972</v>
      </c>
      <c r="B21154" t="s">
        <v>95</v>
      </c>
      <c r="C21154" s="76" t="s">
        <v>842</v>
      </c>
      <c r="D21154" t="s">
        <v>980</v>
      </c>
      <c r="E21154" s="82">
        <v>10</v>
      </c>
      <c r="F21154" t="s">
        <v>973</v>
      </c>
      <c r="G21154" s="83">
        <v>44804</v>
      </c>
      <c r="I21154">
        <v>2022</v>
      </c>
    </row>
    <row r="21155" spans="1:9" x14ac:dyDescent="0.25">
      <c r="A21155" t="s">
        <v>972</v>
      </c>
      <c r="B21155" t="s">
        <v>725</v>
      </c>
      <c r="C21155" s="76" t="s">
        <v>842</v>
      </c>
      <c r="D21155" t="s">
        <v>980</v>
      </c>
      <c r="E21155" s="82">
        <v>8.1999999999999993</v>
      </c>
      <c r="F21155" t="s">
        <v>973</v>
      </c>
      <c r="G21155" s="83">
        <v>44781</v>
      </c>
      <c r="I21155">
        <v>2022</v>
      </c>
    </row>
    <row r="21156" spans="1:9" x14ac:dyDescent="0.25">
      <c r="A21156" t="s">
        <v>972</v>
      </c>
      <c r="B21156" t="s">
        <v>249</v>
      </c>
      <c r="C21156" s="76" t="s">
        <v>842</v>
      </c>
      <c r="D21156" t="s">
        <v>980</v>
      </c>
      <c r="E21156" s="82">
        <v>11.4</v>
      </c>
      <c r="F21156" t="s">
        <v>973</v>
      </c>
      <c r="G21156" s="83">
        <v>44754</v>
      </c>
      <c r="I21156">
        <v>2022</v>
      </c>
    </row>
    <row r="21157" spans="1:9" x14ac:dyDescent="0.25">
      <c r="A21157" t="s">
        <v>972</v>
      </c>
      <c r="B21157" t="s">
        <v>95</v>
      </c>
      <c r="C21157" s="76" t="s">
        <v>842</v>
      </c>
      <c r="D21157" t="s">
        <v>980</v>
      </c>
      <c r="E21157" s="82">
        <v>6</v>
      </c>
      <c r="F21157" t="s">
        <v>973</v>
      </c>
      <c r="G21157" s="83">
        <v>44788</v>
      </c>
      <c r="I21157">
        <v>2022</v>
      </c>
    </row>
    <row r="21158" spans="1:9" x14ac:dyDescent="0.25">
      <c r="A21158" t="s">
        <v>972</v>
      </c>
      <c r="B21158" t="s">
        <v>646</v>
      </c>
      <c r="C21158" s="76" t="s">
        <v>842</v>
      </c>
      <c r="D21158" t="s">
        <v>980</v>
      </c>
      <c r="E21158" s="82">
        <v>6</v>
      </c>
      <c r="F21158" t="s">
        <v>973</v>
      </c>
      <c r="G21158" s="83">
        <v>44729</v>
      </c>
      <c r="I21158">
        <v>2022</v>
      </c>
    </row>
    <row r="21159" spans="1:9" x14ac:dyDescent="0.25">
      <c r="A21159" t="s">
        <v>972</v>
      </c>
      <c r="B21159" t="s">
        <v>1168</v>
      </c>
      <c r="C21159" s="76" t="s">
        <v>842</v>
      </c>
      <c r="D21159" t="s">
        <v>980</v>
      </c>
      <c r="E21159" s="82">
        <v>21.5</v>
      </c>
      <c r="F21159" t="s">
        <v>973</v>
      </c>
      <c r="G21159" s="83">
        <v>44886</v>
      </c>
      <c r="I21159">
        <v>2022</v>
      </c>
    </row>
    <row r="21160" spans="1:9" x14ac:dyDescent="0.25">
      <c r="A21160" t="s">
        <v>972</v>
      </c>
      <c r="B21160" t="s">
        <v>1261</v>
      </c>
      <c r="C21160" s="76" t="s">
        <v>842</v>
      </c>
      <c r="D21160" t="s">
        <v>980</v>
      </c>
      <c r="E21160" s="82">
        <v>10</v>
      </c>
      <c r="F21160" t="s">
        <v>973</v>
      </c>
      <c r="G21160" s="83">
        <v>44742</v>
      </c>
      <c r="I21160">
        <v>2022</v>
      </c>
    </row>
    <row r="21161" spans="1:9" x14ac:dyDescent="0.25">
      <c r="A21161" t="s">
        <v>972</v>
      </c>
      <c r="B21161" t="s">
        <v>1266</v>
      </c>
      <c r="C21161" s="76" t="s">
        <v>842</v>
      </c>
      <c r="D21161" t="s">
        <v>980</v>
      </c>
      <c r="E21161" s="82">
        <v>7.6</v>
      </c>
      <c r="F21161" t="s">
        <v>973</v>
      </c>
      <c r="G21161" s="83">
        <v>44733</v>
      </c>
      <c r="I21161">
        <v>2022</v>
      </c>
    </row>
    <row r="21162" spans="1:9" x14ac:dyDescent="0.25">
      <c r="A21162" t="s">
        <v>972</v>
      </c>
      <c r="B21162" t="s">
        <v>426</v>
      </c>
      <c r="C21162" s="76" t="s">
        <v>842</v>
      </c>
      <c r="D21162" t="s">
        <v>980</v>
      </c>
      <c r="E21162" s="82">
        <v>6</v>
      </c>
      <c r="F21162" t="s">
        <v>973</v>
      </c>
      <c r="G21162" s="83">
        <v>44700</v>
      </c>
      <c r="I21162">
        <v>2022</v>
      </c>
    </row>
    <row r="21163" spans="1:9" x14ac:dyDescent="0.25">
      <c r="A21163" t="s">
        <v>972</v>
      </c>
      <c r="B21163" t="s">
        <v>159</v>
      </c>
      <c r="C21163" s="76" t="s">
        <v>842</v>
      </c>
      <c r="D21163" t="s">
        <v>980</v>
      </c>
      <c r="E21163" s="82">
        <v>10</v>
      </c>
      <c r="F21163" t="s">
        <v>973</v>
      </c>
      <c r="G21163" s="83">
        <v>44704</v>
      </c>
      <c r="I21163">
        <v>2022</v>
      </c>
    </row>
    <row r="21164" spans="1:9" x14ac:dyDescent="0.25">
      <c r="A21164" t="s">
        <v>972</v>
      </c>
      <c r="B21164" t="s">
        <v>511</v>
      </c>
      <c r="C21164" s="76" t="s">
        <v>842</v>
      </c>
      <c r="D21164" t="s">
        <v>980</v>
      </c>
      <c r="E21164" s="82">
        <v>7.2</v>
      </c>
      <c r="F21164" t="s">
        <v>973</v>
      </c>
      <c r="G21164" s="83">
        <v>44768</v>
      </c>
      <c r="I21164">
        <v>2022</v>
      </c>
    </row>
    <row r="21165" spans="1:9" x14ac:dyDescent="0.25">
      <c r="A21165" t="s">
        <v>972</v>
      </c>
      <c r="B21165" t="s">
        <v>393</v>
      </c>
      <c r="C21165" s="76" t="s">
        <v>842</v>
      </c>
      <c r="D21165" t="s">
        <v>980</v>
      </c>
      <c r="E21165" s="82">
        <v>8.1199999999999992</v>
      </c>
      <c r="F21165" t="s">
        <v>973</v>
      </c>
      <c r="G21165" s="83">
        <v>44720</v>
      </c>
      <c r="I21165">
        <v>2022</v>
      </c>
    </row>
    <row r="21166" spans="1:9" x14ac:dyDescent="0.25">
      <c r="A21166" t="s">
        <v>972</v>
      </c>
      <c r="B21166" t="s">
        <v>824</v>
      </c>
      <c r="C21166" s="76" t="s">
        <v>842</v>
      </c>
      <c r="D21166" t="s">
        <v>980</v>
      </c>
      <c r="E21166" s="82">
        <v>9.07</v>
      </c>
      <c r="F21166" t="s">
        <v>973</v>
      </c>
      <c r="G21166" s="83">
        <v>44797</v>
      </c>
      <c r="I21166">
        <v>2022</v>
      </c>
    </row>
    <row r="21167" spans="1:9" x14ac:dyDescent="0.25">
      <c r="A21167" t="s">
        <v>972</v>
      </c>
      <c r="B21167" t="s">
        <v>23</v>
      </c>
      <c r="C21167" s="76" t="s">
        <v>842</v>
      </c>
      <c r="D21167" t="s">
        <v>980</v>
      </c>
      <c r="E21167" s="82">
        <v>6</v>
      </c>
      <c r="F21167" t="s">
        <v>973</v>
      </c>
      <c r="G21167" s="83">
        <v>44769</v>
      </c>
      <c r="I21167">
        <v>2022</v>
      </c>
    </row>
    <row r="21168" spans="1:9" x14ac:dyDescent="0.25">
      <c r="A21168" t="s">
        <v>972</v>
      </c>
      <c r="B21168" t="s">
        <v>433</v>
      </c>
      <c r="C21168" s="76" t="s">
        <v>842</v>
      </c>
      <c r="D21168" t="s">
        <v>980</v>
      </c>
      <c r="E21168" s="82">
        <v>3.8</v>
      </c>
      <c r="F21168" t="s">
        <v>973</v>
      </c>
      <c r="G21168" s="83">
        <v>44802</v>
      </c>
      <c r="I21168">
        <v>2022</v>
      </c>
    </row>
    <row r="21169" spans="1:9" x14ac:dyDescent="0.25">
      <c r="A21169" t="s">
        <v>972</v>
      </c>
      <c r="B21169" t="s">
        <v>478</v>
      </c>
      <c r="C21169" s="76" t="s">
        <v>842</v>
      </c>
      <c r="D21169" t="s">
        <v>980</v>
      </c>
      <c r="E21169" s="82">
        <v>11.52</v>
      </c>
      <c r="F21169" t="s">
        <v>973</v>
      </c>
      <c r="G21169" s="83">
        <v>44764</v>
      </c>
      <c r="I21169">
        <v>2022</v>
      </c>
    </row>
    <row r="21170" spans="1:9" x14ac:dyDescent="0.25">
      <c r="A21170" t="s">
        <v>972</v>
      </c>
      <c r="B21170" t="s">
        <v>832</v>
      </c>
      <c r="C21170" s="76" t="s">
        <v>842</v>
      </c>
      <c r="D21170" t="s">
        <v>980</v>
      </c>
      <c r="E21170" s="82">
        <v>22.8</v>
      </c>
      <c r="F21170" t="s">
        <v>973</v>
      </c>
      <c r="G21170" s="83">
        <v>44859</v>
      </c>
      <c r="I21170">
        <v>2022</v>
      </c>
    </row>
    <row r="21171" spans="1:9" x14ac:dyDescent="0.25">
      <c r="A21171" t="s">
        <v>972</v>
      </c>
      <c r="B21171" t="s">
        <v>11</v>
      </c>
      <c r="C21171" s="76" t="s">
        <v>842</v>
      </c>
      <c r="D21171" t="s">
        <v>980</v>
      </c>
      <c r="E21171" s="82">
        <v>6</v>
      </c>
      <c r="F21171" t="s">
        <v>973</v>
      </c>
      <c r="G21171" s="83">
        <v>44748</v>
      </c>
      <c r="I21171">
        <v>2022</v>
      </c>
    </row>
    <row r="21172" spans="1:9" x14ac:dyDescent="0.25">
      <c r="A21172" t="s">
        <v>972</v>
      </c>
      <c r="B21172" t="s">
        <v>1032</v>
      </c>
      <c r="C21172" s="76" t="s">
        <v>842</v>
      </c>
      <c r="D21172" t="s">
        <v>980</v>
      </c>
      <c r="E21172" s="82">
        <v>3.8</v>
      </c>
      <c r="F21172" t="s">
        <v>973</v>
      </c>
      <c r="G21172" s="83">
        <v>44704</v>
      </c>
      <c r="I21172">
        <v>2022</v>
      </c>
    </row>
    <row r="21173" spans="1:9" x14ac:dyDescent="0.25">
      <c r="A21173" t="s">
        <v>972</v>
      </c>
      <c r="B21173" t="s">
        <v>249</v>
      </c>
      <c r="C21173" s="76" t="s">
        <v>842</v>
      </c>
      <c r="D21173" t="s">
        <v>980</v>
      </c>
      <c r="E21173" s="82">
        <v>3.8</v>
      </c>
      <c r="F21173" t="s">
        <v>973</v>
      </c>
      <c r="G21173" s="83">
        <v>44726</v>
      </c>
      <c r="I21173">
        <v>2022</v>
      </c>
    </row>
    <row r="21174" spans="1:9" x14ac:dyDescent="0.25">
      <c r="A21174" t="s">
        <v>972</v>
      </c>
      <c r="B21174" s="74" t="s">
        <v>213</v>
      </c>
      <c r="C21174" s="76" t="s">
        <v>842</v>
      </c>
      <c r="D21174" t="s">
        <v>980</v>
      </c>
      <c r="E21174" s="82">
        <v>3.8</v>
      </c>
      <c r="F21174" t="s">
        <v>973</v>
      </c>
      <c r="G21174" s="83">
        <v>44726</v>
      </c>
      <c r="I21174">
        <v>2022</v>
      </c>
    </row>
    <row r="21175" spans="1:9" x14ac:dyDescent="0.25">
      <c r="A21175" t="s">
        <v>972</v>
      </c>
      <c r="B21175" t="s">
        <v>469</v>
      </c>
      <c r="C21175" s="76" t="s">
        <v>842</v>
      </c>
      <c r="D21175" t="s">
        <v>980</v>
      </c>
      <c r="E21175" s="82">
        <v>7.6</v>
      </c>
      <c r="F21175" t="s">
        <v>973</v>
      </c>
      <c r="G21175" s="83">
        <v>44708</v>
      </c>
      <c r="I21175">
        <v>2022</v>
      </c>
    </row>
    <row r="21176" spans="1:9" x14ac:dyDescent="0.25">
      <c r="A21176" t="s">
        <v>972</v>
      </c>
      <c r="B21176" t="s">
        <v>241</v>
      </c>
      <c r="C21176" s="76" t="s">
        <v>842</v>
      </c>
      <c r="D21176" t="s">
        <v>980</v>
      </c>
      <c r="E21176" s="82">
        <v>7.6</v>
      </c>
      <c r="F21176" t="s">
        <v>973</v>
      </c>
      <c r="G21176" s="83">
        <v>44706</v>
      </c>
      <c r="I21176">
        <v>2022</v>
      </c>
    </row>
    <row r="21177" spans="1:9" x14ac:dyDescent="0.25">
      <c r="A21177" t="s">
        <v>972</v>
      </c>
      <c r="B21177" t="s">
        <v>249</v>
      </c>
      <c r="C21177" s="76" t="s">
        <v>842</v>
      </c>
      <c r="D21177" t="s">
        <v>980</v>
      </c>
      <c r="E21177" s="82">
        <v>7.5</v>
      </c>
      <c r="F21177" t="s">
        <v>973</v>
      </c>
      <c r="G21177" s="83">
        <v>44795</v>
      </c>
      <c r="I21177">
        <v>2022</v>
      </c>
    </row>
    <row r="21178" spans="1:9" x14ac:dyDescent="0.25">
      <c r="A21178" t="s">
        <v>972</v>
      </c>
      <c r="B21178" t="s">
        <v>95</v>
      </c>
      <c r="C21178" s="76" t="s">
        <v>842</v>
      </c>
      <c r="D21178" t="s">
        <v>980</v>
      </c>
      <c r="E21178" s="82">
        <v>7.4</v>
      </c>
      <c r="F21178" t="s">
        <v>973</v>
      </c>
      <c r="G21178" s="83">
        <v>44740</v>
      </c>
      <c r="I21178">
        <v>2022</v>
      </c>
    </row>
    <row r="21179" spans="1:9" x14ac:dyDescent="0.25">
      <c r="A21179" t="s">
        <v>972</v>
      </c>
      <c r="B21179" t="s">
        <v>1231</v>
      </c>
      <c r="C21179" s="76" t="s">
        <v>842</v>
      </c>
      <c r="D21179" t="s">
        <v>980</v>
      </c>
      <c r="E21179" s="82">
        <v>7.7</v>
      </c>
      <c r="F21179" t="s">
        <v>973</v>
      </c>
      <c r="G21179" s="83">
        <v>44753</v>
      </c>
      <c r="I21179">
        <v>2022</v>
      </c>
    </row>
    <row r="21180" spans="1:9" x14ac:dyDescent="0.25">
      <c r="A21180" t="s">
        <v>972</v>
      </c>
      <c r="B21180" t="s">
        <v>474</v>
      </c>
      <c r="C21180" s="76" t="s">
        <v>842</v>
      </c>
      <c r="D21180" t="s">
        <v>980</v>
      </c>
      <c r="E21180" s="82">
        <v>7.7</v>
      </c>
      <c r="F21180" t="s">
        <v>973</v>
      </c>
      <c r="G21180" s="83">
        <v>44768</v>
      </c>
      <c r="I21180">
        <v>2022</v>
      </c>
    </row>
    <row r="21181" spans="1:9" x14ac:dyDescent="0.25">
      <c r="A21181" t="s">
        <v>972</v>
      </c>
      <c r="B21181" t="s">
        <v>249</v>
      </c>
      <c r="C21181" s="76" t="s">
        <v>842</v>
      </c>
      <c r="D21181" t="s">
        <v>980</v>
      </c>
      <c r="E21181" s="82">
        <v>7.6</v>
      </c>
      <c r="F21181" t="s">
        <v>973</v>
      </c>
      <c r="G21181" s="83">
        <v>44880</v>
      </c>
      <c r="I21181">
        <v>2022</v>
      </c>
    </row>
    <row r="21182" spans="1:9" x14ac:dyDescent="0.25">
      <c r="A21182" t="s">
        <v>972</v>
      </c>
      <c r="B21182" t="s">
        <v>115</v>
      </c>
      <c r="C21182" s="76" t="s">
        <v>842</v>
      </c>
      <c r="D21182" t="s">
        <v>980</v>
      </c>
      <c r="E21182" s="82">
        <v>10</v>
      </c>
      <c r="F21182" t="s">
        <v>973</v>
      </c>
      <c r="G21182" s="83">
        <v>44770</v>
      </c>
      <c r="I21182">
        <v>2022</v>
      </c>
    </row>
    <row r="21183" spans="1:9" x14ac:dyDescent="0.25">
      <c r="A21183" t="s">
        <v>972</v>
      </c>
      <c r="B21183" t="s">
        <v>487</v>
      </c>
      <c r="C21183" s="76" t="s">
        <v>842</v>
      </c>
      <c r="D21183" t="s">
        <v>980</v>
      </c>
      <c r="E21183" s="82">
        <v>5.6</v>
      </c>
      <c r="F21183" t="s">
        <v>973</v>
      </c>
      <c r="G21183" s="83">
        <v>44735</v>
      </c>
      <c r="I21183">
        <v>2022</v>
      </c>
    </row>
    <row r="21184" spans="1:9" x14ac:dyDescent="0.25">
      <c r="A21184" t="s">
        <v>972</v>
      </c>
      <c r="B21184" t="s">
        <v>774</v>
      </c>
      <c r="C21184" s="76" t="s">
        <v>842</v>
      </c>
      <c r="D21184" t="s">
        <v>980</v>
      </c>
      <c r="E21184" s="82">
        <v>7.7</v>
      </c>
      <c r="F21184" t="s">
        <v>973</v>
      </c>
      <c r="G21184" s="83">
        <v>44760</v>
      </c>
      <c r="I21184">
        <v>2022</v>
      </c>
    </row>
    <row r="21185" spans="1:9" x14ac:dyDescent="0.25">
      <c r="A21185" t="s">
        <v>972</v>
      </c>
      <c r="B21185" t="s">
        <v>487</v>
      </c>
      <c r="C21185" s="76" t="s">
        <v>842</v>
      </c>
      <c r="D21185" t="s">
        <v>980</v>
      </c>
      <c r="E21185" s="82">
        <v>9.3000000000000007</v>
      </c>
      <c r="F21185" t="s">
        <v>973</v>
      </c>
      <c r="G21185" s="83">
        <v>44831</v>
      </c>
      <c r="I21185">
        <v>2022</v>
      </c>
    </row>
    <row r="21186" spans="1:9" x14ac:dyDescent="0.25">
      <c r="A21186" t="s">
        <v>972</v>
      </c>
      <c r="B21186" t="s">
        <v>646</v>
      </c>
      <c r="C21186" s="76" t="s">
        <v>842</v>
      </c>
      <c r="D21186" t="s">
        <v>980</v>
      </c>
      <c r="E21186" s="82">
        <v>9.74</v>
      </c>
      <c r="F21186" t="s">
        <v>973</v>
      </c>
      <c r="G21186" s="83">
        <v>44799</v>
      </c>
      <c r="I21186">
        <v>2022</v>
      </c>
    </row>
    <row r="21187" spans="1:9" x14ac:dyDescent="0.25">
      <c r="A21187" t="s">
        <v>972</v>
      </c>
      <c r="B21187" t="s">
        <v>249</v>
      </c>
      <c r="C21187" s="76" t="s">
        <v>842</v>
      </c>
      <c r="D21187" t="s">
        <v>980</v>
      </c>
      <c r="E21187" s="82">
        <v>12.39</v>
      </c>
      <c r="F21187" t="s">
        <v>973</v>
      </c>
      <c r="G21187" s="83">
        <v>44776</v>
      </c>
      <c r="I21187">
        <v>2022</v>
      </c>
    </row>
    <row r="21188" spans="1:9" x14ac:dyDescent="0.25">
      <c r="A21188" t="s">
        <v>972</v>
      </c>
      <c r="B21188" t="s">
        <v>832</v>
      </c>
      <c r="C21188" s="76" t="s">
        <v>842</v>
      </c>
      <c r="D21188" t="s">
        <v>980</v>
      </c>
      <c r="E21188" s="82">
        <v>14.67</v>
      </c>
      <c r="F21188" t="s">
        <v>973</v>
      </c>
      <c r="G21188" s="83">
        <v>44753</v>
      </c>
      <c r="I21188">
        <v>2022</v>
      </c>
    </row>
    <row r="21189" spans="1:9" x14ac:dyDescent="0.25">
      <c r="A21189" t="s">
        <v>972</v>
      </c>
      <c r="B21189" t="s">
        <v>826</v>
      </c>
      <c r="C21189" s="76" t="s">
        <v>842</v>
      </c>
      <c r="D21189" t="s">
        <v>980</v>
      </c>
      <c r="E21189" s="82">
        <v>7.6</v>
      </c>
      <c r="F21189" t="s">
        <v>973</v>
      </c>
      <c r="G21189" s="83">
        <v>44833</v>
      </c>
      <c r="I21189">
        <v>2022</v>
      </c>
    </row>
    <row r="21190" spans="1:9" x14ac:dyDescent="0.25">
      <c r="A21190" t="s">
        <v>972</v>
      </c>
      <c r="B21190" t="s">
        <v>248</v>
      </c>
      <c r="C21190" s="76" t="s">
        <v>842</v>
      </c>
      <c r="D21190" t="s">
        <v>980</v>
      </c>
      <c r="E21190" s="82">
        <v>17.600000000000001</v>
      </c>
      <c r="F21190" t="s">
        <v>973</v>
      </c>
      <c r="G21190" s="83">
        <v>44831</v>
      </c>
      <c r="I21190">
        <v>2022</v>
      </c>
    </row>
    <row r="21191" spans="1:9" x14ac:dyDescent="0.25">
      <c r="A21191" t="s">
        <v>972</v>
      </c>
      <c r="B21191" t="s">
        <v>127</v>
      </c>
      <c r="C21191" s="76" t="s">
        <v>842</v>
      </c>
      <c r="D21191" t="s">
        <v>980</v>
      </c>
      <c r="E21191" s="82">
        <v>15</v>
      </c>
      <c r="F21191" t="s">
        <v>973</v>
      </c>
      <c r="G21191" s="83">
        <v>44788</v>
      </c>
      <c r="I21191">
        <v>2022</v>
      </c>
    </row>
    <row r="21192" spans="1:9" x14ac:dyDescent="0.25">
      <c r="A21192" t="s">
        <v>972</v>
      </c>
      <c r="B21192" t="s">
        <v>776</v>
      </c>
      <c r="C21192" s="76" t="s">
        <v>842</v>
      </c>
      <c r="D21192" t="s">
        <v>980</v>
      </c>
      <c r="E21192" s="82">
        <v>7.7</v>
      </c>
      <c r="F21192" t="s">
        <v>973</v>
      </c>
      <c r="G21192" s="83">
        <v>44782</v>
      </c>
      <c r="I21192">
        <v>2022</v>
      </c>
    </row>
    <row r="21193" spans="1:9" x14ac:dyDescent="0.25">
      <c r="A21193" t="s">
        <v>972</v>
      </c>
      <c r="B21193" t="s">
        <v>809</v>
      </c>
      <c r="C21193" s="76" t="s">
        <v>842</v>
      </c>
      <c r="D21193" t="s">
        <v>980</v>
      </c>
      <c r="E21193" s="82">
        <v>13.61</v>
      </c>
      <c r="F21193" t="s">
        <v>973</v>
      </c>
      <c r="G21193" s="83">
        <v>44735</v>
      </c>
      <c r="I21193">
        <v>2022</v>
      </c>
    </row>
    <row r="21194" spans="1:9" x14ac:dyDescent="0.25">
      <c r="A21194" t="s">
        <v>972</v>
      </c>
      <c r="B21194" t="s">
        <v>123</v>
      </c>
      <c r="C21194" s="76" t="s">
        <v>842</v>
      </c>
      <c r="D21194" t="s">
        <v>980</v>
      </c>
      <c r="E21194" s="82">
        <v>10</v>
      </c>
      <c r="F21194" t="s">
        <v>973</v>
      </c>
      <c r="G21194" s="83">
        <v>44894</v>
      </c>
      <c r="I21194">
        <v>2022</v>
      </c>
    </row>
    <row r="21195" spans="1:9" x14ac:dyDescent="0.25">
      <c r="A21195" t="s">
        <v>972</v>
      </c>
      <c r="B21195" t="s">
        <v>742</v>
      </c>
      <c r="C21195" s="76" t="s">
        <v>842</v>
      </c>
      <c r="D21195" t="s">
        <v>980</v>
      </c>
      <c r="E21195" s="82">
        <v>5.76</v>
      </c>
      <c r="F21195" t="s">
        <v>973</v>
      </c>
      <c r="G21195" s="83">
        <v>44749</v>
      </c>
      <c r="I21195">
        <v>2022</v>
      </c>
    </row>
    <row r="21196" spans="1:9" x14ac:dyDescent="0.25">
      <c r="A21196" t="s">
        <v>972</v>
      </c>
      <c r="B21196" t="s">
        <v>730</v>
      </c>
      <c r="C21196" s="76" t="s">
        <v>842</v>
      </c>
      <c r="D21196" t="s">
        <v>980</v>
      </c>
      <c r="E21196" s="82">
        <v>3.8</v>
      </c>
      <c r="F21196" t="s">
        <v>973</v>
      </c>
      <c r="G21196" s="83">
        <v>44733</v>
      </c>
      <c r="I21196">
        <v>2022</v>
      </c>
    </row>
    <row r="21197" spans="1:9" x14ac:dyDescent="0.25">
      <c r="A21197" t="s">
        <v>972</v>
      </c>
      <c r="B21197" t="s">
        <v>1182</v>
      </c>
      <c r="C21197" s="76" t="s">
        <v>842</v>
      </c>
      <c r="D21197" t="s">
        <v>980</v>
      </c>
      <c r="E21197" s="82">
        <v>5</v>
      </c>
      <c r="F21197" t="s">
        <v>973</v>
      </c>
      <c r="G21197" s="83">
        <v>44795</v>
      </c>
      <c r="I21197">
        <v>2022</v>
      </c>
    </row>
    <row r="21198" spans="1:9" x14ac:dyDescent="0.25">
      <c r="A21198" t="s">
        <v>972</v>
      </c>
      <c r="B21198" t="s">
        <v>992</v>
      </c>
      <c r="C21198" s="76" t="s">
        <v>842</v>
      </c>
      <c r="D21198" t="s">
        <v>980</v>
      </c>
      <c r="E21198" s="82">
        <v>15</v>
      </c>
      <c r="F21198" t="s">
        <v>973</v>
      </c>
      <c r="G21198" s="83">
        <v>44757</v>
      </c>
      <c r="I21198">
        <v>2022</v>
      </c>
    </row>
    <row r="21199" spans="1:9" x14ac:dyDescent="0.25">
      <c r="A21199" t="s">
        <v>972</v>
      </c>
      <c r="B21199" t="s">
        <v>661</v>
      </c>
      <c r="C21199" s="76" t="s">
        <v>842</v>
      </c>
      <c r="D21199" t="s">
        <v>980</v>
      </c>
      <c r="E21199" s="82">
        <v>13.6</v>
      </c>
      <c r="F21199" t="s">
        <v>973</v>
      </c>
      <c r="G21199" s="83">
        <v>44748</v>
      </c>
      <c r="I21199">
        <v>2022</v>
      </c>
    </row>
    <row r="21200" spans="1:9" x14ac:dyDescent="0.25">
      <c r="A21200" t="s">
        <v>972</v>
      </c>
      <c r="B21200" t="s">
        <v>249</v>
      </c>
      <c r="C21200" s="76" t="s">
        <v>842</v>
      </c>
      <c r="D21200" t="s">
        <v>980</v>
      </c>
      <c r="E21200" s="82">
        <v>6</v>
      </c>
      <c r="F21200" t="s">
        <v>973</v>
      </c>
      <c r="G21200" s="83">
        <v>44707</v>
      </c>
      <c r="I21200">
        <v>2022</v>
      </c>
    </row>
    <row r="21201" spans="1:9" x14ac:dyDescent="0.25">
      <c r="A21201" t="s">
        <v>972</v>
      </c>
      <c r="B21201" t="s">
        <v>762</v>
      </c>
      <c r="C21201" s="76" t="s">
        <v>842</v>
      </c>
      <c r="D21201" t="s">
        <v>980</v>
      </c>
      <c r="E21201" s="82">
        <v>6.3</v>
      </c>
      <c r="F21201" t="s">
        <v>973</v>
      </c>
      <c r="G21201" s="83">
        <v>44791</v>
      </c>
      <c r="I21201">
        <v>2022</v>
      </c>
    </row>
    <row r="21202" spans="1:9" x14ac:dyDescent="0.25">
      <c r="A21202" t="s">
        <v>972</v>
      </c>
      <c r="B21202" t="s">
        <v>742</v>
      </c>
      <c r="C21202" s="76" t="s">
        <v>842</v>
      </c>
      <c r="D21202" t="s">
        <v>980</v>
      </c>
      <c r="E21202" s="82">
        <v>12.3</v>
      </c>
      <c r="F21202" t="s">
        <v>973</v>
      </c>
      <c r="G21202" s="83">
        <v>44817</v>
      </c>
      <c r="I21202">
        <v>2022</v>
      </c>
    </row>
    <row r="21203" spans="1:9" x14ac:dyDescent="0.25">
      <c r="A21203" t="s">
        <v>972</v>
      </c>
      <c r="B21203" t="s">
        <v>453</v>
      </c>
      <c r="C21203" s="76" t="s">
        <v>842</v>
      </c>
      <c r="D21203" t="s">
        <v>980</v>
      </c>
      <c r="E21203" s="82">
        <v>3.8</v>
      </c>
      <c r="F21203" t="s">
        <v>973</v>
      </c>
      <c r="G21203" s="83">
        <v>44734</v>
      </c>
      <c r="I21203">
        <v>2022</v>
      </c>
    </row>
    <row r="21204" spans="1:9" x14ac:dyDescent="0.25">
      <c r="A21204" t="s">
        <v>972</v>
      </c>
      <c r="B21204" t="s">
        <v>95</v>
      </c>
      <c r="C21204" s="76" t="s">
        <v>842</v>
      </c>
      <c r="D21204" t="s">
        <v>980</v>
      </c>
      <c r="E21204" s="82">
        <v>13.8</v>
      </c>
      <c r="F21204" t="s">
        <v>973</v>
      </c>
      <c r="G21204" s="83">
        <v>44833</v>
      </c>
      <c r="I21204">
        <v>2022</v>
      </c>
    </row>
    <row r="21205" spans="1:9" x14ac:dyDescent="0.25">
      <c r="A21205" t="s">
        <v>972</v>
      </c>
      <c r="B21205" t="s">
        <v>241</v>
      </c>
      <c r="C21205" s="76" t="s">
        <v>842</v>
      </c>
      <c r="D21205" t="s">
        <v>980</v>
      </c>
      <c r="E21205" s="82">
        <v>10</v>
      </c>
      <c r="F21205" t="s">
        <v>973</v>
      </c>
      <c r="G21205" s="83">
        <v>44718</v>
      </c>
      <c r="I21205">
        <v>2022</v>
      </c>
    </row>
    <row r="21206" spans="1:9" x14ac:dyDescent="0.25">
      <c r="A21206" t="s">
        <v>972</v>
      </c>
      <c r="B21206" t="s">
        <v>203</v>
      </c>
      <c r="C21206" s="76" t="s">
        <v>842</v>
      </c>
      <c r="D21206" t="s">
        <v>980</v>
      </c>
      <c r="E21206" s="82">
        <v>8</v>
      </c>
      <c r="F21206" t="s">
        <v>973</v>
      </c>
      <c r="G21206" s="83">
        <v>44851</v>
      </c>
      <c r="I21206">
        <v>2022</v>
      </c>
    </row>
    <row r="21207" spans="1:9" x14ac:dyDescent="0.25">
      <c r="A21207" t="s">
        <v>972</v>
      </c>
      <c r="B21207" t="s">
        <v>270</v>
      </c>
      <c r="C21207" s="76" t="s">
        <v>842</v>
      </c>
      <c r="D21207" t="s">
        <v>980</v>
      </c>
      <c r="E21207" s="82">
        <v>3.8</v>
      </c>
      <c r="F21207" t="s">
        <v>973</v>
      </c>
      <c r="G21207" s="83">
        <v>44791</v>
      </c>
      <c r="I21207">
        <v>2022</v>
      </c>
    </row>
    <row r="21208" spans="1:9" x14ac:dyDescent="0.25">
      <c r="A21208" t="s">
        <v>972</v>
      </c>
      <c r="B21208" t="s">
        <v>478</v>
      </c>
      <c r="C21208" s="76" t="s">
        <v>842</v>
      </c>
      <c r="D21208" t="s">
        <v>980</v>
      </c>
      <c r="E21208" s="82">
        <v>10</v>
      </c>
      <c r="F21208" t="s">
        <v>973</v>
      </c>
      <c r="G21208" s="83">
        <v>44743</v>
      </c>
      <c r="I21208">
        <v>2022</v>
      </c>
    </row>
    <row r="21209" spans="1:9" x14ac:dyDescent="0.25">
      <c r="A21209" t="s">
        <v>972</v>
      </c>
      <c r="B21209" t="s">
        <v>728</v>
      </c>
      <c r="C21209" s="76" t="s">
        <v>842</v>
      </c>
      <c r="D21209" t="s">
        <v>980</v>
      </c>
      <c r="E21209" s="82">
        <v>12</v>
      </c>
      <c r="F21209" t="s">
        <v>973</v>
      </c>
      <c r="G21209" s="83">
        <v>44805</v>
      </c>
      <c r="I21209">
        <v>2022</v>
      </c>
    </row>
    <row r="21210" spans="1:9" x14ac:dyDescent="0.25">
      <c r="A21210" t="s">
        <v>972</v>
      </c>
      <c r="B21210" t="s">
        <v>1032</v>
      </c>
      <c r="C21210" s="76" t="s">
        <v>842</v>
      </c>
      <c r="D21210" t="s">
        <v>980</v>
      </c>
      <c r="E21210" s="82">
        <v>3.8</v>
      </c>
      <c r="F21210" t="s">
        <v>973</v>
      </c>
      <c r="G21210" s="83">
        <v>44783</v>
      </c>
      <c r="I21210">
        <v>2022</v>
      </c>
    </row>
    <row r="21211" spans="1:9" x14ac:dyDescent="0.25">
      <c r="A21211" t="s">
        <v>972</v>
      </c>
      <c r="B21211" t="s">
        <v>358</v>
      </c>
      <c r="C21211" s="76" t="s">
        <v>842</v>
      </c>
      <c r="D21211" t="s">
        <v>980</v>
      </c>
      <c r="E21211" s="82">
        <v>6</v>
      </c>
      <c r="F21211" t="s">
        <v>973</v>
      </c>
      <c r="G21211" s="83">
        <v>44734</v>
      </c>
      <c r="I21211">
        <v>2022</v>
      </c>
    </row>
    <row r="21212" spans="1:9" x14ac:dyDescent="0.25">
      <c r="A21212" t="s">
        <v>972</v>
      </c>
      <c r="B21212" t="s">
        <v>798</v>
      </c>
      <c r="C21212" s="76" t="s">
        <v>842</v>
      </c>
      <c r="D21212" t="s">
        <v>980</v>
      </c>
      <c r="E21212" s="82">
        <v>2.79</v>
      </c>
      <c r="F21212" t="s">
        <v>973</v>
      </c>
      <c r="G21212" s="83">
        <v>44796</v>
      </c>
      <c r="I21212">
        <v>2022</v>
      </c>
    </row>
    <row r="21213" spans="1:9" x14ac:dyDescent="0.25">
      <c r="A21213" t="s">
        <v>972</v>
      </c>
      <c r="B21213" t="s">
        <v>453</v>
      </c>
      <c r="C21213" s="76" t="s">
        <v>842</v>
      </c>
      <c r="D21213" t="s">
        <v>980</v>
      </c>
      <c r="E21213" s="82">
        <v>6</v>
      </c>
      <c r="F21213" t="s">
        <v>973</v>
      </c>
      <c r="G21213" s="83">
        <v>44714</v>
      </c>
      <c r="I21213">
        <v>2022</v>
      </c>
    </row>
    <row r="21214" spans="1:9" x14ac:dyDescent="0.25">
      <c r="A21214" t="s">
        <v>972</v>
      </c>
      <c r="B21214" t="s">
        <v>249</v>
      </c>
      <c r="C21214" s="76" t="s">
        <v>842</v>
      </c>
      <c r="D21214" t="s">
        <v>980</v>
      </c>
      <c r="E21214" s="82">
        <v>3.84</v>
      </c>
      <c r="F21214" t="s">
        <v>973</v>
      </c>
      <c r="G21214" s="83">
        <v>44720</v>
      </c>
      <c r="I21214">
        <v>2022</v>
      </c>
    </row>
    <row r="21215" spans="1:9" x14ac:dyDescent="0.25">
      <c r="A21215" t="s">
        <v>972</v>
      </c>
      <c r="B21215" t="s">
        <v>241</v>
      </c>
      <c r="C21215" s="76" t="s">
        <v>842</v>
      </c>
      <c r="D21215" t="s">
        <v>980</v>
      </c>
      <c r="E21215" s="82">
        <v>6</v>
      </c>
      <c r="F21215" t="s">
        <v>973</v>
      </c>
      <c r="G21215" s="83">
        <v>44735</v>
      </c>
      <c r="I21215">
        <v>2022</v>
      </c>
    </row>
    <row r="21216" spans="1:9" x14ac:dyDescent="0.25">
      <c r="A21216" t="s">
        <v>972</v>
      </c>
      <c r="B21216" t="s">
        <v>241</v>
      </c>
      <c r="C21216" s="76" t="s">
        <v>842</v>
      </c>
      <c r="D21216" t="s">
        <v>980</v>
      </c>
      <c r="E21216" s="82">
        <v>10</v>
      </c>
      <c r="F21216" t="s">
        <v>973</v>
      </c>
      <c r="G21216" s="83">
        <v>44742</v>
      </c>
      <c r="I21216">
        <v>2022</v>
      </c>
    </row>
    <row r="21217" spans="1:9" x14ac:dyDescent="0.25">
      <c r="A21217" t="s">
        <v>972</v>
      </c>
      <c r="B21217" t="s">
        <v>1017</v>
      </c>
      <c r="C21217" s="76" t="s">
        <v>842</v>
      </c>
      <c r="D21217" t="s">
        <v>980</v>
      </c>
      <c r="E21217" s="82">
        <v>7.6</v>
      </c>
      <c r="F21217" t="s">
        <v>973</v>
      </c>
      <c r="G21217" s="83">
        <v>44775</v>
      </c>
      <c r="I21217">
        <v>2022</v>
      </c>
    </row>
    <row r="21218" spans="1:9" x14ac:dyDescent="0.25">
      <c r="A21218" t="s">
        <v>972</v>
      </c>
      <c r="B21218" t="s">
        <v>1182</v>
      </c>
      <c r="C21218" s="76" t="s">
        <v>842</v>
      </c>
      <c r="D21218" t="s">
        <v>980</v>
      </c>
      <c r="E21218" s="82">
        <v>6</v>
      </c>
      <c r="F21218" t="s">
        <v>973</v>
      </c>
      <c r="G21218" s="83">
        <v>44762</v>
      </c>
      <c r="I21218">
        <v>2022</v>
      </c>
    </row>
    <row r="21219" spans="1:9" x14ac:dyDescent="0.25">
      <c r="A21219" t="s">
        <v>972</v>
      </c>
      <c r="B21219" t="s">
        <v>119</v>
      </c>
      <c r="C21219" s="76" t="s">
        <v>842</v>
      </c>
      <c r="D21219" t="s">
        <v>980</v>
      </c>
      <c r="E21219" s="82">
        <v>7.25</v>
      </c>
      <c r="F21219" t="s">
        <v>973</v>
      </c>
      <c r="G21219" s="83">
        <v>44719</v>
      </c>
      <c r="I21219">
        <v>2022</v>
      </c>
    </row>
    <row r="21220" spans="1:9" x14ac:dyDescent="0.25">
      <c r="A21220" t="s">
        <v>972</v>
      </c>
      <c r="B21220" t="s">
        <v>433</v>
      </c>
      <c r="C21220" s="76" t="s">
        <v>842</v>
      </c>
      <c r="D21220" t="s">
        <v>980</v>
      </c>
      <c r="E21220" s="82">
        <v>8.6</v>
      </c>
      <c r="F21220" t="s">
        <v>973</v>
      </c>
      <c r="G21220" s="83">
        <v>44859</v>
      </c>
      <c r="I21220">
        <v>2022</v>
      </c>
    </row>
    <row r="21221" spans="1:9" x14ac:dyDescent="0.25">
      <c r="A21221" t="s">
        <v>972</v>
      </c>
      <c r="B21221" t="s">
        <v>798</v>
      </c>
      <c r="C21221" s="76" t="s">
        <v>842</v>
      </c>
      <c r="D21221" t="s">
        <v>980</v>
      </c>
      <c r="E21221" s="82">
        <v>7.6</v>
      </c>
      <c r="F21221" t="s">
        <v>973</v>
      </c>
      <c r="G21221" s="83">
        <v>44784</v>
      </c>
      <c r="I21221">
        <v>2022</v>
      </c>
    </row>
    <row r="21222" spans="1:9" x14ac:dyDescent="0.25">
      <c r="A21222" t="s">
        <v>972</v>
      </c>
      <c r="B21222" t="s">
        <v>249</v>
      </c>
      <c r="C21222" s="76" t="s">
        <v>842</v>
      </c>
      <c r="D21222" t="s">
        <v>980</v>
      </c>
      <c r="E21222" s="82">
        <v>4.5</v>
      </c>
      <c r="F21222" t="s">
        <v>973</v>
      </c>
      <c r="G21222" s="83">
        <v>44806</v>
      </c>
      <c r="I21222">
        <v>2022</v>
      </c>
    </row>
    <row r="21223" spans="1:9" x14ac:dyDescent="0.25">
      <c r="A21223" t="s">
        <v>972</v>
      </c>
      <c r="B21223" t="s">
        <v>1234</v>
      </c>
      <c r="C21223" s="76" t="s">
        <v>842</v>
      </c>
      <c r="D21223" t="s">
        <v>980</v>
      </c>
      <c r="E21223" s="82">
        <v>11.4</v>
      </c>
      <c r="F21223" t="s">
        <v>973</v>
      </c>
      <c r="G21223" s="83">
        <v>44887</v>
      </c>
      <c r="I21223">
        <v>2022</v>
      </c>
    </row>
    <row r="21224" spans="1:9" x14ac:dyDescent="0.25">
      <c r="A21224" t="s">
        <v>972</v>
      </c>
      <c r="B21224" t="s">
        <v>983</v>
      </c>
      <c r="C21224" s="76" t="s">
        <v>842</v>
      </c>
      <c r="D21224" t="s">
        <v>980</v>
      </c>
      <c r="E21224" s="82">
        <v>6</v>
      </c>
      <c r="F21224" t="s">
        <v>973</v>
      </c>
      <c r="G21224" s="83">
        <v>44749</v>
      </c>
      <c r="I21224">
        <v>2022</v>
      </c>
    </row>
    <row r="21225" spans="1:9" x14ac:dyDescent="0.25">
      <c r="A21225" t="s">
        <v>972</v>
      </c>
      <c r="B21225" t="s">
        <v>682</v>
      </c>
      <c r="C21225" s="76" t="s">
        <v>842</v>
      </c>
      <c r="D21225" t="s">
        <v>980</v>
      </c>
      <c r="E21225" s="82">
        <v>6</v>
      </c>
      <c r="F21225" t="s">
        <v>973</v>
      </c>
      <c r="G21225" s="83">
        <v>44720</v>
      </c>
      <c r="I21225">
        <v>2022</v>
      </c>
    </row>
    <row r="21226" spans="1:9" x14ac:dyDescent="0.25">
      <c r="A21226" t="s">
        <v>972</v>
      </c>
      <c r="B21226" t="s">
        <v>433</v>
      </c>
      <c r="C21226" s="76" t="s">
        <v>842</v>
      </c>
      <c r="D21226" t="s">
        <v>980</v>
      </c>
      <c r="E21226" s="82">
        <v>10</v>
      </c>
      <c r="F21226" t="s">
        <v>973</v>
      </c>
      <c r="G21226" s="83">
        <v>44806</v>
      </c>
      <c r="I21226">
        <v>2022</v>
      </c>
    </row>
    <row r="21227" spans="1:9" x14ac:dyDescent="0.25">
      <c r="A21227" t="s">
        <v>972</v>
      </c>
      <c r="B21227" t="s">
        <v>1268</v>
      </c>
      <c r="C21227" s="76" t="s">
        <v>842</v>
      </c>
      <c r="D21227" t="s">
        <v>980</v>
      </c>
      <c r="E21227" s="82">
        <v>3</v>
      </c>
      <c r="F21227" t="s">
        <v>973</v>
      </c>
      <c r="G21227" s="83">
        <v>44750</v>
      </c>
      <c r="I21227">
        <v>2022</v>
      </c>
    </row>
    <row r="21228" spans="1:9" x14ac:dyDescent="0.25">
      <c r="A21228" t="s">
        <v>972</v>
      </c>
      <c r="B21228" t="s">
        <v>381</v>
      </c>
      <c r="C21228" s="76" t="s">
        <v>842</v>
      </c>
      <c r="D21228" t="s">
        <v>980</v>
      </c>
      <c r="E21228" s="82">
        <v>9.6</v>
      </c>
      <c r="F21228" t="s">
        <v>973</v>
      </c>
      <c r="G21228" s="83">
        <v>44791</v>
      </c>
      <c r="I21228">
        <v>2022</v>
      </c>
    </row>
    <row r="21229" spans="1:9" x14ac:dyDescent="0.25">
      <c r="A21229" t="s">
        <v>972</v>
      </c>
      <c r="B21229" t="s">
        <v>375</v>
      </c>
      <c r="C21229" s="76" t="s">
        <v>842</v>
      </c>
      <c r="D21229" t="s">
        <v>980</v>
      </c>
      <c r="E21229" s="82">
        <v>12.48</v>
      </c>
      <c r="F21229" t="s">
        <v>973</v>
      </c>
      <c r="G21229" s="83">
        <v>44824</v>
      </c>
      <c r="I21229">
        <v>2022</v>
      </c>
    </row>
    <row r="21230" spans="1:9" x14ac:dyDescent="0.25">
      <c r="A21230" t="s">
        <v>972</v>
      </c>
      <c r="B21230" t="s">
        <v>646</v>
      </c>
      <c r="C21230" s="76" t="s">
        <v>842</v>
      </c>
      <c r="D21230" t="s">
        <v>980</v>
      </c>
      <c r="E21230" s="82">
        <v>7.6</v>
      </c>
      <c r="F21230" t="s">
        <v>973</v>
      </c>
      <c r="G21230" s="83">
        <v>44748</v>
      </c>
      <c r="I21230">
        <v>2022</v>
      </c>
    </row>
    <row r="21231" spans="1:9" x14ac:dyDescent="0.25">
      <c r="A21231" t="s">
        <v>972</v>
      </c>
      <c r="B21231" t="s">
        <v>553</v>
      </c>
      <c r="C21231" s="76" t="s">
        <v>842</v>
      </c>
      <c r="D21231" t="s">
        <v>980</v>
      </c>
      <c r="E21231" s="82">
        <v>14.75</v>
      </c>
      <c r="F21231" t="s">
        <v>973</v>
      </c>
      <c r="G21231" s="83">
        <v>44848</v>
      </c>
      <c r="I21231">
        <v>2022</v>
      </c>
    </row>
    <row r="21232" spans="1:9" x14ac:dyDescent="0.25">
      <c r="A21232" t="s">
        <v>972</v>
      </c>
      <c r="B21232" t="s">
        <v>824</v>
      </c>
      <c r="C21232" s="76" t="s">
        <v>842</v>
      </c>
      <c r="D21232" t="s">
        <v>980</v>
      </c>
      <c r="E21232" s="82">
        <v>5</v>
      </c>
      <c r="F21232" t="s">
        <v>973</v>
      </c>
      <c r="G21232" s="83">
        <v>44845</v>
      </c>
      <c r="I21232">
        <v>2022</v>
      </c>
    </row>
    <row r="21233" spans="1:9" x14ac:dyDescent="0.25">
      <c r="A21233" t="s">
        <v>972</v>
      </c>
      <c r="B21233" t="s">
        <v>553</v>
      </c>
      <c r="C21233" s="76" t="s">
        <v>842</v>
      </c>
      <c r="D21233" t="s">
        <v>980</v>
      </c>
      <c r="E21233" s="82">
        <v>7.6</v>
      </c>
      <c r="F21233" t="s">
        <v>973</v>
      </c>
      <c r="G21233" s="83">
        <v>44866</v>
      </c>
      <c r="I21233">
        <v>2022</v>
      </c>
    </row>
    <row r="21234" spans="1:9" x14ac:dyDescent="0.25">
      <c r="A21234" t="s">
        <v>972</v>
      </c>
      <c r="B21234" t="s">
        <v>453</v>
      </c>
      <c r="C21234" s="76" t="s">
        <v>842</v>
      </c>
      <c r="D21234" t="s">
        <v>980</v>
      </c>
      <c r="E21234" s="82">
        <v>7.6</v>
      </c>
      <c r="F21234" t="s">
        <v>973</v>
      </c>
      <c r="G21234" s="83">
        <v>44728</v>
      </c>
      <c r="I21234">
        <v>2022</v>
      </c>
    </row>
    <row r="21235" spans="1:9" x14ac:dyDescent="0.25">
      <c r="A21235" t="s">
        <v>972</v>
      </c>
      <c r="B21235" t="s">
        <v>433</v>
      </c>
      <c r="C21235" s="76" t="s">
        <v>842</v>
      </c>
      <c r="D21235" t="s">
        <v>980</v>
      </c>
      <c r="E21235" s="82">
        <v>7.6</v>
      </c>
      <c r="F21235" t="s">
        <v>973</v>
      </c>
      <c r="G21235" s="83">
        <v>44775</v>
      </c>
      <c r="I21235">
        <v>2022</v>
      </c>
    </row>
    <row r="21236" spans="1:9" x14ac:dyDescent="0.25">
      <c r="A21236" t="s">
        <v>972</v>
      </c>
      <c r="B21236" t="s">
        <v>826</v>
      </c>
      <c r="C21236" s="76" t="s">
        <v>842</v>
      </c>
      <c r="D21236" t="s">
        <v>980</v>
      </c>
      <c r="E21236" s="82">
        <v>6.28</v>
      </c>
      <c r="F21236" t="s">
        <v>973</v>
      </c>
      <c r="G21236" s="83">
        <v>44781</v>
      </c>
      <c r="I21236">
        <v>2022</v>
      </c>
    </row>
    <row r="21237" spans="1:9" x14ac:dyDescent="0.25">
      <c r="A21237" t="s">
        <v>972</v>
      </c>
      <c r="B21237" t="s">
        <v>173</v>
      </c>
      <c r="C21237" s="76" t="s">
        <v>842</v>
      </c>
      <c r="D21237" t="s">
        <v>980</v>
      </c>
      <c r="E21237" s="82">
        <v>5.8</v>
      </c>
      <c r="F21237" t="s">
        <v>973</v>
      </c>
      <c r="G21237" s="83">
        <v>44722</v>
      </c>
      <c r="I21237">
        <v>2022</v>
      </c>
    </row>
    <row r="21238" spans="1:9" x14ac:dyDescent="0.25">
      <c r="A21238" t="s">
        <v>972</v>
      </c>
      <c r="B21238" t="s">
        <v>1186</v>
      </c>
      <c r="C21238" s="76" t="s">
        <v>842</v>
      </c>
      <c r="D21238" t="s">
        <v>980</v>
      </c>
      <c r="E21238" s="82">
        <v>13</v>
      </c>
      <c r="F21238" t="s">
        <v>973</v>
      </c>
      <c r="G21238" s="83">
        <v>44812</v>
      </c>
      <c r="I21238">
        <v>2022</v>
      </c>
    </row>
    <row r="21239" spans="1:9" x14ac:dyDescent="0.25">
      <c r="A21239" t="s">
        <v>972</v>
      </c>
      <c r="B21239" t="s">
        <v>526</v>
      </c>
      <c r="C21239" s="76" t="s">
        <v>842</v>
      </c>
      <c r="D21239" t="s">
        <v>980</v>
      </c>
      <c r="E21239" s="82">
        <v>7.3</v>
      </c>
      <c r="F21239" t="s">
        <v>973</v>
      </c>
      <c r="G21239" s="83">
        <v>44756</v>
      </c>
      <c r="I21239">
        <v>2022</v>
      </c>
    </row>
    <row r="21240" spans="1:9" x14ac:dyDescent="0.25">
      <c r="A21240" t="s">
        <v>972</v>
      </c>
      <c r="B21240" t="s">
        <v>1017</v>
      </c>
      <c r="C21240" s="76" t="s">
        <v>842</v>
      </c>
      <c r="D21240" t="s">
        <v>980</v>
      </c>
      <c r="E21240" s="82">
        <v>5</v>
      </c>
      <c r="F21240" t="s">
        <v>973</v>
      </c>
      <c r="G21240" s="83">
        <v>44956</v>
      </c>
      <c r="I21240">
        <v>2023</v>
      </c>
    </row>
    <row r="21241" spans="1:9" x14ac:dyDescent="0.25">
      <c r="A21241" t="s">
        <v>972</v>
      </c>
      <c r="B21241" t="s">
        <v>781</v>
      </c>
      <c r="C21241" s="76" t="s">
        <v>842</v>
      </c>
      <c r="D21241" t="s">
        <v>980</v>
      </c>
      <c r="E21241" s="82">
        <v>5.05</v>
      </c>
      <c r="F21241" t="s">
        <v>973</v>
      </c>
      <c r="G21241" s="83">
        <v>44802</v>
      </c>
      <c r="I21241">
        <v>2022</v>
      </c>
    </row>
    <row r="21242" spans="1:9" x14ac:dyDescent="0.25">
      <c r="A21242" t="s">
        <v>972</v>
      </c>
      <c r="B21242" t="s">
        <v>1017</v>
      </c>
      <c r="C21242" s="76" t="s">
        <v>842</v>
      </c>
      <c r="D21242" t="s">
        <v>980</v>
      </c>
      <c r="E21242" s="82">
        <v>6.79</v>
      </c>
      <c r="F21242" t="s">
        <v>973</v>
      </c>
      <c r="G21242" s="83">
        <v>44791</v>
      </c>
      <c r="I21242">
        <v>2022</v>
      </c>
    </row>
    <row r="21243" spans="1:9" x14ac:dyDescent="0.25">
      <c r="A21243" t="s">
        <v>972</v>
      </c>
      <c r="B21243" t="s">
        <v>572</v>
      </c>
      <c r="C21243" s="76" t="s">
        <v>842</v>
      </c>
      <c r="D21243" t="s">
        <v>980</v>
      </c>
      <c r="E21243" s="82">
        <v>14</v>
      </c>
      <c r="F21243" t="s">
        <v>973</v>
      </c>
      <c r="G21243" s="83">
        <v>44769</v>
      </c>
      <c r="I21243">
        <v>2022</v>
      </c>
    </row>
    <row r="21244" spans="1:9" x14ac:dyDescent="0.25">
      <c r="A21244" t="s">
        <v>972</v>
      </c>
      <c r="B21244" t="s">
        <v>1266</v>
      </c>
      <c r="C21244" s="76" t="s">
        <v>842</v>
      </c>
      <c r="D21244" t="s">
        <v>980</v>
      </c>
      <c r="E21244" s="82">
        <v>6</v>
      </c>
      <c r="F21244" t="s">
        <v>973</v>
      </c>
      <c r="G21244" s="83">
        <v>44825</v>
      </c>
      <c r="I21244">
        <v>2022</v>
      </c>
    </row>
    <row r="21245" spans="1:9" x14ac:dyDescent="0.25">
      <c r="A21245" t="s">
        <v>972</v>
      </c>
      <c r="B21245" t="s">
        <v>433</v>
      </c>
      <c r="C21245" s="76" t="s">
        <v>842</v>
      </c>
      <c r="D21245" t="s">
        <v>980</v>
      </c>
      <c r="E21245" s="82">
        <v>3.8</v>
      </c>
      <c r="F21245" t="s">
        <v>973</v>
      </c>
      <c r="G21245" s="83">
        <v>44789</v>
      </c>
      <c r="I21245">
        <v>2022</v>
      </c>
    </row>
    <row r="21246" spans="1:9" x14ac:dyDescent="0.25">
      <c r="A21246" t="s">
        <v>972</v>
      </c>
      <c r="B21246" t="s">
        <v>646</v>
      </c>
      <c r="C21246" s="76" t="s">
        <v>842</v>
      </c>
      <c r="D21246" t="s">
        <v>980</v>
      </c>
      <c r="E21246" s="82">
        <v>3.8</v>
      </c>
      <c r="F21246" t="s">
        <v>973</v>
      </c>
      <c r="G21246" s="83">
        <v>44740</v>
      </c>
      <c r="I21246">
        <v>2022</v>
      </c>
    </row>
    <row r="21247" spans="1:9" x14ac:dyDescent="0.25">
      <c r="A21247" t="s">
        <v>972</v>
      </c>
      <c r="B21247" t="s">
        <v>1017</v>
      </c>
      <c r="C21247" s="76" t="s">
        <v>842</v>
      </c>
      <c r="D21247" t="s">
        <v>980</v>
      </c>
      <c r="E21247" s="82">
        <v>10</v>
      </c>
      <c r="F21247" t="s">
        <v>973</v>
      </c>
      <c r="G21247" s="83">
        <v>44741</v>
      </c>
      <c r="I21247">
        <v>2022</v>
      </c>
    </row>
    <row r="21248" spans="1:9" x14ac:dyDescent="0.25">
      <c r="A21248" t="s">
        <v>972</v>
      </c>
      <c r="B21248" t="s">
        <v>661</v>
      </c>
      <c r="C21248" s="76" t="s">
        <v>842</v>
      </c>
      <c r="D21248" t="s">
        <v>980</v>
      </c>
      <c r="E21248" s="82">
        <v>6</v>
      </c>
      <c r="F21248" t="s">
        <v>973</v>
      </c>
      <c r="G21248" s="83">
        <v>44740</v>
      </c>
      <c r="I21248">
        <v>2022</v>
      </c>
    </row>
    <row r="21249" spans="1:9" x14ac:dyDescent="0.25">
      <c r="A21249" t="s">
        <v>972</v>
      </c>
      <c r="B21249" t="s">
        <v>1233</v>
      </c>
      <c r="C21249" s="76" t="s">
        <v>842</v>
      </c>
      <c r="D21249" t="s">
        <v>980</v>
      </c>
      <c r="E21249" s="82">
        <v>7.26</v>
      </c>
      <c r="F21249" t="s">
        <v>973</v>
      </c>
      <c r="G21249" s="83">
        <v>44753</v>
      </c>
      <c r="I21249">
        <v>2022</v>
      </c>
    </row>
    <row r="21250" spans="1:9" x14ac:dyDescent="0.25">
      <c r="A21250" t="s">
        <v>972</v>
      </c>
      <c r="B21250" t="s">
        <v>511</v>
      </c>
      <c r="C21250" s="76" t="s">
        <v>842</v>
      </c>
      <c r="D21250" t="s">
        <v>980</v>
      </c>
      <c r="E21250" s="82">
        <v>7.6</v>
      </c>
      <c r="F21250" t="s">
        <v>973</v>
      </c>
      <c r="G21250" s="83">
        <v>44788</v>
      </c>
      <c r="I21250">
        <v>2022</v>
      </c>
    </row>
    <row r="21251" spans="1:9" x14ac:dyDescent="0.25">
      <c r="A21251" t="s">
        <v>972</v>
      </c>
      <c r="B21251" t="s">
        <v>164</v>
      </c>
      <c r="C21251" s="76" t="s">
        <v>842</v>
      </c>
      <c r="D21251" t="s">
        <v>980</v>
      </c>
      <c r="E21251" s="82">
        <v>7.6</v>
      </c>
      <c r="F21251" t="s">
        <v>973</v>
      </c>
      <c r="G21251" s="83">
        <v>44769</v>
      </c>
      <c r="I21251">
        <v>2022</v>
      </c>
    </row>
    <row r="21252" spans="1:9" x14ac:dyDescent="0.25">
      <c r="A21252" t="s">
        <v>972</v>
      </c>
      <c r="B21252" t="s">
        <v>249</v>
      </c>
      <c r="C21252" s="76" t="s">
        <v>842</v>
      </c>
      <c r="D21252" t="s">
        <v>980</v>
      </c>
      <c r="E21252" s="82">
        <v>6</v>
      </c>
      <c r="F21252" t="s">
        <v>973</v>
      </c>
      <c r="G21252" s="83">
        <v>44804</v>
      </c>
      <c r="I21252">
        <v>2022</v>
      </c>
    </row>
    <row r="21253" spans="1:9" x14ac:dyDescent="0.25">
      <c r="A21253" t="s">
        <v>972</v>
      </c>
      <c r="B21253" t="s">
        <v>1182</v>
      </c>
      <c r="C21253" s="76" t="s">
        <v>842</v>
      </c>
      <c r="D21253" t="s">
        <v>980</v>
      </c>
      <c r="E21253" s="82">
        <v>7.6</v>
      </c>
      <c r="F21253" t="s">
        <v>973</v>
      </c>
      <c r="G21253" s="83">
        <v>44820</v>
      </c>
      <c r="I21253">
        <v>2022</v>
      </c>
    </row>
    <row r="21254" spans="1:9" x14ac:dyDescent="0.25">
      <c r="A21254" t="s">
        <v>972</v>
      </c>
      <c r="B21254" t="s">
        <v>410</v>
      </c>
      <c r="C21254" s="76" t="s">
        <v>842</v>
      </c>
      <c r="D21254" t="s">
        <v>980</v>
      </c>
      <c r="E21254" s="82">
        <v>5</v>
      </c>
      <c r="F21254" t="s">
        <v>973</v>
      </c>
      <c r="G21254" s="83">
        <v>44784</v>
      </c>
      <c r="I21254">
        <v>2022</v>
      </c>
    </row>
    <row r="21255" spans="1:9" x14ac:dyDescent="0.25">
      <c r="A21255" t="s">
        <v>972</v>
      </c>
      <c r="B21255" t="s">
        <v>513</v>
      </c>
      <c r="C21255" s="76" t="s">
        <v>842</v>
      </c>
      <c r="D21255" t="s">
        <v>980</v>
      </c>
      <c r="E21255" s="82">
        <v>15.2</v>
      </c>
      <c r="F21255" t="s">
        <v>973</v>
      </c>
      <c r="G21255" s="83">
        <v>44903</v>
      </c>
      <c r="I21255">
        <v>2022</v>
      </c>
    </row>
    <row r="21256" spans="1:9" x14ac:dyDescent="0.25">
      <c r="A21256" t="s">
        <v>972</v>
      </c>
      <c r="B21256" t="s">
        <v>1266</v>
      </c>
      <c r="C21256" s="76" t="s">
        <v>842</v>
      </c>
      <c r="D21256" t="s">
        <v>980</v>
      </c>
      <c r="E21256" s="82">
        <v>7.08</v>
      </c>
      <c r="F21256" t="s">
        <v>973</v>
      </c>
      <c r="G21256" s="83">
        <v>44823</v>
      </c>
      <c r="I21256">
        <v>2022</v>
      </c>
    </row>
    <row r="21257" spans="1:9" x14ac:dyDescent="0.25">
      <c r="A21257" t="s">
        <v>972</v>
      </c>
      <c r="B21257" t="s">
        <v>1234</v>
      </c>
      <c r="C21257" s="76" t="s">
        <v>842</v>
      </c>
      <c r="D21257" t="s">
        <v>980</v>
      </c>
      <c r="E21257" s="82">
        <v>15</v>
      </c>
      <c r="F21257" t="s">
        <v>973</v>
      </c>
      <c r="G21257" s="83">
        <v>44893</v>
      </c>
      <c r="I21257">
        <v>2022</v>
      </c>
    </row>
    <row r="21258" spans="1:9" x14ac:dyDescent="0.25">
      <c r="A21258" t="s">
        <v>972</v>
      </c>
      <c r="B21258" t="s">
        <v>478</v>
      </c>
      <c r="C21258" s="76" t="s">
        <v>842</v>
      </c>
      <c r="D21258" t="s">
        <v>980</v>
      </c>
      <c r="E21258" s="82">
        <v>3.8</v>
      </c>
      <c r="F21258" t="s">
        <v>973</v>
      </c>
      <c r="G21258" s="83">
        <v>44742</v>
      </c>
      <c r="I21258">
        <v>2022</v>
      </c>
    </row>
    <row r="21259" spans="1:9" x14ac:dyDescent="0.25">
      <c r="A21259" t="s">
        <v>972</v>
      </c>
      <c r="B21259" t="s">
        <v>406</v>
      </c>
      <c r="C21259" s="76" t="s">
        <v>842</v>
      </c>
      <c r="D21259" t="s">
        <v>980</v>
      </c>
      <c r="E21259" s="82">
        <v>15</v>
      </c>
      <c r="F21259" t="s">
        <v>973</v>
      </c>
      <c r="G21259" s="83">
        <v>44886</v>
      </c>
      <c r="I21259">
        <v>2022</v>
      </c>
    </row>
    <row r="21260" spans="1:9" x14ac:dyDescent="0.25">
      <c r="A21260" t="s">
        <v>972</v>
      </c>
      <c r="B21260" t="s">
        <v>406</v>
      </c>
      <c r="C21260" s="76" t="s">
        <v>842</v>
      </c>
      <c r="D21260" t="s">
        <v>980</v>
      </c>
      <c r="E21260" s="82">
        <v>4.93</v>
      </c>
      <c r="F21260" t="s">
        <v>973</v>
      </c>
      <c r="G21260" s="83">
        <v>44771</v>
      </c>
      <c r="I21260">
        <v>2022</v>
      </c>
    </row>
    <row r="21261" spans="1:9" x14ac:dyDescent="0.25">
      <c r="A21261" t="s">
        <v>972</v>
      </c>
      <c r="B21261" t="s">
        <v>553</v>
      </c>
      <c r="C21261" s="76" t="s">
        <v>842</v>
      </c>
      <c r="D21261" t="s">
        <v>980</v>
      </c>
      <c r="E21261" s="82">
        <v>7.6</v>
      </c>
      <c r="F21261" t="s">
        <v>973</v>
      </c>
      <c r="G21261" s="83">
        <v>44739</v>
      </c>
      <c r="I21261">
        <v>2022</v>
      </c>
    </row>
    <row r="21262" spans="1:9" x14ac:dyDescent="0.25">
      <c r="A21262" t="s">
        <v>972</v>
      </c>
      <c r="B21262" t="s">
        <v>269</v>
      </c>
      <c r="C21262" s="76" t="s">
        <v>842</v>
      </c>
      <c r="D21262" t="s">
        <v>980</v>
      </c>
      <c r="E21262" s="82">
        <v>6</v>
      </c>
      <c r="F21262" t="s">
        <v>973</v>
      </c>
      <c r="G21262" s="83">
        <v>44768</v>
      </c>
      <c r="I21262">
        <v>2022</v>
      </c>
    </row>
    <row r="21263" spans="1:9" x14ac:dyDescent="0.25">
      <c r="A21263" t="s">
        <v>972</v>
      </c>
      <c r="B21263" t="s">
        <v>11</v>
      </c>
      <c r="C21263" s="76" t="s">
        <v>842</v>
      </c>
      <c r="D21263" t="s">
        <v>980</v>
      </c>
      <c r="E21263" s="82">
        <v>3.8</v>
      </c>
      <c r="F21263" t="s">
        <v>973</v>
      </c>
      <c r="G21263" s="83">
        <v>44757</v>
      </c>
      <c r="I21263">
        <v>2022</v>
      </c>
    </row>
    <row r="21264" spans="1:9" x14ac:dyDescent="0.25">
      <c r="A21264" t="s">
        <v>972</v>
      </c>
      <c r="B21264" t="s">
        <v>487</v>
      </c>
      <c r="C21264" s="76" t="s">
        <v>842</v>
      </c>
      <c r="D21264" t="s">
        <v>980</v>
      </c>
      <c r="E21264" s="82">
        <v>7.6</v>
      </c>
      <c r="F21264" t="s">
        <v>973</v>
      </c>
      <c r="G21264" s="83">
        <v>44747</v>
      </c>
      <c r="I21264">
        <v>2022</v>
      </c>
    </row>
    <row r="21265" spans="1:9" x14ac:dyDescent="0.25">
      <c r="A21265" t="s">
        <v>972</v>
      </c>
      <c r="B21265" s="74" t="s">
        <v>213</v>
      </c>
      <c r="C21265" s="76" t="s">
        <v>842</v>
      </c>
      <c r="D21265" t="s">
        <v>980</v>
      </c>
      <c r="E21265" s="82">
        <v>7.7</v>
      </c>
      <c r="F21265" t="s">
        <v>973</v>
      </c>
      <c r="G21265" s="83">
        <v>44831</v>
      </c>
      <c r="I21265">
        <v>2022</v>
      </c>
    </row>
    <row r="21266" spans="1:9" x14ac:dyDescent="0.25">
      <c r="A21266" t="s">
        <v>972</v>
      </c>
      <c r="B21266" t="s">
        <v>819</v>
      </c>
      <c r="C21266" s="76" t="s">
        <v>842</v>
      </c>
      <c r="D21266" t="s">
        <v>980</v>
      </c>
      <c r="E21266" s="82">
        <v>11.4</v>
      </c>
      <c r="F21266" t="s">
        <v>973</v>
      </c>
      <c r="G21266" s="83">
        <v>44802</v>
      </c>
      <c r="I21266">
        <v>2022</v>
      </c>
    </row>
    <row r="21267" spans="1:9" x14ac:dyDescent="0.25">
      <c r="A21267" t="s">
        <v>972</v>
      </c>
      <c r="B21267" t="s">
        <v>1168</v>
      </c>
      <c r="C21267" s="76" t="s">
        <v>842</v>
      </c>
      <c r="D21267" t="s">
        <v>980</v>
      </c>
      <c r="E21267" s="82">
        <v>13</v>
      </c>
      <c r="F21267" t="s">
        <v>973</v>
      </c>
      <c r="G21267" s="83">
        <v>44747</v>
      </c>
      <c r="I21267">
        <v>2022</v>
      </c>
    </row>
    <row r="21268" spans="1:9" x14ac:dyDescent="0.25">
      <c r="A21268" t="s">
        <v>972</v>
      </c>
      <c r="B21268" t="s">
        <v>426</v>
      </c>
      <c r="C21268" s="76" t="s">
        <v>842</v>
      </c>
      <c r="D21268" t="s">
        <v>980</v>
      </c>
      <c r="E21268" s="82">
        <v>7.6</v>
      </c>
      <c r="F21268" t="s">
        <v>973</v>
      </c>
      <c r="G21268" s="83">
        <v>44733</v>
      </c>
      <c r="I21268">
        <v>2022</v>
      </c>
    </row>
    <row r="21269" spans="1:9" x14ac:dyDescent="0.25">
      <c r="A21269" t="s">
        <v>972</v>
      </c>
      <c r="B21269" t="s">
        <v>159</v>
      </c>
      <c r="C21269" s="76" t="s">
        <v>842</v>
      </c>
      <c r="D21269" t="s">
        <v>980</v>
      </c>
      <c r="E21269" s="82">
        <v>15.37</v>
      </c>
      <c r="F21269" t="s">
        <v>973</v>
      </c>
      <c r="G21269" s="83">
        <v>44951</v>
      </c>
      <c r="I21269">
        <v>2023</v>
      </c>
    </row>
    <row r="21270" spans="1:9" x14ac:dyDescent="0.25">
      <c r="A21270" t="s">
        <v>972</v>
      </c>
      <c r="B21270" t="s">
        <v>1252</v>
      </c>
      <c r="C21270" s="76" t="s">
        <v>842</v>
      </c>
      <c r="D21270" t="s">
        <v>980</v>
      </c>
      <c r="E21270" s="82">
        <v>11.4</v>
      </c>
      <c r="F21270" t="s">
        <v>973</v>
      </c>
      <c r="G21270" s="83">
        <v>44798</v>
      </c>
      <c r="I21270">
        <v>2022</v>
      </c>
    </row>
    <row r="21271" spans="1:9" x14ac:dyDescent="0.25">
      <c r="A21271" t="s">
        <v>972</v>
      </c>
      <c r="B21271" t="s">
        <v>511</v>
      </c>
      <c r="C21271" s="76" t="s">
        <v>842</v>
      </c>
      <c r="D21271" t="s">
        <v>980</v>
      </c>
      <c r="E21271" s="82">
        <v>7.6</v>
      </c>
      <c r="F21271" t="s">
        <v>973</v>
      </c>
      <c r="G21271" s="83">
        <v>44791</v>
      </c>
      <c r="I21271">
        <v>2022</v>
      </c>
    </row>
    <row r="21272" spans="1:9" x14ac:dyDescent="0.25">
      <c r="A21272" t="s">
        <v>972</v>
      </c>
      <c r="B21272" t="s">
        <v>983</v>
      </c>
      <c r="C21272" s="76" t="s">
        <v>842</v>
      </c>
      <c r="D21272" t="s">
        <v>980</v>
      </c>
      <c r="E21272" s="82">
        <v>12</v>
      </c>
      <c r="F21272" t="s">
        <v>973</v>
      </c>
      <c r="G21272" s="83">
        <v>44945</v>
      </c>
      <c r="I21272">
        <v>2023</v>
      </c>
    </row>
    <row r="21273" spans="1:9" x14ac:dyDescent="0.25">
      <c r="A21273" t="s">
        <v>972</v>
      </c>
      <c r="B21273" t="s">
        <v>71</v>
      </c>
      <c r="C21273" s="76" t="s">
        <v>842</v>
      </c>
      <c r="D21273" t="s">
        <v>980</v>
      </c>
      <c r="E21273" s="82">
        <v>10</v>
      </c>
      <c r="F21273" t="s">
        <v>973</v>
      </c>
      <c r="G21273" s="83">
        <v>44729</v>
      </c>
      <c r="I21273">
        <v>2022</v>
      </c>
    </row>
    <row r="21274" spans="1:9" x14ac:dyDescent="0.25">
      <c r="A21274" t="s">
        <v>972</v>
      </c>
      <c r="B21274" t="s">
        <v>412</v>
      </c>
      <c r="C21274" s="76" t="s">
        <v>842</v>
      </c>
      <c r="D21274" t="s">
        <v>980</v>
      </c>
      <c r="E21274" s="82">
        <v>10</v>
      </c>
      <c r="F21274" t="s">
        <v>973</v>
      </c>
      <c r="G21274" s="83">
        <v>44866</v>
      </c>
      <c r="I21274">
        <v>2022</v>
      </c>
    </row>
    <row r="21275" spans="1:9" x14ac:dyDescent="0.25">
      <c r="A21275" t="s">
        <v>972</v>
      </c>
      <c r="B21275" t="s">
        <v>249</v>
      </c>
      <c r="C21275" s="76" t="s">
        <v>842</v>
      </c>
      <c r="D21275" t="s">
        <v>980</v>
      </c>
      <c r="E21275" s="82">
        <v>5.7</v>
      </c>
      <c r="F21275" t="s">
        <v>973</v>
      </c>
      <c r="G21275" s="83">
        <v>44776</v>
      </c>
      <c r="I21275">
        <v>2022</v>
      </c>
    </row>
    <row r="21276" spans="1:9" x14ac:dyDescent="0.25">
      <c r="A21276" t="s">
        <v>972</v>
      </c>
      <c r="B21276" t="s">
        <v>740</v>
      </c>
      <c r="C21276" s="76" t="s">
        <v>842</v>
      </c>
      <c r="D21276" t="s">
        <v>980</v>
      </c>
      <c r="E21276" s="82">
        <v>6</v>
      </c>
      <c r="F21276" t="s">
        <v>973</v>
      </c>
      <c r="G21276" s="83">
        <v>44797</v>
      </c>
      <c r="I21276">
        <v>2022</v>
      </c>
    </row>
    <row r="21277" spans="1:9" x14ac:dyDescent="0.25">
      <c r="A21277" t="s">
        <v>972</v>
      </c>
      <c r="B21277" t="s">
        <v>1032</v>
      </c>
      <c r="C21277" s="76" t="s">
        <v>842</v>
      </c>
      <c r="D21277" t="s">
        <v>980</v>
      </c>
      <c r="E21277" s="82">
        <v>10.5</v>
      </c>
      <c r="F21277" t="s">
        <v>973</v>
      </c>
      <c r="G21277" s="83">
        <v>44774</v>
      </c>
      <c r="I21277">
        <v>2022</v>
      </c>
    </row>
    <row r="21278" spans="1:9" x14ac:dyDescent="0.25">
      <c r="A21278" t="s">
        <v>972</v>
      </c>
      <c r="B21278" t="s">
        <v>1228</v>
      </c>
      <c r="C21278" s="76" t="s">
        <v>842</v>
      </c>
      <c r="D21278" t="s">
        <v>980</v>
      </c>
      <c r="E21278" s="82">
        <v>10</v>
      </c>
      <c r="F21278" t="s">
        <v>973</v>
      </c>
      <c r="G21278" s="83">
        <v>44797</v>
      </c>
      <c r="I21278">
        <v>2022</v>
      </c>
    </row>
    <row r="21279" spans="1:9" x14ac:dyDescent="0.25">
      <c r="A21279" t="s">
        <v>972</v>
      </c>
      <c r="B21279" t="s">
        <v>115</v>
      </c>
      <c r="C21279" s="76" t="s">
        <v>842</v>
      </c>
      <c r="D21279" t="s">
        <v>980</v>
      </c>
      <c r="E21279" s="82">
        <v>9.6</v>
      </c>
      <c r="F21279" t="s">
        <v>973</v>
      </c>
      <c r="G21279" s="83">
        <v>44775</v>
      </c>
      <c r="I21279">
        <v>2022</v>
      </c>
    </row>
    <row r="21280" spans="1:9" x14ac:dyDescent="0.25">
      <c r="A21280" t="s">
        <v>972</v>
      </c>
      <c r="B21280" t="s">
        <v>124</v>
      </c>
      <c r="C21280" s="76" t="s">
        <v>842</v>
      </c>
      <c r="D21280" t="s">
        <v>980</v>
      </c>
      <c r="E21280" s="82">
        <v>15</v>
      </c>
      <c r="F21280" t="s">
        <v>973</v>
      </c>
      <c r="G21280" s="83">
        <v>44813</v>
      </c>
      <c r="I21280">
        <v>2022</v>
      </c>
    </row>
    <row r="21281" spans="1:9" x14ac:dyDescent="0.25">
      <c r="A21281" t="s">
        <v>972</v>
      </c>
      <c r="B21281" t="s">
        <v>115</v>
      </c>
      <c r="C21281" s="76" t="s">
        <v>842</v>
      </c>
      <c r="D21281" t="s">
        <v>980</v>
      </c>
      <c r="E21281" s="82">
        <v>11.4</v>
      </c>
      <c r="F21281" t="s">
        <v>973</v>
      </c>
      <c r="G21281" s="83">
        <v>44810</v>
      </c>
      <c r="I21281">
        <v>2022</v>
      </c>
    </row>
    <row r="21282" spans="1:9" x14ac:dyDescent="0.25">
      <c r="A21282" t="s">
        <v>972</v>
      </c>
      <c r="B21282" t="s">
        <v>623</v>
      </c>
      <c r="C21282" s="76" t="s">
        <v>842</v>
      </c>
      <c r="D21282" t="s">
        <v>980</v>
      </c>
      <c r="E21282" s="82">
        <v>10</v>
      </c>
      <c r="F21282" t="s">
        <v>973</v>
      </c>
      <c r="G21282" s="83">
        <v>44789</v>
      </c>
      <c r="I21282">
        <v>2022</v>
      </c>
    </row>
    <row r="21283" spans="1:9" x14ac:dyDescent="0.25">
      <c r="A21283" t="s">
        <v>972</v>
      </c>
      <c r="B21283" t="s">
        <v>453</v>
      </c>
      <c r="C21283" s="76" t="s">
        <v>842</v>
      </c>
      <c r="D21283" t="s">
        <v>980</v>
      </c>
      <c r="E21283" s="82">
        <v>7.6</v>
      </c>
      <c r="F21283" t="s">
        <v>973</v>
      </c>
      <c r="G21283" s="83">
        <v>44886</v>
      </c>
      <c r="I21283">
        <v>2022</v>
      </c>
    </row>
    <row r="21284" spans="1:9" x14ac:dyDescent="0.25">
      <c r="A21284" t="s">
        <v>972</v>
      </c>
      <c r="B21284" t="s">
        <v>478</v>
      </c>
      <c r="C21284" s="76" t="s">
        <v>842</v>
      </c>
      <c r="D21284" t="s">
        <v>980</v>
      </c>
      <c r="E21284" s="82">
        <v>7.6</v>
      </c>
      <c r="F21284" t="s">
        <v>973</v>
      </c>
      <c r="G21284" s="83">
        <v>44764</v>
      </c>
      <c r="I21284">
        <v>2022</v>
      </c>
    </row>
    <row r="21285" spans="1:9" x14ac:dyDescent="0.25">
      <c r="A21285" t="s">
        <v>972</v>
      </c>
      <c r="B21285" t="s">
        <v>426</v>
      </c>
      <c r="C21285" s="76" t="s">
        <v>842</v>
      </c>
      <c r="D21285" t="s">
        <v>980</v>
      </c>
      <c r="E21285" s="82">
        <v>6.48</v>
      </c>
      <c r="F21285" t="s">
        <v>973</v>
      </c>
      <c r="G21285" s="83">
        <v>44861</v>
      </c>
      <c r="I21285">
        <v>2022</v>
      </c>
    </row>
    <row r="21286" spans="1:9" x14ac:dyDescent="0.25">
      <c r="A21286" t="s">
        <v>972</v>
      </c>
      <c r="B21286" t="s">
        <v>536</v>
      </c>
      <c r="C21286" s="76" t="s">
        <v>842</v>
      </c>
      <c r="D21286" t="s">
        <v>980</v>
      </c>
      <c r="E21286" s="82">
        <v>6</v>
      </c>
      <c r="F21286" t="s">
        <v>973</v>
      </c>
      <c r="G21286" s="83">
        <v>44742</v>
      </c>
      <c r="I21286">
        <v>2022</v>
      </c>
    </row>
    <row r="21287" spans="1:9" x14ac:dyDescent="0.25">
      <c r="A21287" t="s">
        <v>972</v>
      </c>
      <c r="B21287" t="s">
        <v>269</v>
      </c>
      <c r="C21287" s="76" t="s">
        <v>842</v>
      </c>
      <c r="D21287" t="s">
        <v>980</v>
      </c>
      <c r="E21287" s="82">
        <v>6</v>
      </c>
      <c r="F21287" t="s">
        <v>973</v>
      </c>
      <c r="G21287" s="83">
        <v>44760</v>
      </c>
      <c r="I21287">
        <v>2022</v>
      </c>
    </row>
    <row r="21288" spans="1:9" x14ac:dyDescent="0.25">
      <c r="A21288" t="s">
        <v>972</v>
      </c>
      <c r="B21288" t="s">
        <v>487</v>
      </c>
      <c r="C21288" s="76" t="s">
        <v>842</v>
      </c>
      <c r="D21288" t="s">
        <v>980</v>
      </c>
      <c r="E21288" s="82">
        <v>10.199999999999999</v>
      </c>
      <c r="F21288" t="s">
        <v>973</v>
      </c>
      <c r="G21288" s="83">
        <v>44949</v>
      </c>
      <c r="I21288">
        <v>2023</v>
      </c>
    </row>
    <row r="21289" spans="1:9" x14ac:dyDescent="0.25">
      <c r="A21289" t="s">
        <v>972</v>
      </c>
      <c r="B21289" t="s">
        <v>620</v>
      </c>
      <c r="C21289" s="76" t="s">
        <v>842</v>
      </c>
      <c r="D21289" t="s">
        <v>980</v>
      </c>
      <c r="E21289" s="82">
        <v>7.6</v>
      </c>
      <c r="F21289" t="s">
        <v>973</v>
      </c>
      <c r="G21289" s="83">
        <v>44883</v>
      </c>
      <c r="I21289">
        <v>2022</v>
      </c>
    </row>
    <row r="21290" spans="1:9" x14ac:dyDescent="0.25">
      <c r="A21290" t="s">
        <v>972</v>
      </c>
      <c r="B21290" t="s">
        <v>821</v>
      </c>
      <c r="C21290" s="76" t="s">
        <v>842</v>
      </c>
      <c r="D21290" t="s">
        <v>980</v>
      </c>
      <c r="E21290" s="82">
        <v>5.22</v>
      </c>
      <c r="F21290" t="s">
        <v>973</v>
      </c>
      <c r="G21290" s="83">
        <v>44824</v>
      </c>
      <c r="I21290">
        <v>2022</v>
      </c>
    </row>
    <row r="21291" spans="1:9" x14ac:dyDescent="0.25">
      <c r="A21291" t="s">
        <v>972</v>
      </c>
      <c r="B21291" t="s">
        <v>79</v>
      </c>
      <c r="C21291" s="76" t="s">
        <v>842</v>
      </c>
      <c r="D21291" t="s">
        <v>980</v>
      </c>
      <c r="E21291" s="82">
        <v>3.6</v>
      </c>
      <c r="F21291" t="s">
        <v>973</v>
      </c>
      <c r="G21291" s="83">
        <v>44848</v>
      </c>
      <c r="I21291">
        <v>2022</v>
      </c>
    </row>
    <row r="21292" spans="1:9" x14ac:dyDescent="0.25">
      <c r="A21292" t="s">
        <v>972</v>
      </c>
      <c r="B21292" t="s">
        <v>728</v>
      </c>
      <c r="C21292" s="76" t="s">
        <v>842</v>
      </c>
      <c r="D21292" t="s">
        <v>980</v>
      </c>
      <c r="E21292" s="82">
        <v>10</v>
      </c>
      <c r="F21292" t="s">
        <v>973</v>
      </c>
      <c r="G21292" s="83">
        <v>44868</v>
      </c>
      <c r="I21292">
        <v>2022</v>
      </c>
    </row>
    <row r="21293" spans="1:9" x14ac:dyDescent="0.25">
      <c r="A21293" t="s">
        <v>972</v>
      </c>
      <c r="B21293" t="s">
        <v>168</v>
      </c>
      <c r="C21293" s="76" t="s">
        <v>842</v>
      </c>
      <c r="D21293" t="s">
        <v>980</v>
      </c>
      <c r="E21293" s="82">
        <v>10</v>
      </c>
      <c r="F21293" t="s">
        <v>973</v>
      </c>
      <c r="G21293" s="83">
        <v>44753</v>
      </c>
      <c r="I21293">
        <v>2022</v>
      </c>
    </row>
    <row r="21294" spans="1:9" x14ac:dyDescent="0.25">
      <c r="A21294" t="s">
        <v>972</v>
      </c>
      <c r="B21294" t="s">
        <v>159</v>
      </c>
      <c r="C21294" s="76" t="s">
        <v>842</v>
      </c>
      <c r="D21294" t="s">
        <v>980</v>
      </c>
      <c r="E21294" s="82">
        <v>7.6</v>
      </c>
      <c r="F21294" t="s">
        <v>973</v>
      </c>
      <c r="G21294" s="83">
        <v>44771</v>
      </c>
      <c r="I21294">
        <v>2022</v>
      </c>
    </row>
    <row r="21295" spans="1:9" x14ac:dyDescent="0.25">
      <c r="A21295" t="s">
        <v>972</v>
      </c>
      <c r="B21295" t="s">
        <v>71</v>
      </c>
      <c r="C21295" s="76" t="s">
        <v>842</v>
      </c>
      <c r="D21295" t="s">
        <v>980</v>
      </c>
      <c r="E21295" s="82">
        <v>10</v>
      </c>
      <c r="F21295" t="s">
        <v>973</v>
      </c>
      <c r="G21295" s="83">
        <v>44757</v>
      </c>
      <c r="I21295">
        <v>2022</v>
      </c>
    </row>
    <row r="21296" spans="1:9" x14ac:dyDescent="0.25">
      <c r="A21296" t="s">
        <v>972</v>
      </c>
      <c r="B21296" t="s">
        <v>553</v>
      </c>
      <c r="C21296" s="76" t="s">
        <v>842</v>
      </c>
      <c r="D21296" t="s">
        <v>980</v>
      </c>
      <c r="E21296" s="82">
        <v>13.8</v>
      </c>
      <c r="F21296" t="s">
        <v>973</v>
      </c>
      <c r="G21296" s="83">
        <v>44812</v>
      </c>
      <c r="I21296">
        <v>2022</v>
      </c>
    </row>
    <row r="21297" spans="1:9" x14ac:dyDescent="0.25">
      <c r="A21297" t="s">
        <v>972</v>
      </c>
      <c r="B21297" t="s">
        <v>167</v>
      </c>
      <c r="C21297" s="76" t="s">
        <v>842</v>
      </c>
      <c r="D21297" t="s">
        <v>980</v>
      </c>
      <c r="E21297" s="82">
        <v>6</v>
      </c>
      <c r="F21297" t="s">
        <v>973</v>
      </c>
      <c r="G21297" s="83">
        <v>44764</v>
      </c>
      <c r="I21297">
        <v>2022</v>
      </c>
    </row>
    <row r="21298" spans="1:9" x14ac:dyDescent="0.25">
      <c r="A21298" t="s">
        <v>972</v>
      </c>
      <c r="B21298" t="s">
        <v>241</v>
      </c>
      <c r="C21298" s="76" t="s">
        <v>842</v>
      </c>
      <c r="D21298" t="s">
        <v>980</v>
      </c>
      <c r="E21298" s="82">
        <v>5.9</v>
      </c>
      <c r="F21298" t="s">
        <v>973</v>
      </c>
      <c r="G21298" s="83">
        <v>44763</v>
      </c>
      <c r="I21298">
        <v>2022</v>
      </c>
    </row>
    <row r="21299" spans="1:9" x14ac:dyDescent="0.25">
      <c r="A21299" t="s">
        <v>972</v>
      </c>
      <c r="B21299" t="s">
        <v>730</v>
      </c>
      <c r="C21299" s="76" t="s">
        <v>842</v>
      </c>
      <c r="D21299" t="s">
        <v>980</v>
      </c>
      <c r="E21299" s="82">
        <v>7.7</v>
      </c>
      <c r="F21299" t="s">
        <v>973</v>
      </c>
      <c r="G21299" s="83">
        <v>44819</v>
      </c>
      <c r="I21299">
        <v>2022</v>
      </c>
    </row>
    <row r="21300" spans="1:9" x14ac:dyDescent="0.25">
      <c r="A21300" t="s">
        <v>972</v>
      </c>
      <c r="B21300" t="s">
        <v>676</v>
      </c>
      <c r="C21300" s="76" t="s">
        <v>842</v>
      </c>
      <c r="D21300" t="s">
        <v>980</v>
      </c>
      <c r="E21300" s="82">
        <v>18</v>
      </c>
      <c r="F21300" t="s">
        <v>973</v>
      </c>
      <c r="G21300" s="83">
        <v>44865</v>
      </c>
      <c r="I21300">
        <v>2022</v>
      </c>
    </row>
    <row r="21301" spans="1:9" x14ac:dyDescent="0.25">
      <c r="A21301" t="s">
        <v>972</v>
      </c>
      <c r="B21301" t="s">
        <v>478</v>
      </c>
      <c r="C21301" s="76" t="s">
        <v>842</v>
      </c>
      <c r="D21301" t="s">
        <v>980</v>
      </c>
      <c r="E21301" s="82">
        <v>10</v>
      </c>
      <c r="F21301" t="s">
        <v>973</v>
      </c>
      <c r="G21301" s="83">
        <v>44763</v>
      </c>
      <c r="I21301">
        <v>2022</v>
      </c>
    </row>
    <row r="21302" spans="1:9" x14ac:dyDescent="0.25">
      <c r="A21302" t="s">
        <v>972</v>
      </c>
      <c r="B21302" t="s">
        <v>651</v>
      </c>
      <c r="C21302" s="76" t="s">
        <v>842</v>
      </c>
      <c r="D21302" t="s">
        <v>980</v>
      </c>
      <c r="E21302" s="82">
        <v>9.8000000000000007</v>
      </c>
      <c r="F21302" t="s">
        <v>973</v>
      </c>
      <c r="G21302" s="83">
        <v>44764</v>
      </c>
      <c r="I21302">
        <v>2022</v>
      </c>
    </row>
    <row r="21303" spans="1:9" x14ac:dyDescent="0.25">
      <c r="A21303" t="s">
        <v>972</v>
      </c>
      <c r="B21303" t="s">
        <v>469</v>
      </c>
      <c r="C21303" s="76" t="s">
        <v>842</v>
      </c>
      <c r="D21303" t="s">
        <v>980</v>
      </c>
      <c r="E21303" s="82">
        <v>10</v>
      </c>
      <c r="F21303" t="s">
        <v>973</v>
      </c>
      <c r="G21303" s="83">
        <v>44831</v>
      </c>
      <c r="I21303">
        <v>2022</v>
      </c>
    </row>
    <row r="21304" spans="1:9" x14ac:dyDescent="0.25">
      <c r="A21304" t="s">
        <v>972</v>
      </c>
      <c r="B21304" t="s">
        <v>1265</v>
      </c>
      <c r="C21304" s="76" t="s">
        <v>842</v>
      </c>
      <c r="D21304" t="s">
        <v>980</v>
      </c>
      <c r="E21304" s="82">
        <v>8.1999999999999993</v>
      </c>
      <c r="F21304" t="s">
        <v>973</v>
      </c>
      <c r="G21304" s="83">
        <v>44768</v>
      </c>
      <c r="I21304">
        <v>2022</v>
      </c>
    </row>
    <row r="21305" spans="1:9" x14ac:dyDescent="0.25">
      <c r="A21305" t="s">
        <v>972</v>
      </c>
      <c r="B21305" t="s">
        <v>270</v>
      </c>
      <c r="C21305" s="76" t="s">
        <v>842</v>
      </c>
      <c r="D21305" t="s">
        <v>980</v>
      </c>
      <c r="E21305" s="82">
        <v>22.8</v>
      </c>
      <c r="F21305" t="s">
        <v>973</v>
      </c>
      <c r="G21305" s="83">
        <v>44774</v>
      </c>
      <c r="I21305">
        <v>2022</v>
      </c>
    </row>
    <row r="21306" spans="1:9" x14ac:dyDescent="0.25">
      <c r="A21306" t="s">
        <v>972</v>
      </c>
      <c r="B21306" t="s">
        <v>478</v>
      </c>
      <c r="C21306" s="76" t="s">
        <v>842</v>
      </c>
      <c r="D21306" t="s">
        <v>980</v>
      </c>
      <c r="E21306" s="82">
        <v>3.5</v>
      </c>
      <c r="F21306" t="s">
        <v>973</v>
      </c>
      <c r="G21306" s="83">
        <v>44770</v>
      </c>
      <c r="I21306">
        <v>2022</v>
      </c>
    </row>
    <row r="21307" spans="1:9" x14ac:dyDescent="0.25">
      <c r="A21307" t="s">
        <v>972</v>
      </c>
      <c r="B21307" t="s">
        <v>241</v>
      </c>
      <c r="C21307" s="76" t="s">
        <v>842</v>
      </c>
      <c r="D21307" t="s">
        <v>980</v>
      </c>
      <c r="E21307" s="82">
        <v>3.54</v>
      </c>
      <c r="F21307" t="s">
        <v>973</v>
      </c>
      <c r="G21307" s="83">
        <v>44788</v>
      </c>
      <c r="I21307">
        <v>2022</v>
      </c>
    </row>
    <row r="21308" spans="1:9" x14ac:dyDescent="0.25">
      <c r="A21308" t="s">
        <v>972</v>
      </c>
      <c r="B21308" t="s">
        <v>487</v>
      </c>
      <c r="C21308" s="76" t="s">
        <v>842</v>
      </c>
      <c r="D21308" t="s">
        <v>980</v>
      </c>
      <c r="E21308" s="82">
        <v>7.6</v>
      </c>
      <c r="F21308" t="s">
        <v>973</v>
      </c>
      <c r="G21308" s="83">
        <v>44754</v>
      </c>
      <c r="I21308">
        <v>2022</v>
      </c>
    </row>
    <row r="21309" spans="1:9" x14ac:dyDescent="0.25">
      <c r="A21309" t="s">
        <v>972</v>
      </c>
      <c r="B21309" t="s">
        <v>992</v>
      </c>
      <c r="C21309" s="76" t="s">
        <v>842</v>
      </c>
      <c r="D21309" t="s">
        <v>980</v>
      </c>
      <c r="E21309" s="82">
        <v>3.25</v>
      </c>
      <c r="F21309" t="s">
        <v>973</v>
      </c>
      <c r="G21309" s="83">
        <v>44852</v>
      </c>
      <c r="I21309">
        <v>2022</v>
      </c>
    </row>
    <row r="21310" spans="1:9" x14ac:dyDescent="0.25">
      <c r="A21310" t="s">
        <v>972</v>
      </c>
      <c r="B21310" t="s">
        <v>682</v>
      </c>
      <c r="C21310" s="76" t="s">
        <v>842</v>
      </c>
      <c r="D21310" t="s">
        <v>980</v>
      </c>
      <c r="E21310" s="82">
        <v>14.75</v>
      </c>
      <c r="F21310" t="s">
        <v>973</v>
      </c>
      <c r="G21310" s="83">
        <v>44799</v>
      </c>
      <c r="I21310">
        <v>2022</v>
      </c>
    </row>
    <row r="21311" spans="1:9" x14ac:dyDescent="0.25">
      <c r="A21311" t="s">
        <v>972</v>
      </c>
      <c r="B21311" t="s">
        <v>474</v>
      </c>
      <c r="C21311" s="76" t="s">
        <v>842</v>
      </c>
      <c r="D21311" t="s">
        <v>980</v>
      </c>
      <c r="E21311" s="82">
        <v>17.11</v>
      </c>
      <c r="F21311" t="s">
        <v>973</v>
      </c>
      <c r="G21311" s="83">
        <v>44802</v>
      </c>
      <c r="I21311">
        <v>2022</v>
      </c>
    </row>
    <row r="21312" spans="1:9" x14ac:dyDescent="0.25">
      <c r="A21312" t="s">
        <v>972</v>
      </c>
      <c r="B21312" t="s">
        <v>742</v>
      </c>
      <c r="C21312" s="76" t="s">
        <v>842</v>
      </c>
      <c r="D21312" t="s">
        <v>980</v>
      </c>
      <c r="E21312" s="82">
        <v>15</v>
      </c>
      <c r="F21312" t="s">
        <v>973</v>
      </c>
      <c r="G21312" s="83">
        <v>44775</v>
      </c>
      <c r="I21312">
        <v>2022</v>
      </c>
    </row>
    <row r="21313" spans="1:9" x14ac:dyDescent="0.25">
      <c r="A21313" t="s">
        <v>972</v>
      </c>
      <c r="B21313" t="s">
        <v>1179</v>
      </c>
      <c r="C21313" s="76" t="s">
        <v>842</v>
      </c>
      <c r="D21313" t="s">
        <v>980</v>
      </c>
      <c r="E21313" s="82">
        <v>5.9</v>
      </c>
      <c r="F21313" t="s">
        <v>973</v>
      </c>
      <c r="G21313" s="83">
        <v>44819</v>
      </c>
      <c r="I21313">
        <v>2022</v>
      </c>
    </row>
    <row r="21314" spans="1:9" ht="14.45" customHeight="1" x14ac:dyDescent="0.25">
      <c r="A21314" t="s">
        <v>972</v>
      </c>
      <c r="B21314" t="s">
        <v>406</v>
      </c>
      <c r="C21314" s="76" t="s">
        <v>842</v>
      </c>
      <c r="D21314" t="s">
        <v>980</v>
      </c>
      <c r="E21314" s="82">
        <v>13.57</v>
      </c>
      <c r="F21314" t="s">
        <v>973</v>
      </c>
      <c r="G21314" s="83">
        <v>44791</v>
      </c>
      <c r="I21314">
        <v>2022</v>
      </c>
    </row>
    <row r="21315" spans="1:9" x14ac:dyDescent="0.25">
      <c r="A21315" t="s">
        <v>972</v>
      </c>
      <c r="B21315" t="s">
        <v>1207</v>
      </c>
      <c r="C21315" s="76" t="s">
        <v>842</v>
      </c>
      <c r="D21315" t="s">
        <v>980</v>
      </c>
      <c r="E21315" s="82">
        <v>13.2</v>
      </c>
      <c r="F21315" t="s">
        <v>973</v>
      </c>
      <c r="G21315" s="83">
        <v>44837</v>
      </c>
      <c r="I21315">
        <v>2022</v>
      </c>
    </row>
    <row r="21316" spans="1:9" x14ac:dyDescent="0.25">
      <c r="A21316" t="s">
        <v>972</v>
      </c>
      <c r="B21316" t="s">
        <v>453</v>
      </c>
      <c r="C21316" s="76" t="s">
        <v>842</v>
      </c>
      <c r="D21316" t="s">
        <v>980</v>
      </c>
      <c r="E21316" s="82">
        <v>6</v>
      </c>
      <c r="F21316" t="s">
        <v>973</v>
      </c>
      <c r="G21316" s="83">
        <v>44762</v>
      </c>
      <c r="I21316">
        <v>2022</v>
      </c>
    </row>
    <row r="21317" spans="1:9" x14ac:dyDescent="0.25">
      <c r="A21317" t="s">
        <v>972</v>
      </c>
      <c r="B21317" t="s">
        <v>71</v>
      </c>
      <c r="C21317" s="76" t="s">
        <v>842</v>
      </c>
      <c r="D21317" t="s">
        <v>980</v>
      </c>
      <c r="E21317" s="82">
        <v>6</v>
      </c>
      <c r="F21317" t="s">
        <v>973</v>
      </c>
      <c r="G21317" s="83">
        <v>44756</v>
      </c>
      <c r="I21317">
        <v>2022</v>
      </c>
    </row>
    <row r="21318" spans="1:9" x14ac:dyDescent="0.25">
      <c r="A21318" t="s">
        <v>972</v>
      </c>
      <c r="B21318" t="s">
        <v>474</v>
      </c>
      <c r="C21318" s="76" t="s">
        <v>842</v>
      </c>
      <c r="D21318" t="s">
        <v>980</v>
      </c>
      <c r="E21318" s="82">
        <v>10</v>
      </c>
      <c r="F21318" t="s">
        <v>973</v>
      </c>
      <c r="G21318" s="83">
        <v>44768</v>
      </c>
      <c r="I21318">
        <v>2022</v>
      </c>
    </row>
    <row r="21319" spans="1:9" x14ac:dyDescent="0.25">
      <c r="A21319" t="s">
        <v>972</v>
      </c>
      <c r="B21319" t="s">
        <v>516</v>
      </c>
      <c r="C21319" s="76" t="s">
        <v>842</v>
      </c>
      <c r="D21319" t="s">
        <v>980</v>
      </c>
      <c r="E21319" s="82">
        <v>7.6</v>
      </c>
      <c r="F21319" t="s">
        <v>973</v>
      </c>
      <c r="G21319" s="83">
        <v>44739</v>
      </c>
      <c r="I21319">
        <v>2022</v>
      </c>
    </row>
    <row r="21320" spans="1:9" x14ac:dyDescent="0.25">
      <c r="A21320" t="s">
        <v>972</v>
      </c>
      <c r="B21320" t="s">
        <v>516</v>
      </c>
      <c r="C21320" s="76" t="s">
        <v>842</v>
      </c>
      <c r="D21320" t="s">
        <v>980</v>
      </c>
      <c r="E21320" s="82">
        <v>6</v>
      </c>
      <c r="F21320" t="s">
        <v>973</v>
      </c>
      <c r="G21320" s="83">
        <v>44739</v>
      </c>
      <c r="I21320">
        <v>2022</v>
      </c>
    </row>
    <row r="21321" spans="1:9" x14ac:dyDescent="0.25">
      <c r="A21321" t="s">
        <v>972</v>
      </c>
      <c r="B21321" t="s">
        <v>762</v>
      </c>
      <c r="C21321" s="76" t="s">
        <v>842</v>
      </c>
      <c r="D21321" t="s">
        <v>980</v>
      </c>
      <c r="E21321" s="82">
        <v>5</v>
      </c>
      <c r="F21321" t="s">
        <v>973</v>
      </c>
      <c r="G21321" s="83">
        <v>44949</v>
      </c>
      <c r="I21321">
        <v>2023</v>
      </c>
    </row>
    <row r="21322" spans="1:9" x14ac:dyDescent="0.25">
      <c r="A21322" t="s">
        <v>972</v>
      </c>
      <c r="B21322" t="s">
        <v>1183</v>
      </c>
      <c r="C21322" s="76" t="s">
        <v>842</v>
      </c>
      <c r="D21322" t="s">
        <v>980</v>
      </c>
      <c r="E21322" s="82">
        <v>7.08</v>
      </c>
      <c r="F21322" t="s">
        <v>973</v>
      </c>
      <c r="G21322" s="83">
        <v>44764</v>
      </c>
      <c r="I21322">
        <v>2022</v>
      </c>
    </row>
    <row r="21323" spans="1:9" x14ac:dyDescent="0.25">
      <c r="A21323" t="s">
        <v>972</v>
      </c>
      <c r="B21323" t="s">
        <v>487</v>
      </c>
      <c r="C21323" s="76" t="s">
        <v>842</v>
      </c>
      <c r="D21323" t="s">
        <v>980</v>
      </c>
      <c r="E21323" s="82">
        <v>8.3000000000000007</v>
      </c>
      <c r="F21323" t="s">
        <v>973</v>
      </c>
      <c r="G21323" s="83">
        <v>44812</v>
      </c>
      <c r="I21323">
        <v>2022</v>
      </c>
    </row>
    <row r="21324" spans="1:9" x14ac:dyDescent="0.25">
      <c r="A21324" t="s">
        <v>972</v>
      </c>
      <c r="B21324" t="s">
        <v>453</v>
      </c>
      <c r="C21324" s="76" t="s">
        <v>842</v>
      </c>
      <c r="D21324" t="s">
        <v>980</v>
      </c>
      <c r="E21324" s="82">
        <v>7.6</v>
      </c>
      <c r="F21324" t="s">
        <v>973</v>
      </c>
      <c r="G21324" s="83">
        <v>44784</v>
      </c>
      <c r="I21324">
        <v>2022</v>
      </c>
    </row>
    <row r="21325" spans="1:9" x14ac:dyDescent="0.25">
      <c r="A21325" t="s">
        <v>972</v>
      </c>
      <c r="B21325" t="s">
        <v>474</v>
      </c>
      <c r="C21325" s="76" t="s">
        <v>842</v>
      </c>
      <c r="D21325" t="s">
        <v>980</v>
      </c>
      <c r="E21325" s="82">
        <v>15</v>
      </c>
      <c r="F21325" t="s">
        <v>973</v>
      </c>
      <c r="G21325" s="83">
        <v>44785</v>
      </c>
      <c r="I21325">
        <v>2022</v>
      </c>
    </row>
    <row r="21326" spans="1:9" x14ac:dyDescent="0.25">
      <c r="A21326" t="s">
        <v>972</v>
      </c>
      <c r="B21326" t="s">
        <v>241</v>
      </c>
      <c r="C21326" s="76" t="s">
        <v>842</v>
      </c>
      <c r="D21326" t="s">
        <v>980</v>
      </c>
      <c r="E21326" s="82">
        <v>3.8</v>
      </c>
      <c r="F21326" t="s">
        <v>973</v>
      </c>
      <c r="G21326" s="83">
        <v>44883</v>
      </c>
      <c r="I21326">
        <v>2022</v>
      </c>
    </row>
    <row r="21327" spans="1:9" x14ac:dyDescent="0.25">
      <c r="A21327" t="s">
        <v>972</v>
      </c>
      <c r="B21327" t="s">
        <v>516</v>
      </c>
      <c r="C21327" s="76" t="s">
        <v>842</v>
      </c>
      <c r="D21327" t="s">
        <v>980</v>
      </c>
      <c r="E21327" s="82">
        <v>9.44</v>
      </c>
      <c r="F21327" t="s">
        <v>973</v>
      </c>
      <c r="G21327" s="83">
        <v>44771</v>
      </c>
      <c r="I21327">
        <v>2022</v>
      </c>
    </row>
    <row r="21328" spans="1:9" x14ac:dyDescent="0.25">
      <c r="A21328" t="s">
        <v>972</v>
      </c>
      <c r="B21328" t="s">
        <v>562</v>
      </c>
      <c r="C21328" s="76" t="s">
        <v>842</v>
      </c>
      <c r="D21328" t="s">
        <v>980</v>
      </c>
      <c r="E21328" s="82">
        <v>20.059999999999999</v>
      </c>
      <c r="F21328" t="s">
        <v>973</v>
      </c>
      <c r="G21328" s="83">
        <v>44908</v>
      </c>
      <c r="I21328">
        <v>2022</v>
      </c>
    </row>
    <row r="21329" spans="1:9" x14ac:dyDescent="0.25">
      <c r="A21329" t="s">
        <v>972</v>
      </c>
      <c r="B21329" t="s">
        <v>1186</v>
      </c>
      <c r="C21329" s="76" t="s">
        <v>842</v>
      </c>
      <c r="D21329" t="s">
        <v>980</v>
      </c>
      <c r="E21329" s="82">
        <v>5.31</v>
      </c>
      <c r="F21329" t="s">
        <v>973</v>
      </c>
      <c r="G21329" s="83">
        <v>44956</v>
      </c>
      <c r="I21329">
        <v>2023</v>
      </c>
    </row>
    <row r="21330" spans="1:9" x14ac:dyDescent="0.25">
      <c r="A21330" t="s">
        <v>972</v>
      </c>
      <c r="B21330" t="s">
        <v>788</v>
      </c>
      <c r="C21330" s="76" t="s">
        <v>842</v>
      </c>
      <c r="D21330" t="s">
        <v>980</v>
      </c>
      <c r="E21330" s="82">
        <v>10</v>
      </c>
      <c r="F21330" t="s">
        <v>973</v>
      </c>
      <c r="G21330" s="83">
        <v>44879</v>
      </c>
      <c r="I21330">
        <v>2022</v>
      </c>
    </row>
    <row r="21331" spans="1:9" x14ac:dyDescent="0.25">
      <c r="A21331" t="s">
        <v>972</v>
      </c>
      <c r="B21331" t="s">
        <v>249</v>
      </c>
      <c r="C21331" s="76" t="s">
        <v>842</v>
      </c>
      <c r="D21331" t="s">
        <v>980</v>
      </c>
      <c r="E21331" s="82">
        <v>5.76</v>
      </c>
      <c r="F21331" t="s">
        <v>973</v>
      </c>
      <c r="G21331" s="83">
        <v>44742</v>
      </c>
      <c r="I21331">
        <v>2022</v>
      </c>
    </row>
    <row r="21332" spans="1:9" x14ac:dyDescent="0.25">
      <c r="A21332" t="s">
        <v>972</v>
      </c>
      <c r="B21332" t="s">
        <v>1252</v>
      </c>
      <c r="C21332" s="76" t="s">
        <v>842</v>
      </c>
      <c r="D21332" t="s">
        <v>980</v>
      </c>
      <c r="E21332" s="82">
        <v>5.9</v>
      </c>
      <c r="F21332" t="s">
        <v>973</v>
      </c>
      <c r="G21332" s="83">
        <v>44819</v>
      </c>
      <c r="I21332">
        <v>2022</v>
      </c>
    </row>
    <row r="21333" spans="1:9" x14ac:dyDescent="0.25">
      <c r="A21333" t="s">
        <v>972</v>
      </c>
      <c r="B21333" t="s">
        <v>115</v>
      </c>
      <c r="C21333" s="76" t="s">
        <v>842</v>
      </c>
      <c r="D21333" t="s">
        <v>980</v>
      </c>
      <c r="E21333" s="82">
        <v>10</v>
      </c>
      <c r="F21333" t="s">
        <v>973</v>
      </c>
      <c r="G21333" s="83">
        <v>44813</v>
      </c>
      <c r="I21333">
        <v>2022</v>
      </c>
    </row>
    <row r="21334" spans="1:9" x14ac:dyDescent="0.25">
      <c r="A21334" t="s">
        <v>972</v>
      </c>
      <c r="B21334" t="s">
        <v>426</v>
      </c>
      <c r="C21334" s="76" t="s">
        <v>842</v>
      </c>
      <c r="D21334" t="s">
        <v>980</v>
      </c>
      <c r="E21334" s="82">
        <v>15</v>
      </c>
      <c r="F21334" t="s">
        <v>973</v>
      </c>
      <c r="G21334" s="83">
        <v>44858</v>
      </c>
      <c r="I21334">
        <v>2022</v>
      </c>
    </row>
    <row r="21335" spans="1:9" x14ac:dyDescent="0.25">
      <c r="A21335" t="s">
        <v>972</v>
      </c>
      <c r="B21335" t="s">
        <v>646</v>
      </c>
      <c r="C21335" s="76" t="s">
        <v>842</v>
      </c>
      <c r="D21335" t="s">
        <v>980</v>
      </c>
      <c r="E21335" s="82">
        <v>13.18</v>
      </c>
      <c r="F21335" t="s">
        <v>973</v>
      </c>
      <c r="G21335" s="83">
        <v>44799</v>
      </c>
      <c r="I21335">
        <v>2022</v>
      </c>
    </row>
    <row r="21336" spans="1:9" x14ac:dyDescent="0.25">
      <c r="A21336" t="s">
        <v>972</v>
      </c>
      <c r="B21336" t="s">
        <v>266</v>
      </c>
      <c r="C21336" s="76" t="s">
        <v>842</v>
      </c>
      <c r="D21336" t="s">
        <v>980</v>
      </c>
      <c r="E21336" s="82">
        <v>9.77</v>
      </c>
      <c r="F21336" t="s">
        <v>973</v>
      </c>
      <c r="G21336" s="83">
        <v>44811</v>
      </c>
      <c r="I21336">
        <v>2022</v>
      </c>
    </row>
    <row r="21337" spans="1:9" x14ac:dyDescent="0.25">
      <c r="A21337" t="s">
        <v>972</v>
      </c>
      <c r="B21337" t="s">
        <v>71</v>
      </c>
      <c r="C21337" s="76" t="s">
        <v>842</v>
      </c>
      <c r="D21337" t="s">
        <v>980</v>
      </c>
      <c r="E21337" s="82">
        <v>10.92</v>
      </c>
      <c r="F21337" t="s">
        <v>973</v>
      </c>
      <c r="G21337" s="83">
        <v>44873</v>
      </c>
      <c r="I21337">
        <v>2022</v>
      </c>
    </row>
    <row r="21338" spans="1:9" x14ac:dyDescent="0.25">
      <c r="A21338" t="s">
        <v>972</v>
      </c>
      <c r="B21338" t="s">
        <v>393</v>
      </c>
      <c r="C21338" s="76" t="s">
        <v>842</v>
      </c>
      <c r="D21338" t="s">
        <v>980</v>
      </c>
      <c r="E21338" s="82">
        <v>15.3</v>
      </c>
      <c r="F21338" t="s">
        <v>973</v>
      </c>
      <c r="G21338" s="83">
        <v>44908</v>
      </c>
      <c r="I21338">
        <v>2022</v>
      </c>
    </row>
    <row r="21339" spans="1:9" x14ac:dyDescent="0.25">
      <c r="A21339" t="s">
        <v>972</v>
      </c>
      <c r="B21339" t="s">
        <v>161</v>
      </c>
      <c r="C21339" s="76" t="s">
        <v>842</v>
      </c>
      <c r="D21339" t="s">
        <v>980</v>
      </c>
      <c r="E21339" s="82">
        <v>7.83</v>
      </c>
      <c r="F21339" t="s">
        <v>973</v>
      </c>
      <c r="G21339" s="83">
        <v>44753</v>
      </c>
      <c r="I21339">
        <v>2022</v>
      </c>
    </row>
    <row r="21340" spans="1:9" x14ac:dyDescent="0.25">
      <c r="A21340" t="s">
        <v>972</v>
      </c>
      <c r="B21340" t="s">
        <v>1036</v>
      </c>
      <c r="C21340" s="76" t="s">
        <v>842</v>
      </c>
      <c r="D21340" t="s">
        <v>980</v>
      </c>
      <c r="E21340" s="82">
        <v>5.4</v>
      </c>
      <c r="F21340" t="s">
        <v>973</v>
      </c>
      <c r="G21340" s="83">
        <v>44817</v>
      </c>
      <c r="I21340">
        <v>2022</v>
      </c>
    </row>
    <row r="21341" spans="1:9" x14ac:dyDescent="0.25">
      <c r="A21341" t="s">
        <v>972</v>
      </c>
      <c r="B21341" t="s">
        <v>661</v>
      </c>
      <c r="C21341" s="76" t="s">
        <v>842</v>
      </c>
      <c r="D21341" t="s">
        <v>980</v>
      </c>
      <c r="E21341" s="82">
        <v>7.6</v>
      </c>
      <c r="F21341" t="s">
        <v>973</v>
      </c>
      <c r="G21341" s="83">
        <v>44804</v>
      </c>
      <c r="I21341">
        <v>2022</v>
      </c>
    </row>
    <row r="21342" spans="1:9" x14ac:dyDescent="0.25">
      <c r="A21342" t="s">
        <v>972</v>
      </c>
      <c r="B21342" t="s">
        <v>751</v>
      </c>
      <c r="C21342" s="76" t="s">
        <v>842</v>
      </c>
      <c r="D21342" t="s">
        <v>980</v>
      </c>
      <c r="E21342" s="82">
        <v>12</v>
      </c>
      <c r="F21342" t="s">
        <v>973</v>
      </c>
      <c r="G21342" s="83">
        <v>44917</v>
      </c>
      <c r="I21342">
        <v>2022</v>
      </c>
    </row>
    <row r="21343" spans="1:9" x14ac:dyDescent="0.25">
      <c r="A21343" t="s">
        <v>972</v>
      </c>
      <c r="B21343" t="s">
        <v>182</v>
      </c>
      <c r="C21343" s="76" t="s">
        <v>842</v>
      </c>
      <c r="D21343" t="s">
        <v>980</v>
      </c>
      <c r="E21343" s="82">
        <v>11.4</v>
      </c>
      <c r="F21343" t="s">
        <v>973</v>
      </c>
      <c r="G21343" s="83">
        <v>44874</v>
      </c>
      <c r="I21343">
        <v>2022</v>
      </c>
    </row>
    <row r="21344" spans="1:9" x14ac:dyDescent="0.25">
      <c r="A21344" t="s">
        <v>972</v>
      </c>
      <c r="B21344" t="s">
        <v>1223</v>
      </c>
      <c r="C21344" s="76" t="s">
        <v>842</v>
      </c>
      <c r="D21344" t="s">
        <v>980</v>
      </c>
      <c r="E21344" s="82">
        <v>9.6</v>
      </c>
      <c r="F21344" t="s">
        <v>973</v>
      </c>
      <c r="G21344" s="83">
        <v>44865</v>
      </c>
      <c r="I21344">
        <v>2022</v>
      </c>
    </row>
    <row r="21345" spans="1:9" x14ac:dyDescent="0.25">
      <c r="A21345" t="s">
        <v>972</v>
      </c>
      <c r="B21345" t="s">
        <v>487</v>
      </c>
      <c r="C21345" s="76" t="s">
        <v>842</v>
      </c>
      <c r="D21345" t="s">
        <v>980</v>
      </c>
      <c r="E21345" s="82">
        <v>17.5</v>
      </c>
      <c r="F21345" t="s">
        <v>973</v>
      </c>
      <c r="G21345" s="83">
        <v>44785</v>
      </c>
      <c r="I21345">
        <v>2022</v>
      </c>
    </row>
    <row r="21346" spans="1:9" x14ac:dyDescent="0.25">
      <c r="A21346" t="s">
        <v>972</v>
      </c>
      <c r="B21346" t="s">
        <v>426</v>
      </c>
      <c r="C21346" s="76" t="s">
        <v>842</v>
      </c>
      <c r="D21346" t="s">
        <v>980</v>
      </c>
      <c r="E21346" s="82">
        <v>4.5</v>
      </c>
      <c r="F21346" t="s">
        <v>973</v>
      </c>
      <c r="G21346" s="83">
        <v>44791</v>
      </c>
      <c r="I21346">
        <v>2022</v>
      </c>
    </row>
    <row r="21347" spans="1:9" x14ac:dyDescent="0.25">
      <c r="A21347" t="s">
        <v>972</v>
      </c>
      <c r="B21347" t="s">
        <v>426</v>
      </c>
      <c r="C21347" s="76" t="s">
        <v>842</v>
      </c>
      <c r="D21347" t="s">
        <v>980</v>
      </c>
      <c r="E21347" s="82">
        <v>11</v>
      </c>
      <c r="F21347" t="s">
        <v>973</v>
      </c>
      <c r="G21347" s="83">
        <v>44777</v>
      </c>
      <c r="I21347">
        <v>2022</v>
      </c>
    </row>
    <row r="21348" spans="1:9" x14ac:dyDescent="0.25">
      <c r="A21348" t="s">
        <v>972</v>
      </c>
      <c r="B21348" t="s">
        <v>1261</v>
      </c>
      <c r="C21348" s="76" t="s">
        <v>842</v>
      </c>
      <c r="D21348" t="s">
        <v>980</v>
      </c>
      <c r="E21348" s="82">
        <v>7.68</v>
      </c>
      <c r="F21348" t="s">
        <v>973</v>
      </c>
      <c r="G21348" s="83">
        <v>44742</v>
      </c>
      <c r="I21348">
        <v>2022</v>
      </c>
    </row>
    <row r="21349" spans="1:9" x14ac:dyDescent="0.25">
      <c r="A21349" t="s">
        <v>972</v>
      </c>
      <c r="B21349" t="s">
        <v>249</v>
      </c>
      <c r="C21349" s="76" t="s">
        <v>842</v>
      </c>
      <c r="D21349" t="s">
        <v>980</v>
      </c>
      <c r="E21349" s="82">
        <v>22.8</v>
      </c>
      <c r="F21349" t="s">
        <v>973</v>
      </c>
      <c r="G21349" s="83">
        <v>44915</v>
      </c>
      <c r="I21349">
        <v>2022</v>
      </c>
    </row>
    <row r="21350" spans="1:9" x14ac:dyDescent="0.25">
      <c r="A21350" t="s">
        <v>972</v>
      </c>
      <c r="B21350" t="s">
        <v>1036</v>
      </c>
      <c r="C21350" s="76" t="s">
        <v>842</v>
      </c>
      <c r="D21350" t="s">
        <v>980</v>
      </c>
      <c r="E21350" s="82">
        <v>5</v>
      </c>
      <c r="F21350" t="s">
        <v>973</v>
      </c>
      <c r="G21350" s="83">
        <v>44846</v>
      </c>
      <c r="I21350">
        <v>2022</v>
      </c>
    </row>
    <row r="21351" spans="1:9" x14ac:dyDescent="0.25">
      <c r="A21351" t="s">
        <v>972</v>
      </c>
      <c r="B21351" t="s">
        <v>788</v>
      </c>
      <c r="C21351" s="76" t="s">
        <v>842</v>
      </c>
      <c r="D21351" t="s">
        <v>980</v>
      </c>
      <c r="E21351" s="82">
        <v>12.9</v>
      </c>
      <c r="F21351" t="s">
        <v>973</v>
      </c>
      <c r="G21351" s="83">
        <v>44824</v>
      </c>
      <c r="I21351">
        <v>2022</v>
      </c>
    </row>
    <row r="21352" spans="1:9" x14ac:dyDescent="0.25">
      <c r="A21352" t="s">
        <v>972</v>
      </c>
      <c r="B21352" t="s">
        <v>1258</v>
      </c>
      <c r="C21352" s="76" t="s">
        <v>842</v>
      </c>
      <c r="D21352" t="s">
        <v>980</v>
      </c>
      <c r="E21352" s="82">
        <v>10</v>
      </c>
      <c r="F21352" t="s">
        <v>973</v>
      </c>
      <c r="G21352" s="83">
        <v>44756</v>
      </c>
      <c r="I21352">
        <v>2022</v>
      </c>
    </row>
    <row r="21353" spans="1:9" x14ac:dyDescent="0.25">
      <c r="A21353" t="s">
        <v>972</v>
      </c>
      <c r="B21353" t="s">
        <v>516</v>
      </c>
      <c r="C21353" s="76" t="s">
        <v>842</v>
      </c>
      <c r="D21353" t="s">
        <v>980</v>
      </c>
      <c r="E21353" s="82">
        <v>7.6</v>
      </c>
      <c r="F21353" t="s">
        <v>973</v>
      </c>
      <c r="G21353" s="83">
        <v>44789</v>
      </c>
      <c r="I21353">
        <v>2022</v>
      </c>
    </row>
    <row r="21354" spans="1:9" x14ac:dyDescent="0.25">
      <c r="A21354" t="s">
        <v>972</v>
      </c>
      <c r="B21354" t="s">
        <v>433</v>
      </c>
      <c r="C21354" s="76" t="s">
        <v>842</v>
      </c>
      <c r="D21354" t="s">
        <v>980</v>
      </c>
      <c r="E21354" s="82">
        <v>5.6</v>
      </c>
      <c r="F21354" t="s">
        <v>973</v>
      </c>
      <c r="G21354" s="83">
        <v>44873</v>
      </c>
      <c r="I21354">
        <v>2022</v>
      </c>
    </row>
    <row r="21355" spans="1:9" x14ac:dyDescent="0.25">
      <c r="A21355" t="s">
        <v>972</v>
      </c>
      <c r="B21355" t="s">
        <v>487</v>
      </c>
      <c r="C21355" s="76" t="s">
        <v>842</v>
      </c>
      <c r="D21355" t="s">
        <v>980</v>
      </c>
      <c r="E21355" s="82">
        <v>7.7</v>
      </c>
      <c r="F21355" t="s">
        <v>973</v>
      </c>
      <c r="G21355" s="83">
        <v>44813</v>
      </c>
      <c r="I21355">
        <v>2022</v>
      </c>
    </row>
    <row r="21356" spans="1:9" x14ac:dyDescent="0.25">
      <c r="A21356" t="s">
        <v>972</v>
      </c>
      <c r="B21356" t="s">
        <v>1032</v>
      </c>
      <c r="C21356" s="76" t="s">
        <v>842</v>
      </c>
      <c r="D21356" t="s">
        <v>980</v>
      </c>
      <c r="E21356" s="82">
        <v>4.0999999999999996</v>
      </c>
      <c r="F21356" t="s">
        <v>973</v>
      </c>
      <c r="G21356" s="83">
        <v>44816</v>
      </c>
      <c r="I21356">
        <v>2022</v>
      </c>
    </row>
    <row r="21357" spans="1:9" x14ac:dyDescent="0.25">
      <c r="A21357" t="s">
        <v>972</v>
      </c>
      <c r="B21357" t="s">
        <v>516</v>
      </c>
      <c r="C21357" s="76" t="s">
        <v>842</v>
      </c>
      <c r="D21357" t="s">
        <v>980</v>
      </c>
      <c r="E21357" s="82">
        <v>9</v>
      </c>
      <c r="F21357" t="s">
        <v>973</v>
      </c>
      <c r="G21357" s="83">
        <v>44777</v>
      </c>
      <c r="I21357">
        <v>2022</v>
      </c>
    </row>
    <row r="21358" spans="1:9" x14ac:dyDescent="0.25">
      <c r="A21358" t="s">
        <v>972</v>
      </c>
      <c r="B21358" t="s">
        <v>1234</v>
      </c>
      <c r="C21358" s="76" t="s">
        <v>842</v>
      </c>
      <c r="D21358" t="s">
        <v>980</v>
      </c>
      <c r="E21358" s="82">
        <v>8.1</v>
      </c>
      <c r="F21358" t="s">
        <v>973</v>
      </c>
      <c r="G21358" s="83">
        <v>44893</v>
      </c>
      <c r="I21358">
        <v>2022</v>
      </c>
    </row>
    <row r="21359" spans="1:9" x14ac:dyDescent="0.25">
      <c r="A21359" t="s">
        <v>972</v>
      </c>
      <c r="B21359" t="s">
        <v>762</v>
      </c>
      <c r="C21359" s="76" t="s">
        <v>842</v>
      </c>
      <c r="D21359" t="s">
        <v>980</v>
      </c>
      <c r="E21359" s="82">
        <v>5.4</v>
      </c>
      <c r="F21359" t="s">
        <v>973</v>
      </c>
      <c r="G21359" s="83">
        <v>44851</v>
      </c>
      <c r="I21359">
        <v>2022</v>
      </c>
    </row>
    <row r="21360" spans="1:9" x14ac:dyDescent="0.25">
      <c r="A21360" t="s">
        <v>972</v>
      </c>
      <c r="B21360" t="s">
        <v>269</v>
      </c>
      <c r="C21360" s="76" t="s">
        <v>842</v>
      </c>
      <c r="D21360" t="s">
        <v>980</v>
      </c>
      <c r="E21360" s="82">
        <v>3.8</v>
      </c>
      <c r="F21360" t="s">
        <v>973</v>
      </c>
      <c r="G21360" s="83">
        <v>44831</v>
      </c>
      <c r="I21360">
        <v>2022</v>
      </c>
    </row>
    <row r="21361" spans="1:9" x14ac:dyDescent="0.25">
      <c r="A21361" t="s">
        <v>972</v>
      </c>
      <c r="B21361" t="s">
        <v>78</v>
      </c>
      <c r="C21361" s="76" t="s">
        <v>842</v>
      </c>
      <c r="D21361" t="s">
        <v>980</v>
      </c>
      <c r="E21361" s="82">
        <v>11.4</v>
      </c>
      <c r="F21361" t="s">
        <v>973</v>
      </c>
      <c r="G21361" s="83">
        <v>44872</v>
      </c>
      <c r="I21361">
        <v>2022</v>
      </c>
    </row>
    <row r="21362" spans="1:9" x14ac:dyDescent="0.25">
      <c r="A21362" t="s">
        <v>972</v>
      </c>
      <c r="B21362" t="s">
        <v>241</v>
      </c>
      <c r="C21362" s="76" t="s">
        <v>842</v>
      </c>
      <c r="D21362" t="s">
        <v>980</v>
      </c>
      <c r="E21362" s="82">
        <v>10.199999999999999</v>
      </c>
      <c r="F21362" t="s">
        <v>973</v>
      </c>
      <c r="G21362" s="83">
        <v>44825</v>
      </c>
      <c r="I21362">
        <v>2022</v>
      </c>
    </row>
    <row r="21363" spans="1:9" x14ac:dyDescent="0.25">
      <c r="A21363" t="s">
        <v>972</v>
      </c>
      <c r="B21363" t="s">
        <v>553</v>
      </c>
      <c r="C21363" s="76" t="s">
        <v>842</v>
      </c>
      <c r="D21363" t="s">
        <v>980</v>
      </c>
      <c r="E21363" s="82">
        <v>13</v>
      </c>
      <c r="F21363" t="s">
        <v>973</v>
      </c>
      <c r="G21363" s="83">
        <v>44826</v>
      </c>
      <c r="I21363">
        <v>2022</v>
      </c>
    </row>
    <row r="21364" spans="1:9" x14ac:dyDescent="0.25">
      <c r="A21364" t="s">
        <v>972</v>
      </c>
      <c r="B21364" t="s">
        <v>1237</v>
      </c>
      <c r="C21364" s="76" t="s">
        <v>842</v>
      </c>
      <c r="D21364" t="s">
        <v>980</v>
      </c>
      <c r="E21364" s="82">
        <v>6.79</v>
      </c>
      <c r="F21364" t="s">
        <v>973</v>
      </c>
      <c r="G21364" s="83">
        <v>44825</v>
      </c>
      <c r="I21364">
        <v>2022</v>
      </c>
    </row>
    <row r="21365" spans="1:9" x14ac:dyDescent="0.25">
      <c r="A21365" t="s">
        <v>972</v>
      </c>
      <c r="B21365" t="s">
        <v>1217</v>
      </c>
      <c r="C21365" s="76" t="s">
        <v>842</v>
      </c>
      <c r="D21365" t="s">
        <v>980</v>
      </c>
      <c r="E21365" s="82">
        <v>8.1999999999999993</v>
      </c>
      <c r="F21365" t="s">
        <v>973</v>
      </c>
      <c r="G21365" s="83">
        <v>44893</v>
      </c>
      <c r="I21365">
        <v>2022</v>
      </c>
    </row>
    <row r="21366" spans="1:9" x14ac:dyDescent="0.25">
      <c r="A21366" t="s">
        <v>972</v>
      </c>
      <c r="B21366" t="s">
        <v>453</v>
      </c>
      <c r="C21366" s="76" t="s">
        <v>842</v>
      </c>
      <c r="D21366" t="s">
        <v>980</v>
      </c>
      <c r="E21366" s="82">
        <v>6</v>
      </c>
      <c r="F21366" t="s">
        <v>973</v>
      </c>
      <c r="G21366" s="83">
        <v>44764</v>
      </c>
      <c r="I21366">
        <v>2022</v>
      </c>
    </row>
    <row r="21367" spans="1:9" x14ac:dyDescent="0.25">
      <c r="A21367" t="s">
        <v>972</v>
      </c>
      <c r="B21367" t="s">
        <v>71</v>
      </c>
      <c r="C21367" s="76" t="s">
        <v>842</v>
      </c>
      <c r="D21367" t="s">
        <v>980</v>
      </c>
      <c r="E21367" s="82">
        <v>3.8</v>
      </c>
      <c r="F21367" t="s">
        <v>973</v>
      </c>
      <c r="G21367" s="83">
        <v>44865</v>
      </c>
      <c r="I21367">
        <v>2022</v>
      </c>
    </row>
    <row r="21368" spans="1:9" x14ac:dyDescent="0.25">
      <c r="A21368" t="s">
        <v>972</v>
      </c>
      <c r="B21368" t="s">
        <v>478</v>
      </c>
      <c r="C21368" s="76" t="s">
        <v>842</v>
      </c>
      <c r="D21368" t="s">
        <v>980</v>
      </c>
      <c r="E21368" s="82">
        <v>6</v>
      </c>
      <c r="F21368" t="s">
        <v>973</v>
      </c>
      <c r="G21368" s="83">
        <v>44775</v>
      </c>
      <c r="I21368">
        <v>2022</v>
      </c>
    </row>
    <row r="21369" spans="1:9" x14ac:dyDescent="0.25">
      <c r="A21369" t="s">
        <v>972</v>
      </c>
      <c r="B21369" t="s">
        <v>730</v>
      </c>
      <c r="C21369" s="76" t="s">
        <v>842</v>
      </c>
      <c r="D21369" t="s">
        <v>980</v>
      </c>
      <c r="E21369" s="82">
        <v>7</v>
      </c>
      <c r="F21369" t="s">
        <v>973</v>
      </c>
      <c r="G21369" s="83">
        <v>44820</v>
      </c>
      <c r="I21369">
        <v>2022</v>
      </c>
    </row>
    <row r="21370" spans="1:9" x14ac:dyDescent="0.25">
      <c r="A21370" t="s">
        <v>972</v>
      </c>
      <c r="B21370" t="s">
        <v>522</v>
      </c>
      <c r="C21370" s="76" t="s">
        <v>842</v>
      </c>
      <c r="D21370" t="s">
        <v>980</v>
      </c>
      <c r="E21370" s="82">
        <v>3.8</v>
      </c>
      <c r="F21370" t="s">
        <v>973</v>
      </c>
      <c r="G21370" s="83">
        <v>44769</v>
      </c>
      <c r="I21370">
        <v>2022</v>
      </c>
    </row>
    <row r="21371" spans="1:9" x14ac:dyDescent="0.25">
      <c r="A21371" t="s">
        <v>972</v>
      </c>
      <c r="B21371" t="s">
        <v>478</v>
      </c>
      <c r="C21371" s="76" t="s">
        <v>842</v>
      </c>
      <c r="D21371" t="s">
        <v>980</v>
      </c>
      <c r="E21371" s="82">
        <v>7.6</v>
      </c>
      <c r="F21371" t="s">
        <v>973</v>
      </c>
      <c r="G21371" s="83">
        <v>44754</v>
      </c>
      <c r="I21371">
        <v>2022</v>
      </c>
    </row>
    <row r="21372" spans="1:9" x14ac:dyDescent="0.25">
      <c r="A21372" t="s">
        <v>972</v>
      </c>
      <c r="B21372" t="s">
        <v>249</v>
      </c>
      <c r="C21372" s="76" t="s">
        <v>842</v>
      </c>
      <c r="D21372" t="s">
        <v>980</v>
      </c>
      <c r="E21372" s="82">
        <v>6</v>
      </c>
      <c r="F21372" t="s">
        <v>973</v>
      </c>
      <c r="G21372" s="83">
        <v>44764</v>
      </c>
      <c r="I21372">
        <v>2022</v>
      </c>
    </row>
    <row r="21373" spans="1:9" x14ac:dyDescent="0.25">
      <c r="A21373" t="s">
        <v>972</v>
      </c>
      <c r="B21373" t="s">
        <v>11</v>
      </c>
      <c r="C21373" s="76" t="s">
        <v>842</v>
      </c>
      <c r="D21373" t="s">
        <v>980</v>
      </c>
      <c r="E21373" s="82">
        <v>13.8</v>
      </c>
      <c r="F21373" t="s">
        <v>973</v>
      </c>
      <c r="G21373" s="83">
        <v>44832</v>
      </c>
      <c r="I21373">
        <v>2022</v>
      </c>
    </row>
    <row r="21374" spans="1:9" x14ac:dyDescent="0.25">
      <c r="A21374" t="s">
        <v>972</v>
      </c>
      <c r="B21374" t="s">
        <v>433</v>
      </c>
      <c r="C21374" s="76" t="s">
        <v>842</v>
      </c>
      <c r="D21374" t="s">
        <v>980</v>
      </c>
      <c r="E21374" s="82">
        <v>3.8</v>
      </c>
      <c r="F21374" t="s">
        <v>973</v>
      </c>
      <c r="G21374" s="83">
        <v>44778</v>
      </c>
      <c r="I21374">
        <v>2022</v>
      </c>
    </row>
    <row r="21375" spans="1:9" x14ac:dyDescent="0.25">
      <c r="A21375" t="s">
        <v>972</v>
      </c>
      <c r="B21375" t="s">
        <v>162</v>
      </c>
      <c r="C21375" s="76" t="s">
        <v>842</v>
      </c>
      <c r="D21375" t="s">
        <v>980</v>
      </c>
      <c r="E21375" s="82">
        <v>6</v>
      </c>
      <c r="F21375" t="s">
        <v>973</v>
      </c>
      <c r="G21375" s="83">
        <v>44768</v>
      </c>
      <c r="I21375">
        <v>2022</v>
      </c>
    </row>
    <row r="21376" spans="1:9" x14ac:dyDescent="0.25">
      <c r="A21376" t="s">
        <v>972</v>
      </c>
      <c r="B21376" t="s">
        <v>95</v>
      </c>
      <c r="C21376" s="76" t="s">
        <v>842</v>
      </c>
      <c r="D21376" t="s">
        <v>980</v>
      </c>
      <c r="E21376" s="82">
        <v>6</v>
      </c>
      <c r="F21376" t="s">
        <v>973</v>
      </c>
      <c r="G21376" s="83">
        <v>44764</v>
      </c>
      <c r="I21376">
        <v>2022</v>
      </c>
    </row>
    <row r="21377" spans="1:9" x14ac:dyDescent="0.25">
      <c r="A21377" t="s">
        <v>972</v>
      </c>
      <c r="B21377" t="s">
        <v>241</v>
      </c>
      <c r="C21377" s="76" t="s">
        <v>842</v>
      </c>
      <c r="D21377" t="s">
        <v>980</v>
      </c>
      <c r="E21377" s="82">
        <v>10</v>
      </c>
      <c r="F21377" t="s">
        <v>973</v>
      </c>
      <c r="G21377" s="83">
        <v>44755</v>
      </c>
      <c r="I21377">
        <v>2022</v>
      </c>
    </row>
    <row r="21378" spans="1:9" x14ac:dyDescent="0.25">
      <c r="A21378" t="s">
        <v>972</v>
      </c>
      <c r="B21378" t="s">
        <v>604</v>
      </c>
      <c r="C21378" s="76" t="s">
        <v>842</v>
      </c>
      <c r="D21378" t="s">
        <v>980</v>
      </c>
      <c r="E21378" s="82">
        <v>7.6</v>
      </c>
      <c r="F21378" t="s">
        <v>973</v>
      </c>
      <c r="G21378" s="83">
        <v>44923</v>
      </c>
      <c r="I21378">
        <v>2022</v>
      </c>
    </row>
    <row r="21379" spans="1:9" x14ac:dyDescent="0.25">
      <c r="A21379" t="s">
        <v>972</v>
      </c>
      <c r="B21379" t="s">
        <v>164</v>
      </c>
      <c r="C21379" s="76" t="s">
        <v>842</v>
      </c>
      <c r="D21379" t="s">
        <v>980</v>
      </c>
      <c r="E21379" s="82">
        <v>10</v>
      </c>
      <c r="F21379" t="s">
        <v>973</v>
      </c>
      <c r="G21379" s="83">
        <v>44897</v>
      </c>
      <c r="I21379">
        <v>2022</v>
      </c>
    </row>
    <row r="21380" spans="1:9" x14ac:dyDescent="0.25">
      <c r="A21380" t="s">
        <v>972</v>
      </c>
      <c r="B21380" t="s">
        <v>1036</v>
      </c>
      <c r="C21380" s="76" t="s">
        <v>842</v>
      </c>
      <c r="D21380" t="s">
        <v>980</v>
      </c>
      <c r="E21380" s="82">
        <v>15</v>
      </c>
      <c r="F21380" t="s">
        <v>973</v>
      </c>
      <c r="G21380" s="83">
        <v>44879</v>
      </c>
      <c r="I21380">
        <v>2022</v>
      </c>
    </row>
    <row r="21381" spans="1:9" x14ac:dyDescent="0.25">
      <c r="A21381" t="s">
        <v>972</v>
      </c>
      <c r="B21381" t="s">
        <v>511</v>
      </c>
      <c r="C21381" s="76" t="s">
        <v>842</v>
      </c>
      <c r="D21381" t="s">
        <v>980</v>
      </c>
      <c r="E21381" s="82">
        <v>8.7799999999999994</v>
      </c>
      <c r="F21381" t="s">
        <v>973</v>
      </c>
      <c r="G21381" s="83">
        <v>44816</v>
      </c>
      <c r="I21381">
        <v>2022</v>
      </c>
    </row>
    <row r="21382" spans="1:9" x14ac:dyDescent="0.25">
      <c r="A21382" t="s">
        <v>972</v>
      </c>
      <c r="B21382" t="s">
        <v>412</v>
      </c>
      <c r="C21382" s="76" t="s">
        <v>842</v>
      </c>
      <c r="D21382" t="s">
        <v>980</v>
      </c>
      <c r="E21382" s="82">
        <v>4.6399999999999997</v>
      </c>
      <c r="F21382" t="s">
        <v>973</v>
      </c>
      <c r="G21382" s="83">
        <v>44841</v>
      </c>
      <c r="I21382">
        <v>2022</v>
      </c>
    </row>
    <row r="21383" spans="1:9" x14ac:dyDescent="0.25">
      <c r="A21383" t="s">
        <v>972</v>
      </c>
      <c r="B21383" t="s">
        <v>1036</v>
      </c>
      <c r="C21383" s="76" t="s">
        <v>842</v>
      </c>
      <c r="D21383" t="s">
        <v>980</v>
      </c>
      <c r="E21383" s="82">
        <v>5</v>
      </c>
      <c r="F21383" t="s">
        <v>973</v>
      </c>
      <c r="G21383" s="83">
        <v>44886</v>
      </c>
      <c r="I21383">
        <v>2022</v>
      </c>
    </row>
    <row r="21384" spans="1:9" x14ac:dyDescent="0.25">
      <c r="A21384" t="s">
        <v>972</v>
      </c>
      <c r="B21384" t="s">
        <v>1032</v>
      </c>
      <c r="C21384" s="76" t="s">
        <v>842</v>
      </c>
      <c r="D21384" t="s">
        <v>980</v>
      </c>
      <c r="E21384" s="82">
        <v>6</v>
      </c>
      <c r="F21384" t="s">
        <v>973</v>
      </c>
      <c r="G21384" s="83">
        <v>44768</v>
      </c>
      <c r="I21384">
        <v>2022</v>
      </c>
    </row>
    <row r="21385" spans="1:9" x14ac:dyDescent="0.25">
      <c r="A21385" t="s">
        <v>972</v>
      </c>
      <c r="B21385" t="s">
        <v>433</v>
      </c>
      <c r="C21385" s="76" t="s">
        <v>842</v>
      </c>
      <c r="D21385" t="s">
        <v>980</v>
      </c>
      <c r="E21385" s="82">
        <v>10.199999999999999</v>
      </c>
      <c r="F21385" t="s">
        <v>973</v>
      </c>
      <c r="G21385" s="83">
        <v>44925</v>
      </c>
      <c r="I21385">
        <v>2022</v>
      </c>
    </row>
    <row r="21386" spans="1:9" x14ac:dyDescent="0.25">
      <c r="A21386" t="s">
        <v>972</v>
      </c>
      <c r="B21386" t="s">
        <v>249</v>
      </c>
      <c r="C21386" s="76" t="s">
        <v>842</v>
      </c>
      <c r="D21386" t="s">
        <v>980</v>
      </c>
      <c r="E21386" s="82">
        <v>5.9</v>
      </c>
      <c r="F21386" t="s">
        <v>973</v>
      </c>
      <c r="G21386" s="83">
        <v>44785</v>
      </c>
      <c r="I21386">
        <v>2022</v>
      </c>
    </row>
    <row r="21387" spans="1:9" x14ac:dyDescent="0.25">
      <c r="A21387" t="s">
        <v>972</v>
      </c>
      <c r="B21387" t="s">
        <v>1223</v>
      </c>
      <c r="C21387" s="76" t="s">
        <v>842</v>
      </c>
      <c r="D21387" t="s">
        <v>980</v>
      </c>
      <c r="E21387" s="82">
        <v>3.8</v>
      </c>
      <c r="F21387" t="s">
        <v>973</v>
      </c>
      <c r="G21387" s="83">
        <v>44804</v>
      </c>
      <c r="I21387">
        <v>2022</v>
      </c>
    </row>
    <row r="21388" spans="1:9" x14ac:dyDescent="0.25">
      <c r="A21388" t="s">
        <v>972</v>
      </c>
      <c r="B21388" t="s">
        <v>433</v>
      </c>
      <c r="C21388" s="76" t="s">
        <v>842</v>
      </c>
      <c r="D21388" t="s">
        <v>980</v>
      </c>
      <c r="E21388" s="82">
        <v>3.8</v>
      </c>
      <c r="F21388" t="s">
        <v>973</v>
      </c>
      <c r="G21388" s="83">
        <v>44806</v>
      </c>
      <c r="I21388">
        <v>2022</v>
      </c>
    </row>
    <row r="21389" spans="1:9" x14ac:dyDescent="0.25">
      <c r="A21389" t="s">
        <v>972</v>
      </c>
      <c r="B21389" t="s">
        <v>433</v>
      </c>
      <c r="C21389" s="76" t="s">
        <v>842</v>
      </c>
      <c r="D21389" t="s">
        <v>980</v>
      </c>
      <c r="E21389" s="82">
        <v>6</v>
      </c>
      <c r="F21389" t="s">
        <v>973</v>
      </c>
      <c r="G21389" s="83">
        <v>44841</v>
      </c>
      <c r="I21389">
        <v>2022</v>
      </c>
    </row>
    <row r="21390" spans="1:9" x14ac:dyDescent="0.25">
      <c r="A21390" t="s">
        <v>972</v>
      </c>
      <c r="B21390" t="s">
        <v>249</v>
      </c>
      <c r="C21390" s="76" t="s">
        <v>842</v>
      </c>
      <c r="D21390" t="s">
        <v>980</v>
      </c>
      <c r="E21390" s="82">
        <v>7.6</v>
      </c>
      <c r="F21390" t="s">
        <v>973</v>
      </c>
      <c r="G21390" s="83">
        <v>44762</v>
      </c>
      <c r="I21390">
        <v>2022</v>
      </c>
    </row>
    <row r="21391" spans="1:9" x14ac:dyDescent="0.25">
      <c r="A21391" t="s">
        <v>972</v>
      </c>
      <c r="B21391" t="s">
        <v>651</v>
      </c>
      <c r="C21391" s="76" t="s">
        <v>842</v>
      </c>
      <c r="D21391" t="s">
        <v>980</v>
      </c>
      <c r="E21391" s="82">
        <v>6</v>
      </c>
      <c r="F21391" t="s">
        <v>973</v>
      </c>
      <c r="G21391" s="83">
        <v>44775</v>
      </c>
      <c r="I21391">
        <v>2022</v>
      </c>
    </row>
    <row r="21392" spans="1:9" x14ac:dyDescent="0.25">
      <c r="A21392" t="s">
        <v>972</v>
      </c>
      <c r="B21392" t="s">
        <v>241</v>
      </c>
      <c r="C21392" s="76" t="s">
        <v>842</v>
      </c>
      <c r="D21392" t="s">
        <v>980</v>
      </c>
      <c r="E21392" s="82">
        <v>6</v>
      </c>
      <c r="F21392" t="s">
        <v>973</v>
      </c>
      <c r="G21392" s="83">
        <v>44762</v>
      </c>
      <c r="I21392">
        <v>2022</v>
      </c>
    </row>
    <row r="21393" spans="1:9" x14ac:dyDescent="0.25">
      <c r="A21393" t="s">
        <v>972</v>
      </c>
      <c r="B21393" t="s">
        <v>95</v>
      </c>
      <c r="C21393" s="76" t="s">
        <v>842</v>
      </c>
      <c r="D21393" t="s">
        <v>980</v>
      </c>
      <c r="E21393" s="82">
        <v>8.1999999999999993</v>
      </c>
      <c r="F21393" t="s">
        <v>973</v>
      </c>
      <c r="G21393" s="83">
        <v>44917</v>
      </c>
      <c r="I21393">
        <v>2022</v>
      </c>
    </row>
    <row r="21394" spans="1:9" x14ac:dyDescent="0.25">
      <c r="A21394" t="s">
        <v>972</v>
      </c>
      <c r="B21394" t="s">
        <v>406</v>
      </c>
      <c r="C21394" s="76" t="s">
        <v>842</v>
      </c>
      <c r="D21394" t="s">
        <v>980</v>
      </c>
      <c r="E21394" s="82">
        <v>6</v>
      </c>
      <c r="F21394" t="s">
        <v>973</v>
      </c>
      <c r="G21394" s="83">
        <v>44893</v>
      </c>
      <c r="I21394">
        <v>2022</v>
      </c>
    </row>
    <row r="21395" spans="1:9" x14ac:dyDescent="0.25">
      <c r="A21395" t="s">
        <v>972</v>
      </c>
      <c r="B21395" t="s">
        <v>433</v>
      </c>
      <c r="C21395" s="76" t="s">
        <v>842</v>
      </c>
      <c r="D21395" t="s">
        <v>980</v>
      </c>
      <c r="E21395" s="82">
        <v>10</v>
      </c>
      <c r="F21395" t="s">
        <v>973</v>
      </c>
      <c r="G21395" s="83">
        <v>44823</v>
      </c>
      <c r="I21395">
        <v>2022</v>
      </c>
    </row>
    <row r="21396" spans="1:9" x14ac:dyDescent="0.25">
      <c r="A21396" t="s">
        <v>972</v>
      </c>
      <c r="B21396" t="s">
        <v>1237</v>
      </c>
      <c r="C21396" s="76" t="s">
        <v>842</v>
      </c>
      <c r="D21396" t="s">
        <v>980</v>
      </c>
      <c r="E21396" s="82">
        <v>5.51</v>
      </c>
      <c r="F21396" t="s">
        <v>973</v>
      </c>
      <c r="G21396" s="83">
        <v>44764</v>
      </c>
      <c r="I21396">
        <v>2022</v>
      </c>
    </row>
    <row r="21397" spans="1:9" x14ac:dyDescent="0.25">
      <c r="A21397" t="s">
        <v>972</v>
      </c>
      <c r="B21397" t="s">
        <v>742</v>
      </c>
      <c r="C21397" s="76" t="s">
        <v>842</v>
      </c>
      <c r="D21397" t="s">
        <v>980</v>
      </c>
      <c r="E21397" s="82">
        <v>4.8</v>
      </c>
      <c r="F21397" t="s">
        <v>973</v>
      </c>
      <c r="G21397" s="83">
        <v>44874</v>
      </c>
      <c r="I21397">
        <v>2022</v>
      </c>
    </row>
    <row r="21398" spans="1:9" x14ac:dyDescent="0.25">
      <c r="A21398" t="s">
        <v>972</v>
      </c>
      <c r="B21398" t="s">
        <v>1032</v>
      </c>
      <c r="C21398" s="76" t="s">
        <v>842</v>
      </c>
      <c r="D21398" t="s">
        <v>980</v>
      </c>
      <c r="E21398" s="82">
        <v>3.8</v>
      </c>
      <c r="F21398" t="s">
        <v>973</v>
      </c>
      <c r="G21398" s="83">
        <v>44757</v>
      </c>
      <c r="I21398">
        <v>2022</v>
      </c>
    </row>
    <row r="21399" spans="1:9" x14ac:dyDescent="0.25">
      <c r="A21399" t="s">
        <v>972</v>
      </c>
      <c r="B21399" t="s">
        <v>478</v>
      </c>
      <c r="C21399" s="76" t="s">
        <v>842</v>
      </c>
      <c r="D21399" t="s">
        <v>980</v>
      </c>
      <c r="E21399" s="82">
        <v>13.8</v>
      </c>
      <c r="F21399" t="s">
        <v>973</v>
      </c>
      <c r="G21399" s="83">
        <v>44819</v>
      </c>
      <c r="I21399">
        <v>2022</v>
      </c>
    </row>
    <row r="21400" spans="1:9" x14ac:dyDescent="0.25">
      <c r="A21400" t="s">
        <v>972</v>
      </c>
      <c r="B21400" t="s">
        <v>433</v>
      </c>
      <c r="C21400" s="76" t="s">
        <v>842</v>
      </c>
      <c r="D21400" t="s">
        <v>980</v>
      </c>
      <c r="E21400" s="82">
        <v>6</v>
      </c>
      <c r="F21400" t="s">
        <v>973</v>
      </c>
      <c r="G21400" s="83">
        <v>44778</v>
      </c>
      <c r="I21400">
        <v>2022</v>
      </c>
    </row>
    <row r="21401" spans="1:9" x14ac:dyDescent="0.25">
      <c r="A21401" t="s">
        <v>972</v>
      </c>
      <c r="B21401" t="s">
        <v>685</v>
      </c>
      <c r="C21401" s="76" t="s">
        <v>842</v>
      </c>
      <c r="D21401" t="s">
        <v>980</v>
      </c>
      <c r="E21401" s="82">
        <v>5.4</v>
      </c>
      <c r="F21401" t="s">
        <v>973</v>
      </c>
      <c r="G21401" s="83">
        <v>44805</v>
      </c>
      <c r="I21401">
        <v>2022</v>
      </c>
    </row>
    <row r="21402" spans="1:9" x14ac:dyDescent="0.25">
      <c r="A21402" t="s">
        <v>972</v>
      </c>
      <c r="B21402" t="s">
        <v>474</v>
      </c>
      <c r="C21402" s="76" t="s">
        <v>842</v>
      </c>
      <c r="D21402" t="s">
        <v>980</v>
      </c>
      <c r="E21402" s="82">
        <v>7.97</v>
      </c>
      <c r="F21402" t="s">
        <v>973</v>
      </c>
      <c r="G21402" s="83">
        <v>44806</v>
      </c>
      <c r="I21402">
        <v>2022</v>
      </c>
    </row>
    <row r="21403" spans="1:9" x14ac:dyDescent="0.25">
      <c r="A21403" t="s">
        <v>972</v>
      </c>
      <c r="B21403" t="s">
        <v>511</v>
      </c>
      <c r="C21403" s="76" t="s">
        <v>842</v>
      </c>
      <c r="D21403" t="s">
        <v>980</v>
      </c>
      <c r="E21403" s="82">
        <v>4.7</v>
      </c>
      <c r="F21403" t="s">
        <v>973</v>
      </c>
      <c r="G21403" s="83">
        <v>44805</v>
      </c>
      <c r="I21403">
        <v>2022</v>
      </c>
    </row>
    <row r="21404" spans="1:9" x14ac:dyDescent="0.25">
      <c r="A21404" t="s">
        <v>972</v>
      </c>
      <c r="B21404" t="s">
        <v>232</v>
      </c>
      <c r="C21404" s="76" t="s">
        <v>842</v>
      </c>
      <c r="D21404" t="s">
        <v>980</v>
      </c>
      <c r="E21404" s="82">
        <v>14.66</v>
      </c>
      <c r="F21404" t="s">
        <v>973</v>
      </c>
      <c r="G21404" s="83">
        <v>44865</v>
      </c>
      <c r="I21404">
        <v>2022</v>
      </c>
    </row>
    <row r="21405" spans="1:9" x14ac:dyDescent="0.25">
      <c r="A21405" t="s">
        <v>972</v>
      </c>
      <c r="B21405" t="s">
        <v>762</v>
      </c>
      <c r="C21405" s="76" t="s">
        <v>842</v>
      </c>
      <c r="D21405" t="s">
        <v>980</v>
      </c>
      <c r="E21405" s="82">
        <v>9.3000000000000007</v>
      </c>
      <c r="F21405" t="s">
        <v>973</v>
      </c>
      <c r="G21405" s="83">
        <v>44813</v>
      </c>
      <c r="I21405">
        <v>2022</v>
      </c>
    </row>
    <row r="21406" spans="1:9" x14ac:dyDescent="0.25">
      <c r="A21406" t="s">
        <v>972</v>
      </c>
      <c r="B21406" t="s">
        <v>203</v>
      </c>
      <c r="C21406" s="76" t="s">
        <v>842</v>
      </c>
      <c r="D21406" t="s">
        <v>980</v>
      </c>
      <c r="E21406" s="82">
        <v>6.91</v>
      </c>
      <c r="F21406" t="s">
        <v>973</v>
      </c>
      <c r="G21406" s="83">
        <v>44887</v>
      </c>
      <c r="I21406">
        <v>2022</v>
      </c>
    </row>
    <row r="21407" spans="1:9" x14ac:dyDescent="0.25">
      <c r="A21407" t="s">
        <v>972</v>
      </c>
      <c r="B21407" t="s">
        <v>646</v>
      </c>
      <c r="C21407" s="76" t="s">
        <v>842</v>
      </c>
      <c r="D21407" t="s">
        <v>980</v>
      </c>
      <c r="E21407" s="82">
        <v>14</v>
      </c>
      <c r="F21407" t="s">
        <v>973</v>
      </c>
      <c r="G21407" s="83">
        <v>44799</v>
      </c>
      <c r="I21407">
        <v>2022</v>
      </c>
    </row>
    <row r="21408" spans="1:9" x14ac:dyDescent="0.25">
      <c r="A21408" t="s">
        <v>972</v>
      </c>
      <c r="B21408" t="s">
        <v>1039</v>
      </c>
      <c r="C21408" s="76" t="s">
        <v>842</v>
      </c>
      <c r="D21408" t="s">
        <v>980</v>
      </c>
      <c r="E21408" s="82">
        <v>6</v>
      </c>
      <c r="F21408" t="s">
        <v>973</v>
      </c>
      <c r="G21408" s="83">
        <v>44769</v>
      </c>
      <c r="I21408">
        <v>2022</v>
      </c>
    </row>
    <row r="21409" spans="1:9" x14ac:dyDescent="0.25">
      <c r="A21409" t="s">
        <v>972</v>
      </c>
      <c r="B21409" t="s">
        <v>774</v>
      </c>
      <c r="C21409" s="76" t="s">
        <v>842</v>
      </c>
      <c r="D21409" t="s">
        <v>980</v>
      </c>
      <c r="E21409" s="82">
        <v>6</v>
      </c>
      <c r="F21409" t="s">
        <v>973</v>
      </c>
      <c r="G21409" s="83">
        <v>44770</v>
      </c>
      <c r="I21409">
        <v>2022</v>
      </c>
    </row>
    <row r="21410" spans="1:9" x14ac:dyDescent="0.25">
      <c r="A21410" t="s">
        <v>972</v>
      </c>
      <c r="B21410" t="s">
        <v>249</v>
      </c>
      <c r="C21410" s="76" t="s">
        <v>842</v>
      </c>
      <c r="D21410" t="s">
        <v>980</v>
      </c>
      <c r="E21410" s="82">
        <v>8.85</v>
      </c>
      <c r="F21410" t="s">
        <v>973</v>
      </c>
      <c r="G21410" s="83">
        <v>44847</v>
      </c>
      <c r="I21410">
        <v>2022</v>
      </c>
    </row>
    <row r="21411" spans="1:9" x14ac:dyDescent="0.25">
      <c r="A21411" t="s">
        <v>972</v>
      </c>
      <c r="B21411" t="s">
        <v>1268</v>
      </c>
      <c r="C21411" s="76" t="s">
        <v>842</v>
      </c>
      <c r="D21411" t="s">
        <v>980</v>
      </c>
      <c r="E21411" s="82">
        <v>2.36</v>
      </c>
      <c r="F21411" t="s">
        <v>973</v>
      </c>
      <c r="G21411" s="83">
        <v>44866</v>
      </c>
      <c r="I21411">
        <v>2022</v>
      </c>
    </row>
    <row r="21412" spans="1:9" x14ac:dyDescent="0.25">
      <c r="A21412" t="s">
        <v>972</v>
      </c>
      <c r="B21412" t="s">
        <v>11</v>
      </c>
      <c r="C21412" s="76" t="s">
        <v>842</v>
      </c>
      <c r="D21412" t="s">
        <v>980</v>
      </c>
      <c r="E21412" s="82">
        <v>15.4</v>
      </c>
      <c r="F21412" t="s">
        <v>973</v>
      </c>
      <c r="G21412" s="83">
        <v>44778</v>
      </c>
      <c r="I21412">
        <v>2022</v>
      </c>
    </row>
    <row r="21413" spans="1:9" x14ac:dyDescent="0.25">
      <c r="A21413" t="s">
        <v>972</v>
      </c>
      <c r="B21413" t="s">
        <v>115</v>
      </c>
      <c r="C21413" s="76" t="s">
        <v>842</v>
      </c>
      <c r="D21413" t="s">
        <v>980</v>
      </c>
      <c r="E21413" s="82">
        <v>10</v>
      </c>
      <c r="F21413" t="s">
        <v>973</v>
      </c>
      <c r="G21413" s="83">
        <v>44756</v>
      </c>
      <c r="I21413">
        <v>2022</v>
      </c>
    </row>
    <row r="21414" spans="1:9" x14ac:dyDescent="0.25">
      <c r="A21414" t="s">
        <v>972</v>
      </c>
      <c r="B21414" t="s">
        <v>1207</v>
      </c>
      <c r="C21414" s="76" t="s">
        <v>842</v>
      </c>
      <c r="D21414" t="s">
        <v>980</v>
      </c>
      <c r="E21414" s="82">
        <v>5.8</v>
      </c>
      <c r="F21414" t="s">
        <v>973</v>
      </c>
      <c r="G21414" s="83">
        <v>44883</v>
      </c>
      <c r="I21414">
        <v>2022</v>
      </c>
    </row>
    <row r="21415" spans="1:9" x14ac:dyDescent="0.25">
      <c r="A21415" t="s">
        <v>972</v>
      </c>
      <c r="B21415" t="s">
        <v>469</v>
      </c>
      <c r="C21415" s="76" t="s">
        <v>842</v>
      </c>
      <c r="D21415" t="s">
        <v>980</v>
      </c>
      <c r="E21415" s="82">
        <v>15</v>
      </c>
      <c r="F21415" t="s">
        <v>973</v>
      </c>
      <c r="G21415" s="83">
        <v>44881</v>
      </c>
      <c r="I21415">
        <v>2022</v>
      </c>
    </row>
    <row r="21416" spans="1:9" x14ac:dyDescent="0.25">
      <c r="A21416" t="s">
        <v>972</v>
      </c>
      <c r="B21416" t="s">
        <v>1239</v>
      </c>
      <c r="C21416" s="76" t="s">
        <v>842</v>
      </c>
      <c r="D21416" t="s">
        <v>980</v>
      </c>
      <c r="E21416" s="82">
        <v>10.8</v>
      </c>
      <c r="F21416" t="s">
        <v>973</v>
      </c>
      <c r="G21416" s="83">
        <v>44895</v>
      </c>
      <c r="I21416">
        <v>2022</v>
      </c>
    </row>
    <row r="21417" spans="1:9" x14ac:dyDescent="0.25">
      <c r="A21417" t="s">
        <v>972</v>
      </c>
      <c r="B21417" t="s">
        <v>95</v>
      </c>
      <c r="C21417" s="76" t="s">
        <v>842</v>
      </c>
      <c r="D21417" t="s">
        <v>980</v>
      </c>
      <c r="E21417" s="82">
        <v>14.7</v>
      </c>
      <c r="F21417" t="s">
        <v>973</v>
      </c>
      <c r="G21417" s="83">
        <v>44803</v>
      </c>
      <c r="I21417">
        <v>2022</v>
      </c>
    </row>
    <row r="21418" spans="1:9" x14ac:dyDescent="0.25">
      <c r="A21418" t="s">
        <v>972</v>
      </c>
      <c r="B21418" t="s">
        <v>166</v>
      </c>
      <c r="C21418" s="76" t="s">
        <v>842</v>
      </c>
      <c r="D21418" t="s">
        <v>980</v>
      </c>
      <c r="E21418" s="82">
        <v>4.4000000000000004</v>
      </c>
      <c r="F21418" t="s">
        <v>973</v>
      </c>
      <c r="G21418" s="83">
        <v>44791</v>
      </c>
      <c r="I21418">
        <v>2022</v>
      </c>
    </row>
    <row r="21419" spans="1:9" x14ac:dyDescent="0.25">
      <c r="A21419" t="s">
        <v>972</v>
      </c>
      <c r="B21419" t="s">
        <v>433</v>
      </c>
      <c r="C21419" s="76" t="s">
        <v>842</v>
      </c>
      <c r="D21419" t="s">
        <v>980</v>
      </c>
      <c r="E21419" s="82">
        <v>11.4</v>
      </c>
      <c r="F21419" t="s">
        <v>973</v>
      </c>
      <c r="G21419" s="83">
        <v>44806</v>
      </c>
      <c r="I21419">
        <v>2022</v>
      </c>
    </row>
    <row r="21420" spans="1:9" x14ac:dyDescent="0.25">
      <c r="A21420" t="s">
        <v>972</v>
      </c>
      <c r="B21420" t="s">
        <v>826</v>
      </c>
      <c r="C21420" s="76" t="s">
        <v>842</v>
      </c>
      <c r="D21420" t="s">
        <v>980</v>
      </c>
      <c r="E21420" s="82">
        <v>7.6</v>
      </c>
      <c r="F21420" t="s">
        <v>973</v>
      </c>
      <c r="G21420" s="83">
        <v>44841</v>
      </c>
      <c r="I21420">
        <v>2022</v>
      </c>
    </row>
    <row r="21421" spans="1:9" x14ac:dyDescent="0.25">
      <c r="A21421" t="s">
        <v>972</v>
      </c>
      <c r="B21421" t="s">
        <v>651</v>
      </c>
      <c r="C21421" s="76" t="s">
        <v>842</v>
      </c>
      <c r="D21421" t="s">
        <v>980</v>
      </c>
      <c r="E21421" s="82">
        <v>11.7</v>
      </c>
      <c r="F21421" t="s">
        <v>973</v>
      </c>
      <c r="G21421" s="83">
        <v>44867</v>
      </c>
      <c r="I21421">
        <v>2022</v>
      </c>
    </row>
    <row r="21422" spans="1:9" x14ac:dyDescent="0.25">
      <c r="A21422" t="s">
        <v>972</v>
      </c>
      <c r="B21422" t="s">
        <v>159</v>
      </c>
      <c r="C21422" s="76" t="s">
        <v>842</v>
      </c>
      <c r="D21422" t="s">
        <v>980</v>
      </c>
      <c r="E21422" s="82">
        <v>7.6</v>
      </c>
      <c r="F21422" t="s">
        <v>973</v>
      </c>
      <c r="G21422" s="83">
        <v>44862</v>
      </c>
      <c r="I21422">
        <v>2022</v>
      </c>
    </row>
    <row r="21423" spans="1:9" x14ac:dyDescent="0.25">
      <c r="A21423" t="s">
        <v>972</v>
      </c>
      <c r="B21423" t="s">
        <v>241</v>
      </c>
      <c r="C21423" s="76" t="s">
        <v>842</v>
      </c>
      <c r="D21423" t="s">
        <v>980</v>
      </c>
      <c r="E21423" s="82">
        <v>6</v>
      </c>
      <c r="F21423" t="s">
        <v>973</v>
      </c>
      <c r="G21423" s="83">
        <v>44932</v>
      </c>
      <c r="I21423">
        <v>2023</v>
      </c>
    </row>
    <row r="21424" spans="1:9" x14ac:dyDescent="0.25">
      <c r="A21424" t="s">
        <v>972</v>
      </c>
      <c r="B21424" t="s">
        <v>511</v>
      </c>
      <c r="C21424" s="76" t="s">
        <v>842</v>
      </c>
      <c r="D21424" t="s">
        <v>980</v>
      </c>
      <c r="E21424" s="82">
        <v>12.44</v>
      </c>
      <c r="F21424" t="s">
        <v>973</v>
      </c>
      <c r="G21424" s="83">
        <v>44834</v>
      </c>
      <c r="I21424">
        <v>2022</v>
      </c>
    </row>
    <row r="21425" spans="1:9" x14ac:dyDescent="0.25">
      <c r="A21425" t="s">
        <v>972</v>
      </c>
      <c r="B21425" t="s">
        <v>159</v>
      </c>
      <c r="C21425" s="76" t="s">
        <v>842</v>
      </c>
      <c r="D21425" t="s">
        <v>980</v>
      </c>
      <c r="E21425" s="82">
        <v>3.8</v>
      </c>
      <c r="F21425" t="s">
        <v>973</v>
      </c>
      <c r="G21425" s="83">
        <v>44879</v>
      </c>
      <c r="I21425">
        <v>2022</v>
      </c>
    </row>
    <row r="21426" spans="1:9" x14ac:dyDescent="0.25">
      <c r="A21426" t="s">
        <v>972</v>
      </c>
      <c r="B21426" t="s">
        <v>412</v>
      </c>
      <c r="C21426" s="76" t="s">
        <v>842</v>
      </c>
      <c r="D21426" t="s">
        <v>980</v>
      </c>
      <c r="E21426" s="82">
        <v>8.9</v>
      </c>
      <c r="F21426" t="s">
        <v>973</v>
      </c>
      <c r="G21426" s="83">
        <v>44854</v>
      </c>
      <c r="I21426">
        <v>2022</v>
      </c>
    </row>
    <row r="21427" spans="1:9" x14ac:dyDescent="0.25">
      <c r="A21427" t="s">
        <v>972</v>
      </c>
      <c r="B21427" t="s">
        <v>832</v>
      </c>
      <c r="C21427" s="76" t="s">
        <v>842</v>
      </c>
      <c r="D21427" t="s">
        <v>980</v>
      </c>
      <c r="E21427" s="82">
        <v>10</v>
      </c>
      <c r="F21427" t="s">
        <v>973</v>
      </c>
      <c r="G21427" s="83">
        <v>44867</v>
      </c>
      <c r="I21427">
        <v>2022</v>
      </c>
    </row>
    <row r="21428" spans="1:9" x14ac:dyDescent="0.25">
      <c r="A21428" t="s">
        <v>972</v>
      </c>
      <c r="B21428" t="s">
        <v>463</v>
      </c>
      <c r="C21428" s="76" t="s">
        <v>842</v>
      </c>
      <c r="D21428" t="s">
        <v>980</v>
      </c>
      <c r="E21428" s="82">
        <v>7.8</v>
      </c>
      <c r="F21428" t="s">
        <v>973</v>
      </c>
      <c r="G21428" s="83">
        <v>44791</v>
      </c>
      <c r="I21428">
        <v>2022</v>
      </c>
    </row>
    <row r="21429" spans="1:9" x14ac:dyDescent="0.25">
      <c r="A21429" t="s">
        <v>972</v>
      </c>
      <c r="B21429" t="s">
        <v>393</v>
      </c>
      <c r="C21429" s="76" t="s">
        <v>842</v>
      </c>
      <c r="D21429" t="s">
        <v>980</v>
      </c>
      <c r="E21429" s="82">
        <v>9.8000000000000007</v>
      </c>
      <c r="F21429" t="s">
        <v>973</v>
      </c>
      <c r="G21429" s="83">
        <v>44831</v>
      </c>
      <c r="I21429">
        <v>2022</v>
      </c>
    </row>
    <row r="21430" spans="1:9" x14ac:dyDescent="0.25">
      <c r="A21430" t="s">
        <v>972</v>
      </c>
      <c r="B21430" t="s">
        <v>453</v>
      </c>
      <c r="C21430" s="76" t="s">
        <v>842</v>
      </c>
      <c r="D21430" t="s">
        <v>980</v>
      </c>
      <c r="E21430" s="82">
        <v>5.86</v>
      </c>
      <c r="F21430" t="s">
        <v>973</v>
      </c>
      <c r="G21430" s="83">
        <v>44813</v>
      </c>
      <c r="I21430">
        <v>2022</v>
      </c>
    </row>
    <row r="21431" spans="1:9" x14ac:dyDescent="0.25">
      <c r="A21431" t="s">
        <v>972</v>
      </c>
      <c r="B21431" t="s">
        <v>241</v>
      </c>
      <c r="C21431" s="76" t="s">
        <v>842</v>
      </c>
      <c r="D21431" t="s">
        <v>980</v>
      </c>
      <c r="E21431" s="82">
        <v>7.08</v>
      </c>
      <c r="F21431" t="s">
        <v>973</v>
      </c>
      <c r="G21431" s="83">
        <v>44791</v>
      </c>
      <c r="I21431">
        <v>2022</v>
      </c>
    </row>
    <row r="21432" spans="1:9" x14ac:dyDescent="0.25">
      <c r="A21432" t="s">
        <v>972</v>
      </c>
      <c r="B21432" t="s">
        <v>511</v>
      </c>
      <c r="C21432" s="76" t="s">
        <v>842</v>
      </c>
      <c r="D21432" t="s">
        <v>980</v>
      </c>
      <c r="E21432" s="82">
        <v>4.72</v>
      </c>
      <c r="F21432" t="s">
        <v>973</v>
      </c>
      <c r="G21432" s="83">
        <v>44834</v>
      </c>
      <c r="I21432">
        <v>2022</v>
      </c>
    </row>
    <row r="21433" spans="1:9" x14ac:dyDescent="0.25">
      <c r="A21433" t="s">
        <v>972</v>
      </c>
      <c r="B21433" t="s">
        <v>516</v>
      </c>
      <c r="C21433" s="76" t="s">
        <v>842</v>
      </c>
      <c r="D21433" t="s">
        <v>980</v>
      </c>
      <c r="E21433" s="82">
        <v>6.3</v>
      </c>
      <c r="F21433" t="s">
        <v>973</v>
      </c>
      <c r="G21433" s="83">
        <v>44798</v>
      </c>
      <c r="I21433">
        <v>2022</v>
      </c>
    </row>
    <row r="21434" spans="1:9" x14ac:dyDescent="0.25">
      <c r="A21434" t="s">
        <v>972</v>
      </c>
      <c r="B21434" t="s">
        <v>350</v>
      </c>
      <c r="C21434" s="76" t="s">
        <v>842</v>
      </c>
      <c r="D21434" t="s">
        <v>980</v>
      </c>
      <c r="E21434" s="82">
        <v>16.510000000000002</v>
      </c>
      <c r="F21434" t="s">
        <v>973</v>
      </c>
      <c r="G21434" s="83">
        <v>44872</v>
      </c>
      <c r="I21434">
        <v>2022</v>
      </c>
    </row>
    <row r="21435" spans="1:9" x14ac:dyDescent="0.25">
      <c r="A21435" t="s">
        <v>972</v>
      </c>
      <c r="B21435" t="s">
        <v>562</v>
      </c>
      <c r="C21435" s="76" t="s">
        <v>842</v>
      </c>
      <c r="D21435" t="s">
        <v>980</v>
      </c>
      <c r="E21435" s="82">
        <v>9.6</v>
      </c>
      <c r="F21435" t="s">
        <v>973</v>
      </c>
      <c r="G21435" s="83">
        <v>44893</v>
      </c>
      <c r="I21435">
        <v>2022</v>
      </c>
    </row>
    <row r="21436" spans="1:9" x14ac:dyDescent="0.25">
      <c r="A21436" t="s">
        <v>972</v>
      </c>
      <c r="B21436" t="s">
        <v>1179</v>
      </c>
      <c r="C21436" s="76" t="s">
        <v>842</v>
      </c>
      <c r="D21436" t="s">
        <v>980</v>
      </c>
      <c r="E21436" s="82">
        <v>5.46</v>
      </c>
      <c r="F21436" t="s">
        <v>973</v>
      </c>
      <c r="G21436" s="83">
        <v>44799</v>
      </c>
      <c r="I21436">
        <v>2022</v>
      </c>
    </row>
    <row r="21437" spans="1:9" x14ac:dyDescent="0.25">
      <c r="A21437" t="s">
        <v>972</v>
      </c>
      <c r="B21437" t="s">
        <v>661</v>
      </c>
      <c r="C21437" s="76" t="s">
        <v>842</v>
      </c>
      <c r="D21437" t="s">
        <v>980</v>
      </c>
      <c r="E21437" s="82">
        <v>3.6</v>
      </c>
      <c r="F21437" t="s">
        <v>973</v>
      </c>
      <c r="G21437" s="83">
        <v>44781</v>
      </c>
      <c r="I21437">
        <v>2022</v>
      </c>
    </row>
    <row r="21438" spans="1:9" x14ac:dyDescent="0.25">
      <c r="A21438" t="s">
        <v>972</v>
      </c>
      <c r="B21438" t="s">
        <v>811</v>
      </c>
      <c r="C21438" s="76" t="s">
        <v>842</v>
      </c>
      <c r="D21438" t="s">
        <v>980</v>
      </c>
      <c r="E21438" s="82">
        <v>15</v>
      </c>
      <c r="F21438" t="s">
        <v>973</v>
      </c>
      <c r="G21438" s="83">
        <v>44879</v>
      </c>
      <c r="I21438">
        <v>2022</v>
      </c>
    </row>
    <row r="21439" spans="1:9" x14ac:dyDescent="0.25">
      <c r="A21439" t="s">
        <v>972</v>
      </c>
      <c r="B21439" t="s">
        <v>774</v>
      </c>
      <c r="C21439" s="76" t="s">
        <v>842</v>
      </c>
      <c r="D21439" t="s">
        <v>980</v>
      </c>
      <c r="E21439" s="82">
        <v>7.6</v>
      </c>
      <c r="F21439" t="s">
        <v>973</v>
      </c>
      <c r="G21439" s="83">
        <v>44844</v>
      </c>
      <c r="I21439">
        <v>2022</v>
      </c>
    </row>
    <row r="21440" spans="1:9" x14ac:dyDescent="0.25">
      <c r="A21440" t="s">
        <v>972</v>
      </c>
      <c r="B21440" t="s">
        <v>241</v>
      </c>
      <c r="C21440" s="76" t="s">
        <v>842</v>
      </c>
      <c r="D21440" t="s">
        <v>980</v>
      </c>
      <c r="E21440" s="82">
        <v>5.0199999999999996</v>
      </c>
      <c r="F21440" t="s">
        <v>973</v>
      </c>
      <c r="G21440" s="83">
        <v>44810</v>
      </c>
      <c r="I21440">
        <v>2022</v>
      </c>
    </row>
    <row r="21441" spans="1:9" x14ac:dyDescent="0.25">
      <c r="A21441" t="s">
        <v>972</v>
      </c>
      <c r="B21441" t="s">
        <v>1268</v>
      </c>
      <c r="C21441" s="76" t="s">
        <v>842</v>
      </c>
      <c r="D21441" t="s">
        <v>980</v>
      </c>
      <c r="E21441" s="82">
        <v>12</v>
      </c>
      <c r="F21441" t="s">
        <v>973</v>
      </c>
      <c r="G21441" s="83">
        <v>44820</v>
      </c>
      <c r="I21441">
        <v>2022</v>
      </c>
    </row>
    <row r="21442" spans="1:9" x14ac:dyDescent="0.25">
      <c r="A21442" t="s">
        <v>972</v>
      </c>
      <c r="B21442" t="s">
        <v>469</v>
      </c>
      <c r="C21442" s="76" t="s">
        <v>842</v>
      </c>
      <c r="D21442" t="s">
        <v>980</v>
      </c>
      <c r="E21442" s="82">
        <v>8.6999999999999993</v>
      </c>
      <c r="F21442" t="s">
        <v>973</v>
      </c>
      <c r="G21442" s="83">
        <v>44805</v>
      </c>
      <c r="I21442">
        <v>2022</v>
      </c>
    </row>
    <row r="21443" spans="1:9" x14ac:dyDescent="0.25">
      <c r="A21443" t="s">
        <v>972</v>
      </c>
      <c r="B21443" t="s">
        <v>249</v>
      </c>
      <c r="C21443" s="76" t="s">
        <v>842</v>
      </c>
      <c r="D21443" t="s">
        <v>980</v>
      </c>
      <c r="E21443" s="82">
        <v>10.33</v>
      </c>
      <c r="F21443" t="s">
        <v>973</v>
      </c>
      <c r="G21443" s="83">
        <v>44819</v>
      </c>
      <c r="I21443">
        <v>2022</v>
      </c>
    </row>
    <row r="21444" spans="1:9" x14ac:dyDescent="0.25">
      <c r="A21444" t="s">
        <v>972</v>
      </c>
      <c r="B21444" t="s">
        <v>1252</v>
      </c>
      <c r="C21444" s="76" t="s">
        <v>842</v>
      </c>
      <c r="D21444" t="s">
        <v>980</v>
      </c>
      <c r="E21444" s="82">
        <v>7.2</v>
      </c>
      <c r="F21444" t="s">
        <v>973</v>
      </c>
      <c r="G21444" s="83">
        <v>44782</v>
      </c>
      <c r="I21444">
        <v>2022</v>
      </c>
    </row>
    <row r="21445" spans="1:9" x14ac:dyDescent="0.25">
      <c r="A21445" t="s">
        <v>972</v>
      </c>
      <c r="B21445" t="s">
        <v>433</v>
      </c>
      <c r="C21445" s="76" t="s">
        <v>842</v>
      </c>
      <c r="D21445" t="s">
        <v>980</v>
      </c>
      <c r="E21445" s="82">
        <v>12</v>
      </c>
      <c r="F21445" t="s">
        <v>973</v>
      </c>
      <c r="G21445" s="83">
        <v>44932</v>
      </c>
      <c r="I21445">
        <v>2023</v>
      </c>
    </row>
    <row r="21446" spans="1:9" x14ac:dyDescent="0.25">
      <c r="A21446" t="s">
        <v>972</v>
      </c>
      <c r="B21446" t="s">
        <v>1252</v>
      </c>
      <c r="C21446" s="76" t="s">
        <v>842</v>
      </c>
      <c r="D21446" t="s">
        <v>980</v>
      </c>
      <c r="E21446" s="82">
        <v>5.4</v>
      </c>
      <c r="F21446" t="s">
        <v>973</v>
      </c>
      <c r="G21446" s="83">
        <v>44791</v>
      </c>
      <c r="I21446">
        <v>2022</v>
      </c>
    </row>
    <row r="21447" spans="1:9" x14ac:dyDescent="0.25">
      <c r="A21447" t="s">
        <v>972</v>
      </c>
      <c r="B21447" t="s">
        <v>214</v>
      </c>
      <c r="C21447" s="76" t="s">
        <v>842</v>
      </c>
      <c r="D21447" t="s">
        <v>980</v>
      </c>
      <c r="E21447" s="82">
        <v>3.84</v>
      </c>
      <c r="F21447" t="s">
        <v>973</v>
      </c>
      <c r="G21447" s="83">
        <v>44769</v>
      </c>
      <c r="I21447">
        <v>2022</v>
      </c>
    </row>
    <row r="21448" spans="1:9" x14ac:dyDescent="0.25">
      <c r="A21448" t="s">
        <v>972</v>
      </c>
      <c r="B21448" s="74" t="s">
        <v>213</v>
      </c>
      <c r="C21448" s="76" t="s">
        <v>842</v>
      </c>
      <c r="D21448" t="s">
        <v>980</v>
      </c>
      <c r="E21448" s="82">
        <v>6</v>
      </c>
      <c r="F21448" t="s">
        <v>973</v>
      </c>
      <c r="G21448" s="83">
        <v>44771</v>
      </c>
      <c r="I21448">
        <v>2022</v>
      </c>
    </row>
    <row r="21449" spans="1:9" x14ac:dyDescent="0.25">
      <c r="A21449" t="s">
        <v>972</v>
      </c>
      <c r="B21449" t="s">
        <v>219</v>
      </c>
      <c r="C21449" s="76" t="s">
        <v>842</v>
      </c>
      <c r="D21449" t="s">
        <v>980</v>
      </c>
      <c r="E21449" s="82">
        <v>12.09</v>
      </c>
      <c r="F21449" t="s">
        <v>973</v>
      </c>
      <c r="G21449" s="83">
        <v>44830</v>
      </c>
      <c r="I21449">
        <v>2022</v>
      </c>
    </row>
    <row r="21450" spans="1:9" x14ac:dyDescent="0.25">
      <c r="A21450" t="s">
        <v>972</v>
      </c>
      <c r="B21450" t="s">
        <v>426</v>
      </c>
      <c r="C21450" s="76" t="s">
        <v>842</v>
      </c>
      <c r="D21450" t="s">
        <v>980</v>
      </c>
      <c r="E21450" s="82">
        <v>4.72</v>
      </c>
      <c r="F21450" t="s">
        <v>973</v>
      </c>
      <c r="G21450" s="83">
        <v>44827</v>
      </c>
      <c r="I21450">
        <v>2022</v>
      </c>
    </row>
    <row r="21451" spans="1:9" x14ac:dyDescent="0.25">
      <c r="A21451" t="s">
        <v>972</v>
      </c>
      <c r="B21451" s="74" t="s">
        <v>213</v>
      </c>
      <c r="C21451" s="76" t="s">
        <v>842</v>
      </c>
      <c r="D21451" t="s">
        <v>980</v>
      </c>
      <c r="E21451" s="82">
        <v>7.6</v>
      </c>
      <c r="F21451" t="s">
        <v>973</v>
      </c>
      <c r="G21451" s="83">
        <v>44797</v>
      </c>
      <c r="I21451">
        <v>2022</v>
      </c>
    </row>
    <row r="21452" spans="1:9" x14ac:dyDescent="0.25">
      <c r="A21452" t="s">
        <v>972</v>
      </c>
      <c r="B21452" t="s">
        <v>115</v>
      </c>
      <c r="C21452" s="76" t="s">
        <v>842</v>
      </c>
      <c r="D21452" t="s">
        <v>980</v>
      </c>
      <c r="E21452" s="82">
        <v>12</v>
      </c>
      <c r="F21452" t="s">
        <v>973</v>
      </c>
      <c r="G21452" s="83">
        <v>44805</v>
      </c>
      <c r="I21452">
        <v>2022</v>
      </c>
    </row>
    <row r="21453" spans="1:9" x14ac:dyDescent="0.25">
      <c r="A21453" t="s">
        <v>972</v>
      </c>
      <c r="B21453" t="s">
        <v>562</v>
      </c>
      <c r="C21453" s="76" t="s">
        <v>842</v>
      </c>
      <c r="D21453" t="s">
        <v>980</v>
      </c>
      <c r="E21453" s="82">
        <v>6.49</v>
      </c>
      <c r="F21453" t="s">
        <v>973</v>
      </c>
      <c r="G21453" s="83">
        <v>44853</v>
      </c>
      <c r="I21453">
        <v>2022</v>
      </c>
    </row>
    <row r="21454" spans="1:9" x14ac:dyDescent="0.25">
      <c r="A21454" t="s">
        <v>972</v>
      </c>
      <c r="B21454" t="s">
        <v>249</v>
      </c>
      <c r="C21454" s="76" t="s">
        <v>842</v>
      </c>
      <c r="D21454" t="s">
        <v>980</v>
      </c>
      <c r="E21454" s="82">
        <v>7.97</v>
      </c>
      <c r="F21454" t="s">
        <v>973</v>
      </c>
      <c r="G21454" s="83">
        <v>44869</v>
      </c>
      <c r="I21454">
        <v>2022</v>
      </c>
    </row>
    <row r="21455" spans="1:9" x14ac:dyDescent="0.25">
      <c r="A21455" t="s">
        <v>972</v>
      </c>
      <c r="B21455" t="s">
        <v>526</v>
      </c>
      <c r="C21455" s="76" t="s">
        <v>842</v>
      </c>
      <c r="D21455" t="s">
        <v>980</v>
      </c>
      <c r="E21455" s="82">
        <v>7.6</v>
      </c>
      <c r="F21455" t="s">
        <v>973</v>
      </c>
      <c r="G21455" s="83">
        <v>44837</v>
      </c>
      <c r="I21455">
        <v>2022</v>
      </c>
    </row>
    <row r="21456" spans="1:9" x14ac:dyDescent="0.25">
      <c r="A21456" t="s">
        <v>972</v>
      </c>
      <c r="B21456" t="s">
        <v>1186</v>
      </c>
      <c r="C21456" s="76" t="s">
        <v>842</v>
      </c>
      <c r="D21456" t="s">
        <v>980</v>
      </c>
      <c r="E21456" s="82">
        <v>7.6</v>
      </c>
      <c r="F21456" t="s">
        <v>973</v>
      </c>
      <c r="G21456" s="83">
        <v>44880</v>
      </c>
      <c r="I21456">
        <v>2022</v>
      </c>
    </row>
    <row r="21457" spans="1:9" x14ac:dyDescent="0.25">
      <c r="A21457" t="s">
        <v>972</v>
      </c>
      <c r="B21457" t="s">
        <v>478</v>
      </c>
      <c r="C21457" s="76" t="s">
        <v>842</v>
      </c>
      <c r="D21457" t="s">
        <v>980</v>
      </c>
      <c r="E21457" s="82">
        <v>5.31</v>
      </c>
      <c r="F21457" t="s">
        <v>973</v>
      </c>
      <c r="G21457" s="83">
        <v>44824</v>
      </c>
      <c r="I21457">
        <v>2022</v>
      </c>
    </row>
    <row r="21458" spans="1:9" x14ac:dyDescent="0.25">
      <c r="A21458" t="s">
        <v>972</v>
      </c>
      <c r="B21458" t="s">
        <v>651</v>
      </c>
      <c r="C21458" s="76" t="s">
        <v>842</v>
      </c>
      <c r="D21458" t="s">
        <v>980</v>
      </c>
      <c r="E21458" s="82">
        <v>5.31</v>
      </c>
      <c r="F21458" t="s">
        <v>973</v>
      </c>
      <c r="G21458" s="83">
        <v>44844</v>
      </c>
      <c r="I21458">
        <v>2022</v>
      </c>
    </row>
    <row r="21459" spans="1:9" x14ac:dyDescent="0.25">
      <c r="A21459" t="s">
        <v>972</v>
      </c>
      <c r="B21459" t="s">
        <v>478</v>
      </c>
      <c r="C21459" s="76" t="s">
        <v>842</v>
      </c>
      <c r="D21459" t="s">
        <v>980</v>
      </c>
      <c r="E21459" s="82">
        <v>4.72</v>
      </c>
      <c r="F21459" t="s">
        <v>973</v>
      </c>
      <c r="G21459" s="83">
        <v>44853</v>
      </c>
      <c r="I21459">
        <v>2022</v>
      </c>
    </row>
    <row r="21460" spans="1:9" x14ac:dyDescent="0.25">
      <c r="A21460" t="s">
        <v>972</v>
      </c>
      <c r="B21460" t="s">
        <v>406</v>
      </c>
      <c r="C21460" s="76" t="s">
        <v>842</v>
      </c>
      <c r="D21460" t="s">
        <v>980</v>
      </c>
      <c r="E21460" s="82">
        <v>10.029999999999999</v>
      </c>
      <c r="F21460" t="s">
        <v>973</v>
      </c>
      <c r="G21460" s="83">
        <v>44851</v>
      </c>
      <c r="I21460">
        <v>2022</v>
      </c>
    </row>
    <row r="21461" spans="1:9" x14ac:dyDescent="0.25">
      <c r="A21461" t="s">
        <v>972</v>
      </c>
      <c r="B21461" t="s">
        <v>163</v>
      </c>
      <c r="C21461" s="76" t="s">
        <v>842</v>
      </c>
      <c r="D21461" t="s">
        <v>980</v>
      </c>
      <c r="E21461" s="82">
        <v>10</v>
      </c>
      <c r="F21461" t="s">
        <v>973</v>
      </c>
      <c r="G21461" s="83">
        <v>44858</v>
      </c>
      <c r="I21461">
        <v>2022</v>
      </c>
    </row>
    <row r="21462" spans="1:9" x14ac:dyDescent="0.25">
      <c r="A21462" t="s">
        <v>972</v>
      </c>
      <c r="B21462" t="s">
        <v>453</v>
      </c>
      <c r="C21462" s="76" t="s">
        <v>842</v>
      </c>
      <c r="D21462" t="s">
        <v>980</v>
      </c>
      <c r="E21462" s="82">
        <v>7.6</v>
      </c>
      <c r="F21462" t="s">
        <v>973</v>
      </c>
      <c r="G21462" s="83">
        <v>44790</v>
      </c>
      <c r="I21462">
        <v>2022</v>
      </c>
    </row>
    <row r="21463" spans="1:9" x14ac:dyDescent="0.25">
      <c r="A21463" t="s">
        <v>972</v>
      </c>
      <c r="B21463" t="s">
        <v>826</v>
      </c>
      <c r="C21463" s="76" t="s">
        <v>842</v>
      </c>
      <c r="D21463" t="s">
        <v>980</v>
      </c>
      <c r="E21463" s="82">
        <v>7.6</v>
      </c>
      <c r="F21463" t="s">
        <v>973</v>
      </c>
      <c r="G21463" s="83">
        <v>44838</v>
      </c>
      <c r="I21463">
        <v>2022</v>
      </c>
    </row>
    <row r="21464" spans="1:9" x14ac:dyDescent="0.25">
      <c r="A21464" t="s">
        <v>972</v>
      </c>
      <c r="B21464" t="s">
        <v>1266</v>
      </c>
      <c r="C21464" s="76" t="s">
        <v>842</v>
      </c>
      <c r="D21464" t="s">
        <v>980</v>
      </c>
      <c r="E21464" s="82">
        <v>7.6</v>
      </c>
      <c r="F21464" t="s">
        <v>973</v>
      </c>
      <c r="G21464" s="83">
        <v>44834</v>
      </c>
      <c r="I21464">
        <v>2022</v>
      </c>
    </row>
    <row r="21465" spans="1:9" x14ac:dyDescent="0.25">
      <c r="A21465" t="s">
        <v>972</v>
      </c>
      <c r="B21465" s="74" t="s">
        <v>213</v>
      </c>
      <c r="C21465" s="76" t="s">
        <v>842</v>
      </c>
      <c r="D21465" t="s">
        <v>980</v>
      </c>
      <c r="E21465" s="82">
        <v>6</v>
      </c>
      <c r="F21465" t="s">
        <v>973</v>
      </c>
      <c r="G21465" s="83">
        <v>44834</v>
      </c>
      <c r="I21465">
        <v>2022</v>
      </c>
    </row>
    <row r="21466" spans="1:9" x14ac:dyDescent="0.25">
      <c r="A21466" t="s">
        <v>972</v>
      </c>
      <c r="B21466" t="s">
        <v>249</v>
      </c>
      <c r="C21466" s="76" t="s">
        <v>842</v>
      </c>
      <c r="D21466" t="s">
        <v>980</v>
      </c>
      <c r="E21466" s="82">
        <v>3.8</v>
      </c>
      <c r="F21466" t="s">
        <v>973</v>
      </c>
      <c r="G21466" s="83">
        <v>44817</v>
      </c>
      <c r="I21466">
        <v>2022</v>
      </c>
    </row>
    <row r="21467" spans="1:9" x14ac:dyDescent="0.25">
      <c r="A21467" t="s">
        <v>972</v>
      </c>
      <c r="B21467" t="s">
        <v>433</v>
      </c>
      <c r="C21467" s="76" t="s">
        <v>842</v>
      </c>
      <c r="D21467" t="s">
        <v>980</v>
      </c>
      <c r="E21467" s="82">
        <v>3.8</v>
      </c>
      <c r="F21467" t="s">
        <v>973</v>
      </c>
      <c r="G21467" s="83">
        <v>44834</v>
      </c>
      <c r="I21467">
        <v>2022</v>
      </c>
    </row>
    <row r="21468" spans="1:9" x14ac:dyDescent="0.25">
      <c r="A21468" t="s">
        <v>972</v>
      </c>
      <c r="B21468" t="s">
        <v>516</v>
      </c>
      <c r="C21468" s="76" t="s">
        <v>842</v>
      </c>
      <c r="D21468" t="s">
        <v>980</v>
      </c>
      <c r="E21468" s="82">
        <v>7.6</v>
      </c>
      <c r="F21468" t="s">
        <v>973</v>
      </c>
      <c r="G21468" s="83">
        <v>44803</v>
      </c>
      <c r="I21468">
        <v>2022</v>
      </c>
    </row>
    <row r="21469" spans="1:9" x14ac:dyDescent="0.25">
      <c r="A21469" t="s">
        <v>972</v>
      </c>
      <c r="B21469" s="74" t="s">
        <v>213</v>
      </c>
      <c r="C21469" s="76" t="s">
        <v>842</v>
      </c>
      <c r="D21469" t="s">
        <v>980</v>
      </c>
      <c r="E21469" s="82">
        <v>6</v>
      </c>
      <c r="F21469" t="s">
        <v>973</v>
      </c>
      <c r="G21469" s="83">
        <v>44804</v>
      </c>
      <c r="I21469">
        <v>2022</v>
      </c>
    </row>
    <row r="21470" spans="1:9" x14ac:dyDescent="0.25">
      <c r="A21470" t="s">
        <v>972</v>
      </c>
      <c r="B21470" t="s">
        <v>1266</v>
      </c>
      <c r="C21470" s="76" t="s">
        <v>842</v>
      </c>
      <c r="D21470" t="s">
        <v>980</v>
      </c>
      <c r="E21470" s="82">
        <v>3.8</v>
      </c>
      <c r="F21470" t="s">
        <v>973</v>
      </c>
      <c r="G21470" s="83">
        <v>44859</v>
      </c>
      <c r="I21470">
        <v>2022</v>
      </c>
    </row>
    <row r="21471" spans="1:9" x14ac:dyDescent="0.25">
      <c r="A21471" t="s">
        <v>972</v>
      </c>
      <c r="B21471" t="s">
        <v>661</v>
      </c>
      <c r="C21471" s="76" t="s">
        <v>842</v>
      </c>
      <c r="D21471" t="s">
        <v>980</v>
      </c>
      <c r="E21471" s="82">
        <v>10</v>
      </c>
      <c r="F21471" t="s">
        <v>973</v>
      </c>
      <c r="G21471" s="83">
        <v>44776</v>
      </c>
      <c r="I21471">
        <v>2022</v>
      </c>
    </row>
    <row r="21472" spans="1:9" x14ac:dyDescent="0.25">
      <c r="A21472" t="s">
        <v>972</v>
      </c>
      <c r="B21472" t="s">
        <v>249</v>
      </c>
      <c r="C21472" s="76" t="s">
        <v>842</v>
      </c>
      <c r="D21472" t="s">
        <v>980</v>
      </c>
      <c r="E21472" s="82">
        <v>7.6</v>
      </c>
      <c r="F21472" t="s">
        <v>973</v>
      </c>
      <c r="G21472" s="83">
        <v>44830</v>
      </c>
      <c r="I21472">
        <v>2022</v>
      </c>
    </row>
    <row r="21473" spans="1:9" x14ac:dyDescent="0.25">
      <c r="A21473" t="s">
        <v>972</v>
      </c>
      <c r="B21473" t="s">
        <v>1160</v>
      </c>
      <c r="C21473" s="76" t="s">
        <v>842</v>
      </c>
      <c r="D21473" t="s">
        <v>980</v>
      </c>
      <c r="E21473" s="82">
        <v>10</v>
      </c>
      <c r="F21473" t="s">
        <v>973</v>
      </c>
      <c r="G21473" s="83">
        <v>44841</v>
      </c>
      <c r="I21473">
        <v>2022</v>
      </c>
    </row>
    <row r="21474" spans="1:9" x14ac:dyDescent="0.25">
      <c r="A21474" t="s">
        <v>972</v>
      </c>
      <c r="B21474" t="s">
        <v>278</v>
      </c>
      <c r="C21474" s="76" t="s">
        <v>842</v>
      </c>
      <c r="D21474" t="s">
        <v>980</v>
      </c>
      <c r="E21474" s="82">
        <v>13.6</v>
      </c>
      <c r="F21474" t="s">
        <v>973</v>
      </c>
      <c r="G21474" s="83">
        <v>44852</v>
      </c>
      <c r="I21474">
        <v>2022</v>
      </c>
    </row>
    <row r="21475" spans="1:9" x14ac:dyDescent="0.25">
      <c r="A21475" t="s">
        <v>972</v>
      </c>
      <c r="B21475" t="s">
        <v>1182</v>
      </c>
      <c r="C21475" s="76" t="s">
        <v>842</v>
      </c>
      <c r="D21475" t="s">
        <v>980</v>
      </c>
      <c r="E21475" s="82">
        <v>20.7</v>
      </c>
      <c r="F21475" t="s">
        <v>973</v>
      </c>
      <c r="G21475" s="83">
        <v>44917</v>
      </c>
      <c r="I21475">
        <v>2022</v>
      </c>
    </row>
    <row r="21476" spans="1:9" x14ac:dyDescent="0.25">
      <c r="A21476" t="s">
        <v>972</v>
      </c>
      <c r="B21476" t="s">
        <v>214</v>
      </c>
      <c r="C21476" s="76" t="s">
        <v>842</v>
      </c>
      <c r="D21476" t="s">
        <v>980</v>
      </c>
      <c r="E21476" s="82">
        <v>7.7</v>
      </c>
      <c r="F21476" t="s">
        <v>973</v>
      </c>
      <c r="G21476" s="83">
        <v>44896</v>
      </c>
      <c r="I21476">
        <v>2022</v>
      </c>
    </row>
    <row r="21477" spans="1:9" x14ac:dyDescent="0.25">
      <c r="A21477" t="s">
        <v>972</v>
      </c>
      <c r="B21477" t="s">
        <v>177</v>
      </c>
      <c r="C21477" s="76" t="s">
        <v>842</v>
      </c>
      <c r="D21477" t="s">
        <v>980</v>
      </c>
      <c r="E21477" s="82">
        <v>15.8</v>
      </c>
      <c r="F21477" t="s">
        <v>973</v>
      </c>
      <c r="G21477" s="83">
        <v>44931</v>
      </c>
      <c r="I21477">
        <v>2023</v>
      </c>
    </row>
    <row r="21478" spans="1:9" x14ac:dyDescent="0.25">
      <c r="A21478" t="s">
        <v>972</v>
      </c>
      <c r="B21478" t="s">
        <v>516</v>
      </c>
      <c r="C21478" s="76" t="s">
        <v>842</v>
      </c>
      <c r="D21478" t="s">
        <v>980</v>
      </c>
      <c r="E21478" s="82">
        <v>8.4</v>
      </c>
      <c r="F21478" t="s">
        <v>973</v>
      </c>
      <c r="G21478" s="83">
        <v>44818</v>
      </c>
      <c r="I21478">
        <v>2022</v>
      </c>
    </row>
    <row r="21479" spans="1:9" x14ac:dyDescent="0.25">
      <c r="A21479" t="s">
        <v>972</v>
      </c>
      <c r="B21479" t="s">
        <v>242</v>
      </c>
      <c r="C21479" s="76" t="s">
        <v>842</v>
      </c>
      <c r="D21479" t="s">
        <v>980</v>
      </c>
      <c r="E21479" s="82">
        <v>10.9</v>
      </c>
      <c r="F21479" t="s">
        <v>973</v>
      </c>
      <c r="G21479" s="83">
        <v>44924</v>
      </c>
      <c r="I21479">
        <v>2022</v>
      </c>
    </row>
    <row r="21480" spans="1:9" x14ac:dyDescent="0.25">
      <c r="A21480" t="s">
        <v>972</v>
      </c>
      <c r="B21480" t="s">
        <v>1268</v>
      </c>
      <c r="C21480" s="76" t="s">
        <v>842</v>
      </c>
      <c r="D21480" t="s">
        <v>980</v>
      </c>
      <c r="E21480" s="82">
        <v>7.6</v>
      </c>
      <c r="F21480" t="s">
        <v>973</v>
      </c>
      <c r="G21480" s="83">
        <v>44837</v>
      </c>
      <c r="I21480">
        <v>2022</v>
      </c>
    </row>
    <row r="21481" spans="1:9" x14ac:dyDescent="0.25">
      <c r="A21481" t="s">
        <v>972</v>
      </c>
      <c r="B21481" t="s">
        <v>249</v>
      </c>
      <c r="C21481" s="76" t="s">
        <v>842</v>
      </c>
      <c r="D21481" t="s">
        <v>980</v>
      </c>
      <c r="E21481" s="82">
        <v>22.8</v>
      </c>
      <c r="F21481" t="s">
        <v>973</v>
      </c>
      <c r="G21481" s="83">
        <v>44897</v>
      </c>
      <c r="I21481">
        <v>2022</v>
      </c>
    </row>
    <row r="21482" spans="1:9" x14ac:dyDescent="0.25">
      <c r="A21482" t="s">
        <v>972</v>
      </c>
      <c r="B21482" t="s">
        <v>144</v>
      </c>
      <c r="C21482" s="76" t="s">
        <v>842</v>
      </c>
      <c r="D21482" t="s">
        <v>980</v>
      </c>
      <c r="E21482" s="82">
        <v>20</v>
      </c>
      <c r="F21482" t="s">
        <v>973</v>
      </c>
      <c r="G21482" s="83">
        <v>44893</v>
      </c>
      <c r="I21482">
        <v>2022</v>
      </c>
    </row>
    <row r="21483" spans="1:9" x14ac:dyDescent="0.25">
      <c r="A21483" t="s">
        <v>972</v>
      </c>
      <c r="B21483" t="s">
        <v>241</v>
      </c>
      <c r="C21483" s="76" t="s">
        <v>842</v>
      </c>
      <c r="D21483" t="s">
        <v>980</v>
      </c>
      <c r="E21483" s="82">
        <v>3.8</v>
      </c>
      <c r="F21483" t="s">
        <v>973</v>
      </c>
      <c r="G21483" s="83">
        <v>44777</v>
      </c>
      <c r="I21483">
        <v>2022</v>
      </c>
    </row>
    <row r="21484" spans="1:9" x14ac:dyDescent="0.25">
      <c r="A21484" t="s">
        <v>972</v>
      </c>
      <c r="B21484" t="s">
        <v>1183</v>
      </c>
      <c r="C21484" s="76" t="s">
        <v>842</v>
      </c>
      <c r="D21484" t="s">
        <v>980</v>
      </c>
      <c r="E21484" s="82">
        <v>5.76</v>
      </c>
      <c r="F21484" t="s">
        <v>973</v>
      </c>
      <c r="G21484" s="83">
        <v>44783</v>
      </c>
      <c r="I21484">
        <v>2022</v>
      </c>
    </row>
    <row r="21485" spans="1:9" x14ac:dyDescent="0.25">
      <c r="A21485" t="s">
        <v>972</v>
      </c>
      <c r="B21485" t="s">
        <v>115</v>
      </c>
      <c r="C21485" s="76" t="s">
        <v>842</v>
      </c>
      <c r="D21485" t="s">
        <v>980</v>
      </c>
      <c r="E21485" s="82">
        <v>15.4</v>
      </c>
      <c r="F21485" t="s">
        <v>973</v>
      </c>
      <c r="G21485" s="83">
        <v>44896</v>
      </c>
      <c r="I21485">
        <v>2022</v>
      </c>
    </row>
    <row r="21486" spans="1:9" x14ac:dyDescent="0.25">
      <c r="A21486" t="s">
        <v>972</v>
      </c>
      <c r="B21486" t="s">
        <v>249</v>
      </c>
      <c r="C21486" s="76" t="s">
        <v>842</v>
      </c>
      <c r="D21486" t="s">
        <v>980</v>
      </c>
      <c r="E21486" s="82">
        <v>5.9</v>
      </c>
      <c r="F21486" t="s">
        <v>973</v>
      </c>
      <c r="G21486" s="83">
        <v>44818</v>
      </c>
      <c r="I21486">
        <v>2022</v>
      </c>
    </row>
    <row r="21487" spans="1:9" x14ac:dyDescent="0.25">
      <c r="A21487" t="s">
        <v>972</v>
      </c>
      <c r="B21487" t="s">
        <v>1175</v>
      </c>
      <c r="C21487" s="76" t="s">
        <v>842</v>
      </c>
      <c r="D21487" t="s">
        <v>980</v>
      </c>
      <c r="E21487" s="82">
        <v>11</v>
      </c>
      <c r="F21487" t="s">
        <v>973</v>
      </c>
      <c r="G21487" s="83">
        <v>44804</v>
      </c>
      <c r="I21487">
        <v>2022</v>
      </c>
    </row>
    <row r="21488" spans="1:9" x14ac:dyDescent="0.25">
      <c r="A21488" t="s">
        <v>972</v>
      </c>
      <c r="B21488" t="s">
        <v>1032</v>
      </c>
      <c r="C21488" s="76" t="s">
        <v>842</v>
      </c>
      <c r="D21488" t="s">
        <v>980</v>
      </c>
      <c r="E21488" s="82">
        <v>7.6</v>
      </c>
      <c r="F21488" t="s">
        <v>973</v>
      </c>
      <c r="G21488" s="83">
        <v>44795</v>
      </c>
      <c r="I21488">
        <v>2022</v>
      </c>
    </row>
    <row r="21489" spans="1:9" x14ac:dyDescent="0.25">
      <c r="A21489" t="s">
        <v>972</v>
      </c>
      <c r="B21489" t="s">
        <v>426</v>
      </c>
      <c r="C21489" s="76" t="s">
        <v>842</v>
      </c>
      <c r="D21489" t="s">
        <v>980</v>
      </c>
      <c r="E21489" s="82">
        <v>7.92</v>
      </c>
      <c r="F21489" t="s">
        <v>973</v>
      </c>
      <c r="G21489" s="83">
        <v>44872</v>
      </c>
      <c r="I21489">
        <v>2022</v>
      </c>
    </row>
    <row r="21490" spans="1:9" x14ac:dyDescent="0.25">
      <c r="A21490" t="s">
        <v>972</v>
      </c>
      <c r="B21490" t="s">
        <v>544</v>
      </c>
      <c r="C21490" s="76" t="s">
        <v>842</v>
      </c>
      <c r="D21490" t="s">
        <v>980</v>
      </c>
      <c r="E21490" s="82">
        <v>10</v>
      </c>
      <c r="F21490" t="s">
        <v>973</v>
      </c>
      <c r="G21490" s="83">
        <v>44896</v>
      </c>
      <c r="I21490">
        <v>2022</v>
      </c>
    </row>
    <row r="21491" spans="1:9" x14ac:dyDescent="0.25">
      <c r="A21491" t="s">
        <v>972</v>
      </c>
      <c r="B21491" t="s">
        <v>426</v>
      </c>
      <c r="C21491" s="76" t="s">
        <v>842</v>
      </c>
      <c r="D21491" t="s">
        <v>980</v>
      </c>
      <c r="E21491" s="82">
        <v>11.8</v>
      </c>
      <c r="F21491" t="s">
        <v>973</v>
      </c>
      <c r="G21491" s="83">
        <v>44817</v>
      </c>
      <c r="I21491">
        <v>2022</v>
      </c>
    </row>
    <row r="21492" spans="1:9" x14ac:dyDescent="0.25">
      <c r="A21492" t="s">
        <v>972</v>
      </c>
      <c r="B21492" t="s">
        <v>266</v>
      </c>
      <c r="C21492" s="76" t="s">
        <v>842</v>
      </c>
      <c r="D21492" t="s">
        <v>980</v>
      </c>
      <c r="E21492" s="82">
        <v>12</v>
      </c>
      <c r="F21492" t="s">
        <v>973</v>
      </c>
      <c r="G21492" s="83">
        <v>44832</v>
      </c>
      <c r="I21492">
        <v>2022</v>
      </c>
    </row>
    <row r="21493" spans="1:9" x14ac:dyDescent="0.25">
      <c r="A21493" t="s">
        <v>972</v>
      </c>
      <c r="B21493" t="s">
        <v>791</v>
      </c>
      <c r="C21493" s="76" t="s">
        <v>842</v>
      </c>
      <c r="D21493" t="s">
        <v>980</v>
      </c>
      <c r="E21493" s="82">
        <v>10</v>
      </c>
      <c r="F21493" t="s">
        <v>973</v>
      </c>
      <c r="G21493" s="83">
        <v>44862</v>
      </c>
      <c r="I21493">
        <v>2022</v>
      </c>
    </row>
    <row r="21494" spans="1:9" x14ac:dyDescent="0.25">
      <c r="A21494" t="s">
        <v>972</v>
      </c>
      <c r="B21494" t="s">
        <v>453</v>
      </c>
      <c r="C21494" s="76" t="s">
        <v>842</v>
      </c>
      <c r="D21494" t="s">
        <v>980</v>
      </c>
      <c r="E21494" s="82">
        <v>6</v>
      </c>
      <c r="F21494" t="s">
        <v>973</v>
      </c>
      <c r="G21494" s="83">
        <v>44796</v>
      </c>
      <c r="I21494">
        <v>2022</v>
      </c>
    </row>
    <row r="21495" spans="1:9" x14ac:dyDescent="0.25">
      <c r="A21495" t="s">
        <v>972</v>
      </c>
      <c r="B21495" t="s">
        <v>2</v>
      </c>
      <c r="C21495" s="76" t="s">
        <v>842</v>
      </c>
      <c r="D21495" t="s">
        <v>980</v>
      </c>
      <c r="E21495" s="82">
        <v>7.6</v>
      </c>
      <c r="F21495" t="s">
        <v>973</v>
      </c>
      <c r="G21495" s="83">
        <v>44826</v>
      </c>
      <c r="I21495">
        <v>2022</v>
      </c>
    </row>
    <row r="21496" spans="1:9" x14ac:dyDescent="0.25">
      <c r="A21496" t="s">
        <v>972</v>
      </c>
      <c r="B21496" t="s">
        <v>791</v>
      </c>
      <c r="C21496" s="76" t="s">
        <v>842</v>
      </c>
      <c r="D21496" t="s">
        <v>980</v>
      </c>
      <c r="E21496" s="82">
        <v>7.6</v>
      </c>
      <c r="F21496" t="s">
        <v>973</v>
      </c>
      <c r="G21496" s="83">
        <v>44924</v>
      </c>
      <c r="I21496">
        <v>2022</v>
      </c>
    </row>
    <row r="21497" spans="1:9" x14ac:dyDescent="0.25">
      <c r="A21497" t="s">
        <v>972</v>
      </c>
      <c r="B21497" t="s">
        <v>433</v>
      </c>
      <c r="C21497" s="76" t="s">
        <v>842</v>
      </c>
      <c r="D21497" t="s">
        <v>980</v>
      </c>
      <c r="E21497" s="82">
        <v>6</v>
      </c>
      <c r="F21497" t="s">
        <v>973</v>
      </c>
      <c r="G21497" s="83">
        <v>44855</v>
      </c>
      <c r="I21497">
        <v>2022</v>
      </c>
    </row>
    <row r="21498" spans="1:9" x14ac:dyDescent="0.25">
      <c r="A21498" t="s">
        <v>972</v>
      </c>
      <c r="B21498" t="s">
        <v>651</v>
      </c>
      <c r="C21498" s="76" t="s">
        <v>842</v>
      </c>
      <c r="D21498" t="s">
        <v>980</v>
      </c>
      <c r="E21498" s="82">
        <v>6</v>
      </c>
      <c r="F21498" t="s">
        <v>973</v>
      </c>
      <c r="G21498" s="83">
        <v>44826</v>
      </c>
      <c r="I21498">
        <v>2022</v>
      </c>
    </row>
    <row r="21499" spans="1:9" x14ac:dyDescent="0.25">
      <c r="A21499" t="s">
        <v>972</v>
      </c>
      <c r="B21499" t="s">
        <v>11</v>
      </c>
      <c r="C21499" s="76" t="s">
        <v>842</v>
      </c>
      <c r="D21499" t="s">
        <v>980</v>
      </c>
      <c r="E21499" s="82">
        <v>3.8</v>
      </c>
      <c r="F21499" t="s">
        <v>973</v>
      </c>
      <c r="G21499" s="83">
        <v>44804</v>
      </c>
      <c r="I21499">
        <v>2022</v>
      </c>
    </row>
    <row r="21500" spans="1:9" x14ac:dyDescent="0.25">
      <c r="A21500" t="s">
        <v>972</v>
      </c>
      <c r="B21500" t="s">
        <v>798</v>
      </c>
      <c r="C21500" s="76" t="s">
        <v>842</v>
      </c>
      <c r="D21500" t="s">
        <v>980</v>
      </c>
      <c r="E21500" s="82">
        <v>12.56</v>
      </c>
      <c r="F21500" t="s">
        <v>973</v>
      </c>
      <c r="G21500" s="83">
        <v>44858</v>
      </c>
      <c r="I21500">
        <v>2022</v>
      </c>
    </row>
    <row r="21501" spans="1:9" x14ac:dyDescent="0.25">
      <c r="A21501" t="s">
        <v>972</v>
      </c>
      <c r="B21501" t="s">
        <v>740</v>
      </c>
      <c r="C21501" s="76" t="s">
        <v>842</v>
      </c>
      <c r="D21501" t="s">
        <v>980</v>
      </c>
      <c r="E21501" s="82">
        <v>12</v>
      </c>
      <c r="F21501" t="s">
        <v>973</v>
      </c>
      <c r="G21501" s="83">
        <v>44827</v>
      </c>
      <c r="I21501">
        <v>2022</v>
      </c>
    </row>
    <row r="21502" spans="1:9" x14ac:dyDescent="0.25">
      <c r="A21502" t="s">
        <v>972</v>
      </c>
      <c r="B21502" t="s">
        <v>1219</v>
      </c>
      <c r="C21502" s="76" t="s">
        <v>842</v>
      </c>
      <c r="D21502" t="s">
        <v>980</v>
      </c>
      <c r="E21502" s="82">
        <v>11.4</v>
      </c>
      <c r="F21502" t="s">
        <v>973</v>
      </c>
      <c r="G21502" s="83">
        <v>44861</v>
      </c>
      <c r="I21502">
        <v>2022</v>
      </c>
    </row>
    <row r="21503" spans="1:9" x14ac:dyDescent="0.25">
      <c r="A21503" t="s">
        <v>972</v>
      </c>
      <c r="B21503" t="s">
        <v>418</v>
      </c>
      <c r="C21503" s="76" t="s">
        <v>842</v>
      </c>
      <c r="D21503" t="s">
        <v>980</v>
      </c>
      <c r="E21503" s="82">
        <v>10</v>
      </c>
      <c r="F21503" t="s">
        <v>973</v>
      </c>
      <c r="G21503" s="83">
        <v>44874</v>
      </c>
      <c r="I21503">
        <v>2022</v>
      </c>
    </row>
    <row r="21504" spans="1:9" x14ac:dyDescent="0.25">
      <c r="A21504" t="s">
        <v>972</v>
      </c>
      <c r="B21504" t="s">
        <v>11</v>
      </c>
      <c r="C21504" s="76" t="s">
        <v>842</v>
      </c>
      <c r="D21504" t="s">
        <v>980</v>
      </c>
      <c r="E21504" s="82">
        <v>6</v>
      </c>
      <c r="F21504" t="s">
        <v>973</v>
      </c>
      <c r="G21504" s="83">
        <v>44824</v>
      </c>
      <c r="I21504">
        <v>2022</v>
      </c>
    </row>
    <row r="21505" spans="1:9" x14ac:dyDescent="0.25">
      <c r="A21505" t="s">
        <v>972</v>
      </c>
      <c r="B21505" t="s">
        <v>742</v>
      </c>
      <c r="C21505" s="76" t="s">
        <v>842</v>
      </c>
      <c r="D21505" t="s">
        <v>980</v>
      </c>
      <c r="E21505" s="82">
        <v>3.8</v>
      </c>
      <c r="F21505" t="s">
        <v>973</v>
      </c>
      <c r="G21505" s="83">
        <v>44813</v>
      </c>
      <c r="I21505">
        <v>2022</v>
      </c>
    </row>
    <row r="21506" spans="1:9" x14ac:dyDescent="0.25">
      <c r="A21506" t="s">
        <v>972</v>
      </c>
      <c r="B21506" t="s">
        <v>487</v>
      </c>
      <c r="C21506" s="76" t="s">
        <v>842</v>
      </c>
      <c r="D21506" t="s">
        <v>980</v>
      </c>
      <c r="E21506" s="82">
        <v>7.6</v>
      </c>
      <c r="F21506" t="s">
        <v>973</v>
      </c>
      <c r="G21506" s="83">
        <v>44804</v>
      </c>
      <c r="I21506">
        <v>2022</v>
      </c>
    </row>
    <row r="21507" spans="1:9" x14ac:dyDescent="0.25">
      <c r="A21507" t="s">
        <v>972</v>
      </c>
      <c r="B21507" t="s">
        <v>152</v>
      </c>
      <c r="C21507" s="76" t="s">
        <v>842</v>
      </c>
      <c r="D21507" t="s">
        <v>980</v>
      </c>
      <c r="E21507" s="82">
        <v>11.6</v>
      </c>
      <c r="F21507" t="s">
        <v>973</v>
      </c>
      <c r="G21507" s="83">
        <v>44908</v>
      </c>
      <c r="I21507">
        <v>2022</v>
      </c>
    </row>
    <row r="21508" spans="1:9" x14ac:dyDescent="0.25">
      <c r="A21508" t="s">
        <v>972</v>
      </c>
      <c r="B21508" t="s">
        <v>433</v>
      </c>
      <c r="C21508" s="76" t="s">
        <v>842</v>
      </c>
      <c r="D21508" t="s">
        <v>980</v>
      </c>
      <c r="E21508" s="82">
        <v>9</v>
      </c>
      <c r="F21508" t="s">
        <v>973</v>
      </c>
      <c r="G21508" s="83">
        <v>44946</v>
      </c>
      <c r="I21508">
        <v>2023</v>
      </c>
    </row>
    <row r="21509" spans="1:9" x14ac:dyDescent="0.25">
      <c r="A21509" t="s">
        <v>972</v>
      </c>
      <c r="B21509" t="s">
        <v>383</v>
      </c>
      <c r="C21509" s="76" t="s">
        <v>842</v>
      </c>
      <c r="D21509" t="s">
        <v>980</v>
      </c>
      <c r="E21509" s="82">
        <v>5.22</v>
      </c>
      <c r="F21509" t="s">
        <v>973</v>
      </c>
      <c r="G21509" s="83">
        <v>44869</v>
      </c>
      <c r="I21509">
        <v>2022</v>
      </c>
    </row>
    <row r="21510" spans="1:9" x14ac:dyDescent="0.25">
      <c r="A21510" t="s">
        <v>972</v>
      </c>
      <c r="B21510" t="s">
        <v>433</v>
      </c>
      <c r="C21510" s="76" t="s">
        <v>842</v>
      </c>
      <c r="D21510" t="s">
        <v>980</v>
      </c>
      <c r="E21510" s="82">
        <v>7.6</v>
      </c>
      <c r="F21510" t="s">
        <v>973</v>
      </c>
      <c r="G21510" s="83">
        <v>44834</v>
      </c>
      <c r="I21510">
        <v>2022</v>
      </c>
    </row>
    <row r="21511" spans="1:9" x14ac:dyDescent="0.25">
      <c r="A21511" t="s">
        <v>972</v>
      </c>
      <c r="B21511" t="s">
        <v>383</v>
      </c>
      <c r="C21511" s="76" t="s">
        <v>842</v>
      </c>
      <c r="D21511" t="s">
        <v>980</v>
      </c>
      <c r="E21511" s="82">
        <v>3.8</v>
      </c>
      <c r="F21511" t="s">
        <v>973</v>
      </c>
      <c r="G21511" s="83">
        <v>44832</v>
      </c>
      <c r="I21511">
        <v>2022</v>
      </c>
    </row>
    <row r="21512" spans="1:9" x14ac:dyDescent="0.25">
      <c r="A21512" t="s">
        <v>972</v>
      </c>
      <c r="B21512" t="s">
        <v>1017</v>
      </c>
      <c r="C21512" s="76" t="s">
        <v>842</v>
      </c>
      <c r="D21512" t="s">
        <v>980</v>
      </c>
      <c r="E21512" s="82">
        <v>8.1</v>
      </c>
      <c r="F21512" t="s">
        <v>973</v>
      </c>
      <c r="G21512" s="83">
        <v>44837</v>
      </c>
      <c r="I21512">
        <v>2022</v>
      </c>
    </row>
    <row r="21513" spans="1:9" x14ac:dyDescent="0.25">
      <c r="A21513" t="s">
        <v>972</v>
      </c>
      <c r="B21513" t="s">
        <v>162</v>
      </c>
      <c r="C21513" s="76" t="s">
        <v>842</v>
      </c>
      <c r="D21513" t="s">
        <v>980</v>
      </c>
      <c r="E21513" s="82">
        <v>11.88</v>
      </c>
      <c r="F21513" t="s">
        <v>973</v>
      </c>
      <c r="G21513" s="83">
        <v>44847</v>
      </c>
      <c r="I21513">
        <v>2022</v>
      </c>
    </row>
    <row r="21514" spans="1:9" x14ac:dyDescent="0.25">
      <c r="A21514" t="s">
        <v>972</v>
      </c>
      <c r="B21514" t="s">
        <v>426</v>
      </c>
      <c r="C21514" s="76" t="s">
        <v>842</v>
      </c>
      <c r="D21514" t="s">
        <v>980</v>
      </c>
      <c r="E21514" s="82">
        <v>7.38</v>
      </c>
      <c r="F21514" t="s">
        <v>973</v>
      </c>
      <c r="G21514" s="83">
        <v>44824</v>
      </c>
      <c r="I21514">
        <v>2022</v>
      </c>
    </row>
    <row r="21515" spans="1:9" x14ac:dyDescent="0.25">
      <c r="A21515" t="s">
        <v>972</v>
      </c>
      <c r="B21515" t="s">
        <v>232</v>
      </c>
      <c r="C21515" s="76" t="s">
        <v>842</v>
      </c>
      <c r="D21515" t="s">
        <v>980</v>
      </c>
      <c r="E21515" s="82">
        <v>12.01</v>
      </c>
      <c r="F21515" t="s">
        <v>973</v>
      </c>
      <c r="G21515" s="83">
        <v>44834</v>
      </c>
      <c r="I21515">
        <v>2022</v>
      </c>
    </row>
    <row r="21516" spans="1:9" x14ac:dyDescent="0.25">
      <c r="A21516" t="s">
        <v>972</v>
      </c>
      <c r="B21516" t="s">
        <v>71</v>
      </c>
      <c r="C21516" s="76" t="s">
        <v>842</v>
      </c>
      <c r="D21516" t="s">
        <v>980</v>
      </c>
      <c r="E21516" s="82">
        <v>7.6</v>
      </c>
      <c r="F21516" t="s">
        <v>973</v>
      </c>
      <c r="G21516" s="83">
        <v>44784</v>
      </c>
      <c r="I21516">
        <v>2022</v>
      </c>
    </row>
    <row r="21517" spans="1:9" x14ac:dyDescent="0.25">
      <c r="A21517" t="s">
        <v>972</v>
      </c>
      <c r="B21517" t="s">
        <v>274</v>
      </c>
      <c r="C21517" s="76" t="s">
        <v>842</v>
      </c>
      <c r="D21517" t="s">
        <v>980</v>
      </c>
      <c r="E21517" s="82">
        <v>11.4</v>
      </c>
      <c r="F21517" t="s">
        <v>973</v>
      </c>
      <c r="G21517" s="83">
        <v>44957</v>
      </c>
      <c r="I21517">
        <v>2023</v>
      </c>
    </row>
    <row r="21518" spans="1:9" x14ac:dyDescent="0.25">
      <c r="A21518" t="s">
        <v>972</v>
      </c>
      <c r="B21518" t="s">
        <v>824</v>
      </c>
      <c r="C21518" s="76" t="s">
        <v>842</v>
      </c>
      <c r="D21518" t="s">
        <v>980</v>
      </c>
      <c r="E21518" s="82">
        <v>10</v>
      </c>
      <c r="F21518" t="s">
        <v>973</v>
      </c>
      <c r="G21518" s="83">
        <v>44834</v>
      </c>
      <c r="I21518">
        <v>2022</v>
      </c>
    </row>
    <row r="21519" spans="1:9" x14ac:dyDescent="0.25">
      <c r="A21519" t="s">
        <v>972</v>
      </c>
      <c r="B21519" t="s">
        <v>1217</v>
      </c>
      <c r="C21519" s="76" t="s">
        <v>842</v>
      </c>
      <c r="D21519" t="s">
        <v>980</v>
      </c>
      <c r="E21519" s="82">
        <v>15</v>
      </c>
      <c r="F21519" t="s">
        <v>973</v>
      </c>
      <c r="G21519" s="83">
        <v>44923</v>
      </c>
      <c r="I21519">
        <v>2022</v>
      </c>
    </row>
    <row r="21520" spans="1:9" x14ac:dyDescent="0.25">
      <c r="A21520" t="s">
        <v>972</v>
      </c>
      <c r="B21520" t="s">
        <v>658</v>
      </c>
      <c r="C21520" s="76" t="s">
        <v>842</v>
      </c>
      <c r="D21520" t="s">
        <v>980</v>
      </c>
      <c r="E21520" s="82">
        <v>8.4</v>
      </c>
      <c r="F21520" t="s">
        <v>973</v>
      </c>
      <c r="G21520" s="83">
        <v>44817</v>
      </c>
      <c r="I21520">
        <v>2022</v>
      </c>
    </row>
    <row r="21521" spans="1:9" x14ac:dyDescent="0.25">
      <c r="A21521" t="s">
        <v>972</v>
      </c>
      <c r="B21521" t="s">
        <v>798</v>
      </c>
      <c r="C21521" s="76" t="s">
        <v>842</v>
      </c>
      <c r="D21521" t="s">
        <v>980</v>
      </c>
      <c r="E21521" s="82">
        <v>11.4</v>
      </c>
      <c r="F21521" t="s">
        <v>973</v>
      </c>
      <c r="G21521" s="83">
        <v>44813</v>
      </c>
      <c r="I21521">
        <v>2022</v>
      </c>
    </row>
    <row r="21522" spans="1:9" x14ac:dyDescent="0.25">
      <c r="A21522" t="s">
        <v>972</v>
      </c>
      <c r="B21522" t="s">
        <v>469</v>
      </c>
      <c r="C21522" s="76" t="s">
        <v>842</v>
      </c>
      <c r="D21522" t="s">
        <v>980</v>
      </c>
      <c r="E21522" s="82">
        <v>9.3000000000000007</v>
      </c>
      <c r="F21522" t="s">
        <v>973</v>
      </c>
      <c r="G21522" s="83">
        <v>44831</v>
      </c>
      <c r="I21522">
        <v>2022</v>
      </c>
    </row>
    <row r="21523" spans="1:9" x14ac:dyDescent="0.25">
      <c r="A21523" t="s">
        <v>972</v>
      </c>
      <c r="B21523" t="s">
        <v>1182</v>
      </c>
      <c r="C21523" s="76" t="s">
        <v>842</v>
      </c>
      <c r="D21523" t="s">
        <v>980</v>
      </c>
      <c r="E21523" s="82">
        <v>6</v>
      </c>
      <c r="F21523" t="s">
        <v>973</v>
      </c>
      <c r="G21523" s="83">
        <v>44859</v>
      </c>
      <c r="I21523">
        <v>2022</v>
      </c>
    </row>
    <row r="21524" spans="1:9" x14ac:dyDescent="0.25">
      <c r="A21524" t="s">
        <v>972</v>
      </c>
      <c r="B21524" t="s">
        <v>200</v>
      </c>
      <c r="C21524" s="76" t="s">
        <v>842</v>
      </c>
      <c r="D21524" t="s">
        <v>980</v>
      </c>
      <c r="E21524" s="82">
        <v>7.6</v>
      </c>
      <c r="F21524" t="s">
        <v>973</v>
      </c>
      <c r="G21524" s="83">
        <v>44861</v>
      </c>
      <c r="I21524">
        <v>2022</v>
      </c>
    </row>
    <row r="21525" spans="1:9" x14ac:dyDescent="0.25">
      <c r="A21525" t="s">
        <v>972</v>
      </c>
      <c r="B21525" t="s">
        <v>453</v>
      </c>
      <c r="C21525" s="76" t="s">
        <v>842</v>
      </c>
      <c r="D21525" t="s">
        <v>980</v>
      </c>
      <c r="E21525" s="82">
        <v>9</v>
      </c>
      <c r="F21525" t="s">
        <v>973</v>
      </c>
      <c r="G21525" s="83">
        <v>44844</v>
      </c>
      <c r="I21525">
        <v>2022</v>
      </c>
    </row>
    <row r="21526" spans="1:9" x14ac:dyDescent="0.25">
      <c r="A21526" t="s">
        <v>972</v>
      </c>
      <c r="B21526" t="s">
        <v>478</v>
      </c>
      <c r="C21526" s="76" t="s">
        <v>842</v>
      </c>
      <c r="D21526" t="s">
        <v>980</v>
      </c>
      <c r="E21526" s="82">
        <v>8.6999999999999993</v>
      </c>
      <c r="F21526" t="s">
        <v>973</v>
      </c>
      <c r="G21526" s="83">
        <v>44834</v>
      </c>
      <c r="I21526">
        <v>2022</v>
      </c>
    </row>
    <row r="21527" spans="1:9" x14ac:dyDescent="0.25">
      <c r="A21527" t="s">
        <v>972</v>
      </c>
      <c r="B21527" t="s">
        <v>536</v>
      </c>
      <c r="C21527" s="76" t="s">
        <v>842</v>
      </c>
      <c r="D21527" t="s">
        <v>980</v>
      </c>
      <c r="E21527" s="82">
        <v>7.6</v>
      </c>
      <c r="F21527" t="s">
        <v>973</v>
      </c>
      <c r="G21527" s="83">
        <v>44816</v>
      </c>
      <c r="I21527">
        <v>2022</v>
      </c>
    </row>
    <row r="21528" spans="1:9" x14ac:dyDescent="0.25">
      <c r="A21528" t="s">
        <v>972</v>
      </c>
      <c r="B21528" t="s">
        <v>71</v>
      </c>
      <c r="C21528" s="76" t="s">
        <v>842</v>
      </c>
      <c r="D21528" t="s">
        <v>980</v>
      </c>
      <c r="E21528" s="82">
        <v>9.9</v>
      </c>
      <c r="F21528" t="s">
        <v>973</v>
      </c>
      <c r="G21528" s="83">
        <v>44847</v>
      </c>
      <c r="I21528">
        <v>2022</v>
      </c>
    </row>
    <row r="21529" spans="1:9" x14ac:dyDescent="0.25">
      <c r="A21529" t="s">
        <v>972</v>
      </c>
      <c r="B21529" t="s">
        <v>95</v>
      </c>
      <c r="C21529" s="76" t="s">
        <v>842</v>
      </c>
      <c r="D21529" t="s">
        <v>980</v>
      </c>
      <c r="E21529" s="82">
        <v>6</v>
      </c>
      <c r="F21529" t="s">
        <v>973</v>
      </c>
      <c r="G21529" s="83">
        <v>44834</v>
      </c>
      <c r="I21529">
        <v>2022</v>
      </c>
    </row>
    <row r="21530" spans="1:9" x14ac:dyDescent="0.25">
      <c r="A21530" t="s">
        <v>972</v>
      </c>
      <c r="B21530" t="s">
        <v>426</v>
      </c>
      <c r="C21530" s="76" t="s">
        <v>842</v>
      </c>
      <c r="D21530" t="s">
        <v>980</v>
      </c>
      <c r="E21530" s="82">
        <v>10.98</v>
      </c>
      <c r="F21530" t="s">
        <v>973</v>
      </c>
      <c r="G21530" s="83">
        <v>44865</v>
      </c>
      <c r="I21530">
        <v>2022</v>
      </c>
    </row>
    <row r="21531" spans="1:9" x14ac:dyDescent="0.25">
      <c r="A21531" t="s">
        <v>972</v>
      </c>
      <c r="B21531" t="s">
        <v>487</v>
      </c>
      <c r="C21531" s="76" t="s">
        <v>842</v>
      </c>
      <c r="D21531" t="s">
        <v>980</v>
      </c>
      <c r="E21531" s="82">
        <v>6</v>
      </c>
      <c r="F21531" t="s">
        <v>973</v>
      </c>
      <c r="G21531" s="83">
        <v>44886</v>
      </c>
      <c r="I21531">
        <v>2022</v>
      </c>
    </row>
    <row r="21532" spans="1:9" x14ac:dyDescent="0.25">
      <c r="A21532" t="s">
        <v>972</v>
      </c>
      <c r="B21532" t="s">
        <v>745</v>
      </c>
      <c r="C21532" s="76" t="s">
        <v>842</v>
      </c>
      <c r="D21532" t="s">
        <v>980</v>
      </c>
      <c r="E21532" s="82">
        <v>14</v>
      </c>
      <c r="F21532" t="s">
        <v>973</v>
      </c>
      <c r="G21532" s="83">
        <v>44825</v>
      </c>
      <c r="I21532">
        <v>2022</v>
      </c>
    </row>
    <row r="21533" spans="1:9" x14ac:dyDescent="0.25">
      <c r="A21533" t="s">
        <v>972</v>
      </c>
      <c r="B21533" t="s">
        <v>673</v>
      </c>
      <c r="C21533" s="76" t="s">
        <v>842</v>
      </c>
      <c r="D21533" t="s">
        <v>980</v>
      </c>
      <c r="E21533" s="82">
        <v>4.5</v>
      </c>
      <c r="F21533" t="s">
        <v>973</v>
      </c>
      <c r="G21533" s="83">
        <v>44820</v>
      </c>
      <c r="I21533">
        <v>2022</v>
      </c>
    </row>
    <row r="21534" spans="1:9" x14ac:dyDescent="0.25">
      <c r="A21534" t="s">
        <v>972</v>
      </c>
      <c r="B21534" t="s">
        <v>1182</v>
      </c>
      <c r="C21534" s="76" t="s">
        <v>842</v>
      </c>
      <c r="D21534" t="s">
        <v>980</v>
      </c>
      <c r="E21534" s="82">
        <v>10</v>
      </c>
      <c r="F21534" t="s">
        <v>973</v>
      </c>
      <c r="G21534" s="83">
        <v>44861</v>
      </c>
      <c r="I21534">
        <v>2022</v>
      </c>
    </row>
    <row r="21535" spans="1:9" x14ac:dyDescent="0.25">
      <c r="A21535" t="s">
        <v>972</v>
      </c>
      <c r="B21535" t="s">
        <v>1266</v>
      </c>
      <c r="C21535" s="76" t="s">
        <v>842</v>
      </c>
      <c r="D21535" t="s">
        <v>980</v>
      </c>
      <c r="E21535" s="82">
        <v>3.54</v>
      </c>
      <c r="F21535" t="s">
        <v>973</v>
      </c>
      <c r="G21535" s="83">
        <v>44888</v>
      </c>
      <c r="I21535">
        <v>2022</v>
      </c>
    </row>
    <row r="21536" spans="1:9" x14ac:dyDescent="0.25">
      <c r="A21536" t="s">
        <v>972</v>
      </c>
      <c r="B21536" t="s">
        <v>1173</v>
      </c>
      <c r="C21536" s="76" t="s">
        <v>842</v>
      </c>
      <c r="D21536" t="s">
        <v>980</v>
      </c>
      <c r="E21536" s="82">
        <v>6.79</v>
      </c>
      <c r="F21536" t="s">
        <v>973</v>
      </c>
      <c r="G21536" s="83">
        <v>44816</v>
      </c>
      <c r="I21536">
        <v>2022</v>
      </c>
    </row>
    <row r="21537" spans="1:9" x14ac:dyDescent="0.25">
      <c r="A21537" t="s">
        <v>972</v>
      </c>
      <c r="B21537" t="s">
        <v>1266</v>
      </c>
      <c r="C21537" s="76" t="s">
        <v>842</v>
      </c>
      <c r="D21537" t="s">
        <v>980</v>
      </c>
      <c r="E21537" s="82">
        <v>6</v>
      </c>
      <c r="F21537" t="s">
        <v>973</v>
      </c>
      <c r="G21537" s="83">
        <v>44915</v>
      </c>
      <c r="I21537">
        <v>2022</v>
      </c>
    </row>
    <row r="21538" spans="1:9" x14ac:dyDescent="0.25">
      <c r="A21538" t="s">
        <v>972</v>
      </c>
      <c r="B21538" t="s">
        <v>162</v>
      </c>
      <c r="C21538" s="76" t="s">
        <v>842</v>
      </c>
      <c r="D21538" t="s">
        <v>980</v>
      </c>
      <c r="E21538" s="82">
        <v>6.96</v>
      </c>
      <c r="F21538" t="s">
        <v>973</v>
      </c>
      <c r="G21538" s="83">
        <v>44784</v>
      </c>
      <c r="I21538">
        <v>2022</v>
      </c>
    </row>
    <row r="21539" spans="1:9" x14ac:dyDescent="0.25">
      <c r="A21539" t="s">
        <v>972</v>
      </c>
      <c r="B21539" t="s">
        <v>249</v>
      </c>
      <c r="C21539" s="76" t="s">
        <v>842</v>
      </c>
      <c r="D21539" t="s">
        <v>980</v>
      </c>
      <c r="E21539" s="82">
        <v>6</v>
      </c>
      <c r="F21539" t="s">
        <v>973</v>
      </c>
      <c r="G21539" s="83">
        <v>44888</v>
      </c>
      <c r="I21539">
        <v>2022</v>
      </c>
    </row>
    <row r="21540" spans="1:9" x14ac:dyDescent="0.25">
      <c r="A21540" t="s">
        <v>972</v>
      </c>
      <c r="B21540" t="s">
        <v>358</v>
      </c>
      <c r="C21540" s="76" t="s">
        <v>842</v>
      </c>
      <c r="D21540" t="s">
        <v>980</v>
      </c>
      <c r="E21540" s="82">
        <v>10</v>
      </c>
      <c r="F21540" t="s">
        <v>973</v>
      </c>
      <c r="G21540" s="83">
        <v>44916</v>
      </c>
      <c r="I21540">
        <v>2022</v>
      </c>
    </row>
    <row r="21541" spans="1:9" x14ac:dyDescent="0.25">
      <c r="A21541" t="s">
        <v>972</v>
      </c>
      <c r="B21541" t="s">
        <v>751</v>
      </c>
      <c r="C21541" s="76" t="s">
        <v>842</v>
      </c>
      <c r="D21541" t="s">
        <v>980</v>
      </c>
      <c r="E21541" s="82">
        <v>10</v>
      </c>
      <c r="F21541" t="s">
        <v>973</v>
      </c>
      <c r="G21541" s="83">
        <v>44819</v>
      </c>
      <c r="I21541">
        <v>2022</v>
      </c>
    </row>
    <row r="21542" spans="1:9" x14ac:dyDescent="0.25">
      <c r="A21542" t="s">
        <v>972</v>
      </c>
      <c r="B21542" t="s">
        <v>393</v>
      </c>
      <c r="C21542" s="76" t="s">
        <v>842</v>
      </c>
      <c r="D21542" t="s">
        <v>980</v>
      </c>
      <c r="E21542" s="82">
        <v>6.96</v>
      </c>
      <c r="F21542" t="s">
        <v>973</v>
      </c>
      <c r="G21542" s="83">
        <v>44788</v>
      </c>
      <c r="I21542">
        <v>2022</v>
      </c>
    </row>
    <row r="21543" spans="1:9" x14ac:dyDescent="0.25">
      <c r="A21543" t="s">
        <v>972</v>
      </c>
      <c r="B21543" t="s">
        <v>71</v>
      </c>
      <c r="C21543" s="76" t="s">
        <v>842</v>
      </c>
      <c r="D21543" t="s">
        <v>980</v>
      </c>
      <c r="E21543" s="82">
        <v>6</v>
      </c>
      <c r="F21543" t="s">
        <v>973</v>
      </c>
      <c r="G21543" s="83">
        <v>44930</v>
      </c>
      <c r="I21543">
        <v>2023</v>
      </c>
    </row>
    <row r="21544" spans="1:9" x14ac:dyDescent="0.25">
      <c r="A21544" t="s">
        <v>972</v>
      </c>
      <c r="B21544" t="s">
        <v>1237</v>
      </c>
      <c r="C21544" s="76" t="s">
        <v>842</v>
      </c>
      <c r="D21544" t="s">
        <v>980</v>
      </c>
      <c r="E21544" s="82">
        <v>4.93</v>
      </c>
      <c r="F21544" t="s">
        <v>973</v>
      </c>
      <c r="G21544" s="83">
        <v>44848</v>
      </c>
      <c r="I21544">
        <v>2022</v>
      </c>
    </row>
    <row r="21545" spans="1:9" x14ac:dyDescent="0.25">
      <c r="A21545" t="s">
        <v>972</v>
      </c>
      <c r="B21545" t="s">
        <v>168</v>
      </c>
      <c r="C21545" s="76" t="s">
        <v>842</v>
      </c>
      <c r="D21545" t="s">
        <v>980</v>
      </c>
      <c r="E21545" s="82">
        <v>5.9</v>
      </c>
      <c r="F21545" t="s">
        <v>973</v>
      </c>
      <c r="G21545" s="83">
        <v>44858</v>
      </c>
      <c r="I21545">
        <v>2022</v>
      </c>
    </row>
    <row r="21546" spans="1:9" x14ac:dyDescent="0.25">
      <c r="A21546" t="s">
        <v>972</v>
      </c>
      <c r="B21546" t="s">
        <v>1017</v>
      </c>
      <c r="C21546" s="76" t="s">
        <v>842</v>
      </c>
      <c r="D21546" t="s">
        <v>980</v>
      </c>
      <c r="E21546" s="82">
        <v>9.15</v>
      </c>
      <c r="F21546" t="s">
        <v>973</v>
      </c>
      <c r="G21546" s="83">
        <v>44882</v>
      </c>
      <c r="I21546">
        <v>2022</v>
      </c>
    </row>
    <row r="21547" spans="1:9" x14ac:dyDescent="0.25">
      <c r="A21547" t="s">
        <v>972</v>
      </c>
      <c r="B21547" t="s">
        <v>609</v>
      </c>
      <c r="C21547" s="76" t="s">
        <v>842</v>
      </c>
      <c r="D21547" t="s">
        <v>980</v>
      </c>
      <c r="E21547" s="82">
        <v>5.9</v>
      </c>
      <c r="F21547" t="s">
        <v>973</v>
      </c>
      <c r="G21547" s="83">
        <v>44827</v>
      </c>
      <c r="I21547">
        <v>2022</v>
      </c>
    </row>
    <row r="21548" spans="1:9" x14ac:dyDescent="0.25">
      <c r="A21548" t="s">
        <v>972</v>
      </c>
      <c r="B21548" t="s">
        <v>453</v>
      </c>
      <c r="C21548" s="76" t="s">
        <v>842</v>
      </c>
      <c r="D21548" t="s">
        <v>980</v>
      </c>
      <c r="E21548" s="82">
        <v>10</v>
      </c>
      <c r="F21548" t="s">
        <v>973</v>
      </c>
      <c r="G21548" s="83">
        <v>44837</v>
      </c>
      <c r="I21548">
        <v>2022</v>
      </c>
    </row>
    <row r="21549" spans="1:9" x14ac:dyDescent="0.25">
      <c r="A21549" t="s">
        <v>972</v>
      </c>
      <c r="B21549" t="s">
        <v>1191</v>
      </c>
      <c r="C21549" s="76" t="s">
        <v>842</v>
      </c>
      <c r="D21549" t="s">
        <v>980</v>
      </c>
      <c r="E21549" s="82">
        <v>2.95</v>
      </c>
      <c r="F21549" t="s">
        <v>973</v>
      </c>
      <c r="G21549" s="83">
        <v>44831</v>
      </c>
      <c r="I21549">
        <v>2022</v>
      </c>
    </row>
    <row r="21550" spans="1:9" x14ac:dyDescent="0.25">
      <c r="A21550" t="s">
        <v>972</v>
      </c>
      <c r="B21550" t="s">
        <v>1032</v>
      </c>
      <c r="C21550" s="76" t="s">
        <v>842</v>
      </c>
      <c r="D21550" t="s">
        <v>980</v>
      </c>
      <c r="E21550" s="82">
        <v>10.5</v>
      </c>
      <c r="F21550" t="s">
        <v>973</v>
      </c>
      <c r="G21550" s="83">
        <v>44831</v>
      </c>
      <c r="I21550">
        <v>2022</v>
      </c>
    </row>
    <row r="21551" spans="1:9" x14ac:dyDescent="0.25">
      <c r="A21551" t="s">
        <v>972</v>
      </c>
      <c r="B21551" t="s">
        <v>992</v>
      </c>
      <c r="C21551" s="76" t="s">
        <v>842</v>
      </c>
      <c r="D21551" t="s">
        <v>980</v>
      </c>
      <c r="E21551" s="82">
        <v>4.42</v>
      </c>
      <c r="F21551" t="s">
        <v>973</v>
      </c>
      <c r="G21551" s="83">
        <v>44859</v>
      </c>
      <c r="I21551">
        <v>2022</v>
      </c>
    </row>
    <row r="21552" spans="1:9" x14ac:dyDescent="0.25">
      <c r="A21552" t="s">
        <v>972</v>
      </c>
      <c r="B21552" t="s">
        <v>71</v>
      </c>
      <c r="C21552" s="76" t="s">
        <v>842</v>
      </c>
      <c r="D21552" t="s">
        <v>980</v>
      </c>
      <c r="E21552" s="82">
        <v>9.6</v>
      </c>
      <c r="F21552" t="s">
        <v>973</v>
      </c>
      <c r="G21552" s="83">
        <v>44875</v>
      </c>
      <c r="I21552">
        <v>2022</v>
      </c>
    </row>
    <row r="21553" spans="1:9" x14ac:dyDescent="0.25">
      <c r="A21553" t="s">
        <v>972</v>
      </c>
      <c r="B21553" t="s">
        <v>426</v>
      </c>
      <c r="C21553" s="76" t="s">
        <v>842</v>
      </c>
      <c r="D21553" t="s">
        <v>980</v>
      </c>
      <c r="E21553" s="82">
        <v>8.1</v>
      </c>
      <c r="F21553" t="s">
        <v>973</v>
      </c>
      <c r="G21553" s="83">
        <v>44855</v>
      </c>
      <c r="I21553">
        <v>2022</v>
      </c>
    </row>
    <row r="21554" spans="1:9" x14ac:dyDescent="0.25">
      <c r="A21554" t="s">
        <v>972</v>
      </c>
      <c r="B21554" t="s">
        <v>433</v>
      </c>
      <c r="C21554" s="76" t="s">
        <v>842</v>
      </c>
      <c r="D21554" t="s">
        <v>980</v>
      </c>
      <c r="E21554" s="82">
        <v>6</v>
      </c>
      <c r="F21554" t="s">
        <v>973</v>
      </c>
      <c r="G21554" s="83">
        <v>44838</v>
      </c>
      <c r="I21554">
        <v>2022</v>
      </c>
    </row>
    <row r="21555" spans="1:9" x14ac:dyDescent="0.25">
      <c r="A21555" t="s">
        <v>972</v>
      </c>
      <c r="B21555" t="s">
        <v>511</v>
      </c>
      <c r="C21555" s="76" t="s">
        <v>842</v>
      </c>
      <c r="D21555" t="s">
        <v>980</v>
      </c>
      <c r="E21555" s="82">
        <v>7.2</v>
      </c>
      <c r="F21555" t="s">
        <v>973</v>
      </c>
      <c r="G21555" s="83">
        <v>44840</v>
      </c>
      <c r="I21555">
        <v>2022</v>
      </c>
    </row>
    <row r="21556" spans="1:9" x14ac:dyDescent="0.25">
      <c r="A21556" t="s">
        <v>972</v>
      </c>
      <c r="B21556" t="s">
        <v>433</v>
      </c>
      <c r="C21556" s="76" t="s">
        <v>842</v>
      </c>
      <c r="D21556" t="s">
        <v>980</v>
      </c>
      <c r="E21556" s="82">
        <v>6</v>
      </c>
      <c r="F21556" t="s">
        <v>973</v>
      </c>
      <c r="G21556" s="83">
        <v>44875</v>
      </c>
      <c r="I21556">
        <v>2022</v>
      </c>
    </row>
    <row r="21557" spans="1:9" x14ac:dyDescent="0.25">
      <c r="A21557" t="s">
        <v>972</v>
      </c>
      <c r="B21557" t="s">
        <v>661</v>
      </c>
      <c r="C21557" s="76" t="s">
        <v>842</v>
      </c>
      <c r="D21557" t="s">
        <v>980</v>
      </c>
      <c r="E21557" s="82">
        <v>6</v>
      </c>
      <c r="F21557" t="s">
        <v>973</v>
      </c>
      <c r="G21557" s="83">
        <v>44922</v>
      </c>
      <c r="I21557">
        <v>2022</v>
      </c>
    </row>
    <row r="21558" spans="1:9" x14ac:dyDescent="0.25">
      <c r="A21558" t="s">
        <v>972</v>
      </c>
      <c r="B21558" t="s">
        <v>206</v>
      </c>
      <c r="C21558" s="76" t="s">
        <v>842</v>
      </c>
      <c r="D21558" t="s">
        <v>980</v>
      </c>
      <c r="E21558" s="82">
        <v>3.8</v>
      </c>
      <c r="F21558" t="s">
        <v>973</v>
      </c>
      <c r="G21558" s="83">
        <v>44845</v>
      </c>
      <c r="I21558">
        <v>2022</v>
      </c>
    </row>
    <row r="21559" spans="1:9" x14ac:dyDescent="0.25">
      <c r="A21559" t="s">
        <v>972</v>
      </c>
      <c r="B21559" t="s">
        <v>71</v>
      </c>
      <c r="C21559" s="76" t="s">
        <v>842</v>
      </c>
      <c r="D21559" t="s">
        <v>980</v>
      </c>
      <c r="E21559" s="82">
        <v>6</v>
      </c>
      <c r="F21559" t="s">
        <v>973</v>
      </c>
      <c r="G21559" s="83">
        <v>44823</v>
      </c>
      <c r="I21559">
        <v>2022</v>
      </c>
    </row>
    <row r="21560" spans="1:9" x14ac:dyDescent="0.25">
      <c r="A21560" t="s">
        <v>972</v>
      </c>
      <c r="B21560" t="s">
        <v>433</v>
      </c>
      <c r="C21560" s="76" t="s">
        <v>842</v>
      </c>
      <c r="D21560" t="s">
        <v>980</v>
      </c>
      <c r="E21560" s="82">
        <v>3.8</v>
      </c>
      <c r="F21560" t="s">
        <v>973</v>
      </c>
      <c r="G21560" s="83">
        <v>44853</v>
      </c>
      <c r="I21560">
        <v>2022</v>
      </c>
    </row>
    <row r="21561" spans="1:9" x14ac:dyDescent="0.25">
      <c r="A21561" t="s">
        <v>972</v>
      </c>
      <c r="B21561" t="s">
        <v>162</v>
      </c>
      <c r="C21561" s="76" t="s">
        <v>842</v>
      </c>
      <c r="D21561" t="s">
        <v>980</v>
      </c>
      <c r="E21561" s="82">
        <v>3.84</v>
      </c>
      <c r="F21561" t="s">
        <v>973</v>
      </c>
      <c r="G21561" s="83">
        <v>44806</v>
      </c>
      <c r="I21561">
        <v>2022</v>
      </c>
    </row>
    <row r="21562" spans="1:9" x14ac:dyDescent="0.25">
      <c r="A21562" t="s">
        <v>972</v>
      </c>
      <c r="B21562" t="s">
        <v>623</v>
      </c>
      <c r="C21562" s="76" t="s">
        <v>842</v>
      </c>
      <c r="D21562" t="s">
        <v>980</v>
      </c>
      <c r="E21562" s="82">
        <v>6</v>
      </c>
      <c r="F21562" t="s">
        <v>973</v>
      </c>
      <c r="G21562" s="83">
        <v>44812</v>
      </c>
      <c r="I21562">
        <v>2022</v>
      </c>
    </row>
    <row r="21563" spans="1:9" x14ac:dyDescent="0.25">
      <c r="A21563" t="s">
        <v>972</v>
      </c>
      <c r="B21563" t="s">
        <v>426</v>
      </c>
      <c r="C21563" s="76" t="s">
        <v>842</v>
      </c>
      <c r="D21563" t="s">
        <v>980</v>
      </c>
      <c r="E21563" s="82">
        <v>7.2</v>
      </c>
      <c r="F21563" t="s">
        <v>973</v>
      </c>
      <c r="G21563" s="83">
        <v>44831</v>
      </c>
      <c r="I21563">
        <v>2022</v>
      </c>
    </row>
    <row r="21564" spans="1:9" x14ac:dyDescent="0.25">
      <c r="A21564" t="s">
        <v>972</v>
      </c>
      <c r="B21564" t="s">
        <v>705</v>
      </c>
      <c r="C21564" s="76" t="s">
        <v>842</v>
      </c>
      <c r="D21564" t="s">
        <v>980</v>
      </c>
      <c r="E21564" s="82">
        <v>6</v>
      </c>
      <c r="F21564" t="s">
        <v>973</v>
      </c>
      <c r="G21564" s="83">
        <v>44859</v>
      </c>
      <c r="I21564">
        <v>2022</v>
      </c>
    </row>
    <row r="21565" spans="1:9" x14ac:dyDescent="0.25">
      <c r="A21565" t="s">
        <v>972</v>
      </c>
      <c r="B21565" t="s">
        <v>241</v>
      </c>
      <c r="C21565" s="76" t="s">
        <v>842</v>
      </c>
      <c r="D21565" t="s">
        <v>980</v>
      </c>
      <c r="E21565" s="82">
        <v>3</v>
      </c>
      <c r="F21565" t="s">
        <v>973</v>
      </c>
      <c r="G21565" s="83">
        <v>44827</v>
      </c>
      <c r="I21565">
        <v>2022</v>
      </c>
    </row>
    <row r="21566" spans="1:9" x14ac:dyDescent="0.25">
      <c r="A21566" t="s">
        <v>972</v>
      </c>
      <c r="B21566" t="s">
        <v>983</v>
      </c>
      <c r="C21566" s="76" t="s">
        <v>842</v>
      </c>
      <c r="D21566" t="s">
        <v>980</v>
      </c>
      <c r="E21566" s="82">
        <v>6</v>
      </c>
      <c r="F21566" t="s">
        <v>973</v>
      </c>
      <c r="G21566" s="83">
        <v>44875</v>
      </c>
      <c r="I21566">
        <v>2022</v>
      </c>
    </row>
    <row r="21567" spans="1:9" x14ac:dyDescent="0.25">
      <c r="A21567" t="s">
        <v>972</v>
      </c>
      <c r="B21567" t="s">
        <v>651</v>
      </c>
      <c r="C21567" s="76" t="s">
        <v>842</v>
      </c>
      <c r="D21567" t="s">
        <v>980</v>
      </c>
      <c r="E21567" s="82">
        <v>15</v>
      </c>
      <c r="F21567" t="s">
        <v>973</v>
      </c>
      <c r="G21567" s="83">
        <v>44895</v>
      </c>
      <c r="I21567">
        <v>2022</v>
      </c>
    </row>
    <row r="21568" spans="1:9" x14ac:dyDescent="0.25">
      <c r="A21568" t="s">
        <v>972</v>
      </c>
      <c r="B21568" t="s">
        <v>774</v>
      </c>
      <c r="C21568" s="76" t="s">
        <v>842</v>
      </c>
      <c r="D21568" t="s">
        <v>980</v>
      </c>
      <c r="E21568" s="82">
        <v>6</v>
      </c>
      <c r="F21568" t="s">
        <v>973</v>
      </c>
      <c r="G21568" s="83">
        <v>44875</v>
      </c>
      <c r="I21568">
        <v>2022</v>
      </c>
    </row>
    <row r="21569" spans="1:9" x14ac:dyDescent="0.25">
      <c r="A21569" t="s">
        <v>972</v>
      </c>
      <c r="B21569" t="s">
        <v>1173</v>
      </c>
      <c r="C21569" s="76" t="s">
        <v>842</v>
      </c>
      <c r="D21569" t="s">
        <v>980</v>
      </c>
      <c r="E21569" s="82">
        <v>15</v>
      </c>
      <c r="F21569" t="s">
        <v>973</v>
      </c>
      <c r="G21569" s="83">
        <v>44908</v>
      </c>
      <c r="I21569">
        <v>2022</v>
      </c>
    </row>
    <row r="21570" spans="1:9" x14ac:dyDescent="0.25">
      <c r="A21570" t="s">
        <v>972</v>
      </c>
      <c r="B21570" t="s">
        <v>279</v>
      </c>
      <c r="C21570" s="76" t="s">
        <v>842</v>
      </c>
      <c r="D21570" t="s">
        <v>980</v>
      </c>
      <c r="E21570" s="82">
        <v>7</v>
      </c>
      <c r="F21570" t="s">
        <v>973</v>
      </c>
      <c r="G21570" s="83">
        <v>44916</v>
      </c>
      <c r="I21570">
        <v>2022</v>
      </c>
    </row>
    <row r="21571" spans="1:9" x14ac:dyDescent="0.25">
      <c r="A21571" t="s">
        <v>972</v>
      </c>
      <c r="B21571" t="s">
        <v>1160</v>
      </c>
      <c r="C21571" s="76" t="s">
        <v>842</v>
      </c>
      <c r="D21571" t="s">
        <v>980</v>
      </c>
      <c r="E21571" s="82">
        <v>7.08</v>
      </c>
      <c r="F21571" t="s">
        <v>973</v>
      </c>
      <c r="G21571" s="83">
        <v>44844</v>
      </c>
      <c r="I21571">
        <v>2022</v>
      </c>
    </row>
    <row r="21572" spans="1:9" x14ac:dyDescent="0.25">
      <c r="A21572" t="s">
        <v>972</v>
      </c>
      <c r="B21572" t="s">
        <v>139</v>
      </c>
      <c r="C21572" s="76" t="s">
        <v>842</v>
      </c>
      <c r="D21572" t="s">
        <v>980</v>
      </c>
      <c r="E21572" s="82">
        <v>7</v>
      </c>
      <c r="F21572" t="s">
        <v>973</v>
      </c>
      <c r="G21572" s="83">
        <v>44811</v>
      </c>
      <c r="I21572">
        <v>2022</v>
      </c>
    </row>
    <row r="21573" spans="1:9" x14ac:dyDescent="0.25">
      <c r="A21573" t="s">
        <v>972</v>
      </c>
      <c r="B21573" t="s">
        <v>164</v>
      </c>
      <c r="C21573" s="76" t="s">
        <v>842</v>
      </c>
      <c r="D21573" t="s">
        <v>980</v>
      </c>
      <c r="E21573" s="82">
        <v>10</v>
      </c>
      <c r="F21573" t="s">
        <v>973</v>
      </c>
      <c r="G21573" s="83">
        <v>44888</v>
      </c>
      <c r="I21573">
        <v>2022</v>
      </c>
    </row>
    <row r="21574" spans="1:9" x14ac:dyDescent="0.25">
      <c r="A21574" t="s">
        <v>972</v>
      </c>
      <c r="B21574" t="s">
        <v>158</v>
      </c>
      <c r="C21574" s="76" t="s">
        <v>842</v>
      </c>
      <c r="D21574" t="s">
        <v>980</v>
      </c>
      <c r="E21574" s="82">
        <v>7.97</v>
      </c>
      <c r="F21574" t="s">
        <v>973</v>
      </c>
      <c r="G21574" s="83">
        <v>44865</v>
      </c>
      <c r="I21574">
        <v>2022</v>
      </c>
    </row>
    <row r="21575" spans="1:9" x14ac:dyDescent="0.25">
      <c r="A21575" t="s">
        <v>972</v>
      </c>
      <c r="B21575" t="s">
        <v>762</v>
      </c>
      <c r="C21575" s="76" t="s">
        <v>842</v>
      </c>
      <c r="D21575" t="s">
        <v>980</v>
      </c>
      <c r="E21575" s="82">
        <v>10</v>
      </c>
      <c r="F21575" t="s">
        <v>973</v>
      </c>
      <c r="G21575" s="83">
        <v>44844</v>
      </c>
      <c r="I21575">
        <v>2022</v>
      </c>
    </row>
    <row r="21576" spans="1:9" x14ac:dyDescent="0.25">
      <c r="A21576" t="s">
        <v>972</v>
      </c>
      <c r="B21576" t="s">
        <v>433</v>
      </c>
      <c r="C21576" s="76" t="s">
        <v>842</v>
      </c>
      <c r="D21576" t="s">
        <v>980</v>
      </c>
      <c r="E21576" s="82">
        <v>6.6</v>
      </c>
      <c r="F21576" t="s">
        <v>973</v>
      </c>
      <c r="G21576" s="83">
        <v>44943</v>
      </c>
      <c r="I21576">
        <v>2023</v>
      </c>
    </row>
    <row r="21577" spans="1:9" x14ac:dyDescent="0.25">
      <c r="A21577" t="s">
        <v>972</v>
      </c>
      <c r="B21577" t="s">
        <v>166</v>
      </c>
      <c r="C21577" s="76" t="s">
        <v>842</v>
      </c>
      <c r="D21577" t="s">
        <v>980</v>
      </c>
      <c r="E21577" s="82">
        <v>10</v>
      </c>
      <c r="F21577" t="s">
        <v>973</v>
      </c>
      <c r="G21577" s="83">
        <v>44803</v>
      </c>
      <c r="I21577">
        <v>2022</v>
      </c>
    </row>
    <row r="21578" spans="1:9" x14ac:dyDescent="0.25">
      <c r="A21578" t="s">
        <v>972</v>
      </c>
      <c r="B21578" t="s">
        <v>661</v>
      </c>
      <c r="C21578" s="76" t="s">
        <v>842</v>
      </c>
      <c r="D21578" t="s">
        <v>980</v>
      </c>
      <c r="E21578" s="82">
        <v>8.1</v>
      </c>
      <c r="F21578" t="s">
        <v>973</v>
      </c>
      <c r="G21578" s="83">
        <v>44888</v>
      </c>
      <c r="I21578">
        <v>2022</v>
      </c>
    </row>
    <row r="21579" spans="1:9" x14ac:dyDescent="0.25">
      <c r="A21579" t="s">
        <v>972</v>
      </c>
      <c r="B21579" t="s">
        <v>1218</v>
      </c>
      <c r="C21579" s="76" t="s">
        <v>842</v>
      </c>
      <c r="D21579" t="s">
        <v>980</v>
      </c>
      <c r="E21579" s="82">
        <v>6.6</v>
      </c>
      <c r="F21579" t="s">
        <v>973</v>
      </c>
      <c r="G21579" s="83">
        <v>44820</v>
      </c>
      <c r="I21579">
        <v>2022</v>
      </c>
    </row>
    <row r="21580" spans="1:9" x14ac:dyDescent="0.25">
      <c r="A21580" t="s">
        <v>972</v>
      </c>
      <c r="B21580" t="s">
        <v>11</v>
      </c>
      <c r="C21580" s="76" t="s">
        <v>842</v>
      </c>
      <c r="D21580" t="s">
        <v>980</v>
      </c>
      <c r="E21580" s="82">
        <v>3</v>
      </c>
      <c r="F21580" t="s">
        <v>973</v>
      </c>
      <c r="G21580" s="83">
        <v>44868</v>
      </c>
      <c r="I21580">
        <v>2022</v>
      </c>
    </row>
    <row r="21581" spans="1:9" x14ac:dyDescent="0.25">
      <c r="A21581" t="s">
        <v>972</v>
      </c>
      <c r="B21581" s="74" t="s">
        <v>213</v>
      </c>
      <c r="C21581" s="76" t="s">
        <v>842</v>
      </c>
      <c r="D21581" t="s">
        <v>980</v>
      </c>
      <c r="E21581" s="82">
        <v>3.8</v>
      </c>
      <c r="F21581" t="s">
        <v>973</v>
      </c>
      <c r="G21581" s="83">
        <v>44826</v>
      </c>
      <c r="I21581">
        <v>2022</v>
      </c>
    </row>
    <row r="21582" spans="1:9" x14ac:dyDescent="0.25">
      <c r="A21582" t="s">
        <v>972</v>
      </c>
      <c r="B21582" s="74" t="s">
        <v>213</v>
      </c>
      <c r="C21582" s="76" t="s">
        <v>842</v>
      </c>
      <c r="D21582" t="s">
        <v>980</v>
      </c>
      <c r="E21582" s="82">
        <v>6</v>
      </c>
      <c r="F21582" t="s">
        <v>973</v>
      </c>
      <c r="G21582" s="83">
        <v>44860</v>
      </c>
      <c r="I21582">
        <v>2022</v>
      </c>
    </row>
    <row r="21583" spans="1:9" x14ac:dyDescent="0.25">
      <c r="A21583" t="s">
        <v>972</v>
      </c>
      <c r="B21583" t="s">
        <v>11</v>
      </c>
      <c r="C21583" s="76" t="s">
        <v>842</v>
      </c>
      <c r="D21583" t="s">
        <v>980</v>
      </c>
      <c r="E21583" s="82">
        <v>7.67</v>
      </c>
      <c r="F21583" t="s">
        <v>973</v>
      </c>
      <c r="G21583" s="83">
        <v>44860</v>
      </c>
      <c r="I21583">
        <v>2022</v>
      </c>
    </row>
    <row r="21584" spans="1:9" x14ac:dyDescent="0.25">
      <c r="A21584" t="s">
        <v>972</v>
      </c>
      <c r="B21584" t="s">
        <v>159</v>
      </c>
      <c r="C21584" s="76" t="s">
        <v>842</v>
      </c>
      <c r="D21584" t="s">
        <v>980</v>
      </c>
      <c r="E21584" s="82">
        <v>11</v>
      </c>
      <c r="F21584" t="s">
        <v>973</v>
      </c>
      <c r="G21584" s="83">
        <v>44816</v>
      </c>
      <c r="I21584">
        <v>2022</v>
      </c>
    </row>
    <row r="21585" spans="1:9" x14ac:dyDescent="0.25">
      <c r="A21585" t="s">
        <v>972</v>
      </c>
      <c r="B21585" t="s">
        <v>278</v>
      </c>
      <c r="C21585" s="76" t="s">
        <v>842</v>
      </c>
      <c r="D21585" t="s">
        <v>980</v>
      </c>
      <c r="E21585" s="82">
        <v>3.8</v>
      </c>
      <c r="F21585" t="s">
        <v>973</v>
      </c>
      <c r="G21585" s="83">
        <v>44823</v>
      </c>
      <c r="I21585">
        <v>2022</v>
      </c>
    </row>
    <row r="21586" spans="1:9" x14ac:dyDescent="0.25">
      <c r="A21586" t="s">
        <v>972</v>
      </c>
      <c r="B21586" t="s">
        <v>11</v>
      </c>
      <c r="C21586" s="76" t="s">
        <v>842</v>
      </c>
      <c r="D21586" t="s">
        <v>980</v>
      </c>
      <c r="E21586" s="82">
        <v>12</v>
      </c>
      <c r="F21586" t="s">
        <v>973</v>
      </c>
      <c r="G21586" s="83">
        <v>44880</v>
      </c>
      <c r="I21586">
        <v>2022</v>
      </c>
    </row>
    <row r="21587" spans="1:9" x14ac:dyDescent="0.25">
      <c r="A21587" t="s">
        <v>972</v>
      </c>
      <c r="B21587" t="s">
        <v>71</v>
      </c>
      <c r="C21587" s="76" t="s">
        <v>842</v>
      </c>
      <c r="D21587" t="s">
        <v>980</v>
      </c>
      <c r="E21587" s="82">
        <v>6</v>
      </c>
      <c r="F21587" t="s">
        <v>973</v>
      </c>
      <c r="G21587" s="83">
        <v>44825</v>
      </c>
      <c r="I21587">
        <v>2022</v>
      </c>
    </row>
    <row r="21588" spans="1:9" x14ac:dyDescent="0.25">
      <c r="A21588" t="s">
        <v>972</v>
      </c>
      <c r="B21588" t="s">
        <v>95</v>
      </c>
      <c r="C21588" s="76" t="s">
        <v>842</v>
      </c>
      <c r="D21588" t="s">
        <v>980</v>
      </c>
      <c r="E21588" s="82">
        <v>10.029999999999999</v>
      </c>
      <c r="F21588" t="s">
        <v>973</v>
      </c>
      <c r="G21588" s="83">
        <v>44917</v>
      </c>
      <c r="I21588">
        <v>2022</v>
      </c>
    </row>
    <row r="21589" spans="1:9" x14ac:dyDescent="0.25">
      <c r="A21589" t="s">
        <v>972</v>
      </c>
      <c r="B21589" t="s">
        <v>249</v>
      </c>
      <c r="C21589" s="76" t="s">
        <v>842</v>
      </c>
      <c r="D21589" t="s">
        <v>980</v>
      </c>
      <c r="E21589" s="82">
        <v>3.84</v>
      </c>
      <c r="F21589" t="s">
        <v>973</v>
      </c>
      <c r="G21589" s="83">
        <v>44844</v>
      </c>
      <c r="I21589">
        <v>2022</v>
      </c>
    </row>
    <row r="21590" spans="1:9" x14ac:dyDescent="0.25">
      <c r="A21590" t="s">
        <v>972</v>
      </c>
      <c r="B21590" t="s">
        <v>779</v>
      </c>
      <c r="C21590" s="76" t="s">
        <v>842</v>
      </c>
      <c r="D21590" t="s">
        <v>980</v>
      </c>
      <c r="E21590" s="82">
        <v>10.62</v>
      </c>
      <c r="F21590" t="s">
        <v>973</v>
      </c>
      <c r="G21590" s="83">
        <v>44879</v>
      </c>
      <c r="I21590">
        <v>2022</v>
      </c>
    </row>
    <row r="21591" spans="1:9" x14ac:dyDescent="0.25">
      <c r="A21591" t="s">
        <v>972</v>
      </c>
      <c r="B21591" t="s">
        <v>433</v>
      </c>
      <c r="C21591" s="76" t="s">
        <v>842</v>
      </c>
      <c r="D21591" t="s">
        <v>980</v>
      </c>
      <c r="E21591" s="82">
        <v>4.72</v>
      </c>
      <c r="F21591" t="s">
        <v>973</v>
      </c>
      <c r="G21591" s="83">
        <v>44932</v>
      </c>
      <c r="I21591">
        <v>2023</v>
      </c>
    </row>
    <row r="21592" spans="1:9" x14ac:dyDescent="0.25">
      <c r="A21592" t="s">
        <v>972</v>
      </c>
      <c r="B21592" t="s">
        <v>1234</v>
      </c>
      <c r="C21592" s="76" t="s">
        <v>842</v>
      </c>
      <c r="D21592" t="s">
        <v>980</v>
      </c>
      <c r="E21592" s="82">
        <v>11.5</v>
      </c>
      <c r="F21592" t="s">
        <v>973</v>
      </c>
      <c r="G21592" s="83">
        <v>44846</v>
      </c>
      <c r="I21592">
        <v>2022</v>
      </c>
    </row>
    <row r="21593" spans="1:9" x14ac:dyDescent="0.25">
      <c r="A21593" t="s">
        <v>972</v>
      </c>
      <c r="B21593" t="s">
        <v>115</v>
      </c>
      <c r="C21593" s="76" t="s">
        <v>842</v>
      </c>
      <c r="D21593" t="s">
        <v>980</v>
      </c>
      <c r="E21593" s="82">
        <v>14.7</v>
      </c>
      <c r="F21593" t="s">
        <v>973</v>
      </c>
      <c r="G21593" s="83">
        <v>44847</v>
      </c>
      <c r="I21593">
        <v>2022</v>
      </c>
    </row>
    <row r="21594" spans="1:9" x14ac:dyDescent="0.25">
      <c r="A21594" t="s">
        <v>972</v>
      </c>
      <c r="B21594" t="s">
        <v>562</v>
      </c>
      <c r="C21594" s="76" t="s">
        <v>842</v>
      </c>
      <c r="D21594" t="s">
        <v>980</v>
      </c>
      <c r="E21594" s="82">
        <v>4.43</v>
      </c>
      <c r="F21594" t="s">
        <v>973</v>
      </c>
      <c r="G21594" s="83">
        <v>44881</v>
      </c>
      <c r="I21594">
        <v>2022</v>
      </c>
    </row>
    <row r="21595" spans="1:9" x14ac:dyDescent="0.25">
      <c r="A21595" t="s">
        <v>972</v>
      </c>
      <c r="B21595" t="s">
        <v>95</v>
      </c>
      <c r="C21595" s="76" t="s">
        <v>842</v>
      </c>
      <c r="D21595" t="s">
        <v>980</v>
      </c>
      <c r="E21595" s="82">
        <v>6</v>
      </c>
      <c r="F21595" t="s">
        <v>973</v>
      </c>
      <c r="G21595" s="83">
        <v>44937</v>
      </c>
      <c r="I21595">
        <v>2023</v>
      </c>
    </row>
    <row r="21596" spans="1:9" x14ac:dyDescent="0.25">
      <c r="A21596" t="s">
        <v>972</v>
      </c>
      <c r="B21596" t="s">
        <v>198</v>
      </c>
      <c r="C21596" s="76" t="s">
        <v>842</v>
      </c>
      <c r="D21596" t="s">
        <v>980</v>
      </c>
      <c r="E21596" s="82">
        <v>14.7</v>
      </c>
      <c r="F21596" t="s">
        <v>973</v>
      </c>
      <c r="G21596" s="83">
        <v>44932</v>
      </c>
      <c r="I21596">
        <v>2023</v>
      </c>
    </row>
    <row r="21597" spans="1:9" x14ac:dyDescent="0.25">
      <c r="A21597" t="s">
        <v>972</v>
      </c>
      <c r="B21597" t="s">
        <v>730</v>
      </c>
      <c r="C21597" s="76" t="s">
        <v>842</v>
      </c>
      <c r="D21597" t="s">
        <v>980</v>
      </c>
      <c r="E21597" s="82">
        <v>6.19</v>
      </c>
      <c r="F21597" t="s">
        <v>973</v>
      </c>
      <c r="G21597" s="83">
        <v>44820</v>
      </c>
      <c r="I21597">
        <v>2022</v>
      </c>
    </row>
    <row r="21598" spans="1:9" x14ac:dyDescent="0.25">
      <c r="A21598" t="s">
        <v>972</v>
      </c>
      <c r="B21598" t="s">
        <v>249</v>
      </c>
      <c r="C21598" s="76" t="s">
        <v>842</v>
      </c>
      <c r="D21598" t="s">
        <v>980</v>
      </c>
      <c r="E21598" s="82">
        <v>3.54</v>
      </c>
      <c r="F21598" t="s">
        <v>973</v>
      </c>
      <c r="G21598" s="83">
        <v>44880</v>
      </c>
      <c r="I21598">
        <v>2022</v>
      </c>
    </row>
    <row r="21599" spans="1:9" x14ac:dyDescent="0.25">
      <c r="A21599" t="s">
        <v>972</v>
      </c>
      <c r="B21599" t="s">
        <v>162</v>
      </c>
      <c r="C21599" s="76" t="s">
        <v>842</v>
      </c>
      <c r="D21599" t="s">
        <v>980</v>
      </c>
      <c r="E21599" s="82">
        <v>5.31</v>
      </c>
      <c r="F21599" t="s">
        <v>973</v>
      </c>
      <c r="G21599" s="83">
        <v>44887</v>
      </c>
      <c r="I21599">
        <v>2022</v>
      </c>
    </row>
    <row r="21600" spans="1:9" x14ac:dyDescent="0.25">
      <c r="A21600" t="s">
        <v>972</v>
      </c>
      <c r="B21600" t="s">
        <v>418</v>
      </c>
      <c r="C21600" s="76" t="s">
        <v>842</v>
      </c>
      <c r="D21600" t="s">
        <v>980</v>
      </c>
      <c r="E21600" s="82">
        <v>6</v>
      </c>
      <c r="F21600" t="s">
        <v>973</v>
      </c>
      <c r="G21600" s="83">
        <v>44831</v>
      </c>
      <c r="I21600">
        <v>2022</v>
      </c>
    </row>
    <row r="21601" spans="1:9" x14ac:dyDescent="0.25">
      <c r="A21601" t="s">
        <v>972</v>
      </c>
      <c r="B21601" t="s">
        <v>1182</v>
      </c>
      <c r="C21601" s="76" t="s">
        <v>842</v>
      </c>
      <c r="D21601" t="s">
        <v>980</v>
      </c>
      <c r="E21601" s="82">
        <v>6</v>
      </c>
      <c r="F21601" t="s">
        <v>973</v>
      </c>
      <c r="G21601" s="83">
        <v>44902</v>
      </c>
      <c r="I21601">
        <v>2022</v>
      </c>
    </row>
    <row r="21602" spans="1:9" x14ac:dyDescent="0.25">
      <c r="A21602" t="s">
        <v>972</v>
      </c>
      <c r="B21602" t="s">
        <v>676</v>
      </c>
      <c r="C21602" s="76" t="s">
        <v>842</v>
      </c>
      <c r="D21602" t="s">
        <v>980</v>
      </c>
      <c r="E21602" s="82">
        <v>11.4</v>
      </c>
      <c r="F21602" t="s">
        <v>973</v>
      </c>
      <c r="G21602" s="83">
        <v>44844</v>
      </c>
      <c r="I21602">
        <v>2022</v>
      </c>
    </row>
    <row r="21603" spans="1:9" x14ac:dyDescent="0.25">
      <c r="A21603" t="s">
        <v>972</v>
      </c>
      <c r="B21603" t="s">
        <v>241</v>
      </c>
      <c r="C21603" s="76" t="s">
        <v>842</v>
      </c>
      <c r="D21603" t="s">
        <v>980</v>
      </c>
      <c r="E21603" s="82">
        <v>3.8</v>
      </c>
      <c r="F21603" t="s">
        <v>973</v>
      </c>
      <c r="G21603" s="83">
        <v>44848</v>
      </c>
      <c r="I21603">
        <v>2022</v>
      </c>
    </row>
    <row r="21604" spans="1:9" x14ac:dyDescent="0.25">
      <c r="A21604" t="s">
        <v>972</v>
      </c>
      <c r="B21604" t="s">
        <v>487</v>
      </c>
      <c r="C21604" s="76" t="s">
        <v>842</v>
      </c>
      <c r="D21604" t="s">
        <v>980</v>
      </c>
      <c r="E21604" s="82">
        <v>5.31</v>
      </c>
      <c r="F21604" t="s">
        <v>973</v>
      </c>
      <c r="G21604" s="83">
        <v>44851</v>
      </c>
      <c r="I21604">
        <v>2022</v>
      </c>
    </row>
    <row r="21605" spans="1:9" x14ac:dyDescent="0.25">
      <c r="A21605" t="s">
        <v>972</v>
      </c>
      <c r="B21605" t="s">
        <v>676</v>
      </c>
      <c r="C21605" s="76" t="s">
        <v>842</v>
      </c>
      <c r="D21605" t="s">
        <v>980</v>
      </c>
      <c r="E21605" s="82">
        <v>7.6</v>
      </c>
      <c r="F21605" t="s">
        <v>973</v>
      </c>
      <c r="G21605" s="83">
        <v>44824</v>
      </c>
      <c r="I21605">
        <v>2022</v>
      </c>
    </row>
    <row r="21606" spans="1:9" x14ac:dyDescent="0.25">
      <c r="A21606" t="s">
        <v>972</v>
      </c>
      <c r="B21606" t="s">
        <v>11</v>
      </c>
      <c r="C21606" s="76" t="s">
        <v>842</v>
      </c>
      <c r="D21606" t="s">
        <v>980</v>
      </c>
      <c r="E21606" s="82">
        <v>6</v>
      </c>
      <c r="F21606" t="s">
        <v>973</v>
      </c>
      <c r="G21606" s="83">
        <v>44837</v>
      </c>
      <c r="I21606">
        <v>2022</v>
      </c>
    </row>
    <row r="21607" spans="1:9" x14ac:dyDescent="0.25">
      <c r="A21607" t="s">
        <v>972</v>
      </c>
      <c r="B21607" s="74" t="s">
        <v>213</v>
      </c>
      <c r="C21607" s="76" t="s">
        <v>842</v>
      </c>
      <c r="D21607" t="s">
        <v>980</v>
      </c>
      <c r="E21607" s="82">
        <v>7.6</v>
      </c>
      <c r="F21607" t="s">
        <v>973</v>
      </c>
      <c r="G21607" s="83">
        <v>44834</v>
      </c>
      <c r="I21607">
        <v>2022</v>
      </c>
    </row>
    <row r="21608" spans="1:9" x14ac:dyDescent="0.25">
      <c r="A21608" t="s">
        <v>972</v>
      </c>
      <c r="B21608" t="s">
        <v>241</v>
      </c>
      <c r="C21608" s="76" t="s">
        <v>842</v>
      </c>
      <c r="D21608" t="s">
        <v>980</v>
      </c>
      <c r="E21608" s="82">
        <v>10</v>
      </c>
      <c r="F21608" t="s">
        <v>973</v>
      </c>
      <c r="G21608" s="83">
        <v>44831</v>
      </c>
      <c r="I21608">
        <v>2022</v>
      </c>
    </row>
    <row r="21609" spans="1:9" x14ac:dyDescent="0.25">
      <c r="A21609" t="s">
        <v>972</v>
      </c>
      <c r="B21609" t="s">
        <v>1234</v>
      </c>
      <c r="C21609" s="76" t="s">
        <v>842</v>
      </c>
      <c r="D21609" t="s">
        <v>980</v>
      </c>
      <c r="E21609" s="82">
        <v>15</v>
      </c>
      <c r="F21609" t="s">
        <v>973</v>
      </c>
      <c r="G21609" s="83">
        <v>44932</v>
      </c>
      <c r="I21609">
        <v>2023</v>
      </c>
    </row>
    <row r="21610" spans="1:9" x14ac:dyDescent="0.25">
      <c r="A21610" t="s">
        <v>972</v>
      </c>
      <c r="B21610" t="s">
        <v>1268</v>
      </c>
      <c r="C21610" s="76" t="s">
        <v>842</v>
      </c>
      <c r="D21610" t="s">
        <v>980</v>
      </c>
      <c r="E21610" s="82">
        <v>5.9</v>
      </c>
      <c r="F21610" t="s">
        <v>973</v>
      </c>
      <c r="G21610" s="83">
        <v>44901</v>
      </c>
      <c r="I21610">
        <v>2022</v>
      </c>
    </row>
    <row r="21611" spans="1:9" x14ac:dyDescent="0.25">
      <c r="A21611" t="s">
        <v>972</v>
      </c>
      <c r="B21611" t="s">
        <v>762</v>
      </c>
      <c r="C21611" s="76" t="s">
        <v>842</v>
      </c>
      <c r="D21611" t="s">
        <v>980</v>
      </c>
      <c r="E21611" s="82">
        <v>9.74</v>
      </c>
      <c r="F21611" t="s">
        <v>973</v>
      </c>
      <c r="G21611" s="83">
        <v>44851</v>
      </c>
      <c r="I21611">
        <v>2022</v>
      </c>
    </row>
    <row r="21612" spans="1:9" x14ac:dyDescent="0.25">
      <c r="A21612" t="s">
        <v>972</v>
      </c>
      <c r="B21612" t="s">
        <v>774</v>
      </c>
      <c r="C21612" s="76" t="s">
        <v>842</v>
      </c>
      <c r="D21612" t="s">
        <v>980</v>
      </c>
      <c r="E21612" s="82">
        <v>3.6</v>
      </c>
      <c r="F21612" t="s">
        <v>973</v>
      </c>
      <c r="G21612" s="83">
        <v>44872</v>
      </c>
      <c r="I21612">
        <v>2022</v>
      </c>
    </row>
    <row r="21613" spans="1:9" x14ac:dyDescent="0.25">
      <c r="A21613" t="s">
        <v>972</v>
      </c>
      <c r="B21613" s="74" t="s">
        <v>213</v>
      </c>
      <c r="C21613" s="76" t="s">
        <v>842</v>
      </c>
      <c r="D21613" t="s">
        <v>980</v>
      </c>
      <c r="E21613" s="82">
        <v>7.6</v>
      </c>
      <c r="F21613" t="s">
        <v>973</v>
      </c>
      <c r="G21613" s="83">
        <v>44853</v>
      </c>
      <c r="I21613">
        <v>2022</v>
      </c>
    </row>
    <row r="21614" spans="1:9" x14ac:dyDescent="0.25">
      <c r="A21614" t="s">
        <v>972</v>
      </c>
      <c r="B21614" t="s">
        <v>1268</v>
      </c>
      <c r="C21614" s="76" t="s">
        <v>842</v>
      </c>
      <c r="D21614" t="s">
        <v>980</v>
      </c>
      <c r="E21614" s="82">
        <v>5.76</v>
      </c>
      <c r="F21614" t="s">
        <v>973</v>
      </c>
      <c r="G21614" s="83">
        <v>44888</v>
      </c>
      <c r="I21614">
        <v>2022</v>
      </c>
    </row>
    <row r="21615" spans="1:9" x14ac:dyDescent="0.25">
      <c r="A21615" t="s">
        <v>972</v>
      </c>
      <c r="B21615" t="s">
        <v>774</v>
      </c>
      <c r="C21615" s="76" t="s">
        <v>842</v>
      </c>
      <c r="D21615" t="s">
        <v>980</v>
      </c>
      <c r="E21615" s="82">
        <v>5</v>
      </c>
      <c r="F21615" t="s">
        <v>973</v>
      </c>
      <c r="G21615" s="83">
        <v>44858</v>
      </c>
      <c r="I21615">
        <v>2022</v>
      </c>
    </row>
    <row r="21616" spans="1:9" x14ac:dyDescent="0.25">
      <c r="A21616" t="s">
        <v>972</v>
      </c>
      <c r="B21616" t="s">
        <v>1217</v>
      </c>
      <c r="C21616" s="76" t="s">
        <v>842</v>
      </c>
      <c r="D21616" t="s">
        <v>980</v>
      </c>
      <c r="E21616" s="82">
        <v>3.8</v>
      </c>
      <c r="F21616" t="s">
        <v>973</v>
      </c>
      <c r="G21616" s="83">
        <v>44879</v>
      </c>
      <c r="I21616">
        <v>2022</v>
      </c>
    </row>
    <row r="21617" spans="1:9" x14ac:dyDescent="0.25">
      <c r="A21617" t="s">
        <v>972</v>
      </c>
      <c r="B21617" t="s">
        <v>249</v>
      </c>
      <c r="C21617" s="76" t="s">
        <v>842</v>
      </c>
      <c r="D21617" t="s">
        <v>980</v>
      </c>
      <c r="E21617" s="82">
        <v>7.7</v>
      </c>
      <c r="F21617" t="s">
        <v>973</v>
      </c>
      <c r="G21617" s="83">
        <v>44844</v>
      </c>
      <c r="I21617">
        <v>2022</v>
      </c>
    </row>
    <row r="21618" spans="1:9" x14ac:dyDescent="0.25">
      <c r="A21618" t="s">
        <v>972</v>
      </c>
      <c r="B21618" t="s">
        <v>553</v>
      </c>
      <c r="C21618" s="76" t="s">
        <v>842</v>
      </c>
      <c r="D21618" t="s">
        <v>980</v>
      </c>
      <c r="E21618" s="82">
        <v>3.25</v>
      </c>
      <c r="F21618" t="s">
        <v>973</v>
      </c>
      <c r="G21618" s="83">
        <v>44865</v>
      </c>
      <c r="I21618">
        <v>2022</v>
      </c>
    </row>
    <row r="21619" spans="1:9" x14ac:dyDescent="0.25">
      <c r="A21619" t="s">
        <v>972</v>
      </c>
      <c r="B21619" t="s">
        <v>412</v>
      </c>
      <c r="C21619" s="76" t="s">
        <v>842</v>
      </c>
      <c r="D21619" t="s">
        <v>980</v>
      </c>
      <c r="E21619" s="82">
        <v>6.46</v>
      </c>
      <c r="F21619" t="s">
        <v>973</v>
      </c>
      <c r="G21619" s="83">
        <v>44909</v>
      </c>
      <c r="I21619">
        <v>2022</v>
      </c>
    </row>
    <row r="21620" spans="1:9" x14ac:dyDescent="0.25">
      <c r="A21620" t="s">
        <v>972</v>
      </c>
      <c r="B21620" t="s">
        <v>1032</v>
      </c>
      <c r="C21620" s="76" t="s">
        <v>842</v>
      </c>
      <c r="D21620" t="s">
        <v>980</v>
      </c>
      <c r="E21620" s="82">
        <v>11.1</v>
      </c>
      <c r="F21620" t="s">
        <v>973</v>
      </c>
      <c r="G21620" s="83">
        <v>44904</v>
      </c>
      <c r="I21620">
        <v>2022</v>
      </c>
    </row>
    <row r="21621" spans="1:9" x14ac:dyDescent="0.25">
      <c r="A21621" t="s">
        <v>972</v>
      </c>
      <c r="B21621" t="s">
        <v>269</v>
      </c>
      <c r="C21621" s="76" t="s">
        <v>842</v>
      </c>
      <c r="D21621" t="s">
        <v>980</v>
      </c>
      <c r="E21621" s="82">
        <v>6.8</v>
      </c>
      <c r="F21621" t="s">
        <v>973</v>
      </c>
      <c r="G21621" s="83">
        <v>44853</v>
      </c>
      <c r="I21621">
        <v>2022</v>
      </c>
    </row>
    <row r="21622" spans="1:9" x14ac:dyDescent="0.25">
      <c r="A21622" t="s">
        <v>972</v>
      </c>
      <c r="B21622" t="s">
        <v>269</v>
      </c>
      <c r="C21622" s="76" t="s">
        <v>842</v>
      </c>
      <c r="D21622" t="s">
        <v>980</v>
      </c>
      <c r="E21622" s="82">
        <v>10.97</v>
      </c>
      <c r="F21622" t="s">
        <v>973</v>
      </c>
      <c r="G21622" s="83">
        <v>44887</v>
      </c>
      <c r="I21622">
        <v>2022</v>
      </c>
    </row>
    <row r="21623" spans="1:9" x14ac:dyDescent="0.25">
      <c r="A21623" t="s">
        <v>972</v>
      </c>
      <c r="B21623" t="s">
        <v>162</v>
      </c>
      <c r="C21623" s="76" t="s">
        <v>842</v>
      </c>
      <c r="D21623" t="s">
        <v>980</v>
      </c>
      <c r="E21623" s="82">
        <v>3.8</v>
      </c>
      <c r="F21623" t="s">
        <v>973</v>
      </c>
      <c r="G21623" s="83">
        <v>44819</v>
      </c>
      <c r="I21623">
        <v>2022</v>
      </c>
    </row>
    <row r="21624" spans="1:9" x14ac:dyDescent="0.25">
      <c r="A21624" t="s">
        <v>972</v>
      </c>
      <c r="B21624" t="s">
        <v>1219</v>
      </c>
      <c r="C21624" s="76" t="s">
        <v>842</v>
      </c>
      <c r="D21624" t="s">
        <v>980</v>
      </c>
      <c r="E21624" s="82">
        <v>11.7</v>
      </c>
      <c r="F21624" t="s">
        <v>973</v>
      </c>
      <c r="G21624" s="83">
        <v>44855</v>
      </c>
      <c r="I21624">
        <v>2022</v>
      </c>
    </row>
    <row r="21625" spans="1:9" x14ac:dyDescent="0.25">
      <c r="A21625" t="s">
        <v>972</v>
      </c>
      <c r="B21625" t="s">
        <v>241</v>
      </c>
      <c r="C21625" s="76" t="s">
        <v>842</v>
      </c>
      <c r="D21625" t="s">
        <v>980</v>
      </c>
      <c r="E21625" s="82">
        <v>3.8</v>
      </c>
      <c r="F21625" t="s">
        <v>973</v>
      </c>
      <c r="G21625" s="83">
        <v>44846</v>
      </c>
      <c r="I21625">
        <v>2022</v>
      </c>
    </row>
    <row r="21626" spans="1:9" x14ac:dyDescent="0.25">
      <c r="A21626" t="s">
        <v>972</v>
      </c>
      <c r="B21626" t="s">
        <v>1183</v>
      </c>
      <c r="C21626" s="76" t="s">
        <v>842</v>
      </c>
      <c r="D21626" t="s">
        <v>980</v>
      </c>
      <c r="E21626" s="82">
        <v>11.4</v>
      </c>
      <c r="F21626" t="s">
        <v>973</v>
      </c>
      <c r="G21626" s="83">
        <v>44855</v>
      </c>
      <c r="I21626">
        <v>2022</v>
      </c>
    </row>
    <row r="21627" spans="1:9" x14ac:dyDescent="0.25">
      <c r="A21627" t="s">
        <v>972</v>
      </c>
      <c r="B21627" t="s">
        <v>562</v>
      </c>
      <c r="C21627" s="76" t="s">
        <v>842</v>
      </c>
      <c r="D21627" t="s">
        <v>980</v>
      </c>
      <c r="E21627" s="82">
        <v>6.49</v>
      </c>
      <c r="F21627" t="s">
        <v>973</v>
      </c>
      <c r="G21627" s="83">
        <v>44900</v>
      </c>
      <c r="I21627">
        <v>2022</v>
      </c>
    </row>
    <row r="21628" spans="1:9" x14ac:dyDescent="0.25">
      <c r="A21628" t="s">
        <v>972</v>
      </c>
      <c r="B21628" t="s">
        <v>71</v>
      </c>
      <c r="C21628" s="76" t="s">
        <v>842</v>
      </c>
      <c r="D21628" t="s">
        <v>980</v>
      </c>
      <c r="E21628" s="82">
        <v>7.38</v>
      </c>
      <c r="F21628" t="s">
        <v>973</v>
      </c>
      <c r="G21628" s="83">
        <v>44874</v>
      </c>
      <c r="I21628">
        <v>2022</v>
      </c>
    </row>
    <row r="21629" spans="1:9" x14ac:dyDescent="0.25">
      <c r="A21629" t="s">
        <v>972</v>
      </c>
      <c r="B21629" t="s">
        <v>433</v>
      </c>
      <c r="C21629" s="76" t="s">
        <v>842</v>
      </c>
      <c r="D21629" t="s">
        <v>980</v>
      </c>
      <c r="E21629" s="82">
        <v>3.8</v>
      </c>
      <c r="F21629" t="s">
        <v>973</v>
      </c>
      <c r="G21629" s="83">
        <v>44874</v>
      </c>
      <c r="I21629">
        <v>2022</v>
      </c>
    </row>
    <row r="21630" spans="1:9" x14ac:dyDescent="0.25">
      <c r="A21630" t="s">
        <v>972</v>
      </c>
      <c r="B21630" t="s">
        <v>1238</v>
      </c>
      <c r="C21630" s="76" t="s">
        <v>842</v>
      </c>
      <c r="D21630" t="s">
        <v>980</v>
      </c>
      <c r="E21630" s="82">
        <v>12.18</v>
      </c>
      <c r="F21630" t="s">
        <v>973</v>
      </c>
      <c r="G21630" s="83">
        <v>44866</v>
      </c>
      <c r="I21630">
        <v>2022</v>
      </c>
    </row>
    <row r="21631" spans="1:9" x14ac:dyDescent="0.25">
      <c r="A21631" t="s">
        <v>972</v>
      </c>
      <c r="B21631" t="s">
        <v>609</v>
      </c>
      <c r="C21631" s="76" t="s">
        <v>842</v>
      </c>
      <c r="D21631" t="s">
        <v>980</v>
      </c>
      <c r="E21631" s="82">
        <v>10.6</v>
      </c>
      <c r="F21631" t="s">
        <v>973</v>
      </c>
      <c r="G21631" s="83">
        <v>44848</v>
      </c>
      <c r="I21631">
        <v>2022</v>
      </c>
    </row>
    <row r="21632" spans="1:9" x14ac:dyDescent="0.25">
      <c r="A21632" t="s">
        <v>972</v>
      </c>
      <c r="B21632" t="s">
        <v>816</v>
      </c>
      <c r="C21632" s="76" t="s">
        <v>842</v>
      </c>
      <c r="D21632" t="s">
        <v>980</v>
      </c>
      <c r="E21632" s="82">
        <v>7.6</v>
      </c>
      <c r="F21632" t="s">
        <v>973</v>
      </c>
      <c r="G21632" s="83">
        <v>44887</v>
      </c>
      <c r="I21632">
        <v>2022</v>
      </c>
    </row>
    <row r="21633" spans="1:9" x14ac:dyDescent="0.25">
      <c r="A21633" t="s">
        <v>972</v>
      </c>
      <c r="B21633" t="s">
        <v>487</v>
      </c>
      <c r="C21633" s="76" t="s">
        <v>842</v>
      </c>
      <c r="D21633" t="s">
        <v>980</v>
      </c>
      <c r="E21633" s="82">
        <v>7.6</v>
      </c>
      <c r="F21633" t="s">
        <v>973</v>
      </c>
      <c r="G21633" s="83">
        <v>44880</v>
      </c>
      <c r="I21633">
        <v>2022</v>
      </c>
    </row>
    <row r="21634" spans="1:9" x14ac:dyDescent="0.25">
      <c r="A21634" t="s">
        <v>972</v>
      </c>
      <c r="B21634" t="s">
        <v>426</v>
      </c>
      <c r="C21634" s="76" t="s">
        <v>842</v>
      </c>
      <c r="D21634" t="s">
        <v>980</v>
      </c>
      <c r="E21634" s="82">
        <v>10</v>
      </c>
      <c r="F21634" t="s">
        <v>973</v>
      </c>
      <c r="G21634" s="83">
        <v>44932</v>
      </c>
      <c r="I21634">
        <v>2023</v>
      </c>
    </row>
    <row r="21635" spans="1:9" x14ac:dyDescent="0.25">
      <c r="A21635" t="s">
        <v>972</v>
      </c>
      <c r="B21635" t="s">
        <v>71</v>
      </c>
      <c r="C21635" s="76" t="s">
        <v>842</v>
      </c>
      <c r="D21635" t="s">
        <v>980</v>
      </c>
      <c r="E21635" s="82">
        <v>6</v>
      </c>
      <c r="F21635" t="s">
        <v>973</v>
      </c>
      <c r="G21635" s="83">
        <v>44897</v>
      </c>
      <c r="I21635">
        <v>2022</v>
      </c>
    </row>
    <row r="21636" spans="1:9" x14ac:dyDescent="0.25">
      <c r="A21636" t="s">
        <v>972</v>
      </c>
      <c r="B21636" t="s">
        <v>203</v>
      </c>
      <c r="C21636" s="76" t="s">
        <v>842</v>
      </c>
      <c r="D21636" t="s">
        <v>980</v>
      </c>
      <c r="E21636" s="82">
        <v>10</v>
      </c>
      <c r="F21636" t="s">
        <v>973</v>
      </c>
      <c r="G21636" s="83">
        <v>44855</v>
      </c>
      <c r="I21636">
        <v>2022</v>
      </c>
    </row>
    <row r="21637" spans="1:9" x14ac:dyDescent="0.25">
      <c r="A21637" t="s">
        <v>972</v>
      </c>
      <c r="B21637" t="s">
        <v>992</v>
      </c>
      <c r="C21637" s="76" t="s">
        <v>842</v>
      </c>
      <c r="D21637" t="s">
        <v>980</v>
      </c>
      <c r="E21637" s="82">
        <v>3.8</v>
      </c>
      <c r="F21637" t="s">
        <v>973</v>
      </c>
      <c r="G21637" s="83">
        <v>44880</v>
      </c>
      <c r="I21637">
        <v>2022</v>
      </c>
    </row>
    <row r="21638" spans="1:9" x14ac:dyDescent="0.25">
      <c r="A21638" t="s">
        <v>972</v>
      </c>
      <c r="B21638" t="s">
        <v>1249</v>
      </c>
      <c r="C21638" s="76" t="s">
        <v>842</v>
      </c>
      <c r="D21638" t="s">
        <v>980</v>
      </c>
      <c r="E21638" s="82">
        <v>7.33</v>
      </c>
      <c r="F21638" t="s">
        <v>973</v>
      </c>
      <c r="G21638" s="83">
        <v>44841</v>
      </c>
      <c r="I21638">
        <v>2022</v>
      </c>
    </row>
    <row r="21639" spans="1:9" x14ac:dyDescent="0.25">
      <c r="A21639" t="s">
        <v>972</v>
      </c>
      <c r="B21639" t="s">
        <v>358</v>
      </c>
      <c r="C21639" s="76" t="s">
        <v>842</v>
      </c>
      <c r="D21639" t="s">
        <v>980</v>
      </c>
      <c r="E21639" s="82">
        <v>10.029999999999999</v>
      </c>
      <c r="F21639" t="s">
        <v>973</v>
      </c>
      <c r="G21639" s="83">
        <v>44823</v>
      </c>
      <c r="I21639">
        <v>2022</v>
      </c>
    </row>
    <row r="21640" spans="1:9" x14ac:dyDescent="0.25">
      <c r="A21640" t="s">
        <v>972</v>
      </c>
      <c r="B21640" t="s">
        <v>478</v>
      </c>
      <c r="C21640" s="76" t="s">
        <v>842</v>
      </c>
      <c r="D21640" t="s">
        <v>980</v>
      </c>
      <c r="E21640" s="82">
        <v>9.6</v>
      </c>
      <c r="F21640" t="s">
        <v>973</v>
      </c>
      <c r="G21640" s="83">
        <v>44865</v>
      </c>
      <c r="I21640">
        <v>2022</v>
      </c>
    </row>
    <row r="21641" spans="1:9" x14ac:dyDescent="0.25">
      <c r="A21641" t="s">
        <v>972</v>
      </c>
      <c r="B21641" t="s">
        <v>266</v>
      </c>
      <c r="C21641" s="76" t="s">
        <v>842</v>
      </c>
      <c r="D21641" t="s">
        <v>980</v>
      </c>
      <c r="E21641" s="82">
        <v>6</v>
      </c>
      <c r="F21641" t="s">
        <v>973</v>
      </c>
      <c r="G21641" s="83">
        <v>44956</v>
      </c>
      <c r="I21641">
        <v>2023</v>
      </c>
    </row>
    <row r="21642" spans="1:9" x14ac:dyDescent="0.25">
      <c r="A21642" t="s">
        <v>972</v>
      </c>
      <c r="B21642" t="s">
        <v>249</v>
      </c>
      <c r="C21642" s="76" t="s">
        <v>842</v>
      </c>
      <c r="D21642" t="s">
        <v>980</v>
      </c>
      <c r="E21642" s="82">
        <v>7.6</v>
      </c>
      <c r="F21642" t="s">
        <v>973</v>
      </c>
      <c r="G21642" s="83">
        <v>44816</v>
      </c>
      <c r="I21642">
        <v>2022</v>
      </c>
    </row>
    <row r="21643" spans="1:9" x14ac:dyDescent="0.25">
      <c r="A21643" t="s">
        <v>972</v>
      </c>
      <c r="B21643" t="s">
        <v>487</v>
      </c>
      <c r="C21643" s="76" t="s">
        <v>842</v>
      </c>
      <c r="D21643" t="s">
        <v>980</v>
      </c>
      <c r="E21643" s="82">
        <v>13.8</v>
      </c>
      <c r="F21643" t="s">
        <v>973</v>
      </c>
      <c r="G21643" s="83">
        <v>44872</v>
      </c>
      <c r="I21643">
        <v>2022</v>
      </c>
    </row>
    <row r="21644" spans="1:9" x14ac:dyDescent="0.25">
      <c r="A21644" t="s">
        <v>972</v>
      </c>
      <c r="B21644" t="s">
        <v>426</v>
      </c>
      <c r="C21644" s="76" t="s">
        <v>842</v>
      </c>
      <c r="D21644" t="s">
        <v>980</v>
      </c>
      <c r="E21644" s="82">
        <v>5.9</v>
      </c>
      <c r="F21644" t="s">
        <v>973</v>
      </c>
      <c r="G21644" s="83">
        <v>44859</v>
      </c>
      <c r="I21644">
        <v>2022</v>
      </c>
    </row>
    <row r="21645" spans="1:9" x14ac:dyDescent="0.25">
      <c r="A21645" t="s">
        <v>972</v>
      </c>
      <c r="B21645" t="s">
        <v>774</v>
      </c>
      <c r="C21645" s="76" t="s">
        <v>842</v>
      </c>
      <c r="D21645" t="s">
        <v>980</v>
      </c>
      <c r="E21645" s="82">
        <v>14.7</v>
      </c>
      <c r="F21645" t="s">
        <v>973</v>
      </c>
      <c r="G21645" s="83">
        <v>44812</v>
      </c>
      <c r="I21645">
        <v>2022</v>
      </c>
    </row>
    <row r="21646" spans="1:9" x14ac:dyDescent="0.25">
      <c r="A21646" t="s">
        <v>972</v>
      </c>
      <c r="B21646" t="s">
        <v>1268</v>
      </c>
      <c r="C21646" s="76" t="s">
        <v>842</v>
      </c>
      <c r="D21646" t="s">
        <v>980</v>
      </c>
      <c r="E21646" s="82">
        <v>7.2</v>
      </c>
      <c r="F21646" t="s">
        <v>973</v>
      </c>
      <c r="G21646" s="83">
        <v>44916</v>
      </c>
      <c r="I21646">
        <v>2022</v>
      </c>
    </row>
    <row r="21647" spans="1:9" x14ac:dyDescent="0.25">
      <c r="A21647" t="s">
        <v>972</v>
      </c>
      <c r="B21647" t="s">
        <v>1182</v>
      </c>
      <c r="C21647" s="76" t="s">
        <v>842</v>
      </c>
      <c r="D21647" t="s">
        <v>980</v>
      </c>
      <c r="E21647" s="82">
        <v>5</v>
      </c>
      <c r="F21647" t="s">
        <v>973</v>
      </c>
      <c r="G21647" s="83">
        <v>44853</v>
      </c>
      <c r="I21647">
        <v>2022</v>
      </c>
    </row>
    <row r="21648" spans="1:9" x14ac:dyDescent="0.25">
      <c r="A21648" t="s">
        <v>972</v>
      </c>
      <c r="B21648" t="s">
        <v>474</v>
      </c>
      <c r="C21648" s="76" t="s">
        <v>842</v>
      </c>
      <c r="D21648" t="s">
        <v>980</v>
      </c>
      <c r="E21648" s="82">
        <v>6</v>
      </c>
      <c r="F21648" t="s">
        <v>973</v>
      </c>
      <c r="G21648" s="83">
        <v>44837</v>
      </c>
      <c r="I21648">
        <v>2022</v>
      </c>
    </row>
    <row r="21649" spans="1:9" x14ac:dyDescent="0.25">
      <c r="A21649" t="s">
        <v>972</v>
      </c>
      <c r="B21649" t="s">
        <v>241</v>
      </c>
      <c r="C21649" s="76" t="s">
        <v>842</v>
      </c>
      <c r="D21649" t="s">
        <v>980</v>
      </c>
      <c r="E21649" s="82">
        <v>6.9</v>
      </c>
      <c r="F21649" t="s">
        <v>973</v>
      </c>
      <c r="G21649" s="83">
        <v>44874</v>
      </c>
      <c r="I21649">
        <v>2022</v>
      </c>
    </row>
    <row r="21650" spans="1:9" x14ac:dyDescent="0.25">
      <c r="A21650" t="s">
        <v>972</v>
      </c>
      <c r="B21650" t="s">
        <v>682</v>
      </c>
      <c r="C21650" s="76" t="s">
        <v>842</v>
      </c>
      <c r="D21650" t="s">
        <v>980</v>
      </c>
      <c r="E21650" s="82">
        <v>10.199999999999999</v>
      </c>
      <c r="F21650" t="s">
        <v>973</v>
      </c>
      <c r="G21650" s="83">
        <v>44917</v>
      </c>
      <c r="I21650">
        <v>2022</v>
      </c>
    </row>
    <row r="21651" spans="1:9" x14ac:dyDescent="0.25">
      <c r="A21651" t="s">
        <v>972</v>
      </c>
      <c r="B21651" t="s">
        <v>426</v>
      </c>
      <c r="C21651" s="76" t="s">
        <v>842</v>
      </c>
      <c r="D21651" t="s">
        <v>980</v>
      </c>
      <c r="E21651" s="82">
        <v>14.1</v>
      </c>
      <c r="F21651" t="s">
        <v>973</v>
      </c>
      <c r="G21651" s="83">
        <v>44895</v>
      </c>
      <c r="I21651">
        <v>2022</v>
      </c>
    </row>
    <row r="21652" spans="1:9" x14ac:dyDescent="0.25">
      <c r="A21652" t="s">
        <v>972</v>
      </c>
      <c r="B21652" t="s">
        <v>562</v>
      </c>
      <c r="C21652" s="76" t="s">
        <v>842</v>
      </c>
      <c r="D21652" t="s">
        <v>980</v>
      </c>
      <c r="E21652" s="82">
        <v>6.3</v>
      </c>
      <c r="F21652" t="s">
        <v>973</v>
      </c>
      <c r="G21652" s="83">
        <v>44867</v>
      </c>
      <c r="I21652">
        <v>2022</v>
      </c>
    </row>
    <row r="21653" spans="1:9" x14ac:dyDescent="0.25">
      <c r="A21653" t="s">
        <v>972</v>
      </c>
      <c r="B21653" t="s">
        <v>81</v>
      </c>
      <c r="C21653" s="76" t="s">
        <v>842</v>
      </c>
      <c r="D21653" t="s">
        <v>980</v>
      </c>
      <c r="E21653" s="82">
        <v>15</v>
      </c>
      <c r="F21653" t="s">
        <v>973</v>
      </c>
      <c r="G21653" s="83">
        <v>44861</v>
      </c>
      <c r="I21653">
        <v>2022</v>
      </c>
    </row>
    <row r="21654" spans="1:9" x14ac:dyDescent="0.25">
      <c r="A21654" t="s">
        <v>972</v>
      </c>
      <c r="B21654" t="s">
        <v>161</v>
      </c>
      <c r="C21654" s="76" t="s">
        <v>842</v>
      </c>
      <c r="D21654" t="s">
        <v>980</v>
      </c>
      <c r="E21654" s="82">
        <v>12</v>
      </c>
      <c r="F21654" t="s">
        <v>973</v>
      </c>
      <c r="G21654" s="83">
        <v>44896</v>
      </c>
      <c r="I21654">
        <v>2022</v>
      </c>
    </row>
    <row r="21655" spans="1:9" x14ac:dyDescent="0.25">
      <c r="A21655" t="s">
        <v>972</v>
      </c>
      <c r="B21655" t="s">
        <v>95</v>
      </c>
      <c r="C21655" s="76" t="s">
        <v>842</v>
      </c>
      <c r="D21655" t="s">
        <v>980</v>
      </c>
      <c r="E21655" s="82">
        <v>8.4</v>
      </c>
      <c r="F21655" t="s">
        <v>973</v>
      </c>
      <c r="G21655" s="83">
        <v>44827</v>
      </c>
      <c r="I21655">
        <v>2022</v>
      </c>
    </row>
    <row r="21656" spans="1:9" x14ac:dyDescent="0.25">
      <c r="A21656" t="s">
        <v>972</v>
      </c>
      <c r="B21656" t="s">
        <v>779</v>
      </c>
      <c r="C21656" s="76" t="s">
        <v>842</v>
      </c>
      <c r="D21656" t="s">
        <v>980</v>
      </c>
      <c r="E21656" s="82">
        <v>7.7</v>
      </c>
      <c r="F21656" t="s">
        <v>973</v>
      </c>
      <c r="G21656" s="83">
        <v>44903</v>
      </c>
      <c r="I21656">
        <v>2022</v>
      </c>
    </row>
    <row r="21657" spans="1:9" x14ac:dyDescent="0.25">
      <c r="A21657" t="s">
        <v>972</v>
      </c>
      <c r="B21657" t="s">
        <v>1254</v>
      </c>
      <c r="C21657" s="76" t="s">
        <v>842</v>
      </c>
      <c r="D21657" t="s">
        <v>980</v>
      </c>
      <c r="E21657" s="82">
        <v>3.8</v>
      </c>
      <c r="F21657" t="s">
        <v>973</v>
      </c>
      <c r="G21657" s="83">
        <v>44844</v>
      </c>
      <c r="I21657">
        <v>2022</v>
      </c>
    </row>
    <row r="21658" spans="1:9" x14ac:dyDescent="0.25">
      <c r="A21658" t="s">
        <v>972</v>
      </c>
      <c r="B21658" t="s">
        <v>487</v>
      </c>
      <c r="C21658" s="76" t="s">
        <v>842</v>
      </c>
      <c r="D21658" t="s">
        <v>980</v>
      </c>
      <c r="E21658" s="82">
        <v>6</v>
      </c>
      <c r="F21658" t="s">
        <v>973</v>
      </c>
      <c r="G21658" s="83">
        <v>44837</v>
      </c>
      <c r="I21658">
        <v>2022</v>
      </c>
    </row>
    <row r="21659" spans="1:9" x14ac:dyDescent="0.25">
      <c r="A21659" t="s">
        <v>972</v>
      </c>
      <c r="B21659" t="s">
        <v>1186</v>
      </c>
      <c r="C21659" s="76" t="s">
        <v>842</v>
      </c>
      <c r="D21659" t="s">
        <v>980</v>
      </c>
      <c r="E21659" s="82">
        <v>6</v>
      </c>
      <c r="F21659" t="s">
        <v>973</v>
      </c>
      <c r="G21659" s="83">
        <v>44848</v>
      </c>
      <c r="I21659">
        <v>2022</v>
      </c>
    </row>
    <row r="21660" spans="1:9" x14ac:dyDescent="0.25">
      <c r="A21660" t="s">
        <v>972</v>
      </c>
      <c r="B21660" t="s">
        <v>762</v>
      </c>
      <c r="C21660" s="76" t="s">
        <v>842</v>
      </c>
      <c r="D21660" t="s">
        <v>980</v>
      </c>
      <c r="E21660" s="82">
        <v>5</v>
      </c>
      <c r="F21660" t="s">
        <v>973</v>
      </c>
      <c r="G21660" s="83">
        <v>44880</v>
      </c>
      <c r="I21660">
        <v>2022</v>
      </c>
    </row>
    <row r="21661" spans="1:9" x14ac:dyDescent="0.25">
      <c r="A21661" t="s">
        <v>972</v>
      </c>
      <c r="B21661" t="s">
        <v>241</v>
      </c>
      <c r="C21661" s="76" t="s">
        <v>842</v>
      </c>
      <c r="D21661" t="s">
        <v>980</v>
      </c>
      <c r="E21661" s="82">
        <v>6</v>
      </c>
      <c r="F21661" t="s">
        <v>973</v>
      </c>
      <c r="G21661" s="83">
        <v>44865</v>
      </c>
      <c r="I21661">
        <v>2022</v>
      </c>
    </row>
    <row r="21662" spans="1:9" x14ac:dyDescent="0.25">
      <c r="A21662" t="s">
        <v>972</v>
      </c>
      <c r="B21662" t="s">
        <v>1212</v>
      </c>
      <c r="C21662" s="76" t="s">
        <v>842</v>
      </c>
      <c r="D21662" t="s">
        <v>980</v>
      </c>
      <c r="E21662" s="82">
        <v>10.4</v>
      </c>
      <c r="F21662" t="s">
        <v>973</v>
      </c>
      <c r="G21662" s="83">
        <v>44812</v>
      </c>
      <c r="I21662">
        <v>2022</v>
      </c>
    </row>
    <row r="21663" spans="1:9" x14ac:dyDescent="0.25">
      <c r="A21663" t="s">
        <v>972</v>
      </c>
      <c r="B21663" t="s">
        <v>553</v>
      </c>
      <c r="C21663" s="76" t="s">
        <v>842</v>
      </c>
      <c r="D21663" t="s">
        <v>980</v>
      </c>
      <c r="E21663" s="82">
        <v>6</v>
      </c>
      <c r="F21663" t="s">
        <v>973</v>
      </c>
      <c r="G21663" s="83">
        <v>44860</v>
      </c>
      <c r="I21663">
        <v>2022</v>
      </c>
    </row>
    <row r="21664" spans="1:9" x14ac:dyDescent="0.25">
      <c r="A21664" t="s">
        <v>972</v>
      </c>
      <c r="B21664" t="s">
        <v>433</v>
      </c>
      <c r="C21664" s="76" t="s">
        <v>842</v>
      </c>
      <c r="D21664" t="s">
        <v>980</v>
      </c>
      <c r="E21664" s="82">
        <v>11.4</v>
      </c>
      <c r="F21664" t="s">
        <v>973</v>
      </c>
      <c r="G21664" s="83">
        <v>44915</v>
      </c>
      <c r="I21664">
        <v>2022</v>
      </c>
    </row>
    <row r="21665" spans="1:9" x14ac:dyDescent="0.25">
      <c r="A21665" t="s">
        <v>972</v>
      </c>
      <c r="B21665" t="s">
        <v>522</v>
      </c>
      <c r="C21665" s="76" t="s">
        <v>842</v>
      </c>
      <c r="D21665" t="s">
        <v>980</v>
      </c>
      <c r="E21665" s="82">
        <v>5</v>
      </c>
      <c r="F21665" t="s">
        <v>973</v>
      </c>
      <c r="G21665" s="83">
        <v>44846</v>
      </c>
      <c r="I21665">
        <v>2022</v>
      </c>
    </row>
    <row r="21666" spans="1:9" x14ac:dyDescent="0.25">
      <c r="A21666" t="s">
        <v>972</v>
      </c>
      <c r="B21666" t="s">
        <v>553</v>
      </c>
      <c r="C21666" s="76" t="s">
        <v>842</v>
      </c>
      <c r="D21666" t="s">
        <v>980</v>
      </c>
      <c r="E21666" s="82">
        <v>15</v>
      </c>
      <c r="F21666" t="s">
        <v>973</v>
      </c>
      <c r="G21666" s="83">
        <v>44923</v>
      </c>
      <c r="I21666">
        <v>2022</v>
      </c>
    </row>
    <row r="21667" spans="1:9" x14ac:dyDescent="0.25">
      <c r="A21667" t="s">
        <v>972</v>
      </c>
      <c r="B21667" t="s">
        <v>793</v>
      </c>
      <c r="C21667" s="76" t="s">
        <v>842</v>
      </c>
      <c r="D21667" t="s">
        <v>980</v>
      </c>
      <c r="E21667" s="82">
        <v>5</v>
      </c>
      <c r="F21667" t="s">
        <v>973</v>
      </c>
      <c r="G21667" s="83">
        <v>44946</v>
      </c>
      <c r="I21667">
        <v>2023</v>
      </c>
    </row>
    <row r="21668" spans="1:9" x14ac:dyDescent="0.25">
      <c r="A21668" t="s">
        <v>972</v>
      </c>
      <c r="B21668" t="s">
        <v>788</v>
      </c>
      <c r="C21668" s="76" t="s">
        <v>842</v>
      </c>
      <c r="D21668" t="s">
        <v>980</v>
      </c>
      <c r="E21668" s="82">
        <v>11.4</v>
      </c>
      <c r="F21668" t="s">
        <v>973</v>
      </c>
      <c r="G21668" s="83">
        <v>44946</v>
      </c>
      <c r="I21668">
        <v>2023</v>
      </c>
    </row>
    <row r="21669" spans="1:9" x14ac:dyDescent="0.25">
      <c r="A21669" t="s">
        <v>972</v>
      </c>
      <c r="B21669" t="s">
        <v>433</v>
      </c>
      <c r="C21669" s="76" t="s">
        <v>842</v>
      </c>
      <c r="D21669" t="s">
        <v>980</v>
      </c>
      <c r="E21669" s="82">
        <v>6</v>
      </c>
      <c r="F21669" t="s">
        <v>973</v>
      </c>
      <c r="G21669" s="83">
        <v>44942</v>
      </c>
      <c r="I21669">
        <v>2023</v>
      </c>
    </row>
    <row r="21670" spans="1:9" x14ac:dyDescent="0.25">
      <c r="A21670" t="s">
        <v>972</v>
      </c>
      <c r="B21670" t="s">
        <v>623</v>
      </c>
      <c r="C21670" s="76" t="s">
        <v>842</v>
      </c>
      <c r="D21670" t="s">
        <v>980</v>
      </c>
      <c r="E21670" s="82">
        <v>7.7</v>
      </c>
      <c r="F21670" t="s">
        <v>973</v>
      </c>
      <c r="G21670" s="83">
        <v>44869</v>
      </c>
      <c r="I21670">
        <v>2022</v>
      </c>
    </row>
    <row r="21671" spans="1:9" x14ac:dyDescent="0.25">
      <c r="A21671" t="s">
        <v>972</v>
      </c>
      <c r="B21671" t="s">
        <v>762</v>
      </c>
      <c r="C21671" s="76" t="s">
        <v>842</v>
      </c>
      <c r="D21671" t="s">
        <v>980</v>
      </c>
      <c r="E21671" s="82">
        <v>7.6</v>
      </c>
      <c r="F21671" t="s">
        <v>973</v>
      </c>
      <c r="G21671" s="83">
        <v>44932</v>
      </c>
      <c r="I21671">
        <v>2023</v>
      </c>
    </row>
    <row r="21672" spans="1:9" x14ac:dyDescent="0.25">
      <c r="A21672" t="s">
        <v>972</v>
      </c>
      <c r="B21672" t="s">
        <v>788</v>
      </c>
      <c r="C21672" s="76" t="s">
        <v>842</v>
      </c>
      <c r="D21672" t="s">
        <v>980</v>
      </c>
      <c r="E21672" s="82">
        <v>7.7</v>
      </c>
      <c r="F21672" t="s">
        <v>973</v>
      </c>
      <c r="G21672" s="83">
        <v>44900</v>
      </c>
      <c r="I21672">
        <v>2022</v>
      </c>
    </row>
    <row r="21673" spans="1:9" x14ac:dyDescent="0.25">
      <c r="A21673" t="s">
        <v>972</v>
      </c>
      <c r="B21673" t="s">
        <v>832</v>
      </c>
      <c r="C21673" s="76" t="s">
        <v>842</v>
      </c>
      <c r="D21673" t="s">
        <v>980</v>
      </c>
      <c r="E21673" s="82">
        <v>5</v>
      </c>
      <c r="F21673" t="s">
        <v>973</v>
      </c>
      <c r="G21673" s="83">
        <v>44895</v>
      </c>
      <c r="I21673">
        <v>2022</v>
      </c>
    </row>
    <row r="21674" spans="1:9" x14ac:dyDescent="0.25">
      <c r="A21674" t="s">
        <v>972</v>
      </c>
      <c r="B21674" t="s">
        <v>816</v>
      </c>
      <c r="C21674" s="76" t="s">
        <v>842</v>
      </c>
      <c r="D21674" t="s">
        <v>980</v>
      </c>
      <c r="E21674" s="82">
        <v>15</v>
      </c>
      <c r="F21674" t="s">
        <v>973</v>
      </c>
      <c r="G21674" s="83">
        <v>44916</v>
      </c>
      <c r="I21674">
        <v>2022</v>
      </c>
    </row>
    <row r="21675" spans="1:9" x14ac:dyDescent="0.25">
      <c r="A21675" t="s">
        <v>972</v>
      </c>
      <c r="B21675" t="s">
        <v>487</v>
      </c>
      <c r="C21675" s="76" t="s">
        <v>842</v>
      </c>
      <c r="D21675" t="s">
        <v>980</v>
      </c>
      <c r="E21675" s="82">
        <v>9.77</v>
      </c>
      <c r="F21675" t="s">
        <v>973</v>
      </c>
      <c r="G21675" s="83">
        <v>44848</v>
      </c>
      <c r="I21675">
        <v>2022</v>
      </c>
    </row>
    <row r="21676" spans="1:9" x14ac:dyDescent="0.25">
      <c r="A21676" t="s">
        <v>972</v>
      </c>
      <c r="B21676" t="s">
        <v>278</v>
      </c>
      <c r="C21676" s="76" t="s">
        <v>842</v>
      </c>
      <c r="D21676" t="s">
        <v>980</v>
      </c>
      <c r="E21676" s="82">
        <v>3</v>
      </c>
      <c r="F21676" t="s">
        <v>973</v>
      </c>
      <c r="G21676" s="83">
        <v>44930</v>
      </c>
      <c r="I21676">
        <v>2023</v>
      </c>
    </row>
    <row r="21677" spans="1:9" x14ac:dyDescent="0.25">
      <c r="A21677" t="s">
        <v>972</v>
      </c>
      <c r="B21677" t="s">
        <v>661</v>
      </c>
      <c r="C21677" s="76" t="s">
        <v>842</v>
      </c>
      <c r="D21677" t="s">
        <v>980</v>
      </c>
      <c r="E21677" s="82">
        <v>5.9</v>
      </c>
      <c r="F21677" t="s">
        <v>973</v>
      </c>
      <c r="G21677" s="83">
        <v>44911</v>
      </c>
      <c r="I21677">
        <v>2022</v>
      </c>
    </row>
    <row r="21678" spans="1:9" x14ac:dyDescent="0.25">
      <c r="A21678" t="s">
        <v>972</v>
      </c>
      <c r="B21678" t="s">
        <v>553</v>
      </c>
      <c r="C21678" s="76" t="s">
        <v>842</v>
      </c>
      <c r="D21678" t="s">
        <v>980</v>
      </c>
      <c r="E21678" s="82">
        <v>5.0199999999999996</v>
      </c>
      <c r="F21678" t="s">
        <v>973</v>
      </c>
      <c r="G21678" s="83">
        <v>44907</v>
      </c>
      <c r="I21678">
        <v>2022</v>
      </c>
    </row>
    <row r="21679" spans="1:9" x14ac:dyDescent="0.25">
      <c r="A21679" t="s">
        <v>972</v>
      </c>
      <c r="B21679" t="s">
        <v>1186</v>
      </c>
      <c r="C21679" s="76" t="s">
        <v>842</v>
      </c>
      <c r="D21679" t="s">
        <v>980</v>
      </c>
      <c r="E21679" s="82">
        <v>14.7</v>
      </c>
      <c r="F21679" t="s">
        <v>973</v>
      </c>
      <c r="G21679" s="83">
        <v>44908</v>
      </c>
      <c r="I21679">
        <v>2022</v>
      </c>
    </row>
    <row r="21680" spans="1:9" x14ac:dyDescent="0.25">
      <c r="A21680" t="s">
        <v>972</v>
      </c>
      <c r="B21680" t="s">
        <v>1173</v>
      </c>
      <c r="C21680" s="76" t="s">
        <v>842</v>
      </c>
      <c r="D21680" t="s">
        <v>980</v>
      </c>
      <c r="E21680" s="82">
        <v>13</v>
      </c>
      <c r="F21680" t="s">
        <v>973</v>
      </c>
      <c r="G21680" s="83">
        <v>44924</v>
      </c>
      <c r="I21680">
        <v>2022</v>
      </c>
    </row>
    <row r="21681" spans="1:9" x14ac:dyDescent="0.25">
      <c r="A21681" t="s">
        <v>972</v>
      </c>
      <c r="B21681" t="s">
        <v>95</v>
      </c>
      <c r="C21681" s="76" t="s">
        <v>842</v>
      </c>
      <c r="D21681" t="s">
        <v>980</v>
      </c>
      <c r="E21681" s="82">
        <v>16</v>
      </c>
      <c r="F21681" t="s">
        <v>973</v>
      </c>
      <c r="G21681" s="83">
        <v>44922</v>
      </c>
      <c r="I21681">
        <v>2022</v>
      </c>
    </row>
    <row r="21682" spans="1:9" x14ac:dyDescent="0.25">
      <c r="A21682" t="s">
        <v>972</v>
      </c>
      <c r="B21682" t="s">
        <v>412</v>
      </c>
      <c r="C21682" s="76" t="s">
        <v>842</v>
      </c>
      <c r="D21682" t="s">
        <v>980</v>
      </c>
      <c r="E21682" s="82">
        <v>7.6</v>
      </c>
      <c r="F21682" t="s">
        <v>973</v>
      </c>
      <c r="G21682" s="83">
        <v>44888</v>
      </c>
      <c r="I21682">
        <v>2022</v>
      </c>
    </row>
    <row r="21683" spans="1:9" x14ac:dyDescent="0.25">
      <c r="A21683" t="s">
        <v>972</v>
      </c>
      <c r="B21683" t="s">
        <v>553</v>
      </c>
      <c r="C21683" s="76" t="s">
        <v>842</v>
      </c>
      <c r="D21683" t="s">
        <v>980</v>
      </c>
      <c r="E21683" s="82">
        <v>7.6</v>
      </c>
      <c r="F21683" t="s">
        <v>973</v>
      </c>
      <c r="G21683" s="83">
        <v>44922</v>
      </c>
      <c r="I21683">
        <v>2022</v>
      </c>
    </row>
    <row r="21684" spans="1:9" x14ac:dyDescent="0.25">
      <c r="A21684" t="s">
        <v>972</v>
      </c>
      <c r="B21684" t="s">
        <v>516</v>
      </c>
      <c r="C21684" s="76" t="s">
        <v>842</v>
      </c>
      <c r="D21684" t="s">
        <v>980</v>
      </c>
      <c r="E21684" s="82">
        <v>6.3</v>
      </c>
      <c r="F21684" t="s">
        <v>973</v>
      </c>
      <c r="G21684" s="83">
        <v>44867</v>
      </c>
      <c r="I21684">
        <v>2022</v>
      </c>
    </row>
    <row r="21685" spans="1:9" x14ac:dyDescent="0.25">
      <c r="A21685" t="s">
        <v>972</v>
      </c>
      <c r="B21685" t="s">
        <v>762</v>
      </c>
      <c r="C21685" s="76" t="s">
        <v>842</v>
      </c>
      <c r="D21685" t="s">
        <v>980</v>
      </c>
      <c r="E21685" s="82">
        <v>14.4</v>
      </c>
      <c r="F21685" t="s">
        <v>973</v>
      </c>
      <c r="G21685" s="83">
        <v>44859</v>
      </c>
      <c r="I21685">
        <v>2022</v>
      </c>
    </row>
    <row r="21686" spans="1:9" x14ac:dyDescent="0.25">
      <c r="A21686" t="s">
        <v>972</v>
      </c>
      <c r="B21686" t="s">
        <v>406</v>
      </c>
      <c r="C21686" s="76" t="s">
        <v>842</v>
      </c>
      <c r="D21686" t="s">
        <v>980</v>
      </c>
      <c r="E21686" s="82">
        <v>6.96</v>
      </c>
      <c r="F21686" t="s">
        <v>973</v>
      </c>
      <c r="G21686" s="83">
        <v>44823</v>
      </c>
      <c r="I21686">
        <v>2022</v>
      </c>
    </row>
    <row r="21687" spans="1:9" x14ac:dyDescent="0.25">
      <c r="A21687" t="s">
        <v>972</v>
      </c>
      <c r="B21687" t="s">
        <v>673</v>
      </c>
      <c r="C21687" s="76" t="s">
        <v>842</v>
      </c>
      <c r="D21687" t="s">
        <v>980</v>
      </c>
      <c r="E21687" s="82">
        <v>7.6</v>
      </c>
      <c r="F21687" t="s">
        <v>973</v>
      </c>
      <c r="G21687" s="83">
        <v>44841</v>
      </c>
      <c r="I21687">
        <v>2022</v>
      </c>
    </row>
    <row r="21688" spans="1:9" x14ac:dyDescent="0.25">
      <c r="A21688" t="s">
        <v>972</v>
      </c>
      <c r="B21688" t="s">
        <v>173</v>
      </c>
      <c r="C21688" s="76" t="s">
        <v>842</v>
      </c>
      <c r="D21688" t="s">
        <v>980</v>
      </c>
      <c r="E21688" s="82">
        <v>5.57</v>
      </c>
      <c r="F21688" t="s">
        <v>973</v>
      </c>
      <c r="G21688" s="83">
        <v>44824</v>
      </c>
      <c r="I21688">
        <v>2022</v>
      </c>
    </row>
    <row r="21689" spans="1:9" x14ac:dyDescent="0.25">
      <c r="A21689" t="s">
        <v>972</v>
      </c>
      <c r="B21689" t="s">
        <v>95</v>
      </c>
      <c r="C21689" s="76" t="s">
        <v>842</v>
      </c>
      <c r="D21689" t="s">
        <v>980</v>
      </c>
      <c r="E21689" s="82">
        <v>15.2</v>
      </c>
      <c r="F21689" t="s">
        <v>973</v>
      </c>
      <c r="G21689" s="83">
        <v>44883</v>
      </c>
      <c r="I21689">
        <v>2022</v>
      </c>
    </row>
    <row r="21690" spans="1:9" x14ac:dyDescent="0.25">
      <c r="A21690" t="s">
        <v>972</v>
      </c>
      <c r="B21690" t="s">
        <v>469</v>
      </c>
      <c r="C21690" s="76" t="s">
        <v>842</v>
      </c>
      <c r="D21690" t="s">
        <v>980</v>
      </c>
      <c r="E21690" s="82">
        <v>11.4</v>
      </c>
      <c r="F21690" t="s">
        <v>973</v>
      </c>
      <c r="G21690" s="83">
        <v>44848</v>
      </c>
      <c r="I21690">
        <v>2022</v>
      </c>
    </row>
    <row r="21691" spans="1:9" x14ac:dyDescent="0.25">
      <c r="A21691" t="s">
        <v>972</v>
      </c>
      <c r="B21691" t="s">
        <v>418</v>
      </c>
      <c r="C21691" s="76" t="s">
        <v>842</v>
      </c>
      <c r="D21691" t="s">
        <v>980</v>
      </c>
      <c r="E21691" s="82">
        <v>6.49</v>
      </c>
      <c r="F21691" t="s">
        <v>973</v>
      </c>
      <c r="G21691" s="83">
        <v>44894</v>
      </c>
      <c r="I21691">
        <v>2022</v>
      </c>
    </row>
    <row r="21692" spans="1:9" x14ac:dyDescent="0.25">
      <c r="A21692" t="s">
        <v>972</v>
      </c>
      <c r="B21692" t="s">
        <v>1219</v>
      </c>
      <c r="C21692" s="76" t="s">
        <v>842</v>
      </c>
      <c r="D21692" t="s">
        <v>980</v>
      </c>
      <c r="E21692" s="82">
        <v>15</v>
      </c>
      <c r="F21692" t="s">
        <v>973</v>
      </c>
      <c r="G21692" s="83">
        <v>44951</v>
      </c>
      <c r="I21692">
        <v>2023</v>
      </c>
    </row>
    <row r="21693" spans="1:9" x14ac:dyDescent="0.25">
      <c r="A21693" t="s">
        <v>972</v>
      </c>
      <c r="B21693" t="s">
        <v>1036</v>
      </c>
      <c r="C21693" s="76" t="s">
        <v>842</v>
      </c>
      <c r="D21693" t="s">
        <v>980</v>
      </c>
      <c r="E21693" s="82">
        <v>9.44</v>
      </c>
      <c r="F21693" t="s">
        <v>973</v>
      </c>
      <c r="G21693" s="83">
        <v>44894</v>
      </c>
      <c r="I21693">
        <v>2022</v>
      </c>
    </row>
    <row r="21694" spans="1:9" x14ac:dyDescent="0.25">
      <c r="A21694" t="s">
        <v>972</v>
      </c>
      <c r="B21694" t="s">
        <v>781</v>
      </c>
      <c r="C21694" s="76" t="s">
        <v>842</v>
      </c>
      <c r="D21694" t="s">
        <v>980</v>
      </c>
      <c r="E21694" s="82">
        <v>6.79</v>
      </c>
      <c r="F21694" t="s">
        <v>973</v>
      </c>
      <c r="G21694" s="83">
        <v>44924</v>
      </c>
      <c r="I21694">
        <v>2022</v>
      </c>
    </row>
    <row r="21695" spans="1:9" x14ac:dyDescent="0.25">
      <c r="A21695" t="s">
        <v>972</v>
      </c>
      <c r="B21695" t="s">
        <v>241</v>
      </c>
      <c r="C21695" s="76" t="s">
        <v>842</v>
      </c>
      <c r="D21695" t="s">
        <v>980</v>
      </c>
      <c r="E21695" s="82">
        <v>3.8</v>
      </c>
      <c r="F21695" t="s">
        <v>973</v>
      </c>
      <c r="G21695" s="83">
        <v>44874</v>
      </c>
      <c r="I21695">
        <v>2022</v>
      </c>
    </row>
    <row r="21696" spans="1:9" x14ac:dyDescent="0.25">
      <c r="A21696" t="s">
        <v>972</v>
      </c>
      <c r="B21696" t="s">
        <v>241</v>
      </c>
      <c r="C21696" s="76" t="s">
        <v>842</v>
      </c>
      <c r="D21696" t="s">
        <v>980</v>
      </c>
      <c r="E21696" s="82">
        <v>6</v>
      </c>
      <c r="F21696" t="s">
        <v>973</v>
      </c>
      <c r="G21696" s="83">
        <v>44874</v>
      </c>
      <c r="I21696">
        <v>2022</v>
      </c>
    </row>
    <row r="21697" spans="1:9" x14ac:dyDescent="0.25">
      <c r="A21697" t="s">
        <v>972</v>
      </c>
      <c r="B21697" t="s">
        <v>1266</v>
      </c>
      <c r="C21697" s="76" t="s">
        <v>842</v>
      </c>
      <c r="D21697" t="s">
        <v>980</v>
      </c>
      <c r="E21697" s="82">
        <v>6</v>
      </c>
      <c r="F21697" t="s">
        <v>973</v>
      </c>
      <c r="G21697" s="83">
        <v>44859</v>
      </c>
      <c r="I21697">
        <v>2022</v>
      </c>
    </row>
    <row r="21698" spans="1:9" x14ac:dyDescent="0.25">
      <c r="A21698" t="s">
        <v>972</v>
      </c>
      <c r="B21698" t="s">
        <v>249</v>
      </c>
      <c r="C21698" s="76" t="s">
        <v>842</v>
      </c>
      <c r="D21698" t="s">
        <v>980</v>
      </c>
      <c r="E21698" s="82">
        <v>9.15</v>
      </c>
      <c r="F21698" t="s">
        <v>973</v>
      </c>
      <c r="G21698" s="83">
        <v>44903</v>
      </c>
      <c r="I21698">
        <v>2022</v>
      </c>
    </row>
    <row r="21699" spans="1:9" x14ac:dyDescent="0.25">
      <c r="A21699" t="s">
        <v>972</v>
      </c>
      <c r="B21699" t="s">
        <v>487</v>
      </c>
      <c r="C21699" s="76" t="s">
        <v>842</v>
      </c>
      <c r="D21699" t="s">
        <v>980</v>
      </c>
      <c r="E21699" s="82">
        <v>8.56</v>
      </c>
      <c r="F21699" t="s">
        <v>973</v>
      </c>
      <c r="G21699" s="83">
        <v>44874</v>
      </c>
      <c r="I21699">
        <v>2022</v>
      </c>
    </row>
    <row r="21700" spans="1:9" x14ac:dyDescent="0.25">
      <c r="A21700" t="s">
        <v>972</v>
      </c>
      <c r="B21700" t="s">
        <v>168</v>
      </c>
      <c r="C21700" s="76" t="s">
        <v>842</v>
      </c>
      <c r="D21700" t="s">
        <v>980</v>
      </c>
      <c r="E21700" s="82">
        <v>6</v>
      </c>
      <c r="F21700" t="s">
        <v>973</v>
      </c>
      <c r="G21700" s="83">
        <v>44855</v>
      </c>
      <c r="I21700">
        <v>2022</v>
      </c>
    </row>
    <row r="21701" spans="1:9" x14ac:dyDescent="0.25">
      <c r="A21701" t="s">
        <v>972</v>
      </c>
      <c r="B21701" t="s">
        <v>280</v>
      </c>
      <c r="C21701" s="76" t="s">
        <v>842</v>
      </c>
      <c r="D21701" t="s">
        <v>980</v>
      </c>
      <c r="E21701" s="82">
        <v>7.6</v>
      </c>
      <c r="F21701" t="s">
        <v>973</v>
      </c>
      <c r="G21701" s="83">
        <v>44950</v>
      </c>
      <c r="I21701">
        <v>2023</v>
      </c>
    </row>
    <row r="21702" spans="1:9" x14ac:dyDescent="0.25">
      <c r="A21702" t="s">
        <v>972</v>
      </c>
      <c r="B21702" t="s">
        <v>166</v>
      </c>
      <c r="C21702" s="76" t="s">
        <v>842</v>
      </c>
      <c r="D21702" t="s">
        <v>980</v>
      </c>
      <c r="E21702" s="82">
        <v>6</v>
      </c>
      <c r="F21702" t="s">
        <v>973</v>
      </c>
      <c r="G21702" s="83">
        <v>44900</v>
      </c>
      <c r="I21702">
        <v>2022</v>
      </c>
    </row>
    <row r="21703" spans="1:9" x14ac:dyDescent="0.25">
      <c r="A21703" t="s">
        <v>972</v>
      </c>
      <c r="B21703" t="s">
        <v>241</v>
      </c>
      <c r="C21703" s="76" t="s">
        <v>842</v>
      </c>
      <c r="D21703" t="s">
        <v>980</v>
      </c>
      <c r="E21703" s="82">
        <v>6</v>
      </c>
      <c r="F21703" t="s">
        <v>973</v>
      </c>
      <c r="G21703" s="83">
        <v>44858</v>
      </c>
      <c r="I21703">
        <v>2022</v>
      </c>
    </row>
    <row r="21704" spans="1:9" x14ac:dyDescent="0.25">
      <c r="A21704" t="s">
        <v>972</v>
      </c>
      <c r="B21704" t="s">
        <v>1212</v>
      </c>
      <c r="C21704" s="76" t="s">
        <v>842</v>
      </c>
      <c r="D21704" t="s">
        <v>980</v>
      </c>
      <c r="E21704" s="82">
        <v>14.64</v>
      </c>
      <c r="F21704" t="s">
        <v>973</v>
      </c>
      <c r="G21704" s="83">
        <v>44868</v>
      </c>
      <c r="I21704">
        <v>2022</v>
      </c>
    </row>
    <row r="21705" spans="1:9" x14ac:dyDescent="0.25">
      <c r="A21705" t="s">
        <v>972</v>
      </c>
      <c r="B21705" t="s">
        <v>1231</v>
      </c>
      <c r="C21705" s="76" t="s">
        <v>842</v>
      </c>
      <c r="D21705" t="s">
        <v>980</v>
      </c>
      <c r="E21705" s="82">
        <v>9.57</v>
      </c>
      <c r="F21705" t="s">
        <v>973</v>
      </c>
      <c r="G21705" s="83">
        <v>44855</v>
      </c>
      <c r="I21705">
        <v>2022</v>
      </c>
    </row>
    <row r="21706" spans="1:9" x14ac:dyDescent="0.25">
      <c r="A21706" t="s">
        <v>972</v>
      </c>
      <c r="B21706" t="s">
        <v>1265</v>
      </c>
      <c r="C21706" s="76" t="s">
        <v>842</v>
      </c>
      <c r="D21706" t="s">
        <v>980</v>
      </c>
      <c r="E21706" s="82">
        <v>8.4</v>
      </c>
      <c r="F21706" t="s">
        <v>973</v>
      </c>
      <c r="G21706" s="83">
        <v>44858</v>
      </c>
      <c r="I21706">
        <v>2022</v>
      </c>
    </row>
    <row r="21707" spans="1:9" x14ac:dyDescent="0.25">
      <c r="A21707" t="s">
        <v>972</v>
      </c>
      <c r="B21707" t="s">
        <v>1231</v>
      </c>
      <c r="C21707" s="76" t="s">
        <v>842</v>
      </c>
      <c r="D21707" t="s">
        <v>980</v>
      </c>
      <c r="E21707" s="82">
        <v>10</v>
      </c>
      <c r="F21707" t="s">
        <v>973</v>
      </c>
      <c r="G21707" s="83">
        <v>44886</v>
      </c>
      <c r="I21707">
        <v>2022</v>
      </c>
    </row>
    <row r="21708" spans="1:9" x14ac:dyDescent="0.25">
      <c r="A21708" t="s">
        <v>972</v>
      </c>
      <c r="B21708" t="s">
        <v>553</v>
      </c>
      <c r="C21708" s="76" t="s">
        <v>842</v>
      </c>
      <c r="D21708" t="s">
        <v>980</v>
      </c>
      <c r="E21708" s="82">
        <v>3.8</v>
      </c>
      <c r="F21708" t="s">
        <v>973</v>
      </c>
      <c r="G21708" s="83">
        <v>44860</v>
      </c>
      <c r="I21708">
        <v>2022</v>
      </c>
    </row>
    <row r="21709" spans="1:9" x14ac:dyDescent="0.25">
      <c r="A21709" t="s">
        <v>972</v>
      </c>
      <c r="B21709" t="s">
        <v>406</v>
      </c>
      <c r="C21709" s="76" t="s">
        <v>842</v>
      </c>
      <c r="D21709" t="s">
        <v>980</v>
      </c>
      <c r="E21709" s="82">
        <v>3.54</v>
      </c>
      <c r="F21709" t="s">
        <v>973</v>
      </c>
      <c r="G21709" s="83">
        <v>44887</v>
      </c>
      <c r="I21709">
        <v>2022</v>
      </c>
    </row>
    <row r="21710" spans="1:9" x14ac:dyDescent="0.25">
      <c r="A21710" t="s">
        <v>972</v>
      </c>
      <c r="B21710" t="s">
        <v>765</v>
      </c>
      <c r="C21710" s="76" t="s">
        <v>842</v>
      </c>
      <c r="D21710" t="s">
        <v>980</v>
      </c>
      <c r="E21710" s="82">
        <v>7.2</v>
      </c>
      <c r="F21710" t="s">
        <v>973</v>
      </c>
      <c r="G21710" s="83">
        <v>44901</v>
      </c>
      <c r="I21710">
        <v>2022</v>
      </c>
    </row>
    <row r="21711" spans="1:9" x14ac:dyDescent="0.25">
      <c r="A21711" t="s">
        <v>972</v>
      </c>
      <c r="B21711" t="s">
        <v>1219</v>
      </c>
      <c r="C21711" s="76" t="s">
        <v>842</v>
      </c>
      <c r="D21711" t="s">
        <v>980</v>
      </c>
      <c r="E21711" s="82">
        <v>10.199999999999999</v>
      </c>
      <c r="F21711" t="s">
        <v>973</v>
      </c>
      <c r="G21711" s="83">
        <v>44903</v>
      </c>
      <c r="I21711">
        <v>2022</v>
      </c>
    </row>
    <row r="21712" spans="1:9" x14ac:dyDescent="0.25">
      <c r="A21712" t="s">
        <v>972</v>
      </c>
      <c r="B21712" t="s">
        <v>516</v>
      </c>
      <c r="C21712" s="76" t="s">
        <v>842</v>
      </c>
      <c r="D21712" t="s">
        <v>980</v>
      </c>
      <c r="E21712" s="82">
        <v>7.2</v>
      </c>
      <c r="F21712" t="s">
        <v>973</v>
      </c>
      <c r="G21712" s="83">
        <v>44907</v>
      </c>
      <c r="I21712">
        <v>2022</v>
      </c>
    </row>
    <row r="21713" spans="1:9" x14ac:dyDescent="0.25">
      <c r="A21713" t="s">
        <v>972</v>
      </c>
      <c r="B21713" t="s">
        <v>516</v>
      </c>
      <c r="C21713" s="76" t="s">
        <v>842</v>
      </c>
      <c r="D21713" t="s">
        <v>980</v>
      </c>
      <c r="E21713" s="82">
        <v>4.13</v>
      </c>
      <c r="F21713" t="s">
        <v>973</v>
      </c>
      <c r="G21713" s="83">
        <v>44903</v>
      </c>
      <c r="I21713">
        <v>2022</v>
      </c>
    </row>
    <row r="21714" spans="1:9" x14ac:dyDescent="0.25">
      <c r="A21714" t="s">
        <v>972</v>
      </c>
      <c r="B21714" t="s">
        <v>257</v>
      </c>
      <c r="C21714" s="76" t="s">
        <v>842</v>
      </c>
      <c r="D21714" t="s">
        <v>980</v>
      </c>
      <c r="E21714" s="82">
        <v>6</v>
      </c>
      <c r="F21714" t="s">
        <v>973</v>
      </c>
      <c r="G21714" s="83">
        <v>44867</v>
      </c>
      <c r="I21714">
        <v>2022</v>
      </c>
    </row>
    <row r="21715" spans="1:9" x14ac:dyDescent="0.25">
      <c r="A21715" t="s">
        <v>972</v>
      </c>
      <c r="B21715" t="s">
        <v>1268</v>
      </c>
      <c r="C21715" s="76" t="s">
        <v>842</v>
      </c>
      <c r="D21715" t="s">
        <v>980</v>
      </c>
      <c r="E21715" s="82">
        <v>13.2</v>
      </c>
      <c r="F21715" t="s">
        <v>973</v>
      </c>
      <c r="G21715" s="83">
        <v>44897</v>
      </c>
      <c r="I21715">
        <v>2022</v>
      </c>
    </row>
    <row r="21716" spans="1:9" x14ac:dyDescent="0.25">
      <c r="A21716" t="s">
        <v>972</v>
      </c>
      <c r="B21716" t="s">
        <v>249</v>
      </c>
      <c r="C21716" s="76" t="s">
        <v>842</v>
      </c>
      <c r="D21716" t="s">
        <v>980</v>
      </c>
      <c r="E21716" s="82">
        <v>6</v>
      </c>
      <c r="F21716" t="s">
        <v>973</v>
      </c>
      <c r="G21716" s="83">
        <v>44858</v>
      </c>
      <c r="I21716">
        <v>2022</v>
      </c>
    </row>
    <row r="21717" spans="1:9" x14ac:dyDescent="0.25">
      <c r="A21717" t="s">
        <v>972</v>
      </c>
      <c r="B21717" t="s">
        <v>469</v>
      </c>
      <c r="C21717" s="76" t="s">
        <v>842</v>
      </c>
      <c r="D21717" t="s">
        <v>980</v>
      </c>
      <c r="E21717" s="82">
        <v>6.2</v>
      </c>
      <c r="F21717" t="s">
        <v>973</v>
      </c>
      <c r="G21717" s="83">
        <v>44866</v>
      </c>
      <c r="I21717">
        <v>2022</v>
      </c>
    </row>
    <row r="21718" spans="1:9" x14ac:dyDescent="0.25">
      <c r="A21718" t="s">
        <v>972</v>
      </c>
      <c r="B21718" t="s">
        <v>1219</v>
      </c>
      <c r="C21718" s="76" t="s">
        <v>842</v>
      </c>
      <c r="D21718" t="s">
        <v>980</v>
      </c>
      <c r="E21718" s="82">
        <v>7.38</v>
      </c>
      <c r="F21718" t="s">
        <v>973</v>
      </c>
      <c r="G21718" s="83">
        <v>44861</v>
      </c>
      <c r="I21718">
        <v>2022</v>
      </c>
    </row>
    <row r="21719" spans="1:9" x14ac:dyDescent="0.25">
      <c r="A21719" t="s">
        <v>972</v>
      </c>
      <c r="B21719" t="s">
        <v>219</v>
      </c>
      <c r="C21719" s="76" t="s">
        <v>842</v>
      </c>
      <c r="D21719" t="s">
        <v>980</v>
      </c>
      <c r="E21719" s="82">
        <v>15.2</v>
      </c>
      <c r="F21719" t="s">
        <v>973</v>
      </c>
      <c r="G21719" s="83">
        <v>44923</v>
      </c>
      <c r="I21719">
        <v>2022</v>
      </c>
    </row>
    <row r="21720" spans="1:9" x14ac:dyDescent="0.25">
      <c r="A21720" t="s">
        <v>972</v>
      </c>
      <c r="B21720" t="s">
        <v>1262</v>
      </c>
      <c r="C21720" s="76" t="s">
        <v>842</v>
      </c>
      <c r="D21720" t="s">
        <v>980</v>
      </c>
      <c r="E21720" s="82">
        <v>11.4</v>
      </c>
      <c r="F21720" t="s">
        <v>973</v>
      </c>
      <c r="G21720" s="83">
        <v>44943</v>
      </c>
      <c r="I21720">
        <v>2023</v>
      </c>
    </row>
    <row r="21721" spans="1:9" x14ac:dyDescent="0.25">
      <c r="A21721" t="s">
        <v>972</v>
      </c>
      <c r="B21721" t="s">
        <v>168</v>
      </c>
      <c r="C21721" s="76" t="s">
        <v>842</v>
      </c>
      <c r="D21721" t="s">
        <v>980</v>
      </c>
      <c r="E21721" s="82">
        <v>4.8</v>
      </c>
      <c r="F21721" t="s">
        <v>973</v>
      </c>
      <c r="G21721" s="83">
        <v>44868</v>
      </c>
      <c r="I21721">
        <v>2022</v>
      </c>
    </row>
    <row r="21722" spans="1:9" x14ac:dyDescent="0.25">
      <c r="A21722" t="s">
        <v>972</v>
      </c>
      <c r="B21722" t="s">
        <v>1027</v>
      </c>
      <c r="C21722" s="76" t="s">
        <v>842</v>
      </c>
      <c r="D21722" t="s">
        <v>980</v>
      </c>
      <c r="E21722" s="82">
        <v>6</v>
      </c>
      <c r="F21722" t="s">
        <v>973</v>
      </c>
      <c r="G21722" s="83">
        <v>44872</v>
      </c>
      <c r="I21722">
        <v>2022</v>
      </c>
    </row>
    <row r="21723" spans="1:9" x14ac:dyDescent="0.25">
      <c r="A21723" t="s">
        <v>972</v>
      </c>
      <c r="B21723" t="s">
        <v>1186</v>
      </c>
      <c r="C21723" s="76" t="s">
        <v>842</v>
      </c>
      <c r="D21723" t="s">
        <v>980</v>
      </c>
      <c r="E21723" s="82">
        <v>15</v>
      </c>
      <c r="F21723" t="s">
        <v>973</v>
      </c>
      <c r="G21723" s="83">
        <v>44931</v>
      </c>
      <c r="I21723">
        <v>2023</v>
      </c>
    </row>
    <row r="21724" spans="1:9" x14ac:dyDescent="0.25">
      <c r="A21724" t="s">
        <v>972</v>
      </c>
      <c r="B21724" t="s">
        <v>676</v>
      </c>
      <c r="C21724" s="76" t="s">
        <v>842</v>
      </c>
      <c r="D21724" t="s">
        <v>980</v>
      </c>
      <c r="E21724" s="82">
        <v>7.5</v>
      </c>
      <c r="F21724" t="s">
        <v>973</v>
      </c>
      <c r="G21724" s="83">
        <v>44875</v>
      </c>
      <c r="I21724">
        <v>2022</v>
      </c>
    </row>
    <row r="21725" spans="1:9" x14ac:dyDescent="0.25">
      <c r="A21725" t="s">
        <v>972</v>
      </c>
      <c r="B21725" t="s">
        <v>819</v>
      </c>
      <c r="C21725" s="76" t="s">
        <v>842</v>
      </c>
      <c r="D21725" t="s">
        <v>980</v>
      </c>
      <c r="E21725" s="82">
        <v>9.86</v>
      </c>
      <c r="F21725" t="s">
        <v>973</v>
      </c>
      <c r="G21725" s="83">
        <v>44894</v>
      </c>
      <c r="I21725">
        <v>2022</v>
      </c>
    </row>
    <row r="21726" spans="1:9" x14ac:dyDescent="0.25">
      <c r="A21726" t="s">
        <v>972</v>
      </c>
      <c r="B21726" t="s">
        <v>266</v>
      </c>
      <c r="C21726" s="76" t="s">
        <v>842</v>
      </c>
      <c r="D21726" t="s">
        <v>980</v>
      </c>
      <c r="E21726" s="82">
        <v>4.88</v>
      </c>
      <c r="F21726" t="s">
        <v>973</v>
      </c>
      <c r="G21726" s="83">
        <v>44903</v>
      </c>
      <c r="I21726">
        <v>2022</v>
      </c>
    </row>
    <row r="21727" spans="1:9" x14ac:dyDescent="0.25">
      <c r="A21727" t="s">
        <v>972</v>
      </c>
      <c r="B21727" t="s">
        <v>751</v>
      </c>
      <c r="C21727" s="76" t="s">
        <v>842</v>
      </c>
      <c r="D21727" t="s">
        <v>980</v>
      </c>
      <c r="E21727" s="82">
        <v>6</v>
      </c>
      <c r="F21727" t="s">
        <v>973</v>
      </c>
      <c r="G21727" s="83">
        <v>44858</v>
      </c>
      <c r="I21727">
        <v>2022</v>
      </c>
    </row>
    <row r="21728" spans="1:9" x14ac:dyDescent="0.25">
      <c r="A21728" t="s">
        <v>972</v>
      </c>
      <c r="B21728" t="s">
        <v>992</v>
      </c>
      <c r="C21728" s="76" t="s">
        <v>842</v>
      </c>
      <c r="D21728" t="s">
        <v>980</v>
      </c>
      <c r="E21728" s="82">
        <v>7.92</v>
      </c>
      <c r="F21728" t="s">
        <v>973</v>
      </c>
      <c r="G21728" s="83">
        <v>44873</v>
      </c>
      <c r="I21728">
        <v>2022</v>
      </c>
    </row>
    <row r="21729" spans="1:9" x14ac:dyDescent="0.25">
      <c r="A21729" t="s">
        <v>972</v>
      </c>
      <c r="B21729" t="s">
        <v>115</v>
      </c>
      <c r="C21729" s="76" t="s">
        <v>842</v>
      </c>
      <c r="D21729" t="s">
        <v>980</v>
      </c>
      <c r="E21729" s="82">
        <v>12</v>
      </c>
      <c r="F21729" t="s">
        <v>973</v>
      </c>
      <c r="G21729" s="83">
        <v>44900</v>
      </c>
      <c r="I21729">
        <v>2022</v>
      </c>
    </row>
    <row r="21730" spans="1:9" x14ac:dyDescent="0.25">
      <c r="A21730" t="s">
        <v>972</v>
      </c>
      <c r="B21730" t="s">
        <v>516</v>
      </c>
      <c r="C21730" s="76" t="s">
        <v>842</v>
      </c>
      <c r="D21730" t="s">
        <v>980</v>
      </c>
      <c r="E21730" s="82">
        <v>4.5</v>
      </c>
      <c r="F21730" t="s">
        <v>973</v>
      </c>
      <c r="G21730" s="83">
        <v>44915</v>
      </c>
      <c r="I21730">
        <v>2022</v>
      </c>
    </row>
    <row r="21731" spans="1:9" x14ac:dyDescent="0.25">
      <c r="A21731" t="s">
        <v>972</v>
      </c>
      <c r="B21731" t="s">
        <v>120</v>
      </c>
      <c r="C21731" s="76" t="s">
        <v>842</v>
      </c>
      <c r="D21731" t="s">
        <v>980</v>
      </c>
      <c r="E21731" s="82">
        <v>5.4</v>
      </c>
      <c r="F21731" t="s">
        <v>973</v>
      </c>
      <c r="G21731" s="83">
        <v>44951</v>
      </c>
      <c r="I21731">
        <v>2023</v>
      </c>
    </row>
    <row r="21732" spans="1:9" x14ac:dyDescent="0.25">
      <c r="A21732" t="s">
        <v>972</v>
      </c>
      <c r="B21732" t="s">
        <v>798</v>
      </c>
      <c r="C21732" s="76" t="s">
        <v>842</v>
      </c>
      <c r="D21732" t="s">
        <v>980</v>
      </c>
      <c r="E21732" s="82">
        <v>15</v>
      </c>
      <c r="F21732" t="s">
        <v>973</v>
      </c>
      <c r="G21732" s="83">
        <v>44875</v>
      </c>
      <c r="I21732">
        <v>2022</v>
      </c>
    </row>
    <row r="21733" spans="1:9" x14ac:dyDescent="0.25">
      <c r="A21733" t="s">
        <v>972</v>
      </c>
      <c r="B21733" t="s">
        <v>268</v>
      </c>
      <c r="C21733" s="76" t="s">
        <v>842</v>
      </c>
      <c r="D21733" t="s">
        <v>980</v>
      </c>
      <c r="E21733" s="82">
        <v>14</v>
      </c>
      <c r="F21733" t="s">
        <v>973</v>
      </c>
      <c r="G21733" s="83">
        <v>44923</v>
      </c>
      <c r="I21733">
        <v>2022</v>
      </c>
    </row>
    <row r="21734" spans="1:9" x14ac:dyDescent="0.25">
      <c r="A21734" t="s">
        <v>972</v>
      </c>
      <c r="B21734" t="s">
        <v>478</v>
      </c>
      <c r="C21734" s="76" t="s">
        <v>842</v>
      </c>
      <c r="D21734" t="s">
        <v>980</v>
      </c>
      <c r="E21734" s="82">
        <v>8.6999999999999993</v>
      </c>
      <c r="F21734" t="s">
        <v>973</v>
      </c>
      <c r="G21734" s="83">
        <v>44953</v>
      </c>
      <c r="I21734">
        <v>2023</v>
      </c>
    </row>
    <row r="21735" spans="1:9" x14ac:dyDescent="0.25">
      <c r="A21735" t="s">
        <v>972</v>
      </c>
      <c r="B21735" t="s">
        <v>381</v>
      </c>
      <c r="C21735" s="76" t="s">
        <v>842</v>
      </c>
      <c r="D21735" t="s">
        <v>980</v>
      </c>
      <c r="E21735" s="82">
        <v>6.91</v>
      </c>
      <c r="F21735" t="s">
        <v>973</v>
      </c>
      <c r="G21735" s="83">
        <v>44904</v>
      </c>
      <c r="I21735">
        <v>2022</v>
      </c>
    </row>
    <row r="21736" spans="1:9" x14ac:dyDescent="0.25">
      <c r="A21736" t="s">
        <v>972</v>
      </c>
      <c r="B21736" t="s">
        <v>249</v>
      </c>
      <c r="C21736" s="76" t="s">
        <v>842</v>
      </c>
      <c r="D21736" t="s">
        <v>980</v>
      </c>
      <c r="E21736" s="82">
        <v>3.8</v>
      </c>
      <c r="F21736" t="s">
        <v>973</v>
      </c>
      <c r="G21736" s="83">
        <v>44847</v>
      </c>
      <c r="I21736">
        <v>2022</v>
      </c>
    </row>
    <row r="21737" spans="1:9" x14ac:dyDescent="0.25">
      <c r="A21737" t="s">
        <v>972</v>
      </c>
      <c r="B21737" t="s">
        <v>516</v>
      </c>
      <c r="C21737" s="76" t="s">
        <v>842</v>
      </c>
      <c r="D21737" t="s">
        <v>980</v>
      </c>
      <c r="E21737" s="82">
        <v>7.6</v>
      </c>
      <c r="F21737" t="s">
        <v>973</v>
      </c>
      <c r="G21737" s="83">
        <v>44844</v>
      </c>
      <c r="I21737">
        <v>2022</v>
      </c>
    </row>
    <row r="21738" spans="1:9" x14ac:dyDescent="0.25">
      <c r="A21738" t="s">
        <v>972</v>
      </c>
      <c r="B21738" t="s">
        <v>426</v>
      </c>
      <c r="C21738" s="76" t="s">
        <v>842</v>
      </c>
      <c r="D21738" t="s">
        <v>980</v>
      </c>
      <c r="E21738" s="82">
        <v>7</v>
      </c>
      <c r="F21738" t="s">
        <v>973</v>
      </c>
      <c r="G21738" s="83">
        <v>44911</v>
      </c>
      <c r="I21738">
        <v>2022</v>
      </c>
    </row>
    <row r="21739" spans="1:9" x14ac:dyDescent="0.25">
      <c r="A21739" t="s">
        <v>972</v>
      </c>
      <c r="B21739" t="s">
        <v>249</v>
      </c>
      <c r="C21739" s="76" t="s">
        <v>842</v>
      </c>
      <c r="D21739" t="s">
        <v>980</v>
      </c>
      <c r="E21739" s="82">
        <v>7.68</v>
      </c>
      <c r="F21739" t="s">
        <v>973</v>
      </c>
      <c r="G21739" s="83">
        <v>44847</v>
      </c>
      <c r="I21739">
        <v>2022</v>
      </c>
    </row>
    <row r="21740" spans="1:9" x14ac:dyDescent="0.25">
      <c r="A21740" t="s">
        <v>972</v>
      </c>
      <c r="B21740" t="s">
        <v>279</v>
      </c>
      <c r="C21740" s="76" t="s">
        <v>842</v>
      </c>
      <c r="D21740" t="s">
        <v>980</v>
      </c>
      <c r="E21740" s="82">
        <v>6.98</v>
      </c>
      <c r="F21740" t="s">
        <v>973</v>
      </c>
      <c r="G21740" s="83">
        <v>44886</v>
      </c>
      <c r="I21740">
        <v>2022</v>
      </c>
    </row>
    <row r="21741" spans="1:9" x14ac:dyDescent="0.25">
      <c r="A21741" t="s">
        <v>972</v>
      </c>
      <c r="B21741" t="s">
        <v>469</v>
      </c>
      <c r="C21741" s="76" t="s">
        <v>842</v>
      </c>
      <c r="D21741" t="s">
        <v>980</v>
      </c>
      <c r="E21741" s="82">
        <v>7.7</v>
      </c>
      <c r="F21741" t="s">
        <v>973</v>
      </c>
      <c r="G21741" s="83">
        <v>44858</v>
      </c>
      <c r="I21741">
        <v>2022</v>
      </c>
    </row>
    <row r="21742" spans="1:9" x14ac:dyDescent="0.25">
      <c r="A21742" t="s">
        <v>972</v>
      </c>
      <c r="B21742" t="s">
        <v>188</v>
      </c>
      <c r="C21742" s="76" t="s">
        <v>842</v>
      </c>
      <c r="D21742" t="s">
        <v>980</v>
      </c>
      <c r="E21742" s="82">
        <v>7.67</v>
      </c>
      <c r="F21742" t="s">
        <v>973</v>
      </c>
      <c r="G21742" s="83">
        <v>44900</v>
      </c>
      <c r="I21742">
        <v>2022</v>
      </c>
    </row>
    <row r="21743" spans="1:9" x14ac:dyDescent="0.25">
      <c r="A21743" t="s">
        <v>972</v>
      </c>
      <c r="B21743" t="s">
        <v>702</v>
      </c>
      <c r="C21743" s="76" t="s">
        <v>842</v>
      </c>
      <c r="D21743" t="s">
        <v>980</v>
      </c>
      <c r="E21743" s="82">
        <v>15</v>
      </c>
      <c r="F21743" t="s">
        <v>973</v>
      </c>
      <c r="G21743" s="83">
        <v>44887</v>
      </c>
      <c r="I21743">
        <v>2022</v>
      </c>
    </row>
    <row r="21744" spans="1:9" x14ac:dyDescent="0.25">
      <c r="A21744" t="s">
        <v>972</v>
      </c>
      <c r="B21744" t="s">
        <v>478</v>
      </c>
      <c r="C21744" s="76" t="s">
        <v>842</v>
      </c>
      <c r="D21744" t="s">
        <v>980</v>
      </c>
      <c r="E21744" s="82">
        <v>3.8</v>
      </c>
      <c r="F21744" t="s">
        <v>973</v>
      </c>
      <c r="G21744" s="83">
        <v>44847</v>
      </c>
      <c r="I21744">
        <v>2022</v>
      </c>
    </row>
    <row r="21745" spans="1:9" x14ac:dyDescent="0.25">
      <c r="A21745" t="s">
        <v>972</v>
      </c>
      <c r="B21745" t="s">
        <v>95</v>
      </c>
      <c r="C21745" s="76" t="s">
        <v>842</v>
      </c>
      <c r="D21745" t="s">
        <v>980</v>
      </c>
      <c r="E21745" s="82">
        <v>13.6</v>
      </c>
      <c r="F21745" t="s">
        <v>973</v>
      </c>
      <c r="G21745" s="83">
        <v>44872</v>
      </c>
      <c r="I21745">
        <v>2022</v>
      </c>
    </row>
    <row r="21746" spans="1:9" x14ac:dyDescent="0.25">
      <c r="A21746" t="s">
        <v>972</v>
      </c>
      <c r="B21746" t="s">
        <v>249</v>
      </c>
      <c r="C21746" s="76" t="s">
        <v>842</v>
      </c>
      <c r="D21746" t="s">
        <v>980</v>
      </c>
      <c r="E21746" s="82">
        <v>6</v>
      </c>
      <c r="F21746" t="s">
        <v>973</v>
      </c>
      <c r="G21746" s="83">
        <v>44867</v>
      </c>
      <c r="I21746">
        <v>2022</v>
      </c>
    </row>
    <row r="21747" spans="1:9" x14ac:dyDescent="0.25">
      <c r="A21747" t="s">
        <v>972</v>
      </c>
      <c r="B21747" t="s">
        <v>115</v>
      </c>
      <c r="C21747" s="76" t="s">
        <v>842</v>
      </c>
      <c r="D21747" t="s">
        <v>980</v>
      </c>
      <c r="E21747" s="82">
        <v>7.8</v>
      </c>
      <c r="F21747" t="s">
        <v>973</v>
      </c>
      <c r="G21747" s="83">
        <v>44930</v>
      </c>
      <c r="I21747">
        <v>2023</v>
      </c>
    </row>
    <row r="21748" spans="1:9" x14ac:dyDescent="0.25">
      <c r="A21748" t="s">
        <v>972</v>
      </c>
      <c r="B21748" t="s">
        <v>115</v>
      </c>
      <c r="C21748" s="76" t="s">
        <v>842</v>
      </c>
      <c r="D21748" t="s">
        <v>980</v>
      </c>
      <c r="E21748" s="82">
        <v>6.79</v>
      </c>
      <c r="F21748" t="s">
        <v>973</v>
      </c>
      <c r="G21748" s="83">
        <v>44886</v>
      </c>
      <c r="I21748">
        <v>2022</v>
      </c>
    </row>
    <row r="21749" spans="1:9" x14ac:dyDescent="0.25">
      <c r="A21749" t="s">
        <v>972</v>
      </c>
      <c r="B21749" t="s">
        <v>487</v>
      </c>
      <c r="C21749" s="76" t="s">
        <v>842</v>
      </c>
      <c r="D21749" t="s">
        <v>980</v>
      </c>
      <c r="E21749" s="82">
        <v>6.3</v>
      </c>
      <c r="F21749" t="s">
        <v>973</v>
      </c>
      <c r="G21749" s="83">
        <v>44911</v>
      </c>
      <c r="I21749">
        <v>2022</v>
      </c>
    </row>
    <row r="21750" spans="1:9" x14ac:dyDescent="0.25">
      <c r="A21750" t="s">
        <v>972</v>
      </c>
      <c r="B21750" t="s">
        <v>587</v>
      </c>
      <c r="C21750" s="76" t="s">
        <v>842</v>
      </c>
      <c r="D21750" t="s">
        <v>980</v>
      </c>
      <c r="E21750" s="82">
        <v>4.8</v>
      </c>
      <c r="F21750" t="s">
        <v>973</v>
      </c>
      <c r="G21750" s="83">
        <v>44903</v>
      </c>
      <c r="I21750">
        <v>2022</v>
      </c>
    </row>
    <row r="21751" spans="1:9" x14ac:dyDescent="0.25">
      <c r="A21751" t="s">
        <v>972</v>
      </c>
      <c r="B21751" t="s">
        <v>646</v>
      </c>
      <c r="C21751" s="76" t="s">
        <v>842</v>
      </c>
      <c r="D21751" t="s">
        <v>980</v>
      </c>
      <c r="E21751" s="82">
        <v>8.4</v>
      </c>
      <c r="F21751" t="s">
        <v>973</v>
      </c>
      <c r="G21751" s="83">
        <v>44924</v>
      </c>
      <c r="I21751">
        <v>2022</v>
      </c>
    </row>
    <row r="21752" spans="1:9" x14ac:dyDescent="0.25">
      <c r="A21752" t="s">
        <v>972</v>
      </c>
      <c r="B21752" t="s">
        <v>687</v>
      </c>
      <c r="C21752" s="76" t="s">
        <v>842</v>
      </c>
      <c r="D21752" t="s">
        <v>980</v>
      </c>
      <c r="E21752" s="82">
        <v>7.7</v>
      </c>
      <c r="F21752" t="s">
        <v>973</v>
      </c>
      <c r="G21752" s="83">
        <v>44848</v>
      </c>
      <c r="I21752">
        <v>2022</v>
      </c>
    </row>
    <row r="21753" spans="1:9" x14ac:dyDescent="0.25">
      <c r="A21753" t="s">
        <v>972</v>
      </c>
      <c r="B21753" t="s">
        <v>469</v>
      </c>
      <c r="C21753" s="76" t="s">
        <v>842</v>
      </c>
      <c r="D21753" t="s">
        <v>980</v>
      </c>
      <c r="E21753" s="82">
        <v>8</v>
      </c>
      <c r="F21753" t="s">
        <v>973</v>
      </c>
      <c r="G21753" s="83">
        <v>44873</v>
      </c>
      <c r="I21753">
        <v>2022</v>
      </c>
    </row>
    <row r="21754" spans="1:9" x14ac:dyDescent="0.25">
      <c r="A21754" t="s">
        <v>972</v>
      </c>
      <c r="B21754" t="s">
        <v>136</v>
      </c>
      <c r="C21754" s="76" t="s">
        <v>842</v>
      </c>
      <c r="D21754" t="s">
        <v>980</v>
      </c>
      <c r="E21754" s="82">
        <v>10</v>
      </c>
      <c r="F21754" t="s">
        <v>973</v>
      </c>
      <c r="G21754" s="83">
        <v>44888</v>
      </c>
      <c r="I21754">
        <v>2022</v>
      </c>
    </row>
    <row r="21755" spans="1:9" x14ac:dyDescent="0.25">
      <c r="A21755" t="s">
        <v>972</v>
      </c>
      <c r="B21755" t="s">
        <v>108</v>
      </c>
      <c r="C21755" s="76" t="s">
        <v>842</v>
      </c>
      <c r="D21755" t="s">
        <v>980</v>
      </c>
      <c r="E21755" s="82">
        <v>8.26</v>
      </c>
      <c r="F21755" t="s">
        <v>973</v>
      </c>
      <c r="G21755" s="83">
        <v>44908</v>
      </c>
      <c r="I21755">
        <v>2022</v>
      </c>
    </row>
    <row r="21756" spans="1:9" x14ac:dyDescent="0.25">
      <c r="A21756" t="s">
        <v>972</v>
      </c>
      <c r="B21756" t="s">
        <v>166</v>
      </c>
      <c r="C21756" s="76" t="s">
        <v>842</v>
      </c>
      <c r="D21756" t="s">
        <v>980</v>
      </c>
      <c r="E21756" s="82">
        <v>3.6</v>
      </c>
      <c r="F21756" t="s">
        <v>973</v>
      </c>
      <c r="G21756" s="83">
        <v>44900</v>
      </c>
      <c r="I21756">
        <v>2022</v>
      </c>
    </row>
    <row r="21757" spans="1:9" x14ac:dyDescent="0.25">
      <c r="A21757" t="s">
        <v>972</v>
      </c>
      <c r="B21757" t="s">
        <v>553</v>
      </c>
      <c r="C21757" s="76" t="s">
        <v>842</v>
      </c>
      <c r="D21757" t="s">
        <v>980</v>
      </c>
      <c r="E21757" s="82">
        <v>9.44</v>
      </c>
      <c r="F21757" t="s">
        <v>973</v>
      </c>
      <c r="G21757" s="83">
        <v>44840</v>
      </c>
      <c r="I21757">
        <v>2022</v>
      </c>
    </row>
    <row r="21758" spans="1:9" x14ac:dyDescent="0.25">
      <c r="A21758" t="s">
        <v>972</v>
      </c>
      <c r="B21758" t="s">
        <v>487</v>
      </c>
      <c r="C21758" s="76" t="s">
        <v>842</v>
      </c>
      <c r="D21758" t="s">
        <v>980</v>
      </c>
      <c r="E21758" s="82">
        <v>1.8</v>
      </c>
      <c r="F21758" t="s">
        <v>973</v>
      </c>
      <c r="G21758" s="83">
        <v>44886</v>
      </c>
      <c r="I21758">
        <v>2022</v>
      </c>
    </row>
    <row r="21759" spans="1:9" x14ac:dyDescent="0.25">
      <c r="A21759" t="s">
        <v>972</v>
      </c>
      <c r="B21759" t="s">
        <v>740</v>
      </c>
      <c r="C21759" s="76" t="s">
        <v>842</v>
      </c>
      <c r="D21759" t="s">
        <v>980</v>
      </c>
      <c r="E21759" s="82">
        <v>8.85</v>
      </c>
      <c r="F21759" t="s">
        <v>973</v>
      </c>
      <c r="G21759" s="83">
        <v>44875</v>
      </c>
      <c r="I21759">
        <v>2022</v>
      </c>
    </row>
    <row r="21760" spans="1:9" x14ac:dyDescent="0.25">
      <c r="A21760" t="s">
        <v>972</v>
      </c>
      <c r="B21760" t="s">
        <v>253</v>
      </c>
      <c r="C21760" s="76" t="s">
        <v>842</v>
      </c>
      <c r="D21760" t="s">
        <v>980</v>
      </c>
      <c r="E21760" s="82">
        <v>13.5</v>
      </c>
      <c r="F21760" t="s">
        <v>973</v>
      </c>
      <c r="G21760" s="83">
        <v>44911</v>
      </c>
      <c r="I21760">
        <v>2022</v>
      </c>
    </row>
    <row r="21761" spans="1:9" x14ac:dyDescent="0.25">
      <c r="A21761" t="s">
        <v>972</v>
      </c>
      <c r="B21761" t="s">
        <v>569</v>
      </c>
      <c r="C21761" s="76" t="s">
        <v>842</v>
      </c>
      <c r="D21761" t="s">
        <v>980</v>
      </c>
      <c r="E21761" s="82">
        <v>7.5</v>
      </c>
      <c r="F21761" t="s">
        <v>973</v>
      </c>
      <c r="G21761" s="83">
        <v>44881</v>
      </c>
      <c r="I21761">
        <v>2022</v>
      </c>
    </row>
    <row r="21762" spans="1:9" x14ac:dyDescent="0.25">
      <c r="A21762" t="s">
        <v>972</v>
      </c>
      <c r="B21762" t="s">
        <v>71</v>
      </c>
      <c r="C21762" s="76" t="s">
        <v>842</v>
      </c>
      <c r="D21762" t="s">
        <v>980</v>
      </c>
      <c r="E21762" s="82">
        <v>6.6</v>
      </c>
      <c r="F21762" t="s">
        <v>973</v>
      </c>
      <c r="G21762" s="83">
        <v>44938</v>
      </c>
      <c r="I21762">
        <v>2023</v>
      </c>
    </row>
    <row r="21763" spans="1:9" x14ac:dyDescent="0.25">
      <c r="A21763" t="s">
        <v>972</v>
      </c>
      <c r="B21763" t="s">
        <v>270</v>
      </c>
      <c r="C21763" s="76" t="s">
        <v>842</v>
      </c>
      <c r="D21763" t="s">
        <v>980</v>
      </c>
      <c r="E21763" s="82">
        <v>7.7</v>
      </c>
      <c r="F21763" t="s">
        <v>973</v>
      </c>
      <c r="G21763" s="83">
        <v>44894</v>
      </c>
      <c r="I21763">
        <v>2022</v>
      </c>
    </row>
    <row r="21764" spans="1:9" x14ac:dyDescent="0.25">
      <c r="A21764" t="s">
        <v>972</v>
      </c>
      <c r="B21764" t="s">
        <v>1237</v>
      </c>
      <c r="C21764" s="76" t="s">
        <v>842</v>
      </c>
      <c r="D21764" t="s">
        <v>980</v>
      </c>
      <c r="E21764" s="82">
        <v>9.42</v>
      </c>
      <c r="F21764" t="s">
        <v>973</v>
      </c>
      <c r="G21764" s="83">
        <v>44910</v>
      </c>
      <c r="I21764">
        <v>2022</v>
      </c>
    </row>
    <row r="21765" spans="1:9" x14ac:dyDescent="0.25">
      <c r="A21765" t="s">
        <v>972</v>
      </c>
      <c r="B21765" t="s">
        <v>798</v>
      </c>
      <c r="C21765" s="76" t="s">
        <v>842</v>
      </c>
      <c r="D21765" t="s">
        <v>980</v>
      </c>
      <c r="E21765" s="82">
        <v>10.8</v>
      </c>
      <c r="F21765" t="s">
        <v>973</v>
      </c>
      <c r="G21765" s="83">
        <v>44924</v>
      </c>
      <c r="I21765">
        <v>2022</v>
      </c>
    </row>
    <row r="21766" spans="1:9" x14ac:dyDescent="0.25">
      <c r="A21766" t="s">
        <v>972</v>
      </c>
      <c r="B21766" s="74" t="s">
        <v>213</v>
      </c>
      <c r="C21766" s="76" t="s">
        <v>842</v>
      </c>
      <c r="D21766" t="s">
        <v>980</v>
      </c>
      <c r="E21766" s="82">
        <v>4.2</v>
      </c>
      <c r="F21766" t="s">
        <v>973</v>
      </c>
      <c r="G21766" s="83">
        <v>44938</v>
      </c>
      <c r="I21766">
        <v>2023</v>
      </c>
    </row>
    <row r="21767" spans="1:9" x14ac:dyDescent="0.25">
      <c r="A21767" t="s">
        <v>972</v>
      </c>
      <c r="B21767" t="s">
        <v>1168</v>
      </c>
      <c r="C21767" s="76" t="s">
        <v>842</v>
      </c>
      <c r="D21767" t="s">
        <v>980</v>
      </c>
      <c r="E21767" s="82">
        <v>3.9</v>
      </c>
      <c r="F21767" t="s">
        <v>973</v>
      </c>
      <c r="G21767" s="83">
        <v>44938</v>
      </c>
      <c r="I21767">
        <v>2023</v>
      </c>
    </row>
    <row r="21768" spans="1:9" x14ac:dyDescent="0.25">
      <c r="A21768" t="s">
        <v>972</v>
      </c>
      <c r="B21768" t="s">
        <v>453</v>
      </c>
      <c r="C21768" s="76" t="s">
        <v>842</v>
      </c>
      <c r="D21768" t="s">
        <v>980</v>
      </c>
      <c r="E21768" s="82">
        <v>11.4</v>
      </c>
      <c r="F21768" t="s">
        <v>973</v>
      </c>
      <c r="G21768" s="83">
        <v>44917</v>
      </c>
      <c r="I21768">
        <v>2022</v>
      </c>
    </row>
    <row r="21769" spans="1:9" x14ac:dyDescent="0.25">
      <c r="A21769" t="s">
        <v>972</v>
      </c>
      <c r="B21769" t="s">
        <v>426</v>
      </c>
      <c r="C21769" s="76" t="s">
        <v>842</v>
      </c>
      <c r="D21769" t="s">
        <v>980</v>
      </c>
      <c r="E21769" s="82">
        <v>14.7</v>
      </c>
      <c r="F21769" t="s">
        <v>973</v>
      </c>
      <c r="G21769" s="83">
        <v>44932</v>
      </c>
      <c r="I21769">
        <v>2023</v>
      </c>
    </row>
    <row r="21770" spans="1:9" x14ac:dyDescent="0.25">
      <c r="A21770" t="s">
        <v>972</v>
      </c>
      <c r="B21770" t="s">
        <v>1182</v>
      </c>
      <c r="C21770" s="76" t="s">
        <v>842</v>
      </c>
      <c r="D21770" t="s">
        <v>980</v>
      </c>
      <c r="E21770" s="82">
        <v>6.8</v>
      </c>
      <c r="F21770" t="s">
        <v>973</v>
      </c>
      <c r="G21770" s="83">
        <v>44861</v>
      </c>
      <c r="I21770">
        <v>2022</v>
      </c>
    </row>
    <row r="21771" spans="1:9" x14ac:dyDescent="0.25">
      <c r="A21771" t="s">
        <v>972</v>
      </c>
      <c r="B21771" t="s">
        <v>478</v>
      </c>
      <c r="C21771" s="76" t="s">
        <v>842</v>
      </c>
      <c r="D21771" t="s">
        <v>980</v>
      </c>
      <c r="E21771" s="82">
        <v>4.8</v>
      </c>
      <c r="F21771" t="s">
        <v>973</v>
      </c>
      <c r="G21771" s="83">
        <v>44911</v>
      </c>
      <c r="I21771">
        <v>2022</v>
      </c>
    </row>
    <row r="21772" spans="1:9" x14ac:dyDescent="0.25">
      <c r="A21772" t="s">
        <v>972</v>
      </c>
      <c r="B21772" t="s">
        <v>685</v>
      </c>
      <c r="C21772" s="76" t="s">
        <v>842</v>
      </c>
      <c r="D21772" t="s">
        <v>980</v>
      </c>
      <c r="E21772" s="82">
        <v>8.6999999999999993</v>
      </c>
      <c r="F21772" t="s">
        <v>973</v>
      </c>
      <c r="G21772" s="83">
        <v>44923</v>
      </c>
      <c r="I21772">
        <v>2022</v>
      </c>
    </row>
    <row r="21773" spans="1:9" x14ac:dyDescent="0.25">
      <c r="A21773" t="s">
        <v>972</v>
      </c>
      <c r="B21773" t="s">
        <v>1223</v>
      </c>
      <c r="C21773" s="76" t="s">
        <v>842</v>
      </c>
      <c r="D21773" t="s">
        <v>980</v>
      </c>
      <c r="E21773" s="82">
        <v>13</v>
      </c>
      <c r="F21773" t="s">
        <v>973</v>
      </c>
      <c r="G21773" s="83">
        <v>44903</v>
      </c>
      <c r="I21773">
        <v>2022</v>
      </c>
    </row>
    <row r="21774" spans="1:9" x14ac:dyDescent="0.25">
      <c r="A21774" t="s">
        <v>972</v>
      </c>
      <c r="B21774" t="s">
        <v>992</v>
      </c>
      <c r="C21774" s="76" t="s">
        <v>842</v>
      </c>
      <c r="D21774" t="s">
        <v>980</v>
      </c>
      <c r="E21774" s="82">
        <v>10</v>
      </c>
      <c r="F21774" t="s">
        <v>973</v>
      </c>
      <c r="G21774" s="83">
        <v>44861</v>
      </c>
      <c r="I21774">
        <v>2022</v>
      </c>
    </row>
    <row r="21775" spans="1:9" x14ac:dyDescent="0.25">
      <c r="A21775" t="s">
        <v>972</v>
      </c>
      <c r="B21775" t="s">
        <v>249</v>
      </c>
      <c r="C21775" s="76" t="s">
        <v>842</v>
      </c>
      <c r="D21775" t="s">
        <v>980</v>
      </c>
      <c r="E21775" s="82">
        <v>8.1</v>
      </c>
      <c r="F21775" t="s">
        <v>973</v>
      </c>
      <c r="G21775" s="83">
        <v>44861</v>
      </c>
      <c r="I21775">
        <v>2022</v>
      </c>
    </row>
    <row r="21776" spans="1:9" x14ac:dyDescent="0.25">
      <c r="A21776" t="s">
        <v>972</v>
      </c>
      <c r="B21776" t="s">
        <v>426</v>
      </c>
      <c r="C21776" s="76" t="s">
        <v>842</v>
      </c>
      <c r="D21776" t="s">
        <v>980</v>
      </c>
      <c r="E21776" s="82">
        <v>13.2</v>
      </c>
      <c r="F21776" t="s">
        <v>973</v>
      </c>
      <c r="G21776" s="83">
        <v>44910</v>
      </c>
      <c r="I21776">
        <v>2022</v>
      </c>
    </row>
    <row r="21777" spans="1:9" x14ac:dyDescent="0.25">
      <c r="A21777" t="s">
        <v>972</v>
      </c>
      <c r="B21777" s="74" t="s">
        <v>213</v>
      </c>
      <c r="C21777" s="76" t="s">
        <v>842</v>
      </c>
      <c r="D21777" t="s">
        <v>980</v>
      </c>
      <c r="E21777" s="82">
        <v>7.5</v>
      </c>
      <c r="F21777" t="s">
        <v>973</v>
      </c>
      <c r="G21777" s="83">
        <v>44930</v>
      </c>
      <c r="I21777">
        <v>2023</v>
      </c>
    </row>
    <row r="21778" spans="1:9" x14ac:dyDescent="0.25">
      <c r="A21778" t="s">
        <v>972</v>
      </c>
      <c r="B21778" t="s">
        <v>1186</v>
      </c>
      <c r="C21778" s="76" t="s">
        <v>842</v>
      </c>
      <c r="D21778" t="s">
        <v>980</v>
      </c>
      <c r="E21778" s="82">
        <v>10.8</v>
      </c>
      <c r="F21778" t="s">
        <v>973</v>
      </c>
      <c r="G21778" s="83">
        <v>44888</v>
      </c>
      <c r="I21778">
        <v>2022</v>
      </c>
    </row>
    <row r="21779" spans="1:9" x14ac:dyDescent="0.25">
      <c r="A21779" t="s">
        <v>972</v>
      </c>
      <c r="B21779" t="s">
        <v>487</v>
      </c>
      <c r="C21779" s="76" t="s">
        <v>842</v>
      </c>
      <c r="D21779" t="s">
        <v>980</v>
      </c>
      <c r="E21779" s="82">
        <v>4.8</v>
      </c>
      <c r="F21779" t="s">
        <v>973</v>
      </c>
      <c r="G21779" s="83">
        <v>44902</v>
      </c>
      <c r="I21779">
        <v>2022</v>
      </c>
    </row>
    <row r="21780" spans="1:9" x14ac:dyDescent="0.25">
      <c r="A21780" t="s">
        <v>972</v>
      </c>
      <c r="B21780" t="s">
        <v>453</v>
      </c>
      <c r="C21780" s="76" t="s">
        <v>842</v>
      </c>
      <c r="D21780" t="s">
        <v>980</v>
      </c>
      <c r="E21780" s="82">
        <v>6.3</v>
      </c>
      <c r="F21780" t="s">
        <v>973</v>
      </c>
      <c r="G21780" s="83">
        <v>44932</v>
      </c>
      <c r="I21780">
        <v>2023</v>
      </c>
    </row>
    <row r="21781" spans="1:9" x14ac:dyDescent="0.25">
      <c r="A21781" t="s">
        <v>972</v>
      </c>
      <c r="B21781" t="s">
        <v>375</v>
      </c>
      <c r="C21781" s="76" t="s">
        <v>842</v>
      </c>
      <c r="D21781" t="s">
        <v>980</v>
      </c>
      <c r="E21781" s="82">
        <v>15</v>
      </c>
      <c r="F21781" t="s">
        <v>973</v>
      </c>
      <c r="G21781" s="83">
        <v>44909</v>
      </c>
      <c r="I21781">
        <v>2022</v>
      </c>
    </row>
    <row r="21782" spans="1:9" x14ac:dyDescent="0.25">
      <c r="A21782" t="s">
        <v>972</v>
      </c>
      <c r="B21782" t="s">
        <v>604</v>
      </c>
      <c r="C21782" s="76" t="s">
        <v>842</v>
      </c>
      <c r="D21782" t="s">
        <v>980</v>
      </c>
      <c r="E21782" s="82">
        <v>10</v>
      </c>
      <c r="F21782" t="s">
        <v>973</v>
      </c>
      <c r="G21782" s="83">
        <v>44825</v>
      </c>
      <c r="I21782">
        <v>2022</v>
      </c>
    </row>
    <row r="21783" spans="1:9" x14ac:dyDescent="0.25">
      <c r="A21783" t="s">
        <v>972</v>
      </c>
      <c r="B21783" t="s">
        <v>676</v>
      </c>
      <c r="C21783" s="76" t="s">
        <v>842</v>
      </c>
      <c r="D21783" t="s">
        <v>980</v>
      </c>
      <c r="E21783" s="82">
        <v>10</v>
      </c>
      <c r="F21783" t="s">
        <v>973</v>
      </c>
      <c r="G21783" s="83">
        <v>44868</v>
      </c>
      <c r="I21783">
        <v>2022</v>
      </c>
    </row>
    <row r="21784" spans="1:9" x14ac:dyDescent="0.25">
      <c r="A21784" t="s">
        <v>972</v>
      </c>
      <c r="B21784" t="s">
        <v>469</v>
      </c>
      <c r="C21784" s="76" t="s">
        <v>842</v>
      </c>
      <c r="D21784" t="s">
        <v>980</v>
      </c>
      <c r="E21784" s="82">
        <v>13</v>
      </c>
      <c r="F21784" t="s">
        <v>973</v>
      </c>
      <c r="G21784" s="83">
        <v>44925</v>
      </c>
      <c r="I21784">
        <v>2022</v>
      </c>
    </row>
    <row r="21785" spans="1:9" x14ac:dyDescent="0.25">
      <c r="A21785" t="s">
        <v>972</v>
      </c>
      <c r="B21785" t="s">
        <v>811</v>
      </c>
      <c r="C21785" s="76" t="s">
        <v>842</v>
      </c>
      <c r="D21785" t="s">
        <v>980</v>
      </c>
      <c r="E21785" s="82">
        <v>9.2799999999999994</v>
      </c>
      <c r="F21785" t="s">
        <v>973</v>
      </c>
      <c r="G21785" s="83">
        <v>44935</v>
      </c>
      <c r="I21785">
        <v>2023</v>
      </c>
    </row>
    <row r="21786" spans="1:9" x14ac:dyDescent="0.25">
      <c r="A21786" t="s">
        <v>972</v>
      </c>
      <c r="B21786" t="s">
        <v>487</v>
      </c>
      <c r="C21786" s="76" t="s">
        <v>842</v>
      </c>
      <c r="D21786" t="s">
        <v>980</v>
      </c>
      <c r="E21786" s="82">
        <v>6</v>
      </c>
      <c r="F21786" t="s">
        <v>973</v>
      </c>
      <c r="G21786" s="83">
        <v>44841</v>
      </c>
      <c r="I21786">
        <v>2022</v>
      </c>
    </row>
    <row r="21787" spans="1:9" x14ac:dyDescent="0.25">
      <c r="A21787" t="s">
        <v>972</v>
      </c>
      <c r="B21787" t="s">
        <v>742</v>
      </c>
      <c r="C21787" s="76" t="s">
        <v>842</v>
      </c>
      <c r="D21787" t="s">
        <v>980</v>
      </c>
      <c r="E21787" s="82">
        <v>6</v>
      </c>
      <c r="F21787" t="s">
        <v>973</v>
      </c>
      <c r="G21787" s="83">
        <v>44946</v>
      </c>
      <c r="I21787">
        <v>2023</v>
      </c>
    </row>
    <row r="21788" spans="1:9" x14ac:dyDescent="0.25">
      <c r="A21788" t="s">
        <v>972</v>
      </c>
      <c r="B21788" t="s">
        <v>774</v>
      </c>
      <c r="C21788" s="76" t="s">
        <v>842</v>
      </c>
      <c r="D21788" t="s">
        <v>980</v>
      </c>
      <c r="E21788" s="82">
        <v>10</v>
      </c>
      <c r="F21788" t="s">
        <v>973</v>
      </c>
      <c r="G21788" s="83">
        <v>44925</v>
      </c>
      <c r="I21788">
        <v>2022</v>
      </c>
    </row>
    <row r="21789" spans="1:9" x14ac:dyDescent="0.25">
      <c r="A21789" t="s">
        <v>972</v>
      </c>
      <c r="B21789" t="s">
        <v>511</v>
      </c>
      <c r="C21789" s="76" t="s">
        <v>842</v>
      </c>
      <c r="D21789" t="s">
        <v>980</v>
      </c>
      <c r="E21789" s="82">
        <v>6</v>
      </c>
      <c r="F21789" t="s">
        <v>973</v>
      </c>
      <c r="G21789" s="83">
        <v>44874</v>
      </c>
      <c r="I21789">
        <v>2022</v>
      </c>
    </row>
    <row r="21790" spans="1:9" x14ac:dyDescent="0.25">
      <c r="A21790" t="s">
        <v>972</v>
      </c>
      <c r="B21790" t="s">
        <v>474</v>
      </c>
      <c r="C21790" s="76" t="s">
        <v>842</v>
      </c>
      <c r="D21790" t="s">
        <v>980</v>
      </c>
      <c r="E21790" s="82">
        <v>7.6</v>
      </c>
      <c r="F21790" t="s">
        <v>973</v>
      </c>
      <c r="G21790" s="83">
        <v>44911</v>
      </c>
      <c r="I21790">
        <v>2022</v>
      </c>
    </row>
    <row r="21791" spans="1:9" x14ac:dyDescent="0.25">
      <c r="A21791" t="s">
        <v>972</v>
      </c>
      <c r="B21791" t="s">
        <v>249</v>
      </c>
      <c r="C21791" s="76" t="s">
        <v>842</v>
      </c>
      <c r="D21791" t="s">
        <v>980</v>
      </c>
      <c r="E21791" s="82">
        <v>5.4</v>
      </c>
      <c r="F21791" t="s">
        <v>973</v>
      </c>
      <c r="G21791" s="83">
        <v>44915</v>
      </c>
      <c r="I21791">
        <v>2022</v>
      </c>
    </row>
    <row r="21792" spans="1:9" x14ac:dyDescent="0.25">
      <c r="A21792" t="s">
        <v>972</v>
      </c>
      <c r="B21792" t="s">
        <v>487</v>
      </c>
      <c r="C21792" s="76" t="s">
        <v>842</v>
      </c>
      <c r="D21792" t="s">
        <v>980</v>
      </c>
      <c r="E21792" s="82">
        <v>10</v>
      </c>
      <c r="F21792" t="s">
        <v>973</v>
      </c>
      <c r="G21792" s="83">
        <v>44917</v>
      </c>
      <c r="I21792">
        <v>2022</v>
      </c>
    </row>
    <row r="21793" spans="1:9" x14ac:dyDescent="0.25">
      <c r="A21793" t="s">
        <v>972</v>
      </c>
      <c r="B21793" t="s">
        <v>487</v>
      </c>
      <c r="C21793" s="76" t="s">
        <v>842</v>
      </c>
      <c r="D21793" t="s">
        <v>980</v>
      </c>
      <c r="E21793" s="82">
        <v>10</v>
      </c>
      <c r="F21793" t="s">
        <v>973</v>
      </c>
      <c r="G21793" s="83">
        <v>44908</v>
      </c>
      <c r="I21793">
        <v>2022</v>
      </c>
    </row>
    <row r="21794" spans="1:9" x14ac:dyDescent="0.25">
      <c r="A21794" t="s">
        <v>972</v>
      </c>
      <c r="B21794" t="s">
        <v>241</v>
      </c>
      <c r="C21794" s="76" t="s">
        <v>842</v>
      </c>
      <c r="D21794" t="s">
        <v>980</v>
      </c>
      <c r="E21794" s="82">
        <v>10</v>
      </c>
      <c r="F21794" t="s">
        <v>973</v>
      </c>
      <c r="G21794" s="83">
        <v>44938</v>
      </c>
      <c r="I21794">
        <v>2023</v>
      </c>
    </row>
    <row r="21795" spans="1:9" x14ac:dyDescent="0.25">
      <c r="A21795" t="s">
        <v>972</v>
      </c>
      <c r="B21795" t="s">
        <v>95</v>
      </c>
      <c r="C21795" s="76" t="s">
        <v>842</v>
      </c>
      <c r="D21795" t="s">
        <v>980</v>
      </c>
      <c r="E21795" s="82">
        <v>6</v>
      </c>
      <c r="F21795" t="s">
        <v>973</v>
      </c>
      <c r="G21795" s="83">
        <v>44847</v>
      </c>
      <c r="I21795">
        <v>2022</v>
      </c>
    </row>
    <row r="21796" spans="1:9" x14ac:dyDescent="0.25">
      <c r="A21796" t="s">
        <v>972</v>
      </c>
      <c r="B21796" t="s">
        <v>992</v>
      </c>
      <c r="C21796" s="76" t="s">
        <v>842</v>
      </c>
      <c r="D21796" t="s">
        <v>980</v>
      </c>
      <c r="E21796" s="82">
        <v>3.8</v>
      </c>
      <c r="F21796" t="s">
        <v>973</v>
      </c>
      <c r="G21796" s="83">
        <v>44859</v>
      </c>
      <c r="I21796">
        <v>2022</v>
      </c>
    </row>
    <row r="21797" spans="1:9" x14ac:dyDescent="0.25">
      <c r="A21797" t="s">
        <v>972</v>
      </c>
      <c r="B21797" t="s">
        <v>269</v>
      </c>
      <c r="C21797" s="76" t="s">
        <v>842</v>
      </c>
      <c r="D21797" t="s">
        <v>980</v>
      </c>
      <c r="E21797" s="82">
        <v>3</v>
      </c>
      <c r="F21797" t="s">
        <v>973</v>
      </c>
      <c r="G21797" s="83">
        <v>44880</v>
      </c>
      <c r="I21797">
        <v>2022</v>
      </c>
    </row>
    <row r="21798" spans="1:9" x14ac:dyDescent="0.25">
      <c r="A21798" t="s">
        <v>972</v>
      </c>
      <c r="B21798" t="s">
        <v>1212</v>
      </c>
      <c r="C21798" s="76" t="s">
        <v>842</v>
      </c>
      <c r="D21798" t="s">
        <v>980</v>
      </c>
      <c r="E21798" s="82">
        <v>11.5</v>
      </c>
      <c r="F21798" t="s">
        <v>973</v>
      </c>
      <c r="G21798" s="83">
        <v>44908</v>
      </c>
      <c r="I21798">
        <v>2022</v>
      </c>
    </row>
    <row r="21799" spans="1:9" x14ac:dyDescent="0.25">
      <c r="A21799" t="s">
        <v>972</v>
      </c>
      <c r="B21799" t="s">
        <v>71</v>
      </c>
      <c r="C21799" s="76" t="s">
        <v>842</v>
      </c>
      <c r="D21799" t="s">
        <v>980</v>
      </c>
      <c r="E21799" s="82">
        <v>6</v>
      </c>
      <c r="F21799" t="s">
        <v>973</v>
      </c>
      <c r="G21799" s="83">
        <v>44873</v>
      </c>
      <c r="I21799">
        <v>2022</v>
      </c>
    </row>
    <row r="21800" spans="1:9" x14ac:dyDescent="0.25">
      <c r="A21800" t="s">
        <v>972</v>
      </c>
      <c r="B21800" t="s">
        <v>71</v>
      </c>
      <c r="C21800" s="76" t="s">
        <v>842</v>
      </c>
      <c r="D21800" t="s">
        <v>980</v>
      </c>
      <c r="E21800" s="82">
        <v>3.8</v>
      </c>
      <c r="F21800" t="s">
        <v>973</v>
      </c>
      <c r="G21800" s="83">
        <v>44881</v>
      </c>
      <c r="I21800">
        <v>2022</v>
      </c>
    </row>
    <row r="21801" spans="1:9" x14ac:dyDescent="0.25">
      <c r="A21801" t="s">
        <v>972</v>
      </c>
      <c r="B21801" t="s">
        <v>249</v>
      </c>
      <c r="C21801" s="76" t="s">
        <v>842</v>
      </c>
      <c r="D21801" t="s">
        <v>980</v>
      </c>
      <c r="E21801" s="82">
        <v>6</v>
      </c>
      <c r="F21801" t="s">
        <v>973</v>
      </c>
      <c r="G21801" s="83">
        <v>44873</v>
      </c>
      <c r="I21801">
        <v>2022</v>
      </c>
    </row>
    <row r="21802" spans="1:9" x14ac:dyDescent="0.25">
      <c r="A21802" t="s">
        <v>972</v>
      </c>
      <c r="B21802" t="s">
        <v>72</v>
      </c>
      <c r="C21802" s="76" t="s">
        <v>842</v>
      </c>
      <c r="D21802" t="s">
        <v>980</v>
      </c>
      <c r="E21802" s="82">
        <v>10</v>
      </c>
      <c r="F21802" t="s">
        <v>973</v>
      </c>
      <c r="G21802" s="83">
        <v>44880</v>
      </c>
      <c r="I21802">
        <v>2022</v>
      </c>
    </row>
    <row r="21803" spans="1:9" x14ac:dyDescent="0.25">
      <c r="A21803" t="s">
        <v>972</v>
      </c>
      <c r="B21803" t="s">
        <v>433</v>
      </c>
      <c r="C21803" s="76" t="s">
        <v>842</v>
      </c>
      <c r="D21803" t="s">
        <v>980</v>
      </c>
      <c r="E21803" s="82">
        <v>3.8</v>
      </c>
      <c r="F21803" t="s">
        <v>973</v>
      </c>
      <c r="G21803" s="83">
        <v>44903</v>
      </c>
      <c r="I21803">
        <v>2022</v>
      </c>
    </row>
    <row r="21804" spans="1:9" x14ac:dyDescent="0.25">
      <c r="A21804" t="s">
        <v>972</v>
      </c>
      <c r="B21804" t="s">
        <v>661</v>
      </c>
      <c r="C21804" s="76" t="s">
        <v>842</v>
      </c>
      <c r="D21804" t="s">
        <v>980</v>
      </c>
      <c r="E21804" s="82">
        <v>3.8</v>
      </c>
      <c r="F21804" t="s">
        <v>973</v>
      </c>
      <c r="G21804" s="83">
        <v>44911</v>
      </c>
      <c r="I21804">
        <v>2022</v>
      </c>
    </row>
    <row r="21805" spans="1:9" x14ac:dyDescent="0.25">
      <c r="A21805" t="s">
        <v>972</v>
      </c>
      <c r="B21805" t="s">
        <v>661</v>
      </c>
      <c r="C21805" s="76" t="s">
        <v>842</v>
      </c>
      <c r="D21805" t="s">
        <v>980</v>
      </c>
      <c r="E21805" s="82">
        <v>3.8</v>
      </c>
      <c r="F21805" t="s">
        <v>973</v>
      </c>
      <c r="G21805" s="83">
        <v>44855</v>
      </c>
      <c r="I21805">
        <v>2022</v>
      </c>
    </row>
    <row r="21806" spans="1:9" x14ac:dyDescent="0.25">
      <c r="A21806" t="s">
        <v>972</v>
      </c>
      <c r="B21806" t="s">
        <v>1238</v>
      </c>
      <c r="C21806" s="76" t="s">
        <v>842</v>
      </c>
      <c r="D21806" t="s">
        <v>980</v>
      </c>
      <c r="E21806" s="82">
        <v>4.88</v>
      </c>
      <c r="F21806" t="s">
        <v>973</v>
      </c>
      <c r="G21806" s="83">
        <v>44887</v>
      </c>
      <c r="I21806">
        <v>2022</v>
      </c>
    </row>
    <row r="21807" spans="1:9" x14ac:dyDescent="0.25">
      <c r="A21807" t="s">
        <v>972</v>
      </c>
      <c r="B21807" t="s">
        <v>1036</v>
      </c>
      <c r="C21807" s="76" t="s">
        <v>842</v>
      </c>
      <c r="D21807" t="s">
        <v>980</v>
      </c>
      <c r="E21807" s="82">
        <v>4.2300000000000004</v>
      </c>
      <c r="F21807" t="s">
        <v>973</v>
      </c>
      <c r="G21807" s="83">
        <v>44865</v>
      </c>
      <c r="I21807">
        <v>2022</v>
      </c>
    </row>
    <row r="21808" spans="1:9" x14ac:dyDescent="0.25">
      <c r="A21808" t="s">
        <v>972</v>
      </c>
      <c r="B21808" t="s">
        <v>762</v>
      </c>
      <c r="C21808" s="76" t="s">
        <v>842</v>
      </c>
      <c r="D21808" t="s">
        <v>980</v>
      </c>
      <c r="E21808" s="82">
        <v>7.6</v>
      </c>
      <c r="F21808" t="s">
        <v>973</v>
      </c>
      <c r="G21808" s="83">
        <v>44897</v>
      </c>
      <c r="I21808">
        <v>2022</v>
      </c>
    </row>
    <row r="21809" spans="1:9" x14ac:dyDescent="0.25">
      <c r="A21809" t="s">
        <v>972</v>
      </c>
      <c r="B21809" t="s">
        <v>992</v>
      </c>
      <c r="C21809" s="76" t="s">
        <v>842</v>
      </c>
      <c r="D21809" t="s">
        <v>980</v>
      </c>
      <c r="E21809" s="82">
        <v>6</v>
      </c>
      <c r="F21809" t="s">
        <v>973</v>
      </c>
      <c r="G21809" s="83">
        <v>44872</v>
      </c>
      <c r="I21809">
        <v>2022</v>
      </c>
    </row>
    <row r="21810" spans="1:9" x14ac:dyDescent="0.25">
      <c r="A21810" t="s">
        <v>972</v>
      </c>
      <c r="B21810" t="s">
        <v>487</v>
      </c>
      <c r="C21810" s="76" t="s">
        <v>842</v>
      </c>
      <c r="D21810" t="s">
        <v>980</v>
      </c>
      <c r="E21810" s="82">
        <v>9</v>
      </c>
      <c r="F21810" t="s">
        <v>973</v>
      </c>
      <c r="G21810" s="83">
        <v>44930</v>
      </c>
      <c r="I21810">
        <v>2023</v>
      </c>
    </row>
    <row r="21811" spans="1:9" x14ac:dyDescent="0.25">
      <c r="A21811" t="s">
        <v>972</v>
      </c>
      <c r="B21811" t="s">
        <v>522</v>
      </c>
      <c r="C21811" s="76" t="s">
        <v>842</v>
      </c>
      <c r="D21811" t="s">
        <v>980</v>
      </c>
      <c r="E21811" s="82">
        <v>6</v>
      </c>
      <c r="F21811" t="s">
        <v>973</v>
      </c>
      <c r="G21811" s="83">
        <v>44943</v>
      </c>
      <c r="I21811">
        <v>2023</v>
      </c>
    </row>
    <row r="21812" spans="1:9" x14ac:dyDescent="0.25">
      <c r="A21812" t="s">
        <v>972</v>
      </c>
      <c r="B21812" t="s">
        <v>1183</v>
      </c>
      <c r="C21812" s="76" t="s">
        <v>842</v>
      </c>
      <c r="D21812" t="s">
        <v>980</v>
      </c>
      <c r="E21812" s="82">
        <v>6</v>
      </c>
      <c r="F21812" t="s">
        <v>973</v>
      </c>
      <c r="G21812" s="83">
        <v>44881</v>
      </c>
      <c r="I21812">
        <v>2022</v>
      </c>
    </row>
    <row r="21813" spans="1:9" x14ac:dyDescent="0.25">
      <c r="A21813" t="s">
        <v>972</v>
      </c>
      <c r="B21813" t="s">
        <v>247</v>
      </c>
      <c r="C21813" s="76" t="s">
        <v>842</v>
      </c>
      <c r="D21813" t="s">
        <v>980</v>
      </c>
      <c r="E21813" s="82">
        <v>7.2</v>
      </c>
      <c r="F21813" t="s">
        <v>973</v>
      </c>
      <c r="G21813" s="83">
        <v>44841</v>
      </c>
      <c r="I21813">
        <v>2022</v>
      </c>
    </row>
    <row r="21814" spans="1:9" x14ac:dyDescent="0.25">
      <c r="A21814" t="s">
        <v>972</v>
      </c>
      <c r="B21814" t="s">
        <v>1233</v>
      </c>
      <c r="C21814" s="76" t="s">
        <v>842</v>
      </c>
      <c r="D21814" t="s">
        <v>980</v>
      </c>
      <c r="E21814" s="82">
        <v>10</v>
      </c>
      <c r="F21814" t="s">
        <v>973</v>
      </c>
      <c r="G21814" s="83">
        <v>44883</v>
      </c>
      <c r="I21814">
        <v>2022</v>
      </c>
    </row>
    <row r="21815" spans="1:9" x14ac:dyDescent="0.25">
      <c r="A21815" t="s">
        <v>972</v>
      </c>
      <c r="B21815" t="s">
        <v>661</v>
      </c>
      <c r="C21815" s="76" t="s">
        <v>842</v>
      </c>
      <c r="D21815" t="s">
        <v>980</v>
      </c>
      <c r="E21815" s="82">
        <v>6.3</v>
      </c>
      <c r="F21815" t="s">
        <v>973</v>
      </c>
      <c r="G21815" s="83">
        <v>44943</v>
      </c>
      <c r="I21815">
        <v>2023</v>
      </c>
    </row>
    <row r="21816" spans="1:9" x14ac:dyDescent="0.25">
      <c r="A21816" t="s">
        <v>972</v>
      </c>
      <c r="B21816" t="s">
        <v>249</v>
      </c>
      <c r="C21816" s="76" t="s">
        <v>842</v>
      </c>
      <c r="D21816" t="s">
        <v>980</v>
      </c>
      <c r="E21816" s="82">
        <v>6</v>
      </c>
      <c r="F21816" t="s">
        <v>973</v>
      </c>
      <c r="G21816" s="83">
        <v>44868</v>
      </c>
      <c r="I21816">
        <v>2022</v>
      </c>
    </row>
    <row r="21817" spans="1:9" x14ac:dyDescent="0.25">
      <c r="A21817" t="s">
        <v>972</v>
      </c>
      <c r="B21817" t="s">
        <v>1234</v>
      </c>
      <c r="C21817" s="76" t="s">
        <v>842</v>
      </c>
      <c r="D21817" t="s">
        <v>980</v>
      </c>
      <c r="E21817" s="82">
        <v>11.4</v>
      </c>
      <c r="F21817" t="s">
        <v>973</v>
      </c>
      <c r="G21817" s="83">
        <v>44853</v>
      </c>
      <c r="I21817">
        <v>2022</v>
      </c>
    </row>
    <row r="21818" spans="1:9" x14ac:dyDescent="0.25">
      <c r="A21818" t="s">
        <v>972</v>
      </c>
      <c r="B21818" t="s">
        <v>71</v>
      </c>
      <c r="C21818" s="76" t="s">
        <v>842</v>
      </c>
      <c r="D21818" t="s">
        <v>980</v>
      </c>
      <c r="E21818" s="82">
        <v>6</v>
      </c>
      <c r="F21818" t="s">
        <v>973</v>
      </c>
      <c r="G21818" s="83">
        <v>44882</v>
      </c>
      <c r="I21818">
        <v>2022</v>
      </c>
    </row>
    <row r="21819" spans="1:9" x14ac:dyDescent="0.25">
      <c r="A21819" t="s">
        <v>972</v>
      </c>
      <c r="B21819" t="s">
        <v>453</v>
      </c>
      <c r="C21819" s="76" t="s">
        <v>842</v>
      </c>
      <c r="D21819" t="s">
        <v>980</v>
      </c>
      <c r="E21819" s="82">
        <v>3.8</v>
      </c>
      <c r="F21819" t="s">
        <v>973</v>
      </c>
      <c r="G21819" s="83">
        <v>44861</v>
      </c>
      <c r="I21819">
        <v>2022</v>
      </c>
    </row>
    <row r="21820" spans="1:9" x14ac:dyDescent="0.25">
      <c r="A21820" t="s">
        <v>972</v>
      </c>
      <c r="B21820" t="s">
        <v>71</v>
      </c>
      <c r="C21820" s="76" t="s">
        <v>842</v>
      </c>
      <c r="D21820" t="s">
        <v>980</v>
      </c>
      <c r="E21820" s="82">
        <v>6</v>
      </c>
      <c r="F21820" t="s">
        <v>973</v>
      </c>
      <c r="G21820" s="83">
        <v>44895</v>
      </c>
      <c r="I21820">
        <v>2022</v>
      </c>
    </row>
    <row r="21821" spans="1:9" x14ac:dyDescent="0.25">
      <c r="A21821" t="s">
        <v>972</v>
      </c>
      <c r="B21821" t="s">
        <v>578</v>
      </c>
      <c r="C21821" s="76" t="s">
        <v>842</v>
      </c>
      <c r="D21821" t="s">
        <v>980</v>
      </c>
      <c r="E21821" s="82">
        <v>6.8</v>
      </c>
      <c r="F21821" t="s">
        <v>973</v>
      </c>
      <c r="G21821" s="83">
        <v>44875</v>
      </c>
      <c r="I21821">
        <v>2022</v>
      </c>
    </row>
    <row r="21822" spans="1:9" x14ac:dyDescent="0.25">
      <c r="A21822" t="s">
        <v>972</v>
      </c>
      <c r="B21822" t="s">
        <v>241</v>
      </c>
      <c r="C21822" s="76" t="s">
        <v>842</v>
      </c>
      <c r="D21822" t="s">
        <v>980</v>
      </c>
      <c r="E21822" s="82">
        <v>3.8</v>
      </c>
      <c r="F21822" t="s">
        <v>973</v>
      </c>
      <c r="G21822" s="83">
        <v>44865</v>
      </c>
      <c r="I21822">
        <v>2022</v>
      </c>
    </row>
    <row r="21823" spans="1:9" x14ac:dyDescent="0.25">
      <c r="A21823" t="s">
        <v>972</v>
      </c>
      <c r="B21823" t="s">
        <v>1254</v>
      </c>
      <c r="C21823" s="76" t="s">
        <v>842</v>
      </c>
      <c r="D21823" t="s">
        <v>980</v>
      </c>
      <c r="E21823" s="82">
        <v>7.6</v>
      </c>
      <c r="F21823" t="s">
        <v>973</v>
      </c>
      <c r="G21823" s="83">
        <v>44946</v>
      </c>
      <c r="I21823">
        <v>2023</v>
      </c>
    </row>
    <row r="21824" spans="1:9" x14ac:dyDescent="0.25">
      <c r="A21824" t="s">
        <v>972</v>
      </c>
      <c r="B21824" t="s">
        <v>95</v>
      </c>
      <c r="C21824" s="76" t="s">
        <v>842</v>
      </c>
      <c r="D21824" t="s">
        <v>980</v>
      </c>
      <c r="E21824" s="82">
        <v>3.84</v>
      </c>
      <c r="F21824" t="s">
        <v>973</v>
      </c>
      <c r="G21824" s="83">
        <v>44893</v>
      </c>
      <c r="I21824">
        <v>2022</v>
      </c>
    </row>
    <row r="21825" spans="1:9" x14ac:dyDescent="0.25">
      <c r="A21825" t="s">
        <v>972</v>
      </c>
      <c r="B21825" t="s">
        <v>124</v>
      </c>
      <c r="C21825" s="76" t="s">
        <v>842</v>
      </c>
      <c r="D21825" t="s">
        <v>980</v>
      </c>
      <c r="E21825" s="82">
        <v>7</v>
      </c>
      <c r="F21825" t="s">
        <v>973</v>
      </c>
      <c r="G21825" s="83">
        <v>44860</v>
      </c>
      <c r="I21825">
        <v>2022</v>
      </c>
    </row>
    <row r="21826" spans="1:9" x14ac:dyDescent="0.25">
      <c r="A21826" t="s">
        <v>972</v>
      </c>
      <c r="B21826" t="s">
        <v>249</v>
      </c>
      <c r="C21826" s="76" t="s">
        <v>842</v>
      </c>
      <c r="D21826" t="s">
        <v>980</v>
      </c>
      <c r="E21826" s="82">
        <v>18.02</v>
      </c>
      <c r="F21826" t="s">
        <v>973</v>
      </c>
      <c r="G21826" s="83">
        <v>44930</v>
      </c>
      <c r="I21826">
        <v>2023</v>
      </c>
    </row>
    <row r="21827" spans="1:9" x14ac:dyDescent="0.25">
      <c r="A21827" t="s">
        <v>972</v>
      </c>
      <c r="B21827" t="s">
        <v>786</v>
      </c>
      <c r="C21827" s="76" t="s">
        <v>842</v>
      </c>
      <c r="D21827" t="s">
        <v>980</v>
      </c>
      <c r="E21827" s="82">
        <v>11.4</v>
      </c>
      <c r="F21827" t="s">
        <v>973</v>
      </c>
      <c r="G21827" s="83">
        <v>44949</v>
      </c>
      <c r="I21827">
        <v>2023</v>
      </c>
    </row>
    <row r="21828" spans="1:9" x14ac:dyDescent="0.25">
      <c r="A21828" t="s">
        <v>972</v>
      </c>
      <c r="B21828" t="s">
        <v>651</v>
      </c>
      <c r="C21828" s="76" t="s">
        <v>842</v>
      </c>
      <c r="D21828" t="s">
        <v>980</v>
      </c>
      <c r="E21828" s="82">
        <v>6</v>
      </c>
      <c r="F21828" t="s">
        <v>973</v>
      </c>
      <c r="G21828" s="83">
        <v>44869</v>
      </c>
      <c r="I21828">
        <v>2022</v>
      </c>
    </row>
    <row r="21829" spans="1:9" x14ac:dyDescent="0.25">
      <c r="A21829" t="s">
        <v>972</v>
      </c>
      <c r="B21829" t="s">
        <v>241</v>
      </c>
      <c r="C21829" s="76" t="s">
        <v>842</v>
      </c>
      <c r="D21829" t="s">
        <v>980</v>
      </c>
      <c r="E21829" s="82">
        <v>6</v>
      </c>
      <c r="F21829" t="s">
        <v>973</v>
      </c>
      <c r="G21829" s="83">
        <v>44868</v>
      </c>
      <c r="I21829">
        <v>2022</v>
      </c>
    </row>
    <row r="21830" spans="1:9" x14ac:dyDescent="0.25">
      <c r="A21830" t="s">
        <v>972</v>
      </c>
      <c r="B21830" t="s">
        <v>469</v>
      </c>
      <c r="C21830" s="76" t="s">
        <v>842</v>
      </c>
      <c r="D21830" t="s">
        <v>980</v>
      </c>
      <c r="E21830" s="82">
        <v>10</v>
      </c>
      <c r="F21830" t="s">
        <v>973</v>
      </c>
      <c r="G21830" s="83">
        <v>44943</v>
      </c>
      <c r="I21830">
        <v>2023</v>
      </c>
    </row>
    <row r="21831" spans="1:9" x14ac:dyDescent="0.25">
      <c r="A21831" t="s">
        <v>972</v>
      </c>
      <c r="B21831" t="s">
        <v>1266</v>
      </c>
      <c r="C21831" s="76" t="s">
        <v>842</v>
      </c>
      <c r="D21831" t="s">
        <v>980</v>
      </c>
      <c r="E21831" s="82">
        <v>6</v>
      </c>
      <c r="F21831" t="s">
        <v>973</v>
      </c>
      <c r="G21831" s="83">
        <v>44907</v>
      </c>
      <c r="I21831">
        <v>2022</v>
      </c>
    </row>
    <row r="21832" spans="1:9" x14ac:dyDescent="0.25">
      <c r="A21832" t="s">
        <v>972</v>
      </c>
      <c r="B21832" t="s">
        <v>159</v>
      </c>
      <c r="C21832" s="76" t="s">
        <v>842</v>
      </c>
      <c r="D21832" t="s">
        <v>980</v>
      </c>
      <c r="E21832" s="82">
        <v>5.76</v>
      </c>
      <c r="F21832" t="s">
        <v>973</v>
      </c>
      <c r="G21832" s="83">
        <v>44881</v>
      </c>
      <c r="I21832">
        <v>2022</v>
      </c>
    </row>
    <row r="21833" spans="1:9" x14ac:dyDescent="0.25">
      <c r="A21833" t="s">
        <v>972</v>
      </c>
      <c r="B21833" t="s">
        <v>241</v>
      </c>
      <c r="C21833" s="76" t="s">
        <v>842</v>
      </c>
      <c r="D21833" t="s">
        <v>980</v>
      </c>
      <c r="E21833" s="82">
        <v>3.8</v>
      </c>
      <c r="F21833" t="s">
        <v>973</v>
      </c>
      <c r="G21833" s="83">
        <v>44869</v>
      </c>
      <c r="I21833">
        <v>2022</v>
      </c>
    </row>
    <row r="21834" spans="1:9" x14ac:dyDescent="0.25">
      <c r="A21834" t="s">
        <v>972</v>
      </c>
      <c r="B21834" t="s">
        <v>241</v>
      </c>
      <c r="C21834" s="76" t="s">
        <v>842</v>
      </c>
      <c r="D21834" t="s">
        <v>980</v>
      </c>
      <c r="E21834" s="82">
        <v>6</v>
      </c>
      <c r="F21834" t="s">
        <v>973</v>
      </c>
      <c r="G21834" s="83">
        <v>44914</v>
      </c>
      <c r="I21834">
        <v>2022</v>
      </c>
    </row>
    <row r="21835" spans="1:9" x14ac:dyDescent="0.25">
      <c r="A21835" t="s">
        <v>972</v>
      </c>
      <c r="B21835" t="s">
        <v>71</v>
      </c>
      <c r="C21835" s="76" t="s">
        <v>842</v>
      </c>
      <c r="D21835" t="s">
        <v>980</v>
      </c>
      <c r="E21835" s="82">
        <v>3.8</v>
      </c>
      <c r="F21835" t="s">
        <v>973</v>
      </c>
      <c r="G21835" s="83">
        <v>44858</v>
      </c>
      <c r="I21835">
        <v>2022</v>
      </c>
    </row>
    <row r="21836" spans="1:9" x14ac:dyDescent="0.25">
      <c r="A21836" t="s">
        <v>972</v>
      </c>
      <c r="B21836" t="s">
        <v>95</v>
      </c>
      <c r="C21836" s="76" t="s">
        <v>842</v>
      </c>
      <c r="D21836" t="s">
        <v>980</v>
      </c>
      <c r="E21836" s="82">
        <v>3.8</v>
      </c>
      <c r="F21836" t="s">
        <v>973</v>
      </c>
      <c r="G21836" s="83">
        <v>44923</v>
      </c>
      <c r="I21836">
        <v>2022</v>
      </c>
    </row>
    <row r="21837" spans="1:9" x14ac:dyDescent="0.25">
      <c r="A21837" t="s">
        <v>972</v>
      </c>
      <c r="B21837" t="s">
        <v>1207</v>
      </c>
      <c r="C21837" s="76" t="s">
        <v>842</v>
      </c>
      <c r="D21837" t="s">
        <v>980</v>
      </c>
      <c r="E21837" s="82">
        <v>4.1900000000000004</v>
      </c>
      <c r="F21837" t="s">
        <v>973</v>
      </c>
      <c r="G21837" s="83">
        <v>44840</v>
      </c>
      <c r="I21837">
        <v>2022</v>
      </c>
    </row>
    <row r="21838" spans="1:9" x14ac:dyDescent="0.25">
      <c r="A21838" t="s">
        <v>972</v>
      </c>
      <c r="B21838" t="s">
        <v>426</v>
      </c>
      <c r="C21838" s="76" t="s">
        <v>842</v>
      </c>
      <c r="D21838" t="s">
        <v>980</v>
      </c>
      <c r="E21838" s="82">
        <v>6</v>
      </c>
      <c r="F21838" t="s">
        <v>973</v>
      </c>
      <c r="G21838" s="83">
        <v>44897</v>
      </c>
      <c r="I21838">
        <v>2022</v>
      </c>
    </row>
    <row r="21839" spans="1:9" x14ac:dyDescent="0.25">
      <c r="A21839" t="s">
        <v>972</v>
      </c>
      <c r="B21839" t="s">
        <v>522</v>
      </c>
      <c r="C21839" s="76" t="s">
        <v>842</v>
      </c>
      <c r="D21839" t="s">
        <v>980</v>
      </c>
      <c r="E21839" s="82">
        <v>5</v>
      </c>
      <c r="F21839" t="s">
        <v>973</v>
      </c>
      <c r="G21839" s="83">
        <v>44908</v>
      </c>
      <c r="I21839">
        <v>2022</v>
      </c>
    </row>
    <row r="21840" spans="1:9" x14ac:dyDescent="0.25">
      <c r="A21840" t="s">
        <v>972</v>
      </c>
      <c r="B21840" t="s">
        <v>249</v>
      </c>
      <c r="C21840" s="76" t="s">
        <v>842</v>
      </c>
      <c r="D21840" t="s">
        <v>980</v>
      </c>
      <c r="E21840" s="82">
        <v>6</v>
      </c>
      <c r="F21840" t="s">
        <v>973</v>
      </c>
      <c r="G21840" s="83">
        <v>44939</v>
      </c>
      <c r="I21840">
        <v>2023</v>
      </c>
    </row>
    <row r="21841" spans="1:9" x14ac:dyDescent="0.25">
      <c r="A21841" t="s">
        <v>972</v>
      </c>
      <c r="B21841" t="s">
        <v>241</v>
      </c>
      <c r="C21841" s="76" t="s">
        <v>842</v>
      </c>
      <c r="D21841" t="s">
        <v>980</v>
      </c>
      <c r="E21841" s="82">
        <v>3.8</v>
      </c>
      <c r="F21841" t="s">
        <v>973</v>
      </c>
      <c r="G21841" s="83">
        <v>44875</v>
      </c>
      <c r="I21841">
        <v>2022</v>
      </c>
    </row>
    <row r="21842" spans="1:9" x14ac:dyDescent="0.25">
      <c r="A21842" t="s">
        <v>972</v>
      </c>
      <c r="B21842" t="s">
        <v>241</v>
      </c>
      <c r="C21842" s="76" t="s">
        <v>842</v>
      </c>
      <c r="D21842" t="s">
        <v>980</v>
      </c>
      <c r="E21842" s="82">
        <v>4.5</v>
      </c>
      <c r="F21842" t="s">
        <v>973</v>
      </c>
      <c r="G21842" s="83">
        <v>44925</v>
      </c>
      <c r="I21842">
        <v>2022</v>
      </c>
    </row>
    <row r="21843" spans="1:9" x14ac:dyDescent="0.25">
      <c r="A21843" t="s">
        <v>972</v>
      </c>
      <c r="B21843" t="s">
        <v>1217</v>
      </c>
      <c r="C21843" s="76" t="s">
        <v>842</v>
      </c>
      <c r="D21843" t="s">
        <v>980</v>
      </c>
      <c r="E21843" s="82">
        <v>7.6</v>
      </c>
      <c r="F21843" t="s">
        <v>973</v>
      </c>
      <c r="G21843" s="83">
        <v>44897</v>
      </c>
      <c r="I21843">
        <v>2022</v>
      </c>
    </row>
    <row r="21844" spans="1:9" x14ac:dyDescent="0.25">
      <c r="A21844" t="s">
        <v>972</v>
      </c>
      <c r="B21844" t="s">
        <v>516</v>
      </c>
      <c r="C21844" s="76" t="s">
        <v>842</v>
      </c>
      <c r="D21844" t="s">
        <v>980</v>
      </c>
      <c r="E21844" s="82">
        <v>3.8</v>
      </c>
      <c r="F21844" t="s">
        <v>973</v>
      </c>
      <c r="G21844" s="83">
        <v>44883</v>
      </c>
      <c r="I21844">
        <v>2022</v>
      </c>
    </row>
    <row r="21845" spans="1:9" x14ac:dyDescent="0.25">
      <c r="A21845" t="s">
        <v>972</v>
      </c>
      <c r="B21845" t="s">
        <v>165</v>
      </c>
      <c r="C21845" s="76" t="s">
        <v>842</v>
      </c>
      <c r="D21845" t="s">
        <v>980</v>
      </c>
      <c r="E21845" s="82">
        <v>10</v>
      </c>
      <c r="F21845" t="s">
        <v>973</v>
      </c>
      <c r="G21845" s="83">
        <v>44888</v>
      </c>
      <c r="I21845">
        <v>2022</v>
      </c>
    </row>
    <row r="21846" spans="1:9" x14ac:dyDescent="0.25">
      <c r="A21846" t="s">
        <v>972</v>
      </c>
      <c r="B21846" t="s">
        <v>278</v>
      </c>
      <c r="C21846" s="76" t="s">
        <v>842</v>
      </c>
      <c r="D21846" t="s">
        <v>980</v>
      </c>
      <c r="E21846" s="82">
        <v>3.8</v>
      </c>
      <c r="F21846" t="s">
        <v>973</v>
      </c>
      <c r="G21846" s="83">
        <v>44957</v>
      </c>
      <c r="I21846">
        <v>2023</v>
      </c>
    </row>
    <row r="21847" spans="1:9" x14ac:dyDescent="0.25">
      <c r="A21847" t="s">
        <v>972</v>
      </c>
      <c r="B21847" t="s">
        <v>1261</v>
      </c>
      <c r="C21847" s="76" t="s">
        <v>842</v>
      </c>
      <c r="D21847" t="s">
        <v>980</v>
      </c>
      <c r="E21847" s="82">
        <v>6</v>
      </c>
      <c r="F21847" t="s">
        <v>973</v>
      </c>
      <c r="G21847" s="83">
        <v>44929</v>
      </c>
      <c r="I21847">
        <v>2023</v>
      </c>
    </row>
    <row r="21848" spans="1:9" x14ac:dyDescent="0.25">
      <c r="A21848" t="s">
        <v>972</v>
      </c>
      <c r="B21848" t="s">
        <v>1261</v>
      </c>
      <c r="C21848" s="76" t="s">
        <v>842</v>
      </c>
      <c r="D21848" t="s">
        <v>980</v>
      </c>
      <c r="E21848" s="82">
        <v>7.6</v>
      </c>
      <c r="F21848" t="s">
        <v>973</v>
      </c>
      <c r="G21848" s="83">
        <v>44937</v>
      </c>
      <c r="I21848">
        <v>2023</v>
      </c>
    </row>
    <row r="21849" spans="1:9" x14ac:dyDescent="0.25">
      <c r="A21849" t="s">
        <v>972</v>
      </c>
      <c r="B21849" t="s">
        <v>469</v>
      </c>
      <c r="C21849" s="76" t="s">
        <v>842</v>
      </c>
      <c r="D21849" t="s">
        <v>980</v>
      </c>
      <c r="E21849" s="82">
        <v>3.8</v>
      </c>
      <c r="F21849" t="s">
        <v>973</v>
      </c>
      <c r="G21849" s="83">
        <v>44881</v>
      </c>
      <c r="I21849">
        <v>2022</v>
      </c>
    </row>
    <row r="21850" spans="1:9" x14ac:dyDescent="0.25">
      <c r="A21850" t="s">
        <v>972</v>
      </c>
      <c r="B21850" t="s">
        <v>159</v>
      </c>
      <c r="C21850" s="76" t="s">
        <v>842</v>
      </c>
      <c r="D21850" t="s">
        <v>980</v>
      </c>
      <c r="E21850" s="82">
        <v>5.76</v>
      </c>
      <c r="F21850" t="s">
        <v>973</v>
      </c>
      <c r="G21850" s="83">
        <v>44893</v>
      </c>
      <c r="I21850">
        <v>2022</v>
      </c>
    </row>
    <row r="21851" spans="1:9" x14ac:dyDescent="0.25">
      <c r="A21851" t="s">
        <v>972</v>
      </c>
      <c r="B21851" t="s">
        <v>765</v>
      </c>
      <c r="C21851" s="76" t="s">
        <v>842</v>
      </c>
      <c r="D21851" t="s">
        <v>980</v>
      </c>
      <c r="E21851" s="82">
        <v>15.2</v>
      </c>
      <c r="F21851" t="s">
        <v>973</v>
      </c>
      <c r="G21851" s="83">
        <v>44943</v>
      </c>
      <c r="I21851">
        <v>2023</v>
      </c>
    </row>
    <row r="21852" spans="1:9" x14ac:dyDescent="0.25">
      <c r="A21852" t="s">
        <v>972</v>
      </c>
      <c r="B21852" t="s">
        <v>214</v>
      </c>
      <c r="C21852" s="76" t="s">
        <v>842</v>
      </c>
      <c r="D21852" t="s">
        <v>980</v>
      </c>
      <c r="E21852" s="82">
        <v>9.8000000000000007</v>
      </c>
      <c r="F21852" t="s">
        <v>973</v>
      </c>
      <c r="G21852" s="83">
        <v>44917</v>
      </c>
      <c r="I21852">
        <v>2022</v>
      </c>
    </row>
    <row r="21853" spans="1:9" x14ac:dyDescent="0.25">
      <c r="A21853" t="s">
        <v>972</v>
      </c>
      <c r="B21853" t="s">
        <v>516</v>
      </c>
      <c r="C21853" s="76" t="s">
        <v>842</v>
      </c>
      <c r="D21853" t="s">
        <v>980</v>
      </c>
      <c r="E21853" s="82">
        <v>3.8</v>
      </c>
      <c r="F21853" t="s">
        <v>973</v>
      </c>
      <c r="G21853" s="83">
        <v>44886</v>
      </c>
      <c r="I21853">
        <v>2022</v>
      </c>
    </row>
    <row r="21854" spans="1:9" x14ac:dyDescent="0.25">
      <c r="A21854" t="s">
        <v>972</v>
      </c>
      <c r="B21854" t="s">
        <v>393</v>
      </c>
      <c r="C21854" s="76" t="s">
        <v>842</v>
      </c>
      <c r="D21854" t="s">
        <v>980</v>
      </c>
      <c r="E21854" s="82">
        <v>11.6</v>
      </c>
      <c r="F21854" t="s">
        <v>973</v>
      </c>
      <c r="G21854" s="83">
        <v>44888</v>
      </c>
      <c r="I21854">
        <v>2022</v>
      </c>
    </row>
    <row r="21855" spans="1:9" x14ac:dyDescent="0.25">
      <c r="A21855" t="s">
        <v>972</v>
      </c>
      <c r="B21855" t="s">
        <v>992</v>
      </c>
      <c r="C21855" s="76" t="s">
        <v>842</v>
      </c>
      <c r="D21855" t="s">
        <v>980</v>
      </c>
      <c r="E21855" s="82">
        <v>6</v>
      </c>
      <c r="F21855" t="s">
        <v>973</v>
      </c>
      <c r="G21855" s="83">
        <v>44882</v>
      </c>
      <c r="I21855">
        <v>2022</v>
      </c>
    </row>
    <row r="21856" spans="1:9" x14ac:dyDescent="0.25">
      <c r="A21856" t="s">
        <v>972</v>
      </c>
      <c r="B21856" t="s">
        <v>511</v>
      </c>
      <c r="C21856" s="76" t="s">
        <v>842</v>
      </c>
      <c r="D21856" t="s">
        <v>980</v>
      </c>
      <c r="E21856" s="82">
        <v>8.4</v>
      </c>
      <c r="F21856" t="s">
        <v>973</v>
      </c>
      <c r="G21856" s="83">
        <v>44911</v>
      </c>
      <c r="I21856">
        <v>2022</v>
      </c>
    </row>
    <row r="21857" spans="1:9" x14ac:dyDescent="0.25">
      <c r="A21857" t="s">
        <v>972</v>
      </c>
      <c r="B21857" t="s">
        <v>232</v>
      </c>
      <c r="C21857" s="76" t="s">
        <v>842</v>
      </c>
      <c r="D21857" t="s">
        <v>980</v>
      </c>
      <c r="E21857" s="82">
        <v>6</v>
      </c>
      <c r="F21857" t="s">
        <v>973</v>
      </c>
      <c r="G21857" s="83">
        <v>44886</v>
      </c>
      <c r="I21857">
        <v>2022</v>
      </c>
    </row>
    <row r="21858" spans="1:9" x14ac:dyDescent="0.25">
      <c r="A21858" t="s">
        <v>972</v>
      </c>
      <c r="B21858" t="s">
        <v>453</v>
      </c>
      <c r="C21858" s="76" t="s">
        <v>842</v>
      </c>
      <c r="D21858" t="s">
        <v>980</v>
      </c>
      <c r="E21858" s="82">
        <v>7.6</v>
      </c>
      <c r="F21858" t="s">
        <v>973</v>
      </c>
      <c r="G21858" s="83">
        <v>44883</v>
      </c>
      <c r="I21858">
        <v>2022</v>
      </c>
    </row>
    <row r="21859" spans="1:9" x14ac:dyDescent="0.25">
      <c r="A21859" t="s">
        <v>972</v>
      </c>
      <c r="B21859" t="s">
        <v>433</v>
      </c>
      <c r="C21859" s="76" t="s">
        <v>842</v>
      </c>
      <c r="D21859" t="s">
        <v>980</v>
      </c>
      <c r="E21859" s="82">
        <v>7.6</v>
      </c>
      <c r="F21859" t="s">
        <v>973</v>
      </c>
      <c r="G21859" s="83">
        <v>44942</v>
      </c>
      <c r="I21859">
        <v>2023</v>
      </c>
    </row>
    <row r="21860" spans="1:9" x14ac:dyDescent="0.25">
      <c r="A21860" t="s">
        <v>972</v>
      </c>
      <c r="B21860" t="s">
        <v>115</v>
      </c>
      <c r="C21860" s="76" t="s">
        <v>842</v>
      </c>
      <c r="D21860" t="s">
        <v>980</v>
      </c>
      <c r="E21860" s="82">
        <v>6</v>
      </c>
      <c r="F21860" t="s">
        <v>973</v>
      </c>
      <c r="G21860" s="83">
        <v>44910</v>
      </c>
      <c r="I21860">
        <v>2022</v>
      </c>
    </row>
    <row r="21861" spans="1:9" x14ac:dyDescent="0.25">
      <c r="A21861" t="s">
        <v>972</v>
      </c>
      <c r="B21861" t="s">
        <v>71</v>
      </c>
      <c r="C21861" s="76" t="s">
        <v>842</v>
      </c>
      <c r="D21861" t="s">
        <v>980</v>
      </c>
      <c r="E21861" s="82">
        <v>3.8</v>
      </c>
      <c r="F21861" t="s">
        <v>973</v>
      </c>
      <c r="G21861" s="83">
        <v>44907</v>
      </c>
      <c r="I21861">
        <v>2022</v>
      </c>
    </row>
    <row r="21862" spans="1:9" x14ac:dyDescent="0.25">
      <c r="A21862" t="s">
        <v>972</v>
      </c>
      <c r="B21862" t="s">
        <v>762</v>
      </c>
      <c r="C21862" s="76" t="s">
        <v>842</v>
      </c>
      <c r="D21862" t="s">
        <v>980</v>
      </c>
      <c r="E21862" s="82">
        <v>7.6</v>
      </c>
      <c r="F21862" t="s">
        <v>973</v>
      </c>
      <c r="G21862" s="83">
        <v>44901</v>
      </c>
      <c r="I21862">
        <v>2022</v>
      </c>
    </row>
    <row r="21863" spans="1:9" x14ac:dyDescent="0.25">
      <c r="A21863" t="s">
        <v>972</v>
      </c>
      <c r="B21863" t="s">
        <v>249</v>
      </c>
      <c r="C21863" s="76" t="s">
        <v>842</v>
      </c>
      <c r="D21863" t="s">
        <v>980</v>
      </c>
      <c r="E21863" s="82">
        <v>3</v>
      </c>
      <c r="F21863" t="s">
        <v>973</v>
      </c>
      <c r="G21863" s="83">
        <v>44901</v>
      </c>
      <c r="I21863">
        <v>2022</v>
      </c>
    </row>
    <row r="21864" spans="1:9" x14ac:dyDescent="0.25">
      <c r="A21864" t="s">
        <v>972</v>
      </c>
      <c r="B21864" t="s">
        <v>11</v>
      </c>
      <c r="C21864" s="76" t="s">
        <v>842</v>
      </c>
      <c r="D21864" t="s">
        <v>980</v>
      </c>
      <c r="E21864" s="82">
        <v>3.8</v>
      </c>
      <c r="F21864" t="s">
        <v>973</v>
      </c>
      <c r="G21864" s="83">
        <v>44888</v>
      </c>
      <c r="I21864">
        <v>2022</v>
      </c>
    </row>
    <row r="21865" spans="1:9" x14ac:dyDescent="0.25">
      <c r="A21865" t="s">
        <v>972</v>
      </c>
      <c r="B21865" t="s">
        <v>71</v>
      </c>
      <c r="C21865" s="76" t="s">
        <v>842</v>
      </c>
      <c r="D21865" t="s">
        <v>980</v>
      </c>
      <c r="E21865" s="82">
        <v>6</v>
      </c>
      <c r="F21865" t="s">
        <v>973</v>
      </c>
      <c r="G21865" s="83">
        <v>44882</v>
      </c>
      <c r="I21865">
        <v>2022</v>
      </c>
    </row>
    <row r="21866" spans="1:9" x14ac:dyDescent="0.25">
      <c r="A21866" t="s">
        <v>972</v>
      </c>
      <c r="B21866" t="s">
        <v>646</v>
      </c>
      <c r="C21866" s="76" t="s">
        <v>842</v>
      </c>
      <c r="D21866" t="s">
        <v>980</v>
      </c>
      <c r="E21866" s="82">
        <v>6</v>
      </c>
      <c r="F21866" t="s">
        <v>973</v>
      </c>
      <c r="G21866" s="83">
        <v>44888</v>
      </c>
      <c r="I21866">
        <v>2022</v>
      </c>
    </row>
    <row r="21867" spans="1:9" x14ac:dyDescent="0.25">
      <c r="A21867" t="s">
        <v>972</v>
      </c>
      <c r="B21867" t="s">
        <v>453</v>
      </c>
      <c r="C21867" s="76" t="s">
        <v>842</v>
      </c>
      <c r="D21867" t="s">
        <v>980</v>
      </c>
      <c r="E21867" s="82">
        <v>3.8</v>
      </c>
      <c r="F21867" t="s">
        <v>973</v>
      </c>
      <c r="G21867" s="83">
        <v>44904</v>
      </c>
      <c r="I21867">
        <v>2022</v>
      </c>
    </row>
    <row r="21868" spans="1:9" x14ac:dyDescent="0.25">
      <c r="A21868" t="s">
        <v>972</v>
      </c>
      <c r="B21868" t="s">
        <v>1186</v>
      </c>
      <c r="C21868" s="76" t="s">
        <v>842</v>
      </c>
      <c r="D21868" t="s">
        <v>980</v>
      </c>
      <c r="E21868" s="82">
        <v>9.77</v>
      </c>
      <c r="F21868" t="s">
        <v>973</v>
      </c>
      <c r="G21868" s="83">
        <v>44907</v>
      </c>
      <c r="I21868">
        <v>2022</v>
      </c>
    </row>
    <row r="21869" spans="1:9" x14ac:dyDescent="0.25">
      <c r="A21869" t="s">
        <v>972</v>
      </c>
      <c r="B21869" t="s">
        <v>651</v>
      </c>
      <c r="C21869" s="76" t="s">
        <v>842</v>
      </c>
      <c r="D21869" t="s">
        <v>980</v>
      </c>
      <c r="E21869" s="82">
        <v>7.6</v>
      </c>
      <c r="F21869" t="s">
        <v>973</v>
      </c>
      <c r="G21869" s="83">
        <v>44888</v>
      </c>
      <c r="I21869">
        <v>2022</v>
      </c>
    </row>
    <row r="21870" spans="1:9" x14ac:dyDescent="0.25">
      <c r="A21870" t="s">
        <v>972</v>
      </c>
      <c r="B21870" t="s">
        <v>478</v>
      </c>
      <c r="C21870" s="76" t="s">
        <v>842</v>
      </c>
      <c r="D21870" t="s">
        <v>980</v>
      </c>
      <c r="E21870" s="82">
        <v>6</v>
      </c>
      <c r="F21870" t="s">
        <v>973</v>
      </c>
      <c r="G21870" s="83">
        <v>44881</v>
      </c>
      <c r="I21870">
        <v>2022</v>
      </c>
    </row>
    <row r="21871" spans="1:9" x14ac:dyDescent="0.25">
      <c r="A21871" t="s">
        <v>972</v>
      </c>
      <c r="B21871" t="s">
        <v>774</v>
      </c>
      <c r="C21871" s="76" t="s">
        <v>842</v>
      </c>
      <c r="D21871" t="s">
        <v>980</v>
      </c>
      <c r="E21871" s="82">
        <v>12</v>
      </c>
      <c r="F21871" t="s">
        <v>973</v>
      </c>
      <c r="G21871" s="83">
        <v>44900</v>
      </c>
      <c r="I21871">
        <v>2022</v>
      </c>
    </row>
    <row r="21872" spans="1:9" x14ac:dyDescent="0.25">
      <c r="A21872" t="s">
        <v>972</v>
      </c>
      <c r="B21872" s="74" t="s">
        <v>213</v>
      </c>
      <c r="C21872" s="76" t="s">
        <v>842</v>
      </c>
      <c r="D21872" t="s">
        <v>980</v>
      </c>
      <c r="E21872" s="82">
        <v>6</v>
      </c>
      <c r="F21872" t="s">
        <v>973</v>
      </c>
      <c r="G21872" s="83">
        <v>44886</v>
      </c>
      <c r="I21872">
        <v>2022</v>
      </c>
    </row>
    <row r="21873" spans="1:9" x14ac:dyDescent="0.25">
      <c r="A21873" t="s">
        <v>972</v>
      </c>
      <c r="B21873" t="s">
        <v>791</v>
      </c>
      <c r="C21873" s="76" t="s">
        <v>842</v>
      </c>
      <c r="D21873" t="s">
        <v>980</v>
      </c>
      <c r="E21873" s="82">
        <v>3.84</v>
      </c>
      <c r="F21873" t="s">
        <v>973</v>
      </c>
      <c r="G21873" s="83">
        <v>44929</v>
      </c>
      <c r="I21873">
        <v>2023</v>
      </c>
    </row>
    <row r="21874" spans="1:9" x14ac:dyDescent="0.25">
      <c r="A21874" t="s">
        <v>972</v>
      </c>
      <c r="B21874" s="74" t="s">
        <v>213</v>
      </c>
      <c r="C21874" s="76" t="s">
        <v>842</v>
      </c>
      <c r="D21874" t="s">
        <v>980</v>
      </c>
      <c r="E21874" s="82">
        <v>6</v>
      </c>
      <c r="F21874" t="s">
        <v>973</v>
      </c>
      <c r="G21874" s="83">
        <v>44900</v>
      </c>
      <c r="I21874">
        <v>2022</v>
      </c>
    </row>
    <row r="21875" spans="1:9" x14ac:dyDescent="0.25">
      <c r="A21875" t="s">
        <v>972</v>
      </c>
      <c r="B21875" t="s">
        <v>687</v>
      </c>
      <c r="C21875" s="76" t="s">
        <v>842</v>
      </c>
      <c r="D21875" t="s">
        <v>980</v>
      </c>
      <c r="E21875" s="82">
        <v>3.8</v>
      </c>
      <c r="F21875" t="s">
        <v>973</v>
      </c>
      <c r="G21875" s="83">
        <v>44887</v>
      </c>
      <c r="I21875">
        <v>2022</v>
      </c>
    </row>
    <row r="21876" spans="1:9" x14ac:dyDescent="0.25">
      <c r="A21876" t="s">
        <v>972</v>
      </c>
      <c r="B21876" t="s">
        <v>469</v>
      </c>
      <c r="C21876" s="76" t="s">
        <v>842</v>
      </c>
      <c r="D21876" t="s">
        <v>980</v>
      </c>
      <c r="E21876" s="82">
        <v>3.8</v>
      </c>
      <c r="F21876" t="s">
        <v>973</v>
      </c>
      <c r="G21876" s="83">
        <v>44886</v>
      </c>
      <c r="I21876">
        <v>2022</v>
      </c>
    </row>
    <row r="21877" spans="1:9" x14ac:dyDescent="0.25">
      <c r="A21877" t="s">
        <v>972</v>
      </c>
      <c r="B21877" t="s">
        <v>609</v>
      </c>
      <c r="C21877" s="76" t="s">
        <v>842</v>
      </c>
      <c r="D21877" t="s">
        <v>980</v>
      </c>
      <c r="E21877" s="82">
        <v>6</v>
      </c>
      <c r="F21877" t="s">
        <v>973</v>
      </c>
      <c r="G21877" s="83">
        <v>44882</v>
      </c>
      <c r="I21877">
        <v>2022</v>
      </c>
    </row>
    <row r="21878" spans="1:9" x14ac:dyDescent="0.25">
      <c r="A21878" t="s">
        <v>972</v>
      </c>
      <c r="B21878" t="s">
        <v>1219</v>
      </c>
      <c r="C21878" s="76" t="s">
        <v>842</v>
      </c>
      <c r="D21878" t="s">
        <v>980</v>
      </c>
      <c r="E21878" s="82">
        <v>10</v>
      </c>
      <c r="F21878" t="s">
        <v>973</v>
      </c>
      <c r="G21878" s="83">
        <v>44946</v>
      </c>
      <c r="I21878">
        <v>2023</v>
      </c>
    </row>
    <row r="21879" spans="1:9" x14ac:dyDescent="0.25">
      <c r="A21879" t="s">
        <v>972</v>
      </c>
      <c r="B21879" t="s">
        <v>511</v>
      </c>
      <c r="C21879" s="76" t="s">
        <v>842</v>
      </c>
      <c r="D21879" t="s">
        <v>980</v>
      </c>
      <c r="E21879" s="82">
        <v>4.2</v>
      </c>
      <c r="F21879" t="s">
        <v>973</v>
      </c>
      <c r="G21879" s="83">
        <v>44924</v>
      </c>
      <c r="I21879">
        <v>2022</v>
      </c>
    </row>
    <row r="21880" spans="1:9" x14ac:dyDescent="0.25">
      <c r="A21880" t="s">
        <v>972</v>
      </c>
      <c r="B21880" t="s">
        <v>487</v>
      </c>
      <c r="C21880" s="76" t="s">
        <v>842</v>
      </c>
      <c r="D21880" t="s">
        <v>980</v>
      </c>
      <c r="E21880" s="82">
        <v>14.1</v>
      </c>
      <c r="F21880" t="s">
        <v>973</v>
      </c>
      <c r="G21880" s="83">
        <v>44908</v>
      </c>
      <c r="I21880">
        <v>2022</v>
      </c>
    </row>
    <row r="21881" spans="1:9" x14ac:dyDescent="0.25">
      <c r="A21881" t="s">
        <v>972</v>
      </c>
      <c r="B21881" t="s">
        <v>474</v>
      </c>
      <c r="C21881" s="76" t="s">
        <v>842</v>
      </c>
      <c r="D21881" t="s">
        <v>980</v>
      </c>
      <c r="E21881" s="82">
        <v>6</v>
      </c>
      <c r="F21881" t="s">
        <v>973</v>
      </c>
      <c r="G21881" s="83">
        <v>44902</v>
      </c>
      <c r="I21881">
        <v>2022</v>
      </c>
    </row>
    <row r="21882" spans="1:9" x14ac:dyDescent="0.25">
      <c r="A21882" t="s">
        <v>972</v>
      </c>
      <c r="B21882" t="s">
        <v>453</v>
      </c>
      <c r="C21882" s="76" t="s">
        <v>842</v>
      </c>
      <c r="D21882" t="s">
        <v>980</v>
      </c>
      <c r="E21882" s="82">
        <v>6</v>
      </c>
      <c r="F21882" t="s">
        <v>973</v>
      </c>
      <c r="G21882" s="83">
        <v>44908</v>
      </c>
      <c r="I21882">
        <v>2022</v>
      </c>
    </row>
    <row r="21883" spans="1:9" x14ac:dyDescent="0.25">
      <c r="A21883" t="s">
        <v>972</v>
      </c>
      <c r="B21883" t="s">
        <v>795</v>
      </c>
      <c r="C21883" s="76" t="s">
        <v>842</v>
      </c>
      <c r="D21883" t="s">
        <v>980</v>
      </c>
      <c r="E21883" s="82">
        <v>7.6</v>
      </c>
      <c r="F21883" t="s">
        <v>973</v>
      </c>
      <c r="G21883" s="83">
        <v>44951</v>
      </c>
      <c r="I21883">
        <v>2023</v>
      </c>
    </row>
    <row r="21884" spans="1:9" x14ac:dyDescent="0.25">
      <c r="A21884" t="s">
        <v>972</v>
      </c>
      <c r="B21884" t="s">
        <v>164</v>
      </c>
      <c r="C21884" s="76" t="s">
        <v>842</v>
      </c>
      <c r="D21884" t="s">
        <v>980</v>
      </c>
      <c r="E21884" s="82">
        <v>7.83</v>
      </c>
      <c r="F21884" t="s">
        <v>973</v>
      </c>
      <c r="G21884" s="83">
        <v>44909</v>
      </c>
      <c r="I21884">
        <v>2022</v>
      </c>
    </row>
    <row r="21885" spans="1:9" x14ac:dyDescent="0.25">
      <c r="A21885" t="s">
        <v>972</v>
      </c>
      <c r="B21885" t="s">
        <v>1254</v>
      </c>
      <c r="C21885" s="76" t="s">
        <v>842</v>
      </c>
      <c r="D21885" t="s">
        <v>980</v>
      </c>
      <c r="E21885" s="82">
        <v>10</v>
      </c>
      <c r="F21885" t="s">
        <v>973</v>
      </c>
      <c r="G21885" s="83">
        <v>44894</v>
      </c>
      <c r="I21885">
        <v>2022</v>
      </c>
    </row>
    <row r="21886" spans="1:9" x14ac:dyDescent="0.25">
      <c r="A21886" t="s">
        <v>972</v>
      </c>
      <c r="B21886" t="s">
        <v>1223</v>
      </c>
      <c r="C21886" s="76" t="s">
        <v>842</v>
      </c>
      <c r="D21886" t="s">
        <v>980</v>
      </c>
      <c r="E21886" s="82">
        <v>4</v>
      </c>
      <c r="F21886" t="s">
        <v>973</v>
      </c>
      <c r="G21886" s="83">
        <v>44939</v>
      </c>
      <c r="I21886">
        <v>2023</v>
      </c>
    </row>
    <row r="21887" spans="1:9" x14ac:dyDescent="0.25">
      <c r="A21887" t="s">
        <v>972</v>
      </c>
      <c r="B21887" t="s">
        <v>159</v>
      </c>
      <c r="C21887" s="76" t="s">
        <v>842</v>
      </c>
      <c r="D21887" t="s">
        <v>980</v>
      </c>
      <c r="E21887" s="82">
        <v>3.8</v>
      </c>
      <c r="F21887" t="s">
        <v>973</v>
      </c>
      <c r="G21887" s="83">
        <v>44893</v>
      </c>
      <c r="I21887">
        <v>2022</v>
      </c>
    </row>
    <row r="21888" spans="1:9" x14ac:dyDescent="0.25">
      <c r="A21888" t="s">
        <v>972</v>
      </c>
      <c r="B21888" t="s">
        <v>241</v>
      </c>
      <c r="C21888" s="76" t="s">
        <v>842</v>
      </c>
      <c r="D21888" t="s">
        <v>980</v>
      </c>
      <c r="E21888" s="82">
        <v>6</v>
      </c>
      <c r="F21888" t="s">
        <v>973</v>
      </c>
      <c r="G21888" s="83">
        <v>44932</v>
      </c>
      <c r="I21888">
        <v>2023</v>
      </c>
    </row>
    <row r="21889" spans="1:9" x14ac:dyDescent="0.25">
      <c r="A21889" t="s">
        <v>972</v>
      </c>
      <c r="B21889" t="s">
        <v>469</v>
      </c>
      <c r="C21889" s="76" t="s">
        <v>842</v>
      </c>
      <c r="D21889" t="s">
        <v>980</v>
      </c>
      <c r="E21889" s="82">
        <v>3.8</v>
      </c>
      <c r="F21889" t="s">
        <v>973</v>
      </c>
      <c r="G21889" s="83">
        <v>44911</v>
      </c>
      <c r="I21889">
        <v>2022</v>
      </c>
    </row>
    <row r="21890" spans="1:9" x14ac:dyDescent="0.25">
      <c r="A21890" t="s">
        <v>972</v>
      </c>
      <c r="B21890" t="s">
        <v>162</v>
      </c>
      <c r="C21890" s="76" t="s">
        <v>842</v>
      </c>
      <c r="D21890" t="s">
        <v>980</v>
      </c>
      <c r="E21890" s="82">
        <v>3.9</v>
      </c>
      <c r="F21890" t="s">
        <v>973</v>
      </c>
      <c r="G21890" s="83">
        <v>44925</v>
      </c>
      <c r="I21890">
        <v>2022</v>
      </c>
    </row>
    <row r="21891" spans="1:9" x14ac:dyDescent="0.25">
      <c r="A21891" t="s">
        <v>972</v>
      </c>
      <c r="B21891" t="s">
        <v>469</v>
      </c>
      <c r="C21891" s="76" t="s">
        <v>842</v>
      </c>
      <c r="D21891" t="s">
        <v>980</v>
      </c>
      <c r="E21891" s="82">
        <v>8.6999999999999993</v>
      </c>
      <c r="F21891" t="s">
        <v>973</v>
      </c>
      <c r="G21891" s="83">
        <v>44937</v>
      </c>
      <c r="I21891">
        <v>2023</v>
      </c>
    </row>
    <row r="21892" spans="1:9" x14ac:dyDescent="0.25">
      <c r="A21892" t="s">
        <v>972</v>
      </c>
      <c r="B21892" t="s">
        <v>487</v>
      </c>
      <c r="C21892" s="76" t="s">
        <v>842</v>
      </c>
      <c r="D21892" t="s">
        <v>980</v>
      </c>
      <c r="E21892" s="82">
        <v>10</v>
      </c>
      <c r="F21892" t="s">
        <v>973</v>
      </c>
      <c r="G21892" s="83">
        <v>44925</v>
      </c>
      <c r="I21892">
        <v>2022</v>
      </c>
    </row>
    <row r="21893" spans="1:9" x14ac:dyDescent="0.25">
      <c r="A21893" t="s">
        <v>972</v>
      </c>
      <c r="B21893" t="s">
        <v>762</v>
      </c>
      <c r="C21893" s="76" t="s">
        <v>842</v>
      </c>
      <c r="D21893" t="s">
        <v>980</v>
      </c>
      <c r="E21893" s="82">
        <v>6</v>
      </c>
      <c r="F21893" t="s">
        <v>973</v>
      </c>
      <c r="G21893" s="83">
        <v>44916</v>
      </c>
      <c r="I21893">
        <v>2022</v>
      </c>
    </row>
    <row r="21894" spans="1:9" x14ac:dyDescent="0.25">
      <c r="A21894" t="s">
        <v>972</v>
      </c>
      <c r="B21894" t="s">
        <v>159</v>
      </c>
      <c r="C21894" s="76" t="s">
        <v>842</v>
      </c>
      <c r="D21894" t="s">
        <v>980</v>
      </c>
      <c r="E21894" s="82">
        <v>3.8</v>
      </c>
      <c r="F21894" t="s">
        <v>973</v>
      </c>
      <c r="G21894" s="83">
        <v>44900</v>
      </c>
      <c r="I21894">
        <v>2022</v>
      </c>
    </row>
    <row r="21895" spans="1:9" x14ac:dyDescent="0.25">
      <c r="A21895" t="s">
        <v>972</v>
      </c>
      <c r="B21895" t="s">
        <v>511</v>
      </c>
      <c r="C21895" s="76" t="s">
        <v>842</v>
      </c>
      <c r="D21895" t="s">
        <v>980</v>
      </c>
      <c r="E21895" s="82">
        <v>14.1</v>
      </c>
      <c r="F21895" t="s">
        <v>973</v>
      </c>
      <c r="G21895" s="83">
        <v>44925</v>
      </c>
      <c r="I21895">
        <v>2022</v>
      </c>
    </row>
    <row r="21896" spans="1:9" x14ac:dyDescent="0.25">
      <c r="A21896" t="s">
        <v>972</v>
      </c>
      <c r="B21896" t="s">
        <v>381</v>
      </c>
      <c r="C21896" s="76" t="s">
        <v>842</v>
      </c>
      <c r="D21896" t="s">
        <v>980</v>
      </c>
      <c r="E21896" s="82">
        <v>10.44</v>
      </c>
      <c r="F21896" t="s">
        <v>973</v>
      </c>
      <c r="G21896" s="83">
        <v>44916</v>
      </c>
      <c r="I21896">
        <v>2022</v>
      </c>
    </row>
    <row r="21897" spans="1:9" x14ac:dyDescent="0.25">
      <c r="A21897" t="s">
        <v>972</v>
      </c>
      <c r="B21897" t="s">
        <v>1266</v>
      </c>
      <c r="C21897" s="76" t="s">
        <v>842</v>
      </c>
      <c r="D21897" t="s">
        <v>980</v>
      </c>
      <c r="E21897" s="82">
        <v>5.76</v>
      </c>
      <c r="F21897" t="s">
        <v>973</v>
      </c>
      <c r="G21897" s="83">
        <v>44952</v>
      </c>
      <c r="I21897">
        <v>2023</v>
      </c>
    </row>
    <row r="21898" spans="1:9" x14ac:dyDescent="0.25">
      <c r="A21898" t="s">
        <v>972</v>
      </c>
      <c r="B21898" t="s">
        <v>453</v>
      </c>
      <c r="C21898" s="76" t="s">
        <v>842</v>
      </c>
      <c r="D21898" t="s">
        <v>980</v>
      </c>
      <c r="E21898" s="82">
        <v>10</v>
      </c>
      <c r="F21898" t="s">
        <v>973</v>
      </c>
      <c r="G21898" s="83">
        <v>44914</v>
      </c>
      <c r="I21898">
        <v>2022</v>
      </c>
    </row>
    <row r="21899" spans="1:9" x14ac:dyDescent="0.25">
      <c r="A21899" t="s">
        <v>972</v>
      </c>
      <c r="B21899" t="s">
        <v>516</v>
      </c>
      <c r="C21899" s="76" t="s">
        <v>842</v>
      </c>
      <c r="D21899" t="s">
        <v>980</v>
      </c>
      <c r="E21899" s="82">
        <v>7.2</v>
      </c>
      <c r="F21899" t="s">
        <v>973</v>
      </c>
      <c r="G21899" s="83">
        <v>44953</v>
      </c>
      <c r="I21899">
        <v>2023</v>
      </c>
    </row>
    <row r="21900" spans="1:9" x14ac:dyDescent="0.25">
      <c r="A21900" t="s">
        <v>972</v>
      </c>
      <c r="B21900" t="s">
        <v>448</v>
      </c>
      <c r="C21900" s="76" t="s">
        <v>842</v>
      </c>
      <c r="D21900" t="s">
        <v>980</v>
      </c>
      <c r="E21900" s="82">
        <v>6</v>
      </c>
      <c r="F21900" t="s">
        <v>973</v>
      </c>
      <c r="G21900" s="83">
        <v>44923</v>
      </c>
      <c r="I21900">
        <v>2022</v>
      </c>
    </row>
    <row r="21901" spans="1:9" x14ac:dyDescent="0.25">
      <c r="A21901" t="s">
        <v>972</v>
      </c>
      <c r="B21901" t="s">
        <v>433</v>
      </c>
      <c r="C21901" s="76" t="s">
        <v>842</v>
      </c>
      <c r="D21901" t="s">
        <v>980</v>
      </c>
      <c r="E21901" s="82">
        <v>6</v>
      </c>
      <c r="F21901" t="s">
        <v>973</v>
      </c>
      <c r="G21901" s="83">
        <v>44936</v>
      </c>
      <c r="I21901">
        <v>2023</v>
      </c>
    </row>
    <row r="21902" spans="1:9" x14ac:dyDescent="0.25">
      <c r="A21902" t="s">
        <v>972</v>
      </c>
      <c r="B21902" t="s">
        <v>516</v>
      </c>
      <c r="C21902" s="76" t="s">
        <v>842</v>
      </c>
      <c r="D21902" t="s">
        <v>980</v>
      </c>
      <c r="E21902" s="82">
        <v>10.5</v>
      </c>
      <c r="F21902" t="s">
        <v>973</v>
      </c>
      <c r="G21902" s="83">
        <v>44953</v>
      </c>
      <c r="I21902">
        <v>2023</v>
      </c>
    </row>
    <row r="21903" spans="1:9" x14ac:dyDescent="0.25">
      <c r="A21903" t="s">
        <v>972</v>
      </c>
      <c r="B21903" t="s">
        <v>487</v>
      </c>
      <c r="C21903" s="76" t="s">
        <v>842</v>
      </c>
      <c r="D21903" t="s">
        <v>980</v>
      </c>
      <c r="E21903" s="82">
        <v>6</v>
      </c>
      <c r="F21903" t="s">
        <v>973</v>
      </c>
      <c r="G21903" s="83">
        <v>44935</v>
      </c>
      <c r="I21903">
        <v>2023</v>
      </c>
    </row>
    <row r="21904" spans="1:9" x14ac:dyDescent="0.25">
      <c r="A21904" t="s">
        <v>972</v>
      </c>
      <c r="B21904" t="s">
        <v>381</v>
      </c>
      <c r="C21904" s="76" t="s">
        <v>842</v>
      </c>
      <c r="D21904" t="s">
        <v>980</v>
      </c>
      <c r="E21904" s="82">
        <v>8.1199999999999992</v>
      </c>
      <c r="F21904" t="s">
        <v>973</v>
      </c>
      <c r="G21904" s="83">
        <v>44925</v>
      </c>
      <c r="I21904">
        <v>2022</v>
      </c>
    </row>
    <row r="21905" spans="1:9" x14ac:dyDescent="0.25">
      <c r="A21905" t="s">
        <v>972</v>
      </c>
      <c r="B21905" t="s">
        <v>269</v>
      </c>
      <c r="C21905" s="76" t="s">
        <v>842</v>
      </c>
      <c r="D21905" t="s">
        <v>980</v>
      </c>
      <c r="E21905" s="82">
        <v>16</v>
      </c>
      <c r="F21905" t="s">
        <v>973</v>
      </c>
      <c r="G21905" s="83">
        <v>44942</v>
      </c>
      <c r="I21905">
        <v>2023</v>
      </c>
    </row>
    <row r="21906" spans="1:9" x14ac:dyDescent="0.25">
      <c r="A21906" t="s">
        <v>972</v>
      </c>
      <c r="B21906" t="s">
        <v>651</v>
      </c>
      <c r="C21906" s="76" t="s">
        <v>842</v>
      </c>
      <c r="D21906" t="s">
        <v>980</v>
      </c>
      <c r="E21906" s="82">
        <v>7.6</v>
      </c>
      <c r="F21906" t="s">
        <v>973</v>
      </c>
      <c r="G21906" s="83">
        <v>44922</v>
      </c>
      <c r="I21906">
        <v>2022</v>
      </c>
    </row>
    <row r="21907" spans="1:9" x14ac:dyDescent="0.25">
      <c r="A21907" t="s">
        <v>972</v>
      </c>
      <c r="B21907" t="s">
        <v>249</v>
      </c>
      <c r="C21907" s="76" t="s">
        <v>842</v>
      </c>
      <c r="D21907" t="s">
        <v>980</v>
      </c>
      <c r="E21907" s="82">
        <v>3.6</v>
      </c>
      <c r="F21907" t="s">
        <v>973</v>
      </c>
      <c r="G21907" s="83">
        <v>44915</v>
      </c>
      <c r="I21907">
        <v>2022</v>
      </c>
    </row>
    <row r="21908" spans="1:9" x14ac:dyDescent="0.25">
      <c r="A21908" t="s">
        <v>972</v>
      </c>
      <c r="B21908" t="s">
        <v>478</v>
      </c>
      <c r="C21908" s="76" t="s">
        <v>842</v>
      </c>
      <c r="D21908" t="s">
        <v>980</v>
      </c>
      <c r="E21908" s="82">
        <v>6</v>
      </c>
      <c r="F21908" t="s">
        <v>973</v>
      </c>
      <c r="G21908" s="83">
        <v>44922</v>
      </c>
      <c r="I21908">
        <v>2022</v>
      </c>
    </row>
    <row r="21909" spans="1:9" x14ac:dyDescent="0.25">
      <c r="A21909" t="s">
        <v>972</v>
      </c>
      <c r="B21909" t="s">
        <v>728</v>
      </c>
      <c r="C21909" s="76" t="s">
        <v>842</v>
      </c>
      <c r="D21909" t="s">
        <v>980</v>
      </c>
      <c r="E21909" s="82">
        <v>6</v>
      </c>
      <c r="F21909" t="s">
        <v>973</v>
      </c>
      <c r="G21909" s="83">
        <v>44951</v>
      </c>
      <c r="I21909">
        <v>2023</v>
      </c>
    </row>
    <row r="21910" spans="1:9" x14ac:dyDescent="0.25">
      <c r="A21910" t="s">
        <v>972</v>
      </c>
      <c r="B21910" t="s">
        <v>214</v>
      </c>
      <c r="C21910" s="76" t="s">
        <v>842</v>
      </c>
      <c r="D21910" t="s">
        <v>980</v>
      </c>
      <c r="E21910" s="82">
        <v>10</v>
      </c>
      <c r="F21910" t="s">
        <v>973</v>
      </c>
      <c r="G21910" s="83">
        <v>44937</v>
      </c>
      <c r="I21910">
        <v>2023</v>
      </c>
    </row>
    <row r="21911" spans="1:9" x14ac:dyDescent="0.25">
      <c r="A21911" t="s">
        <v>972</v>
      </c>
      <c r="B21911" t="s">
        <v>516</v>
      </c>
      <c r="C21911" s="76" t="s">
        <v>842</v>
      </c>
      <c r="D21911" t="s">
        <v>980</v>
      </c>
      <c r="E21911" s="82">
        <v>6</v>
      </c>
      <c r="F21911" t="s">
        <v>973</v>
      </c>
      <c r="G21911" s="83">
        <v>44916</v>
      </c>
      <c r="I21911">
        <v>2022</v>
      </c>
    </row>
    <row r="21912" spans="1:9" x14ac:dyDescent="0.25">
      <c r="A21912" t="s">
        <v>972</v>
      </c>
      <c r="B21912" t="s">
        <v>487</v>
      </c>
      <c r="C21912" s="76" t="s">
        <v>842</v>
      </c>
      <c r="D21912" t="s">
        <v>980</v>
      </c>
      <c r="E21912" s="82">
        <v>7.6</v>
      </c>
      <c r="F21912" t="s">
        <v>973</v>
      </c>
      <c r="G21912" s="83">
        <v>44936</v>
      </c>
      <c r="I21912">
        <v>2023</v>
      </c>
    </row>
    <row r="21913" spans="1:9" x14ac:dyDescent="0.25">
      <c r="A21913" t="s">
        <v>972</v>
      </c>
      <c r="B21913" t="s">
        <v>474</v>
      </c>
      <c r="C21913" s="76" t="s">
        <v>842</v>
      </c>
      <c r="D21913" t="s">
        <v>980</v>
      </c>
      <c r="E21913" s="82">
        <v>11.4</v>
      </c>
      <c r="F21913" t="s">
        <v>973</v>
      </c>
      <c r="G21913" s="83">
        <v>44945</v>
      </c>
      <c r="I21913">
        <v>2023</v>
      </c>
    </row>
    <row r="21914" spans="1:9" x14ac:dyDescent="0.25">
      <c r="A21914" t="s">
        <v>972</v>
      </c>
      <c r="B21914" t="s">
        <v>249</v>
      </c>
      <c r="C21914" s="76" t="s">
        <v>842</v>
      </c>
      <c r="D21914" t="s">
        <v>980</v>
      </c>
      <c r="E21914" s="82">
        <v>3.8</v>
      </c>
      <c r="F21914" t="s">
        <v>973</v>
      </c>
      <c r="G21914" s="83">
        <v>44923</v>
      </c>
      <c r="I21914">
        <v>2022</v>
      </c>
    </row>
    <row r="21915" spans="1:9" x14ac:dyDescent="0.25">
      <c r="A21915" t="s">
        <v>972</v>
      </c>
      <c r="B21915" t="s">
        <v>144</v>
      </c>
      <c r="C21915" s="76" t="s">
        <v>842</v>
      </c>
      <c r="D21915" t="s">
        <v>980</v>
      </c>
      <c r="E21915" s="82">
        <v>5.0999999999999996</v>
      </c>
      <c r="F21915" t="s">
        <v>973</v>
      </c>
      <c r="G21915" s="83">
        <v>44901</v>
      </c>
      <c r="I21915">
        <v>2022</v>
      </c>
    </row>
    <row r="21916" spans="1:9" x14ac:dyDescent="0.25">
      <c r="A21916" t="s">
        <v>972</v>
      </c>
      <c r="B21916" t="s">
        <v>71</v>
      </c>
      <c r="C21916" s="76" t="s">
        <v>842</v>
      </c>
      <c r="D21916" t="s">
        <v>980</v>
      </c>
      <c r="E21916" s="82">
        <v>7.5</v>
      </c>
      <c r="F21916" t="s">
        <v>973</v>
      </c>
      <c r="G21916" s="83">
        <v>44956</v>
      </c>
      <c r="I21916">
        <v>2023</v>
      </c>
    </row>
    <row r="21917" spans="1:9" x14ac:dyDescent="0.25">
      <c r="A21917" t="s">
        <v>972</v>
      </c>
      <c r="B21917" s="74" t="s">
        <v>213</v>
      </c>
      <c r="C21917" s="76" t="s">
        <v>842</v>
      </c>
      <c r="D21917" t="s">
        <v>980</v>
      </c>
      <c r="E21917" s="82">
        <v>3.6</v>
      </c>
      <c r="F21917" t="s">
        <v>973</v>
      </c>
      <c r="G21917" s="83">
        <v>44951</v>
      </c>
      <c r="I21917">
        <v>2023</v>
      </c>
    </row>
    <row r="21918" spans="1:9" x14ac:dyDescent="0.25">
      <c r="A21918" t="s">
        <v>972</v>
      </c>
      <c r="B21918" t="s">
        <v>71</v>
      </c>
      <c r="C21918" s="76" t="s">
        <v>842</v>
      </c>
      <c r="D21918" t="s">
        <v>980</v>
      </c>
      <c r="E21918" s="82">
        <v>3.84</v>
      </c>
      <c r="F21918" t="s">
        <v>973</v>
      </c>
      <c r="G21918" s="83">
        <v>44931</v>
      </c>
      <c r="I21918">
        <v>2023</v>
      </c>
    </row>
    <row r="21919" spans="1:9" x14ac:dyDescent="0.25">
      <c r="A21919" t="s">
        <v>972</v>
      </c>
      <c r="B21919" t="s">
        <v>474</v>
      </c>
      <c r="C21919" s="76" t="s">
        <v>842</v>
      </c>
      <c r="D21919" t="s">
        <v>980</v>
      </c>
      <c r="E21919" s="82">
        <v>5.76</v>
      </c>
      <c r="F21919" t="s">
        <v>973</v>
      </c>
      <c r="G21919" s="83">
        <v>44917</v>
      </c>
      <c r="I21919">
        <v>2022</v>
      </c>
    </row>
    <row r="21920" spans="1:9" x14ac:dyDescent="0.25">
      <c r="A21920" t="s">
        <v>972</v>
      </c>
      <c r="B21920" t="s">
        <v>253</v>
      </c>
      <c r="C21920" s="76" t="s">
        <v>842</v>
      </c>
      <c r="D21920" t="s">
        <v>980</v>
      </c>
      <c r="E21920" s="82">
        <v>6.6</v>
      </c>
      <c r="F21920" t="s">
        <v>973</v>
      </c>
      <c r="G21920" s="83">
        <v>44949</v>
      </c>
      <c r="I21920">
        <v>2023</v>
      </c>
    </row>
    <row r="21921" spans="1:9" x14ac:dyDescent="0.25">
      <c r="A21921" t="s">
        <v>972</v>
      </c>
      <c r="B21921" t="s">
        <v>71</v>
      </c>
      <c r="C21921" s="76" t="s">
        <v>842</v>
      </c>
      <c r="D21921" t="s">
        <v>980</v>
      </c>
      <c r="E21921" s="82">
        <v>6</v>
      </c>
      <c r="F21921" t="s">
        <v>973</v>
      </c>
      <c r="G21921" s="83">
        <v>44922</v>
      </c>
      <c r="I21921">
        <v>2022</v>
      </c>
    </row>
    <row r="21922" spans="1:9" x14ac:dyDescent="0.25">
      <c r="A21922" t="s">
        <v>972</v>
      </c>
      <c r="B21922" t="s">
        <v>474</v>
      </c>
      <c r="C21922" s="76" t="s">
        <v>842</v>
      </c>
      <c r="D21922" t="s">
        <v>980</v>
      </c>
      <c r="E21922" s="82">
        <v>3.8</v>
      </c>
      <c r="F21922" t="s">
        <v>973</v>
      </c>
      <c r="G21922" s="83">
        <v>44939</v>
      </c>
      <c r="I21922">
        <v>2023</v>
      </c>
    </row>
    <row r="21923" spans="1:9" x14ac:dyDescent="0.25">
      <c r="A21923" t="s">
        <v>972</v>
      </c>
      <c r="B21923" t="s">
        <v>453</v>
      </c>
      <c r="C21923" s="76" t="s">
        <v>842</v>
      </c>
      <c r="D21923" t="s">
        <v>980</v>
      </c>
      <c r="E21923" s="82">
        <v>13.6</v>
      </c>
      <c r="F21923" t="s">
        <v>973</v>
      </c>
      <c r="G21923" s="83">
        <v>44930</v>
      </c>
      <c r="I21923">
        <v>2023</v>
      </c>
    </row>
    <row r="21924" spans="1:9" x14ac:dyDescent="0.25">
      <c r="A21924" t="s">
        <v>972</v>
      </c>
      <c r="B21924" t="s">
        <v>1219</v>
      </c>
      <c r="C21924" s="76" t="s">
        <v>842</v>
      </c>
      <c r="D21924" t="s">
        <v>980</v>
      </c>
      <c r="E21924" s="82">
        <v>7.6</v>
      </c>
      <c r="F21924" t="s">
        <v>973</v>
      </c>
      <c r="G21924" s="83">
        <v>44923</v>
      </c>
      <c r="I21924">
        <v>2022</v>
      </c>
    </row>
    <row r="21925" spans="1:9" x14ac:dyDescent="0.25">
      <c r="A21925" t="s">
        <v>972</v>
      </c>
      <c r="B21925" s="74" t="s">
        <v>213</v>
      </c>
      <c r="C21925" s="76" t="s">
        <v>842</v>
      </c>
      <c r="D21925" t="s">
        <v>980</v>
      </c>
      <c r="E21925" s="82">
        <v>3.8</v>
      </c>
      <c r="F21925" t="s">
        <v>973</v>
      </c>
      <c r="G21925" s="83">
        <v>44951</v>
      </c>
      <c r="I21925">
        <v>2023</v>
      </c>
    </row>
    <row r="21926" spans="1:9" x14ac:dyDescent="0.25">
      <c r="A21926" t="s">
        <v>972</v>
      </c>
      <c r="B21926" t="s">
        <v>453</v>
      </c>
      <c r="C21926" s="76" t="s">
        <v>842</v>
      </c>
      <c r="D21926" t="s">
        <v>980</v>
      </c>
      <c r="E21926" s="82">
        <v>6</v>
      </c>
      <c r="F21926" t="s">
        <v>973</v>
      </c>
      <c r="G21926" s="83">
        <v>44952</v>
      </c>
      <c r="I21926">
        <v>2023</v>
      </c>
    </row>
    <row r="21927" spans="1:9" x14ac:dyDescent="0.25">
      <c r="A21927" t="s">
        <v>972</v>
      </c>
      <c r="B21927" t="s">
        <v>95</v>
      </c>
      <c r="C21927" s="76" t="s">
        <v>842</v>
      </c>
      <c r="D21927" t="s">
        <v>980</v>
      </c>
      <c r="E21927" s="82">
        <v>6</v>
      </c>
      <c r="F21927" t="s">
        <v>973</v>
      </c>
      <c r="G21927" s="83">
        <v>44932</v>
      </c>
      <c r="I21927">
        <v>2023</v>
      </c>
    </row>
    <row r="21928" spans="1:9" x14ac:dyDescent="0.25">
      <c r="A21928" t="s">
        <v>972</v>
      </c>
      <c r="B21928" t="s">
        <v>516</v>
      </c>
      <c r="C21928" s="76" t="s">
        <v>842</v>
      </c>
      <c r="D21928" t="s">
        <v>980</v>
      </c>
      <c r="E21928" s="82">
        <v>3.8</v>
      </c>
      <c r="F21928" t="s">
        <v>973</v>
      </c>
      <c r="G21928" s="83">
        <v>44930</v>
      </c>
      <c r="I21928">
        <v>2023</v>
      </c>
    </row>
    <row r="21929" spans="1:9" x14ac:dyDescent="0.25">
      <c r="A21929" t="s">
        <v>972</v>
      </c>
      <c r="B21929" t="s">
        <v>249</v>
      </c>
      <c r="C21929" s="76" t="s">
        <v>842</v>
      </c>
      <c r="D21929" t="s">
        <v>980</v>
      </c>
      <c r="E21929" s="82">
        <v>3.8</v>
      </c>
      <c r="F21929" t="s">
        <v>973</v>
      </c>
      <c r="G21929" s="83">
        <v>44939</v>
      </c>
      <c r="I21929">
        <v>2023</v>
      </c>
    </row>
    <row r="21930" spans="1:9" x14ac:dyDescent="0.25">
      <c r="A21930" t="s">
        <v>972</v>
      </c>
      <c r="B21930" t="s">
        <v>745</v>
      </c>
      <c r="C21930" s="76" t="s">
        <v>842</v>
      </c>
      <c r="D21930" t="s">
        <v>980</v>
      </c>
      <c r="E21930" s="82">
        <v>9</v>
      </c>
      <c r="F21930" t="s">
        <v>973</v>
      </c>
      <c r="G21930" s="83">
        <v>44910</v>
      </c>
      <c r="I21930">
        <v>2022</v>
      </c>
    </row>
    <row r="21931" spans="1:9" x14ac:dyDescent="0.25">
      <c r="A21931" t="s">
        <v>972</v>
      </c>
      <c r="B21931" t="s">
        <v>478</v>
      </c>
      <c r="C21931" s="76" t="s">
        <v>842</v>
      </c>
      <c r="D21931" t="s">
        <v>980</v>
      </c>
      <c r="E21931" s="82">
        <v>6</v>
      </c>
      <c r="F21931" t="s">
        <v>973</v>
      </c>
      <c r="G21931" s="83">
        <v>44929</v>
      </c>
      <c r="I21931">
        <v>2023</v>
      </c>
    </row>
    <row r="21932" spans="1:9" x14ac:dyDescent="0.25">
      <c r="A21932" t="s">
        <v>972</v>
      </c>
      <c r="B21932" t="s">
        <v>1240</v>
      </c>
      <c r="C21932" s="76" t="s">
        <v>842</v>
      </c>
      <c r="D21932" t="s">
        <v>980</v>
      </c>
      <c r="E21932" s="82">
        <v>3.8</v>
      </c>
      <c r="F21932" t="s">
        <v>973</v>
      </c>
      <c r="G21932" s="83">
        <v>44950</v>
      </c>
      <c r="I21932">
        <v>2023</v>
      </c>
    </row>
    <row r="21933" spans="1:9" x14ac:dyDescent="0.25">
      <c r="A21933" t="s">
        <v>972</v>
      </c>
      <c r="B21933" t="s">
        <v>406</v>
      </c>
      <c r="C21933" s="76" t="s">
        <v>842</v>
      </c>
      <c r="D21933" t="s">
        <v>980</v>
      </c>
      <c r="E21933" s="82">
        <v>3.84</v>
      </c>
      <c r="F21933" t="s">
        <v>973</v>
      </c>
      <c r="G21933" s="83">
        <v>44923</v>
      </c>
      <c r="I21933">
        <v>2022</v>
      </c>
    </row>
    <row r="21934" spans="1:9" x14ac:dyDescent="0.25">
      <c r="A21934" t="s">
        <v>972</v>
      </c>
      <c r="B21934" t="s">
        <v>511</v>
      </c>
      <c r="C21934" s="76" t="s">
        <v>842</v>
      </c>
      <c r="D21934" t="s">
        <v>980</v>
      </c>
      <c r="E21934" s="82">
        <v>6</v>
      </c>
      <c r="F21934" t="s">
        <v>973</v>
      </c>
      <c r="G21934" s="83">
        <v>44939</v>
      </c>
      <c r="I21934">
        <v>2023</v>
      </c>
    </row>
    <row r="21935" spans="1:9" x14ac:dyDescent="0.25">
      <c r="A21935" t="s">
        <v>972</v>
      </c>
      <c r="B21935" t="s">
        <v>685</v>
      </c>
      <c r="C21935" s="76" t="s">
        <v>842</v>
      </c>
      <c r="D21935" t="s">
        <v>980</v>
      </c>
      <c r="E21935" s="82">
        <v>10</v>
      </c>
      <c r="F21935" t="s">
        <v>973</v>
      </c>
      <c r="G21935" s="83">
        <v>44952</v>
      </c>
      <c r="I21935">
        <v>2023</v>
      </c>
    </row>
    <row r="21936" spans="1:9" x14ac:dyDescent="0.25">
      <c r="A21936" t="s">
        <v>972</v>
      </c>
      <c r="B21936" t="s">
        <v>249</v>
      </c>
      <c r="C21936" s="76" t="s">
        <v>842</v>
      </c>
      <c r="D21936" t="s">
        <v>980</v>
      </c>
      <c r="E21936" s="82">
        <v>5.76</v>
      </c>
      <c r="F21936" t="s">
        <v>973</v>
      </c>
      <c r="G21936" s="83">
        <v>44946</v>
      </c>
      <c r="I21936">
        <v>2023</v>
      </c>
    </row>
    <row r="21937" spans="1:9" x14ac:dyDescent="0.25">
      <c r="A21937" t="s">
        <v>972</v>
      </c>
      <c r="B21937" t="s">
        <v>522</v>
      </c>
      <c r="C21937" s="76" t="s">
        <v>842</v>
      </c>
      <c r="D21937" t="s">
        <v>980</v>
      </c>
      <c r="E21937" s="82">
        <v>3.8</v>
      </c>
      <c r="F21937" t="s">
        <v>973</v>
      </c>
      <c r="G21937" s="83">
        <v>44936</v>
      </c>
      <c r="I21937">
        <v>2023</v>
      </c>
    </row>
    <row r="21938" spans="1:9" x14ac:dyDescent="0.25">
      <c r="A21938" t="s">
        <v>972</v>
      </c>
      <c r="B21938" t="s">
        <v>651</v>
      </c>
      <c r="C21938" s="76" t="s">
        <v>842</v>
      </c>
      <c r="D21938" t="s">
        <v>980</v>
      </c>
      <c r="E21938" s="82">
        <v>6</v>
      </c>
      <c r="F21938" t="s">
        <v>973</v>
      </c>
      <c r="G21938" s="83">
        <v>44938</v>
      </c>
      <c r="I21938">
        <v>2023</v>
      </c>
    </row>
    <row r="21939" spans="1:9" x14ac:dyDescent="0.25">
      <c r="A21939" t="s">
        <v>972</v>
      </c>
      <c r="B21939" t="s">
        <v>243</v>
      </c>
      <c r="C21939" s="76" t="s">
        <v>842</v>
      </c>
      <c r="D21939" t="s">
        <v>980</v>
      </c>
      <c r="E21939" s="82">
        <v>7.6</v>
      </c>
      <c r="F21939" t="s">
        <v>973</v>
      </c>
      <c r="G21939" s="83">
        <v>44946</v>
      </c>
      <c r="I21939">
        <v>2023</v>
      </c>
    </row>
    <row r="21940" spans="1:9" x14ac:dyDescent="0.25">
      <c r="A21940" t="s">
        <v>972</v>
      </c>
      <c r="B21940" t="s">
        <v>516</v>
      </c>
      <c r="C21940" s="76" t="s">
        <v>842</v>
      </c>
      <c r="D21940" t="s">
        <v>980</v>
      </c>
      <c r="E21940" s="82">
        <v>6</v>
      </c>
      <c r="F21940" t="s">
        <v>973</v>
      </c>
      <c r="G21940" s="83">
        <v>44932</v>
      </c>
      <c r="I21940">
        <v>2023</v>
      </c>
    </row>
    <row r="21941" spans="1:9" x14ac:dyDescent="0.25">
      <c r="A21941" t="s">
        <v>972</v>
      </c>
      <c r="B21941" t="s">
        <v>1261</v>
      </c>
      <c r="C21941" s="76" t="s">
        <v>842</v>
      </c>
      <c r="D21941" t="s">
        <v>980</v>
      </c>
      <c r="E21941" s="82">
        <v>3.8</v>
      </c>
      <c r="F21941" t="s">
        <v>973</v>
      </c>
      <c r="G21941" s="83">
        <v>44930</v>
      </c>
      <c r="I21941">
        <v>2023</v>
      </c>
    </row>
    <row r="21942" spans="1:9" x14ac:dyDescent="0.25">
      <c r="A21942" t="s">
        <v>972</v>
      </c>
      <c r="B21942" t="s">
        <v>609</v>
      </c>
      <c r="C21942" s="76" t="s">
        <v>842</v>
      </c>
      <c r="D21942" t="s">
        <v>980</v>
      </c>
      <c r="E21942" s="82">
        <v>3.8</v>
      </c>
      <c r="F21942" t="s">
        <v>973</v>
      </c>
      <c r="G21942" s="83">
        <v>44943</v>
      </c>
      <c r="I21942">
        <v>2023</v>
      </c>
    </row>
    <row r="21943" spans="1:9" x14ac:dyDescent="0.25">
      <c r="A21943" t="s">
        <v>972</v>
      </c>
      <c r="B21943" t="s">
        <v>177</v>
      </c>
      <c r="C21943" s="76" t="s">
        <v>842</v>
      </c>
      <c r="D21943" t="s">
        <v>980</v>
      </c>
      <c r="E21943" s="82">
        <v>7.68</v>
      </c>
      <c r="F21943" t="s">
        <v>973</v>
      </c>
      <c r="G21943" s="83">
        <v>44943</v>
      </c>
      <c r="I21943">
        <v>2023</v>
      </c>
    </row>
    <row r="21944" spans="1:9" x14ac:dyDescent="0.25">
      <c r="A21944" t="s">
        <v>972</v>
      </c>
      <c r="B21944" t="s">
        <v>93</v>
      </c>
      <c r="C21944" s="76" t="s">
        <v>842</v>
      </c>
      <c r="D21944" t="s">
        <v>980</v>
      </c>
      <c r="E21944" s="82">
        <v>15.2</v>
      </c>
      <c r="F21944" t="s">
        <v>973</v>
      </c>
      <c r="G21944" s="83">
        <v>44953</v>
      </c>
      <c r="I21944">
        <v>2023</v>
      </c>
    </row>
    <row r="21945" spans="1:9" x14ac:dyDescent="0.25">
      <c r="A21945" t="s">
        <v>972</v>
      </c>
      <c r="B21945" t="s">
        <v>249</v>
      </c>
      <c r="C21945" s="76" t="s">
        <v>842</v>
      </c>
      <c r="D21945" t="s">
        <v>980</v>
      </c>
      <c r="E21945" s="82">
        <v>6</v>
      </c>
      <c r="F21945" t="s">
        <v>973</v>
      </c>
      <c r="G21945" s="83">
        <v>44937</v>
      </c>
      <c r="I21945">
        <v>2023</v>
      </c>
    </row>
    <row r="21946" spans="1:9" x14ac:dyDescent="0.25">
      <c r="A21946" t="s">
        <v>972</v>
      </c>
      <c r="B21946" t="s">
        <v>241</v>
      </c>
      <c r="C21946" s="76" t="s">
        <v>842</v>
      </c>
      <c r="D21946" t="s">
        <v>980</v>
      </c>
      <c r="E21946" s="82">
        <v>3.8</v>
      </c>
      <c r="F21946" t="s">
        <v>973</v>
      </c>
      <c r="G21946" s="83">
        <v>44951</v>
      </c>
      <c r="I21946">
        <v>2023</v>
      </c>
    </row>
    <row r="21947" spans="1:9" x14ac:dyDescent="0.25">
      <c r="A21947" t="s">
        <v>972</v>
      </c>
      <c r="B21947" t="s">
        <v>562</v>
      </c>
      <c r="C21947" s="76" t="s">
        <v>842</v>
      </c>
      <c r="D21947" t="s">
        <v>980</v>
      </c>
      <c r="E21947" s="82">
        <v>5.4</v>
      </c>
      <c r="F21947" t="s">
        <v>973</v>
      </c>
      <c r="G21947" s="83">
        <v>44945</v>
      </c>
      <c r="I21947">
        <v>2023</v>
      </c>
    </row>
    <row r="21948" spans="1:9" x14ac:dyDescent="0.25">
      <c r="A21948" t="s">
        <v>972</v>
      </c>
      <c r="B21948" t="s">
        <v>164</v>
      </c>
      <c r="C21948" s="76" t="s">
        <v>842</v>
      </c>
      <c r="D21948" t="s">
        <v>980</v>
      </c>
      <c r="E21948" s="82">
        <v>3.8</v>
      </c>
      <c r="F21948" t="s">
        <v>973</v>
      </c>
      <c r="G21948" s="83">
        <v>44942</v>
      </c>
      <c r="I21948">
        <v>2023</v>
      </c>
    </row>
    <row r="21949" spans="1:9" x14ac:dyDescent="0.25">
      <c r="A21949" t="s">
        <v>972</v>
      </c>
      <c r="B21949" t="s">
        <v>651</v>
      </c>
      <c r="C21949" s="76" t="s">
        <v>842</v>
      </c>
      <c r="D21949" t="s">
        <v>980</v>
      </c>
      <c r="E21949" s="82">
        <v>7.6</v>
      </c>
      <c r="F21949" t="s">
        <v>973</v>
      </c>
      <c r="G21949" s="83">
        <v>44943</v>
      </c>
      <c r="I21949">
        <v>2023</v>
      </c>
    </row>
    <row r="21950" spans="1:9" x14ac:dyDescent="0.25">
      <c r="A21950" t="s">
        <v>972</v>
      </c>
      <c r="B21950" t="s">
        <v>469</v>
      </c>
      <c r="C21950" s="76" t="s">
        <v>842</v>
      </c>
      <c r="D21950" t="s">
        <v>980</v>
      </c>
      <c r="E21950" s="82">
        <v>3.8</v>
      </c>
      <c r="F21950" t="s">
        <v>973</v>
      </c>
      <c r="G21950" s="83">
        <v>44939</v>
      </c>
      <c r="I21950">
        <v>2023</v>
      </c>
    </row>
    <row r="21951" spans="1:9" x14ac:dyDescent="0.25">
      <c r="A21951" t="s">
        <v>972</v>
      </c>
      <c r="B21951" t="s">
        <v>241</v>
      </c>
      <c r="C21951" s="76" t="s">
        <v>842</v>
      </c>
      <c r="D21951" t="s">
        <v>980</v>
      </c>
      <c r="E21951" s="82">
        <v>4.5</v>
      </c>
      <c r="F21951" t="s">
        <v>973</v>
      </c>
      <c r="G21951" s="83">
        <v>44950</v>
      </c>
      <c r="I21951">
        <v>2023</v>
      </c>
    </row>
    <row r="21952" spans="1:9" x14ac:dyDescent="0.25">
      <c r="A21952" t="s">
        <v>972</v>
      </c>
      <c r="B21952" t="s">
        <v>1254</v>
      </c>
      <c r="C21952" s="76" t="s">
        <v>842</v>
      </c>
      <c r="D21952" t="s">
        <v>980</v>
      </c>
      <c r="E21952" s="82">
        <v>7.6</v>
      </c>
      <c r="F21952" t="s">
        <v>973</v>
      </c>
      <c r="G21952" s="83">
        <v>44946</v>
      </c>
      <c r="I21952">
        <v>2023</v>
      </c>
    </row>
    <row r="21953" spans="1:9" x14ac:dyDescent="0.25">
      <c r="A21953" t="s">
        <v>972</v>
      </c>
      <c r="B21953" t="s">
        <v>249</v>
      </c>
      <c r="C21953" s="76" t="s">
        <v>842</v>
      </c>
      <c r="D21953" t="s">
        <v>980</v>
      </c>
      <c r="E21953" s="82">
        <v>3.8</v>
      </c>
      <c r="F21953" t="s">
        <v>973</v>
      </c>
      <c r="G21953" s="83">
        <v>44949</v>
      </c>
      <c r="I21953">
        <v>2023</v>
      </c>
    </row>
    <row r="21954" spans="1:9" x14ac:dyDescent="0.25">
      <c r="A21954" t="s">
        <v>972</v>
      </c>
      <c r="B21954" t="s">
        <v>249</v>
      </c>
      <c r="C21954" s="76" t="s">
        <v>842</v>
      </c>
      <c r="D21954" t="s">
        <v>980</v>
      </c>
      <c r="E21954" s="82">
        <v>7.6</v>
      </c>
      <c r="F21954" t="s">
        <v>973</v>
      </c>
      <c r="G21954" s="83">
        <v>44951</v>
      </c>
      <c r="I21954">
        <v>2023</v>
      </c>
    </row>
    <row r="21955" spans="1:9" x14ac:dyDescent="0.25">
      <c r="A21955" t="s">
        <v>972</v>
      </c>
      <c r="B21955" t="s">
        <v>375</v>
      </c>
      <c r="C21955" s="76" t="s">
        <v>842</v>
      </c>
      <c r="D21955" t="s">
        <v>980</v>
      </c>
      <c r="E21955" s="82">
        <v>10.44</v>
      </c>
      <c r="F21955" t="s">
        <v>973</v>
      </c>
      <c r="G21955" s="83">
        <v>41754</v>
      </c>
      <c r="I21955">
        <v>2014</v>
      </c>
    </row>
    <row r="21956" spans="1:9" x14ac:dyDescent="0.25">
      <c r="A21956" t="s">
        <v>972</v>
      </c>
      <c r="B21956" t="s">
        <v>1160</v>
      </c>
      <c r="C21956" s="76" t="s">
        <v>1283</v>
      </c>
      <c r="D21956" t="s">
        <v>975</v>
      </c>
      <c r="E21956" s="82">
        <v>5</v>
      </c>
      <c r="F21956" t="s">
        <v>969</v>
      </c>
      <c r="G21956" s="83">
        <v>43188</v>
      </c>
      <c r="I21956">
        <v>2018</v>
      </c>
    </row>
    <row r="21957" spans="1:9" x14ac:dyDescent="0.25">
      <c r="A21957" t="s">
        <v>972</v>
      </c>
      <c r="B21957" t="s">
        <v>1160</v>
      </c>
      <c r="C21957" s="76" t="s">
        <v>1283</v>
      </c>
      <c r="D21957" t="s">
        <v>975</v>
      </c>
      <c r="E21957" s="82">
        <v>10</v>
      </c>
      <c r="F21957" t="s">
        <v>969</v>
      </c>
      <c r="G21957" s="83">
        <v>43279</v>
      </c>
      <c r="I21957">
        <v>2018</v>
      </c>
    </row>
    <row r="21958" spans="1:9" x14ac:dyDescent="0.25">
      <c r="A21958" t="s">
        <v>972</v>
      </c>
      <c r="B21958" t="s">
        <v>1160</v>
      </c>
      <c r="C21958" s="76" t="s">
        <v>1283</v>
      </c>
      <c r="D21958" t="s">
        <v>975</v>
      </c>
      <c r="E21958" s="82">
        <v>10</v>
      </c>
      <c r="F21958" t="s">
        <v>969</v>
      </c>
      <c r="G21958" s="83">
        <v>43437</v>
      </c>
      <c r="I21958">
        <v>2018</v>
      </c>
    </row>
    <row r="21959" spans="1:9" x14ac:dyDescent="0.25">
      <c r="A21959" t="s">
        <v>972</v>
      </c>
      <c r="B21959" t="s">
        <v>1160</v>
      </c>
      <c r="C21959" s="76" t="s">
        <v>1283</v>
      </c>
      <c r="D21959" t="s">
        <v>975</v>
      </c>
      <c r="E21959" s="82">
        <v>10</v>
      </c>
      <c r="F21959" t="s">
        <v>969</v>
      </c>
      <c r="G21959" s="83">
        <v>44480</v>
      </c>
      <c r="I21959">
        <v>2021</v>
      </c>
    </row>
    <row r="21960" spans="1:9" x14ac:dyDescent="0.25">
      <c r="A21960" t="s">
        <v>972</v>
      </c>
      <c r="B21960" t="s">
        <v>266</v>
      </c>
      <c r="C21960" s="76" t="s">
        <v>1283</v>
      </c>
      <c r="D21960" t="s">
        <v>975</v>
      </c>
      <c r="E21960" s="82">
        <v>9</v>
      </c>
      <c r="F21960" t="s">
        <v>969</v>
      </c>
      <c r="G21960" s="83">
        <v>44812</v>
      </c>
      <c r="I21960">
        <v>2022</v>
      </c>
    </row>
    <row r="21961" spans="1:9" x14ac:dyDescent="0.25">
      <c r="A21961" t="s">
        <v>972</v>
      </c>
      <c r="B21961" t="s">
        <v>266</v>
      </c>
      <c r="C21961" s="76" t="s">
        <v>1283</v>
      </c>
      <c r="D21961" t="s">
        <v>975</v>
      </c>
      <c r="E21961" s="82">
        <v>10</v>
      </c>
      <c r="F21961" t="s">
        <v>969</v>
      </c>
      <c r="G21961" s="83">
        <v>43991</v>
      </c>
      <c r="I21961">
        <v>2020</v>
      </c>
    </row>
    <row r="21962" spans="1:9" x14ac:dyDescent="0.25">
      <c r="A21962" t="s">
        <v>972</v>
      </c>
      <c r="B21962" t="s">
        <v>266</v>
      </c>
      <c r="C21962" s="76" t="s">
        <v>1283</v>
      </c>
      <c r="D21962" t="s">
        <v>975</v>
      </c>
      <c r="E21962" s="82">
        <v>10</v>
      </c>
      <c r="F21962" t="s">
        <v>969</v>
      </c>
      <c r="G21962" s="83">
        <v>44000</v>
      </c>
      <c r="I21962">
        <v>2020</v>
      </c>
    </row>
    <row r="21963" spans="1:9" x14ac:dyDescent="0.25">
      <c r="A21963" t="s">
        <v>972</v>
      </c>
      <c r="B21963" t="s">
        <v>266</v>
      </c>
      <c r="C21963" s="76" t="s">
        <v>1283</v>
      </c>
      <c r="D21963" t="s">
        <v>975</v>
      </c>
      <c r="E21963" s="82">
        <v>10</v>
      </c>
      <c r="F21963" t="s">
        <v>969</v>
      </c>
      <c r="G21963" s="83">
        <v>44298</v>
      </c>
      <c r="I21963">
        <v>2021</v>
      </c>
    </row>
    <row r="21964" spans="1:9" x14ac:dyDescent="0.25">
      <c r="A21964" t="s">
        <v>972</v>
      </c>
      <c r="B21964" t="s">
        <v>266</v>
      </c>
      <c r="C21964" s="76" t="s">
        <v>1283</v>
      </c>
      <c r="D21964" t="s">
        <v>975</v>
      </c>
      <c r="E21964" s="82">
        <v>10</v>
      </c>
      <c r="F21964" t="s">
        <v>969</v>
      </c>
      <c r="G21964" s="83">
        <v>44309</v>
      </c>
      <c r="I21964">
        <v>2021</v>
      </c>
    </row>
    <row r="21965" spans="1:9" x14ac:dyDescent="0.25">
      <c r="A21965" t="s">
        <v>972</v>
      </c>
      <c r="B21965" t="s">
        <v>266</v>
      </c>
      <c r="C21965" s="76" t="s">
        <v>1283</v>
      </c>
      <c r="D21965" t="s">
        <v>975</v>
      </c>
      <c r="E21965" s="82">
        <v>10</v>
      </c>
      <c r="F21965" t="s">
        <v>969</v>
      </c>
      <c r="G21965" s="83">
        <v>44601</v>
      </c>
      <c r="I21965">
        <v>2022</v>
      </c>
    </row>
    <row r="21966" spans="1:9" x14ac:dyDescent="0.25">
      <c r="A21966" t="s">
        <v>972</v>
      </c>
      <c r="B21966" t="s">
        <v>266</v>
      </c>
      <c r="C21966" s="76" t="s">
        <v>1283</v>
      </c>
      <c r="D21966" t="s">
        <v>975</v>
      </c>
      <c r="E21966" s="82">
        <v>10</v>
      </c>
      <c r="F21966" t="s">
        <v>969</v>
      </c>
      <c r="G21966" s="83">
        <v>44764</v>
      </c>
      <c r="I21966">
        <v>2022</v>
      </c>
    </row>
    <row r="21967" spans="1:9" x14ac:dyDescent="0.25">
      <c r="A21967" t="s">
        <v>972</v>
      </c>
      <c r="B21967" t="s">
        <v>350</v>
      </c>
      <c r="C21967" s="76" t="s">
        <v>1283</v>
      </c>
      <c r="D21967" t="s">
        <v>975</v>
      </c>
      <c r="E21967" s="82">
        <v>5</v>
      </c>
      <c r="F21967" t="s">
        <v>969</v>
      </c>
      <c r="G21967" s="83">
        <v>43406</v>
      </c>
      <c r="I21967">
        <v>2018</v>
      </c>
    </row>
    <row r="21968" spans="1:9" x14ac:dyDescent="0.25">
      <c r="A21968" t="s">
        <v>972</v>
      </c>
      <c r="B21968" t="s">
        <v>350</v>
      </c>
      <c r="C21968" s="76" t="s">
        <v>1283</v>
      </c>
      <c r="D21968" t="s">
        <v>975</v>
      </c>
      <c r="E21968" s="82">
        <v>5</v>
      </c>
      <c r="F21968" t="s">
        <v>969</v>
      </c>
      <c r="G21968" s="83">
        <v>43504</v>
      </c>
      <c r="I21968">
        <v>2019</v>
      </c>
    </row>
    <row r="21969" spans="1:9" x14ac:dyDescent="0.25">
      <c r="A21969" t="s">
        <v>972</v>
      </c>
      <c r="B21969" t="s">
        <v>350</v>
      </c>
      <c r="C21969" s="76" t="s">
        <v>1283</v>
      </c>
      <c r="D21969" t="s">
        <v>975</v>
      </c>
      <c r="E21969" s="82">
        <v>10</v>
      </c>
      <c r="F21969" t="s">
        <v>969</v>
      </c>
      <c r="G21969" s="83">
        <v>43440</v>
      </c>
      <c r="I21969">
        <v>2018</v>
      </c>
    </row>
    <row r="21970" spans="1:9" x14ac:dyDescent="0.25">
      <c r="A21970" t="s">
        <v>972</v>
      </c>
      <c r="B21970" t="s">
        <v>350</v>
      </c>
      <c r="C21970" s="76" t="s">
        <v>1283</v>
      </c>
      <c r="D21970" t="s">
        <v>975</v>
      </c>
      <c r="E21970" s="82">
        <v>10</v>
      </c>
      <c r="F21970" t="s">
        <v>969</v>
      </c>
      <c r="G21970" s="83">
        <v>43453</v>
      </c>
      <c r="I21970">
        <v>2018</v>
      </c>
    </row>
    <row r="21971" spans="1:9" x14ac:dyDescent="0.25">
      <c r="A21971" t="s">
        <v>972</v>
      </c>
      <c r="B21971" t="s">
        <v>350</v>
      </c>
      <c r="C21971" s="76" t="s">
        <v>1283</v>
      </c>
      <c r="D21971" t="s">
        <v>975</v>
      </c>
      <c r="E21971" s="82">
        <v>10</v>
      </c>
      <c r="F21971" t="s">
        <v>969</v>
      </c>
      <c r="G21971" s="83">
        <v>43857</v>
      </c>
      <c r="I21971">
        <v>2020</v>
      </c>
    </row>
    <row r="21972" spans="1:9" x14ac:dyDescent="0.25">
      <c r="A21972" t="s">
        <v>972</v>
      </c>
      <c r="B21972" t="s">
        <v>350</v>
      </c>
      <c r="C21972" s="76" t="s">
        <v>1283</v>
      </c>
      <c r="D21972" t="s">
        <v>975</v>
      </c>
      <c r="E21972" s="82">
        <v>10</v>
      </c>
      <c r="F21972" t="s">
        <v>969</v>
      </c>
      <c r="G21972" s="83">
        <v>44327</v>
      </c>
      <c r="I21972">
        <v>2021</v>
      </c>
    </row>
    <row r="21973" spans="1:9" x14ac:dyDescent="0.25">
      <c r="A21973" t="s">
        <v>972</v>
      </c>
      <c r="B21973" t="s">
        <v>350</v>
      </c>
      <c r="C21973" s="76" t="s">
        <v>1283</v>
      </c>
      <c r="D21973" t="s">
        <v>975</v>
      </c>
      <c r="E21973" s="82">
        <v>10</v>
      </c>
      <c r="F21973" t="s">
        <v>969</v>
      </c>
      <c r="G21973" s="83">
        <v>44774</v>
      </c>
      <c r="I21973">
        <v>2022</v>
      </c>
    </row>
    <row r="21974" spans="1:9" x14ac:dyDescent="0.25">
      <c r="A21974" t="s">
        <v>972</v>
      </c>
      <c r="B21974" t="s">
        <v>279</v>
      </c>
      <c r="C21974" s="76" t="s">
        <v>1283</v>
      </c>
      <c r="D21974" t="s">
        <v>975</v>
      </c>
      <c r="E21974" s="82">
        <v>5</v>
      </c>
      <c r="F21974" t="s">
        <v>969</v>
      </c>
      <c r="G21974" s="83">
        <v>43224</v>
      </c>
      <c r="I21974">
        <v>2018</v>
      </c>
    </row>
    <row r="21975" spans="1:9" x14ac:dyDescent="0.25">
      <c r="A21975" t="s">
        <v>972</v>
      </c>
      <c r="B21975" t="s">
        <v>279</v>
      </c>
      <c r="C21975" s="76" t="s">
        <v>1283</v>
      </c>
      <c r="D21975" t="s">
        <v>975</v>
      </c>
      <c r="E21975" s="82">
        <v>10</v>
      </c>
      <c r="F21975" t="s">
        <v>969</v>
      </c>
      <c r="G21975" s="83">
        <v>43509</v>
      </c>
      <c r="I21975">
        <v>2019</v>
      </c>
    </row>
    <row r="21976" spans="1:9" x14ac:dyDescent="0.25">
      <c r="A21976" t="s">
        <v>972</v>
      </c>
      <c r="B21976" t="s">
        <v>1163</v>
      </c>
      <c r="C21976" s="76" t="s">
        <v>1283</v>
      </c>
      <c r="D21976" t="s">
        <v>975</v>
      </c>
      <c r="E21976" s="82">
        <v>5</v>
      </c>
      <c r="F21976" t="s">
        <v>969</v>
      </c>
      <c r="G21976" s="83">
        <v>43109</v>
      </c>
      <c r="I21976">
        <v>2018</v>
      </c>
    </row>
    <row r="21977" spans="1:9" x14ac:dyDescent="0.25">
      <c r="A21977" t="s">
        <v>972</v>
      </c>
      <c r="B21977" t="s">
        <v>1163</v>
      </c>
      <c r="C21977" s="76" t="s">
        <v>1283</v>
      </c>
      <c r="D21977" t="s">
        <v>975</v>
      </c>
      <c r="E21977" s="82">
        <v>5</v>
      </c>
      <c r="F21977" t="s">
        <v>969</v>
      </c>
      <c r="G21977" s="83">
        <v>43327</v>
      </c>
      <c r="I21977">
        <v>2018</v>
      </c>
    </row>
    <row r="21978" spans="1:9" x14ac:dyDescent="0.25">
      <c r="A21978" t="s">
        <v>972</v>
      </c>
      <c r="B21978" t="s">
        <v>1163</v>
      </c>
      <c r="C21978" s="76" t="s">
        <v>1283</v>
      </c>
      <c r="D21978" t="s">
        <v>975</v>
      </c>
      <c r="E21978" s="82">
        <v>5</v>
      </c>
      <c r="F21978" t="s">
        <v>969</v>
      </c>
      <c r="G21978" s="83">
        <v>43384</v>
      </c>
      <c r="I21978">
        <v>2018</v>
      </c>
    </row>
    <row r="21979" spans="1:9" x14ac:dyDescent="0.25">
      <c r="A21979" t="s">
        <v>972</v>
      </c>
      <c r="B21979" t="s">
        <v>1163</v>
      </c>
      <c r="C21979" s="76" t="s">
        <v>1283</v>
      </c>
      <c r="D21979" t="s">
        <v>975</v>
      </c>
      <c r="E21979" s="82">
        <v>10</v>
      </c>
      <c r="F21979" t="s">
        <v>969</v>
      </c>
      <c r="G21979" s="83">
        <v>43059</v>
      </c>
      <c r="I21979">
        <v>2017</v>
      </c>
    </row>
    <row r="21980" spans="1:9" x14ac:dyDescent="0.25">
      <c r="A21980" t="s">
        <v>972</v>
      </c>
      <c r="B21980" t="s">
        <v>1166</v>
      </c>
      <c r="C21980" s="76" t="s">
        <v>1283</v>
      </c>
      <c r="D21980" t="s">
        <v>975</v>
      </c>
      <c r="E21980" s="82">
        <v>10</v>
      </c>
      <c r="F21980" t="s">
        <v>969</v>
      </c>
      <c r="G21980" s="83">
        <v>44924</v>
      </c>
      <c r="I21980">
        <v>2022</v>
      </c>
    </row>
    <row r="21981" spans="1:9" x14ac:dyDescent="0.25">
      <c r="A21981" t="s">
        <v>972</v>
      </c>
      <c r="B21981" t="s">
        <v>1168</v>
      </c>
      <c r="C21981" s="76" t="s">
        <v>1283</v>
      </c>
      <c r="D21981" t="s">
        <v>975</v>
      </c>
      <c r="E21981" s="82">
        <v>5</v>
      </c>
      <c r="F21981" t="s">
        <v>969</v>
      </c>
      <c r="G21981" s="83">
        <v>43325</v>
      </c>
      <c r="I21981">
        <v>2018</v>
      </c>
    </row>
    <row r="21982" spans="1:9" x14ac:dyDescent="0.25">
      <c r="A21982" t="s">
        <v>972</v>
      </c>
      <c r="B21982" t="s">
        <v>1168</v>
      </c>
      <c r="C21982" s="76" t="s">
        <v>1283</v>
      </c>
      <c r="D21982" t="s">
        <v>975</v>
      </c>
      <c r="E21982" s="82">
        <v>5</v>
      </c>
      <c r="F21982" t="s">
        <v>969</v>
      </c>
      <c r="G21982" s="83">
        <v>43417</v>
      </c>
      <c r="I21982">
        <v>2018</v>
      </c>
    </row>
    <row r="21983" spans="1:9" x14ac:dyDescent="0.25">
      <c r="A21983" t="s">
        <v>972</v>
      </c>
      <c r="B21983" t="s">
        <v>1168</v>
      </c>
      <c r="C21983" s="76" t="s">
        <v>1283</v>
      </c>
      <c r="D21983" t="s">
        <v>975</v>
      </c>
      <c r="E21983" s="82">
        <v>5</v>
      </c>
      <c r="F21983" t="s">
        <v>969</v>
      </c>
      <c r="G21983" s="83">
        <v>43517</v>
      </c>
      <c r="I21983">
        <v>2019</v>
      </c>
    </row>
    <row r="21984" spans="1:9" x14ac:dyDescent="0.25">
      <c r="A21984" t="s">
        <v>972</v>
      </c>
      <c r="B21984" t="s">
        <v>1168</v>
      </c>
      <c r="C21984" s="76" t="s">
        <v>1283</v>
      </c>
      <c r="D21984" t="s">
        <v>975</v>
      </c>
      <c r="E21984" s="82">
        <v>5</v>
      </c>
      <c r="F21984" t="s">
        <v>969</v>
      </c>
      <c r="G21984" s="83">
        <v>43538</v>
      </c>
      <c r="I21984">
        <v>2019</v>
      </c>
    </row>
    <row r="21985" spans="1:9" x14ac:dyDescent="0.25">
      <c r="A21985" t="s">
        <v>972</v>
      </c>
      <c r="B21985" t="s">
        <v>1168</v>
      </c>
      <c r="C21985" s="76" t="s">
        <v>1283</v>
      </c>
      <c r="D21985" t="s">
        <v>975</v>
      </c>
      <c r="E21985" s="82">
        <v>9</v>
      </c>
      <c r="F21985" t="s">
        <v>969</v>
      </c>
      <c r="G21985" s="83">
        <v>44938</v>
      </c>
      <c r="I21985">
        <v>2023</v>
      </c>
    </row>
    <row r="21986" spans="1:9" x14ac:dyDescent="0.25">
      <c r="A21986" t="s">
        <v>972</v>
      </c>
      <c r="B21986" t="s">
        <v>1168</v>
      </c>
      <c r="C21986" s="76" t="s">
        <v>1283</v>
      </c>
      <c r="D21986" t="s">
        <v>975</v>
      </c>
      <c r="E21986" s="82">
        <v>10</v>
      </c>
      <c r="F21986" t="s">
        <v>969</v>
      </c>
      <c r="G21986" s="83">
        <v>43448</v>
      </c>
      <c r="I21986">
        <v>2018</v>
      </c>
    </row>
    <row r="21987" spans="1:9" x14ac:dyDescent="0.25">
      <c r="A21987" t="s">
        <v>972</v>
      </c>
      <c r="B21987" t="s">
        <v>1168</v>
      </c>
      <c r="C21987" s="76" t="s">
        <v>1283</v>
      </c>
      <c r="D21987" t="s">
        <v>975</v>
      </c>
      <c r="E21987" s="82">
        <v>10</v>
      </c>
      <c r="F21987" t="s">
        <v>969</v>
      </c>
      <c r="G21987" s="83">
        <v>43723</v>
      </c>
      <c r="I21987">
        <v>2019</v>
      </c>
    </row>
    <row r="21988" spans="1:9" x14ac:dyDescent="0.25">
      <c r="A21988" t="s">
        <v>972</v>
      </c>
      <c r="B21988" t="s">
        <v>1168</v>
      </c>
      <c r="C21988" s="76" t="s">
        <v>1283</v>
      </c>
      <c r="D21988" t="s">
        <v>975</v>
      </c>
      <c r="E21988" s="82">
        <v>10</v>
      </c>
      <c r="F21988" t="s">
        <v>969</v>
      </c>
      <c r="G21988" s="83">
        <v>43889</v>
      </c>
      <c r="I21988">
        <v>2020</v>
      </c>
    </row>
    <row r="21989" spans="1:9" x14ac:dyDescent="0.25">
      <c r="A21989" t="s">
        <v>972</v>
      </c>
      <c r="B21989" t="s">
        <v>1168</v>
      </c>
      <c r="C21989" s="76" t="s">
        <v>1283</v>
      </c>
      <c r="D21989" t="s">
        <v>975</v>
      </c>
      <c r="E21989" s="82">
        <v>10</v>
      </c>
      <c r="F21989" t="s">
        <v>969</v>
      </c>
      <c r="G21989" s="83">
        <v>44372</v>
      </c>
      <c r="I21989">
        <v>2021</v>
      </c>
    </row>
    <row r="21990" spans="1:9" x14ac:dyDescent="0.25">
      <c r="A21990" t="s">
        <v>972</v>
      </c>
      <c r="B21990" t="s">
        <v>1168</v>
      </c>
      <c r="C21990" s="76" t="s">
        <v>1283</v>
      </c>
      <c r="D21990" t="s">
        <v>975</v>
      </c>
      <c r="E21990" s="82">
        <v>10</v>
      </c>
      <c r="F21990" t="s">
        <v>969</v>
      </c>
      <c r="G21990" s="83">
        <v>44481</v>
      </c>
      <c r="I21990">
        <v>2021</v>
      </c>
    </row>
    <row r="21991" spans="1:9" x14ac:dyDescent="0.25">
      <c r="A21991" t="s">
        <v>972</v>
      </c>
      <c r="B21991" t="s">
        <v>1168</v>
      </c>
      <c r="C21991" s="76" t="s">
        <v>1283</v>
      </c>
      <c r="D21991" t="s">
        <v>975</v>
      </c>
      <c r="E21991" s="82">
        <v>10</v>
      </c>
      <c r="F21991" t="s">
        <v>969</v>
      </c>
      <c r="G21991" s="83">
        <v>44628</v>
      </c>
      <c r="I21991">
        <v>2022</v>
      </c>
    </row>
    <row r="21992" spans="1:9" x14ac:dyDescent="0.25">
      <c r="A21992" t="s">
        <v>972</v>
      </c>
      <c r="B21992" t="s">
        <v>1168</v>
      </c>
      <c r="C21992" s="76" t="s">
        <v>1283</v>
      </c>
      <c r="D21992" t="s">
        <v>975</v>
      </c>
      <c r="E21992" s="82">
        <v>20</v>
      </c>
      <c r="F21992" t="s">
        <v>969</v>
      </c>
      <c r="G21992" s="83">
        <v>43482</v>
      </c>
      <c r="I21992">
        <v>2019</v>
      </c>
    </row>
    <row r="21993" spans="1:9" x14ac:dyDescent="0.25">
      <c r="A21993" t="s">
        <v>972</v>
      </c>
      <c r="B21993" t="s">
        <v>609</v>
      </c>
      <c r="C21993" s="76" t="s">
        <v>1283</v>
      </c>
      <c r="D21993" t="s">
        <v>975</v>
      </c>
      <c r="E21993" s="82">
        <v>5</v>
      </c>
      <c r="F21993" t="s">
        <v>969</v>
      </c>
      <c r="G21993" s="83">
        <v>43077</v>
      </c>
      <c r="I21993">
        <v>2017</v>
      </c>
    </row>
    <row r="21994" spans="1:9" x14ac:dyDescent="0.25">
      <c r="A21994" t="s">
        <v>972</v>
      </c>
      <c r="B21994" t="s">
        <v>609</v>
      </c>
      <c r="C21994" s="76" t="s">
        <v>1283</v>
      </c>
      <c r="D21994" t="s">
        <v>975</v>
      </c>
      <c r="E21994" s="82">
        <v>5</v>
      </c>
      <c r="F21994" t="s">
        <v>969</v>
      </c>
      <c r="G21994" s="83">
        <v>43531</v>
      </c>
      <c r="I21994">
        <v>2019</v>
      </c>
    </row>
    <row r="21995" spans="1:9" x14ac:dyDescent="0.25">
      <c r="A21995" t="s">
        <v>972</v>
      </c>
      <c r="B21995" t="s">
        <v>609</v>
      </c>
      <c r="C21995" s="76" t="s">
        <v>1283</v>
      </c>
      <c r="D21995" t="s">
        <v>975</v>
      </c>
      <c r="E21995" s="82">
        <v>5</v>
      </c>
      <c r="F21995" t="s">
        <v>969</v>
      </c>
      <c r="G21995" s="83">
        <v>43593</v>
      </c>
      <c r="I21995">
        <v>2019</v>
      </c>
    </row>
    <row r="21996" spans="1:9" x14ac:dyDescent="0.25">
      <c r="A21996" t="s">
        <v>972</v>
      </c>
      <c r="B21996" t="s">
        <v>609</v>
      </c>
      <c r="C21996" s="76" t="s">
        <v>1283</v>
      </c>
      <c r="D21996" t="s">
        <v>975</v>
      </c>
      <c r="E21996" s="82">
        <v>10</v>
      </c>
      <c r="F21996" t="s">
        <v>969</v>
      </c>
      <c r="G21996" s="83">
        <v>43239</v>
      </c>
      <c r="I21996">
        <v>2018</v>
      </c>
    </row>
    <row r="21997" spans="1:9" x14ac:dyDescent="0.25">
      <c r="A21997" t="s">
        <v>972</v>
      </c>
      <c r="B21997" t="s">
        <v>609</v>
      </c>
      <c r="C21997" s="76" t="s">
        <v>1283</v>
      </c>
      <c r="D21997" t="s">
        <v>975</v>
      </c>
      <c r="E21997" s="82">
        <v>10</v>
      </c>
      <c r="F21997" t="s">
        <v>969</v>
      </c>
      <c r="G21997" s="83">
        <v>43275</v>
      </c>
      <c r="I21997">
        <v>2018</v>
      </c>
    </row>
    <row r="21998" spans="1:9" x14ac:dyDescent="0.25">
      <c r="A21998" t="s">
        <v>972</v>
      </c>
      <c r="B21998" t="s">
        <v>609</v>
      </c>
      <c r="C21998" s="76" t="s">
        <v>1283</v>
      </c>
      <c r="D21998" t="s">
        <v>975</v>
      </c>
      <c r="E21998" s="82">
        <v>10</v>
      </c>
      <c r="F21998" t="s">
        <v>969</v>
      </c>
      <c r="G21998" s="83">
        <v>43383</v>
      </c>
      <c r="I21998">
        <v>2018</v>
      </c>
    </row>
    <row r="21999" spans="1:9" x14ac:dyDescent="0.25">
      <c r="A21999" t="s">
        <v>972</v>
      </c>
      <c r="B21999" t="s">
        <v>609</v>
      </c>
      <c r="C21999" s="76" t="s">
        <v>1283</v>
      </c>
      <c r="D21999" t="s">
        <v>975</v>
      </c>
      <c r="E21999" s="82">
        <v>10</v>
      </c>
      <c r="F21999" t="s">
        <v>969</v>
      </c>
      <c r="G21999" s="83">
        <v>43907</v>
      </c>
      <c r="I21999">
        <v>2020</v>
      </c>
    </row>
    <row r="22000" spans="1:9" x14ac:dyDescent="0.25">
      <c r="A22000" t="s">
        <v>972</v>
      </c>
      <c r="B22000" t="s">
        <v>609</v>
      </c>
      <c r="C22000" s="76" t="s">
        <v>1283</v>
      </c>
      <c r="D22000" t="s">
        <v>975</v>
      </c>
      <c r="E22000" s="82">
        <v>10</v>
      </c>
      <c r="F22000" t="s">
        <v>969</v>
      </c>
      <c r="G22000" s="83">
        <v>44351</v>
      </c>
      <c r="I22000">
        <v>2021</v>
      </c>
    </row>
    <row r="22001" spans="1:9" x14ac:dyDescent="0.25">
      <c r="A22001" t="s">
        <v>972</v>
      </c>
      <c r="B22001" t="s">
        <v>609</v>
      </c>
      <c r="C22001" s="76" t="s">
        <v>1283</v>
      </c>
      <c r="D22001" t="s">
        <v>975</v>
      </c>
      <c r="E22001" s="82">
        <v>10</v>
      </c>
      <c r="F22001" t="s">
        <v>969</v>
      </c>
      <c r="G22001" s="83">
        <v>44593</v>
      </c>
      <c r="I22001">
        <v>2022</v>
      </c>
    </row>
    <row r="22002" spans="1:9" x14ac:dyDescent="0.25">
      <c r="A22002" t="s">
        <v>972</v>
      </c>
      <c r="B22002" s="74" t="s">
        <v>213</v>
      </c>
      <c r="C22002" s="76" t="s">
        <v>1283</v>
      </c>
      <c r="D22002" t="s">
        <v>975</v>
      </c>
      <c r="E22002" s="82">
        <v>5</v>
      </c>
      <c r="F22002" t="s">
        <v>969</v>
      </c>
      <c r="G22002" s="83">
        <v>43147</v>
      </c>
      <c r="I22002">
        <v>2018</v>
      </c>
    </row>
    <row r="22003" spans="1:9" x14ac:dyDescent="0.25">
      <c r="A22003" t="s">
        <v>972</v>
      </c>
      <c r="B22003" s="74" t="s">
        <v>213</v>
      </c>
      <c r="C22003" s="76" t="s">
        <v>1283</v>
      </c>
      <c r="D22003" t="s">
        <v>975</v>
      </c>
      <c r="E22003" s="82">
        <v>5</v>
      </c>
      <c r="F22003" t="s">
        <v>969</v>
      </c>
      <c r="G22003" s="83">
        <v>43263</v>
      </c>
      <c r="I22003">
        <v>2018</v>
      </c>
    </row>
    <row r="22004" spans="1:9" x14ac:dyDescent="0.25">
      <c r="A22004" t="s">
        <v>972</v>
      </c>
      <c r="B22004" s="74" t="s">
        <v>213</v>
      </c>
      <c r="C22004" s="76" t="s">
        <v>1283</v>
      </c>
      <c r="D22004" t="s">
        <v>975</v>
      </c>
      <c r="E22004" s="82">
        <v>5</v>
      </c>
      <c r="F22004" t="s">
        <v>969</v>
      </c>
      <c r="G22004" s="83">
        <v>43529</v>
      </c>
      <c r="I22004">
        <v>2019</v>
      </c>
    </row>
    <row r="22005" spans="1:9" x14ac:dyDescent="0.25">
      <c r="A22005" t="s">
        <v>972</v>
      </c>
      <c r="B22005" s="74" t="s">
        <v>213</v>
      </c>
      <c r="C22005" s="76" t="s">
        <v>1283</v>
      </c>
      <c r="D22005" t="s">
        <v>975</v>
      </c>
      <c r="E22005" s="82">
        <v>5</v>
      </c>
      <c r="F22005" t="s">
        <v>969</v>
      </c>
      <c r="G22005" s="83">
        <v>43538</v>
      </c>
      <c r="I22005">
        <v>2019</v>
      </c>
    </row>
    <row r="22006" spans="1:9" x14ac:dyDescent="0.25">
      <c r="A22006" t="s">
        <v>972</v>
      </c>
      <c r="B22006" s="74" t="s">
        <v>213</v>
      </c>
      <c r="C22006" s="76" t="s">
        <v>1283</v>
      </c>
      <c r="D22006" t="s">
        <v>975</v>
      </c>
      <c r="E22006" s="82">
        <v>5</v>
      </c>
      <c r="F22006" t="s">
        <v>969</v>
      </c>
      <c r="G22006" s="83">
        <v>43539</v>
      </c>
      <c r="I22006">
        <v>2019</v>
      </c>
    </row>
    <row r="22007" spans="1:9" x14ac:dyDescent="0.25">
      <c r="A22007" t="s">
        <v>972</v>
      </c>
      <c r="B22007" s="74" t="s">
        <v>213</v>
      </c>
      <c r="C22007" s="76" t="s">
        <v>1283</v>
      </c>
      <c r="D22007" t="s">
        <v>975</v>
      </c>
      <c r="E22007" s="82">
        <v>5</v>
      </c>
      <c r="F22007" t="s">
        <v>969</v>
      </c>
      <c r="G22007" s="83">
        <v>43635</v>
      </c>
      <c r="I22007">
        <v>2019</v>
      </c>
    </row>
    <row r="22008" spans="1:9" x14ac:dyDescent="0.25">
      <c r="A22008" t="s">
        <v>972</v>
      </c>
      <c r="B22008" s="74" t="s">
        <v>213</v>
      </c>
      <c r="C22008" s="76" t="s">
        <v>1283</v>
      </c>
      <c r="D22008" t="s">
        <v>975</v>
      </c>
      <c r="E22008" s="82">
        <v>5</v>
      </c>
      <c r="F22008" t="s">
        <v>969</v>
      </c>
      <c r="G22008" s="83">
        <v>43796</v>
      </c>
      <c r="I22008">
        <v>2019</v>
      </c>
    </row>
    <row r="22009" spans="1:9" x14ac:dyDescent="0.25">
      <c r="A22009" t="s">
        <v>972</v>
      </c>
      <c r="B22009" s="74" t="s">
        <v>213</v>
      </c>
      <c r="C22009" s="76" t="s">
        <v>1283</v>
      </c>
      <c r="D22009" t="s">
        <v>975</v>
      </c>
      <c r="E22009" s="82">
        <v>5</v>
      </c>
      <c r="F22009" t="s">
        <v>969</v>
      </c>
      <c r="G22009" s="83">
        <v>43843</v>
      </c>
      <c r="I22009">
        <v>2020</v>
      </c>
    </row>
    <row r="22010" spans="1:9" x14ac:dyDescent="0.25">
      <c r="A22010" t="s">
        <v>972</v>
      </c>
      <c r="B22010" s="74" t="s">
        <v>213</v>
      </c>
      <c r="C22010" s="76" t="s">
        <v>1283</v>
      </c>
      <c r="D22010" t="s">
        <v>975</v>
      </c>
      <c r="E22010" s="82">
        <v>5</v>
      </c>
      <c r="F22010" t="s">
        <v>969</v>
      </c>
      <c r="G22010" s="83">
        <v>44448</v>
      </c>
      <c r="I22010">
        <v>2021</v>
      </c>
    </row>
    <row r="22011" spans="1:9" x14ac:dyDescent="0.25">
      <c r="A22011" t="s">
        <v>972</v>
      </c>
      <c r="B22011" s="74" t="s">
        <v>213</v>
      </c>
      <c r="C22011" s="76" t="s">
        <v>1283</v>
      </c>
      <c r="D22011" t="s">
        <v>975</v>
      </c>
      <c r="E22011" s="82">
        <v>5</v>
      </c>
      <c r="F22011" t="s">
        <v>969</v>
      </c>
      <c r="G22011" s="83">
        <v>44509</v>
      </c>
      <c r="I22011">
        <v>2021</v>
      </c>
    </row>
    <row r="22012" spans="1:9" x14ac:dyDescent="0.25">
      <c r="A22012" t="s">
        <v>972</v>
      </c>
      <c r="B22012" s="74" t="s">
        <v>213</v>
      </c>
      <c r="C22012" s="76" t="s">
        <v>1283</v>
      </c>
      <c r="D22012" t="s">
        <v>975</v>
      </c>
      <c r="E22012" s="82">
        <v>5</v>
      </c>
      <c r="F22012" t="s">
        <v>969</v>
      </c>
      <c r="G22012" s="83">
        <v>44735</v>
      </c>
      <c r="I22012">
        <v>2022</v>
      </c>
    </row>
    <row r="22013" spans="1:9" x14ac:dyDescent="0.25">
      <c r="A22013" t="s">
        <v>972</v>
      </c>
      <c r="B22013" s="74" t="s">
        <v>213</v>
      </c>
      <c r="C22013" s="76" t="s">
        <v>1283</v>
      </c>
      <c r="D22013" t="s">
        <v>975</v>
      </c>
      <c r="E22013" s="82">
        <v>6.7</v>
      </c>
      <c r="F22013" t="s">
        <v>969</v>
      </c>
      <c r="G22013" s="83">
        <v>44835</v>
      </c>
      <c r="I22013">
        <v>2022</v>
      </c>
    </row>
    <row r="22014" spans="1:9" x14ac:dyDescent="0.25">
      <c r="A22014" t="s">
        <v>972</v>
      </c>
      <c r="B22014" s="74" t="s">
        <v>213</v>
      </c>
      <c r="C22014" s="76" t="s">
        <v>1283</v>
      </c>
      <c r="D22014" t="s">
        <v>975</v>
      </c>
      <c r="E22014" s="82">
        <v>10</v>
      </c>
      <c r="F22014" t="s">
        <v>969</v>
      </c>
      <c r="G22014" s="83">
        <v>43159</v>
      </c>
      <c r="I22014">
        <v>2018</v>
      </c>
    </row>
    <row r="22015" spans="1:9" x14ac:dyDescent="0.25">
      <c r="A22015" t="s">
        <v>972</v>
      </c>
      <c r="B22015" s="74" t="s">
        <v>213</v>
      </c>
      <c r="C22015" s="76" t="s">
        <v>1283</v>
      </c>
      <c r="D22015" t="s">
        <v>975</v>
      </c>
      <c r="E22015" s="82">
        <v>10</v>
      </c>
      <c r="F22015" t="s">
        <v>969</v>
      </c>
      <c r="G22015" s="83">
        <v>43266</v>
      </c>
      <c r="I22015">
        <v>2018</v>
      </c>
    </row>
    <row r="22016" spans="1:9" x14ac:dyDescent="0.25">
      <c r="A22016" t="s">
        <v>972</v>
      </c>
      <c r="B22016" s="74" t="s">
        <v>213</v>
      </c>
      <c r="C22016" s="76" t="s">
        <v>1283</v>
      </c>
      <c r="D22016" t="s">
        <v>975</v>
      </c>
      <c r="E22016" s="82">
        <v>10</v>
      </c>
      <c r="F22016" t="s">
        <v>969</v>
      </c>
      <c r="G22016" s="83">
        <v>43286</v>
      </c>
      <c r="I22016">
        <v>2018</v>
      </c>
    </row>
    <row r="22017" spans="1:9" x14ac:dyDescent="0.25">
      <c r="A22017" t="s">
        <v>972</v>
      </c>
      <c r="B22017" s="74" t="s">
        <v>213</v>
      </c>
      <c r="C22017" s="76" t="s">
        <v>1283</v>
      </c>
      <c r="D22017" t="s">
        <v>975</v>
      </c>
      <c r="E22017" s="82">
        <v>10</v>
      </c>
      <c r="F22017" t="s">
        <v>969</v>
      </c>
      <c r="G22017" s="83">
        <v>43315</v>
      </c>
      <c r="I22017">
        <v>2018</v>
      </c>
    </row>
    <row r="22018" spans="1:9" x14ac:dyDescent="0.25">
      <c r="A22018" t="s">
        <v>972</v>
      </c>
      <c r="B22018" s="74" t="s">
        <v>213</v>
      </c>
      <c r="C22018" s="76" t="s">
        <v>1283</v>
      </c>
      <c r="D22018" t="s">
        <v>975</v>
      </c>
      <c r="E22018" s="82">
        <v>10</v>
      </c>
      <c r="F22018" t="s">
        <v>969</v>
      </c>
      <c r="G22018" s="83">
        <v>43322</v>
      </c>
      <c r="I22018">
        <v>2018</v>
      </c>
    </row>
    <row r="22019" spans="1:9" x14ac:dyDescent="0.25">
      <c r="A22019" t="s">
        <v>972</v>
      </c>
      <c r="B22019" s="74" t="s">
        <v>213</v>
      </c>
      <c r="C22019" s="76" t="s">
        <v>1283</v>
      </c>
      <c r="D22019" t="s">
        <v>975</v>
      </c>
      <c r="E22019" s="82">
        <v>10</v>
      </c>
      <c r="F22019" t="s">
        <v>969</v>
      </c>
      <c r="G22019" s="83">
        <v>43451</v>
      </c>
      <c r="I22019">
        <v>2018</v>
      </c>
    </row>
    <row r="22020" spans="1:9" x14ac:dyDescent="0.25">
      <c r="A22020" t="s">
        <v>972</v>
      </c>
      <c r="B22020" s="74" t="s">
        <v>213</v>
      </c>
      <c r="C22020" s="76" t="s">
        <v>1283</v>
      </c>
      <c r="D22020" t="s">
        <v>975</v>
      </c>
      <c r="E22020" s="82">
        <v>10</v>
      </c>
      <c r="F22020" t="s">
        <v>969</v>
      </c>
      <c r="G22020" s="83">
        <v>43472</v>
      </c>
      <c r="I22020">
        <v>2019</v>
      </c>
    </row>
    <row r="22021" spans="1:9" x14ac:dyDescent="0.25">
      <c r="A22021" t="s">
        <v>972</v>
      </c>
      <c r="B22021" s="74" t="s">
        <v>213</v>
      </c>
      <c r="C22021" s="76" t="s">
        <v>1283</v>
      </c>
      <c r="D22021" t="s">
        <v>975</v>
      </c>
      <c r="E22021" s="82">
        <v>10</v>
      </c>
      <c r="F22021" t="s">
        <v>969</v>
      </c>
      <c r="G22021" s="83">
        <v>43812</v>
      </c>
      <c r="I22021">
        <v>2019</v>
      </c>
    </row>
    <row r="22022" spans="1:9" x14ac:dyDescent="0.25">
      <c r="A22022" t="s">
        <v>972</v>
      </c>
      <c r="B22022" s="74" t="s">
        <v>213</v>
      </c>
      <c r="C22022" s="76" t="s">
        <v>1283</v>
      </c>
      <c r="D22022" t="s">
        <v>975</v>
      </c>
      <c r="E22022" s="82">
        <v>10</v>
      </c>
      <c r="F22022" t="s">
        <v>969</v>
      </c>
      <c r="G22022" s="83">
        <v>43874</v>
      </c>
      <c r="I22022">
        <v>2020</v>
      </c>
    </row>
    <row r="22023" spans="1:9" x14ac:dyDescent="0.25">
      <c r="A22023" t="s">
        <v>972</v>
      </c>
      <c r="B22023" s="74" t="s">
        <v>213</v>
      </c>
      <c r="C22023" s="76" t="s">
        <v>1283</v>
      </c>
      <c r="D22023" t="s">
        <v>975</v>
      </c>
      <c r="E22023" s="82">
        <v>10</v>
      </c>
      <c r="F22023" t="s">
        <v>969</v>
      </c>
      <c r="G22023" s="83">
        <v>43902</v>
      </c>
      <c r="I22023">
        <v>2020</v>
      </c>
    </row>
    <row r="22024" spans="1:9" x14ac:dyDescent="0.25">
      <c r="A22024" t="s">
        <v>972</v>
      </c>
      <c r="B22024" s="74" t="s">
        <v>213</v>
      </c>
      <c r="C22024" s="76" t="s">
        <v>1283</v>
      </c>
      <c r="D22024" t="s">
        <v>975</v>
      </c>
      <c r="E22024" s="82">
        <v>10</v>
      </c>
      <c r="F22024" t="s">
        <v>969</v>
      </c>
      <c r="G22024" s="83">
        <v>44195</v>
      </c>
      <c r="I22024">
        <v>2020</v>
      </c>
    </row>
    <row r="22025" spans="1:9" x14ac:dyDescent="0.25">
      <c r="A22025" t="s">
        <v>972</v>
      </c>
      <c r="B22025" s="74" t="s">
        <v>213</v>
      </c>
      <c r="C22025" s="76" t="s">
        <v>1283</v>
      </c>
      <c r="D22025" t="s">
        <v>975</v>
      </c>
      <c r="E22025" s="82">
        <v>10</v>
      </c>
      <c r="F22025" t="s">
        <v>969</v>
      </c>
      <c r="G22025" s="83">
        <v>44361</v>
      </c>
      <c r="I22025">
        <v>2021</v>
      </c>
    </row>
    <row r="22026" spans="1:9" x14ac:dyDescent="0.25">
      <c r="A22026" t="s">
        <v>972</v>
      </c>
      <c r="B22026" s="74" t="s">
        <v>213</v>
      </c>
      <c r="C22026" s="76" t="s">
        <v>1283</v>
      </c>
      <c r="D22026" t="s">
        <v>975</v>
      </c>
      <c r="E22026" s="82">
        <v>10</v>
      </c>
      <c r="F22026" t="s">
        <v>969</v>
      </c>
      <c r="G22026" s="83">
        <v>44494</v>
      </c>
      <c r="I22026">
        <v>2021</v>
      </c>
    </row>
    <row r="22027" spans="1:9" x14ac:dyDescent="0.25">
      <c r="A22027" t="s">
        <v>972</v>
      </c>
      <c r="B22027" s="74" t="s">
        <v>213</v>
      </c>
      <c r="C22027" s="76" t="s">
        <v>1283</v>
      </c>
      <c r="D22027" t="s">
        <v>975</v>
      </c>
      <c r="E22027" s="82">
        <v>10</v>
      </c>
      <c r="F22027" t="s">
        <v>969</v>
      </c>
      <c r="G22027" s="83">
        <v>44602</v>
      </c>
      <c r="I22027">
        <v>2022</v>
      </c>
    </row>
    <row r="22028" spans="1:9" x14ac:dyDescent="0.25">
      <c r="A22028" t="s">
        <v>972</v>
      </c>
      <c r="B22028" s="74" t="s">
        <v>213</v>
      </c>
      <c r="C22028" s="76" t="s">
        <v>1283</v>
      </c>
      <c r="D22028" t="s">
        <v>975</v>
      </c>
      <c r="E22028" s="82">
        <v>10</v>
      </c>
      <c r="F22028" t="s">
        <v>969</v>
      </c>
      <c r="G22028" s="83">
        <v>44677</v>
      </c>
      <c r="I22028">
        <v>2022</v>
      </c>
    </row>
    <row r="22029" spans="1:9" x14ac:dyDescent="0.25">
      <c r="A22029" t="s">
        <v>972</v>
      </c>
      <c r="B22029" s="74" t="s">
        <v>213</v>
      </c>
      <c r="C22029" s="76" t="s">
        <v>1283</v>
      </c>
      <c r="D22029" t="s">
        <v>975</v>
      </c>
      <c r="E22029" s="82">
        <v>10</v>
      </c>
      <c r="F22029" t="s">
        <v>969</v>
      </c>
      <c r="G22029" s="83">
        <v>44706</v>
      </c>
      <c r="I22029">
        <v>2022</v>
      </c>
    </row>
    <row r="22030" spans="1:9" x14ac:dyDescent="0.25">
      <c r="A22030" t="s">
        <v>972</v>
      </c>
      <c r="B22030" t="s">
        <v>522</v>
      </c>
      <c r="C22030" s="76" t="s">
        <v>1283</v>
      </c>
      <c r="D22030" t="s">
        <v>975</v>
      </c>
      <c r="E22030" s="82">
        <v>5</v>
      </c>
      <c r="F22030" t="s">
        <v>969</v>
      </c>
      <c r="G22030" s="83">
        <v>43571</v>
      </c>
      <c r="I22030">
        <v>2019</v>
      </c>
    </row>
    <row r="22031" spans="1:9" x14ac:dyDescent="0.25">
      <c r="A22031" t="s">
        <v>972</v>
      </c>
      <c r="B22031" t="s">
        <v>522</v>
      </c>
      <c r="C22031" s="76" t="s">
        <v>1283</v>
      </c>
      <c r="D22031" t="s">
        <v>975</v>
      </c>
      <c r="E22031" s="82">
        <v>10</v>
      </c>
      <c r="F22031" t="s">
        <v>969</v>
      </c>
      <c r="G22031" s="83">
        <v>43663</v>
      </c>
      <c r="I22031">
        <v>2019</v>
      </c>
    </row>
    <row r="22032" spans="1:9" x14ac:dyDescent="0.25">
      <c r="A22032" t="s">
        <v>972</v>
      </c>
      <c r="B22032" t="s">
        <v>522</v>
      </c>
      <c r="C22032" s="76" t="s">
        <v>1283</v>
      </c>
      <c r="D22032" t="s">
        <v>975</v>
      </c>
      <c r="E22032" s="82">
        <v>10</v>
      </c>
      <c r="F22032" t="s">
        <v>969</v>
      </c>
      <c r="G22032" s="83">
        <v>43665</v>
      </c>
      <c r="I22032">
        <v>2019</v>
      </c>
    </row>
    <row r="22033" spans="1:9" x14ac:dyDescent="0.25">
      <c r="A22033" t="s">
        <v>972</v>
      </c>
      <c r="B22033" t="s">
        <v>522</v>
      </c>
      <c r="C22033" s="76" t="s">
        <v>1283</v>
      </c>
      <c r="D22033" t="s">
        <v>975</v>
      </c>
      <c r="E22033" s="82">
        <v>10</v>
      </c>
      <c r="F22033" t="s">
        <v>969</v>
      </c>
      <c r="G22033" s="83">
        <v>44320</v>
      </c>
      <c r="I22033">
        <v>2021</v>
      </c>
    </row>
    <row r="22034" spans="1:9" x14ac:dyDescent="0.25">
      <c r="A22034" t="s">
        <v>972</v>
      </c>
      <c r="B22034" t="s">
        <v>522</v>
      </c>
      <c r="C22034" s="76" t="s">
        <v>1283</v>
      </c>
      <c r="D22034" t="s">
        <v>975</v>
      </c>
      <c r="E22034" s="82">
        <v>10</v>
      </c>
      <c r="F22034" t="s">
        <v>969</v>
      </c>
      <c r="G22034" s="83">
        <v>44494</v>
      </c>
      <c r="I22034">
        <v>2021</v>
      </c>
    </row>
    <row r="22035" spans="1:9" x14ac:dyDescent="0.25">
      <c r="A22035" t="s">
        <v>972</v>
      </c>
      <c r="B22035" t="s">
        <v>526</v>
      </c>
      <c r="C22035" s="76" t="s">
        <v>1283</v>
      </c>
      <c r="D22035" t="s">
        <v>975</v>
      </c>
      <c r="E22035" s="82">
        <v>10</v>
      </c>
      <c r="F22035" t="s">
        <v>969</v>
      </c>
      <c r="G22035" s="83">
        <v>44246</v>
      </c>
      <c r="I22035">
        <v>2021</v>
      </c>
    </row>
    <row r="22036" spans="1:9" x14ac:dyDescent="0.25">
      <c r="A22036" t="s">
        <v>972</v>
      </c>
      <c r="B22036" t="s">
        <v>148</v>
      </c>
      <c r="C22036" s="76" t="s">
        <v>1283</v>
      </c>
      <c r="D22036" t="s">
        <v>975</v>
      </c>
      <c r="E22036" s="82">
        <v>5</v>
      </c>
      <c r="F22036" t="s">
        <v>969</v>
      </c>
      <c r="G22036" s="83">
        <v>43026</v>
      </c>
      <c r="I22036">
        <v>2017</v>
      </c>
    </row>
    <row r="22037" spans="1:9" x14ac:dyDescent="0.25">
      <c r="A22037" t="s">
        <v>972</v>
      </c>
      <c r="B22037" t="s">
        <v>148</v>
      </c>
      <c r="C22037" s="76" t="s">
        <v>1283</v>
      </c>
      <c r="D22037" t="s">
        <v>975</v>
      </c>
      <c r="E22037" s="82">
        <v>5</v>
      </c>
      <c r="F22037" t="s">
        <v>969</v>
      </c>
      <c r="G22037" s="83">
        <v>43347</v>
      </c>
      <c r="I22037">
        <v>2018</v>
      </c>
    </row>
    <row r="22038" spans="1:9" x14ac:dyDescent="0.25">
      <c r="A22038" t="s">
        <v>972</v>
      </c>
      <c r="B22038" t="s">
        <v>148</v>
      </c>
      <c r="C22038" s="76" t="s">
        <v>1283</v>
      </c>
      <c r="D22038" t="s">
        <v>975</v>
      </c>
      <c r="E22038" s="82">
        <v>5</v>
      </c>
      <c r="F22038" t="s">
        <v>969</v>
      </c>
      <c r="G22038" s="83">
        <v>43348</v>
      </c>
      <c r="I22038">
        <v>2018</v>
      </c>
    </row>
    <row r="22039" spans="1:9" x14ac:dyDescent="0.25">
      <c r="A22039" t="s">
        <v>972</v>
      </c>
      <c r="B22039" t="s">
        <v>358</v>
      </c>
      <c r="C22039" s="76" t="s">
        <v>1283</v>
      </c>
      <c r="D22039" t="s">
        <v>975</v>
      </c>
      <c r="E22039" s="82">
        <v>5</v>
      </c>
      <c r="F22039" t="s">
        <v>969</v>
      </c>
      <c r="G22039" s="83">
        <v>43089</v>
      </c>
      <c r="I22039">
        <v>2017</v>
      </c>
    </row>
    <row r="22040" spans="1:9" x14ac:dyDescent="0.25">
      <c r="A22040" t="s">
        <v>972</v>
      </c>
      <c r="B22040" t="s">
        <v>358</v>
      </c>
      <c r="C22040" s="76" t="s">
        <v>1283</v>
      </c>
      <c r="D22040" t="s">
        <v>975</v>
      </c>
      <c r="E22040" s="82">
        <v>5</v>
      </c>
      <c r="F22040" t="s">
        <v>969</v>
      </c>
      <c r="G22040" s="83">
        <v>43176</v>
      </c>
      <c r="I22040">
        <v>2018</v>
      </c>
    </row>
    <row r="22041" spans="1:9" x14ac:dyDescent="0.25">
      <c r="A22041" t="s">
        <v>972</v>
      </c>
      <c r="B22041" t="s">
        <v>358</v>
      </c>
      <c r="C22041" s="76" t="s">
        <v>1283</v>
      </c>
      <c r="D22041" t="s">
        <v>975</v>
      </c>
      <c r="E22041" s="82">
        <v>5</v>
      </c>
      <c r="F22041" t="s">
        <v>969</v>
      </c>
      <c r="G22041" s="83">
        <v>43187</v>
      </c>
      <c r="I22041">
        <v>2018</v>
      </c>
    </row>
    <row r="22042" spans="1:9" x14ac:dyDescent="0.25">
      <c r="A22042" t="s">
        <v>972</v>
      </c>
      <c r="B22042" t="s">
        <v>358</v>
      </c>
      <c r="C22042" s="76" t="s">
        <v>1283</v>
      </c>
      <c r="D22042" t="s">
        <v>975</v>
      </c>
      <c r="E22042" s="82">
        <v>5</v>
      </c>
      <c r="F22042" t="s">
        <v>969</v>
      </c>
      <c r="G22042" s="83">
        <v>43193</v>
      </c>
      <c r="I22042">
        <v>2018</v>
      </c>
    </row>
    <row r="22043" spans="1:9" x14ac:dyDescent="0.25">
      <c r="A22043" t="s">
        <v>972</v>
      </c>
      <c r="B22043" t="s">
        <v>358</v>
      </c>
      <c r="C22043" s="76" t="s">
        <v>1283</v>
      </c>
      <c r="D22043" t="s">
        <v>975</v>
      </c>
      <c r="E22043" s="82">
        <v>5</v>
      </c>
      <c r="F22043" t="s">
        <v>969</v>
      </c>
      <c r="G22043" s="83">
        <v>43391</v>
      </c>
      <c r="I22043">
        <v>2018</v>
      </c>
    </row>
    <row r="22044" spans="1:9" x14ac:dyDescent="0.25">
      <c r="A22044" t="s">
        <v>972</v>
      </c>
      <c r="B22044" t="s">
        <v>358</v>
      </c>
      <c r="C22044" s="76" t="s">
        <v>1283</v>
      </c>
      <c r="D22044" t="s">
        <v>975</v>
      </c>
      <c r="E22044" s="82">
        <v>5</v>
      </c>
      <c r="F22044" t="s">
        <v>969</v>
      </c>
      <c r="G22044" s="83">
        <v>43515</v>
      </c>
      <c r="I22044">
        <v>2019</v>
      </c>
    </row>
    <row r="22045" spans="1:9" x14ac:dyDescent="0.25">
      <c r="A22045" t="s">
        <v>972</v>
      </c>
      <c r="B22045" t="s">
        <v>358</v>
      </c>
      <c r="C22045" s="76" t="s">
        <v>1283</v>
      </c>
      <c r="D22045" t="s">
        <v>975</v>
      </c>
      <c r="E22045" s="82">
        <v>5</v>
      </c>
      <c r="F22045" t="s">
        <v>969</v>
      </c>
      <c r="G22045" s="83">
        <v>43537</v>
      </c>
      <c r="I22045">
        <v>2019</v>
      </c>
    </row>
    <row r="22046" spans="1:9" x14ac:dyDescent="0.25">
      <c r="A22046" t="s">
        <v>972</v>
      </c>
      <c r="B22046" t="s">
        <v>358</v>
      </c>
      <c r="C22046" s="76" t="s">
        <v>1283</v>
      </c>
      <c r="D22046" t="s">
        <v>975</v>
      </c>
      <c r="E22046" s="82">
        <v>5</v>
      </c>
      <c r="F22046" t="s">
        <v>969</v>
      </c>
      <c r="G22046" s="83">
        <v>43564</v>
      </c>
      <c r="I22046">
        <v>2019</v>
      </c>
    </row>
    <row r="22047" spans="1:9" x14ac:dyDescent="0.25">
      <c r="A22047" t="s">
        <v>972</v>
      </c>
      <c r="B22047" t="s">
        <v>358</v>
      </c>
      <c r="C22047" s="76" t="s">
        <v>1283</v>
      </c>
      <c r="D22047" t="s">
        <v>975</v>
      </c>
      <c r="E22047" s="82">
        <v>10</v>
      </c>
      <c r="F22047" t="s">
        <v>969</v>
      </c>
      <c r="G22047" s="83">
        <v>43145</v>
      </c>
      <c r="I22047">
        <v>2018</v>
      </c>
    </row>
    <row r="22048" spans="1:9" x14ac:dyDescent="0.25">
      <c r="A22048" t="s">
        <v>972</v>
      </c>
      <c r="B22048" t="s">
        <v>358</v>
      </c>
      <c r="C22048" s="76" t="s">
        <v>1283</v>
      </c>
      <c r="D22048" t="s">
        <v>975</v>
      </c>
      <c r="E22048" s="82">
        <v>10</v>
      </c>
      <c r="F22048" t="s">
        <v>969</v>
      </c>
      <c r="G22048" s="83">
        <v>43322</v>
      </c>
      <c r="I22048">
        <v>2018</v>
      </c>
    </row>
    <row r="22049" spans="1:9" x14ac:dyDescent="0.25">
      <c r="A22049" t="s">
        <v>972</v>
      </c>
      <c r="B22049" t="s">
        <v>358</v>
      </c>
      <c r="C22049" s="76" t="s">
        <v>1283</v>
      </c>
      <c r="D22049" t="s">
        <v>975</v>
      </c>
      <c r="E22049" s="82">
        <v>10</v>
      </c>
      <c r="F22049" t="s">
        <v>969</v>
      </c>
      <c r="G22049" s="83">
        <v>43417</v>
      </c>
      <c r="I22049">
        <v>2018</v>
      </c>
    </row>
    <row r="22050" spans="1:9" x14ac:dyDescent="0.25">
      <c r="A22050" t="s">
        <v>972</v>
      </c>
      <c r="B22050" t="s">
        <v>358</v>
      </c>
      <c r="C22050" s="76" t="s">
        <v>1283</v>
      </c>
      <c r="D22050" t="s">
        <v>975</v>
      </c>
      <c r="E22050" s="82">
        <v>10</v>
      </c>
      <c r="F22050" t="s">
        <v>969</v>
      </c>
      <c r="G22050" s="83">
        <v>43567</v>
      </c>
      <c r="I22050">
        <v>2019</v>
      </c>
    </row>
    <row r="22051" spans="1:9" x14ac:dyDescent="0.25">
      <c r="A22051" t="s">
        <v>972</v>
      </c>
      <c r="B22051" t="s">
        <v>358</v>
      </c>
      <c r="C22051" s="76" t="s">
        <v>1283</v>
      </c>
      <c r="D22051" t="s">
        <v>975</v>
      </c>
      <c r="E22051" s="82">
        <v>10</v>
      </c>
      <c r="F22051" t="s">
        <v>969</v>
      </c>
      <c r="G22051" s="83">
        <v>43633</v>
      </c>
      <c r="I22051">
        <v>2019</v>
      </c>
    </row>
    <row r="22052" spans="1:9" x14ac:dyDescent="0.25">
      <c r="A22052" t="s">
        <v>972</v>
      </c>
      <c r="B22052" t="s">
        <v>358</v>
      </c>
      <c r="C22052" s="76" t="s">
        <v>1283</v>
      </c>
      <c r="D22052" t="s">
        <v>975</v>
      </c>
      <c r="E22052" s="82">
        <v>10</v>
      </c>
      <c r="F22052" t="s">
        <v>969</v>
      </c>
      <c r="G22052" s="83">
        <v>43731</v>
      </c>
      <c r="I22052">
        <v>2019</v>
      </c>
    </row>
    <row r="22053" spans="1:9" x14ac:dyDescent="0.25">
      <c r="A22053" t="s">
        <v>972</v>
      </c>
      <c r="B22053" t="s">
        <v>358</v>
      </c>
      <c r="C22053" s="76" t="s">
        <v>1283</v>
      </c>
      <c r="D22053" t="s">
        <v>975</v>
      </c>
      <c r="E22053" s="82">
        <v>10</v>
      </c>
      <c r="F22053" t="s">
        <v>969</v>
      </c>
      <c r="G22053" s="83">
        <v>43861</v>
      </c>
      <c r="I22053">
        <v>2020</v>
      </c>
    </row>
    <row r="22054" spans="1:9" x14ac:dyDescent="0.25">
      <c r="A22054" t="s">
        <v>972</v>
      </c>
      <c r="B22054" t="s">
        <v>358</v>
      </c>
      <c r="C22054" s="76" t="s">
        <v>1283</v>
      </c>
      <c r="D22054" t="s">
        <v>975</v>
      </c>
      <c r="E22054" s="82">
        <v>10</v>
      </c>
      <c r="F22054" t="s">
        <v>969</v>
      </c>
      <c r="G22054" s="83">
        <v>44152</v>
      </c>
      <c r="I22054">
        <v>2020</v>
      </c>
    </row>
    <row r="22055" spans="1:9" x14ac:dyDescent="0.25">
      <c r="A22055" t="s">
        <v>972</v>
      </c>
      <c r="B22055" t="s">
        <v>358</v>
      </c>
      <c r="C22055" s="76" t="s">
        <v>1283</v>
      </c>
      <c r="D22055" t="s">
        <v>975</v>
      </c>
      <c r="E22055" s="82">
        <v>10</v>
      </c>
      <c r="F22055" t="s">
        <v>969</v>
      </c>
      <c r="G22055" s="83">
        <v>44316</v>
      </c>
      <c r="I22055">
        <v>2021</v>
      </c>
    </row>
    <row r="22056" spans="1:9" x14ac:dyDescent="0.25">
      <c r="A22056" t="s">
        <v>972</v>
      </c>
      <c r="B22056" t="s">
        <v>358</v>
      </c>
      <c r="C22056" s="76" t="s">
        <v>1283</v>
      </c>
      <c r="D22056" t="s">
        <v>975</v>
      </c>
      <c r="E22056" s="82">
        <v>10</v>
      </c>
      <c r="F22056" t="s">
        <v>969</v>
      </c>
      <c r="G22056" s="83">
        <v>44354</v>
      </c>
      <c r="I22056">
        <v>2021</v>
      </c>
    </row>
    <row r="22057" spans="1:9" x14ac:dyDescent="0.25">
      <c r="A22057" t="s">
        <v>972</v>
      </c>
      <c r="B22057" t="s">
        <v>358</v>
      </c>
      <c r="C22057" s="76" t="s">
        <v>1283</v>
      </c>
      <c r="D22057" t="s">
        <v>975</v>
      </c>
      <c r="E22057" s="82">
        <v>10</v>
      </c>
      <c r="F22057" t="s">
        <v>969</v>
      </c>
      <c r="G22057" s="83">
        <v>44515</v>
      </c>
      <c r="I22057">
        <v>2021</v>
      </c>
    </row>
    <row r="22058" spans="1:9" x14ac:dyDescent="0.25">
      <c r="A22058" t="s">
        <v>972</v>
      </c>
      <c r="B22058" t="s">
        <v>358</v>
      </c>
      <c r="C22058" s="76" t="s">
        <v>1283</v>
      </c>
      <c r="D22058" t="s">
        <v>975</v>
      </c>
      <c r="E22058" s="82">
        <v>10</v>
      </c>
      <c r="F22058" t="s">
        <v>969</v>
      </c>
      <c r="G22058" s="83">
        <v>44676</v>
      </c>
      <c r="I22058">
        <v>2022</v>
      </c>
    </row>
    <row r="22059" spans="1:9" x14ac:dyDescent="0.25">
      <c r="A22059" t="s">
        <v>972</v>
      </c>
      <c r="B22059" t="s">
        <v>358</v>
      </c>
      <c r="C22059" s="76" t="s">
        <v>1283</v>
      </c>
      <c r="D22059" t="s">
        <v>975</v>
      </c>
      <c r="E22059" s="82">
        <v>10</v>
      </c>
      <c r="F22059" t="s">
        <v>969</v>
      </c>
      <c r="G22059" s="83">
        <v>44825</v>
      </c>
      <c r="I22059">
        <v>2022</v>
      </c>
    </row>
    <row r="22060" spans="1:9" x14ac:dyDescent="0.25">
      <c r="A22060" t="s">
        <v>972</v>
      </c>
      <c r="B22060" t="s">
        <v>1170</v>
      </c>
      <c r="C22060" s="76" t="s">
        <v>1283</v>
      </c>
      <c r="D22060" t="s">
        <v>975</v>
      </c>
      <c r="E22060" s="82">
        <v>1</v>
      </c>
      <c r="F22060" t="s">
        <v>969</v>
      </c>
      <c r="G22060" s="83">
        <v>44229</v>
      </c>
      <c r="I22060">
        <v>2021</v>
      </c>
    </row>
    <row r="22061" spans="1:9" x14ac:dyDescent="0.25">
      <c r="A22061" t="s">
        <v>972</v>
      </c>
      <c r="B22061" t="s">
        <v>1170</v>
      </c>
      <c r="C22061" s="76" t="s">
        <v>1283</v>
      </c>
      <c r="D22061" t="s">
        <v>975</v>
      </c>
      <c r="E22061" s="82">
        <v>3</v>
      </c>
      <c r="F22061" t="s">
        <v>969</v>
      </c>
      <c r="G22061" s="83">
        <v>44209</v>
      </c>
      <c r="I22061">
        <v>2021</v>
      </c>
    </row>
    <row r="22062" spans="1:9" x14ac:dyDescent="0.25">
      <c r="A22062" t="s">
        <v>972</v>
      </c>
      <c r="B22062" t="s">
        <v>1170</v>
      </c>
      <c r="C22062" s="76" t="s">
        <v>1283</v>
      </c>
      <c r="D22062" t="s">
        <v>975</v>
      </c>
      <c r="E22062" s="82">
        <v>5</v>
      </c>
      <c r="F22062" t="s">
        <v>969</v>
      </c>
      <c r="G22062" s="83">
        <v>43194</v>
      </c>
      <c r="I22062">
        <v>2018</v>
      </c>
    </row>
    <row r="22063" spans="1:9" x14ac:dyDescent="0.25">
      <c r="A22063" t="s">
        <v>972</v>
      </c>
      <c r="B22063" t="s">
        <v>1170</v>
      </c>
      <c r="C22063" s="76" t="s">
        <v>1283</v>
      </c>
      <c r="D22063" t="s">
        <v>975</v>
      </c>
      <c r="E22063" s="82">
        <v>10</v>
      </c>
      <c r="F22063" t="s">
        <v>969</v>
      </c>
      <c r="G22063" s="83">
        <v>43356</v>
      </c>
      <c r="I22063">
        <v>2018</v>
      </c>
    </row>
    <row r="22064" spans="1:9" x14ac:dyDescent="0.25">
      <c r="A22064" t="s">
        <v>972</v>
      </c>
      <c r="B22064" t="s">
        <v>1170</v>
      </c>
      <c r="C22064" s="76" t="s">
        <v>1283</v>
      </c>
      <c r="D22064" t="s">
        <v>975</v>
      </c>
      <c r="E22064" s="82">
        <v>10</v>
      </c>
      <c r="F22064" t="s">
        <v>969</v>
      </c>
      <c r="G22064" s="83">
        <v>44439</v>
      </c>
      <c r="I22064">
        <v>2021</v>
      </c>
    </row>
    <row r="22065" spans="1:9" x14ac:dyDescent="0.25">
      <c r="A22065" t="s">
        <v>972</v>
      </c>
      <c r="B22065" t="s">
        <v>1170</v>
      </c>
      <c r="C22065" s="76" t="s">
        <v>1283</v>
      </c>
      <c r="D22065" t="s">
        <v>975</v>
      </c>
      <c r="E22065" s="82">
        <v>10</v>
      </c>
      <c r="F22065" t="s">
        <v>969</v>
      </c>
      <c r="G22065" s="83">
        <v>44447</v>
      </c>
      <c r="I22065">
        <v>2021</v>
      </c>
    </row>
    <row r="22066" spans="1:9" x14ac:dyDescent="0.25">
      <c r="A22066" t="s">
        <v>972</v>
      </c>
      <c r="B22066" t="s">
        <v>536</v>
      </c>
      <c r="C22066" s="76" t="s">
        <v>1283</v>
      </c>
      <c r="D22066" t="s">
        <v>975</v>
      </c>
      <c r="E22066" s="82">
        <v>5</v>
      </c>
      <c r="F22066" t="s">
        <v>969</v>
      </c>
      <c r="G22066" s="83">
        <v>43606</v>
      </c>
      <c r="I22066">
        <v>2019</v>
      </c>
    </row>
    <row r="22067" spans="1:9" x14ac:dyDescent="0.25">
      <c r="A22067" t="s">
        <v>972</v>
      </c>
      <c r="B22067" t="s">
        <v>536</v>
      </c>
      <c r="C22067" s="76" t="s">
        <v>1283</v>
      </c>
      <c r="D22067" t="s">
        <v>975</v>
      </c>
      <c r="E22067" s="82">
        <v>5</v>
      </c>
      <c r="F22067" t="s">
        <v>969</v>
      </c>
      <c r="G22067" s="83">
        <v>44011</v>
      </c>
      <c r="I22067">
        <v>2020</v>
      </c>
    </row>
    <row r="22068" spans="1:9" x14ac:dyDescent="0.25">
      <c r="A22068" t="s">
        <v>972</v>
      </c>
      <c r="B22068" t="s">
        <v>536</v>
      </c>
      <c r="C22068" s="76" t="s">
        <v>1283</v>
      </c>
      <c r="D22068" t="s">
        <v>975</v>
      </c>
      <c r="E22068" s="82">
        <v>10</v>
      </c>
      <c r="F22068" t="s">
        <v>969</v>
      </c>
      <c r="G22068" s="83">
        <v>43578</v>
      </c>
      <c r="I22068">
        <v>2019</v>
      </c>
    </row>
    <row r="22069" spans="1:9" x14ac:dyDescent="0.25">
      <c r="A22069" t="s">
        <v>972</v>
      </c>
      <c r="B22069" t="s">
        <v>536</v>
      </c>
      <c r="C22069" s="76" t="s">
        <v>1283</v>
      </c>
      <c r="D22069" t="s">
        <v>975</v>
      </c>
      <c r="E22069" s="82">
        <v>10</v>
      </c>
      <c r="F22069" t="s">
        <v>969</v>
      </c>
      <c r="G22069" s="83">
        <v>43861</v>
      </c>
      <c r="I22069">
        <v>2020</v>
      </c>
    </row>
    <row r="22070" spans="1:9" x14ac:dyDescent="0.25">
      <c r="A22070" t="s">
        <v>972</v>
      </c>
      <c r="B22070" t="s">
        <v>536</v>
      </c>
      <c r="C22070" s="76" t="s">
        <v>1283</v>
      </c>
      <c r="D22070" t="s">
        <v>975</v>
      </c>
      <c r="E22070" s="82">
        <v>10</v>
      </c>
      <c r="F22070" t="s">
        <v>969</v>
      </c>
      <c r="G22070" s="83">
        <v>44732</v>
      </c>
      <c r="I22070">
        <v>2022</v>
      </c>
    </row>
    <row r="22071" spans="1:9" x14ac:dyDescent="0.25">
      <c r="A22071" t="s">
        <v>972</v>
      </c>
      <c r="B22071" t="s">
        <v>536</v>
      </c>
      <c r="C22071" s="76" t="s">
        <v>1283</v>
      </c>
      <c r="D22071" t="s">
        <v>975</v>
      </c>
      <c r="E22071" s="82">
        <v>10</v>
      </c>
      <c r="F22071" t="s">
        <v>969</v>
      </c>
      <c r="G22071" s="83">
        <v>44740</v>
      </c>
      <c r="I22071">
        <v>2022</v>
      </c>
    </row>
    <row r="22072" spans="1:9" x14ac:dyDescent="0.25">
      <c r="A22072" t="s">
        <v>972</v>
      </c>
      <c r="B22072" t="s">
        <v>536</v>
      </c>
      <c r="C22072" s="76" t="s">
        <v>1283</v>
      </c>
      <c r="D22072" t="s">
        <v>975</v>
      </c>
      <c r="E22072" s="82">
        <v>10</v>
      </c>
      <c r="F22072" t="s">
        <v>969</v>
      </c>
      <c r="G22072" s="83">
        <v>44788</v>
      </c>
      <c r="I22072">
        <v>2022</v>
      </c>
    </row>
    <row r="22073" spans="1:9" x14ac:dyDescent="0.25">
      <c r="A22073" t="s">
        <v>972</v>
      </c>
      <c r="B22073" t="s">
        <v>730</v>
      </c>
      <c r="C22073" s="76" t="s">
        <v>1283</v>
      </c>
      <c r="D22073" t="s">
        <v>975</v>
      </c>
      <c r="E22073" s="82">
        <v>5</v>
      </c>
      <c r="F22073" t="s">
        <v>969</v>
      </c>
      <c r="G22073" s="83">
        <v>43103</v>
      </c>
      <c r="I22073">
        <v>2018</v>
      </c>
    </row>
    <row r="22074" spans="1:9" x14ac:dyDescent="0.25">
      <c r="A22074" t="s">
        <v>972</v>
      </c>
      <c r="B22074" t="s">
        <v>730</v>
      </c>
      <c r="C22074" s="76" t="s">
        <v>1283</v>
      </c>
      <c r="D22074" t="s">
        <v>975</v>
      </c>
      <c r="E22074" s="82">
        <v>5</v>
      </c>
      <c r="F22074" t="s">
        <v>969</v>
      </c>
      <c r="G22074" s="83">
        <v>43139</v>
      </c>
      <c r="I22074">
        <v>2018</v>
      </c>
    </row>
    <row r="22075" spans="1:9" x14ac:dyDescent="0.25">
      <c r="A22075" t="s">
        <v>972</v>
      </c>
      <c r="B22075" t="s">
        <v>730</v>
      </c>
      <c r="C22075" s="76" t="s">
        <v>1283</v>
      </c>
      <c r="D22075" t="s">
        <v>975</v>
      </c>
      <c r="E22075" s="82">
        <v>5</v>
      </c>
      <c r="F22075" t="s">
        <v>969</v>
      </c>
      <c r="G22075" s="83">
        <v>43273</v>
      </c>
      <c r="I22075">
        <v>2018</v>
      </c>
    </row>
    <row r="22076" spans="1:9" x14ac:dyDescent="0.25">
      <c r="A22076" t="s">
        <v>972</v>
      </c>
      <c r="B22076" t="s">
        <v>730</v>
      </c>
      <c r="C22076" s="76" t="s">
        <v>1283</v>
      </c>
      <c r="D22076" t="s">
        <v>975</v>
      </c>
      <c r="E22076" s="82">
        <v>5</v>
      </c>
      <c r="F22076" t="s">
        <v>969</v>
      </c>
      <c r="G22076" s="83">
        <v>43342</v>
      </c>
      <c r="I22076">
        <v>2018</v>
      </c>
    </row>
    <row r="22077" spans="1:9" x14ac:dyDescent="0.25">
      <c r="A22077" t="s">
        <v>972</v>
      </c>
      <c r="B22077" t="s">
        <v>730</v>
      </c>
      <c r="C22077" s="76" t="s">
        <v>1283</v>
      </c>
      <c r="D22077" t="s">
        <v>975</v>
      </c>
      <c r="E22077" s="82">
        <v>5</v>
      </c>
      <c r="F22077" t="s">
        <v>969</v>
      </c>
      <c r="G22077" s="83">
        <v>43452</v>
      </c>
      <c r="I22077">
        <v>2018</v>
      </c>
    </row>
    <row r="22078" spans="1:9" x14ac:dyDescent="0.25">
      <c r="A22078" t="s">
        <v>972</v>
      </c>
      <c r="B22078" t="s">
        <v>730</v>
      </c>
      <c r="C22078" s="76" t="s">
        <v>1283</v>
      </c>
      <c r="D22078" t="s">
        <v>975</v>
      </c>
      <c r="E22078" s="82">
        <v>5</v>
      </c>
      <c r="F22078" t="s">
        <v>969</v>
      </c>
      <c r="G22078" s="83">
        <v>43502</v>
      </c>
      <c r="I22078">
        <v>2019</v>
      </c>
    </row>
    <row r="22079" spans="1:9" x14ac:dyDescent="0.25">
      <c r="A22079" t="s">
        <v>972</v>
      </c>
      <c r="B22079" t="s">
        <v>730</v>
      </c>
      <c r="C22079" s="76" t="s">
        <v>1283</v>
      </c>
      <c r="D22079" t="s">
        <v>975</v>
      </c>
      <c r="E22079" s="82">
        <v>10</v>
      </c>
      <c r="F22079" t="s">
        <v>969</v>
      </c>
      <c r="G22079" s="83">
        <v>43321</v>
      </c>
      <c r="I22079">
        <v>2018</v>
      </c>
    </row>
    <row r="22080" spans="1:9" x14ac:dyDescent="0.25">
      <c r="A22080" t="s">
        <v>972</v>
      </c>
      <c r="B22080" t="s">
        <v>730</v>
      </c>
      <c r="C22080" s="76" t="s">
        <v>1283</v>
      </c>
      <c r="D22080" t="s">
        <v>975</v>
      </c>
      <c r="E22080" s="82">
        <v>10</v>
      </c>
      <c r="F22080" t="s">
        <v>969</v>
      </c>
      <c r="G22080" s="83">
        <v>43323</v>
      </c>
      <c r="I22080">
        <v>2018</v>
      </c>
    </row>
    <row r="22081" spans="1:9" x14ac:dyDescent="0.25">
      <c r="A22081" t="s">
        <v>972</v>
      </c>
      <c r="B22081" t="s">
        <v>730</v>
      </c>
      <c r="C22081" s="76" t="s">
        <v>1283</v>
      </c>
      <c r="D22081" t="s">
        <v>975</v>
      </c>
      <c r="E22081" s="82">
        <v>10</v>
      </c>
      <c r="F22081" t="s">
        <v>969</v>
      </c>
      <c r="G22081" s="83">
        <v>43368</v>
      </c>
      <c r="I22081">
        <v>2018</v>
      </c>
    </row>
    <row r="22082" spans="1:9" x14ac:dyDescent="0.25">
      <c r="A22082" t="s">
        <v>972</v>
      </c>
      <c r="B22082" t="s">
        <v>730</v>
      </c>
      <c r="C22082" s="76" t="s">
        <v>1283</v>
      </c>
      <c r="D22082" t="s">
        <v>975</v>
      </c>
      <c r="E22082" s="82">
        <v>10</v>
      </c>
      <c r="F22082" t="s">
        <v>969</v>
      </c>
      <c r="G22082" s="83">
        <v>43385</v>
      </c>
      <c r="I22082">
        <v>2018</v>
      </c>
    </row>
    <row r="22083" spans="1:9" x14ac:dyDescent="0.25">
      <c r="A22083" t="s">
        <v>972</v>
      </c>
      <c r="B22083" t="s">
        <v>730</v>
      </c>
      <c r="C22083" s="76" t="s">
        <v>1283</v>
      </c>
      <c r="D22083" t="s">
        <v>975</v>
      </c>
      <c r="E22083" s="82">
        <v>10</v>
      </c>
      <c r="F22083" t="s">
        <v>969</v>
      </c>
      <c r="G22083" s="83">
        <v>43493</v>
      </c>
      <c r="I22083">
        <v>2019</v>
      </c>
    </row>
    <row r="22084" spans="1:9" x14ac:dyDescent="0.25">
      <c r="A22084" t="s">
        <v>972</v>
      </c>
      <c r="B22084" t="s">
        <v>730</v>
      </c>
      <c r="C22084" s="76" t="s">
        <v>1283</v>
      </c>
      <c r="D22084" t="s">
        <v>975</v>
      </c>
      <c r="E22084" s="82">
        <v>10</v>
      </c>
      <c r="F22084" t="s">
        <v>969</v>
      </c>
      <c r="G22084" s="83">
        <v>43657</v>
      </c>
      <c r="I22084">
        <v>2019</v>
      </c>
    </row>
    <row r="22085" spans="1:9" x14ac:dyDescent="0.25">
      <c r="A22085" t="s">
        <v>972</v>
      </c>
      <c r="B22085" t="s">
        <v>730</v>
      </c>
      <c r="C22085" s="76" t="s">
        <v>1283</v>
      </c>
      <c r="D22085" t="s">
        <v>975</v>
      </c>
      <c r="E22085" s="82">
        <v>10</v>
      </c>
      <c r="F22085" t="s">
        <v>969</v>
      </c>
      <c r="G22085" s="83">
        <v>43790</v>
      </c>
      <c r="I22085">
        <v>2019</v>
      </c>
    </row>
    <row r="22086" spans="1:9" x14ac:dyDescent="0.25">
      <c r="A22086" t="s">
        <v>972</v>
      </c>
      <c r="B22086" t="s">
        <v>730</v>
      </c>
      <c r="C22086" s="76" t="s">
        <v>1283</v>
      </c>
      <c r="D22086" t="s">
        <v>975</v>
      </c>
      <c r="E22086" s="82">
        <v>10</v>
      </c>
      <c r="F22086" t="s">
        <v>969</v>
      </c>
      <c r="G22086" s="83">
        <v>44776</v>
      </c>
      <c r="I22086">
        <v>2022</v>
      </c>
    </row>
    <row r="22087" spans="1:9" x14ac:dyDescent="0.25">
      <c r="A22087" t="s">
        <v>972</v>
      </c>
      <c r="B22087" t="s">
        <v>730</v>
      </c>
      <c r="C22087" s="76" t="s">
        <v>1283</v>
      </c>
      <c r="D22087" t="s">
        <v>975</v>
      </c>
      <c r="E22087" s="82">
        <v>10</v>
      </c>
      <c r="F22087" t="s">
        <v>969</v>
      </c>
      <c r="G22087" s="83">
        <v>44831</v>
      </c>
      <c r="I22087">
        <v>2022</v>
      </c>
    </row>
    <row r="22088" spans="1:9" x14ac:dyDescent="0.25">
      <c r="A22088" t="s">
        <v>972</v>
      </c>
      <c r="B22088" t="s">
        <v>418</v>
      </c>
      <c r="C22088" s="76" t="s">
        <v>1283</v>
      </c>
      <c r="D22088" t="s">
        <v>975</v>
      </c>
      <c r="E22088" s="82">
        <v>10</v>
      </c>
      <c r="F22088" t="s">
        <v>969</v>
      </c>
      <c r="G22088" s="83">
        <v>43508</v>
      </c>
      <c r="I22088">
        <v>2019</v>
      </c>
    </row>
    <row r="22089" spans="1:9" x14ac:dyDescent="0.25">
      <c r="A22089" t="s">
        <v>972</v>
      </c>
      <c r="B22089" t="s">
        <v>418</v>
      </c>
      <c r="C22089" s="76" t="s">
        <v>1283</v>
      </c>
      <c r="D22089" t="s">
        <v>975</v>
      </c>
      <c r="E22089" s="82">
        <v>10</v>
      </c>
      <c r="F22089" t="s">
        <v>969</v>
      </c>
      <c r="G22089" s="83">
        <v>43556</v>
      </c>
      <c r="I22089">
        <v>2019</v>
      </c>
    </row>
    <row r="22090" spans="1:9" x14ac:dyDescent="0.25">
      <c r="A22090" t="s">
        <v>972</v>
      </c>
      <c r="B22090" t="s">
        <v>418</v>
      </c>
      <c r="C22090" t="s">
        <v>1283</v>
      </c>
      <c r="D22090" t="s">
        <v>975</v>
      </c>
      <c r="E22090" s="82">
        <v>10</v>
      </c>
      <c r="F22090" t="s">
        <v>969</v>
      </c>
      <c r="G22090" s="83">
        <v>44551</v>
      </c>
      <c r="I22090">
        <v>2021</v>
      </c>
    </row>
    <row r="22091" spans="1:9" x14ac:dyDescent="0.25">
      <c r="A22091" t="s">
        <v>972</v>
      </c>
      <c r="B22091" t="s">
        <v>79</v>
      </c>
      <c r="C22091" t="s">
        <v>1283</v>
      </c>
      <c r="D22091" t="s">
        <v>975</v>
      </c>
      <c r="E22091" s="82">
        <v>5</v>
      </c>
      <c r="F22091" t="s">
        <v>969</v>
      </c>
      <c r="G22091" s="83">
        <v>43372</v>
      </c>
      <c r="I22091">
        <v>2018</v>
      </c>
    </row>
    <row r="22092" spans="1:9" x14ac:dyDescent="0.25">
      <c r="A22092" t="s">
        <v>972</v>
      </c>
      <c r="B22092" t="s">
        <v>79</v>
      </c>
      <c r="C22092" t="s">
        <v>1283</v>
      </c>
      <c r="D22092" t="s">
        <v>975</v>
      </c>
      <c r="E22092" s="82">
        <v>5</v>
      </c>
      <c r="F22092" t="s">
        <v>969</v>
      </c>
      <c r="G22092" s="83">
        <v>44052</v>
      </c>
      <c r="I22092">
        <v>2020</v>
      </c>
    </row>
    <row r="22093" spans="1:9" x14ac:dyDescent="0.25">
      <c r="A22093" t="s">
        <v>972</v>
      </c>
      <c r="B22093" t="s">
        <v>194</v>
      </c>
      <c r="C22093" t="s">
        <v>1283</v>
      </c>
      <c r="D22093" t="s">
        <v>975</v>
      </c>
      <c r="E22093" s="82">
        <v>10</v>
      </c>
      <c r="F22093" t="s">
        <v>969</v>
      </c>
      <c r="G22093" s="83">
        <v>43699</v>
      </c>
      <c r="I22093">
        <v>2019</v>
      </c>
    </row>
    <row r="22094" spans="1:9" x14ac:dyDescent="0.25">
      <c r="A22094" t="s">
        <v>972</v>
      </c>
      <c r="B22094" t="s">
        <v>194</v>
      </c>
      <c r="C22094" t="s">
        <v>1283</v>
      </c>
      <c r="D22094" t="s">
        <v>975</v>
      </c>
      <c r="E22094" s="82">
        <v>10</v>
      </c>
      <c r="F22094" t="s">
        <v>969</v>
      </c>
      <c r="G22094" s="83">
        <v>43714</v>
      </c>
      <c r="I22094">
        <v>2019</v>
      </c>
    </row>
    <row r="22095" spans="1:9" x14ac:dyDescent="0.25">
      <c r="A22095" t="s">
        <v>972</v>
      </c>
      <c r="B22095" t="s">
        <v>194</v>
      </c>
      <c r="C22095" t="s">
        <v>1283</v>
      </c>
      <c r="D22095" t="s">
        <v>975</v>
      </c>
      <c r="E22095" s="82">
        <v>10</v>
      </c>
      <c r="F22095" t="s">
        <v>969</v>
      </c>
      <c r="G22095" s="83">
        <v>44033</v>
      </c>
      <c r="I22095">
        <v>2020</v>
      </c>
    </row>
    <row r="22096" spans="1:9" x14ac:dyDescent="0.25">
      <c r="A22096" t="s">
        <v>972</v>
      </c>
      <c r="B22096" t="s">
        <v>194</v>
      </c>
      <c r="C22096" t="s">
        <v>1283</v>
      </c>
      <c r="D22096" t="s">
        <v>975</v>
      </c>
      <c r="E22096" s="82">
        <v>10</v>
      </c>
      <c r="F22096" t="s">
        <v>969</v>
      </c>
      <c r="G22096" s="83">
        <v>44285</v>
      </c>
      <c r="I22096">
        <v>2021</v>
      </c>
    </row>
    <row r="22097" spans="1:9" x14ac:dyDescent="0.25">
      <c r="A22097" t="s">
        <v>972</v>
      </c>
      <c r="B22097" t="s">
        <v>194</v>
      </c>
      <c r="C22097" t="s">
        <v>1283</v>
      </c>
      <c r="D22097" t="s">
        <v>975</v>
      </c>
      <c r="E22097" s="82">
        <v>10</v>
      </c>
      <c r="F22097" t="s">
        <v>969</v>
      </c>
      <c r="G22097" s="83">
        <v>44713</v>
      </c>
      <c r="I22097">
        <v>2022</v>
      </c>
    </row>
    <row r="22098" spans="1:9" x14ac:dyDescent="0.25">
      <c r="A22098" t="s">
        <v>972</v>
      </c>
      <c r="B22098" t="s">
        <v>983</v>
      </c>
      <c r="C22098" t="s">
        <v>1283</v>
      </c>
      <c r="D22098" t="s">
        <v>975</v>
      </c>
      <c r="E22098" s="82">
        <v>5</v>
      </c>
      <c r="F22098" t="s">
        <v>969</v>
      </c>
      <c r="G22098" s="83">
        <v>43336</v>
      </c>
      <c r="I22098">
        <v>2018</v>
      </c>
    </row>
    <row r="22099" spans="1:9" x14ac:dyDescent="0.25">
      <c r="A22099" t="s">
        <v>972</v>
      </c>
      <c r="B22099" t="s">
        <v>983</v>
      </c>
      <c r="C22099" t="s">
        <v>1283</v>
      </c>
      <c r="D22099" t="s">
        <v>975</v>
      </c>
      <c r="E22099" s="82">
        <v>5</v>
      </c>
      <c r="F22099" t="s">
        <v>969</v>
      </c>
      <c r="G22099" s="83">
        <v>43340</v>
      </c>
      <c r="I22099">
        <v>2018</v>
      </c>
    </row>
    <row r="22100" spans="1:9" x14ac:dyDescent="0.25">
      <c r="A22100" t="s">
        <v>972</v>
      </c>
      <c r="B22100" t="s">
        <v>983</v>
      </c>
      <c r="C22100" t="s">
        <v>1283</v>
      </c>
      <c r="D22100" t="s">
        <v>975</v>
      </c>
      <c r="E22100" s="82">
        <v>10</v>
      </c>
      <c r="F22100" t="s">
        <v>969</v>
      </c>
      <c r="G22100" s="83">
        <v>43661</v>
      </c>
      <c r="I22100">
        <v>2019</v>
      </c>
    </row>
    <row r="22101" spans="1:9" x14ac:dyDescent="0.25">
      <c r="A22101" t="s">
        <v>972</v>
      </c>
      <c r="B22101" t="s">
        <v>983</v>
      </c>
      <c r="C22101" t="s">
        <v>1283</v>
      </c>
      <c r="D22101" t="s">
        <v>975</v>
      </c>
      <c r="E22101" s="82">
        <v>10</v>
      </c>
      <c r="F22101" t="s">
        <v>969</v>
      </c>
      <c r="G22101" s="83">
        <v>43888</v>
      </c>
      <c r="I22101">
        <v>2020</v>
      </c>
    </row>
    <row r="22102" spans="1:9" x14ac:dyDescent="0.25">
      <c r="A22102" t="s">
        <v>972</v>
      </c>
      <c r="B22102" t="s">
        <v>983</v>
      </c>
      <c r="C22102" t="s">
        <v>1283</v>
      </c>
      <c r="D22102" t="s">
        <v>975</v>
      </c>
      <c r="E22102" s="82">
        <v>10</v>
      </c>
      <c r="F22102" t="s">
        <v>969</v>
      </c>
      <c r="G22102" s="83">
        <v>44042</v>
      </c>
      <c r="I22102">
        <v>2020</v>
      </c>
    </row>
    <row r="22103" spans="1:9" x14ac:dyDescent="0.25">
      <c r="A22103" t="s">
        <v>972</v>
      </c>
      <c r="B22103" t="s">
        <v>983</v>
      </c>
      <c r="C22103" t="s">
        <v>1283</v>
      </c>
      <c r="D22103" t="s">
        <v>975</v>
      </c>
      <c r="E22103" s="82">
        <v>10</v>
      </c>
      <c r="F22103" t="s">
        <v>969</v>
      </c>
      <c r="G22103" s="83">
        <v>44209</v>
      </c>
      <c r="I22103">
        <v>2021</v>
      </c>
    </row>
    <row r="22104" spans="1:9" x14ac:dyDescent="0.25">
      <c r="A22104" t="s">
        <v>972</v>
      </c>
      <c r="B22104" t="s">
        <v>983</v>
      </c>
      <c r="C22104" t="s">
        <v>1283</v>
      </c>
      <c r="D22104" t="s">
        <v>975</v>
      </c>
      <c r="E22104" s="82">
        <v>10</v>
      </c>
      <c r="F22104" t="s">
        <v>969</v>
      </c>
      <c r="G22104" s="83">
        <v>44342</v>
      </c>
      <c r="I22104">
        <v>2021</v>
      </c>
    </row>
    <row r="22105" spans="1:9" x14ac:dyDescent="0.25">
      <c r="A22105" t="s">
        <v>972</v>
      </c>
      <c r="B22105" t="s">
        <v>1173</v>
      </c>
      <c r="C22105" t="s">
        <v>1283</v>
      </c>
      <c r="D22105" t="s">
        <v>975</v>
      </c>
      <c r="E22105" s="82">
        <v>5</v>
      </c>
      <c r="F22105" t="s">
        <v>969</v>
      </c>
      <c r="G22105" s="83">
        <v>43987</v>
      </c>
      <c r="I22105">
        <v>2020</v>
      </c>
    </row>
    <row r="22106" spans="1:9" x14ac:dyDescent="0.25">
      <c r="A22106" t="s">
        <v>972</v>
      </c>
      <c r="B22106" t="s">
        <v>1173</v>
      </c>
      <c r="C22106" t="s">
        <v>1283</v>
      </c>
      <c r="D22106" t="s">
        <v>975</v>
      </c>
      <c r="E22106" s="82">
        <v>10</v>
      </c>
      <c r="F22106" t="s">
        <v>969</v>
      </c>
      <c r="G22106" s="83">
        <v>43203</v>
      </c>
      <c r="I22106">
        <v>2018</v>
      </c>
    </row>
    <row r="22107" spans="1:9" x14ac:dyDescent="0.25">
      <c r="A22107" t="s">
        <v>972</v>
      </c>
      <c r="B22107" t="s">
        <v>1173</v>
      </c>
      <c r="C22107" t="s">
        <v>1283</v>
      </c>
      <c r="D22107" t="s">
        <v>975</v>
      </c>
      <c r="E22107" s="82">
        <v>10</v>
      </c>
      <c r="F22107" t="s">
        <v>969</v>
      </c>
      <c r="G22107" s="83">
        <v>43553</v>
      </c>
      <c r="I22107">
        <v>2019</v>
      </c>
    </row>
    <row r="22108" spans="1:9" x14ac:dyDescent="0.25">
      <c r="A22108" t="s">
        <v>972</v>
      </c>
      <c r="B22108" t="s">
        <v>1173</v>
      </c>
      <c r="C22108" t="s">
        <v>1283</v>
      </c>
      <c r="D22108" t="s">
        <v>975</v>
      </c>
      <c r="E22108" s="82">
        <v>10</v>
      </c>
      <c r="F22108" t="s">
        <v>969</v>
      </c>
      <c r="G22108" s="83">
        <v>43623</v>
      </c>
      <c r="I22108">
        <v>2019</v>
      </c>
    </row>
    <row r="22109" spans="1:9" x14ac:dyDescent="0.25">
      <c r="A22109" t="s">
        <v>972</v>
      </c>
      <c r="B22109" t="s">
        <v>1173</v>
      </c>
      <c r="C22109" t="s">
        <v>1283</v>
      </c>
      <c r="D22109" t="s">
        <v>975</v>
      </c>
      <c r="E22109" s="82">
        <v>10</v>
      </c>
      <c r="F22109" t="s">
        <v>969</v>
      </c>
      <c r="G22109" s="83">
        <v>44160</v>
      </c>
      <c r="I22109">
        <v>2020</v>
      </c>
    </row>
    <row r="22110" spans="1:9" x14ac:dyDescent="0.25">
      <c r="A22110" t="s">
        <v>972</v>
      </c>
      <c r="B22110" t="s">
        <v>1173</v>
      </c>
      <c r="C22110" t="s">
        <v>1283</v>
      </c>
      <c r="D22110" t="s">
        <v>975</v>
      </c>
      <c r="E22110" s="82">
        <v>10</v>
      </c>
      <c r="F22110" t="s">
        <v>969</v>
      </c>
      <c r="G22110" s="83">
        <v>44166</v>
      </c>
      <c r="I22110">
        <v>2020</v>
      </c>
    </row>
    <row r="22111" spans="1:9" x14ac:dyDescent="0.25">
      <c r="A22111" t="s">
        <v>972</v>
      </c>
      <c r="B22111" t="s">
        <v>1173</v>
      </c>
      <c r="C22111" t="s">
        <v>1283</v>
      </c>
      <c r="D22111" t="s">
        <v>975</v>
      </c>
      <c r="E22111" s="82">
        <v>10</v>
      </c>
      <c r="F22111" t="s">
        <v>969</v>
      </c>
      <c r="G22111" s="83">
        <v>44223</v>
      </c>
      <c r="I22111">
        <v>2021</v>
      </c>
    </row>
    <row r="22112" spans="1:9" x14ac:dyDescent="0.25">
      <c r="A22112" t="s">
        <v>972</v>
      </c>
      <c r="B22112" t="s">
        <v>1173</v>
      </c>
      <c r="C22112" t="s">
        <v>1283</v>
      </c>
      <c r="D22112" t="s">
        <v>975</v>
      </c>
      <c r="E22112" s="82">
        <v>10</v>
      </c>
      <c r="F22112" t="s">
        <v>969</v>
      </c>
      <c r="G22112" s="83">
        <v>44895</v>
      </c>
      <c r="I22112">
        <v>2022</v>
      </c>
    </row>
    <row r="22113" spans="1:9" x14ac:dyDescent="0.25">
      <c r="A22113" t="s">
        <v>972</v>
      </c>
      <c r="B22113" t="s">
        <v>1173</v>
      </c>
      <c r="C22113" t="s">
        <v>1283</v>
      </c>
      <c r="D22113" t="s">
        <v>975</v>
      </c>
      <c r="E22113" s="82">
        <v>10</v>
      </c>
      <c r="F22113" t="s">
        <v>969</v>
      </c>
      <c r="G22113" s="83">
        <v>44909</v>
      </c>
      <c r="I22113">
        <v>2022</v>
      </c>
    </row>
    <row r="22114" spans="1:9" x14ac:dyDescent="0.25">
      <c r="A22114" t="s">
        <v>972</v>
      </c>
      <c r="B22114" t="s">
        <v>676</v>
      </c>
      <c r="C22114" t="s">
        <v>1283</v>
      </c>
      <c r="D22114" t="s">
        <v>975</v>
      </c>
      <c r="E22114" s="82">
        <v>5</v>
      </c>
      <c r="F22114" t="s">
        <v>969</v>
      </c>
      <c r="G22114" s="83">
        <v>43060</v>
      </c>
      <c r="I22114">
        <v>2017</v>
      </c>
    </row>
    <row r="22115" spans="1:9" x14ac:dyDescent="0.25">
      <c r="A22115" t="s">
        <v>972</v>
      </c>
      <c r="B22115" t="s">
        <v>676</v>
      </c>
      <c r="C22115" t="s">
        <v>1283</v>
      </c>
      <c r="D22115" t="s">
        <v>975</v>
      </c>
      <c r="E22115" s="82">
        <v>5</v>
      </c>
      <c r="F22115" t="s">
        <v>969</v>
      </c>
      <c r="G22115" s="83">
        <v>43133</v>
      </c>
      <c r="I22115">
        <v>2018</v>
      </c>
    </row>
    <row r="22116" spans="1:9" x14ac:dyDescent="0.25">
      <c r="A22116" t="s">
        <v>972</v>
      </c>
      <c r="B22116" t="s">
        <v>676</v>
      </c>
      <c r="C22116" t="s">
        <v>1283</v>
      </c>
      <c r="D22116" t="s">
        <v>975</v>
      </c>
      <c r="E22116" s="82">
        <v>5</v>
      </c>
      <c r="F22116" t="s">
        <v>969</v>
      </c>
      <c r="G22116" s="83">
        <v>43157</v>
      </c>
      <c r="I22116">
        <v>2018</v>
      </c>
    </row>
    <row r="22117" spans="1:9" x14ac:dyDescent="0.25">
      <c r="A22117" t="s">
        <v>972</v>
      </c>
      <c r="B22117" t="s">
        <v>676</v>
      </c>
      <c r="C22117" t="s">
        <v>1283</v>
      </c>
      <c r="D22117" t="s">
        <v>975</v>
      </c>
      <c r="E22117" s="82">
        <v>5</v>
      </c>
      <c r="F22117" t="s">
        <v>969</v>
      </c>
      <c r="G22117" s="83">
        <v>43789</v>
      </c>
      <c r="I22117">
        <v>2019</v>
      </c>
    </row>
    <row r="22118" spans="1:9" x14ac:dyDescent="0.25">
      <c r="A22118" t="s">
        <v>972</v>
      </c>
      <c r="B22118" t="s">
        <v>676</v>
      </c>
      <c r="C22118" t="s">
        <v>1283</v>
      </c>
      <c r="D22118" t="s">
        <v>975</v>
      </c>
      <c r="E22118" s="82">
        <v>10</v>
      </c>
      <c r="F22118" t="s">
        <v>969</v>
      </c>
      <c r="G22118" s="83">
        <v>43077</v>
      </c>
      <c r="I22118">
        <v>2017</v>
      </c>
    </row>
    <row r="22119" spans="1:9" x14ac:dyDescent="0.25">
      <c r="A22119" t="s">
        <v>972</v>
      </c>
      <c r="B22119" t="s">
        <v>676</v>
      </c>
      <c r="C22119" t="s">
        <v>1283</v>
      </c>
      <c r="D22119" t="s">
        <v>975</v>
      </c>
      <c r="E22119" s="82">
        <v>10</v>
      </c>
      <c r="F22119" t="s">
        <v>969</v>
      </c>
      <c r="G22119" s="83">
        <v>43143</v>
      </c>
      <c r="I22119">
        <v>2018</v>
      </c>
    </row>
    <row r="22120" spans="1:9" x14ac:dyDescent="0.25">
      <c r="A22120" t="s">
        <v>972</v>
      </c>
      <c r="B22120" t="s">
        <v>676</v>
      </c>
      <c r="C22120" t="s">
        <v>1283</v>
      </c>
      <c r="D22120" t="s">
        <v>975</v>
      </c>
      <c r="E22120" s="82">
        <v>10</v>
      </c>
      <c r="F22120" t="s">
        <v>969</v>
      </c>
      <c r="G22120" s="83">
        <v>43176</v>
      </c>
      <c r="I22120">
        <v>2018</v>
      </c>
    </row>
    <row r="22121" spans="1:9" x14ac:dyDescent="0.25">
      <c r="A22121" t="s">
        <v>972</v>
      </c>
      <c r="B22121" t="s">
        <v>676</v>
      </c>
      <c r="C22121" t="s">
        <v>1283</v>
      </c>
      <c r="D22121" t="s">
        <v>975</v>
      </c>
      <c r="E22121" s="82">
        <v>10</v>
      </c>
      <c r="F22121" t="s">
        <v>969</v>
      </c>
      <c r="G22121" s="83">
        <v>43412</v>
      </c>
      <c r="I22121">
        <v>2018</v>
      </c>
    </row>
    <row r="22122" spans="1:9" x14ac:dyDescent="0.25">
      <c r="A22122" t="s">
        <v>972</v>
      </c>
      <c r="B22122" t="s">
        <v>676</v>
      </c>
      <c r="C22122" t="s">
        <v>1283</v>
      </c>
      <c r="D22122" t="s">
        <v>975</v>
      </c>
      <c r="E22122" s="82">
        <v>10</v>
      </c>
      <c r="F22122" t="s">
        <v>969</v>
      </c>
      <c r="G22122" s="83">
        <v>43504</v>
      </c>
      <c r="I22122">
        <v>2019</v>
      </c>
    </row>
    <row r="22123" spans="1:9" x14ac:dyDescent="0.25">
      <c r="A22123" t="s">
        <v>972</v>
      </c>
      <c r="B22123" t="s">
        <v>676</v>
      </c>
      <c r="C22123" t="s">
        <v>1283</v>
      </c>
      <c r="D22123" t="s">
        <v>975</v>
      </c>
      <c r="E22123" s="82">
        <v>10</v>
      </c>
      <c r="F22123" t="s">
        <v>969</v>
      </c>
      <c r="G22123" s="83">
        <v>43665</v>
      </c>
      <c r="I22123">
        <v>2019</v>
      </c>
    </row>
    <row r="22124" spans="1:9" x14ac:dyDescent="0.25">
      <c r="A22124" t="s">
        <v>972</v>
      </c>
      <c r="B22124" t="s">
        <v>798</v>
      </c>
      <c r="C22124" t="s">
        <v>1283</v>
      </c>
      <c r="D22124" t="s">
        <v>975</v>
      </c>
      <c r="E22124" s="82">
        <v>4</v>
      </c>
      <c r="F22124" t="s">
        <v>969</v>
      </c>
      <c r="G22124" s="83">
        <v>44239</v>
      </c>
      <c r="I22124">
        <v>2021</v>
      </c>
    </row>
    <row r="22125" spans="1:9" x14ac:dyDescent="0.25">
      <c r="A22125" t="s">
        <v>972</v>
      </c>
      <c r="B22125" t="s">
        <v>798</v>
      </c>
      <c r="C22125" t="s">
        <v>1283</v>
      </c>
      <c r="D22125" t="s">
        <v>975</v>
      </c>
      <c r="E22125" s="82">
        <v>5</v>
      </c>
      <c r="F22125" t="s">
        <v>969</v>
      </c>
      <c r="G22125" s="83">
        <v>43025</v>
      </c>
      <c r="I22125">
        <v>2017</v>
      </c>
    </row>
    <row r="22126" spans="1:9" x14ac:dyDescent="0.25">
      <c r="A22126" t="s">
        <v>972</v>
      </c>
      <c r="B22126" t="s">
        <v>798</v>
      </c>
      <c r="C22126" t="s">
        <v>1283</v>
      </c>
      <c r="D22126" t="s">
        <v>975</v>
      </c>
      <c r="E22126" s="82">
        <v>5</v>
      </c>
      <c r="F22126" t="s">
        <v>969</v>
      </c>
      <c r="G22126" s="83">
        <v>43171</v>
      </c>
      <c r="I22126">
        <v>2018</v>
      </c>
    </row>
    <row r="22127" spans="1:9" x14ac:dyDescent="0.25">
      <c r="A22127" t="s">
        <v>972</v>
      </c>
      <c r="B22127" t="s">
        <v>798</v>
      </c>
      <c r="C22127" t="s">
        <v>1283</v>
      </c>
      <c r="D22127" t="s">
        <v>975</v>
      </c>
      <c r="E22127" s="82">
        <v>5</v>
      </c>
      <c r="F22127" t="s">
        <v>969</v>
      </c>
      <c r="G22127" s="83">
        <v>43259</v>
      </c>
      <c r="I22127">
        <v>2018</v>
      </c>
    </row>
    <row r="22128" spans="1:9" x14ac:dyDescent="0.25">
      <c r="A22128" t="s">
        <v>972</v>
      </c>
      <c r="B22128" t="s">
        <v>798</v>
      </c>
      <c r="C22128" t="s">
        <v>1283</v>
      </c>
      <c r="D22128" t="s">
        <v>975</v>
      </c>
      <c r="E22128" s="82">
        <v>5</v>
      </c>
      <c r="F22128" t="s">
        <v>969</v>
      </c>
      <c r="G22128" s="83">
        <v>43305</v>
      </c>
      <c r="I22128">
        <v>2018</v>
      </c>
    </row>
    <row r="22129" spans="1:9" x14ac:dyDescent="0.25">
      <c r="A22129" t="s">
        <v>972</v>
      </c>
      <c r="B22129" t="s">
        <v>798</v>
      </c>
      <c r="C22129" t="s">
        <v>1283</v>
      </c>
      <c r="D22129" t="s">
        <v>975</v>
      </c>
      <c r="E22129" s="82">
        <v>5</v>
      </c>
      <c r="F22129" t="s">
        <v>969</v>
      </c>
      <c r="G22129" s="83">
        <v>43312</v>
      </c>
      <c r="I22129">
        <v>2018</v>
      </c>
    </row>
    <row r="22130" spans="1:9" x14ac:dyDescent="0.25">
      <c r="A22130" t="s">
        <v>972</v>
      </c>
      <c r="B22130" t="s">
        <v>798</v>
      </c>
      <c r="C22130" t="s">
        <v>1283</v>
      </c>
      <c r="D22130" t="s">
        <v>975</v>
      </c>
      <c r="E22130" s="82">
        <v>5</v>
      </c>
      <c r="F22130" t="s">
        <v>969</v>
      </c>
      <c r="G22130" s="83">
        <v>43410</v>
      </c>
      <c r="I22130">
        <v>2018</v>
      </c>
    </row>
    <row r="22131" spans="1:9" x14ac:dyDescent="0.25">
      <c r="A22131" t="s">
        <v>972</v>
      </c>
      <c r="B22131" t="s">
        <v>798</v>
      </c>
      <c r="C22131" t="s">
        <v>1283</v>
      </c>
      <c r="D22131" t="s">
        <v>975</v>
      </c>
      <c r="E22131" s="82">
        <v>5</v>
      </c>
      <c r="F22131" t="s">
        <v>969</v>
      </c>
      <c r="G22131" s="83">
        <v>43518</v>
      </c>
      <c r="I22131">
        <v>2019</v>
      </c>
    </row>
    <row r="22132" spans="1:9" x14ac:dyDescent="0.25">
      <c r="A22132" t="s">
        <v>972</v>
      </c>
      <c r="B22132" t="s">
        <v>798</v>
      </c>
      <c r="C22132" t="s">
        <v>1283</v>
      </c>
      <c r="D22132" t="s">
        <v>975</v>
      </c>
      <c r="E22132" s="82">
        <v>5</v>
      </c>
      <c r="F22132" t="s">
        <v>969</v>
      </c>
      <c r="G22132" s="83">
        <v>43524</v>
      </c>
      <c r="I22132">
        <v>2019</v>
      </c>
    </row>
    <row r="22133" spans="1:9" x14ac:dyDescent="0.25">
      <c r="A22133" t="s">
        <v>972</v>
      </c>
      <c r="B22133" t="s">
        <v>798</v>
      </c>
      <c r="C22133" t="s">
        <v>1283</v>
      </c>
      <c r="D22133" t="s">
        <v>975</v>
      </c>
      <c r="E22133" s="82">
        <v>5</v>
      </c>
      <c r="F22133" t="s">
        <v>969</v>
      </c>
      <c r="G22133" s="83">
        <v>43528</v>
      </c>
      <c r="I22133">
        <v>2019</v>
      </c>
    </row>
    <row r="22134" spans="1:9" x14ac:dyDescent="0.25">
      <c r="A22134" t="s">
        <v>972</v>
      </c>
      <c r="B22134" t="s">
        <v>798</v>
      </c>
      <c r="C22134" t="s">
        <v>1283</v>
      </c>
      <c r="D22134" t="s">
        <v>975</v>
      </c>
      <c r="E22134" s="82">
        <v>5</v>
      </c>
      <c r="F22134" t="s">
        <v>969</v>
      </c>
      <c r="G22134" s="83">
        <v>43529</v>
      </c>
      <c r="I22134">
        <v>2019</v>
      </c>
    </row>
    <row r="22135" spans="1:9" x14ac:dyDescent="0.25">
      <c r="A22135" t="s">
        <v>972</v>
      </c>
      <c r="B22135" t="s">
        <v>798</v>
      </c>
      <c r="C22135" t="s">
        <v>1283</v>
      </c>
      <c r="D22135" t="s">
        <v>975</v>
      </c>
      <c r="E22135" s="82">
        <v>5</v>
      </c>
      <c r="F22135" t="s">
        <v>969</v>
      </c>
      <c r="G22135" s="83">
        <v>43533</v>
      </c>
      <c r="I22135">
        <v>2019</v>
      </c>
    </row>
    <row r="22136" spans="1:9" x14ac:dyDescent="0.25">
      <c r="A22136" t="s">
        <v>972</v>
      </c>
      <c r="B22136" t="s">
        <v>798</v>
      </c>
      <c r="C22136" t="s">
        <v>1283</v>
      </c>
      <c r="D22136" t="s">
        <v>975</v>
      </c>
      <c r="E22136" s="82">
        <v>5</v>
      </c>
      <c r="F22136" t="s">
        <v>969</v>
      </c>
      <c r="G22136" s="83">
        <v>43541</v>
      </c>
      <c r="I22136">
        <v>2019</v>
      </c>
    </row>
    <row r="22137" spans="1:9" x14ac:dyDescent="0.25">
      <c r="A22137" t="s">
        <v>972</v>
      </c>
      <c r="B22137" t="s">
        <v>798</v>
      </c>
      <c r="C22137" t="s">
        <v>1283</v>
      </c>
      <c r="D22137" t="s">
        <v>975</v>
      </c>
      <c r="E22137" s="82">
        <v>5</v>
      </c>
      <c r="F22137" t="s">
        <v>969</v>
      </c>
      <c r="G22137" s="83">
        <v>43544</v>
      </c>
      <c r="I22137">
        <v>2019</v>
      </c>
    </row>
    <row r="22138" spans="1:9" x14ac:dyDescent="0.25">
      <c r="A22138" t="s">
        <v>972</v>
      </c>
      <c r="B22138" t="s">
        <v>798</v>
      </c>
      <c r="C22138" t="s">
        <v>1283</v>
      </c>
      <c r="D22138" t="s">
        <v>975</v>
      </c>
      <c r="E22138" s="82">
        <v>5</v>
      </c>
      <c r="F22138" t="s">
        <v>969</v>
      </c>
      <c r="G22138" s="83">
        <v>43557</v>
      </c>
      <c r="I22138">
        <v>2019</v>
      </c>
    </row>
    <row r="22139" spans="1:9" x14ac:dyDescent="0.25">
      <c r="A22139" t="s">
        <v>972</v>
      </c>
      <c r="B22139" t="s">
        <v>798</v>
      </c>
      <c r="C22139" t="s">
        <v>1283</v>
      </c>
      <c r="D22139" t="s">
        <v>975</v>
      </c>
      <c r="E22139" s="82">
        <v>5</v>
      </c>
      <c r="F22139" t="s">
        <v>969</v>
      </c>
      <c r="G22139" s="83">
        <v>43564</v>
      </c>
      <c r="I22139">
        <v>2019</v>
      </c>
    </row>
    <row r="22140" spans="1:9" x14ac:dyDescent="0.25">
      <c r="A22140" t="s">
        <v>972</v>
      </c>
      <c r="B22140" t="s">
        <v>798</v>
      </c>
      <c r="C22140" t="s">
        <v>1283</v>
      </c>
      <c r="D22140" t="s">
        <v>975</v>
      </c>
      <c r="E22140" s="82">
        <v>5</v>
      </c>
      <c r="F22140" t="s">
        <v>969</v>
      </c>
      <c r="G22140" s="83">
        <v>43572</v>
      </c>
      <c r="I22140">
        <v>2019</v>
      </c>
    </row>
    <row r="22141" spans="1:9" x14ac:dyDescent="0.25">
      <c r="A22141" t="s">
        <v>972</v>
      </c>
      <c r="B22141" t="s">
        <v>798</v>
      </c>
      <c r="C22141" t="s">
        <v>1283</v>
      </c>
      <c r="D22141" t="s">
        <v>975</v>
      </c>
      <c r="E22141" s="82">
        <v>5</v>
      </c>
      <c r="F22141" t="s">
        <v>969</v>
      </c>
      <c r="G22141" s="83">
        <v>43574</v>
      </c>
      <c r="I22141">
        <v>2019</v>
      </c>
    </row>
    <row r="22142" spans="1:9" x14ac:dyDescent="0.25">
      <c r="A22142" t="s">
        <v>972</v>
      </c>
      <c r="B22142" t="s">
        <v>798</v>
      </c>
      <c r="C22142" t="s">
        <v>1283</v>
      </c>
      <c r="D22142" t="s">
        <v>975</v>
      </c>
      <c r="E22142" s="82">
        <v>5</v>
      </c>
      <c r="F22142" t="s">
        <v>969</v>
      </c>
      <c r="G22142" s="83">
        <v>43580</v>
      </c>
      <c r="I22142">
        <v>2019</v>
      </c>
    </row>
    <row r="22143" spans="1:9" x14ac:dyDescent="0.25">
      <c r="A22143" t="s">
        <v>972</v>
      </c>
      <c r="B22143" t="s">
        <v>798</v>
      </c>
      <c r="C22143" t="s">
        <v>1283</v>
      </c>
      <c r="D22143" t="s">
        <v>975</v>
      </c>
      <c r="E22143" s="82">
        <v>5</v>
      </c>
      <c r="F22143" t="s">
        <v>969</v>
      </c>
      <c r="G22143" s="83">
        <v>43836</v>
      </c>
      <c r="I22143">
        <v>2020</v>
      </c>
    </row>
    <row r="22144" spans="1:9" x14ac:dyDescent="0.25">
      <c r="A22144" t="s">
        <v>972</v>
      </c>
      <c r="B22144" t="s">
        <v>798</v>
      </c>
      <c r="C22144" t="s">
        <v>1283</v>
      </c>
      <c r="D22144" t="s">
        <v>975</v>
      </c>
      <c r="E22144" s="82">
        <v>5</v>
      </c>
      <c r="F22144" t="s">
        <v>969</v>
      </c>
      <c r="G22144" s="83">
        <v>44062</v>
      </c>
      <c r="I22144">
        <v>2020</v>
      </c>
    </row>
    <row r="22145" spans="1:9" x14ac:dyDescent="0.25">
      <c r="A22145" t="s">
        <v>972</v>
      </c>
      <c r="B22145" t="s">
        <v>798</v>
      </c>
      <c r="C22145" t="s">
        <v>1283</v>
      </c>
      <c r="D22145" t="s">
        <v>975</v>
      </c>
      <c r="E22145" s="82">
        <v>5</v>
      </c>
      <c r="F22145" t="s">
        <v>969</v>
      </c>
      <c r="G22145" s="83">
        <v>44323</v>
      </c>
      <c r="I22145">
        <v>2021</v>
      </c>
    </row>
    <row r="22146" spans="1:9" x14ac:dyDescent="0.25">
      <c r="A22146" t="s">
        <v>972</v>
      </c>
      <c r="B22146" t="s">
        <v>798</v>
      </c>
      <c r="C22146" t="s">
        <v>1283</v>
      </c>
      <c r="D22146" t="s">
        <v>975</v>
      </c>
      <c r="E22146" s="82">
        <v>6.7</v>
      </c>
      <c r="F22146" t="s">
        <v>969</v>
      </c>
      <c r="G22146" s="83">
        <v>44818</v>
      </c>
      <c r="I22146">
        <v>2022</v>
      </c>
    </row>
    <row r="22147" spans="1:9" x14ac:dyDescent="0.25">
      <c r="A22147" t="s">
        <v>972</v>
      </c>
      <c r="B22147" t="s">
        <v>798</v>
      </c>
      <c r="C22147" t="s">
        <v>1283</v>
      </c>
      <c r="D22147" t="s">
        <v>975</v>
      </c>
      <c r="E22147" s="82">
        <v>9</v>
      </c>
      <c r="F22147" t="s">
        <v>969</v>
      </c>
      <c r="G22147" s="83">
        <v>44137</v>
      </c>
      <c r="I22147">
        <v>2020</v>
      </c>
    </row>
    <row r="22148" spans="1:9" x14ac:dyDescent="0.25">
      <c r="A22148" t="s">
        <v>972</v>
      </c>
      <c r="B22148" t="s">
        <v>798</v>
      </c>
      <c r="C22148" t="s">
        <v>1283</v>
      </c>
      <c r="D22148" t="s">
        <v>975</v>
      </c>
      <c r="E22148" s="82">
        <v>9</v>
      </c>
      <c r="F22148" t="s">
        <v>969</v>
      </c>
      <c r="G22148" s="83">
        <v>44797</v>
      </c>
      <c r="I22148">
        <v>2022</v>
      </c>
    </row>
    <row r="22149" spans="1:9" x14ac:dyDescent="0.25">
      <c r="A22149" t="s">
        <v>972</v>
      </c>
      <c r="B22149" t="s">
        <v>798</v>
      </c>
      <c r="C22149" t="s">
        <v>1283</v>
      </c>
      <c r="D22149" t="s">
        <v>975</v>
      </c>
      <c r="E22149" s="82">
        <v>10</v>
      </c>
      <c r="F22149" t="s">
        <v>969</v>
      </c>
      <c r="G22149" s="83">
        <v>43221</v>
      </c>
      <c r="I22149">
        <v>2018</v>
      </c>
    </row>
    <row r="22150" spans="1:9" x14ac:dyDescent="0.25">
      <c r="A22150" t="s">
        <v>972</v>
      </c>
      <c r="B22150" t="s">
        <v>798</v>
      </c>
      <c r="C22150" t="s">
        <v>1283</v>
      </c>
      <c r="D22150" t="s">
        <v>975</v>
      </c>
      <c r="E22150" s="82">
        <v>10</v>
      </c>
      <c r="F22150" t="s">
        <v>969</v>
      </c>
      <c r="G22150" s="83">
        <v>43290</v>
      </c>
      <c r="I22150">
        <v>2018</v>
      </c>
    </row>
    <row r="22151" spans="1:9" x14ac:dyDescent="0.25">
      <c r="A22151" t="s">
        <v>972</v>
      </c>
      <c r="B22151" t="s">
        <v>798</v>
      </c>
      <c r="C22151" t="s">
        <v>1283</v>
      </c>
      <c r="D22151" t="s">
        <v>975</v>
      </c>
      <c r="E22151" s="82">
        <v>10</v>
      </c>
      <c r="F22151" t="s">
        <v>969</v>
      </c>
      <c r="G22151" s="83">
        <v>43432</v>
      </c>
      <c r="I22151">
        <v>2018</v>
      </c>
    </row>
    <row r="22152" spans="1:9" x14ac:dyDescent="0.25">
      <c r="A22152" t="s">
        <v>972</v>
      </c>
      <c r="B22152" t="s">
        <v>798</v>
      </c>
      <c r="C22152" t="s">
        <v>1283</v>
      </c>
      <c r="D22152" t="s">
        <v>975</v>
      </c>
      <c r="E22152" s="82">
        <v>10</v>
      </c>
      <c r="F22152" t="s">
        <v>969</v>
      </c>
      <c r="G22152" s="83">
        <v>43503</v>
      </c>
      <c r="I22152">
        <v>2019</v>
      </c>
    </row>
    <row r="22153" spans="1:9" x14ac:dyDescent="0.25">
      <c r="A22153" t="s">
        <v>972</v>
      </c>
      <c r="B22153" t="s">
        <v>798</v>
      </c>
      <c r="C22153" t="s">
        <v>1283</v>
      </c>
      <c r="D22153" t="s">
        <v>975</v>
      </c>
      <c r="E22153" s="82">
        <v>10</v>
      </c>
      <c r="F22153" t="s">
        <v>969</v>
      </c>
      <c r="G22153" s="83">
        <v>43553</v>
      </c>
      <c r="I22153">
        <v>2019</v>
      </c>
    </row>
    <row r="22154" spans="1:9" x14ac:dyDescent="0.25">
      <c r="A22154" t="s">
        <v>972</v>
      </c>
      <c r="B22154" t="s">
        <v>798</v>
      </c>
      <c r="C22154" t="s">
        <v>1283</v>
      </c>
      <c r="D22154" t="s">
        <v>975</v>
      </c>
      <c r="E22154" s="82">
        <v>10</v>
      </c>
      <c r="F22154" t="s">
        <v>969</v>
      </c>
      <c r="G22154" s="83">
        <v>43594</v>
      </c>
      <c r="I22154">
        <v>2019</v>
      </c>
    </row>
    <row r="22155" spans="1:9" x14ac:dyDescent="0.25">
      <c r="A22155" t="s">
        <v>972</v>
      </c>
      <c r="B22155" t="s">
        <v>798</v>
      </c>
      <c r="C22155" t="s">
        <v>1283</v>
      </c>
      <c r="D22155" t="s">
        <v>975</v>
      </c>
      <c r="E22155" s="82">
        <v>10</v>
      </c>
      <c r="F22155" t="s">
        <v>969</v>
      </c>
      <c r="G22155" s="83">
        <v>43595</v>
      </c>
      <c r="I22155">
        <v>2019</v>
      </c>
    </row>
    <row r="22156" spans="1:9" x14ac:dyDescent="0.25">
      <c r="A22156" t="s">
        <v>972</v>
      </c>
      <c r="B22156" t="s">
        <v>798</v>
      </c>
      <c r="C22156" t="s">
        <v>1283</v>
      </c>
      <c r="D22156" t="s">
        <v>975</v>
      </c>
      <c r="E22156" s="82">
        <v>10</v>
      </c>
      <c r="F22156" t="s">
        <v>969</v>
      </c>
      <c r="G22156" s="83">
        <v>43599</v>
      </c>
      <c r="I22156">
        <v>2019</v>
      </c>
    </row>
    <row r="22157" spans="1:9" x14ac:dyDescent="0.25">
      <c r="A22157" t="s">
        <v>972</v>
      </c>
      <c r="B22157" t="s">
        <v>798</v>
      </c>
      <c r="C22157" t="s">
        <v>1283</v>
      </c>
      <c r="D22157" t="s">
        <v>975</v>
      </c>
      <c r="E22157" s="82">
        <v>10</v>
      </c>
      <c r="F22157" t="s">
        <v>969</v>
      </c>
      <c r="G22157" s="83">
        <v>43621</v>
      </c>
      <c r="I22157">
        <v>2019</v>
      </c>
    </row>
    <row r="22158" spans="1:9" x14ac:dyDescent="0.25">
      <c r="A22158" t="s">
        <v>972</v>
      </c>
      <c r="B22158" t="s">
        <v>798</v>
      </c>
      <c r="C22158" t="s">
        <v>1283</v>
      </c>
      <c r="D22158" t="s">
        <v>975</v>
      </c>
      <c r="E22158" s="82">
        <v>10</v>
      </c>
      <c r="F22158" t="s">
        <v>969</v>
      </c>
      <c r="G22158" s="83">
        <v>43626</v>
      </c>
      <c r="I22158">
        <v>2019</v>
      </c>
    </row>
    <row r="22159" spans="1:9" x14ac:dyDescent="0.25">
      <c r="A22159" t="s">
        <v>972</v>
      </c>
      <c r="B22159" t="s">
        <v>798</v>
      </c>
      <c r="C22159" t="s">
        <v>1283</v>
      </c>
      <c r="D22159" t="s">
        <v>975</v>
      </c>
      <c r="E22159" s="82">
        <v>10</v>
      </c>
      <c r="F22159" t="s">
        <v>969</v>
      </c>
      <c r="G22159" s="83">
        <v>43627</v>
      </c>
      <c r="I22159">
        <v>2019</v>
      </c>
    </row>
    <row r="22160" spans="1:9" x14ac:dyDescent="0.25">
      <c r="A22160" t="s">
        <v>972</v>
      </c>
      <c r="B22160" t="s">
        <v>798</v>
      </c>
      <c r="C22160" t="s">
        <v>1283</v>
      </c>
      <c r="D22160" t="s">
        <v>975</v>
      </c>
      <c r="E22160" s="82">
        <v>10</v>
      </c>
      <c r="F22160" t="s">
        <v>969</v>
      </c>
      <c r="G22160" s="83">
        <v>43630</v>
      </c>
      <c r="I22160">
        <v>2019</v>
      </c>
    </row>
    <row r="22161" spans="1:9" x14ac:dyDescent="0.25">
      <c r="A22161" t="s">
        <v>972</v>
      </c>
      <c r="B22161" t="s">
        <v>798</v>
      </c>
      <c r="C22161" t="s">
        <v>1283</v>
      </c>
      <c r="D22161" t="s">
        <v>975</v>
      </c>
      <c r="E22161" s="82">
        <v>10</v>
      </c>
      <c r="F22161" t="s">
        <v>969</v>
      </c>
      <c r="G22161" s="83">
        <v>43643</v>
      </c>
      <c r="I22161">
        <v>2019</v>
      </c>
    </row>
    <row r="22162" spans="1:9" x14ac:dyDescent="0.25">
      <c r="A22162" t="s">
        <v>972</v>
      </c>
      <c r="B22162" t="s">
        <v>798</v>
      </c>
      <c r="C22162" t="s">
        <v>1283</v>
      </c>
      <c r="D22162" t="s">
        <v>975</v>
      </c>
      <c r="E22162" s="82">
        <v>10</v>
      </c>
      <c r="F22162" t="s">
        <v>969</v>
      </c>
      <c r="G22162" s="83">
        <v>43669</v>
      </c>
      <c r="I22162">
        <v>2019</v>
      </c>
    </row>
    <row r="22163" spans="1:9" x14ac:dyDescent="0.25">
      <c r="A22163" t="s">
        <v>972</v>
      </c>
      <c r="B22163" t="s">
        <v>798</v>
      </c>
      <c r="C22163" t="s">
        <v>1283</v>
      </c>
      <c r="D22163" t="s">
        <v>975</v>
      </c>
      <c r="E22163" s="82">
        <v>10</v>
      </c>
      <c r="F22163" t="s">
        <v>969</v>
      </c>
      <c r="G22163" s="83">
        <v>43760</v>
      </c>
      <c r="I22163">
        <v>2019</v>
      </c>
    </row>
    <row r="22164" spans="1:9" x14ac:dyDescent="0.25">
      <c r="A22164" t="s">
        <v>972</v>
      </c>
      <c r="B22164" t="s">
        <v>798</v>
      </c>
      <c r="C22164" t="s">
        <v>1283</v>
      </c>
      <c r="D22164" t="s">
        <v>975</v>
      </c>
      <c r="E22164" s="82">
        <v>10</v>
      </c>
      <c r="F22164" t="s">
        <v>969</v>
      </c>
      <c r="G22164" s="83">
        <v>43970</v>
      </c>
      <c r="I22164">
        <v>2020</v>
      </c>
    </row>
    <row r="22165" spans="1:9" x14ac:dyDescent="0.25">
      <c r="A22165" t="s">
        <v>972</v>
      </c>
      <c r="B22165" t="s">
        <v>798</v>
      </c>
      <c r="C22165" t="s">
        <v>1283</v>
      </c>
      <c r="D22165" t="s">
        <v>975</v>
      </c>
      <c r="E22165" s="82">
        <v>10</v>
      </c>
      <c r="F22165" t="s">
        <v>969</v>
      </c>
      <c r="G22165" s="83">
        <v>44060</v>
      </c>
      <c r="I22165">
        <v>2020</v>
      </c>
    </row>
    <row r="22166" spans="1:9" x14ac:dyDescent="0.25">
      <c r="A22166" t="s">
        <v>972</v>
      </c>
      <c r="B22166" t="s">
        <v>798</v>
      </c>
      <c r="C22166" t="s">
        <v>1283</v>
      </c>
      <c r="D22166" t="s">
        <v>975</v>
      </c>
      <c r="E22166" s="82">
        <v>10</v>
      </c>
      <c r="F22166" t="s">
        <v>969</v>
      </c>
      <c r="G22166" s="83">
        <v>44067</v>
      </c>
      <c r="I22166">
        <v>2020</v>
      </c>
    </row>
    <row r="22167" spans="1:9" x14ac:dyDescent="0.25">
      <c r="A22167" t="s">
        <v>972</v>
      </c>
      <c r="B22167" t="s">
        <v>798</v>
      </c>
      <c r="C22167" t="s">
        <v>1283</v>
      </c>
      <c r="D22167" t="s">
        <v>975</v>
      </c>
      <c r="E22167" s="82">
        <v>10</v>
      </c>
      <c r="F22167" t="s">
        <v>969</v>
      </c>
      <c r="G22167" s="83">
        <v>44084</v>
      </c>
      <c r="I22167">
        <v>2020</v>
      </c>
    </row>
    <row r="22168" spans="1:9" x14ac:dyDescent="0.25">
      <c r="A22168" t="s">
        <v>972</v>
      </c>
      <c r="B22168" t="s">
        <v>798</v>
      </c>
      <c r="C22168" t="s">
        <v>1283</v>
      </c>
      <c r="D22168" t="s">
        <v>975</v>
      </c>
      <c r="E22168" s="82">
        <v>10</v>
      </c>
      <c r="F22168" t="s">
        <v>969</v>
      </c>
      <c r="G22168" s="83">
        <v>44111</v>
      </c>
      <c r="I22168">
        <v>2020</v>
      </c>
    </row>
    <row r="22169" spans="1:9" x14ac:dyDescent="0.25">
      <c r="A22169" t="s">
        <v>972</v>
      </c>
      <c r="B22169" t="s">
        <v>798</v>
      </c>
      <c r="C22169" t="s">
        <v>1283</v>
      </c>
      <c r="D22169" t="s">
        <v>975</v>
      </c>
      <c r="E22169" s="82">
        <v>10</v>
      </c>
      <c r="F22169" t="s">
        <v>969</v>
      </c>
      <c r="G22169" s="83">
        <v>44131</v>
      </c>
      <c r="I22169">
        <v>2020</v>
      </c>
    </row>
    <row r="22170" spans="1:9" x14ac:dyDescent="0.25">
      <c r="A22170" t="s">
        <v>972</v>
      </c>
      <c r="B22170" t="s">
        <v>798</v>
      </c>
      <c r="C22170" t="s">
        <v>1283</v>
      </c>
      <c r="D22170" t="s">
        <v>975</v>
      </c>
      <c r="E22170" s="82">
        <v>10</v>
      </c>
      <c r="F22170" t="s">
        <v>969</v>
      </c>
      <c r="G22170" s="83">
        <v>44291</v>
      </c>
      <c r="I22170">
        <v>2021</v>
      </c>
    </row>
    <row r="22171" spans="1:9" x14ac:dyDescent="0.25">
      <c r="A22171" t="s">
        <v>972</v>
      </c>
      <c r="B22171" t="s">
        <v>798</v>
      </c>
      <c r="C22171" t="s">
        <v>1283</v>
      </c>
      <c r="D22171" t="s">
        <v>975</v>
      </c>
      <c r="E22171" s="82">
        <v>10</v>
      </c>
      <c r="F22171" t="s">
        <v>969</v>
      </c>
      <c r="G22171" s="83">
        <v>44309</v>
      </c>
      <c r="I22171">
        <v>2021</v>
      </c>
    </row>
    <row r="22172" spans="1:9" x14ac:dyDescent="0.25">
      <c r="A22172" t="s">
        <v>972</v>
      </c>
      <c r="B22172" t="s">
        <v>798</v>
      </c>
      <c r="C22172" t="s">
        <v>1283</v>
      </c>
      <c r="D22172" t="s">
        <v>975</v>
      </c>
      <c r="E22172" s="82">
        <v>10</v>
      </c>
      <c r="F22172" t="s">
        <v>969</v>
      </c>
      <c r="G22172" s="83">
        <v>44341</v>
      </c>
      <c r="I22172">
        <v>2021</v>
      </c>
    </row>
    <row r="22173" spans="1:9" x14ac:dyDescent="0.25">
      <c r="A22173" t="s">
        <v>972</v>
      </c>
      <c r="B22173" t="s">
        <v>798</v>
      </c>
      <c r="C22173" t="s">
        <v>1283</v>
      </c>
      <c r="D22173" t="s">
        <v>975</v>
      </c>
      <c r="E22173" s="82">
        <v>10</v>
      </c>
      <c r="F22173" t="s">
        <v>969</v>
      </c>
      <c r="G22173" s="83">
        <v>44398</v>
      </c>
      <c r="I22173">
        <v>2021</v>
      </c>
    </row>
    <row r="22174" spans="1:9" x14ac:dyDescent="0.25">
      <c r="A22174" t="s">
        <v>972</v>
      </c>
      <c r="B22174" t="s">
        <v>798</v>
      </c>
      <c r="C22174" t="s">
        <v>1283</v>
      </c>
      <c r="D22174" t="s">
        <v>975</v>
      </c>
      <c r="E22174" s="82">
        <v>10</v>
      </c>
      <c r="F22174" t="s">
        <v>969</v>
      </c>
      <c r="G22174" s="83">
        <v>44404</v>
      </c>
      <c r="I22174">
        <v>2021</v>
      </c>
    </row>
    <row r="22175" spans="1:9" x14ac:dyDescent="0.25">
      <c r="A22175" t="s">
        <v>972</v>
      </c>
      <c r="B22175" t="s">
        <v>798</v>
      </c>
      <c r="C22175" t="s">
        <v>1283</v>
      </c>
      <c r="D22175" t="s">
        <v>975</v>
      </c>
      <c r="E22175" s="82">
        <v>10</v>
      </c>
      <c r="F22175" t="s">
        <v>969</v>
      </c>
      <c r="G22175" s="83">
        <v>44410</v>
      </c>
      <c r="I22175">
        <v>2021</v>
      </c>
    </row>
    <row r="22176" spans="1:9" x14ac:dyDescent="0.25">
      <c r="A22176" t="s">
        <v>972</v>
      </c>
      <c r="B22176" t="s">
        <v>798</v>
      </c>
      <c r="C22176" t="s">
        <v>1283</v>
      </c>
      <c r="D22176" t="s">
        <v>975</v>
      </c>
      <c r="E22176" s="82">
        <v>10</v>
      </c>
      <c r="F22176" t="s">
        <v>969</v>
      </c>
      <c r="G22176" s="83">
        <v>44418</v>
      </c>
      <c r="I22176">
        <v>2021</v>
      </c>
    </row>
    <row r="22177" spans="1:9" x14ac:dyDescent="0.25">
      <c r="A22177" t="s">
        <v>972</v>
      </c>
      <c r="B22177" t="s">
        <v>798</v>
      </c>
      <c r="C22177" t="s">
        <v>1283</v>
      </c>
      <c r="D22177" t="s">
        <v>975</v>
      </c>
      <c r="E22177" s="82">
        <v>10</v>
      </c>
      <c r="F22177" t="s">
        <v>969</v>
      </c>
      <c r="G22177" s="83">
        <v>44432</v>
      </c>
      <c r="I22177">
        <v>2021</v>
      </c>
    </row>
    <row r="22178" spans="1:9" x14ac:dyDescent="0.25">
      <c r="A22178" t="s">
        <v>972</v>
      </c>
      <c r="B22178" t="s">
        <v>798</v>
      </c>
      <c r="C22178" t="s">
        <v>1283</v>
      </c>
      <c r="D22178" t="s">
        <v>975</v>
      </c>
      <c r="E22178" s="82">
        <v>10</v>
      </c>
      <c r="F22178" t="s">
        <v>969</v>
      </c>
      <c r="G22178" s="83">
        <v>44459</v>
      </c>
      <c r="I22178">
        <v>2021</v>
      </c>
    </row>
    <row r="22179" spans="1:9" x14ac:dyDescent="0.25">
      <c r="A22179" t="s">
        <v>972</v>
      </c>
      <c r="B22179" t="s">
        <v>798</v>
      </c>
      <c r="C22179" t="s">
        <v>1283</v>
      </c>
      <c r="D22179" t="s">
        <v>975</v>
      </c>
      <c r="E22179" s="82">
        <v>10</v>
      </c>
      <c r="F22179" t="s">
        <v>969</v>
      </c>
      <c r="G22179" s="83">
        <v>44539</v>
      </c>
      <c r="I22179">
        <v>2021</v>
      </c>
    </row>
    <row r="22180" spans="1:9" x14ac:dyDescent="0.25">
      <c r="A22180" t="s">
        <v>972</v>
      </c>
      <c r="B22180" t="s">
        <v>798</v>
      </c>
      <c r="C22180" t="s">
        <v>1283</v>
      </c>
      <c r="D22180" t="s">
        <v>975</v>
      </c>
      <c r="E22180" s="82">
        <v>10</v>
      </c>
      <c r="F22180" t="s">
        <v>969</v>
      </c>
      <c r="G22180" s="83">
        <v>44594</v>
      </c>
      <c r="I22180">
        <v>2022</v>
      </c>
    </row>
    <row r="22181" spans="1:9" x14ac:dyDescent="0.25">
      <c r="A22181" t="s">
        <v>972</v>
      </c>
      <c r="B22181" t="s">
        <v>798</v>
      </c>
      <c r="C22181" t="s">
        <v>1283</v>
      </c>
      <c r="D22181" t="s">
        <v>975</v>
      </c>
      <c r="E22181" s="82">
        <v>10</v>
      </c>
      <c r="F22181" t="s">
        <v>969</v>
      </c>
      <c r="G22181" s="83">
        <v>44636</v>
      </c>
      <c r="I22181">
        <v>2022</v>
      </c>
    </row>
    <row r="22182" spans="1:9" x14ac:dyDescent="0.25">
      <c r="A22182" t="s">
        <v>972</v>
      </c>
      <c r="B22182" t="s">
        <v>798</v>
      </c>
      <c r="C22182" t="s">
        <v>1283</v>
      </c>
      <c r="D22182" t="s">
        <v>975</v>
      </c>
      <c r="E22182" s="82">
        <v>10</v>
      </c>
      <c r="F22182" t="s">
        <v>969</v>
      </c>
      <c r="G22182" s="83">
        <v>44748</v>
      </c>
      <c r="I22182">
        <v>2022</v>
      </c>
    </row>
    <row r="22183" spans="1:9" x14ac:dyDescent="0.25">
      <c r="A22183" t="s">
        <v>972</v>
      </c>
      <c r="B22183" t="s">
        <v>798</v>
      </c>
      <c r="C22183" t="s">
        <v>1283</v>
      </c>
      <c r="D22183" t="s">
        <v>975</v>
      </c>
      <c r="E22183" s="82">
        <v>10</v>
      </c>
      <c r="F22183" t="s">
        <v>969</v>
      </c>
      <c r="G22183" s="83">
        <v>44763</v>
      </c>
      <c r="I22183">
        <v>2022</v>
      </c>
    </row>
    <row r="22184" spans="1:9" x14ac:dyDescent="0.25">
      <c r="A22184" t="s">
        <v>972</v>
      </c>
      <c r="B22184" t="s">
        <v>798</v>
      </c>
      <c r="C22184" t="s">
        <v>1283</v>
      </c>
      <c r="D22184" t="s">
        <v>975</v>
      </c>
      <c r="E22184" s="82">
        <v>10</v>
      </c>
      <c r="F22184" t="s">
        <v>969</v>
      </c>
      <c r="G22184" s="83">
        <v>44826</v>
      </c>
      <c r="I22184">
        <v>2022</v>
      </c>
    </row>
    <row r="22185" spans="1:9" x14ac:dyDescent="0.25">
      <c r="A22185" t="s">
        <v>972</v>
      </c>
      <c r="B22185" t="s">
        <v>798</v>
      </c>
      <c r="C22185" t="s">
        <v>1283</v>
      </c>
      <c r="D22185" t="s">
        <v>975</v>
      </c>
      <c r="E22185" s="82">
        <v>15</v>
      </c>
      <c r="F22185" t="s">
        <v>969</v>
      </c>
      <c r="G22185" s="83">
        <v>43537</v>
      </c>
      <c r="I22185">
        <v>2019</v>
      </c>
    </row>
    <row r="22186" spans="1:9" x14ac:dyDescent="0.25">
      <c r="A22186" t="s">
        <v>972</v>
      </c>
      <c r="B22186" t="s">
        <v>798</v>
      </c>
      <c r="C22186" t="s">
        <v>1283</v>
      </c>
      <c r="D22186" t="s">
        <v>975</v>
      </c>
      <c r="E22186" s="82">
        <v>15</v>
      </c>
      <c r="F22186" t="s">
        <v>969</v>
      </c>
      <c r="G22186" s="83">
        <v>43586</v>
      </c>
      <c r="I22186">
        <v>2019</v>
      </c>
    </row>
    <row r="22187" spans="1:9" x14ac:dyDescent="0.25">
      <c r="A22187" t="s">
        <v>972</v>
      </c>
      <c r="B22187" t="s">
        <v>798</v>
      </c>
      <c r="C22187" t="s">
        <v>1283</v>
      </c>
      <c r="D22187" t="s">
        <v>975</v>
      </c>
      <c r="E22187" s="82">
        <v>18</v>
      </c>
      <c r="F22187" t="s">
        <v>969</v>
      </c>
      <c r="G22187" s="83">
        <v>44715</v>
      </c>
      <c r="I22187">
        <v>2022</v>
      </c>
    </row>
    <row r="22188" spans="1:9" x14ac:dyDescent="0.25">
      <c r="A22188" t="s">
        <v>972</v>
      </c>
      <c r="B22188" t="s">
        <v>740</v>
      </c>
      <c r="C22188" t="s">
        <v>1283</v>
      </c>
      <c r="D22188" t="s">
        <v>975</v>
      </c>
      <c r="E22188" s="82">
        <v>5</v>
      </c>
      <c r="F22188" t="s">
        <v>969</v>
      </c>
      <c r="G22188" s="83">
        <v>43159</v>
      </c>
      <c r="I22188">
        <v>2018</v>
      </c>
    </row>
    <row r="22189" spans="1:9" x14ac:dyDescent="0.25">
      <c r="A22189" t="s">
        <v>972</v>
      </c>
      <c r="B22189" t="s">
        <v>740</v>
      </c>
      <c r="C22189" t="s">
        <v>1283</v>
      </c>
      <c r="D22189" t="s">
        <v>975</v>
      </c>
      <c r="E22189" s="82">
        <v>5</v>
      </c>
      <c r="F22189" t="s">
        <v>969</v>
      </c>
      <c r="G22189" s="83">
        <v>43607</v>
      </c>
      <c r="I22189">
        <v>2019</v>
      </c>
    </row>
    <row r="22190" spans="1:9" x14ac:dyDescent="0.25">
      <c r="A22190" t="s">
        <v>972</v>
      </c>
      <c r="B22190" t="s">
        <v>740</v>
      </c>
      <c r="C22190" t="s">
        <v>1283</v>
      </c>
      <c r="D22190" t="s">
        <v>975</v>
      </c>
      <c r="E22190" s="82">
        <v>5</v>
      </c>
      <c r="F22190" t="s">
        <v>969</v>
      </c>
      <c r="G22190" s="83">
        <v>43693</v>
      </c>
      <c r="I22190">
        <v>2019</v>
      </c>
    </row>
    <row r="22191" spans="1:9" x14ac:dyDescent="0.25">
      <c r="A22191" t="s">
        <v>972</v>
      </c>
      <c r="B22191" t="s">
        <v>740</v>
      </c>
      <c r="C22191" t="s">
        <v>1283</v>
      </c>
      <c r="D22191" t="s">
        <v>975</v>
      </c>
      <c r="E22191" s="82">
        <v>10</v>
      </c>
      <c r="F22191" t="s">
        <v>969</v>
      </c>
      <c r="G22191" s="83">
        <v>43115</v>
      </c>
      <c r="I22191">
        <v>2018</v>
      </c>
    </row>
    <row r="22192" spans="1:9" x14ac:dyDescent="0.25">
      <c r="A22192" t="s">
        <v>972</v>
      </c>
      <c r="B22192" t="s">
        <v>740</v>
      </c>
      <c r="C22192" t="s">
        <v>1283</v>
      </c>
      <c r="D22192" t="s">
        <v>975</v>
      </c>
      <c r="E22192" s="82">
        <v>10</v>
      </c>
      <c r="F22192" t="s">
        <v>969</v>
      </c>
      <c r="G22192" s="83">
        <v>43294</v>
      </c>
      <c r="I22192">
        <v>2018</v>
      </c>
    </row>
    <row r="22193" spans="1:9" x14ac:dyDescent="0.25">
      <c r="A22193" t="s">
        <v>972</v>
      </c>
      <c r="B22193" t="s">
        <v>740</v>
      </c>
      <c r="C22193" t="s">
        <v>1283</v>
      </c>
      <c r="D22193" t="s">
        <v>975</v>
      </c>
      <c r="E22193" s="82">
        <v>10</v>
      </c>
      <c r="F22193" t="s">
        <v>969</v>
      </c>
      <c r="G22193" s="83">
        <v>43350</v>
      </c>
      <c r="I22193">
        <v>2018</v>
      </c>
    </row>
    <row r="22194" spans="1:9" x14ac:dyDescent="0.25">
      <c r="A22194" t="s">
        <v>972</v>
      </c>
      <c r="B22194" t="s">
        <v>740</v>
      </c>
      <c r="C22194" t="s">
        <v>1283</v>
      </c>
      <c r="D22194" t="s">
        <v>975</v>
      </c>
      <c r="E22194" s="82">
        <v>10</v>
      </c>
      <c r="F22194" t="s">
        <v>969</v>
      </c>
      <c r="G22194" s="83">
        <v>43399</v>
      </c>
      <c r="I22194">
        <v>2018</v>
      </c>
    </row>
    <row r="22195" spans="1:9" x14ac:dyDescent="0.25">
      <c r="A22195" t="s">
        <v>972</v>
      </c>
      <c r="B22195" t="s">
        <v>740</v>
      </c>
      <c r="C22195" t="s">
        <v>1283</v>
      </c>
      <c r="D22195" t="s">
        <v>975</v>
      </c>
      <c r="E22195" s="82">
        <v>10</v>
      </c>
      <c r="F22195" t="s">
        <v>969</v>
      </c>
      <c r="G22195" s="83">
        <v>43402</v>
      </c>
      <c r="I22195">
        <v>2018</v>
      </c>
    </row>
    <row r="22196" spans="1:9" x14ac:dyDescent="0.25">
      <c r="A22196" t="s">
        <v>972</v>
      </c>
      <c r="B22196" t="s">
        <v>740</v>
      </c>
      <c r="C22196" t="s">
        <v>1283</v>
      </c>
      <c r="D22196" t="s">
        <v>975</v>
      </c>
      <c r="E22196" s="82">
        <v>10</v>
      </c>
      <c r="F22196" t="s">
        <v>969</v>
      </c>
      <c r="G22196" s="83">
        <v>43439</v>
      </c>
      <c r="I22196">
        <v>2018</v>
      </c>
    </row>
    <row r="22197" spans="1:9" x14ac:dyDescent="0.25">
      <c r="A22197" t="s">
        <v>972</v>
      </c>
      <c r="B22197" t="s">
        <v>740</v>
      </c>
      <c r="C22197" t="s">
        <v>1283</v>
      </c>
      <c r="D22197" t="s">
        <v>975</v>
      </c>
      <c r="E22197" s="82">
        <v>10</v>
      </c>
      <c r="F22197" t="s">
        <v>969</v>
      </c>
      <c r="G22197" s="83">
        <v>43488</v>
      </c>
      <c r="I22197">
        <v>2019</v>
      </c>
    </row>
    <row r="22198" spans="1:9" x14ac:dyDescent="0.25">
      <c r="A22198" t="s">
        <v>972</v>
      </c>
      <c r="B22198" t="s">
        <v>740</v>
      </c>
      <c r="C22198" t="s">
        <v>1283</v>
      </c>
      <c r="D22198" t="s">
        <v>975</v>
      </c>
      <c r="E22198" s="82">
        <v>10</v>
      </c>
      <c r="F22198" t="s">
        <v>969</v>
      </c>
      <c r="G22198" s="83">
        <v>43665</v>
      </c>
      <c r="I22198">
        <v>2019</v>
      </c>
    </row>
    <row r="22199" spans="1:9" x14ac:dyDescent="0.25">
      <c r="A22199" t="s">
        <v>972</v>
      </c>
      <c r="B22199" t="s">
        <v>740</v>
      </c>
      <c r="C22199" t="s">
        <v>1283</v>
      </c>
      <c r="D22199" t="s">
        <v>975</v>
      </c>
      <c r="E22199" s="82">
        <v>10</v>
      </c>
      <c r="F22199" t="s">
        <v>969</v>
      </c>
      <c r="G22199" s="83">
        <v>44036</v>
      </c>
      <c r="I22199">
        <v>2020</v>
      </c>
    </row>
    <row r="22200" spans="1:9" x14ac:dyDescent="0.25">
      <c r="A22200" t="s">
        <v>972</v>
      </c>
      <c r="B22200" t="s">
        <v>740</v>
      </c>
      <c r="C22200" t="s">
        <v>1283</v>
      </c>
      <c r="D22200" t="s">
        <v>975</v>
      </c>
      <c r="E22200" s="82">
        <v>10</v>
      </c>
      <c r="F22200" t="s">
        <v>969</v>
      </c>
      <c r="G22200" s="83">
        <v>44119</v>
      </c>
      <c r="I22200">
        <v>2020</v>
      </c>
    </row>
    <row r="22201" spans="1:9" x14ac:dyDescent="0.25">
      <c r="A22201" t="s">
        <v>972</v>
      </c>
      <c r="B22201" t="s">
        <v>740</v>
      </c>
      <c r="C22201" t="s">
        <v>1283</v>
      </c>
      <c r="D22201" t="s">
        <v>975</v>
      </c>
      <c r="E22201" s="82">
        <v>10</v>
      </c>
      <c r="F22201" t="s">
        <v>969</v>
      </c>
      <c r="G22201" s="83">
        <v>44218</v>
      </c>
      <c r="I22201">
        <v>2021</v>
      </c>
    </row>
    <row r="22202" spans="1:9" x14ac:dyDescent="0.25">
      <c r="A22202" t="s">
        <v>972</v>
      </c>
      <c r="B22202" t="s">
        <v>740</v>
      </c>
      <c r="C22202" t="s">
        <v>1283</v>
      </c>
      <c r="D22202" t="s">
        <v>975</v>
      </c>
      <c r="E22202" s="82">
        <v>10</v>
      </c>
      <c r="F22202" t="s">
        <v>969</v>
      </c>
      <c r="G22202" s="83">
        <v>44492</v>
      </c>
      <c r="I22202">
        <v>2021</v>
      </c>
    </row>
    <row r="22203" spans="1:9" x14ac:dyDescent="0.25">
      <c r="A22203" t="s">
        <v>972</v>
      </c>
      <c r="B22203" t="s">
        <v>740</v>
      </c>
      <c r="C22203" t="s">
        <v>1283</v>
      </c>
      <c r="D22203" t="s">
        <v>975</v>
      </c>
      <c r="E22203" s="82">
        <v>10</v>
      </c>
      <c r="F22203" t="s">
        <v>969</v>
      </c>
      <c r="G22203" s="83">
        <v>44726</v>
      </c>
      <c r="I22203">
        <v>2022</v>
      </c>
    </row>
    <row r="22204" spans="1:9" x14ac:dyDescent="0.25">
      <c r="A22204" t="s">
        <v>972</v>
      </c>
      <c r="B22204" t="s">
        <v>740</v>
      </c>
      <c r="C22204" t="s">
        <v>1283</v>
      </c>
      <c r="D22204" t="s">
        <v>975</v>
      </c>
      <c r="E22204" s="82">
        <v>10</v>
      </c>
      <c r="F22204" t="s">
        <v>969</v>
      </c>
      <c r="G22204" s="83">
        <v>44757</v>
      </c>
      <c r="I22204">
        <v>2022</v>
      </c>
    </row>
    <row r="22205" spans="1:9" x14ac:dyDescent="0.25">
      <c r="A22205" t="s">
        <v>972</v>
      </c>
      <c r="B22205" t="s">
        <v>158</v>
      </c>
      <c r="C22205" t="s">
        <v>1283</v>
      </c>
      <c r="D22205" t="s">
        <v>975</v>
      </c>
      <c r="E22205" s="82">
        <v>5</v>
      </c>
      <c r="F22205" t="s">
        <v>969</v>
      </c>
      <c r="G22205" s="83">
        <v>43175</v>
      </c>
      <c r="I22205">
        <v>2018</v>
      </c>
    </row>
    <row r="22206" spans="1:9" x14ac:dyDescent="0.25">
      <c r="A22206" t="s">
        <v>972</v>
      </c>
      <c r="B22206" t="s">
        <v>158</v>
      </c>
      <c r="C22206" t="s">
        <v>1283</v>
      </c>
      <c r="D22206" t="s">
        <v>975</v>
      </c>
      <c r="E22206" s="82">
        <v>5</v>
      </c>
      <c r="F22206" t="s">
        <v>969</v>
      </c>
      <c r="G22206" s="83">
        <v>43276</v>
      </c>
      <c r="I22206">
        <v>2018</v>
      </c>
    </row>
    <row r="22207" spans="1:9" x14ac:dyDescent="0.25">
      <c r="A22207" t="s">
        <v>972</v>
      </c>
      <c r="B22207" t="s">
        <v>158</v>
      </c>
      <c r="C22207" t="s">
        <v>1283</v>
      </c>
      <c r="D22207" t="s">
        <v>975</v>
      </c>
      <c r="E22207" s="82">
        <v>5</v>
      </c>
      <c r="F22207" t="s">
        <v>969</v>
      </c>
      <c r="G22207" s="83">
        <v>43542</v>
      </c>
      <c r="I22207">
        <v>2019</v>
      </c>
    </row>
    <row r="22208" spans="1:9" x14ac:dyDescent="0.25">
      <c r="A22208" t="s">
        <v>972</v>
      </c>
      <c r="B22208" t="s">
        <v>158</v>
      </c>
      <c r="C22208" t="s">
        <v>1283</v>
      </c>
      <c r="D22208" t="s">
        <v>975</v>
      </c>
      <c r="E22208" s="82">
        <v>10</v>
      </c>
      <c r="F22208" t="s">
        <v>969</v>
      </c>
      <c r="G22208" s="83">
        <v>43299</v>
      </c>
      <c r="I22208">
        <v>2018</v>
      </c>
    </row>
    <row r="22209" spans="1:9" x14ac:dyDescent="0.25">
      <c r="A22209" t="s">
        <v>972</v>
      </c>
      <c r="B22209" t="s">
        <v>158</v>
      </c>
      <c r="C22209" t="s">
        <v>1283</v>
      </c>
      <c r="D22209" t="s">
        <v>975</v>
      </c>
      <c r="E22209" s="82">
        <v>10</v>
      </c>
      <c r="F22209" t="s">
        <v>969</v>
      </c>
      <c r="G22209" s="83">
        <v>43476</v>
      </c>
      <c r="I22209">
        <v>2019</v>
      </c>
    </row>
    <row r="22210" spans="1:9" x14ac:dyDescent="0.25">
      <c r="A22210" t="s">
        <v>972</v>
      </c>
      <c r="B22210" t="s">
        <v>158</v>
      </c>
      <c r="C22210" t="s">
        <v>1283</v>
      </c>
      <c r="D22210" t="s">
        <v>975</v>
      </c>
      <c r="E22210" s="82">
        <v>10</v>
      </c>
      <c r="F22210" t="s">
        <v>969</v>
      </c>
      <c r="G22210" s="83">
        <v>43887</v>
      </c>
      <c r="I22210">
        <v>2020</v>
      </c>
    </row>
    <row r="22211" spans="1:9" x14ac:dyDescent="0.25">
      <c r="A22211" t="s">
        <v>972</v>
      </c>
      <c r="B22211" t="s">
        <v>158</v>
      </c>
      <c r="C22211" t="s">
        <v>1283</v>
      </c>
      <c r="D22211" t="s">
        <v>975</v>
      </c>
      <c r="E22211" s="82">
        <v>10</v>
      </c>
      <c r="F22211" t="s">
        <v>969</v>
      </c>
      <c r="G22211" s="83">
        <v>44132</v>
      </c>
      <c r="I22211">
        <v>2020</v>
      </c>
    </row>
    <row r="22212" spans="1:9" x14ac:dyDescent="0.25">
      <c r="A22212" t="s">
        <v>972</v>
      </c>
      <c r="B22212" t="s">
        <v>158</v>
      </c>
      <c r="C22212" t="s">
        <v>1283</v>
      </c>
      <c r="D22212" t="s">
        <v>975</v>
      </c>
      <c r="E22212" s="82">
        <v>10</v>
      </c>
      <c r="F22212" t="s">
        <v>969</v>
      </c>
      <c r="G22212" s="83">
        <v>44790</v>
      </c>
      <c r="I22212">
        <v>2022</v>
      </c>
    </row>
    <row r="22213" spans="1:9" x14ac:dyDescent="0.25">
      <c r="A22213" t="s">
        <v>972</v>
      </c>
      <c r="B22213" t="s">
        <v>159</v>
      </c>
      <c r="C22213" t="s">
        <v>1283</v>
      </c>
      <c r="D22213" t="s">
        <v>975</v>
      </c>
      <c r="E22213" s="82">
        <v>5</v>
      </c>
      <c r="F22213" t="s">
        <v>969</v>
      </c>
      <c r="G22213" s="83">
        <v>43495</v>
      </c>
      <c r="I22213">
        <v>2019</v>
      </c>
    </row>
    <row r="22214" spans="1:9" x14ac:dyDescent="0.25">
      <c r="A22214" t="s">
        <v>972</v>
      </c>
      <c r="B22214" t="s">
        <v>159</v>
      </c>
      <c r="C22214" t="s">
        <v>1283</v>
      </c>
      <c r="D22214" t="s">
        <v>975</v>
      </c>
      <c r="E22214" s="82">
        <v>7</v>
      </c>
      <c r="F22214" t="s">
        <v>969</v>
      </c>
      <c r="G22214" s="83">
        <v>44536</v>
      </c>
      <c r="I22214">
        <v>2021</v>
      </c>
    </row>
    <row r="22215" spans="1:9" x14ac:dyDescent="0.25">
      <c r="A22215" t="s">
        <v>972</v>
      </c>
      <c r="B22215" t="s">
        <v>159</v>
      </c>
      <c r="C22215" t="s">
        <v>1283</v>
      </c>
      <c r="D22215" t="s">
        <v>975</v>
      </c>
      <c r="E22215" s="82">
        <v>10</v>
      </c>
      <c r="F22215" t="s">
        <v>969</v>
      </c>
      <c r="G22215" s="83">
        <v>43137</v>
      </c>
      <c r="I22215">
        <v>2018</v>
      </c>
    </row>
    <row r="22216" spans="1:9" x14ac:dyDescent="0.25">
      <c r="A22216" t="s">
        <v>972</v>
      </c>
      <c r="B22216" t="s">
        <v>159</v>
      </c>
      <c r="C22216" t="s">
        <v>1283</v>
      </c>
      <c r="D22216" t="s">
        <v>975</v>
      </c>
      <c r="E22216" s="82">
        <v>10</v>
      </c>
      <c r="F22216" t="s">
        <v>969</v>
      </c>
      <c r="G22216" s="83">
        <v>43315</v>
      </c>
      <c r="I22216">
        <v>2018</v>
      </c>
    </row>
    <row r="22217" spans="1:9" x14ac:dyDescent="0.25">
      <c r="A22217" t="s">
        <v>972</v>
      </c>
      <c r="B22217" t="s">
        <v>159</v>
      </c>
      <c r="C22217" t="s">
        <v>1283</v>
      </c>
      <c r="D22217" t="s">
        <v>975</v>
      </c>
      <c r="E22217" s="82">
        <v>10</v>
      </c>
      <c r="F22217" t="s">
        <v>969</v>
      </c>
      <c r="G22217" s="83">
        <v>43444</v>
      </c>
      <c r="I22217">
        <v>2018</v>
      </c>
    </row>
    <row r="22218" spans="1:9" x14ac:dyDescent="0.25">
      <c r="A22218" t="s">
        <v>972</v>
      </c>
      <c r="B22218" t="s">
        <v>159</v>
      </c>
      <c r="C22218" t="s">
        <v>1283</v>
      </c>
      <c r="D22218" t="s">
        <v>975</v>
      </c>
      <c r="E22218" s="82">
        <v>10</v>
      </c>
      <c r="F22218" t="s">
        <v>969</v>
      </c>
      <c r="G22218" s="83">
        <v>43769</v>
      </c>
      <c r="I22218">
        <v>2019</v>
      </c>
    </row>
    <row r="22219" spans="1:9" x14ac:dyDescent="0.25">
      <c r="A22219" t="s">
        <v>972</v>
      </c>
      <c r="B22219" t="s">
        <v>159</v>
      </c>
      <c r="C22219" t="s">
        <v>1283</v>
      </c>
      <c r="D22219" t="s">
        <v>975</v>
      </c>
      <c r="E22219" s="82">
        <v>10</v>
      </c>
      <c r="F22219" t="s">
        <v>969</v>
      </c>
      <c r="G22219" s="83">
        <v>44249</v>
      </c>
      <c r="I22219">
        <v>2021</v>
      </c>
    </row>
    <row r="22220" spans="1:9" x14ac:dyDescent="0.25">
      <c r="A22220" t="s">
        <v>972</v>
      </c>
      <c r="B22220" t="s">
        <v>159</v>
      </c>
      <c r="C22220" t="s">
        <v>1283</v>
      </c>
      <c r="D22220" t="s">
        <v>975</v>
      </c>
      <c r="E22220" s="82">
        <v>10</v>
      </c>
      <c r="F22220" t="s">
        <v>969</v>
      </c>
      <c r="G22220" s="83">
        <v>44334</v>
      </c>
      <c r="I22220">
        <v>2021</v>
      </c>
    </row>
    <row r="22221" spans="1:9" x14ac:dyDescent="0.25">
      <c r="A22221" t="s">
        <v>972</v>
      </c>
      <c r="B22221" t="s">
        <v>159</v>
      </c>
      <c r="C22221" t="s">
        <v>1283</v>
      </c>
      <c r="D22221" t="s">
        <v>975</v>
      </c>
      <c r="E22221" s="82">
        <v>10</v>
      </c>
      <c r="F22221" t="s">
        <v>969</v>
      </c>
      <c r="G22221" s="83">
        <v>44866</v>
      </c>
      <c r="I22221">
        <v>2022</v>
      </c>
    </row>
    <row r="22222" spans="1:9" x14ac:dyDescent="0.25">
      <c r="A22222" t="s">
        <v>972</v>
      </c>
      <c r="B22222" t="s">
        <v>1175</v>
      </c>
      <c r="C22222" t="s">
        <v>1283</v>
      </c>
      <c r="D22222" t="s">
        <v>975</v>
      </c>
      <c r="E22222" s="82">
        <v>5</v>
      </c>
      <c r="F22222" t="s">
        <v>969</v>
      </c>
      <c r="G22222" s="83">
        <v>43270</v>
      </c>
      <c r="I22222">
        <v>2018</v>
      </c>
    </row>
    <row r="22223" spans="1:9" x14ac:dyDescent="0.25">
      <c r="A22223" t="s">
        <v>972</v>
      </c>
      <c r="B22223" t="s">
        <v>1175</v>
      </c>
      <c r="C22223" t="s">
        <v>1283</v>
      </c>
      <c r="D22223" t="s">
        <v>975</v>
      </c>
      <c r="E22223" s="82">
        <v>5</v>
      </c>
      <c r="F22223" t="s">
        <v>969</v>
      </c>
      <c r="G22223" s="83">
        <v>43354</v>
      </c>
      <c r="I22223">
        <v>2018</v>
      </c>
    </row>
    <row r="22224" spans="1:9" x14ac:dyDescent="0.25">
      <c r="A22224" t="s">
        <v>972</v>
      </c>
      <c r="B22224" t="s">
        <v>1175</v>
      </c>
      <c r="C22224" t="s">
        <v>1283</v>
      </c>
      <c r="D22224" t="s">
        <v>975</v>
      </c>
      <c r="E22224" s="82">
        <v>10</v>
      </c>
      <c r="F22224" t="s">
        <v>969</v>
      </c>
      <c r="G22224" s="83">
        <v>43495</v>
      </c>
      <c r="I22224">
        <v>2019</v>
      </c>
    </row>
    <row r="22225" spans="1:9" x14ac:dyDescent="0.25">
      <c r="A22225" t="s">
        <v>972</v>
      </c>
      <c r="B22225" t="s">
        <v>1175</v>
      </c>
      <c r="C22225" t="s">
        <v>1283</v>
      </c>
      <c r="D22225" t="s">
        <v>975</v>
      </c>
      <c r="E22225" s="82">
        <v>10</v>
      </c>
      <c r="F22225" t="s">
        <v>969</v>
      </c>
      <c r="G22225" s="83">
        <v>43609</v>
      </c>
      <c r="I22225">
        <v>2019</v>
      </c>
    </row>
    <row r="22226" spans="1:9" x14ac:dyDescent="0.25">
      <c r="A22226" t="s">
        <v>972</v>
      </c>
      <c r="B22226" t="s">
        <v>1175</v>
      </c>
      <c r="C22226" t="s">
        <v>1283</v>
      </c>
      <c r="D22226" t="s">
        <v>975</v>
      </c>
      <c r="E22226" s="82">
        <v>10</v>
      </c>
      <c r="F22226" t="s">
        <v>969</v>
      </c>
      <c r="G22226" s="83">
        <v>43620</v>
      </c>
      <c r="I22226">
        <v>2019</v>
      </c>
    </row>
    <row r="22227" spans="1:9" x14ac:dyDescent="0.25">
      <c r="A22227" t="s">
        <v>972</v>
      </c>
      <c r="B22227" t="s">
        <v>1175</v>
      </c>
      <c r="C22227" t="s">
        <v>1283</v>
      </c>
      <c r="D22227" t="s">
        <v>975</v>
      </c>
      <c r="E22227" s="82">
        <v>10</v>
      </c>
      <c r="F22227" t="s">
        <v>969</v>
      </c>
      <c r="G22227" s="83">
        <v>43760</v>
      </c>
      <c r="I22227">
        <v>2019</v>
      </c>
    </row>
    <row r="22228" spans="1:9" x14ac:dyDescent="0.25">
      <c r="A22228" t="s">
        <v>972</v>
      </c>
      <c r="B22228" t="s">
        <v>1175</v>
      </c>
      <c r="C22228" t="s">
        <v>1283</v>
      </c>
      <c r="D22228" t="s">
        <v>975</v>
      </c>
      <c r="E22228" s="82">
        <v>10</v>
      </c>
      <c r="F22228" t="s">
        <v>969</v>
      </c>
      <c r="G22228" s="83">
        <v>43793</v>
      </c>
      <c r="I22228">
        <v>2019</v>
      </c>
    </row>
    <row r="22229" spans="1:9" x14ac:dyDescent="0.25">
      <c r="A22229" t="s">
        <v>972</v>
      </c>
      <c r="B22229" t="s">
        <v>1175</v>
      </c>
      <c r="C22229" t="s">
        <v>1283</v>
      </c>
      <c r="D22229" t="s">
        <v>975</v>
      </c>
      <c r="E22229" s="82">
        <v>10</v>
      </c>
      <c r="F22229" t="s">
        <v>969</v>
      </c>
      <c r="G22229" s="83">
        <v>44497</v>
      </c>
      <c r="I22229">
        <v>2021</v>
      </c>
    </row>
    <row r="22230" spans="1:9" x14ac:dyDescent="0.25">
      <c r="A22230" t="s">
        <v>972</v>
      </c>
      <c r="B22230" t="s">
        <v>1175</v>
      </c>
      <c r="C22230" t="s">
        <v>1283</v>
      </c>
      <c r="D22230" t="s">
        <v>975</v>
      </c>
      <c r="E22230" s="82">
        <v>10</v>
      </c>
      <c r="F22230" t="s">
        <v>969</v>
      </c>
      <c r="G22230" s="83">
        <v>44785</v>
      </c>
      <c r="I22230">
        <v>2022</v>
      </c>
    </row>
    <row r="22231" spans="1:9" x14ac:dyDescent="0.25">
      <c r="A22231" t="s">
        <v>972</v>
      </c>
      <c r="B22231" t="s">
        <v>809</v>
      </c>
      <c r="C22231" t="s">
        <v>1283</v>
      </c>
      <c r="D22231" t="s">
        <v>975</v>
      </c>
      <c r="E22231" s="82">
        <v>10</v>
      </c>
      <c r="F22231" t="s">
        <v>969</v>
      </c>
      <c r="G22231" s="83">
        <v>43367</v>
      </c>
      <c r="I22231">
        <v>2018</v>
      </c>
    </row>
    <row r="22232" spans="1:9" x14ac:dyDescent="0.25">
      <c r="A22232" t="s">
        <v>972</v>
      </c>
      <c r="B22232" t="s">
        <v>809</v>
      </c>
      <c r="C22232" t="s">
        <v>1283</v>
      </c>
      <c r="D22232" t="s">
        <v>975</v>
      </c>
      <c r="E22232" s="82">
        <v>10</v>
      </c>
      <c r="F22232" t="s">
        <v>969</v>
      </c>
      <c r="G22232" s="83">
        <v>43501</v>
      </c>
      <c r="I22232">
        <v>2019</v>
      </c>
    </row>
    <row r="22233" spans="1:9" x14ac:dyDescent="0.25">
      <c r="A22233" t="s">
        <v>972</v>
      </c>
      <c r="B22233" t="s">
        <v>809</v>
      </c>
      <c r="C22233" t="s">
        <v>1283</v>
      </c>
      <c r="D22233" t="s">
        <v>975</v>
      </c>
      <c r="E22233" s="82">
        <v>10</v>
      </c>
      <c r="F22233" t="s">
        <v>969</v>
      </c>
      <c r="G22233" s="83">
        <v>43502</v>
      </c>
      <c r="I22233">
        <v>2019</v>
      </c>
    </row>
    <row r="22234" spans="1:9" x14ac:dyDescent="0.25">
      <c r="A22234" t="s">
        <v>972</v>
      </c>
      <c r="B22234" t="s">
        <v>809</v>
      </c>
      <c r="C22234" t="s">
        <v>1283</v>
      </c>
      <c r="D22234" t="s">
        <v>975</v>
      </c>
      <c r="E22234" s="82">
        <v>10</v>
      </c>
      <c r="F22234" t="s">
        <v>969</v>
      </c>
      <c r="G22234" s="83">
        <v>43598</v>
      </c>
      <c r="I22234">
        <v>2019</v>
      </c>
    </row>
    <row r="22235" spans="1:9" x14ac:dyDescent="0.25">
      <c r="A22235" t="s">
        <v>972</v>
      </c>
      <c r="B22235" t="s">
        <v>809</v>
      </c>
      <c r="C22235" t="s">
        <v>1283</v>
      </c>
      <c r="D22235" t="s">
        <v>975</v>
      </c>
      <c r="E22235" s="82">
        <v>10</v>
      </c>
      <c r="F22235" t="s">
        <v>969</v>
      </c>
      <c r="G22235" s="83">
        <v>44112</v>
      </c>
      <c r="I22235">
        <v>2020</v>
      </c>
    </row>
    <row r="22236" spans="1:9" x14ac:dyDescent="0.25">
      <c r="A22236" t="s">
        <v>972</v>
      </c>
      <c r="B22236" t="s">
        <v>809</v>
      </c>
      <c r="C22236" t="s">
        <v>1283</v>
      </c>
      <c r="D22236" t="s">
        <v>975</v>
      </c>
      <c r="E22236" s="82">
        <v>10</v>
      </c>
      <c r="F22236" t="s">
        <v>969</v>
      </c>
      <c r="G22236" s="83">
        <v>44363</v>
      </c>
      <c r="I22236">
        <v>2021</v>
      </c>
    </row>
    <row r="22237" spans="1:9" x14ac:dyDescent="0.25">
      <c r="A22237" t="s">
        <v>972</v>
      </c>
      <c r="B22237" t="s">
        <v>809</v>
      </c>
      <c r="C22237" t="s">
        <v>1283</v>
      </c>
      <c r="D22237" t="s">
        <v>975</v>
      </c>
      <c r="E22237" s="82">
        <v>10</v>
      </c>
      <c r="F22237" t="s">
        <v>969</v>
      </c>
      <c r="G22237" s="83">
        <v>44384</v>
      </c>
      <c r="I22237">
        <v>2021</v>
      </c>
    </row>
    <row r="22238" spans="1:9" x14ac:dyDescent="0.25">
      <c r="A22238" t="s">
        <v>972</v>
      </c>
      <c r="B22238" t="s">
        <v>809</v>
      </c>
      <c r="C22238" t="s">
        <v>1283</v>
      </c>
      <c r="D22238" t="s">
        <v>975</v>
      </c>
      <c r="E22238" s="82">
        <v>10</v>
      </c>
      <c r="F22238" t="s">
        <v>969</v>
      </c>
      <c r="G22238" s="83">
        <v>44417</v>
      </c>
      <c r="I22238">
        <v>2021</v>
      </c>
    </row>
    <row r="22239" spans="1:9" x14ac:dyDescent="0.25">
      <c r="A22239" t="s">
        <v>972</v>
      </c>
      <c r="B22239" t="s">
        <v>1178</v>
      </c>
      <c r="C22239" t="s">
        <v>1283</v>
      </c>
      <c r="D22239" t="s">
        <v>975</v>
      </c>
      <c r="E22239" s="82">
        <v>9</v>
      </c>
      <c r="F22239" t="s">
        <v>969</v>
      </c>
      <c r="G22239" s="83">
        <v>44643</v>
      </c>
      <c r="I22239">
        <v>2022</v>
      </c>
    </row>
    <row r="22240" spans="1:9" x14ac:dyDescent="0.25">
      <c r="A22240" t="s">
        <v>972</v>
      </c>
      <c r="B22240" t="s">
        <v>1178</v>
      </c>
      <c r="C22240" t="s">
        <v>1283</v>
      </c>
      <c r="D22240" t="s">
        <v>975</v>
      </c>
      <c r="E22240" s="82">
        <v>10</v>
      </c>
      <c r="F22240" t="s">
        <v>969</v>
      </c>
      <c r="G22240" s="83">
        <v>43840</v>
      </c>
      <c r="I22240">
        <v>2020</v>
      </c>
    </row>
    <row r="22241" spans="1:9" x14ac:dyDescent="0.25">
      <c r="A22241" t="s">
        <v>972</v>
      </c>
      <c r="B22241" t="s">
        <v>1179</v>
      </c>
      <c r="C22241" t="s">
        <v>1283</v>
      </c>
      <c r="D22241" t="s">
        <v>975</v>
      </c>
      <c r="E22241" s="82">
        <v>10</v>
      </c>
      <c r="F22241" t="s">
        <v>969</v>
      </c>
      <c r="G22241" s="83">
        <v>43112</v>
      </c>
      <c r="I22241">
        <v>2018</v>
      </c>
    </row>
    <row r="22242" spans="1:9" x14ac:dyDescent="0.25">
      <c r="A22242" t="s">
        <v>972</v>
      </c>
      <c r="B22242" t="s">
        <v>1179</v>
      </c>
      <c r="C22242" t="s">
        <v>1283</v>
      </c>
      <c r="D22242" t="s">
        <v>975</v>
      </c>
      <c r="E22242" s="82">
        <v>10</v>
      </c>
      <c r="F22242" t="s">
        <v>969</v>
      </c>
      <c r="G22242" s="83">
        <v>43872</v>
      </c>
      <c r="I22242">
        <v>2020</v>
      </c>
    </row>
    <row r="22243" spans="1:9" x14ac:dyDescent="0.25">
      <c r="A22243" t="s">
        <v>972</v>
      </c>
      <c r="B22243" t="s">
        <v>148</v>
      </c>
      <c r="C22243" t="s">
        <v>1283</v>
      </c>
      <c r="D22243" t="s">
        <v>975</v>
      </c>
      <c r="E22243" s="82">
        <v>9</v>
      </c>
      <c r="F22243" t="s">
        <v>969</v>
      </c>
      <c r="G22243" s="83">
        <v>44773</v>
      </c>
      <c r="I22243">
        <v>2022</v>
      </c>
    </row>
    <row r="22244" spans="1:9" x14ac:dyDescent="0.25">
      <c r="A22244" t="s">
        <v>972</v>
      </c>
      <c r="B22244" t="s">
        <v>148</v>
      </c>
      <c r="C22244" t="s">
        <v>1283</v>
      </c>
      <c r="D22244" t="s">
        <v>975</v>
      </c>
      <c r="E22244" s="82">
        <v>10</v>
      </c>
      <c r="F22244" t="s">
        <v>969</v>
      </c>
      <c r="G22244" s="83">
        <v>43553</v>
      </c>
      <c r="I22244">
        <v>2019</v>
      </c>
    </row>
    <row r="22245" spans="1:9" x14ac:dyDescent="0.25">
      <c r="A22245" t="s">
        <v>972</v>
      </c>
      <c r="B22245" t="s">
        <v>148</v>
      </c>
      <c r="C22245" t="s">
        <v>1283</v>
      </c>
      <c r="D22245" t="s">
        <v>975</v>
      </c>
      <c r="E22245" s="82">
        <v>10</v>
      </c>
      <c r="F22245" t="s">
        <v>969</v>
      </c>
      <c r="G22245" s="83">
        <v>44141</v>
      </c>
      <c r="I22245">
        <v>2020</v>
      </c>
    </row>
    <row r="22246" spans="1:9" x14ac:dyDescent="0.25">
      <c r="A22246" t="s">
        <v>972</v>
      </c>
      <c r="B22246" t="s">
        <v>79</v>
      </c>
      <c r="C22246" t="s">
        <v>1283</v>
      </c>
      <c r="D22246" t="s">
        <v>975</v>
      </c>
      <c r="E22246" s="82">
        <v>5</v>
      </c>
      <c r="F22246" t="s">
        <v>969</v>
      </c>
      <c r="G22246" s="83">
        <v>43495</v>
      </c>
      <c r="I22246">
        <v>2019</v>
      </c>
    </row>
    <row r="22247" spans="1:9" x14ac:dyDescent="0.25">
      <c r="A22247" t="s">
        <v>972</v>
      </c>
      <c r="B22247" t="s">
        <v>682</v>
      </c>
      <c r="C22247" t="s">
        <v>1283</v>
      </c>
      <c r="D22247" t="s">
        <v>975</v>
      </c>
      <c r="E22247" s="82">
        <v>5</v>
      </c>
      <c r="F22247" t="s">
        <v>969</v>
      </c>
      <c r="G22247" s="83">
        <v>43213</v>
      </c>
      <c r="I22247">
        <v>2018</v>
      </c>
    </row>
    <row r="22248" spans="1:9" x14ac:dyDescent="0.25">
      <c r="A22248" t="s">
        <v>972</v>
      </c>
      <c r="B22248" t="s">
        <v>682</v>
      </c>
      <c r="C22248" t="s">
        <v>1283</v>
      </c>
      <c r="D22248" t="s">
        <v>975</v>
      </c>
      <c r="E22248" s="82">
        <v>5</v>
      </c>
      <c r="F22248" t="s">
        <v>969</v>
      </c>
      <c r="G22248" s="83">
        <v>43305</v>
      </c>
      <c r="I22248">
        <v>2018</v>
      </c>
    </row>
    <row r="22249" spans="1:9" x14ac:dyDescent="0.25">
      <c r="A22249" t="s">
        <v>972</v>
      </c>
      <c r="B22249" t="s">
        <v>682</v>
      </c>
      <c r="C22249" t="s">
        <v>1283</v>
      </c>
      <c r="D22249" t="s">
        <v>975</v>
      </c>
      <c r="E22249" s="82">
        <v>5</v>
      </c>
      <c r="F22249" t="s">
        <v>969</v>
      </c>
      <c r="G22249" s="83">
        <v>43531</v>
      </c>
      <c r="I22249">
        <v>2019</v>
      </c>
    </row>
    <row r="22250" spans="1:9" x14ac:dyDescent="0.25">
      <c r="A22250" t="s">
        <v>972</v>
      </c>
      <c r="B22250" t="s">
        <v>682</v>
      </c>
      <c r="C22250" t="s">
        <v>1283</v>
      </c>
      <c r="D22250" t="s">
        <v>975</v>
      </c>
      <c r="E22250" s="82">
        <v>5</v>
      </c>
      <c r="F22250" t="s">
        <v>969</v>
      </c>
      <c r="G22250" s="83">
        <v>43572</v>
      </c>
      <c r="I22250">
        <v>2019</v>
      </c>
    </row>
    <row r="22251" spans="1:9" x14ac:dyDescent="0.25">
      <c r="A22251" t="s">
        <v>972</v>
      </c>
      <c r="B22251" t="s">
        <v>682</v>
      </c>
      <c r="C22251" t="s">
        <v>1283</v>
      </c>
      <c r="D22251" t="s">
        <v>975</v>
      </c>
      <c r="E22251" s="82">
        <v>10</v>
      </c>
      <c r="F22251" t="s">
        <v>969</v>
      </c>
      <c r="G22251" s="83">
        <v>43644</v>
      </c>
      <c r="I22251">
        <v>2019</v>
      </c>
    </row>
    <row r="22252" spans="1:9" x14ac:dyDescent="0.25">
      <c r="A22252" t="s">
        <v>972</v>
      </c>
      <c r="B22252" t="s">
        <v>682</v>
      </c>
      <c r="C22252" t="s">
        <v>1283</v>
      </c>
      <c r="D22252" t="s">
        <v>975</v>
      </c>
      <c r="E22252" s="82">
        <v>10</v>
      </c>
      <c r="F22252" t="s">
        <v>969</v>
      </c>
      <c r="G22252" s="83">
        <v>43758</v>
      </c>
      <c r="I22252">
        <v>2019</v>
      </c>
    </row>
    <row r="22253" spans="1:9" x14ac:dyDescent="0.25">
      <c r="A22253" t="s">
        <v>972</v>
      </c>
      <c r="B22253" t="s">
        <v>682</v>
      </c>
      <c r="C22253" t="s">
        <v>1283</v>
      </c>
      <c r="D22253" t="s">
        <v>975</v>
      </c>
      <c r="E22253" s="82">
        <v>10</v>
      </c>
      <c r="F22253" t="s">
        <v>969</v>
      </c>
      <c r="G22253" s="83">
        <v>44217</v>
      </c>
      <c r="I22253">
        <v>2021</v>
      </c>
    </row>
    <row r="22254" spans="1:9" x14ac:dyDescent="0.25">
      <c r="A22254" t="s">
        <v>972</v>
      </c>
      <c r="B22254" t="s">
        <v>267</v>
      </c>
      <c r="C22254" t="s">
        <v>1283</v>
      </c>
      <c r="D22254" t="s">
        <v>975</v>
      </c>
      <c r="E22254" s="82">
        <v>5</v>
      </c>
      <c r="F22254" t="s">
        <v>969</v>
      </c>
      <c r="G22254" s="83">
        <v>43686</v>
      </c>
      <c r="I22254">
        <v>2019</v>
      </c>
    </row>
    <row r="22255" spans="1:9" x14ac:dyDescent="0.25">
      <c r="A22255" t="s">
        <v>972</v>
      </c>
      <c r="B22255" t="s">
        <v>267</v>
      </c>
      <c r="C22255" t="s">
        <v>1283</v>
      </c>
      <c r="D22255" t="s">
        <v>975</v>
      </c>
      <c r="E22255" s="82">
        <v>10</v>
      </c>
      <c r="F22255" t="s">
        <v>969</v>
      </c>
      <c r="G22255" s="83">
        <v>43356</v>
      </c>
      <c r="I22255">
        <v>2018</v>
      </c>
    </row>
    <row r="22256" spans="1:9" x14ac:dyDescent="0.25">
      <c r="A22256" t="s">
        <v>972</v>
      </c>
      <c r="B22256" t="s">
        <v>267</v>
      </c>
      <c r="C22256" t="s">
        <v>1283</v>
      </c>
      <c r="D22256" t="s">
        <v>975</v>
      </c>
      <c r="E22256" s="82">
        <v>10</v>
      </c>
      <c r="F22256" t="s">
        <v>969</v>
      </c>
      <c r="G22256" s="83">
        <v>44329</v>
      </c>
      <c r="I22256">
        <v>2021</v>
      </c>
    </row>
    <row r="22257" spans="1:9" x14ac:dyDescent="0.25">
      <c r="A22257" t="s">
        <v>972</v>
      </c>
      <c r="B22257" t="s">
        <v>267</v>
      </c>
      <c r="C22257" t="s">
        <v>1283</v>
      </c>
      <c r="D22257" t="s">
        <v>975</v>
      </c>
      <c r="E22257" s="82">
        <v>10</v>
      </c>
      <c r="F22257" t="s">
        <v>969</v>
      </c>
      <c r="G22257" s="83">
        <v>44945</v>
      </c>
      <c r="I22257">
        <v>2023</v>
      </c>
    </row>
    <row r="22258" spans="1:9" x14ac:dyDescent="0.25">
      <c r="A22258" t="s">
        <v>972</v>
      </c>
      <c r="B22258" t="s">
        <v>426</v>
      </c>
      <c r="C22258" t="s">
        <v>1283</v>
      </c>
      <c r="D22258" t="s">
        <v>975</v>
      </c>
      <c r="E22258" s="82">
        <v>9</v>
      </c>
      <c r="F22258" t="s">
        <v>969</v>
      </c>
      <c r="G22258" s="83">
        <v>44656</v>
      </c>
      <c r="I22258">
        <v>2022</v>
      </c>
    </row>
    <row r="22259" spans="1:9" x14ac:dyDescent="0.25">
      <c r="A22259" t="s">
        <v>972</v>
      </c>
      <c r="B22259" t="s">
        <v>426</v>
      </c>
      <c r="C22259" t="s">
        <v>1283</v>
      </c>
      <c r="D22259" t="s">
        <v>975</v>
      </c>
      <c r="E22259" s="82">
        <v>4.5</v>
      </c>
      <c r="F22259" t="s">
        <v>969</v>
      </c>
      <c r="G22259" s="83">
        <v>44034</v>
      </c>
      <c r="I22259">
        <v>2020</v>
      </c>
    </row>
    <row r="22260" spans="1:9" x14ac:dyDescent="0.25">
      <c r="A22260" t="s">
        <v>972</v>
      </c>
      <c r="B22260" t="s">
        <v>426</v>
      </c>
      <c r="C22260" t="s">
        <v>1283</v>
      </c>
      <c r="D22260" t="s">
        <v>975</v>
      </c>
      <c r="E22260" s="82">
        <v>4.5</v>
      </c>
      <c r="F22260" t="s">
        <v>969</v>
      </c>
      <c r="G22260" s="83">
        <v>44256</v>
      </c>
      <c r="I22260">
        <v>2021</v>
      </c>
    </row>
    <row r="22261" spans="1:9" x14ac:dyDescent="0.25">
      <c r="A22261" t="s">
        <v>972</v>
      </c>
      <c r="B22261" t="s">
        <v>426</v>
      </c>
      <c r="C22261" t="s">
        <v>1283</v>
      </c>
      <c r="D22261" t="s">
        <v>975</v>
      </c>
      <c r="E22261" s="82">
        <v>5</v>
      </c>
      <c r="F22261" t="s">
        <v>969</v>
      </c>
      <c r="G22261" s="83">
        <v>43087</v>
      </c>
      <c r="I22261">
        <v>2017</v>
      </c>
    </row>
    <row r="22262" spans="1:9" x14ac:dyDescent="0.25">
      <c r="A22262" t="s">
        <v>972</v>
      </c>
      <c r="B22262" t="s">
        <v>426</v>
      </c>
      <c r="C22262" t="s">
        <v>1283</v>
      </c>
      <c r="D22262" t="s">
        <v>975</v>
      </c>
      <c r="E22262" s="82">
        <v>5</v>
      </c>
      <c r="F22262" t="s">
        <v>969</v>
      </c>
      <c r="G22262" s="83">
        <v>43155</v>
      </c>
      <c r="I22262">
        <v>2018</v>
      </c>
    </row>
    <row r="22263" spans="1:9" x14ac:dyDescent="0.25">
      <c r="A22263" t="s">
        <v>972</v>
      </c>
      <c r="B22263" t="s">
        <v>426</v>
      </c>
      <c r="C22263" t="s">
        <v>1283</v>
      </c>
      <c r="D22263" t="s">
        <v>975</v>
      </c>
      <c r="E22263" s="82">
        <v>5</v>
      </c>
      <c r="F22263" t="s">
        <v>969</v>
      </c>
      <c r="G22263" s="83">
        <v>43168</v>
      </c>
      <c r="I22263">
        <v>2018</v>
      </c>
    </row>
    <row r="22264" spans="1:9" x14ac:dyDescent="0.25">
      <c r="A22264" t="s">
        <v>972</v>
      </c>
      <c r="B22264" t="s">
        <v>426</v>
      </c>
      <c r="C22264" t="s">
        <v>1283</v>
      </c>
      <c r="D22264" t="s">
        <v>975</v>
      </c>
      <c r="E22264" s="82">
        <v>5</v>
      </c>
      <c r="F22264" t="s">
        <v>969</v>
      </c>
      <c r="G22264" s="83">
        <v>43538</v>
      </c>
      <c r="I22264">
        <v>2019</v>
      </c>
    </row>
    <row r="22265" spans="1:9" x14ac:dyDescent="0.25">
      <c r="A22265" t="s">
        <v>972</v>
      </c>
      <c r="B22265" t="s">
        <v>426</v>
      </c>
      <c r="C22265" t="s">
        <v>1283</v>
      </c>
      <c r="D22265" t="s">
        <v>975</v>
      </c>
      <c r="E22265" s="82">
        <v>5</v>
      </c>
      <c r="F22265" t="s">
        <v>969</v>
      </c>
      <c r="G22265" s="83">
        <v>43985</v>
      </c>
      <c r="I22265">
        <v>2020</v>
      </c>
    </row>
    <row r="22266" spans="1:9" x14ac:dyDescent="0.25">
      <c r="A22266" t="s">
        <v>972</v>
      </c>
      <c r="B22266" t="s">
        <v>426</v>
      </c>
      <c r="C22266" t="s">
        <v>1283</v>
      </c>
      <c r="D22266" t="s">
        <v>975</v>
      </c>
      <c r="E22266" s="82">
        <v>7</v>
      </c>
      <c r="F22266" t="s">
        <v>969</v>
      </c>
      <c r="G22266" s="83">
        <v>44004</v>
      </c>
      <c r="I22266">
        <v>2020</v>
      </c>
    </row>
    <row r="22267" spans="1:9" x14ac:dyDescent="0.25">
      <c r="A22267" t="s">
        <v>972</v>
      </c>
      <c r="B22267" t="s">
        <v>426</v>
      </c>
      <c r="C22267" t="s">
        <v>1283</v>
      </c>
      <c r="D22267" t="s">
        <v>975</v>
      </c>
      <c r="E22267" s="82">
        <v>9</v>
      </c>
      <c r="F22267" t="s">
        <v>969</v>
      </c>
      <c r="G22267" s="83">
        <v>44179</v>
      </c>
      <c r="I22267">
        <v>2020</v>
      </c>
    </row>
    <row r="22268" spans="1:9" x14ac:dyDescent="0.25">
      <c r="A22268" t="s">
        <v>972</v>
      </c>
      <c r="B22268" t="s">
        <v>426</v>
      </c>
      <c r="C22268" t="s">
        <v>1283</v>
      </c>
      <c r="D22268" t="s">
        <v>975</v>
      </c>
      <c r="E22268" s="82">
        <v>9</v>
      </c>
      <c r="F22268" t="s">
        <v>969</v>
      </c>
      <c r="G22268" s="83">
        <v>44209</v>
      </c>
      <c r="I22268">
        <v>2021</v>
      </c>
    </row>
    <row r="22269" spans="1:9" x14ac:dyDescent="0.25">
      <c r="A22269" t="s">
        <v>972</v>
      </c>
      <c r="B22269" t="s">
        <v>426</v>
      </c>
      <c r="C22269" t="s">
        <v>1283</v>
      </c>
      <c r="D22269" t="s">
        <v>975</v>
      </c>
      <c r="E22269" s="82">
        <v>9</v>
      </c>
      <c r="F22269" t="s">
        <v>969</v>
      </c>
      <c r="G22269" s="83">
        <v>44218</v>
      </c>
      <c r="I22269">
        <v>2021</v>
      </c>
    </row>
    <row r="22270" spans="1:9" x14ac:dyDescent="0.25">
      <c r="A22270" t="s">
        <v>972</v>
      </c>
      <c r="B22270" t="s">
        <v>426</v>
      </c>
      <c r="C22270" t="s">
        <v>1283</v>
      </c>
      <c r="D22270" t="s">
        <v>975</v>
      </c>
      <c r="E22270" s="82">
        <v>9</v>
      </c>
      <c r="F22270" t="s">
        <v>969</v>
      </c>
      <c r="G22270" s="83">
        <v>44372</v>
      </c>
      <c r="I22270">
        <v>2021</v>
      </c>
    </row>
    <row r="22271" spans="1:9" x14ac:dyDescent="0.25">
      <c r="A22271" t="s">
        <v>972</v>
      </c>
      <c r="B22271" t="s">
        <v>426</v>
      </c>
      <c r="C22271" t="s">
        <v>1283</v>
      </c>
      <c r="D22271" t="s">
        <v>975</v>
      </c>
      <c r="E22271" s="82">
        <v>9</v>
      </c>
      <c r="F22271" t="s">
        <v>969</v>
      </c>
      <c r="G22271" s="83">
        <v>44650</v>
      </c>
      <c r="I22271">
        <v>2022</v>
      </c>
    </row>
    <row r="22272" spans="1:9" x14ac:dyDescent="0.25">
      <c r="A22272" t="s">
        <v>972</v>
      </c>
      <c r="B22272" t="s">
        <v>426</v>
      </c>
      <c r="C22272" t="s">
        <v>1283</v>
      </c>
      <c r="D22272" t="s">
        <v>975</v>
      </c>
      <c r="E22272" s="82">
        <v>9</v>
      </c>
      <c r="F22272" t="s">
        <v>969</v>
      </c>
      <c r="G22272" s="83">
        <v>44679</v>
      </c>
      <c r="I22272">
        <v>2022</v>
      </c>
    </row>
    <row r="22273" spans="1:9" x14ac:dyDescent="0.25">
      <c r="A22273" t="s">
        <v>972</v>
      </c>
      <c r="B22273" t="s">
        <v>426</v>
      </c>
      <c r="C22273" t="s">
        <v>1283</v>
      </c>
      <c r="D22273" t="s">
        <v>975</v>
      </c>
      <c r="E22273" s="82">
        <v>10</v>
      </c>
      <c r="F22273" t="s">
        <v>969</v>
      </c>
      <c r="G22273" s="83">
        <v>43047</v>
      </c>
      <c r="I22273">
        <v>2017</v>
      </c>
    </row>
    <row r="22274" spans="1:9" x14ac:dyDescent="0.25">
      <c r="A22274" t="s">
        <v>972</v>
      </c>
      <c r="B22274" t="s">
        <v>426</v>
      </c>
      <c r="C22274" t="s">
        <v>1283</v>
      </c>
      <c r="D22274" t="s">
        <v>975</v>
      </c>
      <c r="E22274" s="82">
        <v>10</v>
      </c>
      <c r="F22274" t="s">
        <v>969</v>
      </c>
      <c r="G22274" s="83">
        <v>43096</v>
      </c>
      <c r="I22274">
        <v>2017</v>
      </c>
    </row>
    <row r="22275" spans="1:9" x14ac:dyDescent="0.25">
      <c r="A22275" t="s">
        <v>972</v>
      </c>
      <c r="B22275" t="s">
        <v>426</v>
      </c>
      <c r="C22275" t="s">
        <v>1283</v>
      </c>
      <c r="D22275" t="s">
        <v>975</v>
      </c>
      <c r="E22275" s="82">
        <v>10</v>
      </c>
      <c r="F22275" t="s">
        <v>969</v>
      </c>
      <c r="G22275" s="83">
        <v>43337</v>
      </c>
      <c r="I22275">
        <v>2018</v>
      </c>
    </row>
    <row r="22276" spans="1:9" x14ac:dyDescent="0.25">
      <c r="A22276" t="s">
        <v>972</v>
      </c>
      <c r="B22276" t="s">
        <v>426</v>
      </c>
      <c r="C22276" t="s">
        <v>1283</v>
      </c>
      <c r="D22276" t="s">
        <v>975</v>
      </c>
      <c r="E22276" s="82">
        <v>10</v>
      </c>
      <c r="F22276" t="s">
        <v>969</v>
      </c>
      <c r="G22276" s="83">
        <v>43356</v>
      </c>
      <c r="I22276">
        <v>2018</v>
      </c>
    </row>
    <row r="22277" spans="1:9" x14ac:dyDescent="0.25">
      <c r="A22277" t="s">
        <v>972</v>
      </c>
      <c r="B22277" t="s">
        <v>426</v>
      </c>
      <c r="C22277" t="s">
        <v>1283</v>
      </c>
      <c r="D22277" t="s">
        <v>975</v>
      </c>
      <c r="E22277" s="82">
        <v>10</v>
      </c>
      <c r="F22277" t="s">
        <v>969</v>
      </c>
      <c r="G22277" s="83">
        <v>43376</v>
      </c>
      <c r="I22277">
        <v>2018</v>
      </c>
    </row>
    <row r="22278" spans="1:9" x14ac:dyDescent="0.25">
      <c r="A22278" t="s">
        <v>972</v>
      </c>
      <c r="B22278" t="s">
        <v>426</v>
      </c>
      <c r="C22278" t="s">
        <v>1283</v>
      </c>
      <c r="D22278" t="s">
        <v>975</v>
      </c>
      <c r="E22278" s="82">
        <v>10</v>
      </c>
      <c r="F22278" t="s">
        <v>969</v>
      </c>
      <c r="G22278" s="83">
        <v>43383</v>
      </c>
      <c r="I22278">
        <v>2018</v>
      </c>
    </row>
    <row r="22279" spans="1:9" x14ac:dyDescent="0.25">
      <c r="A22279" t="s">
        <v>972</v>
      </c>
      <c r="B22279" t="s">
        <v>426</v>
      </c>
      <c r="C22279" t="s">
        <v>1283</v>
      </c>
      <c r="D22279" t="s">
        <v>975</v>
      </c>
      <c r="E22279" s="82">
        <v>10</v>
      </c>
      <c r="F22279" t="s">
        <v>969</v>
      </c>
      <c r="G22279" s="83">
        <v>43432</v>
      </c>
      <c r="I22279">
        <v>2018</v>
      </c>
    </row>
    <row r="22280" spans="1:9" x14ac:dyDescent="0.25">
      <c r="A22280" t="s">
        <v>972</v>
      </c>
      <c r="B22280" t="s">
        <v>426</v>
      </c>
      <c r="C22280" t="s">
        <v>1283</v>
      </c>
      <c r="D22280" t="s">
        <v>975</v>
      </c>
      <c r="E22280" s="82">
        <v>10</v>
      </c>
      <c r="F22280" t="s">
        <v>969</v>
      </c>
      <c r="G22280" s="83">
        <v>43546</v>
      </c>
      <c r="I22280">
        <v>2019</v>
      </c>
    </row>
    <row r="22281" spans="1:9" x14ac:dyDescent="0.25">
      <c r="A22281" t="s">
        <v>972</v>
      </c>
      <c r="B22281" t="s">
        <v>426</v>
      </c>
      <c r="C22281" t="s">
        <v>1283</v>
      </c>
      <c r="D22281" t="s">
        <v>975</v>
      </c>
      <c r="E22281" s="82">
        <v>10</v>
      </c>
      <c r="F22281" t="s">
        <v>969</v>
      </c>
      <c r="G22281" s="83">
        <v>43553</v>
      </c>
      <c r="I22281">
        <v>2019</v>
      </c>
    </row>
    <row r="22282" spans="1:9" x14ac:dyDescent="0.25">
      <c r="A22282" t="s">
        <v>972</v>
      </c>
      <c r="B22282" t="s">
        <v>426</v>
      </c>
      <c r="C22282" t="s">
        <v>1283</v>
      </c>
      <c r="D22282" t="s">
        <v>975</v>
      </c>
      <c r="E22282" s="82">
        <v>10</v>
      </c>
      <c r="F22282" t="s">
        <v>969</v>
      </c>
      <c r="G22282" s="83">
        <v>43600</v>
      </c>
      <c r="I22282">
        <v>2019</v>
      </c>
    </row>
    <row r="22283" spans="1:9" x14ac:dyDescent="0.25">
      <c r="A22283" t="s">
        <v>972</v>
      </c>
      <c r="B22283" t="s">
        <v>426</v>
      </c>
      <c r="C22283" t="s">
        <v>1283</v>
      </c>
      <c r="D22283" t="s">
        <v>975</v>
      </c>
      <c r="E22283" s="82">
        <v>10</v>
      </c>
      <c r="F22283" t="s">
        <v>969</v>
      </c>
      <c r="G22283" s="83">
        <v>43616</v>
      </c>
      <c r="I22283">
        <v>2019</v>
      </c>
    </row>
    <row r="22284" spans="1:9" x14ac:dyDescent="0.25">
      <c r="A22284" t="s">
        <v>972</v>
      </c>
      <c r="B22284" t="s">
        <v>426</v>
      </c>
      <c r="C22284" t="s">
        <v>1283</v>
      </c>
      <c r="D22284" t="s">
        <v>975</v>
      </c>
      <c r="E22284" s="82">
        <v>10</v>
      </c>
      <c r="F22284" t="s">
        <v>969</v>
      </c>
      <c r="G22284" s="83">
        <v>43773</v>
      </c>
      <c r="I22284">
        <v>2019</v>
      </c>
    </row>
    <row r="22285" spans="1:9" x14ac:dyDescent="0.25">
      <c r="A22285" t="s">
        <v>972</v>
      </c>
      <c r="B22285" t="s">
        <v>426</v>
      </c>
      <c r="C22285" t="s">
        <v>1283</v>
      </c>
      <c r="D22285" t="s">
        <v>975</v>
      </c>
      <c r="E22285" s="82">
        <v>10</v>
      </c>
      <c r="F22285" t="s">
        <v>969</v>
      </c>
      <c r="G22285" s="83">
        <v>43900</v>
      </c>
      <c r="I22285">
        <v>2020</v>
      </c>
    </row>
    <row r="22286" spans="1:9" x14ac:dyDescent="0.25">
      <c r="A22286" t="s">
        <v>972</v>
      </c>
      <c r="B22286" t="s">
        <v>426</v>
      </c>
      <c r="C22286" t="s">
        <v>1283</v>
      </c>
      <c r="D22286" t="s">
        <v>975</v>
      </c>
      <c r="E22286" s="82">
        <v>10</v>
      </c>
      <c r="F22286" t="s">
        <v>969</v>
      </c>
      <c r="G22286" s="83">
        <v>44060</v>
      </c>
      <c r="I22286">
        <v>2020</v>
      </c>
    </row>
    <row r="22287" spans="1:9" x14ac:dyDescent="0.25">
      <c r="A22287" t="s">
        <v>972</v>
      </c>
      <c r="B22287" t="s">
        <v>426</v>
      </c>
      <c r="C22287" t="s">
        <v>1283</v>
      </c>
      <c r="D22287" t="s">
        <v>975</v>
      </c>
      <c r="E22287" s="82">
        <v>10</v>
      </c>
      <c r="F22287" t="s">
        <v>969</v>
      </c>
      <c r="G22287" s="83">
        <v>44141</v>
      </c>
      <c r="I22287">
        <v>2020</v>
      </c>
    </row>
    <row r="22288" spans="1:9" x14ac:dyDescent="0.25">
      <c r="A22288" t="s">
        <v>972</v>
      </c>
      <c r="B22288" t="s">
        <v>426</v>
      </c>
      <c r="C22288" t="s">
        <v>1283</v>
      </c>
      <c r="D22288" t="s">
        <v>975</v>
      </c>
      <c r="E22288" s="82">
        <v>10</v>
      </c>
      <c r="F22288" t="s">
        <v>969</v>
      </c>
      <c r="G22288" s="83">
        <v>44250</v>
      </c>
      <c r="I22288">
        <v>2021</v>
      </c>
    </row>
    <row r="22289" spans="1:9" x14ac:dyDescent="0.25">
      <c r="A22289" t="s">
        <v>972</v>
      </c>
      <c r="B22289" t="s">
        <v>426</v>
      </c>
      <c r="C22289" t="s">
        <v>1283</v>
      </c>
      <c r="D22289" t="s">
        <v>975</v>
      </c>
      <c r="E22289" s="82">
        <v>10</v>
      </c>
      <c r="F22289" t="s">
        <v>969</v>
      </c>
      <c r="G22289" s="83">
        <v>44291</v>
      </c>
      <c r="I22289">
        <v>2021</v>
      </c>
    </row>
    <row r="22290" spans="1:9" x14ac:dyDescent="0.25">
      <c r="A22290" t="s">
        <v>972</v>
      </c>
      <c r="B22290" t="s">
        <v>426</v>
      </c>
      <c r="C22290" t="s">
        <v>1283</v>
      </c>
      <c r="D22290" t="s">
        <v>975</v>
      </c>
      <c r="E22290" s="82">
        <v>10</v>
      </c>
      <c r="F22290" t="s">
        <v>969</v>
      </c>
      <c r="G22290" s="83">
        <v>44487</v>
      </c>
      <c r="I22290">
        <v>2021</v>
      </c>
    </row>
    <row r="22291" spans="1:9" x14ac:dyDescent="0.25">
      <c r="A22291" t="s">
        <v>972</v>
      </c>
      <c r="B22291" t="s">
        <v>426</v>
      </c>
      <c r="C22291" t="s">
        <v>1283</v>
      </c>
      <c r="D22291" t="s">
        <v>975</v>
      </c>
      <c r="E22291" s="82">
        <v>10</v>
      </c>
      <c r="F22291" t="s">
        <v>969</v>
      </c>
      <c r="G22291" s="83">
        <v>44564</v>
      </c>
      <c r="I22291">
        <v>2022</v>
      </c>
    </row>
    <row r="22292" spans="1:9" x14ac:dyDescent="0.25">
      <c r="A22292" t="s">
        <v>972</v>
      </c>
      <c r="B22292" t="s">
        <v>426</v>
      </c>
      <c r="C22292" t="s">
        <v>1283</v>
      </c>
      <c r="D22292" t="s">
        <v>975</v>
      </c>
      <c r="E22292" s="82">
        <v>10</v>
      </c>
      <c r="F22292" t="s">
        <v>969</v>
      </c>
      <c r="G22292" s="83">
        <v>44607</v>
      </c>
      <c r="I22292">
        <v>2022</v>
      </c>
    </row>
    <row r="22293" spans="1:9" x14ac:dyDescent="0.25">
      <c r="A22293" t="s">
        <v>972</v>
      </c>
      <c r="B22293" t="s">
        <v>426</v>
      </c>
      <c r="C22293" t="s">
        <v>1283</v>
      </c>
      <c r="D22293" t="s">
        <v>975</v>
      </c>
      <c r="E22293" s="82">
        <v>10</v>
      </c>
      <c r="F22293" t="s">
        <v>969</v>
      </c>
      <c r="G22293" s="83">
        <v>44622</v>
      </c>
      <c r="I22293">
        <v>2022</v>
      </c>
    </row>
    <row r="22294" spans="1:9" x14ac:dyDescent="0.25">
      <c r="A22294" t="s">
        <v>972</v>
      </c>
      <c r="B22294" t="s">
        <v>426</v>
      </c>
      <c r="C22294" t="s">
        <v>1283</v>
      </c>
      <c r="D22294" t="s">
        <v>975</v>
      </c>
      <c r="E22294" s="82">
        <v>10</v>
      </c>
      <c r="F22294" t="s">
        <v>969</v>
      </c>
      <c r="G22294" s="83">
        <v>44641</v>
      </c>
      <c r="I22294">
        <v>2022</v>
      </c>
    </row>
    <row r="22295" spans="1:9" x14ac:dyDescent="0.25">
      <c r="A22295" t="s">
        <v>972</v>
      </c>
      <c r="B22295" t="s">
        <v>426</v>
      </c>
      <c r="C22295" t="s">
        <v>1283</v>
      </c>
      <c r="D22295" t="s">
        <v>975</v>
      </c>
      <c r="E22295" s="82">
        <v>10</v>
      </c>
      <c r="F22295" t="s">
        <v>969</v>
      </c>
      <c r="G22295" s="83">
        <v>44680</v>
      </c>
      <c r="I22295">
        <v>2022</v>
      </c>
    </row>
    <row r="22296" spans="1:9" x14ac:dyDescent="0.25">
      <c r="A22296" t="s">
        <v>972</v>
      </c>
      <c r="B22296" t="s">
        <v>426</v>
      </c>
      <c r="C22296" t="s">
        <v>1283</v>
      </c>
      <c r="D22296" t="s">
        <v>975</v>
      </c>
      <c r="E22296" s="82">
        <v>10</v>
      </c>
      <c r="F22296" t="s">
        <v>969</v>
      </c>
      <c r="G22296" s="83">
        <v>44743</v>
      </c>
      <c r="I22296">
        <v>2022</v>
      </c>
    </row>
    <row r="22297" spans="1:9" x14ac:dyDescent="0.25">
      <c r="A22297" t="s">
        <v>972</v>
      </c>
      <c r="B22297" t="s">
        <v>426</v>
      </c>
      <c r="C22297" t="s">
        <v>1283</v>
      </c>
      <c r="D22297" t="s">
        <v>975</v>
      </c>
      <c r="E22297" s="82">
        <v>10</v>
      </c>
      <c r="F22297" t="s">
        <v>969</v>
      </c>
      <c r="G22297" s="83">
        <v>44831</v>
      </c>
      <c r="I22297">
        <v>2022</v>
      </c>
    </row>
    <row r="22298" spans="1:9" x14ac:dyDescent="0.25">
      <c r="A22298" t="s">
        <v>972</v>
      </c>
      <c r="B22298" t="s">
        <v>426</v>
      </c>
      <c r="C22298" t="s">
        <v>1283</v>
      </c>
      <c r="D22298" t="s">
        <v>975</v>
      </c>
      <c r="E22298" s="82">
        <v>10</v>
      </c>
      <c r="F22298" t="s">
        <v>969</v>
      </c>
      <c r="G22298" s="83">
        <v>44848</v>
      </c>
      <c r="I22298">
        <v>2022</v>
      </c>
    </row>
    <row r="22299" spans="1:9" x14ac:dyDescent="0.25">
      <c r="A22299" t="s">
        <v>972</v>
      </c>
      <c r="B22299" t="s">
        <v>426</v>
      </c>
      <c r="C22299" t="s">
        <v>1283</v>
      </c>
      <c r="D22299" t="s">
        <v>975</v>
      </c>
      <c r="E22299" s="82">
        <v>28</v>
      </c>
      <c r="F22299" t="s">
        <v>969</v>
      </c>
      <c r="G22299" s="83">
        <v>44229</v>
      </c>
      <c r="I22299">
        <v>2021</v>
      </c>
    </row>
    <row r="22300" spans="1:9" x14ac:dyDescent="0.25">
      <c r="A22300" t="s">
        <v>972</v>
      </c>
      <c r="B22300" t="s">
        <v>544</v>
      </c>
      <c r="C22300" t="s">
        <v>1283</v>
      </c>
      <c r="D22300" t="s">
        <v>975</v>
      </c>
      <c r="E22300" s="82">
        <v>10</v>
      </c>
      <c r="F22300" t="s">
        <v>969</v>
      </c>
      <c r="G22300" s="83">
        <v>43683</v>
      </c>
      <c r="I22300">
        <v>2019</v>
      </c>
    </row>
    <row r="22301" spans="1:9" x14ac:dyDescent="0.25">
      <c r="A22301" t="s">
        <v>972</v>
      </c>
      <c r="B22301" t="s">
        <v>544</v>
      </c>
      <c r="C22301" t="s">
        <v>1283</v>
      </c>
      <c r="D22301" t="s">
        <v>975</v>
      </c>
      <c r="E22301" s="82">
        <v>10</v>
      </c>
      <c r="F22301" t="s">
        <v>969</v>
      </c>
      <c r="G22301" s="83">
        <v>44092</v>
      </c>
      <c r="I22301">
        <v>2020</v>
      </c>
    </row>
    <row r="22302" spans="1:9" x14ac:dyDescent="0.25">
      <c r="A22302" t="s">
        <v>972</v>
      </c>
      <c r="B22302" t="s">
        <v>544</v>
      </c>
      <c r="C22302" t="s">
        <v>1283</v>
      </c>
      <c r="D22302" t="s">
        <v>975</v>
      </c>
      <c r="E22302" s="82">
        <v>10</v>
      </c>
      <c r="F22302" t="s">
        <v>969</v>
      </c>
      <c r="G22302" s="83">
        <v>44239</v>
      </c>
      <c r="I22302">
        <v>2021</v>
      </c>
    </row>
    <row r="22303" spans="1:9" x14ac:dyDescent="0.25">
      <c r="A22303" t="s">
        <v>972</v>
      </c>
      <c r="B22303" t="s">
        <v>1182</v>
      </c>
      <c r="C22303" t="s">
        <v>1283</v>
      </c>
      <c r="D22303" t="s">
        <v>975</v>
      </c>
      <c r="E22303" s="82">
        <v>5</v>
      </c>
      <c r="F22303" t="s">
        <v>969</v>
      </c>
      <c r="G22303" s="83">
        <v>43242</v>
      </c>
      <c r="I22303">
        <v>2018</v>
      </c>
    </row>
    <row r="22304" spans="1:9" x14ac:dyDescent="0.25">
      <c r="A22304" t="s">
        <v>972</v>
      </c>
      <c r="B22304" t="s">
        <v>1182</v>
      </c>
      <c r="C22304" t="s">
        <v>1283</v>
      </c>
      <c r="D22304" t="s">
        <v>975</v>
      </c>
      <c r="E22304" s="82">
        <v>5</v>
      </c>
      <c r="F22304" t="s">
        <v>969</v>
      </c>
      <c r="G22304" s="83">
        <v>43319</v>
      </c>
      <c r="I22304">
        <v>2018</v>
      </c>
    </row>
    <row r="22305" spans="1:9" x14ac:dyDescent="0.25">
      <c r="A22305" t="s">
        <v>972</v>
      </c>
      <c r="B22305" t="s">
        <v>1182</v>
      </c>
      <c r="C22305" t="s">
        <v>1283</v>
      </c>
      <c r="D22305" t="s">
        <v>975</v>
      </c>
      <c r="E22305" s="82">
        <v>5</v>
      </c>
      <c r="F22305" t="s">
        <v>969</v>
      </c>
      <c r="G22305" s="83">
        <v>43355</v>
      </c>
      <c r="I22305">
        <v>2018</v>
      </c>
    </row>
    <row r="22306" spans="1:9" x14ac:dyDescent="0.25">
      <c r="A22306" t="s">
        <v>972</v>
      </c>
      <c r="B22306" t="s">
        <v>1182</v>
      </c>
      <c r="C22306" t="s">
        <v>1283</v>
      </c>
      <c r="D22306" t="s">
        <v>975</v>
      </c>
      <c r="E22306" s="82">
        <v>5</v>
      </c>
      <c r="F22306" t="s">
        <v>969</v>
      </c>
      <c r="G22306" s="83">
        <v>44698</v>
      </c>
      <c r="I22306">
        <v>2022</v>
      </c>
    </row>
    <row r="22307" spans="1:9" x14ac:dyDescent="0.25">
      <c r="A22307" t="s">
        <v>972</v>
      </c>
      <c r="B22307" t="s">
        <v>1182</v>
      </c>
      <c r="C22307" t="s">
        <v>1283</v>
      </c>
      <c r="D22307" t="s">
        <v>975</v>
      </c>
      <c r="E22307" s="82">
        <v>9</v>
      </c>
      <c r="F22307" t="s">
        <v>969</v>
      </c>
      <c r="G22307" s="83">
        <v>44137</v>
      </c>
      <c r="I22307">
        <v>2020</v>
      </c>
    </row>
    <row r="22308" spans="1:9" x14ac:dyDescent="0.25">
      <c r="A22308" t="s">
        <v>972</v>
      </c>
      <c r="B22308" t="s">
        <v>1182</v>
      </c>
      <c r="C22308" t="s">
        <v>1283</v>
      </c>
      <c r="D22308" t="s">
        <v>975</v>
      </c>
      <c r="E22308" s="82">
        <v>9</v>
      </c>
      <c r="F22308" t="s">
        <v>969</v>
      </c>
      <c r="G22308" s="83">
        <v>44418</v>
      </c>
      <c r="I22308">
        <v>2021</v>
      </c>
    </row>
    <row r="22309" spans="1:9" x14ac:dyDescent="0.25">
      <c r="A22309" t="s">
        <v>972</v>
      </c>
      <c r="B22309" t="s">
        <v>1182</v>
      </c>
      <c r="C22309" t="s">
        <v>1283</v>
      </c>
      <c r="D22309" t="s">
        <v>975</v>
      </c>
      <c r="E22309" s="82">
        <v>10</v>
      </c>
      <c r="F22309" t="s">
        <v>969</v>
      </c>
      <c r="G22309" s="83">
        <v>43256</v>
      </c>
      <c r="I22309">
        <v>2018</v>
      </c>
    </row>
    <row r="22310" spans="1:9" x14ac:dyDescent="0.25">
      <c r="A22310" t="s">
        <v>972</v>
      </c>
      <c r="B22310" t="s">
        <v>1182</v>
      </c>
      <c r="C22310" t="s">
        <v>1283</v>
      </c>
      <c r="D22310" t="s">
        <v>975</v>
      </c>
      <c r="E22310" s="82">
        <v>10</v>
      </c>
      <c r="F22310" t="s">
        <v>969</v>
      </c>
      <c r="G22310" s="83">
        <v>43633</v>
      </c>
      <c r="I22310">
        <v>2019</v>
      </c>
    </row>
    <row r="22311" spans="1:9" x14ac:dyDescent="0.25">
      <c r="A22311" t="s">
        <v>972</v>
      </c>
      <c r="B22311" t="s">
        <v>1182</v>
      </c>
      <c r="C22311" t="s">
        <v>1283</v>
      </c>
      <c r="D22311" t="s">
        <v>975</v>
      </c>
      <c r="E22311" s="82">
        <v>10</v>
      </c>
      <c r="F22311" t="s">
        <v>969</v>
      </c>
      <c r="G22311" s="83">
        <v>43640</v>
      </c>
      <c r="I22311">
        <v>2019</v>
      </c>
    </row>
    <row r="22312" spans="1:9" x14ac:dyDescent="0.25">
      <c r="A22312" t="s">
        <v>972</v>
      </c>
      <c r="B22312" t="s">
        <v>1182</v>
      </c>
      <c r="C22312" t="s">
        <v>1283</v>
      </c>
      <c r="D22312" t="s">
        <v>975</v>
      </c>
      <c r="E22312" s="82">
        <v>10</v>
      </c>
      <c r="F22312" t="s">
        <v>969</v>
      </c>
      <c r="G22312" s="83">
        <v>43664</v>
      </c>
      <c r="I22312">
        <v>2019</v>
      </c>
    </row>
    <row r="22313" spans="1:9" x14ac:dyDescent="0.25">
      <c r="A22313" t="s">
        <v>972</v>
      </c>
      <c r="B22313" t="s">
        <v>1182</v>
      </c>
      <c r="C22313" t="s">
        <v>1283</v>
      </c>
      <c r="D22313" t="s">
        <v>975</v>
      </c>
      <c r="E22313" s="82">
        <v>10</v>
      </c>
      <c r="F22313" t="s">
        <v>969</v>
      </c>
      <c r="G22313" s="83">
        <v>43780</v>
      </c>
      <c r="I22313">
        <v>2019</v>
      </c>
    </row>
    <row r="22314" spans="1:9" x14ac:dyDescent="0.25">
      <c r="A22314" t="s">
        <v>972</v>
      </c>
      <c r="B22314" t="s">
        <v>1182</v>
      </c>
      <c r="C22314" t="s">
        <v>1283</v>
      </c>
      <c r="D22314" t="s">
        <v>975</v>
      </c>
      <c r="E22314" s="82">
        <v>10</v>
      </c>
      <c r="F22314" t="s">
        <v>969</v>
      </c>
      <c r="G22314" s="83">
        <v>43789</v>
      </c>
      <c r="I22314">
        <v>2019</v>
      </c>
    </row>
    <row r="22315" spans="1:9" x14ac:dyDescent="0.25">
      <c r="A22315" t="s">
        <v>972</v>
      </c>
      <c r="B22315" t="s">
        <v>1182</v>
      </c>
      <c r="C22315" t="s">
        <v>1283</v>
      </c>
      <c r="D22315" t="s">
        <v>975</v>
      </c>
      <c r="E22315" s="82">
        <v>10</v>
      </c>
      <c r="F22315" t="s">
        <v>969</v>
      </c>
      <c r="G22315" s="83">
        <v>43836</v>
      </c>
      <c r="I22315">
        <v>2020</v>
      </c>
    </row>
    <row r="22316" spans="1:9" x14ac:dyDescent="0.25">
      <c r="A22316" t="s">
        <v>972</v>
      </c>
      <c r="B22316" t="s">
        <v>1182</v>
      </c>
      <c r="C22316" t="s">
        <v>1283</v>
      </c>
      <c r="D22316" t="s">
        <v>975</v>
      </c>
      <c r="E22316" s="82">
        <v>10</v>
      </c>
      <c r="F22316" t="s">
        <v>969</v>
      </c>
      <c r="G22316" s="83">
        <v>44021</v>
      </c>
      <c r="I22316">
        <v>2020</v>
      </c>
    </row>
    <row r="22317" spans="1:9" x14ac:dyDescent="0.25">
      <c r="A22317" t="s">
        <v>972</v>
      </c>
      <c r="B22317" t="s">
        <v>1182</v>
      </c>
      <c r="C22317" t="s">
        <v>1283</v>
      </c>
      <c r="D22317" t="s">
        <v>975</v>
      </c>
      <c r="E22317" s="82">
        <v>10</v>
      </c>
      <c r="F22317" t="s">
        <v>969</v>
      </c>
      <c r="G22317" s="83">
        <v>44092</v>
      </c>
      <c r="I22317">
        <v>2020</v>
      </c>
    </row>
    <row r="22318" spans="1:9" x14ac:dyDescent="0.25">
      <c r="A22318" t="s">
        <v>972</v>
      </c>
      <c r="B22318" t="s">
        <v>1182</v>
      </c>
      <c r="C22318" t="s">
        <v>1283</v>
      </c>
      <c r="D22318" t="s">
        <v>975</v>
      </c>
      <c r="E22318" s="82">
        <v>10</v>
      </c>
      <c r="F22318" t="s">
        <v>969</v>
      </c>
      <c r="G22318" s="83">
        <v>44244</v>
      </c>
      <c r="I22318">
        <v>2021</v>
      </c>
    </row>
    <row r="22319" spans="1:9" x14ac:dyDescent="0.25">
      <c r="A22319" t="s">
        <v>972</v>
      </c>
      <c r="B22319" t="s">
        <v>1182</v>
      </c>
      <c r="C22319" t="s">
        <v>1283</v>
      </c>
      <c r="D22319" t="s">
        <v>975</v>
      </c>
      <c r="E22319" s="82">
        <v>10</v>
      </c>
      <c r="F22319" t="s">
        <v>969</v>
      </c>
      <c r="G22319" s="83">
        <v>44368</v>
      </c>
      <c r="I22319">
        <v>2021</v>
      </c>
    </row>
    <row r="22320" spans="1:9" x14ac:dyDescent="0.25">
      <c r="A22320" t="s">
        <v>972</v>
      </c>
      <c r="B22320" t="s">
        <v>1182</v>
      </c>
      <c r="C22320" t="s">
        <v>1283</v>
      </c>
      <c r="D22320" t="s">
        <v>975</v>
      </c>
      <c r="E22320" s="82">
        <v>10</v>
      </c>
      <c r="F22320" t="s">
        <v>969</v>
      </c>
      <c r="G22320" s="83">
        <v>44397</v>
      </c>
      <c r="I22320">
        <v>2021</v>
      </c>
    </row>
    <row r="22321" spans="1:9" x14ac:dyDescent="0.25">
      <c r="A22321" t="s">
        <v>972</v>
      </c>
      <c r="B22321" t="s">
        <v>1182</v>
      </c>
      <c r="C22321" t="s">
        <v>1283</v>
      </c>
      <c r="D22321" t="s">
        <v>975</v>
      </c>
      <c r="E22321" s="82">
        <v>10</v>
      </c>
      <c r="F22321" t="s">
        <v>969</v>
      </c>
      <c r="G22321" s="83">
        <v>44406</v>
      </c>
      <c r="I22321">
        <v>2021</v>
      </c>
    </row>
    <row r="22322" spans="1:9" x14ac:dyDescent="0.25">
      <c r="A22322" t="s">
        <v>972</v>
      </c>
      <c r="B22322" t="s">
        <v>1182</v>
      </c>
      <c r="C22322" t="s">
        <v>1283</v>
      </c>
      <c r="D22322" t="s">
        <v>975</v>
      </c>
      <c r="E22322" s="82">
        <v>10</v>
      </c>
      <c r="F22322" t="s">
        <v>969</v>
      </c>
      <c r="G22322" s="83">
        <v>44412</v>
      </c>
      <c r="I22322">
        <v>2021</v>
      </c>
    </row>
    <row r="22323" spans="1:9" x14ac:dyDescent="0.25">
      <c r="A22323" t="s">
        <v>972</v>
      </c>
      <c r="B22323" t="s">
        <v>1182</v>
      </c>
      <c r="C22323" t="s">
        <v>1283</v>
      </c>
      <c r="D22323" t="s">
        <v>975</v>
      </c>
      <c r="E22323" s="82">
        <v>10</v>
      </c>
      <c r="F22323" t="s">
        <v>969</v>
      </c>
      <c r="G22323" s="83">
        <v>44503</v>
      </c>
      <c r="I22323">
        <v>2021</v>
      </c>
    </row>
    <row r="22324" spans="1:9" x14ac:dyDescent="0.25">
      <c r="A22324" t="s">
        <v>972</v>
      </c>
      <c r="B22324" t="s">
        <v>1182</v>
      </c>
      <c r="C22324" t="s">
        <v>1283</v>
      </c>
      <c r="D22324" t="s">
        <v>975</v>
      </c>
      <c r="E22324" s="82">
        <v>10</v>
      </c>
      <c r="F22324" t="s">
        <v>969</v>
      </c>
      <c r="G22324" s="83">
        <v>44729</v>
      </c>
      <c r="I22324">
        <v>2022</v>
      </c>
    </row>
    <row r="22325" spans="1:9" x14ac:dyDescent="0.25">
      <c r="A22325" t="s">
        <v>972</v>
      </c>
      <c r="B22325" t="s">
        <v>742</v>
      </c>
      <c r="C22325" t="s">
        <v>1283</v>
      </c>
      <c r="D22325" t="s">
        <v>975</v>
      </c>
      <c r="E22325" s="82">
        <v>3.5</v>
      </c>
      <c r="F22325" t="s">
        <v>969</v>
      </c>
      <c r="G22325" s="83">
        <v>44349</v>
      </c>
      <c r="I22325">
        <v>2021</v>
      </c>
    </row>
    <row r="22326" spans="1:9" x14ac:dyDescent="0.25">
      <c r="A22326" t="s">
        <v>972</v>
      </c>
      <c r="B22326" t="s">
        <v>742</v>
      </c>
      <c r="C22326" t="s">
        <v>1283</v>
      </c>
      <c r="D22326" t="s">
        <v>975</v>
      </c>
      <c r="E22326" s="82">
        <v>5</v>
      </c>
      <c r="F22326" t="s">
        <v>969</v>
      </c>
      <c r="G22326" s="83">
        <v>43153</v>
      </c>
      <c r="I22326">
        <v>2018</v>
      </c>
    </row>
    <row r="22327" spans="1:9" x14ac:dyDescent="0.25">
      <c r="A22327" t="s">
        <v>972</v>
      </c>
      <c r="B22327" t="s">
        <v>742</v>
      </c>
      <c r="C22327" t="s">
        <v>1283</v>
      </c>
      <c r="D22327" t="s">
        <v>975</v>
      </c>
      <c r="E22327" s="82">
        <v>5</v>
      </c>
      <c r="F22327" t="s">
        <v>969</v>
      </c>
      <c r="G22327" s="83">
        <v>43195</v>
      </c>
      <c r="I22327">
        <v>2018</v>
      </c>
    </row>
    <row r="22328" spans="1:9" x14ac:dyDescent="0.25">
      <c r="A22328" t="s">
        <v>972</v>
      </c>
      <c r="B22328" t="s">
        <v>742</v>
      </c>
      <c r="C22328" t="s">
        <v>1283</v>
      </c>
      <c r="D22328" t="s">
        <v>975</v>
      </c>
      <c r="E22328" s="82">
        <v>5</v>
      </c>
      <c r="F22328" t="s">
        <v>969</v>
      </c>
      <c r="G22328" s="83">
        <v>43207</v>
      </c>
      <c r="I22328">
        <v>2018</v>
      </c>
    </row>
    <row r="22329" spans="1:9" x14ac:dyDescent="0.25">
      <c r="A22329" t="s">
        <v>972</v>
      </c>
      <c r="B22329" t="s">
        <v>742</v>
      </c>
      <c r="C22329" t="s">
        <v>1283</v>
      </c>
      <c r="D22329" t="s">
        <v>975</v>
      </c>
      <c r="E22329" s="82">
        <v>10</v>
      </c>
      <c r="F22329" t="s">
        <v>969</v>
      </c>
      <c r="G22329" s="83">
        <v>43476</v>
      </c>
      <c r="I22329">
        <v>2019</v>
      </c>
    </row>
    <row r="22330" spans="1:9" x14ac:dyDescent="0.25">
      <c r="A22330" t="s">
        <v>972</v>
      </c>
      <c r="B22330" t="s">
        <v>742</v>
      </c>
      <c r="C22330" t="s">
        <v>1283</v>
      </c>
      <c r="D22330" t="s">
        <v>975</v>
      </c>
      <c r="E22330" s="82">
        <v>10</v>
      </c>
      <c r="F22330" t="s">
        <v>969</v>
      </c>
      <c r="G22330" s="83">
        <v>43529</v>
      </c>
      <c r="I22330">
        <v>2019</v>
      </c>
    </row>
    <row r="22331" spans="1:9" x14ac:dyDescent="0.25">
      <c r="A22331" t="s">
        <v>972</v>
      </c>
      <c r="B22331" t="s">
        <v>742</v>
      </c>
      <c r="C22331" t="s">
        <v>1283</v>
      </c>
      <c r="D22331" t="s">
        <v>975</v>
      </c>
      <c r="E22331" s="82">
        <v>10</v>
      </c>
      <c r="F22331" t="s">
        <v>969</v>
      </c>
      <c r="G22331" s="83">
        <v>43594</v>
      </c>
      <c r="I22331">
        <v>2019</v>
      </c>
    </row>
    <row r="22332" spans="1:9" x14ac:dyDescent="0.25">
      <c r="A22332" t="s">
        <v>972</v>
      </c>
      <c r="B22332" t="s">
        <v>742</v>
      </c>
      <c r="C22332" t="s">
        <v>1283</v>
      </c>
      <c r="D22332" t="s">
        <v>975</v>
      </c>
      <c r="E22332" s="82">
        <v>10</v>
      </c>
      <c r="F22332" t="s">
        <v>969</v>
      </c>
      <c r="G22332" s="83">
        <v>44090</v>
      </c>
      <c r="I22332">
        <v>2020</v>
      </c>
    </row>
    <row r="22333" spans="1:9" x14ac:dyDescent="0.25">
      <c r="A22333" t="s">
        <v>972</v>
      </c>
      <c r="B22333" t="s">
        <v>1183</v>
      </c>
      <c r="C22333" t="s">
        <v>1283</v>
      </c>
      <c r="D22333" t="s">
        <v>975</v>
      </c>
      <c r="E22333" s="82">
        <v>9</v>
      </c>
      <c r="F22333" t="s">
        <v>969</v>
      </c>
      <c r="G22333" s="83">
        <v>44404</v>
      </c>
      <c r="I22333">
        <v>2021</v>
      </c>
    </row>
    <row r="22334" spans="1:9" x14ac:dyDescent="0.25">
      <c r="A22334" t="s">
        <v>972</v>
      </c>
      <c r="B22334" t="s">
        <v>1183</v>
      </c>
      <c r="C22334" t="s">
        <v>1283</v>
      </c>
      <c r="D22334" t="s">
        <v>975</v>
      </c>
      <c r="E22334" s="82">
        <v>9</v>
      </c>
      <c r="F22334" t="s">
        <v>969</v>
      </c>
      <c r="G22334" s="83">
        <v>44796</v>
      </c>
      <c r="I22334">
        <v>2022</v>
      </c>
    </row>
    <row r="22335" spans="1:9" x14ac:dyDescent="0.25">
      <c r="A22335" t="s">
        <v>972</v>
      </c>
      <c r="B22335" t="s">
        <v>1183</v>
      </c>
      <c r="C22335" t="s">
        <v>1283</v>
      </c>
      <c r="D22335" t="s">
        <v>975</v>
      </c>
      <c r="E22335" s="82">
        <v>10</v>
      </c>
      <c r="F22335" t="s">
        <v>969</v>
      </c>
      <c r="G22335" s="83">
        <v>43419</v>
      </c>
      <c r="I22335">
        <v>2018</v>
      </c>
    </row>
    <row r="22336" spans="1:9" x14ac:dyDescent="0.25">
      <c r="A22336" t="s">
        <v>972</v>
      </c>
      <c r="B22336" t="s">
        <v>1183</v>
      </c>
      <c r="C22336" t="s">
        <v>1283</v>
      </c>
      <c r="D22336" t="s">
        <v>975</v>
      </c>
      <c r="E22336" s="82">
        <v>10</v>
      </c>
      <c r="F22336" t="s">
        <v>969</v>
      </c>
      <c r="G22336" s="83">
        <v>43703</v>
      </c>
      <c r="I22336">
        <v>2019</v>
      </c>
    </row>
    <row r="22337" spans="1:9" x14ac:dyDescent="0.25">
      <c r="A22337" t="s">
        <v>972</v>
      </c>
      <c r="B22337" t="s">
        <v>1183</v>
      </c>
      <c r="C22337" t="s">
        <v>1283</v>
      </c>
      <c r="D22337" t="s">
        <v>975</v>
      </c>
      <c r="E22337" s="82">
        <v>10</v>
      </c>
      <c r="F22337" t="s">
        <v>969</v>
      </c>
      <c r="G22337" s="83">
        <v>44210</v>
      </c>
      <c r="I22337">
        <v>2021</v>
      </c>
    </row>
    <row r="22338" spans="1:9" x14ac:dyDescent="0.25">
      <c r="A22338" t="s">
        <v>972</v>
      </c>
      <c r="B22338" t="s">
        <v>1183</v>
      </c>
      <c r="C22338" t="s">
        <v>1283</v>
      </c>
      <c r="D22338" t="s">
        <v>975</v>
      </c>
      <c r="E22338" s="82">
        <v>10</v>
      </c>
      <c r="F22338" t="s">
        <v>969</v>
      </c>
      <c r="G22338" s="83">
        <v>44222</v>
      </c>
      <c r="I22338">
        <v>2021</v>
      </c>
    </row>
    <row r="22339" spans="1:9" x14ac:dyDescent="0.25">
      <c r="A22339" t="s">
        <v>972</v>
      </c>
      <c r="B22339" t="s">
        <v>1183</v>
      </c>
      <c r="C22339" t="s">
        <v>1283</v>
      </c>
      <c r="D22339" t="s">
        <v>975</v>
      </c>
      <c r="E22339" s="82">
        <v>10</v>
      </c>
      <c r="F22339" t="s">
        <v>969</v>
      </c>
      <c r="G22339" s="83">
        <v>44491</v>
      </c>
      <c r="I22339">
        <v>2021</v>
      </c>
    </row>
    <row r="22340" spans="1:9" x14ac:dyDescent="0.25">
      <c r="A22340" t="s">
        <v>972</v>
      </c>
      <c r="B22340" t="s">
        <v>240</v>
      </c>
      <c r="C22340" t="s">
        <v>1283</v>
      </c>
      <c r="D22340" t="s">
        <v>975</v>
      </c>
      <c r="E22340" s="82">
        <v>10</v>
      </c>
      <c r="F22340" t="s">
        <v>969</v>
      </c>
      <c r="G22340" s="83">
        <v>43134</v>
      </c>
      <c r="I22340">
        <v>2018</v>
      </c>
    </row>
    <row r="22341" spans="1:9" x14ac:dyDescent="0.25">
      <c r="A22341" t="s">
        <v>972</v>
      </c>
      <c r="B22341" t="s">
        <v>240</v>
      </c>
      <c r="C22341" t="s">
        <v>1283</v>
      </c>
      <c r="D22341" t="s">
        <v>975</v>
      </c>
      <c r="E22341" s="82">
        <v>10</v>
      </c>
      <c r="F22341" t="s">
        <v>969</v>
      </c>
      <c r="G22341" s="83">
        <v>44299</v>
      </c>
      <c r="I22341">
        <v>2021</v>
      </c>
    </row>
    <row r="22342" spans="1:9" x14ac:dyDescent="0.25">
      <c r="A22342" t="s">
        <v>972</v>
      </c>
      <c r="B22342" t="s">
        <v>433</v>
      </c>
      <c r="C22342" t="s">
        <v>1283</v>
      </c>
      <c r="D22342" t="s">
        <v>975</v>
      </c>
      <c r="E22342" s="82">
        <v>1</v>
      </c>
      <c r="F22342" t="s">
        <v>969</v>
      </c>
      <c r="G22342" s="83">
        <v>44939</v>
      </c>
      <c r="I22342">
        <v>2023</v>
      </c>
    </row>
    <row r="22343" spans="1:9" x14ac:dyDescent="0.25">
      <c r="A22343" t="s">
        <v>972</v>
      </c>
      <c r="B22343" t="s">
        <v>433</v>
      </c>
      <c r="C22343" t="s">
        <v>1283</v>
      </c>
      <c r="D22343" t="s">
        <v>975</v>
      </c>
      <c r="E22343" s="82">
        <v>3</v>
      </c>
      <c r="F22343" t="s">
        <v>969</v>
      </c>
      <c r="G22343" s="83">
        <v>44564</v>
      </c>
      <c r="I22343">
        <v>2022</v>
      </c>
    </row>
    <row r="22344" spans="1:9" x14ac:dyDescent="0.25">
      <c r="A22344" t="s">
        <v>972</v>
      </c>
      <c r="B22344" t="s">
        <v>433</v>
      </c>
      <c r="C22344" t="s">
        <v>1283</v>
      </c>
      <c r="D22344" t="s">
        <v>975</v>
      </c>
      <c r="E22344" s="82">
        <v>4.5</v>
      </c>
      <c r="F22344" t="s">
        <v>969</v>
      </c>
      <c r="G22344" s="83">
        <v>44630</v>
      </c>
      <c r="I22344">
        <v>2022</v>
      </c>
    </row>
    <row r="22345" spans="1:9" x14ac:dyDescent="0.25">
      <c r="A22345" t="s">
        <v>972</v>
      </c>
      <c r="B22345" t="s">
        <v>433</v>
      </c>
      <c r="C22345" t="s">
        <v>1283</v>
      </c>
      <c r="D22345" t="s">
        <v>975</v>
      </c>
      <c r="E22345" s="82">
        <v>5</v>
      </c>
      <c r="F22345" t="s">
        <v>969</v>
      </c>
      <c r="G22345" s="83">
        <v>43137</v>
      </c>
      <c r="I22345">
        <v>2018</v>
      </c>
    </row>
    <row r="22346" spans="1:9" x14ac:dyDescent="0.25">
      <c r="A22346" t="s">
        <v>972</v>
      </c>
      <c r="B22346" t="s">
        <v>433</v>
      </c>
      <c r="C22346" t="s">
        <v>1283</v>
      </c>
      <c r="D22346" t="s">
        <v>975</v>
      </c>
      <c r="E22346" s="82">
        <v>5</v>
      </c>
      <c r="F22346" t="s">
        <v>969</v>
      </c>
      <c r="G22346" s="83">
        <v>43251</v>
      </c>
      <c r="I22346">
        <v>2018</v>
      </c>
    </row>
    <row r="22347" spans="1:9" x14ac:dyDescent="0.25">
      <c r="A22347" t="s">
        <v>972</v>
      </c>
      <c r="B22347" t="s">
        <v>433</v>
      </c>
      <c r="C22347" t="s">
        <v>1283</v>
      </c>
      <c r="D22347" t="s">
        <v>975</v>
      </c>
      <c r="E22347" s="82">
        <v>5</v>
      </c>
      <c r="F22347" t="s">
        <v>969</v>
      </c>
      <c r="G22347" s="83">
        <v>43262</v>
      </c>
      <c r="I22347">
        <v>2018</v>
      </c>
    </row>
    <row r="22348" spans="1:9" x14ac:dyDescent="0.25">
      <c r="A22348" t="s">
        <v>972</v>
      </c>
      <c r="B22348" t="s">
        <v>433</v>
      </c>
      <c r="C22348" t="s">
        <v>1283</v>
      </c>
      <c r="D22348" t="s">
        <v>975</v>
      </c>
      <c r="E22348" s="82">
        <v>5</v>
      </c>
      <c r="F22348" t="s">
        <v>969</v>
      </c>
      <c r="G22348" s="83">
        <v>43266</v>
      </c>
      <c r="I22348">
        <v>2018</v>
      </c>
    </row>
    <row r="22349" spans="1:9" x14ac:dyDescent="0.25">
      <c r="A22349" t="s">
        <v>972</v>
      </c>
      <c r="B22349" t="s">
        <v>433</v>
      </c>
      <c r="C22349" t="s">
        <v>1283</v>
      </c>
      <c r="D22349" t="s">
        <v>975</v>
      </c>
      <c r="E22349" s="82">
        <v>5</v>
      </c>
      <c r="F22349" t="s">
        <v>969</v>
      </c>
      <c r="G22349" s="83">
        <v>43277</v>
      </c>
      <c r="I22349">
        <v>2018</v>
      </c>
    </row>
    <row r="22350" spans="1:9" x14ac:dyDescent="0.25">
      <c r="A22350" t="s">
        <v>972</v>
      </c>
      <c r="B22350" t="s">
        <v>433</v>
      </c>
      <c r="C22350" t="s">
        <v>1283</v>
      </c>
      <c r="D22350" t="s">
        <v>975</v>
      </c>
      <c r="E22350" s="82">
        <v>5</v>
      </c>
      <c r="F22350" t="s">
        <v>969</v>
      </c>
      <c r="G22350" s="83">
        <v>43293</v>
      </c>
      <c r="I22350">
        <v>2018</v>
      </c>
    </row>
    <row r="22351" spans="1:9" x14ac:dyDescent="0.25">
      <c r="A22351" t="s">
        <v>972</v>
      </c>
      <c r="B22351" t="s">
        <v>433</v>
      </c>
      <c r="C22351" t="s">
        <v>1283</v>
      </c>
      <c r="D22351" t="s">
        <v>975</v>
      </c>
      <c r="E22351" s="82">
        <v>5</v>
      </c>
      <c r="F22351" t="s">
        <v>969</v>
      </c>
      <c r="G22351" s="83">
        <v>43335</v>
      </c>
      <c r="I22351">
        <v>2018</v>
      </c>
    </row>
    <row r="22352" spans="1:9" x14ac:dyDescent="0.25">
      <c r="A22352" t="s">
        <v>972</v>
      </c>
      <c r="B22352" t="s">
        <v>433</v>
      </c>
      <c r="C22352" t="s">
        <v>1283</v>
      </c>
      <c r="D22352" t="s">
        <v>975</v>
      </c>
      <c r="E22352" s="82">
        <v>5</v>
      </c>
      <c r="F22352" t="s">
        <v>969</v>
      </c>
      <c r="G22352" s="83">
        <v>43522</v>
      </c>
      <c r="I22352">
        <v>2019</v>
      </c>
    </row>
    <row r="22353" spans="1:9" x14ac:dyDescent="0.25">
      <c r="A22353" t="s">
        <v>972</v>
      </c>
      <c r="B22353" t="s">
        <v>433</v>
      </c>
      <c r="C22353" t="s">
        <v>1283</v>
      </c>
      <c r="D22353" t="s">
        <v>975</v>
      </c>
      <c r="E22353" s="82">
        <v>5</v>
      </c>
      <c r="F22353" t="s">
        <v>969</v>
      </c>
      <c r="G22353" s="83">
        <v>43573</v>
      </c>
      <c r="I22353">
        <v>2019</v>
      </c>
    </row>
    <row r="22354" spans="1:9" x14ac:dyDescent="0.25">
      <c r="A22354" t="s">
        <v>972</v>
      </c>
      <c r="B22354" t="s">
        <v>433</v>
      </c>
      <c r="C22354" t="s">
        <v>1283</v>
      </c>
      <c r="D22354" t="s">
        <v>975</v>
      </c>
      <c r="E22354" s="82">
        <v>5</v>
      </c>
      <c r="F22354" t="s">
        <v>969</v>
      </c>
      <c r="G22354" s="83">
        <v>43734</v>
      </c>
      <c r="I22354">
        <v>2019</v>
      </c>
    </row>
    <row r="22355" spans="1:9" x14ac:dyDescent="0.25">
      <c r="A22355" t="s">
        <v>972</v>
      </c>
      <c r="B22355" t="s">
        <v>433</v>
      </c>
      <c r="C22355" t="s">
        <v>1283</v>
      </c>
      <c r="D22355" t="s">
        <v>975</v>
      </c>
      <c r="E22355" s="82">
        <v>5</v>
      </c>
      <c r="F22355" t="s">
        <v>969</v>
      </c>
      <c r="G22355" s="83">
        <v>43994</v>
      </c>
      <c r="I22355">
        <v>2020</v>
      </c>
    </row>
    <row r="22356" spans="1:9" x14ac:dyDescent="0.25">
      <c r="A22356" t="s">
        <v>972</v>
      </c>
      <c r="B22356" t="s">
        <v>433</v>
      </c>
      <c r="C22356" t="s">
        <v>1283</v>
      </c>
      <c r="D22356" t="s">
        <v>975</v>
      </c>
      <c r="E22356" s="82">
        <v>5</v>
      </c>
      <c r="F22356" t="s">
        <v>969</v>
      </c>
      <c r="G22356" s="83">
        <v>44650</v>
      </c>
      <c r="I22356">
        <v>2022</v>
      </c>
    </row>
    <row r="22357" spans="1:9" x14ac:dyDescent="0.25">
      <c r="A22357" t="s">
        <v>972</v>
      </c>
      <c r="B22357" t="s">
        <v>433</v>
      </c>
      <c r="C22357" t="s">
        <v>1283</v>
      </c>
      <c r="D22357" t="s">
        <v>975</v>
      </c>
      <c r="E22357" s="82">
        <v>10</v>
      </c>
      <c r="F22357" t="s">
        <v>969</v>
      </c>
      <c r="G22357" s="83">
        <v>43185</v>
      </c>
      <c r="I22357">
        <v>2018</v>
      </c>
    </row>
    <row r="22358" spans="1:9" x14ac:dyDescent="0.25">
      <c r="A22358" t="s">
        <v>972</v>
      </c>
      <c r="B22358" t="s">
        <v>433</v>
      </c>
      <c r="C22358" t="s">
        <v>1283</v>
      </c>
      <c r="D22358" t="s">
        <v>975</v>
      </c>
      <c r="E22358" s="82">
        <v>10</v>
      </c>
      <c r="F22358" t="s">
        <v>969</v>
      </c>
      <c r="G22358" s="83">
        <v>43284</v>
      </c>
      <c r="I22358">
        <v>2018</v>
      </c>
    </row>
    <row r="22359" spans="1:9" x14ac:dyDescent="0.25">
      <c r="A22359" t="s">
        <v>972</v>
      </c>
      <c r="B22359" t="s">
        <v>433</v>
      </c>
      <c r="C22359" t="s">
        <v>1283</v>
      </c>
      <c r="D22359" t="s">
        <v>975</v>
      </c>
      <c r="E22359" s="82">
        <v>10</v>
      </c>
      <c r="F22359" t="s">
        <v>969</v>
      </c>
      <c r="G22359" s="83">
        <v>43321</v>
      </c>
      <c r="I22359">
        <v>2018</v>
      </c>
    </row>
    <row r="22360" spans="1:9" x14ac:dyDescent="0.25">
      <c r="A22360" t="s">
        <v>972</v>
      </c>
      <c r="B22360" t="s">
        <v>433</v>
      </c>
      <c r="C22360" t="s">
        <v>1283</v>
      </c>
      <c r="D22360" t="s">
        <v>975</v>
      </c>
      <c r="E22360" s="82">
        <v>10</v>
      </c>
      <c r="F22360" t="s">
        <v>969</v>
      </c>
      <c r="G22360" s="83">
        <v>43388</v>
      </c>
      <c r="I22360">
        <v>2018</v>
      </c>
    </row>
    <row r="22361" spans="1:9" x14ac:dyDescent="0.25">
      <c r="A22361" t="s">
        <v>972</v>
      </c>
      <c r="B22361" t="s">
        <v>433</v>
      </c>
      <c r="C22361" t="s">
        <v>1283</v>
      </c>
      <c r="D22361" t="s">
        <v>975</v>
      </c>
      <c r="E22361" s="82">
        <v>10</v>
      </c>
      <c r="F22361" t="s">
        <v>969</v>
      </c>
      <c r="G22361" s="83">
        <v>43500</v>
      </c>
      <c r="I22361">
        <v>2019</v>
      </c>
    </row>
    <row r="22362" spans="1:9" x14ac:dyDescent="0.25">
      <c r="A22362" t="s">
        <v>972</v>
      </c>
      <c r="B22362" t="s">
        <v>433</v>
      </c>
      <c r="C22362" t="s">
        <v>1283</v>
      </c>
      <c r="D22362" t="s">
        <v>975</v>
      </c>
      <c r="E22362" s="82">
        <v>10</v>
      </c>
      <c r="F22362" t="s">
        <v>969</v>
      </c>
      <c r="G22362" s="83">
        <v>43542</v>
      </c>
      <c r="I22362">
        <v>2019</v>
      </c>
    </row>
    <row r="22363" spans="1:9" x14ac:dyDescent="0.25">
      <c r="A22363" t="s">
        <v>972</v>
      </c>
      <c r="B22363" t="s">
        <v>433</v>
      </c>
      <c r="C22363" t="s">
        <v>1283</v>
      </c>
      <c r="D22363" t="s">
        <v>975</v>
      </c>
      <c r="E22363" s="82">
        <v>10</v>
      </c>
      <c r="F22363" t="s">
        <v>969</v>
      </c>
      <c r="G22363" s="83">
        <v>43663</v>
      </c>
      <c r="I22363">
        <v>2019</v>
      </c>
    </row>
    <row r="22364" spans="1:9" x14ac:dyDescent="0.25">
      <c r="A22364" t="s">
        <v>972</v>
      </c>
      <c r="B22364" t="s">
        <v>433</v>
      </c>
      <c r="C22364" t="s">
        <v>1283</v>
      </c>
      <c r="D22364" t="s">
        <v>975</v>
      </c>
      <c r="E22364" s="82">
        <v>10</v>
      </c>
      <c r="F22364" t="s">
        <v>969</v>
      </c>
      <c r="G22364" s="83">
        <v>43679</v>
      </c>
      <c r="I22364">
        <v>2019</v>
      </c>
    </row>
    <row r="22365" spans="1:9" x14ac:dyDescent="0.25">
      <c r="A22365" t="s">
        <v>972</v>
      </c>
      <c r="B22365" t="s">
        <v>433</v>
      </c>
      <c r="C22365" t="s">
        <v>1283</v>
      </c>
      <c r="D22365" t="s">
        <v>975</v>
      </c>
      <c r="E22365" s="82">
        <v>10</v>
      </c>
      <c r="F22365" t="s">
        <v>969</v>
      </c>
      <c r="G22365" s="83">
        <v>43766</v>
      </c>
      <c r="I22365">
        <v>2019</v>
      </c>
    </row>
    <row r="22366" spans="1:9" x14ac:dyDescent="0.25">
      <c r="A22366" t="s">
        <v>972</v>
      </c>
      <c r="B22366" t="s">
        <v>433</v>
      </c>
      <c r="C22366" t="s">
        <v>1283</v>
      </c>
      <c r="D22366" t="s">
        <v>975</v>
      </c>
      <c r="E22366" s="82">
        <v>10</v>
      </c>
      <c r="F22366" t="s">
        <v>969</v>
      </c>
      <c r="G22366" s="83">
        <v>43808</v>
      </c>
      <c r="I22366">
        <v>2019</v>
      </c>
    </row>
    <row r="22367" spans="1:9" x14ac:dyDescent="0.25">
      <c r="A22367" t="s">
        <v>972</v>
      </c>
      <c r="B22367" t="s">
        <v>433</v>
      </c>
      <c r="C22367" t="s">
        <v>1283</v>
      </c>
      <c r="D22367" t="s">
        <v>975</v>
      </c>
      <c r="E22367" s="82">
        <v>10</v>
      </c>
      <c r="F22367" t="s">
        <v>969</v>
      </c>
      <c r="G22367" s="83">
        <v>43838</v>
      </c>
      <c r="I22367">
        <v>2020</v>
      </c>
    </row>
    <row r="22368" spans="1:9" x14ac:dyDescent="0.25">
      <c r="A22368" t="s">
        <v>972</v>
      </c>
      <c r="B22368" t="s">
        <v>433</v>
      </c>
      <c r="C22368" t="s">
        <v>1283</v>
      </c>
      <c r="D22368" t="s">
        <v>975</v>
      </c>
      <c r="E22368" s="82">
        <v>10</v>
      </c>
      <c r="F22368" t="s">
        <v>969</v>
      </c>
      <c r="G22368" s="83">
        <v>43871</v>
      </c>
      <c r="I22368">
        <v>2020</v>
      </c>
    </row>
    <row r="22369" spans="1:9" x14ac:dyDescent="0.25">
      <c r="A22369" t="s">
        <v>972</v>
      </c>
      <c r="B22369" t="s">
        <v>433</v>
      </c>
      <c r="C22369" t="s">
        <v>1283</v>
      </c>
      <c r="D22369" t="s">
        <v>975</v>
      </c>
      <c r="E22369" s="82">
        <v>10</v>
      </c>
      <c r="F22369" t="s">
        <v>969</v>
      </c>
      <c r="G22369" s="83">
        <v>43885</v>
      </c>
      <c r="I22369">
        <v>2020</v>
      </c>
    </row>
    <row r="22370" spans="1:9" x14ac:dyDescent="0.25">
      <c r="A22370" t="s">
        <v>972</v>
      </c>
      <c r="B22370" t="s">
        <v>433</v>
      </c>
      <c r="C22370" t="s">
        <v>1283</v>
      </c>
      <c r="D22370" t="s">
        <v>975</v>
      </c>
      <c r="E22370" s="82">
        <v>10</v>
      </c>
      <c r="F22370" t="s">
        <v>969</v>
      </c>
      <c r="G22370" s="83">
        <v>43985</v>
      </c>
      <c r="I22370">
        <v>2020</v>
      </c>
    </row>
    <row r="22371" spans="1:9" x14ac:dyDescent="0.25">
      <c r="A22371" t="s">
        <v>972</v>
      </c>
      <c r="B22371" t="s">
        <v>433</v>
      </c>
      <c r="C22371" t="s">
        <v>1283</v>
      </c>
      <c r="D22371" t="s">
        <v>975</v>
      </c>
      <c r="E22371" s="82">
        <v>10</v>
      </c>
      <c r="F22371" t="s">
        <v>969</v>
      </c>
      <c r="G22371" s="83">
        <v>44035</v>
      </c>
      <c r="I22371">
        <v>2020</v>
      </c>
    </row>
    <row r="22372" spans="1:9" x14ac:dyDescent="0.25">
      <c r="A22372" t="s">
        <v>972</v>
      </c>
      <c r="B22372" t="s">
        <v>433</v>
      </c>
      <c r="C22372" t="s">
        <v>1283</v>
      </c>
      <c r="D22372" t="s">
        <v>975</v>
      </c>
      <c r="E22372" s="82">
        <v>10</v>
      </c>
      <c r="F22372" t="s">
        <v>969</v>
      </c>
      <c r="G22372" s="83">
        <v>44223</v>
      </c>
      <c r="I22372">
        <v>2021</v>
      </c>
    </row>
    <row r="22373" spans="1:9" x14ac:dyDescent="0.25">
      <c r="A22373" t="s">
        <v>972</v>
      </c>
      <c r="B22373" t="s">
        <v>433</v>
      </c>
      <c r="C22373" t="s">
        <v>1283</v>
      </c>
      <c r="D22373" t="s">
        <v>975</v>
      </c>
      <c r="E22373" s="82">
        <v>10</v>
      </c>
      <c r="F22373" t="s">
        <v>969</v>
      </c>
      <c r="G22373" s="83">
        <v>44285</v>
      </c>
      <c r="I22373">
        <v>2021</v>
      </c>
    </row>
    <row r="22374" spans="1:9" x14ac:dyDescent="0.25">
      <c r="A22374" t="s">
        <v>972</v>
      </c>
      <c r="B22374" t="s">
        <v>433</v>
      </c>
      <c r="C22374" t="s">
        <v>1283</v>
      </c>
      <c r="D22374" t="s">
        <v>975</v>
      </c>
      <c r="E22374" s="82">
        <v>10</v>
      </c>
      <c r="F22374" t="s">
        <v>969</v>
      </c>
      <c r="G22374" s="83">
        <v>44308</v>
      </c>
      <c r="I22374">
        <v>2021</v>
      </c>
    </row>
    <row r="22375" spans="1:9" x14ac:dyDescent="0.25">
      <c r="A22375" t="s">
        <v>972</v>
      </c>
      <c r="B22375" t="s">
        <v>433</v>
      </c>
      <c r="C22375" t="s">
        <v>1283</v>
      </c>
      <c r="D22375" t="s">
        <v>975</v>
      </c>
      <c r="E22375" s="82">
        <v>10</v>
      </c>
      <c r="F22375" t="s">
        <v>969</v>
      </c>
      <c r="G22375" s="83">
        <v>44309</v>
      </c>
      <c r="I22375">
        <v>2021</v>
      </c>
    </row>
    <row r="22376" spans="1:9" x14ac:dyDescent="0.25">
      <c r="A22376" t="s">
        <v>972</v>
      </c>
      <c r="B22376" t="s">
        <v>433</v>
      </c>
      <c r="C22376" t="s">
        <v>1283</v>
      </c>
      <c r="D22376" t="s">
        <v>975</v>
      </c>
      <c r="E22376" s="82">
        <v>10</v>
      </c>
      <c r="F22376" t="s">
        <v>969</v>
      </c>
      <c r="G22376" s="83">
        <v>44322</v>
      </c>
      <c r="I22376">
        <v>2021</v>
      </c>
    </row>
    <row r="22377" spans="1:9" x14ac:dyDescent="0.25">
      <c r="A22377" t="s">
        <v>972</v>
      </c>
      <c r="B22377" t="s">
        <v>433</v>
      </c>
      <c r="C22377" t="s">
        <v>1283</v>
      </c>
      <c r="D22377" t="s">
        <v>975</v>
      </c>
      <c r="E22377" s="82">
        <v>10</v>
      </c>
      <c r="F22377" t="s">
        <v>969</v>
      </c>
      <c r="G22377" s="83">
        <v>44393</v>
      </c>
      <c r="I22377">
        <v>2021</v>
      </c>
    </row>
    <row r="22378" spans="1:9" x14ac:dyDescent="0.25">
      <c r="A22378" t="s">
        <v>972</v>
      </c>
      <c r="B22378" t="s">
        <v>433</v>
      </c>
      <c r="C22378" t="s">
        <v>1283</v>
      </c>
      <c r="D22378" t="s">
        <v>975</v>
      </c>
      <c r="E22378" s="82">
        <v>10</v>
      </c>
      <c r="F22378" t="s">
        <v>969</v>
      </c>
      <c r="G22378" s="83">
        <v>44594</v>
      </c>
      <c r="I22378">
        <v>2022</v>
      </c>
    </row>
    <row r="22379" spans="1:9" x14ac:dyDescent="0.25">
      <c r="A22379" t="s">
        <v>972</v>
      </c>
      <c r="B22379" t="s">
        <v>433</v>
      </c>
      <c r="C22379" t="s">
        <v>1283</v>
      </c>
      <c r="D22379" t="s">
        <v>975</v>
      </c>
      <c r="E22379" s="82">
        <v>10</v>
      </c>
      <c r="F22379" t="s">
        <v>969</v>
      </c>
      <c r="G22379" s="83">
        <v>44732</v>
      </c>
      <c r="I22379">
        <v>2022</v>
      </c>
    </row>
    <row r="22380" spans="1:9" x14ac:dyDescent="0.25">
      <c r="A22380" t="s">
        <v>972</v>
      </c>
      <c r="B22380" t="s">
        <v>433</v>
      </c>
      <c r="C22380" t="s">
        <v>1283</v>
      </c>
      <c r="D22380" t="s">
        <v>975</v>
      </c>
      <c r="E22380" s="82">
        <v>10</v>
      </c>
      <c r="F22380" t="s">
        <v>969</v>
      </c>
      <c r="G22380" s="83">
        <v>44740</v>
      </c>
      <c r="I22380">
        <v>2022</v>
      </c>
    </row>
    <row r="22381" spans="1:9" x14ac:dyDescent="0.25">
      <c r="A22381" t="s">
        <v>972</v>
      </c>
      <c r="B22381" t="s">
        <v>433</v>
      </c>
      <c r="C22381" t="s">
        <v>1283</v>
      </c>
      <c r="D22381" t="s">
        <v>975</v>
      </c>
      <c r="E22381" s="82">
        <v>10</v>
      </c>
      <c r="F22381" t="s">
        <v>969</v>
      </c>
      <c r="G22381" s="83">
        <v>44753</v>
      </c>
      <c r="I22381">
        <v>2022</v>
      </c>
    </row>
    <row r="22382" spans="1:9" x14ac:dyDescent="0.25">
      <c r="A22382" t="s">
        <v>972</v>
      </c>
      <c r="B22382" t="s">
        <v>433</v>
      </c>
      <c r="C22382" t="s">
        <v>1283</v>
      </c>
      <c r="D22382" t="s">
        <v>975</v>
      </c>
      <c r="E22382" s="82">
        <v>10</v>
      </c>
      <c r="F22382" t="s">
        <v>969</v>
      </c>
      <c r="G22382" s="83">
        <v>44953</v>
      </c>
      <c r="I22382">
        <v>2023</v>
      </c>
    </row>
    <row r="22383" spans="1:9" x14ac:dyDescent="0.25">
      <c r="A22383" t="s">
        <v>972</v>
      </c>
      <c r="B22383" t="s">
        <v>433</v>
      </c>
      <c r="C22383" t="s">
        <v>1283</v>
      </c>
      <c r="D22383" t="s">
        <v>975</v>
      </c>
      <c r="E22383" s="82">
        <v>18</v>
      </c>
      <c r="F22383" t="s">
        <v>969</v>
      </c>
      <c r="G22383" s="83">
        <v>44209</v>
      </c>
      <c r="I22383">
        <v>2021</v>
      </c>
    </row>
    <row r="22384" spans="1:9" x14ac:dyDescent="0.25">
      <c r="A22384" t="s">
        <v>972</v>
      </c>
      <c r="B22384" t="s">
        <v>1184</v>
      </c>
      <c r="C22384" t="s">
        <v>1283</v>
      </c>
      <c r="D22384" t="s">
        <v>975</v>
      </c>
      <c r="E22384" s="82">
        <v>5</v>
      </c>
      <c r="F22384" t="s">
        <v>969</v>
      </c>
      <c r="G22384" s="83">
        <v>43544</v>
      </c>
      <c r="I22384">
        <v>2019</v>
      </c>
    </row>
    <row r="22385" spans="1:9" x14ac:dyDescent="0.25">
      <c r="A22385" t="s">
        <v>972</v>
      </c>
      <c r="B22385" t="s">
        <v>1186</v>
      </c>
      <c r="C22385" t="s">
        <v>1283</v>
      </c>
      <c r="D22385" t="s">
        <v>975</v>
      </c>
      <c r="E22385" s="82">
        <v>5</v>
      </c>
      <c r="F22385" t="s">
        <v>969</v>
      </c>
      <c r="G22385" s="83">
        <v>43111</v>
      </c>
      <c r="I22385">
        <v>2018</v>
      </c>
    </row>
    <row r="22386" spans="1:9" x14ac:dyDescent="0.25">
      <c r="A22386" t="s">
        <v>972</v>
      </c>
      <c r="B22386" t="s">
        <v>1186</v>
      </c>
      <c r="C22386" t="s">
        <v>1283</v>
      </c>
      <c r="D22386" t="s">
        <v>975</v>
      </c>
      <c r="E22386" s="82">
        <v>5</v>
      </c>
      <c r="F22386" t="s">
        <v>969</v>
      </c>
      <c r="G22386" s="83">
        <v>43214</v>
      </c>
      <c r="I22386">
        <v>2018</v>
      </c>
    </row>
    <row r="22387" spans="1:9" x14ac:dyDescent="0.25">
      <c r="A22387" t="s">
        <v>972</v>
      </c>
      <c r="B22387" t="s">
        <v>1186</v>
      </c>
      <c r="C22387" t="s">
        <v>1283</v>
      </c>
      <c r="D22387" t="s">
        <v>975</v>
      </c>
      <c r="E22387" s="82">
        <v>5</v>
      </c>
      <c r="F22387" t="s">
        <v>969</v>
      </c>
      <c r="G22387" s="83">
        <v>43375</v>
      </c>
      <c r="I22387">
        <v>2018</v>
      </c>
    </row>
    <row r="22388" spans="1:9" x14ac:dyDescent="0.25">
      <c r="A22388" t="s">
        <v>972</v>
      </c>
      <c r="B22388" t="s">
        <v>1186</v>
      </c>
      <c r="C22388" t="s">
        <v>1283</v>
      </c>
      <c r="D22388" t="s">
        <v>975</v>
      </c>
      <c r="E22388" s="82">
        <v>9</v>
      </c>
      <c r="F22388" t="s">
        <v>969</v>
      </c>
      <c r="G22388" s="83">
        <v>44917</v>
      </c>
      <c r="I22388">
        <v>2022</v>
      </c>
    </row>
    <row r="22389" spans="1:9" x14ac:dyDescent="0.25">
      <c r="A22389" t="s">
        <v>972</v>
      </c>
      <c r="B22389" t="s">
        <v>1186</v>
      </c>
      <c r="C22389" t="s">
        <v>1283</v>
      </c>
      <c r="D22389" t="s">
        <v>975</v>
      </c>
      <c r="E22389" s="82">
        <v>10</v>
      </c>
      <c r="F22389" t="s">
        <v>969</v>
      </c>
      <c r="G22389" s="83">
        <v>43213</v>
      </c>
      <c r="I22389">
        <v>2018</v>
      </c>
    </row>
    <row r="22390" spans="1:9" x14ac:dyDescent="0.25">
      <c r="A22390" t="s">
        <v>972</v>
      </c>
      <c r="B22390" t="s">
        <v>1186</v>
      </c>
      <c r="C22390" t="s">
        <v>1283</v>
      </c>
      <c r="D22390" t="s">
        <v>975</v>
      </c>
      <c r="E22390" s="82">
        <v>10</v>
      </c>
      <c r="F22390" t="s">
        <v>969</v>
      </c>
      <c r="G22390" s="83">
        <v>43385</v>
      </c>
      <c r="I22390">
        <v>2018</v>
      </c>
    </row>
    <row r="22391" spans="1:9" x14ac:dyDescent="0.25">
      <c r="A22391" t="s">
        <v>972</v>
      </c>
      <c r="B22391" t="s">
        <v>1186</v>
      </c>
      <c r="C22391" t="s">
        <v>1283</v>
      </c>
      <c r="D22391" t="s">
        <v>975</v>
      </c>
      <c r="E22391" s="82">
        <v>10</v>
      </c>
      <c r="F22391" t="s">
        <v>969</v>
      </c>
      <c r="G22391" s="83">
        <v>43469</v>
      </c>
      <c r="I22391">
        <v>2019</v>
      </c>
    </row>
    <row r="22392" spans="1:9" x14ac:dyDescent="0.25">
      <c r="A22392" t="s">
        <v>972</v>
      </c>
      <c r="B22392" t="s">
        <v>1186</v>
      </c>
      <c r="C22392" t="s">
        <v>1283</v>
      </c>
      <c r="D22392" t="s">
        <v>975</v>
      </c>
      <c r="E22392" s="82">
        <v>10</v>
      </c>
      <c r="F22392" t="s">
        <v>969</v>
      </c>
      <c r="G22392" s="83">
        <v>43515</v>
      </c>
      <c r="I22392">
        <v>2019</v>
      </c>
    </row>
    <row r="22393" spans="1:9" x14ac:dyDescent="0.25">
      <c r="A22393" t="s">
        <v>972</v>
      </c>
      <c r="B22393" t="s">
        <v>1186</v>
      </c>
      <c r="C22393" t="s">
        <v>1283</v>
      </c>
      <c r="D22393" t="s">
        <v>975</v>
      </c>
      <c r="E22393" s="82">
        <v>10</v>
      </c>
      <c r="F22393" t="s">
        <v>969</v>
      </c>
      <c r="G22393" s="83">
        <v>43616</v>
      </c>
      <c r="I22393">
        <v>2019</v>
      </c>
    </row>
    <row r="22394" spans="1:9" x14ac:dyDescent="0.25">
      <c r="A22394" t="s">
        <v>972</v>
      </c>
      <c r="B22394" t="s">
        <v>1186</v>
      </c>
      <c r="C22394" t="s">
        <v>1283</v>
      </c>
      <c r="D22394" t="s">
        <v>975</v>
      </c>
      <c r="E22394" s="82">
        <v>10</v>
      </c>
      <c r="F22394" t="s">
        <v>969</v>
      </c>
      <c r="G22394" s="83">
        <v>43657</v>
      </c>
      <c r="I22394">
        <v>2019</v>
      </c>
    </row>
    <row r="22395" spans="1:9" x14ac:dyDescent="0.25">
      <c r="A22395" t="s">
        <v>972</v>
      </c>
      <c r="B22395" t="s">
        <v>1186</v>
      </c>
      <c r="C22395" t="s">
        <v>1283</v>
      </c>
      <c r="D22395" t="s">
        <v>975</v>
      </c>
      <c r="E22395" s="82">
        <v>10</v>
      </c>
      <c r="F22395" t="s">
        <v>969</v>
      </c>
      <c r="G22395" s="83">
        <v>43662</v>
      </c>
      <c r="I22395">
        <v>2019</v>
      </c>
    </row>
    <row r="22396" spans="1:9" x14ac:dyDescent="0.25">
      <c r="A22396" t="s">
        <v>972</v>
      </c>
      <c r="B22396" t="s">
        <v>1186</v>
      </c>
      <c r="C22396" t="s">
        <v>1283</v>
      </c>
      <c r="D22396" t="s">
        <v>975</v>
      </c>
      <c r="E22396" s="82">
        <v>10</v>
      </c>
      <c r="F22396" t="s">
        <v>969</v>
      </c>
      <c r="G22396" s="83">
        <v>43791</v>
      </c>
      <c r="I22396">
        <v>2019</v>
      </c>
    </row>
    <row r="22397" spans="1:9" x14ac:dyDescent="0.25">
      <c r="A22397" t="s">
        <v>972</v>
      </c>
      <c r="B22397" t="s">
        <v>1186</v>
      </c>
      <c r="C22397" t="s">
        <v>1283</v>
      </c>
      <c r="D22397" t="s">
        <v>975</v>
      </c>
      <c r="E22397" s="82">
        <v>10</v>
      </c>
      <c r="F22397" t="s">
        <v>969</v>
      </c>
      <c r="G22397" s="83">
        <v>43984</v>
      </c>
      <c r="I22397">
        <v>2020</v>
      </c>
    </row>
    <row r="22398" spans="1:9" x14ac:dyDescent="0.25">
      <c r="A22398" t="s">
        <v>972</v>
      </c>
      <c r="B22398" t="s">
        <v>1186</v>
      </c>
      <c r="C22398" t="s">
        <v>1283</v>
      </c>
      <c r="D22398" t="s">
        <v>975</v>
      </c>
      <c r="E22398" s="82">
        <v>10</v>
      </c>
      <c r="F22398" t="s">
        <v>969</v>
      </c>
      <c r="G22398" s="83">
        <v>44039</v>
      </c>
      <c r="I22398">
        <v>2020</v>
      </c>
    </row>
    <row r="22399" spans="1:9" x14ac:dyDescent="0.25">
      <c r="A22399" t="s">
        <v>972</v>
      </c>
      <c r="B22399" t="s">
        <v>1186</v>
      </c>
      <c r="C22399" t="s">
        <v>1283</v>
      </c>
      <c r="D22399" t="s">
        <v>975</v>
      </c>
      <c r="E22399" s="82">
        <v>10</v>
      </c>
      <c r="F22399" t="s">
        <v>969</v>
      </c>
      <c r="G22399" s="83">
        <v>44070</v>
      </c>
      <c r="I22399">
        <v>2020</v>
      </c>
    </row>
    <row r="22400" spans="1:9" x14ac:dyDescent="0.25">
      <c r="A22400" t="s">
        <v>972</v>
      </c>
      <c r="B22400" t="s">
        <v>1186</v>
      </c>
      <c r="C22400" t="s">
        <v>1283</v>
      </c>
      <c r="D22400" t="s">
        <v>975</v>
      </c>
      <c r="E22400" s="82">
        <v>10</v>
      </c>
      <c r="F22400" t="s">
        <v>969</v>
      </c>
      <c r="G22400" s="83">
        <v>44634</v>
      </c>
      <c r="I22400">
        <v>2022</v>
      </c>
    </row>
    <row r="22401" spans="1:9" x14ac:dyDescent="0.25">
      <c r="A22401" t="s">
        <v>972</v>
      </c>
      <c r="B22401" t="s">
        <v>1186</v>
      </c>
      <c r="C22401" t="s">
        <v>1283</v>
      </c>
      <c r="D22401" t="s">
        <v>975</v>
      </c>
      <c r="E22401" s="82">
        <v>10</v>
      </c>
      <c r="F22401" t="s">
        <v>969</v>
      </c>
      <c r="G22401" s="83">
        <v>44722</v>
      </c>
      <c r="I22401">
        <v>2022</v>
      </c>
    </row>
    <row r="22402" spans="1:9" x14ac:dyDescent="0.25">
      <c r="A22402" t="s">
        <v>972</v>
      </c>
      <c r="B22402" t="s">
        <v>1186</v>
      </c>
      <c r="C22402" t="s">
        <v>1283</v>
      </c>
      <c r="D22402" t="s">
        <v>975</v>
      </c>
      <c r="E22402" s="82">
        <v>10</v>
      </c>
      <c r="F22402" t="s">
        <v>969</v>
      </c>
      <c r="G22402" s="83">
        <v>44855</v>
      </c>
      <c r="I22402">
        <v>2022</v>
      </c>
    </row>
    <row r="22403" spans="1:9" x14ac:dyDescent="0.25">
      <c r="A22403" t="s">
        <v>972</v>
      </c>
      <c r="B22403" t="s">
        <v>1186</v>
      </c>
      <c r="C22403" t="s">
        <v>1283</v>
      </c>
      <c r="D22403" t="s">
        <v>975</v>
      </c>
      <c r="E22403" s="82">
        <v>10</v>
      </c>
      <c r="F22403" t="s">
        <v>969</v>
      </c>
      <c r="G22403" s="83">
        <v>44867</v>
      </c>
      <c r="I22403">
        <v>2022</v>
      </c>
    </row>
    <row r="22404" spans="1:9" x14ac:dyDescent="0.25">
      <c r="A22404" t="s">
        <v>972</v>
      </c>
      <c r="B22404" t="s">
        <v>96</v>
      </c>
      <c r="C22404" t="s">
        <v>1283</v>
      </c>
      <c r="D22404" t="s">
        <v>975</v>
      </c>
      <c r="E22404" s="82">
        <v>10</v>
      </c>
      <c r="F22404" t="s">
        <v>969</v>
      </c>
      <c r="G22404" s="83">
        <v>43334</v>
      </c>
      <c r="I22404">
        <v>2018</v>
      </c>
    </row>
    <row r="22405" spans="1:9" x14ac:dyDescent="0.25">
      <c r="A22405" t="s">
        <v>972</v>
      </c>
      <c r="B22405" t="s">
        <v>97</v>
      </c>
      <c r="C22405" t="s">
        <v>1283</v>
      </c>
      <c r="D22405" t="s">
        <v>975</v>
      </c>
      <c r="E22405" s="82">
        <v>5</v>
      </c>
      <c r="F22405" t="s">
        <v>969</v>
      </c>
      <c r="G22405" s="83">
        <v>43553</v>
      </c>
      <c r="I22405">
        <v>2019</v>
      </c>
    </row>
    <row r="22406" spans="1:9" x14ac:dyDescent="0.25">
      <c r="A22406" t="s">
        <v>972</v>
      </c>
      <c r="B22406" t="s">
        <v>97</v>
      </c>
      <c r="C22406" t="s">
        <v>1283</v>
      </c>
      <c r="D22406" t="s">
        <v>975</v>
      </c>
      <c r="E22406" s="82">
        <v>10</v>
      </c>
      <c r="F22406" t="s">
        <v>969</v>
      </c>
      <c r="G22406" s="83">
        <v>43535</v>
      </c>
      <c r="I22406">
        <v>2019</v>
      </c>
    </row>
    <row r="22407" spans="1:9" x14ac:dyDescent="0.25">
      <c r="A22407" t="s">
        <v>972</v>
      </c>
      <c r="B22407" t="s">
        <v>685</v>
      </c>
      <c r="C22407" t="s">
        <v>1283</v>
      </c>
      <c r="D22407" t="s">
        <v>975</v>
      </c>
      <c r="E22407" s="82">
        <v>10</v>
      </c>
      <c r="F22407" t="s">
        <v>969</v>
      </c>
      <c r="G22407" s="83">
        <v>43321</v>
      </c>
      <c r="I22407">
        <v>2018</v>
      </c>
    </row>
    <row r="22408" spans="1:9" x14ac:dyDescent="0.25">
      <c r="A22408" t="s">
        <v>972</v>
      </c>
      <c r="B22408" t="s">
        <v>685</v>
      </c>
      <c r="C22408" t="s">
        <v>1283</v>
      </c>
      <c r="D22408" t="s">
        <v>975</v>
      </c>
      <c r="E22408" s="82">
        <v>10</v>
      </c>
      <c r="F22408" t="s">
        <v>969</v>
      </c>
      <c r="G22408" s="83">
        <v>43550</v>
      </c>
      <c r="I22408">
        <v>2019</v>
      </c>
    </row>
    <row r="22409" spans="1:9" x14ac:dyDescent="0.25">
      <c r="A22409" t="s">
        <v>972</v>
      </c>
      <c r="B22409" t="s">
        <v>685</v>
      </c>
      <c r="C22409" t="s">
        <v>1283</v>
      </c>
      <c r="D22409" t="s">
        <v>975</v>
      </c>
      <c r="E22409" s="82">
        <v>10</v>
      </c>
      <c r="F22409" t="s">
        <v>969</v>
      </c>
      <c r="G22409" s="83">
        <v>43630</v>
      </c>
      <c r="I22409">
        <v>2019</v>
      </c>
    </row>
    <row r="22410" spans="1:9" x14ac:dyDescent="0.25">
      <c r="A22410" t="s">
        <v>972</v>
      </c>
      <c r="B22410" t="s">
        <v>685</v>
      </c>
      <c r="C22410" t="s">
        <v>1283</v>
      </c>
      <c r="D22410" t="s">
        <v>975</v>
      </c>
      <c r="E22410" s="82">
        <v>10</v>
      </c>
      <c r="F22410" t="s">
        <v>969</v>
      </c>
      <c r="G22410" s="83">
        <v>44231</v>
      </c>
      <c r="I22410">
        <v>2021</v>
      </c>
    </row>
    <row r="22411" spans="1:9" x14ac:dyDescent="0.25">
      <c r="A22411" t="s">
        <v>972</v>
      </c>
      <c r="B22411" t="s">
        <v>685</v>
      </c>
      <c r="C22411" t="s">
        <v>1283</v>
      </c>
      <c r="D22411" t="s">
        <v>975</v>
      </c>
      <c r="E22411" s="82">
        <v>10</v>
      </c>
      <c r="F22411" t="s">
        <v>969</v>
      </c>
      <c r="G22411" s="83">
        <v>44460</v>
      </c>
      <c r="I22411">
        <v>2021</v>
      </c>
    </row>
    <row r="22412" spans="1:9" x14ac:dyDescent="0.25">
      <c r="A22412" t="s">
        <v>972</v>
      </c>
      <c r="B22412" t="s">
        <v>685</v>
      </c>
      <c r="C22412" t="s">
        <v>1283</v>
      </c>
      <c r="D22412" t="s">
        <v>975</v>
      </c>
      <c r="E22412" s="82">
        <v>10</v>
      </c>
      <c r="F22412" t="s">
        <v>969</v>
      </c>
      <c r="G22412" s="83">
        <v>44908</v>
      </c>
      <c r="I22412">
        <v>2022</v>
      </c>
    </row>
    <row r="22413" spans="1:9" x14ac:dyDescent="0.25">
      <c r="A22413" t="s">
        <v>972</v>
      </c>
      <c r="B22413" t="s">
        <v>992</v>
      </c>
      <c r="C22413" t="s">
        <v>1283</v>
      </c>
      <c r="D22413" t="s">
        <v>975</v>
      </c>
      <c r="E22413" s="82">
        <v>4.5</v>
      </c>
      <c r="F22413" t="s">
        <v>969</v>
      </c>
      <c r="G22413" s="83">
        <v>44495</v>
      </c>
      <c r="I22413">
        <v>2021</v>
      </c>
    </row>
    <row r="22414" spans="1:9" x14ac:dyDescent="0.25">
      <c r="A22414" t="s">
        <v>972</v>
      </c>
      <c r="B22414" t="s">
        <v>992</v>
      </c>
      <c r="C22414" t="s">
        <v>1283</v>
      </c>
      <c r="D22414" t="s">
        <v>975</v>
      </c>
      <c r="E22414" s="82">
        <v>5</v>
      </c>
      <c r="F22414" t="s">
        <v>969</v>
      </c>
      <c r="G22414" s="83">
        <v>43200</v>
      </c>
      <c r="I22414">
        <v>2018</v>
      </c>
    </row>
    <row r="22415" spans="1:9" x14ac:dyDescent="0.25">
      <c r="A22415" t="s">
        <v>972</v>
      </c>
      <c r="B22415" t="s">
        <v>992</v>
      </c>
      <c r="C22415" t="s">
        <v>1283</v>
      </c>
      <c r="D22415" t="s">
        <v>975</v>
      </c>
      <c r="E22415" s="82">
        <v>5</v>
      </c>
      <c r="F22415" t="s">
        <v>969</v>
      </c>
      <c r="G22415" s="83">
        <v>43538</v>
      </c>
      <c r="I22415">
        <v>2019</v>
      </c>
    </row>
    <row r="22416" spans="1:9" x14ac:dyDescent="0.25">
      <c r="A22416" t="s">
        <v>972</v>
      </c>
      <c r="B22416" t="s">
        <v>992</v>
      </c>
      <c r="C22416" t="s">
        <v>1283</v>
      </c>
      <c r="D22416" t="s">
        <v>975</v>
      </c>
      <c r="E22416" s="82">
        <v>5</v>
      </c>
      <c r="F22416" t="s">
        <v>969</v>
      </c>
      <c r="G22416" s="83">
        <v>43882</v>
      </c>
      <c r="I22416">
        <v>2020</v>
      </c>
    </row>
    <row r="22417" spans="1:9" x14ac:dyDescent="0.25">
      <c r="A22417" t="s">
        <v>972</v>
      </c>
      <c r="B22417" t="s">
        <v>992</v>
      </c>
      <c r="C22417" t="s">
        <v>1283</v>
      </c>
      <c r="D22417" t="s">
        <v>975</v>
      </c>
      <c r="E22417" s="82">
        <v>5</v>
      </c>
      <c r="F22417" t="s">
        <v>969</v>
      </c>
      <c r="G22417" s="83">
        <v>43911</v>
      </c>
      <c r="I22417">
        <v>2020</v>
      </c>
    </row>
    <row r="22418" spans="1:9" x14ac:dyDescent="0.25">
      <c r="A22418" t="s">
        <v>972</v>
      </c>
      <c r="B22418" t="s">
        <v>992</v>
      </c>
      <c r="C22418" t="s">
        <v>1283</v>
      </c>
      <c r="D22418" t="s">
        <v>975</v>
      </c>
      <c r="E22418" s="82">
        <v>10</v>
      </c>
      <c r="F22418" t="s">
        <v>969</v>
      </c>
      <c r="G22418" s="83">
        <v>43854</v>
      </c>
      <c r="I22418">
        <v>2020</v>
      </c>
    </row>
    <row r="22419" spans="1:9" x14ac:dyDescent="0.25">
      <c r="A22419" t="s">
        <v>972</v>
      </c>
      <c r="B22419" t="s">
        <v>992</v>
      </c>
      <c r="C22419" t="s">
        <v>1283</v>
      </c>
      <c r="D22419" t="s">
        <v>975</v>
      </c>
      <c r="E22419" s="82">
        <v>10</v>
      </c>
      <c r="F22419" t="s">
        <v>969</v>
      </c>
      <c r="G22419" s="83">
        <v>43881</v>
      </c>
      <c r="I22419">
        <v>2020</v>
      </c>
    </row>
    <row r="22420" spans="1:9" x14ac:dyDescent="0.25">
      <c r="A22420" t="s">
        <v>972</v>
      </c>
      <c r="B22420" t="s">
        <v>375</v>
      </c>
      <c r="C22420" t="s">
        <v>1283</v>
      </c>
      <c r="D22420" t="s">
        <v>975</v>
      </c>
      <c r="E22420" s="82">
        <v>4</v>
      </c>
      <c r="F22420" t="s">
        <v>969</v>
      </c>
      <c r="G22420" s="83">
        <v>44144</v>
      </c>
      <c r="I22420">
        <v>2020</v>
      </c>
    </row>
    <row r="22421" spans="1:9" x14ac:dyDescent="0.25">
      <c r="A22421" t="s">
        <v>972</v>
      </c>
      <c r="B22421" t="s">
        <v>375</v>
      </c>
      <c r="C22421" t="s">
        <v>1283</v>
      </c>
      <c r="D22421" t="s">
        <v>975</v>
      </c>
      <c r="E22421" s="82">
        <v>4.5</v>
      </c>
      <c r="F22421" t="s">
        <v>969</v>
      </c>
      <c r="G22421" s="83">
        <v>44158</v>
      </c>
      <c r="I22421">
        <v>2020</v>
      </c>
    </row>
    <row r="22422" spans="1:9" x14ac:dyDescent="0.25">
      <c r="A22422" t="s">
        <v>972</v>
      </c>
      <c r="B22422" t="s">
        <v>375</v>
      </c>
      <c r="C22422" t="s">
        <v>1283</v>
      </c>
      <c r="D22422" t="s">
        <v>975</v>
      </c>
      <c r="E22422" s="82">
        <v>5</v>
      </c>
      <c r="F22422" t="s">
        <v>969</v>
      </c>
      <c r="G22422" s="83">
        <v>43284</v>
      </c>
      <c r="I22422">
        <v>2018</v>
      </c>
    </row>
    <row r="22423" spans="1:9" x14ac:dyDescent="0.25">
      <c r="A22423" t="s">
        <v>972</v>
      </c>
      <c r="B22423" t="s">
        <v>375</v>
      </c>
      <c r="C22423" t="s">
        <v>1283</v>
      </c>
      <c r="D22423" t="s">
        <v>975</v>
      </c>
      <c r="E22423" s="82">
        <v>5</v>
      </c>
      <c r="F22423" t="s">
        <v>969</v>
      </c>
      <c r="G22423" s="83">
        <v>43334</v>
      </c>
      <c r="I22423">
        <v>2018</v>
      </c>
    </row>
    <row r="22424" spans="1:9" x14ac:dyDescent="0.25">
      <c r="A22424" t="s">
        <v>972</v>
      </c>
      <c r="B22424" t="s">
        <v>375</v>
      </c>
      <c r="C22424" t="s">
        <v>1283</v>
      </c>
      <c r="D22424" t="s">
        <v>975</v>
      </c>
      <c r="E22424" s="82">
        <v>5</v>
      </c>
      <c r="F22424" t="s">
        <v>969</v>
      </c>
      <c r="G22424" s="83">
        <v>43452</v>
      </c>
      <c r="I22424">
        <v>2018</v>
      </c>
    </row>
    <row r="22425" spans="1:9" x14ac:dyDescent="0.25">
      <c r="A22425" t="s">
        <v>972</v>
      </c>
      <c r="B22425" t="s">
        <v>375</v>
      </c>
      <c r="C22425" t="s">
        <v>1283</v>
      </c>
      <c r="D22425" t="s">
        <v>975</v>
      </c>
      <c r="E22425" s="82">
        <v>5</v>
      </c>
      <c r="F22425" t="s">
        <v>969</v>
      </c>
      <c r="G22425" s="83">
        <v>43518</v>
      </c>
      <c r="I22425">
        <v>2019</v>
      </c>
    </row>
    <row r="22426" spans="1:9" x14ac:dyDescent="0.25">
      <c r="A22426" t="s">
        <v>972</v>
      </c>
      <c r="B22426" t="s">
        <v>375</v>
      </c>
      <c r="C22426" t="s">
        <v>1283</v>
      </c>
      <c r="D22426" t="s">
        <v>975</v>
      </c>
      <c r="E22426" s="82">
        <v>10</v>
      </c>
      <c r="F22426" t="s">
        <v>969</v>
      </c>
      <c r="G22426" s="83">
        <v>43133</v>
      </c>
      <c r="I22426">
        <v>2018</v>
      </c>
    </row>
    <row r="22427" spans="1:9" x14ac:dyDescent="0.25">
      <c r="A22427" t="s">
        <v>972</v>
      </c>
      <c r="B22427" t="s">
        <v>375</v>
      </c>
      <c r="C22427" t="s">
        <v>1283</v>
      </c>
      <c r="D22427" t="s">
        <v>975</v>
      </c>
      <c r="E22427" s="82">
        <v>10</v>
      </c>
      <c r="F22427" t="s">
        <v>969</v>
      </c>
      <c r="G22427" s="83">
        <v>43372</v>
      </c>
      <c r="I22427">
        <v>2018</v>
      </c>
    </row>
    <row r="22428" spans="1:9" x14ac:dyDescent="0.25">
      <c r="A22428" t="s">
        <v>972</v>
      </c>
      <c r="B22428" t="s">
        <v>375</v>
      </c>
      <c r="C22428" t="s">
        <v>1283</v>
      </c>
      <c r="D22428" t="s">
        <v>975</v>
      </c>
      <c r="E22428" s="82">
        <v>10</v>
      </c>
      <c r="F22428" t="s">
        <v>969</v>
      </c>
      <c r="G22428" s="83">
        <v>43379</v>
      </c>
      <c r="I22428">
        <v>2018</v>
      </c>
    </row>
    <row r="22429" spans="1:9" x14ac:dyDescent="0.25">
      <c r="A22429" t="s">
        <v>972</v>
      </c>
      <c r="B22429" t="s">
        <v>375</v>
      </c>
      <c r="C22429" t="s">
        <v>1283</v>
      </c>
      <c r="D22429" t="s">
        <v>975</v>
      </c>
      <c r="E22429" s="82">
        <v>10</v>
      </c>
      <c r="F22429" t="s">
        <v>969</v>
      </c>
      <c r="G22429" s="83">
        <v>43460</v>
      </c>
      <c r="I22429">
        <v>2018</v>
      </c>
    </row>
    <row r="22430" spans="1:9" x14ac:dyDescent="0.25">
      <c r="A22430" t="s">
        <v>972</v>
      </c>
      <c r="B22430" t="s">
        <v>375</v>
      </c>
      <c r="C22430" t="s">
        <v>1283</v>
      </c>
      <c r="D22430" t="s">
        <v>975</v>
      </c>
      <c r="E22430" s="82">
        <v>10</v>
      </c>
      <c r="F22430" t="s">
        <v>969</v>
      </c>
      <c r="G22430" s="83">
        <v>43462</v>
      </c>
      <c r="I22430">
        <v>2018</v>
      </c>
    </row>
    <row r="22431" spans="1:9" x14ac:dyDescent="0.25">
      <c r="A22431" t="s">
        <v>972</v>
      </c>
      <c r="B22431" t="s">
        <v>375</v>
      </c>
      <c r="C22431" t="s">
        <v>1283</v>
      </c>
      <c r="D22431" t="s">
        <v>975</v>
      </c>
      <c r="E22431" s="82">
        <v>10</v>
      </c>
      <c r="F22431" t="s">
        <v>969</v>
      </c>
      <c r="G22431" s="83">
        <v>43467</v>
      </c>
      <c r="I22431">
        <v>2019</v>
      </c>
    </row>
    <row r="22432" spans="1:9" x14ac:dyDescent="0.25">
      <c r="A22432" t="s">
        <v>972</v>
      </c>
      <c r="B22432" t="s">
        <v>375</v>
      </c>
      <c r="C22432" t="s">
        <v>1283</v>
      </c>
      <c r="D22432" t="s">
        <v>975</v>
      </c>
      <c r="E22432" s="82">
        <v>10</v>
      </c>
      <c r="F22432" t="s">
        <v>969</v>
      </c>
      <c r="G22432" s="83">
        <v>43809</v>
      </c>
      <c r="I22432">
        <v>2019</v>
      </c>
    </row>
    <row r="22433" spans="1:9" x14ac:dyDescent="0.25">
      <c r="A22433" t="s">
        <v>972</v>
      </c>
      <c r="B22433" t="s">
        <v>375</v>
      </c>
      <c r="C22433" t="s">
        <v>1283</v>
      </c>
      <c r="D22433" t="s">
        <v>975</v>
      </c>
      <c r="E22433" s="82">
        <v>10</v>
      </c>
      <c r="F22433" t="s">
        <v>969</v>
      </c>
      <c r="G22433" s="83">
        <v>44127</v>
      </c>
      <c r="I22433">
        <v>2020</v>
      </c>
    </row>
    <row r="22434" spans="1:9" x14ac:dyDescent="0.25">
      <c r="A22434" t="s">
        <v>972</v>
      </c>
      <c r="B22434" t="s">
        <v>375</v>
      </c>
      <c r="C22434" t="s">
        <v>1283</v>
      </c>
      <c r="D22434" t="s">
        <v>975</v>
      </c>
      <c r="E22434" s="82">
        <v>10</v>
      </c>
      <c r="F22434" t="s">
        <v>969</v>
      </c>
      <c r="G22434" s="83">
        <v>44810</v>
      </c>
      <c r="I22434">
        <v>2022</v>
      </c>
    </row>
    <row r="22435" spans="1:9" x14ac:dyDescent="0.25">
      <c r="A22435" t="s">
        <v>972</v>
      </c>
      <c r="B22435" t="s">
        <v>375</v>
      </c>
      <c r="C22435" t="s">
        <v>1283</v>
      </c>
      <c r="D22435" t="s">
        <v>975</v>
      </c>
      <c r="E22435" s="82">
        <v>10</v>
      </c>
      <c r="F22435" t="s">
        <v>969</v>
      </c>
      <c r="G22435" s="83">
        <v>44897</v>
      </c>
      <c r="I22435">
        <v>2022</v>
      </c>
    </row>
    <row r="22436" spans="1:9" x14ac:dyDescent="0.25">
      <c r="A22436" t="s">
        <v>972</v>
      </c>
      <c r="B22436" t="s">
        <v>811</v>
      </c>
      <c r="C22436" t="s">
        <v>1283</v>
      </c>
      <c r="D22436" t="s">
        <v>975</v>
      </c>
      <c r="E22436" s="82">
        <v>5</v>
      </c>
      <c r="F22436" t="s">
        <v>969</v>
      </c>
      <c r="G22436" s="83">
        <v>44419</v>
      </c>
      <c r="I22436">
        <v>2021</v>
      </c>
    </row>
    <row r="22437" spans="1:9" x14ac:dyDescent="0.25">
      <c r="A22437" t="s">
        <v>972</v>
      </c>
      <c r="B22437" t="s">
        <v>811</v>
      </c>
      <c r="C22437" t="s">
        <v>1283</v>
      </c>
      <c r="D22437" t="s">
        <v>975</v>
      </c>
      <c r="E22437" s="82">
        <v>10</v>
      </c>
      <c r="F22437" t="s">
        <v>969</v>
      </c>
      <c r="G22437" s="83">
        <v>43056</v>
      </c>
      <c r="I22437">
        <v>2017</v>
      </c>
    </row>
    <row r="22438" spans="1:9" x14ac:dyDescent="0.25">
      <c r="A22438" t="s">
        <v>972</v>
      </c>
      <c r="B22438" t="s">
        <v>811</v>
      </c>
      <c r="C22438" t="s">
        <v>1283</v>
      </c>
      <c r="D22438" t="s">
        <v>975</v>
      </c>
      <c r="E22438" s="82">
        <v>10</v>
      </c>
      <c r="F22438" t="s">
        <v>969</v>
      </c>
      <c r="G22438" s="83">
        <v>43585</v>
      </c>
      <c r="I22438">
        <v>2019</v>
      </c>
    </row>
    <row r="22439" spans="1:9" x14ac:dyDescent="0.25">
      <c r="A22439" t="s">
        <v>972</v>
      </c>
      <c r="B22439" t="s">
        <v>811</v>
      </c>
      <c r="C22439" t="s">
        <v>1283</v>
      </c>
      <c r="D22439" t="s">
        <v>975</v>
      </c>
      <c r="E22439" s="82">
        <v>10</v>
      </c>
      <c r="F22439" t="s">
        <v>969</v>
      </c>
      <c r="G22439" s="83">
        <v>43621</v>
      </c>
      <c r="I22439">
        <v>2019</v>
      </c>
    </row>
    <row r="22440" spans="1:9" x14ac:dyDescent="0.25">
      <c r="A22440" t="s">
        <v>972</v>
      </c>
      <c r="B22440" t="s">
        <v>811</v>
      </c>
      <c r="C22440" t="s">
        <v>1283</v>
      </c>
      <c r="D22440" t="s">
        <v>975</v>
      </c>
      <c r="E22440" s="82">
        <v>10</v>
      </c>
      <c r="F22440" t="s">
        <v>969</v>
      </c>
      <c r="G22440" s="83">
        <v>44383</v>
      </c>
      <c r="I22440">
        <v>2021</v>
      </c>
    </row>
    <row r="22441" spans="1:9" x14ac:dyDescent="0.25">
      <c r="A22441" t="s">
        <v>972</v>
      </c>
      <c r="B22441" t="s">
        <v>811</v>
      </c>
      <c r="C22441" t="s">
        <v>1283</v>
      </c>
      <c r="D22441" t="s">
        <v>975</v>
      </c>
      <c r="E22441" s="82">
        <v>5</v>
      </c>
      <c r="F22441" t="s">
        <v>969</v>
      </c>
      <c r="G22441" s="83">
        <v>43539</v>
      </c>
      <c r="I22441">
        <v>2019</v>
      </c>
    </row>
    <row r="22442" spans="1:9" x14ac:dyDescent="0.25">
      <c r="A22442" t="s">
        <v>972</v>
      </c>
      <c r="B22442" t="s">
        <v>811</v>
      </c>
      <c r="C22442" t="s">
        <v>1283</v>
      </c>
      <c r="D22442" t="s">
        <v>975</v>
      </c>
      <c r="E22442" s="82">
        <v>10</v>
      </c>
      <c r="F22442" t="s">
        <v>969</v>
      </c>
      <c r="G22442" s="83">
        <v>43158</v>
      </c>
      <c r="I22442">
        <v>2018</v>
      </c>
    </row>
    <row r="22443" spans="1:9" x14ac:dyDescent="0.25">
      <c r="A22443" t="s">
        <v>972</v>
      </c>
      <c r="B22443" t="s">
        <v>811</v>
      </c>
      <c r="C22443" t="s">
        <v>1283</v>
      </c>
      <c r="D22443" t="s">
        <v>975</v>
      </c>
      <c r="E22443" s="82">
        <v>10</v>
      </c>
      <c r="F22443" t="s">
        <v>969</v>
      </c>
      <c r="G22443" s="83">
        <v>43475</v>
      </c>
      <c r="I22443">
        <v>2019</v>
      </c>
    </row>
    <row r="22444" spans="1:9" x14ac:dyDescent="0.25">
      <c r="A22444" t="s">
        <v>972</v>
      </c>
      <c r="B22444" t="s">
        <v>811</v>
      </c>
      <c r="C22444" t="s">
        <v>1283</v>
      </c>
      <c r="D22444" t="s">
        <v>975</v>
      </c>
      <c r="E22444" s="82">
        <v>10</v>
      </c>
      <c r="F22444" t="s">
        <v>969</v>
      </c>
      <c r="G22444" s="83">
        <v>44362</v>
      </c>
      <c r="I22444">
        <v>2021</v>
      </c>
    </row>
    <row r="22445" spans="1:9" x14ac:dyDescent="0.25">
      <c r="A22445" t="s">
        <v>972</v>
      </c>
      <c r="B22445" t="s">
        <v>811</v>
      </c>
      <c r="C22445" t="s">
        <v>1283</v>
      </c>
      <c r="D22445" t="s">
        <v>975</v>
      </c>
      <c r="E22445" s="82">
        <v>10</v>
      </c>
      <c r="F22445" t="s">
        <v>969</v>
      </c>
      <c r="G22445" s="83">
        <v>43478</v>
      </c>
      <c r="I22445">
        <v>2019</v>
      </c>
    </row>
    <row r="22446" spans="1:9" x14ac:dyDescent="0.25">
      <c r="A22446" t="s">
        <v>972</v>
      </c>
      <c r="B22446" t="s">
        <v>816</v>
      </c>
      <c r="C22446" t="s">
        <v>1283</v>
      </c>
      <c r="D22446" t="s">
        <v>975</v>
      </c>
      <c r="E22446" s="82">
        <v>5</v>
      </c>
      <c r="F22446" t="s">
        <v>969</v>
      </c>
      <c r="G22446" s="83">
        <v>43188</v>
      </c>
      <c r="I22446">
        <v>2018</v>
      </c>
    </row>
    <row r="22447" spans="1:9" x14ac:dyDescent="0.25">
      <c r="A22447" t="s">
        <v>972</v>
      </c>
      <c r="B22447" t="s">
        <v>816</v>
      </c>
      <c r="C22447" t="s">
        <v>1283</v>
      </c>
      <c r="D22447" t="s">
        <v>975</v>
      </c>
      <c r="E22447" s="82">
        <v>5</v>
      </c>
      <c r="F22447" t="s">
        <v>969</v>
      </c>
      <c r="G22447" s="83">
        <v>43543</v>
      </c>
      <c r="I22447">
        <v>2019</v>
      </c>
    </row>
    <row r="22448" spans="1:9" x14ac:dyDescent="0.25">
      <c r="A22448" t="s">
        <v>972</v>
      </c>
      <c r="B22448" t="s">
        <v>816</v>
      </c>
      <c r="C22448" t="s">
        <v>1283</v>
      </c>
      <c r="D22448" t="s">
        <v>975</v>
      </c>
      <c r="E22448" s="82">
        <v>5</v>
      </c>
      <c r="F22448" t="s">
        <v>969</v>
      </c>
      <c r="G22448" s="83">
        <v>43553</v>
      </c>
      <c r="I22448">
        <v>2019</v>
      </c>
    </row>
    <row r="22449" spans="1:9" x14ac:dyDescent="0.25">
      <c r="A22449" t="s">
        <v>972</v>
      </c>
      <c r="B22449" t="s">
        <v>816</v>
      </c>
      <c r="C22449" t="s">
        <v>1283</v>
      </c>
      <c r="D22449" t="s">
        <v>975</v>
      </c>
      <c r="E22449" s="82">
        <v>5</v>
      </c>
      <c r="F22449" t="s">
        <v>969</v>
      </c>
      <c r="G22449" s="83">
        <v>43559</v>
      </c>
      <c r="I22449">
        <v>2019</v>
      </c>
    </row>
    <row r="22450" spans="1:9" x14ac:dyDescent="0.25">
      <c r="A22450" t="s">
        <v>972</v>
      </c>
      <c r="B22450" t="s">
        <v>816</v>
      </c>
      <c r="C22450" t="s">
        <v>1283</v>
      </c>
      <c r="D22450" t="s">
        <v>975</v>
      </c>
      <c r="E22450" s="82">
        <v>5</v>
      </c>
      <c r="F22450" t="s">
        <v>969</v>
      </c>
      <c r="G22450" s="83">
        <v>44736</v>
      </c>
      <c r="I22450">
        <v>2022</v>
      </c>
    </row>
    <row r="22451" spans="1:9" x14ac:dyDescent="0.25">
      <c r="A22451" t="s">
        <v>972</v>
      </c>
      <c r="B22451" t="s">
        <v>816</v>
      </c>
      <c r="C22451" t="s">
        <v>1283</v>
      </c>
      <c r="D22451" t="s">
        <v>975</v>
      </c>
      <c r="E22451" s="82">
        <v>10</v>
      </c>
      <c r="F22451" t="s">
        <v>969</v>
      </c>
      <c r="G22451" s="83">
        <v>43479</v>
      </c>
      <c r="I22451">
        <v>2019</v>
      </c>
    </row>
    <row r="22452" spans="1:9" x14ac:dyDescent="0.25">
      <c r="A22452" t="s">
        <v>972</v>
      </c>
      <c r="B22452" t="s">
        <v>816</v>
      </c>
      <c r="C22452" t="s">
        <v>1283</v>
      </c>
      <c r="D22452" t="s">
        <v>975</v>
      </c>
      <c r="E22452" s="82">
        <v>10</v>
      </c>
      <c r="F22452" t="s">
        <v>969</v>
      </c>
      <c r="G22452" s="83">
        <v>43630</v>
      </c>
      <c r="I22452">
        <v>2019</v>
      </c>
    </row>
    <row r="22453" spans="1:9" x14ac:dyDescent="0.25">
      <c r="A22453" t="s">
        <v>972</v>
      </c>
      <c r="B22453" t="s">
        <v>816</v>
      </c>
      <c r="C22453" t="s">
        <v>1283</v>
      </c>
      <c r="D22453" t="s">
        <v>975</v>
      </c>
      <c r="E22453" s="82">
        <v>10</v>
      </c>
      <c r="F22453" t="s">
        <v>969</v>
      </c>
      <c r="G22453" s="83">
        <v>44195</v>
      </c>
      <c r="I22453">
        <v>2020</v>
      </c>
    </row>
    <row r="22454" spans="1:9" x14ac:dyDescent="0.25">
      <c r="A22454" t="s">
        <v>972</v>
      </c>
      <c r="B22454" t="s">
        <v>816</v>
      </c>
      <c r="C22454" t="s">
        <v>1283</v>
      </c>
      <c r="D22454" t="s">
        <v>975</v>
      </c>
      <c r="E22454" s="82">
        <v>10</v>
      </c>
      <c r="F22454" t="s">
        <v>969</v>
      </c>
      <c r="G22454" s="83">
        <v>44281</v>
      </c>
      <c r="I22454">
        <v>2021</v>
      </c>
    </row>
    <row r="22455" spans="1:9" x14ac:dyDescent="0.25">
      <c r="A22455" t="s">
        <v>972</v>
      </c>
      <c r="B22455" t="s">
        <v>816</v>
      </c>
      <c r="C22455" t="s">
        <v>1283</v>
      </c>
      <c r="D22455" t="s">
        <v>975</v>
      </c>
      <c r="E22455" s="82">
        <v>10</v>
      </c>
      <c r="F22455" t="s">
        <v>969</v>
      </c>
      <c r="G22455" s="83">
        <v>44370</v>
      </c>
      <c r="I22455">
        <v>2021</v>
      </c>
    </row>
    <row r="22456" spans="1:9" x14ac:dyDescent="0.25">
      <c r="A22456" t="s">
        <v>972</v>
      </c>
      <c r="B22456" t="s">
        <v>816</v>
      </c>
      <c r="C22456" t="s">
        <v>1283</v>
      </c>
      <c r="D22456" t="s">
        <v>975</v>
      </c>
      <c r="E22456" s="82">
        <v>10</v>
      </c>
      <c r="F22456" t="s">
        <v>969</v>
      </c>
      <c r="G22456" s="83">
        <v>44377</v>
      </c>
      <c r="I22456">
        <v>2021</v>
      </c>
    </row>
    <row r="22457" spans="1:9" x14ac:dyDescent="0.25">
      <c r="A22457" t="s">
        <v>972</v>
      </c>
      <c r="B22457" t="s">
        <v>816</v>
      </c>
      <c r="C22457" t="s">
        <v>1283</v>
      </c>
      <c r="D22457" t="s">
        <v>975</v>
      </c>
      <c r="E22457" s="82">
        <v>10</v>
      </c>
      <c r="F22457" t="s">
        <v>969</v>
      </c>
      <c r="G22457" s="83">
        <v>44407</v>
      </c>
      <c r="I22457">
        <v>2021</v>
      </c>
    </row>
    <row r="22458" spans="1:9" x14ac:dyDescent="0.25">
      <c r="A22458" t="s">
        <v>972</v>
      </c>
      <c r="B22458" t="s">
        <v>816</v>
      </c>
      <c r="C22458" t="s">
        <v>1283</v>
      </c>
      <c r="D22458" t="s">
        <v>975</v>
      </c>
      <c r="E22458" s="82">
        <v>10</v>
      </c>
      <c r="F22458" t="s">
        <v>969</v>
      </c>
      <c r="G22458" s="83">
        <v>44521</v>
      </c>
      <c r="I22458">
        <v>2021</v>
      </c>
    </row>
    <row r="22459" spans="1:9" x14ac:dyDescent="0.25">
      <c r="A22459" t="s">
        <v>972</v>
      </c>
      <c r="B22459" t="s">
        <v>816</v>
      </c>
      <c r="C22459" t="s">
        <v>1283</v>
      </c>
      <c r="D22459" t="s">
        <v>975</v>
      </c>
      <c r="E22459" s="82">
        <v>10</v>
      </c>
      <c r="F22459" t="s">
        <v>969</v>
      </c>
      <c r="G22459" s="83">
        <v>44897</v>
      </c>
      <c r="I22459">
        <v>2022</v>
      </c>
    </row>
    <row r="22460" spans="1:9" x14ac:dyDescent="0.25">
      <c r="A22460" t="s">
        <v>972</v>
      </c>
      <c r="B22460" t="s">
        <v>816</v>
      </c>
      <c r="C22460" t="s">
        <v>1283</v>
      </c>
      <c r="D22460" t="s">
        <v>975</v>
      </c>
      <c r="E22460" s="82">
        <v>5</v>
      </c>
      <c r="F22460" t="s">
        <v>969</v>
      </c>
      <c r="G22460" s="83">
        <v>43293</v>
      </c>
      <c r="I22460">
        <v>2018</v>
      </c>
    </row>
    <row r="22461" spans="1:9" x14ac:dyDescent="0.25">
      <c r="A22461" t="s">
        <v>972</v>
      </c>
      <c r="B22461" t="s">
        <v>816</v>
      </c>
      <c r="C22461" t="s">
        <v>1283</v>
      </c>
      <c r="D22461" t="s">
        <v>975</v>
      </c>
      <c r="E22461" s="82">
        <v>10</v>
      </c>
      <c r="F22461" t="s">
        <v>969</v>
      </c>
      <c r="G22461" s="83">
        <v>44715</v>
      </c>
      <c r="I22461">
        <v>2022</v>
      </c>
    </row>
    <row r="22462" spans="1:9" x14ac:dyDescent="0.25">
      <c r="A22462" t="s">
        <v>972</v>
      </c>
      <c r="B22462" t="s">
        <v>816</v>
      </c>
      <c r="C22462" t="s">
        <v>1283</v>
      </c>
      <c r="D22462" t="s">
        <v>975</v>
      </c>
      <c r="E22462" s="82">
        <v>10</v>
      </c>
      <c r="F22462" t="s">
        <v>969</v>
      </c>
      <c r="G22462" s="83">
        <v>44781</v>
      </c>
      <c r="I22462">
        <v>2022</v>
      </c>
    </row>
    <row r="22463" spans="1:9" x14ac:dyDescent="0.25">
      <c r="A22463" t="s">
        <v>972</v>
      </c>
      <c r="B22463" t="s">
        <v>448</v>
      </c>
      <c r="C22463" t="s">
        <v>1283</v>
      </c>
      <c r="D22463" t="s">
        <v>975</v>
      </c>
      <c r="E22463" s="82">
        <v>5</v>
      </c>
      <c r="F22463" t="s">
        <v>969</v>
      </c>
      <c r="G22463" s="83">
        <v>43144</v>
      </c>
      <c r="I22463">
        <v>2018</v>
      </c>
    </row>
    <row r="22464" spans="1:9" x14ac:dyDescent="0.25">
      <c r="A22464" t="s">
        <v>972</v>
      </c>
      <c r="B22464" t="s">
        <v>448</v>
      </c>
      <c r="C22464" t="s">
        <v>1283</v>
      </c>
      <c r="D22464" t="s">
        <v>975</v>
      </c>
      <c r="E22464" s="82">
        <v>5</v>
      </c>
      <c r="F22464" t="s">
        <v>969</v>
      </c>
      <c r="G22464" s="83">
        <v>43591</v>
      </c>
      <c r="I22464">
        <v>2019</v>
      </c>
    </row>
    <row r="22465" spans="1:9" x14ac:dyDescent="0.25">
      <c r="A22465" t="s">
        <v>972</v>
      </c>
      <c r="B22465" t="s">
        <v>448</v>
      </c>
      <c r="C22465" t="s">
        <v>1283</v>
      </c>
      <c r="D22465" t="s">
        <v>975</v>
      </c>
      <c r="E22465" s="82">
        <v>10</v>
      </c>
      <c r="F22465" t="s">
        <v>969</v>
      </c>
      <c r="G22465" s="83">
        <v>43033</v>
      </c>
      <c r="I22465">
        <v>2017</v>
      </c>
    </row>
    <row r="22466" spans="1:9" x14ac:dyDescent="0.25">
      <c r="A22466" t="s">
        <v>972</v>
      </c>
      <c r="B22466" t="s">
        <v>448</v>
      </c>
      <c r="C22466" t="s">
        <v>1283</v>
      </c>
      <c r="D22466" t="s">
        <v>975</v>
      </c>
      <c r="E22466" s="82">
        <v>10</v>
      </c>
      <c r="F22466" t="s">
        <v>969</v>
      </c>
      <c r="G22466" s="83">
        <v>43489</v>
      </c>
      <c r="I22466">
        <v>2019</v>
      </c>
    </row>
    <row r="22467" spans="1:9" x14ac:dyDescent="0.25">
      <c r="A22467" t="s">
        <v>972</v>
      </c>
      <c r="B22467" t="s">
        <v>214</v>
      </c>
      <c r="C22467" t="s">
        <v>1283</v>
      </c>
      <c r="D22467" t="s">
        <v>975</v>
      </c>
      <c r="E22467" s="82">
        <v>5</v>
      </c>
      <c r="F22467" t="s">
        <v>969</v>
      </c>
      <c r="G22467" s="83">
        <v>43591</v>
      </c>
      <c r="I22467">
        <v>2019</v>
      </c>
    </row>
    <row r="22468" spans="1:9" x14ac:dyDescent="0.25">
      <c r="A22468" t="s">
        <v>972</v>
      </c>
      <c r="B22468" t="s">
        <v>214</v>
      </c>
      <c r="C22468" t="s">
        <v>1283</v>
      </c>
      <c r="D22468" t="s">
        <v>975</v>
      </c>
      <c r="E22468" s="82">
        <v>10</v>
      </c>
      <c r="F22468" t="s">
        <v>969</v>
      </c>
      <c r="G22468" s="83">
        <v>43629</v>
      </c>
      <c r="I22468">
        <v>2019</v>
      </c>
    </row>
    <row r="22469" spans="1:9" x14ac:dyDescent="0.25">
      <c r="A22469" t="s">
        <v>972</v>
      </c>
      <c r="B22469" t="s">
        <v>217</v>
      </c>
      <c r="C22469" t="s">
        <v>1283</v>
      </c>
      <c r="D22469" t="s">
        <v>975</v>
      </c>
      <c r="E22469" s="82">
        <v>10</v>
      </c>
      <c r="F22469" t="s">
        <v>969</v>
      </c>
      <c r="G22469" s="83">
        <v>43395</v>
      </c>
      <c r="I22469">
        <v>2018</v>
      </c>
    </row>
    <row r="22470" spans="1:9" x14ac:dyDescent="0.25">
      <c r="A22470" t="s">
        <v>972</v>
      </c>
      <c r="B22470" t="s">
        <v>138</v>
      </c>
      <c r="C22470" t="s">
        <v>1283</v>
      </c>
      <c r="D22470" t="s">
        <v>975</v>
      </c>
      <c r="E22470" s="82">
        <v>10</v>
      </c>
      <c r="F22470" t="s">
        <v>969</v>
      </c>
      <c r="G22470" s="83">
        <v>44355</v>
      </c>
      <c r="I22470">
        <v>2021</v>
      </c>
    </row>
    <row r="22471" spans="1:9" x14ac:dyDescent="0.25">
      <c r="A22471" t="s">
        <v>972</v>
      </c>
      <c r="B22471" t="s">
        <v>139</v>
      </c>
      <c r="C22471" t="s">
        <v>1283</v>
      </c>
      <c r="D22471" t="s">
        <v>975</v>
      </c>
      <c r="E22471" s="82">
        <v>10</v>
      </c>
      <c r="F22471" t="s">
        <v>969</v>
      </c>
      <c r="G22471" s="83">
        <v>43494</v>
      </c>
      <c r="I22471">
        <v>2019</v>
      </c>
    </row>
    <row r="22472" spans="1:9" x14ac:dyDescent="0.25">
      <c r="A22472" t="s">
        <v>972</v>
      </c>
      <c r="B22472" t="s">
        <v>139</v>
      </c>
      <c r="C22472" t="s">
        <v>1283</v>
      </c>
      <c r="D22472" t="s">
        <v>975</v>
      </c>
      <c r="E22472" s="82">
        <v>10</v>
      </c>
      <c r="F22472" t="s">
        <v>969</v>
      </c>
      <c r="G22472" s="83">
        <v>43516</v>
      </c>
      <c r="I22472">
        <v>2019</v>
      </c>
    </row>
    <row r="22473" spans="1:9" x14ac:dyDescent="0.25">
      <c r="A22473" t="s">
        <v>972</v>
      </c>
      <c r="B22473" t="s">
        <v>139</v>
      </c>
      <c r="C22473" t="s">
        <v>1283</v>
      </c>
      <c r="D22473" t="s">
        <v>975</v>
      </c>
      <c r="E22473" s="82">
        <v>10</v>
      </c>
      <c r="F22473" t="s">
        <v>969</v>
      </c>
      <c r="G22473" s="83">
        <v>44300</v>
      </c>
      <c r="I22473">
        <v>2021</v>
      </c>
    </row>
    <row r="22474" spans="1:9" x14ac:dyDescent="0.25">
      <c r="A22474" t="s">
        <v>972</v>
      </c>
      <c r="B22474" t="s">
        <v>64</v>
      </c>
      <c r="C22474" t="s">
        <v>1283</v>
      </c>
      <c r="D22474" t="s">
        <v>975</v>
      </c>
      <c r="E22474" s="82">
        <v>10</v>
      </c>
      <c r="F22474" t="s">
        <v>969</v>
      </c>
      <c r="G22474" s="83">
        <v>44027</v>
      </c>
      <c r="I22474">
        <v>2020</v>
      </c>
    </row>
    <row r="22475" spans="1:9" x14ac:dyDescent="0.25">
      <c r="A22475" t="s">
        <v>972</v>
      </c>
      <c r="B22475" t="s">
        <v>177</v>
      </c>
      <c r="C22475" t="s">
        <v>1283</v>
      </c>
      <c r="D22475" t="s">
        <v>975</v>
      </c>
      <c r="E22475" s="82">
        <v>5</v>
      </c>
      <c r="F22475" t="s">
        <v>969</v>
      </c>
      <c r="G22475" s="83">
        <v>43412</v>
      </c>
      <c r="I22475">
        <v>2018</v>
      </c>
    </row>
    <row r="22476" spans="1:9" x14ac:dyDescent="0.25">
      <c r="A22476" t="s">
        <v>972</v>
      </c>
      <c r="B22476" t="s">
        <v>177</v>
      </c>
      <c r="C22476" t="s">
        <v>1283</v>
      </c>
      <c r="D22476" t="s">
        <v>975</v>
      </c>
      <c r="E22476" s="82">
        <v>10</v>
      </c>
      <c r="F22476" t="s">
        <v>969</v>
      </c>
      <c r="G22476" s="83">
        <v>43867</v>
      </c>
      <c r="I22476">
        <v>2020</v>
      </c>
    </row>
    <row r="22477" spans="1:9" x14ac:dyDescent="0.25">
      <c r="A22477" t="s">
        <v>972</v>
      </c>
      <c r="B22477" t="s">
        <v>219</v>
      </c>
      <c r="C22477" t="s">
        <v>1283</v>
      </c>
      <c r="D22477" t="s">
        <v>975</v>
      </c>
      <c r="E22477" s="82">
        <v>9</v>
      </c>
      <c r="F22477" t="s">
        <v>969</v>
      </c>
      <c r="G22477" s="83">
        <v>44007</v>
      </c>
      <c r="I22477">
        <v>2020</v>
      </c>
    </row>
    <row r="22478" spans="1:9" x14ac:dyDescent="0.25">
      <c r="A22478" t="s">
        <v>972</v>
      </c>
      <c r="B22478" t="s">
        <v>219</v>
      </c>
      <c r="C22478" t="s">
        <v>1283</v>
      </c>
      <c r="D22478" t="s">
        <v>975</v>
      </c>
      <c r="E22478" s="82">
        <v>10</v>
      </c>
      <c r="F22478" t="s">
        <v>969</v>
      </c>
      <c r="G22478" s="83">
        <v>43599</v>
      </c>
      <c r="I22478">
        <v>2019</v>
      </c>
    </row>
    <row r="22479" spans="1:9" x14ac:dyDescent="0.25">
      <c r="A22479" t="s">
        <v>972</v>
      </c>
      <c r="B22479" t="s">
        <v>219</v>
      </c>
      <c r="C22479" t="s">
        <v>1283</v>
      </c>
      <c r="D22479" t="s">
        <v>975</v>
      </c>
      <c r="E22479" s="82">
        <v>10</v>
      </c>
      <c r="F22479" t="s">
        <v>969</v>
      </c>
      <c r="G22479" s="83">
        <v>43643</v>
      </c>
      <c r="I22479">
        <v>2019</v>
      </c>
    </row>
    <row r="22480" spans="1:9" x14ac:dyDescent="0.25">
      <c r="A22480" t="s">
        <v>972</v>
      </c>
      <c r="B22480" t="s">
        <v>219</v>
      </c>
      <c r="C22480" t="s">
        <v>1283</v>
      </c>
      <c r="D22480" t="s">
        <v>975</v>
      </c>
      <c r="E22480" s="82">
        <v>10</v>
      </c>
      <c r="F22480" t="s">
        <v>969</v>
      </c>
      <c r="G22480" s="83">
        <v>43817</v>
      </c>
      <c r="I22480">
        <v>2019</v>
      </c>
    </row>
    <row r="22481" spans="1:9" x14ac:dyDescent="0.25">
      <c r="A22481" t="s">
        <v>972</v>
      </c>
      <c r="B22481" t="s">
        <v>219</v>
      </c>
      <c r="C22481" t="s">
        <v>1283</v>
      </c>
      <c r="D22481" t="s">
        <v>975</v>
      </c>
      <c r="E22481" s="82">
        <v>10</v>
      </c>
      <c r="F22481" t="s">
        <v>969</v>
      </c>
      <c r="G22481" s="83">
        <v>44112</v>
      </c>
      <c r="I22481">
        <v>2020</v>
      </c>
    </row>
    <row r="22482" spans="1:9" x14ac:dyDescent="0.25">
      <c r="A22482" t="s">
        <v>972</v>
      </c>
      <c r="B22482" t="s">
        <v>219</v>
      </c>
      <c r="C22482" t="s">
        <v>1283</v>
      </c>
      <c r="D22482" t="s">
        <v>975</v>
      </c>
      <c r="E22482" s="82">
        <v>10</v>
      </c>
      <c r="F22482" t="s">
        <v>969</v>
      </c>
      <c r="G22482" s="83">
        <v>44383</v>
      </c>
      <c r="I22482">
        <v>2021</v>
      </c>
    </row>
    <row r="22483" spans="1:9" x14ac:dyDescent="0.25">
      <c r="A22483" t="s">
        <v>972</v>
      </c>
      <c r="B22483" t="s">
        <v>219</v>
      </c>
      <c r="C22483" t="s">
        <v>1283</v>
      </c>
      <c r="D22483" t="s">
        <v>975</v>
      </c>
      <c r="E22483" s="82">
        <v>10</v>
      </c>
      <c r="F22483" t="s">
        <v>969</v>
      </c>
      <c r="G22483" s="83">
        <v>44764</v>
      </c>
      <c r="I22483">
        <v>2022</v>
      </c>
    </row>
    <row r="22484" spans="1:9" x14ac:dyDescent="0.25">
      <c r="A22484" t="s">
        <v>972</v>
      </c>
      <c r="B22484" t="s">
        <v>11</v>
      </c>
      <c r="C22484" t="s">
        <v>1283</v>
      </c>
      <c r="D22484" t="s">
        <v>975</v>
      </c>
      <c r="E22484" s="82">
        <v>10</v>
      </c>
      <c r="F22484" t="s">
        <v>969</v>
      </c>
      <c r="G22484" s="83">
        <v>43998</v>
      </c>
      <c r="I22484">
        <v>2020</v>
      </c>
    </row>
    <row r="22485" spans="1:9" x14ac:dyDescent="0.25">
      <c r="A22485" t="s">
        <v>972</v>
      </c>
      <c r="B22485" t="s">
        <v>11</v>
      </c>
      <c r="C22485" t="s">
        <v>1283</v>
      </c>
      <c r="D22485" t="s">
        <v>975</v>
      </c>
      <c r="E22485" s="82">
        <v>10</v>
      </c>
      <c r="F22485" t="s">
        <v>969</v>
      </c>
      <c r="G22485" s="83">
        <v>44348</v>
      </c>
      <c r="I22485">
        <v>2021</v>
      </c>
    </row>
    <row r="22486" spans="1:9" x14ac:dyDescent="0.25">
      <c r="A22486" t="s">
        <v>972</v>
      </c>
      <c r="B22486" t="s">
        <v>100</v>
      </c>
      <c r="C22486" t="s">
        <v>1283</v>
      </c>
      <c r="D22486" t="s">
        <v>975</v>
      </c>
      <c r="E22486" s="82">
        <v>6.7</v>
      </c>
      <c r="F22486" t="s">
        <v>969</v>
      </c>
      <c r="G22486" s="83">
        <v>44837</v>
      </c>
      <c r="I22486">
        <v>2022</v>
      </c>
    </row>
    <row r="22487" spans="1:9" x14ac:dyDescent="0.25">
      <c r="A22487" t="s">
        <v>972</v>
      </c>
      <c r="B22487" t="s">
        <v>100</v>
      </c>
      <c r="C22487" t="s">
        <v>1283</v>
      </c>
      <c r="D22487" t="s">
        <v>975</v>
      </c>
      <c r="E22487" s="82">
        <v>10</v>
      </c>
      <c r="F22487" t="s">
        <v>969</v>
      </c>
      <c r="G22487" s="83">
        <v>43323</v>
      </c>
      <c r="I22487">
        <v>2018</v>
      </c>
    </row>
    <row r="22488" spans="1:9" x14ac:dyDescent="0.25">
      <c r="A22488" t="s">
        <v>972</v>
      </c>
      <c r="B22488" t="s">
        <v>200</v>
      </c>
      <c r="C22488" t="s">
        <v>1283</v>
      </c>
      <c r="D22488" t="s">
        <v>975</v>
      </c>
      <c r="E22488" s="82">
        <v>5</v>
      </c>
      <c r="F22488" t="s">
        <v>969</v>
      </c>
      <c r="G22488" s="83">
        <v>43565</v>
      </c>
      <c r="I22488">
        <v>2019</v>
      </c>
    </row>
    <row r="22489" spans="1:9" x14ac:dyDescent="0.25">
      <c r="A22489" t="s">
        <v>972</v>
      </c>
      <c r="B22489" t="s">
        <v>200</v>
      </c>
      <c r="C22489" t="s">
        <v>1283</v>
      </c>
      <c r="D22489" t="s">
        <v>975</v>
      </c>
      <c r="E22489" s="82">
        <v>10</v>
      </c>
      <c r="F22489" t="s">
        <v>969</v>
      </c>
      <c r="G22489" s="83">
        <v>43879</v>
      </c>
      <c r="I22489">
        <v>2020</v>
      </c>
    </row>
    <row r="22490" spans="1:9" x14ac:dyDescent="0.25">
      <c r="A22490" t="s">
        <v>972</v>
      </c>
      <c r="B22490" t="s">
        <v>200</v>
      </c>
      <c r="C22490" t="s">
        <v>1283</v>
      </c>
      <c r="D22490" t="s">
        <v>975</v>
      </c>
      <c r="E22490" s="82">
        <v>10</v>
      </c>
      <c r="F22490" t="s">
        <v>969</v>
      </c>
      <c r="G22490" s="83">
        <v>43921</v>
      </c>
      <c r="I22490">
        <v>2020</v>
      </c>
    </row>
    <row r="22491" spans="1:9" x14ac:dyDescent="0.25">
      <c r="A22491" t="s">
        <v>972</v>
      </c>
      <c r="B22491" t="s">
        <v>200</v>
      </c>
      <c r="C22491" t="s">
        <v>1283</v>
      </c>
      <c r="D22491" t="s">
        <v>975</v>
      </c>
      <c r="E22491" s="82">
        <v>10</v>
      </c>
      <c r="F22491" t="s">
        <v>969</v>
      </c>
      <c r="G22491" s="83">
        <v>44103</v>
      </c>
      <c r="I22491">
        <v>2020</v>
      </c>
    </row>
    <row r="22492" spans="1:9" x14ac:dyDescent="0.25">
      <c r="A22492" t="s">
        <v>972</v>
      </c>
      <c r="B22492" t="s">
        <v>200</v>
      </c>
      <c r="C22492" t="s">
        <v>1283</v>
      </c>
      <c r="D22492" t="s">
        <v>975</v>
      </c>
      <c r="E22492" s="82">
        <v>10</v>
      </c>
      <c r="F22492" t="s">
        <v>969</v>
      </c>
      <c r="G22492" s="83">
        <v>44230</v>
      </c>
      <c r="I22492">
        <v>2021</v>
      </c>
    </row>
    <row r="22493" spans="1:9" x14ac:dyDescent="0.25">
      <c r="A22493" t="s">
        <v>972</v>
      </c>
      <c r="B22493" t="s">
        <v>128</v>
      </c>
      <c r="C22493" t="s">
        <v>1283</v>
      </c>
      <c r="D22493" t="s">
        <v>975</v>
      </c>
      <c r="E22493" s="82">
        <v>10</v>
      </c>
      <c r="F22493" t="s">
        <v>969</v>
      </c>
      <c r="G22493" s="83">
        <v>43230</v>
      </c>
      <c r="I22493">
        <v>2018</v>
      </c>
    </row>
    <row r="22494" spans="1:9" x14ac:dyDescent="0.25">
      <c r="A22494" t="s">
        <v>972</v>
      </c>
      <c r="B22494" t="s">
        <v>453</v>
      </c>
      <c r="C22494" t="s">
        <v>1283</v>
      </c>
      <c r="D22494" t="s">
        <v>975</v>
      </c>
      <c r="E22494" s="82">
        <v>5</v>
      </c>
      <c r="F22494" t="s">
        <v>969</v>
      </c>
      <c r="G22494" s="83">
        <v>43217</v>
      </c>
      <c r="I22494">
        <v>2018</v>
      </c>
    </row>
    <row r="22495" spans="1:9" x14ac:dyDescent="0.25">
      <c r="A22495" t="s">
        <v>972</v>
      </c>
      <c r="B22495" t="s">
        <v>453</v>
      </c>
      <c r="C22495" t="s">
        <v>1283</v>
      </c>
      <c r="D22495" t="s">
        <v>975</v>
      </c>
      <c r="E22495" s="82">
        <v>5</v>
      </c>
      <c r="F22495" t="s">
        <v>969</v>
      </c>
      <c r="G22495" s="83">
        <v>43262</v>
      </c>
      <c r="I22495">
        <v>2018</v>
      </c>
    </row>
    <row r="22496" spans="1:9" x14ac:dyDescent="0.25">
      <c r="A22496" t="s">
        <v>972</v>
      </c>
      <c r="B22496" t="s">
        <v>453</v>
      </c>
      <c r="C22496" t="s">
        <v>1283</v>
      </c>
      <c r="D22496" t="s">
        <v>975</v>
      </c>
      <c r="E22496" s="82">
        <v>5</v>
      </c>
      <c r="F22496" t="s">
        <v>969</v>
      </c>
      <c r="G22496" s="83">
        <v>43293</v>
      </c>
      <c r="I22496">
        <v>2018</v>
      </c>
    </row>
    <row r="22497" spans="1:9" x14ac:dyDescent="0.25">
      <c r="A22497" t="s">
        <v>972</v>
      </c>
      <c r="B22497" t="s">
        <v>453</v>
      </c>
      <c r="C22497" t="s">
        <v>1283</v>
      </c>
      <c r="D22497" t="s">
        <v>975</v>
      </c>
      <c r="E22497" s="82">
        <v>5</v>
      </c>
      <c r="F22497" t="s">
        <v>969</v>
      </c>
      <c r="G22497" s="83">
        <v>43347</v>
      </c>
      <c r="I22497">
        <v>2018</v>
      </c>
    </row>
    <row r="22498" spans="1:9" x14ac:dyDescent="0.25">
      <c r="A22498" t="s">
        <v>972</v>
      </c>
      <c r="B22498" t="s">
        <v>453</v>
      </c>
      <c r="C22498" t="s">
        <v>1283</v>
      </c>
      <c r="D22498" t="s">
        <v>975</v>
      </c>
      <c r="E22498" s="82">
        <v>5</v>
      </c>
      <c r="F22498" t="s">
        <v>969</v>
      </c>
      <c r="G22498" s="83">
        <v>43599</v>
      </c>
      <c r="I22498">
        <v>2019</v>
      </c>
    </row>
    <row r="22499" spans="1:9" x14ac:dyDescent="0.25">
      <c r="A22499" t="s">
        <v>972</v>
      </c>
      <c r="B22499" t="s">
        <v>453</v>
      </c>
      <c r="C22499" t="s">
        <v>1283</v>
      </c>
      <c r="D22499" t="s">
        <v>975</v>
      </c>
      <c r="E22499" s="82">
        <v>9</v>
      </c>
      <c r="F22499" t="s">
        <v>969</v>
      </c>
      <c r="G22499" s="83">
        <v>44947</v>
      </c>
      <c r="I22499">
        <v>2023</v>
      </c>
    </row>
    <row r="22500" spans="1:9" x14ac:dyDescent="0.25">
      <c r="A22500" t="s">
        <v>972</v>
      </c>
      <c r="B22500" t="s">
        <v>453</v>
      </c>
      <c r="C22500" t="s">
        <v>1283</v>
      </c>
      <c r="D22500" t="s">
        <v>975</v>
      </c>
      <c r="E22500" s="82">
        <v>10</v>
      </c>
      <c r="F22500" t="s">
        <v>969</v>
      </c>
      <c r="G22500" s="83">
        <v>43180</v>
      </c>
      <c r="I22500">
        <v>2018</v>
      </c>
    </row>
    <row r="22501" spans="1:9" x14ac:dyDescent="0.25">
      <c r="A22501" t="s">
        <v>972</v>
      </c>
      <c r="B22501" t="s">
        <v>453</v>
      </c>
      <c r="C22501" t="s">
        <v>1283</v>
      </c>
      <c r="D22501" t="s">
        <v>975</v>
      </c>
      <c r="E22501" s="82">
        <v>10</v>
      </c>
      <c r="F22501" t="s">
        <v>969</v>
      </c>
      <c r="G22501" s="83">
        <v>43193</v>
      </c>
      <c r="I22501">
        <v>2018</v>
      </c>
    </row>
    <row r="22502" spans="1:9" x14ac:dyDescent="0.25">
      <c r="A22502" t="s">
        <v>972</v>
      </c>
      <c r="B22502" t="s">
        <v>453</v>
      </c>
      <c r="C22502" t="s">
        <v>1283</v>
      </c>
      <c r="D22502" t="s">
        <v>975</v>
      </c>
      <c r="E22502" s="82">
        <v>10</v>
      </c>
      <c r="F22502" t="s">
        <v>969</v>
      </c>
      <c r="G22502" s="83">
        <v>43244</v>
      </c>
      <c r="I22502">
        <v>2018</v>
      </c>
    </row>
    <row r="22503" spans="1:9" x14ac:dyDescent="0.25">
      <c r="A22503" t="s">
        <v>972</v>
      </c>
      <c r="B22503" t="s">
        <v>453</v>
      </c>
      <c r="C22503" t="s">
        <v>1283</v>
      </c>
      <c r="D22503" t="s">
        <v>975</v>
      </c>
      <c r="E22503" s="82">
        <v>10</v>
      </c>
      <c r="F22503" t="s">
        <v>969</v>
      </c>
      <c r="G22503" s="83">
        <v>43267</v>
      </c>
      <c r="I22503">
        <v>2018</v>
      </c>
    </row>
    <row r="22504" spans="1:9" x14ac:dyDescent="0.25">
      <c r="A22504" t="s">
        <v>972</v>
      </c>
      <c r="B22504" t="s">
        <v>453</v>
      </c>
      <c r="C22504" t="s">
        <v>1283</v>
      </c>
      <c r="D22504" t="s">
        <v>975</v>
      </c>
      <c r="E22504" s="82">
        <v>10</v>
      </c>
      <c r="F22504" t="s">
        <v>969</v>
      </c>
      <c r="G22504" s="83">
        <v>43315</v>
      </c>
      <c r="I22504">
        <v>2018</v>
      </c>
    </row>
    <row r="22505" spans="1:9" x14ac:dyDescent="0.25">
      <c r="A22505" t="s">
        <v>972</v>
      </c>
      <c r="B22505" t="s">
        <v>453</v>
      </c>
      <c r="C22505" t="s">
        <v>1283</v>
      </c>
      <c r="D22505" t="s">
        <v>975</v>
      </c>
      <c r="E22505" s="82">
        <v>10</v>
      </c>
      <c r="F22505" t="s">
        <v>969</v>
      </c>
      <c r="G22505" s="83">
        <v>43536</v>
      </c>
      <c r="I22505">
        <v>2019</v>
      </c>
    </row>
    <row r="22506" spans="1:9" x14ac:dyDescent="0.25">
      <c r="A22506" t="s">
        <v>972</v>
      </c>
      <c r="B22506" t="s">
        <v>453</v>
      </c>
      <c r="C22506" t="s">
        <v>1283</v>
      </c>
      <c r="D22506" t="s">
        <v>975</v>
      </c>
      <c r="E22506" s="82">
        <v>10</v>
      </c>
      <c r="F22506" t="s">
        <v>969</v>
      </c>
      <c r="G22506" s="83">
        <v>43619</v>
      </c>
      <c r="I22506">
        <v>2019</v>
      </c>
    </row>
    <row r="22507" spans="1:9" x14ac:dyDescent="0.25">
      <c r="A22507" t="s">
        <v>972</v>
      </c>
      <c r="B22507" t="s">
        <v>453</v>
      </c>
      <c r="C22507" t="s">
        <v>1283</v>
      </c>
      <c r="D22507" t="s">
        <v>975</v>
      </c>
      <c r="E22507" s="82">
        <v>10</v>
      </c>
      <c r="F22507" t="s">
        <v>969</v>
      </c>
      <c r="G22507" s="83">
        <v>43634</v>
      </c>
      <c r="I22507">
        <v>2019</v>
      </c>
    </row>
    <row r="22508" spans="1:9" x14ac:dyDescent="0.25">
      <c r="A22508" t="s">
        <v>972</v>
      </c>
      <c r="B22508" t="s">
        <v>453</v>
      </c>
      <c r="C22508" t="s">
        <v>1283</v>
      </c>
      <c r="D22508" t="s">
        <v>975</v>
      </c>
      <c r="E22508" s="82">
        <v>10</v>
      </c>
      <c r="F22508" t="s">
        <v>969</v>
      </c>
      <c r="G22508" s="83">
        <v>44158</v>
      </c>
      <c r="I22508">
        <v>2020</v>
      </c>
    </row>
    <row r="22509" spans="1:9" x14ac:dyDescent="0.25">
      <c r="A22509" t="s">
        <v>972</v>
      </c>
      <c r="B22509" t="s">
        <v>453</v>
      </c>
      <c r="C22509" t="s">
        <v>1283</v>
      </c>
      <c r="D22509" t="s">
        <v>975</v>
      </c>
      <c r="E22509" s="82">
        <v>10</v>
      </c>
      <c r="F22509" t="s">
        <v>969</v>
      </c>
      <c r="G22509" s="83">
        <v>44293</v>
      </c>
      <c r="I22509">
        <v>2021</v>
      </c>
    </row>
    <row r="22510" spans="1:9" x14ac:dyDescent="0.25">
      <c r="A22510" t="s">
        <v>972</v>
      </c>
      <c r="B22510" t="s">
        <v>453</v>
      </c>
      <c r="C22510" t="s">
        <v>1283</v>
      </c>
      <c r="D22510" t="s">
        <v>975</v>
      </c>
      <c r="E22510" s="82">
        <v>10</v>
      </c>
      <c r="F22510" t="s">
        <v>969</v>
      </c>
      <c r="G22510" s="83">
        <v>44637</v>
      </c>
      <c r="I22510">
        <v>2022</v>
      </c>
    </row>
    <row r="22511" spans="1:9" x14ac:dyDescent="0.25">
      <c r="A22511" t="s">
        <v>972</v>
      </c>
      <c r="B22511" t="s">
        <v>453</v>
      </c>
      <c r="C22511" t="s">
        <v>1283</v>
      </c>
      <c r="D22511" t="s">
        <v>975</v>
      </c>
      <c r="E22511" s="82">
        <v>10</v>
      </c>
      <c r="F22511" t="s">
        <v>969</v>
      </c>
      <c r="G22511" s="83">
        <v>44903</v>
      </c>
      <c r="I22511">
        <v>2022</v>
      </c>
    </row>
    <row r="22512" spans="1:9" x14ac:dyDescent="0.25">
      <c r="A22512" t="s">
        <v>972</v>
      </c>
      <c r="B22512" t="s">
        <v>453</v>
      </c>
      <c r="C22512" t="s">
        <v>1283</v>
      </c>
      <c r="D22512" t="s">
        <v>975</v>
      </c>
      <c r="E22512" s="82">
        <v>15</v>
      </c>
      <c r="F22512" t="s">
        <v>969</v>
      </c>
      <c r="G22512" s="83">
        <v>43162</v>
      </c>
      <c r="I22512">
        <v>2018</v>
      </c>
    </row>
    <row r="22513" spans="1:9" x14ac:dyDescent="0.25">
      <c r="A22513" t="s">
        <v>972</v>
      </c>
      <c r="B22513" t="s">
        <v>453</v>
      </c>
      <c r="C22513" t="s">
        <v>1283</v>
      </c>
      <c r="D22513" t="s">
        <v>975</v>
      </c>
      <c r="E22513" s="82">
        <v>3</v>
      </c>
      <c r="F22513" t="s">
        <v>969</v>
      </c>
      <c r="G22513" s="83">
        <v>44773</v>
      </c>
      <c r="I22513">
        <v>2022</v>
      </c>
    </row>
    <row r="22514" spans="1:9" x14ac:dyDescent="0.25">
      <c r="A22514" t="s">
        <v>972</v>
      </c>
      <c r="B22514" t="s">
        <v>453</v>
      </c>
      <c r="C22514" t="s">
        <v>1283</v>
      </c>
      <c r="D22514" t="s">
        <v>975</v>
      </c>
      <c r="E22514" s="82">
        <v>5</v>
      </c>
      <c r="F22514" t="s">
        <v>969</v>
      </c>
      <c r="G22514" s="83">
        <v>43535</v>
      </c>
      <c r="I22514">
        <v>2019</v>
      </c>
    </row>
    <row r="22515" spans="1:9" x14ac:dyDescent="0.25">
      <c r="A22515" t="s">
        <v>972</v>
      </c>
      <c r="B22515" t="s">
        <v>453</v>
      </c>
      <c r="C22515" t="s">
        <v>1283</v>
      </c>
      <c r="D22515" t="s">
        <v>975</v>
      </c>
      <c r="E22515" s="82">
        <v>5</v>
      </c>
      <c r="F22515" t="s">
        <v>969</v>
      </c>
      <c r="G22515" s="83">
        <v>43719</v>
      </c>
      <c r="I22515">
        <v>2019</v>
      </c>
    </row>
    <row r="22516" spans="1:9" x14ac:dyDescent="0.25">
      <c r="A22516" t="s">
        <v>972</v>
      </c>
      <c r="B22516" t="s">
        <v>453</v>
      </c>
      <c r="C22516" t="s">
        <v>1283</v>
      </c>
      <c r="D22516" t="s">
        <v>975</v>
      </c>
      <c r="E22516" s="82">
        <v>5</v>
      </c>
      <c r="F22516" t="s">
        <v>969</v>
      </c>
      <c r="G22516" s="83">
        <v>44559</v>
      </c>
      <c r="I22516">
        <v>2021</v>
      </c>
    </row>
    <row r="22517" spans="1:9" x14ac:dyDescent="0.25">
      <c r="A22517" t="s">
        <v>972</v>
      </c>
      <c r="B22517" t="s">
        <v>453</v>
      </c>
      <c r="C22517" t="s">
        <v>1283</v>
      </c>
      <c r="D22517" t="s">
        <v>975</v>
      </c>
      <c r="E22517" s="82">
        <v>9</v>
      </c>
      <c r="F22517" t="s">
        <v>969</v>
      </c>
      <c r="G22517" s="83">
        <v>44509</v>
      </c>
      <c r="I22517">
        <v>2021</v>
      </c>
    </row>
    <row r="22518" spans="1:9" x14ac:dyDescent="0.25">
      <c r="A22518" t="s">
        <v>972</v>
      </c>
      <c r="B22518" t="s">
        <v>453</v>
      </c>
      <c r="C22518" t="s">
        <v>1283</v>
      </c>
      <c r="D22518" t="s">
        <v>975</v>
      </c>
      <c r="E22518" s="82">
        <v>10</v>
      </c>
      <c r="F22518" t="s">
        <v>969</v>
      </c>
      <c r="G22518" s="83">
        <v>43642</v>
      </c>
      <c r="I22518">
        <v>2019</v>
      </c>
    </row>
    <row r="22519" spans="1:9" x14ac:dyDescent="0.25">
      <c r="A22519" t="s">
        <v>972</v>
      </c>
      <c r="B22519" t="s">
        <v>453</v>
      </c>
      <c r="C22519" t="s">
        <v>1283</v>
      </c>
      <c r="D22519" t="s">
        <v>975</v>
      </c>
      <c r="E22519" s="82">
        <v>10</v>
      </c>
      <c r="F22519" t="s">
        <v>969</v>
      </c>
      <c r="G22519" s="83">
        <v>43705</v>
      </c>
      <c r="I22519">
        <v>2019</v>
      </c>
    </row>
    <row r="22520" spans="1:9" x14ac:dyDescent="0.25">
      <c r="A22520" t="s">
        <v>972</v>
      </c>
      <c r="B22520" t="s">
        <v>453</v>
      </c>
      <c r="C22520" t="s">
        <v>1283</v>
      </c>
      <c r="D22520" t="s">
        <v>975</v>
      </c>
      <c r="E22520" s="82">
        <v>10</v>
      </c>
      <c r="F22520" t="s">
        <v>969</v>
      </c>
      <c r="G22520" s="83">
        <v>44949</v>
      </c>
      <c r="I22520">
        <v>2023</v>
      </c>
    </row>
    <row r="22521" spans="1:9" x14ac:dyDescent="0.25">
      <c r="A22521" t="s">
        <v>972</v>
      </c>
      <c r="B22521" t="s">
        <v>241</v>
      </c>
      <c r="C22521" t="s">
        <v>1283</v>
      </c>
      <c r="D22521" t="s">
        <v>975</v>
      </c>
      <c r="E22521" s="82">
        <v>3</v>
      </c>
      <c r="F22521" t="s">
        <v>969</v>
      </c>
      <c r="G22521" s="83">
        <v>44244</v>
      </c>
      <c r="I22521">
        <v>2021</v>
      </c>
    </row>
    <row r="22522" spans="1:9" x14ac:dyDescent="0.25">
      <c r="A22522" t="s">
        <v>972</v>
      </c>
      <c r="B22522" t="s">
        <v>241</v>
      </c>
      <c r="C22522" t="s">
        <v>1283</v>
      </c>
      <c r="D22522" t="s">
        <v>975</v>
      </c>
      <c r="E22522" s="82">
        <v>4.5</v>
      </c>
      <c r="F22522" t="s">
        <v>969</v>
      </c>
      <c r="G22522" s="83">
        <v>44904</v>
      </c>
      <c r="I22522">
        <v>2022</v>
      </c>
    </row>
    <row r="22523" spans="1:9" x14ac:dyDescent="0.25">
      <c r="A22523" t="s">
        <v>972</v>
      </c>
      <c r="B22523" t="s">
        <v>241</v>
      </c>
      <c r="C22523" t="s">
        <v>1283</v>
      </c>
      <c r="D22523" t="s">
        <v>975</v>
      </c>
      <c r="E22523" s="82">
        <v>5</v>
      </c>
      <c r="F22523" t="s">
        <v>969</v>
      </c>
      <c r="G22523" s="83">
        <v>43070</v>
      </c>
      <c r="I22523">
        <v>2017</v>
      </c>
    </row>
    <row r="22524" spans="1:9" x14ac:dyDescent="0.25">
      <c r="A22524" t="s">
        <v>972</v>
      </c>
      <c r="B22524" t="s">
        <v>241</v>
      </c>
      <c r="C22524" t="s">
        <v>1283</v>
      </c>
      <c r="D22524" t="s">
        <v>975</v>
      </c>
      <c r="E22524" s="82">
        <v>5</v>
      </c>
      <c r="F22524" t="s">
        <v>969</v>
      </c>
      <c r="G22524" s="83">
        <v>43221</v>
      </c>
      <c r="I22524">
        <v>2018</v>
      </c>
    </row>
    <row r="22525" spans="1:9" x14ac:dyDescent="0.25">
      <c r="A22525" t="s">
        <v>972</v>
      </c>
      <c r="B22525" t="s">
        <v>241</v>
      </c>
      <c r="C22525" t="s">
        <v>1283</v>
      </c>
      <c r="D22525" t="s">
        <v>975</v>
      </c>
      <c r="E22525" s="82">
        <v>5</v>
      </c>
      <c r="F22525" t="s">
        <v>969</v>
      </c>
      <c r="G22525" s="83">
        <v>43523</v>
      </c>
      <c r="I22525">
        <v>2019</v>
      </c>
    </row>
    <row r="22526" spans="1:9" x14ac:dyDescent="0.25">
      <c r="A22526" t="s">
        <v>972</v>
      </c>
      <c r="B22526" t="s">
        <v>241</v>
      </c>
      <c r="C22526" t="s">
        <v>1283</v>
      </c>
      <c r="D22526" t="s">
        <v>975</v>
      </c>
      <c r="E22526" s="82">
        <v>5</v>
      </c>
      <c r="F22526" t="s">
        <v>969</v>
      </c>
      <c r="G22526" s="83">
        <v>43546</v>
      </c>
      <c r="I22526">
        <v>2019</v>
      </c>
    </row>
    <row r="22527" spans="1:9" x14ac:dyDescent="0.25">
      <c r="A22527" t="s">
        <v>972</v>
      </c>
      <c r="B22527" t="s">
        <v>241</v>
      </c>
      <c r="C22527" t="s">
        <v>1283</v>
      </c>
      <c r="D22527" t="s">
        <v>975</v>
      </c>
      <c r="E22527" s="82">
        <v>5.5</v>
      </c>
      <c r="F22527" t="s">
        <v>969</v>
      </c>
      <c r="G22527" s="83">
        <v>44786</v>
      </c>
      <c r="I22527">
        <v>2022</v>
      </c>
    </row>
    <row r="22528" spans="1:9" x14ac:dyDescent="0.25">
      <c r="A22528" t="s">
        <v>972</v>
      </c>
      <c r="B22528" t="s">
        <v>241</v>
      </c>
      <c r="C22528" t="s">
        <v>1283</v>
      </c>
      <c r="D22528" t="s">
        <v>975</v>
      </c>
      <c r="E22528" s="82">
        <v>10</v>
      </c>
      <c r="F22528" t="s">
        <v>969</v>
      </c>
      <c r="G22528" s="83">
        <v>43232</v>
      </c>
      <c r="I22528">
        <v>2018</v>
      </c>
    </row>
    <row r="22529" spans="1:9" x14ac:dyDescent="0.25">
      <c r="A22529" t="s">
        <v>972</v>
      </c>
      <c r="B22529" t="s">
        <v>241</v>
      </c>
      <c r="C22529" t="s">
        <v>1283</v>
      </c>
      <c r="D22529" t="s">
        <v>975</v>
      </c>
      <c r="E22529" s="82">
        <v>10</v>
      </c>
      <c r="F22529" t="s">
        <v>969</v>
      </c>
      <c r="G22529" s="83">
        <v>43321</v>
      </c>
      <c r="I22529">
        <v>2018</v>
      </c>
    </row>
    <row r="22530" spans="1:9" x14ac:dyDescent="0.25">
      <c r="A22530" t="s">
        <v>972</v>
      </c>
      <c r="B22530" t="s">
        <v>241</v>
      </c>
      <c r="C22530" t="s">
        <v>1283</v>
      </c>
      <c r="D22530" t="s">
        <v>975</v>
      </c>
      <c r="E22530" s="82">
        <v>10</v>
      </c>
      <c r="F22530" t="s">
        <v>969</v>
      </c>
      <c r="G22530" s="83">
        <v>43446</v>
      </c>
      <c r="I22530">
        <v>2018</v>
      </c>
    </row>
    <row r="22531" spans="1:9" x14ac:dyDescent="0.25">
      <c r="A22531" t="s">
        <v>972</v>
      </c>
      <c r="B22531" t="s">
        <v>241</v>
      </c>
      <c r="C22531" t="s">
        <v>1283</v>
      </c>
      <c r="D22531" t="s">
        <v>975</v>
      </c>
      <c r="E22531" s="82">
        <v>10</v>
      </c>
      <c r="F22531" t="s">
        <v>969</v>
      </c>
      <c r="G22531" s="83">
        <v>43747</v>
      </c>
      <c r="I22531">
        <v>2019</v>
      </c>
    </row>
    <row r="22532" spans="1:9" x14ac:dyDescent="0.25">
      <c r="A22532" t="s">
        <v>972</v>
      </c>
      <c r="B22532" t="s">
        <v>241</v>
      </c>
      <c r="C22532" t="s">
        <v>1283</v>
      </c>
      <c r="D22532" t="s">
        <v>975</v>
      </c>
      <c r="E22532" s="82">
        <v>10</v>
      </c>
      <c r="F22532" t="s">
        <v>969</v>
      </c>
      <c r="G22532" s="83">
        <v>43881</v>
      </c>
      <c r="I22532">
        <v>2020</v>
      </c>
    </row>
    <row r="22533" spans="1:9" x14ac:dyDescent="0.25">
      <c r="A22533" t="s">
        <v>972</v>
      </c>
      <c r="B22533" t="s">
        <v>241</v>
      </c>
      <c r="C22533" t="s">
        <v>1283</v>
      </c>
      <c r="D22533" t="s">
        <v>975</v>
      </c>
      <c r="E22533" s="82">
        <v>10</v>
      </c>
      <c r="F22533" t="s">
        <v>969</v>
      </c>
      <c r="G22533" s="83">
        <v>43909</v>
      </c>
      <c r="I22533">
        <v>2020</v>
      </c>
    </row>
    <row r="22534" spans="1:9" x14ac:dyDescent="0.25">
      <c r="A22534" t="s">
        <v>972</v>
      </c>
      <c r="B22534" t="s">
        <v>241</v>
      </c>
      <c r="C22534" t="s">
        <v>1283</v>
      </c>
      <c r="D22534" t="s">
        <v>975</v>
      </c>
      <c r="E22534" s="82">
        <v>10</v>
      </c>
      <c r="F22534" t="s">
        <v>969</v>
      </c>
      <c r="G22534" s="83">
        <v>44055</v>
      </c>
      <c r="I22534">
        <v>2020</v>
      </c>
    </row>
    <row r="22535" spans="1:9" x14ac:dyDescent="0.25">
      <c r="A22535" t="s">
        <v>972</v>
      </c>
      <c r="B22535" t="s">
        <v>241</v>
      </c>
      <c r="C22535" t="s">
        <v>1283</v>
      </c>
      <c r="D22535" t="s">
        <v>975</v>
      </c>
      <c r="E22535" s="82">
        <v>10</v>
      </c>
      <c r="F22535" t="s">
        <v>969</v>
      </c>
      <c r="G22535" s="83">
        <v>44134</v>
      </c>
      <c r="I22535">
        <v>2020</v>
      </c>
    </row>
    <row r="22536" spans="1:9" x14ac:dyDescent="0.25">
      <c r="A22536" t="s">
        <v>972</v>
      </c>
      <c r="B22536" t="s">
        <v>241</v>
      </c>
      <c r="C22536" t="s">
        <v>1283</v>
      </c>
      <c r="D22536" t="s">
        <v>975</v>
      </c>
      <c r="E22536" s="82">
        <v>10</v>
      </c>
      <c r="F22536" t="s">
        <v>969</v>
      </c>
      <c r="G22536" s="83">
        <v>44749</v>
      </c>
      <c r="I22536">
        <v>2022</v>
      </c>
    </row>
    <row r="22537" spans="1:9" x14ac:dyDescent="0.25">
      <c r="A22537" t="s">
        <v>972</v>
      </c>
      <c r="B22537" t="s">
        <v>241</v>
      </c>
      <c r="C22537" t="s">
        <v>1283</v>
      </c>
      <c r="D22537" t="s">
        <v>975</v>
      </c>
      <c r="E22537" s="82">
        <v>10</v>
      </c>
      <c r="F22537" t="s">
        <v>969</v>
      </c>
      <c r="G22537" s="83">
        <v>43501</v>
      </c>
      <c r="I22537">
        <v>2019</v>
      </c>
    </row>
    <row r="22538" spans="1:9" x14ac:dyDescent="0.25">
      <c r="A22538" t="s">
        <v>972</v>
      </c>
      <c r="B22538" t="s">
        <v>687</v>
      </c>
      <c r="C22538" t="s">
        <v>1283</v>
      </c>
      <c r="D22538" t="s">
        <v>975</v>
      </c>
      <c r="E22538" s="82">
        <v>5</v>
      </c>
      <c r="F22538" t="s">
        <v>969</v>
      </c>
      <c r="G22538" s="83">
        <v>43615</v>
      </c>
      <c r="I22538">
        <v>2019</v>
      </c>
    </row>
    <row r="22539" spans="1:9" x14ac:dyDescent="0.25">
      <c r="A22539" t="s">
        <v>972</v>
      </c>
      <c r="B22539" t="s">
        <v>687</v>
      </c>
      <c r="C22539" t="s">
        <v>1283</v>
      </c>
      <c r="D22539" t="s">
        <v>975</v>
      </c>
      <c r="E22539" s="82">
        <v>10</v>
      </c>
      <c r="F22539" t="s">
        <v>969</v>
      </c>
      <c r="G22539" s="83">
        <v>43627</v>
      </c>
      <c r="I22539">
        <v>2019</v>
      </c>
    </row>
    <row r="22540" spans="1:9" x14ac:dyDescent="0.25">
      <c r="A22540" t="s">
        <v>972</v>
      </c>
      <c r="B22540" t="s">
        <v>687</v>
      </c>
      <c r="C22540" t="s">
        <v>1283</v>
      </c>
      <c r="D22540" t="s">
        <v>975</v>
      </c>
      <c r="E22540" s="82">
        <v>10</v>
      </c>
      <c r="F22540" t="s">
        <v>969</v>
      </c>
      <c r="G22540" s="83">
        <v>43875</v>
      </c>
      <c r="I22540">
        <v>2020</v>
      </c>
    </row>
    <row r="22541" spans="1:9" x14ac:dyDescent="0.25">
      <c r="A22541" t="s">
        <v>972</v>
      </c>
      <c r="B22541" t="s">
        <v>651</v>
      </c>
      <c r="C22541" t="s">
        <v>1283</v>
      </c>
      <c r="D22541" t="s">
        <v>975</v>
      </c>
      <c r="E22541" s="82">
        <v>5</v>
      </c>
      <c r="F22541" t="s">
        <v>969</v>
      </c>
      <c r="G22541" s="83">
        <v>43315</v>
      </c>
      <c r="I22541">
        <v>2018</v>
      </c>
    </row>
    <row r="22542" spans="1:9" x14ac:dyDescent="0.25">
      <c r="A22542" t="s">
        <v>972</v>
      </c>
      <c r="B22542" t="s">
        <v>651</v>
      </c>
      <c r="C22542" t="s">
        <v>1283</v>
      </c>
      <c r="D22542" t="s">
        <v>975</v>
      </c>
      <c r="E22542" s="82">
        <v>5</v>
      </c>
      <c r="F22542" t="s">
        <v>969</v>
      </c>
      <c r="G22542" s="83">
        <v>43550</v>
      </c>
      <c r="I22542">
        <v>2019</v>
      </c>
    </row>
    <row r="22543" spans="1:9" x14ac:dyDescent="0.25">
      <c r="A22543" t="s">
        <v>972</v>
      </c>
      <c r="B22543" t="s">
        <v>651</v>
      </c>
      <c r="C22543" t="s">
        <v>1283</v>
      </c>
      <c r="D22543" t="s">
        <v>975</v>
      </c>
      <c r="E22543" s="82">
        <v>9</v>
      </c>
      <c r="F22543" t="s">
        <v>969</v>
      </c>
      <c r="G22543" s="83">
        <v>44659</v>
      </c>
      <c r="I22543">
        <v>2022</v>
      </c>
    </row>
    <row r="22544" spans="1:9" x14ac:dyDescent="0.25">
      <c r="A22544" t="s">
        <v>972</v>
      </c>
      <c r="B22544" t="s">
        <v>651</v>
      </c>
      <c r="C22544" t="s">
        <v>1283</v>
      </c>
      <c r="D22544" t="s">
        <v>975</v>
      </c>
      <c r="E22544" s="82">
        <v>10</v>
      </c>
      <c r="F22544" t="s">
        <v>969</v>
      </c>
      <c r="G22544" s="83">
        <v>43046</v>
      </c>
      <c r="I22544">
        <v>2017</v>
      </c>
    </row>
    <row r="22545" spans="1:9" x14ac:dyDescent="0.25">
      <c r="A22545" t="s">
        <v>972</v>
      </c>
      <c r="B22545" t="s">
        <v>651</v>
      </c>
      <c r="C22545" t="s">
        <v>1283</v>
      </c>
      <c r="D22545" t="s">
        <v>975</v>
      </c>
      <c r="E22545" s="82">
        <v>10</v>
      </c>
      <c r="F22545" t="s">
        <v>969</v>
      </c>
      <c r="G22545" s="83">
        <v>43375</v>
      </c>
      <c r="I22545">
        <v>2018</v>
      </c>
    </row>
    <row r="22546" spans="1:9" x14ac:dyDescent="0.25">
      <c r="A22546" t="s">
        <v>972</v>
      </c>
      <c r="B22546" t="s">
        <v>651</v>
      </c>
      <c r="C22546" t="s">
        <v>1283</v>
      </c>
      <c r="D22546" t="s">
        <v>975</v>
      </c>
      <c r="E22546" s="82">
        <v>10</v>
      </c>
      <c r="F22546" t="s">
        <v>969</v>
      </c>
      <c r="G22546" s="83">
        <v>43406</v>
      </c>
      <c r="I22546">
        <v>2018</v>
      </c>
    </row>
    <row r="22547" spans="1:9" x14ac:dyDescent="0.25">
      <c r="A22547" t="s">
        <v>972</v>
      </c>
      <c r="B22547" t="s">
        <v>651</v>
      </c>
      <c r="C22547" t="s">
        <v>1283</v>
      </c>
      <c r="D22547" t="s">
        <v>975</v>
      </c>
      <c r="E22547" s="82">
        <v>10</v>
      </c>
      <c r="F22547" t="s">
        <v>969</v>
      </c>
      <c r="G22547" s="83">
        <v>43445</v>
      </c>
      <c r="I22547">
        <v>2018</v>
      </c>
    </row>
    <row r="22548" spans="1:9" x14ac:dyDescent="0.25">
      <c r="A22548" t="s">
        <v>972</v>
      </c>
      <c r="B22548" t="s">
        <v>651</v>
      </c>
      <c r="C22548" t="s">
        <v>1283</v>
      </c>
      <c r="D22548" t="s">
        <v>975</v>
      </c>
      <c r="E22548" s="82">
        <v>10</v>
      </c>
      <c r="F22548" t="s">
        <v>969</v>
      </c>
      <c r="G22548" s="83">
        <v>43475</v>
      </c>
      <c r="I22548">
        <v>2019</v>
      </c>
    </row>
    <row r="22549" spans="1:9" x14ac:dyDescent="0.25">
      <c r="A22549" t="s">
        <v>972</v>
      </c>
      <c r="B22549" t="s">
        <v>651</v>
      </c>
      <c r="C22549" t="s">
        <v>1283</v>
      </c>
      <c r="D22549" t="s">
        <v>975</v>
      </c>
      <c r="E22549" s="82">
        <v>10</v>
      </c>
      <c r="F22549" t="s">
        <v>969</v>
      </c>
      <c r="G22549" s="83">
        <v>43480</v>
      </c>
      <c r="I22549">
        <v>2019</v>
      </c>
    </row>
    <row r="22550" spans="1:9" x14ac:dyDescent="0.25">
      <c r="A22550" t="s">
        <v>972</v>
      </c>
      <c r="B22550" t="s">
        <v>651</v>
      </c>
      <c r="C22550" t="s">
        <v>1283</v>
      </c>
      <c r="D22550" t="s">
        <v>975</v>
      </c>
      <c r="E22550" s="82">
        <v>10</v>
      </c>
      <c r="F22550" t="s">
        <v>969</v>
      </c>
      <c r="G22550" s="83">
        <v>43493</v>
      </c>
      <c r="I22550">
        <v>2019</v>
      </c>
    </row>
    <row r="22551" spans="1:9" x14ac:dyDescent="0.25">
      <c r="A22551" t="s">
        <v>972</v>
      </c>
      <c r="B22551" t="s">
        <v>651</v>
      </c>
      <c r="C22551" t="s">
        <v>1283</v>
      </c>
      <c r="D22551" t="s">
        <v>975</v>
      </c>
      <c r="E22551" s="82">
        <v>10</v>
      </c>
      <c r="F22551" t="s">
        <v>969</v>
      </c>
      <c r="G22551" s="83">
        <v>43545</v>
      </c>
      <c r="I22551">
        <v>2019</v>
      </c>
    </row>
    <row r="22552" spans="1:9" x14ac:dyDescent="0.25">
      <c r="A22552" t="s">
        <v>972</v>
      </c>
      <c r="B22552" t="s">
        <v>651</v>
      </c>
      <c r="C22552" t="s">
        <v>1283</v>
      </c>
      <c r="D22552" t="s">
        <v>975</v>
      </c>
      <c r="E22552" s="82">
        <v>10</v>
      </c>
      <c r="F22552" t="s">
        <v>969</v>
      </c>
      <c r="G22552" s="83">
        <v>44286</v>
      </c>
      <c r="I22552">
        <v>2021</v>
      </c>
    </row>
    <row r="22553" spans="1:9" x14ac:dyDescent="0.25">
      <c r="A22553" t="s">
        <v>972</v>
      </c>
      <c r="B22553" t="s">
        <v>651</v>
      </c>
      <c r="C22553" t="s">
        <v>1283</v>
      </c>
      <c r="D22553" t="s">
        <v>975</v>
      </c>
      <c r="E22553" s="82">
        <v>10</v>
      </c>
      <c r="F22553" t="s">
        <v>969</v>
      </c>
      <c r="G22553" s="83">
        <v>44426</v>
      </c>
      <c r="I22553">
        <v>2021</v>
      </c>
    </row>
    <row r="22554" spans="1:9" x14ac:dyDescent="0.25">
      <c r="A22554" t="s">
        <v>972</v>
      </c>
      <c r="B22554" t="s">
        <v>651</v>
      </c>
      <c r="C22554" t="s">
        <v>1283</v>
      </c>
      <c r="D22554" t="s">
        <v>975</v>
      </c>
      <c r="E22554" s="82">
        <v>10</v>
      </c>
      <c r="F22554" t="s">
        <v>969</v>
      </c>
      <c r="G22554" s="83">
        <v>44651</v>
      </c>
      <c r="I22554">
        <v>2022</v>
      </c>
    </row>
    <row r="22555" spans="1:9" x14ac:dyDescent="0.25">
      <c r="A22555" t="s">
        <v>972</v>
      </c>
      <c r="B22555" t="s">
        <v>651</v>
      </c>
      <c r="C22555" t="s">
        <v>1283</v>
      </c>
      <c r="D22555" t="s">
        <v>975</v>
      </c>
      <c r="E22555" s="82">
        <v>10</v>
      </c>
      <c r="F22555" t="s">
        <v>969</v>
      </c>
      <c r="G22555" s="83">
        <v>44726</v>
      </c>
      <c r="I22555">
        <v>2022</v>
      </c>
    </row>
    <row r="22556" spans="1:9" x14ac:dyDescent="0.25">
      <c r="A22556" t="s">
        <v>972</v>
      </c>
      <c r="B22556" t="s">
        <v>1193</v>
      </c>
      <c r="C22556" t="s">
        <v>1283</v>
      </c>
      <c r="D22556" t="s">
        <v>975</v>
      </c>
      <c r="E22556" s="82">
        <v>6</v>
      </c>
      <c r="F22556" t="s">
        <v>969</v>
      </c>
      <c r="G22556" s="83">
        <v>44665</v>
      </c>
      <c r="I22556">
        <v>2022</v>
      </c>
    </row>
    <row r="22557" spans="1:9" x14ac:dyDescent="0.25">
      <c r="A22557" t="s">
        <v>972</v>
      </c>
      <c r="B22557" t="s">
        <v>745</v>
      </c>
      <c r="C22557" t="s">
        <v>1283</v>
      </c>
      <c r="D22557" t="s">
        <v>975</v>
      </c>
      <c r="E22557" s="82">
        <v>5</v>
      </c>
      <c r="F22557" t="s">
        <v>969</v>
      </c>
      <c r="G22557" s="83">
        <v>43032</v>
      </c>
      <c r="I22557">
        <v>2017</v>
      </c>
    </row>
    <row r="22558" spans="1:9" x14ac:dyDescent="0.25">
      <c r="A22558" t="s">
        <v>972</v>
      </c>
      <c r="B22558" t="s">
        <v>745</v>
      </c>
      <c r="C22558" t="s">
        <v>1283</v>
      </c>
      <c r="D22558" t="s">
        <v>975</v>
      </c>
      <c r="E22558" s="82">
        <v>5</v>
      </c>
      <c r="F22558" t="s">
        <v>969</v>
      </c>
      <c r="G22558" s="83">
        <v>43176</v>
      </c>
      <c r="I22558">
        <v>2018</v>
      </c>
    </row>
    <row r="22559" spans="1:9" x14ac:dyDescent="0.25">
      <c r="A22559" t="s">
        <v>972</v>
      </c>
      <c r="B22559" t="s">
        <v>745</v>
      </c>
      <c r="C22559" t="s">
        <v>1283</v>
      </c>
      <c r="D22559" t="s">
        <v>975</v>
      </c>
      <c r="E22559" s="82">
        <v>5</v>
      </c>
      <c r="F22559" t="s">
        <v>969</v>
      </c>
      <c r="G22559" s="83">
        <v>43334</v>
      </c>
      <c r="I22559">
        <v>2018</v>
      </c>
    </row>
    <row r="22560" spans="1:9" x14ac:dyDescent="0.25">
      <c r="A22560" t="s">
        <v>972</v>
      </c>
      <c r="B22560" t="s">
        <v>745</v>
      </c>
      <c r="C22560" t="s">
        <v>1283</v>
      </c>
      <c r="D22560" t="s">
        <v>975</v>
      </c>
      <c r="E22560" s="82">
        <v>10</v>
      </c>
      <c r="F22560" t="s">
        <v>969</v>
      </c>
      <c r="G22560" s="83">
        <v>43434</v>
      </c>
      <c r="I22560">
        <v>2018</v>
      </c>
    </row>
    <row r="22561" spans="1:9" x14ac:dyDescent="0.25">
      <c r="A22561" t="s">
        <v>972</v>
      </c>
      <c r="B22561" t="s">
        <v>745</v>
      </c>
      <c r="C22561" t="s">
        <v>1283</v>
      </c>
      <c r="D22561" t="s">
        <v>975</v>
      </c>
      <c r="E22561" s="82">
        <v>10</v>
      </c>
      <c r="F22561" t="s">
        <v>969</v>
      </c>
      <c r="G22561" s="83">
        <v>43439</v>
      </c>
      <c r="I22561">
        <v>2018</v>
      </c>
    </row>
    <row r="22562" spans="1:9" x14ac:dyDescent="0.25">
      <c r="A22562" t="s">
        <v>972</v>
      </c>
      <c r="B22562" t="s">
        <v>745</v>
      </c>
      <c r="C22562" t="s">
        <v>1283</v>
      </c>
      <c r="D22562" t="s">
        <v>975</v>
      </c>
      <c r="E22562" s="82">
        <v>10</v>
      </c>
      <c r="F22562" t="s">
        <v>969</v>
      </c>
      <c r="G22562" s="83">
        <v>43682</v>
      </c>
      <c r="I22562">
        <v>2019</v>
      </c>
    </row>
    <row r="22563" spans="1:9" x14ac:dyDescent="0.25">
      <c r="A22563" t="s">
        <v>972</v>
      </c>
      <c r="B22563" t="s">
        <v>745</v>
      </c>
      <c r="C22563" t="s">
        <v>1283</v>
      </c>
      <c r="D22563" t="s">
        <v>975</v>
      </c>
      <c r="E22563" s="82">
        <v>10</v>
      </c>
      <c r="F22563" t="s">
        <v>969</v>
      </c>
      <c r="G22563" s="83">
        <v>43796</v>
      </c>
      <c r="I22563">
        <v>2019</v>
      </c>
    </row>
    <row r="22564" spans="1:9" x14ac:dyDescent="0.25">
      <c r="A22564" t="s">
        <v>972</v>
      </c>
      <c r="B22564" t="s">
        <v>463</v>
      </c>
      <c r="C22564" t="s">
        <v>1283</v>
      </c>
      <c r="D22564" t="s">
        <v>975</v>
      </c>
      <c r="E22564" s="82">
        <v>5</v>
      </c>
      <c r="F22564" t="s">
        <v>969</v>
      </c>
      <c r="G22564" s="83">
        <v>43202</v>
      </c>
      <c r="I22564">
        <v>2018</v>
      </c>
    </row>
    <row r="22565" spans="1:9" x14ac:dyDescent="0.25">
      <c r="A22565" t="s">
        <v>972</v>
      </c>
      <c r="B22565" t="s">
        <v>463</v>
      </c>
      <c r="C22565" t="s">
        <v>1283</v>
      </c>
      <c r="D22565" t="s">
        <v>975</v>
      </c>
      <c r="E22565" s="82">
        <v>5</v>
      </c>
      <c r="F22565" t="s">
        <v>969</v>
      </c>
      <c r="G22565" s="83">
        <v>43343</v>
      </c>
      <c r="I22565">
        <v>2018</v>
      </c>
    </row>
    <row r="22566" spans="1:9" x14ac:dyDescent="0.25">
      <c r="A22566" t="s">
        <v>972</v>
      </c>
      <c r="B22566" t="s">
        <v>463</v>
      </c>
      <c r="C22566" t="s">
        <v>1283</v>
      </c>
      <c r="D22566" t="s">
        <v>975</v>
      </c>
      <c r="E22566" s="82">
        <v>10</v>
      </c>
      <c r="F22566" t="s">
        <v>969</v>
      </c>
      <c r="G22566" s="83">
        <v>43420</v>
      </c>
      <c r="I22566">
        <v>2018</v>
      </c>
    </row>
    <row r="22567" spans="1:9" x14ac:dyDescent="0.25">
      <c r="A22567" t="s">
        <v>972</v>
      </c>
      <c r="B22567" t="s">
        <v>463</v>
      </c>
      <c r="C22567" t="s">
        <v>1283</v>
      </c>
      <c r="D22567" t="s">
        <v>975</v>
      </c>
      <c r="E22567" s="82">
        <v>10</v>
      </c>
      <c r="F22567" t="s">
        <v>969</v>
      </c>
      <c r="G22567" s="83">
        <v>44728</v>
      </c>
      <c r="I22567">
        <v>2022</v>
      </c>
    </row>
    <row r="22568" spans="1:9" x14ac:dyDescent="0.25">
      <c r="A22568" t="s">
        <v>972</v>
      </c>
      <c r="B22568" t="s">
        <v>463</v>
      </c>
      <c r="C22568" t="s">
        <v>1283</v>
      </c>
      <c r="D22568" t="s">
        <v>975</v>
      </c>
      <c r="E22568" s="82">
        <v>10</v>
      </c>
      <c r="F22568" t="s">
        <v>969</v>
      </c>
      <c r="G22568" s="83">
        <v>44785</v>
      </c>
      <c r="I22568">
        <v>2022</v>
      </c>
    </row>
    <row r="22569" spans="1:9" x14ac:dyDescent="0.25">
      <c r="A22569" t="s">
        <v>972</v>
      </c>
      <c r="B22569" t="s">
        <v>463</v>
      </c>
      <c r="C22569" t="s">
        <v>1283</v>
      </c>
      <c r="D22569" t="s">
        <v>975</v>
      </c>
      <c r="E22569" s="82">
        <v>5</v>
      </c>
      <c r="F22569" t="s">
        <v>969</v>
      </c>
      <c r="G22569" s="83">
        <v>43495</v>
      </c>
      <c r="I22569">
        <v>2019</v>
      </c>
    </row>
    <row r="22570" spans="1:9" x14ac:dyDescent="0.25">
      <c r="A22570" t="s">
        <v>972</v>
      </c>
      <c r="B22570" t="s">
        <v>463</v>
      </c>
      <c r="C22570" t="s">
        <v>1283</v>
      </c>
      <c r="D22570" t="s">
        <v>975</v>
      </c>
      <c r="E22570" s="82">
        <v>5</v>
      </c>
      <c r="F22570" t="s">
        <v>969</v>
      </c>
      <c r="G22570" s="83">
        <v>43498</v>
      </c>
      <c r="I22570">
        <v>2019</v>
      </c>
    </row>
    <row r="22571" spans="1:9" x14ac:dyDescent="0.25">
      <c r="A22571" t="s">
        <v>972</v>
      </c>
      <c r="B22571" t="s">
        <v>463</v>
      </c>
      <c r="C22571" t="s">
        <v>1283</v>
      </c>
      <c r="D22571" t="s">
        <v>975</v>
      </c>
      <c r="E22571" s="82">
        <v>5</v>
      </c>
      <c r="F22571" t="s">
        <v>969</v>
      </c>
      <c r="G22571" s="83">
        <v>43500</v>
      </c>
      <c r="I22571">
        <v>2019</v>
      </c>
    </row>
    <row r="22572" spans="1:9" x14ac:dyDescent="0.25">
      <c r="A22572" t="s">
        <v>972</v>
      </c>
      <c r="B22572" t="s">
        <v>463</v>
      </c>
      <c r="C22572" t="s">
        <v>1283</v>
      </c>
      <c r="D22572" t="s">
        <v>975</v>
      </c>
      <c r="E22572" s="82">
        <v>10</v>
      </c>
      <c r="F22572" t="s">
        <v>969</v>
      </c>
      <c r="G22572" s="83">
        <v>43383</v>
      </c>
      <c r="I22572">
        <v>2018</v>
      </c>
    </row>
    <row r="22573" spans="1:9" x14ac:dyDescent="0.25">
      <c r="A22573" t="s">
        <v>972</v>
      </c>
      <c r="B22573" t="s">
        <v>463</v>
      </c>
      <c r="C22573" t="s">
        <v>1283</v>
      </c>
      <c r="D22573" t="s">
        <v>975</v>
      </c>
      <c r="E22573" s="82">
        <v>10</v>
      </c>
      <c r="F22573" t="s">
        <v>969</v>
      </c>
      <c r="G22573" s="83">
        <v>43497</v>
      </c>
      <c r="I22573">
        <v>2019</v>
      </c>
    </row>
    <row r="22574" spans="1:9" x14ac:dyDescent="0.25">
      <c r="A22574" t="s">
        <v>972</v>
      </c>
      <c r="B22574" t="s">
        <v>463</v>
      </c>
      <c r="C22574" t="s">
        <v>1283</v>
      </c>
      <c r="D22574" t="s">
        <v>975</v>
      </c>
      <c r="E22574" s="82">
        <v>10</v>
      </c>
      <c r="F22574" t="s">
        <v>969</v>
      </c>
      <c r="G22574" s="83">
        <v>43664</v>
      </c>
      <c r="I22574">
        <v>2019</v>
      </c>
    </row>
    <row r="22575" spans="1:9" x14ac:dyDescent="0.25">
      <c r="A22575" t="s">
        <v>972</v>
      </c>
      <c r="B22575" t="s">
        <v>463</v>
      </c>
      <c r="C22575" t="s">
        <v>1283</v>
      </c>
      <c r="D22575" t="s">
        <v>975</v>
      </c>
      <c r="E22575" s="82">
        <v>10</v>
      </c>
      <c r="F22575" t="s">
        <v>969</v>
      </c>
      <c r="G22575" s="83">
        <v>44018</v>
      </c>
      <c r="I22575">
        <v>2020</v>
      </c>
    </row>
    <row r="22576" spans="1:9" x14ac:dyDescent="0.25">
      <c r="A22576" t="s">
        <v>972</v>
      </c>
      <c r="B22576" t="s">
        <v>463</v>
      </c>
      <c r="C22576" t="s">
        <v>1283</v>
      </c>
      <c r="D22576" t="s">
        <v>975</v>
      </c>
      <c r="E22576" s="82">
        <v>10</v>
      </c>
      <c r="F22576" t="s">
        <v>969</v>
      </c>
      <c r="G22576" s="83">
        <v>44070</v>
      </c>
      <c r="I22576">
        <v>2020</v>
      </c>
    </row>
    <row r="22577" spans="1:9" x14ac:dyDescent="0.25">
      <c r="A22577" t="s">
        <v>972</v>
      </c>
      <c r="B22577" t="s">
        <v>463</v>
      </c>
      <c r="C22577" t="s">
        <v>1283</v>
      </c>
      <c r="D22577" t="s">
        <v>975</v>
      </c>
      <c r="E22577" s="82">
        <v>10</v>
      </c>
      <c r="F22577" t="s">
        <v>969</v>
      </c>
      <c r="G22577" s="83">
        <v>44256</v>
      </c>
      <c r="I22577">
        <v>2021</v>
      </c>
    </row>
    <row r="22578" spans="1:9" x14ac:dyDescent="0.25">
      <c r="A22578" t="s">
        <v>972</v>
      </c>
      <c r="B22578" t="s">
        <v>463</v>
      </c>
      <c r="C22578" t="s">
        <v>1283</v>
      </c>
      <c r="D22578" t="s">
        <v>975</v>
      </c>
      <c r="E22578" s="82">
        <v>10</v>
      </c>
      <c r="F22578" t="s">
        <v>969</v>
      </c>
      <c r="G22578" s="83">
        <v>44369</v>
      </c>
      <c r="I22578">
        <v>2021</v>
      </c>
    </row>
    <row r="22579" spans="1:9" x14ac:dyDescent="0.25">
      <c r="A22579" t="s">
        <v>972</v>
      </c>
      <c r="B22579" t="s">
        <v>463</v>
      </c>
      <c r="C22579" t="s">
        <v>1283</v>
      </c>
      <c r="D22579" t="s">
        <v>975</v>
      </c>
      <c r="E22579" s="82">
        <v>10</v>
      </c>
      <c r="F22579" t="s">
        <v>969</v>
      </c>
      <c r="G22579" s="83">
        <v>44776</v>
      </c>
      <c r="I22579">
        <v>2022</v>
      </c>
    </row>
    <row r="22580" spans="1:9" x14ac:dyDescent="0.25">
      <c r="A22580" t="s">
        <v>972</v>
      </c>
      <c r="B22580" t="s">
        <v>173</v>
      </c>
      <c r="C22580" t="s">
        <v>1283</v>
      </c>
      <c r="D22580" t="s">
        <v>975</v>
      </c>
      <c r="E22580" s="82">
        <v>5</v>
      </c>
      <c r="F22580" t="s">
        <v>969</v>
      </c>
      <c r="G22580" s="83">
        <v>43321</v>
      </c>
      <c r="I22580">
        <v>2018</v>
      </c>
    </row>
    <row r="22581" spans="1:9" x14ac:dyDescent="0.25">
      <c r="A22581" t="s">
        <v>972</v>
      </c>
      <c r="B22581" t="s">
        <v>173</v>
      </c>
      <c r="C22581" t="s">
        <v>1283</v>
      </c>
      <c r="D22581" t="s">
        <v>975</v>
      </c>
      <c r="E22581" s="82">
        <v>10</v>
      </c>
      <c r="F22581" t="s">
        <v>969</v>
      </c>
      <c r="G22581" s="83">
        <v>43416</v>
      </c>
      <c r="I22581">
        <v>2018</v>
      </c>
    </row>
    <row r="22582" spans="1:9" x14ac:dyDescent="0.25">
      <c r="A22582" t="s">
        <v>972</v>
      </c>
      <c r="B22582" t="s">
        <v>173</v>
      </c>
      <c r="C22582" t="s">
        <v>1283</v>
      </c>
      <c r="D22582" t="s">
        <v>975</v>
      </c>
      <c r="E22582" s="82">
        <v>10</v>
      </c>
      <c r="F22582" t="s">
        <v>969</v>
      </c>
      <c r="G22582" s="83">
        <v>43907</v>
      </c>
      <c r="I22582">
        <v>2020</v>
      </c>
    </row>
    <row r="22583" spans="1:9" x14ac:dyDescent="0.25">
      <c r="A22583" t="s">
        <v>972</v>
      </c>
      <c r="B22583" t="s">
        <v>173</v>
      </c>
      <c r="C22583" t="s">
        <v>1283</v>
      </c>
      <c r="D22583" t="s">
        <v>975</v>
      </c>
      <c r="E22583" s="82">
        <v>10</v>
      </c>
      <c r="F22583" t="s">
        <v>969</v>
      </c>
      <c r="G22583" s="83">
        <v>44083</v>
      </c>
      <c r="I22583">
        <v>2020</v>
      </c>
    </row>
    <row r="22584" spans="1:9" x14ac:dyDescent="0.25">
      <c r="A22584" t="s">
        <v>972</v>
      </c>
      <c r="B22584" t="s">
        <v>173</v>
      </c>
      <c r="C22584" t="s">
        <v>1283</v>
      </c>
      <c r="D22584" t="s">
        <v>975</v>
      </c>
      <c r="E22584" s="82">
        <v>10</v>
      </c>
      <c r="F22584" t="s">
        <v>969</v>
      </c>
      <c r="G22584" s="83">
        <v>44349</v>
      </c>
      <c r="I22584">
        <v>2021</v>
      </c>
    </row>
    <row r="22585" spans="1:9" x14ac:dyDescent="0.25">
      <c r="A22585" t="s">
        <v>972</v>
      </c>
      <c r="B22585" t="s">
        <v>173</v>
      </c>
      <c r="C22585" t="s">
        <v>1283</v>
      </c>
      <c r="D22585" t="s">
        <v>975</v>
      </c>
      <c r="E22585" s="82">
        <v>10</v>
      </c>
      <c r="F22585" t="s">
        <v>969</v>
      </c>
      <c r="G22585" s="83">
        <v>44449</v>
      </c>
      <c r="I22585">
        <v>2021</v>
      </c>
    </row>
    <row r="22586" spans="1:9" x14ac:dyDescent="0.25">
      <c r="A22586" t="s">
        <v>972</v>
      </c>
      <c r="B22586" t="s">
        <v>658</v>
      </c>
      <c r="C22586" t="s">
        <v>1283</v>
      </c>
      <c r="D22586" t="s">
        <v>975</v>
      </c>
      <c r="E22586" s="82">
        <v>5</v>
      </c>
      <c r="F22586" t="s">
        <v>969</v>
      </c>
      <c r="G22586" s="83">
        <v>43246</v>
      </c>
      <c r="I22586">
        <v>2018</v>
      </c>
    </row>
    <row r="22587" spans="1:9" x14ac:dyDescent="0.25">
      <c r="A22587" t="s">
        <v>972</v>
      </c>
      <c r="B22587" t="s">
        <v>658</v>
      </c>
      <c r="C22587" t="s">
        <v>1283</v>
      </c>
      <c r="D22587" t="s">
        <v>975</v>
      </c>
      <c r="E22587" s="82">
        <v>5</v>
      </c>
      <c r="F22587" t="s">
        <v>969</v>
      </c>
      <c r="G22587" s="83">
        <v>43579</v>
      </c>
      <c r="I22587">
        <v>2019</v>
      </c>
    </row>
    <row r="22588" spans="1:9" x14ac:dyDescent="0.25">
      <c r="A22588" t="s">
        <v>972</v>
      </c>
      <c r="B22588" t="s">
        <v>658</v>
      </c>
      <c r="C22588" t="s">
        <v>1283</v>
      </c>
      <c r="D22588" t="s">
        <v>975</v>
      </c>
      <c r="E22588" s="82">
        <v>5</v>
      </c>
      <c r="F22588" t="s">
        <v>969</v>
      </c>
      <c r="G22588" s="83">
        <v>44071</v>
      </c>
      <c r="I22588">
        <v>2020</v>
      </c>
    </row>
    <row r="22589" spans="1:9" x14ac:dyDescent="0.25">
      <c r="A22589" t="s">
        <v>972</v>
      </c>
      <c r="B22589" t="s">
        <v>658</v>
      </c>
      <c r="C22589" t="s">
        <v>1283</v>
      </c>
      <c r="D22589" t="s">
        <v>975</v>
      </c>
      <c r="E22589" s="82">
        <v>9</v>
      </c>
      <c r="F22589" t="s">
        <v>969</v>
      </c>
      <c r="G22589" s="83">
        <v>44796</v>
      </c>
      <c r="I22589">
        <v>2022</v>
      </c>
    </row>
    <row r="22590" spans="1:9" x14ac:dyDescent="0.25">
      <c r="A22590" t="s">
        <v>972</v>
      </c>
      <c r="B22590" t="s">
        <v>658</v>
      </c>
      <c r="C22590" t="s">
        <v>1283</v>
      </c>
      <c r="D22590" t="s">
        <v>975</v>
      </c>
      <c r="E22590" s="82">
        <v>10</v>
      </c>
      <c r="F22590" t="s">
        <v>969</v>
      </c>
      <c r="G22590" s="83">
        <v>43239</v>
      </c>
      <c r="I22590">
        <v>2018</v>
      </c>
    </row>
    <row r="22591" spans="1:9" x14ac:dyDescent="0.25">
      <c r="A22591" t="s">
        <v>972</v>
      </c>
      <c r="B22591" t="s">
        <v>658</v>
      </c>
      <c r="C22591" t="s">
        <v>1283</v>
      </c>
      <c r="D22591" t="s">
        <v>975</v>
      </c>
      <c r="E22591" s="82">
        <v>10</v>
      </c>
      <c r="F22591" t="s">
        <v>969</v>
      </c>
      <c r="G22591" s="83">
        <v>43888</v>
      </c>
      <c r="I22591">
        <v>2020</v>
      </c>
    </row>
    <row r="22592" spans="1:9" x14ac:dyDescent="0.25">
      <c r="A22592" t="s">
        <v>972</v>
      </c>
      <c r="B22592" t="s">
        <v>658</v>
      </c>
      <c r="C22592" t="s">
        <v>1283</v>
      </c>
      <c r="D22592" t="s">
        <v>975</v>
      </c>
      <c r="E22592" s="82">
        <v>10</v>
      </c>
      <c r="F22592" t="s">
        <v>969</v>
      </c>
      <c r="G22592" s="83">
        <v>43990</v>
      </c>
      <c r="I22592">
        <v>2020</v>
      </c>
    </row>
    <row r="22593" spans="1:9" x14ac:dyDescent="0.25">
      <c r="A22593" t="s">
        <v>972</v>
      </c>
      <c r="B22593" t="s">
        <v>661</v>
      </c>
      <c r="C22593" t="s">
        <v>1283</v>
      </c>
      <c r="D22593" t="s">
        <v>975</v>
      </c>
      <c r="E22593" s="82">
        <v>5</v>
      </c>
      <c r="F22593" t="s">
        <v>969</v>
      </c>
      <c r="G22593" s="83">
        <v>44064</v>
      </c>
      <c r="I22593">
        <v>2020</v>
      </c>
    </row>
    <row r="22594" spans="1:9" x14ac:dyDescent="0.25">
      <c r="A22594" t="s">
        <v>972</v>
      </c>
      <c r="B22594" t="s">
        <v>661</v>
      </c>
      <c r="C22594" t="s">
        <v>1283</v>
      </c>
      <c r="D22594" t="s">
        <v>975</v>
      </c>
      <c r="E22594" s="82">
        <v>5</v>
      </c>
      <c r="F22594" t="s">
        <v>969</v>
      </c>
      <c r="G22594" s="83">
        <v>43545</v>
      </c>
      <c r="I22594">
        <v>2019</v>
      </c>
    </row>
    <row r="22595" spans="1:9" x14ac:dyDescent="0.25">
      <c r="A22595" t="s">
        <v>972</v>
      </c>
      <c r="B22595" t="s">
        <v>661</v>
      </c>
      <c r="C22595" t="s">
        <v>1283</v>
      </c>
      <c r="D22595" t="s">
        <v>975</v>
      </c>
      <c r="E22595" s="82">
        <v>5</v>
      </c>
      <c r="F22595" t="s">
        <v>969</v>
      </c>
      <c r="G22595" s="83">
        <v>43712</v>
      </c>
      <c r="I22595">
        <v>2019</v>
      </c>
    </row>
    <row r="22596" spans="1:9" x14ac:dyDescent="0.25">
      <c r="A22596" t="s">
        <v>972</v>
      </c>
      <c r="B22596" t="s">
        <v>661</v>
      </c>
      <c r="C22596" t="s">
        <v>1283</v>
      </c>
      <c r="D22596" t="s">
        <v>975</v>
      </c>
      <c r="E22596" s="82">
        <v>10</v>
      </c>
      <c r="F22596" t="s">
        <v>969</v>
      </c>
      <c r="G22596" s="83">
        <v>43251</v>
      </c>
      <c r="I22596">
        <v>2018</v>
      </c>
    </row>
    <row r="22597" spans="1:9" x14ac:dyDescent="0.25">
      <c r="A22597" t="s">
        <v>972</v>
      </c>
      <c r="B22597" t="s">
        <v>661</v>
      </c>
      <c r="C22597" t="s">
        <v>1283</v>
      </c>
      <c r="D22597" t="s">
        <v>975</v>
      </c>
      <c r="E22597" s="82">
        <v>10</v>
      </c>
      <c r="F22597" t="s">
        <v>969</v>
      </c>
      <c r="G22597" s="83">
        <v>43360</v>
      </c>
      <c r="I22597">
        <v>2018</v>
      </c>
    </row>
    <row r="22598" spans="1:9" x14ac:dyDescent="0.25">
      <c r="A22598" t="s">
        <v>972</v>
      </c>
      <c r="B22598" t="s">
        <v>661</v>
      </c>
      <c r="C22598" t="s">
        <v>1283</v>
      </c>
      <c r="D22598" t="s">
        <v>975</v>
      </c>
      <c r="E22598" s="82">
        <v>10</v>
      </c>
      <c r="F22598" t="s">
        <v>969</v>
      </c>
      <c r="G22598" s="83">
        <v>43455</v>
      </c>
      <c r="I22598">
        <v>2018</v>
      </c>
    </row>
    <row r="22599" spans="1:9" x14ac:dyDescent="0.25">
      <c r="A22599" t="s">
        <v>972</v>
      </c>
      <c r="B22599" t="s">
        <v>661</v>
      </c>
      <c r="C22599" t="s">
        <v>1283</v>
      </c>
      <c r="D22599" t="s">
        <v>975</v>
      </c>
      <c r="E22599" s="82">
        <v>10</v>
      </c>
      <c r="F22599" t="s">
        <v>969</v>
      </c>
      <c r="G22599" s="83">
        <v>43497</v>
      </c>
      <c r="I22599">
        <v>2019</v>
      </c>
    </row>
    <row r="22600" spans="1:9" x14ac:dyDescent="0.25">
      <c r="A22600" t="s">
        <v>972</v>
      </c>
      <c r="B22600" t="s">
        <v>661</v>
      </c>
      <c r="C22600" t="s">
        <v>1283</v>
      </c>
      <c r="D22600" t="s">
        <v>975</v>
      </c>
      <c r="E22600" s="82">
        <v>10</v>
      </c>
      <c r="F22600" t="s">
        <v>969</v>
      </c>
      <c r="G22600" s="83">
        <v>43518</v>
      </c>
      <c r="I22600">
        <v>2019</v>
      </c>
    </row>
    <row r="22601" spans="1:9" x14ac:dyDescent="0.25">
      <c r="A22601" t="s">
        <v>972</v>
      </c>
      <c r="B22601" t="s">
        <v>661</v>
      </c>
      <c r="C22601" t="s">
        <v>1283</v>
      </c>
      <c r="D22601" t="s">
        <v>975</v>
      </c>
      <c r="E22601" s="82">
        <v>10</v>
      </c>
      <c r="F22601" t="s">
        <v>969</v>
      </c>
      <c r="G22601" s="83">
        <v>43845</v>
      </c>
      <c r="I22601">
        <v>2020</v>
      </c>
    </row>
    <row r="22602" spans="1:9" x14ac:dyDescent="0.25">
      <c r="A22602" t="s">
        <v>972</v>
      </c>
      <c r="B22602" t="s">
        <v>661</v>
      </c>
      <c r="C22602" t="s">
        <v>1283</v>
      </c>
      <c r="D22602" t="s">
        <v>975</v>
      </c>
      <c r="E22602" s="82">
        <v>5</v>
      </c>
      <c r="F22602" t="s">
        <v>969</v>
      </c>
      <c r="G22602" s="83">
        <v>43545</v>
      </c>
      <c r="I22602">
        <v>2019</v>
      </c>
    </row>
    <row r="22603" spans="1:9" x14ac:dyDescent="0.25">
      <c r="A22603" t="s">
        <v>972</v>
      </c>
      <c r="B22603" t="s">
        <v>30</v>
      </c>
      <c r="C22603" t="s">
        <v>1283</v>
      </c>
      <c r="D22603" t="s">
        <v>975</v>
      </c>
      <c r="E22603" s="82">
        <v>10</v>
      </c>
      <c r="F22603" t="s">
        <v>969</v>
      </c>
      <c r="G22603" s="83">
        <v>43271</v>
      </c>
      <c r="I22603">
        <v>2018</v>
      </c>
    </row>
    <row r="22604" spans="1:9" x14ac:dyDescent="0.25">
      <c r="A22604" t="s">
        <v>972</v>
      </c>
      <c r="B22604" t="s">
        <v>160</v>
      </c>
      <c r="C22604" t="s">
        <v>1283</v>
      </c>
      <c r="D22604" t="s">
        <v>975</v>
      </c>
      <c r="E22604" s="82">
        <v>5</v>
      </c>
      <c r="F22604" t="s">
        <v>969</v>
      </c>
      <c r="G22604" s="83">
        <v>43242</v>
      </c>
      <c r="I22604">
        <v>2018</v>
      </c>
    </row>
    <row r="22605" spans="1:9" x14ac:dyDescent="0.25">
      <c r="A22605" t="s">
        <v>972</v>
      </c>
      <c r="B22605" t="s">
        <v>160</v>
      </c>
      <c r="C22605" t="s">
        <v>1283</v>
      </c>
      <c r="D22605" t="s">
        <v>975</v>
      </c>
      <c r="E22605" s="82">
        <v>10</v>
      </c>
      <c r="F22605" t="s">
        <v>969</v>
      </c>
      <c r="G22605" s="83">
        <v>43047</v>
      </c>
      <c r="I22605">
        <v>2017</v>
      </c>
    </row>
    <row r="22606" spans="1:9" x14ac:dyDescent="0.25">
      <c r="A22606" t="s">
        <v>972</v>
      </c>
      <c r="B22606" t="s">
        <v>160</v>
      </c>
      <c r="C22606" t="s">
        <v>1283</v>
      </c>
      <c r="D22606" t="s">
        <v>975</v>
      </c>
      <c r="E22606" s="82">
        <v>10</v>
      </c>
      <c r="F22606" t="s">
        <v>969</v>
      </c>
      <c r="G22606" s="83">
        <v>44246</v>
      </c>
      <c r="I22606">
        <v>2021</v>
      </c>
    </row>
    <row r="22607" spans="1:9" x14ac:dyDescent="0.25">
      <c r="A22607" t="s">
        <v>972</v>
      </c>
      <c r="B22607" t="s">
        <v>578</v>
      </c>
      <c r="C22607" t="s">
        <v>1283</v>
      </c>
      <c r="D22607" t="s">
        <v>975</v>
      </c>
      <c r="E22607" s="82">
        <v>10</v>
      </c>
      <c r="F22607" t="s">
        <v>969</v>
      </c>
      <c r="G22607" s="83">
        <v>43265</v>
      </c>
      <c r="I22607">
        <v>2018</v>
      </c>
    </row>
    <row r="22608" spans="1:9" x14ac:dyDescent="0.25">
      <c r="A22608" t="s">
        <v>972</v>
      </c>
      <c r="B22608" t="s">
        <v>578</v>
      </c>
      <c r="C22608" t="s">
        <v>1283</v>
      </c>
      <c r="D22608" t="s">
        <v>975</v>
      </c>
      <c r="E22608" s="82">
        <v>10</v>
      </c>
      <c r="F22608" t="s">
        <v>969</v>
      </c>
      <c r="G22608" s="83">
        <v>43518</v>
      </c>
      <c r="I22608">
        <v>2019</v>
      </c>
    </row>
    <row r="22609" spans="1:9" x14ac:dyDescent="0.25">
      <c r="A22609" t="s">
        <v>972</v>
      </c>
      <c r="B22609" t="s">
        <v>578</v>
      </c>
      <c r="C22609" t="s">
        <v>1283</v>
      </c>
      <c r="D22609" t="s">
        <v>975</v>
      </c>
      <c r="E22609" s="82">
        <v>10</v>
      </c>
      <c r="F22609" t="s">
        <v>969</v>
      </c>
      <c r="G22609" s="83">
        <v>43777</v>
      </c>
      <c r="I22609">
        <v>2019</v>
      </c>
    </row>
    <row r="22610" spans="1:9" x14ac:dyDescent="0.25">
      <c r="A22610" t="s">
        <v>972</v>
      </c>
      <c r="B22610" t="s">
        <v>578</v>
      </c>
      <c r="C22610" t="s">
        <v>1283</v>
      </c>
      <c r="D22610" t="s">
        <v>975</v>
      </c>
      <c r="E22610" s="82">
        <v>10</v>
      </c>
      <c r="F22610" t="s">
        <v>969</v>
      </c>
      <c r="G22610" s="83">
        <v>44102</v>
      </c>
      <c r="I22610">
        <v>2020</v>
      </c>
    </row>
    <row r="22611" spans="1:9" x14ac:dyDescent="0.25">
      <c r="A22611" t="s">
        <v>972</v>
      </c>
      <c r="B22611" t="s">
        <v>578</v>
      </c>
      <c r="C22611" t="s">
        <v>1283</v>
      </c>
      <c r="D22611" t="s">
        <v>975</v>
      </c>
      <c r="E22611" s="82">
        <v>10</v>
      </c>
      <c r="F22611" t="s">
        <v>969</v>
      </c>
      <c r="G22611" s="83">
        <v>44294</v>
      </c>
      <c r="I22611">
        <v>2021</v>
      </c>
    </row>
    <row r="22612" spans="1:9" x14ac:dyDescent="0.25">
      <c r="A22612" t="s">
        <v>972</v>
      </c>
      <c r="B22612" t="s">
        <v>578</v>
      </c>
      <c r="C22612" t="s">
        <v>1283</v>
      </c>
      <c r="D22612" t="s">
        <v>975</v>
      </c>
      <c r="E22612" s="82">
        <v>10</v>
      </c>
      <c r="F22612" t="s">
        <v>969</v>
      </c>
      <c r="G22612" s="83">
        <v>44343</v>
      </c>
      <c r="I22612">
        <v>2021</v>
      </c>
    </row>
    <row r="22613" spans="1:9" x14ac:dyDescent="0.25">
      <c r="A22613" t="s">
        <v>972</v>
      </c>
      <c r="B22613" t="s">
        <v>578</v>
      </c>
      <c r="C22613" t="s">
        <v>1283</v>
      </c>
      <c r="D22613" t="s">
        <v>975</v>
      </c>
      <c r="E22613" s="82">
        <v>10</v>
      </c>
      <c r="F22613" t="s">
        <v>969</v>
      </c>
      <c r="G22613" s="83">
        <v>44383</v>
      </c>
      <c r="I22613">
        <v>2021</v>
      </c>
    </row>
    <row r="22614" spans="1:9" x14ac:dyDescent="0.25">
      <c r="A22614" t="s">
        <v>972</v>
      </c>
      <c r="B22614" t="s">
        <v>578</v>
      </c>
      <c r="C22614" t="s">
        <v>1283</v>
      </c>
      <c r="D22614" t="s">
        <v>975</v>
      </c>
      <c r="E22614" s="82">
        <v>10</v>
      </c>
      <c r="F22614" t="s">
        <v>969</v>
      </c>
      <c r="G22614" s="83">
        <v>44385</v>
      </c>
      <c r="I22614">
        <v>2021</v>
      </c>
    </row>
    <row r="22615" spans="1:9" x14ac:dyDescent="0.25">
      <c r="A22615" t="s">
        <v>972</v>
      </c>
      <c r="B22615" t="s">
        <v>578</v>
      </c>
      <c r="C22615" t="s">
        <v>1283</v>
      </c>
      <c r="D22615" t="s">
        <v>975</v>
      </c>
      <c r="E22615" s="82">
        <v>10</v>
      </c>
      <c r="F22615" t="s">
        <v>969</v>
      </c>
      <c r="G22615" s="83">
        <v>44392</v>
      </c>
      <c r="I22615">
        <v>2021</v>
      </c>
    </row>
    <row r="22616" spans="1:9" x14ac:dyDescent="0.25">
      <c r="A22616" t="s">
        <v>972</v>
      </c>
      <c r="B22616" t="s">
        <v>578</v>
      </c>
      <c r="C22616" t="s">
        <v>1283</v>
      </c>
      <c r="D22616" t="s">
        <v>975</v>
      </c>
      <c r="E22616" s="82">
        <v>10</v>
      </c>
      <c r="F22616" t="s">
        <v>969</v>
      </c>
      <c r="G22616" s="83">
        <v>44411</v>
      </c>
      <c r="I22616">
        <v>2021</v>
      </c>
    </row>
    <row r="22617" spans="1:9" x14ac:dyDescent="0.25">
      <c r="A22617" t="s">
        <v>972</v>
      </c>
      <c r="B22617" t="s">
        <v>578</v>
      </c>
      <c r="C22617" t="s">
        <v>1283</v>
      </c>
      <c r="D22617" t="s">
        <v>975</v>
      </c>
      <c r="E22617" s="82">
        <v>10</v>
      </c>
      <c r="F22617" t="s">
        <v>969</v>
      </c>
      <c r="G22617" s="83">
        <v>44439</v>
      </c>
      <c r="I22617">
        <v>2021</v>
      </c>
    </row>
    <row r="22618" spans="1:9" x14ac:dyDescent="0.25">
      <c r="A22618" t="s">
        <v>972</v>
      </c>
      <c r="B22618" t="s">
        <v>578</v>
      </c>
      <c r="C22618" t="s">
        <v>1283</v>
      </c>
      <c r="D22618" t="s">
        <v>975</v>
      </c>
      <c r="E22618" s="82">
        <v>10</v>
      </c>
      <c r="F22618" t="s">
        <v>969</v>
      </c>
      <c r="G22618" s="83">
        <v>44452</v>
      </c>
      <c r="I22618">
        <v>2021</v>
      </c>
    </row>
    <row r="22619" spans="1:9" x14ac:dyDescent="0.25">
      <c r="A22619" t="s">
        <v>972</v>
      </c>
      <c r="B22619" t="s">
        <v>578</v>
      </c>
      <c r="C22619" t="s">
        <v>1283</v>
      </c>
      <c r="D22619" t="s">
        <v>975</v>
      </c>
      <c r="E22619" s="82">
        <v>10</v>
      </c>
      <c r="F22619" t="s">
        <v>969</v>
      </c>
      <c r="G22619" s="83">
        <v>44792</v>
      </c>
      <c r="I22619">
        <v>2022</v>
      </c>
    </row>
    <row r="22620" spans="1:9" x14ac:dyDescent="0.25">
      <c r="A22620" t="s">
        <v>972</v>
      </c>
      <c r="B22620" t="s">
        <v>1199</v>
      </c>
      <c r="C22620" t="s">
        <v>1283</v>
      </c>
      <c r="D22620" t="s">
        <v>975</v>
      </c>
      <c r="E22620" s="82">
        <v>5</v>
      </c>
      <c r="F22620" t="s">
        <v>969</v>
      </c>
      <c r="G22620" s="83">
        <v>43042</v>
      </c>
      <c r="I22620">
        <v>2017</v>
      </c>
    </row>
    <row r="22621" spans="1:9" x14ac:dyDescent="0.25">
      <c r="A22621" t="s">
        <v>972</v>
      </c>
      <c r="B22621" t="s">
        <v>1199</v>
      </c>
      <c r="C22621" t="s">
        <v>1283</v>
      </c>
      <c r="D22621" t="s">
        <v>975</v>
      </c>
      <c r="E22621" s="82">
        <v>5</v>
      </c>
      <c r="F22621" t="s">
        <v>969</v>
      </c>
      <c r="G22621" s="83">
        <v>43326</v>
      </c>
      <c r="I22621">
        <v>2018</v>
      </c>
    </row>
    <row r="22622" spans="1:9" x14ac:dyDescent="0.25">
      <c r="A22622" t="s">
        <v>972</v>
      </c>
      <c r="B22622" t="s">
        <v>1199</v>
      </c>
      <c r="C22622" t="s">
        <v>1283</v>
      </c>
      <c r="D22622" t="s">
        <v>975</v>
      </c>
      <c r="E22622" s="82">
        <v>10</v>
      </c>
      <c r="F22622" t="s">
        <v>969</v>
      </c>
      <c r="G22622" s="83">
        <v>43334</v>
      </c>
      <c r="I22622">
        <v>2018</v>
      </c>
    </row>
    <row r="22623" spans="1:9" x14ac:dyDescent="0.25">
      <c r="A22623" t="s">
        <v>972</v>
      </c>
      <c r="B22623" t="s">
        <v>1199</v>
      </c>
      <c r="C22623" t="s">
        <v>1283</v>
      </c>
      <c r="D22623" t="s">
        <v>975</v>
      </c>
      <c r="E22623" s="82">
        <v>10</v>
      </c>
      <c r="F22623" t="s">
        <v>969</v>
      </c>
      <c r="G22623" s="83">
        <v>43474</v>
      </c>
      <c r="I22623">
        <v>2019</v>
      </c>
    </row>
    <row r="22624" spans="1:9" x14ac:dyDescent="0.25">
      <c r="A22624" t="s">
        <v>972</v>
      </c>
      <c r="B22624" t="s">
        <v>1199</v>
      </c>
      <c r="C22624" t="s">
        <v>1283</v>
      </c>
      <c r="D22624" t="s">
        <v>975</v>
      </c>
      <c r="E22624" s="82">
        <v>10</v>
      </c>
      <c r="F22624" t="s">
        <v>969</v>
      </c>
      <c r="G22624" s="83">
        <v>43859</v>
      </c>
      <c r="I22624">
        <v>2020</v>
      </c>
    </row>
    <row r="22625" spans="1:9" x14ac:dyDescent="0.25">
      <c r="A22625" t="s">
        <v>972</v>
      </c>
      <c r="B22625" t="s">
        <v>1199</v>
      </c>
      <c r="C22625" t="s">
        <v>1283</v>
      </c>
      <c r="D22625" t="s">
        <v>975</v>
      </c>
      <c r="E22625" s="82">
        <v>10</v>
      </c>
      <c r="F22625" t="s">
        <v>969</v>
      </c>
      <c r="G22625" s="83">
        <v>44474</v>
      </c>
      <c r="I22625">
        <v>2021</v>
      </c>
    </row>
    <row r="22626" spans="1:9" x14ac:dyDescent="0.25">
      <c r="A22626" t="s">
        <v>972</v>
      </c>
      <c r="B22626" t="s">
        <v>617</v>
      </c>
      <c r="C22626" t="s">
        <v>1283</v>
      </c>
      <c r="D22626" t="s">
        <v>975</v>
      </c>
      <c r="E22626" s="82">
        <v>10</v>
      </c>
      <c r="F22626" t="s">
        <v>969</v>
      </c>
      <c r="G22626" s="83">
        <v>44593</v>
      </c>
      <c r="I22626">
        <v>2022</v>
      </c>
    </row>
    <row r="22627" spans="1:9" x14ac:dyDescent="0.25">
      <c r="A22627" t="s">
        <v>972</v>
      </c>
      <c r="B22627" t="s">
        <v>1200</v>
      </c>
      <c r="C22627" t="s">
        <v>1283</v>
      </c>
      <c r="D22627" t="s">
        <v>975</v>
      </c>
      <c r="E22627" s="82">
        <v>10</v>
      </c>
      <c r="F22627" t="s">
        <v>969</v>
      </c>
      <c r="G22627" s="83">
        <v>43243</v>
      </c>
      <c r="I22627">
        <v>2018</v>
      </c>
    </row>
    <row r="22628" spans="1:9" x14ac:dyDescent="0.25">
      <c r="A22628" t="s">
        <v>972</v>
      </c>
      <c r="B22628" t="s">
        <v>819</v>
      </c>
      <c r="C22628" t="s">
        <v>1283</v>
      </c>
      <c r="D22628" t="s">
        <v>975</v>
      </c>
      <c r="E22628" s="82">
        <v>5</v>
      </c>
      <c r="F22628" t="s">
        <v>969</v>
      </c>
      <c r="G22628" s="83">
        <v>43391</v>
      </c>
      <c r="I22628">
        <v>2018</v>
      </c>
    </row>
    <row r="22629" spans="1:9" x14ac:dyDescent="0.25">
      <c r="A22629" t="s">
        <v>972</v>
      </c>
      <c r="B22629" t="s">
        <v>819</v>
      </c>
      <c r="C22629" t="s">
        <v>1283</v>
      </c>
      <c r="D22629" t="s">
        <v>975</v>
      </c>
      <c r="E22629" s="82">
        <v>5</v>
      </c>
      <c r="F22629" t="s">
        <v>969</v>
      </c>
      <c r="G22629" s="83">
        <v>43404</v>
      </c>
      <c r="I22629">
        <v>2018</v>
      </c>
    </row>
    <row r="22630" spans="1:9" x14ac:dyDescent="0.25">
      <c r="A22630" t="s">
        <v>972</v>
      </c>
      <c r="B22630" t="s">
        <v>819</v>
      </c>
      <c r="C22630" t="s">
        <v>1283</v>
      </c>
      <c r="D22630" t="s">
        <v>975</v>
      </c>
      <c r="E22630" s="82">
        <v>5</v>
      </c>
      <c r="F22630" t="s">
        <v>969</v>
      </c>
      <c r="G22630" s="83">
        <v>43531</v>
      </c>
      <c r="I22630">
        <v>2019</v>
      </c>
    </row>
    <row r="22631" spans="1:9" x14ac:dyDescent="0.25">
      <c r="A22631" t="s">
        <v>972</v>
      </c>
      <c r="B22631" t="s">
        <v>819</v>
      </c>
      <c r="C22631" t="s">
        <v>1283</v>
      </c>
      <c r="D22631" t="s">
        <v>975</v>
      </c>
      <c r="E22631" s="82">
        <v>5</v>
      </c>
      <c r="F22631" t="s">
        <v>969</v>
      </c>
      <c r="G22631" s="83">
        <v>43543</v>
      </c>
      <c r="I22631">
        <v>2019</v>
      </c>
    </row>
    <row r="22632" spans="1:9" x14ac:dyDescent="0.25">
      <c r="A22632" t="s">
        <v>972</v>
      </c>
      <c r="B22632" t="s">
        <v>819</v>
      </c>
      <c r="C22632" t="s">
        <v>1283</v>
      </c>
      <c r="D22632" t="s">
        <v>975</v>
      </c>
      <c r="E22632" s="82">
        <v>5</v>
      </c>
      <c r="F22632" t="s">
        <v>969</v>
      </c>
      <c r="G22632" s="83">
        <v>43545</v>
      </c>
      <c r="I22632">
        <v>2019</v>
      </c>
    </row>
    <row r="22633" spans="1:9" x14ac:dyDescent="0.25">
      <c r="A22633" t="s">
        <v>972</v>
      </c>
      <c r="B22633" t="s">
        <v>819</v>
      </c>
      <c r="C22633" t="s">
        <v>1283</v>
      </c>
      <c r="D22633" t="s">
        <v>975</v>
      </c>
      <c r="E22633" s="82">
        <v>5</v>
      </c>
      <c r="F22633" t="s">
        <v>969</v>
      </c>
      <c r="G22633" s="83">
        <v>43565</v>
      </c>
      <c r="I22633">
        <v>2019</v>
      </c>
    </row>
    <row r="22634" spans="1:9" x14ac:dyDescent="0.25">
      <c r="A22634" t="s">
        <v>972</v>
      </c>
      <c r="B22634" t="s">
        <v>819</v>
      </c>
      <c r="C22634" t="s">
        <v>1283</v>
      </c>
      <c r="D22634" t="s">
        <v>975</v>
      </c>
      <c r="E22634" s="82">
        <v>5</v>
      </c>
      <c r="F22634" t="s">
        <v>969</v>
      </c>
      <c r="G22634" s="83">
        <v>43572</v>
      </c>
      <c r="I22634">
        <v>2019</v>
      </c>
    </row>
    <row r="22635" spans="1:9" x14ac:dyDescent="0.25">
      <c r="A22635" t="s">
        <v>972</v>
      </c>
      <c r="B22635" t="s">
        <v>819</v>
      </c>
      <c r="C22635" t="s">
        <v>1283</v>
      </c>
      <c r="D22635" t="s">
        <v>975</v>
      </c>
      <c r="E22635" s="82">
        <v>5</v>
      </c>
      <c r="F22635" t="s">
        <v>969</v>
      </c>
      <c r="G22635" s="83">
        <v>43581</v>
      </c>
      <c r="I22635">
        <v>2019</v>
      </c>
    </row>
    <row r="22636" spans="1:9" x14ac:dyDescent="0.25">
      <c r="A22636" t="s">
        <v>972</v>
      </c>
      <c r="B22636" t="s">
        <v>819</v>
      </c>
      <c r="C22636" t="s">
        <v>1283</v>
      </c>
      <c r="D22636" t="s">
        <v>975</v>
      </c>
      <c r="E22636" s="82">
        <v>5</v>
      </c>
      <c r="F22636" t="s">
        <v>969</v>
      </c>
      <c r="G22636" s="83">
        <v>43593</v>
      </c>
      <c r="I22636">
        <v>2019</v>
      </c>
    </row>
    <row r="22637" spans="1:9" x14ac:dyDescent="0.25">
      <c r="A22637" t="s">
        <v>972</v>
      </c>
      <c r="B22637" t="s">
        <v>819</v>
      </c>
      <c r="C22637" t="s">
        <v>1283</v>
      </c>
      <c r="D22637" t="s">
        <v>975</v>
      </c>
      <c r="E22637" s="82">
        <v>5</v>
      </c>
      <c r="F22637" t="s">
        <v>969</v>
      </c>
      <c r="G22637" s="83">
        <v>43622</v>
      </c>
      <c r="I22637">
        <v>2019</v>
      </c>
    </row>
    <row r="22638" spans="1:9" x14ac:dyDescent="0.25">
      <c r="A22638" t="s">
        <v>972</v>
      </c>
      <c r="B22638" t="s">
        <v>819</v>
      </c>
      <c r="C22638" t="s">
        <v>1283</v>
      </c>
      <c r="D22638" t="s">
        <v>975</v>
      </c>
      <c r="E22638" s="82">
        <v>5</v>
      </c>
      <c r="F22638" t="s">
        <v>969</v>
      </c>
      <c r="G22638" s="83">
        <v>43833</v>
      </c>
      <c r="I22638">
        <v>2020</v>
      </c>
    </row>
    <row r="22639" spans="1:9" x14ac:dyDescent="0.25">
      <c r="A22639" t="s">
        <v>972</v>
      </c>
      <c r="B22639" t="s">
        <v>819</v>
      </c>
      <c r="C22639" t="s">
        <v>1283</v>
      </c>
      <c r="D22639" t="s">
        <v>975</v>
      </c>
      <c r="E22639" s="82">
        <v>5</v>
      </c>
      <c r="F22639" t="s">
        <v>969</v>
      </c>
      <c r="G22639" s="83">
        <v>44132</v>
      </c>
      <c r="I22639">
        <v>2020</v>
      </c>
    </row>
    <row r="22640" spans="1:9" x14ac:dyDescent="0.25">
      <c r="A22640" t="s">
        <v>972</v>
      </c>
      <c r="B22640" t="s">
        <v>819</v>
      </c>
      <c r="C22640" t="s">
        <v>1283</v>
      </c>
      <c r="D22640" t="s">
        <v>975</v>
      </c>
      <c r="E22640" s="82">
        <v>5</v>
      </c>
      <c r="F22640" t="s">
        <v>969</v>
      </c>
      <c r="G22640" s="83">
        <v>44707</v>
      </c>
      <c r="I22640">
        <v>2022</v>
      </c>
    </row>
    <row r="22641" spans="1:9" x14ac:dyDescent="0.25">
      <c r="A22641" t="s">
        <v>972</v>
      </c>
      <c r="B22641" t="s">
        <v>819</v>
      </c>
      <c r="C22641" t="s">
        <v>1283</v>
      </c>
      <c r="D22641" t="s">
        <v>975</v>
      </c>
      <c r="E22641" s="82">
        <v>10</v>
      </c>
      <c r="F22641" t="s">
        <v>969</v>
      </c>
      <c r="G22641" s="83">
        <v>43136</v>
      </c>
      <c r="I22641">
        <v>2018</v>
      </c>
    </row>
    <row r="22642" spans="1:9" x14ac:dyDescent="0.25">
      <c r="A22642" t="s">
        <v>972</v>
      </c>
      <c r="B22642" t="s">
        <v>819</v>
      </c>
      <c r="C22642" t="s">
        <v>1283</v>
      </c>
      <c r="D22642" t="s">
        <v>975</v>
      </c>
      <c r="E22642" s="82">
        <v>10</v>
      </c>
      <c r="F22642" t="s">
        <v>969</v>
      </c>
      <c r="G22642" s="83">
        <v>43185</v>
      </c>
      <c r="I22642">
        <v>2018</v>
      </c>
    </row>
    <row r="22643" spans="1:9" x14ac:dyDescent="0.25">
      <c r="A22643" t="s">
        <v>972</v>
      </c>
      <c r="B22643" t="s">
        <v>819</v>
      </c>
      <c r="C22643" t="s">
        <v>1283</v>
      </c>
      <c r="D22643" t="s">
        <v>975</v>
      </c>
      <c r="E22643" s="82">
        <v>10</v>
      </c>
      <c r="F22643" t="s">
        <v>969</v>
      </c>
      <c r="G22643" s="83">
        <v>43206</v>
      </c>
      <c r="I22643">
        <v>2018</v>
      </c>
    </row>
    <row r="22644" spans="1:9" x14ac:dyDescent="0.25">
      <c r="A22644" t="s">
        <v>972</v>
      </c>
      <c r="B22644" t="s">
        <v>819</v>
      </c>
      <c r="C22644" t="s">
        <v>1283</v>
      </c>
      <c r="D22644" t="s">
        <v>975</v>
      </c>
      <c r="E22644" s="82">
        <v>10</v>
      </c>
      <c r="F22644" t="s">
        <v>969</v>
      </c>
      <c r="G22644" s="83">
        <v>43227</v>
      </c>
      <c r="I22644">
        <v>2018</v>
      </c>
    </row>
    <row r="22645" spans="1:9" x14ac:dyDescent="0.25">
      <c r="A22645" t="s">
        <v>972</v>
      </c>
      <c r="B22645" t="s">
        <v>819</v>
      </c>
      <c r="C22645" t="s">
        <v>1283</v>
      </c>
      <c r="D22645" t="s">
        <v>975</v>
      </c>
      <c r="E22645" s="82">
        <v>10</v>
      </c>
      <c r="F22645" t="s">
        <v>969</v>
      </c>
      <c r="G22645" s="83">
        <v>43501</v>
      </c>
      <c r="I22645">
        <v>2019</v>
      </c>
    </row>
    <row r="22646" spans="1:9" x14ac:dyDescent="0.25">
      <c r="A22646" t="s">
        <v>972</v>
      </c>
      <c r="B22646" t="s">
        <v>819</v>
      </c>
      <c r="C22646" t="s">
        <v>1283</v>
      </c>
      <c r="D22646" t="s">
        <v>975</v>
      </c>
      <c r="E22646" s="82">
        <v>10</v>
      </c>
      <c r="F22646" t="s">
        <v>969</v>
      </c>
      <c r="G22646" s="83">
        <v>43504</v>
      </c>
      <c r="I22646">
        <v>2019</v>
      </c>
    </row>
    <row r="22647" spans="1:9" x14ac:dyDescent="0.25">
      <c r="A22647" t="s">
        <v>972</v>
      </c>
      <c r="B22647" t="s">
        <v>819</v>
      </c>
      <c r="C22647" t="s">
        <v>1283</v>
      </c>
      <c r="D22647" t="s">
        <v>975</v>
      </c>
      <c r="E22647" s="82">
        <v>10</v>
      </c>
      <c r="F22647" t="s">
        <v>969</v>
      </c>
      <c r="G22647" s="83">
        <v>43567</v>
      </c>
      <c r="I22647">
        <v>2019</v>
      </c>
    </row>
    <row r="22648" spans="1:9" x14ac:dyDescent="0.25">
      <c r="A22648" t="s">
        <v>972</v>
      </c>
      <c r="B22648" t="s">
        <v>819</v>
      </c>
      <c r="C22648" t="s">
        <v>1283</v>
      </c>
      <c r="D22648" t="s">
        <v>975</v>
      </c>
      <c r="E22648" s="82">
        <v>10</v>
      </c>
      <c r="F22648" t="s">
        <v>969</v>
      </c>
      <c r="G22648" s="83">
        <v>43577</v>
      </c>
      <c r="I22648">
        <v>2019</v>
      </c>
    </row>
    <row r="22649" spans="1:9" x14ac:dyDescent="0.25">
      <c r="A22649" t="s">
        <v>972</v>
      </c>
      <c r="B22649" t="s">
        <v>819</v>
      </c>
      <c r="C22649" t="s">
        <v>1283</v>
      </c>
      <c r="D22649" t="s">
        <v>975</v>
      </c>
      <c r="E22649" s="82">
        <v>10</v>
      </c>
      <c r="F22649" t="s">
        <v>969</v>
      </c>
      <c r="G22649" s="83">
        <v>43606</v>
      </c>
      <c r="I22649">
        <v>2019</v>
      </c>
    </row>
    <row r="22650" spans="1:9" x14ac:dyDescent="0.25">
      <c r="A22650" t="s">
        <v>972</v>
      </c>
      <c r="B22650" t="s">
        <v>819</v>
      </c>
      <c r="C22650" t="s">
        <v>1283</v>
      </c>
      <c r="D22650" t="s">
        <v>975</v>
      </c>
      <c r="E22650" s="82">
        <v>10</v>
      </c>
      <c r="F22650" t="s">
        <v>969</v>
      </c>
      <c r="G22650" s="83">
        <v>43635</v>
      </c>
      <c r="I22650">
        <v>2019</v>
      </c>
    </row>
    <row r="22651" spans="1:9" x14ac:dyDescent="0.25">
      <c r="A22651" t="s">
        <v>972</v>
      </c>
      <c r="B22651" t="s">
        <v>819</v>
      </c>
      <c r="C22651" t="s">
        <v>1283</v>
      </c>
      <c r="D22651" t="s">
        <v>975</v>
      </c>
      <c r="E22651" s="82">
        <v>10</v>
      </c>
      <c r="F22651" t="s">
        <v>969</v>
      </c>
      <c r="G22651" s="83">
        <v>43656</v>
      </c>
      <c r="I22651">
        <v>2019</v>
      </c>
    </row>
    <row r="22652" spans="1:9" x14ac:dyDescent="0.25">
      <c r="A22652" t="s">
        <v>972</v>
      </c>
      <c r="B22652" t="s">
        <v>819</v>
      </c>
      <c r="C22652" t="s">
        <v>1283</v>
      </c>
      <c r="D22652" t="s">
        <v>975</v>
      </c>
      <c r="E22652" s="82">
        <v>10</v>
      </c>
      <c r="F22652" t="s">
        <v>969</v>
      </c>
      <c r="G22652" s="83">
        <v>43684</v>
      </c>
      <c r="I22652">
        <v>2019</v>
      </c>
    </row>
    <row r="22653" spans="1:9" x14ac:dyDescent="0.25">
      <c r="A22653" t="s">
        <v>972</v>
      </c>
      <c r="B22653" t="s">
        <v>819</v>
      </c>
      <c r="C22653" t="s">
        <v>1283</v>
      </c>
      <c r="D22653" t="s">
        <v>975</v>
      </c>
      <c r="E22653" s="82">
        <v>10</v>
      </c>
      <c r="F22653" t="s">
        <v>969</v>
      </c>
      <c r="G22653" s="83">
        <v>43702</v>
      </c>
      <c r="I22653">
        <v>2019</v>
      </c>
    </row>
    <row r="22654" spans="1:9" x14ac:dyDescent="0.25">
      <c r="A22654" t="s">
        <v>972</v>
      </c>
      <c r="B22654" t="s">
        <v>819</v>
      </c>
      <c r="C22654" t="s">
        <v>1283</v>
      </c>
      <c r="D22654" t="s">
        <v>975</v>
      </c>
      <c r="E22654" s="82">
        <v>10</v>
      </c>
      <c r="F22654" t="s">
        <v>969</v>
      </c>
      <c r="G22654" s="83">
        <v>43711</v>
      </c>
      <c r="I22654">
        <v>2019</v>
      </c>
    </row>
    <row r="22655" spans="1:9" x14ac:dyDescent="0.25">
      <c r="A22655" t="s">
        <v>972</v>
      </c>
      <c r="B22655" t="s">
        <v>819</v>
      </c>
      <c r="C22655" t="s">
        <v>1283</v>
      </c>
      <c r="D22655" t="s">
        <v>975</v>
      </c>
      <c r="E22655" s="82">
        <v>10</v>
      </c>
      <c r="F22655" t="s">
        <v>969</v>
      </c>
      <c r="G22655" s="83">
        <v>43767</v>
      </c>
      <c r="I22655">
        <v>2019</v>
      </c>
    </row>
    <row r="22656" spans="1:9" x14ac:dyDescent="0.25">
      <c r="A22656" t="s">
        <v>972</v>
      </c>
      <c r="B22656" t="s">
        <v>819</v>
      </c>
      <c r="C22656" t="s">
        <v>1283</v>
      </c>
      <c r="D22656" t="s">
        <v>975</v>
      </c>
      <c r="E22656" s="82">
        <v>10</v>
      </c>
      <c r="F22656" t="s">
        <v>969</v>
      </c>
      <c r="G22656" s="83">
        <v>43770</v>
      </c>
      <c r="I22656">
        <v>2019</v>
      </c>
    </row>
    <row r="22657" spans="1:9" x14ac:dyDescent="0.25">
      <c r="A22657" t="s">
        <v>972</v>
      </c>
      <c r="B22657" t="s">
        <v>819</v>
      </c>
      <c r="C22657" t="s">
        <v>1283</v>
      </c>
      <c r="D22657" t="s">
        <v>975</v>
      </c>
      <c r="E22657" s="82">
        <v>10</v>
      </c>
      <c r="F22657" t="s">
        <v>969</v>
      </c>
      <c r="G22657" s="83">
        <v>43791</v>
      </c>
      <c r="I22657">
        <v>2019</v>
      </c>
    </row>
    <row r="22658" spans="1:9" x14ac:dyDescent="0.25">
      <c r="A22658" t="s">
        <v>972</v>
      </c>
      <c r="B22658" t="s">
        <v>819</v>
      </c>
      <c r="C22658" t="s">
        <v>1283</v>
      </c>
      <c r="D22658" t="s">
        <v>975</v>
      </c>
      <c r="E22658" s="82">
        <v>10</v>
      </c>
      <c r="F22658" t="s">
        <v>969</v>
      </c>
      <c r="G22658" s="83">
        <v>44041</v>
      </c>
      <c r="I22658">
        <v>2020</v>
      </c>
    </row>
    <row r="22659" spans="1:9" x14ac:dyDescent="0.25">
      <c r="A22659" t="s">
        <v>972</v>
      </c>
      <c r="B22659" t="s">
        <v>819</v>
      </c>
      <c r="C22659" t="s">
        <v>1283</v>
      </c>
      <c r="D22659" t="s">
        <v>975</v>
      </c>
      <c r="E22659" s="82">
        <v>10</v>
      </c>
      <c r="F22659" t="s">
        <v>969</v>
      </c>
      <c r="G22659" s="83">
        <v>44042</v>
      </c>
      <c r="I22659">
        <v>2020</v>
      </c>
    </row>
    <row r="22660" spans="1:9" x14ac:dyDescent="0.25">
      <c r="A22660" t="s">
        <v>972</v>
      </c>
      <c r="B22660" t="s">
        <v>819</v>
      </c>
      <c r="C22660" t="s">
        <v>1283</v>
      </c>
      <c r="D22660" t="s">
        <v>975</v>
      </c>
      <c r="E22660" s="82">
        <v>10</v>
      </c>
      <c r="F22660" t="s">
        <v>969</v>
      </c>
      <c r="G22660" s="83">
        <v>44220</v>
      </c>
      <c r="I22660">
        <v>2021</v>
      </c>
    </row>
    <row r="22661" spans="1:9" x14ac:dyDescent="0.25">
      <c r="A22661" t="s">
        <v>972</v>
      </c>
      <c r="B22661" t="s">
        <v>819</v>
      </c>
      <c r="C22661" t="s">
        <v>1283</v>
      </c>
      <c r="D22661" t="s">
        <v>975</v>
      </c>
      <c r="E22661" s="82">
        <v>10</v>
      </c>
      <c r="F22661" t="s">
        <v>969</v>
      </c>
      <c r="G22661" s="83">
        <v>44399</v>
      </c>
      <c r="I22661">
        <v>2021</v>
      </c>
    </row>
    <row r="22662" spans="1:9" x14ac:dyDescent="0.25">
      <c r="A22662" t="s">
        <v>972</v>
      </c>
      <c r="B22662" t="s">
        <v>819</v>
      </c>
      <c r="C22662" t="s">
        <v>1283</v>
      </c>
      <c r="D22662" t="s">
        <v>975</v>
      </c>
      <c r="E22662" s="82">
        <v>10</v>
      </c>
      <c r="F22662" t="s">
        <v>969</v>
      </c>
      <c r="G22662" s="83">
        <v>44565</v>
      </c>
      <c r="I22662">
        <v>2022</v>
      </c>
    </row>
    <row r="22663" spans="1:9" x14ac:dyDescent="0.25">
      <c r="A22663" t="s">
        <v>972</v>
      </c>
      <c r="B22663" t="s">
        <v>819</v>
      </c>
      <c r="C22663" t="s">
        <v>1283</v>
      </c>
      <c r="D22663" t="s">
        <v>975</v>
      </c>
      <c r="E22663" s="82">
        <v>10</v>
      </c>
      <c r="F22663" t="s">
        <v>969</v>
      </c>
      <c r="G22663" s="83">
        <v>44628</v>
      </c>
      <c r="I22663">
        <v>2022</v>
      </c>
    </row>
    <row r="22664" spans="1:9" x14ac:dyDescent="0.25">
      <c r="A22664" t="s">
        <v>972</v>
      </c>
      <c r="B22664" t="s">
        <v>1201</v>
      </c>
      <c r="C22664" t="s">
        <v>1283</v>
      </c>
      <c r="D22664" t="s">
        <v>975</v>
      </c>
      <c r="E22664" s="82">
        <v>5</v>
      </c>
      <c r="F22664" t="s">
        <v>969</v>
      </c>
      <c r="G22664" s="83">
        <v>43397</v>
      </c>
      <c r="I22664">
        <v>2018</v>
      </c>
    </row>
    <row r="22665" spans="1:9" x14ac:dyDescent="0.25">
      <c r="A22665" t="s">
        <v>972</v>
      </c>
      <c r="B22665" t="s">
        <v>1201</v>
      </c>
      <c r="C22665" t="s">
        <v>1283</v>
      </c>
      <c r="D22665" t="s">
        <v>975</v>
      </c>
      <c r="E22665" s="82">
        <v>10</v>
      </c>
      <c r="F22665" t="s">
        <v>969</v>
      </c>
      <c r="G22665" s="83">
        <v>43493</v>
      </c>
      <c r="I22665">
        <v>2019</v>
      </c>
    </row>
    <row r="22666" spans="1:9" x14ac:dyDescent="0.25">
      <c r="A22666" t="s">
        <v>972</v>
      </c>
      <c r="B22666" t="s">
        <v>1201</v>
      </c>
      <c r="C22666" t="s">
        <v>1283</v>
      </c>
      <c r="D22666" t="s">
        <v>975</v>
      </c>
      <c r="E22666" s="82">
        <v>10</v>
      </c>
      <c r="F22666" t="s">
        <v>969</v>
      </c>
      <c r="G22666" s="83">
        <v>43507</v>
      </c>
      <c r="I22666">
        <v>2019</v>
      </c>
    </row>
    <row r="22667" spans="1:9" x14ac:dyDescent="0.25">
      <c r="A22667" t="s">
        <v>972</v>
      </c>
      <c r="B22667" t="s">
        <v>1201</v>
      </c>
      <c r="C22667" t="s">
        <v>1283</v>
      </c>
      <c r="D22667" t="s">
        <v>975</v>
      </c>
      <c r="E22667" s="82">
        <v>10</v>
      </c>
      <c r="F22667" t="s">
        <v>969</v>
      </c>
      <c r="G22667" s="83">
        <v>43634</v>
      </c>
      <c r="I22667">
        <v>2019</v>
      </c>
    </row>
    <row r="22668" spans="1:9" x14ac:dyDescent="0.25">
      <c r="A22668" t="s">
        <v>972</v>
      </c>
      <c r="B22668" t="s">
        <v>1201</v>
      </c>
      <c r="C22668" t="s">
        <v>1283</v>
      </c>
      <c r="D22668" t="s">
        <v>975</v>
      </c>
      <c r="E22668" s="82">
        <v>10</v>
      </c>
      <c r="F22668" t="s">
        <v>969</v>
      </c>
      <c r="G22668" s="83">
        <v>44389</v>
      </c>
      <c r="I22668">
        <v>2021</v>
      </c>
    </row>
    <row r="22669" spans="1:9" x14ac:dyDescent="0.25">
      <c r="A22669" t="s">
        <v>972</v>
      </c>
      <c r="B22669" t="s">
        <v>1201</v>
      </c>
      <c r="C22669" t="s">
        <v>1283</v>
      </c>
      <c r="D22669" t="s">
        <v>975</v>
      </c>
      <c r="E22669" s="82">
        <v>10</v>
      </c>
      <c r="F22669" t="s">
        <v>969</v>
      </c>
      <c r="G22669" s="83">
        <v>44837</v>
      </c>
      <c r="I22669">
        <v>2022</v>
      </c>
    </row>
    <row r="22670" spans="1:9" x14ac:dyDescent="0.25">
      <c r="A22670" t="s">
        <v>972</v>
      </c>
      <c r="B22670" t="s">
        <v>751</v>
      </c>
      <c r="C22670" t="s">
        <v>1283</v>
      </c>
      <c r="D22670" t="s">
        <v>975</v>
      </c>
      <c r="E22670" s="82">
        <v>10</v>
      </c>
      <c r="F22670" t="s">
        <v>969</v>
      </c>
      <c r="G22670" s="83">
        <v>44250</v>
      </c>
      <c r="I22670">
        <v>2021</v>
      </c>
    </row>
    <row r="22671" spans="1:9" x14ac:dyDescent="0.25">
      <c r="A22671" t="s">
        <v>972</v>
      </c>
      <c r="B22671" t="s">
        <v>751</v>
      </c>
      <c r="C22671" t="s">
        <v>1283</v>
      </c>
      <c r="D22671" t="s">
        <v>975</v>
      </c>
      <c r="E22671" s="82">
        <v>5</v>
      </c>
      <c r="F22671" t="s">
        <v>969</v>
      </c>
      <c r="G22671" s="83">
        <v>43225</v>
      </c>
      <c r="I22671">
        <v>2018</v>
      </c>
    </row>
    <row r="22672" spans="1:9" x14ac:dyDescent="0.25">
      <c r="A22672" t="s">
        <v>972</v>
      </c>
      <c r="B22672" t="s">
        <v>751</v>
      </c>
      <c r="C22672" t="s">
        <v>1283</v>
      </c>
      <c r="D22672" t="s">
        <v>975</v>
      </c>
      <c r="E22672" s="82">
        <v>5</v>
      </c>
      <c r="F22672" t="s">
        <v>969</v>
      </c>
      <c r="G22672" s="83">
        <v>43530</v>
      </c>
      <c r="I22672">
        <v>2019</v>
      </c>
    </row>
    <row r="22673" spans="1:9" x14ac:dyDescent="0.25">
      <c r="A22673" t="s">
        <v>972</v>
      </c>
      <c r="B22673" t="s">
        <v>751</v>
      </c>
      <c r="C22673" t="s">
        <v>1283</v>
      </c>
      <c r="D22673" t="s">
        <v>975</v>
      </c>
      <c r="E22673" s="82">
        <v>5</v>
      </c>
      <c r="F22673" t="s">
        <v>969</v>
      </c>
      <c r="G22673" s="83">
        <v>43545</v>
      </c>
      <c r="I22673">
        <v>2019</v>
      </c>
    </row>
    <row r="22674" spans="1:9" x14ac:dyDescent="0.25">
      <c r="A22674" t="s">
        <v>972</v>
      </c>
      <c r="B22674" t="s">
        <v>751</v>
      </c>
      <c r="C22674" t="s">
        <v>1283</v>
      </c>
      <c r="D22674" t="s">
        <v>975</v>
      </c>
      <c r="E22674" s="82">
        <v>5</v>
      </c>
      <c r="F22674" t="s">
        <v>969</v>
      </c>
      <c r="G22674" s="83">
        <v>43551</v>
      </c>
      <c r="I22674">
        <v>2019</v>
      </c>
    </row>
    <row r="22675" spans="1:9" x14ac:dyDescent="0.25">
      <c r="A22675" t="s">
        <v>972</v>
      </c>
      <c r="B22675" t="s">
        <v>751</v>
      </c>
      <c r="C22675" t="s">
        <v>1283</v>
      </c>
      <c r="D22675" t="s">
        <v>975</v>
      </c>
      <c r="E22675" s="82">
        <v>7</v>
      </c>
      <c r="F22675" t="s">
        <v>969</v>
      </c>
      <c r="G22675" s="83">
        <v>44218</v>
      </c>
      <c r="I22675">
        <v>2021</v>
      </c>
    </row>
    <row r="22676" spans="1:9" x14ac:dyDescent="0.25">
      <c r="A22676" t="s">
        <v>972</v>
      </c>
      <c r="B22676" t="s">
        <v>751</v>
      </c>
      <c r="C22676" t="s">
        <v>1283</v>
      </c>
      <c r="D22676" t="s">
        <v>975</v>
      </c>
      <c r="E22676" s="82">
        <v>7</v>
      </c>
      <c r="F22676" t="s">
        <v>969</v>
      </c>
      <c r="G22676" s="83">
        <v>44452</v>
      </c>
      <c r="I22676">
        <v>2021</v>
      </c>
    </row>
    <row r="22677" spans="1:9" x14ac:dyDescent="0.25">
      <c r="A22677" t="s">
        <v>972</v>
      </c>
      <c r="B22677" t="s">
        <v>751</v>
      </c>
      <c r="C22677" t="s">
        <v>1283</v>
      </c>
      <c r="D22677" t="s">
        <v>975</v>
      </c>
      <c r="E22677" s="82">
        <v>10</v>
      </c>
      <c r="F22677" t="s">
        <v>969</v>
      </c>
      <c r="G22677" s="83">
        <v>43145</v>
      </c>
      <c r="I22677">
        <v>2018</v>
      </c>
    </row>
    <row r="22678" spans="1:9" x14ac:dyDescent="0.25">
      <c r="A22678" t="s">
        <v>972</v>
      </c>
      <c r="B22678" t="s">
        <v>751</v>
      </c>
      <c r="C22678" t="s">
        <v>1283</v>
      </c>
      <c r="D22678" t="s">
        <v>975</v>
      </c>
      <c r="E22678" s="82">
        <v>10</v>
      </c>
      <c r="F22678" t="s">
        <v>969</v>
      </c>
      <c r="G22678" s="83">
        <v>43227</v>
      </c>
      <c r="I22678">
        <v>2018</v>
      </c>
    </row>
    <row r="22679" spans="1:9" x14ac:dyDescent="0.25">
      <c r="A22679" t="s">
        <v>972</v>
      </c>
      <c r="B22679" t="s">
        <v>751</v>
      </c>
      <c r="C22679" t="s">
        <v>1283</v>
      </c>
      <c r="D22679" t="s">
        <v>975</v>
      </c>
      <c r="E22679" s="82">
        <v>10</v>
      </c>
      <c r="F22679" t="s">
        <v>969</v>
      </c>
      <c r="G22679" s="83">
        <v>43368</v>
      </c>
      <c r="I22679">
        <v>2018</v>
      </c>
    </row>
    <row r="22680" spans="1:9" x14ac:dyDescent="0.25">
      <c r="A22680" t="s">
        <v>972</v>
      </c>
      <c r="B22680" t="s">
        <v>751</v>
      </c>
      <c r="C22680" t="s">
        <v>1283</v>
      </c>
      <c r="D22680" t="s">
        <v>975</v>
      </c>
      <c r="E22680" s="82">
        <v>10</v>
      </c>
      <c r="F22680" t="s">
        <v>969</v>
      </c>
      <c r="G22680" s="83">
        <v>43371</v>
      </c>
      <c r="I22680">
        <v>2018</v>
      </c>
    </row>
    <row r="22681" spans="1:9" x14ac:dyDescent="0.25">
      <c r="A22681" t="s">
        <v>972</v>
      </c>
      <c r="B22681" t="s">
        <v>751</v>
      </c>
      <c r="C22681" t="s">
        <v>1283</v>
      </c>
      <c r="D22681" t="s">
        <v>975</v>
      </c>
      <c r="E22681" s="82">
        <v>10</v>
      </c>
      <c r="F22681" t="s">
        <v>969</v>
      </c>
      <c r="G22681" s="83">
        <v>43381</v>
      </c>
      <c r="I22681">
        <v>2018</v>
      </c>
    </row>
    <row r="22682" spans="1:9" x14ac:dyDescent="0.25">
      <c r="A22682" t="s">
        <v>972</v>
      </c>
      <c r="B22682" t="s">
        <v>751</v>
      </c>
      <c r="C22682" t="s">
        <v>1283</v>
      </c>
      <c r="D22682" t="s">
        <v>975</v>
      </c>
      <c r="E22682" s="82">
        <v>10</v>
      </c>
      <c r="F22682" t="s">
        <v>969</v>
      </c>
      <c r="G22682" s="83">
        <v>43400</v>
      </c>
      <c r="I22682">
        <v>2018</v>
      </c>
    </row>
    <row r="22683" spans="1:9" x14ac:dyDescent="0.25">
      <c r="A22683" t="s">
        <v>972</v>
      </c>
      <c r="B22683" t="s">
        <v>751</v>
      </c>
      <c r="C22683" t="s">
        <v>1283</v>
      </c>
      <c r="D22683" t="s">
        <v>975</v>
      </c>
      <c r="E22683" s="82">
        <v>10</v>
      </c>
      <c r="F22683" t="s">
        <v>969</v>
      </c>
      <c r="G22683" s="83">
        <v>43629</v>
      </c>
      <c r="I22683">
        <v>2019</v>
      </c>
    </row>
    <row r="22684" spans="1:9" x14ac:dyDescent="0.25">
      <c r="A22684" t="s">
        <v>972</v>
      </c>
      <c r="B22684" t="s">
        <v>751</v>
      </c>
      <c r="C22684" t="s">
        <v>1283</v>
      </c>
      <c r="D22684" t="s">
        <v>975</v>
      </c>
      <c r="E22684" s="82">
        <v>10</v>
      </c>
      <c r="F22684" t="s">
        <v>969</v>
      </c>
      <c r="G22684" s="83">
        <v>43654</v>
      </c>
      <c r="I22684">
        <v>2019</v>
      </c>
    </row>
    <row r="22685" spans="1:9" x14ac:dyDescent="0.25">
      <c r="A22685" t="s">
        <v>972</v>
      </c>
      <c r="B22685" t="s">
        <v>751</v>
      </c>
      <c r="C22685" t="s">
        <v>1283</v>
      </c>
      <c r="D22685" t="s">
        <v>975</v>
      </c>
      <c r="E22685" s="82">
        <v>10</v>
      </c>
      <c r="F22685" t="s">
        <v>969</v>
      </c>
      <c r="G22685" s="83">
        <v>43655</v>
      </c>
      <c r="I22685">
        <v>2019</v>
      </c>
    </row>
    <row r="22686" spans="1:9" x14ac:dyDescent="0.25">
      <c r="A22686" t="s">
        <v>972</v>
      </c>
      <c r="B22686" t="s">
        <v>751</v>
      </c>
      <c r="C22686" t="s">
        <v>1283</v>
      </c>
      <c r="D22686" t="s">
        <v>975</v>
      </c>
      <c r="E22686" s="82">
        <v>10</v>
      </c>
      <c r="F22686" t="s">
        <v>969</v>
      </c>
      <c r="G22686" s="83">
        <v>43916</v>
      </c>
      <c r="I22686">
        <v>2020</v>
      </c>
    </row>
    <row r="22687" spans="1:9" x14ac:dyDescent="0.25">
      <c r="A22687" t="s">
        <v>972</v>
      </c>
      <c r="B22687" t="s">
        <v>751</v>
      </c>
      <c r="C22687" t="s">
        <v>1283</v>
      </c>
      <c r="D22687" t="s">
        <v>975</v>
      </c>
      <c r="E22687" s="82">
        <v>10</v>
      </c>
      <c r="F22687" t="s">
        <v>969</v>
      </c>
      <c r="G22687" s="83">
        <v>44258</v>
      </c>
      <c r="I22687">
        <v>2021</v>
      </c>
    </row>
    <row r="22688" spans="1:9" x14ac:dyDescent="0.25">
      <c r="A22688" t="s">
        <v>972</v>
      </c>
      <c r="B22688" t="s">
        <v>116</v>
      </c>
      <c r="C22688" t="s">
        <v>1283</v>
      </c>
      <c r="D22688" t="s">
        <v>975</v>
      </c>
      <c r="E22688" s="82">
        <v>10</v>
      </c>
      <c r="F22688" t="s">
        <v>969</v>
      </c>
      <c r="G22688" s="83">
        <v>43773</v>
      </c>
      <c r="I22688">
        <v>2019</v>
      </c>
    </row>
    <row r="22689" spans="1:9" x14ac:dyDescent="0.25">
      <c r="A22689" t="s">
        <v>972</v>
      </c>
      <c r="B22689" t="s">
        <v>762</v>
      </c>
      <c r="C22689" t="s">
        <v>1283</v>
      </c>
      <c r="D22689" t="s">
        <v>975</v>
      </c>
      <c r="E22689" s="82">
        <v>5</v>
      </c>
      <c r="F22689" t="s">
        <v>969</v>
      </c>
      <c r="G22689" s="83">
        <v>43180</v>
      </c>
      <c r="I22689">
        <v>2018</v>
      </c>
    </row>
    <row r="22690" spans="1:9" x14ac:dyDescent="0.25">
      <c r="A22690" t="s">
        <v>972</v>
      </c>
      <c r="B22690" t="s">
        <v>762</v>
      </c>
      <c r="C22690" t="s">
        <v>1283</v>
      </c>
      <c r="D22690" t="s">
        <v>975</v>
      </c>
      <c r="E22690" s="82">
        <v>5</v>
      </c>
      <c r="F22690" t="s">
        <v>969</v>
      </c>
      <c r="G22690" s="83">
        <v>43245</v>
      </c>
      <c r="I22690">
        <v>2018</v>
      </c>
    </row>
    <row r="22691" spans="1:9" x14ac:dyDescent="0.25">
      <c r="A22691" t="s">
        <v>972</v>
      </c>
      <c r="B22691" t="s">
        <v>762</v>
      </c>
      <c r="C22691" t="s">
        <v>1283</v>
      </c>
      <c r="D22691" t="s">
        <v>975</v>
      </c>
      <c r="E22691" s="82">
        <v>5</v>
      </c>
      <c r="F22691" t="s">
        <v>969</v>
      </c>
      <c r="G22691" s="83">
        <v>43328</v>
      </c>
      <c r="I22691">
        <v>2018</v>
      </c>
    </row>
    <row r="22692" spans="1:9" x14ac:dyDescent="0.25">
      <c r="A22692" t="s">
        <v>972</v>
      </c>
      <c r="B22692" t="s">
        <v>762</v>
      </c>
      <c r="C22692" t="s">
        <v>1283</v>
      </c>
      <c r="D22692" t="s">
        <v>975</v>
      </c>
      <c r="E22692" s="82">
        <v>5</v>
      </c>
      <c r="F22692" t="s">
        <v>969</v>
      </c>
      <c r="G22692" s="83">
        <v>43502</v>
      </c>
      <c r="I22692">
        <v>2019</v>
      </c>
    </row>
    <row r="22693" spans="1:9" x14ac:dyDescent="0.25">
      <c r="A22693" t="s">
        <v>972</v>
      </c>
      <c r="B22693" t="s">
        <v>762</v>
      </c>
      <c r="C22693" t="s">
        <v>1283</v>
      </c>
      <c r="D22693" t="s">
        <v>975</v>
      </c>
      <c r="E22693" s="82">
        <v>5</v>
      </c>
      <c r="F22693" t="s">
        <v>969</v>
      </c>
      <c r="G22693" s="83">
        <v>43512</v>
      </c>
      <c r="I22693">
        <v>2019</v>
      </c>
    </row>
    <row r="22694" spans="1:9" x14ac:dyDescent="0.25">
      <c r="A22694" t="s">
        <v>972</v>
      </c>
      <c r="B22694" t="s">
        <v>762</v>
      </c>
      <c r="C22694" t="s">
        <v>1283</v>
      </c>
      <c r="D22694" t="s">
        <v>975</v>
      </c>
      <c r="E22694" s="82">
        <v>5</v>
      </c>
      <c r="F22694" t="s">
        <v>969</v>
      </c>
      <c r="G22694" s="83">
        <v>43550</v>
      </c>
      <c r="I22694">
        <v>2019</v>
      </c>
    </row>
    <row r="22695" spans="1:9" x14ac:dyDescent="0.25">
      <c r="A22695" t="s">
        <v>972</v>
      </c>
      <c r="B22695" t="s">
        <v>762</v>
      </c>
      <c r="C22695" t="s">
        <v>1283</v>
      </c>
      <c r="D22695" t="s">
        <v>975</v>
      </c>
      <c r="E22695" s="82">
        <v>5</v>
      </c>
      <c r="F22695" t="s">
        <v>969</v>
      </c>
      <c r="G22695" s="83">
        <v>43592</v>
      </c>
      <c r="I22695">
        <v>2019</v>
      </c>
    </row>
    <row r="22696" spans="1:9" x14ac:dyDescent="0.25">
      <c r="A22696" t="s">
        <v>972</v>
      </c>
      <c r="B22696" t="s">
        <v>762</v>
      </c>
      <c r="C22696" t="s">
        <v>1283</v>
      </c>
      <c r="D22696" t="s">
        <v>975</v>
      </c>
      <c r="E22696" s="82">
        <v>5</v>
      </c>
      <c r="F22696" t="s">
        <v>969</v>
      </c>
      <c r="G22696" s="83">
        <v>44032</v>
      </c>
      <c r="I22696">
        <v>2020</v>
      </c>
    </row>
    <row r="22697" spans="1:9" x14ac:dyDescent="0.25">
      <c r="A22697" t="s">
        <v>972</v>
      </c>
      <c r="B22697" t="s">
        <v>762</v>
      </c>
      <c r="C22697" t="s">
        <v>1283</v>
      </c>
      <c r="D22697" t="s">
        <v>975</v>
      </c>
      <c r="E22697" s="82">
        <v>5</v>
      </c>
      <c r="F22697" t="s">
        <v>969</v>
      </c>
      <c r="G22697" s="83">
        <v>44407</v>
      </c>
      <c r="I22697">
        <v>2021</v>
      </c>
    </row>
    <row r="22698" spans="1:9" x14ac:dyDescent="0.25">
      <c r="A22698" t="s">
        <v>972</v>
      </c>
      <c r="B22698" t="s">
        <v>762</v>
      </c>
      <c r="C22698" t="s">
        <v>1283</v>
      </c>
      <c r="D22698" t="s">
        <v>975</v>
      </c>
      <c r="E22698" s="82">
        <v>7</v>
      </c>
      <c r="F22698" t="s">
        <v>969</v>
      </c>
      <c r="G22698" s="83">
        <v>44915</v>
      </c>
      <c r="I22698">
        <v>2022</v>
      </c>
    </row>
    <row r="22699" spans="1:9" x14ac:dyDescent="0.25">
      <c r="A22699" t="s">
        <v>972</v>
      </c>
      <c r="B22699" t="s">
        <v>762</v>
      </c>
      <c r="C22699" t="s">
        <v>1283</v>
      </c>
      <c r="D22699" t="s">
        <v>975</v>
      </c>
      <c r="E22699" s="82">
        <v>10</v>
      </c>
      <c r="F22699" t="s">
        <v>969</v>
      </c>
      <c r="G22699" s="83">
        <v>43157</v>
      </c>
      <c r="I22699">
        <v>2018</v>
      </c>
    </row>
    <row r="22700" spans="1:9" x14ac:dyDescent="0.25">
      <c r="A22700" t="s">
        <v>972</v>
      </c>
      <c r="B22700" t="s">
        <v>762</v>
      </c>
      <c r="C22700" t="s">
        <v>1283</v>
      </c>
      <c r="D22700" t="s">
        <v>975</v>
      </c>
      <c r="E22700" s="82">
        <v>10</v>
      </c>
      <c r="F22700" t="s">
        <v>969</v>
      </c>
      <c r="G22700" s="83">
        <v>43315</v>
      </c>
      <c r="I22700">
        <v>2018</v>
      </c>
    </row>
    <row r="22701" spans="1:9" x14ac:dyDescent="0.25">
      <c r="A22701" t="s">
        <v>972</v>
      </c>
      <c r="B22701" t="s">
        <v>762</v>
      </c>
      <c r="C22701" t="s">
        <v>1283</v>
      </c>
      <c r="D22701" t="s">
        <v>975</v>
      </c>
      <c r="E22701" s="82">
        <v>10</v>
      </c>
      <c r="F22701" t="s">
        <v>969</v>
      </c>
      <c r="G22701" s="83">
        <v>43440</v>
      </c>
      <c r="I22701">
        <v>2018</v>
      </c>
    </row>
    <row r="22702" spans="1:9" x14ac:dyDescent="0.25">
      <c r="A22702" t="s">
        <v>972</v>
      </c>
      <c r="B22702" t="s">
        <v>762</v>
      </c>
      <c r="C22702" t="s">
        <v>1283</v>
      </c>
      <c r="D22702" t="s">
        <v>975</v>
      </c>
      <c r="E22702" s="82">
        <v>10</v>
      </c>
      <c r="F22702" t="s">
        <v>969</v>
      </c>
      <c r="G22702" s="83">
        <v>43445</v>
      </c>
      <c r="I22702">
        <v>2018</v>
      </c>
    </row>
    <row r="22703" spans="1:9" x14ac:dyDescent="0.25">
      <c r="A22703" t="s">
        <v>972</v>
      </c>
      <c r="B22703" t="s">
        <v>762</v>
      </c>
      <c r="C22703" t="s">
        <v>1283</v>
      </c>
      <c r="D22703" t="s">
        <v>975</v>
      </c>
      <c r="E22703" s="82">
        <v>10</v>
      </c>
      <c r="F22703" t="s">
        <v>969</v>
      </c>
      <c r="G22703" s="83">
        <v>43452</v>
      </c>
      <c r="I22703">
        <v>2018</v>
      </c>
    </row>
    <row r="22704" spans="1:9" x14ac:dyDescent="0.25">
      <c r="A22704" t="s">
        <v>972</v>
      </c>
      <c r="B22704" t="s">
        <v>762</v>
      </c>
      <c r="C22704" t="s">
        <v>1283</v>
      </c>
      <c r="D22704" t="s">
        <v>975</v>
      </c>
      <c r="E22704" s="82">
        <v>10</v>
      </c>
      <c r="F22704" t="s">
        <v>969</v>
      </c>
      <c r="G22704" s="83">
        <v>43483</v>
      </c>
      <c r="I22704">
        <v>2019</v>
      </c>
    </row>
    <row r="22705" spans="1:9" x14ac:dyDescent="0.25">
      <c r="A22705" t="s">
        <v>972</v>
      </c>
      <c r="B22705" t="s">
        <v>762</v>
      </c>
      <c r="C22705" t="s">
        <v>1283</v>
      </c>
      <c r="D22705" t="s">
        <v>975</v>
      </c>
      <c r="E22705" s="82">
        <v>10</v>
      </c>
      <c r="F22705" t="s">
        <v>969</v>
      </c>
      <c r="G22705" s="83">
        <v>43515</v>
      </c>
      <c r="I22705">
        <v>2019</v>
      </c>
    </row>
    <row r="22706" spans="1:9" x14ac:dyDescent="0.25">
      <c r="A22706" t="s">
        <v>972</v>
      </c>
      <c r="B22706" t="s">
        <v>762</v>
      </c>
      <c r="C22706" t="s">
        <v>1283</v>
      </c>
      <c r="D22706" t="s">
        <v>975</v>
      </c>
      <c r="E22706" s="82">
        <v>10</v>
      </c>
      <c r="F22706" t="s">
        <v>969</v>
      </c>
      <c r="G22706" s="83">
        <v>43551</v>
      </c>
      <c r="I22706">
        <v>2019</v>
      </c>
    </row>
    <row r="22707" spans="1:9" x14ac:dyDescent="0.25">
      <c r="A22707" t="s">
        <v>972</v>
      </c>
      <c r="B22707" t="s">
        <v>762</v>
      </c>
      <c r="C22707" t="s">
        <v>1283</v>
      </c>
      <c r="D22707" t="s">
        <v>975</v>
      </c>
      <c r="E22707" s="82">
        <v>10</v>
      </c>
      <c r="F22707" t="s">
        <v>969</v>
      </c>
      <c r="G22707" s="83">
        <v>43670</v>
      </c>
      <c r="I22707">
        <v>2019</v>
      </c>
    </row>
    <row r="22708" spans="1:9" x14ac:dyDescent="0.25">
      <c r="A22708" t="s">
        <v>972</v>
      </c>
      <c r="B22708" t="s">
        <v>762</v>
      </c>
      <c r="C22708" t="s">
        <v>1283</v>
      </c>
      <c r="D22708" t="s">
        <v>975</v>
      </c>
      <c r="E22708" s="82">
        <v>10</v>
      </c>
      <c r="F22708" t="s">
        <v>969</v>
      </c>
      <c r="G22708" s="83">
        <v>43672</v>
      </c>
      <c r="I22708">
        <v>2019</v>
      </c>
    </row>
    <row r="22709" spans="1:9" x14ac:dyDescent="0.25">
      <c r="A22709" t="s">
        <v>972</v>
      </c>
      <c r="B22709" t="s">
        <v>762</v>
      </c>
      <c r="C22709" t="s">
        <v>1283</v>
      </c>
      <c r="D22709" t="s">
        <v>975</v>
      </c>
      <c r="E22709" s="82">
        <v>10</v>
      </c>
      <c r="F22709" t="s">
        <v>969</v>
      </c>
      <c r="G22709" s="83">
        <v>43719</v>
      </c>
      <c r="I22709">
        <v>2019</v>
      </c>
    </row>
    <row r="22710" spans="1:9" x14ac:dyDescent="0.25">
      <c r="A22710" t="s">
        <v>972</v>
      </c>
      <c r="B22710" t="s">
        <v>762</v>
      </c>
      <c r="C22710" t="s">
        <v>1283</v>
      </c>
      <c r="D22710" t="s">
        <v>975</v>
      </c>
      <c r="E22710" s="82">
        <v>10</v>
      </c>
      <c r="F22710" t="s">
        <v>969</v>
      </c>
      <c r="G22710" s="83">
        <v>43825</v>
      </c>
      <c r="I22710">
        <v>2019</v>
      </c>
    </row>
    <row r="22711" spans="1:9" x14ac:dyDescent="0.25">
      <c r="A22711" t="s">
        <v>972</v>
      </c>
      <c r="B22711" t="s">
        <v>762</v>
      </c>
      <c r="C22711" t="s">
        <v>1283</v>
      </c>
      <c r="D22711" t="s">
        <v>975</v>
      </c>
      <c r="E22711" s="82">
        <v>10</v>
      </c>
      <c r="F22711" t="s">
        <v>969</v>
      </c>
      <c r="G22711" s="83">
        <v>43882</v>
      </c>
      <c r="I22711">
        <v>2020</v>
      </c>
    </row>
    <row r="22712" spans="1:9" x14ac:dyDescent="0.25">
      <c r="A22712" t="s">
        <v>972</v>
      </c>
      <c r="B22712" t="s">
        <v>762</v>
      </c>
      <c r="C22712" t="s">
        <v>1283</v>
      </c>
      <c r="D22712" t="s">
        <v>975</v>
      </c>
      <c r="E22712" s="82">
        <v>10</v>
      </c>
      <c r="F22712" t="s">
        <v>969</v>
      </c>
      <c r="G22712" s="83">
        <v>43887</v>
      </c>
      <c r="I22712">
        <v>2020</v>
      </c>
    </row>
    <row r="22713" spans="1:9" x14ac:dyDescent="0.25">
      <c r="A22713" t="s">
        <v>972</v>
      </c>
      <c r="B22713" t="s">
        <v>762</v>
      </c>
      <c r="C22713" t="s">
        <v>1283</v>
      </c>
      <c r="D22713" t="s">
        <v>975</v>
      </c>
      <c r="E22713" s="82">
        <v>10</v>
      </c>
      <c r="F22713" t="s">
        <v>969</v>
      </c>
      <c r="G22713" s="83">
        <v>43889</v>
      </c>
      <c r="I22713">
        <v>2020</v>
      </c>
    </row>
    <row r="22714" spans="1:9" x14ac:dyDescent="0.25">
      <c r="A22714" t="s">
        <v>972</v>
      </c>
      <c r="B22714" t="s">
        <v>762</v>
      </c>
      <c r="C22714" t="s">
        <v>1283</v>
      </c>
      <c r="D22714" t="s">
        <v>975</v>
      </c>
      <c r="E22714" s="82">
        <v>10</v>
      </c>
      <c r="F22714" t="s">
        <v>969</v>
      </c>
      <c r="G22714" s="83">
        <v>43910</v>
      </c>
      <c r="I22714">
        <v>2020</v>
      </c>
    </row>
    <row r="22715" spans="1:9" x14ac:dyDescent="0.25">
      <c r="A22715" t="s">
        <v>972</v>
      </c>
      <c r="B22715" t="s">
        <v>762</v>
      </c>
      <c r="C22715" t="s">
        <v>1283</v>
      </c>
      <c r="D22715" t="s">
        <v>975</v>
      </c>
      <c r="E22715" s="82">
        <v>10</v>
      </c>
      <c r="F22715" t="s">
        <v>969</v>
      </c>
      <c r="G22715" s="83">
        <v>43984</v>
      </c>
      <c r="I22715">
        <v>2020</v>
      </c>
    </row>
    <row r="22716" spans="1:9" x14ac:dyDescent="0.25">
      <c r="A22716" t="s">
        <v>972</v>
      </c>
      <c r="B22716" t="s">
        <v>762</v>
      </c>
      <c r="C22716" t="s">
        <v>1283</v>
      </c>
      <c r="D22716" t="s">
        <v>975</v>
      </c>
      <c r="E22716" s="82">
        <v>10</v>
      </c>
      <c r="F22716" t="s">
        <v>969</v>
      </c>
      <c r="G22716" s="83">
        <v>43990</v>
      </c>
      <c r="I22716">
        <v>2020</v>
      </c>
    </row>
    <row r="22717" spans="1:9" x14ac:dyDescent="0.25">
      <c r="A22717" t="s">
        <v>972</v>
      </c>
      <c r="B22717" t="s">
        <v>762</v>
      </c>
      <c r="C22717" t="s">
        <v>1283</v>
      </c>
      <c r="D22717" t="s">
        <v>975</v>
      </c>
      <c r="E22717" s="82">
        <v>10</v>
      </c>
      <c r="F22717" t="s">
        <v>969</v>
      </c>
      <c r="G22717" s="83">
        <v>44218</v>
      </c>
      <c r="I22717">
        <v>2021</v>
      </c>
    </row>
    <row r="22718" spans="1:9" x14ac:dyDescent="0.25">
      <c r="A22718" t="s">
        <v>972</v>
      </c>
      <c r="B22718" t="s">
        <v>762</v>
      </c>
      <c r="C22718" t="s">
        <v>1283</v>
      </c>
      <c r="D22718" t="s">
        <v>975</v>
      </c>
      <c r="E22718" s="82">
        <v>10</v>
      </c>
      <c r="F22718" t="s">
        <v>969</v>
      </c>
      <c r="G22718" s="83">
        <v>44232</v>
      </c>
      <c r="I22718">
        <v>2021</v>
      </c>
    </row>
    <row r="22719" spans="1:9" x14ac:dyDescent="0.25">
      <c r="A22719" t="s">
        <v>972</v>
      </c>
      <c r="B22719" t="s">
        <v>762</v>
      </c>
      <c r="C22719" t="s">
        <v>1283</v>
      </c>
      <c r="D22719" t="s">
        <v>975</v>
      </c>
      <c r="E22719" s="82">
        <v>10</v>
      </c>
      <c r="F22719" t="s">
        <v>969</v>
      </c>
      <c r="G22719" s="83">
        <v>44299</v>
      </c>
      <c r="I22719">
        <v>2021</v>
      </c>
    </row>
    <row r="22720" spans="1:9" x14ac:dyDescent="0.25">
      <c r="A22720" t="s">
        <v>972</v>
      </c>
      <c r="B22720" t="s">
        <v>762</v>
      </c>
      <c r="C22720" t="s">
        <v>1283</v>
      </c>
      <c r="D22720" t="s">
        <v>975</v>
      </c>
      <c r="E22720" s="82">
        <v>10</v>
      </c>
      <c r="F22720" t="s">
        <v>969</v>
      </c>
      <c r="G22720" s="83">
        <v>44335</v>
      </c>
      <c r="I22720">
        <v>2021</v>
      </c>
    </row>
    <row r="22721" spans="1:9" x14ac:dyDescent="0.25">
      <c r="A22721" t="s">
        <v>972</v>
      </c>
      <c r="B22721" t="s">
        <v>762</v>
      </c>
      <c r="C22721" t="s">
        <v>1283</v>
      </c>
      <c r="D22721" t="s">
        <v>975</v>
      </c>
      <c r="E22721" s="82">
        <v>10</v>
      </c>
      <c r="F22721" t="s">
        <v>969</v>
      </c>
      <c r="G22721" s="83">
        <v>44474</v>
      </c>
      <c r="I22721">
        <v>2021</v>
      </c>
    </row>
    <row r="22722" spans="1:9" x14ac:dyDescent="0.25">
      <c r="A22722" t="s">
        <v>972</v>
      </c>
      <c r="B22722" t="s">
        <v>762</v>
      </c>
      <c r="C22722" t="s">
        <v>1283</v>
      </c>
      <c r="D22722" t="s">
        <v>975</v>
      </c>
      <c r="E22722" s="82">
        <v>10</v>
      </c>
      <c r="F22722" t="s">
        <v>969</v>
      </c>
      <c r="G22722" s="83">
        <v>44601</v>
      </c>
      <c r="I22722">
        <v>2022</v>
      </c>
    </row>
    <row r="22723" spans="1:9" x14ac:dyDescent="0.25">
      <c r="A22723" t="s">
        <v>972</v>
      </c>
      <c r="B22723" t="s">
        <v>762</v>
      </c>
      <c r="C22723" t="s">
        <v>1283</v>
      </c>
      <c r="D22723" t="s">
        <v>975</v>
      </c>
      <c r="E22723" s="82">
        <v>10</v>
      </c>
      <c r="F22723" t="s">
        <v>969</v>
      </c>
      <c r="G22723" s="83">
        <v>44608</v>
      </c>
      <c r="I22723">
        <v>2022</v>
      </c>
    </row>
    <row r="22724" spans="1:9" x14ac:dyDescent="0.25">
      <c r="A22724" t="s">
        <v>972</v>
      </c>
      <c r="B22724" t="s">
        <v>762</v>
      </c>
      <c r="C22724" t="s">
        <v>1283</v>
      </c>
      <c r="D22724" t="s">
        <v>975</v>
      </c>
      <c r="E22724" s="82">
        <v>10</v>
      </c>
      <c r="F22724" t="s">
        <v>969</v>
      </c>
      <c r="G22724" s="83">
        <v>44642</v>
      </c>
      <c r="I22724">
        <v>2022</v>
      </c>
    </row>
    <row r="22725" spans="1:9" x14ac:dyDescent="0.25">
      <c r="A22725" t="s">
        <v>972</v>
      </c>
      <c r="B22725" t="s">
        <v>762</v>
      </c>
      <c r="C22725" t="s">
        <v>1283</v>
      </c>
      <c r="D22725" t="s">
        <v>975</v>
      </c>
      <c r="E22725" s="82">
        <v>10</v>
      </c>
      <c r="F22725" t="s">
        <v>969</v>
      </c>
      <c r="G22725" s="83">
        <v>44699</v>
      </c>
      <c r="I22725">
        <v>2022</v>
      </c>
    </row>
    <row r="22726" spans="1:9" x14ac:dyDescent="0.25">
      <c r="A22726" t="s">
        <v>972</v>
      </c>
      <c r="B22726" t="s">
        <v>762</v>
      </c>
      <c r="C22726" t="s">
        <v>1283</v>
      </c>
      <c r="D22726" t="s">
        <v>975</v>
      </c>
      <c r="E22726" s="82">
        <v>10</v>
      </c>
      <c r="F22726" t="s">
        <v>969</v>
      </c>
      <c r="G22726" s="83">
        <v>44715</v>
      </c>
      <c r="I22726">
        <v>2022</v>
      </c>
    </row>
    <row r="22727" spans="1:9" x14ac:dyDescent="0.25">
      <c r="A22727" t="s">
        <v>972</v>
      </c>
      <c r="B22727" t="s">
        <v>762</v>
      </c>
      <c r="C22727" t="s">
        <v>1283</v>
      </c>
      <c r="D22727" t="s">
        <v>975</v>
      </c>
      <c r="E22727" s="82">
        <v>10</v>
      </c>
      <c r="F22727" t="s">
        <v>969</v>
      </c>
      <c r="G22727" s="83">
        <v>44722</v>
      </c>
      <c r="I22727">
        <v>2022</v>
      </c>
    </row>
    <row r="22728" spans="1:9" x14ac:dyDescent="0.25">
      <c r="A22728" t="s">
        <v>972</v>
      </c>
      <c r="B22728" t="s">
        <v>762</v>
      </c>
      <c r="C22728" t="s">
        <v>1283</v>
      </c>
      <c r="D22728" t="s">
        <v>975</v>
      </c>
      <c r="E22728" s="82">
        <v>10</v>
      </c>
      <c r="F22728" t="s">
        <v>969</v>
      </c>
      <c r="G22728" s="83">
        <v>44847</v>
      </c>
      <c r="I22728">
        <v>2022</v>
      </c>
    </row>
    <row r="22729" spans="1:9" x14ac:dyDescent="0.25">
      <c r="A22729" t="s">
        <v>972</v>
      </c>
      <c r="B22729" t="s">
        <v>762</v>
      </c>
      <c r="C22729" t="s">
        <v>1283</v>
      </c>
      <c r="D22729" t="s">
        <v>975</v>
      </c>
      <c r="E22729" s="82">
        <v>10</v>
      </c>
      <c r="F22729" t="s">
        <v>969</v>
      </c>
      <c r="G22729" s="83">
        <v>43626</v>
      </c>
      <c r="I22729">
        <v>2019</v>
      </c>
    </row>
    <row r="22730" spans="1:9" x14ac:dyDescent="0.25">
      <c r="A22730" t="s">
        <v>972</v>
      </c>
      <c r="B22730" t="s">
        <v>469</v>
      </c>
      <c r="C22730" t="s">
        <v>1283</v>
      </c>
      <c r="D22730" t="s">
        <v>975</v>
      </c>
      <c r="E22730" s="82">
        <v>5</v>
      </c>
      <c r="F22730" t="s">
        <v>969</v>
      </c>
      <c r="G22730" s="83">
        <v>43140</v>
      </c>
      <c r="I22730">
        <v>2018</v>
      </c>
    </row>
    <row r="22731" spans="1:9" x14ac:dyDescent="0.25">
      <c r="A22731" t="s">
        <v>972</v>
      </c>
      <c r="B22731" t="s">
        <v>469</v>
      </c>
      <c r="C22731" t="s">
        <v>1283</v>
      </c>
      <c r="D22731" t="s">
        <v>975</v>
      </c>
      <c r="E22731" s="82">
        <v>5</v>
      </c>
      <c r="F22731" t="s">
        <v>969</v>
      </c>
      <c r="G22731" s="83">
        <v>43188</v>
      </c>
      <c r="I22731">
        <v>2018</v>
      </c>
    </row>
    <row r="22732" spans="1:9" x14ac:dyDescent="0.25">
      <c r="A22732" t="s">
        <v>972</v>
      </c>
      <c r="B22732" t="s">
        <v>469</v>
      </c>
      <c r="C22732" t="s">
        <v>1283</v>
      </c>
      <c r="D22732" t="s">
        <v>975</v>
      </c>
      <c r="E22732" s="82">
        <v>5</v>
      </c>
      <c r="F22732" t="s">
        <v>969</v>
      </c>
      <c r="G22732" s="83">
        <v>43320</v>
      </c>
      <c r="I22732">
        <v>2018</v>
      </c>
    </row>
    <row r="22733" spans="1:9" x14ac:dyDescent="0.25">
      <c r="A22733" t="s">
        <v>972</v>
      </c>
      <c r="B22733" t="s">
        <v>469</v>
      </c>
      <c r="C22733" t="s">
        <v>1283</v>
      </c>
      <c r="D22733" t="s">
        <v>975</v>
      </c>
      <c r="E22733" s="82">
        <v>5</v>
      </c>
      <c r="F22733" t="s">
        <v>969</v>
      </c>
      <c r="G22733" s="83">
        <v>43501</v>
      </c>
      <c r="I22733">
        <v>2019</v>
      </c>
    </row>
    <row r="22734" spans="1:9" x14ac:dyDescent="0.25">
      <c r="A22734" t="s">
        <v>972</v>
      </c>
      <c r="B22734" t="s">
        <v>469</v>
      </c>
      <c r="C22734" t="s">
        <v>1283</v>
      </c>
      <c r="D22734" t="s">
        <v>975</v>
      </c>
      <c r="E22734" s="82">
        <v>6</v>
      </c>
      <c r="F22734" t="s">
        <v>969</v>
      </c>
      <c r="G22734" s="83">
        <v>44209</v>
      </c>
      <c r="I22734">
        <v>2021</v>
      </c>
    </row>
    <row r="22735" spans="1:9" x14ac:dyDescent="0.25">
      <c r="A22735" t="s">
        <v>972</v>
      </c>
      <c r="B22735" t="s">
        <v>469</v>
      </c>
      <c r="C22735" t="s">
        <v>1283</v>
      </c>
      <c r="D22735" t="s">
        <v>975</v>
      </c>
      <c r="E22735" s="82">
        <v>9</v>
      </c>
      <c r="F22735" t="s">
        <v>969</v>
      </c>
      <c r="G22735" s="83">
        <v>44789</v>
      </c>
      <c r="I22735">
        <v>2022</v>
      </c>
    </row>
    <row r="22736" spans="1:9" x14ac:dyDescent="0.25">
      <c r="A22736" t="s">
        <v>972</v>
      </c>
      <c r="B22736" t="s">
        <v>469</v>
      </c>
      <c r="C22736" t="s">
        <v>1283</v>
      </c>
      <c r="D22736" t="s">
        <v>975</v>
      </c>
      <c r="E22736" s="82">
        <v>10</v>
      </c>
      <c r="F22736" t="s">
        <v>969</v>
      </c>
      <c r="G22736" s="83">
        <v>43294</v>
      </c>
      <c r="I22736">
        <v>2018</v>
      </c>
    </row>
    <row r="22737" spans="1:9" x14ac:dyDescent="0.25">
      <c r="A22737" t="s">
        <v>972</v>
      </c>
      <c r="B22737" t="s">
        <v>469</v>
      </c>
      <c r="C22737" t="s">
        <v>1283</v>
      </c>
      <c r="D22737" t="s">
        <v>975</v>
      </c>
      <c r="E22737" s="82">
        <v>10</v>
      </c>
      <c r="F22737" t="s">
        <v>969</v>
      </c>
      <c r="G22737" s="83">
        <v>43382</v>
      </c>
      <c r="I22737">
        <v>2018</v>
      </c>
    </row>
    <row r="22738" spans="1:9" x14ac:dyDescent="0.25">
      <c r="A22738" t="s">
        <v>972</v>
      </c>
      <c r="B22738" t="s">
        <v>469</v>
      </c>
      <c r="C22738" t="s">
        <v>1283</v>
      </c>
      <c r="D22738" t="s">
        <v>975</v>
      </c>
      <c r="E22738" s="82">
        <v>10</v>
      </c>
      <c r="F22738" t="s">
        <v>969</v>
      </c>
      <c r="G22738" s="83">
        <v>43395</v>
      </c>
      <c r="I22738">
        <v>2018</v>
      </c>
    </row>
    <row r="22739" spans="1:9" x14ac:dyDescent="0.25">
      <c r="A22739" t="s">
        <v>972</v>
      </c>
      <c r="B22739" t="s">
        <v>469</v>
      </c>
      <c r="C22739" t="s">
        <v>1283</v>
      </c>
      <c r="D22739" t="s">
        <v>975</v>
      </c>
      <c r="E22739" s="82">
        <v>10</v>
      </c>
      <c r="F22739" t="s">
        <v>969</v>
      </c>
      <c r="G22739" s="83">
        <v>43665</v>
      </c>
      <c r="I22739">
        <v>2019</v>
      </c>
    </row>
    <row r="22740" spans="1:9" x14ac:dyDescent="0.25">
      <c r="A22740" t="s">
        <v>972</v>
      </c>
      <c r="B22740" t="s">
        <v>469</v>
      </c>
      <c r="C22740" t="s">
        <v>1283</v>
      </c>
      <c r="D22740" t="s">
        <v>975</v>
      </c>
      <c r="E22740" s="82">
        <v>10</v>
      </c>
      <c r="F22740" t="s">
        <v>969</v>
      </c>
      <c r="G22740" s="83">
        <v>43671</v>
      </c>
      <c r="I22740">
        <v>2019</v>
      </c>
    </row>
    <row r="22741" spans="1:9" x14ac:dyDescent="0.25">
      <c r="A22741" t="s">
        <v>972</v>
      </c>
      <c r="B22741" t="s">
        <v>469</v>
      </c>
      <c r="C22741" t="s">
        <v>1283</v>
      </c>
      <c r="D22741" t="s">
        <v>975</v>
      </c>
      <c r="E22741" s="82">
        <v>10</v>
      </c>
      <c r="F22741" t="s">
        <v>969</v>
      </c>
      <c r="G22741" s="83">
        <v>43672</v>
      </c>
      <c r="I22741">
        <v>2019</v>
      </c>
    </row>
    <row r="22742" spans="1:9" x14ac:dyDescent="0.25">
      <c r="A22742" t="s">
        <v>972</v>
      </c>
      <c r="B22742" t="s">
        <v>469</v>
      </c>
      <c r="C22742" t="s">
        <v>1283</v>
      </c>
      <c r="D22742" t="s">
        <v>975</v>
      </c>
      <c r="E22742" s="82">
        <v>10</v>
      </c>
      <c r="F22742" t="s">
        <v>969</v>
      </c>
      <c r="G22742" s="83">
        <v>44040</v>
      </c>
      <c r="I22742">
        <v>2020</v>
      </c>
    </row>
    <row r="22743" spans="1:9" x14ac:dyDescent="0.25">
      <c r="A22743" t="s">
        <v>972</v>
      </c>
      <c r="B22743" t="s">
        <v>469</v>
      </c>
      <c r="C22743" t="s">
        <v>1283</v>
      </c>
      <c r="D22743" t="s">
        <v>975</v>
      </c>
      <c r="E22743" s="82">
        <v>10</v>
      </c>
      <c r="F22743" t="s">
        <v>969</v>
      </c>
      <c r="G22743" s="83">
        <v>44083</v>
      </c>
      <c r="I22743">
        <v>2020</v>
      </c>
    </row>
    <row r="22744" spans="1:9" x14ac:dyDescent="0.25">
      <c r="A22744" t="s">
        <v>972</v>
      </c>
      <c r="B22744" t="s">
        <v>469</v>
      </c>
      <c r="C22744" t="s">
        <v>1283</v>
      </c>
      <c r="D22744" t="s">
        <v>975</v>
      </c>
      <c r="E22744" s="82">
        <v>10</v>
      </c>
      <c r="F22744" t="s">
        <v>969</v>
      </c>
      <c r="G22744" s="83">
        <v>44301</v>
      </c>
      <c r="I22744">
        <v>2021</v>
      </c>
    </row>
    <row r="22745" spans="1:9" x14ac:dyDescent="0.25">
      <c r="A22745" t="s">
        <v>972</v>
      </c>
      <c r="B22745" t="s">
        <v>469</v>
      </c>
      <c r="C22745" t="s">
        <v>1283</v>
      </c>
      <c r="D22745" t="s">
        <v>975</v>
      </c>
      <c r="E22745" s="82">
        <v>10</v>
      </c>
      <c r="F22745" t="s">
        <v>969</v>
      </c>
      <c r="G22745" s="83">
        <v>44649</v>
      </c>
      <c r="I22745">
        <v>2022</v>
      </c>
    </row>
    <row r="22746" spans="1:9" x14ac:dyDescent="0.25">
      <c r="A22746" t="s">
        <v>972</v>
      </c>
      <c r="B22746" t="s">
        <v>469</v>
      </c>
      <c r="C22746" t="s">
        <v>1283</v>
      </c>
      <c r="D22746" t="s">
        <v>975</v>
      </c>
      <c r="E22746" s="82">
        <v>10</v>
      </c>
      <c r="F22746" t="s">
        <v>969</v>
      </c>
      <c r="G22746" s="83">
        <v>44664</v>
      </c>
      <c r="I22746">
        <v>2022</v>
      </c>
    </row>
    <row r="22747" spans="1:9" x14ac:dyDescent="0.25">
      <c r="A22747" t="s">
        <v>972</v>
      </c>
      <c r="B22747" t="s">
        <v>469</v>
      </c>
      <c r="C22747" t="s">
        <v>1283</v>
      </c>
      <c r="D22747" t="s">
        <v>975</v>
      </c>
      <c r="E22747" s="82">
        <v>10</v>
      </c>
      <c r="F22747" t="s">
        <v>969</v>
      </c>
      <c r="G22747" s="83">
        <v>44741</v>
      </c>
      <c r="I22747">
        <v>2022</v>
      </c>
    </row>
    <row r="22748" spans="1:9" x14ac:dyDescent="0.25">
      <c r="A22748" t="s">
        <v>972</v>
      </c>
      <c r="B22748" t="s">
        <v>469</v>
      </c>
      <c r="C22748" t="s">
        <v>1283</v>
      </c>
      <c r="D22748" t="s">
        <v>975</v>
      </c>
      <c r="E22748" s="82">
        <v>10</v>
      </c>
      <c r="F22748" t="s">
        <v>969</v>
      </c>
      <c r="G22748" s="83">
        <v>44819</v>
      </c>
      <c r="I22748">
        <v>2022</v>
      </c>
    </row>
    <row r="22749" spans="1:9" x14ac:dyDescent="0.25">
      <c r="A22749" t="s">
        <v>972</v>
      </c>
      <c r="B22749" t="s">
        <v>469</v>
      </c>
      <c r="C22749" t="s">
        <v>1283</v>
      </c>
      <c r="D22749" t="s">
        <v>975</v>
      </c>
      <c r="E22749" s="82">
        <v>10</v>
      </c>
      <c r="F22749" t="s">
        <v>969</v>
      </c>
      <c r="G22749" s="83">
        <v>44902</v>
      </c>
      <c r="I22749">
        <v>2022</v>
      </c>
    </row>
    <row r="22750" spans="1:9" x14ac:dyDescent="0.25">
      <c r="A22750" t="s">
        <v>972</v>
      </c>
      <c r="B22750" t="s">
        <v>1203</v>
      </c>
      <c r="C22750" t="s">
        <v>1283</v>
      </c>
      <c r="D22750" t="s">
        <v>975</v>
      </c>
      <c r="E22750" s="82">
        <v>10</v>
      </c>
      <c r="F22750" t="s">
        <v>969</v>
      </c>
      <c r="G22750" s="83">
        <v>43620</v>
      </c>
      <c r="I22750">
        <v>2019</v>
      </c>
    </row>
    <row r="22751" spans="1:9" x14ac:dyDescent="0.25">
      <c r="A22751" t="s">
        <v>972</v>
      </c>
      <c r="B22751" t="s">
        <v>1203</v>
      </c>
      <c r="C22751" t="s">
        <v>1283</v>
      </c>
      <c r="D22751" t="s">
        <v>975</v>
      </c>
      <c r="E22751" s="82">
        <v>10</v>
      </c>
      <c r="F22751" t="s">
        <v>969</v>
      </c>
      <c r="G22751" s="83">
        <v>44096</v>
      </c>
      <c r="I22751">
        <v>2020</v>
      </c>
    </row>
    <row r="22752" spans="1:9" x14ac:dyDescent="0.25">
      <c r="A22752" t="s">
        <v>972</v>
      </c>
      <c r="B22752" t="s">
        <v>1203</v>
      </c>
      <c r="C22752" t="s">
        <v>1283</v>
      </c>
      <c r="D22752" t="s">
        <v>975</v>
      </c>
      <c r="E22752" s="82">
        <v>10</v>
      </c>
      <c r="F22752" t="s">
        <v>969</v>
      </c>
      <c r="G22752" s="83">
        <v>44733</v>
      </c>
      <c r="I22752">
        <v>2022</v>
      </c>
    </row>
    <row r="22753" spans="1:9" x14ac:dyDescent="0.25">
      <c r="A22753" t="s">
        <v>972</v>
      </c>
      <c r="B22753" t="s">
        <v>472</v>
      </c>
      <c r="C22753" t="s">
        <v>1283</v>
      </c>
      <c r="D22753" t="s">
        <v>975</v>
      </c>
      <c r="E22753" s="82">
        <v>5</v>
      </c>
      <c r="F22753" t="s">
        <v>969</v>
      </c>
      <c r="G22753" s="83">
        <v>43510</v>
      </c>
      <c r="I22753">
        <v>2019</v>
      </c>
    </row>
    <row r="22754" spans="1:9" x14ac:dyDescent="0.25">
      <c r="A22754" t="s">
        <v>972</v>
      </c>
      <c r="B22754" t="s">
        <v>472</v>
      </c>
      <c r="C22754" t="s">
        <v>1283</v>
      </c>
      <c r="D22754" t="s">
        <v>975</v>
      </c>
      <c r="E22754" s="82">
        <v>5</v>
      </c>
      <c r="F22754" t="s">
        <v>969</v>
      </c>
      <c r="G22754" s="83">
        <v>43523</v>
      </c>
      <c r="I22754">
        <v>2019</v>
      </c>
    </row>
    <row r="22755" spans="1:9" x14ac:dyDescent="0.25">
      <c r="A22755" t="s">
        <v>972</v>
      </c>
      <c r="B22755" t="s">
        <v>472</v>
      </c>
      <c r="C22755" t="s">
        <v>1283</v>
      </c>
      <c r="D22755" t="s">
        <v>975</v>
      </c>
      <c r="E22755" s="82">
        <v>10</v>
      </c>
      <c r="F22755" t="s">
        <v>969</v>
      </c>
      <c r="G22755" s="83">
        <v>43162</v>
      </c>
      <c r="I22755">
        <v>2018</v>
      </c>
    </row>
    <row r="22756" spans="1:9" x14ac:dyDescent="0.25">
      <c r="A22756" t="s">
        <v>972</v>
      </c>
      <c r="B22756" t="s">
        <v>472</v>
      </c>
      <c r="C22756" t="s">
        <v>1283</v>
      </c>
      <c r="D22756" t="s">
        <v>975</v>
      </c>
      <c r="E22756" s="82">
        <v>10</v>
      </c>
      <c r="F22756" t="s">
        <v>969</v>
      </c>
      <c r="G22756" s="83">
        <v>43304</v>
      </c>
      <c r="I22756">
        <v>2018</v>
      </c>
    </row>
    <row r="22757" spans="1:9" x14ac:dyDescent="0.25">
      <c r="A22757" t="s">
        <v>972</v>
      </c>
      <c r="B22757" t="s">
        <v>472</v>
      </c>
      <c r="C22757" t="s">
        <v>1283</v>
      </c>
      <c r="D22757" t="s">
        <v>975</v>
      </c>
      <c r="E22757" s="82">
        <v>10</v>
      </c>
      <c r="F22757" t="s">
        <v>969</v>
      </c>
      <c r="G22757" s="83">
        <v>43690</v>
      </c>
      <c r="I22757">
        <v>2019</v>
      </c>
    </row>
    <row r="22758" spans="1:9" x14ac:dyDescent="0.25">
      <c r="A22758" t="s">
        <v>972</v>
      </c>
      <c r="B22758" t="s">
        <v>472</v>
      </c>
      <c r="C22758" t="s">
        <v>1283</v>
      </c>
      <c r="D22758" t="s">
        <v>975</v>
      </c>
      <c r="E22758" s="82">
        <v>10</v>
      </c>
      <c r="F22758" t="s">
        <v>969</v>
      </c>
      <c r="G22758" s="83">
        <v>43882</v>
      </c>
      <c r="I22758">
        <v>2020</v>
      </c>
    </row>
    <row r="22759" spans="1:9" x14ac:dyDescent="0.25">
      <c r="A22759" t="s">
        <v>972</v>
      </c>
      <c r="B22759" t="s">
        <v>472</v>
      </c>
      <c r="C22759" t="s">
        <v>1283</v>
      </c>
      <c r="D22759" t="s">
        <v>975</v>
      </c>
      <c r="E22759" s="82">
        <v>10</v>
      </c>
      <c r="F22759" t="s">
        <v>969</v>
      </c>
      <c r="G22759" s="83">
        <v>44355</v>
      </c>
      <c r="I22759">
        <v>2021</v>
      </c>
    </row>
    <row r="22760" spans="1:9" x14ac:dyDescent="0.25">
      <c r="A22760" t="s">
        <v>972</v>
      </c>
      <c r="B22760" t="s">
        <v>79</v>
      </c>
      <c r="C22760" t="s">
        <v>1283</v>
      </c>
      <c r="D22760" t="s">
        <v>975</v>
      </c>
      <c r="E22760" s="82">
        <v>10</v>
      </c>
      <c r="F22760" t="s">
        <v>969</v>
      </c>
      <c r="G22760" s="83">
        <v>44314</v>
      </c>
      <c r="I22760">
        <v>2021</v>
      </c>
    </row>
    <row r="22761" spans="1:9" x14ac:dyDescent="0.25">
      <c r="A22761" t="s">
        <v>972</v>
      </c>
      <c r="B22761" t="s">
        <v>79</v>
      </c>
      <c r="C22761" t="s">
        <v>1283</v>
      </c>
      <c r="D22761" t="s">
        <v>975</v>
      </c>
      <c r="E22761" s="82">
        <v>10</v>
      </c>
      <c r="F22761" t="s">
        <v>969</v>
      </c>
      <c r="G22761" s="83">
        <v>44852</v>
      </c>
      <c r="I22761">
        <v>2022</v>
      </c>
    </row>
    <row r="22762" spans="1:9" x14ac:dyDescent="0.25">
      <c r="A22762" t="s">
        <v>972</v>
      </c>
      <c r="B22762" t="s">
        <v>79</v>
      </c>
      <c r="C22762" t="s">
        <v>1283</v>
      </c>
      <c r="D22762" t="s">
        <v>975</v>
      </c>
      <c r="E22762" s="82">
        <v>10</v>
      </c>
      <c r="F22762" t="s">
        <v>969</v>
      </c>
      <c r="G22762" s="83">
        <v>44865</v>
      </c>
      <c r="I22762">
        <v>2022</v>
      </c>
    </row>
    <row r="22763" spans="1:9" x14ac:dyDescent="0.25">
      <c r="A22763" t="s">
        <v>972</v>
      </c>
      <c r="B22763" t="s">
        <v>1204</v>
      </c>
      <c r="C22763" t="s">
        <v>1283</v>
      </c>
      <c r="D22763" t="s">
        <v>975</v>
      </c>
      <c r="E22763" s="82">
        <v>5</v>
      </c>
      <c r="F22763" t="s">
        <v>969</v>
      </c>
      <c r="G22763" s="83">
        <v>43164</v>
      </c>
      <c r="I22763">
        <v>2018</v>
      </c>
    </row>
    <row r="22764" spans="1:9" x14ac:dyDescent="0.25">
      <c r="A22764" t="s">
        <v>972</v>
      </c>
      <c r="B22764" t="s">
        <v>1204</v>
      </c>
      <c r="C22764" t="s">
        <v>1283</v>
      </c>
      <c r="D22764" t="s">
        <v>975</v>
      </c>
      <c r="E22764" s="82">
        <v>5</v>
      </c>
      <c r="F22764" t="s">
        <v>969</v>
      </c>
      <c r="G22764" s="83">
        <v>43193</v>
      </c>
      <c r="I22764">
        <v>2018</v>
      </c>
    </row>
    <row r="22765" spans="1:9" x14ac:dyDescent="0.25">
      <c r="A22765" t="s">
        <v>972</v>
      </c>
      <c r="B22765" t="s">
        <v>1204</v>
      </c>
      <c r="C22765" t="s">
        <v>1283</v>
      </c>
      <c r="D22765" t="s">
        <v>975</v>
      </c>
      <c r="E22765" s="82">
        <v>10</v>
      </c>
      <c r="F22765" t="s">
        <v>969</v>
      </c>
      <c r="G22765" s="83">
        <v>43657</v>
      </c>
      <c r="I22765">
        <v>2019</v>
      </c>
    </row>
    <row r="22766" spans="1:9" x14ac:dyDescent="0.25">
      <c r="A22766" t="s">
        <v>972</v>
      </c>
      <c r="B22766" t="s">
        <v>1207</v>
      </c>
      <c r="C22766" t="s">
        <v>1283</v>
      </c>
      <c r="D22766" t="s">
        <v>975</v>
      </c>
      <c r="E22766" s="82">
        <v>5</v>
      </c>
      <c r="F22766" t="s">
        <v>969</v>
      </c>
      <c r="G22766" s="83">
        <v>43258</v>
      </c>
      <c r="I22766">
        <v>2018</v>
      </c>
    </row>
    <row r="22767" spans="1:9" x14ac:dyDescent="0.25">
      <c r="A22767" t="s">
        <v>972</v>
      </c>
      <c r="B22767" t="s">
        <v>1207</v>
      </c>
      <c r="C22767" t="s">
        <v>1283</v>
      </c>
      <c r="D22767" t="s">
        <v>975</v>
      </c>
      <c r="E22767" s="82">
        <v>5</v>
      </c>
      <c r="F22767" t="s">
        <v>969</v>
      </c>
      <c r="G22767" s="83">
        <v>43543</v>
      </c>
      <c r="I22767">
        <v>2019</v>
      </c>
    </row>
    <row r="22768" spans="1:9" x14ac:dyDescent="0.25">
      <c r="A22768" t="s">
        <v>972</v>
      </c>
      <c r="B22768" t="s">
        <v>1207</v>
      </c>
      <c r="C22768" t="s">
        <v>1283</v>
      </c>
      <c r="D22768" t="s">
        <v>975</v>
      </c>
      <c r="E22768" s="82">
        <v>5</v>
      </c>
      <c r="F22768" t="s">
        <v>969</v>
      </c>
      <c r="G22768" s="83">
        <v>43592</v>
      </c>
      <c r="I22768">
        <v>2019</v>
      </c>
    </row>
    <row r="22769" spans="1:9" x14ac:dyDescent="0.25">
      <c r="A22769" t="s">
        <v>972</v>
      </c>
      <c r="B22769" t="s">
        <v>1207</v>
      </c>
      <c r="C22769" t="s">
        <v>1283</v>
      </c>
      <c r="D22769" t="s">
        <v>975</v>
      </c>
      <c r="E22769" s="82">
        <v>10</v>
      </c>
      <c r="F22769" t="s">
        <v>969</v>
      </c>
      <c r="G22769" s="83">
        <v>43257</v>
      </c>
      <c r="I22769">
        <v>2018</v>
      </c>
    </row>
    <row r="22770" spans="1:9" x14ac:dyDescent="0.25">
      <c r="A22770" t="s">
        <v>972</v>
      </c>
      <c r="B22770" t="s">
        <v>1207</v>
      </c>
      <c r="C22770" t="s">
        <v>1283</v>
      </c>
      <c r="D22770" t="s">
        <v>975</v>
      </c>
      <c r="E22770" s="82">
        <v>10</v>
      </c>
      <c r="F22770" t="s">
        <v>969</v>
      </c>
      <c r="G22770" s="83">
        <v>43413</v>
      </c>
      <c r="I22770">
        <v>2018</v>
      </c>
    </row>
    <row r="22771" spans="1:9" x14ac:dyDescent="0.25">
      <c r="A22771" t="s">
        <v>972</v>
      </c>
      <c r="B22771" t="s">
        <v>1207</v>
      </c>
      <c r="C22771" t="s">
        <v>1283</v>
      </c>
      <c r="D22771" t="s">
        <v>975</v>
      </c>
      <c r="E22771" s="82">
        <v>10</v>
      </c>
      <c r="F22771" t="s">
        <v>969</v>
      </c>
      <c r="G22771" s="83">
        <v>43482</v>
      </c>
      <c r="I22771">
        <v>2019</v>
      </c>
    </row>
    <row r="22772" spans="1:9" x14ac:dyDescent="0.25">
      <c r="A22772" t="s">
        <v>972</v>
      </c>
      <c r="B22772" t="s">
        <v>1207</v>
      </c>
      <c r="C22772" t="s">
        <v>1283</v>
      </c>
      <c r="D22772" t="s">
        <v>975</v>
      </c>
      <c r="E22772" s="82">
        <v>10</v>
      </c>
      <c r="F22772" t="s">
        <v>969</v>
      </c>
      <c r="G22772" s="83">
        <v>43605</v>
      </c>
      <c r="I22772">
        <v>2019</v>
      </c>
    </row>
    <row r="22773" spans="1:9" x14ac:dyDescent="0.25">
      <c r="A22773" t="s">
        <v>972</v>
      </c>
      <c r="B22773" t="s">
        <v>1207</v>
      </c>
      <c r="C22773" t="s">
        <v>1283</v>
      </c>
      <c r="D22773" t="s">
        <v>975</v>
      </c>
      <c r="E22773" s="82">
        <v>10</v>
      </c>
      <c r="F22773" t="s">
        <v>969</v>
      </c>
      <c r="G22773" s="83">
        <v>43642</v>
      </c>
      <c r="I22773">
        <v>2019</v>
      </c>
    </row>
    <row r="22774" spans="1:9" x14ac:dyDescent="0.25">
      <c r="A22774" t="s">
        <v>972</v>
      </c>
      <c r="B22774" t="s">
        <v>1207</v>
      </c>
      <c r="C22774" t="s">
        <v>1283</v>
      </c>
      <c r="D22774" t="s">
        <v>975</v>
      </c>
      <c r="E22774" s="82">
        <v>10</v>
      </c>
      <c r="F22774" t="s">
        <v>969</v>
      </c>
      <c r="G22774" s="83">
        <v>43752</v>
      </c>
      <c r="I22774">
        <v>2019</v>
      </c>
    </row>
    <row r="22775" spans="1:9" x14ac:dyDescent="0.25">
      <c r="A22775" t="s">
        <v>972</v>
      </c>
      <c r="B22775" t="s">
        <v>1207</v>
      </c>
      <c r="C22775" t="s">
        <v>1283</v>
      </c>
      <c r="D22775" t="s">
        <v>975</v>
      </c>
      <c r="E22775" s="82">
        <v>10</v>
      </c>
      <c r="F22775" t="s">
        <v>969</v>
      </c>
      <c r="G22775" s="83">
        <v>43754</v>
      </c>
      <c r="I22775">
        <v>2019</v>
      </c>
    </row>
    <row r="22776" spans="1:9" x14ac:dyDescent="0.25">
      <c r="A22776" t="s">
        <v>972</v>
      </c>
      <c r="B22776" t="s">
        <v>1207</v>
      </c>
      <c r="C22776" t="s">
        <v>1283</v>
      </c>
      <c r="D22776" t="s">
        <v>975</v>
      </c>
      <c r="E22776" s="82">
        <v>10</v>
      </c>
      <c r="F22776" t="s">
        <v>969</v>
      </c>
      <c r="G22776" s="83">
        <v>44082</v>
      </c>
      <c r="I22776">
        <v>2020</v>
      </c>
    </row>
    <row r="22777" spans="1:9" x14ac:dyDescent="0.25">
      <c r="A22777" t="s">
        <v>972</v>
      </c>
      <c r="B22777" t="s">
        <v>1207</v>
      </c>
      <c r="C22777" t="s">
        <v>1283</v>
      </c>
      <c r="D22777" t="s">
        <v>975</v>
      </c>
      <c r="E22777" s="82">
        <v>10</v>
      </c>
      <c r="F22777" t="s">
        <v>969</v>
      </c>
      <c r="G22777" s="83">
        <v>44399</v>
      </c>
      <c r="I22777">
        <v>2021</v>
      </c>
    </row>
    <row r="22778" spans="1:9" x14ac:dyDescent="0.25">
      <c r="A22778" t="s">
        <v>972</v>
      </c>
      <c r="B22778" t="s">
        <v>257</v>
      </c>
      <c r="C22778" t="s">
        <v>1283</v>
      </c>
      <c r="D22778" t="s">
        <v>975</v>
      </c>
      <c r="E22778" s="82">
        <v>10</v>
      </c>
      <c r="F22778" t="s">
        <v>969</v>
      </c>
      <c r="G22778" s="83">
        <v>43893</v>
      </c>
      <c r="I22778">
        <v>2020</v>
      </c>
    </row>
    <row r="22779" spans="1:9" x14ac:dyDescent="0.25">
      <c r="A22779" t="s">
        <v>972</v>
      </c>
      <c r="B22779" t="s">
        <v>245</v>
      </c>
      <c r="C22779" t="s">
        <v>1283</v>
      </c>
      <c r="D22779" t="s">
        <v>975</v>
      </c>
      <c r="E22779" s="82">
        <v>5</v>
      </c>
      <c r="F22779" t="s">
        <v>969</v>
      </c>
      <c r="G22779" s="83">
        <v>43333</v>
      </c>
      <c r="I22779">
        <v>2018</v>
      </c>
    </row>
    <row r="22780" spans="1:9" x14ac:dyDescent="0.25">
      <c r="A22780" t="s">
        <v>972</v>
      </c>
      <c r="B22780" t="s">
        <v>245</v>
      </c>
      <c r="C22780" t="s">
        <v>1283</v>
      </c>
      <c r="D22780" t="s">
        <v>975</v>
      </c>
      <c r="E22780" s="82">
        <v>10</v>
      </c>
      <c r="F22780" t="s">
        <v>969</v>
      </c>
      <c r="G22780" s="83">
        <v>44092</v>
      </c>
      <c r="I22780">
        <v>2020</v>
      </c>
    </row>
    <row r="22781" spans="1:9" x14ac:dyDescent="0.25">
      <c r="A22781" t="s">
        <v>972</v>
      </c>
      <c r="B22781" t="s">
        <v>474</v>
      </c>
      <c r="C22781" t="s">
        <v>1283</v>
      </c>
      <c r="D22781" t="s">
        <v>975</v>
      </c>
      <c r="E22781" s="82">
        <v>5</v>
      </c>
      <c r="F22781" t="s">
        <v>969</v>
      </c>
      <c r="G22781" s="83">
        <v>43069</v>
      </c>
      <c r="I22781">
        <v>2017</v>
      </c>
    </row>
    <row r="22782" spans="1:9" x14ac:dyDescent="0.25">
      <c r="A22782" t="s">
        <v>972</v>
      </c>
      <c r="B22782" t="s">
        <v>474</v>
      </c>
      <c r="C22782" t="s">
        <v>1283</v>
      </c>
      <c r="D22782" t="s">
        <v>975</v>
      </c>
      <c r="E22782" s="82">
        <v>5</v>
      </c>
      <c r="F22782" t="s">
        <v>969</v>
      </c>
      <c r="G22782" s="83">
        <v>43290</v>
      </c>
      <c r="I22782">
        <v>2018</v>
      </c>
    </row>
    <row r="22783" spans="1:9" x14ac:dyDescent="0.25">
      <c r="A22783" t="s">
        <v>972</v>
      </c>
      <c r="B22783" t="s">
        <v>474</v>
      </c>
      <c r="C22783" t="s">
        <v>1283</v>
      </c>
      <c r="D22783" t="s">
        <v>975</v>
      </c>
      <c r="E22783" s="82">
        <v>5</v>
      </c>
      <c r="F22783" t="s">
        <v>969</v>
      </c>
      <c r="G22783" s="83">
        <v>43502</v>
      </c>
      <c r="I22783">
        <v>2019</v>
      </c>
    </row>
    <row r="22784" spans="1:9" x14ac:dyDescent="0.25">
      <c r="A22784" t="s">
        <v>972</v>
      </c>
      <c r="B22784" t="s">
        <v>474</v>
      </c>
      <c r="C22784" t="s">
        <v>1283</v>
      </c>
      <c r="D22784" t="s">
        <v>975</v>
      </c>
      <c r="E22784" s="82">
        <v>5</v>
      </c>
      <c r="F22784" t="s">
        <v>969</v>
      </c>
      <c r="G22784" s="83">
        <v>43578</v>
      </c>
      <c r="I22784">
        <v>2019</v>
      </c>
    </row>
    <row r="22785" spans="1:9" x14ac:dyDescent="0.25">
      <c r="A22785" t="s">
        <v>972</v>
      </c>
      <c r="B22785" t="s">
        <v>474</v>
      </c>
      <c r="C22785" t="s">
        <v>1283</v>
      </c>
      <c r="D22785" t="s">
        <v>975</v>
      </c>
      <c r="E22785" s="82">
        <v>5</v>
      </c>
      <c r="F22785" t="s">
        <v>969</v>
      </c>
      <c r="G22785" s="83">
        <v>43871</v>
      </c>
      <c r="I22785">
        <v>2020</v>
      </c>
    </row>
    <row r="22786" spans="1:9" x14ac:dyDescent="0.25">
      <c r="A22786" t="s">
        <v>972</v>
      </c>
      <c r="B22786" t="s">
        <v>474</v>
      </c>
      <c r="C22786" t="s">
        <v>1283</v>
      </c>
      <c r="D22786" t="s">
        <v>975</v>
      </c>
      <c r="E22786" s="82">
        <v>10</v>
      </c>
      <c r="F22786" t="s">
        <v>969</v>
      </c>
      <c r="G22786" s="83">
        <v>43146</v>
      </c>
      <c r="I22786">
        <v>2018</v>
      </c>
    </row>
    <row r="22787" spans="1:9" x14ac:dyDescent="0.25">
      <c r="A22787" t="s">
        <v>972</v>
      </c>
      <c r="B22787" t="s">
        <v>474</v>
      </c>
      <c r="C22787" t="s">
        <v>1283</v>
      </c>
      <c r="D22787" t="s">
        <v>975</v>
      </c>
      <c r="E22787" s="82">
        <v>10</v>
      </c>
      <c r="F22787" t="s">
        <v>969</v>
      </c>
      <c r="G22787" s="83">
        <v>43323</v>
      </c>
      <c r="I22787">
        <v>2018</v>
      </c>
    </row>
    <row r="22788" spans="1:9" x14ac:dyDescent="0.25">
      <c r="A22788" t="s">
        <v>972</v>
      </c>
      <c r="B22788" t="s">
        <v>474</v>
      </c>
      <c r="C22788" t="s">
        <v>1283</v>
      </c>
      <c r="D22788" t="s">
        <v>975</v>
      </c>
      <c r="E22788" s="82">
        <v>10</v>
      </c>
      <c r="F22788" t="s">
        <v>969</v>
      </c>
      <c r="G22788" s="83">
        <v>43329</v>
      </c>
      <c r="I22788">
        <v>2018</v>
      </c>
    </row>
    <row r="22789" spans="1:9" x14ac:dyDescent="0.25">
      <c r="A22789" t="s">
        <v>972</v>
      </c>
      <c r="B22789" t="s">
        <v>474</v>
      </c>
      <c r="C22789" t="s">
        <v>1283</v>
      </c>
      <c r="D22789" t="s">
        <v>975</v>
      </c>
      <c r="E22789" s="82">
        <v>10</v>
      </c>
      <c r="F22789" t="s">
        <v>969</v>
      </c>
      <c r="G22789" s="83">
        <v>43351</v>
      </c>
      <c r="I22789">
        <v>2018</v>
      </c>
    </row>
    <row r="22790" spans="1:9" x14ac:dyDescent="0.25">
      <c r="A22790" t="s">
        <v>972</v>
      </c>
      <c r="B22790" t="s">
        <v>474</v>
      </c>
      <c r="C22790" t="s">
        <v>1283</v>
      </c>
      <c r="D22790" t="s">
        <v>975</v>
      </c>
      <c r="E22790" s="82">
        <v>10</v>
      </c>
      <c r="F22790" t="s">
        <v>969</v>
      </c>
      <c r="G22790" s="83">
        <v>43398</v>
      </c>
      <c r="I22790">
        <v>2018</v>
      </c>
    </row>
    <row r="22791" spans="1:9" x14ac:dyDescent="0.25">
      <c r="A22791" t="s">
        <v>972</v>
      </c>
      <c r="B22791" t="s">
        <v>474</v>
      </c>
      <c r="C22791" t="s">
        <v>1283</v>
      </c>
      <c r="D22791" t="s">
        <v>975</v>
      </c>
      <c r="E22791" s="82">
        <v>10</v>
      </c>
      <c r="F22791" t="s">
        <v>969</v>
      </c>
      <c r="G22791" s="83">
        <v>43447</v>
      </c>
      <c r="I22791">
        <v>2018</v>
      </c>
    </row>
    <row r="22792" spans="1:9" x14ac:dyDescent="0.25">
      <c r="A22792" t="s">
        <v>972</v>
      </c>
      <c r="B22792" t="s">
        <v>474</v>
      </c>
      <c r="C22792" t="s">
        <v>1283</v>
      </c>
      <c r="D22792" t="s">
        <v>975</v>
      </c>
      <c r="E22792" s="82">
        <v>10</v>
      </c>
      <c r="F22792" t="s">
        <v>969</v>
      </c>
      <c r="G22792" s="83">
        <v>43473</v>
      </c>
      <c r="I22792">
        <v>2019</v>
      </c>
    </row>
    <row r="22793" spans="1:9" x14ac:dyDescent="0.25">
      <c r="A22793" t="s">
        <v>972</v>
      </c>
      <c r="B22793" t="s">
        <v>474</v>
      </c>
      <c r="C22793" t="s">
        <v>1283</v>
      </c>
      <c r="D22793" t="s">
        <v>975</v>
      </c>
      <c r="E22793" s="82">
        <v>10</v>
      </c>
      <c r="F22793" t="s">
        <v>969</v>
      </c>
      <c r="G22793" s="83">
        <v>43475</v>
      </c>
      <c r="I22793">
        <v>2019</v>
      </c>
    </row>
    <row r="22794" spans="1:9" x14ac:dyDescent="0.25">
      <c r="A22794" t="s">
        <v>972</v>
      </c>
      <c r="B22794" t="s">
        <v>474</v>
      </c>
      <c r="C22794" t="s">
        <v>1283</v>
      </c>
      <c r="D22794" t="s">
        <v>975</v>
      </c>
      <c r="E22794" s="82">
        <v>10</v>
      </c>
      <c r="F22794" t="s">
        <v>969</v>
      </c>
      <c r="G22794" s="83">
        <v>43517</v>
      </c>
      <c r="I22794">
        <v>2019</v>
      </c>
    </row>
    <row r="22795" spans="1:9" x14ac:dyDescent="0.25">
      <c r="A22795" t="s">
        <v>972</v>
      </c>
      <c r="B22795" t="s">
        <v>474</v>
      </c>
      <c r="C22795" t="s">
        <v>1283</v>
      </c>
      <c r="D22795" t="s">
        <v>975</v>
      </c>
      <c r="E22795" s="82">
        <v>10</v>
      </c>
      <c r="F22795" t="s">
        <v>969</v>
      </c>
      <c r="G22795" s="83">
        <v>43846</v>
      </c>
      <c r="I22795">
        <v>2020</v>
      </c>
    </row>
    <row r="22796" spans="1:9" x14ac:dyDescent="0.25">
      <c r="A22796" t="s">
        <v>972</v>
      </c>
      <c r="B22796" t="s">
        <v>474</v>
      </c>
      <c r="C22796" t="s">
        <v>1283</v>
      </c>
      <c r="D22796" t="s">
        <v>975</v>
      </c>
      <c r="E22796" s="82">
        <v>10</v>
      </c>
      <c r="F22796" t="s">
        <v>969</v>
      </c>
      <c r="G22796" s="83">
        <v>43853</v>
      </c>
      <c r="I22796">
        <v>2020</v>
      </c>
    </row>
    <row r="22797" spans="1:9" x14ac:dyDescent="0.25">
      <c r="A22797" t="s">
        <v>972</v>
      </c>
      <c r="B22797" t="s">
        <v>474</v>
      </c>
      <c r="C22797" t="s">
        <v>1283</v>
      </c>
      <c r="D22797" t="s">
        <v>975</v>
      </c>
      <c r="E22797" s="82">
        <v>10</v>
      </c>
      <c r="F22797" t="s">
        <v>969</v>
      </c>
      <c r="G22797" s="83">
        <v>43858</v>
      </c>
      <c r="I22797">
        <v>2020</v>
      </c>
    </row>
    <row r="22798" spans="1:9" x14ac:dyDescent="0.25">
      <c r="A22798" t="s">
        <v>972</v>
      </c>
      <c r="B22798" t="s">
        <v>474</v>
      </c>
      <c r="C22798" t="s">
        <v>1283</v>
      </c>
      <c r="D22798" t="s">
        <v>975</v>
      </c>
      <c r="E22798" s="82">
        <v>10</v>
      </c>
      <c r="F22798" t="s">
        <v>969</v>
      </c>
      <c r="G22798" s="83">
        <v>43886</v>
      </c>
      <c r="I22798">
        <v>2020</v>
      </c>
    </row>
    <row r="22799" spans="1:9" x14ac:dyDescent="0.25">
      <c r="A22799" t="s">
        <v>972</v>
      </c>
      <c r="B22799" t="s">
        <v>474</v>
      </c>
      <c r="C22799" t="s">
        <v>1283</v>
      </c>
      <c r="D22799" t="s">
        <v>975</v>
      </c>
      <c r="E22799" s="82">
        <v>10</v>
      </c>
      <c r="F22799" t="s">
        <v>969</v>
      </c>
      <c r="G22799" s="83">
        <v>43889</v>
      </c>
      <c r="I22799">
        <v>2020</v>
      </c>
    </row>
    <row r="22800" spans="1:9" x14ac:dyDescent="0.25">
      <c r="A22800" t="s">
        <v>972</v>
      </c>
      <c r="B22800" t="s">
        <v>474</v>
      </c>
      <c r="C22800" t="s">
        <v>1283</v>
      </c>
      <c r="D22800" t="s">
        <v>975</v>
      </c>
      <c r="E22800" s="82">
        <v>10</v>
      </c>
      <c r="F22800" t="s">
        <v>969</v>
      </c>
      <c r="G22800" s="83">
        <v>44013</v>
      </c>
      <c r="I22800">
        <v>2020</v>
      </c>
    </row>
    <row r="22801" spans="1:9" x14ac:dyDescent="0.25">
      <c r="A22801" t="s">
        <v>972</v>
      </c>
      <c r="B22801" t="s">
        <v>474</v>
      </c>
      <c r="C22801" t="s">
        <v>1283</v>
      </c>
      <c r="D22801" t="s">
        <v>975</v>
      </c>
      <c r="E22801" s="82">
        <v>10</v>
      </c>
      <c r="F22801" t="s">
        <v>969</v>
      </c>
      <c r="G22801" s="83">
        <v>44019</v>
      </c>
      <c r="I22801">
        <v>2020</v>
      </c>
    </row>
    <row r="22802" spans="1:9" x14ac:dyDescent="0.25">
      <c r="A22802" t="s">
        <v>972</v>
      </c>
      <c r="B22802" t="s">
        <v>474</v>
      </c>
      <c r="C22802" t="s">
        <v>1283</v>
      </c>
      <c r="D22802" t="s">
        <v>975</v>
      </c>
      <c r="E22802" s="82">
        <v>10</v>
      </c>
      <c r="F22802" t="s">
        <v>969</v>
      </c>
      <c r="G22802" s="83">
        <v>44033</v>
      </c>
      <c r="I22802">
        <v>2020</v>
      </c>
    </row>
    <row r="22803" spans="1:9" x14ac:dyDescent="0.25">
      <c r="A22803" t="s">
        <v>972</v>
      </c>
      <c r="B22803" t="s">
        <v>474</v>
      </c>
      <c r="C22803" t="s">
        <v>1283</v>
      </c>
      <c r="D22803" t="s">
        <v>975</v>
      </c>
      <c r="E22803" s="82">
        <v>10</v>
      </c>
      <c r="F22803" t="s">
        <v>969</v>
      </c>
      <c r="G22803" s="83">
        <v>44146</v>
      </c>
      <c r="I22803">
        <v>2020</v>
      </c>
    </row>
    <row r="22804" spans="1:9" x14ac:dyDescent="0.25">
      <c r="A22804" t="s">
        <v>972</v>
      </c>
      <c r="B22804" t="s">
        <v>474</v>
      </c>
      <c r="C22804" t="s">
        <v>1283</v>
      </c>
      <c r="D22804" t="s">
        <v>975</v>
      </c>
      <c r="E22804" s="82">
        <v>10</v>
      </c>
      <c r="F22804" t="s">
        <v>969</v>
      </c>
      <c r="G22804" s="83">
        <v>44202</v>
      </c>
      <c r="I22804">
        <v>2021</v>
      </c>
    </row>
    <row r="22805" spans="1:9" x14ac:dyDescent="0.25">
      <c r="A22805" t="s">
        <v>972</v>
      </c>
      <c r="B22805" t="s">
        <v>474</v>
      </c>
      <c r="C22805" t="s">
        <v>1283</v>
      </c>
      <c r="D22805" t="s">
        <v>975</v>
      </c>
      <c r="E22805" s="82">
        <v>10</v>
      </c>
      <c r="F22805" t="s">
        <v>969</v>
      </c>
      <c r="G22805" s="83">
        <v>44257</v>
      </c>
      <c r="I22805">
        <v>2021</v>
      </c>
    </row>
    <row r="22806" spans="1:9" x14ac:dyDescent="0.25">
      <c r="A22806" t="s">
        <v>972</v>
      </c>
      <c r="B22806" t="s">
        <v>474</v>
      </c>
      <c r="C22806" t="s">
        <v>1283</v>
      </c>
      <c r="D22806" t="s">
        <v>975</v>
      </c>
      <c r="E22806" s="82">
        <v>10</v>
      </c>
      <c r="F22806" t="s">
        <v>969</v>
      </c>
      <c r="G22806" s="83">
        <v>44452</v>
      </c>
      <c r="I22806">
        <v>2021</v>
      </c>
    </row>
    <row r="22807" spans="1:9" x14ac:dyDescent="0.25">
      <c r="A22807" t="s">
        <v>972</v>
      </c>
      <c r="B22807" t="s">
        <v>474</v>
      </c>
      <c r="C22807" t="s">
        <v>1283</v>
      </c>
      <c r="D22807" t="s">
        <v>975</v>
      </c>
      <c r="E22807" s="82">
        <v>10</v>
      </c>
      <c r="F22807" t="s">
        <v>969</v>
      </c>
      <c r="G22807" s="83">
        <v>44455</v>
      </c>
      <c r="I22807">
        <v>2021</v>
      </c>
    </row>
    <row r="22808" spans="1:9" x14ac:dyDescent="0.25">
      <c r="A22808" t="s">
        <v>972</v>
      </c>
      <c r="B22808" t="s">
        <v>474</v>
      </c>
      <c r="C22808" t="s">
        <v>1283</v>
      </c>
      <c r="D22808" t="s">
        <v>975</v>
      </c>
      <c r="E22808" s="82">
        <v>10</v>
      </c>
      <c r="F22808" t="s">
        <v>969</v>
      </c>
      <c r="G22808" s="83">
        <v>44699</v>
      </c>
      <c r="I22808">
        <v>2022</v>
      </c>
    </row>
    <row r="22809" spans="1:9" x14ac:dyDescent="0.25">
      <c r="A22809" t="s">
        <v>972</v>
      </c>
      <c r="B22809" t="s">
        <v>474</v>
      </c>
      <c r="C22809" t="s">
        <v>1283</v>
      </c>
      <c r="D22809" t="s">
        <v>975</v>
      </c>
      <c r="E22809" s="82">
        <v>10</v>
      </c>
      <c r="F22809" t="s">
        <v>969</v>
      </c>
      <c r="G22809" s="83">
        <v>44721</v>
      </c>
      <c r="I22809">
        <v>2022</v>
      </c>
    </row>
    <row r="22810" spans="1:9" x14ac:dyDescent="0.25">
      <c r="A22810" t="s">
        <v>972</v>
      </c>
      <c r="B22810" t="s">
        <v>474</v>
      </c>
      <c r="C22810" t="s">
        <v>1283</v>
      </c>
      <c r="D22810" t="s">
        <v>975</v>
      </c>
      <c r="E22810" s="82">
        <v>10</v>
      </c>
      <c r="F22810" t="s">
        <v>969</v>
      </c>
      <c r="G22810" s="83">
        <v>44727</v>
      </c>
      <c r="I22810">
        <v>2022</v>
      </c>
    </row>
    <row r="22811" spans="1:9" x14ac:dyDescent="0.25">
      <c r="A22811" t="s">
        <v>972</v>
      </c>
      <c r="B22811" t="s">
        <v>474</v>
      </c>
      <c r="C22811" t="s">
        <v>1283</v>
      </c>
      <c r="D22811" t="s">
        <v>975</v>
      </c>
      <c r="E22811" s="82">
        <v>10</v>
      </c>
      <c r="F22811" t="s">
        <v>969</v>
      </c>
      <c r="G22811" s="83">
        <v>44728</v>
      </c>
      <c r="I22811">
        <v>2022</v>
      </c>
    </row>
    <row r="22812" spans="1:9" x14ac:dyDescent="0.25">
      <c r="A22812" t="s">
        <v>972</v>
      </c>
      <c r="B22812" t="s">
        <v>474</v>
      </c>
      <c r="C22812" t="s">
        <v>1283</v>
      </c>
      <c r="D22812" t="s">
        <v>975</v>
      </c>
      <c r="E22812" s="82">
        <v>10</v>
      </c>
      <c r="F22812" t="s">
        <v>969</v>
      </c>
      <c r="G22812" s="83">
        <v>44770</v>
      </c>
      <c r="I22812">
        <v>2022</v>
      </c>
    </row>
    <row r="22813" spans="1:9" x14ac:dyDescent="0.25">
      <c r="A22813" t="s">
        <v>972</v>
      </c>
      <c r="B22813" t="s">
        <v>474</v>
      </c>
      <c r="C22813" t="s">
        <v>1283</v>
      </c>
      <c r="D22813" t="s">
        <v>975</v>
      </c>
      <c r="E22813" s="82">
        <v>10</v>
      </c>
      <c r="F22813" t="s">
        <v>969</v>
      </c>
      <c r="G22813" s="83">
        <v>44831</v>
      </c>
      <c r="I22813">
        <v>2022</v>
      </c>
    </row>
    <row r="22814" spans="1:9" x14ac:dyDescent="0.25">
      <c r="A22814" t="s">
        <v>972</v>
      </c>
      <c r="B22814" t="s">
        <v>247</v>
      </c>
      <c r="C22814" t="s">
        <v>1283</v>
      </c>
      <c r="D22814" t="s">
        <v>975</v>
      </c>
      <c r="E22814" s="82">
        <v>10</v>
      </c>
      <c r="F22814" t="s">
        <v>969</v>
      </c>
      <c r="G22814" s="83">
        <v>43383</v>
      </c>
      <c r="I22814">
        <v>2018</v>
      </c>
    </row>
    <row r="22815" spans="1:9" x14ac:dyDescent="0.25">
      <c r="A22815" t="s">
        <v>972</v>
      </c>
      <c r="B22815" t="s">
        <v>765</v>
      </c>
      <c r="C22815" t="s">
        <v>1283</v>
      </c>
      <c r="D22815" t="s">
        <v>975</v>
      </c>
      <c r="E22815" s="82">
        <v>1</v>
      </c>
      <c r="F22815" t="s">
        <v>969</v>
      </c>
      <c r="G22815" s="83">
        <v>44929</v>
      </c>
      <c r="I22815">
        <v>2023</v>
      </c>
    </row>
    <row r="22816" spans="1:9" x14ac:dyDescent="0.25">
      <c r="A22816" t="s">
        <v>972</v>
      </c>
      <c r="B22816" t="s">
        <v>765</v>
      </c>
      <c r="C22816" t="s">
        <v>1283</v>
      </c>
      <c r="D22816" t="s">
        <v>975</v>
      </c>
      <c r="E22816" s="82">
        <v>5</v>
      </c>
      <c r="F22816" t="s">
        <v>969</v>
      </c>
      <c r="G22816" s="83">
        <v>43245</v>
      </c>
      <c r="I22816">
        <v>2018</v>
      </c>
    </row>
    <row r="22817" spans="1:9" x14ac:dyDescent="0.25">
      <c r="A22817" t="s">
        <v>972</v>
      </c>
      <c r="B22817" t="s">
        <v>765</v>
      </c>
      <c r="C22817" t="s">
        <v>1283</v>
      </c>
      <c r="D22817" t="s">
        <v>975</v>
      </c>
      <c r="E22817" s="82">
        <v>5</v>
      </c>
      <c r="F22817" t="s">
        <v>969</v>
      </c>
      <c r="G22817" s="83">
        <v>43246</v>
      </c>
      <c r="I22817">
        <v>2018</v>
      </c>
    </row>
    <row r="22818" spans="1:9" x14ac:dyDescent="0.25">
      <c r="A22818" t="s">
        <v>972</v>
      </c>
      <c r="B22818" t="s">
        <v>765</v>
      </c>
      <c r="C22818" t="s">
        <v>1283</v>
      </c>
      <c r="D22818" t="s">
        <v>975</v>
      </c>
      <c r="E22818" s="82">
        <v>5</v>
      </c>
      <c r="F22818" t="s">
        <v>969</v>
      </c>
      <c r="G22818" s="83">
        <v>44784</v>
      </c>
      <c r="I22818">
        <v>2022</v>
      </c>
    </row>
    <row r="22819" spans="1:9" x14ac:dyDescent="0.25">
      <c r="A22819" t="s">
        <v>972</v>
      </c>
      <c r="B22819" t="s">
        <v>765</v>
      </c>
      <c r="C22819" t="s">
        <v>1283</v>
      </c>
      <c r="D22819" t="s">
        <v>975</v>
      </c>
      <c r="E22819" s="82">
        <v>10</v>
      </c>
      <c r="F22819" t="s">
        <v>969</v>
      </c>
      <c r="G22819" s="83">
        <v>43259</v>
      </c>
      <c r="I22819">
        <v>2018</v>
      </c>
    </row>
    <row r="22820" spans="1:9" x14ac:dyDescent="0.25">
      <c r="A22820" t="s">
        <v>972</v>
      </c>
      <c r="B22820" t="s">
        <v>765</v>
      </c>
      <c r="C22820" t="s">
        <v>1283</v>
      </c>
      <c r="D22820" t="s">
        <v>975</v>
      </c>
      <c r="E22820" s="82">
        <v>10</v>
      </c>
      <c r="F22820" t="s">
        <v>969</v>
      </c>
      <c r="G22820" s="83">
        <v>43300</v>
      </c>
      <c r="I22820">
        <v>2018</v>
      </c>
    </row>
    <row r="22821" spans="1:9" x14ac:dyDescent="0.25">
      <c r="A22821" t="s">
        <v>972</v>
      </c>
      <c r="B22821" t="s">
        <v>765</v>
      </c>
      <c r="C22821" t="s">
        <v>1283</v>
      </c>
      <c r="D22821" t="s">
        <v>975</v>
      </c>
      <c r="E22821" s="82">
        <v>10</v>
      </c>
      <c r="F22821" t="s">
        <v>969</v>
      </c>
      <c r="G22821" s="83">
        <v>43511</v>
      </c>
      <c r="I22821">
        <v>2019</v>
      </c>
    </row>
    <row r="22822" spans="1:9" x14ac:dyDescent="0.25">
      <c r="A22822" t="s">
        <v>972</v>
      </c>
      <c r="B22822" t="s">
        <v>765</v>
      </c>
      <c r="C22822" t="s">
        <v>1283</v>
      </c>
      <c r="D22822" t="s">
        <v>975</v>
      </c>
      <c r="E22822" s="82">
        <v>10</v>
      </c>
      <c r="F22822" t="s">
        <v>969</v>
      </c>
      <c r="G22822" s="83">
        <v>43535</v>
      </c>
      <c r="I22822">
        <v>2019</v>
      </c>
    </row>
    <row r="22823" spans="1:9" x14ac:dyDescent="0.25">
      <c r="A22823" t="s">
        <v>972</v>
      </c>
      <c r="B22823" t="s">
        <v>765</v>
      </c>
      <c r="C22823" t="s">
        <v>1283</v>
      </c>
      <c r="D22823" t="s">
        <v>975</v>
      </c>
      <c r="E22823" s="82">
        <v>10</v>
      </c>
      <c r="F22823" t="s">
        <v>969</v>
      </c>
      <c r="G22823" s="83">
        <v>43558</v>
      </c>
      <c r="I22823">
        <v>2019</v>
      </c>
    </row>
    <row r="22824" spans="1:9" x14ac:dyDescent="0.25">
      <c r="A22824" t="s">
        <v>972</v>
      </c>
      <c r="B22824" t="s">
        <v>765</v>
      </c>
      <c r="C22824" t="s">
        <v>1283</v>
      </c>
      <c r="D22824" t="s">
        <v>975</v>
      </c>
      <c r="E22824" s="82">
        <v>10</v>
      </c>
      <c r="F22824" t="s">
        <v>969</v>
      </c>
      <c r="G22824" s="83">
        <v>43580</v>
      </c>
      <c r="I22824">
        <v>2019</v>
      </c>
    </row>
    <row r="22825" spans="1:9" x14ac:dyDescent="0.25">
      <c r="A22825" t="s">
        <v>972</v>
      </c>
      <c r="B22825" t="s">
        <v>765</v>
      </c>
      <c r="C22825" t="s">
        <v>1283</v>
      </c>
      <c r="D22825" t="s">
        <v>975</v>
      </c>
      <c r="E22825" s="82">
        <v>10</v>
      </c>
      <c r="F22825" t="s">
        <v>969</v>
      </c>
      <c r="G22825" s="83">
        <v>43656</v>
      </c>
      <c r="I22825">
        <v>2019</v>
      </c>
    </row>
    <row r="22826" spans="1:9" x14ac:dyDescent="0.25">
      <c r="A22826" t="s">
        <v>972</v>
      </c>
      <c r="B22826" t="s">
        <v>765</v>
      </c>
      <c r="C22826" t="s">
        <v>1283</v>
      </c>
      <c r="D22826" t="s">
        <v>975</v>
      </c>
      <c r="E22826" s="82">
        <v>10</v>
      </c>
      <c r="F22826" t="s">
        <v>969</v>
      </c>
      <c r="G22826" s="83">
        <v>43668</v>
      </c>
      <c r="I22826">
        <v>2019</v>
      </c>
    </row>
    <row r="22827" spans="1:9" x14ac:dyDescent="0.25">
      <c r="A22827" t="s">
        <v>972</v>
      </c>
      <c r="B22827" t="s">
        <v>765</v>
      </c>
      <c r="C22827" t="s">
        <v>1283</v>
      </c>
      <c r="D22827" t="s">
        <v>975</v>
      </c>
      <c r="E22827" s="82">
        <v>10</v>
      </c>
      <c r="F22827" t="s">
        <v>969</v>
      </c>
      <c r="G22827" s="83">
        <v>43761</v>
      </c>
      <c r="I22827">
        <v>2019</v>
      </c>
    </row>
    <row r="22828" spans="1:9" x14ac:dyDescent="0.25">
      <c r="A22828" t="s">
        <v>972</v>
      </c>
      <c r="B22828" t="s">
        <v>765</v>
      </c>
      <c r="C22828" t="s">
        <v>1283</v>
      </c>
      <c r="D22828" t="s">
        <v>975</v>
      </c>
      <c r="E22828" s="82">
        <v>10</v>
      </c>
      <c r="F22828" t="s">
        <v>969</v>
      </c>
      <c r="G22828" s="83">
        <v>43783</v>
      </c>
      <c r="I22828">
        <v>2019</v>
      </c>
    </row>
    <row r="22829" spans="1:9" x14ac:dyDescent="0.25">
      <c r="A22829" t="s">
        <v>972</v>
      </c>
      <c r="B22829" t="s">
        <v>765</v>
      </c>
      <c r="C22829" t="s">
        <v>1283</v>
      </c>
      <c r="D22829" t="s">
        <v>975</v>
      </c>
      <c r="E22829" s="82">
        <v>10</v>
      </c>
      <c r="F22829" t="s">
        <v>969</v>
      </c>
      <c r="G22829" s="83">
        <v>44014</v>
      </c>
      <c r="I22829">
        <v>2020</v>
      </c>
    </row>
    <row r="22830" spans="1:9" x14ac:dyDescent="0.25">
      <c r="A22830" t="s">
        <v>972</v>
      </c>
      <c r="B22830" t="s">
        <v>765</v>
      </c>
      <c r="C22830" t="s">
        <v>1283</v>
      </c>
      <c r="D22830" t="s">
        <v>975</v>
      </c>
      <c r="E22830" s="82">
        <v>10</v>
      </c>
      <c r="F22830" t="s">
        <v>969</v>
      </c>
      <c r="G22830" s="83">
        <v>44049</v>
      </c>
      <c r="I22830">
        <v>2020</v>
      </c>
    </row>
    <row r="22831" spans="1:9" x14ac:dyDescent="0.25">
      <c r="A22831" t="s">
        <v>972</v>
      </c>
      <c r="B22831" t="s">
        <v>765</v>
      </c>
      <c r="C22831" t="s">
        <v>1283</v>
      </c>
      <c r="D22831" t="s">
        <v>975</v>
      </c>
      <c r="E22831" s="82">
        <v>10</v>
      </c>
      <c r="F22831" t="s">
        <v>969</v>
      </c>
      <c r="G22831" s="83">
        <v>44056</v>
      </c>
      <c r="I22831">
        <v>2020</v>
      </c>
    </row>
    <row r="22832" spans="1:9" x14ac:dyDescent="0.25">
      <c r="A22832" t="s">
        <v>972</v>
      </c>
      <c r="B22832" t="s">
        <v>765</v>
      </c>
      <c r="C22832" t="s">
        <v>1283</v>
      </c>
      <c r="D22832" t="s">
        <v>975</v>
      </c>
      <c r="E22832" s="82">
        <v>10</v>
      </c>
      <c r="F22832" t="s">
        <v>969</v>
      </c>
      <c r="G22832" s="83">
        <v>44140</v>
      </c>
      <c r="I22832">
        <v>2020</v>
      </c>
    </row>
    <row r="22833" spans="1:9" x14ac:dyDescent="0.25">
      <c r="A22833" t="s">
        <v>972</v>
      </c>
      <c r="B22833" t="s">
        <v>765</v>
      </c>
      <c r="C22833" t="s">
        <v>1283</v>
      </c>
      <c r="D22833" t="s">
        <v>975</v>
      </c>
      <c r="E22833" s="82">
        <v>10</v>
      </c>
      <c r="F22833" t="s">
        <v>969</v>
      </c>
      <c r="G22833" s="83">
        <v>44187</v>
      </c>
      <c r="I22833">
        <v>2020</v>
      </c>
    </row>
    <row r="22834" spans="1:9" x14ac:dyDescent="0.25">
      <c r="A22834" t="s">
        <v>972</v>
      </c>
      <c r="B22834" t="s">
        <v>765</v>
      </c>
      <c r="C22834" t="s">
        <v>1283</v>
      </c>
      <c r="D22834" t="s">
        <v>975</v>
      </c>
      <c r="E22834" s="82">
        <v>10</v>
      </c>
      <c r="F22834" t="s">
        <v>969</v>
      </c>
      <c r="G22834" s="83">
        <v>44783</v>
      </c>
      <c r="I22834">
        <v>2022</v>
      </c>
    </row>
    <row r="22835" spans="1:9" x14ac:dyDescent="0.25">
      <c r="A22835" t="s">
        <v>972</v>
      </c>
      <c r="B22835" t="s">
        <v>765</v>
      </c>
      <c r="C22835" t="s">
        <v>1283</v>
      </c>
      <c r="D22835" t="s">
        <v>975</v>
      </c>
      <c r="E22835" s="82">
        <v>10</v>
      </c>
      <c r="F22835" t="s">
        <v>969</v>
      </c>
      <c r="G22835" s="83">
        <v>44930</v>
      </c>
      <c r="I22835">
        <v>2023</v>
      </c>
    </row>
    <row r="22836" spans="1:9" x14ac:dyDescent="0.25">
      <c r="A22836" t="s">
        <v>972</v>
      </c>
      <c r="B22836" t="s">
        <v>1008</v>
      </c>
      <c r="C22836" t="s">
        <v>1283</v>
      </c>
      <c r="D22836" t="s">
        <v>975</v>
      </c>
      <c r="E22836" s="82">
        <v>10</v>
      </c>
      <c r="F22836" t="s">
        <v>969</v>
      </c>
      <c r="G22836" s="83">
        <v>43902</v>
      </c>
      <c r="I22836">
        <v>2020</v>
      </c>
    </row>
    <row r="22837" spans="1:9" x14ac:dyDescent="0.25">
      <c r="A22837" t="s">
        <v>972</v>
      </c>
      <c r="B22837" t="s">
        <v>1008</v>
      </c>
      <c r="C22837" t="s">
        <v>1283</v>
      </c>
      <c r="D22837" t="s">
        <v>975</v>
      </c>
      <c r="E22837" s="82">
        <v>10</v>
      </c>
      <c r="F22837" t="s">
        <v>969</v>
      </c>
      <c r="G22837" s="83">
        <v>44132</v>
      </c>
      <c r="I22837">
        <v>2020</v>
      </c>
    </row>
    <row r="22838" spans="1:9" x14ac:dyDescent="0.25">
      <c r="A22838" t="s">
        <v>972</v>
      </c>
      <c r="B22838" t="s">
        <v>1008</v>
      </c>
      <c r="C22838" t="s">
        <v>1283</v>
      </c>
      <c r="D22838" t="s">
        <v>975</v>
      </c>
      <c r="E22838" s="82">
        <v>10</v>
      </c>
      <c r="F22838" t="s">
        <v>969</v>
      </c>
      <c r="G22838" s="83">
        <v>44151</v>
      </c>
      <c r="I22838">
        <v>2020</v>
      </c>
    </row>
    <row r="22839" spans="1:9" x14ac:dyDescent="0.25">
      <c r="A22839" t="s">
        <v>972</v>
      </c>
      <c r="B22839" t="s">
        <v>1209</v>
      </c>
      <c r="C22839" t="s">
        <v>1283</v>
      </c>
      <c r="D22839" t="s">
        <v>975</v>
      </c>
      <c r="E22839" s="82">
        <v>5</v>
      </c>
      <c r="F22839" t="s">
        <v>969</v>
      </c>
      <c r="G22839" s="83">
        <v>43494</v>
      </c>
      <c r="I22839">
        <v>2019</v>
      </c>
    </row>
    <row r="22840" spans="1:9" x14ac:dyDescent="0.25">
      <c r="A22840" t="s">
        <v>972</v>
      </c>
      <c r="B22840" t="s">
        <v>1209</v>
      </c>
      <c r="C22840" t="s">
        <v>1283</v>
      </c>
      <c r="D22840" t="s">
        <v>975</v>
      </c>
      <c r="E22840" s="82">
        <v>9</v>
      </c>
      <c r="F22840" t="s">
        <v>969</v>
      </c>
      <c r="G22840" s="83">
        <v>44158</v>
      </c>
      <c r="I22840">
        <v>2020</v>
      </c>
    </row>
    <row r="22841" spans="1:9" x14ac:dyDescent="0.25">
      <c r="A22841" t="s">
        <v>972</v>
      </c>
      <c r="B22841" t="s">
        <v>1209</v>
      </c>
      <c r="C22841" t="s">
        <v>1283</v>
      </c>
      <c r="D22841" t="s">
        <v>975</v>
      </c>
      <c r="E22841" s="82">
        <v>10</v>
      </c>
      <c r="F22841" t="s">
        <v>969</v>
      </c>
      <c r="G22841" s="83">
        <v>43522</v>
      </c>
      <c r="I22841">
        <v>2019</v>
      </c>
    </row>
    <row r="22842" spans="1:9" x14ac:dyDescent="0.25">
      <c r="A22842" t="s">
        <v>972</v>
      </c>
      <c r="B22842" t="s">
        <v>1209</v>
      </c>
      <c r="C22842" t="s">
        <v>1283</v>
      </c>
      <c r="D22842" t="s">
        <v>975</v>
      </c>
      <c r="E22842" s="82">
        <v>10</v>
      </c>
      <c r="F22842" t="s">
        <v>969</v>
      </c>
      <c r="G22842" s="83">
        <v>43563</v>
      </c>
      <c r="I22842">
        <v>2019</v>
      </c>
    </row>
    <row r="22843" spans="1:9" x14ac:dyDescent="0.25">
      <c r="A22843" t="s">
        <v>972</v>
      </c>
      <c r="B22843" t="s">
        <v>1209</v>
      </c>
      <c r="C22843" t="s">
        <v>1283</v>
      </c>
      <c r="D22843" t="s">
        <v>975</v>
      </c>
      <c r="E22843" s="82">
        <v>10</v>
      </c>
      <c r="F22843" t="s">
        <v>969</v>
      </c>
      <c r="G22843" s="83">
        <v>44053</v>
      </c>
      <c r="I22843">
        <v>2020</v>
      </c>
    </row>
    <row r="22844" spans="1:9" x14ac:dyDescent="0.25">
      <c r="A22844" t="s">
        <v>972</v>
      </c>
      <c r="B22844" t="s">
        <v>1209</v>
      </c>
      <c r="C22844" t="s">
        <v>1283</v>
      </c>
      <c r="D22844" t="s">
        <v>975</v>
      </c>
      <c r="E22844" s="82">
        <v>10</v>
      </c>
      <c r="F22844" t="s">
        <v>969</v>
      </c>
      <c r="G22844" s="83">
        <v>44077</v>
      </c>
      <c r="I22844">
        <v>2020</v>
      </c>
    </row>
    <row r="22845" spans="1:9" x14ac:dyDescent="0.25">
      <c r="A22845" t="s">
        <v>972</v>
      </c>
      <c r="B22845" t="s">
        <v>1209</v>
      </c>
      <c r="C22845" t="s">
        <v>1283</v>
      </c>
      <c r="D22845" t="s">
        <v>975</v>
      </c>
      <c r="E22845" s="82">
        <v>10</v>
      </c>
      <c r="F22845" t="s">
        <v>969</v>
      </c>
      <c r="G22845" s="83">
        <v>44308</v>
      </c>
      <c r="I22845">
        <v>2021</v>
      </c>
    </row>
    <row r="22846" spans="1:9" x14ac:dyDescent="0.25">
      <c r="A22846" t="s">
        <v>972</v>
      </c>
      <c r="B22846" t="s">
        <v>1209</v>
      </c>
      <c r="C22846" t="s">
        <v>1283</v>
      </c>
      <c r="D22846" t="s">
        <v>975</v>
      </c>
      <c r="E22846" s="82">
        <v>10</v>
      </c>
      <c r="F22846" t="s">
        <v>969</v>
      </c>
      <c r="G22846" s="83">
        <v>44337</v>
      </c>
      <c r="I22846">
        <v>2021</v>
      </c>
    </row>
    <row r="22847" spans="1:9" x14ac:dyDescent="0.25">
      <c r="A22847" t="s">
        <v>972</v>
      </c>
      <c r="B22847" t="s">
        <v>1209</v>
      </c>
      <c r="C22847" t="s">
        <v>1283</v>
      </c>
      <c r="D22847" t="s">
        <v>975</v>
      </c>
      <c r="E22847" s="82">
        <v>10</v>
      </c>
      <c r="F22847" t="s">
        <v>969</v>
      </c>
      <c r="G22847" s="83">
        <v>44624</v>
      </c>
      <c r="I22847">
        <v>2022</v>
      </c>
    </row>
    <row r="22848" spans="1:9" x14ac:dyDescent="0.25">
      <c r="A22848" t="s">
        <v>972</v>
      </c>
      <c r="B22848" t="s">
        <v>1209</v>
      </c>
      <c r="C22848" t="s">
        <v>1283</v>
      </c>
      <c r="D22848" t="s">
        <v>975</v>
      </c>
      <c r="E22848" s="82">
        <v>10</v>
      </c>
      <c r="F22848" t="s">
        <v>969</v>
      </c>
      <c r="G22848" s="83">
        <v>44806</v>
      </c>
      <c r="I22848">
        <v>2022</v>
      </c>
    </row>
    <row r="22849" spans="1:9" x14ac:dyDescent="0.25">
      <c r="A22849" t="s">
        <v>972</v>
      </c>
      <c r="B22849" t="s">
        <v>1209</v>
      </c>
      <c r="C22849" t="s">
        <v>1283</v>
      </c>
      <c r="D22849" t="s">
        <v>975</v>
      </c>
      <c r="E22849" s="82">
        <v>10</v>
      </c>
      <c r="F22849" t="s">
        <v>969</v>
      </c>
      <c r="G22849" s="83">
        <v>44848</v>
      </c>
      <c r="I22849">
        <v>2022</v>
      </c>
    </row>
    <row r="22850" spans="1:9" x14ac:dyDescent="0.25">
      <c r="A22850" t="s">
        <v>972</v>
      </c>
      <c r="B22850" t="s">
        <v>161</v>
      </c>
      <c r="C22850" t="s">
        <v>1283</v>
      </c>
      <c r="D22850" t="s">
        <v>975</v>
      </c>
      <c r="E22850" s="82">
        <v>5</v>
      </c>
      <c r="F22850" t="s">
        <v>969</v>
      </c>
      <c r="G22850" s="83">
        <v>43186</v>
      </c>
      <c r="I22850">
        <v>2018</v>
      </c>
    </row>
    <row r="22851" spans="1:9" x14ac:dyDescent="0.25">
      <c r="A22851" t="s">
        <v>972</v>
      </c>
      <c r="B22851" t="s">
        <v>161</v>
      </c>
      <c r="C22851" t="s">
        <v>1283</v>
      </c>
      <c r="D22851" t="s">
        <v>975</v>
      </c>
      <c r="E22851" s="82">
        <v>10</v>
      </c>
      <c r="F22851" t="s">
        <v>969</v>
      </c>
      <c r="G22851" s="83">
        <v>43210</v>
      </c>
      <c r="I22851">
        <v>2018</v>
      </c>
    </row>
    <row r="22852" spans="1:9" x14ac:dyDescent="0.25">
      <c r="A22852" t="s">
        <v>972</v>
      </c>
      <c r="B22852" t="s">
        <v>161</v>
      </c>
      <c r="C22852" t="s">
        <v>1283</v>
      </c>
      <c r="D22852" t="s">
        <v>975</v>
      </c>
      <c r="E22852" s="82">
        <v>10</v>
      </c>
      <c r="F22852" t="s">
        <v>969</v>
      </c>
      <c r="G22852" s="83">
        <v>43416</v>
      </c>
      <c r="I22852">
        <v>2018</v>
      </c>
    </row>
    <row r="22853" spans="1:9" x14ac:dyDescent="0.25">
      <c r="A22853" t="s">
        <v>972</v>
      </c>
      <c r="B22853" t="s">
        <v>161</v>
      </c>
      <c r="C22853" t="s">
        <v>1283</v>
      </c>
      <c r="D22853" t="s">
        <v>975</v>
      </c>
      <c r="E22853" s="82">
        <v>10</v>
      </c>
      <c r="F22853" t="s">
        <v>969</v>
      </c>
      <c r="G22853" s="83">
        <v>43490</v>
      </c>
      <c r="I22853">
        <v>2019</v>
      </c>
    </row>
    <row r="22854" spans="1:9" x14ac:dyDescent="0.25">
      <c r="A22854" t="s">
        <v>972</v>
      </c>
      <c r="B22854" t="s">
        <v>161</v>
      </c>
      <c r="C22854" t="s">
        <v>1283</v>
      </c>
      <c r="D22854" t="s">
        <v>975</v>
      </c>
      <c r="E22854" s="82">
        <v>10</v>
      </c>
      <c r="F22854" t="s">
        <v>969</v>
      </c>
      <c r="G22854" s="83">
        <v>44643</v>
      </c>
      <c r="I22854">
        <v>2022</v>
      </c>
    </row>
    <row r="22855" spans="1:9" x14ac:dyDescent="0.25">
      <c r="A22855" t="s">
        <v>972</v>
      </c>
      <c r="B22855" t="s">
        <v>1212</v>
      </c>
      <c r="C22855" t="s">
        <v>1283</v>
      </c>
      <c r="D22855" t="s">
        <v>975</v>
      </c>
      <c r="E22855" s="82">
        <v>5</v>
      </c>
      <c r="F22855" t="s">
        <v>969</v>
      </c>
      <c r="G22855" s="83">
        <v>43110</v>
      </c>
      <c r="I22855">
        <v>2018</v>
      </c>
    </row>
    <row r="22856" spans="1:9" x14ac:dyDescent="0.25">
      <c r="A22856" t="s">
        <v>972</v>
      </c>
      <c r="B22856" t="s">
        <v>1212</v>
      </c>
      <c r="C22856" t="s">
        <v>1283</v>
      </c>
      <c r="D22856" t="s">
        <v>975</v>
      </c>
      <c r="E22856" s="82">
        <v>5</v>
      </c>
      <c r="F22856" t="s">
        <v>969</v>
      </c>
      <c r="G22856" s="83">
        <v>43511</v>
      </c>
      <c r="I22856">
        <v>2019</v>
      </c>
    </row>
    <row r="22857" spans="1:9" x14ac:dyDescent="0.25">
      <c r="A22857" t="s">
        <v>972</v>
      </c>
      <c r="B22857" t="s">
        <v>1212</v>
      </c>
      <c r="C22857" t="s">
        <v>1283</v>
      </c>
      <c r="D22857" t="s">
        <v>975</v>
      </c>
      <c r="E22857" s="82">
        <v>10</v>
      </c>
      <c r="F22857" t="s">
        <v>969</v>
      </c>
      <c r="G22857" s="83">
        <v>43356</v>
      </c>
      <c r="I22857">
        <v>2018</v>
      </c>
    </row>
    <row r="22858" spans="1:9" x14ac:dyDescent="0.25">
      <c r="A22858" t="s">
        <v>972</v>
      </c>
      <c r="B22858" t="s">
        <v>1212</v>
      </c>
      <c r="C22858" t="s">
        <v>1283</v>
      </c>
      <c r="D22858" t="s">
        <v>975</v>
      </c>
      <c r="E22858" s="82">
        <v>10</v>
      </c>
      <c r="F22858" t="s">
        <v>969</v>
      </c>
      <c r="G22858" s="83">
        <v>43373</v>
      </c>
      <c r="I22858">
        <v>2018</v>
      </c>
    </row>
    <row r="22859" spans="1:9" x14ac:dyDescent="0.25">
      <c r="A22859" t="s">
        <v>972</v>
      </c>
      <c r="B22859" t="s">
        <v>1212</v>
      </c>
      <c r="C22859" t="s">
        <v>1283</v>
      </c>
      <c r="D22859" t="s">
        <v>975</v>
      </c>
      <c r="E22859" s="82">
        <v>10</v>
      </c>
      <c r="F22859" t="s">
        <v>969</v>
      </c>
      <c r="G22859" s="83">
        <v>43833</v>
      </c>
      <c r="I22859">
        <v>2020</v>
      </c>
    </row>
    <row r="22860" spans="1:9" x14ac:dyDescent="0.25">
      <c r="A22860" t="s">
        <v>972</v>
      </c>
      <c r="B22860" t="s">
        <v>1212</v>
      </c>
      <c r="C22860" t="s">
        <v>1283</v>
      </c>
      <c r="D22860" t="s">
        <v>975</v>
      </c>
      <c r="E22860" s="82">
        <v>10</v>
      </c>
      <c r="F22860" t="s">
        <v>969</v>
      </c>
      <c r="G22860" s="83">
        <v>43880</v>
      </c>
      <c r="I22860">
        <v>2020</v>
      </c>
    </row>
    <row r="22861" spans="1:9" x14ac:dyDescent="0.25">
      <c r="A22861" t="s">
        <v>972</v>
      </c>
      <c r="B22861" t="s">
        <v>1212</v>
      </c>
      <c r="C22861" t="s">
        <v>1283</v>
      </c>
      <c r="D22861" t="s">
        <v>975</v>
      </c>
      <c r="E22861" s="82">
        <v>10</v>
      </c>
      <c r="F22861" t="s">
        <v>969</v>
      </c>
      <c r="G22861" s="83">
        <v>44110</v>
      </c>
      <c r="I22861">
        <v>2020</v>
      </c>
    </row>
    <row r="22862" spans="1:9" x14ac:dyDescent="0.25">
      <c r="A22862" t="s">
        <v>972</v>
      </c>
      <c r="B22862" t="s">
        <v>582</v>
      </c>
      <c r="C22862" t="s">
        <v>1283</v>
      </c>
      <c r="D22862" t="s">
        <v>975</v>
      </c>
      <c r="E22862" s="82">
        <v>5</v>
      </c>
      <c r="F22862" t="s">
        <v>969</v>
      </c>
      <c r="G22862" s="83">
        <v>43299</v>
      </c>
      <c r="I22862">
        <v>2018</v>
      </c>
    </row>
    <row r="22863" spans="1:9" x14ac:dyDescent="0.25">
      <c r="A22863" t="s">
        <v>972</v>
      </c>
      <c r="B22863" t="s">
        <v>582</v>
      </c>
      <c r="C22863" t="s">
        <v>1283</v>
      </c>
      <c r="D22863" t="s">
        <v>975</v>
      </c>
      <c r="E22863" s="82">
        <v>5</v>
      </c>
      <c r="F22863" t="s">
        <v>969</v>
      </c>
      <c r="G22863" s="83">
        <v>43536</v>
      </c>
      <c r="I22863">
        <v>2019</v>
      </c>
    </row>
    <row r="22864" spans="1:9" x14ac:dyDescent="0.25">
      <c r="A22864" t="s">
        <v>972</v>
      </c>
      <c r="B22864" t="s">
        <v>582</v>
      </c>
      <c r="C22864" t="s">
        <v>1283</v>
      </c>
      <c r="D22864" t="s">
        <v>975</v>
      </c>
      <c r="E22864" s="82">
        <v>5</v>
      </c>
      <c r="F22864" t="s">
        <v>969</v>
      </c>
      <c r="G22864" s="83">
        <v>43537</v>
      </c>
      <c r="I22864">
        <v>2019</v>
      </c>
    </row>
    <row r="22865" spans="1:9" x14ac:dyDescent="0.25">
      <c r="A22865" t="s">
        <v>972</v>
      </c>
      <c r="B22865" t="s">
        <v>582</v>
      </c>
      <c r="C22865" t="s">
        <v>1283</v>
      </c>
      <c r="D22865" t="s">
        <v>975</v>
      </c>
      <c r="E22865" s="82">
        <v>5</v>
      </c>
      <c r="F22865" t="s">
        <v>969</v>
      </c>
      <c r="G22865" s="83">
        <v>43580</v>
      </c>
      <c r="I22865">
        <v>2019</v>
      </c>
    </row>
    <row r="22866" spans="1:9" x14ac:dyDescent="0.25">
      <c r="A22866" t="s">
        <v>972</v>
      </c>
      <c r="B22866" t="s">
        <v>582</v>
      </c>
      <c r="C22866" t="s">
        <v>1283</v>
      </c>
      <c r="D22866" t="s">
        <v>975</v>
      </c>
      <c r="E22866" s="82">
        <v>5</v>
      </c>
      <c r="F22866" t="s">
        <v>969</v>
      </c>
      <c r="G22866" s="83">
        <v>43865</v>
      </c>
      <c r="I22866">
        <v>2020</v>
      </c>
    </row>
    <row r="22867" spans="1:9" x14ac:dyDescent="0.25">
      <c r="A22867" t="s">
        <v>972</v>
      </c>
      <c r="B22867" t="s">
        <v>582</v>
      </c>
      <c r="C22867" t="s">
        <v>1283</v>
      </c>
      <c r="D22867" t="s">
        <v>975</v>
      </c>
      <c r="E22867" s="82">
        <v>10</v>
      </c>
      <c r="F22867" t="s">
        <v>969</v>
      </c>
      <c r="G22867" s="83">
        <v>43192</v>
      </c>
      <c r="I22867">
        <v>2018</v>
      </c>
    </row>
    <row r="22868" spans="1:9" x14ac:dyDescent="0.25">
      <c r="A22868" t="s">
        <v>972</v>
      </c>
      <c r="B22868" t="s">
        <v>582</v>
      </c>
      <c r="C22868" t="s">
        <v>1283</v>
      </c>
      <c r="D22868" t="s">
        <v>975</v>
      </c>
      <c r="E22868" s="82">
        <v>10</v>
      </c>
      <c r="F22868" t="s">
        <v>969</v>
      </c>
      <c r="G22868" s="83">
        <v>43619</v>
      </c>
      <c r="I22868">
        <v>2019</v>
      </c>
    </row>
    <row r="22869" spans="1:9" x14ac:dyDescent="0.25">
      <c r="A22869" t="s">
        <v>972</v>
      </c>
      <c r="B22869" t="s">
        <v>582</v>
      </c>
      <c r="C22869" t="s">
        <v>1283</v>
      </c>
      <c r="D22869" t="s">
        <v>975</v>
      </c>
      <c r="E22869" s="82">
        <v>10</v>
      </c>
      <c r="F22869" t="s">
        <v>969</v>
      </c>
      <c r="G22869" s="83">
        <v>43664</v>
      </c>
      <c r="I22869">
        <v>2019</v>
      </c>
    </row>
    <row r="22870" spans="1:9" x14ac:dyDescent="0.25">
      <c r="A22870" t="s">
        <v>972</v>
      </c>
      <c r="B22870" t="s">
        <v>582</v>
      </c>
      <c r="C22870" t="s">
        <v>1283</v>
      </c>
      <c r="D22870" t="s">
        <v>975</v>
      </c>
      <c r="E22870" s="82">
        <v>10</v>
      </c>
      <c r="F22870" t="s">
        <v>969</v>
      </c>
      <c r="G22870" s="83">
        <v>43698</v>
      </c>
      <c r="I22870">
        <v>2019</v>
      </c>
    </row>
    <row r="22871" spans="1:9" x14ac:dyDescent="0.25">
      <c r="A22871" t="s">
        <v>972</v>
      </c>
      <c r="B22871" t="s">
        <v>582</v>
      </c>
      <c r="C22871" t="s">
        <v>1283</v>
      </c>
      <c r="D22871" t="s">
        <v>975</v>
      </c>
      <c r="E22871" s="82">
        <v>10</v>
      </c>
      <c r="F22871" t="s">
        <v>969</v>
      </c>
      <c r="G22871" s="83">
        <v>43880</v>
      </c>
      <c r="I22871">
        <v>2020</v>
      </c>
    </row>
    <row r="22872" spans="1:9" x14ac:dyDescent="0.25">
      <c r="A22872" t="s">
        <v>972</v>
      </c>
      <c r="B22872" t="s">
        <v>582</v>
      </c>
      <c r="C22872" t="s">
        <v>1283</v>
      </c>
      <c r="D22872" t="s">
        <v>975</v>
      </c>
      <c r="E22872" s="82">
        <v>10</v>
      </c>
      <c r="F22872" t="s">
        <v>969</v>
      </c>
      <c r="G22872" s="83">
        <v>44174</v>
      </c>
      <c r="I22872">
        <v>2020</v>
      </c>
    </row>
    <row r="22873" spans="1:9" x14ac:dyDescent="0.25">
      <c r="A22873" t="s">
        <v>972</v>
      </c>
      <c r="B22873" t="s">
        <v>582</v>
      </c>
      <c r="C22873" t="s">
        <v>1283</v>
      </c>
      <c r="D22873" t="s">
        <v>975</v>
      </c>
      <c r="E22873" s="82">
        <v>10</v>
      </c>
      <c r="F22873" t="s">
        <v>969</v>
      </c>
      <c r="G22873" s="83">
        <v>44424</v>
      </c>
      <c r="I22873">
        <v>2021</v>
      </c>
    </row>
    <row r="22874" spans="1:9" x14ac:dyDescent="0.25">
      <c r="A22874" t="s">
        <v>972</v>
      </c>
      <c r="B22874" t="s">
        <v>582</v>
      </c>
      <c r="C22874" t="s">
        <v>1283</v>
      </c>
      <c r="D22874" t="s">
        <v>975</v>
      </c>
      <c r="E22874" s="82">
        <v>10</v>
      </c>
      <c r="F22874" t="s">
        <v>969</v>
      </c>
      <c r="G22874" s="83">
        <v>44440</v>
      </c>
      <c r="I22874">
        <v>2021</v>
      </c>
    </row>
    <row r="22875" spans="1:9" x14ac:dyDescent="0.25">
      <c r="A22875" t="s">
        <v>972</v>
      </c>
      <c r="B22875" t="s">
        <v>582</v>
      </c>
      <c r="C22875" t="s">
        <v>1283</v>
      </c>
      <c r="D22875" t="s">
        <v>975</v>
      </c>
      <c r="E22875" s="82">
        <v>15</v>
      </c>
      <c r="F22875" t="s">
        <v>969</v>
      </c>
      <c r="G22875" s="83">
        <v>44379</v>
      </c>
      <c r="I22875">
        <v>2021</v>
      </c>
    </row>
    <row r="22876" spans="1:9" x14ac:dyDescent="0.25">
      <c r="A22876" t="s">
        <v>972</v>
      </c>
      <c r="B22876" t="s">
        <v>271</v>
      </c>
      <c r="C22876" t="s">
        <v>1283</v>
      </c>
      <c r="D22876" t="s">
        <v>975</v>
      </c>
      <c r="E22876" s="82">
        <v>5</v>
      </c>
      <c r="F22876" t="s">
        <v>969</v>
      </c>
      <c r="G22876" s="83">
        <v>43301</v>
      </c>
      <c r="I22876">
        <v>2018</v>
      </c>
    </row>
    <row r="22877" spans="1:9" x14ac:dyDescent="0.25">
      <c r="A22877" t="s">
        <v>972</v>
      </c>
      <c r="B22877" t="s">
        <v>271</v>
      </c>
      <c r="C22877" t="s">
        <v>1283</v>
      </c>
      <c r="D22877" t="s">
        <v>975</v>
      </c>
      <c r="E22877" s="82">
        <v>5</v>
      </c>
      <c r="F22877" t="s">
        <v>969</v>
      </c>
      <c r="G22877" s="83">
        <v>43311</v>
      </c>
      <c r="I22877">
        <v>2018</v>
      </c>
    </row>
    <row r="22878" spans="1:9" x14ac:dyDescent="0.25">
      <c r="A22878" t="s">
        <v>972</v>
      </c>
      <c r="B22878" t="s">
        <v>271</v>
      </c>
      <c r="C22878" t="s">
        <v>1283</v>
      </c>
      <c r="D22878" t="s">
        <v>975</v>
      </c>
      <c r="E22878" s="82">
        <v>5</v>
      </c>
      <c r="F22878" t="s">
        <v>969</v>
      </c>
      <c r="G22878" s="83">
        <v>44734</v>
      </c>
      <c r="I22878">
        <v>2022</v>
      </c>
    </row>
    <row r="22879" spans="1:9" x14ac:dyDescent="0.25">
      <c r="A22879" t="s">
        <v>972</v>
      </c>
      <c r="B22879" t="s">
        <v>271</v>
      </c>
      <c r="C22879" t="s">
        <v>1283</v>
      </c>
      <c r="D22879" t="s">
        <v>975</v>
      </c>
      <c r="E22879" s="82">
        <v>10</v>
      </c>
      <c r="F22879" t="s">
        <v>969</v>
      </c>
      <c r="G22879" s="83">
        <v>43217</v>
      </c>
      <c r="I22879">
        <v>2018</v>
      </c>
    </row>
    <row r="22880" spans="1:9" x14ac:dyDescent="0.25">
      <c r="A22880" t="s">
        <v>972</v>
      </c>
      <c r="B22880" t="s">
        <v>271</v>
      </c>
      <c r="C22880" t="s">
        <v>1283</v>
      </c>
      <c r="D22880" t="s">
        <v>975</v>
      </c>
      <c r="E22880" s="82">
        <v>10</v>
      </c>
      <c r="F22880" t="s">
        <v>969</v>
      </c>
      <c r="G22880" s="83">
        <v>43570</v>
      </c>
      <c r="I22880">
        <v>2019</v>
      </c>
    </row>
    <row r="22881" spans="1:9" x14ac:dyDescent="0.25">
      <c r="A22881" t="s">
        <v>972</v>
      </c>
      <c r="B22881" t="s">
        <v>271</v>
      </c>
      <c r="C22881" t="s">
        <v>1283</v>
      </c>
      <c r="D22881" t="s">
        <v>975</v>
      </c>
      <c r="E22881" s="82">
        <v>10</v>
      </c>
      <c r="F22881" t="s">
        <v>969</v>
      </c>
      <c r="G22881" s="83">
        <v>43879</v>
      </c>
      <c r="I22881">
        <v>2020</v>
      </c>
    </row>
    <row r="22882" spans="1:9" x14ac:dyDescent="0.25">
      <c r="A22882" t="s">
        <v>972</v>
      </c>
      <c r="B22882" t="s">
        <v>271</v>
      </c>
      <c r="C22882" t="s">
        <v>1283</v>
      </c>
      <c r="D22882" t="s">
        <v>975</v>
      </c>
      <c r="E22882" s="82">
        <v>10</v>
      </c>
      <c r="F22882" t="s">
        <v>969</v>
      </c>
      <c r="G22882" s="83">
        <v>44272</v>
      </c>
      <c r="I22882">
        <v>2021</v>
      </c>
    </row>
    <row r="22883" spans="1:9" x14ac:dyDescent="0.25">
      <c r="A22883" t="s">
        <v>972</v>
      </c>
      <c r="B22883" t="s">
        <v>271</v>
      </c>
      <c r="C22883" t="s">
        <v>1283</v>
      </c>
      <c r="D22883" t="s">
        <v>975</v>
      </c>
      <c r="E22883" s="82">
        <v>10</v>
      </c>
      <c r="F22883" t="s">
        <v>969</v>
      </c>
      <c r="G22883" s="83">
        <v>44400</v>
      </c>
      <c r="I22883">
        <v>2021</v>
      </c>
    </row>
    <row r="22884" spans="1:9" x14ac:dyDescent="0.25">
      <c r="A22884" t="s">
        <v>972</v>
      </c>
      <c r="B22884" t="s">
        <v>271</v>
      </c>
      <c r="C22884" t="s">
        <v>1283</v>
      </c>
      <c r="D22884" t="s">
        <v>975</v>
      </c>
      <c r="E22884" s="82">
        <v>10</v>
      </c>
      <c r="F22884" t="s">
        <v>969</v>
      </c>
      <c r="G22884" s="83">
        <v>44652</v>
      </c>
      <c r="I22884">
        <v>2022</v>
      </c>
    </row>
    <row r="22885" spans="1:9" x14ac:dyDescent="0.25">
      <c r="A22885" t="s">
        <v>972</v>
      </c>
      <c r="B22885" t="s">
        <v>271</v>
      </c>
      <c r="C22885" t="s">
        <v>1283</v>
      </c>
      <c r="D22885" t="s">
        <v>975</v>
      </c>
      <c r="E22885" s="82">
        <v>10</v>
      </c>
      <c r="F22885" t="s">
        <v>969</v>
      </c>
      <c r="G22885" s="83">
        <v>44782</v>
      </c>
      <c r="I22885">
        <v>2022</v>
      </c>
    </row>
    <row r="22886" spans="1:9" x14ac:dyDescent="0.25">
      <c r="A22886" t="s">
        <v>972</v>
      </c>
      <c r="B22886" t="s">
        <v>1214</v>
      </c>
      <c r="C22886" t="s">
        <v>1283</v>
      </c>
      <c r="D22886" t="s">
        <v>975</v>
      </c>
      <c r="E22886" s="82">
        <v>5</v>
      </c>
      <c r="F22886" t="s">
        <v>969</v>
      </c>
      <c r="G22886" s="83">
        <v>43505</v>
      </c>
      <c r="I22886">
        <v>2019</v>
      </c>
    </row>
    <row r="22887" spans="1:9" x14ac:dyDescent="0.25">
      <c r="A22887" t="s">
        <v>972</v>
      </c>
      <c r="B22887" t="s">
        <v>1214</v>
      </c>
      <c r="C22887" t="s">
        <v>1283</v>
      </c>
      <c r="D22887" t="s">
        <v>975</v>
      </c>
      <c r="E22887" s="82">
        <v>10</v>
      </c>
      <c r="F22887" t="s">
        <v>969</v>
      </c>
      <c r="G22887" s="83">
        <v>43383</v>
      </c>
      <c r="I22887">
        <v>2018</v>
      </c>
    </row>
    <row r="22888" spans="1:9" x14ac:dyDescent="0.25">
      <c r="A22888" t="s">
        <v>972</v>
      </c>
      <c r="B22888" t="s">
        <v>1214</v>
      </c>
      <c r="C22888" t="s">
        <v>1283</v>
      </c>
      <c r="D22888" t="s">
        <v>975</v>
      </c>
      <c r="E22888" s="82">
        <v>10</v>
      </c>
      <c r="F22888" t="s">
        <v>969</v>
      </c>
      <c r="G22888" s="83">
        <v>43762</v>
      </c>
      <c r="I22888">
        <v>2019</v>
      </c>
    </row>
    <row r="22889" spans="1:9" x14ac:dyDescent="0.25">
      <c r="A22889" t="s">
        <v>972</v>
      </c>
      <c r="B22889" t="s">
        <v>1214</v>
      </c>
      <c r="C22889" t="s">
        <v>1283</v>
      </c>
      <c r="D22889" t="s">
        <v>975</v>
      </c>
      <c r="E22889" s="82">
        <v>10</v>
      </c>
      <c r="F22889" t="s">
        <v>969</v>
      </c>
      <c r="G22889" s="83">
        <v>43970</v>
      </c>
      <c r="I22889">
        <v>2020</v>
      </c>
    </row>
    <row r="22890" spans="1:9" x14ac:dyDescent="0.25">
      <c r="A22890" t="s">
        <v>972</v>
      </c>
      <c r="B22890" t="s">
        <v>1214</v>
      </c>
      <c r="C22890" t="s">
        <v>1283</v>
      </c>
      <c r="D22890" t="s">
        <v>975</v>
      </c>
      <c r="E22890" s="82">
        <v>10</v>
      </c>
      <c r="F22890" t="s">
        <v>969</v>
      </c>
      <c r="G22890" s="83">
        <v>44894</v>
      </c>
      <c r="I22890">
        <v>2022</v>
      </c>
    </row>
    <row r="22891" spans="1:9" x14ac:dyDescent="0.25">
      <c r="A22891" t="s">
        <v>972</v>
      </c>
      <c r="B22891" t="s">
        <v>203</v>
      </c>
      <c r="C22891" t="s">
        <v>1283</v>
      </c>
      <c r="D22891" t="s">
        <v>975</v>
      </c>
      <c r="E22891" s="82">
        <v>10</v>
      </c>
      <c r="F22891" t="s">
        <v>969</v>
      </c>
      <c r="G22891" s="83">
        <v>44504</v>
      </c>
      <c r="I22891">
        <v>2021</v>
      </c>
    </row>
    <row r="22892" spans="1:9" x14ac:dyDescent="0.25">
      <c r="A22892" t="s">
        <v>972</v>
      </c>
      <c r="B22892" t="s">
        <v>203</v>
      </c>
      <c r="C22892" t="s">
        <v>1283</v>
      </c>
      <c r="D22892" t="s">
        <v>975</v>
      </c>
      <c r="E22892" s="82">
        <v>10</v>
      </c>
      <c r="F22892" t="s">
        <v>969</v>
      </c>
      <c r="G22892" s="83">
        <v>44764</v>
      </c>
      <c r="I22892">
        <v>2022</v>
      </c>
    </row>
    <row r="22893" spans="1:9" x14ac:dyDescent="0.25">
      <c r="A22893" t="s">
        <v>972</v>
      </c>
      <c r="B22893" t="s">
        <v>381</v>
      </c>
      <c r="C22893" t="s">
        <v>1283</v>
      </c>
      <c r="D22893" t="s">
        <v>975</v>
      </c>
      <c r="E22893" s="82">
        <v>4.5</v>
      </c>
      <c r="F22893" t="s">
        <v>969</v>
      </c>
      <c r="G22893" s="83">
        <v>44231</v>
      </c>
      <c r="I22893">
        <v>2021</v>
      </c>
    </row>
    <row r="22894" spans="1:9" x14ac:dyDescent="0.25">
      <c r="A22894" t="s">
        <v>972</v>
      </c>
      <c r="B22894" t="s">
        <v>381</v>
      </c>
      <c r="C22894" t="s">
        <v>1283</v>
      </c>
      <c r="D22894" t="s">
        <v>975</v>
      </c>
      <c r="E22894" s="82">
        <v>5</v>
      </c>
      <c r="F22894" t="s">
        <v>969</v>
      </c>
      <c r="G22894" s="83">
        <v>43358</v>
      </c>
      <c r="I22894">
        <v>2018</v>
      </c>
    </row>
    <row r="22895" spans="1:9" x14ac:dyDescent="0.25">
      <c r="A22895" t="s">
        <v>972</v>
      </c>
      <c r="B22895" t="s">
        <v>381</v>
      </c>
      <c r="C22895" t="s">
        <v>1283</v>
      </c>
      <c r="D22895" t="s">
        <v>975</v>
      </c>
      <c r="E22895" s="82">
        <v>5.5</v>
      </c>
      <c r="F22895" t="s">
        <v>969</v>
      </c>
      <c r="G22895" s="83">
        <v>44837</v>
      </c>
      <c r="I22895">
        <v>2022</v>
      </c>
    </row>
    <row r="22896" spans="1:9" x14ac:dyDescent="0.25">
      <c r="A22896" t="s">
        <v>972</v>
      </c>
      <c r="B22896" t="s">
        <v>381</v>
      </c>
      <c r="C22896" t="s">
        <v>1283</v>
      </c>
      <c r="D22896" t="s">
        <v>975</v>
      </c>
      <c r="E22896" s="82">
        <v>10</v>
      </c>
      <c r="F22896" t="s">
        <v>969</v>
      </c>
      <c r="G22896" s="83">
        <v>43035</v>
      </c>
      <c r="I22896">
        <v>2017</v>
      </c>
    </row>
    <row r="22897" spans="1:9" x14ac:dyDescent="0.25">
      <c r="A22897" t="s">
        <v>972</v>
      </c>
      <c r="B22897" t="s">
        <v>381</v>
      </c>
      <c r="C22897" t="s">
        <v>1283</v>
      </c>
      <c r="D22897" t="s">
        <v>975</v>
      </c>
      <c r="E22897" s="82">
        <v>10</v>
      </c>
      <c r="F22897" t="s">
        <v>969</v>
      </c>
      <c r="G22897" s="83">
        <v>43357</v>
      </c>
      <c r="I22897">
        <v>2018</v>
      </c>
    </row>
    <row r="22898" spans="1:9" x14ac:dyDescent="0.25">
      <c r="A22898" t="s">
        <v>972</v>
      </c>
      <c r="B22898" t="s">
        <v>381</v>
      </c>
      <c r="C22898" t="s">
        <v>1283</v>
      </c>
      <c r="D22898" t="s">
        <v>975</v>
      </c>
      <c r="E22898" s="82">
        <v>10</v>
      </c>
      <c r="F22898" t="s">
        <v>969</v>
      </c>
      <c r="G22898" s="83">
        <v>43382</v>
      </c>
      <c r="I22898">
        <v>2018</v>
      </c>
    </row>
    <row r="22899" spans="1:9" x14ac:dyDescent="0.25">
      <c r="A22899" t="s">
        <v>972</v>
      </c>
      <c r="B22899" t="s">
        <v>381</v>
      </c>
      <c r="C22899" t="s">
        <v>1283</v>
      </c>
      <c r="D22899" t="s">
        <v>975</v>
      </c>
      <c r="E22899" s="82">
        <v>10</v>
      </c>
      <c r="F22899" t="s">
        <v>969</v>
      </c>
      <c r="G22899" s="83">
        <v>43651</v>
      </c>
      <c r="I22899">
        <v>2019</v>
      </c>
    </row>
    <row r="22900" spans="1:9" x14ac:dyDescent="0.25">
      <c r="A22900" t="s">
        <v>972</v>
      </c>
      <c r="B22900" t="s">
        <v>381</v>
      </c>
      <c r="C22900" t="s">
        <v>1283</v>
      </c>
      <c r="D22900" t="s">
        <v>975</v>
      </c>
      <c r="E22900" s="82">
        <v>10</v>
      </c>
      <c r="F22900" t="s">
        <v>969</v>
      </c>
      <c r="G22900" s="83">
        <v>44106</v>
      </c>
      <c r="I22900">
        <v>2020</v>
      </c>
    </row>
    <row r="22901" spans="1:9" x14ac:dyDescent="0.25">
      <c r="A22901" t="s">
        <v>972</v>
      </c>
      <c r="B22901" t="s">
        <v>381</v>
      </c>
      <c r="C22901" t="s">
        <v>1283</v>
      </c>
      <c r="D22901" t="s">
        <v>975</v>
      </c>
      <c r="E22901" s="82">
        <v>10</v>
      </c>
      <c r="F22901" t="s">
        <v>969</v>
      </c>
      <c r="G22901" s="83">
        <v>44138</v>
      </c>
      <c r="I22901">
        <v>2020</v>
      </c>
    </row>
    <row r="22902" spans="1:9" x14ac:dyDescent="0.25">
      <c r="A22902" t="s">
        <v>972</v>
      </c>
      <c r="B22902" t="s">
        <v>381</v>
      </c>
      <c r="C22902" t="s">
        <v>1283</v>
      </c>
      <c r="D22902" t="s">
        <v>975</v>
      </c>
      <c r="E22902" s="82">
        <v>10</v>
      </c>
      <c r="F22902" t="s">
        <v>969</v>
      </c>
      <c r="G22902" s="83">
        <v>44252</v>
      </c>
      <c r="I22902">
        <v>2021</v>
      </c>
    </row>
    <row r="22903" spans="1:9" x14ac:dyDescent="0.25">
      <c r="A22903" t="s">
        <v>972</v>
      </c>
      <c r="B22903" t="s">
        <v>381</v>
      </c>
      <c r="C22903" t="s">
        <v>1283</v>
      </c>
      <c r="D22903" t="s">
        <v>975</v>
      </c>
      <c r="E22903" s="82">
        <v>10</v>
      </c>
      <c r="F22903" t="s">
        <v>969</v>
      </c>
      <c r="G22903" s="83">
        <v>44624</v>
      </c>
      <c r="I22903">
        <v>2022</v>
      </c>
    </row>
    <row r="22904" spans="1:9" x14ac:dyDescent="0.25">
      <c r="A22904" t="s">
        <v>972</v>
      </c>
      <c r="B22904" t="s">
        <v>203</v>
      </c>
      <c r="C22904" t="s">
        <v>1283</v>
      </c>
      <c r="D22904" t="s">
        <v>975</v>
      </c>
      <c r="E22904" s="82">
        <v>5</v>
      </c>
      <c r="F22904" t="s">
        <v>969</v>
      </c>
      <c r="G22904" s="83">
        <v>43143</v>
      </c>
      <c r="I22904">
        <v>2018</v>
      </c>
    </row>
    <row r="22905" spans="1:9" x14ac:dyDescent="0.25">
      <c r="A22905" t="s">
        <v>972</v>
      </c>
      <c r="B22905" t="s">
        <v>203</v>
      </c>
      <c r="C22905" t="s">
        <v>1283</v>
      </c>
      <c r="D22905" t="s">
        <v>975</v>
      </c>
      <c r="E22905" s="82">
        <v>5</v>
      </c>
      <c r="F22905" t="s">
        <v>969</v>
      </c>
      <c r="G22905" s="83">
        <v>43511</v>
      </c>
      <c r="I22905">
        <v>2019</v>
      </c>
    </row>
    <row r="22906" spans="1:9" x14ac:dyDescent="0.25">
      <c r="A22906" t="s">
        <v>972</v>
      </c>
      <c r="B22906" t="s">
        <v>203</v>
      </c>
      <c r="C22906" t="s">
        <v>1283</v>
      </c>
      <c r="D22906" t="s">
        <v>975</v>
      </c>
      <c r="E22906" s="82">
        <v>5</v>
      </c>
      <c r="F22906" t="s">
        <v>969</v>
      </c>
      <c r="G22906" s="83">
        <v>43528</v>
      </c>
      <c r="I22906">
        <v>2019</v>
      </c>
    </row>
    <row r="22907" spans="1:9" x14ac:dyDescent="0.25">
      <c r="A22907" t="s">
        <v>972</v>
      </c>
      <c r="B22907" t="s">
        <v>203</v>
      </c>
      <c r="C22907" t="s">
        <v>1283</v>
      </c>
      <c r="D22907" t="s">
        <v>975</v>
      </c>
      <c r="E22907" s="82">
        <v>5</v>
      </c>
      <c r="F22907" t="s">
        <v>969</v>
      </c>
      <c r="G22907" s="83">
        <v>43613</v>
      </c>
      <c r="I22907">
        <v>2019</v>
      </c>
    </row>
    <row r="22908" spans="1:9" x14ac:dyDescent="0.25">
      <c r="A22908" t="s">
        <v>972</v>
      </c>
      <c r="B22908" t="s">
        <v>203</v>
      </c>
      <c r="C22908" t="s">
        <v>1283</v>
      </c>
      <c r="D22908" t="s">
        <v>975</v>
      </c>
      <c r="E22908" s="82">
        <v>10</v>
      </c>
      <c r="F22908" t="s">
        <v>969</v>
      </c>
      <c r="G22908" s="83">
        <v>43033</v>
      </c>
      <c r="I22908">
        <v>2017</v>
      </c>
    </row>
    <row r="22909" spans="1:9" x14ac:dyDescent="0.25">
      <c r="A22909" t="s">
        <v>972</v>
      </c>
      <c r="B22909" t="s">
        <v>203</v>
      </c>
      <c r="C22909" t="s">
        <v>1283</v>
      </c>
      <c r="D22909" t="s">
        <v>975</v>
      </c>
      <c r="E22909" s="82">
        <v>10</v>
      </c>
      <c r="F22909" t="s">
        <v>969</v>
      </c>
      <c r="G22909" s="83">
        <v>43385</v>
      </c>
      <c r="I22909">
        <v>2018</v>
      </c>
    </row>
    <row r="22910" spans="1:9" x14ac:dyDescent="0.25">
      <c r="A22910" t="s">
        <v>972</v>
      </c>
      <c r="B22910" t="s">
        <v>203</v>
      </c>
      <c r="C22910" t="s">
        <v>1283</v>
      </c>
      <c r="D22910" t="s">
        <v>975</v>
      </c>
      <c r="E22910" s="82">
        <v>10</v>
      </c>
      <c r="F22910" t="s">
        <v>969</v>
      </c>
      <c r="G22910" s="83">
        <v>43483</v>
      </c>
      <c r="I22910">
        <v>2019</v>
      </c>
    </row>
    <row r="22911" spans="1:9" x14ac:dyDescent="0.25">
      <c r="A22911" t="s">
        <v>972</v>
      </c>
      <c r="B22911" t="s">
        <v>203</v>
      </c>
      <c r="C22911" t="s">
        <v>1283</v>
      </c>
      <c r="D22911" t="s">
        <v>975</v>
      </c>
      <c r="E22911" s="82">
        <v>10</v>
      </c>
      <c r="F22911" t="s">
        <v>969</v>
      </c>
      <c r="G22911" s="83">
        <v>43641</v>
      </c>
      <c r="I22911">
        <v>2019</v>
      </c>
    </row>
    <row r="22912" spans="1:9" x14ac:dyDescent="0.25">
      <c r="A22912" t="s">
        <v>972</v>
      </c>
      <c r="B22912" t="s">
        <v>203</v>
      </c>
      <c r="C22912" t="s">
        <v>1283</v>
      </c>
      <c r="D22912" t="s">
        <v>975</v>
      </c>
      <c r="E22912" s="82">
        <v>10</v>
      </c>
      <c r="F22912" t="s">
        <v>969</v>
      </c>
      <c r="G22912" s="83">
        <v>43896</v>
      </c>
      <c r="I22912">
        <v>2020</v>
      </c>
    </row>
    <row r="22913" spans="1:9" x14ac:dyDescent="0.25">
      <c r="A22913" t="s">
        <v>972</v>
      </c>
      <c r="B22913" t="s">
        <v>203</v>
      </c>
      <c r="C22913" t="s">
        <v>1283</v>
      </c>
      <c r="D22913" t="s">
        <v>975</v>
      </c>
      <c r="E22913" s="82">
        <v>10</v>
      </c>
      <c r="F22913" t="s">
        <v>969</v>
      </c>
      <c r="G22913" s="83">
        <v>44162</v>
      </c>
      <c r="I22913">
        <v>2020</v>
      </c>
    </row>
    <row r="22914" spans="1:9" x14ac:dyDescent="0.25">
      <c r="A22914" t="s">
        <v>972</v>
      </c>
      <c r="B22914" t="s">
        <v>203</v>
      </c>
      <c r="C22914" t="s">
        <v>1283</v>
      </c>
      <c r="D22914" t="s">
        <v>975</v>
      </c>
      <c r="E22914" s="82">
        <v>10</v>
      </c>
      <c r="F22914" t="s">
        <v>969</v>
      </c>
      <c r="G22914" s="83">
        <v>44305</v>
      </c>
      <c r="I22914">
        <v>2021</v>
      </c>
    </row>
    <row r="22915" spans="1:9" x14ac:dyDescent="0.25">
      <c r="A22915" t="s">
        <v>972</v>
      </c>
      <c r="B22915" t="s">
        <v>203</v>
      </c>
      <c r="C22915" t="s">
        <v>1283</v>
      </c>
      <c r="D22915" t="s">
        <v>975</v>
      </c>
      <c r="E22915" s="82">
        <v>10</v>
      </c>
      <c r="F22915" t="s">
        <v>969</v>
      </c>
      <c r="G22915" s="83">
        <v>44329</v>
      </c>
      <c r="I22915">
        <v>2021</v>
      </c>
    </row>
    <row r="22916" spans="1:9" x14ac:dyDescent="0.25">
      <c r="A22916" t="s">
        <v>972</v>
      </c>
      <c r="B22916" t="s">
        <v>203</v>
      </c>
      <c r="C22916" t="s">
        <v>1283</v>
      </c>
      <c r="D22916" t="s">
        <v>975</v>
      </c>
      <c r="E22916" s="82">
        <v>10</v>
      </c>
      <c r="F22916" t="s">
        <v>969</v>
      </c>
      <c r="G22916" s="83">
        <v>44515</v>
      </c>
      <c r="I22916">
        <v>2021</v>
      </c>
    </row>
    <row r="22917" spans="1:9" x14ac:dyDescent="0.25">
      <c r="A22917" t="s">
        <v>972</v>
      </c>
      <c r="B22917" t="s">
        <v>203</v>
      </c>
      <c r="C22917" t="s">
        <v>1283</v>
      </c>
      <c r="D22917" t="s">
        <v>975</v>
      </c>
      <c r="E22917" s="82">
        <v>10</v>
      </c>
      <c r="F22917" t="s">
        <v>969</v>
      </c>
      <c r="G22917" s="83">
        <v>44755</v>
      </c>
      <c r="I22917">
        <v>2022</v>
      </c>
    </row>
    <row r="22918" spans="1:9" x14ac:dyDescent="0.25">
      <c r="A22918" t="s">
        <v>972</v>
      </c>
      <c r="B22918" t="s">
        <v>203</v>
      </c>
      <c r="C22918" t="s">
        <v>1283</v>
      </c>
      <c r="D22918" t="s">
        <v>975</v>
      </c>
      <c r="E22918" s="82">
        <v>10</v>
      </c>
      <c r="F22918" t="s">
        <v>969</v>
      </c>
      <c r="G22918" s="83">
        <v>44824</v>
      </c>
      <c r="I22918">
        <v>2022</v>
      </c>
    </row>
    <row r="22919" spans="1:9" x14ac:dyDescent="0.25">
      <c r="A22919" t="s">
        <v>972</v>
      </c>
      <c r="B22919" t="s">
        <v>1216</v>
      </c>
      <c r="C22919" t="s">
        <v>1283</v>
      </c>
      <c r="D22919" t="s">
        <v>975</v>
      </c>
      <c r="E22919" s="82">
        <v>5</v>
      </c>
      <c r="F22919" t="s">
        <v>969</v>
      </c>
      <c r="G22919" s="83">
        <v>43139</v>
      </c>
      <c r="I22919">
        <v>2018</v>
      </c>
    </row>
    <row r="22920" spans="1:9" x14ac:dyDescent="0.25">
      <c r="A22920" t="s">
        <v>972</v>
      </c>
      <c r="B22920" t="s">
        <v>1216</v>
      </c>
      <c r="C22920" t="s">
        <v>1283</v>
      </c>
      <c r="D22920" t="s">
        <v>975</v>
      </c>
      <c r="E22920" s="82">
        <v>5</v>
      </c>
      <c r="F22920" t="s">
        <v>969</v>
      </c>
      <c r="G22920" s="83">
        <v>43378</v>
      </c>
      <c r="I22920">
        <v>2018</v>
      </c>
    </row>
    <row r="22921" spans="1:9" x14ac:dyDescent="0.25">
      <c r="A22921" t="s">
        <v>972</v>
      </c>
      <c r="B22921" t="s">
        <v>1216</v>
      </c>
      <c r="C22921" t="s">
        <v>1283</v>
      </c>
      <c r="D22921" t="s">
        <v>975</v>
      </c>
      <c r="E22921" s="82">
        <v>5</v>
      </c>
      <c r="F22921" t="s">
        <v>969</v>
      </c>
      <c r="G22921" s="83">
        <v>43599</v>
      </c>
      <c r="I22921">
        <v>2019</v>
      </c>
    </row>
    <row r="22922" spans="1:9" x14ac:dyDescent="0.25">
      <c r="A22922" t="s">
        <v>972</v>
      </c>
      <c r="B22922" t="s">
        <v>1216</v>
      </c>
      <c r="C22922" t="s">
        <v>1283</v>
      </c>
      <c r="D22922" t="s">
        <v>975</v>
      </c>
      <c r="E22922" s="82">
        <v>5</v>
      </c>
      <c r="F22922" t="s">
        <v>969</v>
      </c>
      <c r="G22922" s="83">
        <v>43605</v>
      </c>
      <c r="I22922">
        <v>2019</v>
      </c>
    </row>
    <row r="22923" spans="1:9" x14ac:dyDescent="0.25">
      <c r="A22923" t="s">
        <v>972</v>
      </c>
      <c r="B22923" t="s">
        <v>1216</v>
      </c>
      <c r="C22923" t="s">
        <v>1283</v>
      </c>
      <c r="D22923" t="s">
        <v>975</v>
      </c>
      <c r="E22923" s="82">
        <v>10</v>
      </c>
      <c r="F22923" t="s">
        <v>969</v>
      </c>
      <c r="G22923" s="83">
        <v>43497</v>
      </c>
      <c r="I22923">
        <v>2019</v>
      </c>
    </row>
    <row r="22924" spans="1:9" x14ac:dyDescent="0.25">
      <c r="A22924" t="s">
        <v>972</v>
      </c>
      <c r="B22924" t="s">
        <v>1216</v>
      </c>
      <c r="C22924" t="s">
        <v>1283</v>
      </c>
      <c r="D22924" t="s">
        <v>975</v>
      </c>
      <c r="E22924" s="82">
        <v>10</v>
      </c>
      <c r="F22924" t="s">
        <v>969</v>
      </c>
      <c r="G22924" s="83">
        <v>43594</v>
      </c>
      <c r="I22924">
        <v>2019</v>
      </c>
    </row>
    <row r="22925" spans="1:9" x14ac:dyDescent="0.25">
      <c r="A22925" t="s">
        <v>972</v>
      </c>
      <c r="B22925" t="s">
        <v>1216</v>
      </c>
      <c r="C22925" t="s">
        <v>1283</v>
      </c>
      <c r="D22925" t="s">
        <v>975</v>
      </c>
      <c r="E22925" s="82">
        <v>10</v>
      </c>
      <c r="F22925" t="s">
        <v>969</v>
      </c>
      <c r="G22925" s="83">
        <v>43619</v>
      </c>
      <c r="I22925">
        <v>2019</v>
      </c>
    </row>
    <row r="22926" spans="1:9" x14ac:dyDescent="0.25">
      <c r="A22926" t="s">
        <v>972</v>
      </c>
      <c r="B22926" t="s">
        <v>1216</v>
      </c>
      <c r="C22926" t="s">
        <v>1283</v>
      </c>
      <c r="D22926" t="s">
        <v>975</v>
      </c>
      <c r="E22926" s="82">
        <v>10</v>
      </c>
      <c r="F22926" t="s">
        <v>969</v>
      </c>
      <c r="G22926" s="83">
        <v>43644</v>
      </c>
      <c r="I22926">
        <v>2019</v>
      </c>
    </row>
    <row r="22927" spans="1:9" x14ac:dyDescent="0.25">
      <c r="A22927" t="s">
        <v>972</v>
      </c>
      <c r="B22927" t="s">
        <v>1216</v>
      </c>
      <c r="C22927" t="s">
        <v>1283</v>
      </c>
      <c r="D22927" t="s">
        <v>975</v>
      </c>
      <c r="E22927" s="82">
        <v>10</v>
      </c>
      <c r="F22927" t="s">
        <v>969</v>
      </c>
      <c r="G22927" s="83">
        <v>44146</v>
      </c>
      <c r="I22927">
        <v>2020</v>
      </c>
    </row>
    <row r="22928" spans="1:9" x14ac:dyDescent="0.25">
      <c r="A22928" t="s">
        <v>972</v>
      </c>
      <c r="B22928" t="s">
        <v>1216</v>
      </c>
      <c r="C22928" t="s">
        <v>1283</v>
      </c>
      <c r="D22928" t="s">
        <v>975</v>
      </c>
      <c r="E22928" s="82">
        <v>10</v>
      </c>
      <c r="F22928" t="s">
        <v>969</v>
      </c>
      <c r="G22928" s="83">
        <v>44351</v>
      </c>
      <c r="I22928">
        <v>2021</v>
      </c>
    </row>
    <row r="22929" spans="1:9" x14ac:dyDescent="0.25">
      <c r="A22929" t="s">
        <v>972</v>
      </c>
      <c r="B22929" t="s">
        <v>1216</v>
      </c>
      <c r="C22929" t="s">
        <v>1283</v>
      </c>
      <c r="D22929" t="s">
        <v>975</v>
      </c>
      <c r="E22929" s="82">
        <v>10</v>
      </c>
      <c r="F22929" t="s">
        <v>969</v>
      </c>
      <c r="G22929" s="83">
        <v>44529</v>
      </c>
      <c r="I22929">
        <v>2021</v>
      </c>
    </row>
    <row r="22930" spans="1:9" x14ac:dyDescent="0.25">
      <c r="A22930" t="s">
        <v>972</v>
      </c>
      <c r="B22930" t="s">
        <v>1216</v>
      </c>
      <c r="C22930" t="s">
        <v>1283</v>
      </c>
      <c r="D22930" t="s">
        <v>975</v>
      </c>
      <c r="E22930" s="82">
        <v>10</v>
      </c>
      <c r="F22930" t="s">
        <v>969</v>
      </c>
      <c r="G22930" s="83">
        <v>44613</v>
      </c>
      <c r="I22930">
        <v>2022</v>
      </c>
    </row>
    <row r="22931" spans="1:9" x14ac:dyDescent="0.25">
      <c r="A22931" t="s">
        <v>972</v>
      </c>
      <c r="B22931" t="s">
        <v>1216</v>
      </c>
      <c r="C22931" t="s">
        <v>1283</v>
      </c>
      <c r="D22931" t="s">
        <v>975</v>
      </c>
      <c r="E22931" s="82">
        <v>10</v>
      </c>
      <c r="F22931" t="s">
        <v>969</v>
      </c>
      <c r="G22931" s="83">
        <v>44728</v>
      </c>
      <c r="I22931">
        <v>2022</v>
      </c>
    </row>
    <row r="22932" spans="1:9" x14ac:dyDescent="0.25">
      <c r="A22932" t="s">
        <v>972</v>
      </c>
      <c r="B22932" t="s">
        <v>1216</v>
      </c>
      <c r="C22932" t="s">
        <v>1283</v>
      </c>
      <c r="D22932" t="s">
        <v>975</v>
      </c>
      <c r="E22932" s="82">
        <v>10</v>
      </c>
      <c r="F22932" t="s">
        <v>969</v>
      </c>
      <c r="G22932" s="83">
        <v>44804</v>
      </c>
      <c r="I22932">
        <v>2022</v>
      </c>
    </row>
    <row r="22933" spans="1:9" x14ac:dyDescent="0.25">
      <c r="A22933" t="s">
        <v>972</v>
      </c>
      <c r="B22933" t="s">
        <v>1216</v>
      </c>
      <c r="C22933" t="s">
        <v>1283</v>
      </c>
      <c r="D22933" t="s">
        <v>975</v>
      </c>
      <c r="E22933" s="82">
        <v>10</v>
      </c>
      <c r="F22933" t="s">
        <v>969</v>
      </c>
      <c r="G22933" s="83">
        <v>44917</v>
      </c>
      <c r="I22933">
        <v>2022</v>
      </c>
    </row>
    <row r="22934" spans="1:9" x14ac:dyDescent="0.25">
      <c r="A22934" t="s">
        <v>972</v>
      </c>
      <c r="B22934" t="s">
        <v>620</v>
      </c>
      <c r="C22934" t="s">
        <v>1283</v>
      </c>
      <c r="D22934" t="s">
        <v>975</v>
      </c>
      <c r="E22934" s="82">
        <v>5</v>
      </c>
      <c r="F22934" t="s">
        <v>969</v>
      </c>
      <c r="G22934" s="83">
        <v>43376</v>
      </c>
      <c r="I22934">
        <v>2018</v>
      </c>
    </row>
    <row r="22935" spans="1:9" x14ac:dyDescent="0.25">
      <c r="A22935" t="s">
        <v>972</v>
      </c>
      <c r="B22935" t="s">
        <v>620</v>
      </c>
      <c r="C22935" t="s">
        <v>1283</v>
      </c>
      <c r="D22935" t="s">
        <v>975</v>
      </c>
      <c r="E22935" s="82">
        <v>5</v>
      </c>
      <c r="F22935" t="s">
        <v>969</v>
      </c>
      <c r="G22935" s="83">
        <v>43607</v>
      </c>
      <c r="I22935">
        <v>2019</v>
      </c>
    </row>
    <row r="22936" spans="1:9" x14ac:dyDescent="0.25">
      <c r="A22936" t="s">
        <v>972</v>
      </c>
      <c r="B22936" t="s">
        <v>620</v>
      </c>
      <c r="C22936" t="s">
        <v>1283</v>
      </c>
      <c r="D22936" t="s">
        <v>975</v>
      </c>
      <c r="E22936" s="82">
        <v>10</v>
      </c>
      <c r="F22936" t="s">
        <v>969</v>
      </c>
      <c r="G22936" s="83">
        <v>43808</v>
      </c>
      <c r="I22936">
        <v>2019</v>
      </c>
    </row>
    <row r="22937" spans="1:9" x14ac:dyDescent="0.25">
      <c r="A22937" t="s">
        <v>972</v>
      </c>
      <c r="B22937" t="s">
        <v>620</v>
      </c>
      <c r="C22937" t="s">
        <v>1283</v>
      </c>
      <c r="D22937" t="s">
        <v>975</v>
      </c>
      <c r="E22937" s="82">
        <v>10</v>
      </c>
      <c r="F22937" t="s">
        <v>969</v>
      </c>
      <c r="G22937" s="83">
        <v>44449</v>
      </c>
      <c r="I22937">
        <v>2021</v>
      </c>
    </row>
    <row r="22938" spans="1:9" x14ac:dyDescent="0.25">
      <c r="A22938" t="s">
        <v>972</v>
      </c>
      <c r="B22938" t="s">
        <v>620</v>
      </c>
      <c r="C22938" t="s">
        <v>1283</v>
      </c>
      <c r="D22938" t="s">
        <v>975</v>
      </c>
      <c r="E22938" s="82">
        <v>10</v>
      </c>
      <c r="F22938" t="s">
        <v>969</v>
      </c>
      <c r="G22938" s="83">
        <v>44603</v>
      </c>
      <c r="I22938">
        <v>2022</v>
      </c>
    </row>
    <row r="22939" spans="1:9" x14ac:dyDescent="0.25">
      <c r="A22939" t="s">
        <v>972</v>
      </c>
      <c r="B22939" t="s">
        <v>620</v>
      </c>
      <c r="C22939" t="s">
        <v>1283</v>
      </c>
      <c r="D22939" t="s">
        <v>975</v>
      </c>
      <c r="E22939" s="82">
        <v>10</v>
      </c>
      <c r="F22939" t="s">
        <v>969</v>
      </c>
      <c r="G22939" s="83">
        <v>44624</v>
      </c>
      <c r="I22939">
        <v>2022</v>
      </c>
    </row>
    <row r="22940" spans="1:9" x14ac:dyDescent="0.25">
      <c r="A22940" t="s">
        <v>972</v>
      </c>
      <c r="B22940" t="s">
        <v>620</v>
      </c>
      <c r="C22940" t="s">
        <v>1283</v>
      </c>
      <c r="D22940" t="s">
        <v>975</v>
      </c>
      <c r="E22940" s="82">
        <v>10</v>
      </c>
      <c r="F22940" t="s">
        <v>969</v>
      </c>
      <c r="G22940" s="83">
        <v>44719</v>
      </c>
      <c r="I22940">
        <v>2022</v>
      </c>
    </row>
    <row r="22941" spans="1:9" x14ac:dyDescent="0.25">
      <c r="A22941" t="s">
        <v>972</v>
      </c>
      <c r="B22941" t="s">
        <v>620</v>
      </c>
      <c r="C22941" t="s">
        <v>1283</v>
      </c>
      <c r="D22941" t="s">
        <v>975</v>
      </c>
      <c r="E22941" s="82">
        <v>10</v>
      </c>
      <c r="F22941" t="s">
        <v>969</v>
      </c>
      <c r="G22941" s="83">
        <v>44722</v>
      </c>
      <c r="I22941">
        <v>2022</v>
      </c>
    </row>
    <row r="22942" spans="1:9" x14ac:dyDescent="0.25">
      <c r="A22942" t="s">
        <v>972</v>
      </c>
      <c r="B22942" t="s">
        <v>1217</v>
      </c>
      <c r="C22942" t="s">
        <v>1283</v>
      </c>
      <c r="D22942" t="s">
        <v>975</v>
      </c>
      <c r="E22942" s="82">
        <v>2.5</v>
      </c>
      <c r="F22942" t="s">
        <v>969</v>
      </c>
      <c r="G22942" s="83">
        <v>44006</v>
      </c>
      <c r="I22942">
        <v>2020</v>
      </c>
    </row>
    <row r="22943" spans="1:9" x14ac:dyDescent="0.25">
      <c r="A22943" t="s">
        <v>972</v>
      </c>
      <c r="B22943" t="s">
        <v>1217</v>
      </c>
      <c r="C22943" t="s">
        <v>1283</v>
      </c>
      <c r="D22943" t="s">
        <v>975</v>
      </c>
      <c r="E22943" s="82">
        <v>5</v>
      </c>
      <c r="F22943" t="s">
        <v>969</v>
      </c>
      <c r="G22943" s="83">
        <v>43335</v>
      </c>
      <c r="I22943">
        <v>2018</v>
      </c>
    </row>
    <row r="22944" spans="1:9" x14ac:dyDescent="0.25">
      <c r="A22944" t="s">
        <v>972</v>
      </c>
      <c r="B22944" t="s">
        <v>1217</v>
      </c>
      <c r="C22944" t="s">
        <v>1283</v>
      </c>
      <c r="D22944" t="s">
        <v>975</v>
      </c>
      <c r="E22944" s="82">
        <v>5</v>
      </c>
      <c r="F22944" t="s">
        <v>969</v>
      </c>
      <c r="G22944" s="83">
        <v>43573</v>
      </c>
      <c r="I22944">
        <v>2019</v>
      </c>
    </row>
    <row r="22945" spans="1:9" x14ac:dyDescent="0.25">
      <c r="A22945" t="s">
        <v>972</v>
      </c>
      <c r="B22945" t="s">
        <v>1217</v>
      </c>
      <c r="C22945" t="s">
        <v>1283</v>
      </c>
      <c r="D22945" t="s">
        <v>975</v>
      </c>
      <c r="E22945" s="82">
        <v>10</v>
      </c>
      <c r="F22945" t="s">
        <v>969</v>
      </c>
      <c r="G22945" s="83">
        <v>43634</v>
      </c>
      <c r="I22945">
        <v>2019</v>
      </c>
    </row>
    <row r="22946" spans="1:9" x14ac:dyDescent="0.25">
      <c r="A22946" t="s">
        <v>972</v>
      </c>
      <c r="B22946" t="s">
        <v>1217</v>
      </c>
      <c r="C22946" t="s">
        <v>1283</v>
      </c>
      <c r="D22946" t="s">
        <v>975</v>
      </c>
      <c r="E22946" s="82">
        <v>10</v>
      </c>
      <c r="F22946" t="s">
        <v>969</v>
      </c>
      <c r="G22946" s="83">
        <v>43675</v>
      </c>
      <c r="I22946">
        <v>2019</v>
      </c>
    </row>
    <row r="22947" spans="1:9" x14ac:dyDescent="0.25">
      <c r="A22947" t="s">
        <v>972</v>
      </c>
      <c r="B22947" t="s">
        <v>1217</v>
      </c>
      <c r="C22947" t="s">
        <v>1283</v>
      </c>
      <c r="D22947" t="s">
        <v>975</v>
      </c>
      <c r="E22947" s="82">
        <v>10</v>
      </c>
      <c r="F22947" t="s">
        <v>969</v>
      </c>
      <c r="G22947" s="83">
        <v>44120</v>
      </c>
      <c r="I22947">
        <v>2020</v>
      </c>
    </row>
    <row r="22948" spans="1:9" x14ac:dyDescent="0.25">
      <c r="A22948" t="s">
        <v>972</v>
      </c>
      <c r="B22948" t="s">
        <v>162</v>
      </c>
      <c r="C22948" t="s">
        <v>1283</v>
      </c>
      <c r="D22948" t="s">
        <v>975</v>
      </c>
      <c r="E22948" s="82">
        <v>5</v>
      </c>
      <c r="F22948" t="s">
        <v>969</v>
      </c>
      <c r="G22948" s="83">
        <v>43501</v>
      </c>
      <c r="I22948">
        <v>2019</v>
      </c>
    </row>
    <row r="22949" spans="1:9" x14ac:dyDescent="0.25">
      <c r="A22949" t="s">
        <v>972</v>
      </c>
      <c r="B22949" t="s">
        <v>162</v>
      </c>
      <c r="C22949" t="s">
        <v>1283</v>
      </c>
      <c r="D22949" t="s">
        <v>975</v>
      </c>
      <c r="E22949" s="82">
        <v>5</v>
      </c>
      <c r="F22949" t="s">
        <v>969</v>
      </c>
      <c r="G22949" s="83">
        <v>43515</v>
      </c>
      <c r="I22949">
        <v>2019</v>
      </c>
    </row>
    <row r="22950" spans="1:9" x14ac:dyDescent="0.25">
      <c r="A22950" t="s">
        <v>972</v>
      </c>
      <c r="B22950" t="s">
        <v>162</v>
      </c>
      <c r="C22950" t="s">
        <v>1283</v>
      </c>
      <c r="D22950" t="s">
        <v>975</v>
      </c>
      <c r="E22950" s="82">
        <v>8</v>
      </c>
      <c r="F22950" t="s">
        <v>969</v>
      </c>
      <c r="G22950" s="83">
        <v>44669</v>
      </c>
      <c r="I22950">
        <v>2022</v>
      </c>
    </row>
    <row r="22951" spans="1:9" x14ac:dyDescent="0.25">
      <c r="A22951" t="s">
        <v>972</v>
      </c>
      <c r="B22951" t="s">
        <v>162</v>
      </c>
      <c r="C22951" t="s">
        <v>1283</v>
      </c>
      <c r="D22951" t="s">
        <v>975</v>
      </c>
      <c r="E22951" s="82">
        <v>10</v>
      </c>
      <c r="F22951" t="s">
        <v>969</v>
      </c>
      <c r="G22951" s="83">
        <v>43258</v>
      </c>
      <c r="I22951">
        <v>2018</v>
      </c>
    </row>
    <row r="22952" spans="1:9" x14ac:dyDescent="0.25">
      <c r="A22952" t="s">
        <v>972</v>
      </c>
      <c r="B22952" t="s">
        <v>162</v>
      </c>
      <c r="C22952" t="s">
        <v>1283</v>
      </c>
      <c r="D22952" t="s">
        <v>975</v>
      </c>
      <c r="E22952" s="82">
        <v>10</v>
      </c>
      <c r="F22952" t="s">
        <v>969</v>
      </c>
      <c r="G22952" s="83">
        <v>43395</v>
      </c>
      <c r="I22952">
        <v>2018</v>
      </c>
    </row>
    <row r="22953" spans="1:9" x14ac:dyDescent="0.25">
      <c r="A22953" t="s">
        <v>972</v>
      </c>
      <c r="B22953" t="s">
        <v>162</v>
      </c>
      <c r="C22953" t="s">
        <v>1283</v>
      </c>
      <c r="D22953" t="s">
        <v>975</v>
      </c>
      <c r="E22953" s="82">
        <v>10</v>
      </c>
      <c r="F22953" t="s">
        <v>969</v>
      </c>
      <c r="G22953" s="83">
        <v>43418</v>
      </c>
      <c r="I22953">
        <v>2018</v>
      </c>
    </row>
    <row r="22954" spans="1:9" x14ac:dyDescent="0.25">
      <c r="A22954" t="s">
        <v>972</v>
      </c>
      <c r="B22954" t="s">
        <v>162</v>
      </c>
      <c r="C22954" t="s">
        <v>1283</v>
      </c>
      <c r="D22954" t="s">
        <v>975</v>
      </c>
      <c r="E22954" s="82">
        <v>10</v>
      </c>
      <c r="F22954" t="s">
        <v>969</v>
      </c>
      <c r="G22954" s="83">
        <v>43423</v>
      </c>
      <c r="I22954">
        <v>2018</v>
      </c>
    </row>
    <row r="22955" spans="1:9" x14ac:dyDescent="0.25">
      <c r="A22955" t="s">
        <v>972</v>
      </c>
      <c r="B22955" t="s">
        <v>162</v>
      </c>
      <c r="C22955" t="s">
        <v>1283</v>
      </c>
      <c r="D22955" t="s">
        <v>975</v>
      </c>
      <c r="E22955" s="82">
        <v>10</v>
      </c>
      <c r="F22955" t="s">
        <v>969</v>
      </c>
      <c r="G22955" s="83">
        <v>43479</v>
      </c>
      <c r="I22955">
        <v>2019</v>
      </c>
    </row>
    <row r="22956" spans="1:9" x14ac:dyDescent="0.25">
      <c r="A22956" t="s">
        <v>972</v>
      </c>
      <c r="B22956" t="s">
        <v>162</v>
      </c>
      <c r="C22956" t="s">
        <v>1283</v>
      </c>
      <c r="D22956" t="s">
        <v>975</v>
      </c>
      <c r="E22956" s="82">
        <v>10</v>
      </c>
      <c r="F22956" t="s">
        <v>969</v>
      </c>
      <c r="G22956" s="83">
        <v>43530</v>
      </c>
      <c r="I22956">
        <v>2019</v>
      </c>
    </row>
    <row r="22957" spans="1:9" x14ac:dyDescent="0.25">
      <c r="A22957" t="s">
        <v>972</v>
      </c>
      <c r="B22957" t="s">
        <v>162</v>
      </c>
      <c r="C22957" t="s">
        <v>1283</v>
      </c>
      <c r="D22957" t="s">
        <v>975</v>
      </c>
      <c r="E22957" s="82">
        <v>10</v>
      </c>
      <c r="F22957" t="s">
        <v>969</v>
      </c>
      <c r="G22957" s="83">
        <v>43622</v>
      </c>
      <c r="I22957">
        <v>2019</v>
      </c>
    </row>
    <row r="22958" spans="1:9" x14ac:dyDescent="0.25">
      <c r="A22958" t="s">
        <v>972</v>
      </c>
      <c r="B22958" t="s">
        <v>162</v>
      </c>
      <c r="C22958" t="s">
        <v>1283</v>
      </c>
      <c r="D22958" t="s">
        <v>975</v>
      </c>
      <c r="E22958" s="82">
        <v>10</v>
      </c>
      <c r="F22958" t="s">
        <v>969</v>
      </c>
      <c r="G22958" s="83">
        <v>43626</v>
      </c>
      <c r="I22958">
        <v>2019</v>
      </c>
    </row>
    <row r="22959" spans="1:9" x14ac:dyDescent="0.25">
      <c r="A22959" t="s">
        <v>972</v>
      </c>
      <c r="B22959" t="s">
        <v>162</v>
      </c>
      <c r="C22959" t="s">
        <v>1283</v>
      </c>
      <c r="D22959" t="s">
        <v>975</v>
      </c>
      <c r="E22959" s="82">
        <v>10</v>
      </c>
      <c r="F22959" t="s">
        <v>969</v>
      </c>
      <c r="G22959" s="83">
        <v>43874</v>
      </c>
      <c r="I22959">
        <v>2020</v>
      </c>
    </row>
    <row r="22960" spans="1:9" x14ac:dyDescent="0.25">
      <c r="A22960" t="s">
        <v>972</v>
      </c>
      <c r="B22960" t="s">
        <v>162</v>
      </c>
      <c r="C22960" t="s">
        <v>1283</v>
      </c>
      <c r="D22960" t="s">
        <v>975</v>
      </c>
      <c r="E22960" s="82">
        <v>10</v>
      </c>
      <c r="F22960" t="s">
        <v>969</v>
      </c>
      <c r="G22960" s="83">
        <v>43896</v>
      </c>
      <c r="I22960">
        <v>2020</v>
      </c>
    </row>
    <row r="22961" spans="1:9" x14ac:dyDescent="0.25">
      <c r="A22961" t="s">
        <v>972</v>
      </c>
      <c r="B22961" t="s">
        <v>162</v>
      </c>
      <c r="C22961" t="s">
        <v>1283</v>
      </c>
      <c r="D22961" t="s">
        <v>975</v>
      </c>
      <c r="E22961" s="82">
        <v>10</v>
      </c>
      <c r="F22961" t="s">
        <v>969</v>
      </c>
      <c r="G22961" s="83">
        <v>43908</v>
      </c>
      <c r="I22961">
        <v>2020</v>
      </c>
    </row>
    <row r="22962" spans="1:9" x14ac:dyDescent="0.25">
      <c r="A22962" t="s">
        <v>972</v>
      </c>
      <c r="B22962" t="s">
        <v>162</v>
      </c>
      <c r="C22962" t="s">
        <v>1283</v>
      </c>
      <c r="D22962" t="s">
        <v>975</v>
      </c>
      <c r="E22962" s="82">
        <v>10</v>
      </c>
      <c r="F22962" t="s">
        <v>969</v>
      </c>
      <c r="G22962" s="83">
        <v>44040</v>
      </c>
      <c r="I22962">
        <v>2020</v>
      </c>
    </row>
    <row r="22963" spans="1:9" x14ac:dyDescent="0.25">
      <c r="A22963" t="s">
        <v>972</v>
      </c>
      <c r="B22963" t="s">
        <v>162</v>
      </c>
      <c r="C22963" t="s">
        <v>1283</v>
      </c>
      <c r="D22963" t="s">
        <v>975</v>
      </c>
      <c r="E22963" s="82">
        <v>10</v>
      </c>
      <c r="F22963" t="s">
        <v>969</v>
      </c>
      <c r="G22963" s="83">
        <v>44386</v>
      </c>
      <c r="I22963">
        <v>2021</v>
      </c>
    </row>
    <row r="22964" spans="1:9" x14ac:dyDescent="0.25">
      <c r="A22964" t="s">
        <v>972</v>
      </c>
      <c r="B22964" t="s">
        <v>162</v>
      </c>
      <c r="C22964" t="s">
        <v>1283</v>
      </c>
      <c r="D22964" t="s">
        <v>975</v>
      </c>
      <c r="E22964" s="82">
        <v>10</v>
      </c>
      <c r="F22964" t="s">
        <v>969</v>
      </c>
      <c r="G22964" s="83">
        <v>44911</v>
      </c>
      <c r="I22964">
        <v>2022</v>
      </c>
    </row>
    <row r="22965" spans="1:9" x14ac:dyDescent="0.25">
      <c r="A22965" t="s">
        <v>972</v>
      </c>
      <c r="B22965" t="s">
        <v>569</v>
      </c>
      <c r="C22965" t="s">
        <v>1283</v>
      </c>
      <c r="D22965" t="s">
        <v>975</v>
      </c>
      <c r="E22965" s="82">
        <v>5</v>
      </c>
      <c r="F22965" t="s">
        <v>969</v>
      </c>
      <c r="G22965" s="83">
        <v>43186</v>
      </c>
      <c r="I22965">
        <v>2018</v>
      </c>
    </row>
    <row r="22966" spans="1:9" x14ac:dyDescent="0.25">
      <c r="A22966" t="s">
        <v>972</v>
      </c>
      <c r="B22966" t="s">
        <v>569</v>
      </c>
      <c r="C22966" t="s">
        <v>1283</v>
      </c>
      <c r="D22966" t="s">
        <v>975</v>
      </c>
      <c r="E22966" s="82">
        <v>10</v>
      </c>
      <c r="F22966" t="s">
        <v>969</v>
      </c>
      <c r="G22966" s="83">
        <v>43360</v>
      </c>
      <c r="I22966">
        <v>2018</v>
      </c>
    </row>
    <row r="22967" spans="1:9" x14ac:dyDescent="0.25">
      <c r="A22967" t="s">
        <v>972</v>
      </c>
      <c r="B22967" t="s">
        <v>569</v>
      </c>
      <c r="C22967" t="s">
        <v>1283</v>
      </c>
      <c r="D22967" t="s">
        <v>975</v>
      </c>
      <c r="E22967" s="82">
        <v>10</v>
      </c>
      <c r="F22967" t="s">
        <v>969</v>
      </c>
      <c r="G22967" s="83">
        <v>43397</v>
      </c>
      <c r="I22967">
        <v>2018</v>
      </c>
    </row>
    <row r="22968" spans="1:9" x14ac:dyDescent="0.25">
      <c r="A22968" t="s">
        <v>972</v>
      </c>
      <c r="B22968" t="s">
        <v>569</v>
      </c>
      <c r="C22968" t="s">
        <v>1283</v>
      </c>
      <c r="D22968" t="s">
        <v>975</v>
      </c>
      <c r="E22968" s="82">
        <v>10</v>
      </c>
      <c r="F22968" t="s">
        <v>969</v>
      </c>
      <c r="G22968" s="83">
        <v>43858</v>
      </c>
      <c r="I22968">
        <v>2020</v>
      </c>
    </row>
    <row r="22969" spans="1:9" x14ac:dyDescent="0.25">
      <c r="A22969" t="s">
        <v>972</v>
      </c>
      <c r="B22969" t="s">
        <v>569</v>
      </c>
      <c r="C22969" t="s">
        <v>1283</v>
      </c>
      <c r="D22969" t="s">
        <v>975</v>
      </c>
      <c r="E22969" s="82">
        <v>10</v>
      </c>
      <c r="F22969" t="s">
        <v>969</v>
      </c>
      <c r="G22969" s="83">
        <v>43901</v>
      </c>
      <c r="I22969">
        <v>2020</v>
      </c>
    </row>
    <row r="22970" spans="1:9" x14ac:dyDescent="0.25">
      <c r="A22970" t="s">
        <v>972</v>
      </c>
      <c r="B22970" t="s">
        <v>569</v>
      </c>
      <c r="C22970" t="s">
        <v>1283</v>
      </c>
      <c r="D22970" t="s">
        <v>975</v>
      </c>
      <c r="E22970" s="82">
        <v>10</v>
      </c>
      <c r="F22970" t="s">
        <v>969</v>
      </c>
      <c r="G22970" s="83">
        <v>44236</v>
      </c>
      <c r="I22970">
        <v>2021</v>
      </c>
    </row>
    <row r="22971" spans="1:9" x14ac:dyDescent="0.25">
      <c r="A22971" t="s">
        <v>972</v>
      </c>
      <c r="B22971" t="s">
        <v>569</v>
      </c>
      <c r="C22971" t="s">
        <v>1283</v>
      </c>
      <c r="D22971" t="s">
        <v>975</v>
      </c>
      <c r="E22971" s="82">
        <v>10</v>
      </c>
      <c r="F22971" t="s">
        <v>969</v>
      </c>
      <c r="G22971" s="83">
        <v>44931</v>
      </c>
      <c r="I22971">
        <v>2023</v>
      </c>
    </row>
    <row r="22972" spans="1:9" x14ac:dyDescent="0.25">
      <c r="A22972" t="s">
        <v>972</v>
      </c>
      <c r="B22972" t="s">
        <v>569</v>
      </c>
      <c r="C22972" t="s">
        <v>1283</v>
      </c>
      <c r="D22972" t="s">
        <v>975</v>
      </c>
      <c r="E22972" s="82">
        <v>10</v>
      </c>
      <c r="F22972" t="s">
        <v>969</v>
      </c>
      <c r="G22972" s="83">
        <v>44937</v>
      </c>
      <c r="I22972">
        <v>2023</v>
      </c>
    </row>
    <row r="22973" spans="1:9" x14ac:dyDescent="0.25">
      <c r="A22973" t="s">
        <v>972</v>
      </c>
      <c r="B22973" t="s">
        <v>1218</v>
      </c>
      <c r="C22973" t="s">
        <v>1283</v>
      </c>
      <c r="D22973" t="s">
        <v>975</v>
      </c>
      <c r="E22973" s="82">
        <v>5</v>
      </c>
      <c r="F22973" t="s">
        <v>969</v>
      </c>
      <c r="G22973" s="83">
        <v>43176</v>
      </c>
      <c r="I22973">
        <v>2018</v>
      </c>
    </row>
    <row r="22974" spans="1:9" x14ac:dyDescent="0.25">
      <c r="A22974" t="s">
        <v>972</v>
      </c>
      <c r="B22974" t="s">
        <v>1218</v>
      </c>
      <c r="C22974" t="s">
        <v>1283</v>
      </c>
      <c r="D22974" t="s">
        <v>975</v>
      </c>
      <c r="E22974" s="82">
        <v>5</v>
      </c>
      <c r="F22974" t="s">
        <v>969</v>
      </c>
      <c r="G22974" s="83">
        <v>43264</v>
      </c>
      <c r="I22974">
        <v>2018</v>
      </c>
    </row>
    <row r="22975" spans="1:9" x14ac:dyDescent="0.25">
      <c r="A22975" t="s">
        <v>972</v>
      </c>
      <c r="B22975" t="s">
        <v>1218</v>
      </c>
      <c r="C22975" t="s">
        <v>1283</v>
      </c>
      <c r="D22975" t="s">
        <v>975</v>
      </c>
      <c r="E22975" s="82">
        <v>5</v>
      </c>
      <c r="F22975" t="s">
        <v>969</v>
      </c>
      <c r="G22975" s="83">
        <v>43614</v>
      </c>
      <c r="I22975">
        <v>2019</v>
      </c>
    </row>
    <row r="22976" spans="1:9" x14ac:dyDescent="0.25">
      <c r="A22976" t="s">
        <v>972</v>
      </c>
      <c r="B22976" t="s">
        <v>1218</v>
      </c>
      <c r="C22976" t="s">
        <v>1283</v>
      </c>
      <c r="D22976" t="s">
        <v>975</v>
      </c>
      <c r="E22976" s="82">
        <v>9</v>
      </c>
      <c r="F22976" t="s">
        <v>969</v>
      </c>
      <c r="G22976" s="83">
        <v>44218</v>
      </c>
      <c r="I22976">
        <v>2021</v>
      </c>
    </row>
    <row r="22977" spans="1:9" x14ac:dyDescent="0.25">
      <c r="A22977" t="s">
        <v>972</v>
      </c>
      <c r="B22977" t="s">
        <v>1218</v>
      </c>
      <c r="C22977" t="s">
        <v>1283</v>
      </c>
      <c r="D22977" t="s">
        <v>975</v>
      </c>
      <c r="E22977" s="82">
        <v>10</v>
      </c>
      <c r="F22977" t="s">
        <v>969</v>
      </c>
      <c r="G22977" s="83">
        <v>43500</v>
      </c>
      <c r="I22977">
        <v>2019</v>
      </c>
    </row>
    <row r="22978" spans="1:9" x14ac:dyDescent="0.25">
      <c r="A22978" t="s">
        <v>972</v>
      </c>
      <c r="B22978" t="s">
        <v>1218</v>
      </c>
      <c r="C22978" t="s">
        <v>1283</v>
      </c>
      <c r="D22978" t="s">
        <v>975</v>
      </c>
      <c r="E22978" s="82">
        <v>10</v>
      </c>
      <c r="F22978" t="s">
        <v>969</v>
      </c>
      <c r="G22978" s="83">
        <v>43641</v>
      </c>
      <c r="I22978">
        <v>2019</v>
      </c>
    </row>
    <row r="22979" spans="1:9" x14ac:dyDescent="0.25">
      <c r="A22979" t="s">
        <v>972</v>
      </c>
      <c r="B22979" t="s">
        <v>1218</v>
      </c>
      <c r="C22979" t="s">
        <v>1283</v>
      </c>
      <c r="D22979" t="s">
        <v>975</v>
      </c>
      <c r="E22979" s="82">
        <v>10</v>
      </c>
      <c r="F22979" t="s">
        <v>969</v>
      </c>
      <c r="G22979" s="83">
        <v>43852</v>
      </c>
      <c r="I22979">
        <v>2020</v>
      </c>
    </row>
    <row r="22980" spans="1:9" x14ac:dyDescent="0.25">
      <c r="A22980" t="s">
        <v>972</v>
      </c>
      <c r="B22980" t="s">
        <v>1218</v>
      </c>
      <c r="C22980" t="s">
        <v>1283</v>
      </c>
      <c r="D22980" t="s">
        <v>975</v>
      </c>
      <c r="E22980" s="82">
        <v>10</v>
      </c>
      <c r="F22980" t="s">
        <v>969</v>
      </c>
      <c r="G22980" s="83">
        <v>44005</v>
      </c>
      <c r="I22980">
        <v>2020</v>
      </c>
    </row>
    <row r="22981" spans="1:9" x14ac:dyDescent="0.25">
      <c r="A22981" t="s">
        <v>972</v>
      </c>
      <c r="B22981" t="s">
        <v>1218</v>
      </c>
      <c r="C22981" t="s">
        <v>1283</v>
      </c>
      <c r="D22981" t="s">
        <v>975</v>
      </c>
      <c r="E22981" s="82">
        <v>10</v>
      </c>
      <c r="F22981" t="s">
        <v>969</v>
      </c>
      <c r="G22981" s="83">
        <v>44215</v>
      </c>
      <c r="I22981">
        <v>2021</v>
      </c>
    </row>
    <row r="22982" spans="1:9" x14ac:dyDescent="0.25">
      <c r="A22982" t="s">
        <v>972</v>
      </c>
      <c r="B22982" t="s">
        <v>1218</v>
      </c>
      <c r="C22982" t="s">
        <v>1283</v>
      </c>
      <c r="D22982" t="s">
        <v>975</v>
      </c>
      <c r="E22982" s="82">
        <v>10</v>
      </c>
      <c r="F22982" t="s">
        <v>969</v>
      </c>
      <c r="G22982" s="83">
        <v>44529</v>
      </c>
      <c r="I22982">
        <v>2021</v>
      </c>
    </row>
    <row r="22983" spans="1:9" x14ac:dyDescent="0.25">
      <c r="A22983" t="s">
        <v>972</v>
      </c>
      <c r="B22983" t="s">
        <v>1218</v>
      </c>
      <c r="C22983" t="s">
        <v>1283</v>
      </c>
      <c r="D22983" t="s">
        <v>975</v>
      </c>
      <c r="E22983" s="82">
        <v>20</v>
      </c>
      <c r="F22983" t="s">
        <v>969</v>
      </c>
      <c r="G22983" s="83">
        <v>43174</v>
      </c>
      <c r="I22983">
        <v>2018</v>
      </c>
    </row>
    <row r="22984" spans="1:9" x14ac:dyDescent="0.25">
      <c r="A22984" t="s">
        <v>972</v>
      </c>
      <c r="B22984" t="s">
        <v>478</v>
      </c>
      <c r="C22984" t="s">
        <v>1283</v>
      </c>
      <c r="D22984" t="s">
        <v>975</v>
      </c>
      <c r="E22984" s="82">
        <v>10</v>
      </c>
      <c r="F22984" t="s">
        <v>969</v>
      </c>
      <c r="G22984" s="83">
        <v>43629</v>
      </c>
      <c r="I22984">
        <v>2019</v>
      </c>
    </row>
    <row r="22985" spans="1:9" x14ac:dyDescent="0.25">
      <c r="A22985" t="s">
        <v>972</v>
      </c>
      <c r="B22985" t="s">
        <v>478</v>
      </c>
      <c r="C22985" t="s">
        <v>1283</v>
      </c>
      <c r="D22985" t="s">
        <v>975</v>
      </c>
      <c r="E22985" s="82">
        <v>5</v>
      </c>
      <c r="F22985" t="s">
        <v>969</v>
      </c>
      <c r="G22985" s="83">
        <v>43061</v>
      </c>
      <c r="I22985">
        <v>2017</v>
      </c>
    </row>
    <row r="22986" spans="1:9" x14ac:dyDescent="0.25">
      <c r="A22986" t="s">
        <v>972</v>
      </c>
      <c r="B22986" t="s">
        <v>478</v>
      </c>
      <c r="C22986" t="s">
        <v>1283</v>
      </c>
      <c r="D22986" t="s">
        <v>975</v>
      </c>
      <c r="E22986" s="82">
        <v>5</v>
      </c>
      <c r="F22986" t="s">
        <v>969</v>
      </c>
      <c r="G22986" s="83">
        <v>43103</v>
      </c>
      <c r="I22986">
        <v>2018</v>
      </c>
    </row>
    <row r="22987" spans="1:9" x14ac:dyDescent="0.25">
      <c r="A22987" t="s">
        <v>972</v>
      </c>
      <c r="B22987" t="s">
        <v>478</v>
      </c>
      <c r="C22987" t="s">
        <v>1283</v>
      </c>
      <c r="D22987" t="s">
        <v>975</v>
      </c>
      <c r="E22987" s="82">
        <v>5</v>
      </c>
      <c r="F22987" t="s">
        <v>969</v>
      </c>
      <c r="G22987" s="83">
        <v>43152</v>
      </c>
      <c r="I22987">
        <v>2018</v>
      </c>
    </row>
    <row r="22988" spans="1:9" x14ac:dyDescent="0.25">
      <c r="A22988" t="s">
        <v>972</v>
      </c>
      <c r="B22988" t="s">
        <v>478</v>
      </c>
      <c r="C22988" t="s">
        <v>1283</v>
      </c>
      <c r="D22988" t="s">
        <v>975</v>
      </c>
      <c r="E22988" s="82">
        <v>5</v>
      </c>
      <c r="F22988" t="s">
        <v>969</v>
      </c>
      <c r="G22988" s="83">
        <v>43266</v>
      </c>
      <c r="I22988">
        <v>2018</v>
      </c>
    </row>
    <row r="22989" spans="1:9" x14ac:dyDescent="0.25">
      <c r="A22989" t="s">
        <v>972</v>
      </c>
      <c r="B22989" t="s">
        <v>478</v>
      </c>
      <c r="C22989" t="s">
        <v>1283</v>
      </c>
      <c r="D22989" t="s">
        <v>975</v>
      </c>
      <c r="E22989" s="82">
        <v>5</v>
      </c>
      <c r="F22989" t="s">
        <v>969</v>
      </c>
      <c r="G22989" s="83">
        <v>43354</v>
      </c>
      <c r="I22989">
        <v>2018</v>
      </c>
    </row>
    <row r="22990" spans="1:9" x14ac:dyDescent="0.25">
      <c r="A22990" t="s">
        <v>972</v>
      </c>
      <c r="B22990" t="s">
        <v>478</v>
      </c>
      <c r="C22990" t="s">
        <v>1283</v>
      </c>
      <c r="D22990" t="s">
        <v>975</v>
      </c>
      <c r="E22990" s="82">
        <v>5</v>
      </c>
      <c r="F22990" t="s">
        <v>969</v>
      </c>
      <c r="G22990" s="83">
        <v>43502</v>
      </c>
      <c r="I22990">
        <v>2019</v>
      </c>
    </row>
    <row r="22991" spans="1:9" x14ac:dyDescent="0.25">
      <c r="A22991" t="s">
        <v>972</v>
      </c>
      <c r="B22991" t="s">
        <v>478</v>
      </c>
      <c r="C22991" t="s">
        <v>1283</v>
      </c>
      <c r="D22991" t="s">
        <v>975</v>
      </c>
      <c r="E22991" s="82">
        <v>9</v>
      </c>
      <c r="F22991" t="s">
        <v>969</v>
      </c>
      <c r="G22991" s="83">
        <v>44434</v>
      </c>
      <c r="I22991">
        <v>2021</v>
      </c>
    </row>
    <row r="22992" spans="1:9" x14ac:dyDescent="0.25">
      <c r="A22992" t="s">
        <v>972</v>
      </c>
      <c r="B22992" t="s">
        <v>478</v>
      </c>
      <c r="C22992" t="s">
        <v>1283</v>
      </c>
      <c r="D22992" t="s">
        <v>975</v>
      </c>
      <c r="E22992" s="82">
        <v>9</v>
      </c>
      <c r="F22992" t="s">
        <v>969</v>
      </c>
      <c r="G22992" s="83">
        <v>44877</v>
      </c>
      <c r="I22992">
        <v>2022</v>
      </c>
    </row>
    <row r="22993" spans="1:9" x14ac:dyDescent="0.25">
      <c r="A22993" t="s">
        <v>972</v>
      </c>
      <c r="B22993" t="s">
        <v>478</v>
      </c>
      <c r="C22993" t="s">
        <v>1283</v>
      </c>
      <c r="D22993" t="s">
        <v>975</v>
      </c>
      <c r="E22993" s="82">
        <v>9</v>
      </c>
      <c r="F22993" t="s">
        <v>969</v>
      </c>
      <c r="G22993" s="83">
        <v>44950</v>
      </c>
      <c r="I22993">
        <v>2023</v>
      </c>
    </row>
    <row r="22994" spans="1:9" x14ac:dyDescent="0.25">
      <c r="A22994" t="s">
        <v>972</v>
      </c>
      <c r="B22994" t="s">
        <v>478</v>
      </c>
      <c r="C22994" t="s">
        <v>1283</v>
      </c>
      <c r="D22994" t="s">
        <v>975</v>
      </c>
      <c r="E22994" s="82">
        <v>10</v>
      </c>
      <c r="F22994" t="s">
        <v>969</v>
      </c>
      <c r="G22994" s="83">
        <v>43048</v>
      </c>
      <c r="I22994">
        <v>2017</v>
      </c>
    </row>
    <row r="22995" spans="1:9" x14ac:dyDescent="0.25">
      <c r="A22995" t="s">
        <v>972</v>
      </c>
      <c r="B22995" t="s">
        <v>478</v>
      </c>
      <c r="C22995" t="s">
        <v>1283</v>
      </c>
      <c r="D22995" t="s">
        <v>975</v>
      </c>
      <c r="E22995" s="82">
        <v>10</v>
      </c>
      <c r="F22995" t="s">
        <v>969</v>
      </c>
      <c r="G22995" s="83">
        <v>43176</v>
      </c>
      <c r="I22995">
        <v>2018</v>
      </c>
    </row>
    <row r="22996" spans="1:9" x14ac:dyDescent="0.25">
      <c r="A22996" t="s">
        <v>972</v>
      </c>
      <c r="B22996" t="s">
        <v>478</v>
      </c>
      <c r="C22996" t="s">
        <v>1283</v>
      </c>
      <c r="D22996" t="s">
        <v>975</v>
      </c>
      <c r="E22996" s="82">
        <v>10</v>
      </c>
      <c r="F22996" t="s">
        <v>969</v>
      </c>
      <c r="G22996" s="83">
        <v>43364</v>
      </c>
      <c r="I22996">
        <v>2018</v>
      </c>
    </row>
    <row r="22997" spans="1:9" x14ac:dyDescent="0.25">
      <c r="A22997" t="s">
        <v>972</v>
      </c>
      <c r="B22997" t="s">
        <v>478</v>
      </c>
      <c r="C22997" t="s">
        <v>1283</v>
      </c>
      <c r="D22997" t="s">
        <v>975</v>
      </c>
      <c r="E22997" s="82">
        <v>10</v>
      </c>
      <c r="F22997" t="s">
        <v>969</v>
      </c>
      <c r="G22997" s="83">
        <v>43389</v>
      </c>
      <c r="I22997">
        <v>2018</v>
      </c>
    </row>
    <row r="22998" spans="1:9" x14ac:dyDescent="0.25">
      <c r="A22998" t="s">
        <v>972</v>
      </c>
      <c r="B22998" t="s">
        <v>478</v>
      </c>
      <c r="C22998" t="s">
        <v>1283</v>
      </c>
      <c r="D22998" t="s">
        <v>975</v>
      </c>
      <c r="E22998" s="82">
        <v>10</v>
      </c>
      <c r="F22998" t="s">
        <v>969</v>
      </c>
      <c r="G22998" s="83">
        <v>43400</v>
      </c>
      <c r="I22998">
        <v>2018</v>
      </c>
    </row>
    <row r="22999" spans="1:9" x14ac:dyDescent="0.25">
      <c r="A22999" t="s">
        <v>972</v>
      </c>
      <c r="B22999" t="s">
        <v>478</v>
      </c>
      <c r="C22999" t="s">
        <v>1283</v>
      </c>
      <c r="D22999" t="s">
        <v>975</v>
      </c>
      <c r="E22999" s="82">
        <v>10</v>
      </c>
      <c r="F22999" t="s">
        <v>969</v>
      </c>
      <c r="G22999" s="83">
        <v>43468</v>
      </c>
      <c r="I22999">
        <v>2019</v>
      </c>
    </row>
    <row r="23000" spans="1:9" x14ac:dyDescent="0.25">
      <c r="A23000" t="s">
        <v>972</v>
      </c>
      <c r="B23000" t="s">
        <v>478</v>
      </c>
      <c r="C23000" t="s">
        <v>1283</v>
      </c>
      <c r="D23000" t="s">
        <v>975</v>
      </c>
      <c r="E23000" s="82">
        <v>10</v>
      </c>
      <c r="F23000" t="s">
        <v>969</v>
      </c>
      <c r="G23000" s="83">
        <v>43622</v>
      </c>
      <c r="I23000">
        <v>2019</v>
      </c>
    </row>
    <row r="23001" spans="1:9" x14ac:dyDescent="0.25">
      <c r="A23001" t="s">
        <v>972</v>
      </c>
      <c r="B23001" t="s">
        <v>478</v>
      </c>
      <c r="C23001" t="s">
        <v>1283</v>
      </c>
      <c r="D23001" t="s">
        <v>975</v>
      </c>
      <c r="E23001" s="82">
        <v>10</v>
      </c>
      <c r="F23001" t="s">
        <v>969</v>
      </c>
      <c r="G23001" s="83">
        <v>43634</v>
      </c>
      <c r="I23001">
        <v>2019</v>
      </c>
    </row>
    <row r="23002" spans="1:9" x14ac:dyDescent="0.25">
      <c r="A23002" t="s">
        <v>972</v>
      </c>
      <c r="B23002" t="s">
        <v>478</v>
      </c>
      <c r="C23002" t="s">
        <v>1283</v>
      </c>
      <c r="D23002" t="s">
        <v>975</v>
      </c>
      <c r="E23002" s="82">
        <v>10</v>
      </c>
      <c r="F23002" t="s">
        <v>969</v>
      </c>
      <c r="G23002" s="83">
        <v>43885</v>
      </c>
      <c r="I23002">
        <v>2020</v>
      </c>
    </row>
    <row r="23003" spans="1:9" x14ac:dyDescent="0.25">
      <c r="A23003" t="s">
        <v>972</v>
      </c>
      <c r="B23003" t="s">
        <v>478</v>
      </c>
      <c r="C23003" t="s">
        <v>1283</v>
      </c>
      <c r="D23003" t="s">
        <v>975</v>
      </c>
      <c r="E23003" s="82">
        <v>10</v>
      </c>
      <c r="F23003" t="s">
        <v>969</v>
      </c>
      <c r="G23003" s="83">
        <v>44232</v>
      </c>
      <c r="I23003">
        <v>2021</v>
      </c>
    </row>
    <row r="23004" spans="1:9" x14ac:dyDescent="0.25">
      <c r="A23004" t="s">
        <v>972</v>
      </c>
      <c r="B23004" t="s">
        <v>478</v>
      </c>
      <c r="C23004" t="s">
        <v>1283</v>
      </c>
      <c r="D23004" t="s">
        <v>975</v>
      </c>
      <c r="E23004" s="82">
        <v>10</v>
      </c>
      <c r="F23004" t="s">
        <v>969</v>
      </c>
      <c r="G23004" s="83">
        <v>44249</v>
      </c>
      <c r="I23004">
        <v>2021</v>
      </c>
    </row>
    <row r="23005" spans="1:9" x14ac:dyDescent="0.25">
      <c r="A23005" t="s">
        <v>972</v>
      </c>
      <c r="B23005" t="s">
        <v>478</v>
      </c>
      <c r="C23005" t="s">
        <v>1283</v>
      </c>
      <c r="D23005" t="s">
        <v>975</v>
      </c>
      <c r="E23005" s="82">
        <v>10</v>
      </c>
      <c r="F23005" t="s">
        <v>969</v>
      </c>
      <c r="G23005" s="83">
        <v>44356</v>
      </c>
      <c r="I23005">
        <v>2021</v>
      </c>
    </row>
    <row r="23006" spans="1:9" x14ac:dyDescent="0.25">
      <c r="A23006" t="s">
        <v>972</v>
      </c>
      <c r="B23006" t="s">
        <v>478</v>
      </c>
      <c r="C23006" t="s">
        <v>1283</v>
      </c>
      <c r="D23006" t="s">
        <v>975</v>
      </c>
      <c r="E23006" s="82">
        <v>10</v>
      </c>
      <c r="F23006" t="s">
        <v>969</v>
      </c>
      <c r="G23006" s="83">
        <v>44558</v>
      </c>
      <c r="I23006">
        <v>2021</v>
      </c>
    </row>
    <row r="23007" spans="1:9" x14ac:dyDescent="0.25">
      <c r="A23007" t="s">
        <v>972</v>
      </c>
      <c r="B23007" t="s">
        <v>478</v>
      </c>
      <c r="C23007" t="s">
        <v>1283</v>
      </c>
      <c r="D23007" t="s">
        <v>975</v>
      </c>
      <c r="E23007" s="82">
        <v>10</v>
      </c>
      <c r="F23007" t="s">
        <v>969</v>
      </c>
      <c r="G23007" s="83">
        <v>44638</v>
      </c>
      <c r="I23007">
        <v>2022</v>
      </c>
    </row>
    <row r="23008" spans="1:9" x14ac:dyDescent="0.25">
      <c r="A23008" t="s">
        <v>972</v>
      </c>
      <c r="B23008" t="s">
        <v>478</v>
      </c>
      <c r="C23008" t="s">
        <v>1283</v>
      </c>
      <c r="D23008" t="s">
        <v>975</v>
      </c>
      <c r="E23008" s="82">
        <v>10</v>
      </c>
      <c r="F23008" t="s">
        <v>969</v>
      </c>
      <c r="G23008" s="83">
        <v>44755</v>
      </c>
      <c r="I23008">
        <v>2022</v>
      </c>
    </row>
    <row r="23009" spans="1:9" x14ac:dyDescent="0.25">
      <c r="A23009" t="s">
        <v>972</v>
      </c>
      <c r="B23009" t="s">
        <v>478</v>
      </c>
      <c r="C23009" t="s">
        <v>1283</v>
      </c>
      <c r="D23009" t="s">
        <v>975</v>
      </c>
      <c r="E23009" s="82">
        <v>10</v>
      </c>
      <c r="F23009" t="s">
        <v>969</v>
      </c>
      <c r="G23009" s="83">
        <v>44869</v>
      </c>
      <c r="I23009">
        <v>2022</v>
      </c>
    </row>
    <row r="23010" spans="1:9" x14ac:dyDescent="0.25">
      <c r="A23010" t="s">
        <v>972</v>
      </c>
      <c r="B23010" t="s">
        <v>1219</v>
      </c>
      <c r="C23010" t="s">
        <v>1283</v>
      </c>
      <c r="D23010" t="s">
        <v>975</v>
      </c>
      <c r="E23010" s="82">
        <v>5</v>
      </c>
      <c r="F23010" t="s">
        <v>969</v>
      </c>
      <c r="G23010" s="83">
        <v>43319</v>
      </c>
      <c r="I23010">
        <v>2018</v>
      </c>
    </row>
    <row r="23011" spans="1:9" x14ac:dyDescent="0.25">
      <c r="A23011" t="s">
        <v>972</v>
      </c>
      <c r="B23011" t="s">
        <v>1219</v>
      </c>
      <c r="C23011" t="s">
        <v>1283</v>
      </c>
      <c r="D23011" t="s">
        <v>975</v>
      </c>
      <c r="E23011" s="82">
        <v>5</v>
      </c>
      <c r="F23011" t="s">
        <v>969</v>
      </c>
      <c r="G23011" s="83">
        <v>43329</v>
      </c>
      <c r="I23011">
        <v>2018</v>
      </c>
    </row>
    <row r="23012" spans="1:9" x14ac:dyDescent="0.25">
      <c r="A23012" t="s">
        <v>972</v>
      </c>
      <c r="B23012" t="s">
        <v>1219</v>
      </c>
      <c r="C23012" t="s">
        <v>1283</v>
      </c>
      <c r="D23012" t="s">
        <v>975</v>
      </c>
      <c r="E23012" s="82">
        <v>5</v>
      </c>
      <c r="F23012" t="s">
        <v>969</v>
      </c>
      <c r="G23012" s="83">
        <v>43548</v>
      </c>
      <c r="I23012">
        <v>2019</v>
      </c>
    </row>
    <row r="23013" spans="1:9" x14ac:dyDescent="0.25">
      <c r="A23013" t="s">
        <v>972</v>
      </c>
      <c r="B23013" t="s">
        <v>1219</v>
      </c>
      <c r="C23013" t="s">
        <v>1283</v>
      </c>
      <c r="D23013" t="s">
        <v>975</v>
      </c>
      <c r="E23013" s="82">
        <v>9</v>
      </c>
      <c r="F23013" t="s">
        <v>969</v>
      </c>
      <c r="G23013" s="83">
        <v>44267</v>
      </c>
      <c r="I23013">
        <v>2021</v>
      </c>
    </row>
    <row r="23014" spans="1:9" x14ac:dyDescent="0.25">
      <c r="A23014" t="s">
        <v>972</v>
      </c>
      <c r="B23014" t="s">
        <v>1219</v>
      </c>
      <c r="C23014" t="s">
        <v>1283</v>
      </c>
      <c r="D23014" t="s">
        <v>975</v>
      </c>
      <c r="E23014" s="82">
        <v>9</v>
      </c>
      <c r="F23014" t="s">
        <v>969</v>
      </c>
      <c r="G23014" s="83">
        <v>44685</v>
      </c>
      <c r="I23014">
        <v>2022</v>
      </c>
    </row>
    <row r="23015" spans="1:9" x14ac:dyDescent="0.25">
      <c r="A23015" t="s">
        <v>972</v>
      </c>
      <c r="B23015" t="s">
        <v>1219</v>
      </c>
      <c r="C23015" t="s">
        <v>1283</v>
      </c>
      <c r="D23015" t="s">
        <v>975</v>
      </c>
      <c r="E23015" s="82">
        <v>10</v>
      </c>
      <c r="F23015" t="s">
        <v>969</v>
      </c>
      <c r="G23015" s="83">
        <v>43263</v>
      </c>
      <c r="I23015">
        <v>2018</v>
      </c>
    </row>
    <row r="23016" spans="1:9" x14ac:dyDescent="0.25">
      <c r="A23016" t="s">
        <v>972</v>
      </c>
      <c r="B23016" t="s">
        <v>1219</v>
      </c>
      <c r="C23016" t="s">
        <v>1283</v>
      </c>
      <c r="D23016" t="s">
        <v>975</v>
      </c>
      <c r="E23016" s="82">
        <v>10</v>
      </c>
      <c r="F23016" t="s">
        <v>969</v>
      </c>
      <c r="G23016" s="83">
        <v>43348</v>
      </c>
      <c r="I23016">
        <v>2018</v>
      </c>
    </row>
    <row r="23017" spans="1:9" x14ac:dyDescent="0.25">
      <c r="A23017" t="s">
        <v>972</v>
      </c>
      <c r="B23017" t="s">
        <v>1219</v>
      </c>
      <c r="C23017" t="s">
        <v>1283</v>
      </c>
      <c r="D23017" t="s">
        <v>975</v>
      </c>
      <c r="E23017" s="82">
        <v>10</v>
      </c>
      <c r="F23017" t="s">
        <v>969</v>
      </c>
      <c r="G23017" s="83">
        <v>43372</v>
      </c>
      <c r="I23017">
        <v>2018</v>
      </c>
    </row>
    <row r="23018" spans="1:9" x14ac:dyDescent="0.25">
      <c r="A23018" t="s">
        <v>972</v>
      </c>
      <c r="B23018" t="s">
        <v>1219</v>
      </c>
      <c r="C23018" t="s">
        <v>1283</v>
      </c>
      <c r="D23018" t="s">
        <v>975</v>
      </c>
      <c r="E23018" s="82">
        <v>10</v>
      </c>
      <c r="F23018" t="s">
        <v>969</v>
      </c>
      <c r="G23018" s="83">
        <v>43472</v>
      </c>
      <c r="I23018">
        <v>2019</v>
      </c>
    </row>
    <row r="23019" spans="1:9" x14ac:dyDescent="0.25">
      <c r="A23019" t="s">
        <v>972</v>
      </c>
      <c r="B23019" t="s">
        <v>1219</v>
      </c>
      <c r="C23019" t="s">
        <v>1283</v>
      </c>
      <c r="D23019" t="s">
        <v>975</v>
      </c>
      <c r="E23019" s="82">
        <v>10</v>
      </c>
      <c r="F23019" t="s">
        <v>969</v>
      </c>
      <c r="G23019" s="83">
        <v>43665</v>
      </c>
      <c r="I23019">
        <v>2019</v>
      </c>
    </row>
    <row r="23020" spans="1:9" x14ac:dyDescent="0.25">
      <c r="A23020" t="s">
        <v>972</v>
      </c>
      <c r="B23020" t="s">
        <v>1219</v>
      </c>
      <c r="C23020" t="s">
        <v>1283</v>
      </c>
      <c r="D23020" t="s">
        <v>975</v>
      </c>
      <c r="E23020" s="82">
        <v>10</v>
      </c>
      <c r="F23020" t="s">
        <v>969</v>
      </c>
      <c r="G23020" s="83">
        <v>43986</v>
      </c>
      <c r="I23020">
        <v>2020</v>
      </c>
    </row>
    <row r="23021" spans="1:9" x14ac:dyDescent="0.25">
      <c r="A23021" t="s">
        <v>972</v>
      </c>
      <c r="B23021" t="s">
        <v>1219</v>
      </c>
      <c r="C23021" t="s">
        <v>1283</v>
      </c>
      <c r="D23021" t="s">
        <v>975</v>
      </c>
      <c r="E23021" s="82">
        <v>10</v>
      </c>
      <c r="F23021" t="s">
        <v>969</v>
      </c>
      <c r="G23021" s="83">
        <v>43993</v>
      </c>
      <c r="I23021">
        <v>2020</v>
      </c>
    </row>
    <row r="23022" spans="1:9" x14ac:dyDescent="0.25">
      <c r="A23022" t="s">
        <v>972</v>
      </c>
      <c r="B23022" t="s">
        <v>1219</v>
      </c>
      <c r="C23022" t="s">
        <v>1283</v>
      </c>
      <c r="D23022" t="s">
        <v>975</v>
      </c>
      <c r="E23022" s="82">
        <v>10</v>
      </c>
      <c r="F23022" t="s">
        <v>969</v>
      </c>
      <c r="G23022" s="83">
        <v>44085</v>
      </c>
      <c r="I23022">
        <v>2020</v>
      </c>
    </row>
    <row r="23023" spans="1:9" x14ac:dyDescent="0.25">
      <c r="A23023" t="s">
        <v>972</v>
      </c>
      <c r="B23023" t="s">
        <v>553</v>
      </c>
      <c r="C23023" t="s">
        <v>1283</v>
      </c>
      <c r="D23023" t="s">
        <v>975</v>
      </c>
      <c r="E23023" s="82">
        <v>10</v>
      </c>
      <c r="F23023" t="s">
        <v>969</v>
      </c>
      <c r="G23023" s="83">
        <v>43229</v>
      </c>
      <c r="I23023">
        <v>2018</v>
      </c>
    </row>
    <row r="23024" spans="1:9" x14ac:dyDescent="0.25">
      <c r="A23024" t="s">
        <v>972</v>
      </c>
      <c r="B23024" t="s">
        <v>553</v>
      </c>
      <c r="C23024" t="s">
        <v>1283</v>
      </c>
      <c r="D23024" t="s">
        <v>975</v>
      </c>
      <c r="E23024" s="82">
        <v>10</v>
      </c>
      <c r="F23024" t="s">
        <v>969</v>
      </c>
      <c r="G23024" s="83">
        <v>44589</v>
      </c>
      <c r="I23024">
        <v>2022</v>
      </c>
    </row>
    <row r="23025" spans="1:9" x14ac:dyDescent="0.25">
      <c r="A23025" t="s">
        <v>972</v>
      </c>
      <c r="B23025" t="s">
        <v>553</v>
      </c>
      <c r="C23025" t="s">
        <v>1283</v>
      </c>
      <c r="D23025" t="s">
        <v>975</v>
      </c>
      <c r="E23025" s="82">
        <v>5</v>
      </c>
      <c r="F23025" t="s">
        <v>969</v>
      </c>
      <c r="G23025" s="83">
        <v>43180</v>
      </c>
      <c r="I23025">
        <v>2018</v>
      </c>
    </row>
    <row r="23026" spans="1:9" x14ac:dyDescent="0.25">
      <c r="A23026" t="s">
        <v>972</v>
      </c>
      <c r="B23026" t="s">
        <v>553</v>
      </c>
      <c r="C23026" t="s">
        <v>1283</v>
      </c>
      <c r="D23026" t="s">
        <v>975</v>
      </c>
      <c r="E23026" s="82">
        <v>5</v>
      </c>
      <c r="F23026" t="s">
        <v>969</v>
      </c>
      <c r="G23026" s="83">
        <v>43224</v>
      </c>
      <c r="I23026">
        <v>2018</v>
      </c>
    </row>
    <row r="23027" spans="1:9" x14ac:dyDescent="0.25">
      <c r="A23027" t="s">
        <v>972</v>
      </c>
      <c r="B23027" t="s">
        <v>553</v>
      </c>
      <c r="C23027" t="s">
        <v>1283</v>
      </c>
      <c r="D23027" t="s">
        <v>975</v>
      </c>
      <c r="E23027" s="82">
        <v>5</v>
      </c>
      <c r="F23027" t="s">
        <v>969</v>
      </c>
      <c r="G23027" s="83">
        <v>43308</v>
      </c>
      <c r="I23027">
        <v>2018</v>
      </c>
    </row>
    <row r="23028" spans="1:9" x14ac:dyDescent="0.25">
      <c r="A23028" t="s">
        <v>972</v>
      </c>
      <c r="B23028" t="s">
        <v>553</v>
      </c>
      <c r="C23028" t="s">
        <v>1283</v>
      </c>
      <c r="D23028" t="s">
        <v>975</v>
      </c>
      <c r="E23028" s="82">
        <v>5</v>
      </c>
      <c r="F23028" t="s">
        <v>969</v>
      </c>
      <c r="G23028" s="83">
        <v>43314</v>
      </c>
      <c r="I23028">
        <v>2018</v>
      </c>
    </row>
    <row r="23029" spans="1:9" x14ac:dyDescent="0.25">
      <c r="A23029" t="s">
        <v>972</v>
      </c>
      <c r="B23029" t="s">
        <v>553</v>
      </c>
      <c r="C23029" t="s">
        <v>1283</v>
      </c>
      <c r="D23029" t="s">
        <v>975</v>
      </c>
      <c r="E23029" s="82">
        <v>5</v>
      </c>
      <c r="F23029" t="s">
        <v>969</v>
      </c>
      <c r="G23029" s="83">
        <v>43516</v>
      </c>
      <c r="I23029">
        <v>2019</v>
      </c>
    </row>
    <row r="23030" spans="1:9" x14ac:dyDescent="0.25">
      <c r="A23030" t="s">
        <v>972</v>
      </c>
      <c r="B23030" t="s">
        <v>553</v>
      </c>
      <c r="C23030" t="s">
        <v>1283</v>
      </c>
      <c r="D23030" t="s">
        <v>975</v>
      </c>
      <c r="E23030" s="82">
        <v>5</v>
      </c>
      <c r="F23030" t="s">
        <v>969</v>
      </c>
      <c r="G23030" s="83">
        <v>43522</v>
      </c>
      <c r="I23030">
        <v>2019</v>
      </c>
    </row>
    <row r="23031" spans="1:9" x14ac:dyDescent="0.25">
      <c r="A23031" t="s">
        <v>972</v>
      </c>
      <c r="B23031" t="s">
        <v>553</v>
      </c>
      <c r="C23031" t="s">
        <v>1283</v>
      </c>
      <c r="D23031" t="s">
        <v>975</v>
      </c>
      <c r="E23031" s="82">
        <v>5</v>
      </c>
      <c r="F23031" t="s">
        <v>969</v>
      </c>
      <c r="G23031" s="83">
        <v>43552</v>
      </c>
      <c r="I23031">
        <v>2019</v>
      </c>
    </row>
    <row r="23032" spans="1:9" x14ac:dyDescent="0.25">
      <c r="A23032" t="s">
        <v>972</v>
      </c>
      <c r="B23032" t="s">
        <v>553</v>
      </c>
      <c r="C23032" t="s">
        <v>1283</v>
      </c>
      <c r="D23032" t="s">
        <v>975</v>
      </c>
      <c r="E23032" s="82">
        <v>5</v>
      </c>
      <c r="F23032" t="s">
        <v>969</v>
      </c>
      <c r="G23032" s="83">
        <v>43570</v>
      </c>
      <c r="I23032">
        <v>2019</v>
      </c>
    </row>
    <row r="23033" spans="1:9" x14ac:dyDescent="0.25">
      <c r="A23033" t="s">
        <v>972</v>
      </c>
      <c r="B23033" t="s">
        <v>553</v>
      </c>
      <c r="C23033" t="s">
        <v>1283</v>
      </c>
      <c r="D23033" t="s">
        <v>975</v>
      </c>
      <c r="E23033" s="82">
        <v>6.5</v>
      </c>
      <c r="F23033" t="s">
        <v>969</v>
      </c>
      <c r="G23033" s="83">
        <v>44579</v>
      </c>
      <c r="I23033">
        <v>2022</v>
      </c>
    </row>
    <row r="23034" spans="1:9" x14ac:dyDescent="0.25">
      <c r="A23034" t="s">
        <v>972</v>
      </c>
      <c r="B23034" t="s">
        <v>553</v>
      </c>
      <c r="C23034" t="s">
        <v>1283</v>
      </c>
      <c r="D23034" t="s">
        <v>975</v>
      </c>
      <c r="E23034" s="82">
        <v>10</v>
      </c>
      <c r="F23034" t="s">
        <v>969</v>
      </c>
      <c r="G23034" s="83">
        <v>43146</v>
      </c>
      <c r="I23034">
        <v>2018</v>
      </c>
    </row>
    <row r="23035" spans="1:9" x14ac:dyDescent="0.25">
      <c r="A23035" t="s">
        <v>972</v>
      </c>
      <c r="B23035" t="s">
        <v>553</v>
      </c>
      <c r="C23035" t="s">
        <v>1283</v>
      </c>
      <c r="D23035" t="s">
        <v>975</v>
      </c>
      <c r="E23035" s="82">
        <v>10</v>
      </c>
      <c r="F23035" t="s">
        <v>969</v>
      </c>
      <c r="G23035" s="83">
        <v>43172</v>
      </c>
      <c r="I23035">
        <v>2018</v>
      </c>
    </row>
    <row r="23036" spans="1:9" x14ac:dyDescent="0.25">
      <c r="A23036" t="s">
        <v>972</v>
      </c>
      <c r="B23036" t="s">
        <v>553</v>
      </c>
      <c r="C23036" t="s">
        <v>1283</v>
      </c>
      <c r="D23036" t="s">
        <v>975</v>
      </c>
      <c r="E23036" s="82">
        <v>10</v>
      </c>
      <c r="F23036" t="s">
        <v>969</v>
      </c>
      <c r="G23036" s="83">
        <v>43479</v>
      </c>
      <c r="I23036">
        <v>2019</v>
      </c>
    </row>
    <row r="23037" spans="1:9" x14ac:dyDescent="0.25">
      <c r="A23037" t="s">
        <v>972</v>
      </c>
      <c r="B23037" t="s">
        <v>553</v>
      </c>
      <c r="C23037" t="s">
        <v>1283</v>
      </c>
      <c r="D23037" t="s">
        <v>975</v>
      </c>
      <c r="E23037" s="82">
        <v>10</v>
      </c>
      <c r="F23037" t="s">
        <v>969</v>
      </c>
      <c r="G23037" s="83">
        <v>43515</v>
      </c>
      <c r="I23037">
        <v>2019</v>
      </c>
    </row>
    <row r="23038" spans="1:9" x14ac:dyDescent="0.25">
      <c r="A23038" t="s">
        <v>972</v>
      </c>
      <c r="B23038" t="s">
        <v>553</v>
      </c>
      <c r="C23038" t="s">
        <v>1283</v>
      </c>
      <c r="D23038" t="s">
        <v>975</v>
      </c>
      <c r="E23038" s="82">
        <v>10</v>
      </c>
      <c r="F23038" t="s">
        <v>969</v>
      </c>
      <c r="G23038" s="83">
        <v>43742</v>
      </c>
      <c r="I23038">
        <v>2019</v>
      </c>
    </row>
    <row r="23039" spans="1:9" x14ac:dyDescent="0.25">
      <c r="A23039" t="s">
        <v>972</v>
      </c>
      <c r="B23039" t="s">
        <v>553</v>
      </c>
      <c r="C23039" t="s">
        <v>1283</v>
      </c>
      <c r="D23039" t="s">
        <v>975</v>
      </c>
      <c r="E23039" s="82">
        <v>10</v>
      </c>
      <c r="F23039" t="s">
        <v>969</v>
      </c>
      <c r="G23039" s="83">
        <v>43833</v>
      </c>
      <c r="I23039">
        <v>2020</v>
      </c>
    </row>
    <row r="23040" spans="1:9" x14ac:dyDescent="0.25">
      <c r="A23040" t="s">
        <v>972</v>
      </c>
      <c r="B23040" t="s">
        <v>553</v>
      </c>
      <c r="C23040" t="s">
        <v>1283</v>
      </c>
      <c r="D23040" t="s">
        <v>975</v>
      </c>
      <c r="E23040" s="82">
        <v>10</v>
      </c>
      <c r="F23040" t="s">
        <v>969</v>
      </c>
      <c r="G23040" s="83">
        <v>43852</v>
      </c>
      <c r="I23040">
        <v>2020</v>
      </c>
    </row>
    <row r="23041" spans="1:9" x14ac:dyDescent="0.25">
      <c r="A23041" t="s">
        <v>972</v>
      </c>
      <c r="B23041" t="s">
        <v>553</v>
      </c>
      <c r="C23041" t="s">
        <v>1283</v>
      </c>
      <c r="D23041" t="s">
        <v>975</v>
      </c>
      <c r="E23041" s="82">
        <v>10</v>
      </c>
      <c r="F23041" t="s">
        <v>969</v>
      </c>
      <c r="G23041" s="83">
        <v>43857</v>
      </c>
      <c r="I23041">
        <v>2020</v>
      </c>
    </row>
    <row r="23042" spans="1:9" x14ac:dyDescent="0.25">
      <c r="A23042" t="s">
        <v>972</v>
      </c>
      <c r="B23042" t="s">
        <v>553</v>
      </c>
      <c r="C23042" t="s">
        <v>1283</v>
      </c>
      <c r="D23042" t="s">
        <v>975</v>
      </c>
      <c r="E23042" s="82">
        <v>10</v>
      </c>
      <c r="F23042" t="s">
        <v>969</v>
      </c>
      <c r="G23042" s="83">
        <v>43874</v>
      </c>
      <c r="I23042">
        <v>2020</v>
      </c>
    </row>
    <row r="23043" spans="1:9" x14ac:dyDescent="0.25">
      <c r="A23043" t="s">
        <v>972</v>
      </c>
      <c r="B23043" t="s">
        <v>553</v>
      </c>
      <c r="C23043" t="s">
        <v>1283</v>
      </c>
      <c r="D23043" t="s">
        <v>975</v>
      </c>
      <c r="E23043" s="82">
        <v>10</v>
      </c>
      <c r="F23043" t="s">
        <v>969</v>
      </c>
      <c r="G23043" s="83">
        <v>43880</v>
      </c>
      <c r="I23043">
        <v>2020</v>
      </c>
    </row>
    <row r="23044" spans="1:9" x14ac:dyDescent="0.25">
      <c r="A23044" t="s">
        <v>972</v>
      </c>
      <c r="B23044" t="s">
        <v>553</v>
      </c>
      <c r="C23044" t="s">
        <v>1283</v>
      </c>
      <c r="D23044" t="s">
        <v>975</v>
      </c>
      <c r="E23044" s="82">
        <v>10</v>
      </c>
      <c r="F23044" t="s">
        <v>969</v>
      </c>
      <c r="G23044" s="83">
        <v>43882</v>
      </c>
      <c r="I23044">
        <v>2020</v>
      </c>
    </row>
    <row r="23045" spans="1:9" x14ac:dyDescent="0.25">
      <c r="A23045" t="s">
        <v>972</v>
      </c>
      <c r="B23045" t="s">
        <v>553</v>
      </c>
      <c r="C23045" t="s">
        <v>1283</v>
      </c>
      <c r="D23045" t="s">
        <v>975</v>
      </c>
      <c r="E23045" s="82">
        <v>10</v>
      </c>
      <c r="F23045" t="s">
        <v>969</v>
      </c>
      <c r="G23045" s="83">
        <v>43892</v>
      </c>
      <c r="I23045">
        <v>2020</v>
      </c>
    </row>
    <row r="23046" spans="1:9" x14ac:dyDescent="0.25">
      <c r="A23046" t="s">
        <v>972</v>
      </c>
      <c r="B23046" t="s">
        <v>553</v>
      </c>
      <c r="C23046" t="s">
        <v>1283</v>
      </c>
      <c r="D23046" t="s">
        <v>975</v>
      </c>
      <c r="E23046" s="82">
        <v>10</v>
      </c>
      <c r="F23046" t="s">
        <v>969</v>
      </c>
      <c r="G23046" s="83">
        <v>43907</v>
      </c>
      <c r="I23046">
        <v>2020</v>
      </c>
    </row>
    <row r="23047" spans="1:9" x14ac:dyDescent="0.25">
      <c r="A23047" t="s">
        <v>972</v>
      </c>
      <c r="B23047" t="s">
        <v>553</v>
      </c>
      <c r="C23047" t="s">
        <v>1283</v>
      </c>
      <c r="D23047" t="s">
        <v>975</v>
      </c>
      <c r="E23047" s="82">
        <v>10</v>
      </c>
      <c r="F23047" t="s">
        <v>969</v>
      </c>
      <c r="G23047" s="83">
        <v>43909</v>
      </c>
      <c r="I23047">
        <v>2020</v>
      </c>
    </row>
    <row r="23048" spans="1:9" x14ac:dyDescent="0.25">
      <c r="A23048" t="s">
        <v>972</v>
      </c>
      <c r="B23048" t="s">
        <v>553</v>
      </c>
      <c r="C23048" t="s">
        <v>1283</v>
      </c>
      <c r="D23048" t="s">
        <v>975</v>
      </c>
      <c r="E23048" s="82">
        <v>10</v>
      </c>
      <c r="F23048" t="s">
        <v>969</v>
      </c>
      <c r="G23048" s="83">
        <v>44012</v>
      </c>
      <c r="I23048">
        <v>2020</v>
      </c>
    </row>
    <row r="23049" spans="1:9" x14ac:dyDescent="0.25">
      <c r="A23049" t="s">
        <v>972</v>
      </c>
      <c r="B23049" t="s">
        <v>553</v>
      </c>
      <c r="C23049" t="s">
        <v>1283</v>
      </c>
      <c r="D23049" t="s">
        <v>975</v>
      </c>
      <c r="E23049" s="82">
        <v>10</v>
      </c>
      <c r="F23049" t="s">
        <v>969</v>
      </c>
      <c r="G23049" s="83">
        <v>44097</v>
      </c>
      <c r="I23049">
        <v>2020</v>
      </c>
    </row>
    <row r="23050" spans="1:9" x14ac:dyDescent="0.25">
      <c r="A23050" t="s">
        <v>972</v>
      </c>
      <c r="B23050" t="s">
        <v>553</v>
      </c>
      <c r="C23050" t="s">
        <v>1283</v>
      </c>
      <c r="D23050" t="s">
        <v>975</v>
      </c>
      <c r="E23050" s="82">
        <v>10</v>
      </c>
      <c r="F23050" t="s">
        <v>969</v>
      </c>
      <c r="G23050" s="83">
        <v>44106</v>
      </c>
      <c r="I23050">
        <v>2020</v>
      </c>
    </row>
    <row r="23051" spans="1:9" x14ac:dyDescent="0.25">
      <c r="A23051" t="s">
        <v>972</v>
      </c>
      <c r="B23051" t="s">
        <v>553</v>
      </c>
      <c r="C23051" t="s">
        <v>1283</v>
      </c>
      <c r="D23051" t="s">
        <v>975</v>
      </c>
      <c r="E23051" s="82">
        <v>10</v>
      </c>
      <c r="F23051" t="s">
        <v>969</v>
      </c>
      <c r="G23051" s="83">
        <v>44315</v>
      </c>
      <c r="I23051">
        <v>2021</v>
      </c>
    </row>
    <row r="23052" spans="1:9" x14ac:dyDescent="0.25">
      <c r="A23052" t="s">
        <v>972</v>
      </c>
      <c r="B23052" t="s">
        <v>553</v>
      </c>
      <c r="C23052" t="s">
        <v>1283</v>
      </c>
      <c r="D23052" t="s">
        <v>975</v>
      </c>
      <c r="E23052" s="82">
        <v>10</v>
      </c>
      <c r="F23052" t="s">
        <v>969</v>
      </c>
      <c r="G23052" s="83">
        <v>44645</v>
      </c>
      <c r="I23052">
        <v>2022</v>
      </c>
    </row>
    <row r="23053" spans="1:9" x14ac:dyDescent="0.25">
      <c r="A23053" t="s">
        <v>972</v>
      </c>
      <c r="B23053" t="s">
        <v>553</v>
      </c>
      <c r="C23053" t="s">
        <v>1283</v>
      </c>
      <c r="D23053" t="s">
        <v>975</v>
      </c>
      <c r="E23053" s="82">
        <v>10</v>
      </c>
      <c r="F23053" t="s">
        <v>969</v>
      </c>
      <c r="G23053" s="83">
        <v>44775</v>
      </c>
      <c r="I23053">
        <v>2022</v>
      </c>
    </row>
    <row r="23054" spans="1:9" x14ac:dyDescent="0.25">
      <c r="A23054" t="s">
        <v>972</v>
      </c>
      <c r="B23054" t="s">
        <v>553</v>
      </c>
      <c r="C23054" t="s">
        <v>1283</v>
      </c>
      <c r="D23054" t="s">
        <v>975</v>
      </c>
      <c r="E23054" s="82">
        <v>10</v>
      </c>
      <c r="F23054" t="s">
        <v>969</v>
      </c>
      <c r="G23054" s="83">
        <v>44848</v>
      </c>
      <c r="I23054">
        <v>2022</v>
      </c>
    </row>
    <row r="23055" spans="1:9" x14ac:dyDescent="0.25">
      <c r="A23055" t="s">
        <v>972</v>
      </c>
      <c r="B23055" t="s">
        <v>553</v>
      </c>
      <c r="C23055" t="s">
        <v>1283</v>
      </c>
      <c r="D23055" t="s">
        <v>975</v>
      </c>
      <c r="E23055" s="82">
        <v>10</v>
      </c>
      <c r="F23055" t="s">
        <v>969</v>
      </c>
      <c r="G23055" s="83">
        <v>44855</v>
      </c>
      <c r="I23055">
        <v>2022</v>
      </c>
    </row>
    <row r="23056" spans="1:9" x14ac:dyDescent="0.25">
      <c r="A23056" t="s">
        <v>972</v>
      </c>
      <c r="B23056" t="s">
        <v>1221</v>
      </c>
      <c r="C23056" t="s">
        <v>1283</v>
      </c>
      <c r="D23056" t="s">
        <v>975</v>
      </c>
      <c r="E23056" s="82">
        <v>5</v>
      </c>
      <c r="F23056" t="s">
        <v>969</v>
      </c>
      <c r="G23056" s="83">
        <v>43577</v>
      </c>
      <c r="I23056">
        <v>2019</v>
      </c>
    </row>
    <row r="23057" spans="1:9" x14ac:dyDescent="0.25">
      <c r="A23057" t="s">
        <v>972</v>
      </c>
      <c r="B23057" t="s">
        <v>1221</v>
      </c>
      <c r="C23057" t="s">
        <v>1283</v>
      </c>
      <c r="D23057" t="s">
        <v>975</v>
      </c>
      <c r="E23057" s="82">
        <v>5</v>
      </c>
      <c r="F23057" t="s">
        <v>969</v>
      </c>
      <c r="G23057" s="83">
        <v>43607</v>
      </c>
      <c r="I23057">
        <v>2019</v>
      </c>
    </row>
    <row r="23058" spans="1:9" x14ac:dyDescent="0.25">
      <c r="A23058" t="s">
        <v>972</v>
      </c>
      <c r="B23058" t="s">
        <v>1221</v>
      </c>
      <c r="C23058" t="s">
        <v>1283</v>
      </c>
      <c r="D23058" t="s">
        <v>975</v>
      </c>
      <c r="E23058" s="82">
        <v>10</v>
      </c>
      <c r="F23058" t="s">
        <v>969</v>
      </c>
      <c r="G23058" s="83">
        <v>43482</v>
      </c>
      <c r="I23058">
        <v>2019</v>
      </c>
    </row>
    <row r="23059" spans="1:9" x14ac:dyDescent="0.25">
      <c r="A23059" t="s">
        <v>972</v>
      </c>
      <c r="B23059" t="s">
        <v>1221</v>
      </c>
      <c r="C23059" t="s">
        <v>1283</v>
      </c>
      <c r="D23059" t="s">
        <v>975</v>
      </c>
      <c r="E23059" s="82">
        <v>10</v>
      </c>
      <c r="F23059" t="s">
        <v>969</v>
      </c>
      <c r="G23059" s="83">
        <v>43615</v>
      </c>
      <c r="I23059">
        <v>2019</v>
      </c>
    </row>
    <row r="23060" spans="1:9" x14ac:dyDescent="0.25">
      <c r="A23060" t="s">
        <v>972</v>
      </c>
      <c r="B23060" t="s">
        <v>1221</v>
      </c>
      <c r="C23060" t="s">
        <v>1283</v>
      </c>
      <c r="D23060" t="s">
        <v>975</v>
      </c>
      <c r="E23060" s="82">
        <v>10</v>
      </c>
      <c r="F23060" t="s">
        <v>969</v>
      </c>
      <c r="G23060" s="83">
        <v>43758</v>
      </c>
      <c r="I23060">
        <v>2019</v>
      </c>
    </row>
    <row r="23061" spans="1:9" x14ac:dyDescent="0.25">
      <c r="A23061" t="s">
        <v>972</v>
      </c>
      <c r="B23061" t="s">
        <v>1221</v>
      </c>
      <c r="C23061" t="s">
        <v>1283</v>
      </c>
      <c r="D23061" t="s">
        <v>975</v>
      </c>
      <c r="E23061" s="82">
        <v>10</v>
      </c>
      <c r="F23061" t="s">
        <v>969</v>
      </c>
      <c r="G23061" s="83">
        <v>43875</v>
      </c>
      <c r="I23061">
        <v>2020</v>
      </c>
    </row>
    <row r="23062" spans="1:9" x14ac:dyDescent="0.25">
      <c r="A23062" t="s">
        <v>972</v>
      </c>
      <c r="B23062" t="s">
        <v>1221</v>
      </c>
      <c r="C23062" t="s">
        <v>1283</v>
      </c>
      <c r="D23062" t="s">
        <v>975</v>
      </c>
      <c r="E23062" s="82">
        <v>10</v>
      </c>
      <c r="F23062" t="s">
        <v>969</v>
      </c>
      <c r="G23062" s="83">
        <v>43887</v>
      </c>
      <c r="I23062">
        <v>2020</v>
      </c>
    </row>
    <row r="23063" spans="1:9" x14ac:dyDescent="0.25">
      <c r="A23063" t="s">
        <v>972</v>
      </c>
      <c r="B23063" t="s">
        <v>1221</v>
      </c>
      <c r="C23063" t="s">
        <v>1283</v>
      </c>
      <c r="D23063" t="s">
        <v>975</v>
      </c>
      <c r="E23063" s="82">
        <v>10</v>
      </c>
      <c r="F23063" t="s">
        <v>969</v>
      </c>
      <c r="G23063" s="83">
        <v>44760</v>
      </c>
      <c r="I23063">
        <v>2022</v>
      </c>
    </row>
    <row r="23064" spans="1:9" x14ac:dyDescent="0.25">
      <c r="A23064" t="s">
        <v>972</v>
      </c>
      <c r="B23064" t="s">
        <v>89</v>
      </c>
      <c r="C23064" t="s">
        <v>1283</v>
      </c>
      <c r="D23064" t="s">
        <v>975</v>
      </c>
      <c r="E23064" s="82">
        <v>5</v>
      </c>
      <c r="F23064" t="s">
        <v>969</v>
      </c>
      <c r="G23064" s="83">
        <v>43146</v>
      </c>
      <c r="I23064">
        <v>2018</v>
      </c>
    </row>
    <row r="23065" spans="1:9" x14ac:dyDescent="0.25">
      <c r="A23065" t="s">
        <v>972</v>
      </c>
      <c r="B23065" t="s">
        <v>1223</v>
      </c>
      <c r="C23065" t="s">
        <v>1283</v>
      </c>
      <c r="D23065" t="s">
        <v>975</v>
      </c>
      <c r="E23065" s="82">
        <v>5</v>
      </c>
      <c r="F23065" t="s">
        <v>969</v>
      </c>
      <c r="G23065" s="83">
        <v>43171</v>
      </c>
      <c r="I23065">
        <v>2018</v>
      </c>
    </row>
    <row r="23066" spans="1:9" x14ac:dyDescent="0.25">
      <c r="A23066" t="s">
        <v>972</v>
      </c>
      <c r="B23066" t="s">
        <v>1223</v>
      </c>
      <c r="C23066" t="s">
        <v>1283</v>
      </c>
      <c r="D23066" t="s">
        <v>975</v>
      </c>
      <c r="E23066" s="82">
        <v>5</v>
      </c>
      <c r="F23066" t="s">
        <v>969</v>
      </c>
      <c r="G23066" s="83">
        <v>43265</v>
      </c>
      <c r="I23066">
        <v>2018</v>
      </c>
    </row>
    <row r="23067" spans="1:9" x14ac:dyDescent="0.25">
      <c r="A23067" t="s">
        <v>972</v>
      </c>
      <c r="B23067" t="s">
        <v>1223</v>
      </c>
      <c r="C23067" t="s">
        <v>1283</v>
      </c>
      <c r="D23067" t="s">
        <v>975</v>
      </c>
      <c r="E23067" s="82">
        <v>5</v>
      </c>
      <c r="F23067" t="s">
        <v>969</v>
      </c>
      <c r="G23067" s="83">
        <v>43312</v>
      </c>
      <c r="I23067">
        <v>2018</v>
      </c>
    </row>
    <row r="23068" spans="1:9" x14ac:dyDescent="0.25">
      <c r="A23068" t="s">
        <v>972</v>
      </c>
      <c r="B23068" t="s">
        <v>1223</v>
      </c>
      <c r="C23068" t="s">
        <v>1283</v>
      </c>
      <c r="D23068" t="s">
        <v>975</v>
      </c>
      <c r="E23068" s="82">
        <v>5</v>
      </c>
      <c r="F23068" t="s">
        <v>969</v>
      </c>
      <c r="G23068" s="83">
        <v>43318</v>
      </c>
      <c r="I23068">
        <v>2018</v>
      </c>
    </row>
    <row r="23069" spans="1:9" x14ac:dyDescent="0.25">
      <c r="A23069" t="s">
        <v>972</v>
      </c>
      <c r="B23069" t="s">
        <v>1223</v>
      </c>
      <c r="C23069" t="s">
        <v>1283</v>
      </c>
      <c r="D23069" t="s">
        <v>975</v>
      </c>
      <c r="E23069" s="82">
        <v>5</v>
      </c>
      <c r="F23069" t="s">
        <v>969</v>
      </c>
      <c r="G23069" s="83">
        <v>44384</v>
      </c>
      <c r="I23069">
        <v>2021</v>
      </c>
    </row>
    <row r="23070" spans="1:9" x14ac:dyDescent="0.25">
      <c r="A23070" t="s">
        <v>972</v>
      </c>
      <c r="B23070" t="s">
        <v>1223</v>
      </c>
      <c r="C23070" t="s">
        <v>1283</v>
      </c>
      <c r="D23070" t="s">
        <v>975</v>
      </c>
      <c r="E23070" s="82">
        <v>6</v>
      </c>
      <c r="F23070" t="s">
        <v>969</v>
      </c>
      <c r="G23070" s="83">
        <v>44172</v>
      </c>
      <c r="I23070">
        <v>2020</v>
      </c>
    </row>
    <row r="23071" spans="1:9" x14ac:dyDescent="0.25">
      <c r="A23071" t="s">
        <v>972</v>
      </c>
      <c r="B23071" t="s">
        <v>1223</v>
      </c>
      <c r="C23071" t="s">
        <v>1283</v>
      </c>
      <c r="D23071" t="s">
        <v>975</v>
      </c>
      <c r="E23071" s="82">
        <v>6.7</v>
      </c>
      <c r="F23071" t="s">
        <v>969</v>
      </c>
      <c r="G23071" s="83">
        <v>44790</v>
      </c>
      <c r="I23071">
        <v>2022</v>
      </c>
    </row>
    <row r="23072" spans="1:9" x14ac:dyDescent="0.25">
      <c r="A23072" t="s">
        <v>972</v>
      </c>
      <c r="B23072" t="s">
        <v>1223</v>
      </c>
      <c r="C23072" t="s">
        <v>1283</v>
      </c>
      <c r="D23072" t="s">
        <v>975</v>
      </c>
      <c r="E23072" s="82">
        <v>10</v>
      </c>
      <c r="F23072" t="s">
        <v>969</v>
      </c>
      <c r="G23072" s="83">
        <v>43168</v>
      </c>
      <c r="I23072">
        <v>2018</v>
      </c>
    </row>
    <row r="23073" spans="1:9" x14ac:dyDescent="0.25">
      <c r="A23073" t="s">
        <v>972</v>
      </c>
      <c r="B23073" t="s">
        <v>1223</v>
      </c>
      <c r="C23073" t="s">
        <v>1283</v>
      </c>
      <c r="D23073" t="s">
        <v>975</v>
      </c>
      <c r="E23073" s="82">
        <v>10</v>
      </c>
      <c r="F23073" t="s">
        <v>969</v>
      </c>
      <c r="G23073" s="83">
        <v>43325</v>
      </c>
      <c r="I23073">
        <v>2018</v>
      </c>
    </row>
    <row r="23074" spans="1:9" x14ac:dyDescent="0.25">
      <c r="A23074" t="s">
        <v>972</v>
      </c>
      <c r="B23074" t="s">
        <v>1223</v>
      </c>
      <c r="C23074" t="s">
        <v>1283</v>
      </c>
      <c r="D23074" t="s">
        <v>975</v>
      </c>
      <c r="E23074" s="82">
        <v>10</v>
      </c>
      <c r="F23074" t="s">
        <v>969</v>
      </c>
      <c r="G23074" s="83">
        <v>43398</v>
      </c>
      <c r="I23074">
        <v>2018</v>
      </c>
    </row>
    <row r="23075" spans="1:9" x14ac:dyDescent="0.25">
      <c r="A23075" t="s">
        <v>972</v>
      </c>
      <c r="B23075" t="s">
        <v>1223</v>
      </c>
      <c r="C23075" t="s">
        <v>1283</v>
      </c>
      <c r="D23075" t="s">
        <v>975</v>
      </c>
      <c r="E23075" s="82">
        <v>10</v>
      </c>
      <c r="F23075" t="s">
        <v>969</v>
      </c>
      <c r="G23075" s="83">
        <v>43431</v>
      </c>
      <c r="I23075">
        <v>2018</v>
      </c>
    </row>
    <row r="23076" spans="1:9" x14ac:dyDescent="0.25">
      <c r="A23076" t="s">
        <v>972</v>
      </c>
      <c r="B23076" t="s">
        <v>1223</v>
      </c>
      <c r="C23076" t="s">
        <v>1283</v>
      </c>
      <c r="D23076" t="s">
        <v>975</v>
      </c>
      <c r="E23076" s="82">
        <v>10</v>
      </c>
      <c r="F23076" t="s">
        <v>969</v>
      </c>
      <c r="G23076" s="83">
        <v>43663</v>
      </c>
      <c r="I23076">
        <v>2019</v>
      </c>
    </row>
    <row r="23077" spans="1:9" x14ac:dyDescent="0.25">
      <c r="A23077" t="s">
        <v>972</v>
      </c>
      <c r="B23077" t="s">
        <v>1223</v>
      </c>
      <c r="C23077" t="s">
        <v>1283</v>
      </c>
      <c r="D23077" t="s">
        <v>975</v>
      </c>
      <c r="E23077" s="82">
        <v>10</v>
      </c>
      <c r="F23077" t="s">
        <v>969</v>
      </c>
      <c r="G23077" s="83">
        <v>43838</v>
      </c>
      <c r="I23077">
        <v>2020</v>
      </c>
    </row>
    <row r="23078" spans="1:9" x14ac:dyDescent="0.25">
      <c r="A23078" t="s">
        <v>972</v>
      </c>
      <c r="B23078" t="s">
        <v>1223</v>
      </c>
      <c r="C23078" t="s">
        <v>1283</v>
      </c>
      <c r="D23078" t="s">
        <v>975</v>
      </c>
      <c r="E23078" s="82">
        <v>10</v>
      </c>
      <c r="F23078" t="s">
        <v>969</v>
      </c>
      <c r="G23078" s="83">
        <v>44035</v>
      </c>
      <c r="I23078">
        <v>2020</v>
      </c>
    </row>
    <row r="23079" spans="1:9" x14ac:dyDescent="0.25">
      <c r="A23079" t="s">
        <v>972</v>
      </c>
      <c r="B23079" t="s">
        <v>1223</v>
      </c>
      <c r="C23079" t="s">
        <v>1283</v>
      </c>
      <c r="D23079" t="s">
        <v>975</v>
      </c>
      <c r="E23079" s="82">
        <v>10</v>
      </c>
      <c r="F23079" t="s">
        <v>969</v>
      </c>
      <c r="G23079" s="83">
        <v>44104</v>
      </c>
      <c r="I23079">
        <v>2020</v>
      </c>
    </row>
    <row r="23080" spans="1:9" x14ac:dyDescent="0.25">
      <c r="A23080" t="s">
        <v>972</v>
      </c>
      <c r="B23080" t="s">
        <v>1223</v>
      </c>
      <c r="C23080" t="s">
        <v>1283</v>
      </c>
      <c r="D23080" t="s">
        <v>975</v>
      </c>
      <c r="E23080" s="82">
        <v>10</v>
      </c>
      <c r="F23080" t="s">
        <v>969</v>
      </c>
      <c r="G23080" s="83">
        <v>44308</v>
      </c>
      <c r="I23080">
        <v>2021</v>
      </c>
    </row>
    <row r="23081" spans="1:9" x14ac:dyDescent="0.25">
      <c r="A23081" t="s">
        <v>972</v>
      </c>
      <c r="B23081" t="s">
        <v>1223</v>
      </c>
      <c r="C23081" t="s">
        <v>1283</v>
      </c>
      <c r="D23081" t="s">
        <v>975</v>
      </c>
      <c r="E23081" s="82">
        <v>10</v>
      </c>
      <c r="F23081" t="s">
        <v>969</v>
      </c>
      <c r="G23081" s="83">
        <v>44398</v>
      </c>
      <c r="I23081">
        <v>2021</v>
      </c>
    </row>
    <row r="23082" spans="1:9" x14ac:dyDescent="0.25">
      <c r="A23082" t="s">
        <v>972</v>
      </c>
      <c r="B23082" t="s">
        <v>1223</v>
      </c>
      <c r="C23082" t="s">
        <v>1283</v>
      </c>
      <c r="D23082" t="s">
        <v>975</v>
      </c>
      <c r="E23082" s="82">
        <v>10</v>
      </c>
      <c r="F23082" t="s">
        <v>969</v>
      </c>
      <c r="G23082" s="83">
        <v>44916</v>
      </c>
      <c r="I23082">
        <v>2022</v>
      </c>
    </row>
    <row r="23083" spans="1:9" x14ac:dyDescent="0.25">
      <c r="A23083" t="s">
        <v>972</v>
      </c>
      <c r="B23083" t="s">
        <v>1224</v>
      </c>
      <c r="C23083" t="s">
        <v>1283</v>
      </c>
      <c r="D23083" t="s">
        <v>975</v>
      </c>
      <c r="E23083" s="82">
        <v>5</v>
      </c>
      <c r="F23083" t="s">
        <v>969</v>
      </c>
      <c r="G23083" s="83">
        <v>43136</v>
      </c>
      <c r="I23083">
        <v>2018</v>
      </c>
    </row>
    <row r="23084" spans="1:9" x14ac:dyDescent="0.25">
      <c r="A23084" t="s">
        <v>972</v>
      </c>
      <c r="B23084" t="s">
        <v>199</v>
      </c>
      <c r="C23084" t="s">
        <v>1283</v>
      </c>
      <c r="D23084" t="s">
        <v>975</v>
      </c>
      <c r="E23084" s="82">
        <v>5</v>
      </c>
      <c r="F23084" t="s">
        <v>969</v>
      </c>
      <c r="G23084" s="83">
        <v>43155</v>
      </c>
      <c r="I23084">
        <v>2018</v>
      </c>
    </row>
    <row r="23085" spans="1:9" x14ac:dyDescent="0.25">
      <c r="A23085" t="s">
        <v>972</v>
      </c>
      <c r="B23085" t="s">
        <v>199</v>
      </c>
      <c r="C23085" t="s">
        <v>1283</v>
      </c>
      <c r="D23085" t="s">
        <v>975</v>
      </c>
      <c r="E23085" s="82">
        <v>5</v>
      </c>
      <c r="F23085" t="s">
        <v>969</v>
      </c>
      <c r="G23085" s="83">
        <v>43159</v>
      </c>
      <c r="I23085">
        <v>2018</v>
      </c>
    </row>
    <row r="23086" spans="1:9" x14ac:dyDescent="0.25">
      <c r="A23086" t="s">
        <v>972</v>
      </c>
      <c r="B23086" t="s">
        <v>199</v>
      </c>
      <c r="C23086" t="s">
        <v>1283</v>
      </c>
      <c r="D23086" t="s">
        <v>975</v>
      </c>
      <c r="E23086" s="82">
        <v>5</v>
      </c>
      <c r="F23086" t="s">
        <v>969</v>
      </c>
      <c r="G23086" s="83">
        <v>43214</v>
      </c>
      <c r="I23086">
        <v>2018</v>
      </c>
    </row>
    <row r="23087" spans="1:9" x14ac:dyDescent="0.25">
      <c r="A23087" t="s">
        <v>972</v>
      </c>
      <c r="B23087" t="s">
        <v>199</v>
      </c>
      <c r="C23087" t="s">
        <v>1283</v>
      </c>
      <c r="D23087" t="s">
        <v>975</v>
      </c>
      <c r="E23087" s="82">
        <v>5</v>
      </c>
      <c r="F23087" t="s">
        <v>969</v>
      </c>
      <c r="G23087" s="83">
        <v>43314</v>
      </c>
      <c r="I23087">
        <v>2018</v>
      </c>
    </row>
    <row r="23088" spans="1:9" x14ac:dyDescent="0.25">
      <c r="A23088" t="s">
        <v>972</v>
      </c>
      <c r="B23088" t="s">
        <v>199</v>
      </c>
      <c r="C23088" t="s">
        <v>1283</v>
      </c>
      <c r="D23088" t="s">
        <v>975</v>
      </c>
      <c r="E23088" s="82">
        <v>5</v>
      </c>
      <c r="F23088" t="s">
        <v>969</v>
      </c>
      <c r="G23088" s="83">
        <v>43836</v>
      </c>
      <c r="I23088">
        <v>2020</v>
      </c>
    </row>
    <row r="23089" spans="1:9" x14ac:dyDescent="0.25">
      <c r="A23089" t="s">
        <v>972</v>
      </c>
      <c r="B23089" t="s">
        <v>199</v>
      </c>
      <c r="C23089" t="s">
        <v>1283</v>
      </c>
      <c r="D23089" t="s">
        <v>975</v>
      </c>
      <c r="E23089" s="82">
        <v>10</v>
      </c>
      <c r="F23089" t="s">
        <v>969</v>
      </c>
      <c r="G23089" s="83">
        <v>43474</v>
      </c>
      <c r="I23089">
        <v>2019</v>
      </c>
    </row>
    <row r="23090" spans="1:9" x14ac:dyDescent="0.25">
      <c r="A23090" t="s">
        <v>972</v>
      </c>
      <c r="B23090" t="s">
        <v>199</v>
      </c>
      <c r="C23090" t="s">
        <v>1283</v>
      </c>
      <c r="D23090" t="s">
        <v>975</v>
      </c>
      <c r="E23090" s="82">
        <v>10</v>
      </c>
      <c r="F23090" t="s">
        <v>969</v>
      </c>
      <c r="G23090" s="83">
        <v>43624</v>
      </c>
      <c r="I23090">
        <v>2019</v>
      </c>
    </row>
    <row r="23091" spans="1:9" x14ac:dyDescent="0.25">
      <c r="A23091" t="s">
        <v>972</v>
      </c>
      <c r="B23091" t="s">
        <v>199</v>
      </c>
      <c r="C23091" t="s">
        <v>1283</v>
      </c>
      <c r="D23091" t="s">
        <v>975</v>
      </c>
      <c r="E23091" s="82">
        <v>10</v>
      </c>
      <c r="F23091" t="s">
        <v>969</v>
      </c>
      <c r="G23091" s="83">
        <v>43718</v>
      </c>
      <c r="I23091">
        <v>2019</v>
      </c>
    </row>
    <row r="23092" spans="1:9" x14ac:dyDescent="0.25">
      <c r="A23092" t="s">
        <v>972</v>
      </c>
      <c r="B23092" t="s">
        <v>199</v>
      </c>
      <c r="C23092" t="s">
        <v>1283</v>
      </c>
      <c r="D23092" t="s">
        <v>975</v>
      </c>
      <c r="E23092" s="82">
        <v>10</v>
      </c>
      <c r="F23092" t="s">
        <v>969</v>
      </c>
      <c r="G23092" s="83">
        <v>43724</v>
      </c>
      <c r="I23092">
        <v>2019</v>
      </c>
    </row>
    <row r="23093" spans="1:9" x14ac:dyDescent="0.25">
      <c r="A23093" t="s">
        <v>972</v>
      </c>
      <c r="B23093" t="s">
        <v>199</v>
      </c>
      <c r="C23093" t="s">
        <v>1283</v>
      </c>
      <c r="D23093" t="s">
        <v>975</v>
      </c>
      <c r="E23093" s="82">
        <v>10</v>
      </c>
      <c r="F23093" t="s">
        <v>969</v>
      </c>
      <c r="G23093" s="83">
        <v>43830</v>
      </c>
      <c r="I23093">
        <v>2019</v>
      </c>
    </row>
    <row r="23094" spans="1:9" x14ac:dyDescent="0.25">
      <c r="A23094" t="s">
        <v>972</v>
      </c>
      <c r="B23094" t="s">
        <v>199</v>
      </c>
      <c r="C23094" t="s">
        <v>1283</v>
      </c>
      <c r="D23094" t="s">
        <v>975</v>
      </c>
      <c r="E23094" s="82">
        <v>10</v>
      </c>
      <c r="F23094" t="s">
        <v>969</v>
      </c>
      <c r="G23094" s="83">
        <v>43999</v>
      </c>
      <c r="I23094">
        <v>2020</v>
      </c>
    </row>
    <row r="23095" spans="1:9" x14ac:dyDescent="0.25">
      <c r="A23095" t="s">
        <v>972</v>
      </c>
      <c r="B23095" t="s">
        <v>199</v>
      </c>
      <c r="C23095" t="s">
        <v>1283</v>
      </c>
      <c r="D23095" t="s">
        <v>975</v>
      </c>
      <c r="E23095" s="82">
        <v>10</v>
      </c>
      <c r="F23095" t="s">
        <v>969</v>
      </c>
      <c r="G23095" s="83">
        <v>44007</v>
      </c>
      <c r="I23095">
        <v>2020</v>
      </c>
    </row>
    <row r="23096" spans="1:9" x14ac:dyDescent="0.25">
      <c r="A23096" t="s">
        <v>972</v>
      </c>
      <c r="B23096" t="s">
        <v>2</v>
      </c>
      <c r="C23096" t="s">
        <v>1283</v>
      </c>
      <c r="D23096" t="s">
        <v>975</v>
      </c>
      <c r="E23096" s="82">
        <v>10</v>
      </c>
      <c r="F23096" t="s">
        <v>969</v>
      </c>
      <c r="G23096" s="83">
        <v>43880</v>
      </c>
      <c r="I23096">
        <v>2020</v>
      </c>
    </row>
    <row r="23097" spans="1:9" x14ac:dyDescent="0.25">
      <c r="A23097" t="s">
        <v>972</v>
      </c>
      <c r="B23097" t="s">
        <v>173</v>
      </c>
      <c r="C23097" t="s">
        <v>1283</v>
      </c>
      <c r="D23097" t="s">
        <v>975</v>
      </c>
      <c r="E23097" s="82">
        <v>10</v>
      </c>
      <c r="F23097" t="s">
        <v>969</v>
      </c>
      <c r="G23097" s="83">
        <v>43843</v>
      </c>
      <c r="I23097">
        <v>2020</v>
      </c>
    </row>
    <row r="23098" spans="1:9" x14ac:dyDescent="0.25">
      <c r="A23098" t="s">
        <v>972</v>
      </c>
      <c r="B23098" t="s">
        <v>121</v>
      </c>
      <c r="C23098" t="s">
        <v>1283</v>
      </c>
      <c r="D23098" t="s">
        <v>975</v>
      </c>
      <c r="E23098" s="82">
        <v>10</v>
      </c>
      <c r="F23098" t="s">
        <v>969</v>
      </c>
      <c r="G23098" s="83">
        <v>44742</v>
      </c>
      <c r="I23098">
        <v>2022</v>
      </c>
    </row>
    <row r="23099" spans="1:9" x14ac:dyDescent="0.25">
      <c r="A23099" t="s">
        <v>972</v>
      </c>
      <c r="B23099" t="s">
        <v>278</v>
      </c>
      <c r="C23099" t="s">
        <v>1283</v>
      </c>
      <c r="D23099" t="s">
        <v>975</v>
      </c>
      <c r="E23099" s="82">
        <v>10</v>
      </c>
      <c r="F23099" t="s">
        <v>969</v>
      </c>
      <c r="G23099" s="83">
        <v>43889</v>
      </c>
      <c r="I23099">
        <v>2020</v>
      </c>
    </row>
    <row r="23100" spans="1:9" x14ac:dyDescent="0.25">
      <c r="A23100" t="s">
        <v>972</v>
      </c>
      <c r="B23100" t="s">
        <v>278</v>
      </c>
      <c r="C23100" t="s">
        <v>1283</v>
      </c>
      <c r="D23100" t="s">
        <v>975</v>
      </c>
      <c r="E23100" s="82">
        <v>10</v>
      </c>
      <c r="F23100" t="s">
        <v>969</v>
      </c>
      <c r="G23100" s="83">
        <v>44406</v>
      </c>
      <c r="I23100">
        <v>2021</v>
      </c>
    </row>
    <row r="23101" spans="1:9" x14ac:dyDescent="0.25">
      <c r="A23101" t="s">
        <v>972</v>
      </c>
      <c r="B23101" t="s">
        <v>179</v>
      </c>
      <c r="C23101" t="s">
        <v>1283</v>
      </c>
      <c r="D23101" t="s">
        <v>975</v>
      </c>
      <c r="E23101" s="82">
        <v>10</v>
      </c>
      <c r="F23101" t="s">
        <v>969</v>
      </c>
      <c r="G23101" s="83">
        <v>43290</v>
      </c>
      <c r="I23101">
        <v>2018</v>
      </c>
    </row>
    <row r="23102" spans="1:9" x14ac:dyDescent="0.25">
      <c r="A23102" t="s">
        <v>972</v>
      </c>
      <c r="B23102" t="s">
        <v>179</v>
      </c>
      <c r="C23102" t="s">
        <v>1283</v>
      </c>
      <c r="D23102" t="s">
        <v>975</v>
      </c>
      <c r="E23102" s="82">
        <v>10</v>
      </c>
      <c r="F23102" t="s">
        <v>969</v>
      </c>
      <c r="G23102" s="83">
        <v>43383</v>
      </c>
      <c r="I23102">
        <v>2018</v>
      </c>
    </row>
    <row r="23103" spans="1:9" x14ac:dyDescent="0.25">
      <c r="A23103" t="s">
        <v>972</v>
      </c>
      <c r="B23103" t="s">
        <v>179</v>
      </c>
      <c r="C23103" t="s">
        <v>1283</v>
      </c>
      <c r="D23103" t="s">
        <v>975</v>
      </c>
      <c r="E23103" s="82">
        <v>10</v>
      </c>
      <c r="F23103" t="s">
        <v>969</v>
      </c>
      <c r="G23103" s="83">
        <v>43803</v>
      </c>
      <c r="I23103">
        <v>2019</v>
      </c>
    </row>
    <row r="23104" spans="1:9" x14ac:dyDescent="0.25">
      <c r="A23104" t="s">
        <v>972</v>
      </c>
      <c r="B23104" t="s">
        <v>163</v>
      </c>
      <c r="C23104" t="s">
        <v>1283</v>
      </c>
      <c r="D23104" t="s">
        <v>975</v>
      </c>
      <c r="E23104" s="82">
        <v>5</v>
      </c>
      <c r="F23104" t="s">
        <v>969</v>
      </c>
      <c r="G23104" s="83">
        <v>43356</v>
      </c>
      <c r="I23104">
        <v>2018</v>
      </c>
    </row>
    <row r="23105" spans="1:9" x14ac:dyDescent="0.25">
      <c r="A23105" t="s">
        <v>972</v>
      </c>
      <c r="B23105" t="s">
        <v>163</v>
      </c>
      <c r="C23105" t="s">
        <v>1283</v>
      </c>
      <c r="D23105" t="s">
        <v>975</v>
      </c>
      <c r="E23105" s="82">
        <v>10</v>
      </c>
      <c r="F23105" t="s">
        <v>969</v>
      </c>
      <c r="G23105" s="83">
        <v>43194</v>
      </c>
      <c r="I23105">
        <v>2018</v>
      </c>
    </row>
    <row r="23106" spans="1:9" x14ac:dyDescent="0.25">
      <c r="A23106" t="s">
        <v>972</v>
      </c>
      <c r="B23106" t="s">
        <v>163</v>
      </c>
      <c r="C23106" t="s">
        <v>1283</v>
      </c>
      <c r="D23106" t="s">
        <v>975</v>
      </c>
      <c r="E23106" s="82">
        <v>10</v>
      </c>
      <c r="F23106" t="s">
        <v>969</v>
      </c>
      <c r="G23106" s="83">
        <v>43552</v>
      </c>
      <c r="I23106">
        <v>2019</v>
      </c>
    </row>
    <row r="23107" spans="1:9" x14ac:dyDescent="0.25">
      <c r="A23107" t="s">
        <v>972</v>
      </c>
      <c r="B23107" t="s">
        <v>163</v>
      </c>
      <c r="C23107" t="s">
        <v>1283</v>
      </c>
      <c r="D23107" t="s">
        <v>975</v>
      </c>
      <c r="E23107" s="82">
        <v>10</v>
      </c>
      <c r="F23107" t="s">
        <v>969</v>
      </c>
      <c r="G23107" s="83">
        <v>43630</v>
      </c>
      <c r="I23107">
        <v>2019</v>
      </c>
    </row>
    <row r="23108" spans="1:9" x14ac:dyDescent="0.25">
      <c r="A23108" t="s">
        <v>972</v>
      </c>
      <c r="B23108" t="s">
        <v>163</v>
      </c>
      <c r="C23108" t="s">
        <v>1283</v>
      </c>
      <c r="D23108" t="s">
        <v>975</v>
      </c>
      <c r="E23108" s="82">
        <v>10</v>
      </c>
      <c r="F23108" t="s">
        <v>969</v>
      </c>
      <c r="G23108" s="83">
        <v>43768</v>
      </c>
      <c r="I23108">
        <v>2019</v>
      </c>
    </row>
    <row r="23109" spans="1:9" x14ac:dyDescent="0.25">
      <c r="A23109" t="s">
        <v>972</v>
      </c>
      <c r="B23109" t="s">
        <v>163</v>
      </c>
      <c r="C23109" t="s">
        <v>1283</v>
      </c>
      <c r="D23109" t="s">
        <v>975</v>
      </c>
      <c r="E23109" s="82">
        <v>10</v>
      </c>
      <c r="F23109" t="s">
        <v>969</v>
      </c>
      <c r="G23109" s="83">
        <v>43776</v>
      </c>
      <c r="I23109">
        <v>2019</v>
      </c>
    </row>
    <row r="23110" spans="1:9" x14ac:dyDescent="0.25">
      <c r="A23110" t="s">
        <v>972</v>
      </c>
      <c r="B23110" t="s">
        <v>163</v>
      </c>
      <c r="C23110" t="s">
        <v>1283</v>
      </c>
      <c r="D23110" t="s">
        <v>975</v>
      </c>
      <c r="E23110" s="82">
        <v>10</v>
      </c>
      <c r="F23110" t="s">
        <v>969</v>
      </c>
      <c r="G23110" s="83">
        <v>43794</v>
      </c>
      <c r="I23110">
        <v>2019</v>
      </c>
    </row>
    <row r="23111" spans="1:9" x14ac:dyDescent="0.25">
      <c r="A23111" t="s">
        <v>972</v>
      </c>
      <c r="B23111" t="s">
        <v>163</v>
      </c>
      <c r="C23111" t="s">
        <v>1283</v>
      </c>
      <c r="D23111" t="s">
        <v>975</v>
      </c>
      <c r="E23111" s="82">
        <v>10</v>
      </c>
      <c r="F23111" t="s">
        <v>969</v>
      </c>
      <c r="G23111" s="83">
        <v>43837</v>
      </c>
      <c r="I23111">
        <v>2020</v>
      </c>
    </row>
    <row r="23112" spans="1:9" x14ac:dyDescent="0.25">
      <c r="A23112" t="s">
        <v>972</v>
      </c>
      <c r="B23112" t="s">
        <v>163</v>
      </c>
      <c r="C23112" t="s">
        <v>1283</v>
      </c>
      <c r="D23112" t="s">
        <v>975</v>
      </c>
      <c r="E23112" s="82">
        <v>10</v>
      </c>
      <c r="F23112" t="s">
        <v>969</v>
      </c>
      <c r="G23112" s="83">
        <v>43843</v>
      </c>
      <c r="I23112">
        <v>2020</v>
      </c>
    </row>
    <row r="23113" spans="1:9" x14ac:dyDescent="0.25">
      <c r="A23113" t="s">
        <v>972</v>
      </c>
      <c r="B23113" t="s">
        <v>163</v>
      </c>
      <c r="C23113" t="s">
        <v>1283</v>
      </c>
      <c r="D23113" t="s">
        <v>975</v>
      </c>
      <c r="E23113" s="82">
        <v>10</v>
      </c>
      <c r="F23113" t="s">
        <v>969</v>
      </c>
      <c r="G23113" s="83">
        <v>43844</v>
      </c>
      <c r="I23113">
        <v>2020</v>
      </c>
    </row>
    <row r="23114" spans="1:9" x14ac:dyDescent="0.25">
      <c r="A23114" t="s">
        <v>972</v>
      </c>
      <c r="B23114" t="s">
        <v>623</v>
      </c>
      <c r="C23114" t="s">
        <v>1283</v>
      </c>
      <c r="D23114" t="s">
        <v>975</v>
      </c>
      <c r="E23114" s="82">
        <v>10</v>
      </c>
      <c r="F23114" t="s">
        <v>969</v>
      </c>
      <c r="G23114" s="83">
        <v>43455</v>
      </c>
      <c r="I23114">
        <v>2018</v>
      </c>
    </row>
    <row r="23115" spans="1:9" x14ac:dyDescent="0.25">
      <c r="A23115" t="s">
        <v>972</v>
      </c>
      <c r="B23115" t="s">
        <v>623</v>
      </c>
      <c r="C23115" t="s">
        <v>1283</v>
      </c>
      <c r="D23115" t="s">
        <v>975</v>
      </c>
      <c r="E23115" s="82">
        <v>10</v>
      </c>
      <c r="F23115" t="s">
        <v>969</v>
      </c>
      <c r="G23115" s="83">
        <v>44623</v>
      </c>
      <c r="I23115">
        <v>2022</v>
      </c>
    </row>
    <row r="23116" spans="1:9" x14ac:dyDescent="0.25">
      <c r="A23116" t="s">
        <v>972</v>
      </c>
      <c r="B23116" t="s">
        <v>623</v>
      </c>
      <c r="C23116" t="s">
        <v>1283</v>
      </c>
      <c r="D23116" t="s">
        <v>975</v>
      </c>
      <c r="E23116" s="82">
        <v>10</v>
      </c>
      <c r="F23116" t="s">
        <v>969</v>
      </c>
      <c r="G23116" s="83">
        <v>44887</v>
      </c>
      <c r="I23116">
        <v>2022</v>
      </c>
    </row>
    <row r="23117" spans="1:9" x14ac:dyDescent="0.25">
      <c r="A23117" t="s">
        <v>972</v>
      </c>
      <c r="B23117" t="s">
        <v>623</v>
      </c>
      <c r="C23117" t="s">
        <v>1283</v>
      </c>
      <c r="D23117" t="s">
        <v>975</v>
      </c>
      <c r="E23117" s="82">
        <v>10</v>
      </c>
      <c r="F23117" t="s">
        <v>969</v>
      </c>
      <c r="G23117" s="83">
        <v>44215</v>
      </c>
      <c r="I23117">
        <v>2021</v>
      </c>
    </row>
    <row r="23118" spans="1:9" x14ac:dyDescent="0.25">
      <c r="A23118" t="s">
        <v>972</v>
      </c>
      <c r="B23118" t="s">
        <v>821</v>
      </c>
      <c r="C23118" t="s">
        <v>1283</v>
      </c>
      <c r="D23118" t="s">
        <v>975</v>
      </c>
      <c r="E23118" s="82">
        <v>5</v>
      </c>
      <c r="F23118" t="s">
        <v>969</v>
      </c>
      <c r="G23118" s="83">
        <v>43174</v>
      </c>
      <c r="I23118">
        <v>2018</v>
      </c>
    </row>
    <row r="23119" spans="1:9" x14ac:dyDescent="0.25">
      <c r="A23119" t="s">
        <v>972</v>
      </c>
      <c r="B23119" t="s">
        <v>821</v>
      </c>
      <c r="C23119" t="s">
        <v>1283</v>
      </c>
      <c r="D23119" t="s">
        <v>975</v>
      </c>
      <c r="E23119" s="82">
        <v>5</v>
      </c>
      <c r="F23119" t="s">
        <v>969</v>
      </c>
      <c r="G23119" s="83">
        <v>43370</v>
      </c>
      <c r="I23119">
        <v>2018</v>
      </c>
    </row>
    <row r="23120" spans="1:9" x14ac:dyDescent="0.25">
      <c r="A23120" t="s">
        <v>972</v>
      </c>
      <c r="B23120" t="s">
        <v>821</v>
      </c>
      <c r="C23120" t="s">
        <v>1283</v>
      </c>
      <c r="D23120" t="s">
        <v>975</v>
      </c>
      <c r="E23120" s="82">
        <v>5</v>
      </c>
      <c r="F23120" t="s">
        <v>969</v>
      </c>
      <c r="G23120" s="83">
        <v>43522</v>
      </c>
      <c r="I23120">
        <v>2019</v>
      </c>
    </row>
    <row r="23121" spans="1:9" x14ac:dyDescent="0.25">
      <c r="A23121" t="s">
        <v>972</v>
      </c>
      <c r="B23121" t="s">
        <v>821</v>
      </c>
      <c r="C23121" t="s">
        <v>1283</v>
      </c>
      <c r="D23121" t="s">
        <v>975</v>
      </c>
      <c r="E23121" s="82">
        <v>5</v>
      </c>
      <c r="F23121" t="s">
        <v>969</v>
      </c>
      <c r="G23121" s="83">
        <v>43546</v>
      </c>
      <c r="I23121">
        <v>2019</v>
      </c>
    </row>
    <row r="23122" spans="1:9" x14ac:dyDescent="0.25">
      <c r="A23122" t="s">
        <v>972</v>
      </c>
      <c r="B23122" t="s">
        <v>821</v>
      </c>
      <c r="C23122" t="s">
        <v>1283</v>
      </c>
      <c r="D23122" t="s">
        <v>975</v>
      </c>
      <c r="E23122" s="82">
        <v>10</v>
      </c>
      <c r="F23122" t="s">
        <v>969</v>
      </c>
      <c r="G23122" s="83">
        <v>43521</v>
      </c>
      <c r="I23122">
        <v>2019</v>
      </c>
    </row>
    <row r="23123" spans="1:9" x14ac:dyDescent="0.25">
      <c r="A23123" t="s">
        <v>972</v>
      </c>
      <c r="B23123" t="s">
        <v>821</v>
      </c>
      <c r="C23123" t="s">
        <v>1283</v>
      </c>
      <c r="D23123" t="s">
        <v>975</v>
      </c>
      <c r="E23123" s="82">
        <v>10</v>
      </c>
      <c r="F23123" t="s">
        <v>969</v>
      </c>
      <c r="G23123" s="83">
        <v>43539</v>
      </c>
      <c r="I23123">
        <v>2019</v>
      </c>
    </row>
    <row r="23124" spans="1:9" x14ac:dyDescent="0.25">
      <c r="A23124" t="s">
        <v>972</v>
      </c>
      <c r="B23124" t="s">
        <v>821</v>
      </c>
      <c r="C23124" t="s">
        <v>1283</v>
      </c>
      <c r="D23124" t="s">
        <v>975</v>
      </c>
      <c r="E23124" s="82">
        <v>10</v>
      </c>
      <c r="F23124" t="s">
        <v>969</v>
      </c>
      <c r="G23124" s="83">
        <v>43545</v>
      </c>
      <c r="I23124">
        <v>2019</v>
      </c>
    </row>
    <row r="23125" spans="1:9" x14ac:dyDescent="0.25">
      <c r="A23125" t="s">
        <v>972</v>
      </c>
      <c r="B23125" t="s">
        <v>821</v>
      </c>
      <c r="C23125" t="s">
        <v>1283</v>
      </c>
      <c r="D23125" t="s">
        <v>975</v>
      </c>
      <c r="E23125" s="82">
        <v>10</v>
      </c>
      <c r="F23125" t="s">
        <v>969</v>
      </c>
      <c r="G23125" s="83">
        <v>43579</v>
      </c>
      <c r="I23125">
        <v>2019</v>
      </c>
    </row>
    <row r="23126" spans="1:9" x14ac:dyDescent="0.25">
      <c r="A23126" t="s">
        <v>972</v>
      </c>
      <c r="B23126" t="s">
        <v>821</v>
      </c>
      <c r="C23126" t="s">
        <v>1283</v>
      </c>
      <c r="D23126" t="s">
        <v>975</v>
      </c>
      <c r="E23126" s="82">
        <v>10</v>
      </c>
      <c r="F23126" t="s">
        <v>969</v>
      </c>
      <c r="G23126" s="83">
        <v>43595</v>
      </c>
      <c r="I23126">
        <v>2019</v>
      </c>
    </row>
    <row r="23127" spans="1:9" x14ac:dyDescent="0.25">
      <c r="A23127" t="s">
        <v>972</v>
      </c>
      <c r="B23127" t="s">
        <v>821</v>
      </c>
      <c r="C23127" t="s">
        <v>1283</v>
      </c>
      <c r="D23127" t="s">
        <v>975</v>
      </c>
      <c r="E23127" s="82">
        <v>10</v>
      </c>
      <c r="F23127" t="s">
        <v>969</v>
      </c>
      <c r="G23127" s="83">
        <v>43605</v>
      </c>
      <c r="I23127">
        <v>2019</v>
      </c>
    </row>
    <row r="23128" spans="1:9" x14ac:dyDescent="0.25">
      <c r="A23128" t="s">
        <v>972</v>
      </c>
      <c r="B23128" t="s">
        <v>821</v>
      </c>
      <c r="C23128" t="s">
        <v>1283</v>
      </c>
      <c r="D23128" t="s">
        <v>975</v>
      </c>
      <c r="E23128" s="82">
        <v>10</v>
      </c>
      <c r="F23128" t="s">
        <v>969</v>
      </c>
      <c r="G23128" s="83">
        <v>43640</v>
      </c>
      <c r="I23128">
        <v>2019</v>
      </c>
    </row>
    <row r="23129" spans="1:9" x14ac:dyDescent="0.25">
      <c r="A23129" t="s">
        <v>972</v>
      </c>
      <c r="B23129" t="s">
        <v>821</v>
      </c>
      <c r="C23129" t="s">
        <v>1283</v>
      </c>
      <c r="D23129" t="s">
        <v>975</v>
      </c>
      <c r="E23129" s="82">
        <v>10</v>
      </c>
      <c r="F23129" t="s">
        <v>969</v>
      </c>
      <c r="G23129" s="83">
        <v>43642</v>
      </c>
      <c r="I23129">
        <v>2019</v>
      </c>
    </row>
    <row r="23130" spans="1:9" x14ac:dyDescent="0.25">
      <c r="A23130" t="s">
        <v>972</v>
      </c>
      <c r="B23130" t="s">
        <v>821</v>
      </c>
      <c r="C23130" t="s">
        <v>1283</v>
      </c>
      <c r="D23130" t="s">
        <v>975</v>
      </c>
      <c r="E23130" s="82">
        <v>10</v>
      </c>
      <c r="F23130" t="s">
        <v>969</v>
      </c>
      <c r="G23130" s="83">
        <v>43648</v>
      </c>
      <c r="I23130">
        <v>2019</v>
      </c>
    </row>
    <row r="23131" spans="1:9" x14ac:dyDescent="0.25">
      <c r="A23131" t="s">
        <v>972</v>
      </c>
      <c r="B23131" t="s">
        <v>821</v>
      </c>
      <c r="C23131" t="s">
        <v>1283</v>
      </c>
      <c r="D23131" t="s">
        <v>975</v>
      </c>
      <c r="E23131" s="82">
        <v>10</v>
      </c>
      <c r="F23131" t="s">
        <v>969</v>
      </c>
      <c r="G23131" s="83">
        <v>43738</v>
      </c>
      <c r="I23131">
        <v>2019</v>
      </c>
    </row>
    <row r="23132" spans="1:9" x14ac:dyDescent="0.25">
      <c r="A23132" t="s">
        <v>972</v>
      </c>
      <c r="B23132" t="s">
        <v>821</v>
      </c>
      <c r="C23132" t="s">
        <v>1283</v>
      </c>
      <c r="D23132" t="s">
        <v>975</v>
      </c>
      <c r="E23132" s="82">
        <v>10</v>
      </c>
      <c r="F23132" t="s">
        <v>969</v>
      </c>
      <c r="G23132" s="83">
        <v>44306</v>
      </c>
      <c r="I23132">
        <v>2021</v>
      </c>
    </row>
    <row r="23133" spans="1:9" x14ac:dyDescent="0.25">
      <c r="A23133" t="s">
        <v>972</v>
      </c>
      <c r="B23133" t="s">
        <v>821</v>
      </c>
      <c r="C23133" t="s">
        <v>1283</v>
      </c>
      <c r="D23133" t="s">
        <v>975</v>
      </c>
      <c r="E23133" s="82">
        <v>10</v>
      </c>
      <c r="F23133" t="s">
        <v>969</v>
      </c>
      <c r="G23133" s="83">
        <v>44312</v>
      </c>
      <c r="I23133">
        <v>2021</v>
      </c>
    </row>
    <row r="23134" spans="1:9" x14ac:dyDescent="0.25">
      <c r="A23134" t="s">
        <v>972</v>
      </c>
      <c r="B23134" t="s">
        <v>821</v>
      </c>
      <c r="C23134" t="s">
        <v>1283</v>
      </c>
      <c r="D23134" t="s">
        <v>975</v>
      </c>
      <c r="E23134" s="82">
        <v>10</v>
      </c>
      <c r="F23134" t="s">
        <v>969</v>
      </c>
      <c r="G23134" s="83">
        <v>44343</v>
      </c>
      <c r="I23134">
        <v>2021</v>
      </c>
    </row>
    <row r="23135" spans="1:9" x14ac:dyDescent="0.25">
      <c r="A23135" t="s">
        <v>972</v>
      </c>
      <c r="B23135" t="s">
        <v>821</v>
      </c>
      <c r="C23135" t="s">
        <v>1283</v>
      </c>
      <c r="D23135" t="s">
        <v>975</v>
      </c>
      <c r="E23135" s="82">
        <v>10</v>
      </c>
      <c r="F23135" t="s">
        <v>969</v>
      </c>
      <c r="G23135" s="83">
        <v>44376</v>
      </c>
      <c r="I23135">
        <v>2021</v>
      </c>
    </row>
    <row r="23136" spans="1:9" x14ac:dyDescent="0.25">
      <c r="A23136" t="s">
        <v>972</v>
      </c>
      <c r="B23136" t="s">
        <v>821</v>
      </c>
      <c r="C23136" t="s">
        <v>1283</v>
      </c>
      <c r="D23136" t="s">
        <v>975</v>
      </c>
      <c r="E23136" s="82">
        <v>10</v>
      </c>
      <c r="F23136" t="s">
        <v>969</v>
      </c>
      <c r="G23136" s="83">
        <v>44526</v>
      </c>
      <c r="I23136">
        <v>2021</v>
      </c>
    </row>
    <row r="23137" spans="1:9" x14ac:dyDescent="0.25">
      <c r="A23137" t="s">
        <v>972</v>
      </c>
      <c r="B23137" t="s">
        <v>821</v>
      </c>
      <c r="C23137" t="s">
        <v>1283</v>
      </c>
      <c r="D23137" t="s">
        <v>975</v>
      </c>
      <c r="E23137" s="82">
        <v>10</v>
      </c>
      <c r="F23137" t="s">
        <v>969</v>
      </c>
      <c r="G23137" s="83">
        <v>44587</v>
      </c>
      <c r="I23137">
        <v>2022</v>
      </c>
    </row>
    <row r="23138" spans="1:9" x14ac:dyDescent="0.25">
      <c r="A23138" t="s">
        <v>972</v>
      </c>
      <c r="B23138" t="s">
        <v>821</v>
      </c>
      <c r="C23138" t="s">
        <v>1283</v>
      </c>
      <c r="D23138" t="s">
        <v>975</v>
      </c>
      <c r="E23138" s="82">
        <v>10</v>
      </c>
      <c r="F23138" t="s">
        <v>969</v>
      </c>
      <c r="G23138" s="83">
        <v>44658</v>
      </c>
      <c r="I23138">
        <v>2022</v>
      </c>
    </row>
    <row r="23139" spans="1:9" x14ac:dyDescent="0.25">
      <c r="A23139" t="s">
        <v>972</v>
      </c>
      <c r="B23139" t="s">
        <v>821</v>
      </c>
      <c r="C23139" t="s">
        <v>1283</v>
      </c>
      <c r="D23139" t="s">
        <v>975</v>
      </c>
      <c r="E23139" s="82">
        <v>10</v>
      </c>
      <c r="F23139" t="s">
        <v>969</v>
      </c>
      <c r="G23139" s="83">
        <v>44936</v>
      </c>
      <c r="I23139">
        <v>2023</v>
      </c>
    </row>
    <row r="23140" spans="1:9" x14ac:dyDescent="0.25">
      <c r="A23140" t="s">
        <v>972</v>
      </c>
      <c r="B23140" t="s">
        <v>80</v>
      </c>
      <c r="C23140" t="s">
        <v>1283</v>
      </c>
      <c r="D23140" t="s">
        <v>975</v>
      </c>
      <c r="E23140" s="82">
        <v>10</v>
      </c>
      <c r="F23140" t="s">
        <v>969</v>
      </c>
      <c r="G23140" s="83">
        <v>43487</v>
      </c>
      <c r="I23140">
        <v>2019</v>
      </c>
    </row>
    <row r="23141" spans="1:9" x14ac:dyDescent="0.25">
      <c r="A23141" t="s">
        <v>972</v>
      </c>
      <c r="B23141" t="s">
        <v>2</v>
      </c>
      <c r="C23141" t="s">
        <v>1283</v>
      </c>
      <c r="D23141" t="s">
        <v>975</v>
      </c>
      <c r="E23141" s="82">
        <v>5</v>
      </c>
      <c r="F23141" t="s">
        <v>969</v>
      </c>
      <c r="G23141" s="83">
        <v>43780</v>
      </c>
      <c r="I23141">
        <v>2019</v>
      </c>
    </row>
    <row r="23142" spans="1:9" x14ac:dyDescent="0.25">
      <c r="A23142" t="s">
        <v>972</v>
      </c>
      <c r="B23142" t="s">
        <v>2</v>
      </c>
      <c r="C23142" t="s">
        <v>1283</v>
      </c>
      <c r="D23142" t="s">
        <v>975</v>
      </c>
      <c r="E23142" s="82">
        <v>10</v>
      </c>
      <c r="F23142" t="s">
        <v>969</v>
      </c>
      <c r="G23142" s="83">
        <v>43469</v>
      </c>
      <c r="I23142">
        <v>2019</v>
      </c>
    </row>
    <row r="23143" spans="1:9" x14ac:dyDescent="0.25">
      <c r="A23143" t="s">
        <v>972</v>
      </c>
      <c r="B23143" t="s">
        <v>2</v>
      </c>
      <c r="C23143" t="s">
        <v>1283</v>
      </c>
      <c r="D23143" t="s">
        <v>975</v>
      </c>
      <c r="E23143" s="82">
        <v>10</v>
      </c>
      <c r="F23143" t="s">
        <v>969</v>
      </c>
      <c r="G23143" s="83">
        <v>43874</v>
      </c>
      <c r="I23143">
        <v>2020</v>
      </c>
    </row>
    <row r="23144" spans="1:9" x14ac:dyDescent="0.25">
      <c r="A23144" t="s">
        <v>972</v>
      </c>
      <c r="B23144" t="s">
        <v>173</v>
      </c>
      <c r="C23144" t="s">
        <v>1283</v>
      </c>
      <c r="D23144" t="s">
        <v>975</v>
      </c>
      <c r="E23144" s="82">
        <v>9</v>
      </c>
      <c r="F23144" t="s">
        <v>969</v>
      </c>
      <c r="G23144" s="83">
        <v>44281</v>
      </c>
      <c r="I23144">
        <v>2021</v>
      </c>
    </row>
    <row r="23145" spans="1:9" x14ac:dyDescent="0.25">
      <c r="A23145" t="s">
        <v>972</v>
      </c>
      <c r="B23145" t="s">
        <v>121</v>
      </c>
      <c r="C23145" t="s">
        <v>1283</v>
      </c>
      <c r="D23145" t="s">
        <v>975</v>
      </c>
      <c r="E23145" s="82">
        <v>5</v>
      </c>
      <c r="F23145" t="s">
        <v>969</v>
      </c>
      <c r="G23145" s="83">
        <v>43538</v>
      </c>
      <c r="I23145">
        <v>2019</v>
      </c>
    </row>
    <row r="23146" spans="1:9" x14ac:dyDescent="0.25">
      <c r="A23146" t="s">
        <v>972</v>
      </c>
      <c r="B23146" t="s">
        <v>121</v>
      </c>
      <c r="C23146" t="s">
        <v>1283</v>
      </c>
      <c r="D23146" t="s">
        <v>975</v>
      </c>
      <c r="E23146" s="82">
        <v>10</v>
      </c>
      <c r="F23146" t="s">
        <v>969</v>
      </c>
      <c r="G23146" s="83">
        <v>43796</v>
      </c>
      <c r="I23146">
        <v>2019</v>
      </c>
    </row>
    <row r="23147" spans="1:9" x14ac:dyDescent="0.25">
      <c r="A23147" t="s">
        <v>972</v>
      </c>
      <c r="B23147" t="s">
        <v>121</v>
      </c>
      <c r="C23147" t="s">
        <v>1283</v>
      </c>
      <c r="D23147" t="s">
        <v>975</v>
      </c>
      <c r="E23147" s="82">
        <v>10</v>
      </c>
      <c r="F23147" t="s">
        <v>969</v>
      </c>
      <c r="G23147" s="83">
        <v>44369</v>
      </c>
      <c r="I23147">
        <v>2021</v>
      </c>
    </row>
    <row r="23148" spans="1:9" x14ac:dyDescent="0.25">
      <c r="A23148" t="s">
        <v>972</v>
      </c>
      <c r="B23148" t="s">
        <v>1228</v>
      </c>
      <c r="C23148" t="s">
        <v>1283</v>
      </c>
      <c r="D23148" t="s">
        <v>975</v>
      </c>
      <c r="E23148" s="82">
        <v>5</v>
      </c>
      <c r="F23148" t="s">
        <v>969</v>
      </c>
      <c r="G23148" s="83">
        <v>43193</v>
      </c>
      <c r="I23148">
        <v>2018</v>
      </c>
    </row>
    <row r="23149" spans="1:9" x14ac:dyDescent="0.25">
      <c r="A23149" t="s">
        <v>972</v>
      </c>
      <c r="B23149" t="s">
        <v>1228</v>
      </c>
      <c r="C23149" t="s">
        <v>1283</v>
      </c>
      <c r="D23149" t="s">
        <v>975</v>
      </c>
      <c r="E23149" s="82">
        <v>5</v>
      </c>
      <c r="F23149" t="s">
        <v>969</v>
      </c>
      <c r="G23149" s="83">
        <v>43718</v>
      </c>
      <c r="I23149">
        <v>2019</v>
      </c>
    </row>
    <row r="23150" spans="1:9" x14ac:dyDescent="0.25">
      <c r="A23150" t="s">
        <v>972</v>
      </c>
      <c r="B23150" t="s">
        <v>1228</v>
      </c>
      <c r="C23150" t="s">
        <v>1283</v>
      </c>
      <c r="D23150" t="s">
        <v>975</v>
      </c>
      <c r="E23150" s="82">
        <v>5</v>
      </c>
      <c r="F23150" t="s">
        <v>969</v>
      </c>
      <c r="G23150" s="83">
        <v>43984</v>
      </c>
      <c r="I23150">
        <v>2020</v>
      </c>
    </row>
    <row r="23151" spans="1:9" x14ac:dyDescent="0.25">
      <c r="A23151" t="s">
        <v>972</v>
      </c>
      <c r="B23151" t="s">
        <v>1228</v>
      </c>
      <c r="C23151" t="s">
        <v>1283</v>
      </c>
      <c r="D23151" t="s">
        <v>975</v>
      </c>
      <c r="E23151" s="82">
        <v>10</v>
      </c>
      <c r="F23151" t="s">
        <v>969</v>
      </c>
      <c r="G23151" s="83">
        <v>44789</v>
      </c>
      <c r="I23151">
        <v>2022</v>
      </c>
    </row>
    <row r="23152" spans="1:9" x14ac:dyDescent="0.25">
      <c r="A23152" t="s">
        <v>972</v>
      </c>
      <c r="B23152" t="s">
        <v>1017</v>
      </c>
      <c r="C23152" t="s">
        <v>1283</v>
      </c>
      <c r="D23152" t="s">
        <v>975</v>
      </c>
      <c r="E23152" s="82">
        <v>2.5</v>
      </c>
      <c r="F23152" t="s">
        <v>969</v>
      </c>
      <c r="G23152" s="83">
        <v>44036</v>
      </c>
      <c r="I23152">
        <v>2020</v>
      </c>
    </row>
    <row r="23153" spans="1:9" x14ac:dyDescent="0.25">
      <c r="A23153" t="s">
        <v>972</v>
      </c>
      <c r="B23153" t="s">
        <v>1017</v>
      </c>
      <c r="C23153" t="s">
        <v>1283</v>
      </c>
      <c r="D23153" t="s">
        <v>975</v>
      </c>
      <c r="E23153" s="82">
        <v>4.5</v>
      </c>
      <c r="F23153" t="s">
        <v>969</v>
      </c>
      <c r="G23153" s="83">
        <v>44495</v>
      </c>
      <c r="I23153">
        <v>2021</v>
      </c>
    </row>
    <row r="23154" spans="1:9" x14ac:dyDescent="0.25">
      <c r="A23154" t="s">
        <v>972</v>
      </c>
      <c r="B23154" t="s">
        <v>1017</v>
      </c>
      <c r="C23154" t="s">
        <v>1283</v>
      </c>
      <c r="D23154" t="s">
        <v>975</v>
      </c>
      <c r="E23154" s="82">
        <v>5</v>
      </c>
      <c r="F23154" t="s">
        <v>969</v>
      </c>
      <c r="G23154" s="83">
        <v>43179</v>
      </c>
      <c r="I23154">
        <v>2018</v>
      </c>
    </row>
    <row r="23155" spans="1:9" x14ac:dyDescent="0.25">
      <c r="A23155" t="s">
        <v>972</v>
      </c>
      <c r="B23155" t="s">
        <v>1017</v>
      </c>
      <c r="C23155" t="s">
        <v>1283</v>
      </c>
      <c r="D23155" t="s">
        <v>975</v>
      </c>
      <c r="E23155" s="82">
        <v>5</v>
      </c>
      <c r="F23155" t="s">
        <v>969</v>
      </c>
      <c r="G23155" s="83">
        <v>43190</v>
      </c>
      <c r="I23155">
        <v>2018</v>
      </c>
    </row>
    <row r="23156" spans="1:9" x14ac:dyDescent="0.25">
      <c r="A23156" t="s">
        <v>972</v>
      </c>
      <c r="B23156" t="s">
        <v>1017</v>
      </c>
      <c r="C23156" t="s">
        <v>1283</v>
      </c>
      <c r="D23156" t="s">
        <v>975</v>
      </c>
      <c r="E23156" s="82">
        <v>5</v>
      </c>
      <c r="F23156" t="s">
        <v>969</v>
      </c>
      <c r="G23156" s="83">
        <v>43196</v>
      </c>
      <c r="I23156">
        <v>2018</v>
      </c>
    </row>
    <row r="23157" spans="1:9" x14ac:dyDescent="0.25">
      <c r="A23157" t="s">
        <v>972</v>
      </c>
      <c r="B23157" t="s">
        <v>1017</v>
      </c>
      <c r="C23157" t="s">
        <v>1283</v>
      </c>
      <c r="D23157" t="s">
        <v>975</v>
      </c>
      <c r="E23157" s="82">
        <v>5</v>
      </c>
      <c r="F23157" t="s">
        <v>969</v>
      </c>
      <c r="G23157" s="83">
        <v>43307</v>
      </c>
      <c r="I23157">
        <v>2018</v>
      </c>
    </row>
    <row r="23158" spans="1:9" x14ac:dyDescent="0.25">
      <c r="A23158" t="s">
        <v>972</v>
      </c>
      <c r="B23158" t="s">
        <v>1017</v>
      </c>
      <c r="C23158" t="s">
        <v>1283</v>
      </c>
      <c r="D23158" t="s">
        <v>975</v>
      </c>
      <c r="E23158" s="82">
        <v>5</v>
      </c>
      <c r="F23158" t="s">
        <v>969</v>
      </c>
      <c r="G23158" s="83">
        <v>43334</v>
      </c>
      <c r="I23158">
        <v>2018</v>
      </c>
    </row>
    <row r="23159" spans="1:9" x14ac:dyDescent="0.25">
      <c r="A23159" t="s">
        <v>972</v>
      </c>
      <c r="B23159" t="s">
        <v>1017</v>
      </c>
      <c r="C23159" t="s">
        <v>1283</v>
      </c>
      <c r="D23159" t="s">
        <v>975</v>
      </c>
      <c r="E23159" s="82">
        <v>5</v>
      </c>
      <c r="F23159" t="s">
        <v>969</v>
      </c>
      <c r="G23159" s="83">
        <v>43349</v>
      </c>
      <c r="I23159">
        <v>2018</v>
      </c>
    </row>
    <row r="23160" spans="1:9" x14ac:dyDescent="0.25">
      <c r="A23160" t="s">
        <v>972</v>
      </c>
      <c r="B23160" t="s">
        <v>1017</v>
      </c>
      <c r="C23160" t="s">
        <v>1283</v>
      </c>
      <c r="D23160" t="s">
        <v>975</v>
      </c>
      <c r="E23160" s="82">
        <v>5</v>
      </c>
      <c r="F23160" t="s">
        <v>969</v>
      </c>
      <c r="G23160" s="83">
        <v>43354</v>
      </c>
      <c r="I23160">
        <v>2018</v>
      </c>
    </row>
    <row r="23161" spans="1:9" x14ac:dyDescent="0.25">
      <c r="A23161" t="s">
        <v>972</v>
      </c>
      <c r="B23161" t="s">
        <v>1017</v>
      </c>
      <c r="C23161" t="s">
        <v>1283</v>
      </c>
      <c r="D23161" t="s">
        <v>975</v>
      </c>
      <c r="E23161" s="82">
        <v>5</v>
      </c>
      <c r="F23161" t="s">
        <v>969</v>
      </c>
      <c r="G23161" s="83">
        <v>43364</v>
      </c>
      <c r="I23161">
        <v>2018</v>
      </c>
    </row>
    <row r="23162" spans="1:9" x14ac:dyDescent="0.25">
      <c r="A23162" t="s">
        <v>972</v>
      </c>
      <c r="B23162" t="s">
        <v>1017</v>
      </c>
      <c r="C23162" t="s">
        <v>1283</v>
      </c>
      <c r="D23162" t="s">
        <v>975</v>
      </c>
      <c r="E23162" s="82">
        <v>5</v>
      </c>
      <c r="F23162" t="s">
        <v>969</v>
      </c>
      <c r="G23162" s="83">
        <v>43518</v>
      </c>
      <c r="I23162">
        <v>2019</v>
      </c>
    </row>
    <row r="23163" spans="1:9" x14ac:dyDescent="0.25">
      <c r="A23163" t="s">
        <v>972</v>
      </c>
      <c r="B23163" t="s">
        <v>1017</v>
      </c>
      <c r="C23163" t="s">
        <v>1283</v>
      </c>
      <c r="D23163" t="s">
        <v>975</v>
      </c>
      <c r="E23163" s="82">
        <v>5</v>
      </c>
      <c r="F23163" t="s">
        <v>969</v>
      </c>
      <c r="G23163" s="83">
        <v>43535</v>
      </c>
      <c r="I23163">
        <v>2019</v>
      </c>
    </row>
    <row r="23164" spans="1:9" x14ac:dyDescent="0.25">
      <c r="A23164" t="s">
        <v>972</v>
      </c>
      <c r="B23164" t="s">
        <v>1017</v>
      </c>
      <c r="C23164" t="s">
        <v>1283</v>
      </c>
      <c r="D23164" t="s">
        <v>975</v>
      </c>
      <c r="E23164" s="82">
        <v>5</v>
      </c>
      <c r="F23164" t="s">
        <v>969</v>
      </c>
      <c r="G23164" s="83">
        <v>43538</v>
      </c>
      <c r="I23164">
        <v>2019</v>
      </c>
    </row>
    <row r="23165" spans="1:9" x14ac:dyDescent="0.25">
      <c r="A23165" t="s">
        <v>972</v>
      </c>
      <c r="B23165" t="s">
        <v>1017</v>
      </c>
      <c r="C23165" t="s">
        <v>1283</v>
      </c>
      <c r="D23165" t="s">
        <v>975</v>
      </c>
      <c r="E23165" s="82">
        <v>5</v>
      </c>
      <c r="F23165" t="s">
        <v>969</v>
      </c>
      <c r="G23165" s="83">
        <v>43556</v>
      </c>
      <c r="I23165">
        <v>2019</v>
      </c>
    </row>
    <row r="23166" spans="1:9" x14ac:dyDescent="0.25">
      <c r="A23166" t="s">
        <v>972</v>
      </c>
      <c r="B23166" t="s">
        <v>1017</v>
      </c>
      <c r="C23166" t="s">
        <v>1283</v>
      </c>
      <c r="D23166" t="s">
        <v>975</v>
      </c>
      <c r="E23166" s="82">
        <v>5</v>
      </c>
      <c r="F23166" t="s">
        <v>969</v>
      </c>
      <c r="G23166" s="83">
        <v>43558</v>
      </c>
      <c r="I23166">
        <v>2019</v>
      </c>
    </row>
    <row r="23167" spans="1:9" x14ac:dyDescent="0.25">
      <c r="A23167" t="s">
        <v>972</v>
      </c>
      <c r="B23167" t="s">
        <v>1017</v>
      </c>
      <c r="C23167" t="s">
        <v>1283</v>
      </c>
      <c r="D23167" t="s">
        <v>975</v>
      </c>
      <c r="E23167" s="82">
        <v>5</v>
      </c>
      <c r="F23167" t="s">
        <v>969</v>
      </c>
      <c r="G23167" s="83">
        <v>43571</v>
      </c>
      <c r="I23167">
        <v>2019</v>
      </c>
    </row>
    <row r="23168" spans="1:9" x14ac:dyDescent="0.25">
      <c r="A23168" t="s">
        <v>972</v>
      </c>
      <c r="B23168" t="s">
        <v>1017</v>
      </c>
      <c r="C23168" t="s">
        <v>1283</v>
      </c>
      <c r="D23168" t="s">
        <v>975</v>
      </c>
      <c r="E23168" s="82">
        <v>5</v>
      </c>
      <c r="F23168" t="s">
        <v>969</v>
      </c>
      <c r="G23168" s="83">
        <v>43906</v>
      </c>
      <c r="I23168">
        <v>2020</v>
      </c>
    </row>
    <row r="23169" spans="1:9" x14ac:dyDescent="0.25">
      <c r="A23169" t="s">
        <v>972</v>
      </c>
      <c r="B23169" t="s">
        <v>1017</v>
      </c>
      <c r="C23169" t="s">
        <v>1283</v>
      </c>
      <c r="D23169" t="s">
        <v>975</v>
      </c>
      <c r="E23169" s="82">
        <v>5</v>
      </c>
      <c r="F23169" t="s">
        <v>969</v>
      </c>
      <c r="G23169" s="83">
        <v>44329</v>
      </c>
      <c r="I23169">
        <v>2021</v>
      </c>
    </row>
    <row r="23170" spans="1:9" x14ac:dyDescent="0.25">
      <c r="A23170" t="s">
        <v>972</v>
      </c>
      <c r="B23170" t="s">
        <v>1017</v>
      </c>
      <c r="C23170" t="s">
        <v>1283</v>
      </c>
      <c r="D23170" t="s">
        <v>975</v>
      </c>
      <c r="E23170" s="82">
        <v>7</v>
      </c>
      <c r="F23170" t="s">
        <v>969</v>
      </c>
      <c r="G23170" s="83">
        <v>44881</v>
      </c>
      <c r="I23170">
        <v>2022</v>
      </c>
    </row>
    <row r="23171" spans="1:9" x14ac:dyDescent="0.25">
      <c r="A23171" t="s">
        <v>972</v>
      </c>
      <c r="B23171" t="s">
        <v>1017</v>
      </c>
      <c r="C23171" t="s">
        <v>1283</v>
      </c>
      <c r="D23171" t="s">
        <v>975</v>
      </c>
      <c r="E23171" s="82">
        <v>8.5</v>
      </c>
      <c r="F23171" t="s">
        <v>969</v>
      </c>
      <c r="G23171" s="83">
        <v>44239</v>
      </c>
      <c r="I23171">
        <v>2021</v>
      </c>
    </row>
    <row r="23172" spans="1:9" x14ac:dyDescent="0.25">
      <c r="A23172" t="s">
        <v>972</v>
      </c>
      <c r="B23172" t="s">
        <v>1017</v>
      </c>
      <c r="C23172" t="s">
        <v>1283</v>
      </c>
      <c r="D23172" t="s">
        <v>975</v>
      </c>
      <c r="E23172" s="82">
        <v>9</v>
      </c>
      <c r="F23172" t="s">
        <v>969</v>
      </c>
      <c r="G23172" s="83">
        <v>44372</v>
      </c>
      <c r="I23172">
        <v>2021</v>
      </c>
    </row>
    <row r="23173" spans="1:9" x14ac:dyDescent="0.25">
      <c r="A23173" t="s">
        <v>972</v>
      </c>
      <c r="B23173" t="s">
        <v>1017</v>
      </c>
      <c r="C23173" t="s">
        <v>1283</v>
      </c>
      <c r="D23173" t="s">
        <v>975</v>
      </c>
      <c r="E23173" s="82">
        <v>9</v>
      </c>
      <c r="F23173" t="s">
        <v>969</v>
      </c>
      <c r="G23173" s="83">
        <v>44393</v>
      </c>
      <c r="I23173">
        <v>2021</v>
      </c>
    </row>
    <row r="23174" spans="1:9" x14ac:dyDescent="0.25">
      <c r="A23174" t="s">
        <v>972</v>
      </c>
      <c r="B23174" t="s">
        <v>1017</v>
      </c>
      <c r="C23174" t="s">
        <v>1283</v>
      </c>
      <c r="D23174" t="s">
        <v>975</v>
      </c>
      <c r="E23174" s="82">
        <v>9</v>
      </c>
      <c r="F23174" t="s">
        <v>969</v>
      </c>
      <c r="G23174" s="83">
        <v>44460</v>
      </c>
      <c r="I23174">
        <v>2021</v>
      </c>
    </row>
    <row r="23175" spans="1:9" x14ac:dyDescent="0.25">
      <c r="A23175" t="s">
        <v>972</v>
      </c>
      <c r="B23175" t="s">
        <v>1017</v>
      </c>
      <c r="C23175" t="s">
        <v>1283</v>
      </c>
      <c r="D23175" t="s">
        <v>975</v>
      </c>
      <c r="E23175" s="82">
        <v>10</v>
      </c>
      <c r="F23175" t="s">
        <v>969</v>
      </c>
      <c r="G23175" s="83">
        <v>43046</v>
      </c>
      <c r="I23175">
        <v>2017</v>
      </c>
    </row>
    <row r="23176" spans="1:9" x14ac:dyDescent="0.25">
      <c r="A23176" t="s">
        <v>972</v>
      </c>
      <c r="B23176" t="s">
        <v>1017</v>
      </c>
      <c r="C23176" t="s">
        <v>1283</v>
      </c>
      <c r="D23176" t="s">
        <v>975</v>
      </c>
      <c r="E23176" s="82">
        <v>10</v>
      </c>
      <c r="F23176" t="s">
        <v>969</v>
      </c>
      <c r="G23176" s="83">
        <v>43057</v>
      </c>
      <c r="I23176">
        <v>2017</v>
      </c>
    </row>
    <row r="23177" spans="1:9" x14ac:dyDescent="0.25">
      <c r="A23177" t="s">
        <v>972</v>
      </c>
      <c r="B23177" t="s">
        <v>1017</v>
      </c>
      <c r="C23177" t="s">
        <v>1283</v>
      </c>
      <c r="D23177" t="s">
        <v>975</v>
      </c>
      <c r="E23177" s="82">
        <v>10</v>
      </c>
      <c r="F23177" t="s">
        <v>969</v>
      </c>
      <c r="G23177" s="83">
        <v>43082</v>
      </c>
      <c r="I23177">
        <v>2017</v>
      </c>
    </row>
    <row r="23178" spans="1:9" x14ac:dyDescent="0.25">
      <c r="A23178" t="s">
        <v>972</v>
      </c>
      <c r="B23178" t="s">
        <v>1017</v>
      </c>
      <c r="C23178" t="s">
        <v>1283</v>
      </c>
      <c r="D23178" t="s">
        <v>975</v>
      </c>
      <c r="E23178" s="82">
        <v>10</v>
      </c>
      <c r="F23178" t="s">
        <v>969</v>
      </c>
      <c r="G23178" s="83">
        <v>43165</v>
      </c>
      <c r="I23178">
        <v>2018</v>
      </c>
    </row>
    <row r="23179" spans="1:9" x14ac:dyDescent="0.25">
      <c r="A23179" t="s">
        <v>972</v>
      </c>
      <c r="B23179" t="s">
        <v>1017</v>
      </c>
      <c r="C23179" t="s">
        <v>1283</v>
      </c>
      <c r="D23179" t="s">
        <v>975</v>
      </c>
      <c r="E23179" s="82">
        <v>10</v>
      </c>
      <c r="F23179" t="s">
        <v>969</v>
      </c>
      <c r="G23179" s="83">
        <v>43181</v>
      </c>
      <c r="I23179">
        <v>2018</v>
      </c>
    </row>
    <row r="23180" spans="1:9" x14ac:dyDescent="0.25">
      <c r="A23180" t="s">
        <v>972</v>
      </c>
      <c r="B23180" t="s">
        <v>1017</v>
      </c>
      <c r="C23180" t="s">
        <v>1283</v>
      </c>
      <c r="D23180" t="s">
        <v>975</v>
      </c>
      <c r="E23180" s="82">
        <v>10</v>
      </c>
      <c r="F23180" t="s">
        <v>969</v>
      </c>
      <c r="G23180" s="83">
        <v>43195</v>
      </c>
      <c r="I23180">
        <v>2018</v>
      </c>
    </row>
    <row r="23181" spans="1:9" x14ac:dyDescent="0.25">
      <c r="A23181" t="s">
        <v>972</v>
      </c>
      <c r="B23181" t="s">
        <v>1017</v>
      </c>
      <c r="C23181" t="s">
        <v>1283</v>
      </c>
      <c r="D23181" t="s">
        <v>975</v>
      </c>
      <c r="E23181" s="82">
        <v>10</v>
      </c>
      <c r="F23181" t="s">
        <v>969</v>
      </c>
      <c r="G23181" s="83">
        <v>43222</v>
      </c>
      <c r="I23181">
        <v>2018</v>
      </c>
    </row>
    <row r="23182" spans="1:9" x14ac:dyDescent="0.25">
      <c r="A23182" t="s">
        <v>972</v>
      </c>
      <c r="B23182" t="s">
        <v>1017</v>
      </c>
      <c r="C23182" t="s">
        <v>1283</v>
      </c>
      <c r="D23182" t="s">
        <v>975</v>
      </c>
      <c r="E23182" s="82">
        <v>10</v>
      </c>
      <c r="F23182" t="s">
        <v>969</v>
      </c>
      <c r="G23182" s="83">
        <v>43306</v>
      </c>
      <c r="I23182">
        <v>2018</v>
      </c>
    </row>
    <row r="23183" spans="1:9" x14ac:dyDescent="0.25">
      <c r="A23183" t="s">
        <v>972</v>
      </c>
      <c r="B23183" t="s">
        <v>1017</v>
      </c>
      <c r="C23183" t="s">
        <v>1283</v>
      </c>
      <c r="D23183" t="s">
        <v>975</v>
      </c>
      <c r="E23183" s="82">
        <v>10</v>
      </c>
      <c r="F23183" t="s">
        <v>969</v>
      </c>
      <c r="G23183" s="83">
        <v>43359</v>
      </c>
      <c r="I23183">
        <v>2018</v>
      </c>
    </row>
    <row r="23184" spans="1:9" x14ac:dyDescent="0.25">
      <c r="A23184" t="s">
        <v>972</v>
      </c>
      <c r="B23184" t="s">
        <v>1017</v>
      </c>
      <c r="C23184" t="s">
        <v>1283</v>
      </c>
      <c r="D23184" t="s">
        <v>975</v>
      </c>
      <c r="E23184" s="82">
        <v>10</v>
      </c>
      <c r="F23184" t="s">
        <v>969</v>
      </c>
      <c r="G23184" s="83">
        <v>43365</v>
      </c>
      <c r="I23184">
        <v>2018</v>
      </c>
    </row>
    <row r="23185" spans="1:9" x14ac:dyDescent="0.25">
      <c r="A23185" t="s">
        <v>972</v>
      </c>
      <c r="B23185" t="s">
        <v>1017</v>
      </c>
      <c r="C23185" t="s">
        <v>1283</v>
      </c>
      <c r="D23185" t="s">
        <v>975</v>
      </c>
      <c r="E23185" s="82">
        <v>10</v>
      </c>
      <c r="F23185" t="s">
        <v>969</v>
      </c>
      <c r="G23185" s="83">
        <v>43373</v>
      </c>
      <c r="I23185">
        <v>2018</v>
      </c>
    </row>
    <row r="23186" spans="1:9" x14ac:dyDescent="0.25">
      <c r="A23186" t="s">
        <v>972</v>
      </c>
      <c r="B23186" t="s">
        <v>1017</v>
      </c>
      <c r="C23186" t="s">
        <v>1283</v>
      </c>
      <c r="D23186" t="s">
        <v>975</v>
      </c>
      <c r="E23186" s="82">
        <v>10</v>
      </c>
      <c r="F23186" t="s">
        <v>969</v>
      </c>
      <c r="G23186" s="83">
        <v>43398</v>
      </c>
      <c r="I23186">
        <v>2018</v>
      </c>
    </row>
    <row r="23187" spans="1:9" x14ac:dyDescent="0.25">
      <c r="A23187" t="s">
        <v>972</v>
      </c>
      <c r="B23187" t="s">
        <v>1017</v>
      </c>
      <c r="C23187" t="s">
        <v>1283</v>
      </c>
      <c r="D23187" t="s">
        <v>975</v>
      </c>
      <c r="E23187" s="82">
        <v>10</v>
      </c>
      <c r="F23187" t="s">
        <v>969</v>
      </c>
      <c r="G23187" s="83">
        <v>43406</v>
      </c>
      <c r="I23187">
        <v>2018</v>
      </c>
    </row>
    <row r="23188" spans="1:9" x14ac:dyDescent="0.25">
      <c r="A23188" t="s">
        <v>972</v>
      </c>
      <c r="B23188" t="s">
        <v>1017</v>
      </c>
      <c r="C23188" t="s">
        <v>1283</v>
      </c>
      <c r="D23188" t="s">
        <v>975</v>
      </c>
      <c r="E23188" s="82">
        <v>10</v>
      </c>
      <c r="F23188" t="s">
        <v>969</v>
      </c>
      <c r="G23188" s="83">
        <v>43437</v>
      </c>
      <c r="I23188">
        <v>2018</v>
      </c>
    </row>
    <row r="23189" spans="1:9" x14ac:dyDescent="0.25">
      <c r="A23189" t="s">
        <v>972</v>
      </c>
      <c r="B23189" t="s">
        <v>1017</v>
      </c>
      <c r="C23189" t="s">
        <v>1283</v>
      </c>
      <c r="D23189" t="s">
        <v>975</v>
      </c>
      <c r="E23189" s="82">
        <v>10</v>
      </c>
      <c r="F23189" t="s">
        <v>969</v>
      </c>
      <c r="G23189" s="83">
        <v>43447</v>
      </c>
      <c r="I23189">
        <v>2018</v>
      </c>
    </row>
    <row r="23190" spans="1:9" x14ac:dyDescent="0.25">
      <c r="A23190" t="s">
        <v>972</v>
      </c>
      <c r="B23190" t="s">
        <v>1017</v>
      </c>
      <c r="C23190" t="s">
        <v>1283</v>
      </c>
      <c r="D23190" t="s">
        <v>975</v>
      </c>
      <c r="E23190" s="82">
        <v>10</v>
      </c>
      <c r="F23190" t="s">
        <v>969</v>
      </c>
      <c r="G23190" s="83">
        <v>43451</v>
      </c>
      <c r="I23190">
        <v>2018</v>
      </c>
    </row>
    <row r="23191" spans="1:9" x14ac:dyDescent="0.25">
      <c r="A23191" t="s">
        <v>972</v>
      </c>
      <c r="B23191" t="s">
        <v>1017</v>
      </c>
      <c r="C23191" t="s">
        <v>1283</v>
      </c>
      <c r="D23191" t="s">
        <v>975</v>
      </c>
      <c r="E23191" s="82">
        <v>10</v>
      </c>
      <c r="F23191" t="s">
        <v>969</v>
      </c>
      <c r="G23191" s="83">
        <v>43473</v>
      </c>
      <c r="I23191">
        <v>2019</v>
      </c>
    </row>
    <row r="23192" spans="1:9" x14ac:dyDescent="0.25">
      <c r="A23192" t="s">
        <v>972</v>
      </c>
      <c r="B23192" t="s">
        <v>1017</v>
      </c>
      <c r="C23192" t="s">
        <v>1283</v>
      </c>
      <c r="D23192" t="s">
        <v>975</v>
      </c>
      <c r="E23192" s="82">
        <v>10</v>
      </c>
      <c r="F23192" t="s">
        <v>969</v>
      </c>
      <c r="G23192" s="83">
        <v>43480</v>
      </c>
      <c r="I23192">
        <v>2019</v>
      </c>
    </row>
    <row r="23193" spans="1:9" x14ac:dyDescent="0.25">
      <c r="A23193" t="s">
        <v>972</v>
      </c>
      <c r="B23193" t="s">
        <v>1017</v>
      </c>
      <c r="C23193" t="s">
        <v>1283</v>
      </c>
      <c r="D23193" t="s">
        <v>975</v>
      </c>
      <c r="E23193" s="82">
        <v>10</v>
      </c>
      <c r="F23193" t="s">
        <v>969</v>
      </c>
      <c r="G23193" s="83">
        <v>43481</v>
      </c>
      <c r="I23193">
        <v>2019</v>
      </c>
    </row>
    <row r="23194" spans="1:9" x14ac:dyDescent="0.25">
      <c r="A23194" t="s">
        <v>972</v>
      </c>
      <c r="B23194" t="s">
        <v>1017</v>
      </c>
      <c r="C23194" t="s">
        <v>1283</v>
      </c>
      <c r="D23194" t="s">
        <v>975</v>
      </c>
      <c r="E23194" s="82">
        <v>10</v>
      </c>
      <c r="F23194" t="s">
        <v>969</v>
      </c>
      <c r="G23194" s="83">
        <v>43524</v>
      </c>
      <c r="I23194">
        <v>2019</v>
      </c>
    </row>
    <row r="23195" spans="1:9" x14ac:dyDescent="0.25">
      <c r="A23195" t="s">
        <v>972</v>
      </c>
      <c r="B23195" t="s">
        <v>1017</v>
      </c>
      <c r="C23195" t="s">
        <v>1283</v>
      </c>
      <c r="D23195" t="s">
        <v>975</v>
      </c>
      <c r="E23195" s="82">
        <v>10</v>
      </c>
      <c r="F23195" t="s">
        <v>969</v>
      </c>
      <c r="G23195" s="83">
        <v>43550</v>
      </c>
      <c r="I23195">
        <v>2019</v>
      </c>
    </row>
    <row r="23196" spans="1:9" x14ac:dyDescent="0.25">
      <c r="A23196" t="s">
        <v>972</v>
      </c>
      <c r="B23196" t="s">
        <v>1017</v>
      </c>
      <c r="C23196" t="s">
        <v>1283</v>
      </c>
      <c r="D23196" t="s">
        <v>975</v>
      </c>
      <c r="E23196" s="82">
        <v>10</v>
      </c>
      <c r="F23196" t="s">
        <v>969</v>
      </c>
      <c r="G23196" s="83">
        <v>43577</v>
      </c>
      <c r="I23196">
        <v>2019</v>
      </c>
    </row>
    <row r="23197" spans="1:9" x14ac:dyDescent="0.25">
      <c r="A23197" t="s">
        <v>972</v>
      </c>
      <c r="B23197" t="s">
        <v>1017</v>
      </c>
      <c r="C23197" t="s">
        <v>1283</v>
      </c>
      <c r="D23197" t="s">
        <v>975</v>
      </c>
      <c r="E23197" s="82">
        <v>10</v>
      </c>
      <c r="F23197" t="s">
        <v>969</v>
      </c>
      <c r="G23197" s="83">
        <v>43619</v>
      </c>
      <c r="I23197">
        <v>2019</v>
      </c>
    </row>
    <row r="23198" spans="1:9" x14ac:dyDescent="0.25">
      <c r="A23198" t="s">
        <v>972</v>
      </c>
      <c r="B23198" t="s">
        <v>1017</v>
      </c>
      <c r="C23198" t="s">
        <v>1283</v>
      </c>
      <c r="D23198" t="s">
        <v>975</v>
      </c>
      <c r="E23198" s="82">
        <v>10</v>
      </c>
      <c r="F23198" t="s">
        <v>969</v>
      </c>
      <c r="G23198" s="83">
        <v>43635</v>
      </c>
      <c r="I23198">
        <v>2019</v>
      </c>
    </row>
    <row r="23199" spans="1:9" x14ac:dyDescent="0.25">
      <c r="A23199" t="s">
        <v>972</v>
      </c>
      <c r="B23199" t="s">
        <v>1017</v>
      </c>
      <c r="C23199" t="s">
        <v>1283</v>
      </c>
      <c r="D23199" t="s">
        <v>975</v>
      </c>
      <c r="E23199" s="82">
        <v>10</v>
      </c>
      <c r="F23199" t="s">
        <v>969</v>
      </c>
      <c r="G23199" s="83">
        <v>43678</v>
      </c>
      <c r="I23199">
        <v>2019</v>
      </c>
    </row>
    <row r="23200" spans="1:9" x14ac:dyDescent="0.25">
      <c r="A23200" t="s">
        <v>972</v>
      </c>
      <c r="B23200" t="s">
        <v>1017</v>
      </c>
      <c r="C23200" t="s">
        <v>1283</v>
      </c>
      <c r="D23200" t="s">
        <v>975</v>
      </c>
      <c r="E23200" s="82">
        <v>10</v>
      </c>
      <c r="F23200" t="s">
        <v>969</v>
      </c>
      <c r="G23200" s="83">
        <v>43683</v>
      </c>
      <c r="I23200">
        <v>2019</v>
      </c>
    </row>
    <row r="23201" spans="1:9" x14ac:dyDescent="0.25">
      <c r="A23201" t="s">
        <v>972</v>
      </c>
      <c r="B23201" t="s">
        <v>1017</v>
      </c>
      <c r="C23201" t="s">
        <v>1283</v>
      </c>
      <c r="D23201" t="s">
        <v>975</v>
      </c>
      <c r="E23201" s="82">
        <v>10</v>
      </c>
      <c r="F23201" t="s">
        <v>969</v>
      </c>
      <c r="G23201" s="83">
        <v>43684</v>
      </c>
      <c r="I23201">
        <v>2019</v>
      </c>
    </row>
    <row r="23202" spans="1:9" x14ac:dyDescent="0.25">
      <c r="A23202" t="s">
        <v>972</v>
      </c>
      <c r="B23202" t="s">
        <v>1017</v>
      </c>
      <c r="C23202" t="s">
        <v>1283</v>
      </c>
      <c r="D23202" t="s">
        <v>975</v>
      </c>
      <c r="E23202" s="82">
        <v>10</v>
      </c>
      <c r="F23202" t="s">
        <v>969</v>
      </c>
      <c r="G23202" s="83">
        <v>43692</v>
      </c>
      <c r="I23202">
        <v>2019</v>
      </c>
    </row>
    <row r="23203" spans="1:9" x14ac:dyDescent="0.25">
      <c r="A23203" t="s">
        <v>972</v>
      </c>
      <c r="B23203" t="s">
        <v>1017</v>
      </c>
      <c r="C23203" t="s">
        <v>1283</v>
      </c>
      <c r="D23203" t="s">
        <v>975</v>
      </c>
      <c r="E23203" s="82">
        <v>10</v>
      </c>
      <c r="F23203" t="s">
        <v>969</v>
      </c>
      <c r="G23203" s="83">
        <v>43793</v>
      </c>
      <c r="I23203">
        <v>2019</v>
      </c>
    </row>
    <row r="23204" spans="1:9" x14ac:dyDescent="0.25">
      <c r="A23204" t="s">
        <v>972</v>
      </c>
      <c r="B23204" t="s">
        <v>1017</v>
      </c>
      <c r="C23204" t="s">
        <v>1283</v>
      </c>
      <c r="D23204" t="s">
        <v>975</v>
      </c>
      <c r="E23204" s="82">
        <v>10</v>
      </c>
      <c r="F23204" t="s">
        <v>969</v>
      </c>
      <c r="G23204" s="83">
        <v>43860</v>
      </c>
      <c r="I23204">
        <v>2020</v>
      </c>
    </row>
    <row r="23205" spans="1:9" x14ac:dyDescent="0.25">
      <c r="A23205" t="s">
        <v>972</v>
      </c>
      <c r="B23205" t="s">
        <v>1017</v>
      </c>
      <c r="C23205" t="s">
        <v>1283</v>
      </c>
      <c r="D23205" t="s">
        <v>975</v>
      </c>
      <c r="E23205" s="82">
        <v>10</v>
      </c>
      <c r="F23205" t="s">
        <v>969</v>
      </c>
      <c r="G23205" s="83">
        <v>43900</v>
      </c>
      <c r="I23205">
        <v>2020</v>
      </c>
    </row>
    <row r="23206" spans="1:9" x14ac:dyDescent="0.25">
      <c r="A23206" t="s">
        <v>972</v>
      </c>
      <c r="B23206" t="s">
        <v>1017</v>
      </c>
      <c r="C23206" t="s">
        <v>1283</v>
      </c>
      <c r="D23206" t="s">
        <v>975</v>
      </c>
      <c r="E23206" s="82">
        <v>10</v>
      </c>
      <c r="F23206" t="s">
        <v>969</v>
      </c>
      <c r="G23206" s="83">
        <v>44008</v>
      </c>
      <c r="I23206">
        <v>2020</v>
      </c>
    </row>
    <row r="23207" spans="1:9" x14ac:dyDescent="0.25">
      <c r="A23207" t="s">
        <v>972</v>
      </c>
      <c r="B23207" t="s">
        <v>1017</v>
      </c>
      <c r="C23207" t="s">
        <v>1283</v>
      </c>
      <c r="D23207" t="s">
        <v>975</v>
      </c>
      <c r="E23207" s="82">
        <v>10</v>
      </c>
      <c r="F23207" t="s">
        <v>969</v>
      </c>
      <c r="G23207" s="83">
        <v>44026</v>
      </c>
      <c r="I23207">
        <v>2020</v>
      </c>
    </row>
    <row r="23208" spans="1:9" x14ac:dyDescent="0.25">
      <c r="A23208" t="s">
        <v>972</v>
      </c>
      <c r="B23208" t="s">
        <v>1017</v>
      </c>
      <c r="C23208" t="s">
        <v>1283</v>
      </c>
      <c r="D23208" t="s">
        <v>975</v>
      </c>
      <c r="E23208" s="82">
        <v>10</v>
      </c>
      <c r="F23208" t="s">
        <v>969</v>
      </c>
      <c r="G23208" s="83">
        <v>44042</v>
      </c>
      <c r="I23208">
        <v>2020</v>
      </c>
    </row>
    <row r="23209" spans="1:9" x14ac:dyDescent="0.25">
      <c r="A23209" t="s">
        <v>972</v>
      </c>
      <c r="B23209" t="s">
        <v>1017</v>
      </c>
      <c r="C23209" t="s">
        <v>1283</v>
      </c>
      <c r="D23209" t="s">
        <v>975</v>
      </c>
      <c r="E23209" s="82">
        <v>10</v>
      </c>
      <c r="F23209" t="s">
        <v>969</v>
      </c>
      <c r="G23209" s="83">
        <v>44061</v>
      </c>
      <c r="I23209">
        <v>2020</v>
      </c>
    </row>
    <row r="23210" spans="1:9" x14ac:dyDescent="0.25">
      <c r="A23210" t="s">
        <v>972</v>
      </c>
      <c r="B23210" t="s">
        <v>1017</v>
      </c>
      <c r="C23210" t="s">
        <v>1283</v>
      </c>
      <c r="D23210" t="s">
        <v>975</v>
      </c>
      <c r="E23210" s="82">
        <v>10</v>
      </c>
      <c r="F23210" t="s">
        <v>969</v>
      </c>
      <c r="G23210" s="83">
        <v>44062</v>
      </c>
      <c r="I23210">
        <v>2020</v>
      </c>
    </row>
    <row r="23211" spans="1:9" x14ac:dyDescent="0.25">
      <c r="A23211" t="s">
        <v>972</v>
      </c>
      <c r="B23211" t="s">
        <v>1017</v>
      </c>
      <c r="C23211" t="s">
        <v>1283</v>
      </c>
      <c r="D23211" t="s">
        <v>975</v>
      </c>
      <c r="E23211" s="82">
        <v>10</v>
      </c>
      <c r="F23211" t="s">
        <v>969</v>
      </c>
      <c r="G23211" s="83">
        <v>44312</v>
      </c>
      <c r="I23211">
        <v>2021</v>
      </c>
    </row>
    <row r="23212" spans="1:9" x14ac:dyDescent="0.25">
      <c r="A23212" t="s">
        <v>972</v>
      </c>
      <c r="B23212" t="s">
        <v>1017</v>
      </c>
      <c r="C23212" t="s">
        <v>1283</v>
      </c>
      <c r="D23212" t="s">
        <v>975</v>
      </c>
      <c r="E23212" s="82">
        <v>10</v>
      </c>
      <c r="F23212" t="s">
        <v>969</v>
      </c>
      <c r="G23212" s="83">
        <v>44335</v>
      </c>
      <c r="I23212">
        <v>2021</v>
      </c>
    </row>
    <row r="23213" spans="1:9" x14ac:dyDescent="0.25">
      <c r="A23213" t="s">
        <v>972</v>
      </c>
      <c r="B23213" t="s">
        <v>1017</v>
      </c>
      <c r="C23213" t="s">
        <v>1283</v>
      </c>
      <c r="D23213" t="s">
        <v>975</v>
      </c>
      <c r="E23213" s="82">
        <v>10</v>
      </c>
      <c r="F23213" t="s">
        <v>969</v>
      </c>
      <c r="G23213" s="83">
        <v>44343</v>
      </c>
      <c r="I23213">
        <v>2021</v>
      </c>
    </row>
    <row r="23214" spans="1:9" x14ac:dyDescent="0.25">
      <c r="A23214" t="s">
        <v>972</v>
      </c>
      <c r="B23214" t="s">
        <v>1017</v>
      </c>
      <c r="C23214" t="s">
        <v>1283</v>
      </c>
      <c r="D23214" t="s">
        <v>975</v>
      </c>
      <c r="E23214" s="82">
        <v>10</v>
      </c>
      <c r="F23214" t="s">
        <v>969</v>
      </c>
      <c r="G23214" s="83">
        <v>44383</v>
      </c>
      <c r="I23214">
        <v>2021</v>
      </c>
    </row>
    <row r="23215" spans="1:9" x14ac:dyDescent="0.25">
      <c r="A23215" t="s">
        <v>972</v>
      </c>
      <c r="B23215" t="s">
        <v>1017</v>
      </c>
      <c r="C23215" t="s">
        <v>1283</v>
      </c>
      <c r="D23215" t="s">
        <v>975</v>
      </c>
      <c r="E23215" s="82">
        <v>10</v>
      </c>
      <c r="F23215" t="s">
        <v>969</v>
      </c>
      <c r="G23215" s="83">
        <v>44487</v>
      </c>
      <c r="I23215">
        <v>2021</v>
      </c>
    </row>
    <row r="23216" spans="1:9" x14ac:dyDescent="0.25">
      <c r="A23216" t="s">
        <v>972</v>
      </c>
      <c r="B23216" t="s">
        <v>1017</v>
      </c>
      <c r="C23216" t="s">
        <v>1283</v>
      </c>
      <c r="D23216" t="s">
        <v>975</v>
      </c>
      <c r="E23216" s="82">
        <v>10</v>
      </c>
      <c r="F23216" t="s">
        <v>969</v>
      </c>
      <c r="G23216" s="83">
        <v>44547</v>
      </c>
      <c r="I23216">
        <v>2021</v>
      </c>
    </row>
    <row r="23217" spans="1:9" x14ac:dyDescent="0.25">
      <c r="A23217" t="s">
        <v>972</v>
      </c>
      <c r="B23217" t="s">
        <v>1017</v>
      </c>
      <c r="C23217" t="s">
        <v>1283</v>
      </c>
      <c r="D23217" t="s">
        <v>975</v>
      </c>
      <c r="E23217" s="82">
        <v>10</v>
      </c>
      <c r="F23217" t="s">
        <v>969</v>
      </c>
      <c r="G23217" s="83">
        <v>44620</v>
      </c>
      <c r="I23217">
        <v>2022</v>
      </c>
    </row>
    <row r="23218" spans="1:9" x14ac:dyDescent="0.25">
      <c r="A23218" t="s">
        <v>972</v>
      </c>
      <c r="B23218" t="s">
        <v>1017</v>
      </c>
      <c r="C23218" t="s">
        <v>1283</v>
      </c>
      <c r="D23218" t="s">
        <v>975</v>
      </c>
      <c r="E23218" s="82">
        <v>10</v>
      </c>
      <c r="F23218" t="s">
        <v>969</v>
      </c>
      <c r="G23218" s="83">
        <v>44708</v>
      </c>
      <c r="I23218">
        <v>2022</v>
      </c>
    </row>
    <row r="23219" spans="1:9" x14ac:dyDescent="0.25">
      <c r="A23219" t="s">
        <v>972</v>
      </c>
      <c r="B23219" t="s">
        <v>1017</v>
      </c>
      <c r="C23219" t="s">
        <v>1283</v>
      </c>
      <c r="D23219" t="s">
        <v>975</v>
      </c>
      <c r="E23219" s="82">
        <v>10</v>
      </c>
      <c r="F23219" t="s">
        <v>969</v>
      </c>
      <c r="G23219" s="83">
        <v>44897</v>
      </c>
      <c r="I23219">
        <v>2022</v>
      </c>
    </row>
    <row r="23220" spans="1:9" x14ac:dyDescent="0.25">
      <c r="A23220" t="s">
        <v>972</v>
      </c>
      <c r="B23220" t="s">
        <v>1017</v>
      </c>
      <c r="C23220" t="s">
        <v>1283</v>
      </c>
      <c r="D23220" t="s">
        <v>975</v>
      </c>
      <c r="E23220" s="82">
        <v>20</v>
      </c>
      <c r="F23220" t="s">
        <v>969</v>
      </c>
      <c r="G23220" s="83">
        <v>43160</v>
      </c>
      <c r="I23220">
        <v>2018</v>
      </c>
    </row>
    <row r="23221" spans="1:9" x14ac:dyDescent="0.25">
      <c r="A23221" t="s">
        <v>972</v>
      </c>
      <c r="B23221" t="s">
        <v>1017</v>
      </c>
      <c r="C23221" t="s">
        <v>1283</v>
      </c>
      <c r="D23221" t="s">
        <v>975</v>
      </c>
      <c r="E23221" s="82">
        <v>20</v>
      </c>
      <c r="F23221" t="s">
        <v>969</v>
      </c>
      <c r="G23221" s="83">
        <v>43399</v>
      </c>
      <c r="I23221">
        <v>2018</v>
      </c>
    </row>
    <row r="23222" spans="1:9" x14ac:dyDescent="0.25">
      <c r="A23222" t="s">
        <v>972</v>
      </c>
      <c r="B23222" t="s">
        <v>1017</v>
      </c>
      <c r="C23222" t="s">
        <v>1283</v>
      </c>
      <c r="D23222" t="s">
        <v>975</v>
      </c>
      <c r="E23222" s="82">
        <v>20</v>
      </c>
      <c r="F23222" t="s">
        <v>969</v>
      </c>
      <c r="G23222" s="83">
        <v>43839</v>
      </c>
      <c r="I23222">
        <v>2020</v>
      </c>
    </row>
    <row r="23223" spans="1:9" x14ac:dyDescent="0.25">
      <c r="A23223" t="s">
        <v>972</v>
      </c>
      <c r="B23223" t="s">
        <v>1017</v>
      </c>
      <c r="C23223" t="s">
        <v>1283</v>
      </c>
      <c r="D23223" t="s">
        <v>975</v>
      </c>
      <c r="E23223" s="82">
        <v>20</v>
      </c>
      <c r="F23223" t="s">
        <v>969</v>
      </c>
      <c r="G23223" s="83">
        <v>44035</v>
      </c>
      <c r="I23223">
        <v>2020</v>
      </c>
    </row>
    <row r="23224" spans="1:9" x14ac:dyDescent="0.25">
      <c r="A23224" t="s">
        <v>972</v>
      </c>
      <c r="B23224" t="s">
        <v>164</v>
      </c>
      <c r="C23224" t="s">
        <v>1283</v>
      </c>
      <c r="D23224" t="s">
        <v>975</v>
      </c>
      <c r="E23224" s="82">
        <v>10</v>
      </c>
      <c r="F23224" t="s">
        <v>969</v>
      </c>
      <c r="G23224" s="83">
        <v>44721</v>
      </c>
      <c r="I23224">
        <v>2022</v>
      </c>
    </row>
    <row r="23225" spans="1:9" x14ac:dyDescent="0.25">
      <c r="A23225" t="s">
        <v>972</v>
      </c>
      <c r="B23225" t="s">
        <v>180</v>
      </c>
      <c r="C23225" t="s">
        <v>1283</v>
      </c>
      <c r="D23225" t="s">
        <v>975</v>
      </c>
      <c r="E23225" s="82">
        <v>10</v>
      </c>
      <c r="F23225" t="s">
        <v>969</v>
      </c>
      <c r="G23225" s="83">
        <v>43472</v>
      </c>
      <c r="I23225">
        <v>2019</v>
      </c>
    </row>
    <row r="23226" spans="1:9" x14ac:dyDescent="0.25">
      <c r="A23226" t="s">
        <v>972</v>
      </c>
      <c r="B23226" t="s">
        <v>1231</v>
      </c>
      <c r="C23226" t="s">
        <v>1283</v>
      </c>
      <c r="D23226" t="s">
        <v>975</v>
      </c>
      <c r="E23226" s="82">
        <v>9</v>
      </c>
      <c r="F23226" t="s">
        <v>969</v>
      </c>
      <c r="G23226" s="83">
        <v>44460</v>
      </c>
      <c r="I23226">
        <v>2021</v>
      </c>
    </row>
    <row r="23227" spans="1:9" x14ac:dyDescent="0.25">
      <c r="A23227" t="s">
        <v>972</v>
      </c>
      <c r="B23227" t="s">
        <v>1231</v>
      </c>
      <c r="C23227" t="s">
        <v>1283</v>
      </c>
      <c r="D23227" t="s">
        <v>975</v>
      </c>
      <c r="E23227" s="82">
        <v>10</v>
      </c>
      <c r="F23227" t="s">
        <v>969</v>
      </c>
      <c r="G23227" s="83">
        <v>43525</v>
      </c>
      <c r="I23227">
        <v>2019</v>
      </c>
    </row>
    <row r="23228" spans="1:9" x14ac:dyDescent="0.25">
      <c r="A23228" t="s">
        <v>972</v>
      </c>
      <c r="B23228" t="s">
        <v>383</v>
      </c>
      <c r="C23228" t="s">
        <v>1283</v>
      </c>
      <c r="D23228" t="s">
        <v>975</v>
      </c>
      <c r="E23228" s="82">
        <v>5</v>
      </c>
      <c r="F23228" t="s">
        <v>969</v>
      </c>
      <c r="G23228" s="83">
        <v>43253</v>
      </c>
      <c r="I23228">
        <v>2018</v>
      </c>
    </row>
    <row r="23229" spans="1:9" x14ac:dyDescent="0.25">
      <c r="A23229" t="s">
        <v>972</v>
      </c>
      <c r="B23229" t="s">
        <v>383</v>
      </c>
      <c r="C23229" t="s">
        <v>1283</v>
      </c>
      <c r="D23229" t="s">
        <v>975</v>
      </c>
      <c r="E23229" s="82">
        <v>10</v>
      </c>
      <c r="F23229" t="s">
        <v>969</v>
      </c>
      <c r="G23229" s="83">
        <v>43635</v>
      </c>
      <c r="I23229">
        <v>2019</v>
      </c>
    </row>
    <row r="23230" spans="1:9" x14ac:dyDescent="0.25">
      <c r="A23230" t="s">
        <v>972</v>
      </c>
      <c r="B23230" t="s">
        <v>383</v>
      </c>
      <c r="C23230" t="s">
        <v>1283</v>
      </c>
      <c r="D23230" t="s">
        <v>975</v>
      </c>
      <c r="E23230" s="82">
        <v>10</v>
      </c>
      <c r="F23230" t="s">
        <v>969</v>
      </c>
      <c r="G23230" s="83">
        <v>44616</v>
      </c>
      <c r="I23230">
        <v>2022</v>
      </c>
    </row>
    <row r="23231" spans="1:9" x14ac:dyDescent="0.25">
      <c r="A23231" t="s">
        <v>972</v>
      </c>
      <c r="B23231" t="s">
        <v>383</v>
      </c>
      <c r="C23231" t="s">
        <v>1283</v>
      </c>
      <c r="D23231" t="s">
        <v>975</v>
      </c>
      <c r="E23231" s="82">
        <v>10</v>
      </c>
      <c r="F23231" t="s">
        <v>969</v>
      </c>
      <c r="G23231" s="83">
        <v>44874</v>
      </c>
      <c r="I23231">
        <v>2022</v>
      </c>
    </row>
    <row r="23232" spans="1:9" x14ac:dyDescent="0.25">
      <c r="A23232" t="s">
        <v>972</v>
      </c>
      <c r="B23232" t="s">
        <v>1232</v>
      </c>
      <c r="C23232" t="s">
        <v>1283</v>
      </c>
      <c r="D23232" t="s">
        <v>975</v>
      </c>
      <c r="E23232" s="82">
        <v>5</v>
      </c>
      <c r="F23232" t="s">
        <v>969</v>
      </c>
      <c r="G23232" s="83">
        <v>43270</v>
      </c>
      <c r="I23232">
        <v>2018</v>
      </c>
    </row>
    <row r="23233" spans="1:9" x14ac:dyDescent="0.25">
      <c r="A23233" t="s">
        <v>972</v>
      </c>
      <c r="B23233" t="s">
        <v>1232</v>
      </c>
      <c r="C23233" t="s">
        <v>1283</v>
      </c>
      <c r="D23233" t="s">
        <v>975</v>
      </c>
      <c r="E23233" s="82">
        <v>5</v>
      </c>
      <c r="F23233" t="s">
        <v>969</v>
      </c>
      <c r="G23233" s="83">
        <v>43336</v>
      </c>
      <c r="I23233">
        <v>2018</v>
      </c>
    </row>
    <row r="23234" spans="1:9" x14ac:dyDescent="0.25">
      <c r="A23234" t="s">
        <v>972</v>
      </c>
      <c r="B23234" t="s">
        <v>1232</v>
      </c>
      <c r="C23234" t="s">
        <v>1283</v>
      </c>
      <c r="D23234" t="s">
        <v>975</v>
      </c>
      <c r="E23234" s="82">
        <v>10</v>
      </c>
      <c r="F23234" t="s">
        <v>969</v>
      </c>
      <c r="G23234" s="83">
        <v>43331</v>
      </c>
      <c r="I23234">
        <v>2018</v>
      </c>
    </row>
    <row r="23235" spans="1:9" x14ac:dyDescent="0.25">
      <c r="A23235" t="s">
        <v>972</v>
      </c>
      <c r="B23235" t="s">
        <v>1232</v>
      </c>
      <c r="C23235" t="s">
        <v>1283</v>
      </c>
      <c r="D23235" t="s">
        <v>975</v>
      </c>
      <c r="E23235" s="82">
        <v>10</v>
      </c>
      <c r="F23235" t="s">
        <v>969</v>
      </c>
      <c r="G23235" s="83">
        <v>43354</v>
      </c>
      <c r="I23235">
        <v>2018</v>
      </c>
    </row>
    <row r="23236" spans="1:9" x14ac:dyDescent="0.25">
      <c r="A23236" t="s">
        <v>972</v>
      </c>
      <c r="B23236" t="s">
        <v>1232</v>
      </c>
      <c r="C23236" t="s">
        <v>1283</v>
      </c>
      <c r="D23236" t="s">
        <v>975</v>
      </c>
      <c r="E23236" s="82">
        <v>10</v>
      </c>
      <c r="F23236" t="s">
        <v>969</v>
      </c>
      <c r="G23236" s="83">
        <v>43365</v>
      </c>
      <c r="I23236">
        <v>2018</v>
      </c>
    </row>
    <row r="23237" spans="1:9" x14ac:dyDescent="0.25">
      <c r="A23237" t="s">
        <v>972</v>
      </c>
      <c r="B23237" t="s">
        <v>1232</v>
      </c>
      <c r="C23237" t="s">
        <v>1283</v>
      </c>
      <c r="D23237" t="s">
        <v>975</v>
      </c>
      <c r="E23237" s="82">
        <v>10</v>
      </c>
      <c r="F23237" t="s">
        <v>969</v>
      </c>
      <c r="G23237" s="83">
        <v>43502</v>
      </c>
      <c r="I23237">
        <v>2019</v>
      </c>
    </row>
    <row r="23238" spans="1:9" x14ac:dyDescent="0.25">
      <c r="A23238" t="s">
        <v>972</v>
      </c>
      <c r="B23238" t="s">
        <v>1232</v>
      </c>
      <c r="C23238" t="s">
        <v>1283</v>
      </c>
      <c r="D23238" t="s">
        <v>975</v>
      </c>
      <c r="E23238" s="82">
        <v>10</v>
      </c>
      <c r="F23238" t="s">
        <v>969</v>
      </c>
      <c r="G23238" s="83">
        <v>44085</v>
      </c>
      <c r="I23238">
        <v>2020</v>
      </c>
    </row>
    <row r="23239" spans="1:9" x14ac:dyDescent="0.25">
      <c r="A23239" t="s">
        <v>972</v>
      </c>
      <c r="B23239" t="s">
        <v>1232</v>
      </c>
      <c r="C23239" t="s">
        <v>1283</v>
      </c>
      <c r="D23239" t="s">
        <v>975</v>
      </c>
      <c r="E23239" s="82">
        <v>10</v>
      </c>
      <c r="F23239" t="s">
        <v>969</v>
      </c>
      <c r="G23239" s="83">
        <v>44230</v>
      </c>
      <c r="I23239">
        <v>2021</v>
      </c>
    </row>
    <row r="23240" spans="1:9" x14ac:dyDescent="0.25">
      <c r="A23240" t="s">
        <v>972</v>
      </c>
      <c r="B23240" t="s">
        <v>1232</v>
      </c>
      <c r="C23240" t="s">
        <v>1283</v>
      </c>
      <c r="D23240" t="s">
        <v>975</v>
      </c>
      <c r="E23240" s="82">
        <v>10</v>
      </c>
      <c r="F23240" t="s">
        <v>969</v>
      </c>
      <c r="G23240" s="83">
        <v>44235</v>
      </c>
      <c r="I23240">
        <v>2021</v>
      </c>
    </row>
    <row r="23241" spans="1:9" x14ac:dyDescent="0.25">
      <c r="A23241" t="s">
        <v>972</v>
      </c>
      <c r="B23241" t="s">
        <v>279</v>
      </c>
      <c r="C23241" t="s">
        <v>1283</v>
      </c>
      <c r="D23241" t="s">
        <v>975</v>
      </c>
      <c r="E23241" s="82">
        <v>6.7</v>
      </c>
      <c r="F23241" t="s">
        <v>969</v>
      </c>
      <c r="G23241" s="83">
        <v>44882</v>
      </c>
      <c r="I23241">
        <v>2022</v>
      </c>
    </row>
    <row r="23242" spans="1:9" x14ac:dyDescent="0.25">
      <c r="A23242" t="s">
        <v>972</v>
      </c>
      <c r="B23242" t="s">
        <v>387</v>
      </c>
      <c r="C23242" t="s">
        <v>1283</v>
      </c>
      <c r="D23242" t="s">
        <v>975</v>
      </c>
      <c r="E23242" s="82">
        <v>7</v>
      </c>
      <c r="F23242" t="s">
        <v>969</v>
      </c>
      <c r="G23242" s="83">
        <v>44634</v>
      </c>
      <c r="I23242">
        <v>2022</v>
      </c>
    </row>
    <row r="23243" spans="1:9" x14ac:dyDescent="0.25">
      <c r="A23243" t="s">
        <v>972</v>
      </c>
      <c r="B23243" t="s">
        <v>387</v>
      </c>
      <c r="C23243" t="s">
        <v>1283</v>
      </c>
      <c r="D23243" t="s">
        <v>975</v>
      </c>
      <c r="E23243" s="82">
        <v>10</v>
      </c>
      <c r="F23243" t="s">
        <v>969</v>
      </c>
      <c r="G23243" s="83">
        <v>43945</v>
      </c>
      <c r="I23243">
        <v>2020</v>
      </c>
    </row>
    <row r="23244" spans="1:9" x14ac:dyDescent="0.25">
      <c r="A23244" t="s">
        <v>972</v>
      </c>
      <c r="B23244" t="s">
        <v>387</v>
      </c>
      <c r="C23244" t="s">
        <v>1283</v>
      </c>
      <c r="D23244" t="s">
        <v>975</v>
      </c>
      <c r="E23244" s="82">
        <v>10</v>
      </c>
      <c r="F23244" t="s">
        <v>969</v>
      </c>
      <c r="G23244" s="83">
        <v>44053</v>
      </c>
      <c r="I23244">
        <v>2020</v>
      </c>
    </row>
    <row r="23245" spans="1:9" x14ac:dyDescent="0.25">
      <c r="A23245" t="s">
        <v>972</v>
      </c>
      <c r="B23245" t="s">
        <v>387</v>
      </c>
      <c r="C23245" t="s">
        <v>1283</v>
      </c>
      <c r="D23245" t="s">
        <v>975</v>
      </c>
      <c r="E23245" s="82">
        <v>10</v>
      </c>
      <c r="F23245" t="s">
        <v>969</v>
      </c>
      <c r="G23245" s="83">
        <v>44411</v>
      </c>
      <c r="I23245">
        <v>2021</v>
      </c>
    </row>
    <row r="23246" spans="1:9" x14ac:dyDescent="0.25">
      <c r="A23246" t="s">
        <v>972</v>
      </c>
      <c r="B23246" t="s">
        <v>387</v>
      </c>
      <c r="C23246" t="s">
        <v>1283</v>
      </c>
      <c r="D23246" t="s">
        <v>975</v>
      </c>
      <c r="E23246" s="82">
        <v>10</v>
      </c>
      <c r="F23246" t="s">
        <v>969</v>
      </c>
      <c r="G23246" s="83">
        <v>44848</v>
      </c>
      <c r="I23246">
        <v>2022</v>
      </c>
    </row>
    <row r="23247" spans="1:9" x14ac:dyDescent="0.25">
      <c r="A23247" t="s">
        <v>972</v>
      </c>
      <c r="B23247" t="s">
        <v>1233</v>
      </c>
      <c r="C23247" t="s">
        <v>1283</v>
      </c>
      <c r="D23247" t="s">
        <v>975</v>
      </c>
      <c r="E23247" s="82">
        <v>5</v>
      </c>
      <c r="F23247" t="s">
        <v>969</v>
      </c>
      <c r="G23247" s="83">
        <v>43321</v>
      </c>
      <c r="I23247">
        <v>2018</v>
      </c>
    </row>
    <row r="23248" spans="1:9" x14ac:dyDescent="0.25">
      <c r="A23248" t="s">
        <v>972</v>
      </c>
      <c r="B23248" t="s">
        <v>1233</v>
      </c>
      <c r="C23248" t="s">
        <v>1283</v>
      </c>
      <c r="D23248" t="s">
        <v>975</v>
      </c>
      <c r="E23248" s="82">
        <v>10</v>
      </c>
      <c r="F23248" t="s">
        <v>969</v>
      </c>
      <c r="G23248" s="83">
        <v>43383</v>
      </c>
      <c r="I23248">
        <v>2018</v>
      </c>
    </row>
    <row r="23249" spans="1:9" x14ac:dyDescent="0.25">
      <c r="A23249" t="s">
        <v>972</v>
      </c>
      <c r="B23249" t="s">
        <v>1233</v>
      </c>
      <c r="C23249" t="s">
        <v>1283</v>
      </c>
      <c r="D23249" t="s">
        <v>975</v>
      </c>
      <c r="E23249" s="82">
        <v>10</v>
      </c>
      <c r="F23249" t="s">
        <v>969</v>
      </c>
      <c r="G23249" s="83">
        <v>43686</v>
      </c>
      <c r="I23249">
        <v>2019</v>
      </c>
    </row>
    <row r="23250" spans="1:9" x14ac:dyDescent="0.25">
      <c r="A23250" t="s">
        <v>972</v>
      </c>
      <c r="B23250" t="s">
        <v>698</v>
      </c>
      <c r="C23250" t="s">
        <v>1283</v>
      </c>
      <c r="D23250" t="s">
        <v>975</v>
      </c>
      <c r="E23250" s="82">
        <v>5</v>
      </c>
      <c r="F23250" t="s">
        <v>969</v>
      </c>
      <c r="G23250" s="83">
        <v>43077</v>
      </c>
      <c r="I23250">
        <v>2017</v>
      </c>
    </row>
    <row r="23251" spans="1:9" x14ac:dyDescent="0.25">
      <c r="A23251" t="s">
        <v>972</v>
      </c>
      <c r="B23251" t="s">
        <v>698</v>
      </c>
      <c r="C23251" t="s">
        <v>1283</v>
      </c>
      <c r="D23251" t="s">
        <v>975</v>
      </c>
      <c r="E23251" s="82">
        <v>5</v>
      </c>
      <c r="F23251" t="s">
        <v>969</v>
      </c>
      <c r="G23251" s="83">
        <v>43115</v>
      </c>
      <c r="I23251">
        <v>2018</v>
      </c>
    </row>
    <row r="23252" spans="1:9" x14ac:dyDescent="0.25">
      <c r="A23252" t="s">
        <v>972</v>
      </c>
      <c r="B23252" t="s">
        <v>698</v>
      </c>
      <c r="C23252" t="s">
        <v>1283</v>
      </c>
      <c r="D23252" t="s">
        <v>975</v>
      </c>
      <c r="E23252" s="82">
        <v>5</v>
      </c>
      <c r="F23252" t="s">
        <v>969</v>
      </c>
      <c r="G23252" s="83">
        <v>43550</v>
      </c>
      <c r="I23252">
        <v>2019</v>
      </c>
    </row>
    <row r="23253" spans="1:9" x14ac:dyDescent="0.25">
      <c r="A23253" t="s">
        <v>972</v>
      </c>
      <c r="B23253" t="s">
        <v>698</v>
      </c>
      <c r="C23253" t="s">
        <v>1283</v>
      </c>
      <c r="D23253" t="s">
        <v>975</v>
      </c>
      <c r="E23253" s="82">
        <v>5</v>
      </c>
      <c r="F23253" t="s">
        <v>969</v>
      </c>
      <c r="G23253" s="83">
        <v>43717</v>
      </c>
      <c r="I23253">
        <v>2019</v>
      </c>
    </row>
    <row r="23254" spans="1:9" x14ac:dyDescent="0.25">
      <c r="A23254" t="s">
        <v>972</v>
      </c>
      <c r="B23254" t="s">
        <v>698</v>
      </c>
      <c r="C23254" t="s">
        <v>1283</v>
      </c>
      <c r="D23254" t="s">
        <v>975</v>
      </c>
      <c r="E23254" s="82">
        <v>5</v>
      </c>
      <c r="F23254" t="s">
        <v>969</v>
      </c>
      <c r="G23254" s="83">
        <v>43991</v>
      </c>
      <c r="I23254">
        <v>2020</v>
      </c>
    </row>
    <row r="23255" spans="1:9" x14ac:dyDescent="0.25">
      <c r="A23255" t="s">
        <v>972</v>
      </c>
      <c r="B23255" t="s">
        <v>698</v>
      </c>
      <c r="C23255" t="s">
        <v>1283</v>
      </c>
      <c r="D23255" t="s">
        <v>975</v>
      </c>
      <c r="E23255" s="82">
        <v>10</v>
      </c>
      <c r="F23255" t="s">
        <v>969</v>
      </c>
      <c r="G23255" s="83">
        <v>43041</v>
      </c>
      <c r="I23255">
        <v>2017</v>
      </c>
    </row>
    <row r="23256" spans="1:9" x14ac:dyDescent="0.25">
      <c r="A23256" t="s">
        <v>972</v>
      </c>
      <c r="B23256" t="s">
        <v>698</v>
      </c>
      <c r="C23256" t="s">
        <v>1283</v>
      </c>
      <c r="D23256" t="s">
        <v>975</v>
      </c>
      <c r="E23256" s="82">
        <v>10</v>
      </c>
      <c r="F23256" t="s">
        <v>969</v>
      </c>
      <c r="G23256" s="83">
        <v>43071</v>
      </c>
      <c r="I23256">
        <v>2017</v>
      </c>
    </row>
    <row r="23257" spans="1:9" x14ac:dyDescent="0.25">
      <c r="A23257" t="s">
        <v>972</v>
      </c>
      <c r="B23257" t="s">
        <v>698</v>
      </c>
      <c r="C23257" t="s">
        <v>1283</v>
      </c>
      <c r="D23257" t="s">
        <v>975</v>
      </c>
      <c r="E23257" s="82">
        <v>10</v>
      </c>
      <c r="F23257" t="s">
        <v>969</v>
      </c>
      <c r="G23257" s="83">
        <v>43481</v>
      </c>
      <c r="I23257">
        <v>2019</v>
      </c>
    </row>
    <row r="23258" spans="1:9" x14ac:dyDescent="0.25">
      <c r="A23258" t="s">
        <v>972</v>
      </c>
      <c r="B23258" t="s">
        <v>698</v>
      </c>
      <c r="C23258" t="s">
        <v>1283</v>
      </c>
      <c r="D23258" t="s">
        <v>975</v>
      </c>
      <c r="E23258" s="82">
        <v>10</v>
      </c>
      <c r="F23258" t="s">
        <v>969</v>
      </c>
      <c r="G23258" s="83">
        <v>43572</v>
      </c>
      <c r="I23258">
        <v>2019</v>
      </c>
    </row>
    <row r="23259" spans="1:9" x14ac:dyDescent="0.25">
      <c r="A23259" t="s">
        <v>972</v>
      </c>
      <c r="B23259" t="s">
        <v>698</v>
      </c>
      <c r="C23259" t="s">
        <v>1283</v>
      </c>
      <c r="D23259" t="s">
        <v>975</v>
      </c>
      <c r="E23259" s="82">
        <v>10</v>
      </c>
      <c r="F23259" t="s">
        <v>969</v>
      </c>
      <c r="G23259" s="83">
        <v>44221</v>
      </c>
      <c r="I23259">
        <v>2021</v>
      </c>
    </row>
    <row r="23260" spans="1:9" x14ac:dyDescent="0.25">
      <c r="A23260" t="s">
        <v>972</v>
      </c>
      <c r="B23260" t="s">
        <v>698</v>
      </c>
      <c r="C23260" t="s">
        <v>1283</v>
      </c>
      <c r="D23260" t="s">
        <v>975</v>
      </c>
      <c r="E23260" s="82">
        <v>10</v>
      </c>
      <c r="F23260" t="s">
        <v>969</v>
      </c>
      <c r="G23260" s="83">
        <v>44369</v>
      </c>
      <c r="I23260">
        <v>2021</v>
      </c>
    </row>
    <row r="23261" spans="1:9" x14ac:dyDescent="0.25">
      <c r="A23261" t="s">
        <v>972</v>
      </c>
      <c r="B23261" t="s">
        <v>698</v>
      </c>
      <c r="C23261" t="s">
        <v>1283</v>
      </c>
      <c r="D23261" t="s">
        <v>975</v>
      </c>
      <c r="E23261" s="82">
        <v>10</v>
      </c>
      <c r="F23261" t="s">
        <v>969</v>
      </c>
      <c r="G23261" s="83">
        <v>44489</v>
      </c>
      <c r="I23261">
        <v>2021</v>
      </c>
    </row>
    <row r="23262" spans="1:9" x14ac:dyDescent="0.25">
      <c r="A23262" t="s">
        <v>972</v>
      </c>
      <c r="B23262" t="s">
        <v>557</v>
      </c>
      <c r="C23262" t="s">
        <v>1283</v>
      </c>
      <c r="D23262" t="s">
        <v>975</v>
      </c>
      <c r="E23262" s="82">
        <v>10</v>
      </c>
      <c r="F23262" t="s">
        <v>969</v>
      </c>
      <c r="G23262" s="83">
        <v>43655</v>
      </c>
      <c r="I23262">
        <v>2019</v>
      </c>
    </row>
    <row r="23263" spans="1:9" x14ac:dyDescent="0.25">
      <c r="A23263" t="s">
        <v>972</v>
      </c>
      <c r="B23263" t="s">
        <v>557</v>
      </c>
      <c r="C23263" t="s">
        <v>1283</v>
      </c>
      <c r="D23263" t="s">
        <v>975</v>
      </c>
      <c r="E23263" s="82">
        <v>10</v>
      </c>
      <c r="F23263" t="s">
        <v>969</v>
      </c>
      <c r="G23263" s="83">
        <v>44223</v>
      </c>
      <c r="I23263">
        <v>2021</v>
      </c>
    </row>
    <row r="23264" spans="1:9" x14ac:dyDescent="0.25">
      <c r="A23264" t="s">
        <v>972</v>
      </c>
      <c r="B23264" t="s">
        <v>587</v>
      </c>
      <c r="C23264" t="s">
        <v>1283</v>
      </c>
      <c r="D23264" t="s">
        <v>975</v>
      </c>
      <c r="E23264" s="82">
        <v>5</v>
      </c>
      <c r="F23264" t="s">
        <v>969</v>
      </c>
      <c r="G23264" s="83">
        <v>43281</v>
      </c>
      <c r="I23264">
        <v>2018</v>
      </c>
    </row>
    <row r="23265" spans="1:9" x14ac:dyDescent="0.25">
      <c r="A23265" t="s">
        <v>972</v>
      </c>
      <c r="B23265" t="s">
        <v>587</v>
      </c>
      <c r="C23265" t="s">
        <v>1283</v>
      </c>
      <c r="D23265" t="s">
        <v>975</v>
      </c>
      <c r="E23265" s="82">
        <v>5</v>
      </c>
      <c r="F23265" t="s">
        <v>969</v>
      </c>
      <c r="G23265" s="83">
        <v>43545</v>
      </c>
      <c r="I23265">
        <v>2019</v>
      </c>
    </row>
    <row r="23266" spans="1:9" x14ac:dyDescent="0.25">
      <c r="A23266" t="s">
        <v>972</v>
      </c>
      <c r="B23266" t="s">
        <v>587</v>
      </c>
      <c r="C23266" t="s">
        <v>1283</v>
      </c>
      <c r="D23266" t="s">
        <v>975</v>
      </c>
      <c r="E23266" s="82">
        <v>5</v>
      </c>
      <c r="F23266" t="s">
        <v>969</v>
      </c>
      <c r="G23266" s="83">
        <v>43648</v>
      </c>
      <c r="I23266">
        <v>2019</v>
      </c>
    </row>
    <row r="23267" spans="1:9" x14ac:dyDescent="0.25">
      <c r="A23267" t="s">
        <v>972</v>
      </c>
      <c r="B23267" t="s">
        <v>587</v>
      </c>
      <c r="C23267" t="s">
        <v>1283</v>
      </c>
      <c r="D23267" t="s">
        <v>975</v>
      </c>
      <c r="E23267" s="82">
        <v>10</v>
      </c>
      <c r="F23267" t="s">
        <v>969</v>
      </c>
      <c r="G23267" s="83">
        <v>43434</v>
      </c>
      <c r="I23267">
        <v>2018</v>
      </c>
    </row>
    <row r="23268" spans="1:9" x14ac:dyDescent="0.25">
      <c r="A23268" t="s">
        <v>972</v>
      </c>
      <c r="B23268" t="s">
        <v>587</v>
      </c>
      <c r="C23268" t="s">
        <v>1283</v>
      </c>
      <c r="D23268" t="s">
        <v>975</v>
      </c>
      <c r="E23268" s="82">
        <v>10</v>
      </c>
      <c r="F23268" t="s">
        <v>969</v>
      </c>
      <c r="G23268" s="83">
        <v>43621</v>
      </c>
      <c r="I23268">
        <v>2019</v>
      </c>
    </row>
    <row r="23269" spans="1:9" x14ac:dyDescent="0.25">
      <c r="A23269" t="s">
        <v>972</v>
      </c>
      <c r="B23269" t="s">
        <v>587</v>
      </c>
      <c r="C23269" t="s">
        <v>1283</v>
      </c>
      <c r="D23269" t="s">
        <v>975</v>
      </c>
      <c r="E23269" s="82">
        <v>10</v>
      </c>
      <c r="F23269" t="s">
        <v>969</v>
      </c>
      <c r="G23269" s="83">
        <v>43634</v>
      </c>
      <c r="I23269">
        <v>2019</v>
      </c>
    </row>
    <row r="23270" spans="1:9" x14ac:dyDescent="0.25">
      <c r="A23270" t="s">
        <v>972</v>
      </c>
      <c r="B23270" t="s">
        <v>587</v>
      </c>
      <c r="C23270" t="s">
        <v>1283</v>
      </c>
      <c r="D23270" t="s">
        <v>975</v>
      </c>
      <c r="E23270" s="82">
        <v>10</v>
      </c>
      <c r="F23270" t="s">
        <v>969</v>
      </c>
      <c r="G23270" s="83">
        <v>43643</v>
      </c>
      <c r="I23270">
        <v>2019</v>
      </c>
    </row>
    <row r="23271" spans="1:9" x14ac:dyDescent="0.25">
      <c r="A23271" t="s">
        <v>972</v>
      </c>
      <c r="B23271" t="s">
        <v>587</v>
      </c>
      <c r="C23271" t="s">
        <v>1283</v>
      </c>
      <c r="D23271" t="s">
        <v>975</v>
      </c>
      <c r="E23271" s="82">
        <v>10</v>
      </c>
      <c r="F23271" t="s">
        <v>969</v>
      </c>
      <c r="G23271" s="83">
        <v>43713</v>
      </c>
      <c r="I23271">
        <v>2019</v>
      </c>
    </row>
    <row r="23272" spans="1:9" x14ac:dyDescent="0.25">
      <c r="A23272" t="s">
        <v>972</v>
      </c>
      <c r="B23272" t="s">
        <v>587</v>
      </c>
      <c r="C23272" t="s">
        <v>1283</v>
      </c>
      <c r="D23272" t="s">
        <v>975</v>
      </c>
      <c r="E23272" s="82">
        <v>10</v>
      </c>
      <c r="F23272" t="s">
        <v>969</v>
      </c>
      <c r="G23272" s="83">
        <v>43731</v>
      </c>
      <c r="I23272">
        <v>2019</v>
      </c>
    </row>
    <row r="23273" spans="1:9" x14ac:dyDescent="0.25">
      <c r="A23273" t="s">
        <v>972</v>
      </c>
      <c r="B23273" t="s">
        <v>587</v>
      </c>
      <c r="C23273" t="s">
        <v>1283</v>
      </c>
      <c r="D23273" t="s">
        <v>975</v>
      </c>
      <c r="E23273" s="82">
        <v>10</v>
      </c>
      <c r="F23273" t="s">
        <v>969</v>
      </c>
      <c r="G23273" s="83">
        <v>44049</v>
      </c>
      <c r="I23273">
        <v>2020</v>
      </c>
    </row>
    <row r="23274" spans="1:9" x14ac:dyDescent="0.25">
      <c r="A23274" t="s">
        <v>972</v>
      </c>
      <c r="B23274" t="s">
        <v>587</v>
      </c>
      <c r="C23274" t="s">
        <v>1283</v>
      </c>
      <c r="D23274" t="s">
        <v>975</v>
      </c>
      <c r="E23274" s="82">
        <v>10</v>
      </c>
      <c r="F23274" t="s">
        <v>969</v>
      </c>
      <c r="G23274" s="83">
        <v>44062</v>
      </c>
      <c r="I23274">
        <v>2020</v>
      </c>
    </row>
    <row r="23275" spans="1:9" x14ac:dyDescent="0.25">
      <c r="A23275" t="s">
        <v>972</v>
      </c>
      <c r="B23275" t="s">
        <v>587</v>
      </c>
      <c r="C23275" t="s">
        <v>1283</v>
      </c>
      <c r="D23275" t="s">
        <v>975</v>
      </c>
      <c r="E23275" s="82">
        <v>10</v>
      </c>
      <c r="F23275" t="s">
        <v>969</v>
      </c>
      <c r="G23275" s="83">
        <v>44090</v>
      </c>
      <c r="I23275">
        <v>2020</v>
      </c>
    </row>
    <row r="23276" spans="1:9" x14ac:dyDescent="0.25">
      <c r="A23276" t="s">
        <v>972</v>
      </c>
      <c r="B23276" t="s">
        <v>587</v>
      </c>
      <c r="C23276" t="s">
        <v>1283</v>
      </c>
      <c r="D23276" t="s">
        <v>975</v>
      </c>
      <c r="E23276" s="82">
        <v>10</v>
      </c>
      <c r="F23276" t="s">
        <v>969</v>
      </c>
      <c r="G23276" s="83">
        <v>44130</v>
      </c>
      <c r="I23276">
        <v>2020</v>
      </c>
    </row>
    <row r="23277" spans="1:9" x14ac:dyDescent="0.25">
      <c r="A23277" t="s">
        <v>972</v>
      </c>
      <c r="B23277" t="s">
        <v>587</v>
      </c>
      <c r="C23277" t="s">
        <v>1283</v>
      </c>
      <c r="D23277" t="s">
        <v>975</v>
      </c>
      <c r="E23277" s="82">
        <v>10</v>
      </c>
      <c r="F23277" t="s">
        <v>969</v>
      </c>
      <c r="G23277" s="83">
        <v>44337</v>
      </c>
      <c r="I23277">
        <v>2021</v>
      </c>
    </row>
    <row r="23278" spans="1:9" x14ac:dyDescent="0.25">
      <c r="A23278" t="s">
        <v>972</v>
      </c>
      <c r="B23278" t="s">
        <v>587</v>
      </c>
      <c r="C23278" t="s">
        <v>1283</v>
      </c>
      <c r="D23278" t="s">
        <v>975</v>
      </c>
      <c r="E23278" s="82">
        <v>10</v>
      </c>
      <c r="F23278" t="s">
        <v>969</v>
      </c>
      <c r="G23278" s="83">
        <v>44392</v>
      </c>
      <c r="I23278">
        <v>2021</v>
      </c>
    </row>
    <row r="23279" spans="1:9" x14ac:dyDescent="0.25">
      <c r="A23279" t="s">
        <v>972</v>
      </c>
      <c r="B23279" t="s">
        <v>587</v>
      </c>
      <c r="C23279" t="s">
        <v>1283</v>
      </c>
      <c r="D23279" t="s">
        <v>975</v>
      </c>
      <c r="E23279" s="82">
        <v>10</v>
      </c>
      <c r="F23279" t="s">
        <v>969</v>
      </c>
      <c r="G23279" s="83">
        <v>44398</v>
      </c>
      <c r="I23279">
        <v>2021</v>
      </c>
    </row>
    <row r="23280" spans="1:9" x14ac:dyDescent="0.25">
      <c r="A23280" t="s">
        <v>972</v>
      </c>
      <c r="B23280" t="s">
        <v>587</v>
      </c>
      <c r="C23280" t="s">
        <v>1283</v>
      </c>
      <c r="D23280" t="s">
        <v>975</v>
      </c>
      <c r="E23280" s="82">
        <v>10</v>
      </c>
      <c r="F23280" t="s">
        <v>969</v>
      </c>
      <c r="G23280" s="83">
        <v>44480</v>
      </c>
      <c r="I23280">
        <v>2021</v>
      </c>
    </row>
    <row r="23281" spans="1:9" x14ac:dyDescent="0.25">
      <c r="A23281" t="s">
        <v>972</v>
      </c>
      <c r="B23281" t="s">
        <v>587</v>
      </c>
      <c r="C23281" t="s">
        <v>1283</v>
      </c>
      <c r="D23281" t="s">
        <v>975</v>
      </c>
      <c r="E23281" s="82">
        <v>10</v>
      </c>
      <c r="F23281" t="s">
        <v>969</v>
      </c>
      <c r="G23281" s="83">
        <v>44481</v>
      </c>
      <c r="I23281">
        <v>2021</v>
      </c>
    </row>
    <row r="23282" spans="1:9" x14ac:dyDescent="0.25">
      <c r="A23282" t="s">
        <v>972</v>
      </c>
      <c r="B23282" t="s">
        <v>587</v>
      </c>
      <c r="C23282" t="s">
        <v>1283</v>
      </c>
      <c r="D23282" t="s">
        <v>975</v>
      </c>
      <c r="E23282" s="82">
        <v>10</v>
      </c>
      <c r="F23282" t="s">
        <v>969</v>
      </c>
      <c r="G23282" s="83">
        <v>44532</v>
      </c>
      <c r="I23282">
        <v>2021</v>
      </c>
    </row>
    <row r="23283" spans="1:9" x14ac:dyDescent="0.25">
      <c r="A23283" t="s">
        <v>972</v>
      </c>
      <c r="B23283" t="s">
        <v>587</v>
      </c>
      <c r="C23283" t="s">
        <v>1283</v>
      </c>
      <c r="D23283" t="s">
        <v>975</v>
      </c>
      <c r="E23283" s="82">
        <v>10</v>
      </c>
      <c r="F23283" t="s">
        <v>969</v>
      </c>
      <c r="G23283" s="83">
        <v>44600</v>
      </c>
      <c r="I23283">
        <v>2022</v>
      </c>
    </row>
    <row r="23284" spans="1:9" x14ac:dyDescent="0.25">
      <c r="A23284" t="s">
        <v>972</v>
      </c>
      <c r="B23284" t="s">
        <v>587</v>
      </c>
      <c r="C23284" t="s">
        <v>1283</v>
      </c>
      <c r="D23284" t="s">
        <v>975</v>
      </c>
      <c r="E23284" s="82">
        <v>10</v>
      </c>
      <c r="F23284" t="s">
        <v>969</v>
      </c>
      <c r="G23284" s="83">
        <v>44727</v>
      </c>
      <c r="I23284">
        <v>2022</v>
      </c>
    </row>
    <row r="23285" spans="1:9" x14ac:dyDescent="0.25">
      <c r="A23285" t="s">
        <v>972</v>
      </c>
      <c r="B23285" t="s">
        <v>587</v>
      </c>
      <c r="C23285" t="s">
        <v>1283</v>
      </c>
      <c r="D23285" t="s">
        <v>975</v>
      </c>
      <c r="E23285" s="82">
        <v>10</v>
      </c>
      <c r="F23285" t="s">
        <v>969</v>
      </c>
      <c r="G23285" s="83">
        <v>44742</v>
      </c>
      <c r="I23285">
        <v>2022</v>
      </c>
    </row>
    <row r="23286" spans="1:9" x14ac:dyDescent="0.25">
      <c r="A23286" t="s">
        <v>972</v>
      </c>
      <c r="B23286" t="s">
        <v>1234</v>
      </c>
      <c r="C23286" t="s">
        <v>1283</v>
      </c>
      <c r="D23286" t="s">
        <v>975</v>
      </c>
      <c r="E23286" s="82">
        <v>5</v>
      </c>
      <c r="F23286" t="s">
        <v>969</v>
      </c>
      <c r="G23286" s="83">
        <v>43276</v>
      </c>
      <c r="I23286">
        <v>2018</v>
      </c>
    </row>
    <row r="23287" spans="1:9" x14ac:dyDescent="0.25">
      <c r="A23287" t="s">
        <v>972</v>
      </c>
      <c r="B23287" t="s">
        <v>1234</v>
      </c>
      <c r="C23287" t="s">
        <v>1283</v>
      </c>
      <c r="D23287" t="s">
        <v>975</v>
      </c>
      <c r="E23287" s="82">
        <v>5</v>
      </c>
      <c r="F23287" t="s">
        <v>969</v>
      </c>
      <c r="G23287" s="83">
        <v>43313</v>
      </c>
      <c r="I23287">
        <v>2018</v>
      </c>
    </row>
    <row r="23288" spans="1:9" x14ac:dyDescent="0.25">
      <c r="A23288" t="s">
        <v>972</v>
      </c>
      <c r="B23288" t="s">
        <v>1234</v>
      </c>
      <c r="C23288" t="s">
        <v>1283</v>
      </c>
      <c r="D23288" t="s">
        <v>975</v>
      </c>
      <c r="E23288" s="82">
        <v>5</v>
      </c>
      <c r="F23288" t="s">
        <v>969</v>
      </c>
      <c r="G23288" s="83">
        <v>43539</v>
      </c>
      <c r="I23288">
        <v>2019</v>
      </c>
    </row>
    <row r="23289" spans="1:9" x14ac:dyDescent="0.25">
      <c r="A23289" t="s">
        <v>972</v>
      </c>
      <c r="B23289" t="s">
        <v>1234</v>
      </c>
      <c r="C23289" t="s">
        <v>1283</v>
      </c>
      <c r="D23289" t="s">
        <v>975</v>
      </c>
      <c r="E23289" s="82">
        <v>9</v>
      </c>
      <c r="F23289" t="s">
        <v>969</v>
      </c>
      <c r="G23289" s="83">
        <v>44103</v>
      </c>
      <c r="I23289">
        <v>2020</v>
      </c>
    </row>
    <row r="23290" spans="1:9" x14ac:dyDescent="0.25">
      <c r="A23290" t="s">
        <v>972</v>
      </c>
      <c r="B23290" t="s">
        <v>1234</v>
      </c>
      <c r="C23290" t="s">
        <v>1283</v>
      </c>
      <c r="D23290" t="s">
        <v>975</v>
      </c>
      <c r="E23290" s="82">
        <v>9</v>
      </c>
      <c r="F23290" t="s">
        <v>969</v>
      </c>
      <c r="G23290" s="83">
        <v>44259</v>
      </c>
      <c r="I23290">
        <v>2021</v>
      </c>
    </row>
    <row r="23291" spans="1:9" x14ac:dyDescent="0.25">
      <c r="A23291" t="s">
        <v>972</v>
      </c>
      <c r="B23291" t="s">
        <v>1234</v>
      </c>
      <c r="C23291" t="s">
        <v>1283</v>
      </c>
      <c r="D23291" t="s">
        <v>975</v>
      </c>
      <c r="E23291" s="82">
        <v>10</v>
      </c>
      <c r="F23291" t="s">
        <v>969</v>
      </c>
      <c r="G23291" s="83">
        <v>43476</v>
      </c>
      <c r="I23291">
        <v>2019</v>
      </c>
    </row>
    <row r="23292" spans="1:9" x14ac:dyDescent="0.25">
      <c r="A23292" t="s">
        <v>972</v>
      </c>
      <c r="B23292" t="s">
        <v>1234</v>
      </c>
      <c r="C23292" t="s">
        <v>1283</v>
      </c>
      <c r="D23292" t="s">
        <v>975</v>
      </c>
      <c r="E23292" s="82">
        <v>10</v>
      </c>
      <c r="F23292" t="s">
        <v>969</v>
      </c>
      <c r="G23292" s="83">
        <v>43501</v>
      </c>
      <c r="I23292">
        <v>2019</v>
      </c>
    </row>
    <row r="23293" spans="1:9" x14ac:dyDescent="0.25">
      <c r="A23293" t="s">
        <v>972</v>
      </c>
      <c r="B23293" t="s">
        <v>1234</v>
      </c>
      <c r="C23293" t="s">
        <v>1283</v>
      </c>
      <c r="D23293" t="s">
        <v>975</v>
      </c>
      <c r="E23293" s="82">
        <v>10</v>
      </c>
      <c r="F23293" t="s">
        <v>969</v>
      </c>
      <c r="G23293" s="83">
        <v>43592</v>
      </c>
      <c r="I23293">
        <v>2019</v>
      </c>
    </row>
    <row r="23294" spans="1:9" x14ac:dyDescent="0.25">
      <c r="A23294" t="s">
        <v>972</v>
      </c>
      <c r="B23294" t="s">
        <v>1234</v>
      </c>
      <c r="C23294" t="s">
        <v>1283</v>
      </c>
      <c r="D23294" t="s">
        <v>975</v>
      </c>
      <c r="E23294" s="82">
        <v>10</v>
      </c>
      <c r="F23294" t="s">
        <v>969</v>
      </c>
      <c r="G23294" s="83">
        <v>43662</v>
      </c>
      <c r="I23294">
        <v>2019</v>
      </c>
    </row>
    <row r="23295" spans="1:9" x14ac:dyDescent="0.25">
      <c r="A23295" t="s">
        <v>972</v>
      </c>
      <c r="B23295" t="s">
        <v>1234</v>
      </c>
      <c r="C23295" t="s">
        <v>1283</v>
      </c>
      <c r="D23295" t="s">
        <v>975</v>
      </c>
      <c r="E23295" s="82">
        <v>10</v>
      </c>
      <c r="F23295" t="s">
        <v>969</v>
      </c>
      <c r="G23295" s="83">
        <v>43817</v>
      </c>
      <c r="I23295">
        <v>2019</v>
      </c>
    </row>
    <row r="23296" spans="1:9" x14ac:dyDescent="0.25">
      <c r="A23296" t="s">
        <v>972</v>
      </c>
      <c r="B23296" t="s">
        <v>1234</v>
      </c>
      <c r="C23296" t="s">
        <v>1283</v>
      </c>
      <c r="D23296" t="s">
        <v>975</v>
      </c>
      <c r="E23296" s="82">
        <v>10</v>
      </c>
      <c r="F23296" t="s">
        <v>969</v>
      </c>
      <c r="G23296" s="83">
        <v>44333</v>
      </c>
      <c r="I23296">
        <v>2021</v>
      </c>
    </row>
    <row r="23297" spans="1:9" x14ac:dyDescent="0.25">
      <c r="A23297" t="s">
        <v>972</v>
      </c>
      <c r="B23297" t="s">
        <v>1234</v>
      </c>
      <c r="C23297" t="s">
        <v>1283</v>
      </c>
      <c r="D23297" t="s">
        <v>975</v>
      </c>
      <c r="E23297" s="82">
        <v>10</v>
      </c>
      <c r="F23297" t="s">
        <v>969</v>
      </c>
      <c r="G23297" s="83">
        <v>44385</v>
      </c>
      <c r="I23297">
        <v>2021</v>
      </c>
    </row>
    <row r="23298" spans="1:9" x14ac:dyDescent="0.25">
      <c r="A23298" t="s">
        <v>972</v>
      </c>
      <c r="B23298" t="s">
        <v>1234</v>
      </c>
      <c r="C23298" t="s">
        <v>1283</v>
      </c>
      <c r="D23298" t="s">
        <v>975</v>
      </c>
      <c r="E23298" s="82">
        <v>10</v>
      </c>
      <c r="F23298" t="s">
        <v>969</v>
      </c>
      <c r="G23298" s="83">
        <v>44446</v>
      </c>
      <c r="I23298">
        <v>2021</v>
      </c>
    </row>
    <row r="23299" spans="1:9" x14ac:dyDescent="0.25">
      <c r="A23299" t="s">
        <v>972</v>
      </c>
      <c r="B23299" t="s">
        <v>1234</v>
      </c>
      <c r="C23299" t="s">
        <v>1283</v>
      </c>
      <c r="D23299" t="s">
        <v>975</v>
      </c>
      <c r="E23299" s="82">
        <v>10</v>
      </c>
      <c r="F23299" t="s">
        <v>969</v>
      </c>
      <c r="G23299" s="83">
        <v>44455</v>
      </c>
      <c r="I23299">
        <v>2021</v>
      </c>
    </row>
    <row r="23300" spans="1:9" x14ac:dyDescent="0.25">
      <c r="A23300" t="s">
        <v>972</v>
      </c>
      <c r="B23300" t="s">
        <v>1234</v>
      </c>
      <c r="C23300" t="s">
        <v>1283</v>
      </c>
      <c r="D23300" t="s">
        <v>975</v>
      </c>
      <c r="E23300" s="82">
        <v>10</v>
      </c>
      <c r="F23300" t="s">
        <v>969</v>
      </c>
      <c r="G23300" s="83">
        <v>44676</v>
      </c>
      <c r="I23300">
        <v>2022</v>
      </c>
    </row>
    <row r="23301" spans="1:9" x14ac:dyDescent="0.25">
      <c r="A23301" t="s">
        <v>972</v>
      </c>
      <c r="B23301" t="s">
        <v>1234</v>
      </c>
      <c r="C23301" t="s">
        <v>1283</v>
      </c>
      <c r="D23301" t="s">
        <v>975</v>
      </c>
      <c r="E23301" s="82">
        <v>10</v>
      </c>
      <c r="F23301" t="s">
        <v>969</v>
      </c>
      <c r="G23301" s="83">
        <v>44739</v>
      </c>
      <c r="I23301">
        <v>2022</v>
      </c>
    </row>
    <row r="23302" spans="1:9" x14ac:dyDescent="0.25">
      <c r="A23302" t="s">
        <v>972</v>
      </c>
      <c r="B23302" t="s">
        <v>1234</v>
      </c>
      <c r="C23302" t="s">
        <v>1283</v>
      </c>
      <c r="D23302" t="s">
        <v>975</v>
      </c>
      <c r="E23302" s="82">
        <v>10</v>
      </c>
      <c r="F23302" t="s">
        <v>969</v>
      </c>
      <c r="G23302" s="83">
        <v>44902</v>
      </c>
      <c r="I23302">
        <v>2022</v>
      </c>
    </row>
    <row r="23303" spans="1:9" x14ac:dyDescent="0.25">
      <c r="A23303" t="s">
        <v>972</v>
      </c>
      <c r="B23303" t="s">
        <v>702</v>
      </c>
      <c r="C23303" t="s">
        <v>1283</v>
      </c>
      <c r="D23303" t="s">
        <v>975</v>
      </c>
      <c r="E23303" s="82">
        <v>5</v>
      </c>
      <c r="F23303" t="s">
        <v>969</v>
      </c>
      <c r="G23303" s="83">
        <v>43077</v>
      </c>
      <c r="I23303">
        <v>2017</v>
      </c>
    </row>
    <row r="23304" spans="1:9" x14ac:dyDescent="0.25">
      <c r="A23304" t="s">
        <v>972</v>
      </c>
      <c r="B23304" t="s">
        <v>702</v>
      </c>
      <c r="C23304" t="s">
        <v>1283</v>
      </c>
      <c r="D23304" t="s">
        <v>975</v>
      </c>
      <c r="E23304" s="82">
        <v>5</v>
      </c>
      <c r="F23304" t="s">
        <v>969</v>
      </c>
      <c r="G23304" s="83">
        <v>43293</v>
      </c>
      <c r="I23304">
        <v>2018</v>
      </c>
    </row>
    <row r="23305" spans="1:9" x14ac:dyDescent="0.25">
      <c r="A23305" t="s">
        <v>972</v>
      </c>
      <c r="B23305" t="s">
        <v>702</v>
      </c>
      <c r="C23305" t="s">
        <v>1283</v>
      </c>
      <c r="D23305" t="s">
        <v>975</v>
      </c>
      <c r="E23305" s="82">
        <v>5</v>
      </c>
      <c r="F23305" t="s">
        <v>969</v>
      </c>
      <c r="G23305" s="83">
        <v>43567</v>
      </c>
      <c r="I23305">
        <v>2019</v>
      </c>
    </row>
    <row r="23306" spans="1:9" x14ac:dyDescent="0.25">
      <c r="A23306" t="s">
        <v>972</v>
      </c>
      <c r="B23306" t="s">
        <v>702</v>
      </c>
      <c r="C23306" t="s">
        <v>1283</v>
      </c>
      <c r="D23306" t="s">
        <v>975</v>
      </c>
      <c r="E23306" s="82">
        <v>10</v>
      </c>
      <c r="F23306" t="s">
        <v>969</v>
      </c>
      <c r="G23306" s="83">
        <v>43634</v>
      </c>
      <c r="I23306">
        <v>2019</v>
      </c>
    </row>
    <row r="23307" spans="1:9" x14ac:dyDescent="0.25">
      <c r="A23307" t="s">
        <v>972</v>
      </c>
      <c r="B23307" t="s">
        <v>702</v>
      </c>
      <c r="C23307" t="s">
        <v>1283</v>
      </c>
      <c r="D23307" t="s">
        <v>975</v>
      </c>
      <c r="E23307" s="82">
        <v>10</v>
      </c>
      <c r="F23307" t="s">
        <v>969</v>
      </c>
      <c r="G23307" s="83">
        <v>43803</v>
      </c>
      <c r="I23307">
        <v>2019</v>
      </c>
    </row>
    <row r="23308" spans="1:9" x14ac:dyDescent="0.25">
      <c r="A23308" t="s">
        <v>972</v>
      </c>
      <c r="B23308" t="s">
        <v>702</v>
      </c>
      <c r="C23308" t="s">
        <v>1283</v>
      </c>
      <c r="D23308" t="s">
        <v>975</v>
      </c>
      <c r="E23308" s="82">
        <v>10</v>
      </c>
      <c r="F23308" t="s">
        <v>969</v>
      </c>
      <c r="G23308" s="83">
        <v>44047</v>
      </c>
      <c r="I23308">
        <v>2020</v>
      </c>
    </row>
    <row r="23309" spans="1:9" x14ac:dyDescent="0.25">
      <c r="A23309" t="s">
        <v>972</v>
      </c>
      <c r="B23309" t="s">
        <v>393</v>
      </c>
      <c r="C23309" t="s">
        <v>1283</v>
      </c>
      <c r="D23309" t="s">
        <v>975</v>
      </c>
      <c r="E23309" s="82">
        <v>3.5</v>
      </c>
      <c r="F23309" t="s">
        <v>969</v>
      </c>
      <c r="G23309" s="83">
        <v>44592</v>
      </c>
      <c r="I23309">
        <v>2022</v>
      </c>
    </row>
    <row r="23310" spans="1:9" x14ac:dyDescent="0.25">
      <c r="A23310" t="s">
        <v>972</v>
      </c>
      <c r="B23310" t="s">
        <v>393</v>
      </c>
      <c r="C23310" t="s">
        <v>1283</v>
      </c>
      <c r="D23310" t="s">
        <v>975</v>
      </c>
      <c r="E23310" s="82">
        <v>5</v>
      </c>
      <c r="F23310" t="s">
        <v>969</v>
      </c>
      <c r="G23310" s="83">
        <v>43047</v>
      </c>
      <c r="I23310">
        <v>2017</v>
      </c>
    </row>
    <row r="23311" spans="1:9" x14ac:dyDescent="0.25">
      <c r="A23311" t="s">
        <v>972</v>
      </c>
      <c r="B23311" t="s">
        <v>393</v>
      </c>
      <c r="C23311" t="s">
        <v>1283</v>
      </c>
      <c r="D23311" t="s">
        <v>975</v>
      </c>
      <c r="E23311" s="82">
        <v>5</v>
      </c>
      <c r="F23311" t="s">
        <v>969</v>
      </c>
      <c r="G23311" s="83">
        <v>43195</v>
      </c>
      <c r="I23311">
        <v>2018</v>
      </c>
    </row>
    <row r="23312" spans="1:9" x14ac:dyDescent="0.25">
      <c r="A23312" t="s">
        <v>972</v>
      </c>
      <c r="B23312" t="s">
        <v>393</v>
      </c>
      <c r="C23312" t="s">
        <v>1283</v>
      </c>
      <c r="D23312" t="s">
        <v>975</v>
      </c>
      <c r="E23312" s="82">
        <v>5</v>
      </c>
      <c r="F23312" t="s">
        <v>969</v>
      </c>
      <c r="G23312" s="83">
        <v>43288</v>
      </c>
      <c r="I23312">
        <v>2018</v>
      </c>
    </row>
    <row r="23313" spans="1:9" x14ac:dyDescent="0.25">
      <c r="A23313" t="s">
        <v>972</v>
      </c>
      <c r="B23313" t="s">
        <v>393</v>
      </c>
      <c r="C23313" t="s">
        <v>1283</v>
      </c>
      <c r="D23313" t="s">
        <v>975</v>
      </c>
      <c r="E23313" s="82">
        <v>5</v>
      </c>
      <c r="F23313" t="s">
        <v>969</v>
      </c>
      <c r="G23313" s="83">
        <v>43315</v>
      </c>
      <c r="I23313">
        <v>2018</v>
      </c>
    </row>
    <row r="23314" spans="1:9" x14ac:dyDescent="0.25">
      <c r="A23314" t="s">
        <v>972</v>
      </c>
      <c r="B23314" t="s">
        <v>393</v>
      </c>
      <c r="C23314" t="s">
        <v>1283</v>
      </c>
      <c r="D23314" t="s">
        <v>975</v>
      </c>
      <c r="E23314" s="82">
        <v>5</v>
      </c>
      <c r="F23314" t="s">
        <v>969</v>
      </c>
      <c r="G23314" s="83">
        <v>43683</v>
      </c>
      <c r="I23314">
        <v>2019</v>
      </c>
    </row>
    <row r="23315" spans="1:9" x14ac:dyDescent="0.25">
      <c r="A23315" t="s">
        <v>972</v>
      </c>
      <c r="B23315" t="s">
        <v>393</v>
      </c>
      <c r="C23315" t="s">
        <v>1283</v>
      </c>
      <c r="D23315" t="s">
        <v>975</v>
      </c>
      <c r="E23315" s="82">
        <v>6</v>
      </c>
      <c r="F23315" t="s">
        <v>969</v>
      </c>
      <c r="G23315" s="83">
        <v>44666</v>
      </c>
      <c r="I23315">
        <v>2022</v>
      </c>
    </row>
    <row r="23316" spans="1:9" x14ac:dyDescent="0.25">
      <c r="A23316" t="s">
        <v>972</v>
      </c>
      <c r="B23316" t="s">
        <v>393</v>
      </c>
      <c r="C23316" t="s">
        <v>1283</v>
      </c>
      <c r="D23316" t="s">
        <v>975</v>
      </c>
      <c r="E23316" s="82">
        <v>10</v>
      </c>
      <c r="F23316" t="s">
        <v>969</v>
      </c>
      <c r="G23316" s="83">
        <v>43136</v>
      </c>
      <c r="I23316">
        <v>2018</v>
      </c>
    </row>
    <row r="23317" spans="1:9" x14ac:dyDescent="0.25">
      <c r="A23317" t="s">
        <v>972</v>
      </c>
      <c r="B23317" t="s">
        <v>393</v>
      </c>
      <c r="C23317" t="s">
        <v>1283</v>
      </c>
      <c r="D23317" t="s">
        <v>975</v>
      </c>
      <c r="E23317" s="82">
        <v>10</v>
      </c>
      <c r="F23317" t="s">
        <v>969</v>
      </c>
      <c r="G23317" s="83">
        <v>43154</v>
      </c>
      <c r="I23317">
        <v>2018</v>
      </c>
    </row>
    <row r="23318" spans="1:9" x14ac:dyDescent="0.25">
      <c r="A23318" t="s">
        <v>972</v>
      </c>
      <c r="B23318" t="s">
        <v>393</v>
      </c>
      <c r="C23318" t="s">
        <v>1283</v>
      </c>
      <c r="D23318" t="s">
        <v>975</v>
      </c>
      <c r="E23318" s="82">
        <v>10</v>
      </c>
      <c r="F23318" t="s">
        <v>969</v>
      </c>
      <c r="G23318" s="83">
        <v>43434</v>
      </c>
      <c r="I23318">
        <v>2018</v>
      </c>
    </row>
    <row r="23319" spans="1:9" x14ac:dyDescent="0.25">
      <c r="A23319" t="s">
        <v>972</v>
      </c>
      <c r="B23319" t="s">
        <v>393</v>
      </c>
      <c r="C23319" t="s">
        <v>1283</v>
      </c>
      <c r="D23319" t="s">
        <v>975</v>
      </c>
      <c r="E23319" s="82">
        <v>10</v>
      </c>
      <c r="F23319" t="s">
        <v>969</v>
      </c>
      <c r="G23319" s="83">
        <v>43536</v>
      </c>
      <c r="I23319">
        <v>2019</v>
      </c>
    </row>
    <row r="23320" spans="1:9" x14ac:dyDescent="0.25">
      <c r="A23320" t="s">
        <v>972</v>
      </c>
      <c r="B23320" t="s">
        <v>393</v>
      </c>
      <c r="C23320" t="s">
        <v>1283</v>
      </c>
      <c r="D23320" t="s">
        <v>975</v>
      </c>
      <c r="E23320" s="82">
        <v>10</v>
      </c>
      <c r="F23320" t="s">
        <v>969</v>
      </c>
      <c r="G23320" s="83">
        <v>43679</v>
      </c>
      <c r="I23320">
        <v>2019</v>
      </c>
    </row>
    <row r="23321" spans="1:9" x14ac:dyDescent="0.25">
      <c r="A23321" t="s">
        <v>972</v>
      </c>
      <c r="B23321" t="s">
        <v>393</v>
      </c>
      <c r="C23321" t="s">
        <v>1283</v>
      </c>
      <c r="D23321" t="s">
        <v>975</v>
      </c>
      <c r="E23321" s="82">
        <v>10</v>
      </c>
      <c r="F23321" t="s">
        <v>969</v>
      </c>
      <c r="G23321" s="83">
        <v>43817</v>
      </c>
      <c r="I23321">
        <v>2019</v>
      </c>
    </row>
    <row r="23322" spans="1:9" x14ac:dyDescent="0.25">
      <c r="A23322" t="s">
        <v>972</v>
      </c>
      <c r="B23322" t="s">
        <v>393</v>
      </c>
      <c r="C23322" t="s">
        <v>1283</v>
      </c>
      <c r="D23322" t="s">
        <v>975</v>
      </c>
      <c r="E23322" s="82">
        <v>10</v>
      </c>
      <c r="F23322" t="s">
        <v>969</v>
      </c>
      <c r="G23322" s="83">
        <v>44288</v>
      </c>
      <c r="I23322">
        <v>2021</v>
      </c>
    </row>
    <row r="23323" spans="1:9" x14ac:dyDescent="0.25">
      <c r="A23323" t="s">
        <v>972</v>
      </c>
      <c r="B23323" t="s">
        <v>393</v>
      </c>
      <c r="C23323" t="s">
        <v>1283</v>
      </c>
      <c r="D23323" t="s">
        <v>975</v>
      </c>
      <c r="E23323" s="82">
        <v>10</v>
      </c>
      <c r="F23323" t="s">
        <v>969</v>
      </c>
      <c r="G23323" s="83">
        <v>44295</v>
      </c>
      <c r="I23323">
        <v>2021</v>
      </c>
    </row>
    <row r="23324" spans="1:9" x14ac:dyDescent="0.25">
      <c r="A23324" t="s">
        <v>972</v>
      </c>
      <c r="B23324" t="s">
        <v>393</v>
      </c>
      <c r="C23324" t="s">
        <v>1283</v>
      </c>
      <c r="D23324" t="s">
        <v>975</v>
      </c>
      <c r="E23324" s="82">
        <v>10</v>
      </c>
      <c r="F23324" t="s">
        <v>969</v>
      </c>
      <c r="G23324" s="83">
        <v>44764</v>
      </c>
      <c r="I23324">
        <v>2022</v>
      </c>
    </row>
    <row r="23325" spans="1:9" x14ac:dyDescent="0.25">
      <c r="A23325" t="s">
        <v>972</v>
      </c>
      <c r="B23325" t="s">
        <v>393</v>
      </c>
      <c r="C23325" t="s">
        <v>1283</v>
      </c>
      <c r="D23325" t="s">
        <v>975</v>
      </c>
      <c r="E23325" s="82">
        <v>10</v>
      </c>
      <c r="F23325" t="s">
        <v>969</v>
      </c>
      <c r="G23325" s="83">
        <v>44920</v>
      </c>
      <c r="I23325">
        <v>2022</v>
      </c>
    </row>
    <row r="23326" spans="1:9" x14ac:dyDescent="0.25">
      <c r="A23326" t="s">
        <v>972</v>
      </c>
      <c r="B23326" t="s">
        <v>393</v>
      </c>
      <c r="C23326" t="s">
        <v>1283</v>
      </c>
      <c r="D23326" t="s">
        <v>975</v>
      </c>
      <c r="E23326" s="82">
        <v>20</v>
      </c>
      <c r="F23326" t="s">
        <v>969</v>
      </c>
      <c r="G23326" s="83">
        <v>43439</v>
      </c>
      <c r="I23326">
        <v>2018</v>
      </c>
    </row>
    <row r="23327" spans="1:9" x14ac:dyDescent="0.25">
      <c r="A23327" t="s">
        <v>972</v>
      </c>
      <c r="B23327" t="s">
        <v>705</v>
      </c>
      <c r="C23327" t="s">
        <v>1283</v>
      </c>
      <c r="D23327" t="s">
        <v>975</v>
      </c>
      <c r="E23327" s="82">
        <v>5</v>
      </c>
      <c r="F23327" t="s">
        <v>969</v>
      </c>
      <c r="G23327" s="83">
        <v>43532</v>
      </c>
      <c r="I23327">
        <v>2019</v>
      </c>
    </row>
    <row r="23328" spans="1:9" x14ac:dyDescent="0.25">
      <c r="A23328" t="s">
        <v>972</v>
      </c>
      <c r="B23328" t="s">
        <v>705</v>
      </c>
      <c r="C23328" t="s">
        <v>1283</v>
      </c>
      <c r="D23328" t="s">
        <v>975</v>
      </c>
      <c r="E23328" s="82">
        <v>9</v>
      </c>
      <c r="F23328" t="s">
        <v>969</v>
      </c>
      <c r="G23328" s="83">
        <v>44246</v>
      </c>
      <c r="I23328">
        <v>2021</v>
      </c>
    </row>
    <row r="23329" spans="1:9" x14ac:dyDescent="0.25">
      <c r="A23329" t="s">
        <v>972</v>
      </c>
      <c r="B23329" s="76" t="s">
        <v>274</v>
      </c>
      <c r="C23329" t="s">
        <v>1283</v>
      </c>
      <c r="D23329" t="s">
        <v>975</v>
      </c>
      <c r="E23329" s="82">
        <v>5</v>
      </c>
      <c r="F23329" t="s">
        <v>969</v>
      </c>
      <c r="G23329" s="83">
        <v>43805</v>
      </c>
      <c r="I23329">
        <v>2019</v>
      </c>
    </row>
    <row r="23330" spans="1:9" x14ac:dyDescent="0.25">
      <c r="A23330" t="s">
        <v>972</v>
      </c>
      <c r="B23330" t="s">
        <v>824</v>
      </c>
      <c r="C23330" t="s">
        <v>1283</v>
      </c>
      <c r="D23330" t="s">
        <v>975</v>
      </c>
      <c r="E23330" s="82">
        <v>5</v>
      </c>
      <c r="F23330" t="s">
        <v>969</v>
      </c>
      <c r="G23330" s="83">
        <v>43144</v>
      </c>
      <c r="I23330">
        <v>2018</v>
      </c>
    </row>
    <row r="23331" spans="1:9" x14ac:dyDescent="0.25">
      <c r="A23331" t="s">
        <v>972</v>
      </c>
      <c r="B23331" t="s">
        <v>824</v>
      </c>
      <c r="C23331" t="s">
        <v>1283</v>
      </c>
      <c r="D23331" t="s">
        <v>975</v>
      </c>
      <c r="E23331" s="82">
        <v>5</v>
      </c>
      <c r="F23331" t="s">
        <v>969</v>
      </c>
      <c r="G23331" s="83">
        <v>43160</v>
      </c>
      <c r="I23331">
        <v>2018</v>
      </c>
    </row>
    <row r="23332" spans="1:9" x14ac:dyDescent="0.25">
      <c r="A23332" t="s">
        <v>972</v>
      </c>
      <c r="B23332" t="s">
        <v>824</v>
      </c>
      <c r="C23332" t="s">
        <v>1283</v>
      </c>
      <c r="D23332" t="s">
        <v>975</v>
      </c>
      <c r="E23332" s="82">
        <v>5</v>
      </c>
      <c r="F23332" t="s">
        <v>969</v>
      </c>
      <c r="G23332" s="83">
        <v>43236</v>
      </c>
      <c r="I23332">
        <v>2018</v>
      </c>
    </row>
    <row r="23333" spans="1:9" x14ac:dyDescent="0.25">
      <c r="A23333" t="s">
        <v>972</v>
      </c>
      <c r="B23333" t="s">
        <v>824</v>
      </c>
      <c r="C23333" t="s">
        <v>1283</v>
      </c>
      <c r="D23333" t="s">
        <v>975</v>
      </c>
      <c r="E23333" s="82">
        <v>5</v>
      </c>
      <c r="F23333" t="s">
        <v>969</v>
      </c>
      <c r="G23333" s="83">
        <v>43385</v>
      </c>
      <c r="I23333">
        <v>2018</v>
      </c>
    </row>
    <row r="23334" spans="1:9" x14ac:dyDescent="0.25">
      <c r="A23334" t="s">
        <v>972</v>
      </c>
      <c r="B23334" t="s">
        <v>824</v>
      </c>
      <c r="C23334" t="s">
        <v>1283</v>
      </c>
      <c r="D23334" t="s">
        <v>975</v>
      </c>
      <c r="E23334" s="82">
        <v>5</v>
      </c>
      <c r="F23334" t="s">
        <v>969</v>
      </c>
      <c r="G23334" s="83">
        <v>43389</v>
      </c>
      <c r="I23334">
        <v>2018</v>
      </c>
    </row>
    <row r="23335" spans="1:9" x14ac:dyDescent="0.25">
      <c r="A23335" t="s">
        <v>972</v>
      </c>
      <c r="B23335" t="s">
        <v>824</v>
      </c>
      <c r="C23335" t="s">
        <v>1283</v>
      </c>
      <c r="D23335" t="s">
        <v>975</v>
      </c>
      <c r="E23335" s="82">
        <v>5</v>
      </c>
      <c r="F23335" t="s">
        <v>969</v>
      </c>
      <c r="G23335" s="83">
        <v>43501</v>
      </c>
      <c r="I23335">
        <v>2019</v>
      </c>
    </row>
    <row r="23336" spans="1:9" x14ac:dyDescent="0.25">
      <c r="A23336" t="s">
        <v>972</v>
      </c>
      <c r="B23336" t="s">
        <v>824</v>
      </c>
      <c r="C23336" t="s">
        <v>1283</v>
      </c>
      <c r="D23336" t="s">
        <v>975</v>
      </c>
      <c r="E23336" s="82">
        <v>5</v>
      </c>
      <c r="F23336" t="s">
        <v>969</v>
      </c>
      <c r="G23336" s="83">
        <v>43530</v>
      </c>
      <c r="I23336">
        <v>2019</v>
      </c>
    </row>
    <row r="23337" spans="1:9" x14ac:dyDescent="0.25">
      <c r="A23337" t="s">
        <v>972</v>
      </c>
      <c r="B23337" t="s">
        <v>824</v>
      </c>
      <c r="C23337" t="s">
        <v>1283</v>
      </c>
      <c r="D23337" t="s">
        <v>975</v>
      </c>
      <c r="E23337" s="82">
        <v>5</v>
      </c>
      <c r="F23337" t="s">
        <v>969</v>
      </c>
      <c r="G23337" s="83">
        <v>43532</v>
      </c>
      <c r="I23337">
        <v>2019</v>
      </c>
    </row>
    <row r="23338" spans="1:9" x14ac:dyDescent="0.25">
      <c r="A23338" t="s">
        <v>972</v>
      </c>
      <c r="B23338" t="s">
        <v>824</v>
      </c>
      <c r="C23338" t="s">
        <v>1283</v>
      </c>
      <c r="D23338" t="s">
        <v>975</v>
      </c>
      <c r="E23338" s="82">
        <v>5</v>
      </c>
      <c r="F23338" t="s">
        <v>969</v>
      </c>
      <c r="G23338" s="83">
        <v>43545</v>
      </c>
      <c r="I23338">
        <v>2019</v>
      </c>
    </row>
    <row r="23339" spans="1:9" x14ac:dyDescent="0.25">
      <c r="A23339" t="s">
        <v>972</v>
      </c>
      <c r="B23339" t="s">
        <v>824</v>
      </c>
      <c r="C23339" t="s">
        <v>1283</v>
      </c>
      <c r="D23339" t="s">
        <v>975</v>
      </c>
      <c r="E23339" s="82">
        <v>5</v>
      </c>
      <c r="F23339" t="s">
        <v>969</v>
      </c>
      <c r="G23339" s="83">
        <v>43896</v>
      </c>
      <c r="I23339">
        <v>2020</v>
      </c>
    </row>
    <row r="23340" spans="1:9" x14ac:dyDescent="0.25">
      <c r="A23340" t="s">
        <v>972</v>
      </c>
      <c r="B23340" t="s">
        <v>824</v>
      </c>
      <c r="C23340" t="s">
        <v>1283</v>
      </c>
      <c r="D23340" t="s">
        <v>975</v>
      </c>
      <c r="E23340" s="82">
        <v>6.7</v>
      </c>
      <c r="F23340" t="s">
        <v>969</v>
      </c>
      <c r="G23340" s="83">
        <v>44795</v>
      </c>
      <c r="I23340">
        <v>2022</v>
      </c>
    </row>
    <row r="23341" spans="1:9" x14ac:dyDescent="0.25">
      <c r="A23341" t="s">
        <v>972</v>
      </c>
      <c r="B23341" t="s">
        <v>824</v>
      </c>
      <c r="C23341" t="s">
        <v>1283</v>
      </c>
      <c r="D23341" t="s">
        <v>975</v>
      </c>
      <c r="E23341" s="82">
        <v>9</v>
      </c>
      <c r="F23341" t="s">
        <v>969</v>
      </c>
      <c r="G23341" s="83">
        <v>44501</v>
      </c>
      <c r="I23341">
        <v>2021</v>
      </c>
    </row>
    <row r="23342" spans="1:9" x14ac:dyDescent="0.25">
      <c r="A23342" t="s">
        <v>972</v>
      </c>
      <c r="B23342" t="s">
        <v>824</v>
      </c>
      <c r="C23342" t="s">
        <v>1283</v>
      </c>
      <c r="D23342" t="s">
        <v>975</v>
      </c>
      <c r="E23342" s="82">
        <v>9</v>
      </c>
      <c r="F23342" t="s">
        <v>969</v>
      </c>
      <c r="G23342" s="83">
        <v>44635</v>
      </c>
      <c r="I23342">
        <v>2022</v>
      </c>
    </row>
    <row r="23343" spans="1:9" x14ac:dyDescent="0.25">
      <c r="A23343" t="s">
        <v>972</v>
      </c>
      <c r="B23343" t="s">
        <v>824</v>
      </c>
      <c r="C23343" t="s">
        <v>1283</v>
      </c>
      <c r="D23343" t="s">
        <v>975</v>
      </c>
      <c r="E23343" s="82">
        <v>10</v>
      </c>
      <c r="F23343" t="s">
        <v>969</v>
      </c>
      <c r="G23343" s="83">
        <v>43194</v>
      </c>
      <c r="I23343">
        <v>2018</v>
      </c>
    </row>
    <row r="23344" spans="1:9" x14ac:dyDescent="0.25">
      <c r="A23344" t="s">
        <v>972</v>
      </c>
      <c r="B23344" t="s">
        <v>824</v>
      </c>
      <c r="C23344" t="s">
        <v>1283</v>
      </c>
      <c r="D23344" t="s">
        <v>975</v>
      </c>
      <c r="E23344" s="82">
        <v>10</v>
      </c>
      <c r="F23344" t="s">
        <v>969</v>
      </c>
      <c r="G23344" s="83">
        <v>43214</v>
      </c>
      <c r="I23344">
        <v>2018</v>
      </c>
    </row>
    <row r="23345" spans="1:9" x14ac:dyDescent="0.25">
      <c r="A23345" t="s">
        <v>972</v>
      </c>
      <c r="B23345" t="s">
        <v>824</v>
      </c>
      <c r="C23345" t="s">
        <v>1283</v>
      </c>
      <c r="D23345" t="s">
        <v>975</v>
      </c>
      <c r="E23345" s="82">
        <v>10</v>
      </c>
      <c r="F23345" t="s">
        <v>969</v>
      </c>
      <c r="G23345" s="83">
        <v>43354</v>
      </c>
      <c r="I23345">
        <v>2018</v>
      </c>
    </row>
    <row r="23346" spans="1:9" x14ac:dyDescent="0.25">
      <c r="A23346" t="s">
        <v>972</v>
      </c>
      <c r="B23346" t="s">
        <v>824</v>
      </c>
      <c r="C23346" t="s">
        <v>1283</v>
      </c>
      <c r="D23346" t="s">
        <v>975</v>
      </c>
      <c r="E23346" s="82">
        <v>10</v>
      </c>
      <c r="F23346" t="s">
        <v>969</v>
      </c>
      <c r="G23346" s="83">
        <v>43382</v>
      </c>
      <c r="I23346">
        <v>2018</v>
      </c>
    </row>
    <row r="23347" spans="1:9" x14ac:dyDescent="0.25">
      <c r="A23347" t="s">
        <v>972</v>
      </c>
      <c r="B23347" t="s">
        <v>824</v>
      </c>
      <c r="C23347" t="s">
        <v>1283</v>
      </c>
      <c r="D23347" t="s">
        <v>975</v>
      </c>
      <c r="E23347" s="82">
        <v>10</v>
      </c>
      <c r="F23347" t="s">
        <v>969</v>
      </c>
      <c r="G23347" s="83">
        <v>43425</v>
      </c>
      <c r="I23347">
        <v>2018</v>
      </c>
    </row>
    <row r="23348" spans="1:9" x14ac:dyDescent="0.25">
      <c r="A23348" t="s">
        <v>972</v>
      </c>
      <c r="B23348" t="s">
        <v>824</v>
      </c>
      <c r="C23348" t="s">
        <v>1283</v>
      </c>
      <c r="D23348" t="s">
        <v>975</v>
      </c>
      <c r="E23348" s="82">
        <v>10</v>
      </c>
      <c r="F23348" t="s">
        <v>969</v>
      </c>
      <c r="G23348" s="83">
        <v>43475</v>
      </c>
      <c r="I23348">
        <v>2019</v>
      </c>
    </row>
    <row r="23349" spans="1:9" x14ac:dyDescent="0.25">
      <c r="A23349" t="s">
        <v>972</v>
      </c>
      <c r="B23349" t="s">
        <v>824</v>
      </c>
      <c r="C23349" t="s">
        <v>1283</v>
      </c>
      <c r="D23349" t="s">
        <v>975</v>
      </c>
      <c r="E23349" s="82">
        <v>10</v>
      </c>
      <c r="F23349" t="s">
        <v>969</v>
      </c>
      <c r="G23349" s="83">
        <v>43487</v>
      </c>
      <c r="I23349">
        <v>2019</v>
      </c>
    </row>
    <row r="23350" spans="1:9" x14ac:dyDescent="0.25">
      <c r="A23350" t="s">
        <v>972</v>
      </c>
      <c r="B23350" t="s">
        <v>824</v>
      </c>
      <c r="C23350" t="s">
        <v>1283</v>
      </c>
      <c r="D23350" t="s">
        <v>975</v>
      </c>
      <c r="E23350" s="82">
        <v>10</v>
      </c>
      <c r="F23350" t="s">
        <v>969</v>
      </c>
      <c r="G23350" s="83">
        <v>43510</v>
      </c>
      <c r="I23350">
        <v>2019</v>
      </c>
    </row>
    <row r="23351" spans="1:9" x14ac:dyDescent="0.25">
      <c r="A23351" t="s">
        <v>972</v>
      </c>
      <c r="B23351" t="s">
        <v>824</v>
      </c>
      <c r="C23351" t="s">
        <v>1283</v>
      </c>
      <c r="D23351" t="s">
        <v>975</v>
      </c>
      <c r="E23351" s="82">
        <v>10</v>
      </c>
      <c r="F23351" t="s">
        <v>969</v>
      </c>
      <c r="G23351" s="83">
        <v>43515</v>
      </c>
      <c r="I23351">
        <v>2019</v>
      </c>
    </row>
    <row r="23352" spans="1:9" x14ac:dyDescent="0.25">
      <c r="A23352" t="s">
        <v>972</v>
      </c>
      <c r="B23352" t="s">
        <v>824</v>
      </c>
      <c r="C23352" t="s">
        <v>1283</v>
      </c>
      <c r="D23352" t="s">
        <v>975</v>
      </c>
      <c r="E23352" s="82">
        <v>10</v>
      </c>
      <c r="F23352" t="s">
        <v>969</v>
      </c>
      <c r="G23352" s="83">
        <v>43524</v>
      </c>
      <c r="I23352">
        <v>2019</v>
      </c>
    </row>
    <row r="23353" spans="1:9" x14ac:dyDescent="0.25">
      <c r="A23353" t="s">
        <v>972</v>
      </c>
      <c r="B23353" t="s">
        <v>824</v>
      </c>
      <c r="C23353" t="s">
        <v>1283</v>
      </c>
      <c r="D23353" t="s">
        <v>975</v>
      </c>
      <c r="E23353" s="82">
        <v>10</v>
      </c>
      <c r="F23353" t="s">
        <v>969</v>
      </c>
      <c r="G23353" s="83">
        <v>43529</v>
      </c>
      <c r="I23353">
        <v>2019</v>
      </c>
    </row>
    <row r="23354" spans="1:9" x14ac:dyDescent="0.25">
      <c r="A23354" t="s">
        <v>972</v>
      </c>
      <c r="B23354" t="s">
        <v>824</v>
      </c>
      <c r="C23354" t="s">
        <v>1283</v>
      </c>
      <c r="D23354" t="s">
        <v>975</v>
      </c>
      <c r="E23354" s="82">
        <v>10</v>
      </c>
      <c r="F23354" t="s">
        <v>969</v>
      </c>
      <c r="G23354" s="83">
        <v>43537</v>
      </c>
      <c r="I23354">
        <v>2019</v>
      </c>
    </row>
    <row r="23355" spans="1:9" x14ac:dyDescent="0.25">
      <c r="A23355" t="s">
        <v>972</v>
      </c>
      <c r="B23355" t="s">
        <v>824</v>
      </c>
      <c r="C23355" t="s">
        <v>1283</v>
      </c>
      <c r="D23355" t="s">
        <v>975</v>
      </c>
      <c r="E23355" s="82">
        <v>10</v>
      </c>
      <c r="F23355" t="s">
        <v>969</v>
      </c>
      <c r="G23355" s="83">
        <v>43538</v>
      </c>
      <c r="I23355">
        <v>2019</v>
      </c>
    </row>
    <row r="23356" spans="1:9" x14ac:dyDescent="0.25">
      <c r="A23356" t="s">
        <v>972</v>
      </c>
      <c r="B23356" t="s">
        <v>824</v>
      </c>
      <c r="C23356" t="s">
        <v>1283</v>
      </c>
      <c r="D23356" t="s">
        <v>975</v>
      </c>
      <c r="E23356" s="82">
        <v>10</v>
      </c>
      <c r="F23356" t="s">
        <v>969</v>
      </c>
      <c r="G23356" s="83">
        <v>43541</v>
      </c>
      <c r="I23356">
        <v>2019</v>
      </c>
    </row>
    <row r="23357" spans="1:9" x14ac:dyDescent="0.25">
      <c r="A23357" t="s">
        <v>972</v>
      </c>
      <c r="B23357" t="s">
        <v>824</v>
      </c>
      <c r="C23357" t="s">
        <v>1283</v>
      </c>
      <c r="D23357" t="s">
        <v>975</v>
      </c>
      <c r="E23357" s="82">
        <v>10</v>
      </c>
      <c r="F23357" t="s">
        <v>969</v>
      </c>
      <c r="G23357" s="83">
        <v>43544</v>
      </c>
      <c r="I23357">
        <v>2019</v>
      </c>
    </row>
    <row r="23358" spans="1:9" x14ac:dyDescent="0.25">
      <c r="A23358" t="s">
        <v>972</v>
      </c>
      <c r="B23358" t="s">
        <v>824</v>
      </c>
      <c r="C23358" t="s">
        <v>1283</v>
      </c>
      <c r="D23358" t="s">
        <v>975</v>
      </c>
      <c r="E23358" s="82">
        <v>10</v>
      </c>
      <c r="F23358" t="s">
        <v>969</v>
      </c>
      <c r="G23358" s="83">
        <v>43549</v>
      </c>
      <c r="I23358">
        <v>2019</v>
      </c>
    </row>
    <row r="23359" spans="1:9" x14ac:dyDescent="0.25">
      <c r="A23359" t="s">
        <v>972</v>
      </c>
      <c r="B23359" t="s">
        <v>824</v>
      </c>
      <c r="C23359" t="s">
        <v>1283</v>
      </c>
      <c r="D23359" t="s">
        <v>975</v>
      </c>
      <c r="E23359" s="82">
        <v>10</v>
      </c>
      <c r="F23359" t="s">
        <v>969</v>
      </c>
      <c r="G23359" s="83">
        <v>43567</v>
      </c>
      <c r="I23359">
        <v>2019</v>
      </c>
    </row>
    <row r="23360" spans="1:9" x14ac:dyDescent="0.25">
      <c r="A23360" t="s">
        <v>972</v>
      </c>
      <c r="B23360" t="s">
        <v>824</v>
      </c>
      <c r="C23360" t="s">
        <v>1283</v>
      </c>
      <c r="D23360" t="s">
        <v>975</v>
      </c>
      <c r="E23360" s="82">
        <v>10</v>
      </c>
      <c r="F23360" t="s">
        <v>969</v>
      </c>
      <c r="G23360" s="83">
        <v>43569</v>
      </c>
      <c r="I23360">
        <v>2019</v>
      </c>
    </row>
    <row r="23361" spans="1:9" x14ac:dyDescent="0.25">
      <c r="A23361" t="s">
        <v>972</v>
      </c>
      <c r="B23361" t="s">
        <v>824</v>
      </c>
      <c r="C23361" t="s">
        <v>1283</v>
      </c>
      <c r="D23361" t="s">
        <v>975</v>
      </c>
      <c r="E23361" s="82">
        <v>10</v>
      </c>
      <c r="F23361" t="s">
        <v>969</v>
      </c>
      <c r="G23361" s="83">
        <v>43580</v>
      </c>
      <c r="I23361">
        <v>2019</v>
      </c>
    </row>
    <row r="23362" spans="1:9" x14ac:dyDescent="0.25">
      <c r="A23362" t="s">
        <v>972</v>
      </c>
      <c r="B23362" t="s">
        <v>824</v>
      </c>
      <c r="C23362" t="s">
        <v>1283</v>
      </c>
      <c r="D23362" t="s">
        <v>975</v>
      </c>
      <c r="E23362" s="82">
        <v>10</v>
      </c>
      <c r="F23362" t="s">
        <v>969</v>
      </c>
      <c r="G23362" s="83">
        <v>43641</v>
      </c>
      <c r="I23362">
        <v>2019</v>
      </c>
    </row>
    <row r="23363" spans="1:9" x14ac:dyDescent="0.25">
      <c r="A23363" t="s">
        <v>972</v>
      </c>
      <c r="B23363" t="s">
        <v>824</v>
      </c>
      <c r="C23363" t="s">
        <v>1283</v>
      </c>
      <c r="D23363" t="s">
        <v>975</v>
      </c>
      <c r="E23363" s="82">
        <v>10</v>
      </c>
      <c r="F23363" t="s">
        <v>969</v>
      </c>
      <c r="G23363" s="83">
        <v>43642</v>
      </c>
      <c r="I23363">
        <v>2019</v>
      </c>
    </row>
    <row r="23364" spans="1:9" x14ac:dyDescent="0.25">
      <c r="A23364" t="s">
        <v>972</v>
      </c>
      <c r="B23364" t="s">
        <v>824</v>
      </c>
      <c r="C23364" t="s">
        <v>1283</v>
      </c>
      <c r="D23364" t="s">
        <v>975</v>
      </c>
      <c r="E23364" s="82">
        <v>10</v>
      </c>
      <c r="F23364" t="s">
        <v>969</v>
      </c>
      <c r="G23364" s="83">
        <v>43657</v>
      </c>
      <c r="I23364">
        <v>2019</v>
      </c>
    </row>
    <row r="23365" spans="1:9" x14ac:dyDescent="0.25">
      <c r="A23365" t="s">
        <v>972</v>
      </c>
      <c r="B23365" t="s">
        <v>824</v>
      </c>
      <c r="C23365" t="s">
        <v>1283</v>
      </c>
      <c r="D23365" t="s">
        <v>975</v>
      </c>
      <c r="E23365" s="82">
        <v>10</v>
      </c>
      <c r="F23365" t="s">
        <v>969</v>
      </c>
      <c r="G23365" s="83">
        <v>43658</v>
      </c>
      <c r="I23365">
        <v>2019</v>
      </c>
    </row>
    <row r="23366" spans="1:9" x14ac:dyDescent="0.25">
      <c r="A23366" t="s">
        <v>972</v>
      </c>
      <c r="B23366" t="s">
        <v>824</v>
      </c>
      <c r="C23366" t="s">
        <v>1283</v>
      </c>
      <c r="D23366" t="s">
        <v>975</v>
      </c>
      <c r="E23366" s="82">
        <v>10</v>
      </c>
      <c r="F23366" t="s">
        <v>969</v>
      </c>
      <c r="G23366" s="83">
        <v>43745</v>
      </c>
      <c r="I23366">
        <v>2019</v>
      </c>
    </row>
    <row r="23367" spans="1:9" x14ac:dyDescent="0.25">
      <c r="A23367" t="s">
        <v>972</v>
      </c>
      <c r="B23367" t="s">
        <v>824</v>
      </c>
      <c r="C23367" t="s">
        <v>1283</v>
      </c>
      <c r="D23367" t="s">
        <v>975</v>
      </c>
      <c r="E23367" s="82">
        <v>10</v>
      </c>
      <c r="F23367" t="s">
        <v>969</v>
      </c>
      <c r="G23367" s="83">
        <v>43787</v>
      </c>
      <c r="I23367">
        <v>2019</v>
      </c>
    </row>
    <row r="23368" spans="1:9" x14ac:dyDescent="0.25">
      <c r="A23368" t="s">
        <v>972</v>
      </c>
      <c r="B23368" t="s">
        <v>824</v>
      </c>
      <c r="C23368" t="s">
        <v>1283</v>
      </c>
      <c r="D23368" t="s">
        <v>975</v>
      </c>
      <c r="E23368" s="82">
        <v>10</v>
      </c>
      <c r="F23368" t="s">
        <v>969</v>
      </c>
      <c r="G23368" s="83">
        <v>43836</v>
      </c>
      <c r="I23368">
        <v>2020</v>
      </c>
    </row>
    <row r="23369" spans="1:9" x14ac:dyDescent="0.25">
      <c r="A23369" t="s">
        <v>972</v>
      </c>
      <c r="B23369" t="s">
        <v>824</v>
      </c>
      <c r="C23369" t="s">
        <v>1283</v>
      </c>
      <c r="D23369" t="s">
        <v>975</v>
      </c>
      <c r="E23369" s="82">
        <v>10</v>
      </c>
      <c r="F23369" t="s">
        <v>969</v>
      </c>
      <c r="G23369" s="83">
        <v>43901</v>
      </c>
      <c r="I23369">
        <v>2020</v>
      </c>
    </row>
    <row r="23370" spans="1:9" x14ac:dyDescent="0.25">
      <c r="A23370" t="s">
        <v>972</v>
      </c>
      <c r="B23370" t="s">
        <v>824</v>
      </c>
      <c r="C23370" t="s">
        <v>1283</v>
      </c>
      <c r="D23370" t="s">
        <v>975</v>
      </c>
      <c r="E23370" s="82">
        <v>10</v>
      </c>
      <c r="F23370" t="s">
        <v>969</v>
      </c>
      <c r="G23370" s="83">
        <v>44039</v>
      </c>
      <c r="I23370">
        <v>2020</v>
      </c>
    </row>
    <row r="23371" spans="1:9" x14ac:dyDescent="0.25">
      <c r="A23371" t="s">
        <v>972</v>
      </c>
      <c r="B23371" t="s">
        <v>824</v>
      </c>
      <c r="C23371" t="s">
        <v>1283</v>
      </c>
      <c r="D23371" t="s">
        <v>975</v>
      </c>
      <c r="E23371" s="82">
        <v>10</v>
      </c>
      <c r="F23371" t="s">
        <v>969</v>
      </c>
      <c r="G23371" s="83">
        <v>44076</v>
      </c>
      <c r="I23371">
        <v>2020</v>
      </c>
    </row>
    <row r="23372" spans="1:9" x14ac:dyDescent="0.25">
      <c r="A23372" t="s">
        <v>972</v>
      </c>
      <c r="B23372" t="s">
        <v>824</v>
      </c>
      <c r="C23372" t="s">
        <v>1283</v>
      </c>
      <c r="D23372" t="s">
        <v>975</v>
      </c>
      <c r="E23372" s="82">
        <v>10</v>
      </c>
      <c r="F23372" t="s">
        <v>969</v>
      </c>
      <c r="G23372" s="83">
        <v>44169</v>
      </c>
      <c r="I23372">
        <v>2020</v>
      </c>
    </row>
    <row r="23373" spans="1:9" x14ac:dyDescent="0.25">
      <c r="A23373" t="s">
        <v>972</v>
      </c>
      <c r="B23373" t="s">
        <v>824</v>
      </c>
      <c r="C23373" t="s">
        <v>1283</v>
      </c>
      <c r="D23373" t="s">
        <v>975</v>
      </c>
      <c r="E23373" s="82">
        <v>10</v>
      </c>
      <c r="F23373" t="s">
        <v>969</v>
      </c>
      <c r="G23373" s="83">
        <v>44294</v>
      </c>
      <c r="I23373">
        <v>2021</v>
      </c>
    </row>
    <row r="23374" spans="1:9" x14ac:dyDescent="0.25">
      <c r="A23374" t="s">
        <v>972</v>
      </c>
      <c r="B23374" t="s">
        <v>824</v>
      </c>
      <c r="C23374" t="s">
        <v>1283</v>
      </c>
      <c r="D23374" t="s">
        <v>975</v>
      </c>
      <c r="E23374" s="82">
        <v>10</v>
      </c>
      <c r="F23374" t="s">
        <v>969</v>
      </c>
      <c r="G23374" s="83">
        <v>44295</v>
      </c>
      <c r="I23374">
        <v>2021</v>
      </c>
    </row>
    <row r="23375" spans="1:9" x14ac:dyDescent="0.25">
      <c r="A23375" t="s">
        <v>972</v>
      </c>
      <c r="B23375" t="s">
        <v>824</v>
      </c>
      <c r="C23375" t="s">
        <v>1283</v>
      </c>
      <c r="D23375" t="s">
        <v>975</v>
      </c>
      <c r="E23375" s="82">
        <v>10</v>
      </c>
      <c r="F23375" t="s">
        <v>969</v>
      </c>
      <c r="G23375" s="83">
        <v>44362</v>
      </c>
      <c r="I23375">
        <v>2021</v>
      </c>
    </row>
    <row r="23376" spans="1:9" x14ac:dyDescent="0.25">
      <c r="A23376" t="s">
        <v>972</v>
      </c>
      <c r="B23376" t="s">
        <v>824</v>
      </c>
      <c r="C23376" t="s">
        <v>1283</v>
      </c>
      <c r="D23376" t="s">
        <v>975</v>
      </c>
      <c r="E23376" s="82">
        <v>10</v>
      </c>
      <c r="F23376" t="s">
        <v>969</v>
      </c>
      <c r="G23376" s="83">
        <v>44391</v>
      </c>
      <c r="I23376">
        <v>2021</v>
      </c>
    </row>
    <row r="23377" spans="1:9" x14ac:dyDescent="0.25">
      <c r="A23377" t="s">
        <v>972</v>
      </c>
      <c r="B23377" t="s">
        <v>824</v>
      </c>
      <c r="C23377" t="s">
        <v>1283</v>
      </c>
      <c r="D23377" t="s">
        <v>975</v>
      </c>
      <c r="E23377" s="82">
        <v>10</v>
      </c>
      <c r="F23377" t="s">
        <v>969</v>
      </c>
      <c r="G23377" s="83">
        <v>44399</v>
      </c>
      <c r="I23377">
        <v>2021</v>
      </c>
    </row>
    <row r="23378" spans="1:9" x14ac:dyDescent="0.25">
      <c r="A23378" t="s">
        <v>972</v>
      </c>
      <c r="B23378" t="s">
        <v>824</v>
      </c>
      <c r="C23378" t="s">
        <v>1283</v>
      </c>
      <c r="D23378" t="s">
        <v>975</v>
      </c>
      <c r="E23378" s="82">
        <v>10</v>
      </c>
      <c r="F23378" t="s">
        <v>969</v>
      </c>
      <c r="G23378" s="83">
        <v>44588</v>
      </c>
      <c r="I23378">
        <v>2022</v>
      </c>
    </row>
    <row r="23379" spans="1:9" x14ac:dyDescent="0.25">
      <c r="A23379" t="s">
        <v>972</v>
      </c>
      <c r="B23379" t="s">
        <v>824</v>
      </c>
      <c r="C23379" t="s">
        <v>1283</v>
      </c>
      <c r="D23379" t="s">
        <v>975</v>
      </c>
      <c r="E23379" s="82">
        <v>10</v>
      </c>
      <c r="F23379" t="s">
        <v>969</v>
      </c>
      <c r="G23379" s="83">
        <v>44631</v>
      </c>
      <c r="I23379">
        <v>2022</v>
      </c>
    </row>
    <row r="23380" spans="1:9" x14ac:dyDescent="0.25">
      <c r="A23380" t="s">
        <v>972</v>
      </c>
      <c r="B23380" t="s">
        <v>824</v>
      </c>
      <c r="C23380" t="s">
        <v>1283</v>
      </c>
      <c r="D23380" t="s">
        <v>975</v>
      </c>
      <c r="E23380" s="82">
        <v>10</v>
      </c>
      <c r="F23380" t="s">
        <v>969</v>
      </c>
      <c r="G23380" s="83">
        <v>44650</v>
      </c>
      <c r="I23380">
        <v>2022</v>
      </c>
    </row>
    <row r="23381" spans="1:9" x14ac:dyDescent="0.25">
      <c r="A23381" t="s">
        <v>972</v>
      </c>
      <c r="B23381" t="s">
        <v>824</v>
      </c>
      <c r="C23381" t="s">
        <v>1283</v>
      </c>
      <c r="D23381" t="s">
        <v>975</v>
      </c>
      <c r="E23381" s="82">
        <v>10</v>
      </c>
      <c r="F23381" t="s">
        <v>969</v>
      </c>
      <c r="G23381" s="83">
        <v>44733</v>
      </c>
      <c r="I23381">
        <v>2022</v>
      </c>
    </row>
    <row r="23382" spans="1:9" x14ac:dyDescent="0.25">
      <c r="A23382" t="s">
        <v>972</v>
      </c>
      <c r="B23382" t="s">
        <v>824</v>
      </c>
      <c r="C23382" t="s">
        <v>1283</v>
      </c>
      <c r="D23382" t="s">
        <v>975</v>
      </c>
      <c r="E23382" s="82">
        <v>10</v>
      </c>
      <c r="F23382" t="s">
        <v>969</v>
      </c>
      <c r="G23382" s="83">
        <v>44895</v>
      </c>
      <c r="I23382">
        <v>2022</v>
      </c>
    </row>
    <row r="23383" spans="1:9" x14ac:dyDescent="0.25">
      <c r="A23383" t="s">
        <v>972</v>
      </c>
      <c r="B23383" t="s">
        <v>824</v>
      </c>
      <c r="C23383" t="s">
        <v>1283</v>
      </c>
      <c r="D23383" t="s">
        <v>975</v>
      </c>
      <c r="E23383" s="82">
        <v>10</v>
      </c>
      <c r="F23383" t="s">
        <v>969</v>
      </c>
      <c r="G23383" s="83">
        <v>44897</v>
      </c>
      <c r="I23383">
        <v>2022</v>
      </c>
    </row>
    <row r="23384" spans="1:9" x14ac:dyDescent="0.25">
      <c r="A23384" t="s">
        <v>972</v>
      </c>
      <c r="B23384" t="s">
        <v>824</v>
      </c>
      <c r="C23384" t="s">
        <v>1283</v>
      </c>
      <c r="D23384" t="s">
        <v>975</v>
      </c>
      <c r="E23384" s="82">
        <v>10</v>
      </c>
      <c r="F23384" t="s">
        <v>969</v>
      </c>
      <c r="G23384" s="83">
        <v>44902</v>
      </c>
      <c r="I23384">
        <v>2022</v>
      </c>
    </row>
    <row r="23385" spans="1:9" x14ac:dyDescent="0.25">
      <c r="A23385" t="s">
        <v>972</v>
      </c>
      <c r="B23385" t="s">
        <v>824</v>
      </c>
      <c r="C23385" t="s">
        <v>1283</v>
      </c>
      <c r="D23385" t="s">
        <v>975</v>
      </c>
      <c r="E23385" s="82">
        <v>20</v>
      </c>
      <c r="F23385" t="s">
        <v>969</v>
      </c>
      <c r="G23385" s="83">
        <v>43552</v>
      </c>
      <c r="I23385">
        <v>2019</v>
      </c>
    </row>
    <row r="23386" spans="1:9" x14ac:dyDescent="0.25">
      <c r="A23386" t="s">
        <v>972</v>
      </c>
      <c r="B23386" t="s">
        <v>824</v>
      </c>
      <c r="C23386" t="s">
        <v>1283</v>
      </c>
      <c r="D23386" t="s">
        <v>975</v>
      </c>
      <c r="E23386" s="82">
        <v>10</v>
      </c>
      <c r="F23386" t="s">
        <v>969</v>
      </c>
      <c r="G23386" s="83">
        <v>43699</v>
      </c>
      <c r="I23386">
        <v>2019</v>
      </c>
    </row>
    <row r="23387" spans="1:9" x14ac:dyDescent="0.25">
      <c r="A23387" t="s">
        <v>972</v>
      </c>
      <c r="B23387" t="s">
        <v>115</v>
      </c>
      <c r="C23387" t="s">
        <v>1283</v>
      </c>
      <c r="D23387" t="s">
        <v>975</v>
      </c>
      <c r="E23387" s="82">
        <v>4.5</v>
      </c>
      <c r="F23387" t="s">
        <v>969</v>
      </c>
      <c r="G23387" s="83">
        <v>44349</v>
      </c>
      <c r="I23387">
        <v>2021</v>
      </c>
    </row>
    <row r="23388" spans="1:9" x14ac:dyDescent="0.25">
      <c r="A23388" t="s">
        <v>972</v>
      </c>
      <c r="B23388" t="s">
        <v>115</v>
      </c>
      <c r="C23388" t="s">
        <v>1283</v>
      </c>
      <c r="D23388" t="s">
        <v>975</v>
      </c>
      <c r="E23388" s="82">
        <v>5</v>
      </c>
      <c r="F23388" t="s">
        <v>969</v>
      </c>
      <c r="G23388" s="83">
        <v>43230</v>
      </c>
      <c r="I23388">
        <v>2018</v>
      </c>
    </row>
    <row r="23389" spans="1:9" x14ac:dyDescent="0.25">
      <c r="A23389" t="s">
        <v>972</v>
      </c>
      <c r="B23389" t="s">
        <v>115</v>
      </c>
      <c r="C23389" t="s">
        <v>1283</v>
      </c>
      <c r="D23389" t="s">
        <v>975</v>
      </c>
      <c r="E23389" s="82">
        <v>10</v>
      </c>
      <c r="F23389" t="s">
        <v>969</v>
      </c>
      <c r="G23389" s="83">
        <v>43160</v>
      </c>
      <c r="I23389">
        <v>2018</v>
      </c>
    </row>
    <row r="23390" spans="1:9" x14ac:dyDescent="0.25">
      <c r="A23390" t="s">
        <v>972</v>
      </c>
      <c r="B23390" t="s">
        <v>115</v>
      </c>
      <c r="C23390" t="s">
        <v>1283</v>
      </c>
      <c r="D23390" t="s">
        <v>975</v>
      </c>
      <c r="E23390" s="82">
        <v>10</v>
      </c>
      <c r="F23390" t="s">
        <v>969</v>
      </c>
      <c r="G23390" s="83">
        <v>43398</v>
      </c>
      <c r="I23390">
        <v>2018</v>
      </c>
    </row>
    <row r="23391" spans="1:9" x14ac:dyDescent="0.25">
      <c r="A23391" t="s">
        <v>972</v>
      </c>
      <c r="B23391" t="s">
        <v>115</v>
      </c>
      <c r="C23391" t="s">
        <v>1283</v>
      </c>
      <c r="D23391" t="s">
        <v>975</v>
      </c>
      <c r="E23391" s="82">
        <v>10</v>
      </c>
      <c r="F23391" t="s">
        <v>969</v>
      </c>
      <c r="G23391" s="83">
        <v>43410</v>
      </c>
      <c r="I23391">
        <v>2018</v>
      </c>
    </row>
    <row r="23392" spans="1:9" x14ac:dyDescent="0.25">
      <c r="A23392" t="s">
        <v>972</v>
      </c>
      <c r="B23392" t="s">
        <v>115</v>
      </c>
      <c r="C23392" t="s">
        <v>1283</v>
      </c>
      <c r="D23392" t="s">
        <v>975</v>
      </c>
      <c r="E23392" s="82">
        <v>10</v>
      </c>
      <c r="F23392" t="s">
        <v>969</v>
      </c>
      <c r="G23392" s="83">
        <v>43412</v>
      </c>
      <c r="I23392">
        <v>2018</v>
      </c>
    </row>
    <row r="23393" spans="1:9" x14ac:dyDescent="0.25">
      <c r="A23393" t="s">
        <v>972</v>
      </c>
      <c r="B23393" t="s">
        <v>115</v>
      </c>
      <c r="C23393" t="s">
        <v>1283</v>
      </c>
      <c r="D23393" t="s">
        <v>975</v>
      </c>
      <c r="E23393" s="82">
        <v>10</v>
      </c>
      <c r="F23393" t="s">
        <v>969</v>
      </c>
      <c r="G23393" s="83">
        <v>43542</v>
      </c>
      <c r="I23393">
        <v>2019</v>
      </c>
    </row>
    <row r="23394" spans="1:9" x14ac:dyDescent="0.25">
      <c r="A23394" t="s">
        <v>972</v>
      </c>
      <c r="B23394" t="s">
        <v>115</v>
      </c>
      <c r="C23394" t="s">
        <v>1283</v>
      </c>
      <c r="D23394" t="s">
        <v>975</v>
      </c>
      <c r="E23394" s="82">
        <v>10</v>
      </c>
      <c r="F23394" t="s">
        <v>969</v>
      </c>
      <c r="G23394" s="83">
        <v>43554</v>
      </c>
      <c r="I23394">
        <v>2019</v>
      </c>
    </row>
    <row r="23395" spans="1:9" x14ac:dyDescent="0.25">
      <c r="A23395" t="s">
        <v>972</v>
      </c>
      <c r="B23395" t="s">
        <v>115</v>
      </c>
      <c r="C23395" t="s">
        <v>1283</v>
      </c>
      <c r="D23395" t="s">
        <v>975</v>
      </c>
      <c r="E23395" s="82">
        <v>10</v>
      </c>
      <c r="F23395" t="s">
        <v>969</v>
      </c>
      <c r="G23395" s="83">
        <v>43621</v>
      </c>
      <c r="I23395">
        <v>2019</v>
      </c>
    </row>
    <row r="23396" spans="1:9" x14ac:dyDescent="0.25">
      <c r="A23396" t="s">
        <v>972</v>
      </c>
      <c r="B23396" t="s">
        <v>115</v>
      </c>
      <c r="C23396" t="s">
        <v>1283</v>
      </c>
      <c r="D23396" t="s">
        <v>975</v>
      </c>
      <c r="E23396" s="82">
        <v>10</v>
      </c>
      <c r="F23396" t="s">
        <v>969</v>
      </c>
      <c r="G23396" s="83">
        <v>43629</v>
      </c>
      <c r="I23396">
        <v>2019</v>
      </c>
    </row>
    <row r="23397" spans="1:9" x14ac:dyDescent="0.25">
      <c r="A23397" t="s">
        <v>972</v>
      </c>
      <c r="B23397" t="s">
        <v>115</v>
      </c>
      <c r="C23397" t="s">
        <v>1283</v>
      </c>
      <c r="D23397" t="s">
        <v>975</v>
      </c>
      <c r="E23397" s="82">
        <v>10</v>
      </c>
      <c r="F23397" t="s">
        <v>969</v>
      </c>
      <c r="G23397" s="83">
        <v>43634</v>
      </c>
      <c r="I23397">
        <v>2019</v>
      </c>
    </row>
    <row r="23398" spans="1:9" x14ac:dyDescent="0.25">
      <c r="A23398" t="s">
        <v>972</v>
      </c>
      <c r="B23398" t="s">
        <v>115</v>
      </c>
      <c r="C23398" t="s">
        <v>1283</v>
      </c>
      <c r="D23398" t="s">
        <v>975</v>
      </c>
      <c r="E23398" s="82">
        <v>10</v>
      </c>
      <c r="F23398" t="s">
        <v>969</v>
      </c>
      <c r="G23398" s="83">
        <v>43760</v>
      </c>
      <c r="I23398">
        <v>2019</v>
      </c>
    </row>
    <row r="23399" spans="1:9" x14ac:dyDescent="0.25">
      <c r="A23399" t="s">
        <v>972</v>
      </c>
      <c r="B23399" t="s">
        <v>115</v>
      </c>
      <c r="C23399" t="s">
        <v>1283</v>
      </c>
      <c r="D23399" t="s">
        <v>975</v>
      </c>
      <c r="E23399" s="82">
        <v>10</v>
      </c>
      <c r="F23399" t="s">
        <v>969</v>
      </c>
      <c r="G23399" s="83">
        <v>43762</v>
      </c>
      <c r="I23399">
        <v>2019</v>
      </c>
    </row>
    <row r="23400" spans="1:9" x14ac:dyDescent="0.25">
      <c r="A23400" t="s">
        <v>972</v>
      </c>
      <c r="B23400" t="s">
        <v>115</v>
      </c>
      <c r="C23400" t="s">
        <v>1283</v>
      </c>
      <c r="D23400" t="s">
        <v>975</v>
      </c>
      <c r="E23400" s="82">
        <v>10</v>
      </c>
      <c r="F23400" t="s">
        <v>969</v>
      </c>
      <c r="G23400" s="83">
        <v>44034</v>
      </c>
      <c r="I23400">
        <v>2020</v>
      </c>
    </row>
    <row r="23401" spans="1:9" x14ac:dyDescent="0.25">
      <c r="A23401" t="s">
        <v>972</v>
      </c>
      <c r="B23401" t="s">
        <v>115</v>
      </c>
      <c r="C23401" t="s">
        <v>1283</v>
      </c>
      <c r="D23401" t="s">
        <v>975</v>
      </c>
      <c r="E23401" s="82">
        <v>10</v>
      </c>
      <c r="F23401" t="s">
        <v>969</v>
      </c>
      <c r="G23401" s="83">
        <v>44047</v>
      </c>
      <c r="I23401">
        <v>2020</v>
      </c>
    </row>
    <row r="23402" spans="1:9" x14ac:dyDescent="0.25">
      <c r="A23402" t="s">
        <v>972</v>
      </c>
      <c r="B23402" t="s">
        <v>115</v>
      </c>
      <c r="C23402" t="s">
        <v>1283</v>
      </c>
      <c r="D23402" t="s">
        <v>975</v>
      </c>
      <c r="E23402" s="82">
        <v>10</v>
      </c>
      <c r="F23402" t="s">
        <v>969</v>
      </c>
      <c r="G23402" s="83">
        <v>44048</v>
      </c>
      <c r="I23402">
        <v>2020</v>
      </c>
    </row>
    <row r="23403" spans="1:9" x14ac:dyDescent="0.25">
      <c r="A23403" t="s">
        <v>972</v>
      </c>
      <c r="B23403" t="s">
        <v>115</v>
      </c>
      <c r="C23403" t="s">
        <v>1283</v>
      </c>
      <c r="D23403" t="s">
        <v>975</v>
      </c>
      <c r="E23403" s="82">
        <v>10</v>
      </c>
      <c r="F23403" t="s">
        <v>969</v>
      </c>
      <c r="G23403" s="83">
        <v>44057</v>
      </c>
      <c r="I23403">
        <v>2020</v>
      </c>
    </row>
    <row r="23404" spans="1:9" x14ac:dyDescent="0.25">
      <c r="A23404" t="s">
        <v>972</v>
      </c>
      <c r="B23404" t="s">
        <v>115</v>
      </c>
      <c r="C23404" t="s">
        <v>1283</v>
      </c>
      <c r="D23404" t="s">
        <v>975</v>
      </c>
      <c r="E23404" s="82">
        <v>10</v>
      </c>
      <c r="F23404" t="s">
        <v>969</v>
      </c>
      <c r="G23404" s="83">
        <v>44068</v>
      </c>
      <c r="I23404">
        <v>2020</v>
      </c>
    </row>
    <row r="23405" spans="1:9" x14ac:dyDescent="0.25">
      <c r="A23405" t="s">
        <v>972</v>
      </c>
      <c r="B23405" t="s">
        <v>115</v>
      </c>
      <c r="C23405" t="s">
        <v>1283</v>
      </c>
      <c r="D23405" t="s">
        <v>975</v>
      </c>
      <c r="E23405" s="82">
        <v>10</v>
      </c>
      <c r="F23405" t="s">
        <v>969</v>
      </c>
      <c r="G23405" s="83">
        <v>44074</v>
      </c>
      <c r="I23405">
        <v>2020</v>
      </c>
    </row>
    <row r="23406" spans="1:9" x14ac:dyDescent="0.25">
      <c r="A23406" t="s">
        <v>972</v>
      </c>
      <c r="B23406" t="s">
        <v>115</v>
      </c>
      <c r="C23406" t="s">
        <v>1283</v>
      </c>
      <c r="D23406" t="s">
        <v>975</v>
      </c>
      <c r="E23406" s="82">
        <v>10</v>
      </c>
      <c r="F23406" t="s">
        <v>969</v>
      </c>
      <c r="G23406" s="83">
        <v>44098</v>
      </c>
      <c r="I23406">
        <v>2020</v>
      </c>
    </row>
    <row r="23407" spans="1:9" x14ac:dyDescent="0.25">
      <c r="A23407" t="s">
        <v>972</v>
      </c>
      <c r="B23407" t="s">
        <v>115</v>
      </c>
      <c r="C23407" t="s">
        <v>1283</v>
      </c>
      <c r="D23407" t="s">
        <v>975</v>
      </c>
      <c r="E23407" s="82">
        <v>10</v>
      </c>
      <c r="F23407" t="s">
        <v>969</v>
      </c>
      <c r="G23407" s="83">
        <v>44141</v>
      </c>
      <c r="I23407">
        <v>2020</v>
      </c>
    </row>
    <row r="23408" spans="1:9" x14ac:dyDescent="0.25">
      <c r="A23408" t="s">
        <v>972</v>
      </c>
      <c r="B23408" t="s">
        <v>115</v>
      </c>
      <c r="C23408" t="s">
        <v>1283</v>
      </c>
      <c r="D23408" t="s">
        <v>975</v>
      </c>
      <c r="E23408" s="82">
        <v>10</v>
      </c>
      <c r="F23408" t="s">
        <v>969</v>
      </c>
      <c r="G23408" s="83">
        <v>44237</v>
      </c>
      <c r="I23408">
        <v>2021</v>
      </c>
    </row>
    <row r="23409" spans="1:9" x14ac:dyDescent="0.25">
      <c r="A23409" t="s">
        <v>972</v>
      </c>
      <c r="B23409" t="s">
        <v>115</v>
      </c>
      <c r="C23409" t="s">
        <v>1283</v>
      </c>
      <c r="D23409" t="s">
        <v>975</v>
      </c>
      <c r="E23409" s="82">
        <v>10</v>
      </c>
      <c r="F23409" t="s">
        <v>969</v>
      </c>
      <c r="G23409" s="83">
        <v>44253</v>
      </c>
      <c r="I23409">
        <v>2021</v>
      </c>
    </row>
    <row r="23410" spans="1:9" x14ac:dyDescent="0.25">
      <c r="A23410" t="s">
        <v>972</v>
      </c>
      <c r="B23410" t="s">
        <v>115</v>
      </c>
      <c r="C23410" t="s">
        <v>1283</v>
      </c>
      <c r="D23410" t="s">
        <v>975</v>
      </c>
      <c r="E23410" s="82">
        <v>10</v>
      </c>
      <c r="F23410" t="s">
        <v>969</v>
      </c>
      <c r="G23410" s="83">
        <v>44417</v>
      </c>
      <c r="I23410">
        <v>2021</v>
      </c>
    </row>
    <row r="23411" spans="1:9" x14ac:dyDescent="0.25">
      <c r="A23411" t="s">
        <v>972</v>
      </c>
      <c r="B23411" t="s">
        <v>115</v>
      </c>
      <c r="C23411" t="s">
        <v>1283</v>
      </c>
      <c r="D23411" t="s">
        <v>975</v>
      </c>
      <c r="E23411" s="82">
        <v>10</v>
      </c>
      <c r="F23411" t="s">
        <v>969</v>
      </c>
      <c r="G23411" s="83">
        <v>44431</v>
      </c>
      <c r="I23411">
        <v>2021</v>
      </c>
    </row>
    <row r="23412" spans="1:9" x14ac:dyDescent="0.25">
      <c r="A23412" t="s">
        <v>972</v>
      </c>
      <c r="B23412" t="s">
        <v>115</v>
      </c>
      <c r="C23412" t="s">
        <v>1283</v>
      </c>
      <c r="D23412" t="s">
        <v>975</v>
      </c>
      <c r="E23412" s="82">
        <v>10</v>
      </c>
      <c r="F23412" t="s">
        <v>969</v>
      </c>
      <c r="G23412" s="83">
        <v>44642</v>
      </c>
      <c r="I23412">
        <v>2022</v>
      </c>
    </row>
    <row r="23413" spans="1:9" x14ac:dyDescent="0.25">
      <c r="A23413" t="s">
        <v>972</v>
      </c>
      <c r="B23413" t="s">
        <v>115</v>
      </c>
      <c r="C23413" t="s">
        <v>1283</v>
      </c>
      <c r="D23413" t="s">
        <v>975</v>
      </c>
      <c r="E23413" s="82">
        <v>10</v>
      </c>
      <c r="F23413" t="s">
        <v>969</v>
      </c>
      <c r="G23413" s="83">
        <v>44656</v>
      </c>
      <c r="I23413">
        <v>2022</v>
      </c>
    </row>
    <row r="23414" spans="1:9" x14ac:dyDescent="0.25">
      <c r="A23414" t="s">
        <v>972</v>
      </c>
      <c r="B23414" t="s">
        <v>115</v>
      </c>
      <c r="C23414" t="s">
        <v>1283</v>
      </c>
      <c r="D23414" t="s">
        <v>975</v>
      </c>
      <c r="E23414" s="82">
        <v>10</v>
      </c>
      <c r="F23414" t="s">
        <v>969</v>
      </c>
      <c r="G23414" s="83">
        <v>44729</v>
      </c>
      <c r="I23414">
        <v>2022</v>
      </c>
    </row>
    <row r="23415" spans="1:9" x14ac:dyDescent="0.25">
      <c r="A23415" t="s">
        <v>972</v>
      </c>
      <c r="B23415" t="s">
        <v>115</v>
      </c>
      <c r="C23415" t="s">
        <v>1283</v>
      </c>
      <c r="D23415" t="s">
        <v>975</v>
      </c>
      <c r="E23415" s="82">
        <v>10</v>
      </c>
      <c r="F23415" t="s">
        <v>969</v>
      </c>
      <c r="G23415" s="83">
        <v>44802</v>
      </c>
      <c r="I23415">
        <v>2022</v>
      </c>
    </row>
    <row r="23416" spans="1:9" x14ac:dyDescent="0.25">
      <c r="A23416" t="s">
        <v>972</v>
      </c>
      <c r="B23416" t="s">
        <v>115</v>
      </c>
      <c r="C23416" t="s">
        <v>1283</v>
      </c>
      <c r="D23416" t="s">
        <v>975</v>
      </c>
      <c r="E23416" s="82">
        <v>10</v>
      </c>
      <c r="F23416" t="s">
        <v>969</v>
      </c>
      <c r="G23416" s="83">
        <v>44845</v>
      </c>
      <c r="I23416">
        <v>2022</v>
      </c>
    </row>
    <row r="23417" spans="1:9" x14ac:dyDescent="0.25">
      <c r="A23417" t="s">
        <v>972</v>
      </c>
      <c r="B23417" t="s">
        <v>774</v>
      </c>
      <c r="C23417" t="s">
        <v>1283</v>
      </c>
      <c r="D23417" t="s">
        <v>975</v>
      </c>
      <c r="E23417" s="82">
        <v>5</v>
      </c>
      <c r="F23417" t="s">
        <v>969</v>
      </c>
      <c r="G23417" s="83">
        <v>43046</v>
      </c>
      <c r="I23417">
        <v>2017</v>
      </c>
    </row>
    <row r="23418" spans="1:9" x14ac:dyDescent="0.25">
      <c r="A23418" t="s">
        <v>972</v>
      </c>
      <c r="B23418" t="s">
        <v>774</v>
      </c>
      <c r="C23418" t="s">
        <v>1283</v>
      </c>
      <c r="D23418" t="s">
        <v>975</v>
      </c>
      <c r="E23418" s="82">
        <v>5</v>
      </c>
      <c r="F23418" t="s">
        <v>969</v>
      </c>
      <c r="G23418" s="83">
        <v>43052</v>
      </c>
      <c r="I23418">
        <v>2017</v>
      </c>
    </row>
    <row r="23419" spans="1:9" x14ac:dyDescent="0.25">
      <c r="A23419" t="s">
        <v>972</v>
      </c>
      <c r="B23419" t="s">
        <v>774</v>
      </c>
      <c r="C23419" t="s">
        <v>1283</v>
      </c>
      <c r="D23419" t="s">
        <v>975</v>
      </c>
      <c r="E23419" s="82">
        <v>5</v>
      </c>
      <c r="F23419" t="s">
        <v>969</v>
      </c>
      <c r="G23419" s="83">
        <v>43153</v>
      </c>
      <c r="I23419">
        <v>2018</v>
      </c>
    </row>
    <row r="23420" spans="1:9" x14ac:dyDescent="0.25">
      <c r="A23420" t="s">
        <v>972</v>
      </c>
      <c r="B23420" t="s">
        <v>774</v>
      </c>
      <c r="C23420" t="s">
        <v>1283</v>
      </c>
      <c r="D23420" t="s">
        <v>975</v>
      </c>
      <c r="E23420" s="82">
        <v>5</v>
      </c>
      <c r="F23420" t="s">
        <v>969</v>
      </c>
      <c r="G23420" s="83">
        <v>43189</v>
      </c>
      <c r="I23420">
        <v>2018</v>
      </c>
    </row>
    <row r="23421" spans="1:9" x14ac:dyDescent="0.25">
      <c r="A23421" t="s">
        <v>972</v>
      </c>
      <c r="B23421" t="s">
        <v>774</v>
      </c>
      <c r="C23421" t="s">
        <v>1283</v>
      </c>
      <c r="D23421" t="s">
        <v>975</v>
      </c>
      <c r="E23421" s="82">
        <v>5</v>
      </c>
      <c r="F23421" t="s">
        <v>969</v>
      </c>
      <c r="G23421" s="83">
        <v>43266</v>
      </c>
      <c r="I23421">
        <v>2018</v>
      </c>
    </row>
    <row r="23422" spans="1:9" x14ac:dyDescent="0.25">
      <c r="A23422" t="s">
        <v>972</v>
      </c>
      <c r="B23422" t="s">
        <v>774</v>
      </c>
      <c r="C23422" t="s">
        <v>1283</v>
      </c>
      <c r="D23422" t="s">
        <v>975</v>
      </c>
      <c r="E23422" s="82">
        <v>5</v>
      </c>
      <c r="F23422" t="s">
        <v>969</v>
      </c>
      <c r="G23422" s="83">
        <v>43525</v>
      </c>
      <c r="I23422">
        <v>2019</v>
      </c>
    </row>
    <row r="23423" spans="1:9" x14ac:dyDescent="0.25">
      <c r="A23423" t="s">
        <v>972</v>
      </c>
      <c r="B23423" t="s">
        <v>774</v>
      </c>
      <c r="C23423" t="s">
        <v>1283</v>
      </c>
      <c r="D23423" t="s">
        <v>975</v>
      </c>
      <c r="E23423" s="82">
        <v>5</v>
      </c>
      <c r="F23423" t="s">
        <v>969</v>
      </c>
      <c r="G23423" s="83">
        <v>43542</v>
      </c>
      <c r="I23423">
        <v>2019</v>
      </c>
    </row>
    <row r="23424" spans="1:9" x14ac:dyDescent="0.25">
      <c r="A23424" t="s">
        <v>972</v>
      </c>
      <c r="B23424" t="s">
        <v>774</v>
      </c>
      <c r="C23424" t="s">
        <v>1283</v>
      </c>
      <c r="D23424" t="s">
        <v>975</v>
      </c>
      <c r="E23424" s="82">
        <v>5</v>
      </c>
      <c r="F23424" t="s">
        <v>969</v>
      </c>
      <c r="G23424" s="83">
        <v>43552</v>
      </c>
      <c r="I23424">
        <v>2019</v>
      </c>
    </row>
    <row r="23425" spans="1:9" x14ac:dyDescent="0.25">
      <c r="A23425" t="s">
        <v>972</v>
      </c>
      <c r="B23425" t="s">
        <v>774</v>
      </c>
      <c r="C23425" t="s">
        <v>1283</v>
      </c>
      <c r="D23425" t="s">
        <v>975</v>
      </c>
      <c r="E23425" s="82">
        <v>10</v>
      </c>
      <c r="F23425" t="s">
        <v>969</v>
      </c>
      <c r="G23425" s="83">
        <v>43053</v>
      </c>
      <c r="I23425">
        <v>2017</v>
      </c>
    </row>
    <row r="23426" spans="1:9" x14ac:dyDescent="0.25">
      <c r="A23426" t="s">
        <v>972</v>
      </c>
      <c r="B23426" t="s">
        <v>774</v>
      </c>
      <c r="C23426" t="s">
        <v>1283</v>
      </c>
      <c r="D23426" t="s">
        <v>975</v>
      </c>
      <c r="E23426" s="82">
        <v>10</v>
      </c>
      <c r="F23426" t="s">
        <v>969</v>
      </c>
      <c r="G23426" s="83">
        <v>43306</v>
      </c>
      <c r="I23426">
        <v>2018</v>
      </c>
    </row>
    <row r="23427" spans="1:9" x14ac:dyDescent="0.25">
      <c r="A23427" t="s">
        <v>972</v>
      </c>
      <c r="B23427" t="s">
        <v>774</v>
      </c>
      <c r="C23427" t="s">
        <v>1283</v>
      </c>
      <c r="D23427" t="s">
        <v>975</v>
      </c>
      <c r="E23427" s="82">
        <v>10</v>
      </c>
      <c r="F23427" t="s">
        <v>969</v>
      </c>
      <c r="G23427" s="83">
        <v>43434</v>
      </c>
      <c r="I23427">
        <v>2018</v>
      </c>
    </row>
    <row r="23428" spans="1:9" x14ac:dyDescent="0.25">
      <c r="A23428" t="s">
        <v>972</v>
      </c>
      <c r="B23428" t="s">
        <v>774</v>
      </c>
      <c r="C23428" t="s">
        <v>1283</v>
      </c>
      <c r="D23428" t="s">
        <v>975</v>
      </c>
      <c r="E23428" s="82">
        <v>10</v>
      </c>
      <c r="F23428" t="s">
        <v>969</v>
      </c>
      <c r="G23428" s="83">
        <v>43507</v>
      </c>
      <c r="I23428">
        <v>2019</v>
      </c>
    </row>
    <row r="23429" spans="1:9" x14ac:dyDescent="0.25">
      <c r="A23429" t="s">
        <v>972</v>
      </c>
      <c r="B23429" t="s">
        <v>774</v>
      </c>
      <c r="C23429" t="s">
        <v>1283</v>
      </c>
      <c r="D23429" t="s">
        <v>975</v>
      </c>
      <c r="E23429" s="82">
        <v>10</v>
      </c>
      <c r="F23429" t="s">
        <v>969</v>
      </c>
      <c r="G23429" s="83">
        <v>43654</v>
      </c>
      <c r="I23429">
        <v>2019</v>
      </c>
    </row>
    <row r="23430" spans="1:9" x14ac:dyDescent="0.25">
      <c r="A23430" t="s">
        <v>972</v>
      </c>
      <c r="B23430" t="s">
        <v>774</v>
      </c>
      <c r="C23430" t="s">
        <v>1283</v>
      </c>
      <c r="D23430" t="s">
        <v>975</v>
      </c>
      <c r="E23430" s="82">
        <v>10</v>
      </c>
      <c r="F23430" t="s">
        <v>969</v>
      </c>
      <c r="G23430" s="83">
        <v>43838</v>
      </c>
      <c r="I23430">
        <v>2020</v>
      </c>
    </row>
    <row r="23431" spans="1:9" x14ac:dyDescent="0.25">
      <c r="A23431" t="s">
        <v>972</v>
      </c>
      <c r="B23431" t="s">
        <v>774</v>
      </c>
      <c r="C23431" t="s">
        <v>1283</v>
      </c>
      <c r="D23431" t="s">
        <v>975</v>
      </c>
      <c r="E23431" s="82">
        <v>10</v>
      </c>
      <c r="F23431" t="s">
        <v>969</v>
      </c>
      <c r="G23431" s="83">
        <v>44125</v>
      </c>
      <c r="I23431">
        <v>2020</v>
      </c>
    </row>
    <row r="23432" spans="1:9" x14ac:dyDescent="0.25">
      <c r="A23432" t="s">
        <v>972</v>
      </c>
      <c r="B23432" t="s">
        <v>774</v>
      </c>
      <c r="C23432" t="s">
        <v>1283</v>
      </c>
      <c r="D23432" t="s">
        <v>975</v>
      </c>
      <c r="E23432" s="82">
        <v>10</v>
      </c>
      <c r="F23432" t="s">
        <v>969</v>
      </c>
      <c r="G23432" s="83">
        <v>44453</v>
      </c>
      <c r="I23432">
        <v>2021</v>
      </c>
    </row>
    <row r="23433" spans="1:9" x14ac:dyDescent="0.25">
      <c r="A23433" t="s">
        <v>972</v>
      </c>
      <c r="B23433" t="s">
        <v>774</v>
      </c>
      <c r="C23433" t="s">
        <v>1283</v>
      </c>
      <c r="D23433" t="s">
        <v>975</v>
      </c>
      <c r="E23433" s="82">
        <v>10</v>
      </c>
      <c r="F23433" t="s">
        <v>969</v>
      </c>
      <c r="G23433" s="83">
        <v>44481</v>
      </c>
      <c r="I23433">
        <v>2021</v>
      </c>
    </row>
    <row r="23434" spans="1:9" x14ac:dyDescent="0.25">
      <c r="A23434" t="s">
        <v>972</v>
      </c>
      <c r="B23434" t="s">
        <v>774</v>
      </c>
      <c r="C23434" t="s">
        <v>1283</v>
      </c>
      <c r="D23434" t="s">
        <v>975</v>
      </c>
      <c r="E23434" s="82">
        <v>10</v>
      </c>
      <c r="F23434" t="s">
        <v>969</v>
      </c>
      <c r="G23434" s="83">
        <v>44497</v>
      </c>
      <c r="I23434">
        <v>2021</v>
      </c>
    </row>
    <row r="23435" spans="1:9" x14ac:dyDescent="0.25">
      <c r="A23435" t="s">
        <v>972</v>
      </c>
      <c r="B23435" t="s">
        <v>774</v>
      </c>
      <c r="C23435" t="s">
        <v>1283</v>
      </c>
      <c r="D23435" t="s">
        <v>975</v>
      </c>
      <c r="E23435" s="82">
        <v>10</v>
      </c>
      <c r="F23435" t="s">
        <v>969</v>
      </c>
      <c r="G23435" s="83">
        <v>44586</v>
      </c>
      <c r="I23435">
        <v>2022</v>
      </c>
    </row>
    <row r="23436" spans="1:9" x14ac:dyDescent="0.25">
      <c r="A23436" t="s">
        <v>972</v>
      </c>
      <c r="B23436" t="s">
        <v>774</v>
      </c>
      <c r="C23436" t="s">
        <v>1283</v>
      </c>
      <c r="D23436" t="s">
        <v>975</v>
      </c>
      <c r="E23436" s="82">
        <v>10</v>
      </c>
      <c r="F23436" t="s">
        <v>969</v>
      </c>
      <c r="G23436" s="83">
        <v>44656</v>
      </c>
      <c r="I23436">
        <v>2022</v>
      </c>
    </row>
    <row r="23437" spans="1:9" x14ac:dyDescent="0.25">
      <c r="A23437" t="s">
        <v>972</v>
      </c>
      <c r="B23437" t="s">
        <v>774</v>
      </c>
      <c r="C23437" t="s">
        <v>1283</v>
      </c>
      <c r="D23437" t="s">
        <v>975</v>
      </c>
      <c r="E23437" s="82">
        <v>10</v>
      </c>
      <c r="F23437" t="s">
        <v>969</v>
      </c>
      <c r="G23437" s="83">
        <v>44727</v>
      </c>
      <c r="I23437">
        <v>2022</v>
      </c>
    </row>
    <row r="23438" spans="1:9" x14ac:dyDescent="0.25">
      <c r="A23438" t="s">
        <v>972</v>
      </c>
      <c r="B23438" t="s">
        <v>774</v>
      </c>
      <c r="C23438" t="s">
        <v>1283</v>
      </c>
      <c r="D23438" t="s">
        <v>975</v>
      </c>
      <c r="E23438" s="82">
        <v>10</v>
      </c>
      <c r="F23438" t="s">
        <v>969</v>
      </c>
      <c r="G23438" s="83">
        <v>44785</v>
      </c>
      <c r="I23438">
        <v>2022</v>
      </c>
    </row>
    <row r="23439" spans="1:9" x14ac:dyDescent="0.25">
      <c r="A23439" t="s">
        <v>972</v>
      </c>
      <c r="B23439" t="s">
        <v>774</v>
      </c>
      <c r="C23439" t="s">
        <v>1283</v>
      </c>
      <c r="D23439" t="s">
        <v>975</v>
      </c>
      <c r="E23439" s="82">
        <v>20</v>
      </c>
      <c r="F23439" t="s">
        <v>969</v>
      </c>
      <c r="G23439" s="83">
        <v>44362</v>
      </c>
      <c r="I23439">
        <v>2021</v>
      </c>
    </row>
    <row r="23440" spans="1:9" x14ac:dyDescent="0.25">
      <c r="A23440" t="s">
        <v>972</v>
      </c>
      <c r="B23440" t="s">
        <v>122</v>
      </c>
      <c r="C23440" t="s">
        <v>1283</v>
      </c>
      <c r="D23440" t="s">
        <v>975</v>
      </c>
      <c r="E23440" s="82">
        <v>10</v>
      </c>
      <c r="F23440" t="s">
        <v>969</v>
      </c>
      <c r="G23440" s="83">
        <v>43656</v>
      </c>
      <c r="I23440">
        <v>2019</v>
      </c>
    </row>
    <row r="23441" spans="1:9" x14ac:dyDescent="0.25">
      <c r="A23441" t="s">
        <v>972</v>
      </c>
      <c r="B23441" t="s">
        <v>268</v>
      </c>
      <c r="C23441" t="s">
        <v>1283</v>
      </c>
      <c r="D23441" t="s">
        <v>975</v>
      </c>
      <c r="E23441" s="82">
        <v>6.7</v>
      </c>
      <c r="F23441" t="s">
        <v>969</v>
      </c>
      <c r="G23441" s="83">
        <v>44799</v>
      </c>
      <c r="I23441">
        <v>2022</v>
      </c>
    </row>
    <row r="23442" spans="1:9" x14ac:dyDescent="0.25">
      <c r="A23442" t="s">
        <v>972</v>
      </c>
      <c r="B23442" t="s">
        <v>268</v>
      </c>
      <c r="C23442" t="s">
        <v>1283</v>
      </c>
      <c r="D23442" t="s">
        <v>975</v>
      </c>
      <c r="E23442" s="82">
        <v>9</v>
      </c>
      <c r="F23442" t="s">
        <v>969</v>
      </c>
      <c r="G23442" s="83">
        <v>44209</v>
      </c>
      <c r="I23442">
        <v>2021</v>
      </c>
    </row>
    <row r="23443" spans="1:9" x14ac:dyDescent="0.25">
      <c r="A23443" t="s">
        <v>972</v>
      </c>
      <c r="B23443" t="s">
        <v>268</v>
      </c>
      <c r="C23443" t="s">
        <v>1283</v>
      </c>
      <c r="D23443" t="s">
        <v>975</v>
      </c>
      <c r="E23443" s="82">
        <v>10</v>
      </c>
      <c r="F23443" t="s">
        <v>969</v>
      </c>
      <c r="G23443" s="83">
        <v>43263</v>
      </c>
      <c r="I23443">
        <v>2018</v>
      </c>
    </row>
    <row r="23444" spans="1:9" x14ac:dyDescent="0.25">
      <c r="A23444" t="s">
        <v>972</v>
      </c>
      <c r="B23444" t="s">
        <v>268</v>
      </c>
      <c r="C23444" t="s">
        <v>1283</v>
      </c>
      <c r="D23444" t="s">
        <v>975</v>
      </c>
      <c r="E23444" s="82">
        <v>10</v>
      </c>
      <c r="F23444" t="s">
        <v>969</v>
      </c>
      <c r="G23444" s="83">
        <v>43655</v>
      </c>
      <c r="I23444">
        <v>2019</v>
      </c>
    </row>
    <row r="23445" spans="1:9" x14ac:dyDescent="0.25">
      <c r="A23445" t="s">
        <v>972</v>
      </c>
      <c r="B23445" t="s">
        <v>268</v>
      </c>
      <c r="C23445" t="s">
        <v>1283</v>
      </c>
      <c r="D23445" t="s">
        <v>975</v>
      </c>
      <c r="E23445" s="82">
        <v>10</v>
      </c>
      <c r="F23445" t="s">
        <v>969</v>
      </c>
      <c r="G23445" s="83">
        <v>43678</v>
      </c>
      <c r="I23445">
        <v>2019</v>
      </c>
    </row>
    <row r="23446" spans="1:9" x14ac:dyDescent="0.25">
      <c r="A23446" t="s">
        <v>972</v>
      </c>
      <c r="B23446" t="s">
        <v>268</v>
      </c>
      <c r="C23446" t="s">
        <v>1283</v>
      </c>
      <c r="D23446" t="s">
        <v>975</v>
      </c>
      <c r="E23446" s="82">
        <v>10</v>
      </c>
      <c r="F23446" t="s">
        <v>969</v>
      </c>
      <c r="G23446" s="83">
        <v>44040</v>
      </c>
      <c r="I23446">
        <v>2020</v>
      </c>
    </row>
    <row r="23447" spans="1:9" x14ac:dyDescent="0.25">
      <c r="A23447" t="s">
        <v>972</v>
      </c>
      <c r="B23447" t="s">
        <v>268</v>
      </c>
      <c r="C23447" t="s">
        <v>1283</v>
      </c>
      <c r="D23447" t="s">
        <v>975</v>
      </c>
      <c r="E23447" s="82">
        <v>10</v>
      </c>
      <c r="F23447" t="s">
        <v>969</v>
      </c>
      <c r="G23447" s="83">
        <v>44760</v>
      </c>
      <c r="I23447">
        <v>2022</v>
      </c>
    </row>
    <row r="23448" spans="1:9" x14ac:dyDescent="0.25">
      <c r="A23448" t="s">
        <v>972</v>
      </c>
      <c r="B23448" t="s">
        <v>396</v>
      </c>
      <c r="C23448" t="s">
        <v>1283</v>
      </c>
      <c r="D23448" t="s">
        <v>975</v>
      </c>
      <c r="E23448" s="82">
        <v>5</v>
      </c>
      <c r="F23448" t="s">
        <v>969</v>
      </c>
      <c r="G23448" s="83">
        <v>43320</v>
      </c>
      <c r="I23448">
        <v>2018</v>
      </c>
    </row>
    <row r="23449" spans="1:9" x14ac:dyDescent="0.25">
      <c r="A23449" t="s">
        <v>972</v>
      </c>
      <c r="B23449" t="s">
        <v>396</v>
      </c>
      <c r="C23449" t="s">
        <v>1283</v>
      </c>
      <c r="D23449" t="s">
        <v>975</v>
      </c>
      <c r="E23449" s="82">
        <v>5</v>
      </c>
      <c r="F23449" t="s">
        <v>969</v>
      </c>
      <c r="G23449" s="83">
        <v>43588</v>
      </c>
      <c r="I23449">
        <v>2019</v>
      </c>
    </row>
    <row r="23450" spans="1:9" x14ac:dyDescent="0.25">
      <c r="A23450" t="s">
        <v>972</v>
      </c>
      <c r="B23450" t="s">
        <v>396</v>
      </c>
      <c r="C23450" t="s">
        <v>1283</v>
      </c>
      <c r="D23450" t="s">
        <v>975</v>
      </c>
      <c r="E23450" s="82">
        <v>10</v>
      </c>
      <c r="F23450" t="s">
        <v>969</v>
      </c>
      <c r="G23450" s="83">
        <v>43038</v>
      </c>
      <c r="I23450">
        <v>2017</v>
      </c>
    </row>
    <row r="23451" spans="1:9" x14ac:dyDescent="0.25">
      <c r="A23451" t="s">
        <v>972</v>
      </c>
      <c r="B23451" t="s">
        <v>1236</v>
      </c>
      <c r="C23451" t="s">
        <v>1283</v>
      </c>
      <c r="D23451" t="s">
        <v>975</v>
      </c>
      <c r="E23451" s="82">
        <v>5</v>
      </c>
      <c r="F23451" t="s">
        <v>969</v>
      </c>
      <c r="G23451" s="83">
        <v>43195</v>
      </c>
      <c r="I23451">
        <v>2018</v>
      </c>
    </row>
    <row r="23452" spans="1:9" x14ac:dyDescent="0.25">
      <c r="A23452" t="s">
        <v>972</v>
      </c>
      <c r="B23452" t="s">
        <v>1236</v>
      </c>
      <c r="C23452" t="s">
        <v>1283</v>
      </c>
      <c r="D23452" t="s">
        <v>975</v>
      </c>
      <c r="E23452" s="82">
        <v>5</v>
      </c>
      <c r="F23452" t="s">
        <v>969</v>
      </c>
      <c r="G23452" s="83">
        <v>43203</v>
      </c>
      <c r="I23452">
        <v>2018</v>
      </c>
    </row>
    <row r="23453" spans="1:9" x14ac:dyDescent="0.25">
      <c r="A23453" t="s">
        <v>972</v>
      </c>
      <c r="B23453" t="s">
        <v>1236</v>
      </c>
      <c r="C23453" t="s">
        <v>1283</v>
      </c>
      <c r="D23453" t="s">
        <v>975</v>
      </c>
      <c r="E23453" s="82">
        <v>5</v>
      </c>
      <c r="F23453" t="s">
        <v>969</v>
      </c>
      <c r="G23453" s="83">
        <v>43299</v>
      </c>
      <c r="I23453">
        <v>2018</v>
      </c>
    </row>
    <row r="23454" spans="1:9" x14ac:dyDescent="0.25">
      <c r="A23454" t="s">
        <v>972</v>
      </c>
      <c r="B23454" t="s">
        <v>1236</v>
      </c>
      <c r="C23454" t="s">
        <v>1283</v>
      </c>
      <c r="D23454" t="s">
        <v>975</v>
      </c>
      <c r="E23454" s="82">
        <v>5</v>
      </c>
      <c r="F23454" t="s">
        <v>969</v>
      </c>
      <c r="G23454" s="83">
        <v>43323</v>
      </c>
      <c r="I23454">
        <v>2018</v>
      </c>
    </row>
    <row r="23455" spans="1:9" x14ac:dyDescent="0.25">
      <c r="A23455" t="s">
        <v>972</v>
      </c>
      <c r="B23455" t="s">
        <v>1236</v>
      </c>
      <c r="C23455" t="s">
        <v>1283</v>
      </c>
      <c r="D23455" t="s">
        <v>975</v>
      </c>
      <c r="E23455" s="82">
        <v>5</v>
      </c>
      <c r="F23455" t="s">
        <v>969</v>
      </c>
      <c r="G23455" s="83">
        <v>43502</v>
      </c>
      <c r="I23455">
        <v>2019</v>
      </c>
    </row>
    <row r="23456" spans="1:9" x14ac:dyDescent="0.25">
      <c r="A23456" t="s">
        <v>972</v>
      </c>
      <c r="B23456" t="s">
        <v>1236</v>
      </c>
      <c r="C23456" t="s">
        <v>1283</v>
      </c>
      <c r="D23456" t="s">
        <v>975</v>
      </c>
      <c r="E23456" s="82">
        <v>7</v>
      </c>
      <c r="F23456" t="s">
        <v>969</v>
      </c>
      <c r="G23456" s="83">
        <v>44452</v>
      </c>
      <c r="I23456">
        <v>2021</v>
      </c>
    </row>
    <row r="23457" spans="1:9" x14ac:dyDescent="0.25">
      <c r="A23457" t="s">
        <v>972</v>
      </c>
      <c r="B23457" t="s">
        <v>1236</v>
      </c>
      <c r="C23457" t="s">
        <v>1283</v>
      </c>
      <c r="D23457" t="s">
        <v>975</v>
      </c>
      <c r="E23457" s="82">
        <v>10</v>
      </c>
      <c r="F23457" t="s">
        <v>969</v>
      </c>
      <c r="G23457" s="83">
        <v>43182</v>
      </c>
      <c r="I23457">
        <v>2018</v>
      </c>
    </row>
    <row r="23458" spans="1:9" x14ac:dyDescent="0.25">
      <c r="A23458" t="s">
        <v>972</v>
      </c>
      <c r="B23458" t="s">
        <v>1236</v>
      </c>
      <c r="C23458" t="s">
        <v>1283</v>
      </c>
      <c r="D23458" t="s">
        <v>975</v>
      </c>
      <c r="E23458" s="82">
        <v>10</v>
      </c>
      <c r="F23458" t="s">
        <v>969</v>
      </c>
      <c r="G23458" s="83">
        <v>43287</v>
      </c>
      <c r="I23458">
        <v>2018</v>
      </c>
    </row>
    <row r="23459" spans="1:9" x14ac:dyDescent="0.25">
      <c r="A23459" t="s">
        <v>972</v>
      </c>
      <c r="B23459" t="s">
        <v>1236</v>
      </c>
      <c r="C23459" t="s">
        <v>1283</v>
      </c>
      <c r="D23459" t="s">
        <v>975</v>
      </c>
      <c r="E23459" s="82">
        <v>10</v>
      </c>
      <c r="F23459" t="s">
        <v>969</v>
      </c>
      <c r="G23459" s="83">
        <v>43357</v>
      </c>
      <c r="I23459">
        <v>2018</v>
      </c>
    </row>
    <row r="23460" spans="1:9" x14ac:dyDescent="0.25">
      <c r="A23460" t="s">
        <v>972</v>
      </c>
      <c r="B23460" t="s">
        <v>1236</v>
      </c>
      <c r="C23460" t="s">
        <v>1283</v>
      </c>
      <c r="D23460" t="s">
        <v>975</v>
      </c>
      <c r="E23460" s="82">
        <v>10</v>
      </c>
      <c r="F23460" t="s">
        <v>969</v>
      </c>
      <c r="G23460" s="83">
        <v>43399</v>
      </c>
      <c r="I23460">
        <v>2018</v>
      </c>
    </row>
    <row r="23461" spans="1:9" x14ac:dyDescent="0.25">
      <c r="A23461" t="s">
        <v>972</v>
      </c>
      <c r="B23461" t="s">
        <v>1236</v>
      </c>
      <c r="C23461" t="s">
        <v>1283</v>
      </c>
      <c r="D23461" t="s">
        <v>975</v>
      </c>
      <c r="E23461" s="82">
        <v>10</v>
      </c>
      <c r="F23461" t="s">
        <v>969</v>
      </c>
      <c r="G23461" s="83">
        <v>43486</v>
      </c>
      <c r="I23461">
        <v>2019</v>
      </c>
    </row>
    <row r="23462" spans="1:9" x14ac:dyDescent="0.25">
      <c r="A23462" t="s">
        <v>972</v>
      </c>
      <c r="B23462" t="s">
        <v>1236</v>
      </c>
      <c r="C23462" t="s">
        <v>1283</v>
      </c>
      <c r="D23462" t="s">
        <v>975</v>
      </c>
      <c r="E23462" s="82">
        <v>10</v>
      </c>
      <c r="F23462" t="s">
        <v>969</v>
      </c>
      <c r="G23462" s="83">
        <v>43718</v>
      </c>
      <c r="I23462">
        <v>2019</v>
      </c>
    </row>
    <row r="23463" spans="1:9" x14ac:dyDescent="0.25">
      <c r="A23463" t="s">
        <v>972</v>
      </c>
      <c r="B23463" t="s">
        <v>1236</v>
      </c>
      <c r="C23463" t="s">
        <v>1283</v>
      </c>
      <c r="D23463" t="s">
        <v>975</v>
      </c>
      <c r="E23463" s="82">
        <v>10</v>
      </c>
      <c r="F23463" t="s">
        <v>969</v>
      </c>
      <c r="G23463" s="83">
        <v>44215</v>
      </c>
      <c r="I23463">
        <v>2021</v>
      </c>
    </row>
    <row r="23464" spans="1:9" x14ac:dyDescent="0.25">
      <c r="A23464" t="s">
        <v>972</v>
      </c>
      <c r="B23464" t="s">
        <v>1236</v>
      </c>
      <c r="C23464" t="s">
        <v>1283</v>
      </c>
      <c r="D23464" t="s">
        <v>975</v>
      </c>
      <c r="E23464" s="82">
        <v>10</v>
      </c>
      <c r="F23464" t="s">
        <v>969</v>
      </c>
      <c r="G23464" s="83">
        <v>44874</v>
      </c>
      <c r="I23464">
        <v>2022</v>
      </c>
    </row>
    <row r="23465" spans="1:9" x14ac:dyDescent="0.25">
      <c r="A23465" t="s">
        <v>972</v>
      </c>
      <c r="B23465" t="s">
        <v>1237</v>
      </c>
      <c r="C23465" t="s">
        <v>1283</v>
      </c>
      <c r="D23465" t="s">
        <v>975</v>
      </c>
      <c r="E23465" s="82">
        <v>5</v>
      </c>
      <c r="F23465" t="s">
        <v>969</v>
      </c>
      <c r="G23465" s="83">
        <v>43073</v>
      </c>
      <c r="I23465">
        <v>2017</v>
      </c>
    </row>
    <row r="23466" spans="1:9" x14ac:dyDescent="0.25">
      <c r="A23466" t="s">
        <v>972</v>
      </c>
      <c r="B23466" t="s">
        <v>1237</v>
      </c>
      <c r="C23466" t="s">
        <v>1283</v>
      </c>
      <c r="D23466" t="s">
        <v>975</v>
      </c>
      <c r="E23466" s="82">
        <v>5</v>
      </c>
      <c r="F23466" t="s">
        <v>969</v>
      </c>
      <c r="G23466" s="83">
        <v>43875</v>
      </c>
      <c r="I23466">
        <v>2020</v>
      </c>
    </row>
    <row r="23467" spans="1:9" x14ac:dyDescent="0.25">
      <c r="A23467" t="s">
        <v>972</v>
      </c>
      <c r="B23467" t="s">
        <v>1237</v>
      </c>
      <c r="C23467" t="s">
        <v>1283</v>
      </c>
      <c r="D23467" t="s">
        <v>975</v>
      </c>
      <c r="E23467" s="82">
        <v>5</v>
      </c>
      <c r="F23467" t="s">
        <v>969</v>
      </c>
      <c r="G23467" s="83">
        <v>43922</v>
      </c>
      <c r="I23467">
        <v>2020</v>
      </c>
    </row>
    <row r="23468" spans="1:9" x14ac:dyDescent="0.25">
      <c r="A23468" t="s">
        <v>972</v>
      </c>
      <c r="B23468" t="s">
        <v>1237</v>
      </c>
      <c r="C23468" t="s">
        <v>1283</v>
      </c>
      <c r="D23468" t="s">
        <v>975</v>
      </c>
      <c r="E23468" s="82">
        <v>10</v>
      </c>
      <c r="F23468" t="s">
        <v>969</v>
      </c>
      <c r="G23468" s="83">
        <v>43468</v>
      </c>
      <c r="I23468">
        <v>2019</v>
      </c>
    </row>
    <row r="23469" spans="1:9" x14ac:dyDescent="0.25">
      <c r="A23469" t="s">
        <v>972</v>
      </c>
      <c r="B23469" t="s">
        <v>1237</v>
      </c>
      <c r="C23469" t="s">
        <v>1283</v>
      </c>
      <c r="D23469" t="s">
        <v>975</v>
      </c>
      <c r="E23469" s="82">
        <v>10</v>
      </c>
      <c r="F23469" t="s">
        <v>969</v>
      </c>
      <c r="G23469" s="83">
        <v>43838</v>
      </c>
      <c r="I23469">
        <v>2020</v>
      </c>
    </row>
    <row r="23470" spans="1:9" x14ac:dyDescent="0.25">
      <c r="A23470" t="s">
        <v>972</v>
      </c>
      <c r="B23470" t="s">
        <v>1237</v>
      </c>
      <c r="C23470" t="s">
        <v>1283</v>
      </c>
      <c r="D23470" t="s">
        <v>975</v>
      </c>
      <c r="E23470" s="82">
        <v>10</v>
      </c>
      <c r="F23470" t="s">
        <v>969</v>
      </c>
      <c r="G23470" s="83">
        <v>44273</v>
      </c>
      <c r="I23470">
        <v>2021</v>
      </c>
    </row>
    <row r="23471" spans="1:9" x14ac:dyDescent="0.25">
      <c r="A23471" t="s">
        <v>972</v>
      </c>
      <c r="B23471" t="s">
        <v>1237</v>
      </c>
      <c r="C23471" t="s">
        <v>1283</v>
      </c>
      <c r="D23471" t="s">
        <v>975</v>
      </c>
      <c r="E23471" s="82">
        <v>10</v>
      </c>
      <c r="F23471" t="s">
        <v>969</v>
      </c>
      <c r="G23471" s="83">
        <v>44365</v>
      </c>
      <c r="I23471">
        <v>2021</v>
      </c>
    </row>
    <row r="23472" spans="1:9" x14ac:dyDescent="0.25">
      <c r="A23472" t="s">
        <v>972</v>
      </c>
      <c r="B23472" t="s">
        <v>1237</v>
      </c>
      <c r="C23472" t="s">
        <v>1283</v>
      </c>
      <c r="D23472" t="s">
        <v>975</v>
      </c>
      <c r="E23472" s="82">
        <v>10</v>
      </c>
      <c r="F23472" t="s">
        <v>969</v>
      </c>
      <c r="G23472" s="83">
        <v>44454</v>
      </c>
      <c r="I23472">
        <v>2021</v>
      </c>
    </row>
    <row r="23473" spans="1:9" x14ac:dyDescent="0.25">
      <c r="A23473" t="s">
        <v>972</v>
      </c>
      <c r="B23473" t="s">
        <v>776</v>
      </c>
      <c r="C23473" t="s">
        <v>1283</v>
      </c>
      <c r="D23473" t="s">
        <v>975</v>
      </c>
      <c r="E23473" s="82">
        <v>5</v>
      </c>
      <c r="F23473" t="s">
        <v>969</v>
      </c>
      <c r="G23473" s="83">
        <v>43151</v>
      </c>
      <c r="I23473">
        <v>2018</v>
      </c>
    </row>
    <row r="23474" spans="1:9" x14ac:dyDescent="0.25">
      <c r="A23474" t="s">
        <v>972</v>
      </c>
      <c r="B23474" t="s">
        <v>776</v>
      </c>
      <c r="C23474" t="s">
        <v>1283</v>
      </c>
      <c r="D23474" t="s">
        <v>975</v>
      </c>
      <c r="E23474" s="82">
        <v>5</v>
      </c>
      <c r="F23474" t="s">
        <v>969</v>
      </c>
      <c r="G23474" s="83">
        <v>43207</v>
      </c>
      <c r="I23474">
        <v>2018</v>
      </c>
    </row>
    <row r="23475" spans="1:9" x14ac:dyDescent="0.25">
      <c r="A23475" t="s">
        <v>972</v>
      </c>
      <c r="B23475" t="s">
        <v>776</v>
      </c>
      <c r="C23475" t="s">
        <v>1283</v>
      </c>
      <c r="D23475" t="s">
        <v>975</v>
      </c>
      <c r="E23475" s="82">
        <v>5</v>
      </c>
      <c r="F23475" t="s">
        <v>969</v>
      </c>
      <c r="G23475" s="83">
        <v>43298</v>
      </c>
      <c r="I23475">
        <v>2018</v>
      </c>
    </row>
    <row r="23476" spans="1:9" x14ac:dyDescent="0.25">
      <c r="A23476" t="s">
        <v>972</v>
      </c>
      <c r="B23476" t="s">
        <v>776</v>
      </c>
      <c r="C23476" t="s">
        <v>1283</v>
      </c>
      <c r="D23476" t="s">
        <v>975</v>
      </c>
      <c r="E23476" s="82">
        <v>5</v>
      </c>
      <c r="F23476" t="s">
        <v>969</v>
      </c>
      <c r="G23476" s="83">
        <v>43536</v>
      </c>
      <c r="I23476">
        <v>2019</v>
      </c>
    </row>
    <row r="23477" spans="1:9" x14ac:dyDescent="0.25">
      <c r="A23477" t="s">
        <v>972</v>
      </c>
      <c r="B23477" t="s">
        <v>776</v>
      </c>
      <c r="C23477" t="s">
        <v>1283</v>
      </c>
      <c r="D23477" t="s">
        <v>975</v>
      </c>
      <c r="E23477" s="82">
        <v>5</v>
      </c>
      <c r="F23477" t="s">
        <v>969</v>
      </c>
      <c r="G23477" s="83">
        <v>43553</v>
      </c>
      <c r="I23477">
        <v>2019</v>
      </c>
    </row>
    <row r="23478" spans="1:9" x14ac:dyDescent="0.25">
      <c r="A23478" t="s">
        <v>972</v>
      </c>
      <c r="B23478" t="s">
        <v>776</v>
      </c>
      <c r="C23478" t="s">
        <v>1283</v>
      </c>
      <c r="D23478" t="s">
        <v>975</v>
      </c>
      <c r="E23478" s="82">
        <v>7</v>
      </c>
      <c r="F23478" t="s">
        <v>969</v>
      </c>
      <c r="G23478" s="83">
        <v>44209</v>
      </c>
      <c r="I23478">
        <v>2021</v>
      </c>
    </row>
    <row r="23479" spans="1:9" x14ac:dyDescent="0.25">
      <c r="A23479" t="s">
        <v>972</v>
      </c>
      <c r="B23479" t="s">
        <v>776</v>
      </c>
      <c r="C23479" t="s">
        <v>1283</v>
      </c>
      <c r="D23479" t="s">
        <v>975</v>
      </c>
      <c r="E23479" s="82">
        <v>9</v>
      </c>
      <c r="F23479" t="s">
        <v>969</v>
      </c>
      <c r="G23479" s="83">
        <v>44487</v>
      </c>
      <c r="I23479">
        <v>2021</v>
      </c>
    </row>
    <row r="23480" spans="1:9" x14ac:dyDescent="0.25">
      <c r="A23480" t="s">
        <v>972</v>
      </c>
      <c r="B23480" t="s">
        <v>776</v>
      </c>
      <c r="C23480" t="s">
        <v>1283</v>
      </c>
      <c r="D23480" t="s">
        <v>975</v>
      </c>
      <c r="E23480" s="82">
        <v>9</v>
      </c>
      <c r="F23480" t="s">
        <v>969</v>
      </c>
      <c r="G23480" s="83">
        <v>44679</v>
      </c>
      <c r="I23480">
        <v>2022</v>
      </c>
    </row>
    <row r="23481" spans="1:9" x14ac:dyDescent="0.25">
      <c r="A23481" t="s">
        <v>972</v>
      </c>
      <c r="B23481" t="s">
        <v>776</v>
      </c>
      <c r="C23481" t="s">
        <v>1283</v>
      </c>
      <c r="D23481" t="s">
        <v>975</v>
      </c>
      <c r="E23481" s="82">
        <v>10</v>
      </c>
      <c r="F23481" t="s">
        <v>969</v>
      </c>
      <c r="G23481" s="83">
        <v>43214</v>
      </c>
      <c r="I23481">
        <v>2018</v>
      </c>
    </row>
    <row r="23482" spans="1:9" x14ac:dyDescent="0.25">
      <c r="A23482" t="s">
        <v>972</v>
      </c>
      <c r="B23482" t="s">
        <v>776</v>
      </c>
      <c r="C23482" t="s">
        <v>1283</v>
      </c>
      <c r="D23482" t="s">
        <v>975</v>
      </c>
      <c r="E23482" s="82">
        <v>10</v>
      </c>
      <c r="F23482" t="s">
        <v>969</v>
      </c>
      <c r="G23482" s="83">
        <v>43329</v>
      </c>
      <c r="I23482">
        <v>2018</v>
      </c>
    </row>
    <row r="23483" spans="1:9" x14ac:dyDescent="0.25">
      <c r="A23483" t="s">
        <v>972</v>
      </c>
      <c r="B23483" t="s">
        <v>776</v>
      </c>
      <c r="C23483" t="s">
        <v>1283</v>
      </c>
      <c r="D23483" t="s">
        <v>975</v>
      </c>
      <c r="E23483" s="82">
        <v>10</v>
      </c>
      <c r="F23483" t="s">
        <v>969</v>
      </c>
      <c r="G23483" s="83">
        <v>43714</v>
      </c>
      <c r="I23483">
        <v>2019</v>
      </c>
    </row>
    <row r="23484" spans="1:9" x14ac:dyDescent="0.25">
      <c r="A23484" t="s">
        <v>972</v>
      </c>
      <c r="B23484" t="s">
        <v>776</v>
      </c>
      <c r="C23484" t="s">
        <v>1283</v>
      </c>
      <c r="D23484" t="s">
        <v>975</v>
      </c>
      <c r="E23484" s="82">
        <v>10</v>
      </c>
      <c r="F23484" t="s">
        <v>969</v>
      </c>
      <c r="G23484" s="83">
        <v>43980</v>
      </c>
      <c r="I23484">
        <v>2020</v>
      </c>
    </row>
    <row r="23485" spans="1:9" x14ac:dyDescent="0.25">
      <c r="A23485" t="s">
        <v>972</v>
      </c>
      <c r="B23485" t="s">
        <v>776</v>
      </c>
      <c r="C23485" t="s">
        <v>1283</v>
      </c>
      <c r="D23485" t="s">
        <v>975</v>
      </c>
      <c r="E23485" s="82">
        <v>10</v>
      </c>
      <c r="F23485" t="s">
        <v>969</v>
      </c>
      <c r="G23485" s="83">
        <v>44050</v>
      </c>
      <c r="I23485">
        <v>2020</v>
      </c>
    </row>
    <row r="23486" spans="1:9" x14ac:dyDescent="0.25">
      <c r="A23486" t="s">
        <v>972</v>
      </c>
      <c r="B23486" t="s">
        <v>776</v>
      </c>
      <c r="C23486" t="s">
        <v>1283</v>
      </c>
      <c r="D23486" t="s">
        <v>975</v>
      </c>
      <c r="E23486" s="82">
        <v>10</v>
      </c>
      <c r="F23486" t="s">
        <v>969</v>
      </c>
      <c r="G23486" s="83">
        <v>44376</v>
      </c>
      <c r="I23486">
        <v>2021</v>
      </c>
    </row>
    <row r="23487" spans="1:9" x14ac:dyDescent="0.25">
      <c r="A23487" t="s">
        <v>972</v>
      </c>
      <c r="B23487" t="s">
        <v>776</v>
      </c>
      <c r="C23487" t="s">
        <v>1283</v>
      </c>
      <c r="D23487" t="s">
        <v>975</v>
      </c>
      <c r="E23487" s="82">
        <v>10</v>
      </c>
      <c r="F23487" t="s">
        <v>969</v>
      </c>
      <c r="G23487" s="83">
        <v>44390</v>
      </c>
      <c r="I23487">
        <v>2021</v>
      </c>
    </row>
    <row r="23488" spans="1:9" x14ac:dyDescent="0.25">
      <c r="A23488" t="s">
        <v>972</v>
      </c>
      <c r="B23488" t="s">
        <v>776</v>
      </c>
      <c r="C23488" t="s">
        <v>1283</v>
      </c>
      <c r="D23488" t="s">
        <v>975</v>
      </c>
      <c r="E23488" s="82">
        <v>10</v>
      </c>
      <c r="F23488" t="s">
        <v>969</v>
      </c>
      <c r="G23488" s="83">
        <v>44463</v>
      </c>
      <c r="I23488">
        <v>2021</v>
      </c>
    </row>
    <row r="23489" spans="1:9" x14ac:dyDescent="0.25">
      <c r="A23489" t="s">
        <v>972</v>
      </c>
      <c r="B23489" t="s">
        <v>776</v>
      </c>
      <c r="C23489" t="s">
        <v>1283</v>
      </c>
      <c r="D23489" t="s">
        <v>975</v>
      </c>
      <c r="E23489" s="82">
        <v>10</v>
      </c>
      <c r="F23489" t="s">
        <v>969</v>
      </c>
      <c r="G23489" s="83">
        <v>44468</v>
      </c>
      <c r="I23489">
        <v>2021</v>
      </c>
    </row>
    <row r="23490" spans="1:9" x14ac:dyDescent="0.25">
      <c r="A23490" t="s">
        <v>972</v>
      </c>
      <c r="B23490" t="s">
        <v>776</v>
      </c>
      <c r="C23490" t="s">
        <v>1283</v>
      </c>
      <c r="D23490" t="s">
        <v>975</v>
      </c>
      <c r="E23490" s="82">
        <v>10</v>
      </c>
      <c r="F23490" t="s">
        <v>969</v>
      </c>
      <c r="G23490" s="83">
        <v>44477</v>
      </c>
      <c r="I23490">
        <v>2021</v>
      </c>
    </row>
    <row r="23491" spans="1:9" x14ac:dyDescent="0.25">
      <c r="A23491" t="s">
        <v>972</v>
      </c>
      <c r="B23491" t="s">
        <v>776</v>
      </c>
      <c r="C23491" t="s">
        <v>1283</v>
      </c>
      <c r="D23491" t="s">
        <v>975</v>
      </c>
      <c r="E23491" s="82">
        <v>10</v>
      </c>
      <c r="F23491" t="s">
        <v>969</v>
      </c>
      <c r="G23491" s="83">
        <v>44573</v>
      </c>
      <c r="I23491">
        <v>2022</v>
      </c>
    </row>
    <row r="23492" spans="1:9" x14ac:dyDescent="0.25">
      <c r="A23492" t="s">
        <v>972</v>
      </c>
      <c r="B23492" t="s">
        <v>1238</v>
      </c>
      <c r="C23492" t="s">
        <v>1283</v>
      </c>
      <c r="D23492" t="s">
        <v>975</v>
      </c>
      <c r="E23492" s="82">
        <v>5</v>
      </c>
      <c r="F23492" t="s">
        <v>969</v>
      </c>
      <c r="G23492" s="83">
        <v>42516</v>
      </c>
      <c r="I23492">
        <v>2016</v>
      </c>
    </row>
    <row r="23493" spans="1:9" x14ac:dyDescent="0.25">
      <c r="A23493" t="s">
        <v>972</v>
      </c>
      <c r="B23493" t="s">
        <v>1238</v>
      </c>
      <c r="C23493" t="s">
        <v>1283</v>
      </c>
      <c r="D23493" t="s">
        <v>975</v>
      </c>
      <c r="E23493" s="82">
        <v>5</v>
      </c>
      <c r="F23493" t="s">
        <v>969</v>
      </c>
      <c r="G23493" s="83">
        <v>43053</v>
      </c>
      <c r="I23493">
        <v>2017</v>
      </c>
    </row>
    <row r="23494" spans="1:9" x14ac:dyDescent="0.25">
      <c r="A23494" t="s">
        <v>972</v>
      </c>
      <c r="B23494" t="s">
        <v>1238</v>
      </c>
      <c r="C23494" t="s">
        <v>1283</v>
      </c>
      <c r="D23494" t="s">
        <v>975</v>
      </c>
      <c r="E23494" s="82">
        <v>5</v>
      </c>
      <c r="F23494" t="s">
        <v>969</v>
      </c>
      <c r="G23494" s="83">
        <v>43200</v>
      </c>
      <c r="I23494">
        <v>2018</v>
      </c>
    </row>
    <row r="23495" spans="1:9" x14ac:dyDescent="0.25">
      <c r="A23495" t="s">
        <v>972</v>
      </c>
      <c r="B23495" t="s">
        <v>1238</v>
      </c>
      <c r="C23495" t="s">
        <v>1283</v>
      </c>
      <c r="D23495" t="s">
        <v>975</v>
      </c>
      <c r="E23495" s="82">
        <v>5</v>
      </c>
      <c r="F23495" t="s">
        <v>969</v>
      </c>
      <c r="G23495" s="83">
        <v>43222</v>
      </c>
      <c r="I23495">
        <v>2018</v>
      </c>
    </row>
    <row r="23496" spans="1:9" x14ac:dyDescent="0.25">
      <c r="A23496" t="s">
        <v>972</v>
      </c>
      <c r="B23496" t="s">
        <v>1238</v>
      </c>
      <c r="C23496" t="s">
        <v>1283</v>
      </c>
      <c r="D23496" t="s">
        <v>975</v>
      </c>
      <c r="E23496" s="82">
        <v>5</v>
      </c>
      <c r="F23496" t="s">
        <v>969</v>
      </c>
      <c r="G23496" s="83">
        <v>43307</v>
      </c>
      <c r="I23496">
        <v>2018</v>
      </c>
    </row>
    <row r="23497" spans="1:9" x14ac:dyDescent="0.25">
      <c r="A23497" t="s">
        <v>972</v>
      </c>
      <c r="B23497" t="s">
        <v>1238</v>
      </c>
      <c r="C23497" t="s">
        <v>1283</v>
      </c>
      <c r="D23497" t="s">
        <v>975</v>
      </c>
      <c r="E23497" s="82">
        <v>5</v>
      </c>
      <c r="F23497" t="s">
        <v>969</v>
      </c>
      <c r="G23497" s="83">
        <v>43333</v>
      </c>
      <c r="I23497">
        <v>2018</v>
      </c>
    </row>
    <row r="23498" spans="1:9" x14ac:dyDescent="0.25">
      <c r="A23498" t="s">
        <v>972</v>
      </c>
      <c r="B23498" t="s">
        <v>1238</v>
      </c>
      <c r="C23498" t="s">
        <v>1283</v>
      </c>
      <c r="D23498" t="s">
        <v>975</v>
      </c>
      <c r="E23498" s="82">
        <v>5</v>
      </c>
      <c r="F23498" t="s">
        <v>969</v>
      </c>
      <c r="G23498" s="83">
        <v>43402</v>
      </c>
      <c r="I23498">
        <v>2018</v>
      </c>
    </row>
    <row r="23499" spans="1:9" x14ac:dyDescent="0.25">
      <c r="A23499" t="s">
        <v>972</v>
      </c>
      <c r="B23499" t="s">
        <v>1238</v>
      </c>
      <c r="C23499" t="s">
        <v>1283</v>
      </c>
      <c r="D23499" t="s">
        <v>975</v>
      </c>
      <c r="E23499" s="82">
        <v>5</v>
      </c>
      <c r="F23499" t="s">
        <v>969</v>
      </c>
      <c r="G23499" s="83">
        <v>43606</v>
      </c>
      <c r="I23499">
        <v>2019</v>
      </c>
    </row>
    <row r="23500" spans="1:9" x14ac:dyDescent="0.25">
      <c r="A23500" t="s">
        <v>972</v>
      </c>
      <c r="B23500" t="s">
        <v>1238</v>
      </c>
      <c r="C23500" t="s">
        <v>1283</v>
      </c>
      <c r="D23500" t="s">
        <v>975</v>
      </c>
      <c r="E23500" s="82">
        <v>10</v>
      </c>
      <c r="F23500" t="s">
        <v>969</v>
      </c>
      <c r="G23500" s="83">
        <v>43223</v>
      </c>
      <c r="I23500">
        <v>2018</v>
      </c>
    </row>
    <row r="23501" spans="1:9" x14ac:dyDescent="0.25">
      <c r="A23501" t="s">
        <v>972</v>
      </c>
      <c r="B23501" t="s">
        <v>1238</v>
      </c>
      <c r="C23501" t="s">
        <v>1283</v>
      </c>
      <c r="D23501" t="s">
        <v>975</v>
      </c>
      <c r="E23501" s="82">
        <v>10</v>
      </c>
      <c r="F23501" t="s">
        <v>969</v>
      </c>
      <c r="G23501" s="83">
        <v>43241</v>
      </c>
      <c r="I23501">
        <v>2018</v>
      </c>
    </row>
    <row r="23502" spans="1:9" x14ac:dyDescent="0.25">
      <c r="A23502" t="s">
        <v>972</v>
      </c>
      <c r="B23502" t="s">
        <v>1238</v>
      </c>
      <c r="C23502" t="s">
        <v>1283</v>
      </c>
      <c r="D23502" t="s">
        <v>975</v>
      </c>
      <c r="E23502" s="82">
        <v>10</v>
      </c>
      <c r="F23502" t="s">
        <v>969</v>
      </c>
      <c r="G23502" s="83">
        <v>43525</v>
      </c>
      <c r="I23502">
        <v>2019</v>
      </c>
    </row>
    <row r="23503" spans="1:9" x14ac:dyDescent="0.25">
      <c r="A23503" t="s">
        <v>972</v>
      </c>
      <c r="B23503" t="s">
        <v>1238</v>
      </c>
      <c r="C23503" t="s">
        <v>1283</v>
      </c>
      <c r="D23503" t="s">
        <v>975</v>
      </c>
      <c r="E23503" s="82">
        <v>10</v>
      </c>
      <c r="F23503" t="s">
        <v>969</v>
      </c>
      <c r="G23503" s="83">
        <v>43558</v>
      </c>
      <c r="I23503">
        <v>2019</v>
      </c>
    </row>
    <row r="23504" spans="1:9" x14ac:dyDescent="0.25">
      <c r="A23504" t="s">
        <v>972</v>
      </c>
      <c r="B23504" t="s">
        <v>1238</v>
      </c>
      <c r="C23504" t="s">
        <v>1283</v>
      </c>
      <c r="D23504" t="s">
        <v>975</v>
      </c>
      <c r="E23504" s="82">
        <v>10</v>
      </c>
      <c r="F23504" t="s">
        <v>969</v>
      </c>
      <c r="G23504" s="83">
        <v>43567</v>
      </c>
      <c r="I23504">
        <v>2019</v>
      </c>
    </row>
    <row r="23505" spans="1:9" x14ac:dyDescent="0.25">
      <c r="A23505" t="s">
        <v>972</v>
      </c>
      <c r="B23505" t="s">
        <v>1238</v>
      </c>
      <c r="C23505" t="s">
        <v>1283</v>
      </c>
      <c r="D23505" t="s">
        <v>975</v>
      </c>
      <c r="E23505" s="82">
        <v>10</v>
      </c>
      <c r="F23505" t="s">
        <v>969</v>
      </c>
      <c r="G23505" s="83">
        <v>43608</v>
      </c>
      <c r="I23505">
        <v>2019</v>
      </c>
    </row>
    <row r="23506" spans="1:9" x14ac:dyDescent="0.25">
      <c r="A23506" t="s">
        <v>972</v>
      </c>
      <c r="B23506" t="s">
        <v>1238</v>
      </c>
      <c r="C23506" t="s">
        <v>1283</v>
      </c>
      <c r="D23506" t="s">
        <v>975</v>
      </c>
      <c r="E23506" s="82">
        <v>10</v>
      </c>
      <c r="F23506" t="s">
        <v>969</v>
      </c>
      <c r="G23506" s="83">
        <v>44378</v>
      </c>
      <c r="I23506">
        <v>2021</v>
      </c>
    </row>
    <row r="23507" spans="1:9" x14ac:dyDescent="0.25">
      <c r="A23507" t="s">
        <v>972</v>
      </c>
      <c r="B23507" t="s">
        <v>1238</v>
      </c>
      <c r="C23507" t="s">
        <v>1283</v>
      </c>
      <c r="D23507" t="s">
        <v>975</v>
      </c>
      <c r="E23507" s="82">
        <v>10</v>
      </c>
      <c r="F23507" t="s">
        <v>969</v>
      </c>
      <c r="G23507" s="83">
        <v>44396</v>
      </c>
      <c r="I23507">
        <v>2021</v>
      </c>
    </row>
    <row r="23508" spans="1:9" x14ac:dyDescent="0.25">
      <c r="A23508" t="s">
        <v>972</v>
      </c>
      <c r="B23508" t="s">
        <v>1238</v>
      </c>
      <c r="C23508" t="s">
        <v>1283</v>
      </c>
      <c r="D23508" t="s">
        <v>975</v>
      </c>
      <c r="E23508" s="82">
        <v>10</v>
      </c>
      <c r="F23508" t="s">
        <v>969</v>
      </c>
      <c r="G23508" s="83">
        <v>44609</v>
      </c>
      <c r="I23508">
        <v>2022</v>
      </c>
    </row>
    <row r="23509" spans="1:9" x14ac:dyDescent="0.25">
      <c r="A23509" t="s">
        <v>972</v>
      </c>
      <c r="B23509" t="s">
        <v>1238</v>
      </c>
      <c r="C23509" t="s">
        <v>1283</v>
      </c>
      <c r="D23509" t="s">
        <v>975</v>
      </c>
      <c r="E23509" s="82">
        <v>10</v>
      </c>
      <c r="F23509" t="s">
        <v>969</v>
      </c>
      <c r="G23509" s="83">
        <v>44659</v>
      </c>
      <c r="I23509">
        <v>2022</v>
      </c>
    </row>
    <row r="23510" spans="1:9" x14ac:dyDescent="0.25">
      <c r="A23510" t="s">
        <v>972</v>
      </c>
      <c r="B23510" t="s">
        <v>1239</v>
      </c>
      <c r="C23510" t="s">
        <v>1283</v>
      </c>
      <c r="D23510" t="s">
        <v>975</v>
      </c>
      <c r="E23510" s="82">
        <v>5</v>
      </c>
      <c r="F23510" t="s">
        <v>969</v>
      </c>
      <c r="G23510" s="83">
        <v>43059</v>
      </c>
      <c r="I23510">
        <v>2017</v>
      </c>
    </row>
    <row r="23511" spans="1:9" x14ac:dyDescent="0.25">
      <c r="A23511" t="s">
        <v>972</v>
      </c>
      <c r="B23511" t="s">
        <v>1239</v>
      </c>
      <c r="C23511" t="s">
        <v>1283</v>
      </c>
      <c r="D23511" t="s">
        <v>975</v>
      </c>
      <c r="E23511" s="82">
        <v>5</v>
      </c>
      <c r="F23511" t="s">
        <v>969</v>
      </c>
      <c r="G23511" s="83">
        <v>43185</v>
      </c>
      <c r="I23511">
        <v>2018</v>
      </c>
    </row>
    <row r="23512" spans="1:9" x14ac:dyDescent="0.25">
      <c r="A23512" t="s">
        <v>972</v>
      </c>
      <c r="B23512" t="s">
        <v>1239</v>
      </c>
      <c r="C23512" t="s">
        <v>1283</v>
      </c>
      <c r="D23512" t="s">
        <v>975</v>
      </c>
      <c r="E23512" s="82">
        <v>5</v>
      </c>
      <c r="F23512" t="s">
        <v>969</v>
      </c>
      <c r="G23512" s="83">
        <v>43522</v>
      </c>
      <c r="I23512">
        <v>2019</v>
      </c>
    </row>
    <row r="23513" spans="1:9" x14ac:dyDescent="0.25">
      <c r="A23513" t="s">
        <v>972</v>
      </c>
      <c r="B23513" t="s">
        <v>1239</v>
      </c>
      <c r="C23513" t="s">
        <v>1283</v>
      </c>
      <c r="D23513" t="s">
        <v>975</v>
      </c>
      <c r="E23513" s="82">
        <v>10</v>
      </c>
      <c r="F23513" t="s">
        <v>969</v>
      </c>
      <c r="G23513" s="83">
        <v>43320</v>
      </c>
      <c r="I23513">
        <v>2018</v>
      </c>
    </row>
    <row r="23514" spans="1:9" x14ac:dyDescent="0.25">
      <c r="A23514" t="s">
        <v>972</v>
      </c>
      <c r="B23514" t="s">
        <v>1239</v>
      </c>
      <c r="C23514" t="s">
        <v>1283</v>
      </c>
      <c r="D23514" t="s">
        <v>975</v>
      </c>
      <c r="E23514" s="82">
        <v>10</v>
      </c>
      <c r="F23514" t="s">
        <v>969</v>
      </c>
      <c r="G23514" s="83">
        <v>43377</v>
      </c>
      <c r="I23514">
        <v>2018</v>
      </c>
    </row>
    <row r="23515" spans="1:9" x14ac:dyDescent="0.25">
      <c r="A23515" t="s">
        <v>972</v>
      </c>
      <c r="B23515" t="s">
        <v>1239</v>
      </c>
      <c r="C23515" t="s">
        <v>1283</v>
      </c>
      <c r="D23515" t="s">
        <v>975</v>
      </c>
      <c r="E23515" s="82">
        <v>10</v>
      </c>
      <c r="F23515" t="s">
        <v>969</v>
      </c>
      <c r="G23515" s="83">
        <v>43626</v>
      </c>
      <c r="I23515">
        <v>2019</v>
      </c>
    </row>
    <row r="23516" spans="1:9" x14ac:dyDescent="0.25">
      <c r="A23516" t="s">
        <v>972</v>
      </c>
      <c r="B23516" t="s">
        <v>1239</v>
      </c>
      <c r="C23516" t="s">
        <v>1283</v>
      </c>
      <c r="D23516" t="s">
        <v>975</v>
      </c>
      <c r="E23516" s="82">
        <v>10</v>
      </c>
      <c r="F23516" t="s">
        <v>969</v>
      </c>
      <c r="G23516" s="83">
        <v>43662</v>
      </c>
      <c r="I23516">
        <v>2019</v>
      </c>
    </row>
    <row r="23517" spans="1:9" x14ac:dyDescent="0.25">
      <c r="A23517" t="s">
        <v>972</v>
      </c>
      <c r="B23517" t="s">
        <v>1239</v>
      </c>
      <c r="C23517" t="s">
        <v>1283</v>
      </c>
      <c r="D23517" t="s">
        <v>975</v>
      </c>
      <c r="E23517" s="82">
        <v>10</v>
      </c>
      <c r="F23517" t="s">
        <v>969</v>
      </c>
      <c r="G23517" s="83">
        <v>43886</v>
      </c>
      <c r="I23517">
        <v>2020</v>
      </c>
    </row>
    <row r="23518" spans="1:9" x14ac:dyDescent="0.25">
      <c r="A23518" t="s">
        <v>972</v>
      </c>
      <c r="B23518" t="s">
        <v>1239</v>
      </c>
      <c r="C23518" t="s">
        <v>1283</v>
      </c>
      <c r="D23518" t="s">
        <v>975</v>
      </c>
      <c r="E23518" s="82">
        <v>10</v>
      </c>
      <c r="F23518" t="s">
        <v>969</v>
      </c>
      <c r="G23518" s="83">
        <v>44039</v>
      </c>
      <c r="I23518">
        <v>2020</v>
      </c>
    </row>
    <row r="23519" spans="1:9" x14ac:dyDescent="0.25">
      <c r="A23519" t="s">
        <v>972</v>
      </c>
      <c r="B23519" t="s">
        <v>779</v>
      </c>
      <c r="C23519" t="s">
        <v>1283</v>
      </c>
      <c r="D23519" t="s">
        <v>975</v>
      </c>
      <c r="E23519" s="82">
        <v>5</v>
      </c>
      <c r="F23519" t="s">
        <v>969</v>
      </c>
      <c r="G23519" s="83">
        <v>43238</v>
      </c>
      <c r="I23519">
        <v>2018</v>
      </c>
    </row>
    <row r="23520" spans="1:9" x14ac:dyDescent="0.25">
      <c r="A23520" t="s">
        <v>972</v>
      </c>
      <c r="B23520" t="s">
        <v>779</v>
      </c>
      <c r="C23520" t="s">
        <v>1283</v>
      </c>
      <c r="D23520" t="s">
        <v>975</v>
      </c>
      <c r="E23520" s="82">
        <v>10</v>
      </c>
      <c r="F23520" t="s">
        <v>969</v>
      </c>
      <c r="G23520" s="83">
        <v>43384</v>
      </c>
      <c r="I23520">
        <v>2018</v>
      </c>
    </row>
    <row r="23521" spans="1:9" x14ac:dyDescent="0.25">
      <c r="A23521" t="s">
        <v>972</v>
      </c>
      <c r="B23521" t="s">
        <v>779</v>
      </c>
      <c r="C23521" t="s">
        <v>1283</v>
      </c>
      <c r="D23521" t="s">
        <v>975</v>
      </c>
      <c r="E23521" s="82">
        <v>10</v>
      </c>
      <c r="F23521" t="s">
        <v>969</v>
      </c>
      <c r="G23521" s="83">
        <v>43545</v>
      </c>
      <c r="I23521">
        <v>2019</v>
      </c>
    </row>
    <row r="23522" spans="1:9" x14ac:dyDescent="0.25">
      <c r="A23522" t="s">
        <v>972</v>
      </c>
      <c r="B23522" t="s">
        <v>779</v>
      </c>
      <c r="C23522" t="s">
        <v>1283</v>
      </c>
      <c r="D23522" t="s">
        <v>975</v>
      </c>
      <c r="E23522" s="82">
        <v>10</v>
      </c>
      <c r="F23522" t="s">
        <v>969</v>
      </c>
      <c r="G23522" s="83">
        <v>43621</v>
      </c>
      <c r="I23522">
        <v>2019</v>
      </c>
    </row>
    <row r="23523" spans="1:9" x14ac:dyDescent="0.25">
      <c r="A23523" t="s">
        <v>972</v>
      </c>
      <c r="B23523" t="s">
        <v>779</v>
      </c>
      <c r="C23523" t="s">
        <v>1283</v>
      </c>
      <c r="D23523" t="s">
        <v>975</v>
      </c>
      <c r="E23523" s="82">
        <v>10</v>
      </c>
      <c r="F23523" t="s">
        <v>969</v>
      </c>
      <c r="G23523" s="83">
        <v>43712</v>
      </c>
      <c r="I23523">
        <v>2019</v>
      </c>
    </row>
    <row r="23524" spans="1:9" x14ac:dyDescent="0.25">
      <c r="A23524" t="s">
        <v>972</v>
      </c>
      <c r="B23524" t="s">
        <v>779</v>
      </c>
      <c r="C23524" t="s">
        <v>1283</v>
      </c>
      <c r="D23524" t="s">
        <v>975</v>
      </c>
      <c r="E23524" s="82">
        <v>10</v>
      </c>
      <c r="F23524" t="s">
        <v>969</v>
      </c>
      <c r="G23524" s="83">
        <v>44435</v>
      </c>
      <c r="I23524">
        <v>2021</v>
      </c>
    </row>
    <row r="23525" spans="1:9" x14ac:dyDescent="0.25">
      <c r="A23525" t="s">
        <v>972</v>
      </c>
      <c r="B23525" t="s">
        <v>779</v>
      </c>
      <c r="C23525" t="s">
        <v>1283</v>
      </c>
      <c r="D23525" t="s">
        <v>975</v>
      </c>
      <c r="E23525" s="82">
        <v>10</v>
      </c>
      <c r="F23525" t="s">
        <v>969</v>
      </c>
      <c r="G23525" s="83">
        <v>44610</v>
      </c>
      <c r="I23525">
        <v>2022</v>
      </c>
    </row>
    <row r="23526" spans="1:9" x14ac:dyDescent="0.25">
      <c r="A23526" t="s">
        <v>972</v>
      </c>
      <c r="B23526" t="s">
        <v>779</v>
      </c>
      <c r="C23526" t="s">
        <v>1283</v>
      </c>
      <c r="D23526" t="s">
        <v>975</v>
      </c>
      <c r="E23526" s="82">
        <v>10</v>
      </c>
      <c r="F23526" t="s">
        <v>969</v>
      </c>
      <c r="G23526" s="83">
        <v>44693</v>
      </c>
      <c r="I23526">
        <v>2022</v>
      </c>
    </row>
    <row r="23527" spans="1:9" x14ac:dyDescent="0.25">
      <c r="A23527" t="s">
        <v>972</v>
      </c>
      <c r="B23527" t="s">
        <v>1240</v>
      </c>
      <c r="C23527" t="s">
        <v>1283</v>
      </c>
      <c r="D23527" t="s">
        <v>975</v>
      </c>
      <c r="E23527" s="82">
        <v>10</v>
      </c>
      <c r="F23527" t="s">
        <v>969</v>
      </c>
      <c r="G23527" s="83">
        <v>43349</v>
      </c>
      <c r="I23527">
        <v>2018</v>
      </c>
    </row>
    <row r="23528" spans="1:9" x14ac:dyDescent="0.25">
      <c r="A23528" t="s">
        <v>972</v>
      </c>
      <c r="B23528" t="s">
        <v>1240</v>
      </c>
      <c r="C23528" t="s">
        <v>1283</v>
      </c>
      <c r="D23528" t="s">
        <v>975</v>
      </c>
      <c r="E23528" s="82">
        <v>10</v>
      </c>
      <c r="F23528" t="s">
        <v>969</v>
      </c>
      <c r="G23528" s="83">
        <v>43543</v>
      </c>
      <c r="I23528">
        <v>2019</v>
      </c>
    </row>
    <row r="23529" spans="1:9" x14ac:dyDescent="0.25">
      <c r="A23529" t="s">
        <v>972</v>
      </c>
      <c r="B23529" t="s">
        <v>1240</v>
      </c>
      <c r="C23529" t="s">
        <v>1283</v>
      </c>
      <c r="D23529" t="s">
        <v>975</v>
      </c>
      <c r="E23529" s="82">
        <v>10</v>
      </c>
      <c r="F23529" t="s">
        <v>969</v>
      </c>
      <c r="G23529" s="83">
        <v>43544</v>
      </c>
      <c r="I23529">
        <v>2019</v>
      </c>
    </row>
    <row r="23530" spans="1:9" x14ac:dyDescent="0.25">
      <c r="A23530" t="s">
        <v>972</v>
      </c>
      <c r="B23530" t="s">
        <v>1240</v>
      </c>
      <c r="C23530" t="s">
        <v>1283</v>
      </c>
      <c r="D23530" t="s">
        <v>975</v>
      </c>
      <c r="E23530" s="82">
        <v>10</v>
      </c>
      <c r="F23530" t="s">
        <v>969</v>
      </c>
      <c r="G23530" s="83">
        <v>44159</v>
      </c>
      <c r="I23530">
        <v>2020</v>
      </c>
    </row>
    <row r="23531" spans="1:9" x14ac:dyDescent="0.25">
      <c r="A23531" t="s">
        <v>972</v>
      </c>
      <c r="B23531" t="s">
        <v>1240</v>
      </c>
      <c r="C23531" t="s">
        <v>1283</v>
      </c>
      <c r="D23531" t="s">
        <v>975</v>
      </c>
      <c r="E23531" s="82">
        <v>10</v>
      </c>
      <c r="F23531" t="s">
        <v>969</v>
      </c>
      <c r="G23531" s="83">
        <v>44903</v>
      </c>
      <c r="I23531">
        <v>2022</v>
      </c>
    </row>
    <row r="23532" spans="1:9" x14ac:dyDescent="0.25">
      <c r="A23532" t="s">
        <v>972</v>
      </c>
      <c r="B23532" t="s">
        <v>95</v>
      </c>
      <c r="C23532" t="s">
        <v>1283</v>
      </c>
      <c r="D23532" t="s">
        <v>975</v>
      </c>
      <c r="E23532" s="82">
        <v>2.5</v>
      </c>
      <c r="F23532" t="s">
        <v>969</v>
      </c>
      <c r="G23532" s="83">
        <v>44208</v>
      </c>
      <c r="I23532">
        <v>2021</v>
      </c>
    </row>
    <row r="23533" spans="1:9" x14ac:dyDescent="0.25">
      <c r="A23533" t="s">
        <v>972</v>
      </c>
      <c r="B23533" t="s">
        <v>95</v>
      </c>
      <c r="C23533" t="s">
        <v>1283</v>
      </c>
      <c r="D23533" t="s">
        <v>975</v>
      </c>
      <c r="E23533" s="82">
        <v>4.5</v>
      </c>
      <c r="F23533" t="s">
        <v>969</v>
      </c>
      <c r="G23533" s="83">
        <v>44643</v>
      </c>
      <c r="I23533">
        <v>2022</v>
      </c>
    </row>
    <row r="23534" spans="1:9" x14ac:dyDescent="0.25">
      <c r="A23534" t="s">
        <v>972</v>
      </c>
      <c r="B23534" t="s">
        <v>95</v>
      </c>
      <c r="C23534" t="s">
        <v>1283</v>
      </c>
      <c r="D23534" t="s">
        <v>975</v>
      </c>
      <c r="E23534" s="82">
        <v>5</v>
      </c>
      <c r="F23534" t="s">
        <v>969</v>
      </c>
      <c r="G23534" s="83">
        <v>43139</v>
      </c>
      <c r="I23534">
        <v>2018</v>
      </c>
    </row>
    <row r="23535" spans="1:9" x14ac:dyDescent="0.25">
      <c r="A23535" t="s">
        <v>972</v>
      </c>
      <c r="B23535" t="s">
        <v>95</v>
      </c>
      <c r="C23535" t="s">
        <v>1283</v>
      </c>
      <c r="D23535" t="s">
        <v>975</v>
      </c>
      <c r="E23535" s="82">
        <v>5</v>
      </c>
      <c r="F23535" t="s">
        <v>969</v>
      </c>
      <c r="G23535" s="83">
        <v>43154</v>
      </c>
      <c r="I23535">
        <v>2018</v>
      </c>
    </row>
    <row r="23536" spans="1:9" x14ac:dyDescent="0.25">
      <c r="A23536" t="s">
        <v>972</v>
      </c>
      <c r="B23536" t="s">
        <v>95</v>
      </c>
      <c r="C23536" t="s">
        <v>1283</v>
      </c>
      <c r="D23536" t="s">
        <v>975</v>
      </c>
      <c r="E23536" s="82">
        <v>5</v>
      </c>
      <c r="F23536" t="s">
        <v>969</v>
      </c>
      <c r="G23536" s="83">
        <v>43201</v>
      </c>
      <c r="I23536">
        <v>2018</v>
      </c>
    </row>
    <row r="23537" spans="1:9" x14ac:dyDescent="0.25">
      <c r="A23537" t="s">
        <v>972</v>
      </c>
      <c r="B23537" t="s">
        <v>95</v>
      </c>
      <c r="C23537" t="s">
        <v>1283</v>
      </c>
      <c r="D23537" t="s">
        <v>975</v>
      </c>
      <c r="E23537" s="82">
        <v>5</v>
      </c>
      <c r="F23537" t="s">
        <v>969</v>
      </c>
      <c r="G23537" s="83">
        <v>43244</v>
      </c>
      <c r="I23537">
        <v>2018</v>
      </c>
    </row>
    <row r="23538" spans="1:9" x14ac:dyDescent="0.25">
      <c r="A23538" t="s">
        <v>972</v>
      </c>
      <c r="B23538" t="s">
        <v>95</v>
      </c>
      <c r="C23538" t="s">
        <v>1283</v>
      </c>
      <c r="D23538" t="s">
        <v>975</v>
      </c>
      <c r="E23538" s="82">
        <v>5</v>
      </c>
      <c r="F23538" t="s">
        <v>969</v>
      </c>
      <c r="G23538" s="83">
        <v>43284</v>
      </c>
      <c r="I23538">
        <v>2018</v>
      </c>
    </row>
    <row r="23539" spans="1:9" x14ac:dyDescent="0.25">
      <c r="A23539" t="s">
        <v>972</v>
      </c>
      <c r="B23539" t="s">
        <v>95</v>
      </c>
      <c r="C23539" t="s">
        <v>1283</v>
      </c>
      <c r="D23539" t="s">
        <v>975</v>
      </c>
      <c r="E23539" s="82">
        <v>5</v>
      </c>
      <c r="F23539" t="s">
        <v>969</v>
      </c>
      <c r="G23539" s="83">
        <v>43321</v>
      </c>
      <c r="I23539">
        <v>2018</v>
      </c>
    </row>
    <row r="23540" spans="1:9" x14ac:dyDescent="0.25">
      <c r="A23540" t="s">
        <v>972</v>
      </c>
      <c r="B23540" t="s">
        <v>95</v>
      </c>
      <c r="C23540" t="s">
        <v>1283</v>
      </c>
      <c r="D23540" t="s">
        <v>975</v>
      </c>
      <c r="E23540" s="82">
        <v>5</v>
      </c>
      <c r="F23540" t="s">
        <v>969</v>
      </c>
      <c r="G23540" s="83">
        <v>43326</v>
      </c>
      <c r="I23540">
        <v>2018</v>
      </c>
    </row>
    <row r="23541" spans="1:9" x14ac:dyDescent="0.25">
      <c r="A23541" t="s">
        <v>972</v>
      </c>
      <c r="B23541" t="s">
        <v>95</v>
      </c>
      <c r="C23541" t="s">
        <v>1283</v>
      </c>
      <c r="D23541" t="s">
        <v>975</v>
      </c>
      <c r="E23541" s="82">
        <v>5</v>
      </c>
      <c r="F23541" t="s">
        <v>969</v>
      </c>
      <c r="G23541" s="83">
        <v>43327</v>
      </c>
      <c r="I23541">
        <v>2018</v>
      </c>
    </row>
    <row r="23542" spans="1:9" x14ac:dyDescent="0.25">
      <c r="A23542" t="s">
        <v>972</v>
      </c>
      <c r="B23542" t="s">
        <v>95</v>
      </c>
      <c r="C23542" t="s">
        <v>1283</v>
      </c>
      <c r="D23542" t="s">
        <v>975</v>
      </c>
      <c r="E23542" s="82">
        <v>5</v>
      </c>
      <c r="F23542" t="s">
        <v>969</v>
      </c>
      <c r="G23542" s="83">
        <v>43505</v>
      </c>
      <c r="I23542">
        <v>2019</v>
      </c>
    </row>
    <row r="23543" spans="1:9" x14ac:dyDescent="0.25">
      <c r="A23543" t="s">
        <v>972</v>
      </c>
      <c r="B23543" t="s">
        <v>95</v>
      </c>
      <c r="C23543" t="s">
        <v>1283</v>
      </c>
      <c r="D23543" t="s">
        <v>975</v>
      </c>
      <c r="E23543" s="82">
        <v>5</v>
      </c>
      <c r="F23543" t="s">
        <v>969</v>
      </c>
      <c r="G23543" s="83">
        <v>43524</v>
      </c>
      <c r="I23543">
        <v>2019</v>
      </c>
    </row>
    <row r="23544" spans="1:9" x14ac:dyDescent="0.25">
      <c r="A23544" t="s">
        <v>972</v>
      </c>
      <c r="B23544" t="s">
        <v>95</v>
      </c>
      <c r="C23544" t="s">
        <v>1283</v>
      </c>
      <c r="D23544" t="s">
        <v>975</v>
      </c>
      <c r="E23544" s="82">
        <v>5</v>
      </c>
      <c r="F23544" t="s">
        <v>969</v>
      </c>
      <c r="G23544" s="83">
        <v>43542</v>
      </c>
      <c r="I23544">
        <v>2019</v>
      </c>
    </row>
    <row r="23545" spans="1:9" x14ac:dyDescent="0.25">
      <c r="A23545" t="s">
        <v>972</v>
      </c>
      <c r="B23545" t="s">
        <v>95</v>
      </c>
      <c r="C23545" t="s">
        <v>1283</v>
      </c>
      <c r="D23545" t="s">
        <v>975</v>
      </c>
      <c r="E23545" s="82">
        <v>5</v>
      </c>
      <c r="F23545" t="s">
        <v>969</v>
      </c>
      <c r="G23545" s="83">
        <v>44552</v>
      </c>
      <c r="I23545">
        <v>2021</v>
      </c>
    </row>
    <row r="23546" spans="1:9" x14ac:dyDescent="0.25">
      <c r="A23546" t="s">
        <v>972</v>
      </c>
      <c r="B23546" t="s">
        <v>95</v>
      </c>
      <c r="C23546" t="s">
        <v>1283</v>
      </c>
      <c r="D23546" t="s">
        <v>975</v>
      </c>
      <c r="E23546" s="82">
        <v>5</v>
      </c>
      <c r="F23546" t="s">
        <v>969</v>
      </c>
      <c r="G23546" s="83">
        <v>44750</v>
      </c>
      <c r="I23546">
        <v>2022</v>
      </c>
    </row>
    <row r="23547" spans="1:9" x14ac:dyDescent="0.25">
      <c r="A23547" t="s">
        <v>972</v>
      </c>
      <c r="B23547" t="s">
        <v>95</v>
      </c>
      <c r="C23547" t="s">
        <v>1283</v>
      </c>
      <c r="D23547" t="s">
        <v>975</v>
      </c>
      <c r="E23547" s="82">
        <v>10</v>
      </c>
      <c r="F23547" t="s">
        <v>969</v>
      </c>
      <c r="G23547" s="83">
        <v>43193</v>
      </c>
      <c r="I23547">
        <v>2018</v>
      </c>
    </row>
    <row r="23548" spans="1:9" x14ac:dyDescent="0.25">
      <c r="A23548" t="s">
        <v>972</v>
      </c>
      <c r="B23548" t="s">
        <v>95</v>
      </c>
      <c r="C23548" t="s">
        <v>1283</v>
      </c>
      <c r="D23548" t="s">
        <v>975</v>
      </c>
      <c r="E23548" s="82">
        <v>10</v>
      </c>
      <c r="F23548" t="s">
        <v>969</v>
      </c>
      <c r="G23548" s="83">
        <v>43378</v>
      </c>
      <c r="I23548">
        <v>2018</v>
      </c>
    </row>
    <row r="23549" spans="1:9" x14ac:dyDescent="0.25">
      <c r="A23549" t="s">
        <v>972</v>
      </c>
      <c r="B23549" t="s">
        <v>95</v>
      </c>
      <c r="C23549" t="s">
        <v>1283</v>
      </c>
      <c r="D23549" t="s">
        <v>975</v>
      </c>
      <c r="E23549" s="82">
        <v>10</v>
      </c>
      <c r="F23549" t="s">
        <v>969</v>
      </c>
      <c r="G23549" s="83">
        <v>43418</v>
      </c>
      <c r="I23549">
        <v>2018</v>
      </c>
    </row>
    <row r="23550" spans="1:9" x14ac:dyDescent="0.25">
      <c r="A23550" t="s">
        <v>972</v>
      </c>
      <c r="B23550" t="s">
        <v>95</v>
      </c>
      <c r="C23550" t="s">
        <v>1283</v>
      </c>
      <c r="D23550" t="s">
        <v>975</v>
      </c>
      <c r="E23550" s="82">
        <v>10</v>
      </c>
      <c r="F23550" t="s">
        <v>969</v>
      </c>
      <c r="G23550" s="83">
        <v>43476</v>
      </c>
      <c r="I23550">
        <v>2019</v>
      </c>
    </row>
    <row r="23551" spans="1:9" x14ac:dyDescent="0.25">
      <c r="A23551" t="s">
        <v>972</v>
      </c>
      <c r="B23551" t="s">
        <v>95</v>
      </c>
      <c r="C23551" t="s">
        <v>1283</v>
      </c>
      <c r="D23551" t="s">
        <v>975</v>
      </c>
      <c r="E23551" s="82">
        <v>10</v>
      </c>
      <c r="F23551" t="s">
        <v>969</v>
      </c>
      <c r="G23551" s="83">
        <v>43563</v>
      </c>
      <c r="I23551">
        <v>2019</v>
      </c>
    </row>
    <row r="23552" spans="1:9" x14ac:dyDescent="0.25">
      <c r="A23552" t="s">
        <v>972</v>
      </c>
      <c r="B23552" t="s">
        <v>95</v>
      </c>
      <c r="C23552" t="s">
        <v>1283</v>
      </c>
      <c r="D23552" t="s">
        <v>975</v>
      </c>
      <c r="E23552" s="82">
        <v>10</v>
      </c>
      <c r="F23552" t="s">
        <v>969</v>
      </c>
      <c r="G23552" s="83">
        <v>43675</v>
      </c>
      <c r="I23552">
        <v>2019</v>
      </c>
    </row>
    <row r="23553" spans="1:9" x14ac:dyDescent="0.25">
      <c r="A23553" t="s">
        <v>972</v>
      </c>
      <c r="B23553" t="s">
        <v>95</v>
      </c>
      <c r="C23553" t="s">
        <v>1283</v>
      </c>
      <c r="D23553" t="s">
        <v>975</v>
      </c>
      <c r="E23553" s="82">
        <v>10</v>
      </c>
      <c r="F23553" t="s">
        <v>969</v>
      </c>
      <c r="G23553" s="83">
        <v>43683</v>
      </c>
      <c r="I23553">
        <v>2019</v>
      </c>
    </row>
    <row r="23554" spans="1:9" x14ac:dyDescent="0.25">
      <c r="A23554" t="s">
        <v>972</v>
      </c>
      <c r="B23554" t="s">
        <v>95</v>
      </c>
      <c r="C23554" t="s">
        <v>1283</v>
      </c>
      <c r="D23554" t="s">
        <v>975</v>
      </c>
      <c r="E23554" s="82">
        <v>10</v>
      </c>
      <c r="F23554" t="s">
        <v>969</v>
      </c>
      <c r="G23554" s="83">
        <v>43845</v>
      </c>
      <c r="I23554">
        <v>2020</v>
      </c>
    </row>
    <row r="23555" spans="1:9" x14ac:dyDescent="0.25">
      <c r="A23555" t="s">
        <v>972</v>
      </c>
      <c r="B23555" t="s">
        <v>95</v>
      </c>
      <c r="C23555" t="s">
        <v>1283</v>
      </c>
      <c r="D23555" t="s">
        <v>975</v>
      </c>
      <c r="E23555" s="82">
        <v>10</v>
      </c>
      <c r="F23555" t="s">
        <v>969</v>
      </c>
      <c r="G23555" s="83">
        <v>44008</v>
      </c>
      <c r="I23555">
        <v>2020</v>
      </c>
    </row>
    <row r="23556" spans="1:9" x14ac:dyDescent="0.25">
      <c r="A23556" t="s">
        <v>972</v>
      </c>
      <c r="B23556" t="s">
        <v>95</v>
      </c>
      <c r="C23556" t="s">
        <v>1283</v>
      </c>
      <c r="D23556" t="s">
        <v>975</v>
      </c>
      <c r="E23556" s="82">
        <v>10</v>
      </c>
      <c r="F23556" t="s">
        <v>969</v>
      </c>
      <c r="G23556" s="83">
        <v>44123</v>
      </c>
      <c r="I23556">
        <v>2020</v>
      </c>
    </row>
    <row r="23557" spans="1:9" x14ac:dyDescent="0.25">
      <c r="A23557" t="s">
        <v>972</v>
      </c>
      <c r="B23557" t="s">
        <v>95</v>
      </c>
      <c r="C23557" t="s">
        <v>1283</v>
      </c>
      <c r="D23557" t="s">
        <v>975</v>
      </c>
      <c r="E23557" s="82">
        <v>10</v>
      </c>
      <c r="F23557" t="s">
        <v>969</v>
      </c>
      <c r="G23557" s="83">
        <v>44655</v>
      </c>
      <c r="I23557">
        <v>2022</v>
      </c>
    </row>
    <row r="23558" spans="1:9" x14ac:dyDescent="0.25">
      <c r="A23558" t="s">
        <v>972</v>
      </c>
      <c r="B23558" t="s">
        <v>95</v>
      </c>
      <c r="C23558" t="s">
        <v>1283</v>
      </c>
      <c r="D23558" t="s">
        <v>975</v>
      </c>
      <c r="E23558" s="82">
        <v>10</v>
      </c>
      <c r="F23558" t="s">
        <v>969</v>
      </c>
      <c r="G23558" s="83">
        <v>44749</v>
      </c>
      <c r="I23558">
        <v>2022</v>
      </c>
    </row>
    <row r="23559" spans="1:9" x14ac:dyDescent="0.25">
      <c r="A23559" t="s">
        <v>972</v>
      </c>
      <c r="B23559" t="s">
        <v>95</v>
      </c>
      <c r="C23559" t="s">
        <v>1283</v>
      </c>
      <c r="D23559" t="s">
        <v>975</v>
      </c>
      <c r="E23559" s="82">
        <v>15</v>
      </c>
      <c r="F23559" t="s">
        <v>969</v>
      </c>
      <c r="G23559" s="83">
        <v>44362</v>
      </c>
      <c r="I23559">
        <v>2021</v>
      </c>
    </row>
    <row r="23560" spans="1:9" x14ac:dyDescent="0.25">
      <c r="A23560" t="s">
        <v>972</v>
      </c>
      <c r="B23560" t="s">
        <v>627</v>
      </c>
      <c r="C23560" t="s">
        <v>1283</v>
      </c>
      <c r="D23560" t="s">
        <v>975</v>
      </c>
      <c r="E23560" s="82">
        <v>10</v>
      </c>
      <c r="F23560" t="s">
        <v>969</v>
      </c>
      <c r="G23560" s="83">
        <v>43385</v>
      </c>
      <c r="I23560">
        <v>2018</v>
      </c>
    </row>
    <row r="23561" spans="1:9" x14ac:dyDescent="0.25">
      <c r="A23561" t="s">
        <v>972</v>
      </c>
      <c r="B23561" t="s">
        <v>627</v>
      </c>
      <c r="C23561" t="s">
        <v>1283</v>
      </c>
      <c r="D23561" t="s">
        <v>975</v>
      </c>
      <c r="E23561" s="82">
        <v>10</v>
      </c>
      <c r="F23561" t="s">
        <v>969</v>
      </c>
      <c r="G23561" s="83">
        <v>44312</v>
      </c>
      <c r="I23561">
        <v>2021</v>
      </c>
    </row>
    <row r="23562" spans="1:9" x14ac:dyDescent="0.25">
      <c r="A23562" t="s">
        <v>972</v>
      </c>
      <c r="B23562" t="s">
        <v>627</v>
      </c>
      <c r="C23562" t="s">
        <v>1283</v>
      </c>
      <c r="D23562" t="s">
        <v>975</v>
      </c>
      <c r="E23562" s="82">
        <v>10</v>
      </c>
      <c r="F23562" t="s">
        <v>969</v>
      </c>
      <c r="G23562" s="83">
        <v>44950</v>
      </c>
      <c r="I23562">
        <v>2023</v>
      </c>
    </row>
    <row r="23563" spans="1:9" x14ac:dyDescent="0.25">
      <c r="A23563" t="s">
        <v>972</v>
      </c>
      <c r="B23563" t="s">
        <v>214</v>
      </c>
      <c r="C23563" t="s">
        <v>1283</v>
      </c>
      <c r="D23563" t="s">
        <v>975</v>
      </c>
      <c r="E23563" s="82">
        <v>10</v>
      </c>
      <c r="F23563" t="s">
        <v>969</v>
      </c>
      <c r="G23563" s="83">
        <v>43866</v>
      </c>
      <c r="I23563">
        <v>2020</v>
      </c>
    </row>
    <row r="23564" spans="1:9" x14ac:dyDescent="0.25">
      <c r="A23564" t="s">
        <v>972</v>
      </c>
      <c r="B23564" t="s">
        <v>214</v>
      </c>
      <c r="C23564" t="s">
        <v>1283</v>
      </c>
      <c r="D23564" t="s">
        <v>975</v>
      </c>
      <c r="E23564" s="82">
        <v>10</v>
      </c>
      <c r="F23564" t="s">
        <v>969</v>
      </c>
      <c r="G23564" s="83">
        <v>43913</v>
      </c>
      <c r="I23564">
        <v>2020</v>
      </c>
    </row>
    <row r="23565" spans="1:9" x14ac:dyDescent="0.25">
      <c r="A23565" t="s">
        <v>972</v>
      </c>
      <c r="B23565" t="s">
        <v>249</v>
      </c>
      <c r="C23565" t="s">
        <v>1283</v>
      </c>
      <c r="D23565" t="s">
        <v>975</v>
      </c>
      <c r="E23565" s="82">
        <v>5</v>
      </c>
      <c r="F23565" t="s">
        <v>969</v>
      </c>
      <c r="G23565" s="83">
        <v>43110</v>
      </c>
      <c r="I23565">
        <v>2018</v>
      </c>
    </row>
    <row r="23566" spans="1:9" x14ac:dyDescent="0.25">
      <c r="A23566" t="s">
        <v>972</v>
      </c>
      <c r="B23566" t="s">
        <v>249</v>
      </c>
      <c r="C23566" t="s">
        <v>1283</v>
      </c>
      <c r="D23566" t="s">
        <v>975</v>
      </c>
      <c r="E23566" s="82">
        <v>5</v>
      </c>
      <c r="F23566" t="s">
        <v>969</v>
      </c>
      <c r="G23566" s="83">
        <v>43157</v>
      </c>
      <c r="I23566">
        <v>2018</v>
      </c>
    </row>
    <row r="23567" spans="1:9" x14ac:dyDescent="0.25">
      <c r="A23567" t="s">
        <v>972</v>
      </c>
      <c r="B23567" t="s">
        <v>249</v>
      </c>
      <c r="C23567" t="s">
        <v>1283</v>
      </c>
      <c r="D23567" t="s">
        <v>975</v>
      </c>
      <c r="E23567" s="82">
        <v>5</v>
      </c>
      <c r="F23567" t="s">
        <v>969</v>
      </c>
      <c r="G23567" s="83">
        <v>43230</v>
      </c>
      <c r="I23567">
        <v>2018</v>
      </c>
    </row>
    <row r="23568" spans="1:9" x14ac:dyDescent="0.25">
      <c r="A23568" t="s">
        <v>972</v>
      </c>
      <c r="B23568" t="s">
        <v>249</v>
      </c>
      <c r="C23568" t="s">
        <v>1283</v>
      </c>
      <c r="D23568" t="s">
        <v>975</v>
      </c>
      <c r="E23568" s="82">
        <v>5</v>
      </c>
      <c r="F23568" t="s">
        <v>969</v>
      </c>
      <c r="G23568" s="83">
        <v>43241</v>
      </c>
      <c r="I23568">
        <v>2018</v>
      </c>
    </row>
    <row r="23569" spans="1:9" x14ac:dyDescent="0.25">
      <c r="A23569" t="s">
        <v>972</v>
      </c>
      <c r="B23569" t="s">
        <v>249</v>
      </c>
      <c r="C23569" t="s">
        <v>1283</v>
      </c>
      <c r="D23569" t="s">
        <v>975</v>
      </c>
      <c r="E23569" s="82">
        <v>5</v>
      </c>
      <c r="F23569" t="s">
        <v>969</v>
      </c>
      <c r="G23569" s="83">
        <v>43536</v>
      </c>
      <c r="I23569">
        <v>2019</v>
      </c>
    </row>
    <row r="23570" spans="1:9" x14ac:dyDescent="0.25">
      <c r="A23570" t="s">
        <v>972</v>
      </c>
      <c r="B23570" t="s">
        <v>249</v>
      </c>
      <c r="C23570" t="s">
        <v>1283</v>
      </c>
      <c r="D23570" t="s">
        <v>975</v>
      </c>
      <c r="E23570" s="82">
        <v>5</v>
      </c>
      <c r="F23570" t="s">
        <v>969</v>
      </c>
      <c r="G23570" s="83">
        <v>43537</v>
      </c>
      <c r="I23570">
        <v>2019</v>
      </c>
    </row>
    <row r="23571" spans="1:9" x14ac:dyDescent="0.25">
      <c r="A23571" t="s">
        <v>972</v>
      </c>
      <c r="B23571" t="s">
        <v>249</v>
      </c>
      <c r="C23571" t="s">
        <v>1283</v>
      </c>
      <c r="D23571" t="s">
        <v>975</v>
      </c>
      <c r="E23571" s="82">
        <v>5</v>
      </c>
      <c r="F23571" t="s">
        <v>969</v>
      </c>
      <c r="G23571" s="83">
        <v>43549</v>
      </c>
      <c r="I23571">
        <v>2019</v>
      </c>
    </row>
    <row r="23572" spans="1:9" x14ac:dyDescent="0.25">
      <c r="A23572" t="s">
        <v>972</v>
      </c>
      <c r="B23572" t="s">
        <v>249</v>
      </c>
      <c r="C23572" t="s">
        <v>1283</v>
      </c>
      <c r="D23572" t="s">
        <v>975</v>
      </c>
      <c r="E23572" s="82">
        <v>5</v>
      </c>
      <c r="F23572" t="s">
        <v>969</v>
      </c>
      <c r="G23572" s="83">
        <v>43552</v>
      </c>
      <c r="I23572">
        <v>2019</v>
      </c>
    </row>
    <row r="23573" spans="1:9" x14ac:dyDescent="0.25">
      <c r="A23573" t="s">
        <v>972</v>
      </c>
      <c r="B23573" t="s">
        <v>249</v>
      </c>
      <c r="C23573" t="s">
        <v>1283</v>
      </c>
      <c r="D23573" t="s">
        <v>975</v>
      </c>
      <c r="E23573" s="82">
        <v>5</v>
      </c>
      <c r="F23573" t="s">
        <v>969</v>
      </c>
      <c r="G23573" s="83">
        <v>43559</v>
      </c>
      <c r="I23573">
        <v>2019</v>
      </c>
    </row>
    <row r="23574" spans="1:9" x14ac:dyDescent="0.25">
      <c r="A23574" t="s">
        <v>972</v>
      </c>
      <c r="B23574" t="s">
        <v>249</v>
      </c>
      <c r="C23574" t="s">
        <v>1283</v>
      </c>
      <c r="D23574" t="s">
        <v>975</v>
      </c>
      <c r="E23574" s="82">
        <v>5</v>
      </c>
      <c r="F23574" t="s">
        <v>969</v>
      </c>
      <c r="G23574" s="83">
        <v>43766</v>
      </c>
      <c r="I23574">
        <v>2019</v>
      </c>
    </row>
    <row r="23575" spans="1:9" x14ac:dyDescent="0.25">
      <c r="A23575" t="s">
        <v>972</v>
      </c>
      <c r="B23575" t="s">
        <v>249</v>
      </c>
      <c r="C23575" t="s">
        <v>1283</v>
      </c>
      <c r="D23575" t="s">
        <v>975</v>
      </c>
      <c r="E23575" s="82">
        <v>7</v>
      </c>
      <c r="F23575" t="s">
        <v>969</v>
      </c>
      <c r="G23575" s="83">
        <v>44273</v>
      </c>
      <c r="I23575">
        <v>2021</v>
      </c>
    </row>
    <row r="23576" spans="1:9" x14ac:dyDescent="0.25">
      <c r="A23576" t="s">
        <v>972</v>
      </c>
      <c r="B23576" t="s">
        <v>249</v>
      </c>
      <c r="C23576" t="s">
        <v>1283</v>
      </c>
      <c r="D23576" t="s">
        <v>975</v>
      </c>
      <c r="E23576" s="82">
        <v>8</v>
      </c>
      <c r="F23576" t="s">
        <v>969</v>
      </c>
      <c r="G23576" s="83">
        <v>44630</v>
      </c>
      <c r="I23576">
        <v>2022</v>
      </c>
    </row>
    <row r="23577" spans="1:9" x14ac:dyDescent="0.25">
      <c r="A23577" t="s">
        <v>972</v>
      </c>
      <c r="B23577" t="s">
        <v>249</v>
      </c>
      <c r="C23577" t="s">
        <v>1283</v>
      </c>
      <c r="D23577" t="s">
        <v>975</v>
      </c>
      <c r="E23577" s="82">
        <v>10</v>
      </c>
      <c r="F23577" t="s">
        <v>969</v>
      </c>
      <c r="G23577" s="83">
        <v>43061</v>
      </c>
      <c r="I23577">
        <v>2017</v>
      </c>
    </row>
    <row r="23578" spans="1:9" x14ac:dyDescent="0.25">
      <c r="A23578" t="s">
        <v>972</v>
      </c>
      <c r="B23578" t="s">
        <v>249</v>
      </c>
      <c r="C23578" t="s">
        <v>1283</v>
      </c>
      <c r="D23578" t="s">
        <v>975</v>
      </c>
      <c r="E23578" s="82">
        <v>10</v>
      </c>
      <c r="F23578" t="s">
        <v>969</v>
      </c>
      <c r="G23578" s="83">
        <v>43406</v>
      </c>
      <c r="I23578">
        <v>2018</v>
      </c>
    </row>
    <row r="23579" spans="1:9" x14ac:dyDescent="0.25">
      <c r="A23579" t="s">
        <v>972</v>
      </c>
      <c r="B23579" t="s">
        <v>249</v>
      </c>
      <c r="C23579" t="s">
        <v>1283</v>
      </c>
      <c r="D23579" t="s">
        <v>975</v>
      </c>
      <c r="E23579" s="82">
        <v>10</v>
      </c>
      <c r="F23579" t="s">
        <v>969</v>
      </c>
      <c r="G23579" s="83">
        <v>43445</v>
      </c>
      <c r="I23579">
        <v>2018</v>
      </c>
    </row>
    <row r="23580" spans="1:9" x14ac:dyDescent="0.25">
      <c r="A23580" t="s">
        <v>972</v>
      </c>
      <c r="B23580" t="s">
        <v>249</v>
      </c>
      <c r="C23580" t="s">
        <v>1283</v>
      </c>
      <c r="D23580" t="s">
        <v>975</v>
      </c>
      <c r="E23580" s="82">
        <v>10</v>
      </c>
      <c r="F23580" t="s">
        <v>969</v>
      </c>
      <c r="G23580" s="83">
        <v>43544</v>
      </c>
      <c r="I23580">
        <v>2019</v>
      </c>
    </row>
    <row r="23581" spans="1:9" x14ac:dyDescent="0.25">
      <c r="A23581" t="s">
        <v>972</v>
      </c>
      <c r="B23581" t="s">
        <v>249</v>
      </c>
      <c r="C23581" t="s">
        <v>1283</v>
      </c>
      <c r="D23581" t="s">
        <v>975</v>
      </c>
      <c r="E23581" s="82">
        <v>10</v>
      </c>
      <c r="F23581" t="s">
        <v>969</v>
      </c>
      <c r="G23581" s="83">
        <v>43644</v>
      </c>
      <c r="I23581">
        <v>2019</v>
      </c>
    </row>
    <row r="23582" spans="1:9" x14ac:dyDescent="0.25">
      <c r="A23582" t="s">
        <v>972</v>
      </c>
      <c r="B23582" t="s">
        <v>249</v>
      </c>
      <c r="C23582" t="s">
        <v>1283</v>
      </c>
      <c r="D23582" t="s">
        <v>975</v>
      </c>
      <c r="E23582" s="82">
        <v>10</v>
      </c>
      <c r="F23582" t="s">
        <v>969</v>
      </c>
      <c r="G23582" s="83">
        <v>43657</v>
      </c>
      <c r="I23582">
        <v>2019</v>
      </c>
    </row>
    <row r="23583" spans="1:9" x14ac:dyDescent="0.25">
      <c r="A23583" t="s">
        <v>972</v>
      </c>
      <c r="B23583" t="s">
        <v>249</v>
      </c>
      <c r="C23583" t="s">
        <v>1283</v>
      </c>
      <c r="D23583" t="s">
        <v>975</v>
      </c>
      <c r="E23583" s="82">
        <v>10</v>
      </c>
      <c r="F23583" t="s">
        <v>969</v>
      </c>
      <c r="G23583" s="83">
        <v>43679</v>
      </c>
      <c r="I23583">
        <v>2019</v>
      </c>
    </row>
    <row r="23584" spans="1:9" x14ac:dyDescent="0.25">
      <c r="A23584" t="s">
        <v>972</v>
      </c>
      <c r="B23584" t="s">
        <v>249</v>
      </c>
      <c r="C23584" t="s">
        <v>1283</v>
      </c>
      <c r="D23584" t="s">
        <v>975</v>
      </c>
      <c r="E23584" s="82">
        <v>10</v>
      </c>
      <c r="F23584" t="s">
        <v>969</v>
      </c>
      <c r="G23584" s="83">
        <v>43702</v>
      </c>
      <c r="I23584">
        <v>2019</v>
      </c>
    </row>
    <row r="23585" spans="1:9" x14ac:dyDescent="0.25">
      <c r="A23585" t="s">
        <v>972</v>
      </c>
      <c r="B23585" t="s">
        <v>249</v>
      </c>
      <c r="C23585" t="s">
        <v>1283</v>
      </c>
      <c r="D23585" t="s">
        <v>975</v>
      </c>
      <c r="E23585" s="82">
        <v>10</v>
      </c>
      <c r="F23585" t="s">
        <v>969</v>
      </c>
      <c r="G23585" s="83">
        <v>43706</v>
      </c>
      <c r="I23585">
        <v>2019</v>
      </c>
    </row>
    <row r="23586" spans="1:9" x14ac:dyDescent="0.25">
      <c r="A23586" t="s">
        <v>972</v>
      </c>
      <c r="B23586" t="s">
        <v>249</v>
      </c>
      <c r="C23586" t="s">
        <v>1283</v>
      </c>
      <c r="D23586" t="s">
        <v>975</v>
      </c>
      <c r="E23586" s="82">
        <v>10</v>
      </c>
      <c r="F23586" t="s">
        <v>969</v>
      </c>
      <c r="G23586" s="83">
        <v>43888</v>
      </c>
      <c r="I23586">
        <v>2020</v>
      </c>
    </row>
    <row r="23587" spans="1:9" x14ac:dyDescent="0.25">
      <c r="A23587" t="s">
        <v>972</v>
      </c>
      <c r="B23587" t="s">
        <v>249</v>
      </c>
      <c r="C23587" t="s">
        <v>1283</v>
      </c>
      <c r="D23587" t="s">
        <v>975</v>
      </c>
      <c r="E23587" s="82">
        <v>10</v>
      </c>
      <c r="F23587" t="s">
        <v>969</v>
      </c>
      <c r="G23587" s="83">
        <v>44147</v>
      </c>
      <c r="I23587">
        <v>2020</v>
      </c>
    </row>
    <row r="23588" spans="1:9" x14ac:dyDescent="0.25">
      <c r="A23588" t="s">
        <v>972</v>
      </c>
      <c r="B23588" t="s">
        <v>249</v>
      </c>
      <c r="C23588" t="s">
        <v>1283</v>
      </c>
      <c r="D23588" t="s">
        <v>975</v>
      </c>
      <c r="E23588" s="82">
        <v>10</v>
      </c>
      <c r="F23588" t="s">
        <v>969</v>
      </c>
      <c r="G23588" s="83">
        <v>44313</v>
      </c>
      <c r="I23588">
        <v>2021</v>
      </c>
    </row>
    <row r="23589" spans="1:9" x14ac:dyDescent="0.25">
      <c r="A23589" t="s">
        <v>972</v>
      </c>
      <c r="B23589" t="s">
        <v>249</v>
      </c>
      <c r="C23589" t="s">
        <v>1283</v>
      </c>
      <c r="D23589" t="s">
        <v>975</v>
      </c>
      <c r="E23589" s="82">
        <v>10</v>
      </c>
      <c r="F23589" t="s">
        <v>969</v>
      </c>
      <c r="G23589" s="83">
        <v>44770</v>
      </c>
      <c r="I23589">
        <v>2022</v>
      </c>
    </row>
    <row r="23590" spans="1:9" x14ac:dyDescent="0.25">
      <c r="A23590" t="s">
        <v>972</v>
      </c>
      <c r="B23590" t="s">
        <v>249</v>
      </c>
      <c r="C23590" t="s">
        <v>1283</v>
      </c>
      <c r="D23590" t="s">
        <v>975</v>
      </c>
      <c r="E23590" s="82">
        <v>10</v>
      </c>
      <c r="F23590" t="s">
        <v>969</v>
      </c>
      <c r="G23590" s="83">
        <v>44917</v>
      </c>
      <c r="I23590">
        <v>2022</v>
      </c>
    </row>
    <row r="23591" spans="1:9" x14ac:dyDescent="0.25">
      <c r="A23591" t="s">
        <v>972</v>
      </c>
      <c r="B23591" t="s">
        <v>249</v>
      </c>
      <c r="C23591" t="s">
        <v>1283</v>
      </c>
      <c r="D23591" t="s">
        <v>975</v>
      </c>
      <c r="E23591" s="82">
        <v>10</v>
      </c>
      <c r="F23591" t="s">
        <v>969</v>
      </c>
      <c r="G23591" s="83">
        <v>44084</v>
      </c>
      <c r="I23591">
        <v>2020</v>
      </c>
    </row>
    <row r="23592" spans="1:9" x14ac:dyDescent="0.25">
      <c r="A23592" t="s">
        <v>972</v>
      </c>
      <c r="B23592" t="s">
        <v>144</v>
      </c>
      <c r="C23592" t="s">
        <v>1283</v>
      </c>
      <c r="D23592" t="s">
        <v>975</v>
      </c>
      <c r="E23592" s="82">
        <v>5</v>
      </c>
      <c r="F23592" t="s">
        <v>969</v>
      </c>
      <c r="G23592" s="83">
        <v>43270</v>
      </c>
      <c r="I23592">
        <v>2018</v>
      </c>
    </row>
    <row r="23593" spans="1:9" x14ac:dyDescent="0.25">
      <c r="A23593" t="s">
        <v>972</v>
      </c>
      <c r="B23593" t="s">
        <v>144</v>
      </c>
      <c r="C23593" t="s">
        <v>1283</v>
      </c>
      <c r="D23593" t="s">
        <v>975</v>
      </c>
      <c r="E23593" s="82">
        <v>10</v>
      </c>
      <c r="F23593" t="s">
        <v>969</v>
      </c>
      <c r="G23593" s="83">
        <v>43029</v>
      </c>
      <c r="I23593">
        <v>2017</v>
      </c>
    </row>
    <row r="23594" spans="1:9" x14ac:dyDescent="0.25">
      <c r="A23594" t="s">
        <v>972</v>
      </c>
      <c r="B23594" t="s">
        <v>144</v>
      </c>
      <c r="C23594" t="s">
        <v>1283</v>
      </c>
      <c r="D23594" t="s">
        <v>975</v>
      </c>
      <c r="E23594" s="82">
        <v>10</v>
      </c>
      <c r="F23594" t="s">
        <v>969</v>
      </c>
      <c r="G23594" s="83">
        <v>43405</v>
      </c>
      <c r="I23594">
        <v>2018</v>
      </c>
    </row>
    <row r="23595" spans="1:9" x14ac:dyDescent="0.25">
      <c r="A23595" t="s">
        <v>972</v>
      </c>
      <c r="B23595" t="s">
        <v>144</v>
      </c>
      <c r="C23595" t="s">
        <v>1283</v>
      </c>
      <c r="D23595" t="s">
        <v>975</v>
      </c>
      <c r="E23595" s="82">
        <v>10</v>
      </c>
      <c r="F23595" t="s">
        <v>969</v>
      </c>
      <c r="G23595" s="83">
        <v>44092</v>
      </c>
      <c r="I23595">
        <v>2020</v>
      </c>
    </row>
    <row r="23596" spans="1:9" x14ac:dyDescent="0.25">
      <c r="A23596" t="s">
        <v>972</v>
      </c>
      <c r="B23596" t="s">
        <v>144</v>
      </c>
      <c r="C23596" t="s">
        <v>1283</v>
      </c>
      <c r="D23596" t="s">
        <v>975</v>
      </c>
      <c r="E23596" s="82">
        <v>10</v>
      </c>
      <c r="F23596" t="s">
        <v>969</v>
      </c>
      <c r="G23596" s="83">
        <v>44330</v>
      </c>
      <c r="I23596">
        <v>2021</v>
      </c>
    </row>
    <row r="23597" spans="1:9" x14ac:dyDescent="0.25">
      <c r="A23597" t="s">
        <v>972</v>
      </c>
      <c r="B23597" t="s">
        <v>144</v>
      </c>
      <c r="C23597" t="s">
        <v>1283</v>
      </c>
      <c r="D23597" t="s">
        <v>975</v>
      </c>
      <c r="E23597" s="82">
        <v>10</v>
      </c>
      <c r="F23597" t="s">
        <v>969</v>
      </c>
      <c r="G23597" s="83">
        <v>44620</v>
      </c>
      <c r="I23597">
        <v>2022</v>
      </c>
    </row>
    <row r="23598" spans="1:9" x14ac:dyDescent="0.25">
      <c r="A23598" t="s">
        <v>972</v>
      </c>
      <c r="B23598" t="s">
        <v>124</v>
      </c>
      <c r="C23598" t="s">
        <v>1283</v>
      </c>
      <c r="D23598" t="s">
        <v>975</v>
      </c>
      <c r="E23598" s="82">
        <v>5</v>
      </c>
      <c r="F23598" t="s">
        <v>969</v>
      </c>
      <c r="G23598" s="83">
        <v>43166</v>
      </c>
      <c r="I23598">
        <v>2018</v>
      </c>
    </row>
    <row r="23599" spans="1:9" x14ac:dyDescent="0.25">
      <c r="A23599" t="s">
        <v>972</v>
      </c>
      <c r="B23599" t="s">
        <v>124</v>
      </c>
      <c r="C23599" t="s">
        <v>1283</v>
      </c>
      <c r="D23599" t="s">
        <v>975</v>
      </c>
      <c r="E23599" s="82">
        <v>5</v>
      </c>
      <c r="F23599" t="s">
        <v>969</v>
      </c>
      <c r="G23599" s="83">
        <v>43253</v>
      </c>
      <c r="I23599">
        <v>2018</v>
      </c>
    </row>
    <row r="23600" spans="1:9" x14ac:dyDescent="0.25">
      <c r="A23600" t="s">
        <v>972</v>
      </c>
      <c r="B23600" t="s">
        <v>124</v>
      </c>
      <c r="C23600" t="s">
        <v>1283</v>
      </c>
      <c r="D23600" t="s">
        <v>975</v>
      </c>
      <c r="E23600" s="82">
        <v>5</v>
      </c>
      <c r="F23600" t="s">
        <v>969</v>
      </c>
      <c r="G23600" s="83">
        <v>43300</v>
      </c>
      <c r="I23600">
        <v>2018</v>
      </c>
    </row>
    <row r="23601" spans="1:9" x14ac:dyDescent="0.25">
      <c r="A23601" t="s">
        <v>972</v>
      </c>
      <c r="B23601" t="s">
        <v>124</v>
      </c>
      <c r="C23601" t="s">
        <v>1283</v>
      </c>
      <c r="D23601" t="s">
        <v>975</v>
      </c>
      <c r="E23601" s="82">
        <v>5</v>
      </c>
      <c r="F23601" t="s">
        <v>969</v>
      </c>
      <c r="G23601" s="83">
        <v>43362</v>
      </c>
      <c r="I23601">
        <v>2018</v>
      </c>
    </row>
    <row r="23602" spans="1:9" x14ac:dyDescent="0.25">
      <c r="A23602" t="s">
        <v>972</v>
      </c>
      <c r="B23602" t="s">
        <v>124</v>
      </c>
      <c r="C23602" t="s">
        <v>1283</v>
      </c>
      <c r="D23602" t="s">
        <v>975</v>
      </c>
      <c r="E23602" s="82">
        <v>10</v>
      </c>
      <c r="F23602" t="s">
        <v>969</v>
      </c>
      <c r="G23602" s="83">
        <v>43342</v>
      </c>
      <c r="I23602">
        <v>2018</v>
      </c>
    </row>
    <row r="23603" spans="1:9" x14ac:dyDescent="0.25">
      <c r="A23603" t="s">
        <v>972</v>
      </c>
      <c r="B23603" t="s">
        <v>124</v>
      </c>
      <c r="C23603" t="s">
        <v>1283</v>
      </c>
      <c r="D23603" t="s">
        <v>975</v>
      </c>
      <c r="E23603" s="82">
        <v>10</v>
      </c>
      <c r="F23603" t="s">
        <v>969</v>
      </c>
      <c r="G23603" s="83">
        <v>43587</v>
      </c>
      <c r="I23603">
        <v>2019</v>
      </c>
    </row>
    <row r="23604" spans="1:9" x14ac:dyDescent="0.25">
      <c r="A23604" t="s">
        <v>972</v>
      </c>
      <c r="B23604" t="s">
        <v>124</v>
      </c>
      <c r="C23604" t="s">
        <v>1283</v>
      </c>
      <c r="D23604" t="s">
        <v>975</v>
      </c>
      <c r="E23604" s="82">
        <v>10</v>
      </c>
      <c r="F23604" t="s">
        <v>969</v>
      </c>
      <c r="G23604" s="83">
        <v>44785</v>
      </c>
      <c r="I23604">
        <v>2022</v>
      </c>
    </row>
    <row r="23605" spans="1:9" x14ac:dyDescent="0.25">
      <c r="A23605" t="s">
        <v>972</v>
      </c>
      <c r="B23605" t="s">
        <v>9</v>
      </c>
      <c r="C23605" t="s">
        <v>1283</v>
      </c>
      <c r="D23605" t="s">
        <v>975</v>
      </c>
      <c r="E23605" s="82">
        <v>5</v>
      </c>
      <c r="F23605" t="s">
        <v>969</v>
      </c>
      <c r="G23605" s="83">
        <v>43328</v>
      </c>
      <c r="I23605">
        <v>2018</v>
      </c>
    </row>
    <row r="23606" spans="1:9" x14ac:dyDescent="0.25">
      <c r="A23606" t="s">
        <v>972</v>
      </c>
      <c r="B23606" t="s">
        <v>133</v>
      </c>
      <c r="C23606" t="s">
        <v>1283</v>
      </c>
      <c r="D23606" t="s">
        <v>975</v>
      </c>
      <c r="E23606" s="82">
        <v>10</v>
      </c>
      <c r="F23606" t="s">
        <v>969</v>
      </c>
      <c r="G23606" s="83">
        <v>43396</v>
      </c>
      <c r="I23606">
        <v>2018</v>
      </c>
    </row>
    <row r="23607" spans="1:9" x14ac:dyDescent="0.25">
      <c r="A23607" t="s">
        <v>972</v>
      </c>
      <c r="B23607" t="s">
        <v>133</v>
      </c>
      <c r="C23607" t="s">
        <v>1283</v>
      </c>
      <c r="D23607" t="s">
        <v>975</v>
      </c>
      <c r="E23607" s="82">
        <v>10</v>
      </c>
      <c r="F23607" t="s">
        <v>969</v>
      </c>
      <c r="G23607" s="83">
        <v>44256</v>
      </c>
      <c r="I23607">
        <v>2021</v>
      </c>
    </row>
    <row r="23608" spans="1:9" x14ac:dyDescent="0.25">
      <c r="A23608" t="s">
        <v>972</v>
      </c>
      <c r="B23608" t="s">
        <v>71</v>
      </c>
      <c r="C23608" t="s">
        <v>1283</v>
      </c>
      <c r="D23608" t="s">
        <v>975</v>
      </c>
      <c r="E23608" s="82">
        <v>5</v>
      </c>
      <c r="F23608" t="s">
        <v>969</v>
      </c>
      <c r="G23608" s="83">
        <v>43496</v>
      </c>
      <c r="I23608">
        <v>2019</v>
      </c>
    </row>
    <row r="23609" spans="1:9" x14ac:dyDescent="0.25">
      <c r="A23609" t="s">
        <v>972</v>
      </c>
      <c r="B23609" t="s">
        <v>71</v>
      </c>
      <c r="C23609" t="s">
        <v>1283</v>
      </c>
      <c r="D23609" t="s">
        <v>975</v>
      </c>
      <c r="E23609" s="82">
        <v>5</v>
      </c>
      <c r="F23609" t="s">
        <v>969</v>
      </c>
      <c r="G23609" s="83">
        <v>43501</v>
      </c>
      <c r="I23609">
        <v>2019</v>
      </c>
    </row>
    <row r="23610" spans="1:9" x14ac:dyDescent="0.25">
      <c r="A23610" t="s">
        <v>972</v>
      </c>
      <c r="B23610" t="s">
        <v>71</v>
      </c>
      <c r="C23610" t="s">
        <v>1283</v>
      </c>
      <c r="D23610" t="s">
        <v>975</v>
      </c>
      <c r="E23610" s="82">
        <v>5</v>
      </c>
      <c r="F23610" t="s">
        <v>969</v>
      </c>
      <c r="G23610" s="83">
        <v>43504</v>
      </c>
      <c r="I23610">
        <v>2019</v>
      </c>
    </row>
    <row r="23611" spans="1:9" x14ac:dyDescent="0.25">
      <c r="A23611" t="s">
        <v>972</v>
      </c>
      <c r="B23611" t="s">
        <v>71</v>
      </c>
      <c r="C23611" t="s">
        <v>1283</v>
      </c>
      <c r="D23611" t="s">
        <v>975</v>
      </c>
      <c r="E23611" s="82">
        <v>5</v>
      </c>
      <c r="F23611" t="s">
        <v>969</v>
      </c>
      <c r="G23611" s="83">
        <v>43864</v>
      </c>
      <c r="I23611">
        <v>2020</v>
      </c>
    </row>
    <row r="23612" spans="1:9" x14ac:dyDescent="0.25">
      <c r="A23612" t="s">
        <v>972</v>
      </c>
      <c r="B23612" t="s">
        <v>71</v>
      </c>
      <c r="C23612" t="s">
        <v>1283</v>
      </c>
      <c r="D23612" t="s">
        <v>975</v>
      </c>
      <c r="E23612" s="82">
        <v>10</v>
      </c>
      <c r="F23612" t="s">
        <v>969</v>
      </c>
      <c r="G23612" s="83">
        <v>43137</v>
      </c>
      <c r="I23612">
        <v>2018</v>
      </c>
    </row>
    <row r="23613" spans="1:9" x14ac:dyDescent="0.25">
      <c r="A23613" t="s">
        <v>972</v>
      </c>
      <c r="B23613" t="s">
        <v>71</v>
      </c>
      <c r="C23613" t="s">
        <v>1283</v>
      </c>
      <c r="D23613" t="s">
        <v>975</v>
      </c>
      <c r="E23613" s="82">
        <v>10</v>
      </c>
      <c r="F23613" t="s">
        <v>969</v>
      </c>
      <c r="G23613" s="83">
        <v>43279</v>
      </c>
      <c r="I23613">
        <v>2018</v>
      </c>
    </row>
    <row r="23614" spans="1:9" x14ac:dyDescent="0.25">
      <c r="A23614" t="s">
        <v>972</v>
      </c>
      <c r="B23614" t="s">
        <v>71</v>
      </c>
      <c r="C23614" t="s">
        <v>1283</v>
      </c>
      <c r="D23614" t="s">
        <v>975</v>
      </c>
      <c r="E23614" s="82">
        <v>10</v>
      </c>
      <c r="F23614" t="s">
        <v>969</v>
      </c>
      <c r="G23614" s="83">
        <v>43384</v>
      </c>
      <c r="I23614">
        <v>2018</v>
      </c>
    </row>
    <row r="23615" spans="1:9" x14ac:dyDescent="0.25">
      <c r="A23615" t="s">
        <v>972</v>
      </c>
      <c r="B23615" t="s">
        <v>71</v>
      </c>
      <c r="C23615" t="s">
        <v>1283</v>
      </c>
      <c r="D23615" t="s">
        <v>975</v>
      </c>
      <c r="E23615" s="82">
        <v>10</v>
      </c>
      <c r="F23615" t="s">
        <v>969</v>
      </c>
      <c r="G23615" s="83">
        <v>43419</v>
      </c>
      <c r="I23615">
        <v>2018</v>
      </c>
    </row>
    <row r="23616" spans="1:9" x14ac:dyDescent="0.25">
      <c r="A23616" t="s">
        <v>972</v>
      </c>
      <c r="B23616" t="s">
        <v>71</v>
      </c>
      <c r="C23616" t="s">
        <v>1283</v>
      </c>
      <c r="D23616" t="s">
        <v>975</v>
      </c>
      <c r="E23616" s="82">
        <v>10</v>
      </c>
      <c r="F23616" t="s">
        <v>969</v>
      </c>
      <c r="G23616" s="83">
        <v>43629</v>
      </c>
      <c r="I23616">
        <v>2019</v>
      </c>
    </row>
    <row r="23617" spans="1:9" x14ac:dyDescent="0.25">
      <c r="A23617" t="s">
        <v>972</v>
      </c>
      <c r="B23617" t="s">
        <v>71</v>
      </c>
      <c r="C23617" t="s">
        <v>1283</v>
      </c>
      <c r="D23617" t="s">
        <v>975</v>
      </c>
      <c r="E23617" s="82">
        <v>10</v>
      </c>
      <c r="F23617" t="s">
        <v>969</v>
      </c>
      <c r="G23617" s="83">
        <v>43644</v>
      </c>
      <c r="I23617">
        <v>2019</v>
      </c>
    </row>
    <row r="23618" spans="1:9" x14ac:dyDescent="0.25">
      <c r="A23618" t="s">
        <v>972</v>
      </c>
      <c r="B23618" t="s">
        <v>71</v>
      </c>
      <c r="C23618" t="s">
        <v>1283</v>
      </c>
      <c r="D23618" t="s">
        <v>975</v>
      </c>
      <c r="E23618" s="82">
        <v>10</v>
      </c>
      <c r="F23618" t="s">
        <v>969</v>
      </c>
      <c r="G23618" s="83">
        <v>43859</v>
      </c>
      <c r="I23618">
        <v>2020</v>
      </c>
    </row>
    <row r="23619" spans="1:9" x14ac:dyDescent="0.25">
      <c r="A23619" t="s">
        <v>972</v>
      </c>
      <c r="B23619" t="s">
        <v>71</v>
      </c>
      <c r="C23619" t="s">
        <v>1283</v>
      </c>
      <c r="D23619" t="s">
        <v>975</v>
      </c>
      <c r="E23619" s="82">
        <v>10</v>
      </c>
      <c r="F23619" t="s">
        <v>969</v>
      </c>
      <c r="G23619" s="83">
        <v>44113</v>
      </c>
      <c r="I23619">
        <v>2020</v>
      </c>
    </row>
    <row r="23620" spans="1:9" x14ac:dyDescent="0.25">
      <c r="A23620" t="s">
        <v>972</v>
      </c>
      <c r="B23620" t="s">
        <v>71</v>
      </c>
      <c r="C23620" t="s">
        <v>1283</v>
      </c>
      <c r="D23620" t="s">
        <v>975</v>
      </c>
      <c r="E23620" s="82">
        <v>10</v>
      </c>
      <c r="F23620" t="s">
        <v>969</v>
      </c>
      <c r="G23620" s="83">
        <v>44215</v>
      </c>
      <c r="I23620">
        <v>2021</v>
      </c>
    </row>
    <row r="23621" spans="1:9" x14ac:dyDescent="0.25">
      <c r="A23621" t="s">
        <v>972</v>
      </c>
      <c r="B23621" t="s">
        <v>71</v>
      </c>
      <c r="C23621" t="s">
        <v>1283</v>
      </c>
      <c r="D23621" t="s">
        <v>975</v>
      </c>
      <c r="E23621" s="82">
        <v>10</v>
      </c>
      <c r="F23621" t="s">
        <v>969</v>
      </c>
      <c r="G23621" s="83">
        <v>44462</v>
      </c>
      <c r="I23621">
        <v>2021</v>
      </c>
    </row>
    <row r="23622" spans="1:9" x14ac:dyDescent="0.25">
      <c r="A23622" t="s">
        <v>972</v>
      </c>
      <c r="B23622" t="s">
        <v>71</v>
      </c>
      <c r="C23622" t="s">
        <v>1283</v>
      </c>
      <c r="D23622" t="s">
        <v>975</v>
      </c>
      <c r="E23622" s="82">
        <v>10</v>
      </c>
      <c r="F23622" t="s">
        <v>969</v>
      </c>
      <c r="G23622" s="83">
        <v>44476</v>
      </c>
      <c r="I23622">
        <v>2021</v>
      </c>
    </row>
    <row r="23623" spans="1:9" x14ac:dyDescent="0.25">
      <c r="A23623" t="s">
        <v>972</v>
      </c>
      <c r="B23623" t="s">
        <v>71</v>
      </c>
      <c r="C23623" t="s">
        <v>1283</v>
      </c>
      <c r="D23623" t="s">
        <v>975</v>
      </c>
      <c r="E23623" s="82">
        <v>10</v>
      </c>
      <c r="F23623" t="s">
        <v>969</v>
      </c>
      <c r="G23623" s="83">
        <v>44644</v>
      </c>
      <c r="I23623">
        <v>2022</v>
      </c>
    </row>
    <row r="23624" spans="1:9" x14ac:dyDescent="0.25">
      <c r="A23624" t="s">
        <v>972</v>
      </c>
      <c r="B23624" t="s">
        <v>71</v>
      </c>
      <c r="C23624" t="s">
        <v>1283</v>
      </c>
      <c r="D23624" t="s">
        <v>975</v>
      </c>
      <c r="E23624" s="82">
        <v>20</v>
      </c>
      <c r="F23624" t="s">
        <v>969</v>
      </c>
      <c r="G23624" s="83">
        <v>44350</v>
      </c>
      <c r="I23624">
        <v>2021</v>
      </c>
    </row>
    <row r="23625" spans="1:9" x14ac:dyDescent="0.25">
      <c r="A23625" t="s">
        <v>972</v>
      </c>
      <c r="B23625" t="s">
        <v>165</v>
      </c>
      <c r="C23625" t="s">
        <v>1283</v>
      </c>
      <c r="D23625" t="s">
        <v>975</v>
      </c>
      <c r="E23625" s="82">
        <v>5</v>
      </c>
      <c r="F23625" t="s">
        <v>969</v>
      </c>
      <c r="G23625" s="83">
        <v>43106</v>
      </c>
      <c r="I23625">
        <v>2018</v>
      </c>
    </row>
    <row r="23626" spans="1:9" x14ac:dyDescent="0.25">
      <c r="A23626" t="s">
        <v>972</v>
      </c>
      <c r="B23626" t="s">
        <v>165</v>
      </c>
      <c r="C23626" t="s">
        <v>1283</v>
      </c>
      <c r="D23626" t="s">
        <v>975</v>
      </c>
      <c r="E23626" s="82">
        <v>5</v>
      </c>
      <c r="F23626" t="s">
        <v>969</v>
      </c>
      <c r="G23626" s="83">
        <v>43340</v>
      </c>
      <c r="I23626">
        <v>2018</v>
      </c>
    </row>
    <row r="23627" spans="1:9" x14ac:dyDescent="0.25">
      <c r="A23627" t="s">
        <v>972</v>
      </c>
      <c r="B23627" t="s">
        <v>165</v>
      </c>
      <c r="C23627" t="s">
        <v>1283</v>
      </c>
      <c r="D23627" t="s">
        <v>975</v>
      </c>
      <c r="E23627" s="82">
        <v>5</v>
      </c>
      <c r="F23627" t="s">
        <v>969</v>
      </c>
      <c r="G23627" s="83">
        <v>43551</v>
      </c>
      <c r="I23627">
        <v>2019</v>
      </c>
    </row>
    <row r="23628" spans="1:9" x14ac:dyDescent="0.25">
      <c r="A23628" t="s">
        <v>972</v>
      </c>
      <c r="B23628" t="s">
        <v>165</v>
      </c>
      <c r="C23628" t="s">
        <v>1283</v>
      </c>
      <c r="D23628" t="s">
        <v>975</v>
      </c>
      <c r="E23628" s="82">
        <v>10</v>
      </c>
      <c r="F23628" t="s">
        <v>969</v>
      </c>
      <c r="G23628" s="83">
        <v>44098</v>
      </c>
      <c r="I23628">
        <v>2020</v>
      </c>
    </row>
    <row r="23629" spans="1:9" x14ac:dyDescent="0.25">
      <c r="A23629" t="s">
        <v>972</v>
      </c>
      <c r="B23629" t="s">
        <v>148</v>
      </c>
      <c r="C23629" t="s">
        <v>1283</v>
      </c>
      <c r="D23629" t="s">
        <v>975</v>
      </c>
      <c r="E23629" s="82">
        <v>5</v>
      </c>
      <c r="F23629" t="s">
        <v>969</v>
      </c>
      <c r="G23629" s="83">
        <v>43238</v>
      </c>
      <c r="I23629">
        <v>2018</v>
      </c>
    </row>
    <row r="23630" spans="1:9" x14ac:dyDescent="0.25">
      <c r="A23630" t="s">
        <v>972</v>
      </c>
      <c r="B23630" t="s">
        <v>148</v>
      </c>
      <c r="C23630" t="s">
        <v>1283</v>
      </c>
      <c r="D23630" t="s">
        <v>975</v>
      </c>
      <c r="E23630" s="82">
        <v>5</v>
      </c>
      <c r="F23630" t="s">
        <v>969</v>
      </c>
      <c r="G23630" s="83">
        <v>43553</v>
      </c>
      <c r="I23630">
        <v>2019</v>
      </c>
    </row>
    <row r="23631" spans="1:9" x14ac:dyDescent="0.25">
      <c r="A23631" t="s">
        <v>972</v>
      </c>
      <c r="B23631" t="s">
        <v>148</v>
      </c>
      <c r="C23631" t="s">
        <v>1283</v>
      </c>
      <c r="D23631" t="s">
        <v>975</v>
      </c>
      <c r="E23631" s="82">
        <v>5</v>
      </c>
      <c r="F23631" t="s">
        <v>969</v>
      </c>
      <c r="G23631" s="83">
        <v>43576</v>
      </c>
      <c r="I23631">
        <v>2019</v>
      </c>
    </row>
    <row r="23632" spans="1:9" x14ac:dyDescent="0.25">
      <c r="A23632" t="s">
        <v>972</v>
      </c>
      <c r="B23632" t="s">
        <v>148</v>
      </c>
      <c r="C23632" t="s">
        <v>1283</v>
      </c>
      <c r="D23632" t="s">
        <v>975</v>
      </c>
      <c r="E23632" s="82">
        <v>10</v>
      </c>
      <c r="F23632" t="s">
        <v>969</v>
      </c>
      <c r="G23632" s="83">
        <v>44123</v>
      </c>
      <c r="I23632">
        <v>2020</v>
      </c>
    </row>
    <row r="23633" spans="1:9" x14ac:dyDescent="0.25">
      <c r="A23633" t="s">
        <v>972</v>
      </c>
      <c r="B23633" t="s">
        <v>148</v>
      </c>
      <c r="C23633" t="s">
        <v>1283</v>
      </c>
      <c r="D23633" t="s">
        <v>975</v>
      </c>
      <c r="E23633" s="82">
        <v>10</v>
      </c>
      <c r="F23633" t="s">
        <v>969</v>
      </c>
      <c r="G23633" s="83">
        <v>44127</v>
      </c>
      <c r="I23633">
        <v>2020</v>
      </c>
    </row>
    <row r="23634" spans="1:9" x14ac:dyDescent="0.25">
      <c r="A23634" t="s">
        <v>972</v>
      </c>
      <c r="B23634" t="s">
        <v>148</v>
      </c>
      <c r="C23634" t="s">
        <v>1283</v>
      </c>
      <c r="D23634" t="s">
        <v>975</v>
      </c>
      <c r="E23634" s="82">
        <v>10</v>
      </c>
      <c r="F23634" t="s">
        <v>969</v>
      </c>
      <c r="G23634" s="83">
        <v>44392</v>
      </c>
      <c r="I23634">
        <v>2021</v>
      </c>
    </row>
    <row r="23635" spans="1:9" x14ac:dyDescent="0.25">
      <c r="A23635" t="s">
        <v>972</v>
      </c>
      <c r="B23635" t="s">
        <v>148</v>
      </c>
      <c r="C23635" t="s">
        <v>1283</v>
      </c>
      <c r="D23635" t="s">
        <v>975</v>
      </c>
      <c r="E23635" s="82">
        <v>10</v>
      </c>
      <c r="F23635" t="s">
        <v>969</v>
      </c>
      <c r="G23635" s="83">
        <v>44442</v>
      </c>
      <c r="I23635">
        <v>2021</v>
      </c>
    </row>
    <row r="23636" spans="1:9" x14ac:dyDescent="0.25">
      <c r="A23636" t="s">
        <v>972</v>
      </c>
      <c r="B23636" t="s">
        <v>402</v>
      </c>
      <c r="C23636" t="s">
        <v>1283</v>
      </c>
      <c r="D23636" t="s">
        <v>975</v>
      </c>
      <c r="E23636" s="82">
        <v>10</v>
      </c>
      <c r="F23636" t="s">
        <v>969</v>
      </c>
      <c r="G23636" s="83">
        <v>44718</v>
      </c>
      <c r="I23636">
        <v>2022</v>
      </c>
    </row>
    <row r="23637" spans="1:9" x14ac:dyDescent="0.25">
      <c r="A23637" t="s">
        <v>972</v>
      </c>
      <c r="B23637" t="s">
        <v>402</v>
      </c>
      <c r="C23637" t="s">
        <v>1283</v>
      </c>
      <c r="D23637" t="s">
        <v>975</v>
      </c>
      <c r="E23637" s="82">
        <v>10</v>
      </c>
      <c r="F23637" t="s">
        <v>969</v>
      </c>
      <c r="G23637" s="83">
        <v>44938</v>
      </c>
      <c r="I23637">
        <v>2023</v>
      </c>
    </row>
    <row r="23638" spans="1:9" x14ac:dyDescent="0.25">
      <c r="A23638" t="s">
        <v>972</v>
      </c>
      <c r="B23638" t="s">
        <v>406</v>
      </c>
      <c r="C23638" t="s">
        <v>1283</v>
      </c>
      <c r="D23638" t="s">
        <v>975</v>
      </c>
      <c r="E23638" s="82">
        <v>5</v>
      </c>
      <c r="F23638" t="s">
        <v>969</v>
      </c>
      <c r="G23638" s="83">
        <v>43194</v>
      </c>
      <c r="I23638">
        <v>2018</v>
      </c>
    </row>
    <row r="23639" spans="1:9" x14ac:dyDescent="0.25">
      <c r="A23639" t="s">
        <v>972</v>
      </c>
      <c r="B23639" t="s">
        <v>406</v>
      </c>
      <c r="C23639" t="s">
        <v>1283</v>
      </c>
      <c r="D23639" t="s">
        <v>975</v>
      </c>
      <c r="E23639" s="82">
        <v>5</v>
      </c>
      <c r="F23639" t="s">
        <v>969</v>
      </c>
      <c r="G23639" s="83">
        <v>43257</v>
      </c>
      <c r="I23639">
        <v>2018</v>
      </c>
    </row>
    <row r="23640" spans="1:9" x14ac:dyDescent="0.25">
      <c r="A23640" t="s">
        <v>972</v>
      </c>
      <c r="B23640" t="s">
        <v>406</v>
      </c>
      <c r="C23640" t="s">
        <v>1283</v>
      </c>
      <c r="D23640" t="s">
        <v>975</v>
      </c>
      <c r="E23640" s="82">
        <v>5</v>
      </c>
      <c r="F23640" t="s">
        <v>969</v>
      </c>
      <c r="G23640" s="83">
        <v>43348</v>
      </c>
      <c r="I23640">
        <v>2018</v>
      </c>
    </row>
    <row r="23641" spans="1:9" x14ac:dyDescent="0.25">
      <c r="A23641" t="s">
        <v>972</v>
      </c>
      <c r="B23641" t="s">
        <v>406</v>
      </c>
      <c r="C23641" t="s">
        <v>1283</v>
      </c>
      <c r="D23641" t="s">
        <v>975</v>
      </c>
      <c r="E23641" s="82">
        <v>5</v>
      </c>
      <c r="F23641" t="s">
        <v>969</v>
      </c>
      <c r="G23641" s="83">
        <v>43496</v>
      </c>
      <c r="I23641">
        <v>2019</v>
      </c>
    </row>
    <row r="23642" spans="1:9" x14ac:dyDescent="0.25">
      <c r="A23642" t="s">
        <v>972</v>
      </c>
      <c r="B23642" t="s">
        <v>406</v>
      </c>
      <c r="C23642" t="s">
        <v>1283</v>
      </c>
      <c r="D23642" t="s">
        <v>975</v>
      </c>
      <c r="E23642" s="82">
        <v>5</v>
      </c>
      <c r="F23642" t="s">
        <v>969</v>
      </c>
      <c r="G23642" s="83">
        <v>43532</v>
      </c>
      <c r="I23642">
        <v>2019</v>
      </c>
    </row>
    <row r="23643" spans="1:9" x14ac:dyDescent="0.25">
      <c r="A23643" t="s">
        <v>972</v>
      </c>
      <c r="B23643" t="s">
        <v>406</v>
      </c>
      <c r="C23643" t="s">
        <v>1283</v>
      </c>
      <c r="D23643" t="s">
        <v>975</v>
      </c>
      <c r="E23643" s="82">
        <v>5</v>
      </c>
      <c r="F23643" t="s">
        <v>969</v>
      </c>
      <c r="G23643" s="83">
        <v>43553</v>
      </c>
      <c r="I23643">
        <v>2019</v>
      </c>
    </row>
    <row r="23644" spans="1:9" x14ac:dyDescent="0.25">
      <c r="A23644" t="s">
        <v>972</v>
      </c>
      <c r="B23644" t="s">
        <v>406</v>
      </c>
      <c r="C23644" t="s">
        <v>1283</v>
      </c>
      <c r="D23644" t="s">
        <v>975</v>
      </c>
      <c r="E23644" s="82">
        <v>5</v>
      </c>
      <c r="F23644" t="s">
        <v>969</v>
      </c>
      <c r="G23644" s="83">
        <v>43808</v>
      </c>
      <c r="I23644">
        <v>2019</v>
      </c>
    </row>
    <row r="23645" spans="1:9" x14ac:dyDescent="0.25">
      <c r="A23645" t="s">
        <v>972</v>
      </c>
      <c r="B23645" t="s">
        <v>406</v>
      </c>
      <c r="C23645" t="s">
        <v>1283</v>
      </c>
      <c r="D23645" t="s">
        <v>975</v>
      </c>
      <c r="E23645" s="82">
        <v>7</v>
      </c>
      <c r="F23645" t="s">
        <v>969</v>
      </c>
      <c r="G23645" s="83">
        <v>44698</v>
      </c>
      <c r="I23645">
        <v>2022</v>
      </c>
    </row>
    <row r="23646" spans="1:9" x14ac:dyDescent="0.25">
      <c r="A23646" t="s">
        <v>972</v>
      </c>
      <c r="B23646" t="s">
        <v>406</v>
      </c>
      <c r="C23646" t="s">
        <v>1283</v>
      </c>
      <c r="D23646" t="s">
        <v>975</v>
      </c>
      <c r="E23646" s="82">
        <v>7</v>
      </c>
      <c r="F23646" t="s">
        <v>969</v>
      </c>
      <c r="G23646" s="83">
        <v>44748</v>
      </c>
      <c r="I23646">
        <v>2022</v>
      </c>
    </row>
    <row r="23647" spans="1:9" x14ac:dyDescent="0.25">
      <c r="A23647" t="s">
        <v>972</v>
      </c>
      <c r="B23647" t="s">
        <v>406</v>
      </c>
      <c r="C23647" t="s">
        <v>1283</v>
      </c>
      <c r="D23647" t="s">
        <v>975</v>
      </c>
      <c r="E23647" s="82">
        <v>10</v>
      </c>
      <c r="F23647" t="s">
        <v>969</v>
      </c>
      <c r="G23647" s="83">
        <v>43258</v>
      </c>
      <c r="I23647">
        <v>2018</v>
      </c>
    </row>
    <row r="23648" spans="1:9" x14ac:dyDescent="0.25">
      <c r="A23648" t="s">
        <v>972</v>
      </c>
      <c r="B23648" t="s">
        <v>406</v>
      </c>
      <c r="C23648" t="s">
        <v>1283</v>
      </c>
      <c r="D23648" t="s">
        <v>975</v>
      </c>
      <c r="E23648" s="82">
        <v>10</v>
      </c>
      <c r="F23648" t="s">
        <v>969</v>
      </c>
      <c r="G23648" s="83">
        <v>43369</v>
      </c>
      <c r="I23648">
        <v>2018</v>
      </c>
    </row>
    <row r="23649" spans="1:9" x14ac:dyDescent="0.25">
      <c r="A23649" t="s">
        <v>972</v>
      </c>
      <c r="B23649" t="s">
        <v>406</v>
      </c>
      <c r="C23649" t="s">
        <v>1283</v>
      </c>
      <c r="D23649" t="s">
        <v>975</v>
      </c>
      <c r="E23649" s="82">
        <v>10</v>
      </c>
      <c r="F23649" t="s">
        <v>969</v>
      </c>
      <c r="G23649" s="83">
        <v>43409</v>
      </c>
      <c r="I23649">
        <v>2018</v>
      </c>
    </row>
    <row r="23650" spans="1:9" x14ac:dyDescent="0.25">
      <c r="A23650" t="s">
        <v>972</v>
      </c>
      <c r="B23650" t="s">
        <v>406</v>
      </c>
      <c r="C23650" t="s">
        <v>1283</v>
      </c>
      <c r="D23650" t="s">
        <v>975</v>
      </c>
      <c r="E23650" s="82">
        <v>10</v>
      </c>
      <c r="F23650" t="s">
        <v>969</v>
      </c>
      <c r="G23650" s="83">
        <v>43462</v>
      </c>
      <c r="I23650">
        <v>2018</v>
      </c>
    </row>
    <row r="23651" spans="1:9" x14ac:dyDescent="0.25">
      <c r="A23651" t="s">
        <v>972</v>
      </c>
      <c r="B23651" t="s">
        <v>406</v>
      </c>
      <c r="C23651" t="s">
        <v>1283</v>
      </c>
      <c r="D23651" t="s">
        <v>975</v>
      </c>
      <c r="E23651" s="82">
        <v>10</v>
      </c>
      <c r="F23651" t="s">
        <v>969</v>
      </c>
      <c r="G23651" s="83">
        <v>43473</v>
      </c>
      <c r="I23651">
        <v>2019</v>
      </c>
    </row>
    <row r="23652" spans="1:9" x14ac:dyDescent="0.25">
      <c r="A23652" t="s">
        <v>972</v>
      </c>
      <c r="B23652" t="s">
        <v>406</v>
      </c>
      <c r="C23652" t="s">
        <v>1283</v>
      </c>
      <c r="D23652" t="s">
        <v>975</v>
      </c>
      <c r="E23652" s="82">
        <v>10</v>
      </c>
      <c r="F23652" t="s">
        <v>969</v>
      </c>
      <c r="G23652" s="83">
        <v>43493</v>
      </c>
      <c r="I23652">
        <v>2019</v>
      </c>
    </row>
    <row r="23653" spans="1:9" x14ac:dyDescent="0.25">
      <c r="A23653" t="s">
        <v>972</v>
      </c>
      <c r="B23653" t="s">
        <v>406</v>
      </c>
      <c r="C23653" t="s">
        <v>1283</v>
      </c>
      <c r="D23653" t="s">
        <v>975</v>
      </c>
      <c r="E23653" s="82">
        <v>10</v>
      </c>
      <c r="F23653" t="s">
        <v>969</v>
      </c>
      <c r="G23653" s="83">
        <v>43501</v>
      </c>
      <c r="I23653">
        <v>2019</v>
      </c>
    </row>
    <row r="23654" spans="1:9" x14ac:dyDescent="0.25">
      <c r="A23654" t="s">
        <v>972</v>
      </c>
      <c r="B23654" t="s">
        <v>406</v>
      </c>
      <c r="C23654" t="s">
        <v>1283</v>
      </c>
      <c r="D23654" t="s">
        <v>975</v>
      </c>
      <c r="E23654" s="82">
        <v>10</v>
      </c>
      <c r="F23654" t="s">
        <v>969</v>
      </c>
      <c r="G23654" s="83">
        <v>43504</v>
      </c>
      <c r="I23654">
        <v>2019</v>
      </c>
    </row>
    <row r="23655" spans="1:9" x14ac:dyDescent="0.25">
      <c r="A23655" t="s">
        <v>972</v>
      </c>
      <c r="B23655" t="s">
        <v>406</v>
      </c>
      <c r="C23655" t="s">
        <v>1283</v>
      </c>
      <c r="D23655" t="s">
        <v>975</v>
      </c>
      <c r="E23655" s="82">
        <v>10</v>
      </c>
      <c r="F23655" t="s">
        <v>969</v>
      </c>
      <c r="G23655" s="83">
        <v>43563</v>
      </c>
      <c r="I23655">
        <v>2019</v>
      </c>
    </row>
    <row r="23656" spans="1:9" x14ac:dyDescent="0.25">
      <c r="A23656" t="s">
        <v>972</v>
      </c>
      <c r="B23656" t="s">
        <v>406</v>
      </c>
      <c r="C23656" t="s">
        <v>1283</v>
      </c>
      <c r="D23656" t="s">
        <v>975</v>
      </c>
      <c r="E23656" s="82">
        <v>10</v>
      </c>
      <c r="F23656" t="s">
        <v>969</v>
      </c>
      <c r="G23656" s="83">
        <v>43711</v>
      </c>
      <c r="I23656">
        <v>2019</v>
      </c>
    </row>
    <row r="23657" spans="1:9" x14ac:dyDescent="0.25">
      <c r="A23657" t="s">
        <v>972</v>
      </c>
      <c r="B23657" t="s">
        <v>406</v>
      </c>
      <c r="C23657" t="s">
        <v>1283</v>
      </c>
      <c r="D23657" t="s">
        <v>975</v>
      </c>
      <c r="E23657" s="82">
        <v>10</v>
      </c>
      <c r="F23657" t="s">
        <v>969</v>
      </c>
      <c r="G23657" s="83">
        <v>43777</v>
      </c>
      <c r="I23657">
        <v>2019</v>
      </c>
    </row>
    <row r="23658" spans="1:9" x14ac:dyDescent="0.25">
      <c r="A23658" t="s">
        <v>972</v>
      </c>
      <c r="B23658" t="s">
        <v>406</v>
      </c>
      <c r="C23658" t="s">
        <v>1283</v>
      </c>
      <c r="D23658" t="s">
        <v>975</v>
      </c>
      <c r="E23658" s="82">
        <v>10</v>
      </c>
      <c r="F23658" t="s">
        <v>969</v>
      </c>
      <c r="G23658" s="83">
        <v>43789</v>
      </c>
      <c r="I23658">
        <v>2019</v>
      </c>
    </row>
    <row r="23659" spans="1:9" x14ac:dyDescent="0.25">
      <c r="A23659" t="s">
        <v>972</v>
      </c>
      <c r="B23659" t="s">
        <v>406</v>
      </c>
      <c r="C23659" t="s">
        <v>1283</v>
      </c>
      <c r="D23659" t="s">
        <v>975</v>
      </c>
      <c r="E23659" s="82">
        <v>10</v>
      </c>
      <c r="F23659" t="s">
        <v>969</v>
      </c>
      <c r="G23659" s="83">
        <v>43798</v>
      </c>
      <c r="I23659">
        <v>2019</v>
      </c>
    </row>
    <row r="23660" spans="1:9" x14ac:dyDescent="0.25">
      <c r="A23660" t="s">
        <v>972</v>
      </c>
      <c r="B23660" t="s">
        <v>406</v>
      </c>
      <c r="C23660" t="s">
        <v>1283</v>
      </c>
      <c r="D23660" t="s">
        <v>975</v>
      </c>
      <c r="E23660" s="82">
        <v>10</v>
      </c>
      <c r="F23660" t="s">
        <v>969</v>
      </c>
      <c r="G23660" s="83">
        <v>43804</v>
      </c>
      <c r="I23660">
        <v>2019</v>
      </c>
    </row>
    <row r="23661" spans="1:9" x14ac:dyDescent="0.25">
      <c r="A23661" t="s">
        <v>972</v>
      </c>
      <c r="B23661" t="s">
        <v>406</v>
      </c>
      <c r="C23661" t="s">
        <v>1283</v>
      </c>
      <c r="D23661" t="s">
        <v>975</v>
      </c>
      <c r="E23661" s="82">
        <v>10</v>
      </c>
      <c r="F23661" t="s">
        <v>969</v>
      </c>
      <c r="G23661" s="83">
        <v>43943</v>
      </c>
      <c r="I23661">
        <v>2020</v>
      </c>
    </row>
    <row r="23662" spans="1:9" x14ac:dyDescent="0.25">
      <c r="A23662" t="s">
        <v>972</v>
      </c>
      <c r="B23662" t="s">
        <v>406</v>
      </c>
      <c r="C23662" t="s">
        <v>1283</v>
      </c>
      <c r="D23662" t="s">
        <v>975</v>
      </c>
      <c r="E23662" s="82">
        <v>10</v>
      </c>
      <c r="F23662" t="s">
        <v>969</v>
      </c>
      <c r="G23662" s="83">
        <v>44012</v>
      </c>
      <c r="I23662">
        <v>2020</v>
      </c>
    </row>
    <row r="23663" spans="1:9" x14ac:dyDescent="0.25">
      <c r="A23663" t="s">
        <v>972</v>
      </c>
      <c r="B23663" t="s">
        <v>406</v>
      </c>
      <c r="C23663" t="s">
        <v>1283</v>
      </c>
      <c r="D23663" t="s">
        <v>975</v>
      </c>
      <c r="E23663" s="82">
        <v>10</v>
      </c>
      <c r="F23663" t="s">
        <v>969</v>
      </c>
      <c r="G23663" s="83">
        <v>44110</v>
      </c>
      <c r="I23663">
        <v>2020</v>
      </c>
    </row>
    <row r="23664" spans="1:9" x14ac:dyDescent="0.25">
      <c r="A23664" t="s">
        <v>972</v>
      </c>
      <c r="B23664" t="s">
        <v>406</v>
      </c>
      <c r="C23664" t="s">
        <v>1283</v>
      </c>
      <c r="D23664" t="s">
        <v>975</v>
      </c>
      <c r="E23664" s="82">
        <v>10</v>
      </c>
      <c r="F23664" t="s">
        <v>969</v>
      </c>
      <c r="G23664" s="83">
        <v>44237</v>
      </c>
      <c r="I23664">
        <v>2021</v>
      </c>
    </row>
    <row r="23665" spans="1:9" x14ac:dyDescent="0.25">
      <c r="A23665" t="s">
        <v>972</v>
      </c>
      <c r="B23665" t="s">
        <v>406</v>
      </c>
      <c r="C23665" t="s">
        <v>1283</v>
      </c>
      <c r="D23665" t="s">
        <v>975</v>
      </c>
      <c r="E23665" s="82">
        <v>10</v>
      </c>
      <c r="F23665" t="s">
        <v>969</v>
      </c>
      <c r="G23665" s="83">
        <v>44278</v>
      </c>
      <c r="I23665">
        <v>2021</v>
      </c>
    </row>
    <row r="23666" spans="1:9" x14ac:dyDescent="0.25">
      <c r="A23666" t="s">
        <v>972</v>
      </c>
      <c r="B23666" t="s">
        <v>406</v>
      </c>
      <c r="C23666" t="s">
        <v>1283</v>
      </c>
      <c r="D23666" t="s">
        <v>975</v>
      </c>
      <c r="E23666" s="82">
        <v>10</v>
      </c>
      <c r="F23666" t="s">
        <v>969</v>
      </c>
      <c r="G23666" s="83">
        <v>44621</v>
      </c>
      <c r="I23666">
        <v>2022</v>
      </c>
    </row>
    <row r="23667" spans="1:9" x14ac:dyDescent="0.25">
      <c r="A23667" t="s">
        <v>972</v>
      </c>
      <c r="B23667" t="s">
        <v>406</v>
      </c>
      <c r="C23667" t="s">
        <v>1283</v>
      </c>
      <c r="D23667" t="s">
        <v>975</v>
      </c>
      <c r="E23667" s="82">
        <v>10</v>
      </c>
      <c r="F23667" t="s">
        <v>969</v>
      </c>
      <c r="G23667" s="83">
        <v>44873</v>
      </c>
      <c r="I23667">
        <v>2022</v>
      </c>
    </row>
    <row r="23668" spans="1:9" x14ac:dyDescent="0.25">
      <c r="A23668" t="s">
        <v>972</v>
      </c>
      <c r="B23668" t="s">
        <v>781</v>
      </c>
      <c r="C23668" t="s">
        <v>1283</v>
      </c>
      <c r="D23668" t="s">
        <v>975</v>
      </c>
      <c r="E23668" s="82">
        <v>5</v>
      </c>
      <c r="F23668" t="s">
        <v>969</v>
      </c>
      <c r="G23668" s="83">
        <v>43537</v>
      </c>
      <c r="I23668">
        <v>2019</v>
      </c>
    </row>
    <row r="23669" spans="1:9" x14ac:dyDescent="0.25">
      <c r="A23669" t="s">
        <v>972</v>
      </c>
      <c r="B23669" t="s">
        <v>781</v>
      </c>
      <c r="C23669" t="s">
        <v>1283</v>
      </c>
      <c r="D23669" t="s">
        <v>975</v>
      </c>
      <c r="E23669" s="82">
        <v>5</v>
      </c>
      <c r="F23669" t="s">
        <v>969</v>
      </c>
      <c r="G23669" s="83">
        <v>43588</v>
      </c>
      <c r="I23669">
        <v>2019</v>
      </c>
    </row>
    <row r="23670" spans="1:9" x14ac:dyDescent="0.25">
      <c r="A23670" t="s">
        <v>972</v>
      </c>
      <c r="B23670" t="s">
        <v>781</v>
      </c>
      <c r="C23670" t="s">
        <v>1283</v>
      </c>
      <c r="D23670" t="s">
        <v>975</v>
      </c>
      <c r="E23670" s="82">
        <v>5</v>
      </c>
      <c r="F23670" t="s">
        <v>969</v>
      </c>
      <c r="G23670" s="83">
        <v>44818</v>
      </c>
      <c r="I23670">
        <v>2022</v>
      </c>
    </row>
    <row r="23671" spans="1:9" x14ac:dyDescent="0.25">
      <c r="A23671" t="s">
        <v>972</v>
      </c>
      <c r="B23671" t="s">
        <v>781</v>
      </c>
      <c r="C23671" t="s">
        <v>1283</v>
      </c>
      <c r="D23671" t="s">
        <v>975</v>
      </c>
      <c r="E23671" s="82">
        <v>5</v>
      </c>
      <c r="F23671" t="s">
        <v>969</v>
      </c>
      <c r="G23671" s="83">
        <v>44819</v>
      </c>
      <c r="I23671">
        <v>2022</v>
      </c>
    </row>
    <row r="23672" spans="1:9" x14ac:dyDescent="0.25">
      <c r="A23672" t="s">
        <v>972</v>
      </c>
      <c r="B23672" t="s">
        <v>781</v>
      </c>
      <c r="C23672" t="s">
        <v>1283</v>
      </c>
      <c r="D23672" t="s">
        <v>975</v>
      </c>
      <c r="E23672" s="82">
        <v>9</v>
      </c>
      <c r="F23672" t="s">
        <v>969</v>
      </c>
      <c r="G23672" s="83">
        <v>44725</v>
      </c>
      <c r="I23672">
        <v>2022</v>
      </c>
    </row>
    <row r="23673" spans="1:9" x14ac:dyDescent="0.25">
      <c r="A23673" t="s">
        <v>972</v>
      </c>
      <c r="B23673" t="s">
        <v>781</v>
      </c>
      <c r="C23673" t="s">
        <v>1283</v>
      </c>
      <c r="D23673" t="s">
        <v>975</v>
      </c>
      <c r="E23673" s="82">
        <v>10</v>
      </c>
      <c r="F23673" t="s">
        <v>969</v>
      </c>
      <c r="G23673" s="83">
        <v>43165</v>
      </c>
      <c r="I23673">
        <v>2018</v>
      </c>
    </row>
    <row r="23674" spans="1:9" x14ac:dyDescent="0.25">
      <c r="A23674" t="s">
        <v>972</v>
      </c>
      <c r="B23674" t="s">
        <v>781</v>
      </c>
      <c r="C23674" t="s">
        <v>1283</v>
      </c>
      <c r="D23674" t="s">
        <v>975</v>
      </c>
      <c r="E23674" s="82">
        <v>10</v>
      </c>
      <c r="F23674" t="s">
        <v>969</v>
      </c>
      <c r="G23674" s="83">
        <v>43627</v>
      </c>
      <c r="I23674">
        <v>2019</v>
      </c>
    </row>
    <row r="23675" spans="1:9" x14ac:dyDescent="0.25">
      <c r="A23675" t="s">
        <v>972</v>
      </c>
      <c r="B23675" t="s">
        <v>781</v>
      </c>
      <c r="C23675" t="s">
        <v>1283</v>
      </c>
      <c r="D23675" t="s">
        <v>975</v>
      </c>
      <c r="E23675" s="82">
        <v>10</v>
      </c>
      <c r="F23675" t="s">
        <v>969</v>
      </c>
      <c r="G23675" s="83">
        <v>43641</v>
      </c>
      <c r="I23675">
        <v>2019</v>
      </c>
    </row>
    <row r="23676" spans="1:9" x14ac:dyDescent="0.25">
      <c r="A23676" t="s">
        <v>972</v>
      </c>
      <c r="B23676" t="s">
        <v>781</v>
      </c>
      <c r="C23676" t="s">
        <v>1283</v>
      </c>
      <c r="D23676" t="s">
        <v>975</v>
      </c>
      <c r="E23676" s="82">
        <v>10</v>
      </c>
      <c r="F23676" t="s">
        <v>969</v>
      </c>
      <c r="G23676" s="83">
        <v>43902</v>
      </c>
      <c r="I23676">
        <v>2020</v>
      </c>
    </row>
    <row r="23677" spans="1:9" x14ac:dyDescent="0.25">
      <c r="A23677" t="s">
        <v>972</v>
      </c>
      <c r="B23677" t="s">
        <v>781</v>
      </c>
      <c r="C23677" t="s">
        <v>1283</v>
      </c>
      <c r="D23677" t="s">
        <v>975</v>
      </c>
      <c r="E23677" s="82">
        <v>10</v>
      </c>
      <c r="F23677" t="s">
        <v>969</v>
      </c>
      <c r="G23677" s="83">
        <v>44021</v>
      </c>
      <c r="I23677">
        <v>2020</v>
      </c>
    </row>
    <row r="23678" spans="1:9" x14ac:dyDescent="0.25">
      <c r="A23678" t="s">
        <v>972</v>
      </c>
      <c r="B23678" t="s">
        <v>781</v>
      </c>
      <c r="C23678" t="s">
        <v>1283</v>
      </c>
      <c r="D23678" t="s">
        <v>975</v>
      </c>
      <c r="E23678" s="82">
        <v>10</v>
      </c>
      <c r="F23678" t="s">
        <v>969</v>
      </c>
      <c r="G23678" s="83">
        <v>44033</v>
      </c>
      <c r="I23678">
        <v>2020</v>
      </c>
    </row>
    <row r="23679" spans="1:9" x14ac:dyDescent="0.25">
      <c r="A23679" t="s">
        <v>972</v>
      </c>
      <c r="B23679" t="s">
        <v>781</v>
      </c>
      <c r="C23679" t="s">
        <v>1283</v>
      </c>
      <c r="D23679" t="s">
        <v>975</v>
      </c>
      <c r="E23679" s="82">
        <v>10</v>
      </c>
      <c r="F23679" t="s">
        <v>969</v>
      </c>
      <c r="G23679" s="83">
        <v>44060</v>
      </c>
      <c r="I23679">
        <v>2020</v>
      </c>
    </row>
    <row r="23680" spans="1:9" x14ac:dyDescent="0.25">
      <c r="A23680" t="s">
        <v>972</v>
      </c>
      <c r="B23680" t="s">
        <v>781</v>
      </c>
      <c r="C23680" t="s">
        <v>1283</v>
      </c>
      <c r="D23680" t="s">
        <v>975</v>
      </c>
      <c r="E23680" s="82">
        <v>10</v>
      </c>
      <c r="F23680" t="s">
        <v>969</v>
      </c>
      <c r="G23680" s="83">
        <v>44323</v>
      </c>
      <c r="I23680">
        <v>2021</v>
      </c>
    </row>
    <row r="23681" spans="1:9" x14ac:dyDescent="0.25">
      <c r="A23681" t="s">
        <v>972</v>
      </c>
      <c r="B23681" t="s">
        <v>781</v>
      </c>
      <c r="C23681" t="s">
        <v>1283</v>
      </c>
      <c r="D23681" t="s">
        <v>975</v>
      </c>
      <c r="E23681" s="82">
        <v>10</v>
      </c>
      <c r="F23681" t="s">
        <v>969</v>
      </c>
      <c r="G23681" s="83">
        <v>44501</v>
      </c>
      <c r="I23681">
        <v>2021</v>
      </c>
    </row>
    <row r="23682" spans="1:9" x14ac:dyDescent="0.25">
      <c r="A23682" t="s">
        <v>972</v>
      </c>
      <c r="B23682" t="s">
        <v>781</v>
      </c>
      <c r="C23682" t="s">
        <v>1283</v>
      </c>
      <c r="D23682" t="s">
        <v>975</v>
      </c>
      <c r="E23682" s="82">
        <v>10</v>
      </c>
      <c r="F23682" t="s">
        <v>969</v>
      </c>
      <c r="G23682" s="83">
        <v>44614</v>
      </c>
      <c r="I23682">
        <v>2022</v>
      </c>
    </row>
    <row r="23683" spans="1:9" x14ac:dyDescent="0.25">
      <c r="A23683" t="s">
        <v>972</v>
      </c>
      <c r="B23683" t="s">
        <v>781</v>
      </c>
      <c r="C23683" t="s">
        <v>1283</v>
      </c>
      <c r="D23683" t="s">
        <v>975</v>
      </c>
      <c r="E23683" s="82">
        <v>10</v>
      </c>
      <c r="F23683" t="s">
        <v>969</v>
      </c>
      <c r="G23683" s="83">
        <v>44680</v>
      </c>
      <c r="I23683">
        <v>2022</v>
      </c>
    </row>
    <row r="23684" spans="1:9" x14ac:dyDescent="0.25">
      <c r="A23684" t="s">
        <v>972</v>
      </c>
      <c r="B23684" t="s">
        <v>781</v>
      </c>
      <c r="C23684" t="s">
        <v>1283</v>
      </c>
      <c r="D23684" t="s">
        <v>975</v>
      </c>
      <c r="E23684" s="82">
        <v>20</v>
      </c>
      <c r="F23684" t="s">
        <v>969</v>
      </c>
      <c r="G23684" s="83">
        <v>44041</v>
      </c>
      <c r="I23684">
        <v>2020</v>
      </c>
    </row>
    <row r="23685" spans="1:9" x14ac:dyDescent="0.25">
      <c r="A23685" t="s">
        <v>972</v>
      </c>
      <c r="B23685" t="s">
        <v>248</v>
      </c>
      <c r="C23685" t="s">
        <v>1283</v>
      </c>
      <c r="D23685" t="s">
        <v>975</v>
      </c>
      <c r="E23685" s="82">
        <v>9</v>
      </c>
      <c r="F23685" t="s">
        <v>969</v>
      </c>
      <c r="G23685" s="83">
        <v>44209</v>
      </c>
      <c r="I23685">
        <v>2021</v>
      </c>
    </row>
    <row r="23686" spans="1:9" x14ac:dyDescent="0.25">
      <c r="A23686" t="s">
        <v>972</v>
      </c>
      <c r="B23686" t="s">
        <v>248</v>
      </c>
      <c r="C23686" t="s">
        <v>1283</v>
      </c>
      <c r="D23686" t="s">
        <v>975</v>
      </c>
      <c r="E23686" s="82">
        <v>10</v>
      </c>
      <c r="F23686" t="s">
        <v>969</v>
      </c>
      <c r="G23686" s="83">
        <v>43206</v>
      </c>
      <c r="I23686">
        <v>2018</v>
      </c>
    </row>
    <row r="23687" spans="1:9" x14ac:dyDescent="0.25">
      <c r="A23687" t="s">
        <v>972</v>
      </c>
      <c r="B23687" t="s">
        <v>248</v>
      </c>
      <c r="C23687" t="s">
        <v>1283</v>
      </c>
      <c r="D23687" t="s">
        <v>975</v>
      </c>
      <c r="E23687" s="82">
        <v>10</v>
      </c>
      <c r="F23687" t="s">
        <v>969</v>
      </c>
      <c r="G23687" s="83">
        <v>43845</v>
      </c>
      <c r="I23687">
        <v>2020</v>
      </c>
    </row>
    <row r="23688" spans="1:9" x14ac:dyDescent="0.25">
      <c r="A23688" t="s">
        <v>972</v>
      </c>
      <c r="B23688" t="s">
        <v>487</v>
      </c>
      <c r="C23688" t="s">
        <v>1283</v>
      </c>
      <c r="D23688" t="s">
        <v>975</v>
      </c>
      <c r="E23688" s="82">
        <v>5</v>
      </c>
      <c r="F23688" t="s">
        <v>969</v>
      </c>
      <c r="G23688" s="83">
        <v>43304</v>
      </c>
      <c r="I23688">
        <v>2018</v>
      </c>
    </row>
    <row r="23689" spans="1:9" x14ac:dyDescent="0.25">
      <c r="A23689" t="s">
        <v>972</v>
      </c>
      <c r="B23689" t="s">
        <v>487</v>
      </c>
      <c r="C23689" t="s">
        <v>1283</v>
      </c>
      <c r="D23689" t="s">
        <v>975</v>
      </c>
      <c r="E23689" s="82">
        <v>5</v>
      </c>
      <c r="F23689" t="s">
        <v>969</v>
      </c>
      <c r="G23689" s="83">
        <v>43305</v>
      </c>
      <c r="I23689">
        <v>2018</v>
      </c>
    </row>
    <row r="23690" spans="1:9" x14ac:dyDescent="0.25">
      <c r="A23690" t="s">
        <v>972</v>
      </c>
      <c r="B23690" t="s">
        <v>487</v>
      </c>
      <c r="C23690" t="s">
        <v>1283</v>
      </c>
      <c r="D23690" t="s">
        <v>975</v>
      </c>
      <c r="E23690" s="82">
        <v>5</v>
      </c>
      <c r="F23690" t="s">
        <v>969</v>
      </c>
      <c r="G23690" s="83">
        <v>43507</v>
      </c>
      <c r="I23690">
        <v>2019</v>
      </c>
    </row>
    <row r="23691" spans="1:9" x14ac:dyDescent="0.25">
      <c r="A23691" t="s">
        <v>972</v>
      </c>
      <c r="B23691" t="s">
        <v>487</v>
      </c>
      <c r="C23691" t="s">
        <v>1283</v>
      </c>
      <c r="D23691" t="s">
        <v>975</v>
      </c>
      <c r="E23691" s="82">
        <v>5</v>
      </c>
      <c r="F23691" t="s">
        <v>969</v>
      </c>
      <c r="G23691" s="83">
        <v>43549</v>
      </c>
      <c r="I23691">
        <v>2019</v>
      </c>
    </row>
    <row r="23692" spans="1:9" x14ac:dyDescent="0.25">
      <c r="A23692" t="s">
        <v>972</v>
      </c>
      <c r="B23692" t="s">
        <v>487</v>
      </c>
      <c r="C23692" t="s">
        <v>1283</v>
      </c>
      <c r="D23692" t="s">
        <v>975</v>
      </c>
      <c r="E23692" s="82">
        <v>5</v>
      </c>
      <c r="F23692" t="s">
        <v>969</v>
      </c>
      <c r="G23692" s="83">
        <v>43558</v>
      </c>
      <c r="I23692">
        <v>2019</v>
      </c>
    </row>
    <row r="23693" spans="1:9" x14ac:dyDescent="0.25">
      <c r="A23693" t="s">
        <v>972</v>
      </c>
      <c r="B23693" t="s">
        <v>487</v>
      </c>
      <c r="C23693" t="s">
        <v>1283</v>
      </c>
      <c r="D23693" t="s">
        <v>975</v>
      </c>
      <c r="E23693" s="82">
        <v>5</v>
      </c>
      <c r="F23693" t="s">
        <v>969</v>
      </c>
      <c r="G23693" s="83">
        <v>43573</v>
      </c>
      <c r="I23693">
        <v>2019</v>
      </c>
    </row>
    <row r="23694" spans="1:9" x14ac:dyDescent="0.25">
      <c r="A23694" t="s">
        <v>972</v>
      </c>
      <c r="B23694" t="s">
        <v>487</v>
      </c>
      <c r="C23694" t="s">
        <v>1283</v>
      </c>
      <c r="D23694" t="s">
        <v>975</v>
      </c>
      <c r="E23694" s="82">
        <v>5</v>
      </c>
      <c r="F23694" t="s">
        <v>969</v>
      </c>
      <c r="G23694" s="83">
        <v>43607</v>
      </c>
      <c r="I23694">
        <v>2019</v>
      </c>
    </row>
    <row r="23695" spans="1:9" x14ac:dyDescent="0.25">
      <c r="A23695" t="s">
        <v>972</v>
      </c>
      <c r="B23695" t="s">
        <v>487</v>
      </c>
      <c r="C23695" t="s">
        <v>1283</v>
      </c>
      <c r="D23695" t="s">
        <v>975</v>
      </c>
      <c r="E23695" s="82">
        <v>5</v>
      </c>
      <c r="F23695" t="s">
        <v>969</v>
      </c>
      <c r="G23695" s="83">
        <v>44665</v>
      </c>
      <c r="I23695">
        <v>2022</v>
      </c>
    </row>
    <row r="23696" spans="1:9" x14ac:dyDescent="0.25">
      <c r="A23696" t="s">
        <v>972</v>
      </c>
      <c r="B23696" t="s">
        <v>487</v>
      </c>
      <c r="C23696" t="s">
        <v>1283</v>
      </c>
      <c r="D23696" t="s">
        <v>975</v>
      </c>
      <c r="E23696" s="82">
        <v>7</v>
      </c>
      <c r="F23696" t="s">
        <v>969</v>
      </c>
      <c r="G23696" s="83">
        <v>44914</v>
      </c>
      <c r="I23696">
        <v>2022</v>
      </c>
    </row>
    <row r="23697" spans="1:9" x14ac:dyDescent="0.25">
      <c r="A23697" t="s">
        <v>972</v>
      </c>
      <c r="B23697" t="s">
        <v>487</v>
      </c>
      <c r="C23697" t="s">
        <v>1283</v>
      </c>
      <c r="D23697" t="s">
        <v>975</v>
      </c>
      <c r="E23697" s="82">
        <v>10</v>
      </c>
      <c r="F23697" t="s">
        <v>969</v>
      </c>
      <c r="G23697" s="83">
        <v>43146</v>
      </c>
      <c r="I23697">
        <v>2018</v>
      </c>
    </row>
    <row r="23698" spans="1:9" x14ac:dyDescent="0.25">
      <c r="A23698" t="s">
        <v>972</v>
      </c>
      <c r="B23698" t="s">
        <v>487</v>
      </c>
      <c r="C23698" t="s">
        <v>1283</v>
      </c>
      <c r="D23698" t="s">
        <v>975</v>
      </c>
      <c r="E23698" s="82">
        <v>10</v>
      </c>
      <c r="F23698" t="s">
        <v>969</v>
      </c>
      <c r="G23698" s="83">
        <v>43147</v>
      </c>
      <c r="I23698">
        <v>2018</v>
      </c>
    </row>
    <row r="23699" spans="1:9" x14ac:dyDescent="0.25">
      <c r="A23699" t="s">
        <v>972</v>
      </c>
      <c r="B23699" t="s">
        <v>487</v>
      </c>
      <c r="C23699" t="s">
        <v>1283</v>
      </c>
      <c r="D23699" t="s">
        <v>975</v>
      </c>
      <c r="E23699" s="82">
        <v>10</v>
      </c>
      <c r="F23699" t="s">
        <v>969</v>
      </c>
      <c r="G23699" s="83">
        <v>43174</v>
      </c>
      <c r="I23699">
        <v>2018</v>
      </c>
    </row>
    <row r="23700" spans="1:9" x14ac:dyDescent="0.25">
      <c r="A23700" t="s">
        <v>972</v>
      </c>
      <c r="B23700" t="s">
        <v>487</v>
      </c>
      <c r="C23700" t="s">
        <v>1283</v>
      </c>
      <c r="D23700" t="s">
        <v>975</v>
      </c>
      <c r="E23700" s="82">
        <v>10</v>
      </c>
      <c r="F23700" t="s">
        <v>969</v>
      </c>
      <c r="G23700" s="83">
        <v>43209</v>
      </c>
      <c r="I23700">
        <v>2018</v>
      </c>
    </row>
    <row r="23701" spans="1:9" x14ac:dyDescent="0.25">
      <c r="A23701" t="s">
        <v>972</v>
      </c>
      <c r="B23701" t="s">
        <v>487</v>
      </c>
      <c r="C23701" t="s">
        <v>1283</v>
      </c>
      <c r="D23701" t="s">
        <v>975</v>
      </c>
      <c r="E23701" s="82">
        <v>10</v>
      </c>
      <c r="F23701" t="s">
        <v>969</v>
      </c>
      <c r="G23701" s="83">
        <v>43287</v>
      </c>
      <c r="I23701">
        <v>2018</v>
      </c>
    </row>
    <row r="23702" spans="1:9" x14ac:dyDescent="0.25">
      <c r="A23702" t="s">
        <v>972</v>
      </c>
      <c r="B23702" t="s">
        <v>487</v>
      </c>
      <c r="C23702" t="s">
        <v>1283</v>
      </c>
      <c r="D23702" t="s">
        <v>975</v>
      </c>
      <c r="E23702" s="82">
        <v>10</v>
      </c>
      <c r="F23702" t="s">
        <v>969</v>
      </c>
      <c r="G23702" s="83">
        <v>43377</v>
      </c>
      <c r="I23702">
        <v>2018</v>
      </c>
    </row>
    <row r="23703" spans="1:9" x14ac:dyDescent="0.25">
      <c r="A23703" t="s">
        <v>972</v>
      </c>
      <c r="B23703" t="s">
        <v>487</v>
      </c>
      <c r="C23703" t="s">
        <v>1283</v>
      </c>
      <c r="D23703" t="s">
        <v>975</v>
      </c>
      <c r="E23703" s="82">
        <v>10</v>
      </c>
      <c r="F23703" t="s">
        <v>969</v>
      </c>
      <c r="G23703" s="83">
        <v>43378</v>
      </c>
      <c r="I23703">
        <v>2018</v>
      </c>
    </row>
    <row r="23704" spans="1:9" x14ac:dyDescent="0.25">
      <c r="A23704" t="s">
        <v>972</v>
      </c>
      <c r="B23704" t="s">
        <v>487</v>
      </c>
      <c r="C23704" t="s">
        <v>1283</v>
      </c>
      <c r="D23704" t="s">
        <v>975</v>
      </c>
      <c r="E23704" s="82">
        <v>10</v>
      </c>
      <c r="F23704" t="s">
        <v>969</v>
      </c>
      <c r="G23704" s="83">
        <v>43399</v>
      </c>
      <c r="I23704">
        <v>2018</v>
      </c>
    </row>
    <row r="23705" spans="1:9" x14ac:dyDescent="0.25">
      <c r="A23705" t="s">
        <v>972</v>
      </c>
      <c r="B23705" t="s">
        <v>487</v>
      </c>
      <c r="C23705" t="s">
        <v>1283</v>
      </c>
      <c r="D23705" t="s">
        <v>975</v>
      </c>
      <c r="E23705" s="82">
        <v>10</v>
      </c>
      <c r="F23705" t="s">
        <v>969</v>
      </c>
      <c r="G23705" s="83">
        <v>43431</v>
      </c>
      <c r="I23705">
        <v>2018</v>
      </c>
    </row>
    <row r="23706" spans="1:9" x14ac:dyDescent="0.25">
      <c r="A23706" t="s">
        <v>972</v>
      </c>
      <c r="B23706" t="s">
        <v>487</v>
      </c>
      <c r="C23706" t="s">
        <v>1283</v>
      </c>
      <c r="D23706" t="s">
        <v>975</v>
      </c>
      <c r="E23706" s="82">
        <v>10</v>
      </c>
      <c r="F23706" t="s">
        <v>969</v>
      </c>
      <c r="G23706" s="83">
        <v>43616</v>
      </c>
      <c r="I23706">
        <v>2019</v>
      </c>
    </row>
    <row r="23707" spans="1:9" x14ac:dyDescent="0.25">
      <c r="A23707" t="s">
        <v>972</v>
      </c>
      <c r="B23707" t="s">
        <v>487</v>
      </c>
      <c r="C23707" t="s">
        <v>1283</v>
      </c>
      <c r="D23707" t="s">
        <v>975</v>
      </c>
      <c r="E23707" s="82">
        <v>10</v>
      </c>
      <c r="F23707" t="s">
        <v>969</v>
      </c>
      <c r="G23707" s="83">
        <v>43620</v>
      </c>
      <c r="I23707">
        <v>2019</v>
      </c>
    </row>
    <row r="23708" spans="1:9" x14ac:dyDescent="0.25">
      <c r="A23708" t="s">
        <v>972</v>
      </c>
      <c r="B23708" t="s">
        <v>487</v>
      </c>
      <c r="C23708" t="s">
        <v>1283</v>
      </c>
      <c r="D23708" t="s">
        <v>975</v>
      </c>
      <c r="E23708" s="82">
        <v>10</v>
      </c>
      <c r="F23708" t="s">
        <v>969</v>
      </c>
      <c r="G23708" s="83">
        <v>43702</v>
      </c>
      <c r="I23708">
        <v>2019</v>
      </c>
    </row>
    <row r="23709" spans="1:9" x14ac:dyDescent="0.25">
      <c r="A23709" t="s">
        <v>972</v>
      </c>
      <c r="B23709" t="s">
        <v>487</v>
      </c>
      <c r="C23709" t="s">
        <v>1283</v>
      </c>
      <c r="D23709" t="s">
        <v>975</v>
      </c>
      <c r="E23709" s="82">
        <v>10</v>
      </c>
      <c r="F23709" t="s">
        <v>969</v>
      </c>
      <c r="G23709" s="83">
        <v>43783</v>
      </c>
      <c r="I23709">
        <v>2019</v>
      </c>
    </row>
    <row r="23710" spans="1:9" x14ac:dyDescent="0.25">
      <c r="A23710" t="s">
        <v>972</v>
      </c>
      <c r="B23710" t="s">
        <v>487</v>
      </c>
      <c r="C23710" t="s">
        <v>1283</v>
      </c>
      <c r="D23710" t="s">
        <v>975</v>
      </c>
      <c r="E23710" s="82">
        <v>10</v>
      </c>
      <c r="F23710" t="s">
        <v>969</v>
      </c>
      <c r="G23710" s="83">
        <v>44020</v>
      </c>
      <c r="I23710">
        <v>2020</v>
      </c>
    </row>
    <row r="23711" spans="1:9" x14ac:dyDescent="0.25">
      <c r="A23711" t="s">
        <v>972</v>
      </c>
      <c r="B23711" t="s">
        <v>487</v>
      </c>
      <c r="C23711" t="s">
        <v>1283</v>
      </c>
      <c r="D23711" t="s">
        <v>975</v>
      </c>
      <c r="E23711" s="82">
        <v>10</v>
      </c>
      <c r="F23711" t="s">
        <v>969</v>
      </c>
      <c r="G23711" s="83">
        <v>44063</v>
      </c>
      <c r="I23711">
        <v>2020</v>
      </c>
    </row>
    <row r="23712" spans="1:9" x14ac:dyDescent="0.25">
      <c r="A23712" t="s">
        <v>972</v>
      </c>
      <c r="B23712" t="s">
        <v>487</v>
      </c>
      <c r="C23712" t="s">
        <v>1283</v>
      </c>
      <c r="D23712" t="s">
        <v>975</v>
      </c>
      <c r="E23712" s="82">
        <v>10</v>
      </c>
      <c r="F23712" t="s">
        <v>969</v>
      </c>
      <c r="G23712" s="83">
        <v>44124</v>
      </c>
      <c r="I23712">
        <v>2020</v>
      </c>
    </row>
    <row r="23713" spans="1:9" x14ac:dyDescent="0.25">
      <c r="A23713" t="s">
        <v>972</v>
      </c>
      <c r="B23713" t="s">
        <v>487</v>
      </c>
      <c r="C23713" t="s">
        <v>1283</v>
      </c>
      <c r="D23713" t="s">
        <v>975</v>
      </c>
      <c r="E23713" s="82">
        <v>10</v>
      </c>
      <c r="F23713" t="s">
        <v>969</v>
      </c>
      <c r="G23713" s="83">
        <v>44259</v>
      </c>
      <c r="I23713">
        <v>2021</v>
      </c>
    </row>
    <row r="23714" spans="1:9" x14ac:dyDescent="0.25">
      <c r="A23714" t="s">
        <v>972</v>
      </c>
      <c r="B23714" t="s">
        <v>487</v>
      </c>
      <c r="C23714" t="s">
        <v>1283</v>
      </c>
      <c r="D23714" t="s">
        <v>975</v>
      </c>
      <c r="E23714" s="82">
        <v>10</v>
      </c>
      <c r="F23714" t="s">
        <v>969</v>
      </c>
      <c r="G23714" s="83">
        <v>44592</v>
      </c>
      <c r="I23714">
        <v>2022</v>
      </c>
    </row>
    <row r="23715" spans="1:9" x14ac:dyDescent="0.25">
      <c r="A23715" t="s">
        <v>972</v>
      </c>
      <c r="B23715" t="s">
        <v>487</v>
      </c>
      <c r="C23715" t="s">
        <v>1283</v>
      </c>
      <c r="D23715" t="s">
        <v>975</v>
      </c>
      <c r="E23715" s="82">
        <v>10</v>
      </c>
      <c r="F23715" t="s">
        <v>969</v>
      </c>
      <c r="G23715" s="83">
        <v>44623</v>
      </c>
      <c r="I23715">
        <v>2022</v>
      </c>
    </row>
    <row r="23716" spans="1:9" x14ac:dyDescent="0.25">
      <c r="A23716" t="s">
        <v>972</v>
      </c>
      <c r="B23716" t="s">
        <v>487</v>
      </c>
      <c r="C23716" t="s">
        <v>1283</v>
      </c>
      <c r="D23716" t="s">
        <v>975</v>
      </c>
      <c r="E23716" s="82">
        <v>10</v>
      </c>
      <c r="F23716" t="s">
        <v>969</v>
      </c>
      <c r="G23716" s="83">
        <v>44636</v>
      </c>
      <c r="I23716">
        <v>2022</v>
      </c>
    </row>
    <row r="23717" spans="1:9" x14ac:dyDescent="0.25">
      <c r="A23717" t="s">
        <v>972</v>
      </c>
      <c r="B23717" t="s">
        <v>487</v>
      </c>
      <c r="C23717" t="s">
        <v>1283</v>
      </c>
      <c r="D23717" t="s">
        <v>975</v>
      </c>
      <c r="E23717" s="82">
        <v>10</v>
      </c>
      <c r="F23717" t="s">
        <v>969</v>
      </c>
      <c r="G23717" s="83">
        <v>44698</v>
      </c>
      <c r="I23717">
        <v>2022</v>
      </c>
    </row>
    <row r="23718" spans="1:9" x14ac:dyDescent="0.25">
      <c r="A23718" t="s">
        <v>972</v>
      </c>
      <c r="B23718" t="s">
        <v>487</v>
      </c>
      <c r="C23718" t="s">
        <v>1283</v>
      </c>
      <c r="D23718" t="s">
        <v>975</v>
      </c>
      <c r="E23718" s="82">
        <v>10</v>
      </c>
      <c r="F23718" t="s">
        <v>969</v>
      </c>
      <c r="G23718" s="83">
        <v>44770</v>
      </c>
      <c r="I23718">
        <v>2022</v>
      </c>
    </row>
    <row r="23719" spans="1:9" x14ac:dyDescent="0.25">
      <c r="A23719" t="s">
        <v>972</v>
      </c>
      <c r="B23719" t="s">
        <v>487</v>
      </c>
      <c r="C23719" t="s">
        <v>1283</v>
      </c>
      <c r="D23719" t="s">
        <v>975</v>
      </c>
      <c r="E23719" s="82">
        <v>10</v>
      </c>
      <c r="F23719" t="s">
        <v>969</v>
      </c>
      <c r="G23719" s="83">
        <v>44894</v>
      </c>
      <c r="I23719">
        <v>2022</v>
      </c>
    </row>
    <row r="23720" spans="1:9" x14ac:dyDescent="0.25">
      <c r="A23720" t="s">
        <v>972</v>
      </c>
      <c r="B23720" t="s">
        <v>487</v>
      </c>
      <c r="C23720" t="s">
        <v>1283</v>
      </c>
      <c r="D23720" t="s">
        <v>975</v>
      </c>
      <c r="E23720" s="82">
        <v>10</v>
      </c>
      <c r="F23720" t="s">
        <v>969</v>
      </c>
      <c r="G23720" s="83">
        <v>44917</v>
      </c>
      <c r="I23720">
        <v>2022</v>
      </c>
    </row>
    <row r="23721" spans="1:9" x14ac:dyDescent="0.25">
      <c r="A23721" t="s">
        <v>972</v>
      </c>
      <c r="B23721" t="s">
        <v>487</v>
      </c>
      <c r="C23721" t="s">
        <v>1283</v>
      </c>
      <c r="D23721" t="s">
        <v>975</v>
      </c>
      <c r="E23721" s="82">
        <v>10</v>
      </c>
      <c r="F23721" t="s">
        <v>969</v>
      </c>
      <c r="G23721" s="83">
        <v>44930</v>
      </c>
      <c r="I23721">
        <v>2023</v>
      </c>
    </row>
    <row r="23722" spans="1:9" x14ac:dyDescent="0.25">
      <c r="A23722" t="s">
        <v>972</v>
      </c>
      <c r="B23722" t="s">
        <v>487</v>
      </c>
      <c r="C23722" t="s">
        <v>1283</v>
      </c>
      <c r="D23722" t="s">
        <v>975</v>
      </c>
      <c r="E23722" s="82">
        <v>10</v>
      </c>
      <c r="F23722" t="s">
        <v>969</v>
      </c>
      <c r="G23722" s="83">
        <v>44946</v>
      </c>
      <c r="I23722">
        <v>2023</v>
      </c>
    </row>
    <row r="23723" spans="1:9" x14ac:dyDescent="0.25">
      <c r="A23723" t="s">
        <v>972</v>
      </c>
      <c r="B23723" t="s">
        <v>487</v>
      </c>
      <c r="C23723" t="s">
        <v>1283</v>
      </c>
      <c r="D23723" t="s">
        <v>975</v>
      </c>
      <c r="E23723" s="82">
        <v>20</v>
      </c>
      <c r="F23723" t="s">
        <v>969</v>
      </c>
      <c r="G23723" s="83">
        <v>44291</v>
      </c>
      <c r="I23723">
        <v>2021</v>
      </c>
    </row>
    <row r="23724" spans="1:9" x14ac:dyDescent="0.25">
      <c r="A23724" t="s">
        <v>972</v>
      </c>
      <c r="B23724" t="s">
        <v>1246</v>
      </c>
      <c r="C23724" t="s">
        <v>1283</v>
      </c>
      <c r="D23724" t="s">
        <v>975</v>
      </c>
      <c r="E23724" s="82">
        <v>10</v>
      </c>
      <c r="F23724" t="s">
        <v>969</v>
      </c>
      <c r="G23724" s="83">
        <v>43840</v>
      </c>
      <c r="I23724">
        <v>2020</v>
      </c>
    </row>
    <row r="23725" spans="1:9" x14ac:dyDescent="0.25">
      <c r="A23725" t="s">
        <v>972</v>
      </c>
      <c r="B23725" t="s">
        <v>166</v>
      </c>
      <c r="C23725" t="s">
        <v>1283</v>
      </c>
      <c r="D23725" t="s">
        <v>975</v>
      </c>
      <c r="E23725" s="82">
        <v>5</v>
      </c>
      <c r="F23725" t="s">
        <v>969</v>
      </c>
      <c r="G23725" s="83">
        <v>43504</v>
      </c>
      <c r="I23725">
        <v>2019</v>
      </c>
    </row>
    <row r="23726" spans="1:9" x14ac:dyDescent="0.25">
      <c r="A23726" t="s">
        <v>972</v>
      </c>
      <c r="B23726" t="s">
        <v>166</v>
      </c>
      <c r="C23726" t="s">
        <v>1283</v>
      </c>
      <c r="D23726" t="s">
        <v>975</v>
      </c>
      <c r="E23726" s="82">
        <v>10</v>
      </c>
      <c r="F23726" t="s">
        <v>969</v>
      </c>
      <c r="G23726" s="83">
        <v>43407</v>
      </c>
      <c r="I23726">
        <v>2018</v>
      </c>
    </row>
    <row r="23727" spans="1:9" x14ac:dyDescent="0.25">
      <c r="A23727" t="s">
        <v>972</v>
      </c>
      <c r="B23727" t="s">
        <v>166</v>
      </c>
      <c r="C23727" t="s">
        <v>1283</v>
      </c>
      <c r="D23727" t="s">
        <v>975</v>
      </c>
      <c r="E23727" s="82">
        <v>10</v>
      </c>
      <c r="F23727" t="s">
        <v>969</v>
      </c>
      <c r="G23727" s="83">
        <v>43857</v>
      </c>
      <c r="I23727">
        <v>2020</v>
      </c>
    </row>
    <row r="23728" spans="1:9" x14ac:dyDescent="0.25">
      <c r="A23728" t="s">
        <v>972</v>
      </c>
      <c r="B23728" t="s">
        <v>166</v>
      </c>
      <c r="C23728" t="s">
        <v>1283</v>
      </c>
      <c r="D23728" t="s">
        <v>975</v>
      </c>
      <c r="E23728" s="82">
        <v>10</v>
      </c>
      <c r="F23728" t="s">
        <v>969</v>
      </c>
      <c r="G23728" s="83">
        <v>44097</v>
      </c>
      <c r="I23728">
        <v>2020</v>
      </c>
    </row>
    <row r="23729" spans="1:9" x14ac:dyDescent="0.25">
      <c r="A23729" t="s">
        <v>972</v>
      </c>
      <c r="B23729" t="s">
        <v>166</v>
      </c>
      <c r="C23729" t="s">
        <v>1283</v>
      </c>
      <c r="D23729" t="s">
        <v>975</v>
      </c>
      <c r="E23729" s="82">
        <v>10</v>
      </c>
      <c r="F23729" t="s">
        <v>969</v>
      </c>
      <c r="G23729" s="83">
        <v>44336</v>
      </c>
      <c r="I23729">
        <v>2021</v>
      </c>
    </row>
    <row r="23730" spans="1:9" x14ac:dyDescent="0.25">
      <c r="A23730" t="s">
        <v>972</v>
      </c>
      <c r="B23730" t="s">
        <v>783</v>
      </c>
      <c r="C23730" t="s">
        <v>1283</v>
      </c>
      <c r="D23730" t="s">
        <v>975</v>
      </c>
      <c r="E23730" s="82">
        <v>5</v>
      </c>
      <c r="F23730" t="s">
        <v>969</v>
      </c>
      <c r="G23730" s="83">
        <v>43187</v>
      </c>
      <c r="I23730">
        <v>2018</v>
      </c>
    </row>
    <row r="23731" spans="1:9" x14ac:dyDescent="0.25">
      <c r="A23731" t="s">
        <v>972</v>
      </c>
      <c r="B23731" t="s">
        <v>783</v>
      </c>
      <c r="C23731" t="s">
        <v>1283</v>
      </c>
      <c r="D23731" t="s">
        <v>975</v>
      </c>
      <c r="E23731" s="82">
        <v>5</v>
      </c>
      <c r="F23731" t="s">
        <v>969</v>
      </c>
      <c r="G23731" s="83">
        <v>43479</v>
      </c>
      <c r="I23731">
        <v>2019</v>
      </c>
    </row>
    <row r="23732" spans="1:9" x14ac:dyDescent="0.25">
      <c r="A23732" t="s">
        <v>972</v>
      </c>
      <c r="B23732" t="s">
        <v>783</v>
      </c>
      <c r="C23732" t="s">
        <v>1283</v>
      </c>
      <c r="D23732" t="s">
        <v>975</v>
      </c>
      <c r="E23732" s="82">
        <v>10</v>
      </c>
      <c r="F23732" t="s">
        <v>969</v>
      </c>
      <c r="G23732" s="83">
        <v>43328</v>
      </c>
      <c r="I23732">
        <v>2018</v>
      </c>
    </row>
    <row r="23733" spans="1:9" x14ac:dyDescent="0.25">
      <c r="A23733" t="s">
        <v>972</v>
      </c>
      <c r="B23733" t="s">
        <v>783</v>
      </c>
      <c r="C23733" t="s">
        <v>1283</v>
      </c>
      <c r="D23733" t="s">
        <v>975</v>
      </c>
      <c r="E23733" s="82">
        <v>10</v>
      </c>
      <c r="F23733" t="s">
        <v>969</v>
      </c>
      <c r="G23733" s="83">
        <v>44389</v>
      </c>
      <c r="I23733">
        <v>2021</v>
      </c>
    </row>
    <row r="23734" spans="1:9" x14ac:dyDescent="0.25">
      <c r="A23734" t="s">
        <v>972</v>
      </c>
      <c r="B23734" t="s">
        <v>783</v>
      </c>
      <c r="C23734" t="s">
        <v>1283</v>
      </c>
      <c r="D23734" t="s">
        <v>975</v>
      </c>
      <c r="E23734" s="82">
        <v>10</v>
      </c>
      <c r="F23734" t="s">
        <v>969</v>
      </c>
      <c r="G23734" s="83">
        <v>44425</v>
      </c>
      <c r="I23734">
        <v>2021</v>
      </c>
    </row>
    <row r="23735" spans="1:9" x14ac:dyDescent="0.25">
      <c r="A23735" t="s">
        <v>972</v>
      </c>
      <c r="B23735" t="s">
        <v>124</v>
      </c>
      <c r="C23735" t="s">
        <v>1283</v>
      </c>
      <c r="D23735" t="s">
        <v>975</v>
      </c>
      <c r="E23735" s="82">
        <v>10</v>
      </c>
      <c r="F23735" t="s">
        <v>969</v>
      </c>
      <c r="G23735" s="83">
        <v>43447</v>
      </c>
      <c r="I23735">
        <v>2018</v>
      </c>
    </row>
    <row r="23736" spans="1:9" x14ac:dyDescent="0.25">
      <c r="A23736" t="s">
        <v>972</v>
      </c>
      <c r="B23736" t="s">
        <v>146</v>
      </c>
      <c r="C23736" t="s">
        <v>1283</v>
      </c>
      <c r="D23736" t="s">
        <v>975</v>
      </c>
      <c r="E23736" s="82">
        <v>5</v>
      </c>
      <c r="F23736" t="s">
        <v>969</v>
      </c>
      <c r="G23736" s="83">
        <v>43584</v>
      </c>
      <c r="I23736">
        <v>2019</v>
      </c>
    </row>
    <row r="23737" spans="1:9" x14ac:dyDescent="0.25">
      <c r="A23737" t="s">
        <v>972</v>
      </c>
      <c r="B23737" t="s">
        <v>146</v>
      </c>
      <c r="C23737" t="s">
        <v>1283</v>
      </c>
      <c r="D23737" t="s">
        <v>975</v>
      </c>
      <c r="E23737" s="82">
        <v>10</v>
      </c>
      <c r="F23737" t="s">
        <v>969</v>
      </c>
      <c r="G23737" s="83">
        <v>43448</v>
      </c>
      <c r="I23737">
        <v>2018</v>
      </c>
    </row>
    <row r="23738" spans="1:9" x14ac:dyDescent="0.25">
      <c r="A23738" t="s">
        <v>972</v>
      </c>
      <c r="B23738" t="s">
        <v>146</v>
      </c>
      <c r="C23738" t="s">
        <v>1283</v>
      </c>
      <c r="D23738" t="s">
        <v>975</v>
      </c>
      <c r="E23738" s="82">
        <v>10</v>
      </c>
      <c r="F23738" t="s">
        <v>969</v>
      </c>
      <c r="G23738" s="83">
        <v>43516</v>
      </c>
      <c r="I23738">
        <v>2019</v>
      </c>
    </row>
    <row r="23739" spans="1:9" x14ac:dyDescent="0.25">
      <c r="A23739" t="s">
        <v>972</v>
      </c>
      <c r="B23739" t="s">
        <v>146</v>
      </c>
      <c r="C23739" t="s">
        <v>1283</v>
      </c>
      <c r="D23739" t="s">
        <v>975</v>
      </c>
      <c r="E23739" s="82">
        <v>10</v>
      </c>
      <c r="F23739" t="s">
        <v>969</v>
      </c>
      <c r="G23739" s="83">
        <v>43567</v>
      </c>
      <c r="I23739">
        <v>2019</v>
      </c>
    </row>
    <row r="23740" spans="1:9" x14ac:dyDescent="0.25">
      <c r="A23740" t="s">
        <v>972</v>
      </c>
      <c r="B23740" t="s">
        <v>146</v>
      </c>
      <c r="C23740" t="s">
        <v>1283</v>
      </c>
      <c r="D23740" t="s">
        <v>975</v>
      </c>
      <c r="E23740" s="82">
        <v>10</v>
      </c>
      <c r="F23740" t="s">
        <v>969</v>
      </c>
      <c r="G23740" s="83">
        <v>44300</v>
      </c>
      <c r="I23740">
        <v>2021</v>
      </c>
    </row>
    <row r="23741" spans="1:9" x14ac:dyDescent="0.25">
      <c r="A23741" t="s">
        <v>972</v>
      </c>
      <c r="B23741" t="s">
        <v>146</v>
      </c>
      <c r="C23741" t="s">
        <v>1283</v>
      </c>
      <c r="D23741" t="s">
        <v>975</v>
      </c>
      <c r="E23741" s="82">
        <v>10</v>
      </c>
      <c r="F23741" t="s">
        <v>969</v>
      </c>
      <c r="G23741" s="83">
        <v>44378</v>
      </c>
      <c r="I23741">
        <v>2021</v>
      </c>
    </row>
    <row r="23742" spans="1:9" x14ac:dyDescent="0.25">
      <c r="A23742" t="s">
        <v>972</v>
      </c>
      <c r="B23742" t="s">
        <v>146</v>
      </c>
      <c r="C23742" t="s">
        <v>1283</v>
      </c>
      <c r="D23742" t="s">
        <v>975</v>
      </c>
      <c r="E23742" s="82">
        <v>10</v>
      </c>
      <c r="F23742" t="s">
        <v>969</v>
      </c>
      <c r="G23742" s="83">
        <v>44627</v>
      </c>
      <c r="I23742">
        <v>2022</v>
      </c>
    </row>
    <row r="23743" spans="1:9" x14ac:dyDescent="0.25">
      <c r="A23743" t="s">
        <v>972</v>
      </c>
      <c r="B23743" t="s">
        <v>146</v>
      </c>
      <c r="C23743" t="s">
        <v>1283</v>
      </c>
      <c r="D23743" t="s">
        <v>975</v>
      </c>
      <c r="E23743" s="82">
        <v>10</v>
      </c>
      <c r="F23743" t="s">
        <v>969</v>
      </c>
      <c r="G23743" s="83">
        <v>44740</v>
      </c>
      <c r="I23743">
        <v>2022</v>
      </c>
    </row>
    <row r="23744" spans="1:9" x14ac:dyDescent="0.25">
      <c r="A23744" t="s">
        <v>972</v>
      </c>
      <c r="B23744" t="s">
        <v>121</v>
      </c>
      <c r="C23744" t="s">
        <v>1283</v>
      </c>
      <c r="D23744" t="s">
        <v>975</v>
      </c>
      <c r="E23744" s="82">
        <v>10</v>
      </c>
      <c r="F23744" t="s">
        <v>969</v>
      </c>
      <c r="G23744" s="83">
        <v>44571</v>
      </c>
      <c r="I23744">
        <v>2022</v>
      </c>
    </row>
    <row r="23745" spans="1:9" x14ac:dyDescent="0.25">
      <c r="A23745" t="s">
        <v>972</v>
      </c>
      <c r="B23745" t="s">
        <v>121</v>
      </c>
      <c r="C23745" t="s">
        <v>1283</v>
      </c>
      <c r="D23745" t="s">
        <v>975</v>
      </c>
      <c r="E23745" s="82">
        <v>10</v>
      </c>
      <c r="F23745" t="s">
        <v>969</v>
      </c>
      <c r="G23745" s="83">
        <v>44295</v>
      </c>
      <c r="I23745">
        <v>2021</v>
      </c>
    </row>
    <row r="23746" spans="1:9" x14ac:dyDescent="0.25">
      <c r="A23746" t="s">
        <v>972</v>
      </c>
      <c r="B23746" t="s">
        <v>127</v>
      </c>
      <c r="C23746" t="s">
        <v>1283</v>
      </c>
      <c r="D23746" t="s">
        <v>975</v>
      </c>
      <c r="E23746" s="82">
        <v>9</v>
      </c>
      <c r="F23746" t="s">
        <v>969</v>
      </c>
      <c r="G23746" s="83">
        <v>44137</v>
      </c>
      <c r="I23746">
        <v>2020</v>
      </c>
    </row>
    <row r="23747" spans="1:9" x14ac:dyDescent="0.25">
      <c r="A23747" t="s">
        <v>972</v>
      </c>
      <c r="B23747" t="s">
        <v>100</v>
      </c>
      <c r="C23747" t="s">
        <v>1283</v>
      </c>
      <c r="D23747" t="s">
        <v>975</v>
      </c>
      <c r="E23747" s="82">
        <v>10</v>
      </c>
      <c r="F23747" t="s">
        <v>969</v>
      </c>
      <c r="G23747" s="83">
        <v>44175</v>
      </c>
      <c r="I23747">
        <v>2020</v>
      </c>
    </row>
    <row r="23748" spans="1:9" x14ac:dyDescent="0.25">
      <c r="A23748" t="s">
        <v>972</v>
      </c>
      <c r="B23748" t="s">
        <v>269</v>
      </c>
      <c r="C23748" t="s">
        <v>1283</v>
      </c>
      <c r="D23748" t="s">
        <v>975</v>
      </c>
      <c r="E23748" s="82">
        <v>3</v>
      </c>
      <c r="F23748" t="s">
        <v>969</v>
      </c>
      <c r="G23748" s="83">
        <v>44911</v>
      </c>
      <c r="I23748">
        <v>2022</v>
      </c>
    </row>
    <row r="23749" spans="1:9" x14ac:dyDescent="0.25">
      <c r="A23749" t="s">
        <v>972</v>
      </c>
      <c r="B23749" t="s">
        <v>269</v>
      </c>
      <c r="C23749" t="s">
        <v>1283</v>
      </c>
      <c r="D23749" t="s">
        <v>975</v>
      </c>
      <c r="E23749" s="82">
        <v>5</v>
      </c>
      <c r="F23749" t="s">
        <v>969</v>
      </c>
      <c r="G23749" s="83">
        <v>43341</v>
      </c>
      <c r="I23749">
        <v>2018</v>
      </c>
    </row>
    <row r="23750" spans="1:9" x14ac:dyDescent="0.25">
      <c r="A23750" t="s">
        <v>972</v>
      </c>
      <c r="B23750" t="s">
        <v>269</v>
      </c>
      <c r="C23750" t="s">
        <v>1283</v>
      </c>
      <c r="D23750" t="s">
        <v>975</v>
      </c>
      <c r="E23750" s="82">
        <v>5</v>
      </c>
      <c r="F23750" t="s">
        <v>969</v>
      </c>
      <c r="G23750" s="83">
        <v>43391</v>
      </c>
      <c r="I23750">
        <v>2018</v>
      </c>
    </row>
    <row r="23751" spans="1:9" x14ac:dyDescent="0.25">
      <c r="A23751" t="s">
        <v>972</v>
      </c>
      <c r="B23751" t="s">
        <v>269</v>
      </c>
      <c r="C23751" t="s">
        <v>1283</v>
      </c>
      <c r="D23751" t="s">
        <v>975</v>
      </c>
      <c r="E23751" s="82">
        <v>5</v>
      </c>
      <c r="F23751" t="s">
        <v>969</v>
      </c>
      <c r="G23751" s="83">
        <v>43439</v>
      </c>
      <c r="I23751">
        <v>2018</v>
      </c>
    </row>
    <row r="23752" spans="1:9" x14ac:dyDescent="0.25">
      <c r="A23752" t="s">
        <v>972</v>
      </c>
      <c r="B23752" t="s">
        <v>269</v>
      </c>
      <c r="C23752" t="s">
        <v>1283</v>
      </c>
      <c r="D23752" t="s">
        <v>975</v>
      </c>
      <c r="E23752" s="82">
        <v>5</v>
      </c>
      <c r="F23752" t="s">
        <v>969</v>
      </c>
      <c r="G23752" s="83">
        <v>43530</v>
      </c>
      <c r="I23752">
        <v>2019</v>
      </c>
    </row>
    <row r="23753" spans="1:9" x14ac:dyDescent="0.25">
      <c r="A23753" t="s">
        <v>972</v>
      </c>
      <c r="B23753" t="s">
        <v>269</v>
      </c>
      <c r="C23753" t="s">
        <v>1283</v>
      </c>
      <c r="D23753" t="s">
        <v>975</v>
      </c>
      <c r="E23753" s="82">
        <v>5</v>
      </c>
      <c r="F23753" t="s">
        <v>969</v>
      </c>
      <c r="G23753" s="83">
        <v>43654</v>
      </c>
      <c r="I23753">
        <v>2019</v>
      </c>
    </row>
    <row r="23754" spans="1:9" x14ac:dyDescent="0.25">
      <c r="A23754" t="s">
        <v>972</v>
      </c>
      <c r="B23754" t="s">
        <v>269</v>
      </c>
      <c r="C23754" t="s">
        <v>1283</v>
      </c>
      <c r="D23754" t="s">
        <v>975</v>
      </c>
      <c r="E23754" s="82">
        <v>5</v>
      </c>
      <c r="F23754" t="s">
        <v>969</v>
      </c>
      <c r="G23754" s="83">
        <v>43780</v>
      </c>
      <c r="I23754">
        <v>2019</v>
      </c>
    </row>
    <row r="23755" spans="1:9" x14ac:dyDescent="0.25">
      <c r="A23755" t="s">
        <v>972</v>
      </c>
      <c r="B23755" t="s">
        <v>269</v>
      </c>
      <c r="C23755" t="s">
        <v>1283</v>
      </c>
      <c r="D23755" t="s">
        <v>975</v>
      </c>
      <c r="E23755" s="82">
        <v>5</v>
      </c>
      <c r="F23755" t="s">
        <v>969</v>
      </c>
      <c r="G23755" s="83">
        <v>43796</v>
      </c>
      <c r="I23755">
        <v>2019</v>
      </c>
    </row>
    <row r="23756" spans="1:9" x14ac:dyDescent="0.25">
      <c r="A23756" t="s">
        <v>972</v>
      </c>
      <c r="B23756" t="s">
        <v>269</v>
      </c>
      <c r="C23756" t="s">
        <v>1283</v>
      </c>
      <c r="D23756" t="s">
        <v>975</v>
      </c>
      <c r="E23756" s="82">
        <v>5</v>
      </c>
      <c r="F23756" t="s">
        <v>969</v>
      </c>
      <c r="G23756" s="83">
        <v>43844</v>
      </c>
      <c r="I23756">
        <v>2020</v>
      </c>
    </row>
    <row r="23757" spans="1:9" x14ac:dyDescent="0.25">
      <c r="A23757" t="s">
        <v>972</v>
      </c>
      <c r="B23757" t="s">
        <v>269</v>
      </c>
      <c r="C23757" t="s">
        <v>1283</v>
      </c>
      <c r="D23757" t="s">
        <v>975</v>
      </c>
      <c r="E23757" s="82">
        <v>5</v>
      </c>
      <c r="F23757" t="s">
        <v>969</v>
      </c>
      <c r="G23757" s="83">
        <v>44697</v>
      </c>
      <c r="I23757">
        <v>2022</v>
      </c>
    </row>
    <row r="23758" spans="1:9" x14ac:dyDescent="0.25">
      <c r="A23758" t="s">
        <v>972</v>
      </c>
      <c r="B23758" t="s">
        <v>269</v>
      </c>
      <c r="C23758" t="s">
        <v>1283</v>
      </c>
      <c r="D23758" t="s">
        <v>975</v>
      </c>
      <c r="E23758" s="82">
        <v>5</v>
      </c>
      <c r="F23758" t="s">
        <v>969</v>
      </c>
      <c r="G23758" s="83">
        <v>44713</v>
      </c>
      <c r="I23758">
        <v>2022</v>
      </c>
    </row>
    <row r="23759" spans="1:9" x14ac:dyDescent="0.25">
      <c r="A23759" t="s">
        <v>972</v>
      </c>
      <c r="B23759" t="s">
        <v>269</v>
      </c>
      <c r="C23759" t="s">
        <v>1283</v>
      </c>
      <c r="D23759" t="s">
        <v>975</v>
      </c>
      <c r="E23759" s="82">
        <v>9</v>
      </c>
      <c r="F23759" t="s">
        <v>969</v>
      </c>
      <c r="G23759" s="83">
        <v>44267</v>
      </c>
      <c r="I23759">
        <v>2021</v>
      </c>
    </row>
    <row r="23760" spans="1:9" x14ac:dyDescent="0.25">
      <c r="A23760" t="s">
        <v>972</v>
      </c>
      <c r="B23760" t="s">
        <v>269</v>
      </c>
      <c r="C23760" t="s">
        <v>1283</v>
      </c>
      <c r="D23760" t="s">
        <v>975</v>
      </c>
      <c r="E23760" s="82">
        <v>10</v>
      </c>
      <c r="F23760" t="s">
        <v>969</v>
      </c>
      <c r="G23760" s="83">
        <v>43271</v>
      </c>
      <c r="I23760">
        <v>2018</v>
      </c>
    </row>
    <row r="23761" spans="1:9" x14ac:dyDescent="0.25">
      <c r="A23761" t="s">
        <v>972</v>
      </c>
      <c r="B23761" t="s">
        <v>269</v>
      </c>
      <c r="C23761" t="s">
        <v>1283</v>
      </c>
      <c r="D23761" t="s">
        <v>975</v>
      </c>
      <c r="E23761" s="82">
        <v>10</v>
      </c>
      <c r="F23761" t="s">
        <v>969</v>
      </c>
      <c r="G23761" s="83">
        <v>43418</v>
      </c>
      <c r="I23761">
        <v>2018</v>
      </c>
    </row>
    <row r="23762" spans="1:9" x14ac:dyDescent="0.25">
      <c r="A23762" t="s">
        <v>972</v>
      </c>
      <c r="B23762" t="s">
        <v>269</v>
      </c>
      <c r="C23762" t="s">
        <v>1283</v>
      </c>
      <c r="D23762" t="s">
        <v>975</v>
      </c>
      <c r="E23762" s="82">
        <v>10</v>
      </c>
      <c r="F23762" t="s">
        <v>969</v>
      </c>
      <c r="G23762" s="83">
        <v>43483</v>
      </c>
      <c r="I23762">
        <v>2019</v>
      </c>
    </row>
    <row r="23763" spans="1:9" x14ac:dyDescent="0.25">
      <c r="A23763" t="s">
        <v>972</v>
      </c>
      <c r="B23763" t="s">
        <v>269</v>
      </c>
      <c r="C23763" t="s">
        <v>1283</v>
      </c>
      <c r="D23763" t="s">
        <v>975</v>
      </c>
      <c r="E23763" s="82">
        <v>10</v>
      </c>
      <c r="F23763" t="s">
        <v>969</v>
      </c>
      <c r="G23763" s="83">
        <v>43516</v>
      </c>
      <c r="I23763">
        <v>2019</v>
      </c>
    </row>
    <row r="23764" spans="1:9" x14ac:dyDescent="0.25">
      <c r="A23764" t="s">
        <v>972</v>
      </c>
      <c r="B23764" t="s">
        <v>269</v>
      </c>
      <c r="C23764" t="s">
        <v>1283</v>
      </c>
      <c r="D23764" t="s">
        <v>975</v>
      </c>
      <c r="E23764" s="82">
        <v>10</v>
      </c>
      <c r="F23764" t="s">
        <v>969</v>
      </c>
      <c r="G23764" s="83">
        <v>43843</v>
      </c>
      <c r="I23764">
        <v>2020</v>
      </c>
    </row>
    <row r="23765" spans="1:9" x14ac:dyDescent="0.25">
      <c r="A23765" t="s">
        <v>972</v>
      </c>
      <c r="B23765" t="s">
        <v>269</v>
      </c>
      <c r="C23765" t="s">
        <v>1283</v>
      </c>
      <c r="D23765" t="s">
        <v>975</v>
      </c>
      <c r="E23765" s="82">
        <v>10</v>
      </c>
      <c r="F23765" t="s">
        <v>969</v>
      </c>
      <c r="G23765" s="83">
        <v>43900</v>
      </c>
      <c r="I23765">
        <v>2020</v>
      </c>
    </row>
    <row r="23766" spans="1:9" x14ac:dyDescent="0.25">
      <c r="A23766" t="s">
        <v>972</v>
      </c>
      <c r="B23766" t="s">
        <v>269</v>
      </c>
      <c r="C23766" t="s">
        <v>1283</v>
      </c>
      <c r="D23766" t="s">
        <v>975</v>
      </c>
      <c r="E23766" s="82">
        <v>10</v>
      </c>
      <c r="F23766" t="s">
        <v>969</v>
      </c>
      <c r="G23766" s="83">
        <v>44001</v>
      </c>
      <c r="I23766">
        <v>2020</v>
      </c>
    </row>
    <row r="23767" spans="1:9" x14ac:dyDescent="0.25">
      <c r="A23767" t="s">
        <v>972</v>
      </c>
      <c r="B23767" t="s">
        <v>269</v>
      </c>
      <c r="C23767" t="s">
        <v>1283</v>
      </c>
      <c r="D23767" t="s">
        <v>975</v>
      </c>
      <c r="E23767" s="82">
        <v>10</v>
      </c>
      <c r="F23767" t="s">
        <v>969</v>
      </c>
      <c r="G23767" s="83">
        <v>44054</v>
      </c>
      <c r="I23767">
        <v>2020</v>
      </c>
    </row>
    <row r="23768" spans="1:9" x14ac:dyDescent="0.25">
      <c r="A23768" t="s">
        <v>972</v>
      </c>
      <c r="B23768" t="s">
        <v>269</v>
      </c>
      <c r="C23768" t="s">
        <v>1283</v>
      </c>
      <c r="D23768" t="s">
        <v>975</v>
      </c>
      <c r="E23768" s="82">
        <v>10</v>
      </c>
      <c r="F23768" t="s">
        <v>969</v>
      </c>
      <c r="G23768" s="83">
        <v>44209</v>
      </c>
      <c r="I23768">
        <v>2021</v>
      </c>
    </row>
    <row r="23769" spans="1:9" x14ac:dyDescent="0.25">
      <c r="A23769" t="s">
        <v>972</v>
      </c>
      <c r="B23769" t="s">
        <v>269</v>
      </c>
      <c r="C23769" t="s">
        <v>1283</v>
      </c>
      <c r="D23769" t="s">
        <v>975</v>
      </c>
      <c r="E23769" s="82">
        <v>10</v>
      </c>
      <c r="F23769" t="s">
        <v>969</v>
      </c>
      <c r="G23769" s="83">
        <v>44239</v>
      </c>
      <c r="I23769">
        <v>2021</v>
      </c>
    </row>
    <row r="23770" spans="1:9" x14ac:dyDescent="0.25">
      <c r="A23770" t="s">
        <v>972</v>
      </c>
      <c r="B23770" t="s">
        <v>269</v>
      </c>
      <c r="C23770" t="s">
        <v>1283</v>
      </c>
      <c r="D23770" t="s">
        <v>975</v>
      </c>
      <c r="E23770" s="82">
        <v>10</v>
      </c>
      <c r="F23770" t="s">
        <v>969</v>
      </c>
      <c r="G23770" s="83">
        <v>44301</v>
      </c>
      <c r="I23770">
        <v>2021</v>
      </c>
    </row>
    <row r="23771" spans="1:9" x14ac:dyDescent="0.25">
      <c r="A23771" t="s">
        <v>972</v>
      </c>
      <c r="B23771" t="s">
        <v>269</v>
      </c>
      <c r="C23771" t="s">
        <v>1283</v>
      </c>
      <c r="D23771" t="s">
        <v>975</v>
      </c>
      <c r="E23771" s="82">
        <v>10</v>
      </c>
      <c r="F23771" t="s">
        <v>969</v>
      </c>
      <c r="G23771" s="83">
        <v>44320</v>
      </c>
      <c r="I23771">
        <v>2021</v>
      </c>
    </row>
    <row r="23772" spans="1:9" x14ac:dyDescent="0.25">
      <c r="A23772" t="s">
        <v>972</v>
      </c>
      <c r="B23772" t="s">
        <v>269</v>
      </c>
      <c r="C23772" t="s">
        <v>1283</v>
      </c>
      <c r="D23772" t="s">
        <v>975</v>
      </c>
      <c r="E23772" s="82">
        <v>10</v>
      </c>
      <c r="F23772" t="s">
        <v>969</v>
      </c>
      <c r="G23772" s="83">
        <v>44368</v>
      </c>
      <c r="I23772">
        <v>2021</v>
      </c>
    </row>
    <row r="23773" spans="1:9" x14ac:dyDescent="0.25">
      <c r="A23773" t="s">
        <v>972</v>
      </c>
      <c r="B23773" t="s">
        <v>269</v>
      </c>
      <c r="C23773" t="s">
        <v>1283</v>
      </c>
      <c r="D23773" t="s">
        <v>975</v>
      </c>
      <c r="E23773" s="82">
        <v>10</v>
      </c>
      <c r="F23773" t="s">
        <v>969</v>
      </c>
      <c r="G23773" s="83">
        <v>44413</v>
      </c>
      <c r="I23773">
        <v>2021</v>
      </c>
    </row>
    <row r="23774" spans="1:9" x14ac:dyDescent="0.25">
      <c r="A23774" t="s">
        <v>972</v>
      </c>
      <c r="B23774" t="s">
        <v>269</v>
      </c>
      <c r="C23774" t="s">
        <v>1283</v>
      </c>
      <c r="D23774" t="s">
        <v>975</v>
      </c>
      <c r="E23774" s="82">
        <v>10</v>
      </c>
      <c r="F23774" t="s">
        <v>969</v>
      </c>
      <c r="G23774" s="83">
        <v>44608</v>
      </c>
      <c r="I23774">
        <v>2022</v>
      </c>
    </row>
    <row r="23775" spans="1:9" x14ac:dyDescent="0.25">
      <c r="A23775" t="s">
        <v>972</v>
      </c>
      <c r="B23775" t="s">
        <v>269</v>
      </c>
      <c r="C23775" t="s">
        <v>1283</v>
      </c>
      <c r="D23775" t="s">
        <v>975</v>
      </c>
      <c r="E23775" s="82">
        <v>10</v>
      </c>
      <c r="F23775" t="s">
        <v>969</v>
      </c>
      <c r="G23775" s="83">
        <v>44838</v>
      </c>
      <c r="I23775">
        <v>2022</v>
      </c>
    </row>
    <row r="23776" spans="1:9" x14ac:dyDescent="0.25">
      <c r="A23776" t="s">
        <v>972</v>
      </c>
      <c r="B23776" t="s">
        <v>269</v>
      </c>
      <c r="C23776" t="s">
        <v>1283</v>
      </c>
      <c r="D23776" t="s">
        <v>975</v>
      </c>
      <c r="E23776" s="82">
        <v>10</v>
      </c>
      <c r="F23776" t="s">
        <v>969</v>
      </c>
      <c r="G23776" s="83">
        <v>44894</v>
      </c>
      <c r="I23776">
        <v>2022</v>
      </c>
    </row>
    <row r="23777" spans="1:9" x14ac:dyDescent="0.25">
      <c r="A23777" t="s">
        <v>972</v>
      </c>
      <c r="B23777" t="s">
        <v>11</v>
      </c>
      <c r="C23777" t="s">
        <v>1283</v>
      </c>
      <c r="D23777" t="s">
        <v>975</v>
      </c>
      <c r="E23777" s="82">
        <v>10</v>
      </c>
      <c r="F23777" t="s">
        <v>969</v>
      </c>
      <c r="G23777" s="83">
        <v>43118</v>
      </c>
      <c r="I23777">
        <v>2018</v>
      </c>
    </row>
    <row r="23778" spans="1:9" x14ac:dyDescent="0.25">
      <c r="A23778" t="s">
        <v>972</v>
      </c>
      <c r="B23778" t="s">
        <v>11</v>
      </c>
      <c r="C23778" t="s">
        <v>1283</v>
      </c>
      <c r="D23778" t="s">
        <v>975</v>
      </c>
      <c r="E23778" s="82">
        <v>5</v>
      </c>
      <c r="F23778" t="s">
        <v>969</v>
      </c>
      <c r="G23778" s="83">
        <v>43343</v>
      </c>
      <c r="I23778">
        <v>2018</v>
      </c>
    </row>
    <row r="23779" spans="1:9" x14ac:dyDescent="0.25">
      <c r="A23779" t="s">
        <v>972</v>
      </c>
      <c r="B23779" t="s">
        <v>11</v>
      </c>
      <c r="C23779" t="s">
        <v>1283</v>
      </c>
      <c r="D23779" t="s">
        <v>975</v>
      </c>
      <c r="E23779" s="82">
        <v>5</v>
      </c>
      <c r="F23779" t="s">
        <v>969</v>
      </c>
      <c r="G23779" s="83">
        <v>43525</v>
      </c>
      <c r="I23779">
        <v>2019</v>
      </c>
    </row>
    <row r="23780" spans="1:9" x14ac:dyDescent="0.25">
      <c r="A23780" t="s">
        <v>972</v>
      </c>
      <c r="B23780" t="s">
        <v>11</v>
      </c>
      <c r="C23780" t="s">
        <v>1283</v>
      </c>
      <c r="D23780" t="s">
        <v>975</v>
      </c>
      <c r="E23780" s="82">
        <v>10</v>
      </c>
      <c r="F23780" t="s">
        <v>969</v>
      </c>
      <c r="G23780" s="83">
        <v>43728</v>
      </c>
      <c r="I23780">
        <v>2019</v>
      </c>
    </row>
    <row r="23781" spans="1:9" x14ac:dyDescent="0.25">
      <c r="A23781" t="s">
        <v>972</v>
      </c>
      <c r="B23781" t="s">
        <v>11</v>
      </c>
      <c r="C23781" t="s">
        <v>1283</v>
      </c>
      <c r="D23781" t="s">
        <v>975</v>
      </c>
      <c r="E23781" s="82">
        <v>10</v>
      </c>
      <c r="F23781" t="s">
        <v>969</v>
      </c>
      <c r="G23781" s="83">
        <v>44085</v>
      </c>
      <c r="I23781">
        <v>2020</v>
      </c>
    </row>
    <row r="23782" spans="1:9" x14ac:dyDescent="0.25">
      <c r="A23782" t="s">
        <v>972</v>
      </c>
      <c r="B23782" t="s">
        <v>11</v>
      </c>
      <c r="C23782" t="s">
        <v>1283</v>
      </c>
      <c r="D23782" t="s">
        <v>975</v>
      </c>
      <c r="E23782" s="82">
        <v>10</v>
      </c>
      <c r="F23782" t="s">
        <v>969</v>
      </c>
      <c r="G23782" s="83">
        <v>44714</v>
      </c>
      <c r="I23782">
        <v>2022</v>
      </c>
    </row>
    <row r="23783" spans="1:9" x14ac:dyDescent="0.25">
      <c r="A23783" t="s">
        <v>972</v>
      </c>
      <c r="B23783" t="s">
        <v>11</v>
      </c>
      <c r="C23783" t="s">
        <v>1283</v>
      </c>
      <c r="D23783" t="s">
        <v>975</v>
      </c>
      <c r="E23783" s="82">
        <v>23.5</v>
      </c>
      <c r="F23783" t="s">
        <v>969</v>
      </c>
      <c r="G23783" s="83">
        <v>44246</v>
      </c>
      <c r="I23783">
        <v>2021</v>
      </c>
    </row>
    <row r="23784" spans="1:9" x14ac:dyDescent="0.25">
      <c r="A23784" t="s">
        <v>972</v>
      </c>
      <c r="B23784" t="s">
        <v>1248</v>
      </c>
      <c r="C23784" t="s">
        <v>1283</v>
      </c>
      <c r="D23784" t="s">
        <v>975</v>
      </c>
      <c r="E23784" s="82">
        <v>5</v>
      </c>
      <c r="F23784" t="s">
        <v>969</v>
      </c>
      <c r="G23784" s="83">
        <v>43056</v>
      </c>
      <c r="I23784">
        <v>2017</v>
      </c>
    </row>
    <row r="23785" spans="1:9" x14ac:dyDescent="0.25">
      <c r="A23785" t="s">
        <v>972</v>
      </c>
      <c r="B23785" t="s">
        <v>1248</v>
      </c>
      <c r="C23785" t="s">
        <v>1283</v>
      </c>
      <c r="D23785" t="s">
        <v>975</v>
      </c>
      <c r="E23785" s="82">
        <v>10</v>
      </c>
      <c r="F23785" t="s">
        <v>969</v>
      </c>
      <c r="G23785" s="83">
        <v>43192</v>
      </c>
      <c r="I23785">
        <v>2018</v>
      </c>
    </row>
    <row r="23786" spans="1:9" x14ac:dyDescent="0.25">
      <c r="A23786" t="s">
        <v>972</v>
      </c>
      <c r="B23786" t="s">
        <v>1248</v>
      </c>
      <c r="C23786" t="s">
        <v>1283</v>
      </c>
      <c r="D23786" t="s">
        <v>975</v>
      </c>
      <c r="E23786" s="82">
        <v>10</v>
      </c>
      <c r="F23786" t="s">
        <v>969</v>
      </c>
      <c r="G23786" s="83">
        <v>43439</v>
      </c>
      <c r="I23786">
        <v>2018</v>
      </c>
    </row>
    <row r="23787" spans="1:9" x14ac:dyDescent="0.25">
      <c r="A23787" t="s">
        <v>972</v>
      </c>
      <c r="B23787" t="s">
        <v>1248</v>
      </c>
      <c r="C23787" t="s">
        <v>1283</v>
      </c>
      <c r="D23787" t="s">
        <v>975</v>
      </c>
      <c r="E23787" s="82">
        <v>10</v>
      </c>
      <c r="F23787" t="s">
        <v>969</v>
      </c>
      <c r="G23787" s="83">
        <v>43644</v>
      </c>
      <c r="I23787">
        <v>2019</v>
      </c>
    </row>
    <row r="23788" spans="1:9" x14ac:dyDescent="0.25">
      <c r="A23788" t="s">
        <v>972</v>
      </c>
      <c r="B23788" t="s">
        <v>1248</v>
      </c>
      <c r="C23788" t="s">
        <v>1283</v>
      </c>
      <c r="D23788" t="s">
        <v>975</v>
      </c>
      <c r="E23788" s="82">
        <v>10</v>
      </c>
      <c r="F23788" t="s">
        <v>969</v>
      </c>
      <c r="G23788" s="83">
        <v>43733</v>
      </c>
      <c r="I23788">
        <v>2019</v>
      </c>
    </row>
    <row r="23789" spans="1:9" x14ac:dyDescent="0.25">
      <c r="A23789" t="s">
        <v>972</v>
      </c>
      <c r="B23789" t="s">
        <v>1248</v>
      </c>
      <c r="C23789" t="s">
        <v>1283</v>
      </c>
      <c r="D23789" t="s">
        <v>975</v>
      </c>
      <c r="E23789" s="82">
        <v>10</v>
      </c>
      <c r="F23789" t="s">
        <v>969</v>
      </c>
      <c r="G23789" s="83">
        <v>43855</v>
      </c>
      <c r="I23789">
        <v>2020</v>
      </c>
    </row>
    <row r="23790" spans="1:9" x14ac:dyDescent="0.25">
      <c r="A23790" t="s">
        <v>972</v>
      </c>
      <c r="B23790" t="s">
        <v>209</v>
      </c>
      <c r="C23790" t="s">
        <v>1283</v>
      </c>
      <c r="D23790" t="s">
        <v>975</v>
      </c>
      <c r="E23790" s="82">
        <v>5</v>
      </c>
      <c r="F23790" t="s">
        <v>969</v>
      </c>
      <c r="G23790" s="83">
        <v>43516</v>
      </c>
      <c r="I23790">
        <v>2019</v>
      </c>
    </row>
    <row r="23791" spans="1:9" x14ac:dyDescent="0.25">
      <c r="A23791" t="s">
        <v>972</v>
      </c>
      <c r="B23791" t="s">
        <v>1027</v>
      </c>
      <c r="C23791" t="s">
        <v>1283</v>
      </c>
      <c r="D23791" t="s">
        <v>975</v>
      </c>
      <c r="E23791" s="82">
        <v>5</v>
      </c>
      <c r="F23791" t="s">
        <v>969</v>
      </c>
      <c r="G23791" s="83">
        <v>43298</v>
      </c>
      <c r="I23791">
        <v>2018</v>
      </c>
    </row>
    <row r="23792" spans="1:9" x14ac:dyDescent="0.25">
      <c r="A23792" t="s">
        <v>972</v>
      </c>
      <c r="B23792" t="s">
        <v>1027</v>
      </c>
      <c r="C23792" t="s">
        <v>1283</v>
      </c>
      <c r="D23792" t="s">
        <v>975</v>
      </c>
      <c r="E23792" s="82">
        <v>5</v>
      </c>
      <c r="F23792" t="s">
        <v>969</v>
      </c>
      <c r="G23792" s="83">
        <v>43329</v>
      </c>
      <c r="I23792">
        <v>2018</v>
      </c>
    </row>
    <row r="23793" spans="1:9" x14ac:dyDescent="0.25">
      <c r="A23793" t="s">
        <v>972</v>
      </c>
      <c r="B23793" t="s">
        <v>1027</v>
      </c>
      <c r="C23793" t="s">
        <v>1283</v>
      </c>
      <c r="D23793" t="s">
        <v>975</v>
      </c>
      <c r="E23793" s="82">
        <v>5</v>
      </c>
      <c r="F23793" t="s">
        <v>969</v>
      </c>
      <c r="G23793" s="83">
        <v>43538</v>
      </c>
      <c r="I23793">
        <v>2019</v>
      </c>
    </row>
    <row r="23794" spans="1:9" x14ac:dyDescent="0.25">
      <c r="A23794" t="s">
        <v>972</v>
      </c>
      <c r="B23794" t="s">
        <v>1027</v>
      </c>
      <c r="C23794" t="s">
        <v>1283</v>
      </c>
      <c r="D23794" t="s">
        <v>975</v>
      </c>
      <c r="E23794" s="82">
        <v>10</v>
      </c>
      <c r="F23794" t="s">
        <v>969</v>
      </c>
      <c r="G23794" s="83">
        <v>43258</v>
      </c>
      <c r="I23794">
        <v>2018</v>
      </c>
    </row>
    <row r="23795" spans="1:9" x14ac:dyDescent="0.25">
      <c r="A23795" t="s">
        <v>972</v>
      </c>
      <c r="B23795" t="s">
        <v>1027</v>
      </c>
      <c r="C23795" t="s">
        <v>1283</v>
      </c>
      <c r="D23795" t="s">
        <v>975</v>
      </c>
      <c r="E23795" s="82">
        <v>10</v>
      </c>
      <c r="F23795" t="s">
        <v>969</v>
      </c>
      <c r="G23795" s="83">
        <v>43379</v>
      </c>
      <c r="I23795">
        <v>2018</v>
      </c>
    </row>
    <row r="23796" spans="1:9" x14ac:dyDescent="0.25">
      <c r="A23796" t="s">
        <v>972</v>
      </c>
      <c r="B23796" t="s">
        <v>1027</v>
      </c>
      <c r="C23796" t="s">
        <v>1283</v>
      </c>
      <c r="D23796" t="s">
        <v>975</v>
      </c>
      <c r="E23796" s="82">
        <v>10</v>
      </c>
      <c r="F23796" t="s">
        <v>969</v>
      </c>
      <c r="G23796" s="83">
        <v>43796</v>
      </c>
      <c r="I23796">
        <v>2019</v>
      </c>
    </row>
    <row r="23797" spans="1:9" x14ac:dyDescent="0.25">
      <c r="A23797" t="s">
        <v>972</v>
      </c>
      <c r="B23797" t="s">
        <v>1027</v>
      </c>
      <c r="C23797" t="s">
        <v>1283</v>
      </c>
      <c r="D23797" t="s">
        <v>975</v>
      </c>
      <c r="E23797" s="82">
        <v>10</v>
      </c>
      <c r="F23797" t="s">
        <v>969</v>
      </c>
      <c r="G23797" s="83">
        <v>43903</v>
      </c>
      <c r="I23797">
        <v>2020</v>
      </c>
    </row>
    <row r="23798" spans="1:9" x14ac:dyDescent="0.25">
      <c r="A23798" t="s">
        <v>972</v>
      </c>
      <c r="B23798" t="s">
        <v>1027</v>
      </c>
      <c r="C23798" t="s">
        <v>1283</v>
      </c>
      <c r="D23798" t="s">
        <v>975</v>
      </c>
      <c r="E23798" s="82">
        <v>10</v>
      </c>
      <c r="F23798" t="s">
        <v>969</v>
      </c>
      <c r="G23798" s="83">
        <v>44131</v>
      </c>
      <c r="I23798">
        <v>2020</v>
      </c>
    </row>
    <row r="23799" spans="1:9" x14ac:dyDescent="0.25">
      <c r="A23799" t="s">
        <v>972</v>
      </c>
      <c r="B23799" t="s">
        <v>1027</v>
      </c>
      <c r="C23799" t="s">
        <v>1283</v>
      </c>
      <c r="D23799" t="s">
        <v>975</v>
      </c>
      <c r="E23799" s="82">
        <v>10</v>
      </c>
      <c r="F23799" t="s">
        <v>969</v>
      </c>
      <c r="G23799" s="83">
        <v>44208</v>
      </c>
      <c r="I23799">
        <v>2021</v>
      </c>
    </row>
    <row r="23800" spans="1:9" x14ac:dyDescent="0.25">
      <c r="A23800" t="s">
        <v>972</v>
      </c>
      <c r="B23800" t="s">
        <v>786</v>
      </c>
      <c r="C23800" t="s">
        <v>1283</v>
      </c>
      <c r="D23800" t="s">
        <v>975</v>
      </c>
      <c r="E23800" s="82">
        <v>5</v>
      </c>
      <c r="F23800" t="s">
        <v>969</v>
      </c>
      <c r="G23800" s="83">
        <v>43377</v>
      </c>
      <c r="I23800">
        <v>2018</v>
      </c>
    </row>
    <row r="23801" spans="1:9" x14ac:dyDescent="0.25">
      <c r="A23801" t="s">
        <v>972</v>
      </c>
      <c r="B23801" t="s">
        <v>786</v>
      </c>
      <c r="C23801" t="s">
        <v>1283</v>
      </c>
      <c r="D23801" t="s">
        <v>975</v>
      </c>
      <c r="E23801" s="82">
        <v>5</v>
      </c>
      <c r="F23801" t="s">
        <v>969</v>
      </c>
      <c r="G23801" s="83">
        <v>43538</v>
      </c>
      <c r="I23801">
        <v>2019</v>
      </c>
    </row>
    <row r="23802" spans="1:9" x14ac:dyDescent="0.25">
      <c r="A23802" t="s">
        <v>972</v>
      </c>
      <c r="B23802" t="s">
        <v>786</v>
      </c>
      <c r="C23802" t="s">
        <v>1283</v>
      </c>
      <c r="D23802" t="s">
        <v>975</v>
      </c>
      <c r="E23802" s="82">
        <v>9</v>
      </c>
      <c r="F23802" t="s">
        <v>969</v>
      </c>
      <c r="G23802" s="83">
        <v>44372</v>
      </c>
      <c r="I23802">
        <v>2021</v>
      </c>
    </row>
    <row r="23803" spans="1:9" x14ac:dyDescent="0.25">
      <c r="A23803" t="s">
        <v>972</v>
      </c>
      <c r="B23803" t="s">
        <v>786</v>
      </c>
      <c r="C23803" t="s">
        <v>1283</v>
      </c>
      <c r="D23803" t="s">
        <v>975</v>
      </c>
      <c r="E23803" s="82">
        <v>10</v>
      </c>
      <c r="F23803" t="s">
        <v>969</v>
      </c>
      <c r="G23803" s="83">
        <v>43320</v>
      </c>
      <c r="I23803">
        <v>2018</v>
      </c>
    </row>
    <row r="23804" spans="1:9" x14ac:dyDescent="0.25">
      <c r="A23804" t="s">
        <v>972</v>
      </c>
      <c r="B23804" t="s">
        <v>786</v>
      </c>
      <c r="C23804" t="s">
        <v>1283</v>
      </c>
      <c r="D23804" t="s">
        <v>975</v>
      </c>
      <c r="E23804" s="82">
        <v>10</v>
      </c>
      <c r="F23804" t="s">
        <v>969</v>
      </c>
      <c r="G23804" s="83">
        <v>43325</v>
      </c>
      <c r="I23804">
        <v>2018</v>
      </c>
    </row>
    <row r="23805" spans="1:9" x14ac:dyDescent="0.25">
      <c r="A23805" t="s">
        <v>972</v>
      </c>
      <c r="B23805" t="s">
        <v>786</v>
      </c>
      <c r="C23805" t="s">
        <v>1283</v>
      </c>
      <c r="D23805" t="s">
        <v>975</v>
      </c>
      <c r="E23805" s="82">
        <v>10</v>
      </c>
      <c r="F23805" t="s">
        <v>969</v>
      </c>
      <c r="G23805" s="83">
        <v>43416</v>
      </c>
      <c r="I23805">
        <v>2018</v>
      </c>
    </row>
    <row r="23806" spans="1:9" x14ac:dyDescent="0.25">
      <c r="A23806" t="s">
        <v>972</v>
      </c>
      <c r="B23806" t="s">
        <v>786</v>
      </c>
      <c r="C23806" t="s">
        <v>1283</v>
      </c>
      <c r="D23806" t="s">
        <v>975</v>
      </c>
      <c r="E23806" s="82">
        <v>10</v>
      </c>
      <c r="F23806" t="s">
        <v>969</v>
      </c>
      <c r="G23806" s="83">
        <v>43472</v>
      </c>
      <c r="I23806">
        <v>2019</v>
      </c>
    </row>
    <row r="23807" spans="1:9" x14ac:dyDescent="0.25">
      <c r="A23807" t="s">
        <v>972</v>
      </c>
      <c r="B23807" t="s">
        <v>786</v>
      </c>
      <c r="C23807" t="s">
        <v>1283</v>
      </c>
      <c r="D23807" t="s">
        <v>975</v>
      </c>
      <c r="E23807" s="82">
        <v>10</v>
      </c>
      <c r="F23807" t="s">
        <v>969</v>
      </c>
      <c r="G23807" s="83">
        <v>43598</v>
      </c>
      <c r="I23807">
        <v>2019</v>
      </c>
    </row>
    <row r="23808" spans="1:9" x14ac:dyDescent="0.25">
      <c r="A23808" t="s">
        <v>972</v>
      </c>
      <c r="B23808" t="s">
        <v>786</v>
      </c>
      <c r="C23808" t="s">
        <v>1283</v>
      </c>
      <c r="D23808" t="s">
        <v>975</v>
      </c>
      <c r="E23808" s="82">
        <v>10</v>
      </c>
      <c r="F23808" t="s">
        <v>969</v>
      </c>
      <c r="G23808" s="83">
        <v>43657</v>
      </c>
      <c r="I23808">
        <v>2019</v>
      </c>
    </row>
    <row r="23809" spans="1:9" x14ac:dyDescent="0.25">
      <c r="A23809" t="s">
        <v>972</v>
      </c>
      <c r="B23809" t="s">
        <v>786</v>
      </c>
      <c r="C23809" t="s">
        <v>1283</v>
      </c>
      <c r="D23809" t="s">
        <v>975</v>
      </c>
      <c r="E23809" s="82">
        <v>10</v>
      </c>
      <c r="F23809" t="s">
        <v>969</v>
      </c>
      <c r="G23809" s="83">
        <v>44634</v>
      </c>
      <c r="I23809">
        <v>2022</v>
      </c>
    </row>
    <row r="23810" spans="1:9" x14ac:dyDescent="0.25">
      <c r="A23810" t="s">
        <v>972</v>
      </c>
      <c r="B23810" t="s">
        <v>786</v>
      </c>
      <c r="C23810" t="s">
        <v>1283</v>
      </c>
      <c r="D23810" t="s">
        <v>975</v>
      </c>
      <c r="E23810" s="82">
        <v>10</v>
      </c>
      <c r="F23810" t="s">
        <v>969</v>
      </c>
      <c r="G23810" s="83">
        <v>44746</v>
      </c>
      <c r="I23810">
        <v>2022</v>
      </c>
    </row>
    <row r="23811" spans="1:9" x14ac:dyDescent="0.25">
      <c r="A23811" t="s">
        <v>972</v>
      </c>
      <c r="B23811" t="s">
        <v>786</v>
      </c>
      <c r="C23811" t="s">
        <v>1283</v>
      </c>
      <c r="D23811" t="s">
        <v>975</v>
      </c>
      <c r="E23811" s="82">
        <v>10</v>
      </c>
      <c r="F23811" t="s">
        <v>969</v>
      </c>
      <c r="G23811" s="83">
        <v>44887</v>
      </c>
      <c r="I23811">
        <v>2022</v>
      </c>
    </row>
    <row r="23812" spans="1:9" x14ac:dyDescent="0.25">
      <c r="A23812" t="s">
        <v>972</v>
      </c>
      <c r="B23812" t="s">
        <v>509</v>
      </c>
      <c r="C23812" t="s">
        <v>1283</v>
      </c>
      <c r="D23812" t="s">
        <v>975</v>
      </c>
      <c r="E23812" s="82">
        <v>10</v>
      </c>
      <c r="F23812" t="s">
        <v>969</v>
      </c>
      <c r="G23812" s="83">
        <v>43852</v>
      </c>
      <c r="I23812">
        <v>2020</v>
      </c>
    </row>
    <row r="23813" spans="1:9" x14ac:dyDescent="0.25">
      <c r="A23813" t="s">
        <v>972</v>
      </c>
      <c r="B23813" t="s">
        <v>788</v>
      </c>
      <c r="C23813" t="s">
        <v>1283</v>
      </c>
      <c r="D23813" t="s">
        <v>975</v>
      </c>
      <c r="E23813" s="82">
        <v>5</v>
      </c>
      <c r="F23813" t="s">
        <v>969</v>
      </c>
      <c r="G23813" s="83">
        <v>43060</v>
      </c>
      <c r="I23813">
        <v>2017</v>
      </c>
    </row>
    <row r="23814" spans="1:9" x14ac:dyDescent="0.25">
      <c r="A23814" t="s">
        <v>972</v>
      </c>
      <c r="B23814" t="s">
        <v>788</v>
      </c>
      <c r="C23814" t="s">
        <v>1283</v>
      </c>
      <c r="D23814" t="s">
        <v>975</v>
      </c>
      <c r="E23814" s="82">
        <v>5</v>
      </c>
      <c r="F23814" t="s">
        <v>969</v>
      </c>
      <c r="G23814" s="83">
        <v>43110</v>
      </c>
      <c r="I23814">
        <v>2018</v>
      </c>
    </row>
    <row r="23815" spans="1:9" x14ac:dyDescent="0.25">
      <c r="A23815" t="s">
        <v>972</v>
      </c>
      <c r="B23815" t="s">
        <v>788</v>
      </c>
      <c r="C23815" t="s">
        <v>1283</v>
      </c>
      <c r="D23815" t="s">
        <v>975</v>
      </c>
      <c r="E23815" s="82">
        <v>5</v>
      </c>
      <c r="F23815" t="s">
        <v>969</v>
      </c>
      <c r="G23815" s="83">
        <v>43112</v>
      </c>
      <c r="I23815">
        <v>2018</v>
      </c>
    </row>
    <row r="23816" spans="1:9" x14ac:dyDescent="0.25">
      <c r="A23816" t="s">
        <v>972</v>
      </c>
      <c r="B23816" t="s">
        <v>788</v>
      </c>
      <c r="C23816" t="s">
        <v>1283</v>
      </c>
      <c r="D23816" t="s">
        <v>975</v>
      </c>
      <c r="E23816" s="82">
        <v>5</v>
      </c>
      <c r="F23816" t="s">
        <v>969</v>
      </c>
      <c r="G23816" s="83">
        <v>43147</v>
      </c>
      <c r="I23816">
        <v>2018</v>
      </c>
    </row>
    <row r="23817" spans="1:9" x14ac:dyDescent="0.25">
      <c r="A23817" t="s">
        <v>972</v>
      </c>
      <c r="B23817" t="s">
        <v>788</v>
      </c>
      <c r="C23817" t="s">
        <v>1283</v>
      </c>
      <c r="D23817" t="s">
        <v>975</v>
      </c>
      <c r="E23817" s="82">
        <v>5</v>
      </c>
      <c r="F23817" t="s">
        <v>969</v>
      </c>
      <c r="G23817" s="83">
        <v>43224</v>
      </c>
      <c r="I23817">
        <v>2018</v>
      </c>
    </row>
    <row r="23818" spans="1:9" x14ac:dyDescent="0.25">
      <c r="A23818" t="s">
        <v>972</v>
      </c>
      <c r="B23818" t="s">
        <v>788</v>
      </c>
      <c r="C23818" t="s">
        <v>1283</v>
      </c>
      <c r="D23818" t="s">
        <v>975</v>
      </c>
      <c r="E23818" s="82">
        <v>5</v>
      </c>
      <c r="F23818" t="s">
        <v>969</v>
      </c>
      <c r="G23818" s="83">
        <v>43286</v>
      </c>
      <c r="I23818">
        <v>2018</v>
      </c>
    </row>
    <row r="23819" spans="1:9" x14ac:dyDescent="0.25">
      <c r="A23819" t="s">
        <v>972</v>
      </c>
      <c r="B23819" t="s">
        <v>788</v>
      </c>
      <c r="C23819" t="s">
        <v>1283</v>
      </c>
      <c r="D23819" t="s">
        <v>975</v>
      </c>
      <c r="E23819" s="82">
        <v>5</v>
      </c>
      <c r="F23819" t="s">
        <v>969</v>
      </c>
      <c r="G23819" s="83">
        <v>43290</v>
      </c>
      <c r="I23819">
        <v>2018</v>
      </c>
    </row>
    <row r="23820" spans="1:9" x14ac:dyDescent="0.25">
      <c r="A23820" t="s">
        <v>972</v>
      </c>
      <c r="B23820" t="s">
        <v>788</v>
      </c>
      <c r="C23820" t="s">
        <v>1283</v>
      </c>
      <c r="D23820" t="s">
        <v>975</v>
      </c>
      <c r="E23820" s="82">
        <v>5</v>
      </c>
      <c r="F23820" t="s">
        <v>969</v>
      </c>
      <c r="G23820" s="83">
        <v>43299</v>
      </c>
      <c r="I23820">
        <v>2018</v>
      </c>
    </row>
    <row r="23821" spans="1:9" x14ac:dyDescent="0.25">
      <c r="A23821" t="s">
        <v>972</v>
      </c>
      <c r="B23821" t="s">
        <v>788</v>
      </c>
      <c r="C23821" t="s">
        <v>1283</v>
      </c>
      <c r="D23821" t="s">
        <v>975</v>
      </c>
      <c r="E23821" s="82">
        <v>5</v>
      </c>
      <c r="F23821" t="s">
        <v>969</v>
      </c>
      <c r="G23821" s="83">
        <v>43341</v>
      </c>
      <c r="I23821">
        <v>2018</v>
      </c>
    </row>
    <row r="23822" spans="1:9" x14ac:dyDescent="0.25">
      <c r="A23822" t="s">
        <v>972</v>
      </c>
      <c r="B23822" t="s">
        <v>788</v>
      </c>
      <c r="C23822" t="s">
        <v>1283</v>
      </c>
      <c r="D23822" t="s">
        <v>975</v>
      </c>
      <c r="E23822" s="82">
        <v>5</v>
      </c>
      <c r="F23822" t="s">
        <v>969</v>
      </c>
      <c r="G23822" s="83">
        <v>43504</v>
      </c>
      <c r="I23822">
        <v>2019</v>
      </c>
    </row>
    <row r="23823" spans="1:9" x14ac:dyDescent="0.25">
      <c r="A23823" t="s">
        <v>972</v>
      </c>
      <c r="B23823" t="s">
        <v>788</v>
      </c>
      <c r="C23823" t="s">
        <v>1283</v>
      </c>
      <c r="D23823" t="s">
        <v>975</v>
      </c>
      <c r="E23823" s="82">
        <v>5</v>
      </c>
      <c r="F23823" t="s">
        <v>969</v>
      </c>
      <c r="G23823" s="83">
        <v>43507</v>
      </c>
      <c r="I23823">
        <v>2019</v>
      </c>
    </row>
    <row r="23824" spans="1:9" x14ac:dyDescent="0.25">
      <c r="A23824" t="s">
        <v>972</v>
      </c>
      <c r="B23824" t="s">
        <v>788</v>
      </c>
      <c r="C23824" t="s">
        <v>1283</v>
      </c>
      <c r="D23824" t="s">
        <v>975</v>
      </c>
      <c r="E23824" s="82">
        <v>5</v>
      </c>
      <c r="F23824" t="s">
        <v>969</v>
      </c>
      <c r="G23824" s="83">
        <v>43571</v>
      </c>
      <c r="I23824">
        <v>2019</v>
      </c>
    </row>
    <row r="23825" spans="1:9" x14ac:dyDescent="0.25">
      <c r="A23825" t="s">
        <v>972</v>
      </c>
      <c r="B23825" t="s">
        <v>788</v>
      </c>
      <c r="C23825" t="s">
        <v>1283</v>
      </c>
      <c r="D23825" t="s">
        <v>975</v>
      </c>
      <c r="E23825" s="82">
        <v>5</v>
      </c>
      <c r="F23825" t="s">
        <v>969</v>
      </c>
      <c r="G23825" s="83">
        <v>43574</v>
      </c>
      <c r="I23825">
        <v>2019</v>
      </c>
    </row>
    <row r="23826" spans="1:9" x14ac:dyDescent="0.25">
      <c r="A23826" t="s">
        <v>972</v>
      </c>
      <c r="B23826" t="s">
        <v>788</v>
      </c>
      <c r="C23826" t="s">
        <v>1283</v>
      </c>
      <c r="D23826" t="s">
        <v>975</v>
      </c>
      <c r="E23826" s="82">
        <v>7</v>
      </c>
      <c r="F23826" t="s">
        <v>969</v>
      </c>
      <c r="G23826" s="83">
        <v>44631</v>
      </c>
      <c r="I23826">
        <v>2022</v>
      </c>
    </row>
    <row r="23827" spans="1:9" x14ac:dyDescent="0.25">
      <c r="A23827" t="s">
        <v>972</v>
      </c>
      <c r="B23827" t="s">
        <v>788</v>
      </c>
      <c r="C23827" t="s">
        <v>1283</v>
      </c>
      <c r="D23827" t="s">
        <v>975</v>
      </c>
      <c r="E23827" s="82">
        <v>9</v>
      </c>
      <c r="F23827" t="s">
        <v>969</v>
      </c>
      <c r="G23827" s="83">
        <v>44256</v>
      </c>
      <c r="I23827">
        <v>2021</v>
      </c>
    </row>
    <row r="23828" spans="1:9" x14ac:dyDescent="0.25">
      <c r="A23828" t="s">
        <v>972</v>
      </c>
      <c r="B23828" t="s">
        <v>788</v>
      </c>
      <c r="C23828" t="s">
        <v>1283</v>
      </c>
      <c r="D23828" t="s">
        <v>975</v>
      </c>
      <c r="E23828" s="82">
        <v>10</v>
      </c>
      <c r="F23828" t="s">
        <v>969</v>
      </c>
      <c r="G23828" s="83">
        <v>43488</v>
      </c>
      <c r="I23828">
        <v>2019</v>
      </c>
    </row>
    <row r="23829" spans="1:9" x14ac:dyDescent="0.25">
      <c r="A23829" t="s">
        <v>972</v>
      </c>
      <c r="B23829" t="s">
        <v>788</v>
      </c>
      <c r="C23829" t="s">
        <v>1283</v>
      </c>
      <c r="D23829" t="s">
        <v>975</v>
      </c>
      <c r="E23829" s="82">
        <v>10</v>
      </c>
      <c r="F23829" t="s">
        <v>969</v>
      </c>
      <c r="G23829" s="83">
        <v>43602</v>
      </c>
      <c r="I23829">
        <v>2019</v>
      </c>
    </row>
    <row r="23830" spans="1:9" x14ac:dyDescent="0.25">
      <c r="A23830" t="s">
        <v>972</v>
      </c>
      <c r="B23830" t="s">
        <v>788</v>
      </c>
      <c r="C23830" t="s">
        <v>1283</v>
      </c>
      <c r="D23830" t="s">
        <v>975</v>
      </c>
      <c r="E23830" s="82">
        <v>10</v>
      </c>
      <c r="F23830" t="s">
        <v>969</v>
      </c>
      <c r="G23830" s="83">
        <v>43634</v>
      </c>
      <c r="I23830">
        <v>2019</v>
      </c>
    </row>
    <row r="23831" spans="1:9" x14ac:dyDescent="0.25">
      <c r="A23831" t="s">
        <v>972</v>
      </c>
      <c r="B23831" t="s">
        <v>788</v>
      </c>
      <c r="C23831" t="s">
        <v>1283</v>
      </c>
      <c r="D23831" t="s">
        <v>975</v>
      </c>
      <c r="E23831" s="82">
        <v>10</v>
      </c>
      <c r="F23831" t="s">
        <v>969</v>
      </c>
      <c r="G23831" s="83">
        <v>43668</v>
      </c>
      <c r="I23831">
        <v>2019</v>
      </c>
    </row>
    <row r="23832" spans="1:9" x14ac:dyDescent="0.25">
      <c r="A23832" t="s">
        <v>972</v>
      </c>
      <c r="B23832" t="s">
        <v>788</v>
      </c>
      <c r="C23832" t="s">
        <v>1283</v>
      </c>
      <c r="D23832" t="s">
        <v>975</v>
      </c>
      <c r="E23832" s="82">
        <v>10</v>
      </c>
      <c r="F23832" t="s">
        <v>969</v>
      </c>
      <c r="G23832" s="83">
        <v>43717</v>
      </c>
      <c r="I23832">
        <v>2019</v>
      </c>
    </row>
    <row r="23833" spans="1:9" x14ac:dyDescent="0.25">
      <c r="A23833" t="s">
        <v>972</v>
      </c>
      <c r="B23833" t="s">
        <v>788</v>
      </c>
      <c r="C23833" t="s">
        <v>1283</v>
      </c>
      <c r="D23833" t="s">
        <v>975</v>
      </c>
      <c r="E23833" s="82">
        <v>10</v>
      </c>
      <c r="F23833" t="s">
        <v>969</v>
      </c>
      <c r="G23833" s="83">
        <v>43719</v>
      </c>
      <c r="I23833">
        <v>2019</v>
      </c>
    </row>
    <row r="23834" spans="1:9" x14ac:dyDescent="0.25">
      <c r="A23834" t="s">
        <v>972</v>
      </c>
      <c r="B23834" t="s">
        <v>788</v>
      </c>
      <c r="C23834" t="s">
        <v>1283</v>
      </c>
      <c r="D23834" t="s">
        <v>975</v>
      </c>
      <c r="E23834" s="82">
        <v>10</v>
      </c>
      <c r="F23834" t="s">
        <v>969</v>
      </c>
      <c r="G23834" s="83">
        <v>43767</v>
      </c>
      <c r="I23834">
        <v>2019</v>
      </c>
    </row>
    <row r="23835" spans="1:9" x14ac:dyDescent="0.25">
      <c r="A23835" t="s">
        <v>972</v>
      </c>
      <c r="B23835" t="s">
        <v>788</v>
      </c>
      <c r="C23835" t="s">
        <v>1283</v>
      </c>
      <c r="D23835" t="s">
        <v>975</v>
      </c>
      <c r="E23835" s="82">
        <v>10</v>
      </c>
      <c r="F23835" t="s">
        <v>969</v>
      </c>
      <c r="G23835" s="83">
        <v>44028</v>
      </c>
      <c r="I23835">
        <v>2020</v>
      </c>
    </row>
    <row r="23836" spans="1:9" x14ac:dyDescent="0.25">
      <c r="A23836" t="s">
        <v>972</v>
      </c>
      <c r="B23836" t="s">
        <v>788</v>
      </c>
      <c r="C23836" t="s">
        <v>1283</v>
      </c>
      <c r="D23836" t="s">
        <v>975</v>
      </c>
      <c r="E23836" s="82">
        <v>10</v>
      </c>
      <c r="F23836" t="s">
        <v>969</v>
      </c>
      <c r="G23836" s="83">
        <v>44069</v>
      </c>
      <c r="I23836">
        <v>2020</v>
      </c>
    </row>
    <row r="23837" spans="1:9" x14ac:dyDescent="0.25">
      <c r="A23837" t="s">
        <v>972</v>
      </c>
      <c r="B23837" t="s">
        <v>788</v>
      </c>
      <c r="C23837" t="s">
        <v>1283</v>
      </c>
      <c r="D23837" t="s">
        <v>975</v>
      </c>
      <c r="E23837" s="82">
        <v>10</v>
      </c>
      <c r="F23837" t="s">
        <v>969</v>
      </c>
      <c r="G23837" s="83">
        <v>44104</v>
      </c>
      <c r="I23837">
        <v>2020</v>
      </c>
    </row>
    <row r="23838" spans="1:9" x14ac:dyDescent="0.25">
      <c r="A23838" t="s">
        <v>972</v>
      </c>
      <c r="B23838" t="s">
        <v>788</v>
      </c>
      <c r="C23838" t="s">
        <v>1283</v>
      </c>
      <c r="D23838" t="s">
        <v>975</v>
      </c>
      <c r="E23838" s="82">
        <v>10</v>
      </c>
      <c r="F23838" t="s">
        <v>969</v>
      </c>
      <c r="G23838" s="83">
        <v>44126</v>
      </c>
      <c r="I23838">
        <v>2020</v>
      </c>
    </row>
    <row r="23839" spans="1:9" x14ac:dyDescent="0.25">
      <c r="A23839" t="s">
        <v>972</v>
      </c>
      <c r="B23839" t="s">
        <v>788</v>
      </c>
      <c r="C23839" t="s">
        <v>1283</v>
      </c>
      <c r="D23839" t="s">
        <v>975</v>
      </c>
      <c r="E23839" s="82">
        <v>10</v>
      </c>
      <c r="F23839" t="s">
        <v>969</v>
      </c>
      <c r="G23839" s="83">
        <v>44238</v>
      </c>
      <c r="I23839">
        <v>2021</v>
      </c>
    </row>
    <row r="23840" spans="1:9" x14ac:dyDescent="0.25">
      <c r="A23840" t="s">
        <v>972</v>
      </c>
      <c r="B23840" t="s">
        <v>788</v>
      </c>
      <c r="C23840" t="s">
        <v>1283</v>
      </c>
      <c r="D23840" t="s">
        <v>975</v>
      </c>
      <c r="E23840" s="82">
        <v>10</v>
      </c>
      <c r="F23840" t="s">
        <v>969</v>
      </c>
      <c r="G23840" s="83">
        <v>44246</v>
      </c>
      <c r="I23840">
        <v>2021</v>
      </c>
    </row>
    <row r="23841" spans="1:9" x14ac:dyDescent="0.25">
      <c r="A23841" t="s">
        <v>972</v>
      </c>
      <c r="B23841" t="s">
        <v>788</v>
      </c>
      <c r="C23841" t="s">
        <v>1283</v>
      </c>
      <c r="D23841" t="s">
        <v>975</v>
      </c>
      <c r="E23841" s="82">
        <v>10</v>
      </c>
      <c r="F23841" t="s">
        <v>969</v>
      </c>
      <c r="G23841" s="83">
        <v>44305</v>
      </c>
      <c r="I23841">
        <v>2021</v>
      </c>
    </row>
    <row r="23842" spans="1:9" x14ac:dyDescent="0.25">
      <c r="A23842" t="s">
        <v>972</v>
      </c>
      <c r="B23842" t="s">
        <v>788</v>
      </c>
      <c r="C23842" t="s">
        <v>1283</v>
      </c>
      <c r="D23842" t="s">
        <v>975</v>
      </c>
      <c r="E23842" s="82">
        <v>10</v>
      </c>
      <c r="F23842" t="s">
        <v>969</v>
      </c>
      <c r="G23842" s="83">
        <v>44357</v>
      </c>
      <c r="I23842">
        <v>2021</v>
      </c>
    </row>
    <row r="23843" spans="1:9" x14ac:dyDescent="0.25">
      <c r="A23843" t="s">
        <v>972</v>
      </c>
      <c r="B23843" t="s">
        <v>788</v>
      </c>
      <c r="C23843" t="s">
        <v>1283</v>
      </c>
      <c r="D23843" t="s">
        <v>975</v>
      </c>
      <c r="E23843" s="82">
        <v>10</v>
      </c>
      <c r="F23843" t="s">
        <v>969</v>
      </c>
      <c r="G23843" s="83">
        <v>44363</v>
      </c>
      <c r="I23843">
        <v>2021</v>
      </c>
    </row>
    <row r="23844" spans="1:9" x14ac:dyDescent="0.25">
      <c r="A23844" t="s">
        <v>972</v>
      </c>
      <c r="B23844" t="s">
        <v>788</v>
      </c>
      <c r="C23844" t="s">
        <v>1283</v>
      </c>
      <c r="D23844" t="s">
        <v>975</v>
      </c>
      <c r="E23844" s="82">
        <v>10</v>
      </c>
      <c r="F23844" t="s">
        <v>969</v>
      </c>
      <c r="G23844" s="83">
        <v>44435</v>
      </c>
      <c r="I23844">
        <v>2021</v>
      </c>
    </row>
    <row r="23845" spans="1:9" x14ac:dyDescent="0.25">
      <c r="A23845" t="s">
        <v>972</v>
      </c>
      <c r="B23845" t="s">
        <v>788</v>
      </c>
      <c r="C23845" t="s">
        <v>1283</v>
      </c>
      <c r="D23845" t="s">
        <v>975</v>
      </c>
      <c r="E23845" s="82">
        <v>10</v>
      </c>
      <c r="F23845" t="s">
        <v>969</v>
      </c>
      <c r="G23845" s="83">
        <v>44482</v>
      </c>
      <c r="I23845">
        <v>2021</v>
      </c>
    </row>
    <row r="23846" spans="1:9" x14ac:dyDescent="0.25">
      <c r="A23846" t="s">
        <v>972</v>
      </c>
      <c r="B23846" t="s">
        <v>788</v>
      </c>
      <c r="C23846" t="s">
        <v>1283</v>
      </c>
      <c r="D23846" t="s">
        <v>975</v>
      </c>
      <c r="E23846" s="82">
        <v>10</v>
      </c>
      <c r="F23846" t="s">
        <v>969</v>
      </c>
      <c r="G23846" s="83">
        <v>44826</v>
      </c>
      <c r="I23846">
        <v>2022</v>
      </c>
    </row>
    <row r="23847" spans="1:9" x14ac:dyDescent="0.25">
      <c r="A23847" t="s">
        <v>972</v>
      </c>
      <c r="B23847" t="s">
        <v>127</v>
      </c>
      <c r="C23847" t="s">
        <v>1283</v>
      </c>
      <c r="D23847" t="s">
        <v>975</v>
      </c>
      <c r="E23847" s="82">
        <v>10</v>
      </c>
      <c r="F23847" t="s">
        <v>969</v>
      </c>
      <c r="G23847" s="83">
        <v>44650</v>
      </c>
      <c r="I23847">
        <v>2022</v>
      </c>
    </row>
    <row r="23848" spans="1:9" x14ac:dyDescent="0.25">
      <c r="A23848" t="s">
        <v>972</v>
      </c>
      <c r="B23848" t="s">
        <v>410</v>
      </c>
      <c r="C23848" t="s">
        <v>1283</v>
      </c>
      <c r="D23848" t="s">
        <v>975</v>
      </c>
      <c r="E23848" s="82">
        <v>5</v>
      </c>
      <c r="F23848" t="s">
        <v>969</v>
      </c>
      <c r="G23848" s="83">
        <v>43290</v>
      </c>
      <c r="I23848">
        <v>2018</v>
      </c>
    </row>
    <row r="23849" spans="1:9" x14ac:dyDescent="0.25">
      <c r="A23849" t="s">
        <v>972</v>
      </c>
      <c r="B23849" t="s">
        <v>410</v>
      </c>
      <c r="C23849" t="s">
        <v>1283</v>
      </c>
      <c r="D23849" t="s">
        <v>975</v>
      </c>
      <c r="E23849" s="82">
        <v>10</v>
      </c>
      <c r="F23849" t="s">
        <v>969</v>
      </c>
      <c r="G23849" s="83">
        <v>43396</v>
      </c>
      <c r="I23849">
        <v>2018</v>
      </c>
    </row>
    <row r="23850" spans="1:9" x14ac:dyDescent="0.25">
      <c r="A23850" t="s">
        <v>972</v>
      </c>
      <c r="B23850" t="s">
        <v>410</v>
      </c>
      <c r="C23850" t="s">
        <v>1283</v>
      </c>
      <c r="D23850" t="s">
        <v>975</v>
      </c>
      <c r="E23850" s="82">
        <v>10</v>
      </c>
      <c r="F23850" t="s">
        <v>969</v>
      </c>
      <c r="G23850" s="83">
        <v>43615</v>
      </c>
      <c r="I23850">
        <v>2019</v>
      </c>
    </row>
    <row r="23851" spans="1:9" x14ac:dyDescent="0.25">
      <c r="A23851" t="s">
        <v>972</v>
      </c>
      <c r="B23851" t="s">
        <v>410</v>
      </c>
      <c r="C23851" t="s">
        <v>1283</v>
      </c>
      <c r="D23851" t="s">
        <v>975</v>
      </c>
      <c r="E23851" s="82">
        <v>10</v>
      </c>
      <c r="F23851" t="s">
        <v>969</v>
      </c>
      <c r="G23851" s="83">
        <v>44021</v>
      </c>
      <c r="I23851">
        <v>2020</v>
      </c>
    </row>
    <row r="23852" spans="1:9" x14ac:dyDescent="0.25">
      <c r="A23852" t="s">
        <v>972</v>
      </c>
      <c r="B23852" t="s">
        <v>410</v>
      </c>
      <c r="C23852" t="s">
        <v>1283</v>
      </c>
      <c r="D23852" t="s">
        <v>975</v>
      </c>
      <c r="E23852" s="82">
        <v>10</v>
      </c>
      <c r="F23852" t="s">
        <v>969</v>
      </c>
      <c r="G23852" s="83">
        <v>44090</v>
      </c>
      <c r="I23852">
        <v>2020</v>
      </c>
    </row>
    <row r="23853" spans="1:9" x14ac:dyDescent="0.25">
      <c r="A23853" t="s">
        <v>972</v>
      </c>
      <c r="B23853" t="s">
        <v>410</v>
      </c>
      <c r="C23853" t="s">
        <v>1283</v>
      </c>
      <c r="D23853" t="s">
        <v>975</v>
      </c>
      <c r="E23853" s="82">
        <v>10</v>
      </c>
      <c r="F23853" t="s">
        <v>969</v>
      </c>
      <c r="G23853" s="83">
        <v>44118</v>
      </c>
      <c r="I23853">
        <v>2020</v>
      </c>
    </row>
    <row r="23854" spans="1:9" x14ac:dyDescent="0.25">
      <c r="A23854" t="s">
        <v>972</v>
      </c>
      <c r="B23854" t="s">
        <v>410</v>
      </c>
      <c r="C23854" t="s">
        <v>1283</v>
      </c>
      <c r="D23854" t="s">
        <v>975</v>
      </c>
      <c r="E23854" s="82">
        <v>10</v>
      </c>
      <c r="F23854" t="s">
        <v>969</v>
      </c>
      <c r="G23854" s="83">
        <v>44340</v>
      </c>
      <c r="I23854">
        <v>2021</v>
      </c>
    </row>
    <row r="23855" spans="1:9" x14ac:dyDescent="0.25">
      <c r="A23855" t="s">
        <v>972</v>
      </c>
      <c r="B23855" t="s">
        <v>410</v>
      </c>
      <c r="C23855" t="s">
        <v>1283</v>
      </c>
      <c r="D23855" t="s">
        <v>975</v>
      </c>
      <c r="E23855" s="82">
        <v>10</v>
      </c>
      <c r="F23855" t="s">
        <v>969</v>
      </c>
      <c r="G23855" s="83">
        <v>44390</v>
      </c>
      <c r="I23855">
        <v>2021</v>
      </c>
    </row>
    <row r="23856" spans="1:9" x14ac:dyDescent="0.25">
      <c r="A23856" t="s">
        <v>972</v>
      </c>
      <c r="B23856" t="s">
        <v>149</v>
      </c>
      <c r="C23856" t="s">
        <v>1283</v>
      </c>
      <c r="D23856" t="s">
        <v>975</v>
      </c>
      <c r="E23856" s="82">
        <v>10</v>
      </c>
      <c r="F23856" t="s">
        <v>969</v>
      </c>
      <c r="G23856" s="83">
        <v>44211</v>
      </c>
      <c r="I23856">
        <v>2021</v>
      </c>
    </row>
    <row r="23857" spans="1:9" x14ac:dyDescent="0.25">
      <c r="A23857" t="s">
        <v>972</v>
      </c>
      <c r="B23857" t="s">
        <v>723</v>
      </c>
      <c r="C23857" t="s">
        <v>1283</v>
      </c>
      <c r="D23857" t="s">
        <v>975</v>
      </c>
      <c r="E23857" s="82">
        <v>5</v>
      </c>
      <c r="F23857" t="s">
        <v>969</v>
      </c>
      <c r="G23857" s="83">
        <v>43543</v>
      </c>
      <c r="I23857">
        <v>2019</v>
      </c>
    </row>
    <row r="23858" spans="1:9" x14ac:dyDescent="0.25">
      <c r="A23858" t="s">
        <v>972</v>
      </c>
      <c r="B23858" t="s">
        <v>723</v>
      </c>
      <c r="C23858" t="s">
        <v>1283</v>
      </c>
      <c r="D23858" t="s">
        <v>975</v>
      </c>
      <c r="E23858" s="82">
        <v>10</v>
      </c>
      <c r="F23858" t="s">
        <v>969</v>
      </c>
      <c r="G23858" s="83">
        <v>43447</v>
      </c>
      <c r="I23858">
        <v>2018</v>
      </c>
    </row>
    <row r="23859" spans="1:9" x14ac:dyDescent="0.25">
      <c r="A23859" t="s">
        <v>972</v>
      </c>
      <c r="B23859" t="s">
        <v>1030</v>
      </c>
      <c r="C23859" t="s">
        <v>1283</v>
      </c>
      <c r="D23859" t="s">
        <v>975</v>
      </c>
      <c r="E23859" s="82">
        <v>5</v>
      </c>
      <c r="F23859" t="s">
        <v>969</v>
      </c>
      <c r="G23859" s="83">
        <v>43187</v>
      </c>
      <c r="I23859">
        <v>2018</v>
      </c>
    </row>
    <row r="23860" spans="1:9" x14ac:dyDescent="0.25">
      <c r="A23860" t="s">
        <v>972</v>
      </c>
      <c r="B23860" t="s">
        <v>1030</v>
      </c>
      <c r="C23860" t="s">
        <v>1283</v>
      </c>
      <c r="D23860" t="s">
        <v>975</v>
      </c>
      <c r="E23860" s="82">
        <v>5</v>
      </c>
      <c r="F23860" t="s">
        <v>969</v>
      </c>
      <c r="G23860" s="83">
        <v>43524</v>
      </c>
      <c r="I23860">
        <v>2019</v>
      </c>
    </row>
    <row r="23861" spans="1:9" x14ac:dyDescent="0.25">
      <c r="A23861" t="s">
        <v>972</v>
      </c>
      <c r="B23861" t="s">
        <v>1030</v>
      </c>
      <c r="C23861" t="s">
        <v>1283</v>
      </c>
      <c r="D23861" t="s">
        <v>975</v>
      </c>
      <c r="E23861" s="82">
        <v>5</v>
      </c>
      <c r="F23861" t="s">
        <v>969</v>
      </c>
      <c r="G23861" s="83">
        <v>44344</v>
      </c>
      <c r="I23861">
        <v>2021</v>
      </c>
    </row>
    <row r="23862" spans="1:9" x14ac:dyDescent="0.25">
      <c r="A23862" t="s">
        <v>972</v>
      </c>
      <c r="B23862" t="s">
        <v>1030</v>
      </c>
      <c r="C23862" t="s">
        <v>1283</v>
      </c>
      <c r="D23862" t="s">
        <v>975</v>
      </c>
      <c r="E23862" s="82">
        <v>6.7</v>
      </c>
      <c r="F23862" t="s">
        <v>969</v>
      </c>
      <c r="G23862" s="83">
        <v>44904</v>
      </c>
      <c r="I23862">
        <v>2022</v>
      </c>
    </row>
    <row r="23863" spans="1:9" x14ac:dyDescent="0.25">
      <c r="A23863" t="s">
        <v>972</v>
      </c>
      <c r="B23863" t="s">
        <v>1030</v>
      </c>
      <c r="C23863" t="s">
        <v>1283</v>
      </c>
      <c r="D23863" t="s">
        <v>975</v>
      </c>
      <c r="E23863" s="82">
        <v>10</v>
      </c>
      <c r="F23863" t="s">
        <v>969</v>
      </c>
      <c r="G23863" s="83">
        <v>43640</v>
      </c>
      <c r="I23863">
        <v>2019</v>
      </c>
    </row>
    <row r="23864" spans="1:9" x14ac:dyDescent="0.25">
      <c r="A23864" t="s">
        <v>972</v>
      </c>
      <c r="B23864" t="s">
        <v>1030</v>
      </c>
      <c r="C23864" t="s">
        <v>1283</v>
      </c>
      <c r="D23864" t="s">
        <v>975</v>
      </c>
      <c r="E23864" s="82">
        <v>10</v>
      </c>
      <c r="F23864" t="s">
        <v>969</v>
      </c>
      <c r="G23864" s="83">
        <v>43693</v>
      </c>
      <c r="I23864">
        <v>2019</v>
      </c>
    </row>
    <row r="23865" spans="1:9" x14ac:dyDescent="0.25">
      <c r="A23865" t="s">
        <v>972</v>
      </c>
      <c r="B23865" t="s">
        <v>1030</v>
      </c>
      <c r="C23865" t="s">
        <v>1283</v>
      </c>
      <c r="D23865" t="s">
        <v>975</v>
      </c>
      <c r="E23865" s="82">
        <v>10</v>
      </c>
      <c r="F23865" t="s">
        <v>969</v>
      </c>
      <c r="G23865" s="83">
        <v>44475</v>
      </c>
      <c r="I23865">
        <v>2021</v>
      </c>
    </row>
    <row r="23866" spans="1:9" x14ac:dyDescent="0.25">
      <c r="A23866" t="s">
        <v>972</v>
      </c>
      <c r="B23866" t="s">
        <v>1030</v>
      </c>
      <c r="C23866" t="s">
        <v>1283</v>
      </c>
      <c r="D23866" t="s">
        <v>975</v>
      </c>
      <c r="E23866" s="82">
        <v>10</v>
      </c>
      <c r="F23866" t="s">
        <v>969</v>
      </c>
      <c r="G23866" s="83">
        <v>44666</v>
      </c>
      <c r="I23866">
        <v>2022</v>
      </c>
    </row>
    <row r="23867" spans="1:9" x14ac:dyDescent="0.25">
      <c r="A23867" t="s">
        <v>972</v>
      </c>
      <c r="B23867" t="s">
        <v>1030</v>
      </c>
      <c r="C23867" t="s">
        <v>1283</v>
      </c>
      <c r="D23867" t="s">
        <v>975</v>
      </c>
      <c r="E23867" s="82">
        <v>10</v>
      </c>
      <c r="F23867" t="s">
        <v>969</v>
      </c>
      <c r="G23867" s="83">
        <v>44945</v>
      </c>
      <c r="I23867">
        <v>2023</v>
      </c>
    </row>
    <row r="23868" spans="1:9" x14ac:dyDescent="0.25">
      <c r="A23868" t="s">
        <v>972</v>
      </c>
      <c r="B23868" t="s">
        <v>292</v>
      </c>
      <c r="C23868" t="s">
        <v>1283</v>
      </c>
      <c r="D23868" t="s">
        <v>975</v>
      </c>
      <c r="E23868" s="82">
        <v>10</v>
      </c>
      <c r="F23868" t="s">
        <v>969</v>
      </c>
      <c r="G23868" s="83">
        <v>44834</v>
      </c>
      <c r="I23868">
        <v>2022</v>
      </c>
    </row>
    <row r="23869" spans="1:9" x14ac:dyDescent="0.25">
      <c r="A23869" t="s">
        <v>972</v>
      </c>
      <c r="B23869" t="s">
        <v>673</v>
      </c>
      <c r="C23869" t="s">
        <v>1283</v>
      </c>
      <c r="D23869" t="s">
        <v>975</v>
      </c>
      <c r="E23869" s="82">
        <v>10</v>
      </c>
      <c r="F23869" t="s">
        <v>969</v>
      </c>
      <c r="G23869" s="83">
        <v>43272</v>
      </c>
      <c r="I23869">
        <v>2018</v>
      </c>
    </row>
    <row r="23870" spans="1:9" x14ac:dyDescent="0.25">
      <c r="A23870" t="s">
        <v>972</v>
      </c>
      <c r="B23870" t="s">
        <v>673</v>
      </c>
      <c r="C23870" t="s">
        <v>1283</v>
      </c>
      <c r="D23870" t="s">
        <v>975</v>
      </c>
      <c r="E23870" s="82">
        <v>10</v>
      </c>
      <c r="F23870" t="s">
        <v>969</v>
      </c>
      <c r="G23870" s="83">
        <v>43830</v>
      </c>
      <c r="I23870">
        <v>2019</v>
      </c>
    </row>
    <row r="23871" spans="1:9" x14ac:dyDescent="0.25">
      <c r="A23871" t="s">
        <v>972</v>
      </c>
      <c r="B23871" t="s">
        <v>673</v>
      </c>
      <c r="C23871" t="s">
        <v>1283</v>
      </c>
      <c r="D23871" t="s">
        <v>975</v>
      </c>
      <c r="E23871" s="82">
        <v>10</v>
      </c>
      <c r="F23871" t="s">
        <v>969</v>
      </c>
      <c r="G23871" s="83">
        <v>44267</v>
      </c>
      <c r="I23871">
        <v>2021</v>
      </c>
    </row>
    <row r="23872" spans="1:9" x14ac:dyDescent="0.25">
      <c r="A23872" t="s">
        <v>972</v>
      </c>
      <c r="B23872" t="s">
        <v>133</v>
      </c>
      <c r="C23872" t="s">
        <v>1283</v>
      </c>
      <c r="D23872" t="s">
        <v>975</v>
      </c>
      <c r="E23872" s="82">
        <v>5</v>
      </c>
      <c r="F23872" t="s">
        <v>969</v>
      </c>
      <c r="G23872" s="83">
        <v>43073</v>
      </c>
      <c r="I23872">
        <v>2017</v>
      </c>
    </row>
    <row r="23873" spans="1:9" x14ac:dyDescent="0.25">
      <c r="A23873" t="s">
        <v>972</v>
      </c>
      <c r="B23873" t="s">
        <v>128</v>
      </c>
      <c r="C23873" t="s">
        <v>1283</v>
      </c>
      <c r="D23873" t="s">
        <v>975</v>
      </c>
      <c r="E23873" s="82">
        <v>10</v>
      </c>
      <c r="F23873" t="s">
        <v>969</v>
      </c>
      <c r="G23873" s="83">
        <v>43434</v>
      </c>
      <c r="I23873">
        <v>2018</v>
      </c>
    </row>
    <row r="23874" spans="1:9" x14ac:dyDescent="0.25">
      <c r="A23874" t="s">
        <v>972</v>
      </c>
      <c r="B23874" t="s">
        <v>791</v>
      </c>
      <c r="C23874" t="s">
        <v>1283</v>
      </c>
      <c r="D23874" t="s">
        <v>975</v>
      </c>
      <c r="E23874" s="82">
        <v>5</v>
      </c>
      <c r="F23874" t="s">
        <v>969</v>
      </c>
      <c r="G23874" s="83">
        <v>43350</v>
      </c>
      <c r="I23874">
        <v>2018</v>
      </c>
    </row>
    <row r="23875" spans="1:9" x14ac:dyDescent="0.25">
      <c r="A23875" t="s">
        <v>972</v>
      </c>
      <c r="B23875" t="s">
        <v>791</v>
      </c>
      <c r="C23875" t="s">
        <v>1283</v>
      </c>
      <c r="D23875" t="s">
        <v>975</v>
      </c>
      <c r="E23875" s="82">
        <v>10</v>
      </c>
      <c r="F23875" t="s">
        <v>969</v>
      </c>
      <c r="G23875" s="83">
        <v>43467</v>
      </c>
      <c r="I23875">
        <v>2019</v>
      </c>
    </row>
    <row r="23876" spans="1:9" x14ac:dyDescent="0.25">
      <c r="A23876" t="s">
        <v>972</v>
      </c>
      <c r="B23876" t="s">
        <v>791</v>
      </c>
      <c r="C23876" t="s">
        <v>1283</v>
      </c>
      <c r="D23876" t="s">
        <v>975</v>
      </c>
      <c r="E23876" s="82">
        <v>5</v>
      </c>
      <c r="F23876" t="s">
        <v>969</v>
      </c>
      <c r="G23876" s="83">
        <v>43066</v>
      </c>
      <c r="I23876">
        <v>2017</v>
      </c>
    </row>
    <row r="23877" spans="1:9" x14ac:dyDescent="0.25">
      <c r="A23877" t="s">
        <v>972</v>
      </c>
      <c r="B23877" t="s">
        <v>791</v>
      </c>
      <c r="C23877" t="s">
        <v>1283</v>
      </c>
      <c r="D23877" t="s">
        <v>975</v>
      </c>
      <c r="E23877" s="82">
        <v>5</v>
      </c>
      <c r="F23877" t="s">
        <v>969</v>
      </c>
      <c r="G23877" s="83">
        <v>43082</v>
      </c>
      <c r="I23877">
        <v>2017</v>
      </c>
    </row>
    <row r="23878" spans="1:9" x14ac:dyDescent="0.25">
      <c r="A23878" t="s">
        <v>972</v>
      </c>
      <c r="B23878" t="s">
        <v>791</v>
      </c>
      <c r="C23878" t="s">
        <v>1283</v>
      </c>
      <c r="D23878" t="s">
        <v>975</v>
      </c>
      <c r="E23878" s="82">
        <v>5</v>
      </c>
      <c r="F23878" t="s">
        <v>969</v>
      </c>
      <c r="G23878" s="83">
        <v>43192</v>
      </c>
      <c r="I23878">
        <v>2018</v>
      </c>
    </row>
    <row r="23879" spans="1:9" x14ac:dyDescent="0.25">
      <c r="A23879" t="s">
        <v>972</v>
      </c>
      <c r="B23879" t="s">
        <v>791</v>
      </c>
      <c r="C23879" t="s">
        <v>1283</v>
      </c>
      <c r="D23879" t="s">
        <v>975</v>
      </c>
      <c r="E23879" s="82">
        <v>5</v>
      </c>
      <c r="F23879" t="s">
        <v>969</v>
      </c>
      <c r="G23879" s="83">
        <v>43259</v>
      </c>
      <c r="I23879">
        <v>2018</v>
      </c>
    </row>
    <row r="23880" spans="1:9" x14ac:dyDescent="0.25">
      <c r="A23880" t="s">
        <v>972</v>
      </c>
      <c r="B23880" t="s">
        <v>791</v>
      </c>
      <c r="C23880" t="s">
        <v>1283</v>
      </c>
      <c r="D23880" t="s">
        <v>975</v>
      </c>
      <c r="E23880" s="82">
        <v>5</v>
      </c>
      <c r="F23880" t="s">
        <v>969</v>
      </c>
      <c r="G23880" s="83">
        <v>43266</v>
      </c>
      <c r="I23880">
        <v>2018</v>
      </c>
    </row>
    <row r="23881" spans="1:9" x14ac:dyDescent="0.25">
      <c r="A23881" t="s">
        <v>972</v>
      </c>
      <c r="B23881" t="s">
        <v>791</v>
      </c>
      <c r="C23881" t="s">
        <v>1283</v>
      </c>
      <c r="D23881" t="s">
        <v>975</v>
      </c>
      <c r="E23881" s="82">
        <v>5</v>
      </c>
      <c r="F23881" t="s">
        <v>969</v>
      </c>
      <c r="G23881" s="83">
        <v>43277</v>
      </c>
      <c r="I23881">
        <v>2018</v>
      </c>
    </row>
    <row r="23882" spans="1:9" x14ac:dyDescent="0.25">
      <c r="A23882" t="s">
        <v>972</v>
      </c>
      <c r="B23882" t="s">
        <v>791</v>
      </c>
      <c r="C23882" t="s">
        <v>1283</v>
      </c>
      <c r="D23882" t="s">
        <v>975</v>
      </c>
      <c r="E23882" s="82">
        <v>5</v>
      </c>
      <c r="F23882" t="s">
        <v>969</v>
      </c>
      <c r="G23882" s="83">
        <v>43318</v>
      </c>
      <c r="I23882">
        <v>2018</v>
      </c>
    </row>
    <row r="23883" spans="1:9" x14ac:dyDescent="0.25">
      <c r="A23883" t="s">
        <v>972</v>
      </c>
      <c r="B23883" t="s">
        <v>791</v>
      </c>
      <c r="C23883" t="s">
        <v>1283</v>
      </c>
      <c r="D23883" t="s">
        <v>975</v>
      </c>
      <c r="E23883" s="82">
        <v>5</v>
      </c>
      <c r="F23883" t="s">
        <v>969</v>
      </c>
      <c r="G23883" s="83">
        <v>43336</v>
      </c>
      <c r="I23883">
        <v>2018</v>
      </c>
    </row>
    <row r="23884" spans="1:9" x14ac:dyDescent="0.25">
      <c r="A23884" t="s">
        <v>972</v>
      </c>
      <c r="B23884" t="s">
        <v>791</v>
      </c>
      <c r="C23884" t="s">
        <v>1283</v>
      </c>
      <c r="D23884" t="s">
        <v>975</v>
      </c>
      <c r="E23884" s="82">
        <v>5</v>
      </c>
      <c r="F23884" t="s">
        <v>969</v>
      </c>
      <c r="G23884" s="83">
        <v>43390</v>
      </c>
      <c r="I23884">
        <v>2018</v>
      </c>
    </row>
    <row r="23885" spans="1:9" x14ac:dyDescent="0.25">
      <c r="A23885" t="s">
        <v>972</v>
      </c>
      <c r="B23885" t="s">
        <v>791</v>
      </c>
      <c r="C23885" t="s">
        <v>1283</v>
      </c>
      <c r="D23885" t="s">
        <v>975</v>
      </c>
      <c r="E23885" s="82">
        <v>5</v>
      </c>
      <c r="F23885" t="s">
        <v>969</v>
      </c>
      <c r="G23885" s="83">
        <v>43502</v>
      </c>
      <c r="I23885">
        <v>2019</v>
      </c>
    </row>
    <row r="23886" spans="1:9" x14ac:dyDescent="0.25">
      <c r="A23886" t="s">
        <v>972</v>
      </c>
      <c r="B23886" t="s">
        <v>791</v>
      </c>
      <c r="C23886" t="s">
        <v>1283</v>
      </c>
      <c r="D23886" t="s">
        <v>975</v>
      </c>
      <c r="E23886" s="82">
        <v>5</v>
      </c>
      <c r="F23886" t="s">
        <v>969</v>
      </c>
      <c r="G23886" s="83">
        <v>43532</v>
      </c>
      <c r="I23886">
        <v>2019</v>
      </c>
    </row>
    <row r="23887" spans="1:9" x14ac:dyDescent="0.25">
      <c r="A23887" t="s">
        <v>972</v>
      </c>
      <c r="B23887" t="s">
        <v>791</v>
      </c>
      <c r="C23887" t="s">
        <v>1283</v>
      </c>
      <c r="D23887" t="s">
        <v>975</v>
      </c>
      <c r="E23887" s="82">
        <v>5</v>
      </c>
      <c r="F23887" t="s">
        <v>969</v>
      </c>
      <c r="G23887" s="83">
        <v>43544</v>
      </c>
      <c r="I23887">
        <v>2019</v>
      </c>
    </row>
    <row r="23888" spans="1:9" x14ac:dyDescent="0.25">
      <c r="A23888" t="s">
        <v>972</v>
      </c>
      <c r="B23888" t="s">
        <v>791</v>
      </c>
      <c r="C23888" t="s">
        <v>1283</v>
      </c>
      <c r="D23888" t="s">
        <v>975</v>
      </c>
      <c r="E23888" s="82">
        <v>5</v>
      </c>
      <c r="F23888" t="s">
        <v>969</v>
      </c>
      <c r="G23888" s="83">
        <v>43563</v>
      </c>
      <c r="I23888">
        <v>2019</v>
      </c>
    </row>
    <row r="23889" spans="1:9" x14ac:dyDescent="0.25">
      <c r="A23889" t="s">
        <v>972</v>
      </c>
      <c r="B23889" t="s">
        <v>791</v>
      </c>
      <c r="C23889" t="s">
        <v>1283</v>
      </c>
      <c r="D23889" t="s">
        <v>975</v>
      </c>
      <c r="E23889" s="82">
        <v>5</v>
      </c>
      <c r="F23889" t="s">
        <v>969</v>
      </c>
      <c r="G23889" s="83">
        <v>43564</v>
      </c>
      <c r="I23889">
        <v>2019</v>
      </c>
    </row>
    <row r="23890" spans="1:9" x14ac:dyDescent="0.25">
      <c r="A23890" t="s">
        <v>972</v>
      </c>
      <c r="B23890" t="s">
        <v>791</v>
      </c>
      <c r="C23890" t="s">
        <v>1283</v>
      </c>
      <c r="D23890" t="s">
        <v>975</v>
      </c>
      <c r="E23890" s="82">
        <v>5</v>
      </c>
      <c r="F23890" t="s">
        <v>969</v>
      </c>
      <c r="G23890" s="83">
        <v>43592</v>
      </c>
      <c r="I23890">
        <v>2019</v>
      </c>
    </row>
    <row r="23891" spans="1:9" x14ac:dyDescent="0.25">
      <c r="A23891" t="s">
        <v>972</v>
      </c>
      <c r="B23891" t="s">
        <v>791</v>
      </c>
      <c r="C23891" t="s">
        <v>1283</v>
      </c>
      <c r="D23891" t="s">
        <v>975</v>
      </c>
      <c r="E23891" s="82">
        <v>5</v>
      </c>
      <c r="F23891" t="s">
        <v>969</v>
      </c>
      <c r="G23891" s="83">
        <v>43621</v>
      </c>
      <c r="I23891">
        <v>2019</v>
      </c>
    </row>
    <row r="23892" spans="1:9" x14ac:dyDescent="0.25">
      <c r="A23892" t="s">
        <v>972</v>
      </c>
      <c r="B23892" t="s">
        <v>791</v>
      </c>
      <c r="C23892" t="s">
        <v>1283</v>
      </c>
      <c r="D23892" t="s">
        <v>975</v>
      </c>
      <c r="E23892" s="82">
        <v>5</v>
      </c>
      <c r="F23892" t="s">
        <v>969</v>
      </c>
      <c r="G23892" s="83">
        <v>43990</v>
      </c>
      <c r="I23892">
        <v>2020</v>
      </c>
    </row>
    <row r="23893" spans="1:9" x14ac:dyDescent="0.25">
      <c r="A23893" t="s">
        <v>972</v>
      </c>
      <c r="B23893" t="s">
        <v>791</v>
      </c>
      <c r="C23893" t="s">
        <v>1283</v>
      </c>
      <c r="D23893" t="s">
        <v>975</v>
      </c>
      <c r="E23893" s="82">
        <v>9</v>
      </c>
      <c r="F23893" t="s">
        <v>969</v>
      </c>
      <c r="G23893" s="83">
        <v>44798</v>
      </c>
      <c r="I23893">
        <v>2022</v>
      </c>
    </row>
    <row r="23894" spans="1:9" x14ac:dyDescent="0.25">
      <c r="A23894" t="s">
        <v>972</v>
      </c>
      <c r="B23894" t="s">
        <v>791</v>
      </c>
      <c r="C23894" t="s">
        <v>1283</v>
      </c>
      <c r="D23894" t="s">
        <v>975</v>
      </c>
      <c r="E23894" s="82">
        <v>10</v>
      </c>
      <c r="F23894" t="s">
        <v>969</v>
      </c>
      <c r="G23894" s="83">
        <v>43115</v>
      </c>
      <c r="I23894">
        <v>2018</v>
      </c>
    </row>
    <row r="23895" spans="1:9" x14ac:dyDescent="0.25">
      <c r="A23895" t="s">
        <v>972</v>
      </c>
      <c r="B23895" t="s">
        <v>791</v>
      </c>
      <c r="C23895" t="s">
        <v>1283</v>
      </c>
      <c r="D23895" t="s">
        <v>975</v>
      </c>
      <c r="E23895" s="82">
        <v>10</v>
      </c>
      <c r="F23895" t="s">
        <v>969</v>
      </c>
      <c r="G23895" s="83">
        <v>43133</v>
      </c>
      <c r="I23895">
        <v>2018</v>
      </c>
    </row>
    <row r="23896" spans="1:9" x14ac:dyDescent="0.25">
      <c r="A23896" t="s">
        <v>972</v>
      </c>
      <c r="B23896" t="s">
        <v>791</v>
      </c>
      <c r="C23896" t="s">
        <v>1283</v>
      </c>
      <c r="D23896" t="s">
        <v>975</v>
      </c>
      <c r="E23896" s="82">
        <v>10</v>
      </c>
      <c r="F23896" t="s">
        <v>969</v>
      </c>
      <c r="G23896" s="83">
        <v>43241</v>
      </c>
      <c r="I23896">
        <v>2018</v>
      </c>
    </row>
    <row r="23897" spans="1:9" x14ac:dyDescent="0.25">
      <c r="A23897" t="s">
        <v>972</v>
      </c>
      <c r="B23897" t="s">
        <v>791</v>
      </c>
      <c r="C23897" t="s">
        <v>1283</v>
      </c>
      <c r="D23897" t="s">
        <v>975</v>
      </c>
      <c r="E23897" s="82">
        <v>10</v>
      </c>
      <c r="F23897" t="s">
        <v>969</v>
      </c>
      <c r="G23897" s="83">
        <v>43354</v>
      </c>
      <c r="I23897">
        <v>2018</v>
      </c>
    </row>
    <row r="23898" spans="1:9" x14ac:dyDescent="0.25">
      <c r="A23898" t="s">
        <v>972</v>
      </c>
      <c r="B23898" t="s">
        <v>791</v>
      </c>
      <c r="C23898" t="s">
        <v>1283</v>
      </c>
      <c r="D23898" t="s">
        <v>975</v>
      </c>
      <c r="E23898" s="82">
        <v>10</v>
      </c>
      <c r="F23898" t="s">
        <v>969</v>
      </c>
      <c r="G23898" s="83">
        <v>43378</v>
      </c>
      <c r="I23898">
        <v>2018</v>
      </c>
    </row>
    <row r="23899" spans="1:9" x14ac:dyDescent="0.25">
      <c r="A23899" t="s">
        <v>972</v>
      </c>
      <c r="B23899" t="s">
        <v>791</v>
      </c>
      <c r="C23899" t="s">
        <v>1283</v>
      </c>
      <c r="D23899" t="s">
        <v>975</v>
      </c>
      <c r="E23899" s="82">
        <v>10</v>
      </c>
      <c r="F23899" t="s">
        <v>969</v>
      </c>
      <c r="G23899" s="83">
        <v>43417</v>
      </c>
      <c r="I23899">
        <v>2018</v>
      </c>
    </row>
    <row r="23900" spans="1:9" x14ac:dyDescent="0.25">
      <c r="A23900" t="s">
        <v>972</v>
      </c>
      <c r="B23900" t="s">
        <v>791</v>
      </c>
      <c r="C23900" t="s">
        <v>1283</v>
      </c>
      <c r="D23900" t="s">
        <v>975</v>
      </c>
      <c r="E23900" s="82">
        <v>10</v>
      </c>
      <c r="F23900" t="s">
        <v>969</v>
      </c>
      <c r="G23900" s="83">
        <v>43446</v>
      </c>
      <c r="I23900">
        <v>2018</v>
      </c>
    </row>
    <row r="23901" spans="1:9" x14ac:dyDescent="0.25">
      <c r="A23901" t="s">
        <v>972</v>
      </c>
      <c r="B23901" t="s">
        <v>791</v>
      </c>
      <c r="C23901" t="s">
        <v>1283</v>
      </c>
      <c r="D23901" t="s">
        <v>975</v>
      </c>
      <c r="E23901" s="82">
        <v>10</v>
      </c>
      <c r="F23901" t="s">
        <v>969</v>
      </c>
      <c r="G23901" s="83">
        <v>43477</v>
      </c>
      <c r="I23901">
        <v>2019</v>
      </c>
    </row>
    <row r="23902" spans="1:9" x14ac:dyDescent="0.25">
      <c r="A23902" t="s">
        <v>972</v>
      </c>
      <c r="B23902" t="s">
        <v>791</v>
      </c>
      <c r="C23902" t="s">
        <v>1283</v>
      </c>
      <c r="D23902" t="s">
        <v>975</v>
      </c>
      <c r="E23902" s="82">
        <v>10</v>
      </c>
      <c r="F23902" t="s">
        <v>969</v>
      </c>
      <c r="G23902" s="83">
        <v>43489</v>
      </c>
      <c r="I23902">
        <v>2019</v>
      </c>
    </row>
    <row r="23903" spans="1:9" x14ac:dyDescent="0.25">
      <c r="A23903" t="s">
        <v>972</v>
      </c>
      <c r="B23903" t="s">
        <v>791</v>
      </c>
      <c r="C23903" t="s">
        <v>1283</v>
      </c>
      <c r="D23903" t="s">
        <v>975</v>
      </c>
      <c r="E23903" s="82">
        <v>10</v>
      </c>
      <c r="F23903" t="s">
        <v>969</v>
      </c>
      <c r="G23903" s="83">
        <v>43543</v>
      </c>
      <c r="I23903">
        <v>2019</v>
      </c>
    </row>
    <row r="23904" spans="1:9" x14ac:dyDescent="0.25">
      <c r="A23904" t="s">
        <v>972</v>
      </c>
      <c r="B23904" t="s">
        <v>791</v>
      </c>
      <c r="C23904" t="s">
        <v>1283</v>
      </c>
      <c r="D23904" t="s">
        <v>975</v>
      </c>
      <c r="E23904" s="82">
        <v>10</v>
      </c>
      <c r="F23904" t="s">
        <v>969</v>
      </c>
      <c r="G23904" s="83">
        <v>43644</v>
      </c>
      <c r="I23904">
        <v>2019</v>
      </c>
    </row>
    <row r="23905" spans="1:9" x14ac:dyDescent="0.25">
      <c r="A23905" t="s">
        <v>972</v>
      </c>
      <c r="B23905" t="s">
        <v>791</v>
      </c>
      <c r="C23905" t="s">
        <v>1283</v>
      </c>
      <c r="D23905" t="s">
        <v>975</v>
      </c>
      <c r="E23905" s="82">
        <v>10</v>
      </c>
      <c r="F23905" t="s">
        <v>969</v>
      </c>
      <c r="G23905" s="83">
        <v>43648</v>
      </c>
      <c r="I23905">
        <v>2019</v>
      </c>
    </row>
    <row r="23906" spans="1:9" x14ac:dyDescent="0.25">
      <c r="A23906" t="s">
        <v>972</v>
      </c>
      <c r="B23906" t="s">
        <v>791</v>
      </c>
      <c r="C23906" t="s">
        <v>1283</v>
      </c>
      <c r="D23906" t="s">
        <v>975</v>
      </c>
      <c r="E23906" s="82">
        <v>10</v>
      </c>
      <c r="F23906" t="s">
        <v>969</v>
      </c>
      <c r="G23906" s="83">
        <v>43656</v>
      </c>
      <c r="I23906">
        <v>2019</v>
      </c>
    </row>
    <row r="23907" spans="1:9" x14ac:dyDescent="0.25">
      <c r="A23907" t="s">
        <v>972</v>
      </c>
      <c r="B23907" t="s">
        <v>791</v>
      </c>
      <c r="C23907" t="s">
        <v>1283</v>
      </c>
      <c r="D23907" t="s">
        <v>975</v>
      </c>
      <c r="E23907" s="82">
        <v>10</v>
      </c>
      <c r="F23907" t="s">
        <v>969</v>
      </c>
      <c r="G23907" s="83">
        <v>43662</v>
      </c>
      <c r="I23907">
        <v>2019</v>
      </c>
    </row>
    <row r="23908" spans="1:9" x14ac:dyDescent="0.25">
      <c r="A23908" t="s">
        <v>972</v>
      </c>
      <c r="B23908" t="s">
        <v>791</v>
      </c>
      <c r="C23908" t="s">
        <v>1283</v>
      </c>
      <c r="D23908" t="s">
        <v>975</v>
      </c>
      <c r="E23908" s="82">
        <v>10</v>
      </c>
      <c r="F23908" t="s">
        <v>969</v>
      </c>
      <c r="G23908" s="83">
        <v>43689</v>
      </c>
      <c r="I23908">
        <v>2019</v>
      </c>
    </row>
    <row r="23909" spans="1:9" x14ac:dyDescent="0.25">
      <c r="A23909" t="s">
        <v>972</v>
      </c>
      <c r="B23909" t="s">
        <v>791</v>
      </c>
      <c r="C23909" t="s">
        <v>1283</v>
      </c>
      <c r="D23909" t="s">
        <v>975</v>
      </c>
      <c r="E23909" s="82">
        <v>10</v>
      </c>
      <c r="F23909" t="s">
        <v>969</v>
      </c>
      <c r="G23909" s="83">
        <v>43761</v>
      </c>
      <c r="I23909">
        <v>2019</v>
      </c>
    </row>
    <row r="23910" spans="1:9" x14ac:dyDescent="0.25">
      <c r="A23910" t="s">
        <v>972</v>
      </c>
      <c r="B23910" t="s">
        <v>791</v>
      </c>
      <c r="C23910" t="s">
        <v>1283</v>
      </c>
      <c r="D23910" t="s">
        <v>975</v>
      </c>
      <c r="E23910" s="82">
        <v>10</v>
      </c>
      <c r="F23910" t="s">
        <v>969</v>
      </c>
      <c r="G23910" s="83">
        <v>43762</v>
      </c>
      <c r="I23910">
        <v>2019</v>
      </c>
    </row>
    <row r="23911" spans="1:9" x14ac:dyDescent="0.25">
      <c r="A23911" t="s">
        <v>972</v>
      </c>
      <c r="B23911" t="s">
        <v>791</v>
      </c>
      <c r="C23911" t="s">
        <v>1283</v>
      </c>
      <c r="D23911" t="s">
        <v>975</v>
      </c>
      <c r="E23911" s="82">
        <v>10</v>
      </c>
      <c r="F23911" t="s">
        <v>969</v>
      </c>
      <c r="G23911" s="83">
        <v>43767</v>
      </c>
      <c r="I23911">
        <v>2019</v>
      </c>
    </row>
    <row r="23912" spans="1:9" x14ac:dyDescent="0.25">
      <c r="A23912" t="s">
        <v>972</v>
      </c>
      <c r="B23912" t="s">
        <v>791</v>
      </c>
      <c r="C23912" t="s">
        <v>1283</v>
      </c>
      <c r="D23912" t="s">
        <v>975</v>
      </c>
      <c r="E23912" s="82">
        <v>10</v>
      </c>
      <c r="F23912" t="s">
        <v>969</v>
      </c>
      <c r="G23912" s="83">
        <v>43797</v>
      </c>
      <c r="I23912">
        <v>2019</v>
      </c>
    </row>
    <row r="23913" spans="1:9" x14ac:dyDescent="0.25">
      <c r="A23913" t="s">
        <v>972</v>
      </c>
      <c r="B23913" t="s">
        <v>791</v>
      </c>
      <c r="C23913" t="s">
        <v>1283</v>
      </c>
      <c r="D23913" t="s">
        <v>975</v>
      </c>
      <c r="E23913" s="82">
        <v>10</v>
      </c>
      <c r="F23913" t="s">
        <v>969</v>
      </c>
      <c r="G23913" s="83">
        <v>43846</v>
      </c>
      <c r="I23913">
        <v>2020</v>
      </c>
    </row>
    <row r="23914" spans="1:9" x14ac:dyDescent="0.25">
      <c r="A23914" t="s">
        <v>972</v>
      </c>
      <c r="B23914" t="s">
        <v>791</v>
      </c>
      <c r="C23914" t="s">
        <v>1283</v>
      </c>
      <c r="D23914" t="s">
        <v>975</v>
      </c>
      <c r="E23914" s="82">
        <v>10</v>
      </c>
      <c r="F23914" t="s">
        <v>969</v>
      </c>
      <c r="G23914" s="83">
        <v>44027</v>
      </c>
      <c r="I23914">
        <v>2020</v>
      </c>
    </row>
    <row r="23915" spans="1:9" x14ac:dyDescent="0.25">
      <c r="A23915" t="s">
        <v>972</v>
      </c>
      <c r="B23915" t="s">
        <v>791</v>
      </c>
      <c r="C23915" t="s">
        <v>1283</v>
      </c>
      <c r="D23915" t="s">
        <v>975</v>
      </c>
      <c r="E23915" s="82">
        <v>10</v>
      </c>
      <c r="F23915" t="s">
        <v>969</v>
      </c>
      <c r="G23915" s="83">
        <v>44034</v>
      </c>
      <c r="I23915">
        <v>2020</v>
      </c>
    </row>
    <row r="23916" spans="1:9" x14ac:dyDescent="0.25">
      <c r="A23916" t="s">
        <v>972</v>
      </c>
      <c r="B23916" t="s">
        <v>791</v>
      </c>
      <c r="C23916" t="s">
        <v>1283</v>
      </c>
      <c r="D23916" t="s">
        <v>975</v>
      </c>
      <c r="E23916" s="82">
        <v>10</v>
      </c>
      <c r="F23916" t="s">
        <v>969</v>
      </c>
      <c r="G23916" s="83">
        <v>44102</v>
      </c>
      <c r="I23916">
        <v>2020</v>
      </c>
    </row>
    <row r="23917" spans="1:9" x14ac:dyDescent="0.25">
      <c r="A23917" t="s">
        <v>972</v>
      </c>
      <c r="B23917" t="s">
        <v>791</v>
      </c>
      <c r="C23917" t="s">
        <v>1283</v>
      </c>
      <c r="D23917" t="s">
        <v>975</v>
      </c>
      <c r="E23917" s="82">
        <v>10</v>
      </c>
      <c r="F23917" t="s">
        <v>969</v>
      </c>
      <c r="G23917" s="83">
        <v>44120</v>
      </c>
      <c r="I23917">
        <v>2020</v>
      </c>
    </row>
    <row r="23918" spans="1:9" x14ac:dyDescent="0.25">
      <c r="A23918" t="s">
        <v>972</v>
      </c>
      <c r="B23918" t="s">
        <v>791</v>
      </c>
      <c r="C23918" t="s">
        <v>1283</v>
      </c>
      <c r="D23918" t="s">
        <v>975</v>
      </c>
      <c r="E23918" s="82">
        <v>10</v>
      </c>
      <c r="F23918" t="s">
        <v>969</v>
      </c>
      <c r="G23918" s="83">
        <v>44350</v>
      </c>
      <c r="I23918">
        <v>2021</v>
      </c>
    </row>
    <row r="23919" spans="1:9" x14ac:dyDescent="0.25">
      <c r="A23919" t="s">
        <v>972</v>
      </c>
      <c r="B23919" t="s">
        <v>791</v>
      </c>
      <c r="C23919" t="s">
        <v>1283</v>
      </c>
      <c r="D23919" t="s">
        <v>975</v>
      </c>
      <c r="E23919" s="82">
        <v>10</v>
      </c>
      <c r="F23919" t="s">
        <v>969</v>
      </c>
      <c r="G23919" s="83">
        <v>44420</v>
      </c>
      <c r="I23919">
        <v>2021</v>
      </c>
    </row>
    <row r="23920" spans="1:9" x14ac:dyDescent="0.25">
      <c r="A23920" t="s">
        <v>972</v>
      </c>
      <c r="B23920" t="s">
        <v>791</v>
      </c>
      <c r="C23920" t="s">
        <v>1283</v>
      </c>
      <c r="D23920" t="s">
        <v>975</v>
      </c>
      <c r="E23920" s="82">
        <v>10</v>
      </c>
      <c r="F23920" t="s">
        <v>969</v>
      </c>
      <c r="G23920" s="83">
        <v>44504</v>
      </c>
      <c r="I23920">
        <v>2021</v>
      </c>
    </row>
    <row r="23921" spans="1:9" x14ac:dyDescent="0.25">
      <c r="A23921" t="s">
        <v>972</v>
      </c>
      <c r="B23921" t="s">
        <v>791</v>
      </c>
      <c r="C23921" t="s">
        <v>1283</v>
      </c>
      <c r="D23921" t="s">
        <v>975</v>
      </c>
      <c r="E23921" s="82">
        <v>10</v>
      </c>
      <c r="F23921" t="s">
        <v>969</v>
      </c>
      <c r="G23921" s="83">
        <v>44599</v>
      </c>
      <c r="I23921">
        <v>2022</v>
      </c>
    </row>
    <row r="23922" spans="1:9" x14ac:dyDescent="0.25">
      <c r="A23922" t="s">
        <v>972</v>
      </c>
      <c r="B23922" t="s">
        <v>791</v>
      </c>
      <c r="C23922" t="s">
        <v>1283</v>
      </c>
      <c r="D23922" t="s">
        <v>975</v>
      </c>
      <c r="E23922" s="82">
        <v>10</v>
      </c>
      <c r="F23922" t="s">
        <v>969</v>
      </c>
      <c r="G23922" s="83">
        <v>44750</v>
      </c>
      <c r="I23922">
        <v>2022</v>
      </c>
    </row>
    <row r="23923" spans="1:9" x14ac:dyDescent="0.25">
      <c r="A23923" t="s">
        <v>972</v>
      </c>
      <c r="B23923" t="s">
        <v>791</v>
      </c>
      <c r="C23923" t="s">
        <v>1283</v>
      </c>
      <c r="D23923" t="s">
        <v>975</v>
      </c>
      <c r="E23923" s="82">
        <v>10</v>
      </c>
      <c r="F23923" t="s">
        <v>969</v>
      </c>
      <c r="G23923" s="83">
        <v>44768</v>
      </c>
      <c r="I23923">
        <v>2022</v>
      </c>
    </row>
    <row r="23924" spans="1:9" x14ac:dyDescent="0.25">
      <c r="A23924" t="s">
        <v>972</v>
      </c>
      <c r="B23924" t="s">
        <v>791</v>
      </c>
      <c r="C23924" t="s">
        <v>1283</v>
      </c>
      <c r="D23924" t="s">
        <v>975</v>
      </c>
      <c r="E23924" s="82">
        <v>10</v>
      </c>
      <c r="F23924" t="s">
        <v>969</v>
      </c>
      <c r="G23924" s="83">
        <v>44938</v>
      </c>
      <c r="I23924">
        <v>2023</v>
      </c>
    </row>
    <row r="23925" spans="1:9" x14ac:dyDescent="0.25">
      <c r="A23925" t="s">
        <v>972</v>
      </c>
      <c r="B23925" t="s">
        <v>791</v>
      </c>
      <c r="C23925" t="s">
        <v>1283</v>
      </c>
      <c r="D23925" t="s">
        <v>975</v>
      </c>
      <c r="E23925" s="82">
        <v>20</v>
      </c>
      <c r="F23925" t="s">
        <v>969</v>
      </c>
      <c r="G23925" s="83">
        <v>43486</v>
      </c>
      <c r="I23925">
        <v>2019</v>
      </c>
    </row>
    <row r="23926" spans="1:9" x14ac:dyDescent="0.25">
      <c r="A23926" t="s">
        <v>972</v>
      </c>
      <c r="B23926" t="s">
        <v>791</v>
      </c>
      <c r="C23926" t="s">
        <v>1283</v>
      </c>
      <c r="D23926" t="s">
        <v>975</v>
      </c>
      <c r="E23926" s="82">
        <v>20</v>
      </c>
      <c r="F23926" t="s">
        <v>969</v>
      </c>
      <c r="G23926" s="83">
        <v>43510</v>
      </c>
      <c r="I23926">
        <v>2019</v>
      </c>
    </row>
    <row r="23927" spans="1:9" x14ac:dyDescent="0.25">
      <c r="A23927" t="s">
        <v>972</v>
      </c>
      <c r="B23927" t="s">
        <v>128</v>
      </c>
      <c r="C23927" t="s">
        <v>1283</v>
      </c>
      <c r="D23927" t="s">
        <v>975</v>
      </c>
      <c r="E23927" s="82">
        <v>10</v>
      </c>
      <c r="F23927" t="s">
        <v>969</v>
      </c>
      <c r="G23927" s="83">
        <v>43641</v>
      </c>
      <c r="I23927">
        <v>2019</v>
      </c>
    </row>
    <row r="23928" spans="1:9" x14ac:dyDescent="0.25">
      <c r="A23928" t="s">
        <v>972</v>
      </c>
      <c r="B23928" t="s">
        <v>128</v>
      </c>
      <c r="C23928" t="s">
        <v>1283</v>
      </c>
      <c r="D23928" t="s">
        <v>975</v>
      </c>
      <c r="E23928" s="82">
        <v>10</v>
      </c>
      <c r="F23928" t="s">
        <v>969</v>
      </c>
      <c r="G23928" s="83">
        <v>43299</v>
      </c>
      <c r="I23928">
        <v>2018</v>
      </c>
    </row>
    <row r="23929" spans="1:9" x14ac:dyDescent="0.25">
      <c r="A23929" t="s">
        <v>972</v>
      </c>
      <c r="B23929" t="s">
        <v>128</v>
      </c>
      <c r="C23929" t="s">
        <v>1283</v>
      </c>
      <c r="D23929" t="s">
        <v>975</v>
      </c>
      <c r="E23929" s="82">
        <v>10</v>
      </c>
      <c r="F23929" t="s">
        <v>969</v>
      </c>
      <c r="G23929" s="83">
        <v>44014</v>
      </c>
      <c r="I23929">
        <v>2020</v>
      </c>
    </row>
    <row r="23930" spans="1:9" x14ac:dyDescent="0.25">
      <c r="A23930" t="s">
        <v>972</v>
      </c>
      <c r="B23930" t="s">
        <v>128</v>
      </c>
      <c r="C23930" t="s">
        <v>1283</v>
      </c>
      <c r="D23930" t="s">
        <v>975</v>
      </c>
      <c r="E23930" s="82">
        <v>10</v>
      </c>
      <c r="F23930" t="s">
        <v>969</v>
      </c>
      <c r="G23930" s="83">
        <v>44413</v>
      </c>
      <c r="I23930">
        <v>2021</v>
      </c>
    </row>
    <row r="23931" spans="1:9" x14ac:dyDescent="0.25">
      <c r="A23931" t="s">
        <v>972</v>
      </c>
      <c r="B23931" t="s">
        <v>128</v>
      </c>
      <c r="C23931" t="s">
        <v>1283</v>
      </c>
      <c r="D23931" t="s">
        <v>975</v>
      </c>
      <c r="E23931" s="82">
        <v>20</v>
      </c>
      <c r="F23931" t="s">
        <v>969</v>
      </c>
      <c r="G23931" s="83">
        <v>43238</v>
      </c>
      <c r="I23931">
        <v>2018</v>
      </c>
    </row>
    <row r="23932" spans="1:9" x14ac:dyDescent="0.25">
      <c r="A23932" t="s">
        <v>972</v>
      </c>
      <c r="B23932" t="s">
        <v>725</v>
      </c>
      <c r="C23932" t="s">
        <v>1283</v>
      </c>
      <c r="D23932" t="s">
        <v>975</v>
      </c>
      <c r="E23932" s="82">
        <v>5</v>
      </c>
      <c r="F23932" t="s">
        <v>969</v>
      </c>
      <c r="G23932" s="83">
        <v>43075</v>
      </c>
      <c r="I23932">
        <v>2017</v>
      </c>
    </row>
    <row r="23933" spans="1:9" x14ac:dyDescent="0.25">
      <c r="A23933" t="s">
        <v>972</v>
      </c>
      <c r="B23933" t="s">
        <v>725</v>
      </c>
      <c r="C23933" t="s">
        <v>1283</v>
      </c>
      <c r="D23933" t="s">
        <v>975</v>
      </c>
      <c r="E23933" s="82">
        <v>5</v>
      </c>
      <c r="F23933" t="s">
        <v>969</v>
      </c>
      <c r="G23933" s="83">
        <v>43211</v>
      </c>
      <c r="I23933">
        <v>2018</v>
      </c>
    </row>
    <row r="23934" spans="1:9" x14ac:dyDescent="0.25">
      <c r="A23934" t="s">
        <v>972</v>
      </c>
      <c r="B23934" t="s">
        <v>725</v>
      </c>
      <c r="C23934" t="s">
        <v>1283</v>
      </c>
      <c r="D23934" t="s">
        <v>975</v>
      </c>
      <c r="E23934" s="82">
        <v>5</v>
      </c>
      <c r="F23934" t="s">
        <v>969</v>
      </c>
      <c r="G23934" s="83">
        <v>43255</v>
      </c>
      <c r="I23934">
        <v>2018</v>
      </c>
    </row>
    <row r="23935" spans="1:9" x14ac:dyDescent="0.25">
      <c r="A23935" t="s">
        <v>972</v>
      </c>
      <c r="B23935" t="s">
        <v>725</v>
      </c>
      <c r="C23935" t="s">
        <v>1283</v>
      </c>
      <c r="D23935" t="s">
        <v>975</v>
      </c>
      <c r="E23935" s="82">
        <v>5</v>
      </c>
      <c r="F23935" t="s">
        <v>969</v>
      </c>
      <c r="G23935" s="83">
        <v>43361</v>
      </c>
      <c r="I23935">
        <v>2018</v>
      </c>
    </row>
    <row r="23936" spans="1:9" x14ac:dyDescent="0.25">
      <c r="A23936" t="s">
        <v>972</v>
      </c>
      <c r="B23936" t="s">
        <v>725</v>
      </c>
      <c r="C23936" t="s">
        <v>1283</v>
      </c>
      <c r="D23936" t="s">
        <v>975</v>
      </c>
      <c r="E23936" s="82">
        <v>5</v>
      </c>
      <c r="F23936" t="s">
        <v>969</v>
      </c>
      <c r="G23936" s="83">
        <v>44092</v>
      </c>
      <c r="I23936">
        <v>2020</v>
      </c>
    </row>
    <row r="23937" spans="1:9" x14ac:dyDescent="0.25">
      <c r="A23937" t="s">
        <v>972</v>
      </c>
      <c r="B23937" t="s">
        <v>725</v>
      </c>
      <c r="C23937" t="s">
        <v>1283</v>
      </c>
      <c r="D23937" t="s">
        <v>975</v>
      </c>
      <c r="E23937" s="82">
        <v>10</v>
      </c>
      <c r="F23937" t="s">
        <v>969</v>
      </c>
      <c r="G23937" s="83">
        <v>43307</v>
      </c>
      <c r="I23937">
        <v>2018</v>
      </c>
    </row>
    <row r="23938" spans="1:9" x14ac:dyDescent="0.25">
      <c r="A23938" t="s">
        <v>972</v>
      </c>
      <c r="B23938" t="s">
        <v>725</v>
      </c>
      <c r="C23938" t="s">
        <v>1283</v>
      </c>
      <c r="D23938" t="s">
        <v>975</v>
      </c>
      <c r="E23938" s="82">
        <v>10</v>
      </c>
      <c r="F23938" t="s">
        <v>969</v>
      </c>
      <c r="G23938" s="83">
        <v>43685</v>
      </c>
      <c r="I23938">
        <v>2019</v>
      </c>
    </row>
    <row r="23939" spans="1:9" x14ac:dyDescent="0.25">
      <c r="A23939" t="s">
        <v>972</v>
      </c>
      <c r="B23939" t="s">
        <v>725</v>
      </c>
      <c r="C23939" t="s">
        <v>1283</v>
      </c>
      <c r="D23939" t="s">
        <v>975</v>
      </c>
      <c r="E23939" s="82">
        <v>10</v>
      </c>
      <c r="F23939" t="s">
        <v>969</v>
      </c>
      <c r="G23939" s="83">
        <v>43986</v>
      </c>
      <c r="I23939">
        <v>2020</v>
      </c>
    </row>
    <row r="23940" spans="1:9" x14ac:dyDescent="0.25">
      <c r="A23940" t="s">
        <v>972</v>
      </c>
      <c r="B23940" t="s">
        <v>725</v>
      </c>
      <c r="C23940" t="s">
        <v>1283</v>
      </c>
      <c r="D23940" t="s">
        <v>975</v>
      </c>
      <c r="E23940" s="82">
        <v>10</v>
      </c>
      <c r="F23940" t="s">
        <v>969</v>
      </c>
      <c r="G23940" s="83">
        <v>44761</v>
      </c>
      <c r="I23940">
        <v>2022</v>
      </c>
    </row>
    <row r="23941" spans="1:9" x14ac:dyDescent="0.25">
      <c r="A23941" t="s">
        <v>972</v>
      </c>
      <c r="B23941" t="s">
        <v>150</v>
      </c>
      <c r="C23941" t="s">
        <v>1283</v>
      </c>
      <c r="D23941" t="s">
        <v>975</v>
      </c>
      <c r="E23941" s="82">
        <v>10</v>
      </c>
      <c r="F23941" t="s">
        <v>969</v>
      </c>
      <c r="G23941" s="83">
        <v>44288</v>
      </c>
      <c r="I23941">
        <v>2021</v>
      </c>
    </row>
    <row r="23942" spans="1:9" x14ac:dyDescent="0.25">
      <c r="A23942" t="s">
        <v>972</v>
      </c>
      <c r="B23942" t="s">
        <v>1249</v>
      </c>
      <c r="C23942" t="s">
        <v>1283</v>
      </c>
      <c r="D23942" t="s">
        <v>975</v>
      </c>
      <c r="E23942" s="82">
        <v>4.5</v>
      </c>
      <c r="F23942" t="s">
        <v>969</v>
      </c>
      <c r="G23942" s="83">
        <v>44379</v>
      </c>
      <c r="I23942">
        <v>2021</v>
      </c>
    </row>
    <row r="23943" spans="1:9" x14ac:dyDescent="0.25">
      <c r="A23943" t="s">
        <v>972</v>
      </c>
      <c r="B23943" t="s">
        <v>1249</v>
      </c>
      <c r="C23943" t="s">
        <v>1283</v>
      </c>
      <c r="D23943" t="s">
        <v>975</v>
      </c>
      <c r="E23943" s="82">
        <v>5</v>
      </c>
      <c r="F23943" t="s">
        <v>969</v>
      </c>
      <c r="G23943" s="83">
        <v>43439</v>
      </c>
      <c r="I23943">
        <v>2018</v>
      </c>
    </row>
    <row r="23944" spans="1:9" x14ac:dyDescent="0.25">
      <c r="A23944" t="s">
        <v>972</v>
      </c>
      <c r="B23944" t="s">
        <v>1249</v>
      </c>
      <c r="C23944" t="s">
        <v>1283</v>
      </c>
      <c r="D23944" t="s">
        <v>975</v>
      </c>
      <c r="E23944" s="82">
        <v>5</v>
      </c>
      <c r="F23944" t="s">
        <v>969</v>
      </c>
      <c r="G23944" s="83">
        <v>43567</v>
      </c>
      <c r="I23944">
        <v>2019</v>
      </c>
    </row>
    <row r="23945" spans="1:9" x14ac:dyDescent="0.25">
      <c r="A23945" t="s">
        <v>972</v>
      </c>
      <c r="B23945" t="s">
        <v>1249</v>
      </c>
      <c r="C23945" t="s">
        <v>1283</v>
      </c>
      <c r="D23945" t="s">
        <v>975</v>
      </c>
      <c r="E23945" s="82">
        <v>10</v>
      </c>
      <c r="F23945" t="s">
        <v>969</v>
      </c>
      <c r="G23945" s="83">
        <v>43146</v>
      </c>
      <c r="I23945">
        <v>2018</v>
      </c>
    </row>
    <row r="23946" spans="1:9" x14ac:dyDescent="0.25">
      <c r="A23946" t="s">
        <v>972</v>
      </c>
      <c r="B23946" t="s">
        <v>1249</v>
      </c>
      <c r="C23946" t="s">
        <v>1283</v>
      </c>
      <c r="D23946" t="s">
        <v>975</v>
      </c>
      <c r="E23946" s="82">
        <v>10</v>
      </c>
      <c r="F23946" t="s">
        <v>969</v>
      </c>
      <c r="G23946" s="83">
        <v>43438</v>
      </c>
      <c r="I23946">
        <v>2018</v>
      </c>
    </row>
    <row r="23947" spans="1:9" x14ac:dyDescent="0.25">
      <c r="A23947" t="s">
        <v>972</v>
      </c>
      <c r="B23947" t="s">
        <v>1249</v>
      </c>
      <c r="C23947" t="s">
        <v>1283</v>
      </c>
      <c r="D23947" t="s">
        <v>975</v>
      </c>
      <c r="E23947" s="82">
        <v>10</v>
      </c>
      <c r="F23947" t="s">
        <v>969</v>
      </c>
      <c r="G23947" s="83">
        <v>43546</v>
      </c>
      <c r="I23947">
        <v>2019</v>
      </c>
    </row>
    <row r="23948" spans="1:9" x14ac:dyDescent="0.25">
      <c r="A23948" t="s">
        <v>972</v>
      </c>
      <c r="B23948" t="s">
        <v>1249</v>
      </c>
      <c r="C23948" t="s">
        <v>1283</v>
      </c>
      <c r="D23948" t="s">
        <v>975</v>
      </c>
      <c r="E23948" s="82">
        <v>10</v>
      </c>
      <c r="F23948" t="s">
        <v>969</v>
      </c>
      <c r="G23948" s="83">
        <v>43558</v>
      </c>
      <c r="I23948">
        <v>2019</v>
      </c>
    </row>
    <row r="23949" spans="1:9" x14ac:dyDescent="0.25">
      <c r="A23949" t="s">
        <v>972</v>
      </c>
      <c r="B23949" t="s">
        <v>1249</v>
      </c>
      <c r="C23949" t="s">
        <v>1283</v>
      </c>
      <c r="D23949" t="s">
        <v>975</v>
      </c>
      <c r="E23949" s="82">
        <v>10</v>
      </c>
      <c r="F23949" t="s">
        <v>969</v>
      </c>
      <c r="G23949" s="83">
        <v>43700</v>
      </c>
      <c r="I23949">
        <v>2019</v>
      </c>
    </row>
    <row r="23950" spans="1:9" x14ac:dyDescent="0.25">
      <c r="A23950" t="s">
        <v>972</v>
      </c>
      <c r="B23950" t="s">
        <v>1249</v>
      </c>
      <c r="C23950" t="s">
        <v>1283</v>
      </c>
      <c r="D23950" t="s">
        <v>975</v>
      </c>
      <c r="E23950" s="82">
        <v>10</v>
      </c>
      <c r="F23950" t="s">
        <v>969</v>
      </c>
      <c r="G23950" s="83">
        <v>44119</v>
      </c>
      <c r="I23950">
        <v>2020</v>
      </c>
    </row>
    <row r="23951" spans="1:9" x14ac:dyDescent="0.25">
      <c r="A23951" t="s">
        <v>972</v>
      </c>
      <c r="B23951" t="s">
        <v>1249</v>
      </c>
      <c r="C23951" t="s">
        <v>1283</v>
      </c>
      <c r="D23951" t="s">
        <v>975</v>
      </c>
      <c r="E23951" s="82">
        <v>10</v>
      </c>
      <c r="F23951" t="s">
        <v>969</v>
      </c>
      <c r="G23951" s="83">
        <v>44371</v>
      </c>
      <c r="I23951">
        <v>2021</v>
      </c>
    </row>
    <row r="23952" spans="1:9" x14ac:dyDescent="0.25">
      <c r="A23952" t="s">
        <v>972</v>
      </c>
      <c r="B23952" t="s">
        <v>1249</v>
      </c>
      <c r="C23952" t="s">
        <v>1283</v>
      </c>
      <c r="D23952" t="s">
        <v>975</v>
      </c>
      <c r="E23952" s="82">
        <v>10</v>
      </c>
      <c r="F23952" t="s">
        <v>969</v>
      </c>
      <c r="G23952" s="83">
        <v>44404</v>
      </c>
      <c r="I23952">
        <v>2021</v>
      </c>
    </row>
    <row r="23953" spans="1:9" x14ac:dyDescent="0.25">
      <c r="A23953" t="s">
        <v>972</v>
      </c>
      <c r="B23953" t="s">
        <v>1249</v>
      </c>
      <c r="C23953" t="s">
        <v>1283</v>
      </c>
      <c r="D23953" t="s">
        <v>975</v>
      </c>
      <c r="E23953" s="82">
        <v>10</v>
      </c>
      <c r="F23953" t="s">
        <v>969</v>
      </c>
      <c r="G23953" s="83">
        <v>44405</v>
      </c>
      <c r="I23953">
        <v>2021</v>
      </c>
    </row>
    <row r="23954" spans="1:9" x14ac:dyDescent="0.25">
      <c r="A23954" t="s">
        <v>972</v>
      </c>
      <c r="B23954" t="s">
        <v>1249</v>
      </c>
      <c r="C23954" t="s">
        <v>1283</v>
      </c>
      <c r="D23954" t="s">
        <v>975</v>
      </c>
      <c r="E23954" s="82">
        <v>10</v>
      </c>
      <c r="F23954" t="s">
        <v>969</v>
      </c>
      <c r="G23954" s="83">
        <v>44413</v>
      </c>
      <c r="I23954">
        <v>2021</v>
      </c>
    </row>
    <row r="23955" spans="1:9" x14ac:dyDescent="0.25">
      <c r="A23955" t="s">
        <v>972</v>
      </c>
      <c r="B23955" t="s">
        <v>1249</v>
      </c>
      <c r="C23955" t="s">
        <v>1283</v>
      </c>
      <c r="D23955" t="s">
        <v>975</v>
      </c>
      <c r="E23955" s="82">
        <v>10</v>
      </c>
      <c r="F23955" t="s">
        <v>969</v>
      </c>
      <c r="G23955" s="83">
        <v>44429</v>
      </c>
      <c r="I23955">
        <v>2021</v>
      </c>
    </row>
    <row r="23956" spans="1:9" x14ac:dyDescent="0.25">
      <c r="A23956" t="s">
        <v>972</v>
      </c>
      <c r="B23956" t="s">
        <v>1249</v>
      </c>
      <c r="C23956" t="s">
        <v>1283</v>
      </c>
      <c r="D23956" t="s">
        <v>975</v>
      </c>
      <c r="E23956" s="82">
        <v>10</v>
      </c>
      <c r="F23956" t="s">
        <v>969</v>
      </c>
      <c r="G23956" s="83">
        <v>44859</v>
      </c>
      <c r="I23956">
        <v>2022</v>
      </c>
    </row>
    <row r="23957" spans="1:9" x14ac:dyDescent="0.25">
      <c r="A23957" t="s">
        <v>972</v>
      </c>
      <c r="B23957" t="s">
        <v>793</v>
      </c>
      <c r="C23957" t="s">
        <v>1283</v>
      </c>
      <c r="D23957" t="s">
        <v>975</v>
      </c>
      <c r="E23957" s="82">
        <v>10</v>
      </c>
      <c r="F23957" t="s">
        <v>969</v>
      </c>
      <c r="G23957" s="83">
        <v>43400</v>
      </c>
      <c r="I23957">
        <v>2018</v>
      </c>
    </row>
    <row r="23958" spans="1:9" x14ac:dyDescent="0.25">
      <c r="A23958" t="s">
        <v>972</v>
      </c>
      <c r="B23958" t="s">
        <v>793</v>
      </c>
      <c r="C23958" t="s">
        <v>1283</v>
      </c>
      <c r="D23958" t="s">
        <v>975</v>
      </c>
      <c r="E23958" s="82">
        <v>10</v>
      </c>
      <c r="F23958" t="s">
        <v>969</v>
      </c>
      <c r="G23958" s="83">
        <v>43777</v>
      </c>
      <c r="I23958">
        <v>2019</v>
      </c>
    </row>
    <row r="23959" spans="1:9" x14ac:dyDescent="0.25">
      <c r="A23959" t="s">
        <v>972</v>
      </c>
      <c r="B23959" t="s">
        <v>793</v>
      </c>
      <c r="C23959" t="s">
        <v>1283</v>
      </c>
      <c r="D23959" t="s">
        <v>975</v>
      </c>
      <c r="E23959" s="82">
        <v>10</v>
      </c>
      <c r="F23959" t="s">
        <v>969</v>
      </c>
      <c r="G23959" s="83">
        <v>44036</v>
      </c>
      <c r="I23959">
        <v>2020</v>
      </c>
    </row>
    <row r="23960" spans="1:9" x14ac:dyDescent="0.25">
      <c r="A23960" t="s">
        <v>972</v>
      </c>
      <c r="B23960" t="s">
        <v>251</v>
      </c>
      <c r="C23960" t="s">
        <v>1283</v>
      </c>
      <c r="D23960" t="s">
        <v>975</v>
      </c>
      <c r="E23960" s="82">
        <v>5</v>
      </c>
      <c r="F23960" t="s">
        <v>969</v>
      </c>
      <c r="G23960" s="83">
        <v>43320</v>
      </c>
      <c r="I23960">
        <v>2018</v>
      </c>
    </row>
    <row r="23961" spans="1:9" x14ac:dyDescent="0.25">
      <c r="A23961" t="s">
        <v>972</v>
      </c>
      <c r="B23961" t="s">
        <v>251</v>
      </c>
      <c r="C23961" t="s">
        <v>1283</v>
      </c>
      <c r="D23961" t="s">
        <v>975</v>
      </c>
      <c r="E23961" s="82">
        <v>10</v>
      </c>
      <c r="F23961" t="s">
        <v>969</v>
      </c>
      <c r="G23961" s="83">
        <v>43712</v>
      </c>
      <c r="I23961">
        <v>2019</v>
      </c>
    </row>
    <row r="23962" spans="1:9" x14ac:dyDescent="0.25">
      <c r="A23962" t="s">
        <v>972</v>
      </c>
      <c r="B23962" t="s">
        <v>1032</v>
      </c>
      <c r="C23962" t="s">
        <v>1283</v>
      </c>
      <c r="D23962" t="s">
        <v>975</v>
      </c>
      <c r="E23962" s="82">
        <v>5</v>
      </c>
      <c r="F23962" t="s">
        <v>969</v>
      </c>
      <c r="G23962" s="83">
        <v>43104</v>
      </c>
      <c r="I23962">
        <v>2018</v>
      </c>
    </row>
    <row r="23963" spans="1:9" x14ac:dyDescent="0.25">
      <c r="A23963" t="s">
        <v>972</v>
      </c>
      <c r="B23963" t="s">
        <v>1032</v>
      </c>
      <c r="C23963" t="s">
        <v>1283</v>
      </c>
      <c r="D23963" t="s">
        <v>975</v>
      </c>
      <c r="E23963" s="82">
        <v>5</v>
      </c>
      <c r="F23963" t="s">
        <v>969</v>
      </c>
      <c r="G23963" s="83">
        <v>43283</v>
      </c>
      <c r="I23963">
        <v>2018</v>
      </c>
    </row>
    <row r="23964" spans="1:9" x14ac:dyDescent="0.25">
      <c r="A23964" t="s">
        <v>972</v>
      </c>
      <c r="B23964" t="s">
        <v>1032</v>
      </c>
      <c r="C23964" t="s">
        <v>1283</v>
      </c>
      <c r="D23964" t="s">
        <v>975</v>
      </c>
      <c r="E23964" s="82">
        <v>5</v>
      </c>
      <c r="F23964" t="s">
        <v>969</v>
      </c>
      <c r="G23964" s="83">
        <v>43508</v>
      </c>
      <c r="I23964">
        <v>2019</v>
      </c>
    </row>
    <row r="23965" spans="1:9" x14ac:dyDescent="0.25">
      <c r="A23965" t="s">
        <v>972</v>
      </c>
      <c r="B23965" t="s">
        <v>1032</v>
      </c>
      <c r="C23965" t="s">
        <v>1283</v>
      </c>
      <c r="D23965" t="s">
        <v>975</v>
      </c>
      <c r="E23965" s="82">
        <v>6.5</v>
      </c>
      <c r="F23965" t="s">
        <v>969</v>
      </c>
      <c r="G23965" s="83">
        <v>44036</v>
      </c>
      <c r="I23965">
        <v>2020</v>
      </c>
    </row>
    <row r="23966" spans="1:9" x14ac:dyDescent="0.25">
      <c r="A23966" t="s">
        <v>972</v>
      </c>
      <c r="B23966" t="s">
        <v>1032</v>
      </c>
      <c r="C23966" t="s">
        <v>1283</v>
      </c>
      <c r="D23966" t="s">
        <v>975</v>
      </c>
      <c r="E23966" s="82">
        <v>9</v>
      </c>
      <c r="F23966" t="s">
        <v>969</v>
      </c>
      <c r="G23966" s="83">
        <v>44452</v>
      </c>
      <c r="I23966">
        <v>2021</v>
      </c>
    </row>
    <row r="23967" spans="1:9" x14ac:dyDescent="0.25">
      <c r="A23967" t="s">
        <v>972</v>
      </c>
      <c r="B23967" t="s">
        <v>1032</v>
      </c>
      <c r="C23967" t="s">
        <v>1283</v>
      </c>
      <c r="D23967" t="s">
        <v>975</v>
      </c>
      <c r="E23967" s="82">
        <v>9</v>
      </c>
      <c r="F23967" t="s">
        <v>969</v>
      </c>
      <c r="G23967" s="83">
        <v>44487</v>
      </c>
      <c r="I23967">
        <v>2021</v>
      </c>
    </row>
    <row r="23968" spans="1:9" x14ac:dyDescent="0.25">
      <c r="A23968" t="s">
        <v>972</v>
      </c>
      <c r="B23968" t="s">
        <v>1032</v>
      </c>
      <c r="C23968" t="s">
        <v>1283</v>
      </c>
      <c r="D23968" t="s">
        <v>975</v>
      </c>
      <c r="E23968" s="82">
        <v>10</v>
      </c>
      <c r="F23968" t="s">
        <v>969</v>
      </c>
      <c r="G23968" s="83">
        <v>43183</v>
      </c>
      <c r="I23968">
        <v>2018</v>
      </c>
    </row>
    <row r="23969" spans="1:9" x14ac:dyDescent="0.25">
      <c r="A23969" t="s">
        <v>972</v>
      </c>
      <c r="B23969" t="s">
        <v>1032</v>
      </c>
      <c r="C23969" t="s">
        <v>1283</v>
      </c>
      <c r="D23969" t="s">
        <v>975</v>
      </c>
      <c r="E23969" s="82">
        <v>10</v>
      </c>
      <c r="F23969" t="s">
        <v>969</v>
      </c>
      <c r="G23969" s="83">
        <v>43473</v>
      </c>
      <c r="I23969">
        <v>2019</v>
      </c>
    </row>
    <row r="23970" spans="1:9" x14ac:dyDescent="0.25">
      <c r="A23970" t="s">
        <v>972</v>
      </c>
      <c r="B23970" t="s">
        <v>1032</v>
      </c>
      <c r="C23970" t="s">
        <v>1283</v>
      </c>
      <c r="D23970" t="s">
        <v>975</v>
      </c>
      <c r="E23970" s="82">
        <v>10</v>
      </c>
      <c r="F23970" t="s">
        <v>969</v>
      </c>
      <c r="G23970" s="83">
        <v>43658</v>
      </c>
      <c r="I23970">
        <v>2019</v>
      </c>
    </row>
    <row r="23971" spans="1:9" x14ac:dyDescent="0.25">
      <c r="A23971" t="s">
        <v>972</v>
      </c>
      <c r="B23971" t="s">
        <v>1032</v>
      </c>
      <c r="C23971" t="s">
        <v>1283</v>
      </c>
      <c r="D23971" t="s">
        <v>975</v>
      </c>
      <c r="E23971" s="82">
        <v>10</v>
      </c>
      <c r="F23971" t="s">
        <v>969</v>
      </c>
      <c r="G23971" s="83">
        <v>43705</v>
      </c>
      <c r="I23971">
        <v>2019</v>
      </c>
    </row>
    <row r="23972" spans="1:9" x14ac:dyDescent="0.25">
      <c r="A23972" t="s">
        <v>972</v>
      </c>
      <c r="B23972" t="s">
        <v>1032</v>
      </c>
      <c r="C23972" t="s">
        <v>1283</v>
      </c>
      <c r="D23972" t="s">
        <v>975</v>
      </c>
      <c r="E23972" s="82">
        <v>10</v>
      </c>
      <c r="F23972" t="s">
        <v>969</v>
      </c>
      <c r="G23972" s="83">
        <v>43810</v>
      </c>
      <c r="I23972">
        <v>2019</v>
      </c>
    </row>
    <row r="23973" spans="1:9" x14ac:dyDescent="0.25">
      <c r="A23973" t="s">
        <v>972</v>
      </c>
      <c r="B23973" t="s">
        <v>1032</v>
      </c>
      <c r="C23973" t="s">
        <v>1283</v>
      </c>
      <c r="D23973" t="s">
        <v>975</v>
      </c>
      <c r="E23973" s="82">
        <v>10</v>
      </c>
      <c r="F23973" t="s">
        <v>969</v>
      </c>
      <c r="G23973" s="83">
        <v>43880</v>
      </c>
      <c r="I23973">
        <v>2020</v>
      </c>
    </row>
    <row r="23974" spans="1:9" x14ac:dyDescent="0.25">
      <c r="A23974" t="s">
        <v>972</v>
      </c>
      <c r="B23974" t="s">
        <v>1032</v>
      </c>
      <c r="C23974" t="s">
        <v>1283</v>
      </c>
      <c r="D23974" t="s">
        <v>975</v>
      </c>
      <c r="E23974" s="82">
        <v>10</v>
      </c>
      <c r="F23974" t="s">
        <v>969</v>
      </c>
      <c r="G23974" s="83">
        <v>43915</v>
      </c>
      <c r="I23974">
        <v>2020</v>
      </c>
    </row>
    <row r="23975" spans="1:9" x14ac:dyDescent="0.25">
      <c r="A23975" t="s">
        <v>972</v>
      </c>
      <c r="B23975" t="s">
        <v>1032</v>
      </c>
      <c r="C23975" t="s">
        <v>1283</v>
      </c>
      <c r="D23975" t="s">
        <v>975</v>
      </c>
      <c r="E23975" s="82">
        <v>10</v>
      </c>
      <c r="F23975" t="s">
        <v>969</v>
      </c>
      <c r="G23975" s="83">
        <v>44167</v>
      </c>
      <c r="I23975">
        <v>2020</v>
      </c>
    </row>
    <row r="23976" spans="1:9" x14ac:dyDescent="0.25">
      <c r="A23976" t="s">
        <v>972</v>
      </c>
      <c r="B23976" t="s">
        <v>1032</v>
      </c>
      <c r="C23976" t="s">
        <v>1283</v>
      </c>
      <c r="D23976" t="s">
        <v>975</v>
      </c>
      <c r="E23976" s="82">
        <v>10</v>
      </c>
      <c r="F23976" t="s">
        <v>969</v>
      </c>
      <c r="G23976" s="83">
        <v>44175</v>
      </c>
      <c r="I23976">
        <v>2020</v>
      </c>
    </row>
    <row r="23977" spans="1:9" x14ac:dyDescent="0.25">
      <c r="A23977" t="s">
        <v>972</v>
      </c>
      <c r="B23977" t="s">
        <v>1032</v>
      </c>
      <c r="C23977" t="s">
        <v>1283</v>
      </c>
      <c r="D23977" t="s">
        <v>975</v>
      </c>
      <c r="E23977" s="82">
        <v>10</v>
      </c>
      <c r="F23977" t="s">
        <v>969</v>
      </c>
      <c r="G23977" s="83">
        <v>44286</v>
      </c>
      <c r="I23977">
        <v>2021</v>
      </c>
    </row>
    <row r="23978" spans="1:9" x14ac:dyDescent="0.25">
      <c r="A23978" t="s">
        <v>972</v>
      </c>
      <c r="B23978" t="s">
        <v>1032</v>
      </c>
      <c r="C23978" t="s">
        <v>1283</v>
      </c>
      <c r="D23978" t="s">
        <v>975</v>
      </c>
      <c r="E23978" s="82">
        <v>10</v>
      </c>
      <c r="F23978" t="s">
        <v>969</v>
      </c>
      <c r="G23978" s="83">
        <v>44292</v>
      </c>
      <c r="I23978">
        <v>2021</v>
      </c>
    </row>
    <row r="23979" spans="1:9" x14ac:dyDescent="0.25">
      <c r="A23979" t="s">
        <v>972</v>
      </c>
      <c r="B23979" t="s">
        <v>1032</v>
      </c>
      <c r="C23979" t="s">
        <v>1283</v>
      </c>
      <c r="D23979" t="s">
        <v>975</v>
      </c>
      <c r="E23979" s="82">
        <v>10</v>
      </c>
      <c r="F23979" t="s">
        <v>969</v>
      </c>
      <c r="G23979" s="83">
        <v>44344</v>
      </c>
      <c r="I23979">
        <v>2021</v>
      </c>
    </row>
    <row r="23980" spans="1:9" x14ac:dyDescent="0.25">
      <c r="A23980" t="s">
        <v>972</v>
      </c>
      <c r="B23980" t="s">
        <v>1032</v>
      </c>
      <c r="C23980" t="s">
        <v>1283</v>
      </c>
      <c r="D23980" t="s">
        <v>975</v>
      </c>
      <c r="E23980" s="82">
        <v>10</v>
      </c>
      <c r="F23980" t="s">
        <v>969</v>
      </c>
      <c r="G23980" s="83">
        <v>44356</v>
      </c>
      <c r="I23980">
        <v>2021</v>
      </c>
    </row>
    <row r="23981" spans="1:9" x14ac:dyDescent="0.25">
      <c r="A23981" t="s">
        <v>972</v>
      </c>
      <c r="B23981" t="s">
        <v>167</v>
      </c>
      <c r="C23981" t="s">
        <v>1283</v>
      </c>
      <c r="D23981" t="s">
        <v>975</v>
      </c>
      <c r="E23981" s="82">
        <v>10</v>
      </c>
      <c r="F23981" t="s">
        <v>969</v>
      </c>
      <c r="G23981" s="83">
        <v>43630</v>
      </c>
      <c r="I23981">
        <v>2019</v>
      </c>
    </row>
    <row r="23982" spans="1:9" x14ac:dyDescent="0.25">
      <c r="A23982" t="s">
        <v>972</v>
      </c>
      <c r="B23982" t="s">
        <v>167</v>
      </c>
      <c r="C23982" t="s">
        <v>1283</v>
      </c>
      <c r="D23982" t="s">
        <v>975</v>
      </c>
      <c r="E23982" s="82">
        <v>10</v>
      </c>
      <c r="F23982" t="s">
        <v>969</v>
      </c>
      <c r="G23982" s="83">
        <v>44061</v>
      </c>
      <c r="I23982">
        <v>2020</v>
      </c>
    </row>
    <row r="23983" spans="1:9" x14ac:dyDescent="0.25">
      <c r="A23983" t="s">
        <v>972</v>
      </c>
      <c r="B23983" t="s">
        <v>1251</v>
      </c>
      <c r="C23983" t="s">
        <v>1283</v>
      </c>
      <c r="D23983" t="s">
        <v>975</v>
      </c>
      <c r="E23983" s="82">
        <v>5</v>
      </c>
      <c r="F23983" t="s">
        <v>969</v>
      </c>
      <c r="G23983" s="83">
        <v>43410</v>
      </c>
      <c r="I23983">
        <v>2018</v>
      </c>
    </row>
    <row r="23984" spans="1:9" x14ac:dyDescent="0.25">
      <c r="A23984" t="s">
        <v>972</v>
      </c>
      <c r="B23984" t="s">
        <v>1251</v>
      </c>
      <c r="C23984" t="s">
        <v>1283</v>
      </c>
      <c r="D23984" t="s">
        <v>975</v>
      </c>
      <c r="E23984" s="82">
        <v>5</v>
      </c>
      <c r="F23984" t="s">
        <v>969</v>
      </c>
      <c r="G23984" s="83">
        <v>43556</v>
      </c>
      <c r="I23984">
        <v>2019</v>
      </c>
    </row>
    <row r="23985" spans="1:9" x14ac:dyDescent="0.25">
      <c r="A23985" t="s">
        <v>972</v>
      </c>
      <c r="B23985" t="s">
        <v>1251</v>
      </c>
      <c r="C23985" t="s">
        <v>1283</v>
      </c>
      <c r="D23985" t="s">
        <v>975</v>
      </c>
      <c r="E23985" s="82">
        <v>5</v>
      </c>
      <c r="F23985" t="s">
        <v>969</v>
      </c>
      <c r="G23985" s="83">
        <v>44782</v>
      </c>
      <c r="I23985">
        <v>2022</v>
      </c>
    </row>
    <row r="23986" spans="1:9" x14ac:dyDescent="0.25">
      <c r="A23986" t="s">
        <v>972</v>
      </c>
      <c r="B23986" t="s">
        <v>1251</v>
      </c>
      <c r="C23986" t="s">
        <v>1283</v>
      </c>
      <c r="D23986" t="s">
        <v>975</v>
      </c>
      <c r="E23986" s="82">
        <v>5</v>
      </c>
      <c r="F23986" t="s">
        <v>969</v>
      </c>
      <c r="G23986" s="83">
        <v>44783</v>
      </c>
      <c r="I23986">
        <v>2022</v>
      </c>
    </row>
    <row r="23987" spans="1:9" x14ac:dyDescent="0.25">
      <c r="A23987" t="s">
        <v>972</v>
      </c>
      <c r="B23987" t="s">
        <v>1251</v>
      </c>
      <c r="C23987" t="s">
        <v>1283</v>
      </c>
      <c r="D23987" t="s">
        <v>975</v>
      </c>
      <c r="E23987" s="82">
        <v>10</v>
      </c>
      <c r="F23987" t="s">
        <v>969</v>
      </c>
      <c r="G23987" s="83">
        <v>43368</v>
      </c>
      <c r="I23987">
        <v>2018</v>
      </c>
    </row>
    <row r="23988" spans="1:9" x14ac:dyDescent="0.25">
      <c r="A23988" t="s">
        <v>972</v>
      </c>
      <c r="B23988" t="s">
        <v>1251</v>
      </c>
      <c r="C23988" t="s">
        <v>1283</v>
      </c>
      <c r="D23988" t="s">
        <v>975</v>
      </c>
      <c r="E23988" s="82">
        <v>10</v>
      </c>
      <c r="F23988" t="s">
        <v>969</v>
      </c>
      <c r="G23988" s="83">
        <v>43474</v>
      </c>
      <c r="I23988">
        <v>2019</v>
      </c>
    </row>
    <row r="23989" spans="1:9" x14ac:dyDescent="0.25">
      <c r="A23989" t="s">
        <v>972</v>
      </c>
      <c r="B23989" t="s">
        <v>1251</v>
      </c>
      <c r="C23989" t="s">
        <v>1283</v>
      </c>
      <c r="D23989" t="s">
        <v>975</v>
      </c>
      <c r="E23989" s="82">
        <v>10</v>
      </c>
      <c r="F23989" t="s">
        <v>969</v>
      </c>
      <c r="G23989" s="83">
        <v>43552</v>
      </c>
      <c r="I23989">
        <v>2019</v>
      </c>
    </row>
    <row r="23990" spans="1:9" x14ac:dyDescent="0.25">
      <c r="A23990" t="s">
        <v>972</v>
      </c>
      <c r="B23990" t="s">
        <v>1251</v>
      </c>
      <c r="C23990" t="s">
        <v>1283</v>
      </c>
      <c r="D23990" t="s">
        <v>975</v>
      </c>
      <c r="E23990" s="82">
        <v>10</v>
      </c>
      <c r="F23990" t="s">
        <v>969</v>
      </c>
      <c r="G23990" s="83">
        <v>43568</v>
      </c>
      <c r="I23990">
        <v>2019</v>
      </c>
    </row>
    <row r="23991" spans="1:9" x14ac:dyDescent="0.25">
      <c r="A23991" t="s">
        <v>972</v>
      </c>
      <c r="B23991" t="s">
        <v>1251</v>
      </c>
      <c r="C23991" t="s">
        <v>1283</v>
      </c>
      <c r="D23991" t="s">
        <v>975</v>
      </c>
      <c r="E23991" s="82">
        <v>10</v>
      </c>
      <c r="F23991" t="s">
        <v>969</v>
      </c>
      <c r="G23991" s="83">
        <v>43569</v>
      </c>
      <c r="I23991">
        <v>2019</v>
      </c>
    </row>
    <row r="23992" spans="1:9" x14ac:dyDescent="0.25">
      <c r="A23992" t="s">
        <v>972</v>
      </c>
      <c r="B23992" t="s">
        <v>1251</v>
      </c>
      <c r="C23992" t="s">
        <v>1283</v>
      </c>
      <c r="D23992" t="s">
        <v>975</v>
      </c>
      <c r="E23992" s="82">
        <v>10</v>
      </c>
      <c r="F23992" t="s">
        <v>969</v>
      </c>
      <c r="G23992" s="83">
        <v>44208</v>
      </c>
      <c r="I23992">
        <v>2021</v>
      </c>
    </row>
    <row r="23993" spans="1:9" x14ac:dyDescent="0.25">
      <c r="A23993" t="s">
        <v>972</v>
      </c>
      <c r="B23993" t="s">
        <v>560</v>
      </c>
      <c r="C23993" t="s">
        <v>1283</v>
      </c>
      <c r="D23993" t="s">
        <v>975</v>
      </c>
      <c r="E23993" s="82">
        <v>10</v>
      </c>
      <c r="F23993" t="s">
        <v>969</v>
      </c>
      <c r="G23993" s="83">
        <v>43444</v>
      </c>
      <c r="I23993">
        <v>2018</v>
      </c>
    </row>
    <row r="23994" spans="1:9" x14ac:dyDescent="0.25">
      <c r="A23994" t="s">
        <v>972</v>
      </c>
      <c r="B23994" t="s">
        <v>560</v>
      </c>
      <c r="C23994" t="s">
        <v>1283</v>
      </c>
      <c r="D23994" t="s">
        <v>975</v>
      </c>
      <c r="E23994" s="82">
        <v>10</v>
      </c>
      <c r="F23994" t="s">
        <v>969</v>
      </c>
      <c r="G23994" s="83">
        <v>44330</v>
      </c>
      <c r="I23994">
        <v>2021</v>
      </c>
    </row>
    <row r="23995" spans="1:9" x14ac:dyDescent="0.25">
      <c r="A23995" t="s">
        <v>972</v>
      </c>
      <c r="B23995" t="s">
        <v>109</v>
      </c>
      <c r="C23995" t="s">
        <v>1283</v>
      </c>
      <c r="D23995" t="s">
        <v>975</v>
      </c>
      <c r="E23995" s="82">
        <v>5</v>
      </c>
      <c r="F23995" t="s">
        <v>969</v>
      </c>
      <c r="G23995" s="83">
        <v>43216</v>
      </c>
      <c r="I23995">
        <v>2018</v>
      </c>
    </row>
    <row r="23996" spans="1:9" x14ac:dyDescent="0.25">
      <c r="A23996" t="s">
        <v>972</v>
      </c>
      <c r="B23996" t="s">
        <v>138</v>
      </c>
      <c r="C23996" t="s">
        <v>1283</v>
      </c>
      <c r="D23996" t="s">
        <v>975</v>
      </c>
      <c r="E23996" s="82">
        <v>5</v>
      </c>
      <c r="F23996" t="s">
        <v>969</v>
      </c>
      <c r="G23996" s="83">
        <v>43137</v>
      </c>
      <c r="I23996">
        <v>2018</v>
      </c>
    </row>
    <row r="23997" spans="1:9" x14ac:dyDescent="0.25">
      <c r="A23997" t="s">
        <v>972</v>
      </c>
      <c r="B23997" t="s">
        <v>138</v>
      </c>
      <c r="C23997" t="s">
        <v>1283</v>
      </c>
      <c r="D23997" t="s">
        <v>975</v>
      </c>
      <c r="E23997" s="82">
        <v>5</v>
      </c>
      <c r="F23997" t="s">
        <v>969</v>
      </c>
      <c r="G23997" s="83">
        <v>43144</v>
      </c>
      <c r="I23997">
        <v>2018</v>
      </c>
    </row>
    <row r="23998" spans="1:9" x14ac:dyDescent="0.25">
      <c r="A23998" t="s">
        <v>972</v>
      </c>
      <c r="B23998" t="s">
        <v>138</v>
      </c>
      <c r="C23998" t="s">
        <v>1283</v>
      </c>
      <c r="D23998" t="s">
        <v>975</v>
      </c>
      <c r="E23998" s="82">
        <v>10</v>
      </c>
      <c r="F23998" t="s">
        <v>969</v>
      </c>
      <c r="G23998" s="83">
        <v>43133</v>
      </c>
      <c r="I23998">
        <v>2018</v>
      </c>
    </row>
    <row r="23999" spans="1:9" x14ac:dyDescent="0.25">
      <c r="A23999" t="s">
        <v>972</v>
      </c>
      <c r="B23999" t="s">
        <v>138</v>
      </c>
      <c r="C23999" t="s">
        <v>1283</v>
      </c>
      <c r="D23999" t="s">
        <v>975</v>
      </c>
      <c r="E23999" s="82">
        <v>10</v>
      </c>
      <c r="F23999" t="s">
        <v>969</v>
      </c>
      <c r="G23999" s="83">
        <v>43389</v>
      </c>
      <c r="I23999">
        <v>2018</v>
      </c>
    </row>
    <row r="24000" spans="1:9" x14ac:dyDescent="0.25">
      <c r="A24000" t="s">
        <v>972</v>
      </c>
      <c r="B24000" t="s">
        <v>138</v>
      </c>
      <c r="C24000" t="s">
        <v>1283</v>
      </c>
      <c r="D24000" t="s">
        <v>975</v>
      </c>
      <c r="E24000" s="82">
        <v>10</v>
      </c>
      <c r="F24000" t="s">
        <v>969</v>
      </c>
      <c r="G24000" s="83">
        <v>43448</v>
      </c>
      <c r="I24000">
        <v>2018</v>
      </c>
    </row>
    <row r="24001" spans="1:9" x14ac:dyDescent="0.25">
      <c r="A24001" t="s">
        <v>972</v>
      </c>
      <c r="B24001" t="s">
        <v>138</v>
      </c>
      <c r="C24001" t="s">
        <v>1283</v>
      </c>
      <c r="D24001" t="s">
        <v>975</v>
      </c>
      <c r="E24001" s="82">
        <v>10</v>
      </c>
      <c r="F24001" t="s">
        <v>969</v>
      </c>
      <c r="G24001" s="83">
        <v>43450</v>
      </c>
      <c r="I24001">
        <v>2018</v>
      </c>
    </row>
    <row r="24002" spans="1:9" x14ac:dyDescent="0.25">
      <c r="A24002" t="s">
        <v>972</v>
      </c>
      <c r="B24002" t="s">
        <v>138</v>
      </c>
      <c r="C24002" t="s">
        <v>1283</v>
      </c>
      <c r="D24002" t="s">
        <v>975</v>
      </c>
      <c r="E24002" s="82">
        <v>10</v>
      </c>
      <c r="F24002" t="s">
        <v>969</v>
      </c>
      <c r="G24002" s="83">
        <v>43561</v>
      </c>
      <c r="I24002">
        <v>2019</v>
      </c>
    </row>
    <row r="24003" spans="1:9" x14ac:dyDescent="0.25">
      <c r="A24003" t="s">
        <v>972</v>
      </c>
      <c r="B24003" t="s">
        <v>138</v>
      </c>
      <c r="C24003" t="s">
        <v>1283</v>
      </c>
      <c r="D24003" t="s">
        <v>975</v>
      </c>
      <c r="E24003" s="82">
        <v>10</v>
      </c>
      <c r="F24003" t="s">
        <v>969</v>
      </c>
      <c r="G24003" s="83">
        <v>43723</v>
      </c>
      <c r="I24003">
        <v>2019</v>
      </c>
    </row>
    <row r="24004" spans="1:9" x14ac:dyDescent="0.25">
      <c r="A24004" t="s">
        <v>972</v>
      </c>
      <c r="B24004" t="s">
        <v>138</v>
      </c>
      <c r="C24004" t="s">
        <v>1283</v>
      </c>
      <c r="D24004" t="s">
        <v>975</v>
      </c>
      <c r="E24004" s="82">
        <v>10</v>
      </c>
      <c r="F24004" t="s">
        <v>969</v>
      </c>
      <c r="G24004" s="83">
        <v>44092</v>
      </c>
      <c r="I24004">
        <v>2020</v>
      </c>
    </row>
    <row r="24005" spans="1:9" x14ac:dyDescent="0.25">
      <c r="A24005" t="s">
        <v>972</v>
      </c>
      <c r="B24005" t="s">
        <v>138</v>
      </c>
      <c r="C24005" t="s">
        <v>1283</v>
      </c>
      <c r="D24005" t="s">
        <v>975</v>
      </c>
      <c r="E24005" s="82">
        <v>10</v>
      </c>
      <c r="F24005" t="s">
        <v>969</v>
      </c>
      <c r="G24005" s="83">
        <v>44796</v>
      </c>
      <c r="I24005">
        <v>2022</v>
      </c>
    </row>
    <row r="24006" spans="1:9" x14ac:dyDescent="0.25">
      <c r="A24006" t="s">
        <v>972</v>
      </c>
      <c r="B24006" t="s">
        <v>139</v>
      </c>
      <c r="C24006" t="s">
        <v>1283</v>
      </c>
      <c r="D24006" t="s">
        <v>975</v>
      </c>
      <c r="E24006" s="82">
        <v>5</v>
      </c>
      <c r="F24006" t="s">
        <v>969</v>
      </c>
      <c r="G24006" s="83">
        <v>43313</v>
      </c>
      <c r="I24006">
        <v>2018</v>
      </c>
    </row>
    <row r="24007" spans="1:9" x14ac:dyDescent="0.25">
      <c r="A24007" t="s">
        <v>972</v>
      </c>
      <c r="B24007" t="s">
        <v>139</v>
      </c>
      <c r="C24007" t="s">
        <v>1283</v>
      </c>
      <c r="D24007" t="s">
        <v>975</v>
      </c>
      <c r="E24007" s="82">
        <v>5</v>
      </c>
      <c r="F24007" t="s">
        <v>969</v>
      </c>
      <c r="G24007" s="83">
        <v>43545</v>
      </c>
      <c r="I24007">
        <v>2019</v>
      </c>
    </row>
    <row r="24008" spans="1:9" x14ac:dyDescent="0.25">
      <c r="A24008" t="s">
        <v>972</v>
      </c>
      <c r="B24008" t="s">
        <v>139</v>
      </c>
      <c r="C24008" t="s">
        <v>1283</v>
      </c>
      <c r="D24008" t="s">
        <v>975</v>
      </c>
      <c r="E24008" s="82">
        <v>5</v>
      </c>
      <c r="F24008" t="s">
        <v>969</v>
      </c>
      <c r="G24008" s="83">
        <v>43586</v>
      </c>
      <c r="I24008">
        <v>2019</v>
      </c>
    </row>
    <row r="24009" spans="1:9" x14ac:dyDescent="0.25">
      <c r="A24009" t="s">
        <v>972</v>
      </c>
      <c r="B24009" t="s">
        <v>139</v>
      </c>
      <c r="C24009" t="s">
        <v>1283</v>
      </c>
      <c r="D24009" t="s">
        <v>975</v>
      </c>
      <c r="E24009" s="82">
        <v>5</v>
      </c>
      <c r="F24009" t="s">
        <v>969</v>
      </c>
      <c r="G24009" s="83">
        <v>43740</v>
      </c>
      <c r="I24009">
        <v>2019</v>
      </c>
    </row>
    <row r="24010" spans="1:9" x14ac:dyDescent="0.25">
      <c r="A24010" t="s">
        <v>972</v>
      </c>
      <c r="B24010" t="s">
        <v>139</v>
      </c>
      <c r="C24010" t="s">
        <v>1283</v>
      </c>
      <c r="D24010" t="s">
        <v>975</v>
      </c>
      <c r="E24010" s="82">
        <v>6</v>
      </c>
      <c r="F24010" t="s">
        <v>969</v>
      </c>
      <c r="G24010" s="83">
        <v>44690</v>
      </c>
      <c r="I24010">
        <v>2022</v>
      </c>
    </row>
    <row r="24011" spans="1:9" x14ac:dyDescent="0.25">
      <c r="A24011" t="s">
        <v>972</v>
      </c>
      <c r="B24011" t="s">
        <v>139</v>
      </c>
      <c r="C24011" t="s">
        <v>1283</v>
      </c>
      <c r="D24011" t="s">
        <v>975</v>
      </c>
      <c r="E24011" s="82">
        <v>10</v>
      </c>
      <c r="F24011" t="s">
        <v>969</v>
      </c>
      <c r="G24011" s="83">
        <v>43509</v>
      </c>
      <c r="I24011">
        <v>2019</v>
      </c>
    </row>
    <row r="24012" spans="1:9" x14ac:dyDescent="0.25">
      <c r="A24012" t="s">
        <v>972</v>
      </c>
      <c r="B24012" t="s">
        <v>139</v>
      </c>
      <c r="C24012" t="s">
        <v>1283</v>
      </c>
      <c r="D24012" t="s">
        <v>975</v>
      </c>
      <c r="E24012" s="82">
        <v>10</v>
      </c>
      <c r="F24012" t="s">
        <v>969</v>
      </c>
      <c r="G24012" s="83">
        <v>43535</v>
      </c>
      <c r="I24012">
        <v>2019</v>
      </c>
    </row>
    <row r="24013" spans="1:9" x14ac:dyDescent="0.25">
      <c r="A24013" t="s">
        <v>972</v>
      </c>
      <c r="B24013" t="s">
        <v>139</v>
      </c>
      <c r="C24013" t="s">
        <v>1283</v>
      </c>
      <c r="D24013" t="s">
        <v>975</v>
      </c>
      <c r="E24013" s="82">
        <v>10</v>
      </c>
      <c r="F24013" t="s">
        <v>969</v>
      </c>
      <c r="G24013" s="83">
        <v>43546</v>
      </c>
      <c r="I24013">
        <v>2019</v>
      </c>
    </row>
    <row r="24014" spans="1:9" x14ac:dyDescent="0.25">
      <c r="A24014" t="s">
        <v>972</v>
      </c>
      <c r="B24014" t="s">
        <v>139</v>
      </c>
      <c r="C24014" t="s">
        <v>1283</v>
      </c>
      <c r="D24014" t="s">
        <v>975</v>
      </c>
      <c r="E24014" s="82">
        <v>10</v>
      </c>
      <c r="F24014" t="s">
        <v>969</v>
      </c>
      <c r="G24014" s="83">
        <v>44348</v>
      </c>
      <c r="I24014">
        <v>2021</v>
      </c>
    </row>
    <row r="24015" spans="1:9" x14ac:dyDescent="0.25">
      <c r="A24015" t="s">
        <v>972</v>
      </c>
      <c r="B24015" t="s">
        <v>139</v>
      </c>
      <c r="C24015" t="s">
        <v>1283</v>
      </c>
      <c r="D24015" t="s">
        <v>975</v>
      </c>
      <c r="E24015" s="82">
        <v>10</v>
      </c>
      <c r="F24015" t="s">
        <v>969</v>
      </c>
      <c r="G24015" s="83">
        <v>44649</v>
      </c>
      <c r="I24015">
        <v>2022</v>
      </c>
    </row>
    <row r="24016" spans="1:9" x14ac:dyDescent="0.25">
      <c r="A24016" t="s">
        <v>972</v>
      </c>
      <c r="B24016" t="s">
        <v>173</v>
      </c>
      <c r="C24016" t="s">
        <v>1283</v>
      </c>
      <c r="D24016" t="s">
        <v>975</v>
      </c>
      <c r="E24016" s="82">
        <v>10</v>
      </c>
      <c r="F24016" t="s">
        <v>969</v>
      </c>
      <c r="G24016" s="83">
        <v>43518</v>
      </c>
      <c r="I24016">
        <v>2019</v>
      </c>
    </row>
    <row r="24017" spans="1:9" x14ac:dyDescent="0.25">
      <c r="A24017" t="s">
        <v>972</v>
      </c>
      <c r="B24017" t="s">
        <v>117</v>
      </c>
      <c r="C24017" t="s">
        <v>1283</v>
      </c>
      <c r="D24017" t="s">
        <v>975</v>
      </c>
      <c r="E24017" s="82">
        <v>10</v>
      </c>
      <c r="F24017" t="s">
        <v>969</v>
      </c>
      <c r="G24017" s="83">
        <v>43329</v>
      </c>
      <c r="I24017">
        <v>2018</v>
      </c>
    </row>
    <row r="24018" spans="1:9" x14ac:dyDescent="0.25">
      <c r="A24018" t="s">
        <v>972</v>
      </c>
      <c r="B24018" t="s">
        <v>117</v>
      </c>
      <c r="C24018" t="s">
        <v>1283</v>
      </c>
      <c r="D24018" t="s">
        <v>975</v>
      </c>
      <c r="E24018" s="82">
        <v>10</v>
      </c>
      <c r="F24018" t="s">
        <v>969</v>
      </c>
      <c r="G24018" s="83">
        <v>43648</v>
      </c>
      <c r="I24018">
        <v>2019</v>
      </c>
    </row>
    <row r="24019" spans="1:9" x14ac:dyDescent="0.25">
      <c r="A24019" t="s">
        <v>972</v>
      </c>
      <c r="B24019" t="s">
        <v>117</v>
      </c>
      <c r="C24019" t="s">
        <v>1283</v>
      </c>
      <c r="D24019" t="s">
        <v>975</v>
      </c>
      <c r="E24019" s="82">
        <v>10</v>
      </c>
      <c r="F24019" t="s">
        <v>969</v>
      </c>
      <c r="G24019" s="83">
        <v>43663</v>
      </c>
      <c r="I24019">
        <v>2019</v>
      </c>
    </row>
    <row r="24020" spans="1:9" x14ac:dyDescent="0.25">
      <c r="A24020" t="s">
        <v>972</v>
      </c>
      <c r="B24020" t="s">
        <v>152</v>
      </c>
      <c r="C24020" t="s">
        <v>1283</v>
      </c>
      <c r="D24020" t="s">
        <v>975</v>
      </c>
      <c r="E24020" s="82">
        <v>5</v>
      </c>
      <c r="F24020" t="s">
        <v>969</v>
      </c>
      <c r="G24020" s="83">
        <v>43579</v>
      </c>
      <c r="I24020">
        <v>2019</v>
      </c>
    </row>
    <row r="24021" spans="1:9" x14ac:dyDescent="0.25">
      <c r="A24021" t="s">
        <v>972</v>
      </c>
      <c r="B24021" t="s">
        <v>152</v>
      </c>
      <c r="C24021" t="s">
        <v>1283</v>
      </c>
      <c r="D24021" t="s">
        <v>975</v>
      </c>
      <c r="E24021" s="82">
        <v>5</v>
      </c>
      <c r="F24021" t="s">
        <v>969</v>
      </c>
      <c r="G24021" s="83">
        <v>43581</v>
      </c>
      <c r="I24021">
        <v>2019</v>
      </c>
    </row>
    <row r="24022" spans="1:9" x14ac:dyDescent="0.25">
      <c r="A24022" t="s">
        <v>972</v>
      </c>
      <c r="B24022" t="s">
        <v>152</v>
      </c>
      <c r="C24022" t="s">
        <v>1283</v>
      </c>
      <c r="D24022" t="s">
        <v>975</v>
      </c>
      <c r="E24022" s="82">
        <v>10</v>
      </c>
      <c r="F24022" t="s">
        <v>969</v>
      </c>
      <c r="G24022" s="83">
        <v>43482</v>
      </c>
      <c r="I24022">
        <v>2019</v>
      </c>
    </row>
    <row r="24023" spans="1:9" x14ac:dyDescent="0.25">
      <c r="A24023" t="s">
        <v>972</v>
      </c>
      <c r="B24023" t="s">
        <v>152</v>
      </c>
      <c r="C24023" t="s">
        <v>1283</v>
      </c>
      <c r="D24023" t="s">
        <v>975</v>
      </c>
      <c r="E24023" s="82">
        <v>10</v>
      </c>
      <c r="F24023" t="s">
        <v>969</v>
      </c>
      <c r="G24023" s="83">
        <v>43521</v>
      </c>
      <c r="I24023">
        <v>2019</v>
      </c>
    </row>
    <row r="24024" spans="1:9" x14ac:dyDescent="0.25">
      <c r="A24024" t="s">
        <v>972</v>
      </c>
      <c r="B24024" t="s">
        <v>152</v>
      </c>
      <c r="C24024" t="s">
        <v>1283</v>
      </c>
      <c r="D24024" t="s">
        <v>975</v>
      </c>
      <c r="E24024" s="82">
        <v>10</v>
      </c>
      <c r="F24024" t="s">
        <v>969</v>
      </c>
      <c r="G24024" s="83">
        <v>43531</v>
      </c>
      <c r="I24024">
        <v>2019</v>
      </c>
    </row>
    <row r="24025" spans="1:9" x14ac:dyDescent="0.25">
      <c r="A24025" t="s">
        <v>972</v>
      </c>
      <c r="B24025" t="s">
        <v>152</v>
      </c>
      <c r="C24025" t="s">
        <v>1283</v>
      </c>
      <c r="D24025" t="s">
        <v>975</v>
      </c>
      <c r="E24025" s="82">
        <v>10</v>
      </c>
      <c r="F24025" t="s">
        <v>969</v>
      </c>
      <c r="G24025" s="83">
        <v>43655</v>
      </c>
      <c r="I24025">
        <v>2019</v>
      </c>
    </row>
    <row r="24026" spans="1:9" x14ac:dyDescent="0.25">
      <c r="A24026" t="s">
        <v>972</v>
      </c>
      <c r="B24026" t="s">
        <v>152</v>
      </c>
      <c r="C24026" t="s">
        <v>1283</v>
      </c>
      <c r="D24026" t="s">
        <v>975</v>
      </c>
      <c r="E24026" s="82">
        <v>10</v>
      </c>
      <c r="F24026" t="s">
        <v>969</v>
      </c>
      <c r="G24026" s="83">
        <v>43672</v>
      </c>
      <c r="I24026">
        <v>2019</v>
      </c>
    </row>
    <row r="24027" spans="1:9" x14ac:dyDescent="0.25">
      <c r="A24027" t="s">
        <v>972</v>
      </c>
      <c r="B24027" t="s">
        <v>152</v>
      </c>
      <c r="C24027" t="s">
        <v>1283</v>
      </c>
      <c r="D24027" t="s">
        <v>975</v>
      </c>
      <c r="E24027" s="82">
        <v>10</v>
      </c>
      <c r="F24027" t="s">
        <v>969</v>
      </c>
      <c r="G24027" s="83">
        <v>44139</v>
      </c>
      <c r="I24027">
        <v>2020</v>
      </c>
    </row>
    <row r="24028" spans="1:9" x14ac:dyDescent="0.25">
      <c r="A24028" t="s">
        <v>972</v>
      </c>
      <c r="B24028" t="s">
        <v>281</v>
      </c>
      <c r="C24028" t="s">
        <v>1283</v>
      </c>
      <c r="D24028" t="s">
        <v>975</v>
      </c>
      <c r="E24028" s="82">
        <v>10</v>
      </c>
      <c r="F24028" t="s">
        <v>969</v>
      </c>
      <c r="G24028" s="83">
        <v>44225</v>
      </c>
      <c r="I24028">
        <v>2021</v>
      </c>
    </row>
    <row r="24029" spans="1:9" x14ac:dyDescent="0.25">
      <c r="A24029" t="s">
        <v>972</v>
      </c>
      <c r="B24029" t="s">
        <v>1252</v>
      </c>
      <c r="C24029" t="s">
        <v>1283</v>
      </c>
      <c r="D24029" t="s">
        <v>975</v>
      </c>
      <c r="E24029" s="82">
        <v>4.5</v>
      </c>
      <c r="F24029" t="s">
        <v>969</v>
      </c>
      <c r="G24029" s="83">
        <v>44942</v>
      </c>
      <c r="I24029">
        <v>2023</v>
      </c>
    </row>
    <row r="24030" spans="1:9" x14ac:dyDescent="0.25">
      <c r="A24030" t="s">
        <v>972</v>
      </c>
      <c r="B24030" t="s">
        <v>1252</v>
      </c>
      <c r="C24030" t="s">
        <v>1283</v>
      </c>
      <c r="D24030" t="s">
        <v>975</v>
      </c>
      <c r="E24030" s="82">
        <v>5</v>
      </c>
      <c r="F24030" t="s">
        <v>969</v>
      </c>
      <c r="G24030" s="83">
        <v>43182</v>
      </c>
      <c r="I24030">
        <v>2018</v>
      </c>
    </row>
    <row r="24031" spans="1:9" x14ac:dyDescent="0.25">
      <c r="A24031" t="s">
        <v>972</v>
      </c>
      <c r="B24031" t="s">
        <v>1252</v>
      </c>
      <c r="C24031" t="s">
        <v>1283</v>
      </c>
      <c r="D24031" t="s">
        <v>975</v>
      </c>
      <c r="E24031" s="82">
        <v>5</v>
      </c>
      <c r="F24031" t="s">
        <v>969</v>
      </c>
      <c r="G24031" s="83">
        <v>43252</v>
      </c>
      <c r="I24031">
        <v>2018</v>
      </c>
    </row>
    <row r="24032" spans="1:9" x14ac:dyDescent="0.25">
      <c r="A24032" t="s">
        <v>972</v>
      </c>
      <c r="B24032" t="s">
        <v>1252</v>
      </c>
      <c r="C24032" t="s">
        <v>1283</v>
      </c>
      <c r="D24032" t="s">
        <v>975</v>
      </c>
      <c r="E24032" s="82">
        <v>5</v>
      </c>
      <c r="F24032" t="s">
        <v>969</v>
      </c>
      <c r="G24032" s="83">
        <v>43501</v>
      </c>
      <c r="I24032">
        <v>2019</v>
      </c>
    </row>
    <row r="24033" spans="1:9" x14ac:dyDescent="0.25">
      <c r="A24033" t="s">
        <v>972</v>
      </c>
      <c r="B24033" t="s">
        <v>1252</v>
      </c>
      <c r="C24033" t="s">
        <v>1283</v>
      </c>
      <c r="D24033" t="s">
        <v>975</v>
      </c>
      <c r="E24033" s="82">
        <v>5</v>
      </c>
      <c r="F24033" t="s">
        <v>969</v>
      </c>
      <c r="G24033" s="83">
        <v>43782</v>
      </c>
      <c r="I24033">
        <v>2019</v>
      </c>
    </row>
    <row r="24034" spans="1:9" x14ac:dyDescent="0.25">
      <c r="A24034" t="s">
        <v>972</v>
      </c>
      <c r="B24034" t="s">
        <v>1252</v>
      </c>
      <c r="C24034" t="s">
        <v>1283</v>
      </c>
      <c r="D24034" t="s">
        <v>975</v>
      </c>
      <c r="E24034" s="82">
        <v>9</v>
      </c>
      <c r="F24034" t="s">
        <v>969</v>
      </c>
      <c r="G24034" s="83">
        <v>44165</v>
      </c>
      <c r="I24034">
        <v>2020</v>
      </c>
    </row>
    <row r="24035" spans="1:9" x14ac:dyDescent="0.25">
      <c r="A24035" t="s">
        <v>972</v>
      </c>
      <c r="B24035" t="s">
        <v>1252</v>
      </c>
      <c r="C24035" t="s">
        <v>1283</v>
      </c>
      <c r="D24035" t="s">
        <v>975</v>
      </c>
      <c r="E24035" s="82">
        <v>10</v>
      </c>
      <c r="F24035" t="s">
        <v>969</v>
      </c>
      <c r="G24035" s="83">
        <v>43068</v>
      </c>
      <c r="I24035">
        <v>2017</v>
      </c>
    </row>
    <row r="24036" spans="1:9" x14ac:dyDescent="0.25">
      <c r="A24036" t="s">
        <v>972</v>
      </c>
      <c r="B24036" t="s">
        <v>1252</v>
      </c>
      <c r="C24036" t="s">
        <v>1283</v>
      </c>
      <c r="D24036" t="s">
        <v>975</v>
      </c>
      <c r="E24036" s="82">
        <v>10</v>
      </c>
      <c r="F24036" t="s">
        <v>969</v>
      </c>
      <c r="G24036" s="83">
        <v>43089</v>
      </c>
      <c r="I24036">
        <v>2017</v>
      </c>
    </row>
    <row r="24037" spans="1:9" x14ac:dyDescent="0.25">
      <c r="A24037" t="s">
        <v>972</v>
      </c>
      <c r="B24037" t="s">
        <v>1252</v>
      </c>
      <c r="C24037" t="s">
        <v>1283</v>
      </c>
      <c r="D24037" t="s">
        <v>975</v>
      </c>
      <c r="E24037" s="82">
        <v>10</v>
      </c>
      <c r="F24037" t="s">
        <v>969</v>
      </c>
      <c r="G24037" s="83">
        <v>43137</v>
      </c>
      <c r="I24037">
        <v>2018</v>
      </c>
    </row>
    <row r="24038" spans="1:9" x14ac:dyDescent="0.25">
      <c r="A24038" t="s">
        <v>972</v>
      </c>
      <c r="B24038" t="s">
        <v>1252</v>
      </c>
      <c r="C24038" t="s">
        <v>1283</v>
      </c>
      <c r="D24038" t="s">
        <v>975</v>
      </c>
      <c r="E24038" s="82">
        <v>10</v>
      </c>
      <c r="F24038" t="s">
        <v>969</v>
      </c>
      <c r="G24038" s="83">
        <v>43440</v>
      </c>
      <c r="I24038">
        <v>2018</v>
      </c>
    </row>
    <row r="24039" spans="1:9" x14ac:dyDescent="0.25">
      <c r="A24039" t="s">
        <v>972</v>
      </c>
      <c r="B24039" t="s">
        <v>1252</v>
      </c>
      <c r="C24039" t="s">
        <v>1283</v>
      </c>
      <c r="D24039" t="s">
        <v>975</v>
      </c>
      <c r="E24039" s="82">
        <v>10</v>
      </c>
      <c r="F24039" t="s">
        <v>969</v>
      </c>
      <c r="G24039" s="83">
        <v>43453</v>
      </c>
      <c r="I24039">
        <v>2018</v>
      </c>
    </row>
    <row r="24040" spans="1:9" x14ac:dyDescent="0.25">
      <c r="A24040" t="s">
        <v>972</v>
      </c>
      <c r="B24040" t="s">
        <v>1252</v>
      </c>
      <c r="C24040" t="s">
        <v>1283</v>
      </c>
      <c r="D24040" t="s">
        <v>975</v>
      </c>
      <c r="E24040" s="82">
        <v>10</v>
      </c>
      <c r="F24040" t="s">
        <v>969</v>
      </c>
      <c r="G24040" s="83">
        <v>43502</v>
      </c>
      <c r="I24040">
        <v>2019</v>
      </c>
    </row>
    <row r="24041" spans="1:9" x14ac:dyDescent="0.25">
      <c r="A24041" t="s">
        <v>972</v>
      </c>
      <c r="B24041" t="s">
        <v>1252</v>
      </c>
      <c r="C24041" t="s">
        <v>1283</v>
      </c>
      <c r="D24041" t="s">
        <v>975</v>
      </c>
      <c r="E24041" s="82">
        <v>10</v>
      </c>
      <c r="F24041" t="s">
        <v>969</v>
      </c>
      <c r="G24041" s="83">
        <v>43545</v>
      </c>
      <c r="I24041">
        <v>2019</v>
      </c>
    </row>
    <row r="24042" spans="1:9" x14ac:dyDescent="0.25">
      <c r="A24042" t="s">
        <v>972</v>
      </c>
      <c r="B24042" t="s">
        <v>1252</v>
      </c>
      <c r="C24042" t="s">
        <v>1283</v>
      </c>
      <c r="D24042" t="s">
        <v>975</v>
      </c>
      <c r="E24042" s="82">
        <v>10</v>
      </c>
      <c r="F24042" t="s">
        <v>969</v>
      </c>
      <c r="G24042" s="83">
        <v>43553</v>
      </c>
      <c r="I24042">
        <v>2019</v>
      </c>
    </row>
    <row r="24043" spans="1:9" x14ac:dyDescent="0.25">
      <c r="A24043" t="s">
        <v>972</v>
      </c>
      <c r="B24043" t="s">
        <v>1252</v>
      </c>
      <c r="C24043" t="s">
        <v>1283</v>
      </c>
      <c r="D24043" t="s">
        <v>975</v>
      </c>
      <c r="E24043" s="82">
        <v>10</v>
      </c>
      <c r="F24043" t="s">
        <v>969</v>
      </c>
      <c r="G24043" s="83">
        <v>43623</v>
      </c>
      <c r="I24043">
        <v>2019</v>
      </c>
    </row>
    <row r="24044" spans="1:9" x14ac:dyDescent="0.25">
      <c r="A24044" t="s">
        <v>972</v>
      </c>
      <c r="B24044" t="s">
        <v>1252</v>
      </c>
      <c r="C24044" t="s">
        <v>1283</v>
      </c>
      <c r="D24044" t="s">
        <v>975</v>
      </c>
      <c r="E24044" s="82">
        <v>10</v>
      </c>
      <c r="F24044" t="s">
        <v>969</v>
      </c>
      <c r="G24044" s="83">
        <v>43636</v>
      </c>
      <c r="I24044">
        <v>2019</v>
      </c>
    </row>
    <row r="24045" spans="1:9" x14ac:dyDescent="0.25">
      <c r="A24045" t="s">
        <v>972</v>
      </c>
      <c r="B24045" t="s">
        <v>1252</v>
      </c>
      <c r="C24045" t="s">
        <v>1283</v>
      </c>
      <c r="D24045" t="s">
        <v>975</v>
      </c>
      <c r="E24045" s="82">
        <v>10</v>
      </c>
      <c r="F24045" t="s">
        <v>969</v>
      </c>
      <c r="G24045" s="83">
        <v>43661</v>
      </c>
      <c r="I24045">
        <v>2019</v>
      </c>
    </row>
    <row r="24046" spans="1:9" x14ac:dyDescent="0.25">
      <c r="A24046" t="s">
        <v>972</v>
      </c>
      <c r="B24046" t="s">
        <v>1252</v>
      </c>
      <c r="C24046" t="s">
        <v>1283</v>
      </c>
      <c r="D24046" t="s">
        <v>975</v>
      </c>
      <c r="E24046" s="82">
        <v>10</v>
      </c>
      <c r="F24046" t="s">
        <v>969</v>
      </c>
      <c r="G24046" s="83">
        <v>43775</v>
      </c>
      <c r="I24046">
        <v>2019</v>
      </c>
    </row>
    <row r="24047" spans="1:9" x14ac:dyDescent="0.25">
      <c r="A24047" t="s">
        <v>972</v>
      </c>
      <c r="B24047" t="s">
        <v>1252</v>
      </c>
      <c r="C24047" t="s">
        <v>1283</v>
      </c>
      <c r="D24047" t="s">
        <v>975</v>
      </c>
      <c r="E24047" s="82">
        <v>10</v>
      </c>
      <c r="F24047" t="s">
        <v>969</v>
      </c>
      <c r="G24047" s="83">
        <v>43893</v>
      </c>
      <c r="I24047">
        <v>2020</v>
      </c>
    </row>
    <row r="24048" spans="1:9" x14ac:dyDescent="0.25">
      <c r="A24048" t="s">
        <v>972</v>
      </c>
      <c r="B24048" t="s">
        <v>1252</v>
      </c>
      <c r="C24048" t="s">
        <v>1283</v>
      </c>
      <c r="D24048" t="s">
        <v>975</v>
      </c>
      <c r="E24048" s="82">
        <v>10</v>
      </c>
      <c r="F24048" t="s">
        <v>969</v>
      </c>
      <c r="G24048" s="83">
        <v>43906</v>
      </c>
      <c r="I24048">
        <v>2020</v>
      </c>
    </row>
    <row r="24049" spans="1:9" x14ac:dyDescent="0.25">
      <c r="A24049" t="s">
        <v>972</v>
      </c>
      <c r="B24049" t="s">
        <v>1252</v>
      </c>
      <c r="C24049" t="s">
        <v>1283</v>
      </c>
      <c r="D24049" t="s">
        <v>975</v>
      </c>
      <c r="E24049" s="82">
        <v>10</v>
      </c>
      <c r="F24049" t="s">
        <v>969</v>
      </c>
      <c r="G24049" s="83">
        <v>44039</v>
      </c>
      <c r="I24049">
        <v>2020</v>
      </c>
    </row>
    <row r="24050" spans="1:9" x14ac:dyDescent="0.25">
      <c r="A24050" t="s">
        <v>972</v>
      </c>
      <c r="B24050" t="s">
        <v>1252</v>
      </c>
      <c r="C24050" t="s">
        <v>1283</v>
      </c>
      <c r="D24050" t="s">
        <v>975</v>
      </c>
      <c r="E24050" s="82">
        <v>10</v>
      </c>
      <c r="F24050" t="s">
        <v>969</v>
      </c>
      <c r="G24050" s="83">
        <v>44068</v>
      </c>
      <c r="I24050">
        <v>2020</v>
      </c>
    </row>
    <row r="24051" spans="1:9" x14ac:dyDescent="0.25">
      <c r="A24051" t="s">
        <v>972</v>
      </c>
      <c r="B24051" t="s">
        <v>1252</v>
      </c>
      <c r="C24051" t="s">
        <v>1283</v>
      </c>
      <c r="D24051" t="s">
        <v>975</v>
      </c>
      <c r="E24051" s="82">
        <v>10</v>
      </c>
      <c r="F24051" t="s">
        <v>969</v>
      </c>
      <c r="G24051" s="83">
        <v>44082</v>
      </c>
      <c r="I24051">
        <v>2020</v>
      </c>
    </row>
    <row r="24052" spans="1:9" x14ac:dyDescent="0.25">
      <c r="A24052" t="s">
        <v>972</v>
      </c>
      <c r="B24052" t="s">
        <v>1252</v>
      </c>
      <c r="C24052" t="s">
        <v>1283</v>
      </c>
      <c r="D24052" t="s">
        <v>975</v>
      </c>
      <c r="E24052" s="82">
        <v>10</v>
      </c>
      <c r="F24052" t="s">
        <v>969</v>
      </c>
      <c r="G24052" s="83">
        <v>44223</v>
      </c>
      <c r="I24052">
        <v>2021</v>
      </c>
    </row>
    <row r="24053" spans="1:9" x14ac:dyDescent="0.25">
      <c r="A24053" t="s">
        <v>972</v>
      </c>
      <c r="B24053" t="s">
        <v>1252</v>
      </c>
      <c r="C24053" t="s">
        <v>1283</v>
      </c>
      <c r="D24053" t="s">
        <v>975</v>
      </c>
      <c r="E24053" s="82">
        <v>10</v>
      </c>
      <c r="F24053" t="s">
        <v>969</v>
      </c>
      <c r="G24053" s="83">
        <v>44271</v>
      </c>
      <c r="I24053">
        <v>2021</v>
      </c>
    </row>
    <row r="24054" spans="1:9" x14ac:dyDescent="0.25">
      <c r="A24054" t="s">
        <v>972</v>
      </c>
      <c r="B24054" t="s">
        <v>1252</v>
      </c>
      <c r="C24054" t="s">
        <v>1283</v>
      </c>
      <c r="D24054" t="s">
        <v>975</v>
      </c>
      <c r="E24054" s="82">
        <v>10</v>
      </c>
      <c r="F24054" t="s">
        <v>969</v>
      </c>
      <c r="G24054" s="83">
        <v>44272</v>
      </c>
      <c r="I24054">
        <v>2021</v>
      </c>
    </row>
    <row r="24055" spans="1:9" x14ac:dyDescent="0.25">
      <c r="A24055" t="s">
        <v>972</v>
      </c>
      <c r="B24055" t="s">
        <v>1252</v>
      </c>
      <c r="C24055" t="s">
        <v>1283</v>
      </c>
      <c r="D24055" t="s">
        <v>975</v>
      </c>
      <c r="E24055" s="82">
        <v>10</v>
      </c>
      <c r="F24055" t="s">
        <v>969</v>
      </c>
      <c r="G24055" s="83">
        <v>44315</v>
      </c>
      <c r="I24055">
        <v>2021</v>
      </c>
    </row>
    <row r="24056" spans="1:9" x14ac:dyDescent="0.25">
      <c r="A24056" t="s">
        <v>972</v>
      </c>
      <c r="B24056" t="s">
        <v>1252</v>
      </c>
      <c r="C24056" t="s">
        <v>1283</v>
      </c>
      <c r="D24056" t="s">
        <v>975</v>
      </c>
      <c r="E24056" s="82">
        <v>10</v>
      </c>
      <c r="F24056" t="s">
        <v>969</v>
      </c>
      <c r="G24056" s="83">
        <v>44620</v>
      </c>
      <c r="I24056">
        <v>2022</v>
      </c>
    </row>
    <row r="24057" spans="1:9" x14ac:dyDescent="0.25">
      <c r="A24057" t="s">
        <v>972</v>
      </c>
      <c r="B24057" t="s">
        <v>1252</v>
      </c>
      <c r="C24057" t="s">
        <v>1283</v>
      </c>
      <c r="D24057" t="s">
        <v>975</v>
      </c>
      <c r="E24057" s="82">
        <v>10</v>
      </c>
      <c r="F24057" t="s">
        <v>969</v>
      </c>
      <c r="G24057" s="83">
        <v>44705</v>
      </c>
      <c r="I24057">
        <v>2022</v>
      </c>
    </row>
    <row r="24058" spans="1:9" x14ac:dyDescent="0.25">
      <c r="A24058" t="s">
        <v>972</v>
      </c>
      <c r="B24058" t="s">
        <v>1252</v>
      </c>
      <c r="C24058" t="s">
        <v>1283</v>
      </c>
      <c r="D24058" t="s">
        <v>975</v>
      </c>
      <c r="E24058" s="82">
        <v>10</v>
      </c>
      <c r="F24058" t="s">
        <v>969</v>
      </c>
      <c r="G24058" s="83">
        <v>44768</v>
      </c>
      <c r="I24058">
        <v>2022</v>
      </c>
    </row>
    <row r="24059" spans="1:9" x14ac:dyDescent="0.25">
      <c r="A24059" t="s">
        <v>972</v>
      </c>
      <c r="B24059" t="s">
        <v>1252</v>
      </c>
      <c r="C24059" t="s">
        <v>1283</v>
      </c>
      <c r="D24059" t="s">
        <v>975</v>
      </c>
      <c r="E24059" s="82">
        <v>10</v>
      </c>
      <c r="F24059" t="s">
        <v>969</v>
      </c>
      <c r="G24059" s="83">
        <v>44820</v>
      </c>
      <c r="I24059">
        <v>2022</v>
      </c>
    </row>
    <row r="24060" spans="1:9" x14ac:dyDescent="0.25">
      <c r="A24060" t="s">
        <v>972</v>
      </c>
      <c r="B24060" t="s">
        <v>1252</v>
      </c>
      <c r="C24060" t="s">
        <v>1283</v>
      </c>
      <c r="D24060" t="s">
        <v>975</v>
      </c>
      <c r="E24060" s="82">
        <v>10</v>
      </c>
      <c r="F24060" t="s">
        <v>969</v>
      </c>
      <c r="G24060" s="83">
        <v>44931</v>
      </c>
      <c r="I24060">
        <v>2023</v>
      </c>
    </row>
    <row r="24061" spans="1:9" x14ac:dyDescent="0.25">
      <c r="A24061" t="s">
        <v>972</v>
      </c>
      <c r="B24061" t="s">
        <v>1252</v>
      </c>
      <c r="C24061" t="s">
        <v>1283</v>
      </c>
      <c r="D24061" t="s">
        <v>975</v>
      </c>
      <c r="E24061" s="82">
        <v>10</v>
      </c>
      <c r="F24061" t="s">
        <v>969</v>
      </c>
      <c r="G24061" s="83">
        <v>44939</v>
      </c>
      <c r="I24061">
        <v>2023</v>
      </c>
    </row>
    <row r="24062" spans="1:9" x14ac:dyDescent="0.25">
      <c r="A24062" t="s">
        <v>972</v>
      </c>
      <c r="B24062" t="s">
        <v>1254</v>
      </c>
      <c r="C24062" t="s">
        <v>1283</v>
      </c>
      <c r="D24062" t="s">
        <v>975</v>
      </c>
      <c r="E24062" s="82">
        <v>5</v>
      </c>
      <c r="F24062" t="s">
        <v>969</v>
      </c>
      <c r="G24062" s="83">
        <v>43497</v>
      </c>
      <c r="I24062">
        <v>2019</v>
      </c>
    </row>
    <row r="24063" spans="1:9" x14ac:dyDescent="0.25">
      <c r="A24063" t="s">
        <v>972</v>
      </c>
      <c r="B24063" t="s">
        <v>1254</v>
      </c>
      <c r="C24063" t="s">
        <v>1283</v>
      </c>
      <c r="D24063" t="s">
        <v>975</v>
      </c>
      <c r="E24063" s="82">
        <v>5</v>
      </c>
      <c r="F24063" t="s">
        <v>969</v>
      </c>
      <c r="G24063" s="83">
        <v>44769</v>
      </c>
      <c r="I24063">
        <v>2022</v>
      </c>
    </row>
    <row r="24064" spans="1:9" x14ac:dyDescent="0.25">
      <c r="A24064" t="s">
        <v>972</v>
      </c>
      <c r="B24064" t="s">
        <v>1254</v>
      </c>
      <c r="C24064" t="s">
        <v>1283</v>
      </c>
      <c r="D24064" t="s">
        <v>975</v>
      </c>
      <c r="E24064" s="82">
        <v>9</v>
      </c>
      <c r="F24064" t="s">
        <v>969</v>
      </c>
      <c r="G24064" s="83">
        <v>44069</v>
      </c>
      <c r="I24064">
        <v>2020</v>
      </c>
    </row>
    <row r="24065" spans="1:9" x14ac:dyDescent="0.25">
      <c r="A24065" t="s">
        <v>972</v>
      </c>
      <c r="B24065" t="s">
        <v>1254</v>
      </c>
      <c r="C24065" t="s">
        <v>1283</v>
      </c>
      <c r="D24065" t="s">
        <v>975</v>
      </c>
      <c r="E24065" s="82">
        <v>10</v>
      </c>
      <c r="F24065" t="s">
        <v>969</v>
      </c>
      <c r="G24065" s="83">
        <v>43040</v>
      </c>
      <c r="I24065">
        <v>2017</v>
      </c>
    </row>
    <row r="24066" spans="1:9" x14ac:dyDescent="0.25">
      <c r="A24066" t="s">
        <v>972</v>
      </c>
      <c r="B24066" t="s">
        <v>1254</v>
      </c>
      <c r="C24066" t="s">
        <v>1283</v>
      </c>
      <c r="D24066" t="s">
        <v>975</v>
      </c>
      <c r="E24066" s="82">
        <v>10</v>
      </c>
      <c r="F24066" t="s">
        <v>969</v>
      </c>
      <c r="G24066" s="83">
        <v>43112</v>
      </c>
      <c r="I24066">
        <v>2018</v>
      </c>
    </row>
    <row r="24067" spans="1:9" x14ac:dyDescent="0.25">
      <c r="A24067" t="s">
        <v>972</v>
      </c>
      <c r="B24067" t="s">
        <v>1254</v>
      </c>
      <c r="C24067" t="s">
        <v>1283</v>
      </c>
      <c r="D24067" t="s">
        <v>975</v>
      </c>
      <c r="E24067" s="82">
        <v>10</v>
      </c>
      <c r="F24067" t="s">
        <v>969</v>
      </c>
      <c r="G24067" s="83">
        <v>43523</v>
      </c>
      <c r="I24067">
        <v>2019</v>
      </c>
    </row>
    <row r="24068" spans="1:9" x14ac:dyDescent="0.25">
      <c r="A24068" t="s">
        <v>972</v>
      </c>
      <c r="B24068" t="s">
        <v>1254</v>
      </c>
      <c r="C24068" t="s">
        <v>1283</v>
      </c>
      <c r="D24068" t="s">
        <v>975</v>
      </c>
      <c r="E24068" s="82">
        <v>10</v>
      </c>
      <c r="F24068" t="s">
        <v>969</v>
      </c>
      <c r="G24068" s="83">
        <v>44148</v>
      </c>
      <c r="I24068">
        <v>2020</v>
      </c>
    </row>
    <row r="24069" spans="1:9" x14ac:dyDescent="0.25">
      <c r="A24069" t="s">
        <v>972</v>
      </c>
      <c r="B24069" t="s">
        <v>1254</v>
      </c>
      <c r="C24069" t="s">
        <v>1283</v>
      </c>
      <c r="D24069" t="s">
        <v>975</v>
      </c>
      <c r="E24069" s="82">
        <v>10</v>
      </c>
      <c r="F24069" t="s">
        <v>969</v>
      </c>
      <c r="G24069" s="83">
        <v>44362</v>
      </c>
      <c r="I24069">
        <v>2021</v>
      </c>
    </row>
    <row r="24070" spans="1:9" x14ac:dyDescent="0.25">
      <c r="A24070" t="s">
        <v>972</v>
      </c>
      <c r="B24070" t="s">
        <v>1254</v>
      </c>
      <c r="C24070" t="s">
        <v>1283</v>
      </c>
      <c r="D24070" t="s">
        <v>975</v>
      </c>
      <c r="E24070" s="82">
        <v>30</v>
      </c>
      <c r="F24070" t="s">
        <v>969</v>
      </c>
      <c r="G24070" s="83">
        <v>43486</v>
      </c>
      <c r="I24070">
        <v>2019</v>
      </c>
    </row>
    <row r="24071" spans="1:9" x14ac:dyDescent="0.25">
      <c r="A24071" t="s">
        <v>972</v>
      </c>
      <c r="B24071" t="s">
        <v>1255</v>
      </c>
      <c r="C24071" t="s">
        <v>1283</v>
      </c>
      <c r="D24071" t="s">
        <v>975</v>
      </c>
      <c r="E24071" s="82">
        <v>5</v>
      </c>
      <c r="F24071" t="s">
        <v>969</v>
      </c>
      <c r="G24071" s="83">
        <v>43039</v>
      </c>
      <c r="I24071">
        <v>2017</v>
      </c>
    </row>
    <row r="24072" spans="1:9" x14ac:dyDescent="0.25">
      <c r="A24072" t="s">
        <v>972</v>
      </c>
      <c r="B24072" t="s">
        <v>1255</v>
      </c>
      <c r="C24072" t="s">
        <v>1283</v>
      </c>
      <c r="D24072" t="s">
        <v>975</v>
      </c>
      <c r="E24072" s="82">
        <v>10</v>
      </c>
      <c r="F24072" t="s">
        <v>969</v>
      </c>
      <c r="G24072" s="83">
        <v>43640</v>
      </c>
      <c r="I24072">
        <v>2019</v>
      </c>
    </row>
    <row r="24073" spans="1:9" x14ac:dyDescent="0.25">
      <c r="A24073" t="s">
        <v>972</v>
      </c>
      <c r="B24073" t="s">
        <v>1255</v>
      </c>
      <c r="C24073" t="s">
        <v>1283</v>
      </c>
      <c r="D24073" t="s">
        <v>975</v>
      </c>
      <c r="E24073" s="82">
        <v>10</v>
      </c>
      <c r="F24073" t="s">
        <v>969</v>
      </c>
      <c r="G24073" s="83">
        <v>43915</v>
      </c>
      <c r="I24073">
        <v>2020</v>
      </c>
    </row>
    <row r="24074" spans="1:9" x14ac:dyDescent="0.25">
      <c r="A24074" t="s">
        <v>972</v>
      </c>
      <c r="B24074" t="s">
        <v>1034</v>
      </c>
      <c r="C24074" t="s">
        <v>1283</v>
      </c>
      <c r="D24074" t="s">
        <v>975</v>
      </c>
      <c r="E24074" s="82">
        <v>5</v>
      </c>
      <c r="F24074" t="s">
        <v>969</v>
      </c>
      <c r="G24074" s="83">
        <v>43587</v>
      </c>
      <c r="I24074">
        <v>2019</v>
      </c>
    </row>
    <row r="24075" spans="1:9" x14ac:dyDescent="0.25">
      <c r="A24075" t="s">
        <v>972</v>
      </c>
      <c r="B24075" t="s">
        <v>1034</v>
      </c>
      <c r="C24075" t="s">
        <v>1283</v>
      </c>
      <c r="D24075" t="s">
        <v>975</v>
      </c>
      <c r="E24075" s="82">
        <v>10</v>
      </c>
      <c r="F24075" t="s">
        <v>969</v>
      </c>
      <c r="G24075" s="83">
        <v>43481</v>
      </c>
      <c r="I24075">
        <v>2019</v>
      </c>
    </row>
    <row r="24076" spans="1:9" x14ac:dyDescent="0.25">
      <c r="A24076" t="s">
        <v>972</v>
      </c>
      <c r="B24076" t="s">
        <v>1034</v>
      </c>
      <c r="C24076" t="s">
        <v>1283</v>
      </c>
      <c r="D24076" t="s">
        <v>975</v>
      </c>
      <c r="E24076" s="82">
        <v>10</v>
      </c>
      <c r="F24076" t="s">
        <v>969</v>
      </c>
      <c r="G24076" s="83">
        <v>44061</v>
      </c>
      <c r="I24076">
        <v>2020</v>
      </c>
    </row>
    <row r="24077" spans="1:9" x14ac:dyDescent="0.25">
      <c r="A24077" t="s">
        <v>972</v>
      </c>
      <c r="B24077" t="s">
        <v>1034</v>
      </c>
      <c r="C24077" t="s">
        <v>1283</v>
      </c>
      <c r="D24077" t="s">
        <v>975</v>
      </c>
      <c r="E24077" s="82">
        <v>10</v>
      </c>
      <c r="F24077" t="s">
        <v>969</v>
      </c>
      <c r="G24077" s="83">
        <v>44629</v>
      </c>
      <c r="I24077">
        <v>2022</v>
      </c>
    </row>
    <row r="24078" spans="1:9" x14ac:dyDescent="0.25">
      <c r="A24078" t="s">
        <v>972</v>
      </c>
      <c r="B24078" t="s">
        <v>562</v>
      </c>
      <c r="C24078" t="s">
        <v>1283</v>
      </c>
      <c r="D24078" t="s">
        <v>975</v>
      </c>
      <c r="E24078" s="82">
        <v>5</v>
      </c>
      <c r="F24078" t="s">
        <v>969</v>
      </c>
      <c r="G24078" s="83">
        <v>43069</v>
      </c>
      <c r="I24078">
        <v>2017</v>
      </c>
    </row>
    <row r="24079" spans="1:9" x14ac:dyDescent="0.25">
      <c r="A24079" t="s">
        <v>972</v>
      </c>
      <c r="B24079" t="s">
        <v>562</v>
      </c>
      <c r="C24079" t="s">
        <v>1283</v>
      </c>
      <c r="D24079" t="s">
        <v>975</v>
      </c>
      <c r="E24079" s="82">
        <v>5</v>
      </c>
      <c r="F24079" t="s">
        <v>969</v>
      </c>
      <c r="G24079" s="83">
        <v>43154</v>
      </c>
      <c r="I24079">
        <v>2018</v>
      </c>
    </row>
    <row r="24080" spans="1:9" x14ac:dyDescent="0.25">
      <c r="A24080" t="s">
        <v>972</v>
      </c>
      <c r="B24080" t="s">
        <v>562</v>
      </c>
      <c r="C24080" t="s">
        <v>1283</v>
      </c>
      <c r="D24080" t="s">
        <v>975</v>
      </c>
      <c r="E24080" s="82">
        <v>5</v>
      </c>
      <c r="F24080" t="s">
        <v>969</v>
      </c>
      <c r="G24080" s="83">
        <v>43201</v>
      </c>
      <c r="I24080">
        <v>2018</v>
      </c>
    </row>
    <row r="24081" spans="1:9" x14ac:dyDescent="0.25">
      <c r="A24081" t="s">
        <v>972</v>
      </c>
      <c r="B24081" t="s">
        <v>562</v>
      </c>
      <c r="C24081" t="s">
        <v>1283</v>
      </c>
      <c r="D24081" t="s">
        <v>975</v>
      </c>
      <c r="E24081" s="82">
        <v>5</v>
      </c>
      <c r="F24081" t="s">
        <v>969</v>
      </c>
      <c r="G24081" s="83">
        <v>43223</v>
      </c>
      <c r="I24081">
        <v>2018</v>
      </c>
    </row>
    <row r="24082" spans="1:9" x14ac:dyDescent="0.25">
      <c r="A24082" t="s">
        <v>972</v>
      </c>
      <c r="B24082" t="s">
        <v>562</v>
      </c>
      <c r="C24082" t="s">
        <v>1283</v>
      </c>
      <c r="D24082" t="s">
        <v>975</v>
      </c>
      <c r="E24082" s="82">
        <v>5</v>
      </c>
      <c r="F24082" t="s">
        <v>969</v>
      </c>
      <c r="G24082" s="83">
        <v>43256</v>
      </c>
      <c r="I24082">
        <v>2018</v>
      </c>
    </row>
    <row r="24083" spans="1:9" x14ac:dyDescent="0.25">
      <c r="A24083" t="s">
        <v>972</v>
      </c>
      <c r="B24083" t="s">
        <v>562</v>
      </c>
      <c r="C24083" t="s">
        <v>1283</v>
      </c>
      <c r="D24083" t="s">
        <v>975</v>
      </c>
      <c r="E24083" s="82">
        <v>5</v>
      </c>
      <c r="F24083" t="s">
        <v>969</v>
      </c>
      <c r="G24083" s="83">
        <v>43308</v>
      </c>
      <c r="I24083">
        <v>2018</v>
      </c>
    </row>
    <row r="24084" spans="1:9" x14ac:dyDescent="0.25">
      <c r="A24084" t="s">
        <v>972</v>
      </c>
      <c r="B24084" t="s">
        <v>562</v>
      </c>
      <c r="C24084" t="s">
        <v>1283</v>
      </c>
      <c r="D24084" t="s">
        <v>975</v>
      </c>
      <c r="E24084" s="82">
        <v>5</v>
      </c>
      <c r="F24084" t="s">
        <v>969</v>
      </c>
      <c r="G24084" s="83">
        <v>43532</v>
      </c>
      <c r="I24084">
        <v>2019</v>
      </c>
    </row>
    <row r="24085" spans="1:9" x14ac:dyDescent="0.25">
      <c r="A24085" t="s">
        <v>972</v>
      </c>
      <c r="B24085" t="s">
        <v>562</v>
      </c>
      <c r="C24085" t="s">
        <v>1283</v>
      </c>
      <c r="D24085" t="s">
        <v>975</v>
      </c>
      <c r="E24085" s="82">
        <v>5</v>
      </c>
      <c r="F24085" t="s">
        <v>969</v>
      </c>
      <c r="G24085" s="83">
        <v>43538</v>
      </c>
      <c r="I24085">
        <v>2019</v>
      </c>
    </row>
    <row r="24086" spans="1:9" x14ac:dyDescent="0.25">
      <c r="A24086" t="s">
        <v>972</v>
      </c>
      <c r="B24086" t="s">
        <v>562</v>
      </c>
      <c r="C24086" t="s">
        <v>1283</v>
      </c>
      <c r="D24086" t="s">
        <v>975</v>
      </c>
      <c r="E24086" s="82">
        <v>5</v>
      </c>
      <c r="F24086" t="s">
        <v>969</v>
      </c>
      <c r="G24086" s="83">
        <v>43545</v>
      </c>
      <c r="I24086">
        <v>2019</v>
      </c>
    </row>
    <row r="24087" spans="1:9" x14ac:dyDescent="0.25">
      <c r="A24087" t="s">
        <v>972</v>
      </c>
      <c r="B24087" t="s">
        <v>562</v>
      </c>
      <c r="C24087" t="s">
        <v>1283</v>
      </c>
      <c r="D24087" t="s">
        <v>975</v>
      </c>
      <c r="E24087" s="82">
        <v>5</v>
      </c>
      <c r="F24087" t="s">
        <v>969</v>
      </c>
      <c r="G24087" s="83">
        <v>43558</v>
      </c>
      <c r="I24087">
        <v>2019</v>
      </c>
    </row>
    <row r="24088" spans="1:9" x14ac:dyDescent="0.25">
      <c r="A24088" t="s">
        <v>972</v>
      </c>
      <c r="B24088" t="s">
        <v>562</v>
      </c>
      <c r="C24088" t="s">
        <v>1283</v>
      </c>
      <c r="D24088" t="s">
        <v>975</v>
      </c>
      <c r="E24088" s="82">
        <v>5</v>
      </c>
      <c r="F24088" t="s">
        <v>969</v>
      </c>
      <c r="G24088" s="83">
        <v>43570</v>
      </c>
      <c r="I24088">
        <v>2019</v>
      </c>
    </row>
    <row r="24089" spans="1:9" x14ac:dyDescent="0.25">
      <c r="A24089" t="s">
        <v>972</v>
      </c>
      <c r="B24089" t="s">
        <v>562</v>
      </c>
      <c r="C24089" t="s">
        <v>1283</v>
      </c>
      <c r="D24089" t="s">
        <v>975</v>
      </c>
      <c r="E24089" s="82">
        <v>5</v>
      </c>
      <c r="F24089" t="s">
        <v>969</v>
      </c>
      <c r="G24089" s="83">
        <v>43588</v>
      </c>
      <c r="I24089">
        <v>2019</v>
      </c>
    </row>
    <row r="24090" spans="1:9" x14ac:dyDescent="0.25">
      <c r="A24090" t="s">
        <v>972</v>
      </c>
      <c r="B24090" t="s">
        <v>562</v>
      </c>
      <c r="C24090" t="s">
        <v>1283</v>
      </c>
      <c r="D24090" t="s">
        <v>975</v>
      </c>
      <c r="E24090" s="82">
        <v>5</v>
      </c>
      <c r="F24090" t="s">
        <v>969</v>
      </c>
      <c r="G24090" s="83">
        <v>43713</v>
      </c>
      <c r="I24090">
        <v>2019</v>
      </c>
    </row>
    <row r="24091" spans="1:9" x14ac:dyDescent="0.25">
      <c r="A24091" t="s">
        <v>972</v>
      </c>
      <c r="B24091" t="s">
        <v>562</v>
      </c>
      <c r="C24091" t="s">
        <v>1283</v>
      </c>
      <c r="D24091" t="s">
        <v>975</v>
      </c>
      <c r="E24091" s="82">
        <v>7</v>
      </c>
      <c r="F24091" t="s">
        <v>969</v>
      </c>
      <c r="G24091" s="83">
        <v>44006</v>
      </c>
      <c r="I24091">
        <v>2020</v>
      </c>
    </row>
    <row r="24092" spans="1:9" x14ac:dyDescent="0.25">
      <c r="A24092" t="s">
        <v>972</v>
      </c>
      <c r="B24092" t="s">
        <v>562</v>
      </c>
      <c r="C24092" t="s">
        <v>1283</v>
      </c>
      <c r="D24092" t="s">
        <v>975</v>
      </c>
      <c r="E24092" s="82">
        <v>9</v>
      </c>
      <c r="F24092" t="s">
        <v>969</v>
      </c>
      <c r="G24092" s="83">
        <v>44077</v>
      </c>
      <c r="I24092">
        <v>2020</v>
      </c>
    </row>
    <row r="24093" spans="1:9" x14ac:dyDescent="0.25">
      <c r="A24093" t="s">
        <v>972</v>
      </c>
      <c r="B24093" t="s">
        <v>562</v>
      </c>
      <c r="C24093" t="s">
        <v>1283</v>
      </c>
      <c r="D24093" t="s">
        <v>975</v>
      </c>
      <c r="E24093" s="82">
        <v>9</v>
      </c>
      <c r="F24093" t="s">
        <v>969</v>
      </c>
      <c r="G24093" s="83">
        <v>44173</v>
      </c>
      <c r="I24093">
        <v>2020</v>
      </c>
    </row>
    <row r="24094" spans="1:9" x14ac:dyDescent="0.25">
      <c r="A24094" t="s">
        <v>972</v>
      </c>
      <c r="B24094" t="s">
        <v>562</v>
      </c>
      <c r="C24094" t="s">
        <v>1283</v>
      </c>
      <c r="D24094" t="s">
        <v>975</v>
      </c>
      <c r="E24094" s="82">
        <v>9</v>
      </c>
      <c r="F24094" t="s">
        <v>969</v>
      </c>
      <c r="G24094" s="83">
        <v>44218</v>
      </c>
      <c r="I24094">
        <v>2021</v>
      </c>
    </row>
    <row r="24095" spans="1:9" x14ac:dyDescent="0.25">
      <c r="A24095" t="s">
        <v>972</v>
      </c>
      <c r="B24095" t="s">
        <v>562</v>
      </c>
      <c r="C24095" t="s">
        <v>1283</v>
      </c>
      <c r="D24095" t="s">
        <v>975</v>
      </c>
      <c r="E24095" s="82">
        <v>9</v>
      </c>
      <c r="F24095" t="s">
        <v>969</v>
      </c>
      <c r="G24095" s="83">
        <v>44501</v>
      </c>
      <c r="I24095">
        <v>2021</v>
      </c>
    </row>
    <row r="24096" spans="1:9" x14ac:dyDescent="0.25">
      <c r="A24096" t="s">
        <v>972</v>
      </c>
      <c r="B24096" t="s">
        <v>562</v>
      </c>
      <c r="C24096" t="s">
        <v>1283</v>
      </c>
      <c r="D24096" t="s">
        <v>975</v>
      </c>
      <c r="E24096" s="82">
        <v>10</v>
      </c>
      <c r="F24096" t="s">
        <v>969</v>
      </c>
      <c r="G24096" s="83">
        <v>43095</v>
      </c>
      <c r="I24096">
        <v>2017</v>
      </c>
    </row>
    <row r="24097" spans="1:9" x14ac:dyDescent="0.25">
      <c r="A24097" t="s">
        <v>972</v>
      </c>
      <c r="B24097" t="s">
        <v>562</v>
      </c>
      <c r="C24097" t="s">
        <v>1283</v>
      </c>
      <c r="D24097" t="s">
        <v>975</v>
      </c>
      <c r="E24097" s="82">
        <v>10</v>
      </c>
      <c r="F24097" t="s">
        <v>969</v>
      </c>
      <c r="G24097" s="83">
        <v>43193</v>
      </c>
      <c r="I24097">
        <v>2018</v>
      </c>
    </row>
    <row r="24098" spans="1:9" x14ac:dyDescent="0.25">
      <c r="A24098" t="s">
        <v>972</v>
      </c>
      <c r="B24098" t="s">
        <v>562</v>
      </c>
      <c r="C24098" t="s">
        <v>1283</v>
      </c>
      <c r="D24098" t="s">
        <v>975</v>
      </c>
      <c r="E24098" s="82">
        <v>10</v>
      </c>
      <c r="F24098" t="s">
        <v>969</v>
      </c>
      <c r="G24098" s="83">
        <v>43327</v>
      </c>
      <c r="I24098">
        <v>2018</v>
      </c>
    </row>
    <row r="24099" spans="1:9" x14ac:dyDescent="0.25">
      <c r="A24099" t="s">
        <v>972</v>
      </c>
      <c r="B24099" t="s">
        <v>562</v>
      </c>
      <c r="C24099" t="s">
        <v>1283</v>
      </c>
      <c r="D24099" t="s">
        <v>975</v>
      </c>
      <c r="E24099" s="82">
        <v>10</v>
      </c>
      <c r="F24099" t="s">
        <v>969</v>
      </c>
      <c r="G24099" s="83">
        <v>43347</v>
      </c>
      <c r="I24099">
        <v>2018</v>
      </c>
    </row>
    <row r="24100" spans="1:9" x14ac:dyDescent="0.25">
      <c r="A24100" t="s">
        <v>972</v>
      </c>
      <c r="B24100" t="s">
        <v>562</v>
      </c>
      <c r="C24100" t="s">
        <v>1283</v>
      </c>
      <c r="D24100" t="s">
        <v>975</v>
      </c>
      <c r="E24100" s="82">
        <v>10</v>
      </c>
      <c r="F24100" t="s">
        <v>969</v>
      </c>
      <c r="G24100" s="83">
        <v>43368</v>
      </c>
      <c r="I24100">
        <v>2018</v>
      </c>
    </row>
    <row r="24101" spans="1:9" x14ac:dyDescent="0.25">
      <c r="A24101" t="s">
        <v>972</v>
      </c>
      <c r="B24101" t="s">
        <v>562</v>
      </c>
      <c r="C24101" t="s">
        <v>1283</v>
      </c>
      <c r="D24101" t="s">
        <v>975</v>
      </c>
      <c r="E24101" s="82">
        <v>10</v>
      </c>
      <c r="F24101" t="s">
        <v>969</v>
      </c>
      <c r="G24101" s="83">
        <v>43385</v>
      </c>
      <c r="I24101">
        <v>2018</v>
      </c>
    </row>
    <row r="24102" spans="1:9" x14ac:dyDescent="0.25">
      <c r="A24102" t="s">
        <v>972</v>
      </c>
      <c r="B24102" t="s">
        <v>562</v>
      </c>
      <c r="C24102" t="s">
        <v>1283</v>
      </c>
      <c r="D24102" t="s">
        <v>975</v>
      </c>
      <c r="E24102" s="82">
        <v>10</v>
      </c>
      <c r="F24102" t="s">
        <v>969</v>
      </c>
      <c r="G24102" s="83">
        <v>43404</v>
      </c>
      <c r="I24102">
        <v>2018</v>
      </c>
    </row>
    <row r="24103" spans="1:9" x14ac:dyDescent="0.25">
      <c r="A24103" t="s">
        <v>972</v>
      </c>
      <c r="B24103" t="s">
        <v>562</v>
      </c>
      <c r="C24103" t="s">
        <v>1283</v>
      </c>
      <c r="D24103" t="s">
        <v>975</v>
      </c>
      <c r="E24103" s="82">
        <v>10</v>
      </c>
      <c r="F24103" t="s">
        <v>969</v>
      </c>
      <c r="G24103" s="83">
        <v>43497</v>
      </c>
      <c r="I24103">
        <v>2019</v>
      </c>
    </row>
    <row r="24104" spans="1:9" x14ac:dyDescent="0.25">
      <c r="A24104" t="s">
        <v>972</v>
      </c>
      <c r="B24104" t="s">
        <v>562</v>
      </c>
      <c r="C24104" t="s">
        <v>1283</v>
      </c>
      <c r="D24104" t="s">
        <v>975</v>
      </c>
      <c r="E24104" s="82">
        <v>10</v>
      </c>
      <c r="F24104" t="s">
        <v>969</v>
      </c>
      <c r="G24104" s="83">
        <v>43637</v>
      </c>
      <c r="I24104">
        <v>2019</v>
      </c>
    </row>
    <row r="24105" spans="1:9" x14ac:dyDescent="0.25">
      <c r="A24105" t="s">
        <v>972</v>
      </c>
      <c r="B24105" t="s">
        <v>562</v>
      </c>
      <c r="C24105" t="s">
        <v>1283</v>
      </c>
      <c r="D24105" t="s">
        <v>975</v>
      </c>
      <c r="E24105" s="82">
        <v>10</v>
      </c>
      <c r="F24105" t="s">
        <v>969</v>
      </c>
      <c r="G24105" s="83">
        <v>43766</v>
      </c>
      <c r="I24105">
        <v>2019</v>
      </c>
    </row>
    <row r="24106" spans="1:9" x14ac:dyDescent="0.25">
      <c r="A24106" t="s">
        <v>972</v>
      </c>
      <c r="B24106" t="s">
        <v>562</v>
      </c>
      <c r="C24106" t="s">
        <v>1283</v>
      </c>
      <c r="D24106" t="s">
        <v>975</v>
      </c>
      <c r="E24106" s="82">
        <v>10</v>
      </c>
      <c r="F24106" t="s">
        <v>969</v>
      </c>
      <c r="G24106" s="83">
        <v>43769</v>
      </c>
      <c r="I24106">
        <v>2019</v>
      </c>
    </row>
    <row r="24107" spans="1:9" x14ac:dyDescent="0.25">
      <c r="A24107" t="s">
        <v>972</v>
      </c>
      <c r="B24107" t="s">
        <v>562</v>
      </c>
      <c r="C24107" t="s">
        <v>1283</v>
      </c>
      <c r="D24107" t="s">
        <v>975</v>
      </c>
      <c r="E24107" s="82">
        <v>10</v>
      </c>
      <c r="F24107" t="s">
        <v>969</v>
      </c>
      <c r="G24107" s="83">
        <v>43864</v>
      </c>
      <c r="I24107">
        <v>2020</v>
      </c>
    </row>
    <row r="24108" spans="1:9" x14ac:dyDescent="0.25">
      <c r="A24108" t="s">
        <v>972</v>
      </c>
      <c r="B24108" t="s">
        <v>562</v>
      </c>
      <c r="C24108" t="s">
        <v>1283</v>
      </c>
      <c r="D24108" t="s">
        <v>975</v>
      </c>
      <c r="E24108" s="82">
        <v>10</v>
      </c>
      <c r="F24108" t="s">
        <v>969</v>
      </c>
      <c r="G24108" s="83">
        <v>43903</v>
      </c>
      <c r="I24108">
        <v>2020</v>
      </c>
    </row>
    <row r="24109" spans="1:9" x14ac:dyDescent="0.25">
      <c r="A24109" t="s">
        <v>972</v>
      </c>
      <c r="B24109" t="s">
        <v>562</v>
      </c>
      <c r="C24109" t="s">
        <v>1283</v>
      </c>
      <c r="D24109" t="s">
        <v>975</v>
      </c>
      <c r="E24109" s="82">
        <v>10</v>
      </c>
      <c r="F24109" t="s">
        <v>969</v>
      </c>
      <c r="G24109" s="83">
        <v>44012</v>
      </c>
      <c r="I24109">
        <v>2020</v>
      </c>
    </row>
    <row r="24110" spans="1:9" x14ac:dyDescent="0.25">
      <c r="A24110" t="s">
        <v>972</v>
      </c>
      <c r="B24110" t="s">
        <v>562</v>
      </c>
      <c r="C24110" t="s">
        <v>1283</v>
      </c>
      <c r="D24110" t="s">
        <v>975</v>
      </c>
      <c r="E24110" s="82">
        <v>10</v>
      </c>
      <c r="F24110" t="s">
        <v>969</v>
      </c>
      <c r="G24110" s="83">
        <v>44074</v>
      </c>
      <c r="I24110">
        <v>2020</v>
      </c>
    </row>
    <row r="24111" spans="1:9" x14ac:dyDescent="0.25">
      <c r="A24111" t="s">
        <v>972</v>
      </c>
      <c r="B24111" t="s">
        <v>562</v>
      </c>
      <c r="C24111" t="s">
        <v>1283</v>
      </c>
      <c r="D24111" t="s">
        <v>975</v>
      </c>
      <c r="E24111" s="82">
        <v>10</v>
      </c>
      <c r="F24111" t="s">
        <v>969</v>
      </c>
      <c r="G24111" s="83">
        <v>44104</v>
      </c>
      <c r="I24111">
        <v>2020</v>
      </c>
    </row>
    <row r="24112" spans="1:9" x14ac:dyDescent="0.25">
      <c r="A24112" t="s">
        <v>972</v>
      </c>
      <c r="B24112" t="s">
        <v>562</v>
      </c>
      <c r="C24112" t="s">
        <v>1283</v>
      </c>
      <c r="D24112" t="s">
        <v>975</v>
      </c>
      <c r="E24112" s="82">
        <v>10</v>
      </c>
      <c r="F24112" t="s">
        <v>969</v>
      </c>
      <c r="G24112" s="83">
        <v>44181</v>
      </c>
      <c r="I24112">
        <v>2020</v>
      </c>
    </row>
    <row r="24113" spans="1:9" x14ac:dyDescent="0.25">
      <c r="A24113" t="s">
        <v>972</v>
      </c>
      <c r="B24113" t="s">
        <v>562</v>
      </c>
      <c r="C24113" t="s">
        <v>1283</v>
      </c>
      <c r="D24113" t="s">
        <v>975</v>
      </c>
      <c r="E24113" s="82">
        <v>10</v>
      </c>
      <c r="F24113" t="s">
        <v>969</v>
      </c>
      <c r="G24113" s="83">
        <v>44330</v>
      </c>
      <c r="I24113">
        <v>2021</v>
      </c>
    </row>
    <row r="24114" spans="1:9" x14ac:dyDescent="0.25">
      <c r="A24114" t="s">
        <v>972</v>
      </c>
      <c r="B24114" t="s">
        <v>562</v>
      </c>
      <c r="C24114" t="s">
        <v>1283</v>
      </c>
      <c r="D24114" t="s">
        <v>975</v>
      </c>
      <c r="E24114" s="82">
        <v>10</v>
      </c>
      <c r="F24114" t="s">
        <v>969</v>
      </c>
      <c r="G24114" s="83">
        <v>44358</v>
      </c>
      <c r="I24114">
        <v>2021</v>
      </c>
    </row>
    <row r="24115" spans="1:9" x14ac:dyDescent="0.25">
      <c r="A24115" t="s">
        <v>972</v>
      </c>
      <c r="B24115" t="s">
        <v>562</v>
      </c>
      <c r="C24115" t="s">
        <v>1283</v>
      </c>
      <c r="D24115" t="s">
        <v>975</v>
      </c>
      <c r="E24115" s="82">
        <v>10</v>
      </c>
      <c r="F24115" t="s">
        <v>969</v>
      </c>
      <c r="G24115" s="83">
        <v>44369</v>
      </c>
      <c r="I24115">
        <v>2021</v>
      </c>
    </row>
    <row r="24116" spans="1:9" x14ac:dyDescent="0.25">
      <c r="A24116" t="s">
        <v>972</v>
      </c>
      <c r="B24116" t="s">
        <v>562</v>
      </c>
      <c r="C24116" t="s">
        <v>1283</v>
      </c>
      <c r="D24116" t="s">
        <v>975</v>
      </c>
      <c r="E24116" s="82">
        <v>10</v>
      </c>
      <c r="F24116" t="s">
        <v>969</v>
      </c>
      <c r="G24116" s="83">
        <v>44418</v>
      </c>
      <c r="I24116">
        <v>2021</v>
      </c>
    </row>
    <row r="24117" spans="1:9" x14ac:dyDescent="0.25">
      <c r="A24117" t="s">
        <v>972</v>
      </c>
      <c r="B24117" t="s">
        <v>562</v>
      </c>
      <c r="C24117" t="s">
        <v>1283</v>
      </c>
      <c r="D24117" t="s">
        <v>975</v>
      </c>
      <c r="E24117" s="82">
        <v>10</v>
      </c>
      <c r="F24117" t="s">
        <v>969</v>
      </c>
      <c r="G24117" s="83">
        <v>44454</v>
      </c>
      <c r="I24117">
        <v>2021</v>
      </c>
    </row>
    <row r="24118" spans="1:9" x14ac:dyDescent="0.25">
      <c r="A24118" t="s">
        <v>972</v>
      </c>
      <c r="B24118" t="s">
        <v>562</v>
      </c>
      <c r="C24118" t="s">
        <v>1283</v>
      </c>
      <c r="D24118" t="s">
        <v>975</v>
      </c>
      <c r="E24118" s="82">
        <v>10</v>
      </c>
      <c r="F24118" t="s">
        <v>969</v>
      </c>
      <c r="G24118" s="83">
        <v>44462</v>
      </c>
      <c r="I24118">
        <v>2021</v>
      </c>
    </row>
    <row r="24119" spans="1:9" x14ac:dyDescent="0.25">
      <c r="A24119" t="s">
        <v>972</v>
      </c>
      <c r="B24119" t="s">
        <v>562</v>
      </c>
      <c r="C24119" t="s">
        <v>1283</v>
      </c>
      <c r="D24119" t="s">
        <v>975</v>
      </c>
      <c r="E24119" s="82">
        <v>10</v>
      </c>
      <c r="F24119" t="s">
        <v>969</v>
      </c>
      <c r="G24119" s="83">
        <v>44550</v>
      </c>
      <c r="I24119">
        <v>2021</v>
      </c>
    </row>
    <row r="24120" spans="1:9" x14ac:dyDescent="0.25">
      <c r="A24120" t="s">
        <v>972</v>
      </c>
      <c r="B24120" t="s">
        <v>562</v>
      </c>
      <c r="C24120" t="s">
        <v>1283</v>
      </c>
      <c r="D24120" t="s">
        <v>975</v>
      </c>
      <c r="E24120" s="82">
        <v>10</v>
      </c>
      <c r="F24120" t="s">
        <v>969</v>
      </c>
      <c r="G24120" s="83">
        <v>44697</v>
      </c>
      <c r="I24120">
        <v>2022</v>
      </c>
    </row>
    <row r="24121" spans="1:9" x14ac:dyDescent="0.25">
      <c r="A24121" t="s">
        <v>972</v>
      </c>
      <c r="B24121" t="s">
        <v>562</v>
      </c>
      <c r="C24121" t="s">
        <v>1283</v>
      </c>
      <c r="D24121" t="s">
        <v>975</v>
      </c>
      <c r="E24121" s="82">
        <v>10</v>
      </c>
      <c r="F24121" t="s">
        <v>969</v>
      </c>
      <c r="G24121" s="83">
        <v>44714</v>
      </c>
      <c r="I24121">
        <v>2022</v>
      </c>
    </row>
    <row r="24122" spans="1:9" x14ac:dyDescent="0.25">
      <c r="A24122" t="s">
        <v>972</v>
      </c>
      <c r="B24122" t="s">
        <v>562</v>
      </c>
      <c r="C24122" t="s">
        <v>1283</v>
      </c>
      <c r="D24122" t="s">
        <v>975</v>
      </c>
      <c r="E24122" s="82">
        <v>10</v>
      </c>
      <c r="F24122" t="s">
        <v>969</v>
      </c>
      <c r="G24122" s="83">
        <v>44725</v>
      </c>
      <c r="I24122">
        <v>2022</v>
      </c>
    </row>
    <row r="24123" spans="1:9" x14ac:dyDescent="0.25">
      <c r="A24123" t="s">
        <v>972</v>
      </c>
      <c r="B24123" t="s">
        <v>562</v>
      </c>
      <c r="C24123" t="s">
        <v>1283</v>
      </c>
      <c r="D24123" t="s">
        <v>975</v>
      </c>
      <c r="E24123" s="82">
        <v>10</v>
      </c>
      <c r="F24123" t="s">
        <v>969</v>
      </c>
      <c r="G24123" s="83">
        <v>44903</v>
      </c>
      <c r="I24123">
        <v>2022</v>
      </c>
    </row>
    <row r="24124" spans="1:9" x14ac:dyDescent="0.25">
      <c r="A24124" t="s">
        <v>972</v>
      </c>
      <c r="B24124" t="s">
        <v>562</v>
      </c>
      <c r="C24124" t="s">
        <v>1283</v>
      </c>
      <c r="D24124" t="s">
        <v>975</v>
      </c>
      <c r="E24124" s="82">
        <v>20</v>
      </c>
      <c r="F24124" t="s">
        <v>969</v>
      </c>
      <c r="G24124" s="83">
        <v>43774</v>
      </c>
      <c r="I24124">
        <v>2019</v>
      </c>
    </row>
    <row r="24125" spans="1:9" x14ac:dyDescent="0.25">
      <c r="A24125" t="s">
        <v>972</v>
      </c>
      <c r="B24125" t="s">
        <v>562</v>
      </c>
      <c r="C24125" t="s">
        <v>1283</v>
      </c>
      <c r="D24125" t="s">
        <v>975</v>
      </c>
      <c r="E24125" s="82">
        <v>20</v>
      </c>
      <c r="F24125" t="s">
        <v>969</v>
      </c>
      <c r="G24125" s="83">
        <v>44378</v>
      </c>
      <c r="I24125">
        <v>2021</v>
      </c>
    </row>
    <row r="24126" spans="1:9" x14ac:dyDescent="0.25">
      <c r="A24126" t="s">
        <v>972</v>
      </c>
      <c r="B24126" t="s">
        <v>1258</v>
      </c>
      <c r="C24126" t="s">
        <v>1283</v>
      </c>
      <c r="D24126" t="s">
        <v>975</v>
      </c>
      <c r="E24126" s="82">
        <v>5</v>
      </c>
      <c r="F24126" t="s">
        <v>969</v>
      </c>
      <c r="G24126" s="83">
        <v>43529</v>
      </c>
      <c r="I24126">
        <v>2019</v>
      </c>
    </row>
    <row r="24127" spans="1:9" x14ac:dyDescent="0.25">
      <c r="A24127" t="s">
        <v>972</v>
      </c>
      <c r="B24127" t="s">
        <v>1258</v>
      </c>
      <c r="C24127" t="s">
        <v>1283</v>
      </c>
      <c r="D24127" t="s">
        <v>975</v>
      </c>
      <c r="E24127" s="82">
        <v>10</v>
      </c>
      <c r="F24127" t="s">
        <v>969</v>
      </c>
      <c r="G24127" s="83">
        <v>43260</v>
      </c>
      <c r="I24127">
        <v>2018</v>
      </c>
    </row>
    <row r="24128" spans="1:9" x14ac:dyDescent="0.25">
      <c r="A24128" t="s">
        <v>972</v>
      </c>
      <c r="B24128" t="s">
        <v>1258</v>
      </c>
      <c r="C24128" t="s">
        <v>1283</v>
      </c>
      <c r="D24128" t="s">
        <v>975</v>
      </c>
      <c r="E24128" s="82">
        <v>10</v>
      </c>
      <c r="F24128" t="s">
        <v>969</v>
      </c>
      <c r="G24128" s="83">
        <v>44699</v>
      </c>
      <c r="I24128">
        <v>2022</v>
      </c>
    </row>
    <row r="24129" spans="1:9" x14ac:dyDescent="0.25">
      <c r="A24129" t="s">
        <v>972</v>
      </c>
      <c r="B24129" t="s">
        <v>511</v>
      </c>
      <c r="C24129" t="s">
        <v>1283</v>
      </c>
      <c r="D24129" t="s">
        <v>975</v>
      </c>
      <c r="E24129" s="82">
        <v>4.5</v>
      </c>
      <c r="F24129" t="s">
        <v>969</v>
      </c>
      <c r="G24129" s="83">
        <v>44603</v>
      </c>
      <c r="I24129">
        <v>2022</v>
      </c>
    </row>
    <row r="24130" spans="1:9" x14ac:dyDescent="0.25">
      <c r="A24130" t="s">
        <v>972</v>
      </c>
      <c r="B24130" t="s">
        <v>511</v>
      </c>
      <c r="C24130" t="s">
        <v>1283</v>
      </c>
      <c r="D24130" t="s">
        <v>975</v>
      </c>
      <c r="E24130" s="82">
        <v>5</v>
      </c>
      <c r="F24130" t="s">
        <v>969</v>
      </c>
      <c r="G24130" s="83">
        <v>43225</v>
      </c>
      <c r="I24130">
        <v>2018</v>
      </c>
    </row>
    <row r="24131" spans="1:9" x14ac:dyDescent="0.25">
      <c r="A24131" t="s">
        <v>972</v>
      </c>
      <c r="B24131" t="s">
        <v>511</v>
      </c>
      <c r="C24131" t="s">
        <v>1283</v>
      </c>
      <c r="D24131" t="s">
        <v>975</v>
      </c>
      <c r="E24131" s="82">
        <v>5</v>
      </c>
      <c r="F24131" t="s">
        <v>969</v>
      </c>
      <c r="G24131" s="83">
        <v>43229</v>
      </c>
      <c r="I24131">
        <v>2018</v>
      </c>
    </row>
    <row r="24132" spans="1:9" x14ac:dyDescent="0.25">
      <c r="A24132" t="s">
        <v>972</v>
      </c>
      <c r="B24132" t="s">
        <v>511</v>
      </c>
      <c r="C24132" t="s">
        <v>1283</v>
      </c>
      <c r="D24132" t="s">
        <v>975</v>
      </c>
      <c r="E24132" s="82">
        <v>5</v>
      </c>
      <c r="F24132" t="s">
        <v>969</v>
      </c>
      <c r="G24132" s="83">
        <v>43251</v>
      </c>
      <c r="I24132">
        <v>2018</v>
      </c>
    </row>
    <row r="24133" spans="1:9" x14ac:dyDescent="0.25">
      <c r="A24133" t="s">
        <v>972</v>
      </c>
      <c r="B24133" t="s">
        <v>511</v>
      </c>
      <c r="C24133" t="s">
        <v>1283</v>
      </c>
      <c r="D24133" t="s">
        <v>975</v>
      </c>
      <c r="E24133" s="82">
        <v>5</v>
      </c>
      <c r="F24133" t="s">
        <v>969</v>
      </c>
      <c r="G24133" s="83">
        <v>43455</v>
      </c>
      <c r="I24133">
        <v>2018</v>
      </c>
    </row>
    <row r="24134" spans="1:9" x14ac:dyDescent="0.25">
      <c r="A24134" t="s">
        <v>972</v>
      </c>
      <c r="B24134" t="s">
        <v>511</v>
      </c>
      <c r="C24134" t="s">
        <v>1283</v>
      </c>
      <c r="D24134" t="s">
        <v>975</v>
      </c>
      <c r="E24134" s="82">
        <v>5</v>
      </c>
      <c r="F24134" t="s">
        <v>969</v>
      </c>
      <c r="G24134" s="83">
        <v>43516</v>
      </c>
      <c r="I24134">
        <v>2019</v>
      </c>
    </row>
    <row r="24135" spans="1:9" x14ac:dyDescent="0.25">
      <c r="A24135" t="s">
        <v>972</v>
      </c>
      <c r="B24135" t="s">
        <v>511</v>
      </c>
      <c r="C24135" t="s">
        <v>1283</v>
      </c>
      <c r="D24135" t="s">
        <v>975</v>
      </c>
      <c r="E24135" s="82">
        <v>5</v>
      </c>
      <c r="F24135" t="s">
        <v>969</v>
      </c>
      <c r="G24135" s="83">
        <v>43531</v>
      </c>
      <c r="I24135">
        <v>2019</v>
      </c>
    </row>
    <row r="24136" spans="1:9" x14ac:dyDescent="0.25">
      <c r="A24136" t="s">
        <v>972</v>
      </c>
      <c r="B24136" t="s">
        <v>511</v>
      </c>
      <c r="C24136" t="s">
        <v>1283</v>
      </c>
      <c r="D24136" t="s">
        <v>975</v>
      </c>
      <c r="E24136" s="82">
        <v>5</v>
      </c>
      <c r="F24136" t="s">
        <v>969</v>
      </c>
      <c r="G24136" s="83">
        <v>43547</v>
      </c>
      <c r="I24136">
        <v>2019</v>
      </c>
    </row>
    <row r="24137" spans="1:9" x14ac:dyDescent="0.25">
      <c r="A24137" t="s">
        <v>972</v>
      </c>
      <c r="B24137" t="s">
        <v>511</v>
      </c>
      <c r="C24137" t="s">
        <v>1283</v>
      </c>
      <c r="D24137" t="s">
        <v>975</v>
      </c>
      <c r="E24137" s="82">
        <v>5</v>
      </c>
      <c r="F24137" t="s">
        <v>969</v>
      </c>
      <c r="G24137" s="83">
        <v>43581</v>
      </c>
      <c r="I24137">
        <v>2019</v>
      </c>
    </row>
    <row r="24138" spans="1:9" x14ac:dyDescent="0.25">
      <c r="A24138" t="s">
        <v>972</v>
      </c>
      <c r="B24138" t="s">
        <v>511</v>
      </c>
      <c r="C24138" t="s">
        <v>1283</v>
      </c>
      <c r="D24138" t="s">
        <v>975</v>
      </c>
      <c r="E24138" s="82">
        <v>10</v>
      </c>
      <c r="F24138" t="s">
        <v>969</v>
      </c>
      <c r="G24138" s="83">
        <v>43060</v>
      </c>
      <c r="I24138">
        <v>2017</v>
      </c>
    </row>
    <row r="24139" spans="1:9" x14ac:dyDescent="0.25">
      <c r="A24139" t="s">
        <v>972</v>
      </c>
      <c r="B24139" t="s">
        <v>511</v>
      </c>
      <c r="C24139" t="s">
        <v>1283</v>
      </c>
      <c r="D24139" t="s">
        <v>975</v>
      </c>
      <c r="E24139" s="82">
        <v>10</v>
      </c>
      <c r="F24139" t="s">
        <v>969</v>
      </c>
      <c r="G24139" s="83">
        <v>43090</v>
      </c>
      <c r="I24139">
        <v>2017</v>
      </c>
    </row>
    <row r="24140" spans="1:9" x14ac:dyDescent="0.25">
      <c r="A24140" t="s">
        <v>972</v>
      </c>
      <c r="B24140" t="s">
        <v>511</v>
      </c>
      <c r="C24140" t="s">
        <v>1283</v>
      </c>
      <c r="D24140" t="s">
        <v>975</v>
      </c>
      <c r="E24140" s="82">
        <v>10</v>
      </c>
      <c r="F24140" t="s">
        <v>969</v>
      </c>
      <c r="G24140" s="83">
        <v>43157</v>
      </c>
      <c r="I24140">
        <v>2018</v>
      </c>
    </row>
    <row r="24141" spans="1:9" x14ac:dyDescent="0.25">
      <c r="A24141" t="s">
        <v>972</v>
      </c>
      <c r="B24141" t="s">
        <v>511</v>
      </c>
      <c r="C24141" t="s">
        <v>1283</v>
      </c>
      <c r="D24141" t="s">
        <v>975</v>
      </c>
      <c r="E24141" s="82">
        <v>10</v>
      </c>
      <c r="F24141" t="s">
        <v>969</v>
      </c>
      <c r="G24141" s="83">
        <v>43169</v>
      </c>
      <c r="I24141">
        <v>2018</v>
      </c>
    </row>
    <row r="24142" spans="1:9" x14ac:dyDescent="0.25">
      <c r="A24142" t="s">
        <v>972</v>
      </c>
      <c r="B24142" t="s">
        <v>511</v>
      </c>
      <c r="C24142" t="s">
        <v>1283</v>
      </c>
      <c r="D24142" t="s">
        <v>975</v>
      </c>
      <c r="E24142" s="82">
        <v>10</v>
      </c>
      <c r="F24142" t="s">
        <v>969</v>
      </c>
      <c r="G24142" s="83">
        <v>43208</v>
      </c>
      <c r="I24142">
        <v>2018</v>
      </c>
    </row>
    <row r="24143" spans="1:9" x14ac:dyDescent="0.25">
      <c r="A24143" t="s">
        <v>972</v>
      </c>
      <c r="B24143" t="s">
        <v>511</v>
      </c>
      <c r="C24143" t="s">
        <v>1283</v>
      </c>
      <c r="D24143" t="s">
        <v>975</v>
      </c>
      <c r="E24143" s="82">
        <v>10</v>
      </c>
      <c r="F24143" t="s">
        <v>969</v>
      </c>
      <c r="G24143" s="83">
        <v>43495</v>
      </c>
      <c r="I24143">
        <v>2019</v>
      </c>
    </row>
    <row r="24144" spans="1:9" x14ac:dyDescent="0.25">
      <c r="A24144" t="s">
        <v>972</v>
      </c>
      <c r="B24144" t="s">
        <v>511</v>
      </c>
      <c r="C24144" t="s">
        <v>1283</v>
      </c>
      <c r="D24144" t="s">
        <v>975</v>
      </c>
      <c r="E24144" s="82">
        <v>10</v>
      </c>
      <c r="F24144" t="s">
        <v>969</v>
      </c>
      <c r="G24144" s="83">
        <v>43499</v>
      </c>
      <c r="I24144">
        <v>2019</v>
      </c>
    </row>
    <row r="24145" spans="1:9" x14ac:dyDescent="0.25">
      <c r="A24145" t="s">
        <v>972</v>
      </c>
      <c r="B24145" t="s">
        <v>511</v>
      </c>
      <c r="C24145" t="s">
        <v>1283</v>
      </c>
      <c r="D24145" t="s">
        <v>975</v>
      </c>
      <c r="E24145" s="82">
        <v>10</v>
      </c>
      <c r="F24145" t="s">
        <v>969</v>
      </c>
      <c r="G24145" s="83">
        <v>43641</v>
      </c>
      <c r="I24145">
        <v>2019</v>
      </c>
    </row>
    <row r="24146" spans="1:9" x14ac:dyDescent="0.25">
      <c r="A24146" t="s">
        <v>972</v>
      </c>
      <c r="B24146" t="s">
        <v>511</v>
      </c>
      <c r="C24146" t="s">
        <v>1283</v>
      </c>
      <c r="D24146" t="s">
        <v>975</v>
      </c>
      <c r="E24146" s="82">
        <v>10</v>
      </c>
      <c r="F24146" t="s">
        <v>969</v>
      </c>
      <c r="G24146" s="83">
        <v>43803</v>
      </c>
      <c r="I24146">
        <v>2019</v>
      </c>
    </row>
    <row r="24147" spans="1:9" x14ac:dyDescent="0.25">
      <c r="A24147" t="s">
        <v>972</v>
      </c>
      <c r="B24147" t="s">
        <v>511</v>
      </c>
      <c r="C24147" t="s">
        <v>1283</v>
      </c>
      <c r="D24147" t="s">
        <v>975</v>
      </c>
      <c r="E24147" s="82">
        <v>10</v>
      </c>
      <c r="F24147" t="s">
        <v>969</v>
      </c>
      <c r="G24147" s="83">
        <v>43861</v>
      </c>
      <c r="I24147">
        <v>2020</v>
      </c>
    </row>
    <row r="24148" spans="1:9" x14ac:dyDescent="0.25">
      <c r="A24148" t="s">
        <v>972</v>
      </c>
      <c r="B24148" t="s">
        <v>511</v>
      </c>
      <c r="C24148" t="s">
        <v>1283</v>
      </c>
      <c r="D24148" t="s">
        <v>975</v>
      </c>
      <c r="E24148" s="82">
        <v>10</v>
      </c>
      <c r="F24148" t="s">
        <v>969</v>
      </c>
      <c r="G24148" s="83">
        <v>44032</v>
      </c>
      <c r="I24148">
        <v>2020</v>
      </c>
    </row>
    <row r="24149" spans="1:9" x14ac:dyDescent="0.25">
      <c r="A24149" t="s">
        <v>972</v>
      </c>
      <c r="B24149" t="s">
        <v>511</v>
      </c>
      <c r="C24149" t="s">
        <v>1283</v>
      </c>
      <c r="D24149" t="s">
        <v>975</v>
      </c>
      <c r="E24149" s="82">
        <v>10</v>
      </c>
      <c r="F24149" t="s">
        <v>969</v>
      </c>
      <c r="G24149" s="83">
        <v>44110</v>
      </c>
      <c r="I24149">
        <v>2020</v>
      </c>
    </row>
    <row r="24150" spans="1:9" x14ac:dyDescent="0.25">
      <c r="A24150" t="s">
        <v>972</v>
      </c>
      <c r="B24150" t="s">
        <v>511</v>
      </c>
      <c r="C24150" t="s">
        <v>1283</v>
      </c>
      <c r="D24150" t="s">
        <v>975</v>
      </c>
      <c r="E24150" s="82">
        <v>10</v>
      </c>
      <c r="F24150" t="s">
        <v>969</v>
      </c>
      <c r="G24150" s="83">
        <v>44170</v>
      </c>
      <c r="I24150">
        <v>2020</v>
      </c>
    </row>
    <row r="24151" spans="1:9" x14ac:dyDescent="0.25">
      <c r="A24151" t="s">
        <v>972</v>
      </c>
      <c r="B24151" t="s">
        <v>511</v>
      </c>
      <c r="C24151" t="s">
        <v>1283</v>
      </c>
      <c r="D24151" t="s">
        <v>975</v>
      </c>
      <c r="E24151" s="82">
        <v>10</v>
      </c>
      <c r="F24151" t="s">
        <v>969</v>
      </c>
      <c r="G24151" s="83">
        <v>44229</v>
      </c>
      <c r="I24151">
        <v>2021</v>
      </c>
    </row>
    <row r="24152" spans="1:9" x14ac:dyDescent="0.25">
      <c r="A24152" t="s">
        <v>972</v>
      </c>
      <c r="B24152" t="s">
        <v>511</v>
      </c>
      <c r="C24152" t="s">
        <v>1283</v>
      </c>
      <c r="D24152" t="s">
        <v>975</v>
      </c>
      <c r="E24152" s="82">
        <v>10</v>
      </c>
      <c r="F24152" t="s">
        <v>969</v>
      </c>
      <c r="G24152" s="83">
        <v>44293</v>
      </c>
      <c r="I24152">
        <v>2021</v>
      </c>
    </row>
    <row r="24153" spans="1:9" x14ac:dyDescent="0.25">
      <c r="A24153" t="s">
        <v>972</v>
      </c>
      <c r="B24153" t="s">
        <v>511</v>
      </c>
      <c r="C24153" t="s">
        <v>1283</v>
      </c>
      <c r="D24153" t="s">
        <v>975</v>
      </c>
      <c r="E24153" s="82">
        <v>10</v>
      </c>
      <c r="F24153" t="s">
        <v>969</v>
      </c>
      <c r="G24153" s="83">
        <v>44368</v>
      </c>
      <c r="I24153">
        <v>2021</v>
      </c>
    </row>
    <row r="24154" spans="1:9" x14ac:dyDescent="0.25">
      <c r="A24154" t="s">
        <v>972</v>
      </c>
      <c r="B24154" t="s">
        <v>511</v>
      </c>
      <c r="C24154" t="s">
        <v>1283</v>
      </c>
      <c r="D24154" t="s">
        <v>975</v>
      </c>
      <c r="E24154" s="82">
        <v>10</v>
      </c>
      <c r="F24154" t="s">
        <v>969</v>
      </c>
      <c r="G24154" s="83">
        <v>44413</v>
      </c>
      <c r="I24154">
        <v>2021</v>
      </c>
    </row>
    <row r="24155" spans="1:9" x14ac:dyDescent="0.25">
      <c r="A24155" t="s">
        <v>972</v>
      </c>
      <c r="B24155" t="s">
        <v>511</v>
      </c>
      <c r="C24155" t="s">
        <v>1283</v>
      </c>
      <c r="D24155" t="s">
        <v>975</v>
      </c>
      <c r="E24155" s="82">
        <v>10</v>
      </c>
      <c r="F24155" t="s">
        <v>969</v>
      </c>
      <c r="G24155" s="83">
        <v>44473</v>
      </c>
      <c r="I24155">
        <v>2021</v>
      </c>
    </row>
    <row r="24156" spans="1:9" x14ac:dyDescent="0.25">
      <c r="A24156" t="s">
        <v>972</v>
      </c>
      <c r="B24156" t="s">
        <v>511</v>
      </c>
      <c r="C24156" t="s">
        <v>1283</v>
      </c>
      <c r="D24156" t="s">
        <v>975</v>
      </c>
      <c r="E24156" s="82">
        <v>10</v>
      </c>
      <c r="F24156" t="s">
        <v>969</v>
      </c>
      <c r="G24156" s="83">
        <v>44606</v>
      </c>
      <c r="I24156">
        <v>2022</v>
      </c>
    </row>
    <row r="24157" spans="1:9" x14ac:dyDescent="0.25">
      <c r="A24157" t="s">
        <v>972</v>
      </c>
      <c r="B24157" t="s">
        <v>511</v>
      </c>
      <c r="C24157" t="s">
        <v>1283</v>
      </c>
      <c r="D24157" t="s">
        <v>975</v>
      </c>
      <c r="E24157" s="82">
        <v>10</v>
      </c>
      <c r="F24157" t="s">
        <v>969</v>
      </c>
      <c r="G24157" s="83">
        <v>44617</v>
      </c>
      <c r="I24157">
        <v>2022</v>
      </c>
    </row>
    <row r="24158" spans="1:9" x14ac:dyDescent="0.25">
      <c r="A24158" t="s">
        <v>972</v>
      </c>
      <c r="B24158" t="s">
        <v>511</v>
      </c>
      <c r="C24158" t="s">
        <v>1283</v>
      </c>
      <c r="D24158" t="s">
        <v>975</v>
      </c>
      <c r="E24158" s="82">
        <v>10</v>
      </c>
      <c r="F24158" t="s">
        <v>969</v>
      </c>
      <c r="G24158" s="83">
        <v>44811</v>
      </c>
      <c r="I24158">
        <v>2022</v>
      </c>
    </row>
    <row r="24159" spans="1:9" x14ac:dyDescent="0.25">
      <c r="A24159" t="s">
        <v>972</v>
      </c>
      <c r="B24159" t="s">
        <v>511</v>
      </c>
      <c r="C24159" t="s">
        <v>1283</v>
      </c>
      <c r="D24159" t="s">
        <v>975</v>
      </c>
      <c r="E24159" s="82">
        <v>10</v>
      </c>
      <c r="F24159" t="s">
        <v>969</v>
      </c>
      <c r="G24159" s="83">
        <v>44875</v>
      </c>
      <c r="I24159">
        <v>2022</v>
      </c>
    </row>
    <row r="24160" spans="1:9" x14ac:dyDescent="0.25">
      <c r="A24160" t="s">
        <v>972</v>
      </c>
      <c r="B24160" t="s">
        <v>511</v>
      </c>
      <c r="C24160" t="s">
        <v>1283</v>
      </c>
      <c r="D24160" t="s">
        <v>975</v>
      </c>
      <c r="E24160" s="82">
        <v>5</v>
      </c>
      <c r="F24160" t="s">
        <v>969</v>
      </c>
      <c r="G24160" s="83">
        <v>43503</v>
      </c>
      <c r="I24160">
        <v>2019</v>
      </c>
    </row>
    <row r="24161" spans="1:9" x14ac:dyDescent="0.25">
      <c r="A24161" t="s">
        <v>972</v>
      </c>
      <c r="B24161" t="s">
        <v>511</v>
      </c>
      <c r="C24161" t="s">
        <v>1283</v>
      </c>
      <c r="D24161" t="s">
        <v>975</v>
      </c>
      <c r="E24161" s="82">
        <v>5</v>
      </c>
      <c r="F24161" t="s">
        <v>969</v>
      </c>
      <c r="G24161" s="83">
        <v>44183</v>
      </c>
      <c r="I24161">
        <v>2020</v>
      </c>
    </row>
    <row r="24162" spans="1:9" x14ac:dyDescent="0.25">
      <c r="A24162" t="s">
        <v>972</v>
      </c>
      <c r="B24162" t="s">
        <v>511</v>
      </c>
      <c r="C24162" t="s">
        <v>1283</v>
      </c>
      <c r="D24162" t="s">
        <v>975</v>
      </c>
      <c r="E24162" s="82">
        <v>10</v>
      </c>
      <c r="F24162" t="s">
        <v>969</v>
      </c>
      <c r="G24162" s="83">
        <v>43865</v>
      </c>
      <c r="I24162">
        <v>2020</v>
      </c>
    </row>
    <row r="24163" spans="1:9" x14ac:dyDescent="0.25">
      <c r="A24163" t="s">
        <v>972</v>
      </c>
      <c r="B24163" t="s">
        <v>232</v>
      </c>
      <c r="C24163" t="s">
        <v>1283</v>
      </c>
      <c r="D24163" t="s">
        <v>975</v>
      </c>
      <c r="E24163" s="82">
        <v>9</v>
      </c>
      <c r="F24163" t="s">
        <v>969</v>
      </c>
      <c r="G24163" s="83">
        <v>44603</v>
      </c>
      <c r="I24163">
        <v>2022</v>
      </c>
    </row>
    <row r="24164" spans="1:9" x14ac:dyDescent="0.25">
      <c r="A24164" t="s">
        <v>972</v>
      </c>
      <c r="B24164" t="s">
        <v>232</v>
      </c>
      <c r="C24164" t="s">
        <v>1283</v>
      </c>
      <c r="D24164" t="s">
        <v>975</v>
      </c>
      <c r="E24164" s="82">
        <v>10</v>
      </c>
      <c r="F24164" t="s">
        <v>969</v>
      </c>
      <c r="G24164" s="83">
        <v>44586</v>
      </c>
      <c r="I24164">
        <v>2022</v>
      </c>
    </row>
    <row r="24165" spans="1:9" x14ac:dyDescent="0.25">
      <c r="A24165" t="s">
        <v>972</v>
      </c>
      <c r="B24165" t="s">
        <v>232</v>
      </c>
      <c r="C24165" t="s">
        <v>1283</v>
      </c>
      <c r="D24165" t="s">
        <v>975</v>
      </c>
      <c r="E24165" s="82">
        <v>5</v>
      </c>
      <c r="F24165" t="s">
        <v>969</v>
      </c>
      <c r="G24165" s="83">
        <v>43088</v>
      </c>
      <c r="I24165">
        <v>2017</v>
      </c>
    </row>
    <row r="24166" spans="1:9" x14ac:dyDescent="0.25">
      <c r="A24166" t="s">
        <v>972</v>
      </c>
      <c r="B24166" t="s">
        <v>232</v>
      </c>
      <c r="C24166" t="s">
        <v>1283</v>
      </c>
      <c r="D24166" t="s">
        <v>975</v>
      </c>
      <c r="E24166" s="82">
        <v>5</v>
      </c>
      <c r="F24166" t="s">
        <v>969</v>
      </c>
      <c r="G24166" s="83">
        <v>43110</v>
      </c>
      <c r="I24166">
        <v>2018</v>
      </c>
    </row>
    <row r="24167" spans="1:9" x14ac:dyDescent="0.25">
      <c r="A24167" t="s">
        <v>972</v>
      </c>
      <c r="B24167" t="s">
        <v>232</v>
      </c>
      <c r="C24167" t="s">
        <v>1283</v>
      </c>
      <c r="D24167" t="s">
        <v>975</v>
      </c>
      <c r="E24167" s="82">
        <v>5</v>
      </c>
      <c r="F24167" t="s">
        <v>969</v>
      </c>
      <c r="G24167" s="83">
        <v>43544</v>
      </c>
      <c r="I24167">
        <v>2019</v>
      </c>
    </row>
    <row r="24168" spans="1:9" x14ac:dyDescent="0.25">
      <c r="A24168" t="s">
        <v>972</v>
      </c>
      <c r="B24168" t="s">
        <v>232</v>
      </c>
      <c r="C24168" t="s">
        <v>1283</v>
      </c>
      <c r="D24168" t="s">
        <v>975</v>
      </c>
      <c r="E24168" s="82">
        <v>10</v>
      </c>
      <c r="F24168" t="s">
        <v>969</v>
      </c>
      <c r="G24168" s="83">
        <v>42435</v>
      </c>
      <c r="I24168">
        <v>2016</v>
      </c>
    </row>
    <row r="24169" spans="1:9" x14ac:dyDescent="0.25">
      <c r="A24169" t="s">
        <v>972</v>
      </c>
      <c r="B24169" t="s">
        <v>232</v>
      </c>
      <c r="C24169" t="s">
        <v>1283</v>
      </c>
      <c r="D24169" t="s">
        <v>975</v>
      </c>
      <c r="E24169" s="82">
        <v>10</v>
      </c>
      <c r="F24169" t="s">
        <v>969</v>
      </c>
      <c r="G24169" s="83">
        <v>43207</v>
      </c>
      <c r="I24169">
        <v>2018</v>
      </c>
    </row>
    <row r="24170" spans="1:9" x14ac:dyDescent="0.25">
      <c r="A24170" t="s">
        <v>972</v>
      </c>
      <c r="B24170" t="s">
        <v>232</v>
      </c>
      <c r="C24170" t="s">
        <v>1283</v>
      </c>
      <c r="D24170" t="s">
        <v>975</v>
      </c>
      <c r="E24170" s="82">
        <v>10</v>
      </c>
      <c r="F24170" t="s">
        <v>969</v>
      </c>
      <c r="G24170" s="83">
        <v>43614</v>
      </c>
      <c r="I24170">
        <v>2019</v>
      </c>
    </row>
    <row r="24171" spans="1:9" x14ac:dyDescent="0.25">
      <c r="A24171" t="s">
        <v>972</v>
      </c>
      <c r="B24171" t="s">
        <v>232</v>
      </c>
      <c r="C24171" t="s">
        <v>1283</v>
      </c>
      <c r="D24171" t="s">
        <v>975</v>
      </c>
      <c r="E24171" s="82">
        <v>10</v>
      </c>
      <c r="F24171" t="s">
        <v>969</v>
      </c>
      <c r="G24171" s="83">
        <v>43888</v>
      </c>
      <c r="I24171">
        <v>2020</v>
      </c>
    </row>
    <row r="24172" spans="1:9" x14ac:dyDescent="0.25">
      <c r="A24172" t="s">
        <v>972</v>
      </c>
      <c r="B24172" t="s">
        <v>232</v>
      </c>
      <c r="C24172" t="s">
        <v>1283</v>
      </c>
      <c r="D24172" t="s">
        <v>975</v>
      </c>
      <c r="E24172" s="82">
        <v>10</v>
      </c>
      <c r="F24172" t="s">
        <v>969</v>
      </c>
      <c r="G24172" s="83">
        <v>44060</v>
      </c>
      <c r="I24172">
        <v>2020</v>
      </c>
    </row>
    <row r="24173" spans="1:9" x14ac:dyDescent="0.25">
      <c r="A24173" t="s">
        <v>972</v>
      </c>
      <c r="B24173" t="s">
        <v>232</v>
      </c>
      <c r="C24173" t="s">
        <v>1283</v>
      </c>
      <c r="D24173" t="s">
        <v>975</v>
      </c>
      <c r="E24173" s="82">
        <v>10</v>
      </c>
      <c r="F24173" t="s">
        <v>969</v>
      </c>
      <c r="G24173" s="83">
        <v>44212</v>
      </c>
      <c r="I24173">
        <v>2021</v>
      </c>
    </row>
    <row r="24174" spans="1:9" x14ac:dyDescent="0.25">
      <c r="A24174" t="s">
        <v>972</v>
      </c>
      <c r="B24174" t="s">
        <v>232</v>
      </c>
      <c r="C24174" t="s">
        <v>1283</v>
      </c>
      <c r="D24174" t="s">
        <v>975</v>
      </c>
      <c r="E24174" s="82">
        <v>10</v>
      </c>
      <c r="F24174" t="s">
        <v>969</v>
      </c>
      <c r="G24174" s="83">
        <v>44305</v>
      </c>
      <c r="I24174">
        <v>2021</v>
      </c>
    </row>
    <row r="24175" spans="1:9" x14ac:dyDescent="0.25">
      <c r="A24175" t="s">
        <v>972</v>
      </c>
      <c r="B24175" t="s">
        <v>646</v>
      </c>
      <c r="C24175" t="s">
        <v>1283</v>
      </c>
      <c r="D24175" t="s">
        <v>975</v>
      </c>
      <c r="E24175" s="82">
        <v>5</v>
      </c>
      <c r="F24175" t="s">
        <v>969</v>
      </c>
      <c r="G24175" s="83">
        <v>44013</v>
      </c>
      <c r="I24175">
        <v>2020</v>
      </c>
    </row>
    <row r="24176" spans="1:9" x14ac:dyDescent="0.25">
      <c r="A24176" t="s">
        <v>972</v>
      </c>
      <c r="B24176" t="s">
        <v>646</v>
      </c>
      <c r="C24176" t="s">
        <v>1283</v>
      </c>
      <c r="D24176" t="s">
        <v>975</v>
      </c>
      <c r="E24176" s="82">
        <v>5</v>
      </c>
      <c r="F24176" t="s">
        <v>969</v>
      </c>
      <c r="G24176" s="83">
        <v>44014</v>
      </c>
      <c r="I24176">
        <v>2020</v>
      </c>
    </row>
    <row r="24177" spans="1:9" x14ac:dyDescent="0.25">
      <c r="A24177" t="s">
        <v>972</v>
      </c>
      <c r="B24177" t="s">
        <v>646</v>
      </c>
      <c r="C24177" t="s">
        <v>1283</v>
      </c>
      <c r="D24177" t="s">
        <v>975</v>
      </c>
      <c r="E24177" s="82">
        <v>10</v>
      </c>
      <c r="F24177" t="s">
        <v>969</v>
      </c>
      <c r="G24177" s="83">
        <v>43497</v>
      </c>
      <c r="I24177">
        <v>2019</v>
      </c>
    </row>
    <row r="24178" spans="1:9" x14ac:dyDescent="0.25">
      <c r="A24178" t="s">
        <v>972</v>
      </c>
      <c r="B24178" t="s">
        <v>646</v>
      </c>
      <c r="C24178" t="s">
        <v>1283</v>
      </c>
      <c r="D24178" t="s">
        <v>975</v>
      </c>
      <c r="E24178" s="82">
        <v>10</v>
      </c>
      <c r="F24178" t="s">
        <v>969</v>
      </c>
      <c r="G24178" s="83">
        <v>43735</v>
      </c>
      <c r="I24178">
        <v>2019</v>
      </c>
    </row>
    <row r="24179" spans="1:9" x14ac:dyDescent="0.25">
      <c r="A24179" t="s">
        <v>972</v>
      </c>
      <c r="B24179" t="s">
        <v>646</v>
      </c>
      <c r="C24179" t="s">
        <v>1283</v>
      </c>
      <c r="D24179" t="s">
        <v>975</v>
      </c>
      <c r="E24179" s="82">
        <v>5</v>
      </c>
      <c r="F24179" t="s">
        <v>969</v>
      </c>
      <c r="G24179" s="83">
        <v>44701</v>
      </c>
      <c r="I24179">
        <v>2022</v>
      </c>
    </row>
    <row r="24180" spans="1:9" x14ac:dyDescent="0.25">
      <c r="A24180" t="s">
        <v>972</v>
      </c>
      <c r="B24180" t="s">
        <v>646</v>
      </c>
      <c r="C24180" t="s">
        <v>1283</v>
      </c>
      <c r="D24180" t="s">
        <v>975</v>
      </c>
      <c r="E24180" s="82">
        <v>10</v>
      </c>
      <c r="F24180" t="s">
        <v>969</v>
      </c>
      <c r="G24180" s="83">
        <v>44312</v>
      </c>
      <c r="I24180">
        <v>2021</v>
      </c>
    </row>
    <row r="24181" spans="1:9" x14ac:dyDescent="0.25">
      <c r="A24181" t="s">
        <v>972</v>
      </c>
      <c r="B24181" t="s">
        <v>1036</v>
      </c>
      <c r="C24181" t="s">
        <v>1283</v>
      </c>
      <c r="D24181" t="s">
        <v>975</v>
      </c>
      <c r="E24181" s="82">
        <v>5</v>
      </c>
      <c r="F24181" t="s">
        <v>969</v>
      </c>
      <c r="G24181" s="83">
        <v>43224</v>
      </c>
      <c r="I24181">
        <v>2018</v>
      </c>
    </row>
    <row r="24182" spans="1:9" x14ac:dyDescent="0.25">
      <c r="A24182" t="s">
        <v>972</v>
      </c>
      <c r="B24182" t="s">
        <v>1036</v>
      </c>
      <c r="C24182" t="s">
        <v>1283</v>
      </c>
      <c r="D24182" t="s">
        <v>975</v>
      </c>
      <c r="E24182" s="82">
        <v>5</v>
      </c>
      <c r="F24182" t="s">
        <v>969</v>
      </c>
      <c r="G24182" s="83">
        <v>43538</v>
      </c>
      <c r="I24182">
        <v>2019</v>
      </c>
    </row>
    <row r="24183" spans="1:9" x14ac:dyDescent="0.25">
      <c r="A24183" t="s">
        <v>972</v>
      </c>
      <c r="B24183" t="s">
        <v>1036</v>
      </c>
      <c r="C24183" t="s">
        <v>1283</v>
      </c>
      <c r="D24183" t="s">
        <v>975</v>
      </c>
      <c r="E24183" s="82">
        <v>5</v>
      </c>
      <c r="F24183" t="s">
        <v>969</v>
      </c>
      <c r="G24183" s="83">
        <v>43553</v>
      </c>
      <c r="I24183">
        <v>2019</v>
      </c>
    </row>
    <row r="24184" spans="1:9" x14ac:dyDescent="0.25">
      <c r="A24184" t="s">
        <v>972</v>
      </c>
      <c r="B24184" t="s">
        <v>1036</v>
      </c>
      <c r="C24184" t="s">
        <v>1283</v>
      </c>
      <c r="D24184" t="s">
        <v>975</v>
      </c>
      <c r="E24184" s="82">
        <v>6.7</v>
      </c>
      <c r="F24184" t="s">
        <v>969</v>
      </c>
      <c r="G24184" s="83">
        <v>44845</v>
      </c>
      <c r="I24184">
        <v>2022</v>
      </c>
    </row>
    <row r="24185" spans="1:9" x14ac:dyDescent="0.25">
      <c r="A24185" t="s">
        <v>972</v>
      </c>
      <c r="B24185" t="s">
        <v>1036</v>
      </c>
      <c r="C24185" t="s">
        <v>1283</v>
      </c>
      <c r="D24185" t="s">
        <v>975</v>
      </c>
      <c r="E24185" s="82">
        <v>9</v>
      </c>
      <c r="F24185" t="s">
        <v>969</v>
      </c>
      <c r="G24185" s="83">
        <v>44770</v>
      </c>
      <c r="I24185">
        <v>2022</v>
      </c>
    </row>
    <row r="24186" spans="1:9" x14ac:dyDescent="0.25">
      <c r="A24186" t="s">
        <v>972</v>
      </c>
      <c r="B24186" t="s">
        <v>1036</v>
      </c>
      <c r="C24186" t="s">
        <v>1283</v>
      </c>
      <c r="D24186" t="s">
        <v>975</v>
      </c>
      <c r="E24186" s="82">
        <v>10</v>
      </c>
      <c r="F24186" t="s">
        <v>969</v>
      </c>
      <c r="G24186" s="83">
        <v>43213</v>
      </c>
      <c r="I24186">
        <v>2018</v>
      </c>
    </row>
    <row r="24187" spans="1:9" x14ac:dyDescent="0.25">
      <c r="A24187" t="s">
        <v>972</v>
      </c>
      <c r="B24187" t="s">
        <v>1036</v>
      </c>
      <c r="C24187" t="s">
        <v>1283</v>
      </c>
      <c r="D24187" t="s">
        <v>975</v>
      </c>
      <c r="E24187" s="82">
        <v>10</v>
      </c>
      <c r="F24187" t="s">
        <v>969</v>
      </c>
      <c r="G24187" s="83">
        <v>43237</v>
      </c>
      <c r="I24187">
        <v>2018</v>
      </c>
    </row>
    <row r="24188" spans="1:9" x14ac:dyDescent="0.25">
      <c r="A24188" t="s">
        <v>972</v>
      </c>
      <c r="B24188" t="s">
        <v>1036</v>
      </c>
      <c r="C24188" t="s">
        <v>1283</v>
      </c>
      <c r="D24188" t="s">
        <v>975</v>
      </c>
      <c r="E24188" s="82">
        <v>10</v>
      </c>
      <c r="F24188" t="s">
        <v>969</v>
      </c>
      <c r="G24188" s="83">
        <v>43348</v>
      </c>
      <c r="I24188">
        <v>2018</v>
      </c>
    </row>
    <row r="24189" spans="1:9" x14ac:dyDescent="0.25">
      <c r="A24189" t="s">
        <v>972</v>
      </c>
      <c r="B24189" t="s">
        <v>1036</v>
      </c>
      <c r="C24189" t="s">
        <v>1283</v>
      </c>
      <c r="D24189" t="s">
        <v>975</v>
      </c>
      <c r="E24189" s="82">
        <v>10</v>
      </c>
      <c r="F24189" t="s">
        <v>969</v>
      </c>
      <c r="G24189" s="83">
        <v>43371</v>
      </c>
      <c r="I24189">
        <v>2018</v>
      </c>
    </row>
    <row r="24190" spans="1:9" x14ac:dyDescent="0.25">
      <c r="A24190" t="s">
        <v>972</v>
      </c>
      <c r="B24190" t="s">
        <v>1036</v>
      </c>
      <c r="C24190" t="s">
        <v>1283</v>
      </c>
      <c r="D24190" t="s">
        <v>975</v>
      </c>
      <c r="E24190" s="82">
        <v>10</v>
      </c>
      <c r="F24190" t="s">
        <v>969</v>
      </c>
      <c r="G24190" s="83">
        <v>43419</v>
      </c>
      <c r="I24190">
        <v>2018</v>
      </c>
    </row>
    <row r="24191" spans="1:9" x14ac:dyDescent="0.25">
      <c r="A24191" t="s">
        <v>972</v>
      </c>
      <c r="B24191" t="s">
        <v>1036</v>
      </c>
      <c r="C24191" t="s">
        <v>1283</v>
      </c>
      <c r="D24191" t="s">
        <v>975</v>
      </c>
      <c r="E24191" s="82">
        <v>10</v>
      </c>
      <c r="F24191" t="s">
        <v>969</v>
      </c>
      <c r="G24191" s="83">
        <v>43622</v>
      </c>
      <c r="I24191">
        <v>2019</v>
      </c>
    </row>
    <row r="24192" spans="1:9" x14ac:dyDescent="0.25">
      <c r="A24192" t="s">
        <v>972</v>
      </c>
      <c r="B24192" t="s">
        <v>1036</v>
      </c>
      <c r="C24192" t="s">
        <v>1283</v>
      </c>
      <c r="D24192" t="s">
        <v>975</v>
      </c>
      <c r="E24192" s="82">
        <v>10</v>
      </c>
      <c r="F24192" t="s">
        <v>969</v>
      </c>
      <c r="G24192" s="83">
        <v>43633</v>
      </c>
      <c r="I24192">
        <v>2019</v>
      </c>
    </row>
    <row r="24193" spans="1:9" x14ac:dyDescent="0.25">
      <c r="A24193" t="s">
        <v>972</v>
      </c>
      <c r="B24193" t="s">
        <v>1036</v>
      </c>
      <c r="C24193" t="s">
        <v>1283</v>
      </c>
      <c r="D24193" t="s">
        <v>975</v>
      </c>
      <c r="E24193" s="82">
        <v>10</v>
      </c>
      <c r="F24193" t="s">
        <v>969</v>
      </c>
      <c r="G24193" s="83">
        <v>43854</v>
      </c>
      <c r="I24193">
        <v>2020</v>
      </c>
    </row>
    <row r="24194" spans="1:9" x14ac:dyDescent="0.25">
      <c r="A24194" t="s">
        <v>972</v>
      </c>
      <c r="B24194" t="s">
        <v>1036</v>
      </c>
      <c r="C24194" t="s">
        <v>1283</v>
      </c>
      <c r="D24194" t="s">
        <v>975</v>
      </c>
      <c r="E24194" s="82">
        <v>10</v>
      </c>
      <c r="F24194" t="s">
        <v>969</v>
      </c>
      <c r="G24194" s="83">
        <v>44217</v>
      </c>
      <c r="I24194">
        <v>2021</v>
      </c>
    </row>
    <row r="24195" spans="1:9" x14ac:dyDescent="0.25">
      <c r="A24195" t="s">
        <v>972</v>
      </c>
      <c r="B24195" t="s">
        <v>1036</v>
      </c>
      <c r="C24195" t="s">
        <v>1283</v>
      </c>
      <c r="D24195" t="s">
        <v>975</v>
      </c>
      <c r="E24195" s="82">
        <v>10</v>
      </c>
      <c r="F24195" t="s">
        <v>969</v>
      </c>
      <c r="G24195" s="83">
        <v>44334</v>
      </c>
      <c r="I24195">
        <v>2021</v>
      </c>
    </row>
    <row r="24196" spans="1:9" x14ac:dyDescent="0.25">
      <c r="A24196" t="s">
        <v>972</v>
      </c>
      <c r="B24196" t="s">
        <v>1036</v>
      </c>
      <c r="C24196" t="s">
        <v>1283</v>
      </c>
      <c r="D24196" t="s">
        <v>975</v>
      </c>
      <c r="E24196" s="82">
        <v>10</v>
      </c>
      <c r="F24196" t="s">
        <v>969</v>
      </c>
      <c r="G24196" s="83">
        <v>44404</v>
      </c>
      <c r="I24196">
        <v>2021</v>
      </c>
    </row>
    <row r="24197" spans="1:9" x14ac:dyDescent="0.25">
      <c r="A24197" t="s">
        <v>972</v>
      </c>
      <c r="B24197" t="s">
        <v>1036</v>
      </c>
      <c r="C24197" t="s">
        <v>1283</v>
      </c>
      <c r="D24197" t="s">
        <v>975</v>
      </c>
      <c r="E24197" s="82">
        <v>10</v>
      </c>
      <c r="F24197" t="s">
        <v>969</v>
      </c>
      <c r="G24197" s="83">
        <v>44726</v>
      </c>
      <c r="I24197">
        <v>2022</v>
      </c>
    </row>
    <row r="24198" spans="1:9" x14ac:dyDescent="0.25">
      <c r="A24198" t="s">
        <v>972</v>
      </c>
      <c r="B24198" t="s">
        <v>1036</v>
      </c>
      <c r="C24198" t="s">
        <v>1283</v>
      </c>
      <c r="D24198" t="s">
        <v>975</v>
      </c>
      <c r="E24198" s="82">
        <v>10</v>
      </c>
      <c r="F24198" t="s">
        <v>969</v>
      </c>
      <c r="G24198" s="83">
        <v>44816</v>
      </c>
      <c r="I24198">
        <v>2022</v>
      </c>
    </row>
    <row r="24199" spans="1:9" x14ac:dyDescent="0.25">
      <c r="A24199" t="s">
        <v>972</v>
      </c>
      <c r="B24199" t="s">
        <v>1036</v>
      </c>
      <c r="C24199" t="s">
        <v>1283</v>
      </c>
      <c r="D24199" t="s">
        <v>975</v>
      </c>
      <c r="E24199" s="82">
        <v>10</v>
      </c>
      <c r="F24199" t="s">
        <v>969</v>
      </c>
      <c r="G24199" s="83">
        <v>44858</v>
      </c>
      <c r="I24199">
        <v>2022</v>
      </c>
    </row>
    <row r="24200" spans="1:9" x14ac:dyDescent="0.25">
      <c r="A24200" t="s">
        <v>972</v>
      </c>
      <c r="B24200" t="s">
        <v>214</v>
      </c>
      <c r="C24200" t="s">
        <v>1283</v>
      </c>
      <c r="D24200" t="s">
        <v>975</v>
      </c>
      <c r="E24200" s="82">
        <v>10</v>
      </c>
      <c r="F24200" t="s">
        <v>969</v>
      </c>
      <c r="G24200" s="83">
        <v>43489</v>
      </c>
      <c r="I24200">
        <v>2019</v>
      </c>
    </row>
    <row r="24201" spans="1:9" x14ac:dyDescent="0.25">
      <c r="A24201" t="s">
        <v>972</v>
      </c>
      <c r="B24201" t="s">
        <v>728</v>
      </c>
      <c r="C24201" t="s">
        <v>1283</v>
      </c>
      <c r="D24201" t="s">
        <v>975</v>
      </c>
      <c r="E24201" s="82">
        <v>5</v>
      </c>
      <c r="F24201" t="s">
        <v>969</v>
      </c>
      <c r="G24201" s="83">
        <v>43497</v>
      </c>
      <c r="I24201">
        <v>2019</v>
      </c>
    </row>
    <row r="24202" spans="1:9" x14ac:dyDescent="0.25">
      <c r="A24202" t="s">
        <v>972</v>
      </c>
      <c r="B24202" t="s">
        <v>728</v>
      </c>
      <c r="C24202" t="s">
        <v>1283</v>
      </c>
      <c r="D24202" t="s">
        <v>975</v>
      </c>
      <c r="E24202" s="82">
        <v>10</v>
      </c>
      <c r="F24202" t="s">
        <v>969</v>
      </c>
      <c r="G24202" s="83">
        <v>43502</v>
      </c>
      <c r="I24202">
        <v>2019</v>
      </c>
    </row>
    <row r="24203" spans="1:9" x14ac:dyDescent="0.25">
      <c r="A24203" t="s">
        <v>972</v>
      </c>
      <c r="B24203" t="s">
        <v>728</v>
      </c>
      <c r="C24203" t="s">
        <v>1283</v>
      </c>
      <c r="D24203" t="s">
        <v>975</v>
      </c>
      <c r="E24203" s="82">
        <v>10</v>
      </c>
      <c r="F24203" t="s">
        <v>969</v>
      </c>
      <c r="G24203" s="83">
        <v>43767</v>
      </c>
      <c r="I24203">
        <v>2019</v>
      </c>
    </row>
    <row r="24204" spans="1:9" x14ac:dyDescent="0.25">
      <c r="A24204" t="s">
        <v>972</v>
      </c>
      <c r="B24204" t="s">
        <v>198</v>
      </c>
      <c r="C24204" t="s">
        <v>1283</v>
      </c>
      <c r="D24204" t="s">
        <v>975</v>
      </c>
      <c r="E24204" s="82">
        <v>5</v>
      </c>
      <c r="F24204" t="s">
        <v>969</v>
      </c>
      <c r="G24204" s="83">
        <v>43528</v>
      </c>
      <c r="I24204">
        <v>2019</v>
      </c>
    </row>
    <row r="24205" spans="1:9" x14ac:dyDescent="0.25">
      <c r="A24205" t="s">
        <v>972</v>
      </c>
      <c r="B24205" t="s">
        <v>198</v>
      </c>
      <c r="C24205" t="s">
        <v>1283</v>
      </c>
      <c r="D24205" t="s">
        <v>975</v>
      </c>
      <c r="E24205" s="82">
        <v>10</v>
      </c>
      <c r="F24205" t="s">
        <v>969</v>
      </c>
      <c r="G24205" s="83">
        <v>43475</v>
      </c>
      <c r="I24205">
        <v>2019</v>
      </c>
    </row>
    <row r="24206" spans="1:9" x14ac:dyDescent="0.25">
      <c r="A24206" t="s">
        <v>972</v>
      </c>
      <c r="B24206" t="s">
        <v>198</v>
      </c>
      <c r="C24206" t="s">
        <v>1283</v>
      </c>
      <c r="D24206" t="s">
        <v>975</v>
      </c>
      <c r="E24206" s="82">
        <v>10</v>
      </c>
      <c r="F24206" t="s">
        <v>969</v>
      </c>
      <c r="G24206" s="83">
        <v>43760</v>
      </c>
      <c r="I24206">
        <v>2019</v>
      </c>
    </row>
    <row r="24207" spans="1:9" x14ac:dyDescent="0.25">
      <c r="A24207" t="s">
        <v>972</v>
      </c>
      <c r="B24207" t="s">
        <v>795</v>
      </c>
      <c r="C24207" t="s">
        <v>1283</v>
      </c>
      <c r="D24207" t="s">
        <v>975</v>
      </c>
      <c r="E24207" s="82">
        <v>5</v>
      </c>
      <c r="F24207" t="s">
        <v>969</v>
      </c>
      <c r="G24207" s="83">
        <v>43515</v>
      </c>
      <c r="I24207">
        <v>2019</v>
      </c>
    </row>
    <row r="24208" spans="1:9" x14ac:dyDescent="0.25">
      <c r="A24208" t="s">
        <v>972</v>
      </c>
      <c r="B24208" t="s">
        <v>795</v>
      </c>
      <c r="C24208" t="s">
        <v>1283</v>
      </c>
      <c r="D24208" t="s">
        <v>975</v>
      </c>
      <c r="E24208" s="82">
        <v>5</v>
      </c>
      <c r="F24208" t="s">
        <v>969</v>
      </c>
      <c r="G24208" s="83">
        <v>43558</v>
      </c>
      <c r="I24208">
        <v>2019</v>
      </c>
    </row>
    <row r="24209" spans="1:9" x14ac:dyDescent="0.25">
      <c r="A24209" t="s">
        <v>972</v>
      </c>
      <c r="B24209" t="s">
        <v>795</v>
      </c>
      <c r="C24209" t="s">
        <v>1283</v>
      </c>
      <c r="D24209" t="s">
        <v>975</v>
      </c>
      <c r="E24209" s="82">
        <v>9</v>
      </c>
      <c r="F24209" t="s">
        <v>969</v>
      </c>
      <c r="G24209" s="83">
        <v>44564</v>
      </c>
      <c r="I24209">
        <v>2022</v>
      </c>
    </row>
    <row r="24210" spans="1:9" x14ac:dyDescent="0.25">
      <c r="A24210" t="s">
        <v>972</v>
      </c>
      <c r="B24210" t="s">
        <v>795</v>
      </c>
      <c r="C24210" t="s">
        <v>1283</v>
      </c>
      <c r="D24210" t="s">
        <v>975</v>
      </c>
      <c r="E24210" s="82">
        <v>10</v>
      </c>
      <c r="F24210" t="s">
        <v>969</v>
      </c>
      <c r="G24210" s="83">
        <v>43061</v>
      </c>
      <c r="I24210">
        <v>2017</v>
      </c>
    </row>
    <row r="24211" spans="1:9" x14ac:dyDescent="0.25">
      <c r="A24211" t="s">
        <v>972</v>
      </c>
      <c r="B24211" t="s">
        <v>795</v>
      </c>
      <c r="C24211" t="s">
        <v>1283</v>
      </c>
      <c r="D24211" t="s">
        <v>975</v>
      </c>
      <c r="E24211" s="82">
        <v>10</v>
      </c>
      <c r="F24211" t="s">
        <v>969</v>
      </c>
      <c r="G24211" s="83">
        <v>43371</v>
      </c>
      <c r="I24211">
        <v>2018</v>
      </c>
    </row>
    <row r="24212" spans="1:9" x14ac:dyDescent="0.25">
      <c r="A24212" t="s">
        <v>972</v>
      </c>
      <c r="B24212" t="s">
        <v>795</v>
      </c>
      <c r="C24212" t="s">
        <v>1283</v>
      </c>
      <c r="D24212" t="s">
        <v>975</v>
      </c>
      <c r="E24212" s="82">
        <v>10</v>
      </c>
      <c r="F24212" t="s">
        <v>969</v>
      </c>
      <c r="G24212" s="83">
        <v>43441</v>
      </c>
      <c r="I24212">
        <v>2018</v>
      </c>
    </row>
    <row r="24213" spans="1:9" x14ac:dyDescent="0.25">
      <c r="A24213" t="s">
        <v>972</v>
      </c>
      <c r="B24213" t="s">
        <v>795</v>
      </c>
      <c r="C24213" t="s">
        <v>1283</v>
      </c>
      <c r="D24213" t="s">
        <v>975</v>
      </c>
      <c r="E24213" s="82">
        <v>10</v>
      </c>
      <c r="F24213" t="s">
        <v>969</v>
      </c>
      <c r="G24213" s="83">
        <v>43453</v>
      </c>
      <c r="I24213">
        <v>2018</v>
      </c>
    </row>
    <row r="24214" spans="1:9" x14ac:dyDescent="0.25">
      <c r="A24214" t="s">
        <v>972</v>
      </c>
      <c r="B24214" t="s">
        <v>795</v>
      </c>
      <c r="C24214" t="s">
        <v>1283</v>
      </c>
      <c r="D24214" t="s">
        <v>975</v>
      </c>
      <c r="E24214" s="82">
        <v>10</v>
      </c>
      <c r="F24214" t="s">
        <v>969</v>
      </c>
      <c r="G24214" s="83">
        <v>43474</v>
      </c>
      <c r="I24214">
        <v>2019</v>
      </c>
    </row>
    <row r="24215" spans="1:9" x14ac:dyDescent="0.25">
      <c r="A24215" t="s">
        <v>972</v>
      </c>
      <c r="B24215" t="s">
        <v>795</v>
      </c>
      <c r="C24215" t="s">
        <v>1283</v>
      </c>
      <c r="D24215" t="s">
        <v>975</v>
      </c>
      <c r="E24215" s="82">
        <v>10</v>
      </c>
      <c r="F24215" t="s">
        <v>969</v>
      </c>
      <c r="G24215" s="83">
        <v>43500</v>
      </c>
      <c r="I24215">
        <v>2019</v>
      </c>
    </row>
    <row r="24216" spans="1:9" x14ac:dyDescent="0.25">
      <c r="A24216" t="s">
        <v>972</v>
      </c>
      <c r="B24216" t="s">
        <v>795</v>
      </c>
      <c r="C24216" t="s">
        <v>1283</v>
      </c>
      <c r="D24216" t="s">
        <v>975</v>
      </c>
      <c r="E24216" s="82">
        <v>10</v>
      </c>
      <c r="F24216" t="s">
        <v>969</v>
      </c>
      <c r="G24216" s="83">
        <v>43727</v>
      </c>
      <c r="I24216">
        <v>2019</v>
      </c>
    </row>
    <row r="24217" spans="1:9" x14ac:dyDescent="0.25">
      <c r="A24217" t="s">
        <v>972</v>
      </c>
      <c r="B24217" t="s">
        <v>795</v>
      </c>
      <c r="C24217" t="s">
        <v>1283</v>
      </c>
      <c r="D24217" t="s">
        <v>975</v>
      </c>
      <c r="E24217" s="82">
        <v>10</v>
      </c>
      <c r="F24217" t="s">
        <v>969</v>
      </c>
      <c r="G24217" s="83">
        <v>44046</v>
      </c>
      <c r="I24217">
        <v>2020</v>
      </c>
    </row>
    <row r="24218" spans="1:9" x14ac:dyDescent="0.25">
      <c r="A24218" t="s">
        <v>972</v>
      </c>
      <c r="B24218" t="s">
        <v>795</v>
      </c>
      <c r="C24218" t="s">
        <v>1283</v>
      </c>
      <c r="D24218" t="s">
        <v>975</v>
      </c>
      <c r="E24218" s="82">
        <v>10</v>
      </c>
      <c r="F24218" t="s">
        <v>969</v>
      </c>
      <c r="G24218" s="83">
        <v>44863</v>
      </c>
      <c r="I24218">
        <v>2022</v>
      </c>
    </row>
    <row r="24219" spans="1:9" x14ac:dyDescent="0.25">
      <c r="A24219" t="s">
        <v>972</v>
      </c>
      <c r="B24219" t="s">
        <v>132</v>
      </c>
      <c r="C24219" t="s">
        <v>1283</v>
      </c>
      <c r="D24219" t="s">
        <v>975</v>
      </c>
      <c r="E24219" s="82">
        <v>5</v>
      </c>
      <c r="F24219" t="s">
        <v>969</v>
      </c>
      <c r="G24219" s="83">
        <v>43525</v>
      </c>
      <c r="I24219">
        <v>2019</v>
      </c>
    </row>
    <row r="24220" spans="1:9" x14ac:dyDescent="0.25">
      <c r="A24220" t="s">
        <v>972</v>
      </c>
      <c r="B24220" t="s">
        <v>132</v>
      </c>
      <c r="C24220" t="s">
        <v>1283</v>
      </c>
      <c r="D24220" t="s">
        <v>975</v>
      </c>
      <c r="E24220" s="82">
        <v>10</v>
      </c>
      <c r="F24220" t="s">
        <v>969</v>
      </c>
      <c r="G24220" s="83">
        <v>43630</v>
      </c>
      <c r="I24220">
        <v>2019</v>
      </c>
    </row>
    <row r="24221" spans="1:9" x14ac:dyDescent="0.25">
      <c r="A24221" t="s">
        <v>972</v>
      </c>
      <c r="B24221" t="s">
        <v>115</v>
      </c>
      <c r="C24221" t="s">
        <v>1283</v>
      </c>
      <c r="D24221" t="s">
        <v>975</v>
      </c>
      <c r="E24221" s="82">
        <v>5</v>
      </c>
      <c r="F24221" t="s">
        <v>969</v>
      </c>
      <c r="G24221" s="83">
        <v>43502</v>
      </c>
      <c r="I24221">
        <v>2019</v>
      </c>
    </row>
    <row r="24222" spans="1:9" x14ac:dyDescent="0.25">
      <c r="A24222" t="s">
        <v>972</v>
      </c>
      <c r="B24222" t="s">
        <v>115</v>
      </c>
      <c r="C24222" t="s">
        <v>1283</v>
      </c>
      <c r="D24222" t="s">
        <v>975</v>
      </c>
      <c r="E24222" s="82">
        <v>5</v>
      </c>
      <c r="F24222" t="s">
        <v>969</v>
      </c>
      <c r="G24222" s="83">
        <v>43516</v>
      </c>
      <c r="I24222">
        <v>2019</v>
      </c>
    </row>
    <row r="24223" spans="1:9" x14ac:dyDescent="0.25">
      <c r="A24223" t="s">
        <v>972</v>
      </c>
      <c r="B24223" t="s">
        <v>115</v>
      </c>
      <c r="C24223" t="s">
        <v>1283</v>
      </c>
      <c r="D24223" t="s">
        <v>975</v>
      </c>
      <c r="E24223" s="82">
        <v>9</v>
      </c>
      <c r="F24223" t="s">
        <v>969</v>
      </c>
      <c r="G24223" s="83">
        <v>44512</v>
      </c>
      <c r="I24223">
        <v>2021</v>
      </c>
    </row>
    <row r="24224" spans="1:9" x14ac:dyDescent="0.25">
      <c r="A24224" t="s">
        <v>972</v>
      </c>
      <c r="B24224" t="s">
        <v>115</v>
      </c>
      <c r="C24224" t="s">
        <v>1283</v>
      </c>
      <c r="D24224" t="s">
        <v>975</v>
      </c>
      <c r="E24224" s="82">
        <v>9</v>
      </c>
      <c r="F24224" t="s">
        <v>969</v>
      </c>
      <c r="G24224" s="83">
        <v>44869</v>
      </c>
      <c r="I24224">
        <v>2022</v>
      </c>
    </row>
    <row r="24225" spans="1:9" x14ac:dyDescent="0.25">
      <c r="A24225" t="s">
        <v>972</v>
      </c>
      <c r="B24225" t="s">
        <v>115</v>
      </c>
      <c r="C24225" t="s">
        <v>1283</v>
      </c>
      <c r="D24225" t="s">
        <v>975</v>
      </c>
      <c r="E24225" s="82">
        <v>10</v>
      </c>
      <c r="F24225" t="s">
        <v>969</v>
      </c>
      <c r="G24225" s="83">
        <v>43398</v>
      </c>
      <c r="I24225">
        <v>2018</v>
      </c>
    </row>
    <row r="24226" spans="1:9" x14ac:dyDescent="0.25">
      <c r="A24226" t="s">
        <v>972</v>
      </c>
      <c r="B24226" t="s">
        <v>115</v>
      </c>
      <c r="C24226" t="s">
        <v>1283</v>
      </c>
      <c r="D24226" t="s">
        <v>975</v>
      </c>
      <c r="E24226" s="82">
        <v>10</v>
      </c>
      <c r="F24226" t="s">
        <v>969</v>
      </c>
      <c r="G24226" s="83">
        <v>43469</v>
      </c>
      <c r="I24226">
        <v>2019</v>
      </c>
    </row>
    <row r="24227" spans="1:9" x14ac:dyDescent="0.25">
      <c r="A24227" t="s">
        <v>972</v>
      </c>
      <c r="B24227" t="s">
        <v>115</v>
      </c>
      <c r="C24227" t="s">
        <v>1283</v>
      </c>
      <c r="D24227" t="s">
        <v>975</v>
      </c>
      <c r="E24227" s="82">
        <v>10</v>
      </c>
      <c r="F24227" t="s">
        <v>969</v>
      </c>
      <c r="G24227" s="83">
        <v>43623</v>
      </c>
      <c r="I24227">
        <v>2019</v>
      </c>
    </row>
    <row r="24228" spans="1:9" x14ac:dyDescent="0.25">
      <c r="A24228" t="s">
        <v>972</v>
      </c>
      <c r="B24228" t="s">
        <v>1260</v>
      </c>
      <c r="C24228" t="s">
        <v>1283</v>
      </c>
      <c r="D24228" t="s">
        <v>975</v>
      </c>
      <c r="E24228" s="82">
        <v>10</v>
      </c>
      <c r="F24228" t="s">
        <v>969</v>
      </c>
      <c r="G24228" s="83">
        <v>43403</v>
      </c>
      <c r="I24228">
        <v>2018</v>
      </c>
    </row>
    <row r="24229" spans="1:9" x14ac:dyDescent="0.25">
      <c r="A24229" t="s">
        <v>972</v>
      </c>
      <c r="B24229" t="s">
        <v>91</v>
      </c>
      <c r="C24229" t="s">
        <v>1283</v>
      </c>
      <c r="D24229" t="s">
        <v>975</v>
      </c>
      <c r="E24229" s="82">
        <v>5</v>
      </c>
      <c r="F24229" t="s">
        <v>969</v>
      </c>
      <c r="G24229" s="83">
        <v>43411</v>
      </c>
      <c r="I24229">
        <v>2018</v>
      </c>
    </row>
    <row r="24230" spans="1:9" x14ac:dyDescent="0.25">
      <c r="A24230" t="s">
        <v>972</v>
      </c>
      <c r="B24230" t="s">
        <v>91</v>
      </c>
      <c r="C24230" t="s">
        <v>1283</v>
      </c>
      <c r="D24230" t="s">
        <v>975</v>
      </c>
      <c r="E24230" s="82">
        <v>5</v>
      </c>
      <c r="F24230" t="s">
        <v>969</v>
      </c>
      <c r="G24230" s="83">
        <v>44813</v>
      </c>
      <c r="I24230">
        <v>2022</v>
      </c>
    </row>
    <row r="24231" spans="1:9" x14ac:dyDescent="0.25">
      <c r="A24231" t="s">
        <v>972</v>
      </c>
      <c r="B24231" t="s">
        <v>91</v>
      </c>
      <c r="C24231" t="s">
        <v>1283</v>
      </c>
      <c r="D24231" t="s">
        <v>975</v>
      </c>
      <c r="E24231" s="82">
        <v>10</v>
      </c>
      <c r="F24231" t="s">
        <v>969</v>
      </c>
      <c r="G24231" s="83">
        <v>44040</v>
      </c>
      <c r="I24231">
        <v>2020</v>
      </c>
    </row>
    <row r="24232" spans="1:9" x14ac:dyDescent="0.25">
      <c r="A24232" t="s">
        <v>972</v>
      </c>
      <c r="B24232" t="s">
        <v>206</v>
      </c>
      <c r="C24232" t="s">
        <v>1283</v>
      </c>
      <c r="D24232" t="s">
        <v>975</v>
      </c>
      <c r="E24232" s="82">
        <v>10</v>
      </c>
      <c r="F24232" t="s">
        <v>969</v>
      </c>
      <c r="G24232" s="83">
        <v>43452</v>
      </c>
      <c r="I24232">
        <v>2018</v>
      </c>
    </row>
    <row r="24233" spans="1:9" x14ac:dyDescent="0.25">
      <c r="A24233" t="s">
        <v>972</v>
      </c>
      <c r="B24233" t="s">
        <v>1261</v>
      </c>
      <c r="C24233" t="s">
        <v>1283</v>
      </c>
      <c r="D24233" t="s">
        <v>975</v>
      </c>
      <c r="E24233" s="82">
        <v>5</v>
      </c>
      <c r="F24233" t="s">
        <v>969</v>
      </c>
      <c r="G24233" s="83">
        <v>43357</v>
      </c>
      <c r="I24233">
        <v>2018</v>
      </c>
    </row>
    <row r="24234" spans="1:9" x14ac:dyDescent="0.25">
      <c r="A24234" t="s">
        <v>972</v>
      </c>
      <c r="B24234" t="s">
        <v>150</v>
      </c>
      <c r="C24234" t="s">
        <v>1283</v>
      </c>
      <c r="D24234" t="s">
        <v>975</v>
      </c>
      <c r="E24234" s="82">
        <v>10</v>
      </c>
      <c r="F24234" t="s">
        <v>969</v>
      </c>
      <c r="G24234" s="83">
        <v>43574</v>
      </c>
      <c r="I24234">
        <v>2019</v>
      </c>
    </row>
    <row r="24235" spans="1:9" x14ac:dyDescent="0.25">
      <c r="A24235" t="s">
        <v>972</v>
      </c>
      <c r="B24235" t="s">
        <v>150</v>
      </c>
      <c r="C24235" t="s">
        <v>1283</v>
      </c>
      <c r="D24235" t="s">
        <v>975</v>
      </c>
      <c r="E24235" s="82">
        <v>10</v>
      </c>
      <c r="F24235" t="s">
        <v>969</v>
      </c>
      <c r="G24235" s="83">
        <v>43677</v>
      </c>
      <c r="I24235">
        <v>2019</v>
      </c>
    </row>
    <row r="24236" spans="1:9" x14ac:dyDescent="0.25">
      <c r="A24236" t="s">
        <v>972</v>
      </c>
      <c r="B24236" t="s">
        <v>1262</v>
      </c>
      <c r="C24236" t="s">
        <v>1283</v>
      </c>
      <c r="D24236" t="s">
        <v>975</v>
      </c>
      <c r="E24236" s="82">
        <v>5</v>
      </c>
      <c r="F24236" t="s">
        <v>969</v>
      </c>
      <c r="G24236" s="83">
        <v>43269</v>
      </c>
      <c r="I24236">
        <v>2018</v>
      </c>
    </row>
    <row r="24237" spans="1:9" x14ac:dyDescent="0.25">
      <c r="A24237" t="s">
        <v>972</v>
      </c>
      <c r="B24237" t="s">
        <v>1262</v>
      </c>
      <c r="C24237" t="s">
        <v>1283</v>
      </c>
      <c r="D24237" t="s">
        <v>975</v>
      </c>
      <c r="E24237" s="82">
        <v>5</v>
      </c>
      <c r="F24237" t="s">
        <v>969</v>
      </c>
      <c r="G24237" s="83">
        <v>43329</v>
      </c>
      <c r="I24237">
        <v>2018</v>
      </c>
    </row>
    <row r="24238" spans="1:9" x14ac:dyDescent="0.25">
      <c r="A24238" t="s">
        <v>972</v>
      </c>
      <c r="B24238" t="s">
        <v>1262</v>
      </c>
      <c r="C24238" t="s">
        <v>1283</v>
      </c>
      <c r="D24238" t="s">
        <v>975</v>
      </c>
      <c r="E24238" s="82">
        <v>5</v>
      </c>
      <c r="F24238" t="s">
        <v>969</v>
      </c>
      <c r="G24238" s="83">
        <v>43350</v>
      </c>
      <c r="I24238">
        <v>2018</v>
      </c>
    </row>
    <row r="24239" spans="1:9" x14ac:dyDescent="0.25">
      <c r="A24239" t="s">
        <v>972</v>
      </c>
      <c r="B24239" t="s">
        <v>1262</v>
      </c>
      <c r="C24239" t="s">
        <v>1283</v>
      </c>
      <c r="D24239" t="s">
        <v>975</v>
      </c>
      <c r="E24239" s="82">
        <v>5</v>
      </c>
      <c r="F24239" t="s">
        <v>969</v>
      </c>
      <c r="G24239" s="83">
        <v>43563</v>
      </c>
      <c r="I24239">
        <v>2019</v>
      </c>
    </row>
    <row r="24240" spans="1:9" x14ac:dyDescent="0.25">
      <c r="A24240" t="s">
        <v>972</v>
      </c>
      <c r="B24240" t="s">
        <v>1262</v>
      </c>
      <c r="C24240" t="s">
        <v>1283</v>
      </c>
      <c r="D24240" t="s">
        <v>975</v>
      </c>
      <c r="E24240" s="82">
        <v>10</v>
      </c>
      <c r="F24240" t="s">
        <v>969</v>
      </c>
      <c r="G24240" s="83">
        <v>43476</v>
      </c>
      <c r="I24240">
        <v>2019</v>
      </c>
    </row>
    <row r="24241" spans="1:9" x14ac:dyDescent="0.25">
      <c r="A24241" t="s">
        <v>972</v>
      </c>
      <c r="B24241" t="s">
        <v>1262</v>
      </c>
      <c r="C24241" t="s">
        <v>1283</v>
      </c>
      <c r="D24241" t="s">
        <v>975</v>
      </c>
      <c r="E24241" s="82">
        <v>10</v>
      </c>
      <c r="F24241" t="s">
        <v>969</v>
      </c>
      <c r="G24241" s="83">
        <v>43532</v>
      </c>
      <c r="I24241">
        <v>2019</v>
      </c>
    </row>
    <row r="24242" spans="1:9" x14ac:dyDescent="0.25">
      <c r="A24242" t="s">
        <v>972</v>
      </c>
      <c r="B24242" t="s">
        <v>1262</v>
      </c>
      <c r="C24242" t="s">
        <v>1283</v>
      </c>
      <c r="D24242" t="s">
        <v>975</v>
      </c>
      <c r="E24242" s="82">
        <v>10</v>
      </c>
      <c r="F24242" t="s">
        <v>969</v>
      </c>
      <c r="G24242" s="83">
        <v>43662</v>
      </c>
      <c r="I24242">
        <v>2019</v>
      </c>
    </row>
    <row r="24243" spans="1:9" x14ac:dyDescent="0.25">
      <c r="A24243" t="s">
        <v>972</v>
      </c>
      <c r="B24243" t="s">
        <v>1262</v>
      </c>
      <c r="C24243" t="s">
        <v>1283</v>
      </c>
      <c r="D24243" t="s">
        <v>975</v>
      </c>
      <c r="E24243" s="82">
        <v>10</v>
      </c>
      <c r="F24243" t="s">
        <v>969</v>
      </c>
      <c r="G24243" s="83">
        <v>43866</v>
      </c>
      <c r="I24243">
        <v>2020</v>
      </c>
    </row>
    <row r="24244" spans="1:9" x14ac:dyDescent="0.25">
      <c r="A24244" t="s">
        <v>972</v>
      </c>
      <c r="B24244" t="s">
        <v>1262</v>
      </c>
      <c r="C24244" t="s">
        <v>1283</v>
      </c>
      <c r="D24244" t="s">
        <v>975</v>
      </c>
      <c r="E24244" s="82">
        <v>10</v>
      </c>
      <c r="F24244" t="s">
        <v>969</v>
      </c>
      <c r="G24244" s="83">
        <v>44055</v>
      </c>
      <c r="I24244">
        <v>2020</v>
      </c>
    </row>
    <row r="24245" spans="1:9" x14ac:dyDescent="0.25">
      <c r="A24245" t="s">
        <v>972</v>
      </c>
      <c r="B24245" t="s">
        <v>1262</v>
      </c>
      <c r="C24245" t="s">
        <v>1283</v>
      </c>
      <c r="D24245" t="s">
        <v>975</v>
      </c>
      <c r="E24245" s="82">
        <v>10</v>
      </c>
      <c r="F24245" t="s">
        <v>969</v>
      </c>
      <c r="G24245" s="83">
        <v>44095</v>
      </c>
      <c r="I24245">
        <v>2020</v>
      </c>
    </row>
    <row r="24246" spans="1:9" x14ac:dyDescent="0.25">
      <c r="A24246" t="s">
        <v>972</v>
      </c>
      <c r="B24246" t="s">
        <v>1262</v>
      </c>
      <c r="C24246" t="s">
        <v>1283</v>
      </c>
      <c r="D24246" t="s">
        <v>975</v>
      </c>
      <c r="E24246" s="82">
        <v>10</v>
      </c>
      <c r="F24246" t="s">
        <v>969</v>
      </c>
      <c r="G24246" s="83">
        <v>44118</v>
      </c>
      <c r="I24246">
        <v>2020</v>
      </c>
    </row>
    <row r="24247" spans="1:9" x14ac:dyDescent="0.25">
      <c r="A24247" t="s">
        <v>972</v>
      </c>
      <c r="B24247" t="s">
        <v>1262</v>
      </c>
      <c r="C24247" t="s">
        <v>1283</v>
      </c>
      <c r="D24247" t="s">
        <v>975</v>
      </c>
      <c r="E24247" s="82">
        <v>10</v>
      </c>
      <c r="F24247" t="s">
        <v>969</v>
      </c>
      <c r="G24247" s="83">
        <v>44146</v>
      </c>
      <c r="I24247">
        <v>2020</v>
      </c>
    </row>
    <row r="24248" spans="1:9" x14ac:dyDescent="0.25">
      <c r="A24248" t="s">
        <v>972</v>
      </c>
      <c r="B24248" t="s">
        <v>1262</v>
      </c>
      <c r="C24248" t="s">
        <v>1283</v>
      </c>
      <c r="D24248" t="s">
        <v>975</v>
      </c>
      <c r="E24248" s="82">
        <v>10</v>
      </c>
      <c r="F24248" t="s">
        <v>969</v>
      </c>
      <c r="G24248" s="83">
        <v>44431</v>
      </c>
      <c r="I24248">
        <v>2021</v>
      </c>
    </row>
    <row r="24249" spans="1:9" x14ac:dyDescent="0.25">
      <c r="A24249" t="s">
        <v>972</v>
      </c>
      <c r="B24249" t="s">
        <v>1262</v>
      </c>
      <c r="C24249" t="s">
        <v>1283</v>
      </c>
      <c r="D24249" t="s">
        <v>975</v>
      </c>
      <c r="E24249" s="82">
        <v>10</v>
      </c>
      <c r="F24249" t="s">
        <v>969</v>
      </c>
      <c r="G24249" s="83">
        <v>44623</v>
      </c>
      <c r="I24249">
        <v>2022</v>
      </c>
    </row>
    <row r="24250" spans="1:9" x14ac:dyDescent="0.25">
      <c r="A24250" t="s">
        <v>972</v>
      </c>
      <c r="B24250" t="s">
        <v>1262</v>
      </c>
      <c r="C24250" t="s">
        <v>1283</v>
      </c>
      <c r="D24250" t="s">
        <v>975</v>
      </c>
      <c r="E24250" s="82">
        <v>10</v>
      </c>
      <c r="F24250" t="s">
        <v>969</v>
      </c>
      <c r="G24250" s="83">
        <v>44727</v>
      </c>
      <c r="I24250">
        <v>2022</v>
      </c>
    </row>
    <row r="24251" spans="1:9" x14ac:dyDescent="0.25">
      <c r="A24251" t="s">
        <v>972</v>
      </c>
      <c r="B24251" t="s">
        <v>252</v>
      </c>
      <c r="C24251" t="s">
        <v>1283</v>
      </c>
      <c r="D24251" t="s">
        <v>975</v>
      </c>
      <c r="E24251" s="82">
        <v>10</v>
      </c>
      <c r="F24251" t="s">
        <v>969</v>
      </c>
      <c r="G24251" s="83">
        <v>44756</v>
      </c>
      <c r="I24251">
        <v>2022</v>
      </c>
    </row>
    <row r="24252" spans="1:9" x14ac:dyDescent="0.25">
      <c r="A24252" t="s">
        <v>972</v>
      </c>
      <c r="B24252" t="s">
        <v>513</v>
      </c>
      <c r="C24252" t="s">
        <v>1283</v>
      </c>
      <c r="D24252" t="s">
        <v>975</v>
      </c>
      <c r="E24252" s="82">
        <v>5</v>
      </c>
      <c r="F24252" t="s">
        <v>969</v>
      </c>
      <c r="G24252" s="83">
        <v>43173</v>
      </c>
      <c r="I24252">
        <v>2018</v>
      </c>
    </row>
    <row r="24253" spans="1:9" x14ac:dyDescent="0.25">
      <c r="A24253" t="s">
        <v>972</v>
      </c>
      <c r="B24253" t="s">
        <v>513</v>
      </c>
      <c r="C24253" t="s">
        <v>1283</v>
      </c>
      <c r="D24253" t="s">
        <v>975</v>
      </c>
      <c r="E24253" s="82">
        <v>9</v>
      </c>
      <c r="F24253" t="s">
        <v>969</v>
      </c>
      <c r="G24253" s="83">
        <v>44209</v>
      </c>
      <c r="I24253">
        <v>2021</v>
      </c>
    </row>
    <row r="24254" spans="1:9" x14ac:dyDescent="0.25">
      <c r="A24254" t="s">
        <v>972</v>
      </c>
      <c r="B24254" t="s">
        <v>513</v>
      </c>
      <c r="C24254" t="s">
        <v>1283</v>
      </c>
      <c r="D24254" t="s">
        <v>975</v>
      </c>
      <c r="E24254" s="82">
        <v>10</v>
      </c>
      <c r="F24254" t="s">
        <v>969</v>
      </c>
      <c r="G24254" s="83">
        <v>43292</v>
      </c>
      <c r="I24254">
        <v>2018</v>
      </c>
    </row>
    <row r="24255" spans="1:9" x14ac:dyDescent="0.25">
      <c r="A24255" t="s">
        <v>972</v>
      </c>
      <c r="B24255" t="s">
        <v>513</v>
      </c>
      <c r="C24255" t="s">
        <v>1283</v>
      </c>
      <c r="D24255" t="s">
        <v>975</v>
      </c>
      <c r="E24255" s="82">
        <v>10</v>
      </c>
      <c r="F24255" t="s">
        <v>969</v>
      </c>
      <c r="G24255" s="83">
        <v>44230</v>
      </c>
      <c r="I24255">
        <v>2021</v>
      </c>
    </row>
    <row r="24256" spans="1:9" x14ac:dyDescent="0.25">
      <c r="A24256" t="s">
        <v>972</v>
      </c>
      <c r="B24256" t="s">
        <v>826</v>
      </c>
      <c r="C24256" t="s">
        <v>1283</v>
      </c>
      <c r="D24256" t="s">
        <v>975</v>
      </c>
      <c r="E24256" s="82">
        <v>1</v>
      </c>
      <c r="F24256" t="s">
        <v>969</v>
      </c>
      <c r="G24256" s="83">
        <v>44228</v>
      </c>
      <c r="I24256">
        <v>2021</v>
      </c>
    </row>
    <row r="24257" spans="1:9" x14ac:dyDescent="0.25">
      <c r="A24257" t="s">
        <v>972</v>
      </c>
      <c r="B24257" t="s">
        <v>826</v>
      </c>
      <c r="C24257" t="s">
        <v>1283</v>
      </c>
      <c r="D24257" t="s">
        <v>975</v>
      </c>
      <c r="E24257" s="82">
        <v>5</v>
      </c>
      <c r="F24257" t="s">
        <v>969</v>
      </c>
      <c r="G24257" s="83">
        <v>43020</v>
      </c>
      <c r="I24257">
        <v>2017</v>
      </c>
    </row>
    <row r="24258" spans="1:9" x14ac:dyDescent="0.25">
      <c r="A24258" t="s">
        <v>972</v>
      </c>
      <c r="B24258" t="s">
        <v>826</v>
      </c>
      <c r="C24258" t="s">
        <v>1283</v>
      </c>
      <c r="D24258" t="s">
        <v>975</v>
      </c>
      <c r="E24258" s="82">
        <v>5</v>
      </c>
      <c r="F24258" t="s">
        <v>969</v>
      </c>
      <c r="G24258" s="83">
        <v>43132</v>
      </c>
      <c r="I24258">
        <v>2018</v>
      </c>
    </row>
    <row r="24259" spans="1:9" x14ac:dyDescent="0.25">
      <c r="A24259" t="s">
        <v>972</v>
      </c>
      <c r="B24259" t="s">
        <v>826</v>
      </c>
      <c r="C24259" t="s">
        <v>1283</v>
      </c>
      <c r="D24259" t="s">
        <v>975</v>
      </c>
      <c r="E24259" s="82">
        <v>5</v>
      </c>
      <c r="F24259" t="s">
        <v>969</v>
      </c>
      <c r="G24259" s="83">
        <v>43243</v>
      </c>
      <c r="I24259">
        <v>2018</v>
      </c>
    </row>
    <row r="24260" spans="1:9" x14ac:dyDescent="0.25">
      <c r="A24260" t="s">
        <v>972</v>
      </c>
      <c r="B24260" t="s">
        <v>826</v>
      </c>
      <c r="C24260" t="s">
        <v>1283</v>
      </c>
      <c r="D24260" t="s">
        <v>975</v>
      </c>
      <c r="E24260" s="82">
        <v>5</v>
      </c>
      <c r="F24260" t="s">
        <v>969</v>
      </c>
      <c r="G24260" s="83">
        <v>43342</v>
      </c>
      <c r="I24260">
        <v>2018</v>
      </c>
    </row>
    <row r="24261" spans="1:9" x14ac:dyDescent="0.25">
      <c r="A24261" t="s">
        <v>972</v>
      </c>
      <c r="B24261" t="s">
        <v>826</v>
      </c>
      <c r="C24261" t="s">
        <v>1283</v>
      </c>
      <c r="D24261" t="s">
        <v>975</v>
      </c>
      <c r="E24261" s="82">
        <v>5</v>
      </c>
      <c r="F24261" t="s">
        <v>969</v>
      </c>
      <c r="G24261" s="83">
        <v>43454</v>
      </c>
      <c r="I24261">
        <v>2018</v>
      </c>
    </row>
    <row r="24262" spans="1:9" x14ac:dyDescent="0.25">
      <c r="A24262" t="s">
        <v>972</v>
      </c>
      <c r="B24262" t="s">
        <v>826</v>
      </c>
      <c r="C24262" t="s">
        <v>1283</v>
      </c>
      <c r="D24262" t="s">
        <v>975</v>
      </c>
      <c r="E24262" s="82">
        <v>5</v>
      </c>
      <c r="F24262" t="s">
        <v>969</v>
      </c>
      <c r="G24262" s="83">
        <v>43546</v>
      </c>
      <c r="I24262">
        <v>2019</v>
      </c>
    </row>
    <row r="24263" spans="1:9" x14ac:dyDescent="0.25">
      <c r="A24263" t="s">
        <v>972</v>
      </c>
      <c r="B24263" t="s">
        <v>826</v>
      </c>
      <c r="C24263" t="s">
        <v>1283</v>
      </c>
      <c r="D24263" t="s">
        <v>975</v>
      </c>
      <c r="E24263" s="82">
        <v>5</v>
      </c>
      <c r="F24263" t="s">
        <v>969</v>
      </c>
      <c r="G24263" s="83">
        <v>43574</v>
      </c>
      <c r="I24263">
        <v>2019</v>
      </c>
    </row>
    <row r="24264" spans="1:9" x14ac:dyDescent="0.25">
      <c r="A24264" t="s">
        <v>972</v>
      </c>
      <c r="B24264" t="s">
        <v>826</v>
      </c>
      <c r="C24264" t="s">
        <v>1283</v>
      </c>
      <c r="D24264" t="s">
        <v>975</v>
      </c>
      <c r="E24264" s="82">
        <v>5</v>
      </c>
      <c r="F24264" t="s">
        <v>969</v>
      </c>
      <c r="G24264" s="83">
        <v>43775</v>
      </c>
      <c r="I24264">
        <v>2019</v>
      </c>
    </row>
    <row r="24265" spans="1:9" x14ac:dyDescent="0.25">
      <c r="A24265" t="s">
        <v>972</v>
      </c>
      <c r="B24265" t="s">
        <v>826</v>
      </c>
      <c r="C24265" t="s">
        <v>1283</v>
      </c>
      <c r="D24265" t="s">
        <v>975</v>
      </c>
      <c r="E24265" s="82">
        <v>5</v>
      </c>
      <c r="F24265" t="s">
        <v>969</v>
      </c>
      <c r="G24265" s="83">
        <v>43781</v>
      </c>
      <c r="I24265">
        <v>2019</v>
      </c>
    </row>
    <row r="24266" spans="1:9" x14ac:dyDescent="0.25">
      <c r="A24266" t="s">
        <v>972</v>
      </c>
      <c r="B24266" t="s">
        <v>826</v>
      </c>
      <c r="C24266" t="s">
        <v>1283</v>
      </c>
      <c r="D24266" t="s">
        <v>975</v>
      </c>
      <c r="E24266" s="82">
        <v>9</v>
      </c>
      <c r="F24266" t="s">
        <v>969</v>
      </c>
      <c r="G24266" s="83">
        <v>44650</v>
      </c>
      <c r="I24266">
        <v>2022</v>
      </c>
    </row>
    <row r="24267" spans="1:9" x14ac:dyDescent="0.25">
      <c r="A24267" t="s">
        <v>972</v>
      </c>
      <c r="B24267" t="s">
        <v>826</v>
      </c>
      <c r="C24267" t="s">
        <v>1283</v>
      </c>
      <c r="D24267" t="s">
        <v>975</v>
      </c>
      <c r="E24267" s="82">
        <v>9</v>
      </c>
      <c r="F24267" t="s">
        <v>969</v>
      </c>
      <c r="G24267" s="83">
        <v>44956</v>
      </c>
      <c r="I24267">
        <v>2023</v>
      </c>
    </row>
    <row r="24268" spans="1:9" x14ac:dyDescent="0.25">
      <c r="A24268" t="s">
        <v>972</v>
      </c>
      <c r="B24268" t="s">
        <v>826</v>
      </c>
      <c r="C24268" t="s">
        <v>1283</v>
      </c>
      <c r="D24268" t="s">
        <v>975</v>
      </c>
      <c r="E24268" s="82">
        <v>10</v>
      </c>
      <c r="F24268" t="s">
        <v>969</v>
      </c>
      <c r="G24268" s="83">
        <v>43195</v>
      </c>
      <c r="I24268">
        <v>2018</v>
      </c>
    </row>
    <row r="24269" spans="1:9" x14ac:dyDescent="0.25">
      <c r="A24269" t="s">
        <v>972</v>
      </c>
      <c r="B24269" t="s">
        <v>826</v>
      </c>
      <c r="C24269" t="s">
        <v>1283</v>
      </c>
      <c r="D24269" t="s">
        <v>975</v>
      </c>
      <c r="E24269" s="82">
        <v>10</v>
      </c>
      <c r="F24269" t="s">
        <v>969</v>
      </c>
      <c r="G24269" s="83">
        <v>43201</v>
      </c>
      <c r="I24269">
        <v>2018</v>
      </c>
    </row>
    <row r="24270" spans="1:9" x14ac:dyDescent="0.25">
      <c r="A24270" t="s">
        <v>972</v>
      </c>
      <c r="B24270" t="s">
        <v>826</v>
      </c>
      <c r="C24270" t="s">
        <v>1283</v>
      </c>
      <c r="D24270" t="s">
        <v>975</v>
      </c>
      <c r="E24270" s="82">
        <v>10</v>
      </c>
      <c r="F24270" t="s">
        <v>969</v>
      </c>
      <c r="G24270" s="83">
        <v>43291</v>
      </c>
      <c r="I24270">
        <v>2018</v>
      </c>
    </row>
    <row r="24271" spans="1:9" x14ac:dyDescent="0.25">
      <c r="A24271" t="s">
        <v>972</v>
      </c>
      <c r="B24271" t="s">
        <v>826</v>
      </c>
      <c r="C24271" t="s">
        <v>1283</v>
      </c>
      <c r="D24271" t="s">
        <v>975</v>
      </c>
      <c r="E24271" s="82">
        <v>10</v>
      </c>
      <c r="F24271" t="s">
        <v>969</v>
      </c>
      <c r="G24271" s="83">
        <v>43357</v>
      </c>
      <c r="I24271">
        <v>2018</v>
      </c>
    </row>
    <row r="24272" spans="1:9" x14ac:dyDescent="0.25">
      <c r="A24272" t="s">
        <v>972</v>
      </c>
      <c r="B24272" t="s">
        <v>826</v>
      </c>
      <c r="C24272" t="s">
        <v>1283</v>
      </c>
      <c r="D24272" t="s">
        <v>975</v>
      </c>
      <c r="E24272" s="82">
        <v>10</v>
      </c>
      <c r="F24272" t="s">
        <v>969</v>
      </c>
      <c r="G24272" s="83">
        <v>43399</v>
      </c>
      <c r="I24272">
        <v>2018</v>
      </c>
    </row>
    <row r="24273" spans="1:9" x14ac:dyDescent="0.25">
      <c r="A24273" t="s">
        <v>972</v>
      </c>
      <c r="B24273" t="s">
        <v>826</v>
      </c>
      <c r="C24273" t="s">
        <v>1283</v>
      </c>
      <c r="D24273" t="s">
        <v>975</v>
      </c>
      <c r="E24273" s="82">
        <v>10</v>
      </c>
      <c r="F24273" t="s">
        <v>969</v>
      </c>
      <c r="G24273" s="83">
        <v>43424</v>
      </c>
      <c r="I24273">
        <v>2018</v>
      </c>
    </row>
    <row r="24274" spans="1:9" x14ac:dyDescent="0.25">
      <c r="A24274" t="s">
        <v>972</v>
      </c>
      <c r="B24274" t="s">
        <v>826</v>
      </c>
      <c r="C24274" t="s">
        <v>1283</v>
      </c>
      <c r="D24274" t="s">
        <v>975</v>
      </c>
      <c r="E24274" s="82">
        <v>10</v>
      </c>
      <c r="F24274" t="s">
        <v>969</v>
      </c>
      <c r="G24274" s="83">
        <v>43432</v>
      </c>
      <c r="I24274">
        <v>2018</v>
      </c>
    </row>
    <row r="24275" spans="1:9" x14ac:dyDescent="0.25">
      <c r="A24275" t="s">
        <v>972</v>
      </c>
      <c r="B24275" t="s">
        <v>826</v>
      </c>
      <c r="C24275" t="s">
        <v>1283</v>
      </c>
      <c r="D24275" t="s">
        <v>975</v>
      </c>
      <c r="E24275" s="82">
        <v>10</v>
      </c>
      <c r="F24275" t="s">
        <v>969</v>
      </c>
      <c r="G24275" s="83">
        <v>43433</v>
      </c>
      <c r="I24275">
        <v>2018</v>
      </c>
    </row>
    <row r="24276" spans="1:9" x14ac:dyDescent="0.25">
      <c r="A24276" t="s">
        <v>972</v>
      </c>
      <c r="B24276" t="s">
        <v>826</v>
      </c>
      <c r="C24276" t="s">
        <v>1283</v>
      </c>
      <c r="D24276" t="s">
        <v>975</v>
      </c>
      <c r="E24276" s="82">
        <v>10</v>
      </c>
      <c r="F24276" t="s">
        <v>969</v>
      </c>
      <c r="G24276" s="83">
        <v>43496</v>
      </c>
      <c r="I24276">
        <v>2019</v>
      </c>
    </row>
    <row r="24277" spans="1:9" x14ac:dyDescent="0.25">
      <c r="A24277" t="s">
        <v>972</v>
      </c>
      <c r="B24277" t="s">
        <v>826</v>
      </c>
      <c r="C24277" t="s">
        <v>1283</v>
      </c>
      <c r="D24277" t="s">
        <v>975</v>
      </c>
      <c r="E24277" s="82">
        <v>10</v>
      </c>
      <c r="F24277" t="s">
        <v>969</v>
      </c>
      <c r="G24277" s="83">
        <v>43537</v>
      </c>
      <c r="I24277">
        <v>2019</v>
      </c>
    </row>
    <row r="24278" spans="1:9" x14ac:dyDescent="0.25">
      <c r="A24278" t="s">
        <v>972</v>
      </c>
      <c r="B24278" t="s">
        <v>826</v>
      </c>
      <c r="C24278" t="s">
        <v>1283</v>
      </c>
      <c r="D24278" t="s">
        <v>975</v>
      </c>
      <c r="E24278" s="82">
        <v>10</v>
      </c>
      <c r="F24278" t="s">
        <v>969</v>
      </c>
      <c r="G24278" s="83">
        <v>43560</v>
      </c>
      <c r="I24278">
        <v>2019</v>
      </c>
    </row>
    <row r="24279" spans="1:9" x14ac:dyDescent="0.25">
      <c r="A24279" t="s">
        <v>972</v>
      </c>
      <c r="B24279" t="s">
        <v>826</v>
      </c>
      <c r="C24279" t="s">
        <v>1283</v>
      </c>
      <c r="D24279" t="s">
        <v>975</v>
      </c>
      <c r="E24279" s="82">
        <v>10</v>
      </c>
      <c r="F24279" t="s">
        <v>969</v>
      </c>
      <c r="G24279" s="83">
        <v>43565</v>
      </c>
      <c r="I24279">
        <v>2019</v>
      </c>
    </row>
    <row r="24280" spans="1:9" x14ac:dyDescent="0.25">
      <c r="A24280" t="s">
        <v>972</v>
      </c>
      <c r="B24280" t="s">
        <v>826</v>
      </c>
      <c r="C24280" t="s">
        <v>1283</v>
      </c>
      <c r="D24280" t="s">
        <v>975</v>
      </c>
      <c r="E24280" s="82">
        <v>10</v>
      </c>
      <c r="F24280" t="s">
        <v>969</v>
      </c>
      <c r="G24280" s="83">
        <v>43572</v>
      </c>
      <c r="I24280">
        <v>2019</v>
      </c>
    </row>
    <row r="24281" spans="1:9" x14ac:dyDescent="0.25">
      <c r="A24281" t="s">
        <v>972</v>
      </c>
      <c r="B24281" t="s">
        <v>826</v>
      </c>
      <c r="C24281" t="s">
        <v>1283</v>
      </c>
      <c r="D24281" t="s">
        <v>975</v>
      </c>
      <c r="E24281" s="82">
        <v>10</v>
      </c>
      <c r="F24281" t="s">
        <v>969</v>
      </c>
      <c r="G24281" s="83">
        <v>43590</v>
      </c>
      <c r="I24281">
        <v>2019</v>
      </c>
    </row>
    <row r="24282" spans="1:9" x14ac:dyDescent="0.25">
      <c r="A24282" t="s">
        <v>972</v>
      </c>
      <c r="B24282" t="s">
        <v>826</v>
      </c>
      <c r="C24282" t="s">
        <v>1283</v>
      </c>
      <c r="D24282" t="s">
        <v>975</v>
      </c>
      <c r="E24282" s="82">
        <v>10</v>
      </c>
      <c r="F24282" t="s">
        <v>969</v>
      </c>
      <c r="G24282" s="83">
        <v>43606</v>
      </c>
      <c r="I24282">
        <v>2019</v>
      </c>
    </row>
    <row r="24283" spans="1:9" x14ac:dyDescent="0.25">
      <c r="A24283" t="s">
        <v>972</v>
      </c>
      <c r="B24283" t="s">
        <v>826</v>
      </c>
      <c r="C24283" t="s">
        <v>1283</v>
      </c>
      <c r="D24283" t="s">
        <v>975</v>
      </c>
      <c r="E24283" s="82">
        <v>10</v>
      </c>
      <c r="F24283" t="s">
        <v>969</v>
      </c>
      <c r="G24283" s="83">
        <v>43613</v>
      </c>
      <c r="I24283">
        <v>2019</v>
      </c>
    </row>
    <row r="24284" spans="1:9" x14ac:dyDescent="0.25">
      <c r="A24284" t="s">
        <v>972</v>
      </c>
      <c r="B24284" t="s">
        <v>826</v>
      </c>
      <c r="C24284" t="s">
        <v>1283</v>
      </c>
      <c r="D24284" t="s">
        <v>975</v>
      </c>
      <c r="E24284" s="82">
        <v>10</v>
      </c>
      <c r="F24284" t="s">
        <v>969</v>
      </c>
      <c r="G24284" s="83">
        <v>43614</v>
      </c>
      <c r="I24284">
        <v>2019</v>
      </c>
    </row>
    <row r="24285" spans="1:9" x14ac:dyDescent="0.25">
      <c r="A24285" t="s">
        <v>972</v>
      </c>
      <c r="B24285" t="s">
        <v>826</v>
      </c>
      <c r="C24285" t="s">
        <v>1283</v>
      </c>
      <c r="D24285" t="s">
        <v>975</v>
      </c>
      <c r="E24285" s="82">
        <v>10</v>
      </c>
      <c r="F24285" t="s">
        <v>969</v>
      </c>
      <c r="G24285" s="83">
        <v>43648</v>
      </c>
      <c r="I24285">
        <v>2019</v>
      </c>
    </row>
    <row r="24286" spans="1:9" x14ac:dyDescent="0.25">
      <c r="A24286" t="s">
        <v>972</v>
      </c>
      <c r="B24286" t="s">
        <v>826</v>
      </c>
      <c r="C24286" t="s">
        <v>1283</v>
      </c>
      <c r="D24286" t="s">
        <v>975</v>
      </c>
      <c r="E24286" s="82">
        <v>10</v>
      </c>
      <c r="F24286" t="s">
        <v>969</v>
      </c>
      <c r="G24286" s="83">
        <v>43662</v>
      </c>
      <c r="I24286">
        <v>2019</v>
      </c>
    </row>
    <row r="24287" spans="1:9" x14ac:dyDescent="0.25">
      <c r="A24287" t="s">
        <v>972</v>
      </c>
      <c r="B24287" t="s">
        <v>826</v>
      </c>
      <c r="C24287" t="s">
        <v>1283</v>
      </c>
      <c r="D24287" t="s">
        <v>975</v>
      </c>
      <c r="E24287" s="82">
        <v>10</v>
      </c>
      <c r="F24287" t="s">
        <v>969</v>
      </c>
      <c r="G24287" s="83">
        <v>43717</v>
      </c>
      <c r="I24287">
        <v>2019</v>
      </c>
    </row>
    <row r="24288" spans="1:9" x14ac:dyDescent="0.25">
      <c r="A24288" t="s">
        <v>972</v>
      </c>
      <c r="B24288" t="s">
        <v>826</v>
      </c>
      <c r="C24288" t="s">
        <v>1283</v>
      </c>
      <c r="D24288" t="s">
        <v>975</v>
      </c>
      <c r="E24288" s="82">
        <v>10</v>
      </c>
      <c r="F24288" t="s">
        <v>969</v>
      </c>
      <c r="G24288" s="83">
        <v>43733</v>
      </c>
      <c r="I24288">
        <v>2019</v>
      </c>
    </row>
    <row r="24289" spans="1:9" x14ac:dyDescent="0.25">
      <c r="A24289" t="s">
        <v>972</v>
      </c>
      <c r="B24289" t="s">
        <v>826</v>
      </c>
      <c r="C24289" t="s">
        <v>1283</v>
      </c>
      <c r="D24289" t="s">
        <v>975</v>
      </c>
      <c r="E24289" s="82">
        <v>10</v>
      </c>
      <c r="F24289" t="s">
        <v>969</v>
      </c>
      <c r="G24289" s="83">
        <v>43913</v>
      </c>
      <c r="I24289">
        <v>2020</v>
      </c>
    </row>
    <row r="24290" spans="1:9" x14ac:dyDescent="0.25">
      <c r="A24290" t="s">
        <v>972</v>
      </c>
      <c r="B24290" t="s">
        <v>826</v>
      </c>
      <c r="C24290" t="s">
        <v>1283</v>
      </c>
      <c r="D24290" t="s">
        <v>975</v>
      </c>
      <c r="E24290" s="82">
        <v>10</v>
      </c>
      <c r="F24290" t="s">
        <v>969</v>
      </c>
      <c r="G24290" s="83">
        <v>43983</v>
      </c>
      <c r="I24290">
        <v>2020</v>
      </c>
    </row>
    <row r="24291" spans="1:9" x14ac:dyDescent="0.25">
      <c r="A24291" t="s">
        <v>972</v>
      </c>
      <c r="B24291" t="s">
        <v>826</v>
      </c>
      <c r="C24291" t="s">
        <v>1283</v>
      </c>
      <c r="D24291" t="s">
        <v>975</v>
      </c>
      <c r="E24291" s="82">
        <v>10</v>
      </c>
      <c r="F24291" t="s">
        <v>969</v>
      </c>
      <c r="G24291" s="83">
        <v>44056</v>
      </c>
      <c r="I24291">
        <v>2020</v>
      </c>
    </row>
    <row r="24292" spans="1:9" x14ac:dyDescent="0.25">
      <c r="A24292" t="s">
        <v>972</v>
      </c>
      <c r="B24292" t="s">
        <v>826</v>
      </c>
      <c r="C24292" t="s">
        <v>1283</v>
      </c>
      <c r="D24292" t="s">
        <v>975</v>
      </c>
      <c r="E24292" s="82">
        <v>10</v>
      </c>
      <c r="F24292" t="s">
        <v>969</v>
      </c>
      <c r="G24292" s="83">
        <v>44166</v>
      </c>
      <c r="I24292">
        <v>2020</v>
      </c>
    </row>
    <row r="24293" spans="1:9" x14ac:dyDescent="0.25">
      <c r="A24293" t="s">
        <v>972</v>
      </c>
      <c r="B24293" t="s">
        <v>826</v>
      </c>
      <c r="C24293" t="s">
        <v>1283</v>
      </c>
      <c r="D24293" t="s">
        <v>975</v>
      </c>
      <c r="E24293" s="82">
        <v>10</v>
      </c>
      <c r="F24293" t="s">
        <v>969</v>
      </c>
      <c r="G24293" s="83">
        <v>44400</v>
      </c>
      <c r="I24293">
        <v>2021</v>
      </c>
    </row>
    <row r="24294" spans="1:9" x14ac:dyDescent="0.25">
      <c r="A24294" t="s">
        <v>972</v>
      </c>
      <c r="B24294" t="s">
        <v>826</v>
      </c>
      <c r="C24294" t="s">
        <v>1283</v>
      </c>
      <c r="D24294" t="s">
        <v>975</v>
      </c>
      <c r="E24294" s="82">
        <v>10</v>
      </c>
      <c r="F24294" t="s">
        <v>969</v>
      </c>
      <c r="G24294" s="83">
        <v>44509</v>
      </c>
      <c r="I24294">
        <v>2021</v>
      </c>
    </row>
    <row r="24295" spans="1:9" x14ac:dyDescent="0.25">
      <c r="A24295" t="s">
        <v>972</v>
      </c>
      <c r="B24295" t="s">
        <v>826</v>
      </c>
      <c r="C24295" t="s">
        <v>1283</v>
      </c>
      <c r="D24295" t="s">
        <v>975</v>
      </c>
      <c r="E24295" s="82">
        <v>10</v>
      </c>
      <c r="F24295" t="s">
        <v>969</v>
      </c>
      <c r="G24295" s="83">
        <v>44550</v>
      </c>
      <c r="I24295">
        <v>2021</v>
      </c>
    </row>
    <row r="24296" spans="1:9" x14ac:dyDescent="0.25">
      <c r="A24296" t="s">
        <v>972</v>
      </c>
      <c r="B24296" t="s">
        <v>826</v>
      </c>
      <c r="C24296" t="s">
        <v>1283</v>
      </c>
      <c r="D24296" t="s">
        <v>975</v>
      </c>
      <c r="E24296" s="82">
        <v>10</v>
      </c>
      <c r="F24296" t="s">
        <v>969</v>
      </c>
      <c r="G24296" s="83">
        <v>44581</v>
      </c>
      <c r="I24296">
        <v>2022</v>
      </c>
    </row>
    <row r="24297" spans="1:9" x14ac:dyDescent="0.25">
      <c r="A24297" t="s">
        <v>972</v>
      </c>
      <c r="B24297" t="s">
        <v>826</v>
      </c>
      <c r="C24297" t="s">
        <v>1283</v>
      </c>
      <c r="D24297" t="s">
        <v>975</v>
      </c>
      <c r="E24297" s="82">
        <v>10</v>
      </c>
      <c r="F24297" t="s">
        <v>969</v>
      </c>
      <c r="G24297" s="83">
        <v>44588</v>
      </c>
      <c r="I24297">
        <v>2022</v>
      </c>
    </row>
    <row r="24298" spans="1:9" x14ac:dyDescent="0.25">
      <c r="A24298" t="s">
        <v>972</v>
      </c>
      <c r="B24298" t="s">
        <v>826</v>
      </c>
      <c r="C24298" t="s">
        <v>1283</v>
      </c>
      <c r="D24298" t="s">
        <v>975</v>
      </c>
      <c r="E24298" s="82">
        <v>10</v>
      </c>
      <c r="F24298" t="s">
        <v>969</v>
      </c>
      <c r="G24298" s="83">
        <v>44594</v>
      </c>
      <c r="I24298">
        <v>2022</v>
      </c>
    </row>
    <row r="24299" spans="1:9" x14ac:dyDescent="0.25">
      <c r="A24299" t="s">
        <v>972</v>
      </c>
      <c r="B24299" t="s">
        <v>826</v>
      </c>
      <c r="C24299" t="s">
        <v>1283</v>
      </c>
      <c r="D24299" t="s">
        <v>975</v>
      </c>
      <c r="E24299" s="82">
        <v>10</v>
      </c>
      <c r="F24299" t="s">
        <v>969</v>
      </c>
      <c r="G24299" s="83">
        <v>44602</v>
      </c>
      <c r="I24299">
        <v>2022</v>
      </c>
    </row>
    <row r="24300" spans="1:9" x14ac:dyDescent="0.25">
      <c r="A24300" t="s">
        <v>972</v>
      </c>
      <c r="B24300" t="s">
        <v>826</v>
      </c>
      <c r="C24300" t="s">
        <v>1283</v>
      </c>
      <c r="D24300" t="s">
        <v>975</v>
      </c>
      <c r="E24300" s="82">
        <v>10</v>
      </c>
      <c r="F24300" t="s">
        <v>969</v>
      </c>
      <c r="G24300" s="83">
        <v>44608</v>
      </c>
      <c r="I24300">
        <v>2022</v>
      </c>
    </row>
    <row r="24301" spans="1:9" x14ac:dyDescent="0.25">
      <c r="A24301" t="s">
        <v>972</v>
      </c>
      <c r="B24301" t="s">
        <v>826</v>
      </c>
      <c r="C24301" t="s">
        <v>1283</v>
      </c>
      <c r="D24301" t="s">
        <v>975</v>
      </c>
      <c r="E24301" s="82">
        <v>10</v>
      </c>
      <c r="F24301" t="s">
        <v>969</v>
      </c>
      <c r="G24301" s="83">
        <v>44864</v>
      </c>
      <c r="I24301">
        <v>2022</v>
      </c>
    </row>
    <row r="24302" spans="1:9" x14ac:dyDescent="0.25">
      <c r="A24302" t="s">
        <v>972</v>
      </c>
      <c r="B24302" t="s">
        <v>826</v>
      </c>
      <c r="C24302" t="s">
        <v>1283</v>
      </c>
      <c r="D24302" t="s">
        <v>975</v>
      </c>
      <c r="E24302" s="82">
        <v>10</v>
      </c>
      <c r="F24302" t="s">
        <v>969</v>
      </c>
      <c r="G24302" s="83">
        <v>44777</v>
      </c>
      <c r="I24302">
        <v>2022</v>
      </c>
    </row>
    <row r="24303" spans="1:9" x14ac:dyDescent="0.25">
      <c r="A24303" t="s">
        <v>972</v>
      </c>
      <c r="B24303" t="s">
        <v>153</v>
      </c>
      <c r="C24303" t="s">
        <v>1283</v>
      </c>
      <c r="D24303" t="s">
        <v>975</v>
      </c>
      <c r="E24303" s="82">
        <v>10</v>
      </c>
      <c r="F24303" t="s">
        <v>969</v>
      </c>
      <c r="G24303" s="83">
        <v>43563</v>
      </c>
      <c r="I24303">
        <v>2019</v>
      </c>
    </row>
    <row r="24304" spans="1:9" x14ac:dyDescent="0.25">
      <c r="A24304" t="s">
        <v>972</v>
      </c>
      <c r="B24304" t="s">
        <v>153</v>
      </c>
      <c r="C24304" t="s">
        <v>1283</v>
      </c>
      <c r="D24304" t="s">
        <v>975</v>
      </c>
      <c r="E24304" s="82">
        <v>10</v>
      </c>
      <c r="F24304" t="s">
        <v>969</v>
      </c>
      <c r="G24304" s="83">
        <v>43403</v>
      </c>
      <c r="I24304">
        <v>2018</v>
      </c>
    </row>
    <row r="24305" spans="1:9" x14ac:dyDescent="0.25">
      <c r="A24305" t="s">
        <v>972</v>
      </c>
      <c r="B24305" t="s">
        <v>193</v>
      </c>
      <c r="C24305" t="s">
        <v>1283</v>
      </c>
      <c r="D24305" t="s">
        <v>975</v>
      </c>
      <c r="E24305" s="82">
        <v>10</v>
      </c>
      <c r="F24305" t="s">
        <v>969</v>
      </c>
      <c r="G24305" s="83">
        <v>44008</v>
      </c>
      <c r="I24305">
        <v>2020</v>
      </c>
    </row>
    <row r="24306" spans="1:9" x14ac:dyDescent="0.25">
      <c r="A24306" t="s">
        <v>972</v>
      </c>
      <c r="B24306" t="s">
        <v>1038</v>
      </c>
      <c r="C24306" t="s">
        <v>1283</v>
      </c>
      <c r="D24306" t="s">
        <v>975</v>
      </c>
      <c r="E24306" s="82">
        <v>4</v>
      </c>
      <c r="F24306" t="s">
        <v>969</v>
      </c>
      <c r="G24306" s="83">
        <v>44882</v>
      </c>
      <c r="I24306">
        <v>2022</v>
      </c>
    </row>
    <row r="24307" spans="1:9" x14ac:dyDescent="0.25">
      <c r="A24307" t="s">
        <v>972</v>
      </c>
      <c r="B24307" t="s">
        <v>1038</v>
      </c>
      <c r="C24307" t="s">
        <v>1283</v>
      </c>
      <c r="D24307" t="s">
        <v>975</v>
      </c>
      <c r="E24307" s="82">
        <v>4</v>
      </c>
      <c r="F24307" t="s">
        <v>969</v>
      </c>
      <c r="G24307" s="83">
        <v>44905</v>
      </c>
      <c r="I24307">
        <v>2022</v>
      </c>
    </row>
    <row r="24308" spans="1:9" x14ac:dyDescent="0.25">
      <c r="A24308" t="s">
        <v>972</v>
      </c>
      <c r="B24308" t="s">
        <v>1038</v>
      </c>
      <c r="C24308" t="s">
        <v>1283</v>
      </c>
      <c r="D24308" t="s">
        <v>975</v>
      </c>
      <c r="E24308" s="82">
        <v>5</v>
      </c>
      <c r="F24308" t="s">
        <v>969</v>
      </c>
      <c r="G24308" s="83">
        <v>43070</v>
      </c>
      <c r="I24308">
        <v>2017</v>
      </c>
    </row>
    <row r="24309" spans="1:9" x14ac:dyDescent="0.25">
      <c r="A24309" t="s">
        <v>972</v>
      </c>
      <c r="B24309" t="s">
        <v>1038</v>
      </c>
      <c r="C24309" t="s">
        <v>1283</v>
      </c>
      <c r="D24309" t="s">
        <v>975</v>
      </c>
      <c r="E24309" s="82">
        <v>5</v>
      </c>
      <c r="F24309" t="s">
        <v>969</v>
      </c>
      <c r="G24309" s="83">
        <v>43273</v>
      </c>
      <c r="I24309">
        <v>2018</v>
      </c>
    </row>
    <row r="24310" spans="1:9" x14ac:dyDescent="0.25">
      <c r="A24310" t="s">
        <v>972</v>
      </c>
      <c r="B24310" t="s">
        <v>1038</v>
      </c>
      <c r="C24310" t="s">
        <v>1283</v>
      </c>
      <c r="D24310" t="s">
        <v>975</v>
      </c>
      <c r="E24310" s="82">
        <v>5</v>
      </c>
      <c r="F24310" t="s">
        <v>969</v>
      </c>
      <c r="G24310" s="83">
        <v>43587</v>
      </c>
      <c r="I24310">
        <v>2019</v>
      </c>
    </row>
    <row r="24311" spans="1:9" x14ac:dyDescent="0.25">
      <c r="A24311" t="s">
        <v>972</v>
      </c>
      <c r="B24311" t="s">
        <v>1038</v>
      </c>
      <c r="C24311" t="s">
        <v>1283</v>
      </c>
      <c r="D24311" t="s">
        <v>975</v>
      </c>
      <c r="E24311" s="82">
        <v>6</v>
      </c>
      <c r="F24311" t="s">
        <v>969</v>
      </c>
      <c r="G24311" s="83">
        <v>44469</v>
      </c>
      <c r="I24311">
        <v>2021</v>
      </c>
    </row>
    <row r="24312" spans="1:9" x14ac:dyDescent="0.25">
      <c r="A24312" t="s">
        <v>972</v>
      </c>
      <c r="B24312" t="s">
        <v>1038</v>
      </c>
      <c r="C24312" t="s">
        <v>1283</v>
      </c>
      <c r="D24312" t="s">
        <v>975</v>
      </c>
      <c r="E24312" s="82">
        <v>10</v>
      </c>
      <c r="F24312" t="s">
        <v>969</v>
      </c>
      <c r="G24312" s="83">
        <v>43152</v>
      </c>
      <c r="I24312">
        <v>2018</v>
      </c>
    </row>
    <row r="24313" spans="1:9" x14ac:dyDescent="0.25">
      <c r="A24313" t="s">
        <v>972</v>
      </c>
      <c r="B24313" t="s">
        <v>1038</v>
      </c>
      <c r="C24313" t="s">
        <v>1283</v>
      </c>
      <c r="D24313" t="s">
        <v>975</v>
      </c>
      <c r="E24313" s="82">
        <v>10</v>
      </c>
      <c r="F24313" t="s">
        <v>969</v>
      </c>
      <c r="G24313" s="83">
        <v>43203</v>
      </c>
      <c r="I24313">
        <v>2018</v>
      </c>
    </row>
    <row r="24314" spans="1:9" x14ac:dyDescent="0.25">
      <c r="A24314" t="s">
        <v>972</v>
      </c>
      <c r="B24314" t="s">
        <v>1038</v>
      </c>
      <c r="C24314" t="s">
        <v>1283</v>
      </c>
      <c r="D24314" t="s">
        <v>975</v>
      </c>
      <c r="E24314" s="82">
        <v>10</v>
      </c>
      <c r="F24314" t="s">
        <v>969</v>
      </c>
      <c r="G24314" s="83">
        <v>43595</v>
      </c>
      <c r="I24314">
        <v>2019</v>
      </c>
    </row>
    <row r="24315" spans="1:9" x14ac:dyDescent="0.25">
      <c r="A24315" t="s">
        <v>972</v>
      </c>
      <c r="B24315" t="s">
        <v>1038</v>
      </c>
      <c r="C24315" t="s">
        <v>1283</v>
      </c>
      <c r="D24315" t="s">
        <v>975</v>
      </c>
      <c r="E24315" s="82">
        <v>10</v>
      </c>
      <c r="F24315" t="s">
        <v>969</v>
      </c>
      <c r="G24315" s="83">
        <v>43910</v>
      </c>
      <c r="I24315">
        <v>2020</v>
      </c>
    </row>
    <row r="24316" spans="1:9" x14ac:dyDescent="0.25">
      <c r="A24316" t="s">
        <v>972</v>
      </c>
      <c r="B24316" t="s">
        <v>1038</v>
      </c>
      <c r="C24316" t="s">
        <v>1283</v>
      </c>
      <c r="D24316" t="s">
        <v>975</v>
      </c>
      <c r="E24316" s="82">
        <v>10</v>
      </c>
      <c r="F24316" t="s">
        <v>969</v>
      </c>
      <c r="G24316" s="83">
        <v>44137</v>
      </c>
      <c r="I24316">
        <v>2020</v>
      </c>
    </row>
    <row r="24317" spans="1:9" x14ac:dyDescent="0.25">
      <c r="A24317" t="s">
        <v>972</v>
      </c>
      <c r="B24317" t="s">
        <v>1038</v>
      </c>
      <c r="C24317" t="s">
        <v>1283</v>
      </c>
      <c r="D24317" t="s">
        <v>975</v>
      </c>
      <c r="E24317" s="82">
        <v>10</v>
      </c>
      <c r="F24317" t="s">
        <v>969</v>
      </c>
      <c r="G24317" s="83">
        <v>44201</v>
      </c>
      <c r="I24317">
        <v>2021</v>
      </c>
    </row>
    <row r="24318" spans="1:9" x14ac:dyDescent="0.25">
      <c r="A24318" t="s">
        <v>972</v>
      </c>
      <c r="B24318" t="s">
        <v>1038</v>
      </c>
      <c r="C24318" t="s">
        <v>1283</v>
      </c>
      <c r="D24318" t="s">
        <v>975</v>
      </c>
      <c r="E24318" s="82">
        <v>10</v>
      </c>
      <c r="F24318" t="s">
        <v>969</v>
      </c>
      <c r="G24318" s="83">
        <v>44271</v>
      </c>
      <c r="I24318">
        <v>2021</v>
      </c>
    </row>
    <row r="24319" spans="1:9" x14ac:dyDescent="0.25">
      <c r="A24319" t="s">
        <v>972</v>
      </c>
      <c r="B24319" t="s">
        <v>1038</v>
      </c>
      <c r="C24319" t="s">
        <v>1283</v>
      </c>
      <c r="D24319" t="s">
        <v>975</v>
      </c>
      <c r="E24319" s="82">
        <v>10</v>
      </c>
      <c r="F24319" t="s">
        <v>969</v>
      </c>
      <c r="G24319" s="83">
        <v>44363</v>
      </c>
      <c r="I24319">
        <v>2021</v>
      </c>
    </row>
    <row r="24320" spans="1:9" x14ac:dyDescent="0.25">
      <c r="A24320" t="s">
        <v>972</v>
      </c>
      <c r="B24320" t="s">
        <v>1038</v>
      </c>
      <c r="C24320" t="s">
        <v>1283</v>
      </c>
      <c r="D24320" t="s">
        <v>975</v>
      </c>
      <c r="E24320" s="82">
        <v>10</v>
      </c>
      <c r="F24320" t="s">
        <v>969</v>
      </c>
      <c r="G24320" s="83">
        <v>44911</v>
      </c>
      <c r="I24320">
        <v>2022</v>
      </c>
    </row>
    <row r="24321" spans="1:9" x14ac:dyDescent="0.25">
      <c r="A24321" t="s">
        <v>972</v>
      </c>
      <c r="B24321" t="s">
        <v>168</v>
      </c>
      <c r="C24321" t="s">
        <v>1283</v>
      </c>
      <c r="D24321" t="s">
        <v>975</v>
      </c>
      <c r="E24321" s="82">
        <v>9</v>
      </c>
      <c r="F24321" t="s">
        <v>969</v>
      </c>
      <c r="G24321" s="83">
        <v>44288</v>
      </c>
      <c r="I24321">
        <v>2021</v>
      </c>
    </row>
    <row r="24322" spans="1:9" x14ac:dyDescent="0.25">
      <c r="A24322" t="s">
        <v>972</v>
      </c>
      <c r="B24322" t="s">
        <v>168</v>
      </c>
      <c r="C24322" t="s">
        <v>1283</v>
      </c>
      <c r="D24322" t="s">
        <v>975</v>
      </c>
      <c r="E24322" s="82">
        <v>9</v>
      </c>
      <c r="F24322" t="s">
        <v>969</v>
      </c>
      <c r="G24322" s="83">
        <v>44615</v>
      </c>
      <c r="I24322">
        <v>2022</v>
      </c>
    </row>
    <row r="24323" spans="1:9" x14ac:dyDescent="0.25">
      <c r="A24323" t="s">
        <v>972</v>
      </c>
      <c r="B24323" t="s">
        <v>168</v>
      </c>
      <c r="C24323" t="s">
        <v>1283</v>
      </c>
      <c r="D24323" t="s">
        <v>975</v>
      </c>
      <c r="E24323" s="82">
        <v>10</v>
      </c>
      <c r="F24323" t="s">
        <v>969</v>
      </c>
      <c r="G24323" s="83">
        <v>43662</v>
      </c>
      <c r="I24323">
        <v>2019</v>
      </c>
    </row>
    <row r="24324" spans="1:9" x14ac:dyDescent="0.25">
      <c r="A24324" t="s">
        <v>972</v>
      </c>
      <c r="B24324" t="s">
        <v>168</v>
      </c>
      <c r="C24324" t="s">
        <v>1283</v>
      </c>
      <c r="D24324" t="s">
        <v>975</v>
      </c>
      <c r="E24324" s="82">
        <v>10</v>
      </c>
      <c r="F24324" t="s">
        <v>969</v>
      </c>
      <c r="G24324" s="83">
        <v>43812</v>
      </c>
      <c r="I24324">
        <v>2019</v>
      </c>
    </row>
    <row r="24325" spans="1:9" x14ac:dyDescent="0.25">
      <c r="A24325" t="s">
        <v>972</v>
      </c>
      <c r="B24325" t="s">
        <v>168</v>
      </c>
      <c r="C24325" t="s">
        <v>1283</v>
      </c>
      <c r="D24325" t="s">
        <v>975</v>
      </c>
      <c r="E24325" s="82">
        <v>10</v>
      </c>
      <c r="F24325" t="s">
        <v>969</v>
      </c>
      <c r="G24325" s="83">
        <v>43853</v>
      </c>
      <c r="I24325">
        <v>2020</v>
      </c>
    </row>
    <row r="24326" spans="1:9" x14ac:dyDescent="0.25">
      <c r="A24326" t="s">
        <v>972</v>
      </c>
      <c r="B24326" t="s">
        <v>168</v>
      </c>
      <c r="C24326" t="s">
        <v>1283</v>
      </c>
      <c r="D24326" t="s">
        <v>975</v>
      </c>
      <c r="E24326" s="82">
        <v>10</v>
      </c>
      <c r="F24326" t="s">
        <v>969</v>
      </c>
      <c r="G24326" s="83">
        <v>44126</v>
      </c>
      <c r="I24326">
        <v>2020</v>
      </c>
    </row>
    <row r="24327" spans="1:9" x14ac:dyDescent="0.25">
      <c r="A24327" t="s">
        <v>972</v>
      </c>
      <c r="B24327" t="s">
        <v>168</v>
      </c>
      <c r="C24327" t="s">
        <v>1283</v>
      </c>
      <c r="D24327" t="s">
        <v>975</v>
      </c>
      <c r="E24327" s="82">
        <v>10</v>
      </c>
      <c r="F24327" t="s">
        <v>969</v>
      </c>
      <c r="G24327" s="83">
        <v>44153</v>
      </c>
      <c r="I24327">
        <v>2020</v>
      </c>
    </row>
    <row r="24328" spans="1:9" x14ac:dyDescent="0.25">
      <c r="A24328" t="s">
        <v>972</v>
      </c>
      <c r="B24328" t="s">
        <v>168</v>
      </c>
      <c r="C24328" t="s">
        <v>1283</v>
      </c>
      <c r="D24328" t="s">
        <v>975</v>
      </c>
      <c r="E24328" s="82">
        <v>10</v>
      </c>
      <c r="F24328" t="s">
        <v>969</v>
      </c>
      <c r="G24328" s="83">
        <v>44183</v>
      </c>
      <c r="I24328">
        <v>2020</v>
      </c>
    </row>
    <row r="24329" spans="1:9" x14ac:dyDescent="0.25">
      <c r="A24329" t="s">
        <v>972</v>
      </c>
      <c r="B24329" t="s">
        <v>168</v>
      </c>
      <c r="C24329" t="s">
        <v>1283</v>
      </c>
      <c r="D24329" t="s">
        <v>975</v>
      </c>
      <c r="E24329" s="82">
        <v>10</v>
      </c>
      <c r="F24329" t="s">
        <v>969</v>
      </c>
      <c r="G24329" s="83">
        <v>44221</v>
      </c>
      <c r="I24329">
        <v>2021</v>
      </c>
    </row>
    <row r="24330" spans="1:9" x14ac:dyDescent="0.25">
      <c r="A24330" t="s">
        <v>972</v>
      </c>
      <c r="B24330" t="s">
        <v>168</v>
      </c>
      <c r="C24330" t="s">
        <v>1283</v>
      </c>
      <c r="D24330" t="s">
        <v>975</v>
      </c>
      <c r="E24330" s="82">
        <v>10</v>
      </c>
      <c r="F24330" t="s">
        <v>969</v>
      </c>
      <c r="G24330" s="83">
        <v>44386</v>
      </c>
      <c r="I24330">
        <v>2021</v>
      </c>
    </row>
    <row r="24331" spans="1:9" x14ac:dyDescent="0.25">
      <c r="A24331" t="s">
        <v>972</v>
      </c>
      <c r="B24331" t="s">
        <v>168</v>
      </c>
      <c r="C24331" t="s">
        <v>1283</v>
      </c>
      <c r="D24331" t="s">
        <v>975</v>
      </c>
      <c r="E24331" s="82">
        <v>10</v>
      </c>
      <c r="F24331" t="s">
        <v>969</v>
      </c>
      <c r="G24331" s="83">
        <v>44664</v>
      </c>
      <c r="I24331">
        <v>2022</v>
      </c>
    </row>
    <row r="24332" spans="1:9" x14ac:dyDescent="0.25">
      <c r="A24332" t="s">
        <v>972</v>
      </c>
      <c r="B24332" t="s">
        <v>168</v>
      </c>
      <c r="C24332" t="s">
        <v>1283</v>
      </c>
      <c r="D24332" t="s">
        <v>975</v>
      </c>
      <c r="E24332" s="82">
        <v>10</v>
      </c>
      <c r="F24332" t="s">
        <v>969</v>
      </c>
      <c r="G24332" s="83">
        <v>44813</v>
      </c>
      <c r="I24332">
        <v>2022</v>
      </c>
    </row>
    <row r="24333" spans="1:9" x14ac:dyDescent="0.25">
      <c r="A24333" t="s">
        <v>972</v>
      </c>
      <c r="B24333" t="s">
        <v>115</v>
      </c>
      <c r="C24333" t="s">
        <v>1283</v>
      </c>
      <c r="D24333" t="s">
        <v>975</v>
      </c>
      <c r="E24333" s="82">
        <v>5</v>
      </c>
      <c r="F24333" t="s">
        <v>969</v>
      </c>
      <c r="G24333" s="83">
        <v>43329</v>
      </c>
      <c r="I24333">
        <v>2018</v>
      </c>
    </row>
    <row r="24334" spans="1:9" x14ac:dyDescent="0.25">
      <c r="A24334" t="s">
        <v>972</v>
      </c>
      <c r="B24334" t="s">
        <v>115</v>
      </c>
      <c r="C24334" t="s">
        <v>1283</v>
      </c>
      <c r="D24334" t="s">
        <v>975</v>
      </c>
      <c r="E24334" s="82">
        <v>5</v>
      </c>
      <c r="F24334" t="s">
        <v>969</v>
      </c>
      <c r="G24334" s="83">
        <v>43400</v>
      </c>
      <c r="I24334">
        <v>2018</v>
      </c>
    </row>
    <row r="24335" spans="1:9" x14ac:dyDescent="0.25">
      <c r="A24335" t="s">
        <v>972</v>
      </c>
      <c r="B24335" t="s">
        <v>115</v>
      </c>
      <c r="C24335" t="s">
        <v>1283</v>
      </c>
      <c r="D24335" t="s">
        <v>975</v>
      </c>
      <c r="E24335" s="82">
        <v>5</v>
      </c>
      <c r="F24335" t="s">
        <v>969</v>
      </c>
      <c r="G24335" s="83">
        <v>43536</v>
      </c>
      <c r="I24335">
        <v>2019</v>
      </c>
    </row>
    <row r="24336" spans="1:9" x14ac:dyDescent="0.25">
      <c r="A24336" t="s">
        <v>972</v>
      </c>
      <c r="B24336" t="s">
        <v>115</v>
      </c>
      <c r="C24336" t="s">
        <v>1283</v>
      </c>
      <c r="D24336" t="s">
        <v>975</v>
      </c>
      <c r="E24336" s="82">
        <v>9</v>
      </c>
      <c r="F24336" t="s">
        <v>969</v>
      </c>
      <c r="G24336" s="83">
        <v>44069</v>
      </c>
      <c r="I24336">
        <v>2020</v>
      </c>
    </row>
    <row r="24337" spans="1:9" x14ac:dyDescent="0.25">
      <c r="A24337" t="s">
        <v>972</v>
      </c>
      <c r="B24337" t="s">
        <v>115</v>
      </c>
      <c r="C24337" t="s">
        <v>1283</v>
      </c>
      <c r="D24337" t="s">
        <v>975</v>
      </c>
      <c r="E24337" s="82">
        <v>10</v>
      </c>
      <c r="F24337" t="s">
        <v>969</v>
      </c>
      <c r="G24337" s="83">
        <v>43441</v>
      </c>
      <c r="I24337">
        <v>2018</v>
      </c>
    </row>
    <row r="24338" spans="1:9" x14ac:dyDescent="0.25">
      <c r="A24338" t="s">
        <v>972</v>
      </c>
      <c r="B24338" t="s">
        <v>115</v>
      </c>
      <c r="C24338" t="s">
        <v>1283</v>
      </c>
      <c r="D24338" t="s">
        <v>975</v>
      </c>
      <c r="E24338" s="82">
        <v>10</v>
      </c>
      <c r="F24338" t="s">
        <v>969</v>
      </c>
      <c r="G24338" s="83">
        <v>43690</v>
      </c>
      <c r="I24338">
        <v>2019</v>
      </c>
    </row>
    <row r="24339" spans="1:9" x14ac:dyDescent="0.25">
      <c r="A24339" t="s">
        <v>972</v>
      </c>
      <c r="B24339" t="s">
        <v>115</v>
      </c>
      <c r="C24339" t="s">
        <v>1283</v>
      </c>
      <c r="D24339" t="s">
        <v>975</v>
      </c>
      <c r="E24339" s="82">
        <v>10</v>
      </c>
      <c r="F24339" t="s">
        <v>969</v>
      </c>
      <c r="G24339" s="83">
        <v>43796</v>
      </c>
      <c r="I24339">
        <v>2019</v>
      </c>
    </row>
    <row r="24340" spans="1:9" x14ac:dyDescent="0.25">
      <c r="A24340" t="s">
        <v>972</v>
      </c>
      <c r="B24340" t="s">
        <v>115</v>
      </c>
      <c r="C24340" t="s">
        <v>1283</v>
      </c>
      <c r="D24340" t="s">
        <v>975</v>
      </c>
      <c r="E24340" s="82">
        <v>10</v>
      </c>
      <c r="F24340" t="s">
        <v>969</v>
      </c>
      <c r="G24340" s="83">
        <v>44376</v>
      </c>
      <c r="I24340">
        <v>2021</v>
      </c>
    </row>
    <row r="24341" spans="1:9" x14ac:dyDescent="0.25">
      <c r="A24341" t="s">
        <v>972</v>
      </c>
      <c r="B24341" t="s">
        <v>115</v>
      </c>
      <c r="C24341" t="s">
        <v>1283</v>
      </c>
      <c r="D24341" t="s">
        <v>975</v>
      </c>
      <c r="E24341" s="82">
        <v>10</v>
      </c>
      <c r="F24341" t="s">
        <v>969</v>
      </c>
      <c r="G24341" s="83">
        <v>44487</v>
      </c>
      <c r="I24341">
        <v>2021</v>
      </c>
    </row>
    <row r="24342" spans="1:9" x14ac:dyDescent="0.25">
      <c r="A24342" t="s">
        <v>972</v>
      </c>
      <c r="B24342" t="s">
        <v>115</v>
      </c>
      <c r="C24342" t="s">
        <v>1283</v>
      </c>
      <c r="D24342" t="s">
        <v>975</v>
      </c>
      <c r="E24342" s="82">
        <v>10</v>
      </c>
      <c r="F24342" t="s">
        <v>969</v>
      </c>
      <c r="G24342" s="83">
        <v>44629</v>
      </c>
      <c r="I24342">
        <v>2022</v>
      </c>
    </row>
    <row r="24343" spans="1:9" x14ac:dyDescent="0.25">
      <c r="A24343" t="s">
        <v>972</v>
      </c>
      <c r="B24343" t="s">
        <v>115</v>
      </c>
      <c r="C24343" t="s">
        <v>1283</v>
      </c>
      <c r="D24343" t="s">
        <v>975</v>
      </c>
      <c r="E24343" s="82">
        <v>6.7</v>
      </c>
      <c r="F24343" t="s">
        <v>969</v>
      </c>
      <c r="G24343" s="83">
        <v>44923</v>
      </c>
      <c r="I24343">
        <v>2022</v>
      </c>
    </row>
    <row r="24344" spans="1:9" x14ac:dyDescent="0.25">
      <c r="A24344" t="s">
        <v>972</v>
      </c>
      <c r="B24344" t="s">
        <v>115</v>
      </c>
      <c r="C24344" t="s">
        <v>1283</v>
      </c>
      <c r="D24344" t="s">
        <v>975</v>
      </c>
      <c r="E24344" s="82">
        <v>10</v>
      </c>
      <c r="F24344" t="s">
        <v>969</v>
      </c>
      <c r="G24344" s="83">
        <v>43080</v>
      </c>
      <c r="I24344">
        <v>2017</v>
      </c>
    </row>
    <row r="24345" spans="1:9" x14ac:dyDescent="0.25">
      <c r="A24345" t="s">
        <v>972</v>
      </c>
      <c r="B24345" t="s">
        <v>154</v>
      </c>
      <c r="C24345" t="s">
        <v>1283</v>
      </c>
      <c r="D24345" t="s">
        <v>975</v>
      </c>
      <c r="E24345" s="82">
        <v>10</v>
      </c>
      <c r="F24345" t="s">
        <v>969</v>
      </c>
      <c r="G24345" s="83">
        <v>43614</v>
      </c>
      <c r="I24345">
        <v>2019</v>
      </c>
    </row>
    <row r="24346" spans="1:9" x14ac:dyDescent="0.25">
      <c r="A24346" t="s">
        <v>972</v>
      </c>
      <c r="B24346" t="s">
        <v>154</v>
      </c>
      <c r="C24346" t="s">
        <v>1283</v>
      </c>
      <c r="D24346" t="s">
        <v>975</v>
      </c>
      <c r="E24346" s="82">
        <v>10</v>
      </c>
      <c r="F24346" t="s">
        <v>969</v>
      </c>
      <c r="G24346" s="83">
        <v>43711</v>
      </c>
      <c r="I24346">
        <v>2019</v>
      </c>
    </row>
    <row r="24347" spans="1:9" x14ac:dyDescent="0.25">
      <c r="A24347" t="s">
        <v>972</v>
      </c>
      <c r="B24347" t="s">
        <v>1265</v>
      </c>
      <c r="C24347" t="s">
        <v>1283</v>
      </c>
      <c r="D24347" t="s">
        <v>975</v>
      </c>
      <c r="E24347" s="82">
        <v>5</v>
      </c>
      <c r="F24347" t="s">
        <v>969</v>
      </c>
      <c r="G24347" s="83">
        <v>43060</v>
      </c>
      <c r="I24347">
        <v>2017</v>
      </c>
    </row>
    <row r="24348" spans="1:9" x14ac:dyDescent="0.25">
      <c r="A24348" t="s">
        <v>972</v>
      </c>
      <c r="B24348" t="s">
        <v>1265</v>
      </c>
      <c r="C24348" t="s">
        <v>1283</v>
      </c>
      <c r="D24348" t="s">
        <v>975</v>
      </c>
      <c r="E24348" s="82">
        <v>5</v>
      </c>
      <c r="F24348" t="s">
        <v>969</v>
      </c>
      <c r="G24348" s="83">
        <v>43693</v>
      </c>
      <c r="I24348">
        <v>2019</v>
      </c>
    </row>
    <row r="24349" spans="1:9" x14ac:dyDescent="0.25">
      <c r="A24349" t="s">
        <v>972</v>
      </c>
      <c r="B24349" t="s">
        <v>1265</v>
      </c>
      <c r="C24349" t="s">
        <v>1283</v>
      </c>
      <c r="D24349" t="s">
        <v>975</v>
      </c>
      <c r="E24349" s="82">
        <v>10</v>
      </c>
      <c r="F24349" t="s">
        <v>969</v>
      </c>
      <c r="G24349" s="83">
        <v>44677</v>
      </c>
      <c r="I24349">
        <v>2022</v>
      </c>
    </row>
    <row r="24350" spans="1:9" x14ac:dyDescent="0.25">
      <c r="A24350" t="s">
        <v>972</v>
      </c>
      <c r="B24350" t="s">
        <v>115</v>
      </c>
      <c r="C24350" t="s">
        <v>1283</v>
      </c>
      <c r="D24350" t="s">
        <v>975</v>
      </c>
      <c r="E24350" s="82">
        <v>5</v>
      </c>
      <c r="F24350" t="s">
        <v>969</v>
      </c>
      <c r="G24350" s="83">
        <v>44585</v>
      </c>
      <c r="I24350">
        <v>2022</v>
      </c>
    </row>
    <row r="24351" spans="1:9" x14ac:dyDescent="0.25">
      <c r="A24351" t="s">
        <v>972</v>
      </c>
      <c r="B24351" t="s">
        <v>115</v>
      </c>
      <c r="C24351" t="s">
        <v>1283</v>
      </c>
      <c r="D24351" t="s">
        <v>975</v>
      </c>
      <c r="E24351" s="82">
        <v>10</v>
      </c>
      <c r="F24351" t="s">
        <v>969</v>
      </c>
      <c r="G24351" s="83">
        <v>43180</v>
      </c>
      <c r="I24351">
        <v>2018</v>
      </c>
    </row>
    <row r="24352" spans="1:9" x14ac:dyDescent="0.25">
      <c r="A24352" t="s">
        <v>972</v>
      </c>
      <c r="B24352" t="s">
        <v>115</v>
      </c>
      <c r="C24352" t="s">
        <v>1283</v>
      </c>
      <c r="D24352" t="s">
        <v>975</v>
      </c>
      <c r="E24352" s="82">
        <v>10</v>
      </c>
      <c r="F24352" t="s">
        <v>969</v>
      </c>
      <c r="G24352" s="83">
        <v>43658</v>
      </c>
      <c r="I24352">
        <v>2019</v>
      </c>
    </row>
    <row r="24353" spans="1:9" x14ac:dyDescent="0.25">
      <c r="A24353" t="s">
        <v>972</v>
      </c>
      <c r="B24353" t="s">
        <v>115</v>
      </c>
      <c r="C24353" t="s">
        <v>1283</v>
      </c>
      <c r="D24353" t="s">
        <v>975</v>
      </c>
      <c r="E24353" s="82">
        <v>10</v>
      </c>
      <c r="F24353" t="s">
        <v>969</v>
      </c>
      <c r="G24353" s="83">
        <v>43685</v>
      </c>
      <c r="I24353">
        <v>2019</v>
      </c>
    </row>
    <row r="24354" spans="1:9" x14ac:dyDescent="0.25">
      <c r="A24354" t="s">
        <v>972</v>
      </c>
      <c r="B24354" t="s">
        <v>115</v>
      </c>
      <c r="C24354" t="s">
        <v>1283</v>
      </c>
      <c r="D24354" t="s">
        <v>975</v>
      </c>
      <c r="E24354" s="82">
        <v>5</v>
      </c>
      <c r="F24354" t="s">
        <v>969</v>
      </c>
      <c r="G24354" s="83">
        <v>43563</v>
      </c>
      <c r="I24354">
        <v>2019</v>
      </c>
    </row>
    <row r="24355" spans="1:9" x14ac:dyDescent="0.25">
      <c r="A24355" t="s">
        <v>972</v>
      </c>
      <c r="B24355" t="s">
        <v>115</v>
      </c>
      <c r="C24355" t="s">
        <v>1283</v>
      </c>
      <c r="D24355" t="s">
        <v>975</v>
      </c>
      <c r="E24355" s="82">
        <v>5</v>
      </c>
      <c r="F24355" t="s">
        <v>969</v>
      </c>
      <c r="G24355" s="83">
        <v>44774</v>
      </c>
      <c r="I24355">
        <v>2022</v>
      </c>
    </row>
    <row r="24356" spans="1:9" x14ac:dyDescent="0.25">
      <c r="A24356" t="s">
        <v>972</v>
      </c>
      <c r="B24356" t="s">
        <v>115</v>
      </c>
      <c r="C24356" t="s">
        <v>1283</v>
      </c>
      <c r="D24356" t="s">
        <v>975</v>
      </c>
      <c r="E24356" s="82">
        <v>10</v>
      </c>
      <c r="F24356" t="s">
        <v>969</v>
      </c>
      <c r="G24356" s="83">
        <v>43627</v>
      </c>
      <c r="I24356">
        <v>2019</v>
      </c>
    </row>
    <row r="24357" spans="1:9" x14ac:dyDescent="0.25">
      <c r="A24357" t="s">
        <v>972</v>
      </c>
      <c r="B24357" t="s">
        <v>115</v>
      </c>
      <c r="C24357" t="s">
        <v>1283</v>
      </c>
      <c r="D24357" t="s">
        <v>975</v>
      </c>
      <c r="E24357" s="82">
        <v>10</v>
      </c>
      <c r="F24357" t="s">
        <v>969</v>
      </c>
      <c r="G24357" s="83">
        <v>44133</v>
      </c>
      <c r="I24357">
        <v>2020</v>
      </c>
    </row>
    <row r="24358" spans="1:9" x14ac:dyDescent="0.25">
      <c r="A24358" t="s">
        <v>972</v>
      </c>
      <c r="B24358" t="s">
        <v>115</v>
      </c>
      <c r="C24358" t="s">
        <v>1283</v>
      </c>
      <c r="D24358" t="s">
        <v>975</v>
      </c>
      <c r="E24358" s="82">
        <v>10</v>
      </c>
      <c r="F24358" t="s">
        <v>969</v>
      </c>
      <c r="G24358" s="83">
        <v>44488</v>
      </c>
      <c r="I24358">
        <v>2021</v>
      </c>
    </row>
    <row r="24359" spans="1:9" x14ac:dyDescent="0.25">
      <c r="A24359" t="s">
        <v>972</v>
      </c>
      <c r="B24359" t="s">
        <v>1039</v>
      </c>
      <c r="C24359" t="s">
        <v>1283</v>
      </c>
      <c r="D24359" t="s">
        <v>975</v>
      </c>
      <c r="E24359" s="82">
        <v>10</v>
      </c>
      <c r="F24359" t="s">
        <v>969</v>
      </c>
      <c r="G24359" s="83">
        <v>43319</v>
      </c>
      <c r="I24359">
        <v>2018</v>
      </c>
    </row>
    <row r="24360" spans="1:9" x14ac:dyDescent="0.25">
      <c r="A24360" t="s">
        <v>972</v>
      </c>
      <c r="B24360" t="s">
        <v>146</v>
      </c>
      <c r="C24360" t="s">
        <v>1283</v>
      </c>
      <c r="D24360" t="s">
        <v>975</v>
      </c>
      <c r="E24360" s="82">
        <v>10</v>
      </c>
      <c r="F24360" t="s">
        <v>969</v>
      </c>
      <c r="G24360" s="83">
        <v>43153</v>
      </c>
      <c r="I24360">
        <v>2018</v>
      </c>
    </row>
    <row r="24361" spans="1:9" x14ac:dyDescent="0.25">
      <c r="A24361" t="s">
        <v>972</v>
      </c>
      <c r="B24361" t="s">
        <v>146</v>
      </c>
      <c r="C24361" t="s">
        <v>1283</v>
      </c>
      <c r="D24361" t="s">
        <v>975</v>
      </c>
      <c r="E24361" s="82">
        <v>10</v>
      </c>
      <c r="F24361" t="s">
        <v>969</v>
      </c>
      <c r="G24361" s="83">
        <v>43570</v>
      </c>
      <c r="I24361">
        <v>2019</v>
      </c>
    </row>
    <row r="24362" spans="1:9" x14ac:dyDescent="0.25">
      <c r="A24362" t="s">
        <v>972</v>
      </c>
      <c r="B24362" t="s">
        <v>146</v>
      </c>
      <c r="C24362" t="s">
        <v>1283</v>
      </c>
      <c r="D24362" t="s">
        <v>975</v>
      </c>
      <c r="E24362" s="82">
        <v>10</v>
      </c>
      <c r="F24362" t="s">
        <v>969</v>
      </c>
      <c r="G24362" s="83">
        <v>43661</v>
      </c>
      <c r="I24362">
        <v>2019</v>
      </c>
    </row>
    <row r="24363" spans="1:9" x14ac:dyDescent="0.25">
      <c r="A24363" t="s">
        <v>972</v>
      </c>
      <c r="B24363" t="s">
        <v>146</v>
      </c>
      <c r="C24363" t="s">
        <v>1283</v>
      </c>
      <c r="D24363" t="s">
        <v>975</v>
      </c>
      <c r="E24363" s="82">
        <v>10</v>
      </c>
      <c r="F24363" t="s">
        <v>969</v>
      </c>
      <c r="G24363" s="83">
        <v>43668</v>
      </c>
      <c r="I24363">
        <v>2019</v>
      </c>
    </row>
    <row r="24364" spans="1:9" x14ac:dyDescent="0.25">
      <c r="A24364" t="s">
        <v>972</v>
      </c>
      <c r="B24364" t="s">
        <v>146</v>
      </c>
      <c r="C24364" t="s">
        <v>1283</v>
      </c>
      <c r="D24364" t="s">
        <v>975</v>
      </c>
      <c r="E24364" s="82">
        <v>10</v>
      </c>
      <c r="F24364" t="s">
        <v>969</v>
      </c>
      <c r="G24364" s="83">
        <v>43669</v>
      </c>
      <c r="I24364">
        <v>2019</v>
      </c>
    </row>
    <row r="24365" spans="1:9" x14ac:dyDescent="0.25">
      <c r="A24365" t="s">
        <v>972</v>
      </c>
      <c r="B24365" t="s">
        <v>516</v>
      </c>
      <c r="C24365" t="s">
        <v>1283</v>
      </c>
      <c r="D24365" t="s">
        <v>975</v>
      </c>
      <c r="E24365" s="82">
        <v>3</v>
      </c>
      <c r="F24365" t="s">
        <v>969</v>
      </c>
      <c r="G24365" s="83">
        <v>44158</v>
      </c>
      <c r="I24365">
        <v>2020</v>
      </c>
    </row>
    <row r="24366" spans="1:9" x14ac:dyDescent="0.25">
      <c r="A24366" t="s">
        <v>972</v>
      </c>
      <c r="B24366" t="s">
        <v>516</v>
      </c>
      <c r="C24366" t="s">
        <v>1283</v>
      </c>
      <c r="D24366" t="s">
        <v>975</v>
      </c>
      <c r="E24366" s="82">
        <v>4.5</v>
      </c>
      <c r="F24366" t="s">
        <v>969</v>
      </c>
      <c r="G24366" s="83">
        <v>44209</v>
      </c>
      <c r="I24366">
        <v>2021</v>
      </c>
    </row>
    <row r="24367" spans="1:9" x14ac:dyDescent="0.25">
      <c r="A24367" t="s">
        <v>972</v>
      </c>
      <c r="B24367" t="s">
        <v>516</v>
      </c>
      <c r="C24367" t="s">
        <v>1283</v>
      </c>
      <c r="D24367" t="s">
        <v>975</v>
      </c>
      <c r="E24367" s="82">
        <v>5</v>
      </c>
      <c r="F24367" t="s">
        <v>969</v>
      </c>
      <c r="G24367" s="83">
        <v>43202</v>
      </c>
      <c r="I24367">
        <v>2018</v>
      </c>
    </row>
    <row r="24368" spans="1:9" x14ac:dyDescent="0.25">
      <c r="A24368" t="s">
        <v>972</v>
      </c>
      <c r="B24368" t="s">
        <v>516</v>
      </c>
      <c r="C24368" t="s">
        <v>1283</v>
      </c>
      <c r="D24368" t="s">
        <v>975</v>
      </c>
      <c r="E24368" s="82">
        <v>5</v>
      </c>
      <c r="F24368" t="s">
        <v>969</v>
      </c>
      <c r="G24368" s="83">
        <v>43238</v>
      </c>
      <c r="I24368">
        <v>2018</v>
      </c>
    </row>
    <row r="24369" spans="1:9" x14ac:dyDescent="0.25">
      <c r="A24369" t="s">
        <v>972</v>
      </c>
      <c r="B24369" t="s">
        <v>516</v>
      </c>
      <c r="C24369" t="s">
        <v>1283</v>
      </c>
      <c r="D24369" t="s">
        <v>975</v>
      </c>
      <c r="E24369" s="82">
        <v>5</v>
      </c>
      <c r="F24369" t="s">
        <v>969</v>
      </c>
      <c r="G24369" s="83">
        <v>43329</v>
      </c>
      <c r="I24369">
        <v>2018</v>
      </c>
    </row>
    <row r="24370" spans="1:9" x14ac:dyDescent="0.25">
      <c r="A24370" t="s">
        <v>972</v>
      </c>
      <c r="B24370" t="s">
        <v>516</v>
      </c>
      <c r="C24370" t="s">
        <v>1283</v>
      </c>
      <c r="D24370" t="s">
        <v>975</v>
      </c>
      <c r="E24370" s="82">
        <v>5</v>
      </c>
      <c r="F24370" t="s">
        <v>969</v>
      </c>
      <c r="G24370" s="83">
        <v>43560</v>
      </c>
      <c r="I24370">
        <v>2019</v>
      </c>
    </row>
    <row r="24371" spans="1:9" x14ac:dyDescent="0.25">
      <c r="A24371" t="s">
        <v>972</v>
      </c>
      <c r="B24371" t="s">
        <v>516</v>
      </c>
      <c r="C24371" t="s">
        <v>1283</v>
      </c>
      <c r="D24371" t="s">
        <v>975</v>
      </c>
      <c r="E24371" s="82">
        <v>5</v>
      </c>
      <c r="F24371" t="s">
        <v>969</v>
      </c>
      <c r="G24371" s="83">
        <v>43578</v>
      </c>
      <c r="I24371">
        <v>2019</v>
      </c>
    </row>
    <row r="24372" spans="1:9" x14ac:dyDescent="0.25">
      <c r="A24372" t="s">
        <v>972</v>
      </c>
      <c r="B24372" t="s">
        <v>516</v>
      </c>
      <c r="C24372" t="s">
        <v>1283</v>
      </c>
      <c r="D24372" t="s">
        <v>975</v>
      </c>
      <c r="E24372" s="82">
        <v>9</v>
      </c>
      <c r="F24372" t="s">
        <v>969</v>
      </c>
      <c r="G24372" s="83">
        <v>44229</v>
      </c>
      <c r="I24372">
        <v>2021</v>
      </c>
    </row>
    <row r="24373" spans="1:9" x14ac:dyDescent="0.25">
      <c r="A24373" t="s">
        <v>972</v>
      </c>
      <c r="B24373" t="s">
        <v>516</v>
      </c>
      <c r="C24373" t="s">
        <v>1283</v>
      </c>
      <c r="D24373" t="s">
        <v>975</v>
      </c>
      <c r="E24373" s="82">
        <v>10</v>
      </c>
      <c r="F24373" t="s">
        <v>969</v>
      </c>
      <c r="G24373" s="83">
        <v>43169</v>
      </c>
      <c r="I24373">
        <v>2018</v>
      </c>
    </row>
    <row r="24374" spans="1:9" x14ac:dyDescent="0.25">
      <c r="A24374" t="s">
        <v>972</v>
      </c>
      <c r="B24374" t="s">
        <v>516</v>
      </c>
      <c r="C24374" t="s">
        <v>1283</v>
      </c>
      <c r="D24374" t="s">
        <v>975</v>
      </c>
      <c r="E24374" s="82">
        <v>10</v>
      </c>
      <c r="F24374" t="s">
        <v>969</v>
      </c>
      <c r="G24374" s="83">
        <v>43347</v>
      </c>
      <c r="I24374">
        <v>2018</v>
      </c>
    </row>
    <row r="24375" spans="1:9" x14ac:dyDescent="0.25">
      <c r="A24375" t="s">
        <v>972</v>
      </c>
      <c r="B24375" t="s">
        <v>516</v>
      </c>
      <c r="C24375" t="s">
        <v>1283</v>
      </c>
      <c r="D24375" t="s">
        <v>975</v>
      </c>
      <c r="E24375" s="82">
        <v>10</v>
      </c>
      <c r="F24375" t="s">
        <v>969</v>
      </c>
      <c r="G24375" s="83">
        <v>43354</v>
      </c>
      <c r="I24375">
        <v>2018</v>
      </c>
    </row>
    <row r="24376" spans="1:9" x14ac:dyDescent="0.25">
      <c r="A24376" t="s">
        <v>972</v>
      </c>
      <c r="B24376" t="s">
        <v>516</v>
      </c>
      <c r="C24376" t="s">
        <v>1283</v>
      </c>
      <c r="D24376" t="s">
        <v>975</v>
      </c>
      <c r="E24376" s="82">
        <v>10</v>
      </c>
      <c r="F24376" t="s">
        <v>969</v>
      </c>
      <c r="G24376" s="83">
        <v>43400</v>
      </c>
      <c r="I24376">
        <v>2018</v>
      </c>
    </row>
    <row r="24377" spans="1:9" x14ac:dyDescent="0.25">
      <c r="A24377" t="s">
        <v>972</v>
      </c>
      <c r="B24377" t="s">
        <v>516</v>
      </c>
      <c r="C24377" t="s">
        <v>1283</v>
      </c>
      <c r="D24377" t="s">
        <v>975</v>
      </c>
      <c r="E24377" s="82">
        <v>10</v>
      </c>
      <c r="F24377" t="s">
        <v>969</v>
      </c>
      <c r="G24377" s="83">
        <v>43495</v>
      </c>
      <c r="I24377">
        <v>2019</v>
      </c>
    </row>
    <row r="24378" spans="1:9" x14ac:dyDescent="0.25">
      <c r="A24378" t="s">
        <v>972</v>
      </c>
      <c r="B24378" t="s">
        <v>516</v>
      </c>
      <c r="C24378" t="s">
        <v>1283</v>
      </c>
      <c r="D24378" t="s">
        <v>975</v>
      </c>
      <c r="E24378" s="82">
        <v>10</v>
      </c>
      <c r="F24378" t="s">
        <v>969</v>
      </c>
      <c r="G24378" s="83">
        <v>43627</v>
      </c>
      <c r="I24378">
        <v>2019</v>
      </c>
    </row>
    <row r="24379" spans="1:9" x14ac:dyDescent="0.25">
      <c r="A24379" t="s">
        <v>972</v>
      </c>
      <c r="B24379" t="s">
        <v>516</v>
      </c>
      <c r="C24379" t="s">
        <v>1283</v>
      </c>
      <c r="D24379" t="s">
        <v>975</v>
      </c>
      <c r="E24379" s="82">
        <v>10</v>
      </c>
      <c r="F24379" t="s">
        <v>969</v>
      </c>
      <c r="G24379" s="83">
        <v>43642</v>
      </c>
      <c r="I24379">
        <v>2019</v>
      </c>
    </row>
    <row r="24380" spans="1:9" x14ac:dyDescent="0.25">
      <c r="A24380" t="s">
        <v>972</v>
      </c>
      <c r="B24380" t="s">
        <v>516</v>
      </c>
      <c r="C24380" t="s">
        <v>1283</v>
      </c>
      <c r="D24380" t="s">
        <v>975</v>
      </c>
      <c r="E24380" s="82">
        <v>10</v>
      </c>
      <c r="F24380" t="s">
        <v>969</v>
      </c>
      <c r="G24380" s="83">
        <v>43845</v>
      </c>
      <c r="I24380">
        <v>2020</v>
      </c>
    </row>
    <row r="24381" spans="1:9" x14ac:dyDescent="0.25">
      <c r="A24381" t="s">
        <v>972</v>
      </c>
      <c r="B24381" t="s">
        <v>516</v>
      </c>
      <c r="C24381" t="s">
        <v>1283</v>
      </c>
      <c r="D24381" t="s">
        <v>975</v>
      </c>
      <c r="E24381" s="82">
        <v>10</v>
      </c>
      <c r="F24381" t="s">
        <v>969</v>
      </c>
      <c r="G24381" s="83">
        <v>43859</v>
      </c>
      <c r="I24381">
        <v>2020</v>
      </c>
    </row>
    <row r="24382" spans="1:9" x14ac:dyDescent="0.25">
      <c r="A24382" t="s">
        <v>972</v>
      </c>
      <c r="B24382" t="s">
        <v>516</v>
      </c>
      <c r="C24382" t="s">
        <v>1283</v>
      </c>
      <c r="D24382" t="s">
        <v>975</v>
      </c>
      <c r="E24382" s="82">
        <v>10</v>
      </c>
      <c r="F24382" t="s">
        <v>969</v>
      </c>
      <c r="G24382" s="83">
        <v>44306</v>
      </c>
      <c r="I24382">
        <v>2021</v>
      </c>
    </row>
    <row r="24383" spans="1:9" x14ac:dyDescent="0.25">
      <c r="A24383" t="s">
        <v>972</v>
      </c>
      <c r="B24383" t="s">
        <v>516</v>
      </c>
      <c r="C24383" t="s">
        <v>1283</v>
      </c>
      <c r="D24383" t="s">
        <v>975</v>
      </c>
      <c r="E24383" s="82">
        <v>10</v>
      </c>
      <c r="F24383" t="s">
        <v>969</v>
      </c>
      <c r="G24383" s="83">
        <v>44321</v>
      </c>
      <c r="I24383">
        <v>2021</v>
      </c>
    </row>
    <row r="24384" spans="1:9" x14ac:dyDescent="0.25">
      <c r="A24384" t="s">
        <v>972</v>
      </c>
      <c r="B24384" t="s">
        <v>516</v>
      </c>
      <c r="C24384" t="s">
        <v>1283</v>
      </c>
      <c r="D24384" t="s">
        <v>975</v>
      </c>
      <c r="E24384" s="82">
        <v>10</v>
      </c>
      <c r="F24384" t="s">
        <v>969</v>
      </c>
      <c r="G24384" s="83">
        <v>44341</v>
      </c>
      <c r="I24384">
        <v>2021</v>
      </c>
    </row>
    <row r="24385" spans="1:9" x14ac:dyDescent="0.25">
      <c r="A24385" t="s">
        <v>972</v>
      </c>
      <c r="B24385" t="s">
        <v>516</v>
      </c>
      <c r="C24385" t="s">
        <v>1283</v>
      </c>
      <c r="D24385" t="s">
        <v>975</v>
      </c>
      <c r="E24385" s="82">
        <v>10</v>
      </c>
      <c r="F24385" t="s">
        <v>969</v>
      </c>
      <c r="G24385" s="83">
        <v>44425</v>
      </c>
      <c r="I24385">
        <v>2021</v>
      </c>
    </row>
    <row r="24386" spans="1:9" x14ac:dyDescent="0.25">
      <c r="A24386" t="s">
        <v>972</v>
      </c>
      <c r="B24386" t="s">
        <v>516</v>
      </c>
      <c r="C24386" t="s">
        <v>1283</v>
      </c>
      <c r="D24386" t="s">
        <v>975</v>
      </c>
      <c r="E24386" s="82">
        <v>10</v>
      </c>
      <c r="F24386" t="s">
        <v>969</v>
      </c>
      <c r="G24386" s="83">
        <v>44427</v>
      </c>
      <c r="I24386">
        <v>2021</v>
      </c>
    </row>
    <row r="24387" spans="1:9" x14ac:dyDescent="0.25">
      <c r="A24387" t="s">
        <v>972</v>
      </c>
      <c r="B24387" t="s">
        <v>832</v>
      </c>
      <c r="C24387" t="s">
        <v>1283</v>
      </c>
      <c r="D24387" t="s">
        <v>975</v>
      </c>
      <c r="E24387" s="82">
        <v>5</v>
      </c>
      <c r="F24387" t="s">
        <v>969</v>
      </c>
      <c r="G24387" s="83">
        <v>43147</v>
      </c>
      <c r="I24387">
        <v>2018</v>
      </c>
    </row>
    <row r="24388" spans="1:9" x14ac:dyDescent="0.25">
      <c r="A24388" t="s">
        <v>972</v>
      </c>
      <c r="B24388" t="s">
        <v>832</v>
      </c>
      <c r="C24388" t="s">
        <v>1283</v>
      </c>
      <c r="D24388" t="s">
        <v>975</v>
      </c>
      <c r="E24388" s="82">
        <v>5</v>
      </c>
      <c r="F24388" t="s">
        <v>969</v>
      </c>
      <c r="G24388" s="83">
        <v>43160</v>
      </c>
      <c r="I24388">
        <v>2018</v>
      </c>
    </row>
    <row r="24389" spans="1:9" x14ac:dyDescent="0.25">
      <c r="A24389" t="s">
        <v>972</v>
      </c>
      <c r="B24389" t="s">
        <v>832</v>
      </c>
      <c r="C24389" t="s">
        <v>1283</v>
      </c>
      <c r="D24389" t="s">
        <v>975</v>
      </c>
      <c r="E24389" s="82">
        <v>5</v>
      </c>
      <c r="F24389" t="s">
        <v>969</v>
      </c>
      <c r="G24389" s="83">
        <v>43169</v>
      </c>
      <c r="I24389">
        <v>2018</v>
      </c>
    </row>
    <row r="24390" spans="1:9" x14ac:dyDescent="0.25">
      <c r="A24390" t="s">
        <v>972</v>
      </c>
      <c r="B24390" t="s">
        <v>832</v>
      </c>
      <c r="C24390" t="s">
        <v>1283</v>
      </c>
      <c r="D24390" t="s">
        <v>975</v>
      </c>
      <c r="E24390" s="82">
        <v>5</v>
      </c>
      <c r="F24390" t="s">
        <v>969</v>
      </c>
      <c r="G24390" s="83">
        <v>43328</v>
      </c>
      <c r="I24390">
        <v>2018</v>
      </c>
    </row>
    <row r="24391" spans="1:9" x14ac:dyDescent="0.25">
      <c r="A24391" t="s">
        <v>972</v>
      </c>
      <c r="B24391" t="s">
        <v>832</v>
      </c>
      <c r="C24391" t="s">
        <v>1283</v>
      </c>
      <c r="D24391" t="s">
        <v>975</v>
      </c>
      <c r="E24391" s="82">
        <v>5</v>
      </c>
      <c r="F24391" t="s">
        <v>969</v>
      </c>
      <c r="G24391" s="83">
        <v>43362</v>
      </c>
      <c r="I24391">
        <v>2018</v>
      </c>
    </row>
    <row r="24392" spans="1:9" x14ac:dyDescent="0.25">
      <c r="A24392" t="s">
        <v>972</v>
      </c>
      <c r="B24392" t="s">
        <v>832</v>
      </c>
      <c r="C24392" t="s">
        <v>1283</v>
      </c>
      <c r="D24392" t="s">
        <v>975</v>
      </c>
      <c r="E24392" s="82">
        <v>5</v>
      </c>
      <c r="F24392" t="s">
        <v>969</v>
      </c>
      <c r="G24392" s="83">
        <v>43530</v>
      </c>
      <c r="I24392">
        <v>2019</v>
      </c>
    </row>
    <row r="24393" spans="1:9" x14ac:dyDescent="0.25">
      <c r="A24393" t="s">
        <v>972</v>
      </c>
      <c r="B24393" t="s">
        <v>832</v>
      </c>
      <c r="C24393" t="s">
        <v>1283</v>
      </c>
      <c r="D24393" t="s">
        <v>975</v>
      </c>
      <c r="E24393" s="82">
        <v>5</v>
      </c>
      <c r="F24393" t="s">
        <v>969</v>
      </c>
      <c r="G24393" s="83">
        <v>43532</v>
      </c>
      <c r="I24393">
        <v>2019</v>
      </c>
    </row>
    <row r="24394" spans="1:9" x14ac:dyDescent="0.25">
      <c r="A24394" t="s">
        <v>972</v>
      </c>
      <c r="B24394" t="s">
        <v>832</v>
      </c>
      <c r="C24394" t="s">
        <v>1283</v>
      </c>
      <c r="D24394" t="s">
        <v>975</v>
      </c>
      <c r="E24394" s="82">
        <v>5</v>
      </c>
      <c r="F24394" t="s">
        <v>969</v>
      </c>
      <c r="G24394" s="83">
        <v>43538</v>
      </c>
      <c r="I24394">
        <v>2019</v>
      </c>
    </row>
    <row r="24395" spans="1:9" x14ac:dyDescent="0.25">
      <c r="A24395" t="s">
        <v>972</v>
      </c>
      <c r="B24395" t="s">
        <v>832</v>
      </c>
      <c r="C24395" t="s">
        <v>1283</v>
      </c>
      <c r="D24395" t="s">
        <v>975</v>
      </c>
      <c r="E24395" s="82">
        <v>5</v>
      </c>
      <c r="F24395" t="s">
        <v>969</v>
      </c>
      <c r="G24395" s="83">
        <v>43550</v>
      </c>
      <c r="I24395">
        <v>2019</v>
      </c>
    </row>
    <row r="24396" spans="1:9" x14ac:dyDescent="0.25">
      <c r="A24396" t="s">
        <v>972</v>
      </c>
      <c r="B24396" t="s">
        <v>832</v>
      </c>
      <c r="C24396" t="s">
        <v>1283</v>
      </c>
      <c r="D24396" t="s">
        <v>975</v>
      </c>
      <c r="E24396" s="82">
        <v>5</v>
      </c>
      <c r="F24396" t="s">
        <v>969</v>
      </c>
      <c r="G24396" s="83">
        <v>43578</v>
      </c>
      <c r="I24396">
        <v>2019</v>
      </c>
    </row>
    <row r="24397" spans="1:9" x14ac:dyDescent="0.25">
      <c r="A24397" t="s">
        <v>972</v>
      </c>
      <c r="B24397" t="s">
        <v>832</v>
      </c>
      <c r="C24397" t="s">
        <v>1283</v>
      </c>
      <c r="D24397" t="s">
        <v>975</v>
      </c>
      <c r="E24397" s="82">
        <v>5</v>
      </c>
      <c r="F24397" t="s">
        <v>969</v>
      </c>
      <c r="G24397" s="83">
        <v>44146</v>
      </c>
      <c r="I24397">
        <v>2020</v>
      </c>
    </row>
    <row r="24398" spans="1:9" x14ac:dyDescent="0.25">
      <c r="A24398" t="s">
        <v>972</v>
      </c>
      <c r="B24398" t="s">
        <v>832</v>
      </c>
      <c r="C24398" t="s">
        <v>1283</v>
      </c>
      <c r="D24398" t="s">
        <v>975</v>
      </c>
      <c r="E24398" s="82">
        <v>10</v>
      </c>
      <c r="F24398" t="s">
        <v>969</v>
      </c>
      <c r="G24398" s="83">
        <v>43158</v>
      </c>
      <c r="I24398">
        <v>2018</v>
      </c>
    </row>
    <row r="24399" spans="1:9" x14ac:dyDescent="0.25">
      <c r="A24399" t="s">
        <v>972</v>
      </c>
      <c r="B24399" t="s">
        <v>832</v>
      </c>
      <c r="C24399" t="s">
        <v>1283</v>
      </c>
      <c r="D24399" t="s">
        <v>975</v>
      </c>
      <c r="E24399" s="82">
        <v>10</v>
      </c>
      <c r="F24399" t="s">
        <v>969</v>
      </c>
      <c r="G24399" s="83">
        <v>43256</v>
      </c>
      <c r="I24399">
        <v>2018</v>
      </c>
    </row>
    <row r="24400" spans="1:9" x14ac:dyDescent="0.25">
      <c r="A24400" t="s">
        <v>972</v>
      </c>
      <c r="B24400" t="s">
        <v>832</v>
      </c>
      <c r="C24400" t="s">
        <v>1283</v>
      </c>
      <c r="D24400" t="s">
        <v>975</v>
      </c>
      <c r="E24400" s="82">
        <v>10</v>
      </c>
      <c r="F24400" t="s">
        <v>969</v>
      </c>
      <c r="G24400" s="83">
        <v>43262</v>
      </c>
      <c r="I24400">
        <v>2018</v>
      </c>
    </row>
    <row r="24401" spans="1:9" x14ac:dyDescent="0.25">
      <c r="A24401" t="s">
        <v>972</v>
      </c>
      <c r="B24401" t="s">
        <v>832</v>
      </c>
      <c r="C24401" t="s">
        <v>1283</v>
      </c>
      <c r="D24401" t="s">
        <v>975</v>
      </c>
      <c r="E24401" s="82">
        <v>10</v>
      </c>
      <c r="F24401" t="s">
        <v>969</v>
      </c>
      <c r="G24401" s="83">
        <v>43389</v>
      </c>
      <c r="I24401">
        <v>2018</v>
      </c>
    </row>
    <row r="24402" spans="1:9" x14ac:dyDescent="0.25">
      <c r="A24402" t="s">
        <v>972</v>
      </c>
      <c r="B24402" t="s">
        <v>832</v>
      </c>
      <c r="C24402" t="s">
        <v>1283</v>
      </c>
      <c r="D24402" t="s">
        <v>975</v>
      </c>
      <c r="E24402" s="82">
        <v>10</v>
      </c>
      <c r="F24402" t="s">
        <v>969</v>
      </c>
      <c r="G24402" s="83">
        <v>43579</v>
      </c>
      <c r="I24402">
        <v>2019</v>
      </c>
    </row>
    <row r="24403" spans="1:9" x14ac:dyDescent="0.25">
      <c r="A24403" t="s">
        <v>972</v>
      </c>
      <c r="B24403" t="s">
        <v>832</v>
      </c>
      <c r="C24403" t="s">
        <v>1283</v>
      </c>
      <c r="D24403" t="s">
        <v>975</v>
      </c>
      <c r="E24403" s="82">
        <v>10</v>
      </c>
      <c r="F24403" t="s">
        <v>969</v>
      </c>
      <c r="G24403" s="83">
        <v>43607</v>
      </c>
      <c r="I24403">
        <v>2019</v>
      </c>
    </row>
    <row r="24404" spans="1:9" x14ac:dyDescent="0.25">
      <c r="A24404" t="s">
        <v>972</v>
      </c>
      <c r="B24404" t="s">
        <v>832</v>
      </c>
      <c r="C24404" t="s">
        <v>1283</v>
      </c>
      <c r="D24404" t="s">
        <v>975</v>
      </c>
      <c r="E24404" s="82">
        <v>10</v>
      </c>
      <c r="F24404" t="s">
        <v>969</v>
      </c>
      <c r="G24404" s="83">
        <v>43640</v>
      </c>
      <c r="I24404">
        <v>2019</v>
      </c>
    </row>
    <row r="24405" spans="1:9" x14ac:dyDescent="0.25">
      <c r="A24405" t="s">
        <v>972</v>
      </c>
      <c r="B24405" t="s">
        <v>832</v>
      </c>
      <c r="C24405" t="s">
        <v>1283</v>
      </c>
      <c r="D24405" t="s">
        <v>975</v>
      </c>
      <c r="E24405" s="82">
        <v>10</v>
      </c>
      <c r="F24405" t="s">
        <v>969</v>
      </c>
      <c r="G24405" s="83">
        <v>43642</v>
      </c>
      <c r="I24405">
        <v>2019</v>
      </c>
    </row>
    <row r="24406" spans="1:9" x14ac:dyDescent="0.25">
      <c r="A24406" t="s">
        <v>972</v>
      </c>
      <c r="B24406" t="s">
        <v>832</v>
      </c>
      <c r="C24406" t="s">
        <v>1283</v>
      </c>
      <c r="D24406" t="s">
        <v>975</v>
      </c>
      <c r="E24406" s="82">
        <v>10</v>
      </c>
      <c r="F24406" t="s">
        <v>969</v>
      </c>
      <c r="G24406" s="83">
        <v>43654</v>
      </c>
      <c r="I24406">
        <v>2019</v>
      </c>
    </row>
    <row r="24407" spans="1:9" x14ac:dyDescent="0.25">
      <c r="A24407" t="s">
        <v>972</v>
      </c>
      <c r="B24407" t="s">
        <v>832</v>
      </c>
      <c r="C24407" t="s">
        <v>1283</v>
      </c>
      <c r="D24407" t="s">
        <v>975</v>
      </c>
      <c r="E24407" s="82">
        <v>10</v>
      </c>
      <c r="F24407" t="s">
        <v>969</v>
      </c>
      <c r="G24407" s="83">
        <v>43688</v>
      </c>
      <c r="I24407">
        <v>2019</v>
      </c>
    </row>
    <row r="24408" spans="1:9" x14ac:dyDescent="0.25">
      <c r="A24408" t="s">
        <v>972</v>
      </c>
      <c r="B24408" t="s">
        <v>832</v>
      </c>
      <c r="C24408" t="s">
        <v>1283</v>
      </c>
      <c r="D24408" t="s">
        <v>975</v>
      </c>
      <c r="E24408" s="82">
        <v>10</v>
      </c>
      <c r="F24408" t="s">
        <v>969</v>
      </c>
      <c r="G24408" s="83">
        <v>44062</v>
      </c>
      <c r="I24408">
        <v>2020</v>
      </c>
    </row>
    <row r="24409" spans="1:9" x14ac:dyDescent="0.25">
      <c r="A24409" t="s">
        <v>972</v>
      </c>
      <c r="B24409" t="s">
        <v>832</v>
      </c>
      <c r="C24409" t="s">
        <v>1283</v>
      </c>
      <c r="D24409" t="s">
        <v>975</v>
      </c>
      <c r="E24409" s="82">
        <v>10</v>
      </c>
      <c r="F24409" t="s">
        <v>969</v>
      </c>
      <c r="G24409" s="83">
        <v>44278</v>
      </c>
      <c r="I24409">
        <v>2021</v>
      </c>
    </row>
    <row r="24410" spans="1:9" x14ac:dyDescent="0.25">
      <c r="A24410" t="s">
        <v>972</v>
      </c>
      <c r="B24410" t="s">
        <v>832</v>
      </c>
      <c r="C24410" t="s">
        <v>1283</v>
      </c>
      <c r="D24410" t="s">
        <v>975</v>
      </c>
      <c r="E24410" s="82">
        <v>10</v>
      </c>
      <c r="F24410" t="s">
        <v>969</v>
      </c>
      <c r="G24410" s="83">
        <v>44302</v>
      </c>
      <c r="I24410">
        <v>2021</v>
      </c>
    </row>
    <row r="24411" spans="1:9" x14ac:dyDescent="0.25">
      <c r="A24411" t="s">
        <v>972</v>
      </c>
      <c r="B24411" t="s">
        <v>604</v>
      </c>
      <c r="C24411" t="s">
        <v>1283</v>
      </c>
      <c r="D24411" t="s">
        <v>975</v>
      </c>
      <c r="E24411" s="82">
        <v>5</v>
      </c>
      <c r="F24411" t="s">
        <v>969</v>
      </c>
      <c r="G24411" s="83">
        <v>43489</v>
      </c>
      <c r="I24411">
        <v>2019</v>
      </c>
    </row>
    <row r="24412" spans="1:9" x14ac:dyDescent="0.25">
      <c r="A24412" t="s">
        <v>972</v>
      </c>
      <c r="B24412" t="s">
        <v>604</v>
      </c>
      <c r="C24412" t="s">
        <v>1283</v>
      </c>
      <c r="D24412" t="s">
        <v>975</v>
      </c>
      <c r="E24412" s="82">
        <v>5</v>
      </c>
      <c r="F24412" t="s">
        <v>969</v>
      </c>
      <c r="G24412" s="83">
        <v>43783</v>
      </c>
      <c r="I24412">
        <v>2019</v>
      </c>
    </row>
    <row r="24413" spans="1:9" x14ac:dyDescent="0.25">
      <c r="A24413" t="s">
        <v>972</v>
      </c>
      <c r="B24413" t="s">
        <v>604</v>
      </c>
      <c r="C24413" t="s">
        <v>1283</v>
      </c>
      <c r="D24413" t="s">
        <v>975</v>
      </c>
      <c r="E24413" s="82">
        <v>10</v>
      </c>
      <c r="F24413" t="s">
        <v>969</v>
      </c>
      <c r="G24413" s="83">
        <v>43551</v>
      </c>
      <c r="I24413">
        <v>2019</v>
      </c>
    </row>
    <row r="24414" spans="1:9" x14ac:dyDescent="0.25">
      <c r="A24414" t="s">
        <v>972</v>
      </c>
      <c r="B24414" t="s">
        <v>604</v>
      </c>
      <c r="C24414" t="s">
        <v>1283</v>
      </c>
      <c r="D24414" t="s">
        <v>975</v>
      </c>
      <c r="E24414" s="82">
        <v>15</v>
      </c>
      <c r="F24414" t="s">
        <v>969</v>
      </c>
      <c r="G24414" s="83">
        <v>43292</v>
      </c>
      <c r="I24414">
        <v>2018</v>
      </c>
    </row>
    <row r="24415" spans="1:9" x14ac:dyDescent="0.25">
      <c r="A24415" t="s">
        <v>972</v>
      </c>
      <c r="B24415" t="s">
        <v>270</v>
      </c>
      <c r="C24415" t="s">
        <v>1283</v>
      </c>
      <c r="D24415" t="s">
        <v>975</v>
      </c>
      <c r="E24415" s="82">
        <v>5</v>
      </c>
      <c r="F24415" t="s">
        <v>969</v>
      </c>
      <c r="G24415" s="83">
        <v>43186</v>
      </c>
      <c r="I24415">
        <v>2018</v>
      </c>
    </row>
    <row r="24416" spans="1:9" x14ac:dyDescent="0.25">
      <c r="A24416" t="s">
        <v>972</v>
      </c>
      <c r="B24416" t="s">
        <v>270</v>
      </c>
      <c r="C24416" t="s">
        <v>1283</v>
      </c>
      <c r="D24416" t="s">
        <v>975</v>
      </c>
      <c r="E24416" s="82">
        <v>5</v>
      </c>
      <c r="F24416" t="s">
        <v>969</v>
      </c>
      <c r="G24416" s="83">
        <v>43251</v>
      </c>
      <c r="I24416">
        <v>2018</v>
      </c>
    </row>
    <row r="24417" spans="1:9" x14ac:dyDescent="0.25">
      <c r="A24417" t="s">
        <v>972</v>
      </c>
      <c r="B24417" t="s">
        <v>270</v>
      </c>
      <c r="C24417" t="s">
        <v>1283</v>
      </c>
      <c r="D24417" t="s">
        <v>975</v>
      </c>
      <c r="E24417" s="82">
        <v>5</v>
      </c>
      <c r="F24417" t="s">
        <v>969</v>
      </c>
      <c r="G24417" s="83">
        <v>43320</v>
      </c>
      <c r="I24417">
        <v>2018</v>
      </c>
    </row>
    <row r="24418" spans="1:9" x14ac:dyDescent="0.25">
      <c r="A24418" t="s">
        <v>972</v>
      </c>
      <c r="B24418" t="s">
        <v>270</v>
      </c>
      <c r="C24418" t="s">
        <v>1283</v>
      </c>
      <c r="D24418" t="s">
        <v>975</v>
      </c>
      <c r="E24418" s="82">
        <v>5</v>
      </c>
      <c r="F24418" t="s">
        <v>969</v>
      </c>
      <c r="G24418" s="83">
        <v>43523</v>
      </c>
      <c r="I24418">
        <v>2019</v>
      </c>
    </row>
    <row r="24419" spans="1:9" x14ac:dyDescent="0.25">
      <c r="A24419" t="s">
        <v>972</v>
      </c>
      <c r="B24419" t="s">
        <v>270</v>
      </c>
      <c r="C24419" t="s">
        <v>1283</v>
      </c>
      <c r="D24419" t="s">
        <v>975</v>
      </c>
      <c r="E24419" s="82">
        <v>5</v>
      </c>
      <c r="F24419" t="s">
        <v>969</v>
      </c>
      <c r="G24419" s="83">
        <v>43572</v>
      </c>
      <c r="I24419">
        <v>2019</v>
      </c>
    </row>
    <row r="24420" spans="1:9" x14ac:dyDescent="0.25">
      <c r="A24420" t="s">
        <v>972</v>
      </c>
      <c r="B24420" t="s">
        <v>270</v>
      </c>
      <c r="C24420" t="s">
        <v>1283</v>
      </c>
      <c r="D24420" t="s">
        <v>975</v>
      </c>
      <c r="E24420" s="82">
        <v>6</v>
      </c>
      <c r="F24420" t="s">
        <v>969</v>
      </c>
      <c r="G24420" s="83">
        <v>44650</v>
      </c>
      <c r="I24420">
        <v>2022</v>
      </c>
    </row>
    <row r="24421" spans="1:9" x14ac:dyDescent="0.25">
      <c r="A24421" t="s">
        <v>972</v>
      </c>
      <c r="B24421" t="s">
        <v>270</v>
      </c>
      <c r="C24421" t="s">
        <v>1283</v>
      </c>
      <c r="D24421" t="s">
        <v>975</v>
      </c>
      <c r="E24421" s="82">
        <v>10</v>
      </c>
      <c r="F24421" t="s">
        <v>969</v>
      </c>
      <c r="G24421" s="83">
        <v>43255</v>
      </c>
      <c r="I24421">
        <v>2018</v>
      </c>
    </row>
    <row r="24422" spans="1:9" x14ac:dyDescent="0.25">
      <c r="A24422" t="s">
        <v>972</v>
      </c>
      <c r="B24422" t="s">
        <v>270</v>
      </c>
      <c r="C24422" t="s">
        <v>1283</v>
      </c>
      <c r="D24422" t="s">
        <v>975</v>
      </c>
      <c r="E24422" s="82">
        <v>10</v>
      </c>
      <c r="F24422" t="s">
        <v>969</v>
      </c>
      <c r="G24422" s="83">
        <v>43364</v>
      </c>
      <c r="I24422">
        <v>2018</v>
      </c>
    </row>
    <row r="24423" spans="1:9" x14ac:dyDescent="0.25">
      <c r="A24423" t="s">
        <v>972</v>
      </c>
      <c r="B24423" t="s">
        <v>270</v>
      </c>
      <c r="C24423" t="s">
        <v>1283</v>
      </c>
      <c r="D24423" t="s">
        <v>975</v>
      </c>
      <c r="E24423" s="82">
        <v>10</v>
      </c>
      <c r="F24423" t="s">
        <v>969</v>
      </c>
      <c r="G24423" s="83">
        <v>43495</v>
      </c>
      <c r="I24423">
        <v>2019</v>
      </c>
    </row>
    <row r="24424" spans="1:9" x14ac:dyDescent="0.25">
      <c r="A24424" t="s">
        <v>972</v>
      </c>
      <c r="B24424" t="s">
        <v>270</v>
      </c>
      <c r="C24424" t="s">
        <v>1283</v>
      </c>
      <c r="D24424" t="s">
        <v>975</v>
      </c>
      <c r="E24424" s="82">
        <v>10</v>
      </c>
      <c r="F24424" t="s">
        <v>969</v>
      </c>
      <c r="G24424" s="83">
        <v>43551</v>
      </c>
      <c r="I24424">
        <v>2019</v>
      </c>
    </row>
    <row r="24425" spans="1:9" x14ac:dyDescent="0.25">
      <c r="A24425" t="s">
        <v>972</v>
      </c>
      <c r="B24425" t="s">
        <v>270</v>
      </c>
      <c r="C24425" t="s">
        <v>1283</v>
      </c>
      <c r="D24425" t="s">
        <v>975</v>
      </c>
      <c r="E24425" s="82">
        <v>10</v>
      </c>
      <c r="F24425" t="s">
        <v>969</v>
      </c>
      <c r="G24425" s="83">
        <v>43605</v>
      </c>
      <c r="I24425">
        <v>2019</v>
      </c>
    </row>
    <row r="24426" spans="1:9" x14ac:dyDescent="0.25">
      <c r="A24426" t="s">
        <v>972</v>
      </c>
      <c r="B24426" t="s">
        <v>270</v>
      </c>
      <c r="C24426" t="s">
        <v>1283</v>
      </c>
      <c r="D24426" t="s">
        <v>975</v>
      </c>
      <c r="E24426" s="82">
        <v>10</v>
      </c>
      <c r="F24426" t="s">
        <v>969</v>
      </c>
      <c r="G24426" s="83">
        <v>44152</v>
      </c>
      <c r="I24426">
        <v>2020</v>
      </c>
    </row>
    <row r="24427" spans="1:9" x14ac:dyDescent="0.25">
      <c r="A24427" t="s">
        <v>972</v>
      </c>
      <c r="B24427" t="s">
        <v>270</v>
      </c>
      <c r="C24427" t="s">
        <v>1283</v>
      </c>
      <c r="D24427" t="s">
        <v>975</v>
      </c>
      <c r="E24427" s="82">
        <v>10</v>
      </c>
      <c r="F24427" t="s">
        <v>969</v>
      </c>
      <c r="G24427" s="83">
        <v>44300</v>
      </c>
      <c r="I24427">
        <v>2021</v>
      </c>
    </row>
    <row r="24428" spans="1:9" x14ac:dyDescent="0.25">
      <c r="A24428" t="s">
        <v>972</v>
      </c>
      <c r="B24428" t="s">
        <v>270</v>
      </c>
      <c r="C24428" t="s">
        <v>1283</v>
      </c>
      <c r="D24428" t="s">
        <v>975</v>
      </c>
      <c r="E24428" s="82">
        <v>10</v>
      </c>
      <c r="F24428" t="s">
        <v>969</v>
      </c>
      <c r="G24428" s="83">
        <v>44707</v>
      </c>
      <c r="I24428">
        <v>2022</v>
      </c>
    </row>
    <row r="24429" spans="1:9" x14ac:dyDescent="0.25">
      <c r="A24429" t="s">
        <v>972</v>
      </c>
      <c r="B24429" t="s">
        <v>412</v>
      </c>
      <c r="C24429" t="s">
        <v>1283</v>
      </c>
      <c r="D24429" t="s">
        <v>975</v>
      </c>
      <c r="E24429" s="82">
        <v>5</v>
      </c>
      <c r="F24429" t="s">
        <v>969</v>
      </c>
      <c r="G24429" s="83">
        <v>43365</v>
      </c>
      <c r="I24429">
        <v>2018</v>
      </c>
    </row>
    <row r="24430" spans="1:9" x14ac:dyDescent="0.25">
      <c r="A24430" t="s">
        <v>972</v>
      </c>
      <c r="B24430" t="s">
        <v>412</v>
      </c>
      <c r="C24430" t="s">
        <v>1283</v>
      </c>
      <c r="D24430" t="s">
        <v>975</v>
      </c>
      <c r="E24430" s="82">
        <v>5</v>
      </c>
      <c r="F24430" t="s">
        <v>969</v>
      </c>
      <c r="G24430" s="83">
        <v>43533</v>
      </c>
      <c r="I24430">
        <v>2019</v>
      </c>
    </row>
    <row r="24431" spans="1:9" x14ac:dyDescent="0.25">
      <c r="A24431" t="s">
        <v>972</v>
      </c>
      <c r="B24431" t="s">
        <v>412</v>
      </c>
      <c r="C24431" t="s">
        <v>1283</v>
      </c>
      <c r="D24431" t="s">
        <v>975</v>
      </c>
      <c r="E24431" s="82">
        <v>5</v>
      </c>
      <c r="F24431" t="s">
        <v>969</v>
      </c>
      <c r="G24431" s="83">
        <v>43687</v>
      </c>
      <c r="I24431">
        <v>2019</v>
      </c>
    </row>
    <row r="24432" spans="1:9" x14ac:dyDescent="0.25">
      <c r="A24432" t="s">
        <v>972</v>
      </c>
      <c r="B24432" t="s">
        <v>412</v>
      </c>
      <c r="C24432" t="s">
        <v>1283</v>
      </c>
      <c r="D24432" t="s">
        <v>975</v>
      </c>
      <c r="E24432" s="82">
        <v>5</v>
      </c>
      <c r="F24432" t="s">
        <v>969</v>
      </c>
      <c r="G24432" s="83">
        <v>43790</v>
      </c>
      <c r="I24432">
        <v>2019</v>
      </c>
    </row>
    <row r="24433" spans="1:9" x14ac:dyDescent="0.25">
      <c r="A24433" t="s">
        <v>972</v>
      </c>
      <c r="B24433" t="s">
        <v>412</v>
      </c>
      <c r="C24433" t="s">
        <v>1283</v>
      </c>
      <c r="D24433" t="s">
        <v>975</v>
      </c>
      <c r="E24433" s="82">
        <v>10</v>
      </c>
      <c r="F24433" t="s">
        <v>969</v>
      </c>
      <c r="G24433" s="83">
        <v>43140</v>
      </c>
      <c r="I24433">
        <v>2018</v>
      </c>
    </row>
    <row r="24434" spans="1:9" x14ac:dyDescent="0.25">
      <c r="A24434" t="s">
        <v>972</v>
      </c>
      <c r="B24434" t="s">
        <v>412</v>
      </c>
      <c r="C24434" t="s">
        <v>1283</v>
      </c>
      <c r="D24434" t="s">
        <v>975</v>
      </c>
      <c r="E24434" s="82">
        <v>10</v>
      </c>
      <c r="F24434" t="s">
        <v>969</v>
      </c>
      <c r="G24434" s="83">
        <v>43222</v>
      </c>
      <c r="I24434">
        <v>2018</v>
      </c>
    </row>
    <row r="24435" spans="1:9" x14ac:dyDescent="0.25">
      <c r="A24435" t="s">
        <v>972</v>
      </c>
      <c r="B24435" t="s">
        <v>412</v>
      </c>
      <c r="C24435" t="s">
        <v>1283</v>
      </c>
      <c r="D24435" t="s">
        <v>975</v>
      </c>
      <c r="E24435" s="82">
        <v>10</v>
      </c>
      <c r="F24435" t="s">
        <v>969</v>
      </c>
      <c r="G24435" s="83">
        <v>43224</v>
      </c>
      <c r="I24435">
        <v>2018</v>
      </c>
    </row>
    <row r="24436" spans="1:9" x14ac:dyDescent="0.25">
      <c r="A24436" t="s">
        <v>972</v>
      </c>
      <c r="B24436" t="s">
        <v>412</v>
      </c>
      <c r="C24436" t="s">
        <v>1283</v>
      </c>
      <c r="D24436" t="s">
        <v>975</v>
      </c>
      <c r="E24436" s="82">
        <v>10</v>
      </c>
      <c r="F24436" t="s">
        <v>969</v>
      </c>
      <c r="G24436" s="83">
        <v>43382</v>
      </c>
      <c r="I24436">
        <v>2018</v>
      </c>
    </row>
    <row r="24437" spans="1:9" x14ac:dyDescent="0.25">
      <c r="A24437" t="s">
        <v>972</v>
      </c>
      <c r="B24437" t="s">
        <v>412</v>
      </c>
      <c r="C24437" t="s">
        <v>1283</v>
      </c>
      <c r="D24437" t="s">
        <v>975</v>
      </c>
      <c r="E24437" s="82">
        <v>10</v>
      </c>
      <c r="F24437" t="s">
        <v>969</v>
      </c>
      <c r="G24437" s="83">
        <v>43450</v>
      </c>
      <c r="I24437">
        <v>2018</v>
      </c>
    </row>
    <row r="24438" spans="1:9" x14ac:dyDescent="0.25">
      <c r="A24438" t="s">
        <v>972</v>
      </c>
      <c r="B24438" t="s">
        <v>412</v>
      </c>
      <c r="C24438" t="s">
        <v>1283</v>
      </c>
      <c r="D24438" t="s">
        <v>975</v>
      </c>
      <c r="E24438" s="82">
        <v>10</v>
      </c>
      <c r="F24438" t="s">
        <v>969</v>
      </c>
      <c r="G24438" s="83">
        <v>43489</v>
      </c>
      <c r="I24438">
        <v>2019</v>
      </c>
    </row>
    <row r="24439" spans="1:9" x14ac:dyDescent="0.25">
      <c r="A24439" t="s">
        <v>972</v>
      </c>
      <c r="B24439" t="s">
        <v>412</v>
      </c>
      <c r="C24439" t="s">
        <v>1283</v>
      </c>
      <c r="D24439" t="s">
        <v>975</v>
      </c>
      <c r="E24439" s="82">
        <v>10</v>
      </c>
      <c r="F24439" t="s">
        <v>969</v>
      </c>
      <c r="G24439" s="83">
        <v>43523</v>
      </c>
      <c r="I24439">
        <v>2019</v>
      </c>
    </row>
    <row r="24440" spans="1:9" x14ac:dyDescent="0.25">
      <c r="A24440" t="s">
        <v>972</v>
      </c>
      <c r="B24440" t="s">
        <v>412</v>
      </c>
      <c r="C24440" t="s">
        <v>1283</v>
      </c>
      <c r="D24440" t="s">
        <v>975</v>
      </c>
      <c r="E24440" s="82">
        <v>10</v>
      </c>
      <c r="F24440" t="s">
        <v>969</v>
      </c>
      <c r="G24440" s="83">
        <v>43542</v>
      </c>
      <c r="I24440">
        <v>2019</v>
      </c>
    </row>
    <row r="24441" spans="1:9" x14ac:dyDescent="0.25">
      <c r="A24441" t="s">
        <v>972</v>
      </c>
      <c r="B24441" t="s">
        <v>1266</v>
      </c>
      <c r="C24441" t="s">
        <v>1283</v>
      </c>
      <c r="D24441" t="s">
        <v>975</v>
      </c>
      <c r="E24441" s="82">
        <v>5</v>
      </c>
      <c r="F24441" t="s">
        <v>969</v>
      </c>
      <c r="G24441" s="83">
        <v>43273</v>
      </c>
      <c r="I24441">
        <v>2018</v>
      </c>
    </row>
    <row r="24442" spans="1:9" x14ac:dyDescent="0.25">
      <c r="A24442" t="s">
        <v>972</v>
      </c>
      <c r="B24442" t="s">
        <v>1266</v>
      </c>
      <c r="C24442" t="s">
        <v>1283</v>
      </c>
      <c r="D24442" t="s">
        <v>975</v>
      </c>
      <c r="E24442" s="82">
        <v>10</v>
      </c>
      <c r="F24442" t="s">
        <v>969</v>
      </c>
      <c r="G24442" s="83">
        <v>43853</v>
      </c>
      <c r="I24442">
        <v>2020</v>
      </c>
    </row>
    <row r="24443" spans="1:9" x14ac:dyDescent="0.25">
      <c r="A24443" t="s">
        <v>972</v>
      </c>
      <c r="B24443" t="s">
        <v>1267</v>
      </c>
      <c r="C24443" t="s">
        <v>1283</v>
      </c>
      <c r="D24443" t="s">
        <v>975</v>
      </c>
      <c r="E24443" s="82">
        <v>5</v>
      </c>
      <c r="F24443" t="s">
        <v>969</v>
      </c>
      <c r="G24443" s="83">
        <v>43604</v>
      </c>
      <c r="I24443">
        <v>2019</v>
      </c>
    </row>
    <row r="24444" spans="1:9" x14ac:dyDescent="0.25">
      <c r="A24444" t="s">
        <v>972</v>
      </c>
      <c r="B24444" t="s">
        <v>1267</v>
      </c>
      <c r="C24444" t="s">
        <v>1283</v>
      </c>
      <c r="D24444" t="s">
        <v>975</v>
      </c>
      <c r="E24444" s="82">
        <v>10</v>
      </c>
      <c r="F24444" t="s">
        <v>969</v>
      </c>
      <c r="G24444" s="83">
        <v>43441</v>
      </c>
      <c r="I24444">
        <v>2018</v>
      </c>
    </row>
    <row r="24445" spans="1:9" x14ac:dyDescent="0.25">
      <c r="A24445" t="s">
        <v>972</v>
      </c>
      <c r="B24445" t="s">
        <v>1267</v>
      </c>
      <c r="C24445" t="s">
        <v>1283</v>
      </c>
      <c r="D24445" t="s">
        <v>975</v>
      </c>
      <c r="E24445" s="82">
        <v>10</v>
      </c>
      <c r="F24445" t="s">
        <v>969</v>
      </c>
      <c r="G24445" s="83">
        <v>43837</v>
      </c>
      <c r="I24445">
        <v>2020</v>
      </c>
    </row>
    <row r="24446" spans="1:9" x14ac:dyDescent="0.25">
      <c r="A24446" t="s">
        <v>972</v>
      </c>
      <c r="B24446" t="s">
        <v>1267</v>
      </c>
      <c r="C24446" t="s">
        <v>1283</v>
      </c>
      <c r="D24446" t="s">
        <v>975</v>
      </c>
      <c r="E24446" s="82">
        <v>10</v>
      </c>
      <c r="F24446" t="s">
        <v>969</v>
      </c>
      <c r="G24446" s="83">
        <v>44260</v>
      </c>
      <c r="I24446">
        <v>2021</v>
      </c>
    </row>
    <row r="24447" spans="1:9" x14ac:dyDescent="0.25">
      <c r="A24447" t="s">
        <v>972</v>
      </c>
      <c r="B24447" t="s">
        <v>1268</v>
      </c>
      <c r="C24447" t="s">
        <v>1283</v>
      </c>
      <c r="D24447" t="s">
        <v>975</v>
      </c>
      <c r="E24447" s="82">
        <v>2</v>
      </c>
      <c r="F24447" t="s">
        <v>969</v>
      </c>
      <c r="G24447" s="83">
        <v>44573</v>
      </c>
      <c r="I24447">
        <v>2022</v>
      </c>
    </row>
    <row r="24448" spans="1:9" x14ac:dyDescent="0.25">
      <c r="A24448" t="s">
        <v>972</v>
      </c>
      <c r="B24448" t="s">
        <v>1268</v>
      </c>
      <c r="C24448" t="s">
        <v>1283</v>
      </c>
      <c r="D24448" t="s">
        <v>975</v>
      </c>
      <c r="E24448" s="82">
        <v>4.5</v>
      </c>
      <c r="F24448" t="s">
        <v>969</v>
      </c>
      <c r="G24448" s="83">
        <v>44496</v>
      </c>
      <c r="I24448">
        <v>2021</v>
      </c>
    </row>
    <row r="24449" spans="1:9" x14ac:dyDescent="0.25">
      <c r="A24449" t="s">
        <v>972</v>
      </c>
      <c r="B24449" t="s">
        <v>1268</v>
      </c>
      <c r="C24449" t="s">
        <v>1283</v>
      </c>
      <c r="D24449" t="s">
        <v>975</v>
      </c>
      <c r="E24449" s="82">
        <v>5</v>
      </c>
      <c r="F24449" t="s">
        <v>969</v>
      </c>
      <c r="G24449" s="83">
        <v>43061</v>
      </c>
      <c r="I24449">
        <v>2017</v>
      </c>
    </row>
    <row r="24450" spans="1:9" x14ac:dyDescent="0.25">
      <c r="A24450" t="s">
        <v>972</v>
      </c>
      <c r="B24450" t="s">
        <v>1268</v>
      </c>
      <c r="C24450" t="s">
        <v>1283</v>
      </c>
      <c r="D24450" t="s">
        <v>975</v>
      </c>
      <c r="E24450" s="82">
        <v>5</v>
      </c>
      <c r="F24450" t="s">
        <v>969</v>
      </c>
      <c r="G24450" s="83">
        <v>43115</v>
      </c>
      <c r="I24450">
        <v>2018</v>
      </c>
    </row>
    <row r="24451" spans="1:9" x14ac:dyDescent="0.25">
      <c r="A24451" t="s">
        <v>972</v>
      </c>
      <c r="B24451" t="s">
        <v>1268</v>
      </c>
      <c r="C24451" t="s">
        <v>1283</v>
      </c>
      <c r="D24451" t="s">
        <v>975</v>
      </c>
      <c r="E24451" s="82">
        <v>5</v>
      </c>
      <c r="F24451" t="s">
        <v>969</v>
      </c>
      <c r="G24451" s="83">
        <v>43130</v>
      </c>
      <c r="I24451">
        <v>2018</v>
      </c>
    </row>
    <row r="24452" spans="1:9" x14ac:dyDescent="0.25">
      <c r="A24452" t="s">
        <v>972</v>
      </c>
      <c r="B24452" t="s">
        <v>1268</v>
      </c>
      <c r="C24452" t="s">
        <v>1283</v>
      </c>
      <c r="D24452" t="s">
        <v>975</v>
      </c>
      <c r="E24452" s="82">
        <v>5</v>
      </c>
      <c r="F24452" t="s">
        <v>969</v>
      </c>
      <c r="G24452" s="83">
        <v>43172</v>
      </c>
      <c r="I24452">
        <v>2018</v>
      </c>
    </row>
    <row r="24453" spans="1:9" x14ac:dyDescent="0.25">
      <c r="A24453" t="s">
        <v>972</v>
      </c>
      <c r="B24453" t="s">
        <v>1268</v>
      </c>
      <c r="C24453" t="s">
        <v>1283</v>
      </c>
      <c r="D24453" t="s">
        <v>975</v>
      </c>
      <c r="E24453" s="82">
        <v>5</v>
      </c>
      <c r="F24453" t="s">
        <v>969</v>
      </c>
      <c r="G24453" s="83">
        <v>43238</v>
      </c>
      <c r="I24453">
        <v>2018</v>
      </c>
    </row>
    <row r="24454" spans="1:9" x14ac:dyDescent="0.25">
      <c r="A24454" t="s">
        <v>972</v>
      </c>
      <c r="B24454" t="s">
        <v>1268</v>
      </c>
      <c r="C24454" t="s">
        <v>1283</v>
      </c>
      <c r="D24454" t="s">
        <v>975</v>
      </c>
      <c r="E24454" s="82">
        <v>5</v>
      </c>
      <c r="F24454" t="s">
        <v>969</v>
      </c>
      <c r="G24454" s="83">
        <v>43272</v>
      </c>
      <c r="I24454">
        <v>2018</v>
      </c>
    </row>
    <row r="24455" spans="1:9" x14ac:dyDescent="0.25">
      <c r="A24455" t="s">
        <v>972</v>
      </c>
      <c r="B24455" t="s">
        <v>1268</v>
      </c>
      <c r="C24455" t="s">
        <v>1283</v>
      </c>
      <c r="D24455" t="s">
        <v>975</v>
      </c>
      <c r="E24455" s="82">
        <v>5</v>
      </c>
      <c r="F24455" t="s">
        <v>969</v>
      </c>
      <c r="G24455" s="83">
        <v>43300</v>
      </c>
      <c r="I24455">
        <v>2018</v>
      </c>
    </row>
    <row r="24456" spans="1:9" x14ac:dyDescent="0.25">
      <c r="A24456" t="s">
        <v>972</v>
      </c>
      <c r="B24456" t="s">
        <v>1268</v>
      </c>
      <c r="C24456" t="s">
        <v>1283</v>
      </c>
      <c r="D24456" t="s">
        <v>975</v>
      </c>
      <c r="E24456" s="82">
        <v>5</v>
      </c>
      <c r="F24456" t="s">
        <v>969</v>
      </c>
      <c r="G24456" s="83">
        <v>43308</v>
      </c>
      <c r="I24456">
        <v>2018</v>
      </c>
    </row>
    <row r="24457" spans="1:9" x14ac:dyDescent="0.25">
      <c r="A24457" t="s">
        <v>972</v>
      </c>
      <c r="B24457" t="s">
        <v>1268</v>
      </c>
      <c r="C24457" t="s">
        <v>1283</v>
      </c>
      <c r="D24457" t="s">
        <v>975</v>
      </c>
      <c r="E24457" s="82">
        <v>5</v>
      </c>
      <c r="F24457" t="s">
        <v>969</v>
      </c>
      <c r="G24457" s="83">
        <v>43314</v>
      </c>
      <c r="I24457">
        <v>2018</v>
      </c>
    </row>
    <row r="24458" spans="1:9" x14ac:dyDescent="0.25">
      <c r="A24458" t="s">
        <v>972</v>
      </c>
      <c r="B24458" t="s">
        <v>1268</v>
      </c>
      <c r="C24458" t="s">
        <v>1283</v>
      </c>
      <c r="D24458" t="s">
        <v>975</v>
      </c>
      <c r="E24458" s="82">
        <v>5</v>
      </c>
      <c r="F24458" t="s">
        <v>969</v>
      </c>
      <c r="G24458" s="83">
        <v>43334</v>
      </c>
      <c r="I24458">
        <v>2018</v>
      </c>
    </row>
    <row r="24459" spans="1:9" x14ac:dyDescent="0.25">
      <c r="A24459" t="s">
        <v>972</v>
      </c>
      <c r="B24459" t="s">
        <v>1268</v>
      </c>
      <c r="C24459" t="s">
        <v>1283</v>
      </c>
      <c r="D24459" t="s">
        <v>975</v>
      </c>
      <c r="E24459" s="82">
        <v>5</v>
      </c>
      <c r="F24459" t="s">
        <v>969</v>
      </c>
      <c r="G24459" s="83">
        <v>43371</v>
      </c>
      <c r="I24459">
        <v>2018</v>
      </c>
    </row>
    <row r="24460" spans="1:9" x14ac:dyDescent="0.25">
      <c r="A24460" t="s">
        <v>972</v>
      </c>
      <c r="B24460" t="s">
        <v>1268</v>
      </c>
      <c r="C24460" t="s">
        <v>1283</v>
      </c>
      <c r="D24460" t="s">
        <v>975</v>
      </c>
      <c r="E24460" s="82">
        <v>5</v>
      </c>
      <c r="F24460" t="s">
        <v>969</v>
      </c>
      <c r="G24460" s="83">
        <v>43378</v>
      </c>
      <c r="I24460">
        <v>2018</v>
      </c>
    </row>
    <row r="24461" spans="1:9" x14ac:dyDescent="0.25">
      <c r="A24461" t="s">
        <v>972</v>
      </c>
      <c r="B24461" t="s">
        <v>1268</v>
      </c>
      <c r="C24461" t="s">
        <v>1283</v>
      </c>
      <c r="D24461" t="s">
        <v>975</v>
      </c>
      <c r="E24461" s="82">
        <v>5</v>
      </c>
      <c r="F24461" t="s">
        <v>969</v>
      </c>
      <c r="G24461" s="83">
        <v>43406</v>
      </c>
      <c r="I24461">
        <v>2018</v>
      </c>
    </row>
    <row r="24462" spans="1:9" x14ac:dyDescent="0.25">
      <c r="A24462" t="s">
        <v>972</v>
      </c>
      <c r="B24462" t="s">
        <v>1268</v>
      </c>
      <c r="C24462" t="s">
        <v>1283</v>
      </c>
      <c r="D24462" t="s">
        <v>975</v>
      </c>
      <c r="E24462" s="82">
        <v>5</v>
      </c>
      <c r="F24462" t="s">
        <v>969</v>
      </c>
      <c r="G24462" s="83">
        <v>43525</v>
      </c>
      <c r="I24462">
        <v>2019</v>
      </c>
    </row>
    <row r="24463" spans="1:9" x14ac:dyDescent="0.25">
      <c r="A24463" t="s">
        <v>972</v>
      </c>
      <c r="B24463" t="s">
        <v>1268</v>
      </c>
      <c r="C24463" t="s">
        <v>1283</v>
      </c>
      <c r="D24463" t="s">
        <v>975</v>
      </c>
      <c r="E24463" s="82">
        <v>5</v>
      </c>
      <c r="F24463" t="s">
        <v>969</v>
      </c>
      <c r="G24463" s="83">
        <v>43535</v>
      </c>
      <c r="I24463">
        <v>2019</v>
      </c>
    </row>
    <row r="24464" spans="1:9" x14ac:dyDescent="0.25">
      <c r="A24464" t="s">
        <v>972</v>
      </c>
      <c r="B24464" t="s">
        <v>1268</v>
      </c>
      <c r="C24464" t="s">
        <v>1283</v>
      </c>
      <c r="D24464" t="s">
        <v>975</v>
      </c>
      <c r="E24464" s="82">
        <v>5</v>
      </c>
      <c r="F24464" t="s">
        <v>969</v>
      </c>
      <c r="G24464" s="83">
        <v>43540</v>
      </c>
      <c r="I24464">
        <v>2019</v>
      </c>
    </row>
    <row r="24465" spans="1:9" x14ac:dyDescent="0.25">
      <c r="A24465" t="s">
        <v>972</v>
      </c>
      <c r="B24465" t="s">
        <v>1268</v>
      </c>
      <c r="C24465" t="s">
        <v>1283</v>
      </c>
      <c r="D24465" t="s">
        <v>975</v>
      </c>
      <c r="E24465" s="82">
        <v>6.7</v>
      </c>
      <c r="F24465" t="s">
        <v>969</v>
      </c>
      <c r="G24465" s="83">
        <v>44844</v>
      </c>
      <c r="I24465">
        <v>2022</v>
      </c>
    </row>
    <row r="24466" spans="1:9" x14ac:dyDescent="0.25">
      <c r="A24466" t="s">
        <v>972</v>
      </c>
      <c r="B24466" t="s">
        <v>1268</v>
      </c>
      <c r="C24466" t="s">
        <v>1283</v>
      </c>
      <c r="D24466" t="s">
        <v>975</v>
      </c>
      <c r="E24466" s="82">
        <v>10</v>
      </c>
      <c r="F24466" t="s">
        <v>969</v>
      </c>
      <c r="G24466" s="83">
        <v>43188</v>
      </c>
      <c r="I24466">
        <v>2018</v>
      </c>
    </row>
    <row r="24467" spans="1:9" x14ac:dyDescent="0.25">
      <c r="A24467" t="s">
        <v>972</v>
      </c>
      <c r="B24467" t="s">
        <v>1268</v>
      </c>
      <c r="C24467" t="s">
        <v>1283</v>
      </c>
      <c r="D24467" t="s">
        <v>975</v>
      </c>
      <c r="E24467" s="82">
        <v>10</v>
      </c>
      <c r="F24467" t="s">
        <v>969</v>
      </c>
      <c r="G24467" s="83">
        <v>43259</v>
      </c>
      <c r="I24467">
        <v>2018</v>
      </c>
    </row>
    <row r="24468" spans="1:9" x14ac:dyDescent="0.25">
      <c r="A24468" t="s">
        <v>972</v>
      </c>
      <c r="B24468" t="s">
        <v>1268</v>
      </c>
      <c r="C24468" t="s">
        <v>1283</v>
      </c>
      <c r="D24468" t="s">
        <v>975</v>
      </c>
      <c r="E24468" s="82">
        <v>10</v>
      </c>
      <c r="F24468" t="s">
        <v>969</v>
      </c>
      <c r="G24468" s="83">
        <v>43362</v>
      </c>
      <c r="I24468">
        <v>2018</v>
      </c>
    </row>
    <row r="24469" spans="1:9" x14ac:dyDescent="0.25">
      <c r="A24469" t="s">
        <v>972</v>
      </c>
      <c r="B24469" t="s">
        <v>1268</v>
      </c>
      <c r="C24469" t="s">
        <v>1283</v>
      </c>
      <c r="D24469" t="s">
        <v>975</v>
      </c>
      <c r="E24469" s="82">
        <v>10</v>
      </c>
      <c r="F24469" t="s">
        <v>969</v>
      </c>
      <c r="G24469" s="83">
        <v>43391</v>
      </c>
      <c r="I24469">
        <v>2018</v>
      </c>
    </row>
    <row r="24470" spans="1:9" x14ac:dyDescent="0.25">
      <c r="A24470" t="s">
        <v>972</v>
      </c>
      <c r="B24470" t="s">
        <v>1268</v>
      </c>
      <c r="C24470" t="s">
        <v>1283</v>
      </c>
      <c r="D24470" t="s">
        <v>975</v>
      </c>
      <c r="E24470" s="82">
        <v>10</v>
      </c>
      <c r="F24470" t="s">
        <v>969</v>
      </c>
      <c r="G24470" s="83">
        <v>43416</v>
      </c>
      <c r="I24470">
        <v>2018</v>
      </c>
    </row>
    <row r="24471" spans="1:9" x14ac:dyDescent="0.25">
      <c r="A24471" t="s">
        <v>972</v>
      </c>
      <c r="B24471" t="s">
        <v>1268</v>
      </c>
      <c r="C24471" t="s">
        <v>1283</v>
      </c>
      <c r="D24471" t="s">
        <v>975</v>
      </c>
      <c r="E24471" s="82">
        <v>10</v>
      </c>
      <c r="F24471" t="s">
        <v>969</v>
      </c>
      <c r="G24471" s="83">
        <v>43419</v>
      </c>
      <c r="I24471">
        <v>2018</v>
      </c>
    </row>
    <row r="24472" spans="1:9" x14ac:dyDescent="0.25">
      <c r="A24472" t="s">
        <v>972</v>
      </c>
      <c r="B24472" t="s">
        <v>1268</v>
      </c>
      <c r="C24472" t="s">
        <v>1283</v>
      </c>
      <c r="D24472" t="s">
        <v>975</v>
      </c>
      <c r="E24472" s="82">
        <v>10</v>
      </c>
      <c r="F24472" t="s">
        <v>969</v>
      </c>
      <c r="G24472" s="83">
        <v>43454</v>
      </c>
      <c r="I24472">
        <v>2018</v>
      </c>
    </row>
    <row r="24473" spans="1:9" x14ac:dyDescent="0.25">
      <c r="A24473" t="s">
        <v>972</v>
      </c>
      <c r="B24473" t="s">
        <v>1268</v>
      </c>
      <c r="C24473" t="s">
        <v>1283</v>
      </c>
      <c r="D24473" t="s">
        <v>975</v>
      </c>
      <c r="E24473" s="82">
        <v>10</v>
      </c>
      <c r="F24473" t="s">
        <v>969</v>
      </c>
      <c r="G24473" s="83">
        <v>43486</v>
      </c>
      <c r="I24473">
        <v>2019</v>
      </c>
    </row>
    <row r="24474" spans="1:9" x14ac:dyDescent="0.25">
      <c r="A24474" t="s">
        <v>972</v>
      </c>
      <c r="B24474" t="s">
        <v>1268</v>
      </c>
      <c r="C24474" t="s">
        <v>1283</v>
      </c>
      <c r="D24474" t="s">
        <v>975</v>
      </c>
      <c r="E24474" s="82">
        <v>10</v>
      </c>
      <c r="F24474" t="s">
        <v>969</v>
      </c>
      <c r="G24474" s="83">
        <v>43580</v>
      </c>
      <c r="I24474">
        <v>2019</v>
      </c>
    </row>
    <row r="24475" spans="1:9" x14ac:dyDescent="0.25">
      <c r="A24475" t="s">
        <v>972</v>
      </c>
      <c r="B24475" t="s">
        <v>1268</v>
      </c>
      <c r="C24475" t="s">
        <v>1283</v>
      </c>
      <c r="D24475" t="s">
        <v>975</v>
      </c>
      <c r="E24475" s="82">
        <v>10</v>
      </c>
      <c r="F24475" t="s">
        <v>969</v>
      </c>
      <c r="G24475" s="83">
        <v>43616</v>
      </c>
      <c r="I24475">
        <v>2019</v>
      </c>
    </row>
    <row r="24476" spans="1:9" x14ac:dyDescent="0.25">
      <c r="A24476" t="s">
        <v>972</v>
      </c>
      <c r="B24476" t="s">
        <v>1268</v>
      </c>
      <c r="C24476" t="s">
        <v>1283</v>
      </c>
      <c r="D24476" t="s">
        <v>975</v>
      </c>
      <c r="E24476" s="82">
        <v>10</v>
      </c>
      <c r="F24476" t="s">
        <v>969</v>
      </c>
      <c r="G24476" s="83">
        <v>43626</v>
      </c>
      <c r="I24476">
        <v>2019</v>
      </c>
    </row>
    <row r="24477" spans="1:9" x14ac:dyDescent="0.25">
      <c r="A24477" t="s">
        <v>972</v>
      </c>
      <c r="B24477" t="s">
        <v>1268</v>
      </c>
      <c r="C24477" t="s">
        <v>1283</v>
      </c>
      <c r="D24477" t="s">
        <v>975</v>
      </c>
      <c r="E24477" s="82">
        <v>10</v>
      </c>
      <c r="F24477" t="s">
        <v>969</v>
      </c>
      <c r="G24477" s="83">
        <v>43635</v>
      </c>
      <c r="I24477">
        <v>2019</v>
      </c>
    </row>
    <row r="24478" spans="1:9" x14ac:dyDescent="0.25">
      <c r="A24478" t="s">
        <v>972</v>
      </c>
      <c r="B24478" t="s">
        <v>1268</v>
      </c>
      <c r="C24478" t="s">
        <v>1283</v>
      </c>
      <c r="D24478" t="s">
        <v>975</v>
      </c>
      <c r="E24478" s="82">
        <v>10</v>
      </c>
      <c r="F24478" t="s">
        <v>969</v>
      </c>
      <c r="G24478" s="83">
        <v>43644</v>
      </c>
      <c r="I24478">
        <v>2019</v>
      </c>
    </row>
    <row r="24479" spans="1:9" x14ac:dyDescent="0.25">
      <c r="A24479" t="s">
        <v>972</v>
      </c>
      <c r="B24479" t="s">
        <v>1268</v>
      </c>
      <c r="C24479" t="s">
        <v>1283</v>
      </c>
      <c r="D24479" t="s">
        <v>975</v>
      </c>
      <c r="E24479" s="82">
        <v>10</v>
      </c>
      <c r="F24479" t="s">
        <v>969</v>
      </c>
      <c r="G24479" s="83">
        <v>43651</v>
      </c>
      <c r="I24479">
        <v>2019</v>
      </c>
    </row>
    <row r="24480" spans="1:9" x14ac:dyDescent="0.25">
      <c r="A24480" t="s">
        <v>972</v>
      </c>
      <c r="B24480" t="s">
        <v>1268</v>
      </c>
      <c r="C24480" t="s">
        <v>1283</v>
      </c>
      <c r="D24480" t="s">
        <v>975</v>
      </c>
      <c r="E24480" s="82">
        <v>10</v>
      </c>
      <c r="F24480" t="s">
        <v>969</v>
      </c>
      <c r="G24480" s="83">
        <v>43655</v>
      </c>
      <c r="I24480">
        <v>2019</v>
      </c>
    </row>
    <row r="24481" spans="1:9" x14ac:dyDescent="0.25">
      <c r="A24481" t="s">
        <v>972</v>
      </c>
      <c r="B24481" t="s">
        <v>1268</v>
      </c>
      <c r="C24481" t="s">
        <v>1283</v>
      </c>
      <c r="D24481" t="s">
        <v>975</v>
      </c>
      <c r="E24481" s="82">
        <v>10</v>
      </c>
      <c r="F24481" t="s">
        <v>969</v>
      </c>
      <c r="G24481" s="83">
        <v>43658</v>
      </c>
      <c r="I24481">
        <v>2019</v>
      </c>
    </row>
    <row r="24482" spans="1:9" x14ac:dyDescent="0.25">
      <c r="A24482" t="s">
        <v>972</v>
      </c>
      <c r="B24482" t="s">
        <v>1268</v>
      </c>
      <c r="C24482" t="s">
        <v>1283</v>
      </c>
      <c r="D24482" t="s">
        <v>975</v>
      </c>
      <c r="E24482" s="82">
        <v>10</v>
      </c>
      <c r="F24482" t="s">
        <v>969</v>
      </c>
      <c r="G24482" s="83">
        <v>43677</v>
      </c>
      <c r="I24482">
        <v>2019</v>
      </c>
    </row>
    <row r="24483" spans="1:9" x14ac:dyDescent="0.25">
      <c r="A24483" t="s">
        <v>972</v>
      </c>
      <c r="B24483" t="s">
        <v>1268</v>
      </c>
      <c r="C24483" t="s">
        <v>1283</v>
      </c>
      <c r="D24483" t="s">
        <v>975</v>
      </c>
      <c r="E24483" s="82">
        <v>10</v>
      </c>
      <c r="F24483" t="s">
        <v>969</v>
      </c>
      <c r="G24483" s="83">
        <v>43679</v>
      </c>
      <c r="I24483">
        <v>2019</v>
      </c>
    </row>
    <row r="24484" spans="1:9" x14ac:dyDescent="0.25">
      <c r="A24484" t="s">
        <v>972</v>
      </c>
      <c r="B24484" t="s">
        <v>1268</v>
      </c>
      <c r="C24484" t="s">
        <v>1283</v>
      </c>
      <c r="D24484" t="s">
        <v>975</v>
      </c>
      <c r="E24484" s="82">
        <v>10</v>
      </c>
      <c r="F24484" t="s">
        <v>969</v>
      </c>
      <c r="G24484" s="83">
        <v>43703</v>
      </c>
      <c r="I24484">
        <v>2019</v>
      </c>
    </row>
    <row r="24485" spans="1:9" x14ac:dyDescent="0.25">
      <c r="A24485" t="s">
        <v>972</v>
      </c>
      <c r="B24485" t="s">
        <v>1268</v>
      </c>
      <c r="C24485" t="s">
        <v>1283</v>
      </c>
      <c r="D24485" t="s">
        <v>975</v>
      </c>
      <c r="E24485" s="82">
        <v>10</v>
      </c>
      <c r="F24485" t="s">
        <v>969</v>
      </c>
      <c r="G24485" s="83">
        <v>43881</v>
      </c>
      <c r="I24485">
        <v>2020</v>
      </c>
    </row>
    <row r="24486" spans="1:9" x14ac:dyDescent="0.25">
      <c r="A24486" t="s">
        <v>972</v>
      </c>
      <c r="B24486" t="s">
        <v>1268</v>
      </c>
      <c r="C24486" t="s">
        <v>1283</v>
      </c>
      <c r="D24486" t="s">
        <v>975</v>
      </c>
      <c r="E24486" s="82">
        <v>10</v>
      </c>
      <c r="F24486" t="s">
        <v>969</v>
      </c>
      <c r="G24486" s="83">
        <v>44018</v>
      </c>
      <c r="I24486">
        <v>2020</v>
      </c>
    </row>
    <row r="24487" spans="1:9" x14ac:dyDescent="0.25">
      <c r="A24487" t="s">
        <v>972</v>
      </c>
      <c r="B24487" t="s">
        <v>1268</v>
      </c>
      <c r="C24487" t="s">
        <v>1283</v>
      </c>
      <c r="D24487" t="s">
        <v>975</v>
      </c>
      <c r="E24487" s="82">
        <v>10</v>
      </c>
      <c r="F24487" t="s">
        <v>969</v>
      </c>
      <c r="G24487" s="83">
        <v>44041</v>
      </c>
      <c r="I24487">
        <v>2020</v>
      </c>
    </row>
    <row r="24488" spans="1:9" x14ac:dyDescent="0.25">
      <c r="A24488" t="s">
        <v>972</v>
      </c>
      <c r="B24488" t="s">
        <v>1268</v>
      </c>
      <c r="C24488" t="s">
        <v>1283</v>
      </c>
      <c r="D24488" t="s">
        <v>975</v>
      </c>
      <c r="E24488" s="82">
        <v>10</v>
      </c>
      <c r="F24488" t="s">
        <v>969</v>
      </c>
      <c r="G24488" s="83">
        <v>44053</v>
      </c>
      <c r="I24488">
        <v>2020</v>
      </c>
    </row>
    <row r="24489" spans="1:9" x14ac:dyDescent="0.25">
      <c r="A24489" t="s">
        <v>972</v>
      </c>
      <c r="B24489" t="s">
        <v>1268</v>
      </c>
      <c r="C24489" t="s">
        <v>1283</v>
      </c>
      <c r="D24489" t="s">
        <v>975</v>
      </c>
      <c r="E24489" s="82">
        <v>10</v>
      </c>
      <c r="F24489" t="s">
        <v>969</v>
      </c>
      <c r="G24489" s="83">
        <v>44057</v>
      </c>
      <c r="I24489">
        <v>2020</v>
      </c>
    </row>
    <row r="24490" spans="1:9" x14ac:dyDescent="0.25">
      <c r="A24490" t="s">
        <v>972</v>
      </c>
      <c r="B24490" t="s">
        <v>1268</v>
      </c>
      <c r="C24490" t="s">
        <v>1283</v>
      </c>
      <c r="D24490" t="s">
        <v>975</v>
      </c>
      <c r="E24490" s="82">
        <v>10</v>
      </c>
      <c r="F24490" t="s">
        <v>969</v>
      </c>
      <c r="G24490" s="83">
        <v>44117</v>
      </c>
      <c r="I24490">
        <v>2020</v>
      </c>
    </row>
    <row r="24491" spans="1:9" x14ac:dyDescent="0.25">
      <c r="A24491" t="s">
        <v>972</v>
      </c>
      <c r="B24491" t="s">
        <v>1268</v>
      </c>
      <c r="C24491" t="s">
        <v>1283</v>
      </c>
      <c r="D24491" t="s">
        <v>975</v>
      </c>
      <c r="E24491" s="82">
        <v>10</v>
      </c>
      <c r="F24491" t="s">
        <v>969</v>
      </c>
      <c r="G24491" s="83">
        <v>44123</v>
      </c>
      <c r="I24491">
        <v>2020</v>
      </c>
    </row>
    <row r="24492" spans="1:9" x14ac:dyDescent="0.25">
      <c r="A24492" t="s">
        <v>972</v>
      </c>
      <c r="B24492" t="s">
        <v>1268</v>
      </c>
      <c r="C24492" t="s">
        <v>1283</v>
      </c>
      <c r="D24492" t="s">
        <v>975</v>
      </c>
      <c r="E24492" s="82">
        <v>10</v>
      </c>
      <c r="F24492" t="s">
        <v>969</v>
      </c>
      <c r="G24492" s="83">
        <v>44147</v>
      </c>
      <c r="I24492">
        <v>2020</v>
      </c>
    </row>
    <row r="24493" spans="1:9" x14ac:dyDescent="0.25">
      <c r="A24493" t="s">
        <v>972</v>
      </c>
      <c r="B24493" t="s">
        <v>1268</v>
      </c>
      <c r="C24493" t="s">
        <v>1283</v>
      </c>
      <c r="D24493" t="s">
        <v>975</v>
      </c>
      <c r="E24493" s="82">
        <v>10</v>
      </c>
      <c r="F24493" t="s">
        <v>969</v>
      </c>
      <c r="G24493" s="83">
        <v>44238</v>
      </c>
      <c r="I24493">
        <v>2021</v>
      </c>
    </row>
    <row r="24494" spans="1:9" x14ac:dyDescent="0.25">
      <c r="A24494" t="s">
        <v>972</v>
      </c>
      <c r="B24494" t="s">
        <v>1268</v>
      </c>
      <c r="C24494" t="s">
        <v>1283</v>
      </c>
      <c r="D24494" t="s">
        <v>975</v>
      </c>
      <c r="E24494" s="82">
        <v>10</v>
      </c>
      <c r="F24494" t="s">
        <v>969</v>
      </c>
      <c r="G24494" s="83">
        <v>44314</v>
      </c>
      <c r="I24494">
        <v>2021</v>
      </c>
    </row>
    <row r="24495" spans="1:9" x14ac:dyDescent="0.25">
      <c r="A24495" t="s">
        <v>972</v>
      </c>
      <c r="B24495" t="s">
        <v>1268</v>
      </c>
      <c r="C24495" t="s">
        <v>1283</v>
      </c>
      <c r="D24495" t="s">
        <v>975</v>
      </c>
      <c r="E24495" s="82">
        <v>10</v>
      </c>
      <c r="F24495" t="s">
        <v>969</v>
      </c>
      <c r="G24495" s="83">
        <v>44316</v>
      </c>
      <c r="I24495">
        <v>2021</v>
      </c>
    </row>
    <row r="24496" spans="1:9" x14ac:dyDescent="0.25">
      <c r="A24496" t="s">
        <v>972</v>
      </c>
      <c r="B24496" t="s">
        <v>1268</v>
      </c>
      <c r="C24496" t="s">
        <v>1283</v>
      </c>
      <c r="D24496" t="s">
        <v>975</v>
      </c>
      <c r="E24496" s="82">
        <v>10</v>
      </c>
      <c r="F24496" t="s">
        <v>969</v>
      </c>
      <c r="G24496" s="83">
        <v>44329</v>
      </c>
      <c r="I24496">
        <v>2021</v>
      </c>
    </row>
    <row r="24497" spans="1:9" x14ac:dyDescent="0.25">
      <c r="A24497" t="s">
        <v>972</v>
      </c>
      <c r="B24497" t="s">
        <v>1268</v>
      </c>
      <c r="C24497" t="s">
        <v>1283</v>
      </c>
      <c r="D24497" t="s">
        <v>975</v>
      </c>
      <c r="E24497" s="82">
        <v>10</v>
      </c>
      <c r="F24497" t="s">
        <v>969</v>
      </c>
      <c r="G24497" s="83">
        <v>44365</v>
      </c>
      <c r="I24497">
        <v>2021</v>
      </c>
    </row>
    <row r="24498" spans="1:9" x14ac:dyDescent="0.25">
      <c r="A24498" t="s">
        <v>972</v>
      </c>
      <c r="B24498" t="s">
        <v>1268</v>
      </c>
      <c r="C24498" t="s">
        <v>1283</v>
      </c>
      <c r="D24498" t="s">
        <v>975</v>
      </c>
      <c r="E24498" s="82">
        <v>10</v>
      </c>
      <c r="F24498" t="s">
        <v>969</v>
      </c>
      <c r="G24498" s="83">
        <v>44396</v>
      </c>
      <c r="I24498">
        <v>2021</v>
      </c>
    </row>
    <row r="24499" spans="1:9" x14ac:dyDescent="0.25">
      <c r="A24499" t="s">
        <v>972</v>
      </c>
      <c r="B24499" t="s">
        <v>1268</v>
      </c>
      <c r="C24499" t="s">
        <v>1283</v>
      </c>
      <c r="D24499" t="s">
        <v>975</v>
      </c>
      <c r="E24499" s="82">
        <v>10</v>
      </c>
      <c r="F24499" t="s">
        <v>969</v>
      </c>
      <c r="G24499" s="83">
        <v>44421</v>
      </c>
      <c r="I24499">
        <v>2021</v>
      </c>
    </row>
    <row r="24500" spans="1:9" x14ac:dyDescent="0.25">
      <c r="A24500" t="s">
        <v>972</v>
      </c>
      <c r="B24500" t="s">
        <v>1268</v>
      </c>
      <c r="C24500" t="s">
        <v>1283</v>
      </c>
      <c r="D24500" t="s">
        <v>975</v>
      </c>
      <c r="E24500" s="82">
        <v>10</v>
      </c>
      <c r="F24500" t="s">
        <v>969</v>
      </c>
      <c r="G24500" s="83">
        <v>44620</v>
      </c>
      <c r="I24500">
        <v>2022</v>
      </c>
    </row>
    <row r="24501" spans="1:9" x14ac:dyDescent="0.25">
      <c r="A24501" t="s">
        <v>972</v>
      </c>
      <c r="B24501" t="s">
        <v>1268</v>
      </c>
      <c r="C24501" t="s">
        <v>1283</v>
      </c>
      <c r="D24501" t="s">
        <v>975</v>
      </c>
      <c r="E24501" s="82">
        <v>10</v>
      </c>
      <c r="F24501" t="s">
        <v>969</v>
      </c>
      <c r="G24501" s="83">
        <v>44629</v>
      </c>
      <c r="I24501">
        <v>2022</v>
      </c>
    </row>
    <row r="24502" spans="1:9" x14ac:dyDescent="0.25">
      <c r="A24502" t="s">
        <v>972</v>
      </c>
      <c r="B24502" t="s">
        <v>1268</v>
      </c>
      <c r="C24502" t="s">
        <v>1283</v>
      </c>
      <c r="D24502" t="s">
        <v>975</v>
      </c>
      <c r="E24502" s="82">
        <v>10</v>
      </c>
      <c r="F24502" t="s">
        <v>969</v>
      </c>
      <c r="G24502" s="83">
        <v>44643</v>
      </c>
      <c r="I24502">
        <v>2022</v>
      </c>
    </row>
    <row r="24503" spans="1:9" x14ac:dyDescent="0.25">
      <c r="A24503" t="s">
        <v>972</v>
      </c>
      <c r="B24503" t="s">
        <v>1268</v>
      </c>
      <c r="C24503" t="s">
        <v>1283</v>
      </c>
      <c r="D24503" t="s">
        <v>975</v>
      </c>
      <c r="E24503" s="82">
        <v>10</v>
      </c>
      <c r="F24503" t="s">
        <v>969</v>
      </c>
      <c r="G24503" s="83">
        <v>44771</v>
      </c>
      <c r="I24503">
        <v>2022</v>
      </c>
    </row>
    <row r="24504" spans="1:9" x14ac:dyDescent="0.25">
      <c r="A24504" t="s">
        <v>972</v>
      </c>
      <c r="B24504" t="s">
        <v>1268</v>
      </c>
      <c r="C24504" t="s">
        <v>1283</v>
      </c>
      <c r="D24504" t="s">
        <v>975</v>
      </c>
      <c r="E24504" s="82">
        <v>10</v>
      </c>
      <c r="F24504" t="s">
        <v>969</v>
      </c>
      <c r="G24504" s="83">
        <v>44907</v>
      </c>
      <c r="I24504">
        <v>2022</v>
      </c>
    </row>
    <row r="24505" spans="1:9" x14ac:dyDescent="0.25">
      <c r="A24505" t="s">
        <v>972</v>
      </c>
      <c r="B24505" t="s">
        <v>1268</v>
      </c>
      <c r="C24505" t="s">
        <v>1283</v>
      </c>
      <c r="D24505" t="s">
        <v>975</v>
      </c>
      <c r="E24505" s="82">
        <v>20</v>
      </c>
      <c r="F24505" t="s">
        <v>969</v>
      </c>
      <c r="G24505" s="83">
        <v>43642</v>
      </c>
      <c r="I24505">
        <v>2019</v>
      </c>
    </row>
    <row r="24506" spans="1:9" x14ac:dyDescent="0.25">
      <c r="A24506" t="s">
        <v>972</v>
      </c>
      <c r="B24506" t="s">
        <v>1268</v>
      </c>
      <c r="C24506" t="s">
        <v>1283</v>
      </c>
      <c r="D24506" t="s">
        <v>975</v>
      </c>
      <c r="E24506" s="82">
        <v>20</v>
      </c>
      <c r="F24506" t="s">
        <v>969</v>
      </c>
      <c r="G24506" s="83">
        <v>43672</v>
      </c>
      <c r="I24506">
        <v>2019</v>
      </c>
    </row>
    <row r="24507" spans="1:9" x14ac:dyDescent="0.25">
      <c r="A24507" t="s">
        <v>972</v>
      </c>
      <c r="B24507" t="s">
        <v>1268</v>
      </c>
      <c r="C24507" t="s">
        <v>1283</v>
      </c>
      <c r="D24507" t="s">
        <v>975</v>
      </c>
      <c r="E24507" s="82">
        <v>20</v>
      </c>
      <c r="F24507" t="s">
        <v>969</v>
      </c>
      <c r="G24507" s="83">
        <v>44029</v>
      </c>
      <c r="I24507">
        <v>2020</v>
      </c>
    </row>
    <row r="24508" spans="1:9" x14ac:dyDescent="0.25">
      <c r="A24508" t="s">
        <v>972</v>
      </c>
      <c r="B24508" t="s">
        <v>572</v>
      </c>
      <c r="C24508" t="s">
        <v>1283</v>
      </c>
      <c r="D24508" t="s">
        <v>975</v>
      </c>
      <c r="E24508" s="82">
        <v>10</v>
      </c>
      <c r="F24508" t="s">
        <v>969</v>
      </c>
      <c r="G24508" s="83">
        <v>43453</v>
      </c>
      <c r="I24508">
        <v>2018</v>
      </c>
    </row>
    <row r="24509" spans="1:9" x14ac:dyDescent="0.25">
      <c r="A24509" t="s">
        <v>972</v>
      </c>
      <c r="B24509" t="s">
        <v>572</v>
      </c>
      <c r="C24509" t="s">
        <v>1283</v>
      </c>
      <c r="D24509" t="s">
        <v>975</v>
      </c>
      <c r="E24509" s="82">
        <v>10</v>
      </c>
      <c r="F24509" t="s">
        <v>969</v>
      </c>
      <c r="G24509" s="83">
        <v>44018</v>
      </c>
      <c r="I24509">
        <v>2020</v>
      </c>
    </row>
    <row r="24510" spans="1:9" x14ac:dyDescent="0.25">
      <c r="A24510" t="s">
        <v>972</v>
      </c>
      <c r="B24510" t="s">
        <v>572</v>
      </c>
      <c r="C24510" t="s">
        <v>1283</v>
      </c>
      <c r="D24510" t="s">
        <v>975</v>
      </c>
      <c r="E24510" s="82">
        <v>10</v>
      </c>
      <c r="F24510" t="s">
        <v>969</v>
      </c>
      <c r="G24510" s="83">
        <v>44384</v>
      </c>
      <c r="I24510">
        <v>2021</v>
      </c>
    </row>
    <row r="24511" spans="1:9" x14ac:dyDescent="0.25">
      <c r="A24511" t="s">
        <v>972</v>
      </c>
      <c r="B24511" t="s">
        <v>278</v>
      </c>
      <c r="C24511" s="76" t="s">
        <v>842</v>
      </c>
      <c r="D24511" t="s">
        <v>974</v>
      </c>
      <c r="E24511" s="82">
        <v>1000</v>
      </c>
      <c r="F24511" t="s">
        <v>973</v>
      </c>
      <c r="G24511" s="83">
        <v>42004</v>
      </c>
      <c r="I24511">
        <v>2014</v>
      </c>
    </row>
    <row r="24512" spans="1:9" x14ac:dyDescent="0.25">
      <c r="A24512" t="s">
        <v>972</v>
      </c>
      <c r="B24512" t="s">
        <v>98</v>
      </c>
      <c r="C24512" s="76" t="s">
        <v>842</v>
      </c>
      <c r="D24512" t="s">
        <v>974</v>
      </c>
      <c r="E24512" s="82">
        <v>2000</v>
      </c>
      <c r="F24512" t="s">
        <v>973</v>
      </c>
      <c r="G24512" s="83">
        <v>42468</v>
      </c>
      <c r="I24512">
        <v>2016</v>
      </c>
    </row>
    <row r="24513" spans="1:9" x14ac:dyDescent="0.25">
      <c r="A24513" t="s">
        <v>972</v>
      </c>
      <c r="B24513" t="s">
        <v>170</v>
      </c>
      <c r="C24513" s="76" t="s">
        <v>842</v>
      </c>
      <c r="D24513" t="s">
        <v>974</v>
      </c>
      <c r="E24513" s="82">
        <v>2000</v>
      </c>
      <c r="F24513" t="s">
        <v>973</v>
      </c>
      <c r="G24513" s="83">
        <v>42187</v>
      </c>
      <c r="I24513">
        <v>2015</v>
      </c>
    </row>
    <row r="24514" spans="1:9" x14ac:dyDescent="0.25">
      <c r="A24514" t="s">
        <v>972</v>
      </c>
      <c r="B24514" t="s">
        <v>177</v>
      </c>
      <c r="C24514" s="76" t="s">
        <v>842</v>
      </c>
      <c r="D24514" t="s">
        <v>974</v>
      </c>
      <c r="E24514" s="82">
        <v>2000</v>
      </c>
      <c r="F24514" t="s">
        <v>973</v>
      </c>
      <c r="G24514" s="83">
        <v>42206</v>
      </c>
      <c r="I24514">
        <v>2015</v>
      </c>
    </row>
    <row r="24515" spans="1:9" x14ac:dyDescent="0.25">
      <c r="A24515" t="s">
        <v>972</v>
      </c>
      <c r="B24515" t="s">
        <v>116</v>
      </c>
      <c r="C24515" s="76" t="s">
        <v>946</v>
      </c>
      <c r="D24515" t="s">
        <v>974</v>
      </c>
      <c r="E24515" s="82">
        <v>138</v>
      </c>
      <c r="F24515" t="s">
        <v>973</v>
      </c>
      <c r="G24515" s="83">
        <v>40917</v>
      </c>
      <c r="I24515">
        <v>2012</v>
      </c>
    </row>
    <row r="24516" spans="1:9" x14ac:dyDescent="0.25">
      <c r="A24516" t="s">
        <v>972</v>
      </c>
      <c r="B24516" t="s">
        <v>249</v>
      </c>
      <c r="C24516" s="76" t="s">
        <v>842</v>
      </c>
      <c r="D24516" t="s">
        <v>974</v>
      </c>
      <c r="E24516" s="82">
        <v>2200</v>
      </c>
      <c r="F24516" t="s">
        <v>973</v>
      </c>
      <c r="G24516" s="83">
        <v>40697</v>
      </c>
      <c r="I24516">
        <v>2011</v>
      </c>
    </row>
    <row r="24517" spans="1:9" x14ac:dyDescent="0.25">
      <c r="A24517" t="s">
        <v>972</v>
      </c>
      <c r="B24517" t="s">
        <v>92</v>
      </c>
      <c r="C24517" s="76" t="s">
        <v>842</v>
      </c>
      <c r="D24517" t="s">
        <v>974</v>
      </c>
      <c r="E24517" s="82">
        <v>2184</v>
      </c>
      <c r="F24517" t="s">
        <v>973</v>
      </c>
      <c r="G24517" s="83">
        <v>42951</v>
      </c>
      <c r="I24517">
        <v>2017</v>
      </c>
    </row>
    <row r="24518" spans="1:9" x14ac:dyDescent="0.25">
      <c r="A24518" t="s">
        <v>972</v>
      </c>
      <c r="B24518" t="s">
        <v>205</v>
      </c>
      <c r="C24518" s="76" t="s">
        <v>842</v>
      </c>
      <c r="D24518" t="s">
        <v>974</v>
      </c>
      <c r="E24518" s="82">
        <v>2200</v>
      </c>
      <c r="F24518" t="s">
        <v>973</v>
      </c>
      <c r="G24518" s="83">
        <v>42720</v>
      </c>
      <c r="I24518">
        <v>2016</v>
      </c>
    </row>
    <row r="24519" spans="1:9" x14ac:dyDescent="0.25">
      <c r="A24519" t="s">
        <v>972</v>
      </c>
      <c r="B24519" t="s">
        <v>219</v>
      </c>
      <c r="C24519" s="76" t="s">
        <v>842</v>
      </c>
      <c r="D24519" t="s">
        <v>974</v>
      </c>
      <c r="E24519" s="82">
        <v>47.2</v>
      </c>
      <c r="F24519" t="s">
        <v>973</v>
      </c>
      <c r="G24519" s="83">
        <v>40933</v>
      </c>
      <c r="I24519">
        <v>2012</v>
      </c>
    </row>
    <row r="24520" spans="1:9" x14ac:dyDescent="0.25">
      <c r="A24520" t="s">
        <v>972</v>
      </c>
      <c r="B24520" t="s">
        <v>199</v>
      </c>
      <c r="C24520" s="76" t="s">
        <v>842</v>
      </c>
      <c r="D24520" t="s">
        <v>974</v>
      </c>
      <c r="E24520" s="82">
        <v>2200</v>
      </c>
      <c r="F24520" t="s">
        <v>973</v>
      </c>
      <c r="G24520" s="83">
        <v>43734</v>
      </c>
      <c r="I24520">
        <v>2019</v>
      </c>
    </row>
    <row r="24521" spans="1:9" x14ac:dyDescent="0.25">
      <c r="A24521" t="s">
        <v>972</v>
      </c>
      <c r="B24521" t="s">
        <v>11</v>
      </c>
      <c r="C24521" s="76" t="s">
        <v>842</v>
      </c>
      <c r="D24521" t="s">
        <v>974</v>
      </c>
      <c r="E24521" s="82">
        <v>2200</v>
      </c>
      <c r="F24521" t="s">
        <v>973</v>
      </c>
      <c r="G24521" s="83">
        <v>44459</v>
      </c>
      <c r="I24521">
        <v>2021</v>
      </c>
    </row>
    <row r="24522" spans="1:9" x14ac:dyDescent="0.25">
      <c r="A24522" t="s">
        <v>972</v>
      </c>
      <c r="B24522" t="s">
        <v>115</v>
      </c>
      <c r="C24522" s="76" t="s">
        <v>842</v>
      </c>
      <c r="D24522" t="s">
        <v>974</v>
      </c>
      <c r="E24522" s="82">
        <v>2200</v>
      </c>
      <c r="F24522" t="s">
        <v>973</v>
      </c>
      <c r="G24522" s="83">
        <v>41201</v>
      </c>
      <c r="I24522">
        <v>2012</v>
      </c>
    </row>
    <row r="24523" spans="1:9" x14ac:dyDescent="0.25">
      <c r="A24523" t="s">
        <v>972</v>
      </c>
      <c r="B24523" t="s">
        <v>239</v>
      </c>
      <c r="C24523" s="76" t="s">
        <v>842</v>
      </c>
      <c r="D24523" t="s">
        <v>974</v>
      </c>
      <c r="E24523" s="82">
        <v>2200</v>
      </c>
      <c r="F24523" t="s">
        <v>973</v>
      </c>
      <c r="G24523" s="83">
        <v>41822</v>
      </c>
      <c r="I24523">
        <v>2014</v>
      </c>
    </row>
    <row r="24524" spans="1:9" x14ac:dyDescent="0.25">
      <c r="A24524" t="s">
        <v>972</v>
      </c>
      <c r="B24524" t="s">
        <v>249</v>
      </c>
      <c r="C24524" s="76" t="s">
        <v>842</v>
      </c>
      <c r="D24524" t="s">
        <v>974</v>
      </c>
      <c r="E24524" s="82">
        <v>2200</v>
      </c>
      <c r="F24524" t="s">
        <v>973</v>
      </c>
      <c r="G24524" s="83">
        <v>41862</v>
      </c>
      <c r="I24524">
        <v>2014</v>
      </c>
    </row>
    <row r="24525" spans="1:9" x14ac:dyDescent="0.25">
      <c r="A24525" t="s">
        <v>972</v>
      </c>
      <c r="B24525" t="s">
        <v>179</v>
      </c>
      <c r="C24525" s="76" t="s">
        <v>842</v>
      </c>
      <c r="D24525" t="s">
        <v>974</v>
      </c>
      <c r="E24525" s="82">
        <v>2200</v>
      </c>
      <c r="F24525" t="s">
        <v>973</v>
      </c>
      <c r="G24525" s="83">
        <v>41521</v>
      </c>
      <c r="I24525">
        <v>2013</v>
      </c>
    </row>
    <row r="24526" spans="1:9" x14ac:dyDescent="0.25">
      <c r="A24526" t="s">
        <v>972</v>
      </c>
      <c r="B24526" t="s">
        <v>153</v>
      </c>
      <c r="C24526" s="76" t="s">
        <v>1272</v>
      </c>
      <c r="D24526" t="s">
        <v>974</v>
      </c>
      <c r="E24526" s="82">
        <v>450</v>
      </c>
      <c r="F24526" t="s">
        <v>973</v>
      </c>
      <c r="G24526" s="83">
        <v>40391</v>
      </c>
      <c r="I24526">
        <v>2010</v>
      </c>
    </row>
    <row r="24527" spans="1:9" x14ac:dyDescent="0.25">
      <c r="A24527" t="s">
        <v>972</v>
      </c>
      <c r="B24527" t="s">
        <v>248</v>
      </c>
      <c r="C24527" s="76" t="s">
        <v>842</v>
      </c>
      <c r="D24527" t="s">
        <v>974</v>
      </c>
      <c r="E24527" s="82">
        <v>2200</v>
      </c>
      <c r="F24527" t="s">
        <v>973</v>
      </c>
      <c r="G24527" s="83">
        <v>41681</v>
      </c>
      <c r="I24527">
        <v>2014</v>
      </c>
    </row>
    <row r="24528" spans="1:9" x14ac:dyDescent="0.25">
      <c r="A24528" t="s">
        <v>972</v>
      </c>
      <c r="B24528" t="s">
        <v>242</v>
      </c>
      <c r="C24528" s="76" t="s">
        <v>842</v>
      </c>
      <c r="D24528" t="s">
        <v>974</v>
      </c>
      <c r="E24528" s="82">
        <v>2200</v>
      </c>
      <c r="F24528" t="s">
        <v>973</v>
      </c>
      <c r="G24528" s="83">
        <v>41942</v>
      </c>
      <c r="I24528">
        <v>2014</v>
      </c>
    </row>
    <row r="24529" spans="1:9" x14ac:dyDescent="0.25">
      <c r="A24529" t="s">
        <v>972</v>
      </c>
      <c r="B24529" t="s">
        <v>100</v>
      </c>
      <c r="C24529" s="76" t="s">
        <v>842</v>
      </c>
      <c r="D24529" t="s">
        <v>974</v>
      </c>
      <c r="E24529" s="82">
        <v>2200</v>
      </c>
      <c r="F24529" t="s">
        <v>973</v>
      </c>
      <c r="G24529" s="83">
        <v>43811</v>
      </c>
      <c r="I24529">
        <v>2019</v>
      </c>
    </row>
    <row r="24530" spans="1:9" x14ac:dyDescent="0.25">
      <c r="A24530" t="s">
        <v>972</v>
      </c>
      <c r="B24530" t="s">
        <v>169</v>
      </c>
      <c r="C24530" s="76" t="s">
        <v>947</v>
      </c>
      <c r="D24530" t="s">
        <v>974</v>
      </c>
      <c r="E24530" s="82">
        <v>47.5</v>
      </c>
      <c r="F24530" t="s">
        <v>973</v>
      </c>
      <c r="G24530" s="83">
        <v>44553</v>
      </c>
      <c r="I24530">
        <v>2021</v>
      </c>
    </row>
    <row r="24531" spans="1:9" x14ac:dyDescent="0.25">
      <c r="A24531" t="s">
        <v>972</v>
      </c>
      <c r="B24531" t="s">
        <v>79</v>
      </c>
      <c r="C24531" s="76" t="s">
        <v>842</v>
      </c>
      <c r="D24531" t="s">
        <v>974</v>
      </c>
      <c r="E24531" s="82">
        <v>2200</v>
      </c>
      <c r="F24531" t="s">
        <v>973</v>
      </c>
      <c r="G24531" s="83">
        <v>44699</v>
      </c>
      <c r="I24531">
        <v>2022</v>
      </c>
    </row>
    <row r="24532" spans="1:9" x14ac:dyDescent="0.25">
      <c r="A24532" t="s">
        <v>972</v>
      </c>
      <c r="B24532" t="s">
        <v>179</v>
      </c>
      <c r="C24532" s="76" t="s">
        <v>842</v>
      </c>
      <c r="D24532" t="s">
        <v>974</v>
      </c>
      <c r="E24532" s="82">
        <v>2200</v>
      </c>
      <c r="F24532" t="s">
        <v>973</v>
      </c>
      <c r="G24532" s="83">
        <v>43077</v>
      </c>
      <c r="I24532">
        <v>2017</v>
      </c>
    </row>
    <row r="24533" spans="1:9" x14ac:dyDescent="0.25">
      <c r="A24533" t="s">
        <v>972</v>
      </c>
      <c r="B24533" t="s">
        <v>115</v>
      </c>
      <c r="C24533" s="76" t="s">
        <v>842</v>
      </c>
      <c r="D24533" t="s">
        <v>974</v>
      </c>
      <c r="E24533" s="82">
        <v>30.1</v>
      </c>
      <c r="F24533" t="s">
        <v>973</v>
      </c>
      <c r="G24533" s="83">
        <v>40529</v>
      </c>
      <c r="I24533">
        <v>2010</v>
      </c>
    </row>
    <row r="24534" spans="1:9" x14ac:dyDescent="0.25">
      <c r="A24534" t="s">
        <v>972</v>
      </c>
      <c r="B24534" t="s">
        <v>96</v>
      </c>
      <c r="C24534" s="76" t="s">
        <v>842</v>
      </c>
      <c r="D24534" t="s">
        <v>974</v>
      </c>
      <c r="E24534" s="82">
        <v>2192</v>
      </c>
      <c r="F24534" t="s">
        <v>973</v>
      </c>
      <c r="G24534" s="83">
        <v>44431</v>
      </c>
      <c r="I24534">
        <v>2021</v>
      </c>
    </row>
    <row r="24535" spans="1:9" x14ac:dyDescent="0.25">
      <c r="A24535" t="s">
        <v>972</v>
      </c>
      <c r="B24535" t="s">
        <v>173</v>
      </c>
      <c r="C24535" s="76" t="s">
        <v>842</v>
      </c>
      <c r="D24535" t="s">
        <v>974</v>
      </c>
      <c r="E24535" s="82">
        <v>1047</v>
      </c>
      <c r="F24535" t="s">
        <v>973</v>
      </c>
      <c r="G24535" s="83">
        <v>41158</v>
      </c>
      <c r="I24535">
        <v>2012</v>
      </c>
    </row>
    <row r="24536" spans="1:9" x14ac:dyDescent="0.25">
      <c r="A24536" t="s">
        <v>972</v>
      </c>
      <c r="B24536" t="s">
        <v>81</v>
      </c>
      <c r="C24536" s="76" t="s">
        <v>842</v>
      </c>
      <c r="D24536" t="s">
        <v>974</v>
      </c>
      <c r="E24536" s="82">
        <v>2000</v>
      </c>
      <c r="F24536" t="s">
        <v>973</v>
      </c>
      <c r="G24536" s="83">
        <v>41821</v>
      </c>
      <c r="I24536">
        <v>2014</v>
      </c>
    </row>
    <row r="24537" spans="1:9" x14ac:dyDescent="0.25">
      <c r="A24537" t="s">
        <v>972</v>
      </c>
      <c r="B24537" t="s">
        <v>136</v>
      </c>
      <c r="C24537" s="76" t="s">
        <v>842</v>
      </c>
      <c r="D24537" t="s">
        <v>974</v>
      </c>
      <c r="E24537" s="82">
        <v>2000</v>
      </c>
      <c r="F24537" t="s">
        <v>973</v>
      </c>
      <c r="G24537" s="83">
        <v>41904</v>
      </c>
      <c r="I24537">
        <v>2014</v>
      </c>
    </row>
    <row r="24538" spans="1:9" x14ac:dyDescent="0.25">
      <c r="A24538" t="s">
        <v>972</v>
      </c>
      <c r="B24538" t="s">
        <v>278</v>
      </c>
      <c r="C24538" s="76" t="s">
        <v>946</v>
      </c>
      <c r="D24538" t="s">
        <v>974</v>
      </c>
      <c r="E24538" s="82">
        <v>150</v>
      </c>
      <c r="F24538" t="s">
        <v>973</v>
      </c>
      <c r="G24538" s="83">
        <v>41030</v>
      </c>
      <c r="I24538">
        <v>2012</v>
      </c>
    </row>
    <row r="24539" spans="1:9" x14ac:dyDescent="0.25">
      <c r="A24539" t="s">
        <v>972</v>
      </c>
      <c r="B24539" t="s">
        <v>292</v>
      </c>
      <c r="C24539" s="76" t="s">
        <v>1272</v>
      </c>
      <c r="D24539" t="s">
        <v>974</v>
      </c>
      <c r="E24539" s="82">
        <v>225</v>
      </c>
      <c r="F24539" t="s">
        <v>973</v>
      </c>
      <c r="G24539" s="83">
        <v>41611</v>
      </c>
      <c r="I24539">
        <v>2013</v>
      </c>
    </row>
    <row r="24540" spans="1:9" x14ac:dyDescent="0.25">
      <c r="A24540" t="s">
        <v>972</v>
      </c>
      <c r="B24540" t="s">
        <v>136</v>
      </c>
      <c r="C24540" s="76" t="s">
        <v>1272</v>
      </c>
      <c r="D24540" t="s">
        <v>974</v>
      </c>
      <c r="E24540" s="82">
        <v>560</v>
      </c>
      <c r="F24540" t="s">
        <v>973</v>
      </c>
      <c r="G24540" s="83">
        <v>40409</v>
      </c>
      <c r="I24540">
        <v>2010</v>
      </c>
    </row>
    <row r="24541" spans="1:9" x14ac:dyDescent="0.25">
      <c r="A24541" t="s">
        <v>972</v>
      </c>
      <c r="B24541" t="s">
        <v>169</v>
      </c>
      <c r="C24541" s="76" t="s">
        <v>1272</v>
      </c>
      <c r="D24541" t="s">
        <v>974</v>
      </c>
      <c r="E24541" s="82">
        <v>450</v>
      </c>
      <c r="F24541" t="s">
        <v>973</v>
      </c>
      <c r="G24541" s="83">
        <v>40499</v>
      </c>
      <c r="I24541">
        <v>2010</v>
      </c>
    </row>
    <row r="24542" spans="1:9" x14ac:dyDescent="0.25">
      <c r="A24542" t="s">
        <v>972</v>
      </c>
      <c r="B24542" t="s">
        <v>73</v>
      </c>
      <c r="C24542" s="76" t="s">
        <v>1272</v>
      </c>
      <c r="D24542" t="s">
        <v>974</v>
      </c>
      <c r="E24542" s="82">
        <v>161.5</v>
      </c>
      <c r="F24542" t="s">
        <v>973</v>
      </c>
      <c r="G24542" s="83">
        <v>40850</v>
      </c>
      <c r="I24542">
        <v>2011</v>
      </c>
    </row>
    <row r="24543" spans="1:9" x14ac:dyDescent="0.25">
      <c r="A24543" t="s">
        <v>972</v>
      </c>
      <c r="B24543" t="s">
        <v>203</v>
      </c>
      <c r="C24543" s="76" t="s">
        <v>842</v>
      </c>
      <c r="D24543" t="s">
        <v>974</v>
      </c>
      <c r="E24543" s="82">
        <v>15.73</v>
      </c>
      <c r="F24543" t="s">
        <v>973</v>
      </c>
      <c r="G24543" s="83">
        <v>40906</v>
      </c>
      <c r="I24543">
        <v>2011</v>
      </c>
    </row>
    <row r="24544" spans="1:9" x14ac:dyDescent="0.25">
      <c r="A24544" t="s">
        <v>972</v>
      </c>
      <c r="B24544" t="s">
        <v>171</v>
      </c>
      <c r="C24544" s="76" t="s">
        <v>1272</v>
      </c>
      <c r="D24544" t="s">
        <v>974</v>
      </c>
      <c r="E24544" s="82">
        <v>450</v>
      </c>
      <c r="F24544" t="s">
        <v>973</v>
      </c>
      <c r="G24544" s="83">
        <v>41159</v>
      </c>
      <c r="I24544">
        <v>2012</v>
      </c>
    </row>
    <row r="24545" spans="1:9" x14ac:dyDescent="0.25">
      <c r="A24545" t="s">
        <v>972</v>
      </c>
      <c r="B24545" t="s">
        <v>136</v>
      </c>
      <c r="C24545" s="76" t="s">
        <v>1272</v>
      </c>
      <c r="D24545" t="s">
        <v>974</v>
      </c>
      <c r="E24545" s="82">
        <v>865</v>
      </c>
      <c r="F24545" t="s">
        <v>973</v>
      </c>
      <c r="G24545" s="83">
        <v>41264</v>
      </c>
      <c r="I24545">
        <v>2012</v>
      </c>
    </row>
    <row r="24546" spans="1:9" x14ac:dyDescent="0.25">
      <c r="A24546" t="s">
        <v>972</v>
      </c>
      <c r="B24546" t="s">
        <v>125</v>
      </c>
      <c r="C24546" s="76" t="s">
        <v>842</v>
      </c>
      <c r="D24546" t="s">
        <v>974</v>
      </c>
      <c r="E24546" s="82">
        <v>2100</v>
      </c>
      <c r="F24546" t="s">
        <v>973</v>
      </c>
      <c r="G24546" s="83">
        <v>41122</v>
      </c>
      <c r="I24546">
        <v>2012</v>
      </c>
    </row>
    <row r="24547" spans="1:9" x14ac:dyDescent="0.25">
      <c r="A24547" t="s">
        <v>972</v>
      </c>
      <c r="B24547" t="s">
        <v>205</v>
      </c>
      <c r="C24547" s="76" t="s">
        <v>842</v>
      </c>
      <c r="D24547" t="s">
        <v>974</v>
      </c>
      <c r="E24547" s="82">
        <v>2200</v>
      </c>
      <c r="F24547" t="s">
        <v>973</v>
      </c>
      <c r="G24547" s="83">
        <v>41244</v>
      </c>
      <c r="I24547">
        <v>2012</v>
      </c>
    </row>
    <row r="24548" spans="1:9" x14ac:dyDescent="0.25">
      <c r="A24548" t="s">
        <v>972</v>
      </c>
      <c r="B24548" t="s">
        <v>143</v>
      </c>
      <c r="C24548" s="76" t="s">
        <v>946</v>
      </c>
      <c r="D24548" t="s">
        <v>974</v>
      </c>
      <c r="E24548" s="82">
        <v>2310</v>
      </c>
      <c r="F24548" t="s">
        <v>973</v>
      </c>
      <c r="G24548" s="83">
        <v>42488</v>
      </c>
      <c r="I24548">
        <v>2016</v>
      </c>
    </row>
    <row r="24549" spans="1:9" x14ac:dyDescent="0.25">
      <c r="A24549" t="s">
        <v>972</v>
      </c>
      <c r="B24549" t="s">
        <v>143</v>
      </c>
      <c r="C24549" s="76" t="s">
        <v>946</v>
      </c>
      <c r="D24549" t="s">
        <v>974</v>
      </c>
      <c r="E24549" s="82">
        <v>1056</v>
      </c>
      <c r="F24549" t="s">
        <v>973</v>
      </c>
      <c r="G24549" s="83">
        <v>42486</v>
      </c>
      <c r="I24549">
        <v>2016</v>
      </c>
    </row>
    <row r="24550" spans="1:9" x14ac:dyDescent="0.25">
      <c r="A24550" t="s">
        <v>972</v>
      </c>
      <c r="B24550" t="s">
        <v>122</v>
      </c>
      <c r="C24550" s="76" t="s">
        <v>1272</v>
      </c>
      <c r="D24550" t="s">
        <v>974</v>
      </c>
      <c r="E24550" s="82">
        <v>375</v>
      </c>
      <c r="F24550" t="s">
        <v>973</v>
      </c>
      <c r="G24550" s="83">
        <v>41717</v>
      </c>
      <c r="I24550">
        <v>2014</v>
      </c>
    </row>
    <row r="24551" spans="1:9" x14ac:dyDescent="0.25">
      <c r="A24551" t="s">
        <v>972</v>
      </c>
      <c r="B24551" t="s">
        <v>71</v>
      </c>
      <c r="C24551" s="76" t="s">
        <v>842</v>
      </c>
      <c r="D24551" t="s">
        <v>974</v>
      </c>
      <c r="E24551" s="82">
        <v>2000</v>
      </c>
      <c r="F24551" t="s">
        <v>973</v>
      </c>
      <c r="G24551" s="83">
        <v>41585</v>
      </c>
      <c r="I24551">
        <v>2013</v>
      </c>
    </row>
    <row r="24552" spans="1:9" x14ac:dyDescent="0.25">
      <c r="A24552" t="s">
        <v>972</v>
      </c>
      <c r="B24552" t="s">
        <v>275</v>
      </c>
      <c r="C24552" s="76" t="s">
        <v>842</v>
      </c>
      <c r="D24552" t="s">
        <v>974</v>
      </c>
      <c r="E24552" s="82">
        <v>2174</v>
      </c>
      <c r="F24552" t="s">
        <v>973</v>
      </c>
      <c r="G24552" s="83">
        <v>41957</v>
      </c>
      <c r="I24552">
        <v>2014</v>
      </c>
    </row>
    <row r="24553" spans="1:9" x14ac:dyDescent="0.25">
      <c r="A24553" t="s">
        <v>972</v>
      </c>
      <c r="B24553" t="s">
        <v>96</v>
      </c>
      <c r="C24553" s="76" t="s">
        <v>842</v>
      </c>
      <c r="D24553" t="s">
        <v>974</v>
      </c>
      <c r="E24553" s="82">
        <v>800</v>
      </c>
      <c r="F24553" t="s">
        <v>973</v>
      </c>
      <c r="G24553" s="83">
        <v>42013</v>
      </c>
      <c r="I24553">
        <v>2015</v>
      </c>
    </row>
    <row r="24554" spans="1:9" x14ac:dyDescent="0.25">
      <c r="A24554" t="s">
        <v>972</v>
      </c>
      <c r="B24554" t="s">
        <v>0</v>
      </c>
      <c r="C24554" t="s">
        <v>946</v>
      </c>
      <c r="E24554">
        <v>140400</v>
      </c>
      <c r="F24554" t="s">
        <v>969</v>
      </c>
      <c r="G24554" s="83">
        <v>37377</v>
      </c>
    </row>
    <row r="24555" spans="1:9" x14ac:dyDescent="0.25">
      <c r="A24555" t="s">
        <v>972</v>
      </c>
      <c r="B24555" t="s">
        <v>0</v>
      </c>
      <c r="C24555" t="s">
        <v>946</v>
      </c>
      <c r="E24555">
        <v>10560</v>
      </c>
      <c r="F24555" t="s">
        <v>969</v>
      </c>
      <c r="G24555" s="83">
        <v>11324</v>
      </c>
    </row>
    <row r="24556" spans="1:9" x14ac:dyDescent="0.25">
      <c r="A24556" t="s">
        <v>988</v>
      </c>
      <c r="B24556" t="s">
        <v>238</v>
      </c>
      <c r="C24556" t="s">
        <v>946</v>
      </c>
      <c r="E24556">
        <v>7455</v>
      </c>
      <c r="F24556" t="s">
        <v>969</v>
      </c>
      <c r="G24556" t="s">
        <v>1583</v>
      </c>
    </row>
    <row r="24557" spans="1:9" x14ac:dyDescent="0.25">
      <c r="A24557" t="s">
        <v>988</v>
      </c>
      <c r="B24557" t="s">
        <v>238</v>
      </c>
      <c r="C24557" t="s">
        <v>839</v>
      </c>
      <c r="E24557">
        <v>50000</v>
      </c>
      <c r="F24557" t="s">
        <v>969</v>
      </c>
      <c r="G24557" s="83">
        <v>30803</v>
      </c>
    </row>
    <row r="24558" spans="1:9" x14ac:dyDescent="0.25">
      <c r="A24558" t="s">
        <v>970</v>
      </c>
      <c r="B24558" t="s">
        <v>38</v>
      </c>
      <c r="C24558" t="s">
        <v>839</v>
      </c>
      <c r="E24558">
        <v>8000</v>
      </c>
      <c r="F24558" t="s">
        <v>969</v>
      </c>
      <c r="G24558" s="83">
        <v>38534</v>
      </c>
    </row>
    <row r="24559" spans="1:9" x14ac:dyDescent="0.25">
      <c r="A24559" t="s">
        <v>972</v>
      </c>
      <c r="B24559" t="s">
        <v>241</v>
      </c>
      <c r="C24559" t="s">
        <v>946</v>
      </c>
      <c r="E24559">
        <v>8050</v>
      </c>
      <c r="F24559" t="s">
        <v>969</v>
      </c>
      <c r="G24559" s="83">
        <v>6211</v>
      </c>
    </row>
    <row r="24560" spans="1:9" x14ac:dyDescent="0.25">
      <c r="A24560" t="s">
        <v>972</v>
      </c>
      <c r="B24560" t="s">
        <v>115</v>
      </c>
      <c r="C24560" t="s">
        <v>946</v>
      </c>
      <c r="E24560">
        <v>35600</v>
      </c>
      <c r="F24560" t="s">
        <v>969</v>
      </c>
      <c r="G24560" t="s">
        <v>1584</v>
      </c>
    </row>
    <row r="24561" spans="1:7" x14ac:dyDescent="0.25">
      <c r="A24561" t="s">
        <v>968</v>
      </c>
      <c r="B24561" t="s">
        <v>56</v>
      </c>
      <c r="C24561" t="s">
        <v>946</v>
      </c>
      <c r="E24561">
        <v>11510</v>
      </c>
      <c r="F24561" t="s">
        <v>969</v>
      </c>
      <c r="G24561" s="83">
        <v>7306</v>
      </c>
    </row>
    <row r="24562" spans="1:7" x14ac:dyDescent="0.25">
      <c r="A24562" t="s">
        <v>972</v>
      </c>
      <c r="B24562" t="s">
        <v>46</v>
      </c>
      <c r="C24562" t="s">
        <v>947</v>
      </c>
      <c r="E24562">
        <v>63000</v>
      </c>
      <c r="F24562" t="s">
        <v>969</v>
      </c>
      <c r="G24562" s="83">
        <v>41160</v>
      </c>
    </row>
    <row r="24563" spans="1:7" x14ac:dyDescent="0.25">
      <c r="A24563" t="s">
        <v>988</v>
      </c>
      <c r="B24563" t="s">
        <v>246</v>
      </c>
      <c r="C24563" t="s">
        <v>947</v>
      </c>
      <c r="E24563">
        <v>10000</v>
      </c>
      <c r="F24563" t="s">
        <v>969</v>
      </c>
      <c r="G24563" s="83">
        <v>41274</v>
      </c>
    </row>
    <row r="24564" spans="1:7" x14ac:dyDescent="0.25">
      <c r="A24564" t="s">
        <v>972</v>
      </c>
      <c r="B24564" t="s">
        <v>246</v>
      </c>
      <c r="C24564" t="s">
        <v>946</v>
      </c>
      <c r="E24564">
        <v>6350</v>
      </c>
      <c r="F24564" t="s">
        <v>969</v>
      </c>
      <c r="G24564" s="83">
        <v>17533</v>
      </c>
    </row>
    <row r="24565" spans="1:7" x14ac:dyDescent="0.25">
      <c r="A24565" t="s">
        <v>972</v>
      </c>
      <c r="B24565" t="s">
        <v>246</v>
      </c>
      <c r="C24565" t="s">
        <v>946</v>
      </c>
      <c r="E24565">
        <v>7500</v>
      </c>
      <c r="F24565" t="s">
        <v>969</v>
      </c>
      <c r="G24565" s="83">
        <v>10594</v>
      </c>
    </row>
    <row r="24566" spans="1:7" x14ac:dyDescent="0.25">
      <c r="A24566" t="s">
        <v>972</v>
      </c>
      <c r="B24566" t="s">
        <v>179</v>
      </c>
      <c r="C24566" t="s">
        <v>946</v>
      </c>
      <c r="E24566">
        <v>5849</v>
      </c>
      <c r="F24566" t="s">
        <v>969</v>
      </c>
      <c r="G24566" s="83">
        <v>4750</v>
      </c>
    </row>
    <row r="24567" spans="1:7" x14ac:dyDescent="0.25">
      <c r="A24567" t="s">
        <v>972</v>
      </c>
      <c r="B24567" t="s">
        <v>94</v>
      </c>
      <c r="C24567" t="s">
        <v>946</v>
      </c>
      <c r="E24567">
        <v>6900</v>
      </c>
      <c r="F24567" t="s">
        <v>969</v>
      </c>
      <c r="G24567" s="83">
        <v>1828</v>
      </c>
    </row>
    <row r="24568" spans="1:7" x14ac:dyDescent="0.25">
      <c r="A24568" t="s">
        <v>972</v>
      </c>
      <c r="B24568" t="s">
        <v>148</v>
      </c>
      <c r="C24568" t="s">
        <v>946</v>
      </c>
      <c r="E24568">
        <v>40800</v>
      </c>
      <c r="F24568" t="s">
        <v>969</v>
      </c>
      <c r="G24568" s="83">
        <v>15707</v>
      </c>
    </row>
    <row r="24569" spans="1:7" x14ac:dyDescent="0.25">
      <c r="A24569" t="s">
        <v>972</v>
      </c>
      <c r="B24569" t="s">
        <v>9</v>
      </c>
      <c r="C24569" t="s">
        <v>839</v>
      </c>
      <c r="E24569">
        <v>20500</v>
      </c>
      <c r="F24569" t="s">
        <v>969</v>
      </c>
      <c r="G24569" s="83">
        <v>33604</v>
      </c>
    </row>
    <row r="24570" spans="1:7" x14ac:dyDescent="0.25">
      <c r="A24570" t="s">
        <v>972</v>
      </c>
      <c r="B24570" t="s">
        <v>9</v>
      </c>
      <c r="C24570" t="s">
        <v>946</v>
      </c>
      <c r="E24570">
        <v>5000</v>
      </c>
      <c r="F24570" t="s">
        <v>969</v>
      </c>
      <c r="G24570" s="83">
        <v>30864</v>
      </c>
    </row>
    <row r="24571" spans="1:7" x14ac:dyDescent="0.25">
      <c r="A24571" t="s">
        <v>972</v>
      </c>
      <c r="B24571" t="s">
        <v>191</v>
      </c>
      <c r="C24571" t="s">
        <v>947</v>
      </c>
      <c r="E24571">
        <v>30000</v>
      </c>
      <c r="F24571" t="s">
        <v>969</v>
      </c>
      <c r="G24571" s="83">
        <v>43099</v>
      </c>
    </row>
    <row r="24572" spans="1:7" x14ac:dyDescent="0.25">
      <c r="A24572" t="s">
        <v>972</v>
      </c>
      <c r="B24572" t="s">
        <v>191</v>
      </c>
      <c r="C24572" t="s">
        <v>947</v>
      </c>
      <c r="E24572">
        <v>6000</v>
      </c>
      <c r="F24572" t="s">
        <v>969</v>
      </c>
      <c r="G24572" s="83">
        <v>35612</v>
      </c>
    </row>
    <row r="24573" spans="1:7" x14ac:dyDescent="0.25">
      <c r="A24573" t="s">
        <v>970</v>
      </c>
      <c r="B24573" t="s">
        <v>10</v>
      </c>
      <c r="C24573" t="s">
        <v>947</v>
      </c>
      <c r="E24573">
        <v>40000</v>
      </c>
      <c r="F24573" t="s">
        <v>969</v>
      </c>
      <c r="G24573" s="83">
        <v>37180</v>
      </c>
    </row>
    <row r="24574" spans="1:7" x14ac:dyDescent="0.25">
      <c r="A24574" t="s">
        <v>972</v>
      </c>
      <c r="B24574" t="s">
        <v>73</v>
      </c>
      <c r="C24574" t="s">
        <v>946</v>
      </c>
      <c r="E24574">
        <v>26380</v>
      </c>
      <c r="F24574" t="s">
        <v>969</v>
      </c>
      <c r="G24574" s="83">
        <v>2923</v>
      </c>
    </row>
    <row r="24575" spans="1:7" x14ac:dyDescent="0.25">
      <c r="A24575" t="s">
        <v>972</v>
      </c>
      <c r="B24575" t="s">
        <v>151</v>
      </c>
      <c r="C24575" t="s">
        <v>946</v>
      </c>
      <c r="E24575">
        <v>32400</v>
      </c>
      <c r="F24575" t="s">
        <v>969</v>
      </c>
      <c r="G24575" s="83">
        <v>16438</v>
      </c>
    </row>
    <row r="24576" spans="1:7" x14ac:dyDescent="0.25">
      <c r="A24576" t="s">
        <v>972</v>
      </c>
      <c r="B24576" t="s">
        <v>232</v>
      </c>
      <c r="C24576" t="s">
        <v>946</v>
      </c>
      <c r="E24576">
        <v>7550</v>
      </c>
      <c r="F24576" t="s">
        <v>969</v>
      </c>
      <c r="G24576" s="83">
        <v>31413</v>
      </c>
    </row>
    <row r="24577" spans="1:9" x14ac:dyDescent="0.25">
      <c r="A24577" t="s">
        <v>972</v>
      </c>
      <c r="B24577" t="s">
        <v>232</v>
      </c>
      <c r="C24577" t="s">
        <v>946</v>
      </c>
      <c r="E24577">
        <v>5520</v>
      </c>
      <c r="F24577" t="s">
        <v>969</v>
      </c>
      <c r="G24577" s="83">
        <v>19360</v>
      </c>
    </row>
    <row r="24578" spans="1:9" x14ac:dyDescent="0.25">
      <c r="A24578" t="s">
        <v>972</v>
      </c>
      <c r="B24578" t="s">
        <v>15</v>
      </c>
      <c r="C24578" t="s">
        <v>946</v>
      </c>
      <c r="E24578">
        <v>140400</v>
      </c>
      <c r="F24578" t="s">
        <v>969</v>
      </c>
      <c r="G24578" s="83">
        <v>20455</v>
      </c>
    </row>
    <row r="24579" spans="1:9" x14ac:dyDescent="0.25">
      <c r="A24579" t="s">
        <v>972</v>
      </c>
      <c r="B24579" t="s">
        <v>188</v>
      </c>
      <c r="C24579" t="s">
        <v>946</v>
      </c>
      <c r="E24579">
        <v>5500</v>
      </c>
      <c r="F24579" t="s">
        <v>969</v>
      </c>
      <c r="G24579" s="83">
        <v>4019</v>
      </c>
    </row>
    <row r="24580" spans="1:9" x14ac:dyDescent="0.25">
      <c r="A24580" t="s">
        <v>968</v>
      </c>
      <c r="B24580" t="s">
        <v>154</v>
      </c>
      <c r="C24580" t="s">
        <v>946</v>
      </c>
      <c r="E24580">
        <v>33600</v>
      </c>
      <c r="F24580" t="s">
        <v>969</v>
      </c>
      <c r="G24580" s="83">
        <v>8402</v>
      </c>
    </row>
    <row r="24581" spans="1:9" x14ac:dyDescent="0.25">
      <c r="A24581" t="s">
        <v>972</v>
      </c>
      <c r="B24581" t="s">
        <v>169</v>
      </c>
      <c r="C24581" t="s">
        <v>839</v>
      </c>
      <c r="D24581" t="s">
        <v>974</v>
      </c>
      <c r="E24581" s="82">
        <v>450</v>
      </c>
      <c r="F24581" t="s">
        <v>973</v>
      </c>
      <c r="G24581" s="83">
        <v>40499</v>
      </c>
      <c r="I24581" s="74">
        <v>2010</v>
      </c>
    </row>
    <row r="24582" spans="1:9" x14ac:dyDescent="0.25">
      <c r="A24582" s="74" t="s">
        <v>968</v>
      </c>
      <c r="B24582" s="76" t="s">
        <v>60</v>
      </c>
      <c r="C24582" t="s">
        <v>839</v>
      </c>
      <c r="D24582" s="74" t="s">
        <v>974</v>
      </c>
      <c r="E24582" s="77">
        <v>400</v>
      </c>
      <c r="F24582" s="74" t="s">
        <v>969</v>
      </c>
      <c r="G24582" s="78">
        <v>39234</v>
      </c>
      <c r="H24582" s="79"/>
      <c r="I24582" s="74">
        <v>2007</v>
      </c>
    </row>
    <row r="24583" spans="1:9" x14ac:dyDescent="0.25">
      <c r="A24583" t="s">
        <v>972</v>
      </c>
      <c r="B24583" t="s">
        <v>136</v>
      </c>
      <c r="C24583" t="s">
        <v>839</v>
      </c>
      <c r="D24583" t="s">
        <v>975</v>
      </c>
      <c r="E24583" s="82">
        <v>400</v>
      </c>
      <c r="F24583" t="s">
        <v>973</v>
      </c>
      <c r="G24583" s="83">
        <v>41186</v>
      </c>
      <c r="I24583" s="74">
        <v>2012</v>
      </c>
    </row>
    <row r="24584" spans="1:9" x14ac:dyDescent="0.25">
      <c r="A24584" t="s">
        <v>972</v>
      </c>
      <c r="B24584" t="s">
        <v>136</v>
      </c>
      <c r="C24584" t="s">
        <v>839</v>
      </c>
      <c r="D24584" t="s">
        <v>974</v>
      </c>
      <c r="E24584" s="82">
        <v>560</v>
      </c>
      <c r="F24584" t="s">
        <v>973</v>
      </c>
      <c r="G24584" s="83">
        <v>40409</v>
      </c>
      <c r="I24584" s="74">
        <v>2010</v>
      </c>
    </row>
    <row r="24585" spans="1:9" x14ac:dyDescent="0.25">
      <c r="A24585" t="s">
        <v>972</v>
      </c>
      <c r="B24585" t="s">
        <v>136</v>
      </c>
      <c r="C24585" t="s">
        <v>839</v>
      </c>
      <c r="D24585" t="s">
        <v>975</v>
      </c>
      <c r="E24585" s="82">
        <v>65</v>
      </c>
      <c r="F24585" t="s">
        <v>973</v>
      </c>
      <c r="G24585" s="83">
        <v>41521</v>
      </c>
      <c r="I24585" s="74">
        <v>2013</v>
      </c>
    </row>
    <row r="24586" spans="1:9" x14ac:dyDescent="0.25">
      <c r="A24586" t="s">
        <v>972</v>
      </c>
      <c r="B24586" t="s">
        <v>136</v>
      </c>
      <c r="C24586" t="s">
        <v>839</v>
      </c>
      <c r="D24586" t="s">
        <v>974</v>
      </c>
      <c r="E24586" s="82">
        <v>865</v>
      </c>
      <c r="F24586" t="s">
        <v>973</v>
      </c>
      <c r="G24586" s="83">
        <v>41264</v>
      </c>
      <c r="I24586" s="74">
        <v>2012</v>
      </c>
    </row>
    <row r="24587" spans="1:9" x14ac:dyDescent="0.25">
      <c r="A24587" t="s">
        <v>972</v>
      </c>
      <c r="B24587" t="s">
        <v>171</v>
      </c>
      <c r="C24587" t="s">
        <v>839</v>
      </c>
      <c r="D24587" t="s">
        <v>974</v>
      </c>
      <c r="E24587" s="82">
        <v>450</v>
      </c>
      <c r="F24587" t="s">
        <v>973</v>
      </c>
      <c r="G24587" s="83">
        <v>41159</v>
      </c>
      <c r="I24587" s="74">
        <v>2012</v>
      </c>
    </row>
    <row r="24588" spans="1:9" x14ac:dyDescent="0.25">
      <c r="A24588" t="s">
        <v>972</v>
      </c>
      <c r="B24588" t="s">
        <v>139</v>
      </c>
      <c r="C24588" t="s">
        <v>839</v>
      </c>
      <c r="D24588" t="s">
        <v>1585</v>
      </c>
      <c r="E24588" s="82">
        <v>142</v>
      </c>
      <c r="F24588" t="s">
        <v>973</v>
      </c>
      <c r="G24588" s="83">
        <v>43822</v>
      </c>
      <c r="I24588" s="74">
        <v>2019</v>
      </c>
    </row>
    <row r="24589" spans="1:9" x14ac:dyDescent="0.25">
      <c r="A24589" t="s">
        <v>972</v>
      </c>
      <c r="B24589" t="s">
        <v>242</v>
      </c>
      <c r="C24589" t="s">
        <v>839</v>
      </c>
      <c r="D24589" t="s">
        <v>1585</v>
      </c>
      <c r="E24589" s="82">
        <v>150</v>
      </c>
      <c r="F24589" t="s">
        <v>973</v>
      </c>
      <c r="G24589" s="83">
        <v>41922</v>
      </c>
      <c r="I24589" s="74">
        <v>2014</v>
      </c>
    </row>
    <row r="24590" spans="1:9" x14ac:dyDescent="0.25">
      <c r="A24590" t="s">
        <v>976</v>
      </c>
      <c r="B24590" t="s">
        <v>65</v>
      </c>
      <c r="C24590" t="s">
        <v>839</v>
      </c>
      <c r="D24590" t="s">
        <v>1586</v>
      </c>
      <c r="E24590" s="82">
        <v>189</v>
      </c>
      <c r="F24590" t="s">
        <v>971</v>
      </c>
      <c r="G24590" s="83">
        <v>41671</v>
      </c>
      <c r="I24590" s="74">
        <v>2014</v>
      </c>
    </row>
    <row r="24591" spans="1:9" x14ac:dyDescent="0.25">
      <c r="A24591" s="74" t="s">
        <v>968</v>
      </c>
      <c r="B24591" s="76" t="s">
        <v>996</v>
      </c>
      <c r="C24591" t="s">
        <v>839</v>
      </c>
      <c r="D24591" s="74" t="s">
        <v>974</v>
      </c>
      <c r="E24591" s="77">
        <v>150</v>
      </c>
      <c r="F24591" s="74" t="s">
        <v>969</v>
      </c>
      <c r="G24591" s="78">
        <v>41103</v>
      </c>
      <c r="H24591" s="79"/>
      <c r="I24591" s="74">
        <v>2012</v>
      </c>
    </row>
    <row r="24592" spans="1:9" x14ac:dyDescent="0.25">
      <c r="A24592" t="s">
        <v>976</v>
      </c>
      <c r="B24592" t="s">
        <v>259</v>
      </c>
      <c r="C24592" t="s">
        <v>839</v>
      </c>
      <c r="D24592" t="s">
        <v>1585</v>
      </c>
      <c r="E24592" s="82">
        <v>61.75</v>
      </c>
      <c r="F24592" t="s">
        <v>969</v>
      </c>
      <c r="G24592" s="83">
        <v>41275</v>
      </c>
      <c r="H24592" s="83">
        <v>40760</v>
      </c>
      <c r="I24592" s="74">
        <v>2013</v>
      </c>
    </row>
    <row r="24593" spans="1:9" x14ac:dyDescent="0.25">
      <c r="A24593" t="s">
        <v>976</v>
      </c>
      <c r="B24593" t="s">
        <v>48</v>
      </c>
      <c r="C24593" t="s">
        <v>839</v>
      </c>
      <c r="D24593" t="s">
        <v>1586</v>
      </c>
      <c r="E24593" s="82">
        <v>225</v>
      </c>
      <c r="F24593" t="s">
        <v>971</v>
      </c>
      <c r="G24593" s="83">
        <v>40360</v>
      </c>
      <c r="I24593" s="74">
        <v>2010</v>
      </c>
    </row>
    <row r="24594" spans="1:9" x14ac:dyDescent="0.25">
      <c r="A24594" t="s">
        <v>972</v>
      </c>
      <c r="B24594" t="s">
        <v>93</v>
      </c>
      <c r="C24594" t="s">
        <v>839</v>
      </c>
      <c r="D24594" t="s">
        <v>1585</v>
      </c>
      <c r="E24594" s="82">
        <v>150</v>
      </c>
      <c r="F24594" t="s">
        <v>973</v>
      </c>
      <c r="G24594" s="83">
        <v>39923</v>
      </c>
      <c r="I24594" s="74">
        <v>2009</v>
      </c>
    </row>
    <row r="24595" spans="1:9" x14ac:dyDescent="0.25">
      <c r="A24595" t="s">
        <v>972</v>
      </c>
      <c r="B24595" t="s">
        <v>122</v>
      </c>
      <c r="C24595" t="s">
        <v>839</v>
      </c>
      <c r="D24595" t="s">
        <v>1585</v>
      </c>
      <c r="E24595" s="82">
        <v>19</v>
      </c>
      <c r="F24595" t="s">
        <v>973</v>
      </c>
      <c r="G24595" s="83">
        <v>40002</v>
      </c>
      <c r="I24595" s="74">
        <v>2009</v>
      </c>
    </row>
    <row r="24596" spans="1:9" x14ac:dyDescent="0.25">
      <c r="A24596" t="s">
        <v>972</v>
      </c>
      <c r="B24596" t="s">
        <v>122</v>
      </c>
      <c r="C24596" t="s">
        <v>839</v>
      </c>
      <c r="D24596" t="s">
        <v>974</v>
      </c>
      <c r="E24596" s="82">
        <v>375</v>
      </c>
      <c r="F24596" t="s">
        <v>973</v>
      </c>
      <c r="G24596" s="83">
        <v>41717</v>
      </c>
      <c r="I24596" s="74">
        <v>2014</v>
      </c>
    </row>
    <row r="24597" spans="1:9" x14ac:dyDescent="0.25">
      <c r="A24597" t="s">
        <v>976</v>
      </c>
      <c r="B24597" t="s">
        <v>57</v>
      </c>
      <c r="C24597" t="s">
        <v>839</v>
      </c>
      <c r="D24597" t="s">
        <v>1586</v>
      </c>
      <c r="E24597" s="82">
        <v>600</v>
      </c>
      <c r="F24597" t="s">
        <v>971</v>
      </c>
      <c r="G24597" s="83">
        <v>40360</v>
      </c>
      <c r="I24597" s="74">
        <v>2010</v>
      </c>
    </row>
    <row r="24598" spans="1:9" x14ac:dyDescent="0.25">
      <c r="A24598" t="s">
        <v>972</v>
      </c>
      <c r="B24598" t="s">
        <v>73</v>
      </c>
      <c r="C24598" t="s">
        <v>839</v>
      </c>
      <c r="D24598" t="s">
        <v>974</v>
      </c>
      <c r="E24598" s="82">
        <v>161.5</v>
      </c>
      <c r="F24598" t="s">
        <v>973</v>
      </c>
      <c r="G24598" s="83">
        <v>40850</v>
      </c>
      <c r="I24598" s="74">
        <v>2011</v>
      </c>
    </row>
    <row r="24599" spans="1:9" x14ac:dyDescent="0.25">
      <c r="A24599" t="s">
        <v>972</v>
      </c>
      <c r="B24599" t="s">
        <v>249</v>
      </c>
      <c r="C24599" t="s">
        <v>839</v>
      </c>
      <c r="D24599" t="s">
        <v>1585</v>
      </c>
      <c r="E24599" s="82">
        <v>330</v>
      </c>
      <c r="F24599" t="s">
        <v>973</v>
      </c>
      <c r="G24599" s="83">
        <v>41176</v>
      </c>
      <c r="I24599" s="74">
        <v>2012</v>
      </c>
    </row>
    <row r="24600" spans="1:9" x14ac:dyDescent="0.25">
      <c r="A24600" t="s">
        <v>972</v>
      </c>
      <c r="B24600" t="s">
        <v>292</v>
      </c>
      <c r="C24600" t="s">
        <v>839</v>
      </c>
      <c r="D24600" t="s">
        <v>974</v>
      </c>
      <c r="E24600" s="82">
        <v>225</v>
      </c>
      <c r="F24600" t="s">
        <v>973</v>
      </c>
      <c r="G24600" s="83">
        <v>41611</v>
      </c>
      <c r="I24600" s="74">
        <v>2013</v>
      </c>
    </row>
    <row r="24601" spans="1:9" x14ac:dyDescent="0.25">
      <c r="A24601" t="s">
        <v>972</v>
      </c>
      <c r="B24601" t="s">
        <v>128</v>
      </c>
      <c r="C24601" t="s">
        <v>839</v>
      </c>
      <c r="D24601" t="s">
        <v>975</v>
      </c>
      <c r="E24601" s="82">
        <v>68</v>
      </c>
      <c r="F24601" t="s">
        <v>973</v>
      </c>
      <c r="G24601" s="83">
        <v>18264</v>
      </c>
      <c r="I24601" s="74">
        <v>1950</v>
      </c>
    </row>
    <row r="24602" spans="1:9" x14ac:dyDescent="0.25">
      <c r="A24602" t="s">
        <v>976</v>
      </c>
      <c r="B24602" t="s">
        <v>50</v>
      </c>
      <c r="C24602" t="s">
        <v>839</v>
      </c>
      <c r="D24602" t="s">
        <v>1586</v>
      </c>
      <c r="E24602" s="82">
        <v>300</v>
      </c>
      <c r="F24602" t="s">
        <v>971</v>
      </c>
      <c r="G24602" s="83">
        <v>40393</v>
      </c>
      <c r="I24602" s="74">
        <v>2010</v>
      </c>
    </row>
    <row r="24603" spans="1:9" x14ac:dyDescent="0.25">
      <c r="A24603" t="s">
        <v>972</v>
      </c>
      <c r="B24603" t="s">
        <v>153</v>
      </c>
      <c r="C24603" t="s">
        <v>839</v>
      </c>
      <c r="D24603" t="s">
        <v>974</v>
      </c>
      <c r="E24603" s="82">
        <v>450</v>
      </c>
      <c r="F24603" t="s">
        <v>973</v>
      </c>
      <c r="G24603" s="83">
        <v>40391</v>
      </c>
      <c r="I24603" s="74">
        <v>2010</v>
      </c>
    </row>
    <row r="24604" spans="1:9" x14ac:dyDescent="0.25">
      <c r="A24604" t="s">
        <v>972</v>
      </c>
      <c r="B24604" t="s">
        <v>188</v>
      </c>
      <c r="C24604" t="s">
        <v>839</v>
      </c>
      <c r="D24604" t="s">
        <v>1585</v>
      </c>
      <c r="E24604" s="82">
        <v>155</v>
      </c>
      <c r="F24604" t="s">
        <v>973</v>
      </c>
      <c r="G24604" s="83">
        <v>41291</v>
      </c>
      <c r="I24604" s="74">
        <v>2013</v>
      </c>
    </row>
    <row r="24605" spans="1:9" x14ac:dyDescent="0.25">
      <c r="A24605" t="s">
        <v>972</v>
      </c>
      <c r="B24605" t="s">
        <v>253</v>
      </c>
      <c r="C24605" t="s">
        <v>839</v>
      </c>
      <c r="D24605" t="s">
        <v>977</v>
      </c>
      <c r="E24605" s="82">
        <v>90</v>
      </c>
      <c r="F24605" t="s">
        <v>973</v>
      </c>
      <c r="G24605" s="83">
        <v>36526</v>
      </c>
      <c r="I24605" s="74">
        <v>2000</v>
      </c>
    </row>
  </sheetData>
  <sheetProtection algorithmName="SHA-512" hashValue="5x9hkGqBhJF8bDnhJUXtslcnKYQrd9ojDokUelGRIWeRl7IrH47VGTAp3jL5P2vEukQ2+aIYhmTzTwv0NgStaw==" saltValue="+F3FxBp5rJBs/yNRYVlPjQ==" spinCount="100000" sheet="1" autoFilter="0"/>
  <autoFilter ref="A1:K24580" xr:uid="{8CC5541E-38C4-4E1F-9F87-513254766923}"/>
  <sortState ref="A2:K21341">
    <sortCondition ref="B2:B21341"/>
  </sortState>
  <pageMargins left="0.7" right="0.7" top="0.75" bottom="0.75" header="0.3" footer="0.3"/>
  <pageSetup orientation="portrait" horizontalDpi="1200" verticalDpi="1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8281A-294D-41C6-B0C3-3FCEE322201A}">
  <sheetPr codeName="Sheet4">
    <tabColor theme="2" tint="-0.499984740745262"/>
  </sheetPr>
  <dimension ref="A1:D4"/>
  <sheetViews>
    <sheetView workbookViewId="0"/>
  </sheetViews>
  <sheetFormatPr defaultRowHeight="15" x14ac:dyDescent="0.25"/>
  <cols>
    <col min="1" max="1" width="15.5703125" bestFit="1" customWidth="1"/>
    <col min="2" max="4" width="15.7109375" bestFit="1" customWidth="1"/>
  </cols>
  <sheetData>
    <row r="1" spans="1:4" x14ac:dyDescent="0.25">
      <c r="A1" s="15" t="s">
        <v>1088</v>
      </c>
      <c r="B1" s="9" t="s">
        <v>1081</v>
      </c>
      <c r="C1" s="9" t="s">
        <v>1082</v>
      </c>
      <c r="D1" s="10" t="s">
        <v>1083</v>
      </c>
    </row>
    <row r="2" spans="1:4" x14ac:dyDescent="0.25">
      <c r="A2" s="5" t="s">
        <v>1062</v>
      </c>
      <c r="B2" s="52">
        <f>VALUE(RIGHT(B$1, 3))*INDEX('LEAP Targets'!$B$3:$AK$3, MATCH($A2, 'LEAP Targets'!$B$1:$AK$1, 0))</f>
        <v>811164.91055585071</v>
      </c>
      <c r="C2" s="53">
        <f>VALUE(RIGHT(C$1, 3))*INDEX('LEAP Targets'!$B$3:$AK$3, MATCH($A2, 'LEAP Targets'!$B$1:$AK$1, 0))</f>
        <v>2027912.2763896268</v>
      </c>
      <c r="D2" s="19">
        <f>VALUE(RIGHT(D$1, 3))*INDEX('LEAP Targets'!$B$3:$AK$3, MATCH($A2, 'LEAP Targets'!$B$1:$AK$1, 0))</f>
        <v>4055824.5527792536</v>
      </c>
    </row>
    <row r="3" spans="1:4" x14ac:dyDescent="0.25">
      <c r="A3" s="5" t="s">
        <v>1070</v>
      </c>
      <c r="B3" s="18">
        <f>VALUE(RIGHT(B$1, 3))*INDEX('LEAP Targets'!$B$3:$AK$3, MATCH($A3, 'LEAP Targets'!$B$1:$AK$1, 0))</f>
        <v>1073186.0326071943</v>
      </c>
      <c r="C3" s="1">
        <f>VALUE(RIGHT(C$1, 3))*INDEX('LEAP Targets'!$B$3:$AK$3, MATCH($A3, 'LEAP Targets'!$B$1:$AK$1, 0))</f>
        <v>2682965.0815179856</v>
      </c>
      <c r="D3" s="48">
        <f>VALUE(RIGHT(D$1, 3))*INDEX('LEAP Targets'!$B$3:$AK$3, MATCH($A3, 'LEAP Targets'!$B$1:$AK$1, 0))</f>
        <v>5365930.1630359711</v>
      </c>
    </row>
    <row r="4" spans="1:4" x14ac:dyDescent="0.25">
      <c r="A4" s="8" t="s">
        <v>1080</v>
      </c>
      <c r="B4" s="17">
        <f>VALUE(RIGHT(B$1, 3))*INDEX('LEAP Targets'!$B$3:$AK$3, MATCH($A4, 'LEAP Targets'!$B$1:$AK$1, 0))</f>
        <v>1194381.646408716</v>
      </c>
      <c r="C4" s="54">
        <f>VALUE(RIGHT(C$1, 3))*INDEX('LEAP Targets'!$B$3:$AK$3, MATCH($A4, 'LEAP Targets'!$B$1:$AK$1, 0))</f>
        <v>2985954.1160217901</v>
      </c>
      <c r="D4" s="21">
        <f>VALUE(RIGHT(D$1, 3))*INDEX('LEAP Targets'!$B$3:$AK$3, MATCH($A4, 'LEAP Targets'!$B$1:$AK$1, 0))</f>
        <v>5971908.2320435802</v>
      </c>
    </row>
  </sheetData>
  <sheetProtection algorithmName="SHA-512" hashValue="bFiNytePk0xTtHjlSoYt1lDCCbT18jPSyZcEjyFes7I7kSCKphVMlYCHKlxSJS2ISYhpXVz8sGRsy/Sw7uK+BA==" saltValue="rMAf/O64dV1o5sKTxZ4LMg==" spinCount="100000" sheet="1" objects="1" scenarios="1" autoFilter="0"/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60F17-D2A1-4166-9AFA-0D9911FC8D22}">
  <sheetPr codeName="Sheet5">
    <tabColor theme="5" tint="0.39997558519241921"/>
  </sheetPr>
  <dimension ref="A1:L290"/>
  <sheetViews>
    <sheetView workbookViewId="0"/>
  </sheetViews>
  <sheetFormatPr defaultRowHeight="15" x14ac:dyDescent="0.25"/>
  <cols>
    <col min="1" max="1" width="13.7109375" customWidth="1"/>
    <col min="2" max="2" width="11.7109375" bestFit="1" customWidth="1"/>
    <col min="3" max="3" width="22.85546875" bestFit="1" customWidth="1"/>
    <col min="4" max="4" width="7.28515625" bestFit="1" customWidth="1"/>
    <col min="5" max="5" width="14.5703125" bestFit="1" customWidth="1"/>
    <col min="6" max="6" width="21" bestFit="1" customWidth="1"/>
    <col min="7" max="7" width="16.42578125" bestFit="1" customWidth="1"/>
    <col min="8" max="8" width="20.140625" bestFit="1" customWidth="1"/>
    <col min="9" max="9" width="28.85546875" bestFit="1" customWidth="1"/>
    <col min="10" max="10" width="18.7109375" bestFit="1" customWidth="1"/>
    <col min="11" max="11" width="4.28515625" bestFit="1" customWidth="1"/>
    <col min="12" max="12" width="42" customWidth="1"/>
  </cols>
  <sheetData>
    <row r="1" spans="1:12" x14ac:dyDescent="0.25">
      <c r="C1" t="s">
        <v>1476</v>
      </c>
      <c r="E1" s="3">
        <f>SUBTOTAL(9, E$3:E$290)/1000</f>
        <v>582.07376999999963</v>
      </c>
      <c r="F1" s="3">
        <f>SUBTOTAL(9, F$3:F$290)/1000</f>
        <v>1209.4097299999987</v>
      </c>
      <c r="G1" s="3">
        <f>SUBTOTAL(9, G$3:G$290)/1000</f>
        <v>3838.8809999999999</v>
      </c>
      <c r="H1" s="3">
        <f>SUBTOTAL(9, H$3:H$290)/1000</f>
        <v>2629.8433899999964</v>
      </c>
      <c r="I1" s="159">
        <f>SUBTOTAL(1, I$3:I$290)</f>
        <v>0.6244664032625008</v>
      </c>
    </row>
    <row r="2" spans="1:12" x14ac:dyDescent="0.25">
      <c r="A2" t="s">
        <v>312</v>
      </c>
      <c r="B2" s="2" t="s">
        <v>313</v>
      </c>
      <c r="C2" t="s">
        <v>314</v>
      </c>
      <c r="D2" t="s">
        <v>315</v>
      </c>
      <c r="E2" t="s">
        <v>316</v>
      </c>
      <c r="F2" t="s">
        <v>317</v>
      </c>
      <c r="G2" t="s">
        <v>318</v>
      </c>
      <c r="H2" t="s">
        <v>319</v>
      </c>
      <c r="I2" t="s">
        <v>320</v>
      </c>
      <c r="J2" t="s">
        <v>321</v>
      </c>
      <c r="K2" t="s">
        <v>197</v>
      </c>
      <c r="L2" t="s">
        <v>322</v>
      </c>
    </row>
    <row r="3" spans="1:12" x14ac:dyDescent="0.25">
      <c r="A3" t="str">
        <f t="shared" ref="A3:A66" si="0">CONCATENATE($C3, "_", $G3, "_", ROUND($F3,2))</f>
        <v>Leicester_7000_6962.24</v>
      </c>
      <c r="B3" s="2" t="s">
        <v>323</v>
      </c>
      <c r="C3" t="s">
        <v>175</v>
      </c>
      <c r="D3">
        <v>3</v>
      </c>
      <c r="E3">
        <v>2293.96</v>
      </c>
      <c r="F3">
        <v>6962.2399999999898</v>
      </c>
      <c r="G3">
        <v>7000</v>
      </c>
      <c r="H3">
        <v>37.759999999999899</v>
      </c>
      <c r="I3">
        <v>5.3942857142859997E-3</v>
      </c>
      <c r="J3" t="s">
        <v>158</v>
      </c>
      <c r="K3" t="s">
        <v>324</v>
      </c>
      <c r="L3" t="s">
        <v>298</v>
      </c>
    </row>
    <row r="4" spans="1:12" x14ac:dyDescent="0.25">
      <c r="A4" t="str">
        <f t="shared" si="0"/>
        <v>Hewitt Road_10500_11158.81</v>
      </c>
      <c r="B4" s="2" t="s">
        <v>325</v>
      </c>
      <c r="C4" t="s">
        <v>326</v>
      </c>
      <c r="D4">
        <v>3</v>
      </c>
      <c r="E4">
        <v>3160.61</v>
      </c>
      <c r="F4">
        <v>11158.809999999899</v>
      </c>
      <c r="G4">
        <v>10500</v>
      </c>
      <c r="H4">
        <v>-658.81</v>
      </c>
      <c r="I4">
        <v>-6.2743809523810007E-2</v>
      </c>
      <c r="J4" t="s">
        <v>159</v>
      </c>
      <c r="K4" t="s">
        <v>324</v>
      </c>
      <c r="L4" t="s">
        <v>298</v>
      </c>
    </row>
    <row r="5" spans="1:12" x14ac:dyDescent="0.25">
      <c r="A5" t="str">
        <f t="shared" si="0"/>
        <v>Hewitt Road_10500_11158.81</v>
      </c>
      <c r="B5" s="2" t="s">
        <v>327</v>
      </c>
      <c r="C5" t="s">
        <v>326</v>
      </c>
      <c r="D5">
        <v>3</v>
      </c>
      <c r="E5">
        <v>7998.1999999999898</v>
      </c>
      <c r="F5">
        <v>11158.809999999899</v>
      </c>
      <c r="G5">
        <v>10500</v>
      </c>
      <c r="H5">
        <v>-658.81</v>
      </c>
      <c r="I5">
        <v>-6.2743809523810007E-2</v>
      </c>
      <c r="J5" t="s">
        <v>159</v>
      </c>
      <c r="K5" t="s">
        <v>324</v>
      </c>
      <c r="L5" t="s">
        <v>298</v>
      </c>
    </row>
    <row r="6" spans="1:12" x14ac:dyDescent="0.25">
      <c r="A6" t="str">
        <f t="shared" si="0"/>
        <v>East Middlebury_14000_13024.93</v>
      </c>
      <c r="B6" s="2" t="s">
        <v>328</v>
      </c>
      <c r="C6" t="s">
        <v>329</v>
      </c>
      <c r="D6">
        <v>3</v>
      </c>
      <c r="E6">
        <v>11708.37</v>
      </c>
      <c r="F6">
        <v>13024.93</v>
      </c>
      <c r="G6">
        <v>14000</v>
      </c>
      <c r="H6">
        <v>975.07</v>
      </c>
      <c r="I6">
        <v>6.9647857142856998E-2</v>
      </c>
      <c r="J6" t="s">
        <v>162</v>
      </c>
      <c r="K6" t="s">
        <v>324</v>
      </c>
      <c r="L6" t="s">
        <v>298</v>
      </c>
    </row>
    <row r="7" spans="1:12" x14ac:dyDescent="0.25">
      <c r="A7" t="str">
        <f t="shared" si="0"/>
        <v>Middlebury_10500_9092.22</v>
      </c>
      <c r="B7" s="2" t="s">
        <v>330</v>
      </c>
      <c r="C7" t="s">
        <v>177</v>
      </c>
      <c r="D7">
        <v>2</v>
      </c>
      <c r="E7">
        <v>7114.22</v>
      </c>
      <c r="F7">
        <v>9092.2199999999903</v>
      </c>
      <c r="G7">
        <v>10500</v>
      </c>
      <c r="H7">
        <v>1407.77999999999</v>
      </c>
      <c r="I7">
        <v>0.13407428571428601</v>
      </c>
      <c r="J7" t="s">
        <v>162</v>
      </c>
      <c r="K7" t="s">
        <v>324</v>
      </c>
      <c r="L7" t="s">
        <v>298</v>
      </c>
    </row>
    <row r="8" spans="1:12" x14ac:dyDescent="0.25">
      <c r="A8" t="str">
        <f t="shared" si="0"/>
        <v>East Middlebury_14000_13024.93</v>
      </c>
      <c r="B8" s="2" t="s">
        <v>331</v>
      </c>
      <c r="C8" t="s">
        <v>329</v>
      </c>
      <c r="D8">
        <v>3</v>
      </c>
      <c r="E8">
        <v>1316.5599999999899</v>
      </c>
      <c r="F8">
        <v>13024.93</v>
      </c>
      <c r="G8">
        <v>14000</v>
      </c>
      <c r="H8">
        <v>975.07</v>
      </c>
      <c r="I8">
        <v>6.9647857142856998E-2</v>
      </c>
      <c r="J8" t="s">
        <v>163</v>
      </c>
      <c r="K8" t="s">
        <v>324</v>
      </c>
      <c r="L8" t="s">
        <v>298</v>
      </c>
    </row>
    <row r="9" spans="1:12" x14ac:dyDescent="0.25">
      <c r="A9" t="str">
        <f t="shared" si="0"/>
        <v>Middlebury_14000_5250.14</v>
      </c>
      <c r="B9" s="2" t="s">
        <v>332</v>
      </c>
      <c r="C9" t="s">
        <v>177</v>
      </c>
      <c r="D9">
        <v>1</v>
      </c>
      <c r="E9">
        <v>2351.9899999999998</v>
      </c>
      <c r="F9">
        <v>5250.14</v>
      </c>
      <c r="G9">
        <v>14000</v>
      </c>
      <c r="H9">
        <v>8749.86</v>
      </c>
      <c r="I9">
        <v>0.62499000000000005</v>
      </c>
      <c r="J9" t="s">
        <v>163</v>
      </c>
      <c r="K9" t="s">
        <v>324</v>
      </c>
      <c r="L9" t="s">
        <v>298</v>
      </c>
    </row>
    <row r="10" spans="1:12" x14ac:dyDescent="0.25">
      <c r="A10" t="str">
        <f t="shared" si="0"/>
        <v>Middlebury_14000_5250.14</v>
      </c>
      <c r="B10" s="2" t="s">
        <v>333</v>
      </c>
      <c r="C10" t="s">
        <v>177</v>
      </c>
      <c r="D10">
        <v>1</v>
      </c>
      <c r="E10">
        <v>2898.15</v>
      </c>
      <c r="F10">
        <v>5250.14</v>
      </c>
      <c r="G10">
        <v>14000</v>
      </c>
      <c r="H10">
        <v>8749.86</v>
      </c>
      <c r="I10">
        <v>0.62499000000000005</v>
      </c>
      <c r="J10" t="s">
        <v>163</v>
      </c>
      <c r="K10" t="s">
        <v>324</v>
      </c>
      <c r="L10" t="s">
        <v>298</v>
      </c>
    </row>
    <row r="11" spans="1:12" x14ac:dyDescent="0.25">
      <c r="A11" t="str">
        <f t="shared" si="0"/>
        <v>Weybridge Sub_14000_12586.61</v>
      </c>
      <c r="B11" s="2" t="s">
        <v>334</v>
      </c>
      <c r="C11" t="s">
        <v>335</v>
      </c>
      <c r="D11">
        <v>2</v>
      </c>
      <c r="E11">
        <v>4040.28999999999</v>
      </c>
      <c r="F11">
        <v>12586.61</v>
      </c>
      <c r="G11">
        <v>14000</v>
      </c>
      <c r="H11">
        <v>1413.39</v>
      </c>
      <c r="I11">
        <v>0.100956428571429</v>
      </c>
      <c r="J11" t="s">
        <v>163</v>
      </c>
      <c r="K11" t="s">
        <v>324</v>
      </c>
      <c r="L11" t="s">
        <v>298</v>
      </c>
    </row>
    <row r="12" spans="1:12" x14ac:dyDescent="0.25">
      <c r="A12" t="str">
        <f t="shared" si="0"/>
        <v>Weybridge Sub_14000_12586.61</v>
      </c>
      <c r="B12" s="2" t="s">
        <v>336</v>
      </c>
      <c r="C12" t="s">
        <v>335</v>
      </c>
      <c r="D12">
        <v>2</v>
      </c>
      <c r="E12">
        <v>8546.3199999999906</v>
      </c>
      <c r="F12">
        <v>12586.61</v>
      </c>
      <c r="G12">
        <v>14000</v>
      </c>
      <c r="H12">
        <v>1413.39</v>
      </c>
      <c r="I12">
        <v>0.100956428571429</v>
      </c>
      <c r="J12" t="s">
        <v>163</v>
      </c>
      <c r="K12" t="s">
        <v>324</v>
      </c>
      <c r="L12" t="s">
        <v>298</v>
      </c>
    </row>
    <row r="13" spans="1:12" x14ac:dyDescent="0.25">
      <c r="A13" t="str">
        <f t="shared" si="0"/>
        <v>Carvers Falls Sub_1500_1647.64</v>
      </c>
      <c r="B13" s="2" t="s">
        <v>337</v>
      </c>
      <c r="C13" t="s">
        <v>338</v>
      </c>
      <c r="D13">
        <v>3</v>
      </c>
      <c r="E13">
        <v>1647.64</v>
      </c>
      <c r="F13">
        <v>1647.64</v>
      </c>
      <c r="G13">
        <v>1500</v>
      </c>
      <c r="H13">
        <v>-147.63999999999999</v>
      </c>
      <c r="I13">
        <v>-9.8426666666666995E-2</v>
      </c>
      <c r="J13" t="s">
        <v>164</v>
      </c>
      <c r="K13" t="s">
        <v>324</v>
      </c>
      <c r="L13" t="s">
        <v>298</v>
      </c>
    </row>
    <row r="14" spans="1:12" x14ac:dyDescent="0.25">
      <c r="A14" t="str">
        <f t="shared" si="0"/>
        <v>Salisbury Sub_6250_5100.08</v>
      </c>
      <c r="B14" s="2" t="s">
        <v>339</v>
      </c>
      <c r="C14" t="s">
        <v>340</v>
      </c>
      <c r="D14">
        <v>2</v>
      </c>
      <c r="E14">
        <v>5100.0799999999899</v>
      </c>
      <c r="F14">
        <v>5100.0799999999899</v>
      </c>
      <c r="G14">
        <v>6250</v>
      </c>
      <c r="H14">
        <v>1149.92</v>
      </c>
      <c r="I14">
        <v>0.18398719999999999</v>
      </c>
      <c r="J14" t="s">
        <v>165</v>
      </c>
      <c r="K14" t="s">
        <v>324</v>
      </c>
      <c r="L14" t="s">
        <v>298</v>
      </c>
    </row>
    <row r="15" spans="1:12" x14ac:dyDescent="0.25">
      <c r="A15" t="str">
        <f t="shared" si="0"/>
        <v>Silver Lake Sub_500_80.25</v>
      </c>
      <c r="B15" s="2" t="s">
        <v>341</v>
      </c>
      <c r="C15" t="s">
        <v>342</v>
      </c>
      <c r="D15">
        <v>4</v>
      </c>
      <c r="E15">
        <v>80.25</v>
      </c>
      <c r="F15">
        <v>80.25</v>
      </c>
      <c r="G15">
        <v>500</v>
      </c>
      <c r="H15">
        <v>419.75</v>
      </c>
      <c r="I15">
        <v>0.83950000000000002</v>
      </c>
      <c r="J15" t="s">
        <v>165</v>
      </c>
      <c r="K15" t="s">
        <v>324</v>
      </c>
      <c r="L15" t="s">
        <v>298</v>
      </c>
    </row>
    <row r="16" spans="1:12" x14ac:dyDescent="0.25">
      <c r="A16" t="str">
        <f t="shared" si="0"/>
        <v>Leicester_7000_6962.24</v>
      </c>
      <c r="B16" s="2" t="s">
        <v>343</v>
      </c>
      <c r="C16" t="s">
        <v>175</v>
      </c>
      <c r="D16">
        <v>3</v>
      </c>
      <c r="E16">
        <v>4668.2799999999897</v>
      </c>
      <c r="F16">
        <v>6962.2399999999898</v>
      </c>
      <c r="G16">
        <v>7000</v>
      </c>
      <c r="H16">
        <v>37.759999999999899</v>
      </c>
      <c r="I16">
        <v>5.3942857142859997E-3</v>
      </c>
      <c r="J16" t="s">
        <v>166</v>
      </c>
      <c r="K16" t="s">
        <v>324</v>
      </c>
      <c r="L16" t="s">
        <v>298</v>
      </c>
    </row>
    <row r="17" spans="1:12" x14ac:dyDescent="0.25">
      <c r="A17" t="str">
        <f t="shared" si="0"/>
        <v>Vergennes 9 Sub_14000_16311.83</v>
      </c>
      <c r="B17" s="2" t="s">
        <v>344</v>
      </c>
      <c r="C17" t="s">
        <v>345</v>
      </c>
      <c r="D17">
        <v>3</v>
      </c>
      <c r="E17">
        <v>8100.7799999999897</v>
      </c>
      <c r="F17">
        <v>16311.8299999999</v>
      </c>
      <c r="G17">
        <v>14000</v>
      </c>
      <c r="H17">
        <v>-2311.8299999999899</v>
      </c>
      <c r="I17">
        <v>-0.16513071428571399</v>
      </c>
      <c r="J17" t="s">
        <v>167</v>
      </c>
      <c r="K17" t="s">
        <v>324</v>
      </c>
      <c r="L17" t="s">
        <v>298</v>
      </c>
    </row>
    <row r="18" spans="1:12" x14ac:dyDescent="0.25">
      <c r="A18" t="str">
        <f t="shared" si="0"/>
        <v>Vergennes 9 Sub_14000_16311.83</v>
      </c>
      <c r="B18" s="2" t="s">
        <v>346</v>
      </c>
      <c r="C18" t="s">
        <v>345</v>
      </c>
      <c r="D18">
        <v>3</v>
      </c>
      <c r="E18">
        <v>8061.05</v>
      </c>
      <c r="F18">
        <v>16311.8299999999</v>
      </c>
      <c r="G18">
        <v>14000</v>
      </c>
      <c r="H18">
        <v>-2311.8299999999899</v>
      </c>
      <c r="I18">
        <v>-0.16513071428571399</v>
      </c>
      <c r="J18" t="s">
        <v>167</v>
      </c>
      <c r="K18" t="s">
        <v>324</v>
      </c>
      <c r="L18" t="s">
        <v>298</v>
      </c>
    </row>
    <row r="19" spans="1:12" x14ac:dyDescent="0.25">
      <c r="A19" t="str">
        <f t="shared" si="0"/>
        <v>Vergennes 9 Sub_14000_16311.83</v>
      </c>
      <c r="B19" s="2" t="s">
        <v>347</v>
      </c>
      <c r="C19" t="s">
        <v>345</v>
      </c>
      <c r="D19">
        <v>3</v>
      </c>
      <c r="E19">
        <v>150</v>
      </c>
      <c r="F19">
        <v>16311.8299999999</v>
      </c>
      <c r="G19">
        <v>14000</v>
      </c>
      <c r="H19">
        <v>-2311.8299999999899</v>
      </c>
      <c r="I19">
        <v>-0.16513071428571399</v>
      </c>
      <c r="J19" t="s">
        <v>167</v>
      </c>
      <c r="K19" t="s">
        <v>324</v>
      </c>
      <c r="L19" t="s">
        <v>298</v>
      </c>
    </row>
    <row r="20" spans="1:12" x14ac:dyDescent="0.25">
      <c r="A20" t="str">
        <f t="shared" si="0"/>
        <v>Middlebury_10500_9092.22</v>
      </c>
      <c r="B20" s="2" t="s">
        <v>348</v>
      </c>
      <c r="C20" t="s">
        <v>177</v>
      </c>
      <c r="D20">
        <v>4</v>
      </c>
      <c r="E20">
        <v>1978</v>
      </c>
      <c r="F20">
        <v>9092.2199999999903</v>
      </c>
      <c r="G20">
        <v>10500</v>
      </c>
      <c r="H20">
        <v>1407.77999999999</v>
      </c>
      <c r="I20">
        <v>0.13407428571428601</v>
      </c>
      <c r="J20" t="s">
        <v>168</v>
      </c>
      <c r="K20" t="s">
        <v>324</v>
      </c>
      <c r="L20" t="s">
        <v>298</v>
      </c>
    </row>
    <row r="21" spans="1:12" x14ac:dyDescent="0.25">
      <c r="A21" t="str">
        <f t="shared" si="0"/>
        <v>Arlington_3125_0</v>
      </c>
      <c r="B21" s="2" t="s">
        <v>349</v>
      </c>
      <c r="C21" t="s">
        <v>198</v>
      </c>
      <c r="D21">
        <v>1</v>
      </c>
      <c r="E21">
        <v>0</v>
      </c>
      <c r="F21">
        <v>0</v>
      </c>
      <c r="G21">
        <v>3125</v>
      </c>
      <c r="H21">
        <v>3125</v>
      </c>
      <c r="I21">
        <v>1</v>
      </c>
      <c r="J21" t="s">
        <v>350</v>
      </c>
      <c r="K21" t="s">
        <v>351</v>
      </c>
      <c r="L21" t="s">
        <v>299</v>
      </c>
    </row>
    <row r="22" spans="1:12" x14ac:dyDescent="0.25">
      <c r="A22" t="str">
        <f t="shared" si="0"/>
        <v>East Arlington_7000_1314.47</v>
      </c>
      <c r="B22" s="2" t="s">
        <v>352</v>
      </c>
      <c r="C22" t="s">
        <v>353</v>
      </c>
      <c r="D22">
        <v>1</v>
      </c>
      <c r="E22">
        <v>0</v>
      </c>
      <c r="F22">
        <v>1314.47</v>
      </c>
      <c r="G22">
        <v>7000</v>
      </c>
      <c r="H22">
        <v>5685.5299999999897</v>
      </c>
      <c r="I22">
        <v>0.81221857142857101</v>
      </c>
      <c r="J22" t="s">
        <v>350</v>
      </c>
      <c r="K22" t="s">
        <v>351</v>
      </c>
      <c r="L22" t="s">
        <v>299</v>
      </c>
    </row>
    <row r="23" spans="1:12" x14ac:dyDescent="0.25">
      <c r="A23" t="str">
        <f t="shared" si="0"/>
        <v>South Shaftsbury_7000_4555.71</v>
      </c>
      <c r="B23" s="2" t="s">
        <v>354</v>
      </c>
      <c r="C23" t="s">
        <v>355</v>
      </c>
      <c r="D23">
        <v>1</v>
      </c>
      <c r="E23">
        <v>4555.71</v>
      </c>
      <c r="F23">
        <v>4555.71</v>
      </c>
      <c r="G23">
        <v>7000</v>
      </c>
      <c r="H23">
        <v>2444.28999999999</v>
      </c>
      <c r="I23">
        <v>0.349184285714286</v>
      </c>
      <c r="J23" t="s">
        <v>350</v>
      </c>
      <c r="K23" t="s">
        <v>351</v>
      </c>
      <c r="L23" t="s">
        <v>299</v>
      </c>
    </row>
    <row r="24" spans="1:12" x14ac:dyDescent="0.25">
      <c r="A24" t="str">
        <f t="shared" si="0"/>
        <v>Lyon Street_14000_1290.76</v>
      </c>
      <c r="B24" s="2" t="s">
        <v>356</v>
      </c>
      <c r="C24" t="s">
        <v>357</v>
      </c>
      <c r="D24">
        <v>4</v>
      </c>
      <c r="E24">
        <v>1275.75999999999</v>
      </c>
      <c r="F24">
        <v>1290.75999999999</v>
      </c>
      <c r="G24">
        <v>14000</v>
      </c>
      <c r="H24">
        <v>12709.2399999999</v>
      </c>
      <c r="I24">
        <v>0.90780285714285702</v>
      </c>
      <c r="J24" t="s">
        <v>358</v>
      </c>
      <c r="K24" t="s">
        <v>351</v>
      </c>
      <c r="L24" t="s">
        <v>299</v>
      </c>
    </row>
    <row r="25" spans="1:12" x14ac:dyDescent="0.25">
      <c r="A25" t="str">
        <f t="shared" si="0"/>
        <v>Lyon Street_14000_1290.76</v>
      </c>
      <c r="B25" s="2" t="s">
        <v>359</v>
      </c>
      <c r="C25" t="s">
        <v>357</v>
      </c>
      <c r="D25">
        <v>4</v>
      </c>
      <c r="E25">
        <v>15</v>
      </c>
      <c r="F25">
        <v>1290.75999999999</v>
      </c>
      <c r="G25">
        <v>14000</v>
      </c>
      <c r="H25">
        <v>12709.2399999999</v>
      </c>
      <c r="I25">
        <v>0.90780285714285702</v>
      </c>
      <c r="J25" t="s">
        <v>358</v>
      </c>
      <c r="K25" t="s">
        <v>351</v>
      </c>
      <c r="L25" t="s">
        <v>299</v>
      </c>
    </row>
    <row r="26" spans="1:12" x14ac:dyDescent="0.25">
      <c r="A26" t="str">
        <f t="shared" si="0"/>
        <v>Mill Street_14000_4689.89</v>
      </c>
      <c r="B26" s="2" t="s">
        <v>360</v>
      </c>
      <c r="C26" t="s">
        <v>361</v>
      </c>
      <c r="D26">
        <v>1</v>
      </c>
      <c r="E26">
        <v>311.10000000000002</v>
      </c>
      <c r="F26">
        <v>4689.8900000000003</v>
      </c>
      <c r="G26">
        <v>14000</v>
      </c>
      <c r="H26">
        <v>9310.11</v>
      </c>
      <c r="I26">
        <v>0.66500785714285704</v>
      </c>
      <c r="J26" t="s">
        <v>358</v>
      </c>
      <c r="K26" t="s">
        <v>351</v>
      </c>
      <c r="L26" t="s">
        <v>299</v>
      </c>
    </row>
    <row r="27" spans="1:12" x14ac:dyDescent="0.25">
      <c r="A27" t="str">
        <f t="shared" si="0"/>
        <v>North Bennington_14000_1523.23</v>
      </c>
      <c r="B27" s="2" t="s">
        <v>362</v>
      </c>
      <c r="C27" t="s">
        <v>363</v>
      </c>
      <c r="D27">
        <v>1</v>
      </c>
      <c r="E27">
        <v>994.74</v>
      </c>
      <c r="F27">
        <v>1523.23</v>
      </c>
      <c r="G27">
        <v>14000</v>
      </c>
      <c r="H27">
        <v>12476.77</v>
      </c>
      <c r="I27">
        <v>0.89119785714285704</v>
      </c>
      <c r="J27" t="s">
        <v>358</v>
      </c>
      <c r="K27" t="s">
        <v>351</v>
      </c>
      <c r="L27" t="s">
        <v>299</v>
      </c>
    </row>
    <row r="28" spans="1:12" x14ac:dyDescent="0.25">
      <c r="A28" t="str">
        <f t="shared" si="0"/>
        <v>Pownal Center_7000_6307.47</v>
      </c>
      <c r="B28" s="2" t="s">
        <v>364</v>
      </c>
      <c r="C28" t="s">
        <v>365</v>
      </c>
      <c r="D28">
        <v>3</v>
      </c>
      <c r="E28">
        <v>419.29</v>
      </c>
      <c r="F28">
        <v>6307.47</v>
      </c>
      <c r="G28">
        <v>7000</v>
      </c>
      <c r="H28">
        <v>692.52999999999895</v>
      </c>
      <c r="I28">
        <v>9.8932857142857003E-2</v>
      </c>
      <c r="J28" t="s">
        <v>358</v>
      </c>
      <c r="K28" t="s">
        <v>351</v>
      </c>
      <c r="L28" t="s">
        <v>299</v>
      </c>
    </row>
    <row r="29" spans="1:12" x14ac:dyDescent="0.25">
      <c r="A29" t="str">
        <f t="shared" si="0"/>
        <v>Silk Road_14000_7799.27</v>
      </c>
      <c r="B29" s="2" t="s">
        <v>366</v>
      </c>
      <c r="C29" t="s">
        <v>367</v>
      </c>
      <c r="D29">
        <v>4</v>
      </c>
      <c r="E29">
        <v>6863.5799999999899</v>
      </c>
      <c r="F29">
        <v>7799.27</v>
      </c>
      <c r="G29">
        <v>14000</v>
      </c>
      <c r="H29">
        <v>6200.73</v>
      </c>
      <c r="I29">
        <v>0.44290928571428601</v>
      </c>
      <c r="J29" t="s">
        <v>358</v>
      </c>
      <c r="K29" t="s">
        <v>351</v>
      </c>
      <c r="L29" t="s">
        <v>299</v>
      </c>
    </row>
    <row r="30" spans="1:12" x14ac:dyDescent="0.25">
      <c r="A30" t="str">
        <f t="shared" si="0"/>
        <v>Silk Road_14000_7799.27</v>
      </c>
      <c r="B30" s="2" t="s">
        <v>368</v>
      </c>
      <c r="C30" t="s">
        <v>367</v>
      </c>
      <c r="D30">
        <v>4</v>
      </c>
      <c r="E30">
        <v>935.69</v>
      </c>
      <c r="F30">
        <v>7799.27</v>
      </c>
      <c r="G30">
        <v>14000</v>
      </c>
      <c r="H30">
        <v>6200.73</v>
      </c>
      <c r="I30">
        <v>0.44290928571428601</v>
      </c>
      <c r="J30" t="s">
        <v>358</v>
      </c>
      <c r="K30" t="s">
        <v>351</v>
      </c>
      <c r="L30" t="s">
        <v>299</v>
      </c>
    </row>
    <row r="31" spans="1:12" x14ac:dyDescent="0.25">
      <c r="A31" t="str">
        <f t="shared" si="0"/>
        <v>South Bennington_7000_1034.82</v>
      </c>
      <c r="B31" s="2" t="s">
        <v>369</v>
      </c>
      <c r="C31" t="s">
        <v>370</v>
      </c>
      <c r="D31">
        <v>4</v>
      </c>
      <c r="E31">
        <v>1034.8199999999899</v>
      </c>
      <c r="F31">
        <v>1034.8199999999899</v>
      </c>
      <c r="G31">
        <v>7000</v>
      </c>
      <c r="H31">
        <v>5965.18</v>
      </c>
      <c r="I31">
        <v>0.85216857142857105</v>
      </c>
      <c r="J31" t="s">
        <v>358</v>
      </c>
      <c r="K31" t="s">
        <v>351</v>
      </c>
      <c r="L31" t="s">
        <v>299</v>
      </c>
    </row>
    <row r="32" spans="1:12" x14ac:dyDescent="0.25">
      <c r="A32" t="str">
        <f t="shared" si="0"/>
        <v>Woodford Road_14000_4329.33</v>
      </c>
      <c r="B32" s="2" t="s">
        <v>371</v>
      </c>
      <c r="C32" t="s">
        <v>372</v>
      </c>
      <c r="D32">
        <v>4</v>
      </c>
      <c r="E32">
        <v>30.57</v>
      </c>
      <c r="F32">
        <v>4329.3299999999899</v>
      </c>
      <c r="G32">
        <v>14000</v>
      </c>
      <c r="H32">
        <v>9670.67</v>
      </c>
      <c r="I32">
        <v>0.69076214285714299</v>
      </c>
      <c r="J32" t="s">
        <v>358</v>
      </c>
      <c r="K32" t="s">
        <v>351</v>
      </c>
      <c r="L32" t="s">
        <v>299</v>
      </c>
    </row>
    <row r="33" spans="1:12" x14ac:dyDescent="0.25">
      <c r="A33" t="str">
        <f t="shared" si="0"/>
        <v>Woodford Road_14000_4329.33</v>
      </c>
      <c r="B33" s="2" t="s">
        <v>373</v>
      </c>
      <c r="C33" t="s">
        <v>372</v>
      </c>
      <c r="D33">
        <v>1</v>
      </c>
      <c r="E33">
        <v>4298.76</v>
      </c>
      <c r="F33">
        <v>4329.3299999999899</v>
      </c>
      <c r="G33">
        <v>14000</v>
      </c>
      <c r="H33">
        <v>9670.67</v>
      </c>
      <c r="I33">
        <v>0.69076214285714299</v>
      </c>
      <c r="J33" t="s">
        <v>358</v>
      </c>
      <c r="K33" t="s">
        <v>351</v>
      </c>
      <c r="L33" t="s">
        <v>299</v>
      </c>
    </row>
    <row r="34" spans="1:12" x14ac:dyDescent="0.25">
      <c r="A34" t="str">
        <f t="shared" si="0"/>
        <v>Dorset_5250_979.16</v>
      </c>
      <c r="B34" s="2" t="s">
        <v>374</v>
      </c>
      <c r="C34" t="s">
        <v>200</v>
      </c>
      <c r="D34">
        <v>1</v>
      </c>
      <c r="E34">
        <v>979.15999999999894</v>
      </c>
      <c r="F34">
        <v>979.15999999999894</v>
      </c>
      <c r="G34">
        <v>5250</v>
      </c>
      <c r="H34">
        <v>4270.84</v>
      </c>
      <c r="I34">
        <v>0.81349333333333296</v>
      </c>
      <c r="J34" t="s">
        <v>375</v>
      </c>
      <c r="K34" t="s">
        <v>351</v>
      </c>
      <c r="L34" t="s">
        <v>299</v>
      </c>
    </row>
    <row r="35" spans="1:12" x14ac:dyDescent="0.25">
      <c r="A35" t="str">
        <f t="shared" si="0"/>
        <v>Manchester Distribution_10500_1721.06</v>
      </c>
      <c r="B35" s="2" t="s">
        <v>376</v>
      </c>
      <c r="C35" t="s">
        <v>377</v>
      </c>
      <c r="D35">
        <v>1</v>
      </c>
      <c r="E35">
        <v>1721.0599999999899</v>
      </c>
      <c r="F35">
        <v>1721.0599999999899</v>
      </c>
      <c r="G35">
        <v>10500</v>
      </c>
      <c r="H35">
        <v>8778.94</v>
      </c>
      <c r="I35">
        <v>0.83608952380952395</v>
      </c>
      <c r="J35" t="s">
        <v>375</v>
      </c>
      <c r="K35" t="s">
        <v>351</v>
      </c>
      <c r="L35" t="s">
        <v>299</v>
      </c>
    </row>
    <row r="36" spans="1:12" x14ac:dyDescent="0.25">
      <c r="A36" t="str">
        <f t="shared" si="0"/>
        <v>Manchester Distribution_14000_2324.5</v>
      </c>
      <c r="B36" s="2" t="s">
        <v>378</v>
      </c>
      <c r="C36" t="s">
        <v>377</v>
      </c>
      <c r="D36">
        <v>1</v>
      </c>
      <c r="E36">
        <v>1685.44</v>
      </c>
      <c r="F36">
        <v>2324.5</v>
      </c>
      <c r="G36">
        <v>14000</v>
      </c>
      <c r="H36">
        <v>11675.5</v>
      </c>
      <c r="I36">
        <v>0.83396428571428605</v>
      </c>
      <c r="J36" t="s">
        <v>375</v>
      </c>
      <c r="K36" t="s">
        <v>351</v>
      </c>
      <c r="L36" t="s">
        <v>299</v>
      </c>
    </row>
    <row r="37" spans="1:12" x14ac:dyDescent="0.25">
      <c r="A37" t="str">
        <f t="shared" si="0"/>
        <v>Wallingford_10500_4717.14</v>
      </c>
      <c r="B37" s="2" t="s">
        <v>379</v>
      </c>
      <c r="C37" t="s">
        <v>100</v>
      </c>
      <c r="D37">
        <v>1</v>
      </c>
      <c r="E37">
        <v>4717.1400000000003</v>
      </c>
      <c r="F37">
        <v>4717.1400000000003</v>
      </c>
      <c r="G37">
        <v>10500</v>
      </c>
      <c r="H37">
        <v>5782.8599999999897</v>
      </c>
      <c r="I37">
        <v>0.55074857142857103</v>
      </c>
      <c r="J37" t="s">
        <v>375</v>
      </c>
      <c r="K37" t="s">
        <v>351</v>
      </c>
      <c r="L37" t="s">
        <v>299</v>
      </c>
    </row>
    <row r="38" spans="1:12" x14ac:dyDescent="0.25">
      <c r="A38" t="str">
        <f t="shared" si="0"/>
        <v>Manchester Distribution_14000_2324.5</v>
      </c>
      <c r="B38" s="2" t="s">
        <v>380</v>
      </c>
      <c r="C38" t="s">
        <v>377</v>
      </c>
      <c r="D38">
        <v>1</v>
      </c>
      <c r="E38">
        <v>639.05999999999995</v>
      </c>
      <c r="F38">
        <v>2324.5</v>
      </c>
      <c r="G38">
        <v>14000</v>
      </c>
      <c r="H38">
        <v>11675.5</v>
      </c>
      <c r="I38">
        <v>0.83396428571428605</v>
      </c>
      <c r="J38" t="s">
        <v>381</v>
      </c>
      <c r="K38" t="s">
        <v>351</v>
      </c>
      <c r="L38" t="s">
        <v>299</v>
      </c>
    </row>
    <row r="39" spans="1:12" x14ac:dyDescent="0.25">
      <c r="A39" t="str">
        <f t="shared" si="0"/>
        <v>Pawlet_7000_7086.84</v>
      </c>
      <c r="B39" s="2" t="s">
        <v>382</v>
      </c>
      <c r="C39" t="s">
        <v>91</v>
      </c>
      <c r="D39">
        <v>3</v>
      </c>
      <c r="E39">
        <v>5253.5799999999899</v>
      </c>
      <c r="F39">
        <v>7086.84</v>
      </c>
      <c r="G39">
        <v>7000</v>
      </c>
      <c r="H39">
        <v>-86.84</v>
      </c>
      <c r="I39">
        <v>-1.2405714285713999E-2</v>
      </c>
      <c r="J39" t="s">
        <v>383</v>
      </c>
      <c r="K39" t="s">
        <v>351</v>
      </c>
      <c r="L39" t="s">
        <v>299</v>
      </c>
    </row>
    <row r="40" spans="1:12" x14ac:dyDescent="0.25">
      <c r="A40" t="str">
        <f t="shared" si="0"/>
        <v>Pawlet_7000_7086.84</v>
      </c>
      <c r="B40" s="2" t="s">
        <v>384</v>
      </c>
      <c r="C40" t="s">
        <v>91</v>
      </c>
      <c r="D40">
        <v>3</v>
      </c>
      <c r="E40">
        <v>1833.25999999999</v>
      </c>
      <c r="F40">
        <v>7086.84</v>
      </c>
      <c r="G40">
        <v>7000</v>
      </c>
      <c r="H40">
        <v>-86.84</v>
      </c>
      <c r="I40">
        <v>-1.2405714285713999E-2</v>
      </c>
      <c r="J40" t="s">
        <v>383</v>
      </c>
      <c r="K40" t="s">
        <v>351</v>
      </c>
      <c r="L40" t="s">
        <v>299</v>
      </c>
    </row>
    <row r="41" spans="1:12" x14ac:dyDescent="0.25">
      <c r="A41" t="str">
        <f t="shared" si="0"/>
        <v>Bromley_14000_638.26</v>
      </c>
      <c r="B41" s="2" t="s">
        <v>385</v>
      </c>
      <c r="C41" t="s">
        <v>386</v>
      </c>
      <c r="D41">
        <v>1</v>
      </c>
      <c r="E41">
        <v>19.1999999999999</v>
      </c>
      <c r="F41">
        <v>638.25999999999897</v>
      </c>
      <c r="G41">
        <v>14000</v>
      </c>
      <c r="H41">
        <v>13361.7399999999</v>
      </c>
      <c r="I41">
        <v>0.95440999999999998</v>
      </c>
      <c r="J41" t="s">
        <v>387</v>
      </c>
      <c r="K41" t="s">
        <v>351</v>
      </c>
      <c r="L41" t="s">
        <v>299</v>
      </c>
    </row>
    <row r="42" spans="1:12" x14ac:dyDescent="0.25">
      <c r="A42" t="str">
        <f t="shared" si="0"/>
        <v>Bromley_14000_638.26</v>
      </c>
      <c r="B42" s="2" t="s">
        <v>388</v>
      </c>
      <c r="C42" t="s">
        <v>386</v>
      </c>
      <c r="D42">
        <v>1</v>
      </c>
      <c r="E42">
        <v>619.05999999999995</v>
      </c>
      <c r="F42">
        <v>638.25999999999897</v>
      </c>
      <c r="G42">
        <v>14000</v>
      </c>
      <c r="H42">
        <v>13361.7399999999</v>
      </c>
      <c r="I42">
        <v>0.95440999999999998</v>
      </c>
      <c r="J42" t="s">
        <v>387</v>
      </c>
      <c r="K42" t="s">
        <v>351</v>
      </c>
      <c r="L42" t="s">
        <v>299</v>
      </c>
    </row>
    <row r="43" spans="1:12" x14ac:dyDescent="0.25">
      <c r="A43" t="str">
        <f t="shared" si="0"/>
        <v>Londonderry_10500_3280.09</v>
      </c>
      <c r="B43" s="2" t="s">
        <v>389</v>
      </c>
      <c r="C43" t="s">
        <v>144</v>
      </c>
      <c r="D43">
        <v>1</v>
      </c>
      <c r="E43">
        <v>2490.34</v>
      </c>
      <c r="F43">
        <v>3280.09</v>
      </c>
      <c r="G43">
        <v>10500</v>
      </c>
      <c r="H43">
        <v>7219.9099999999899</v>
      </c>
      <c r="I43">
        <v>0.68761047619047599</v>
      </c>
      <c r="J43" t="s">
        <v>387</v>
      </c>
      <c r="K43" t="s">
        <v>351</v>
      </c>
      <c r="L43" t="s">
        <v>299</v>
      </c>
    </row>
    <row r="44" spans="1:12" x14ac:dyDescent="0.25">
      <c r="A44" t="str">
        <f t="shared" si="0"/>
        <v>Rawsonville_7000_960.62</v>
      </c>
      <c r="B44" s="2" t="s">
        <v>390</v>
      </c>
      <c r="C44" t="s">
        <v>391</v>
      </c>
      <c r="D44">
        <v>1</v>
      </c>
      <c r="E44">
        <v>300.12999999999897</v>
      </c>
      <c r="F44">
        <v>960.62</v>
      </c>
      <c r="G44">
        <v>7000</v>
      </c>
      <c r="H44">
        <v>6039.38</v>
      </c>
      <c r="I44">
        <v>0.862768571428571</v>
      </c>
      <c r="J44" t="s">
        <v>387</v>
      </c>
      <c r="K44" t="s">
        <v>351</v>
      </c>
      <c r="L44" t="s">
        <v>299</v>
      </c>
    </row>
    <row r="45" spans="1:12" x14ac:dyDescent="0.25">
      <c r="A45" t="str">
        <f t="shared" si="0"/>
        <v>Pownal Center_7000_6307.47</v>
      </c>
      <c r="B45" s="2" t="s">
        <v>392</v>
      </c>
      <c r="C45" t="s">
        <v>365</v>
      </c>
      <c r="D45">
        <v>3</v>
      </c>
      <c r="E45">
        <v>5888.18</v>
      </c>
      <c r="F45">
        <v>6307.47</v>
      </c>
      <c r="G45">
        <v>7000</v>
      </c>
      <c r="H45">
        <v>692.52999999999895</v>
      </c>
      <c r="I45">
        <v>9.8932857142857003E-2</v>
      </c>
      <c r="J45" t="s">
        <v>393</v>
      </c>
      <c r="K45" t="s">
        <v>351</v>
      </c>
      <c r="L45" t="s">
        <v>299</v>
      </c>
    </row>
    <row r="46" spans="1:12" x14ac:dyDescent="0.25">
      <c r="A46" t="str">
        <f t="shared" si="0"/>
        <v>Harriman Station_41700_147.26</v>
      </c>
      <c r="B46" s="2" t="s">
        <v>394</v>
      </c>
      <c r="C46" t="s">
        <v>395</v>
      </c>
      <c r="D46">
        <v>4</v>
      </c>
      <c r="E46">
        <v>147.259999999999</v>
      </c>
      <c r="F46">
        <v>147.259999999999</v>
      </c>
      <c r="G46">
        <v>41700</v>
      </c>
      <c r="H46">
        <v>41552.739999999903</v>
      </c>
      <c r="I46">
        <v>0.99646858513189396</v>
      </c>
      <c r="J46" t="s">
        <v>396</v>
      </c>
      <c r="K46" t="s">
        <v>351</v>
      </c>
      <c r="L46" t="s">
        <v>299</v>
      </c>
    </row>
    <row r="47" spans="1:12" x14ac:dyDescent="0.25">
      <c r="A47" t="str">
        <f t="shared" si="0"/>
        <v>Stamford_41700_313.37</v>
      </c>
      <c r="B47" s="2" t="s">
        <v>397</v>
      </c>
      <c r="C47" t="s">
        <v>209</v>
      </c>
      <c r="D47">
        <v>1</v>
      </c>
      <c r="E47">
        <v>313.37</v>
      </c>
      <c r="F47">
        <v>313.37</v>
      </c>
      <c r="G47">
        <v>41700</v>
      </c>
      <c r="H47">
        <v>41386.629999999903</v>
      </c>
      <c r="I47">
        <v>0.99248513189448395</v>
      </c>
      <c r="J47" t="s">
        <v>396</v>
      </c>
      <c r="K47" t="s">
        <v>351</v>
      </c>
      <c r="L47" t="s">
        <v>299</v>
      </c>
    </row>
    <row r="48" spans="1:12" x14ac:dyDescent="0.25">
      <c r="A48" t="str">
        <f t="shared" si="0"/>
        <v>East Arlington_7000_1314.47</v>
      </c>
      <c r="B48" s="2" t="s">
        <v>398</v>
      </c>
      <c r="C48" t="s">
        <v>353</v>
      </c>
      <c r="D48">
        <v>1</v>
      </c>
      <c r="E48">
        <v>1314.47</v>
      </c>
      <c r="F48">
        <v>1314.47</v>
      </c>
      <c r="G48">
        <v>7000</v>
      </c>
      <c r="H48">
        <v>5685.5299999999897</v>
      </c>
      <c r="I48">
        <v>0.81221857142857101</v>
      </c>
      <c r="J48" t="s">
        <v>399</v>
      </c>
      <c r="K48" t="s">
        <v>351</v>
      </c>
      <c r="L48" t="s">
        <v>299</v>
      </c>
    </row>
    <row r="49" spans="1:12" x14ac:dyDescent="0.25">
      <c r="A49" t="str">
        <f t="shared" si="0"/>
        <v>Sleepy Hollow 92 Sub_7000_0</v>
      </c>
      <c r="B49" s="2" t="s">
        <v>400</v>
      </c>
      <c r="C49" t="s">
        <v>401</v>
      </c>
      <c r="D49">
        <v>1</v>
      </c>
      <c r="E49">
        <v>0</v>
      </c>
      <c r="F49">
        <v>0</v>
      </c>
      <c r="G49">
        <v>7000</v>
      </c>
      <c r="H49">
        <v>7000</v>
      </c>
      <c r="I49">
        <v>1</v>
      </c>
      <c r="J49" t="s">
        <v>402</v>
      </c>
      <c r="K49" t="s">
        <v>351</v>
      </c>
      <c r="L49" t="s">
        <v>299</v>
      </c>
    </row>
    <row r="50" spans="1:12" x14ac:dyDescent="0.25">
      <c r="A50" t="str">
        <f t="shared" si="0"/>
        <v>Wilmington 56_14000_1323.63</v>
      </c>
      <c r="B50" s="2" t="s">
        <v>403</v>
      </c>
      <c r="C50" t="s">
        <v>404</v>
      </c>
      <c r="D50">
        <v>1</v>
      </c>
      <c r="E50">
        <v>117.51</v>
      </c>
      <c r="F50">
        <v>1323.63</v>
      </c>
      <c r="G50">
        <v>14000</v>
      </c>
      <c r="H50">
        <v>12676.37</v>
      </c>
      <c r="I50">
        <v>0.90545500000000001</v>
      </c>
      <c r="J50" t="s">
        <v>402</v>
      </c>
      <c r="K50" t="s">
        <v>351</v>
      </c>
      <c r="L50" t="s">
        <v>299</v>
      </c>
    </row>
    <row r="51" spans="1:12" x14ac:dyDescent="0.25">
      <c r="A51" t="str">
        <f t="shared" si="0"/>
        <v>Mill Street_14000_4689.89</v>
      </c>
      <c r="B51" s="2" t="s">
        <v>405</v>
      </c>
      <c r="C51" t="s">
        <v>361</v>
      </c>
      <c r="D51">
        <v>1</v>
      </c>
      <c r="E51">
        <v>4378.78999999999</v>
      </c>
      <c r="F51">
        <v>4689.8900000000003</v>
      </c>
      <c r="G51">
        <v>14000</v>
      </c>
      <c r="H51">
        <v>9310.11</v>
      </c>
      <c r="I51">
        <v>0.66500785714285704</v>
      </c>
      <c r="J51" t="s">
        <v>406</v>
      </c>
      <c r="K51" t="s">
        <v>351</v>
      </c>
      <c r="L51" t="s">
        <v>299</v>
      </c>
    </row>
    <row r="52" spans="1:12" x14ac:dyDescent="0.25">
      <c r="A52" t="str">
        <f t="shared" si="0"/>
        <v>North Bennington_14000_1523.23</v>
      </c>
      <c r="B52" s="2" t="s">
        <v>407</v>
      </c>
      <c r="C52" t="s">
        <v>363</v>
      </c>
      <c r="D52">
        <v>1</v>
      </c>
      <c r="E52">
        <v>528.49</v>
      </c>
      <c r="F52">
        <v>1523.23</v>
      </c>
      <c r="G52">
        <v>14000</v>
      </c>
      <c r="H52">
        <v>12476.77</v>
      </c>
      <c r="I52">
        <v>0.89119785714285704</v>
      </c>
      <c r="J52" t="s">
        <v>406</v>
      </c>
      <c r="K52" t="s">
        <v>351</v>
      </c>
      <c r="L52" t="s">
        <v>299</v>
      </c>
    </row>
    <row r="53" spans="1:12" x14ac:dyDescent="0.25">
      <c r="A53" t="str">
        <f t="shared" si="0"/>
        <v>Dover 90_22500_53.47</v>
      </c>
      <c r="B53" s="2" t="s">
        <v>408</v>
      </c>
      <c r="C53" t="s">
        <v>409</v>
      </c>
      <c r="D53">
        <v>1</v>
      </c>
      <c r="E53">
        <v>53.469999999999899</v>
      </c>
      <c r="F53">
        <v>53.469999999999899</v>
      </c>
      <c r="G53">
        <v>22500</v>
      </c>
      <c r="H53">
        <v>22446.529999999901</v>
      </c>
      <c r="I53">
        <v>0.99762355555555504</v>
      </c>
      <c r="J53" t="s">
        <v>410</v>
      </c>
      <c r="K53" t="s">
        <v>351</v>
      </c>
      <c r="L53" t="s">
        <v>299</v>
      </c>
    </row>
    <row r="54" spans="1:12" x14ac:dyDescent="0.25">
      <c r="A54" t="str">
        <f t="shared" si="0"/>
        <v>Stratton_28000_2468.87</v>
      </c>
      <c r="B54" s="2" t="s">
        <v>411</v>
      </c>
      <c r="C54" t="s">
        <v>149</v>
      </c>
      <c r="D54">
        <v>4</v>
      </c>
      <c r="E54">
        <v>9</v>
      </c>
      <c r="F54">
        <v>2468.8699999999899</v>
      </c>
      <c r="G54">
        <v>28000</v>
      </c>
      <c r="H54">
        <v>25531.13</v>
      </c>
      <c r="I54">
        <v>0.91182607142857097</v>
      </c>
      <c r="J54" t="s">
        <v>412</v>
      </c>
      <c r="K54" t="s">
        <v>351</v>
      </c>
      <c r="L54" t="s">
        <v>299</v>
      </c>
    </row>
    <row r="55" spans="1:12" x14ac:dyDescent="0.25">
      <c r="A55" t="str">
        <f t="shared" si="0"/>
        <v>Stratton_28000_2468.87</v>
      </c>
      <c r="B55" s="2" t="s">
        <v>413</v>
      </c>
      <c r="C55" t="s">
        <v>149</v>
      </c>
      <c r="D55">
        <v>4</v>
      </c>
      <c r="E55">
        <v>25.8</v>
      </c>
      <c r="F55">
        <v>2468.8699999999899</v>
      </c>
      <c r="G55">
        <v>28000</v>
      </c>
      <c r="H55">
        <v>25531.13</v>
      </c>
      <c r="I55">
        <v>0.91182607142857097</v>
      </c>
      <c r="J55" t="s">
        <v>412</v>
      </c>
      <c r="K55" t="s">
        <v>351</v>
      </c>
      <c r="L55" t="s">
        <v>299</v>
      </c>
    </row>
    <row r="56" spans="1:12" x14ac:dyDescent="0.25">
      <c r="A56" t="str">
        <f t="shared" si="0"/>
        <v>Stratton_28000_2468.87</v>
      </c>
      <c r="B56" s="2" t="s">
        <v>414</v>
      </c>
      <c r="C56" t="s">
        <v>149</v>
      </c>
      <c r="D56">
        <v>1</v>
      </c>
      <c r="E56">
        <v>2434.0700000000002</v>
      </c>
      <c r="F56">
        <v>2468.8699999999899</v>
      </c>
      <c r="G56">
        <v>28000</v>
      </c>
      <c r="H56">
        <v>25531.13</v>
      </c>
      <c r="I56">
        <v>0.91182607142857097</v>
      </c>
      <c r="J56" t="s">
        <v>412</v>
      </c>
      <c r="K56" t="s">
        <v>351</v>
      </c>
      <c r="L56" t="s">
        <v>299</v>
      </c>
    </row>
    <row r="57" spans="1:12" x14ac:dyDescent="0.25">
      <c r="A57" t="str">
        <f t="shared" si="0"/>
        <v>Stratton_28000_0</v>
      </c>
      <c r="B57" s="2" t="s">
        <v>415</v>
      </c>
      <c r="C57" t="s">
        <v>149</v>
      </c>
      <c r="D57">
        <v>1</v>
      </c>
      <c r="E57">
        <v>0</v>
      </c>
      <c r="F57">
        <v>0</v>
      </c>
      <c r="G57">
        <v>28000</v>
      </c>
      <c r="H57">
        <v>28000</v>
      </c>
      <c r="I57">
        <v>1</v>
      </c>
      <c r="J57" t="s">
        <v>412</v>
      </c>
      <c r="K57" t="s">
        <v>351</v>
      </c>
      <c r="L57" t="s">
        <v>299</v>
      </c>
    </row>
    <row r="58" spans="1:12" x14ac:dyDescent="0.25">
      <c r="A58" t="str">
        <f t="shared" si="0"/>
        <v>Bolton 41_10500_667.88</v>
      </c>
      <c r="B58" s="2" t="s">
        <v>416</v>
      </c>
      <c r="C58" t="s">
        <v>417</v>
      </c>
      <c r="D58">
        <v>1</v>
      </c>
      <c r="E58">
        <v>667.87999999999897</v>
      </c>
      <c r="F58">
        <v>667.87999999999897</v>
      </c>
      <c r="G58">
        <v>10500</v>
      </c>
      <c r="H58">
        <v>9832.1200000000008</v>
      </c>
      <c r="I58">
        <v>0.93639238095238098</v>
      </c>
      <c r="J58" t="s">
        <v>418</v>
      </c>
      <c r="K58" t="s">
        <v>419</v>
      </c>
      <c r="L58" t="s">
        <v>300</v>
      </c>
    </row>
    <row r="59" spans="1:12" x14ac:dyDescent="0.25">
      <c r="A59" t="str">
        <f t="shared" si="0"/>
        <v>Waterbury 60_28000_2185.16</v>
      </c>
      <c r="B59" s="2" t="s">
        <v>420</v>
      </c>
      <c r="C59" t="s">
        <v>421</v>
      </c>
      <c r="D59">
        <v>1</v>
      </c>
      <c r="E59">
        <v>940.05</v>
      </c>
      <c r="F59">
        <v>2185.1599999999899</v>
      </c>
      <c r="G59">
        <v>28000</v>
      </c>
      <c r="H59">
        <v>25814.84</v>
      </c>
      <c r="I59">
        <v>0.92195857142857096</v>
      </c>
      <c r="J59" t="s">
        <v>418</v>
      </c>
      <c r="K59" t="s">
        <v>419</v>
      </c>
      <c r="L59" t="s">
        <v>300</v>
      </c>
    </row>
    <row r="60" spans="1:12" x14ac:dyDescent="0.25">
      <c r="A60" t="str">
        <f t="shared" si="0"/>
        <v>Queen City 32_20000_2219.54</v>
      </c>
      <c r="B60" s="2" t="s">
        <v>422</v>
      </c>
      <c r="C60" t="s">
        <v>423</v>
      </c>
      <c r="D60">
        <v>1</v>
      </c>
      <c r="E60">
        <v>1186.25</v>
      </c>
      <c r="F60">
        <v>2219.53999999999</v>
      </c>
      <c r="G60">
        <v>20000</v>
      </c>
      <c r="H60">
        <v>17780.459999999901</v>
      </c>
      <c r="I60">
        <v>0.88902300000000001</v>
      </c>
      <c r="J60" t="s">
        <v>424</v>
      </c>
      <c r="K60" t="s">
        <v>419</v>
      </c>
      <c r="L60" t="s">
        <v>300</v>
      </c>
    </row>
    <row r="61" spans="1:12" x14ac:dyDescent="0.25">
      <c r="A61" t="str">
        <f t="shared" si="0"/>
        <v>Charlotte_20000_942.05</v>
      </c>
      <c r="B61" s="2" t="s">
        <v>425</v>
      </c>
      <c r="C61" t="s">
        <v>239</v>
      </c>
      <c r="D61">
        <v>1</v>
      </c>
      <c r="E61">
        <v>942.05</v>
      </c>
      <c r="F61">
        <v>942.05</v>
      </c>
      <c r="G61">
        <v>20000</v>
      </c>
      <c r="H61">
        <v>19057.95</v>
      </c>
      <c r="I61">
        <v>0.95289749999999995</v>
      </c>
      <c r="J61" t="s">
        <v>426</v>
      </c>
      <c r="K61" t="s">
        <v>419</v>
      </c>
      <c r="L61" t="s">
        <v>300</v>
      </c>
    </row>
    <row r="62" spans="1:12" x14ac:dyDescent="0.25">
      <c r="A62" t="str">
        <f t="shared" si="0"/>
        <v>Charlotte_20000_6714.71</v>
      </c>
      <c r="B62" s="2" t="s">
        <v>427</v>
      </c>
      <c r="C62" t="s">
        <v>239</v>
      </c>
      <c r="D62">
        <v>1</v>
      </c>
      <c r="E62">
        <v>6714.71</v>
      </c>
      <c r="F62">
        <v>6714.71</v>
      </c>
      <c r="G62">
        <v>20000</v>
      </c>
      <c r="H62">
        <v>13285.29</v>
      </c>
      <c r="I62">
        <v>0.66426450000000004</v>
      </c>
      <c r="J62" t="s">
        <v>426</v>
      </c>
      <c r="K62" t="s">
        <v>419</v>
      </c>
      <c r="L62" t="s">
        <v>300</v>
      </c>
    </row>
    <row r="63" spans="1:12" x14ac:dyDescent="0.25">
      <c r="A63" t="str">
        <f t="shared" si="0"/>
        <v>North Ferrisburg_15000_10201.16</v>
      </c>
      <c r="B63" s="2" t="s">
        <v>428</v>
      </c>
      <c r="C63" t="s">
        <v>429</v>
      </c>
      <c r="D63">
        <v>4</v>
      </c>
      <c r="E63">
        <v>10201.1599999999</v>
      </c>
      <c r="F63">
        <v>10201.1599999999</v>
      </c>
      <c r="G63">
        <v>15000</v>
      </c>
      <c r="H63">
        <v>4798.84</v>
      </c>
      <c r="I63">
        <v>0.31992266666666702</v>
      </c>
      <c r="J63" t="s">
        <v>426</v>
      </c>
      <c r="K63" t="s">
        <v>419</v>
      </c>
      <c r="L63" t="s">
        <v>300</v>
      </c>
    </row>
    <row r="64" spans="1:12" x14ac:dyDescent="0.25">
      <c r="A64" t="str">
        <f t="shared" si="0"/>
        <v>Shelburne_20000_4783.44</v>
      </c>
      <c r="B64" s="2" t="s">
        <v>430</v>
      </c>
      <c r="C64" t="s">
        <v>248</v>
      </c>
      <c r="D64">
        <v>1</v>
      </c>
      <c r="E64">
        <v>4783.4399999999996</v>
      </c>
      <c r="F64">
        <v>4783.4399999999996</v>
      </c>
      <c r="G64">
        <v>20000</v>
      </c>
      <c r="H64">
        <v>15216.559999999899</v>
      </c>
      <c r="I64">
        <v>0.76082799999999995</v>
      </c>
      <c r="J64" t="s">
        <v>426</v>
      </c>
      <c r="K64" t="s">
        <v>419</v>
      </c>
      <c r="L64" t="s">
        <v>300</v>
      </c>
    </row>
    <row r="65" spans="1:12" x14ac:dyDescent="0.25">
      <c r="A65" t="str">
        <f t="shared" si="0"/>
        <v>Ethan Allen 36_28100_1735.14</v>
      </c>
      <c r="B65" s="2" t="s">
        <v>431</v>
      </c>
      <c r="C65" t="s">
        <v>432</v>
      </c>
      <c r="D65">
        <v>1</v>
      </c>
      <c r="E65">
        <v>285.77999999999997</v>
      </c>
      <c r="F65">
        <v>1735.14</v>
      </c>
      <c r="G65">
        <v>28100</v>
      </c>
      <c r="H65">
        <v>26364.86</v>
      </c>
      <c r="I65">
        <v>0.938251245551601</v>
      </c>
      <c r="J65" t="s">
        <v>433</v>
      </c>
      <c r="K65" t="s">
        <v>419</v>
      </c>
      <c r="L65" t="s">
        <v>300</v>
      </c>
    </row>
    <row r="66" spans="1:12" x14ac:dyDescent="0.25">
      <c r="A66" t="str">
        <f t="shared" si="0"/>
        <v>Ethan Allen 36_28100_1735.14</v>
      </c>
      <c r="B66" s="2" t="s">
        <v>434</v>
      </c>
      <c r="C66" t="s">
        <v>432</v>
      </c>
      <c r="D66">
        <v>1</v>
      </c>
      <c r="E66">
        <v>1260.3499999999999</v>
      </c>
      <c r="F66">
        <v>1735.14</v>
      </c>
      <c r="G66">
        <v>28100</v>
      </c>
      <c r="H66">
        <v>26364.86</v>
      </c>
      <c r="I66">
        <v>0.938251245551601</v>
      </c>
      <c r="J66" t="s">
        <v>433</v>
      </c>
      <c r="K66" t="s">
        <v>419</v>
      </c>
      <c r="L66" t="s">
        <v>300</v>
      </c>
    </row>
    <row r="67" spans="1:12" x14ac:dyDescent="0.25">
      <c r="A67" t="str">
        <f t="shared" ref="A67:A130" si="1">CONCATENATE($C67, "_", $G67, "_", ROUND($F67,2))</f>
        <v>Ethan Allen 36_28100_1735.14</v>
      </c>
      <c r="B67" s="2" t="s">
        <v>435</v>
      </c>
      <c r="C67" t="s">
        <v>432</v>
      </c>
      <c r="D67">
        <v>1</v>
      </c>
      <c r="E67">
        <v>189.009999999999</v>
      </c>
      <c r="F67">
        <v>1735.14</v>
      </c>
      <c r="G67">
        <v>28100</v>
      </c>
      <c r="H67">
        <v>26364.86</v>
      </c>
      <c r="I67">
        <v>0.938251245551601</v>
      </c>
      <c r="J67" t="s">
        <v>433</v>
      </c>
      <c r="K67" t="s">
        <v>419</v>
      </c>
      <c r="L67" t="s">
        <v>300</v>
      </c>
    </row>
    <row r="68" spans="1:12" x14ac:dyDescent="0.25">
      <c r="A68" t="str">
        <f t="shared" si="1"/>
        <v>Gorge 16 Sub_14000_960.1</v>
      </c>
      <c r="B68" s="2" t="s">
        <v>436</v>
      </c>
      <c r="C68" t="s">
        <v>437</v>
      </c>
      <c r="D68">
        <v>1</v>
      </c>
      <c r="E68">
        <v>960.1</v>
      </c>
      <c r="F68">
        <v>960.1</v>
      </c>
      <c r="G68">
        <v>14000</v>
      </c>
      <c r="H68">
        <v>13039.8999999999</v>
      </c>
      <c r="I68">
        <v>0.93142142857142896</v>
      </c>
      <c r="J68" t="s">
        <v>433</v>
      </c>
      <c r="K68" t="s">
        <v>419</v>
      </c>
      <c r="L68" t="s">
        <v>300</v>
      </c>
    </row>
    <row r="69" spans="1:12" x14ac:dyDescent="0.25">
      <c r="A69" t="str">
        <f t="shared" si="1"/>
        <v>Gorge 16 Sub_14000_960.1</v>
      </c>
      <c r="B69" s="2" t="s">
        <v>438</v>
      </c>
      <c r="C69" t="s">
        <v>437</v>
      </c>
      <c r="D69">
        <v>1</v>
      </c>
      <c r="E69">
        <v>0</v>
      </c>
      <c r="F69">
        <v>960.1</v>
      </c>
      <c r="G69">
        <v>14000</v>
      </c>
      <c r="H69">
        <v>13039.8999999999</v>
      </c>
      <c r="I69">
        <v>0.93142142857142896</v>
      </c>
      <c r="J69" t="s">
        <v>433</v>
      </c>
      <c r="K69" t="s">
        <v>419</v>
      </c>
      <c r="L69" t="s">
        <v>300</v>
      </c>
    </row>
    <row r="70" spans="1:12" x14ac:dyDescent="0.25">
      <c r="A70" t="str">
        <f t="shared" si="1"/>
        <v>Iroquois 81_10500_854.58</v>
      </c>
      <c r="B70" s="2" t="s">
        <v>439</v>
      </c>
      <c r="C70" t="s">
        <v>440</v>
      </c>
      <c r="D70">
        <v>1</v>
      </c>
      <c r="E70">
        <v>571.96</v>
      </c>
      <c r="F70">
        <v>854.58</v>
      </c>
      <c r="G70">
        <v>10500</v>
      </c>
      <c r="H70">
        <v>9645.42</v>
      </c>
      <c r="I70">
        <v>0.91861142857142897</v>
      </c>
      <c r="J70" t="s">
        <v>433</v>
      </c>
      <c r="K70" t="s">
        <v>419</v>
      </c>
      <c r="L70" t="s">
        <v>300</v>
      </c>
    </row>
    <row r="71" spans="1:12" x14ac:dyDescent="0.25">
      <c r="A71" t="str">
        <f t="shared" si="1"/>
        <v>Iroquois 81_10500_854.58</v>
      </c>
      <c r="B71" s="2" t="s">
        <v>441</v>
      </c>
      <c r="C71" t="s">
        <v>440</v>
      </c>
      <c r="D71">
        <v>1</v>
      </c>
      <c r="E71">
        <v>282.62</v>
      </c>
      <c r="F71">
        <v>854.58</v>
      </c>
      <c r="G71">
        <v>10500</v>
      </c>
      <c r="H71">
        <v>9645.42</v>
      </c>
      <c r="I71">
        <v>0.91861142857142897</v>
      </c>
      <c r="J71" t="s">
        <v>433</v>
      </c>
      <c r="K71" t="s">
        <v>419</v>
      </c>
      <c r="L71" t="s">
        <v>300</v>
      </c>
    </row>
    <row r="72" spans="1:12" x14ac:dyDescent="0.25">
      <c r="A72" t="str">
        <f t="shared" si="1"/>
        <v>Malletts Bay 34_14000_2473.82</v>
      </c>
      <c r="B72" s="2" t="s">
        <v>442</v>
      </c>
      <c r="C72" t="s">
        <v>443</v>
      </c>
      <c r="D72">
        <v>1</v>
      </c>
      <c r="E72">
        <v>1643.09</v>
      </c>
      <c r="F72">
        <v>2473.8200000000002</v>
      </c>
      <c r="G72">
        <v>14000</v>
      </c>
      <c r="H72">
        <v>11526.18</v>
      </c>
      <c r="I72">
        <v>0.82329857142857099</v>
      </c>
      <c r="J72" t="s">
        <v>433</v>
      </c>
      <c r="K72" t="s">
        <v>419</v>
      </c>
      <c r="L72" t="s">
        <v>300</v>
      </c>
    </row>
    <row r="73" spans="1:12" x14ac:dyDescent="0.25">
      <c r="A73" t="str">
        <f t="shared" si="1"/>
        <v>Malletts Bay 34_14000_2473.82</v>
      </c>
      <c r="B73" s="2" t="s">
        <v>444</v>
      </c>
      <c r="C73" t="s">
        <v>443</v>
      </c>
      <c r="D73">
        <v>1</v>
      </c>
      <c r="E73">
        <v>830.73</v>
      </c>
      <c r="F73">
        <v>2473.8200000000002</v>
      </c>
      <c r="G73">
        <v>14000</v>
      </c>
      <c r="H73">
        <v>11526.18</v>
      </c>
      <c r="I73">
        <v>0.82329857142857099</v>
      </c>
      <c r="J73" t="s">
        <v>433</v>
      </c>
      <c r="K73" t="s">
        <v>419</v>
      </c>
      <c r="L73" t="s">
        <v>300</v>
      </c>
    </row>
    <row r="74" spans="1:12" x14ac:dyDescent="0.25">
      <c r="A74" t="str">
        <f t="shared" si="1"/>
        <v>Winooski_28100_1710.97</v>
      </c>
      <c r="B74" s="2" t="s">
        <v>445</v>
      </c>
      <c r="C74" t="s">
        <v>254</v>
      </c>
      <c r="D74">
        <v>1</v>
      </c>
      <c r="E74">
        <v>1710.97</v>
      </c>
      <c r="F74">
        <v>1710.97</v>
      </c>
      <c r="G74">
        <v>28100</v>
      </c>
      <c r="H74">
        <v>26389.029999999901</v>
      </c>
      <c r="I74">
        <v>0.93911138790035598</v>
      </c>
      <c r="J74" t="s">
        <v>433</v>
      </c>
      <c r="K74" t="s">
        <v>419</v>
      </c>
      <c r="L74" t="s">
        <v>300</v>
      </c>
    </row>
    <row r="75" spans="1:12" x14ac:dyDescent="0.25">
      <c r="A75" t="str">
        <f t="shared" si="1"/>
        <v>Moretown 66_1500_628.13</v>
      </c>
      <c r="B75" s="2" t="s">
        <v>446</v>
      </c>
      <c r="C75" t="s">
        <v>447</v>
      </c>
      <c r="D75">
        <v>4</v>
      </c>
      <c r="E75">
        <v>628.12999999999897</v>
      </c>
      <c r="F75">
        <v>628.12999999999897</v>
      </c>
      <c r="G75">
        <v>1500</v>
      </c>
      <c r="H75">
        <v>871.87</v>
      </c>
      <c r="I75">
        <v>0.58124666666666702</v>
      </c>
      <c r="J75" t="s">
        <v>448</v>
      </c>
      <c r="K75" t="s">
        <v>419</v>
      </c>
      <c r="L75" t="s">
        <v>300</v>
      </c>
    </row>
    <row r="76" spans="1:12" x14ac:dyDescent="0.25">
      <c r="A76" t="str">
        <f t="shared" si="1"/>
        <v>Waterbury 60_28000_2185.16</v>
      </c>
      <c r="B76" s="2" t="s">
        <v>449</v>
      </c>
      <c r="C76" t="s">
        <v>421</v>
      </c>
      <c r="D76">
        <v>1</v>
      </c>
      <c r="E76">
        <v>326.45999999999901</v>
      </c>
      <c r="F76">
        <v>2185.1599999999899</v>
      </c>
      <c r="G76">
        <v>28000</v>
      </c>
      <c r="H76">
        <v>25814.84</v>
      </c>
      <c r="I76">
        <v>0.92195857142857096</v>
      </c>
      <c r="J76" t="s">
        <v>448</v>
      </c>
      <c r="K76" t="s">
        <v>419</v>
      </c>
      <c r="L76" t="s">
        <v>300</v>
      </c>
    </row>
    <row r="77" spans="1:12" x14ac:dyDescent="0.25">
      <c r="A77" t="str">
        <f t="shared" si="1"/>
        <v>Waterbury 60_28000_2185.16</v>
      </c>
      <c r="B77" s="2" t="s">
        <v>450</v>
      </c>
      <c r="C77" t="s">
        <v>421</v>
      </c>
      <c r="D77">
        <v>1</v>
      </c>
      <c r="E77">
        <v>918.64999999999895</v>
      </c>
      <c r="F77">
        <v>2185.1599999999899</v>
      </c>
      <c r="G77">
        <v>28000</v>
      </c>
      <c r="H77">
        <v>25814.84</v>
      </c>
      <c r="I77">
        <v>0.92195857142857096</v>
      </c>
      <c r="J77" t="s">
        <v>448</v>
      </c>
      <c r="K77" t="s">
        <v>419</v>
      </c>
      <c r="L77" t="s">
        <v>300</v>
      </c>
    </row>
    <row r="78" spans="1:12" x14ac:dyDescent="0.25">
      <c r="A78" t="str">
        <f t="shared" si="1"/>
        <v>Essex 19 Sub_14000_8885.84</v>
      </c>
      <c r="B78" s="2" t="s">
        <v>451</v>
      </c>
      <c r="C78" t="s">
        <v>452</v>
      </c>
      <c r="D78">
        <v>4</v>
      </c>
      <c r="E78">
        <v>7823.84</v>
      </c>
      <c r="F78">
        <v>8885.84</v>
      </c>
      <c r="G78">
        <v>14000</v>
      </c>
      <c r="H78">
        <v>5114.1599999999899</v>
      </c>
      <c r="I78">
        <v>0.36529714285714299</v>
      </c>
      <c r="J78" t="s">
        <v>453</v>
      </c>
      <c r="K78" t="s">
        <v>419</v>
      </c>
      <c r="L78" t="s">
        <v>300</v>
      </c>
    </row>
    <row r="79" spans="1:12" x14ac:dyDescent="0.25">
      <c r="A79" t="str">
        <f t="shared" si="1"/>
        <v>Essex 19 Sub_14000_8885.84</v>
      </c>
      <c r="B79" s="2" t="s">
        <v>454</v>
      </c>
      <c r="C79" t="s">
        <v>452</v>
      </c>
      <c r="D79">
        <v>1</v>
      </c>
      <c r="E79">
        <v>1062</v>
      </c>
      <c r="F79">
        <v>8885.84</v>
      </c>
      <c r="G79">
        <v>14000</v>
      </c>
      <c r="H79">
        <v>5114.1599999999899</v>
      </c>
      <c r="I79">
        <v>0.36529714285714299</v>
      </c>
      <c r="J79" t="s">
        <v>453</v>
      </c>
      <c r="K79" t="s">
        <v>419</v>
      </c>
      <c r="L79" t="s">
        <v>300</v>
      </c>
    </row>
    <row r="80" spans="1:12" x14ac:dyDescent="0.25">
      <c r="A80" t="str">
        <f t="shared" si="1"/>
        <v>Essex 19 Sub_22400_5541.67</v>
      </c>
      <c r="B80" s="2" t="s">
        <v>455</v>
      </c>
      <c r="C80" t="s">
        <v>452</v>
      </c>
      <c r="D80">
        <v>4</v>
      </c>
      <c r="E80">
        <v>3200.9</v>
      </c>
      <c r="F80">
        <v>5541.67</v>
      </c>
      <c r="G80">
        <v>22400</v>
      </c>
      <c r="H80">
        <v>16858.330000000002</v>
      </c>
      <c r="I80">
        <v>0.75260401785714304</v>
      </c>
      <c r="J80" t="s">
        <v>453</v>
      </c>
      <c r="K80" t="s">
        <v>419</v>
      </c>
      <c r="L80" t="s">
        <v>300</v>
      </c>
    </row>
    <row r="81" spans="1:12" x14ac:dyDescent="0.25">
      <c r="A81" t="str">
        <f t="shared" si="1"/>
        <v>Essex 19 Sub_22400_5541.67</v>
      </c>
      <c r="B81" s="2" t="s">
        <v>456</v>
      </c>
      <c r="C81" t="s">
        <v>452</v>
      </c>
      <c r="D81">
        <v>1</v>
      </c>
      <c r="E81">
        <v>2003.65</v>
      </c>
      <c r="F81">
        <v>5541.67</v>
      </c>
      <c r="G81">
        <v>22400</v>
      </c>
      <c r="H81">
        <v>16858.330000000002</v>
      </c>
      <c r="I81">
        <v>0.75260401785714304</v>
      </c>
      <c r="J81" t="s">
        <v>453</v>
      </c>
      <c r="K81" t="s">
        <v>419</v>
      </c>
      <c r="L81" t="s">
        <v>300</v>
      </c>
    </row>
    <row r="82" spans="1:12" x14ac:dyDescent="0.25">
      <c r="A82" t="str">
        <f t="shared" si="1"/>
        <v>Essex 19 Sub_22400_5541.67</v>
      </c>
      <c r="B82" s="2" t="s">
        <v>457</v>
      </c>
      <c r="C82" t="s">
        <v>452</v>
      </c>
      <c r="D82">
        <v>1</v>
      </c>
      <c r="E82">
        <v>337.12</v>
      </c>
      <c r="F82">
        <v>5541.67</v>
      </c>
      <c r="G82">
        <v>22400</v>
      </c>
      <c r="H82">
        <v>16858.330000000002</v>
      </c>
      <c r="I82">
        <v>0.75260401785714304</v>
      </c>
      <c r="J82" t="s">
        <v>453</v>
      </c>
      <c r="K82" t="s">
        <v>419</v>
      </c>
      <c r="L82" t="s">
        <v>300</v>
      </c>
    </row>
    <row r="83" spans="1:12" x14ac:dyDescent="0.25">
      <c r="A83" t="str">
        <f t="shared" si="1"/>
        <v>Sandhill Road 33_28400_10935.73</v>
      </c>
      <c r="B83" s="2" t="s">
        <v>458</v>
      </c>
      <c r="C83" t="s">
        <v>459</v>
      </c>
      <c r="D83">
        <v>1</v>
      </c>
      <c r="E83">
        <v>8462.52</v>
      </c>
      <c r="F83">
        <v>10935.7299999999</v>
      </c>
      <c r="G83">
        <v>28400</v>
      </c>
      <c r="H83">
        <v>17464.27</v>
      </c>
      <c r="I83">
        <v>0.61493908450704204</v>
      </c>
      <c r="J83" t="s">
        <v>453</v>
      </c>
      <c r="K83" t="s">
        <v>419</v>
      </c>
      <c r="L83" t="s">
        <v>300</v>
      </c>
    </row>
    <row r="84" spans="1:12" x14ac:dyDescent="0.25">
      <c r="A84" t="str">
        <f t="shared" si="1"/>
        <v>Sandhill Road 33_28400_10935.73</v>
      </c>
      <c r="B84" s="2" t="s">
        <v>460</v>
      </c>
      <c r="C84" t="s">
        <v>459</v>
      </c>
      <c r="D84">
        <v>1</v>
      </c>
      <c r="E84">
        <v>882.19</v>
      </c>
      <c r="F84">
        <v>10935.7299999999</v>
      </c>
      <c r="G84">
        <v>28400</v>
      </c>
      <c r="H84">
        <v>17464.27</v>
      </c>
      <c r="I84">
        <v>0.61493908450704204</v>
      </c>
      <c r="J84" t="s">
        <v>453</v>
      </c>
      <c r="K84" t="s">
        <v>419</v>
      </c>
      <c r="L84" t="s">
        <v>300</v>
      </c>
    </row>
    <row r="85" spans="1:12" x14ac:dyDescent="0.25">
      <c r="A85" t="str">
        <f t="shared" si="1"/>
        <v>Irasville 39_10500_2722.67</v>
      </c>
      <c r="B85" s="2" t="s">
        <v>461</v>
      </c>
      <c r="C85" t="s">
        <v>462</v>
      </c>
      <c r="D85">
        <v>1</v>
      </c>
      <c r="E85">
        <v>1388.35</v>
      </c>
      <c r="F85">
        <v>2722.67</v>
      </c>
      <c r="G85">
        <v>10500</v>
      </c>
      <c r="H85">
        <v>7777.3299999999899</v>
      </c>
      <c r="I85">
        <v>0.74069809523809504</v>
      </c>
      <c r="J85" t="s">
        <v>463</v>
      </c>
      <c r="K85" t="s">
        <v>419</v>
      </c>
      <c r="L85" t="s">
        <v>300</v>
      </c>
    </row>
    <row r="86" spans="1:12" x14ac:dyDescent="0.25">
      <c r="A86" t="str">
        <f t="shared" si="1"/>
        <v>Irasville 39_10500_2722.67</v>
      </c>
      <c r="B86" s="2" t="s">
        <v>464</v>
      </c>
      <c r="C86" t="s">
        <v>462</v>
      </c>
      <c r="D86">
        <v>1</v>
      </c>
      <c r="E86">
        <v>725.95</v>
      </c>
      <c r="F86">
        <v>2722.67</v>
      </c>
      <c r="G86">
        <v>10500</v>
      </c>
      <c r="H86">
        <v>7777.3299999999899</v>
      </c>
      <c r="I86">
        <v>0.74069809523809504</v>
      </c>
      <c r="J86" t="s">
        <v>463</v>
      </c>
      <c r="K86" t="s">
        <v>419</v>
      </c>
      <c r="L86" t="s">
        <v>300</v>
      </c>
    </row>
    <row r="87" spans="1:12" x14ac:dyDescent="0.25">
      <c r="A87" t="str">
        <f t="shared" si="1"/>
        <v>Irasville 39_10500_2722.67</v>
      </c>
      <c r="B87" s="2" t="s">
        <v>465</v>
      </c>
      <c r="C87" t="s">
        <v>462</v>
      </c>
      <c r="D87">
        <v>1</v>
      </c>
      <c r="E87">
        <v>608.37</v>
      </c>
      <c r="F87">
        <v>2722.67</v>
      </c>
      <c r="G87">
        <v>10500</v>
      </c>
      <c r="H87">
        <v>7777.3299999999899</v>
      </c>
      <c r="I87">
        <v>0.74069809523809504</v>
      </c>
      <c r="J87" t="s">
        <v>463</v>
      </c>
      <c r="K87" t="s">
        <v>419</v>
      </c>
      <c r="L87" t="s">
        <v>300</v>
      </c>
    </row>
    <row r="88" spans="1:12" x14ac:dyDescent="0.25">
      <c r="A88" t="str">
        <f t="shared" si="1"/>
        <v>Madbush 38_22400_286.03</v>
      </c>
      <c r="B88" s="2" t="s">
        <v>466</v>
      </c>
      <c r="C88" t="s">
        <v>467</v>
      </c>
      <c r="D88">
        <v>4</v>
      </c>
      <c r="E88">
        <v>78.439999999999898</v>
      </c>
      <c r="F88">
        <v>286.02999999999997</v>
      </c>
      <c r="G88">
        <v>22400</v>
      </c>
      <c r="H88">
        <v>22113.97</v>
      </c>
      <c r="I88">
        <v>0.98723080357142901</v>
      </c>
      <c r="J88" t="s">
        <v>463</v>
      </c>
      <c r="K88" t="s">
        <v>419</v>
      </c>
      <c r="L88" t="s">
        <v>300</v>
      </c>
    </row>
    <row r="89" spans="1:12" x14ac:dyDescent="0.25">
      <c r="A89" t="str">
        <f t="shared" si="1"/>
        <v>Charlotte_7500_362.35</v>
      </c>
      <c r="B89" s="2" t="s">
        <v>468</v>
      </c>
      <c r="C89" t="s">
        <v>239</v>
      </c>
      <c r="D89">
        <v>1</v>
      </c>
      <c r="E89">
        <v>362.35</v>
      </c>
      <c r="F89">
        <v>362.35</v>
      </c>
      <c r="G89">
        <v>7500</v>
      </c>
      <c r="H89">
        <v>7137.65</v>
      </c>
      <c r="I89">
        <v>0.95168666666666701</v>
      </c>
      <c r="J89" t="s">
        <v>469</v>
      </c>
      <c r="K89" t="s">
        <v>419</v>
      </c>
      <c r="L89" t="s">
        <v>300</v>
      </c>
    </row>
    <row r="90" spans="1:12" x14ac:dyDescent="0.25">
      <c r="A90" t="str">
        <f t="shared" si="1"/>
        <v>Richmond 51_10500_3907.91</v>
      </c>
      <c r="B90" s="2" t="s">
        <v>470</v>
      </c>
      <c r="C90" t="s">
        <v>471</v>
      </c>
      <c r="D90">
        <v>1</v>
      </c>
      <c r="E90">
        <v>1729.73</v>
      </c>
      <c r="F90">
        <v>3907.9099999999899</v>
      </c>
      <c r="G90">
        <v>10500</v>
      </c>
      <c r="H90">
        <v>6592.09</v>
      </c>
      <c r="I90">
        <v>0.62781809523809495</v>
      </c>
      <c r="J90" t="s">
        <v>472</v>
      </c>
      <c r="K90" t="s">
        <v>419</v>
      </c>
      <c r="L90" t="s">
        <v>300</v>
      </c>
    </row>
    <row r="91" spans="1:12" x14ac:dyDescent="0.25">
      <c r="A91" t="str">
        <f t="shared" si="1"/>
        <v>Richmond 51_10500_3907.91</v>
      </c>
      <c r="B91" s="2" t="s">
        <v>473</v>
      </c>
      <c r="C91" t="s">
        <v>471</v>
      </c>
      <c r="D91">
        <v>1</v>
      </c>
      <c r="E91">
        <v>2178.1799999999898</v>
      </c>
      <c r="F91">
        <v>3907.9099999999899</v>
      </c>
      <c r="G91">
        <v>10500</v>
      </c>
      <c r="H91">
        <v>6592.09</v>
      </c>
      <c r="I91">
        <v>0.62781809523809495</v>
      </c>
      <c r="J91" t="s">
        <v>474</v>
      </c>
      <c r="K91" t="s">
        <v>419</v>
      </c>
      <c r="L91" t="s">
        <v>300</v>
      </c>
    </row>
    <row r="92" spans="1:12" x14ac:dyDescent="0.25">
      <c r="A92" t="str">
        <f t="shared" si="1"/>
        <v>Sandhill Road 33_28400_10935.73</v>
      </c>
      <c r="B92" s="2" t="s">
        <v>475</v>
      </c>
      <c r="C92" t="s">
        <v>459</v>
      </c>
      <c r="D92">
        <v>1</v>
      </c>
      <c r="E92">
        <v>1591.01999999999</v>
      </c>
      <c r="F92">
        <v>10935.7299999999</v>
      </c>
      <c r="G92">
        <v>28400</v>
      </c>
      <c r="H92">
        <v>17464.27</v>
      </c>
      <c r="I92">
        <v>0.61493908450704204</v>
      </c>
      <c r="J92" t="s">
        <v>474</v>
      </c>
      <c r="K92" t="s">
        <v>419</v>
      </c>
      <c r="L92" t="s">
        <v>300</v>
      </c>
    </row>
    <row r="93" spans="1:12" x14ac:dyDescent="0.25">
      <c r="A93" t="str">
        <f t="shared" si="1"/>
        <v>Underhill_5600_2034.33</v>
      </c>
      <c r="B93" s="2" t="s">
        <v>476</v>
      </c>
      <c r="C93" t="s">
        <v>251</v>
      </c>
      <c r="D93">
        <v>1</v>
      </c>
      <c r="E93">
        <v>2034.33</v>
      </c>
      <c r="F93">
        <v>2034.33</v>
      </c>
      <c r="G93">
        <v>5600</v>
      </c>
      <c r="H93">
        <v>3565.67</v>
      </c>
      <c r="I93">
        <v>0.63672678571428598</v>
      </c>
      <c r="J93" t="s">
        <v>474</v>
      </c>
      <c r="K93" t="s">
        <v>419</v>
      </c>
      <c r="L93" t="s">
        <v>300</v>
      </c>
    </row>
    <row r="94" spans="1:12" x14ac:dyDescent="0.25">
      <c r="A94" t="str">
        <f t="shared" si="1"/>
        <v>Georgia_14000_7612.53</v>
      </c>
      <c r="B94" s="2" t="s">
        <v>477</v>
      </c>
      <c r="C94" t="s">
        <v>66</v>
      </c>
      <c r="D94">
        <v>1</v>
      </c>
      <c r="E94">
        <v>5630.46</v>
      </c>
      <c r="F94">
        <v>7612.5299999999897</v>
      </c>
      <c r="G94">
        <v>14000</v>
      </c>
      <c r="H94">
        <v>6387.47</v>
      </c>
      <c r="I94">
        <v>0.45624785714285698</v>
      </c>
      <c r="J94" t="s">
        <v>478</v>
      </c>
      <c r="K94" t="s">
        <v>419</v>
      </c>
      <c r="L94" t="s">
        <v>300</v>
      </c>
    </row>
    <row r="95" spans="1:12" x14ac:dyDescent="0.25">
      <c r="A95" t="str">
        <f t="shared" si="1"/>
        <v>Milton Sub_10500_2738.37</v>
      </c>
      <c r="B95" s="2" t="s">
        <v>479</v>
      </c>
      <c r="C95" t="s">
        <v>480</v>
      </c>
      <c r="D95">
        <v>1</v>
      </c>
      <c r="E95">
        <v>2103.25</v>
      </c>
      <c r="F95">
        <v>2738.3699999999899</v>
      </c>
      <c r="G95">
        <v>10500</v>
      </c>
      <c r="H95">
        <v>7761.63</v>
      </c>
      <c r="I95">
        <v>0.73920285714285705</v>
      </c>
      <c r="J95" t="s">
        <v>478</v>
      </c>
      <c r="K95" t="s">
        <v>419</v>
      </c>
      <c r="L95" t="s">
        <v>300</v>
      </c>
    </row>
    <row r="96" spans="1:12" x14ac:dyDescent="0.25">
      <c r="A96" t="str">
        <f t="shared" si="1"/>
        <v>Milton Sub_10500_2738.37</v>
      </c>
      <c r="B96" s="2" t="s">
        <v>481</v>
      </c>
      <c r="C96" t="s">
        <v>480</v>
      </c>
      <c r="D96">
        <v>1</v>
      </c>
      <c r="E96">
        <v>635.12</v>
      </c>
      <c r="F96">
        <v>2738.3699999999899</v>
      </c>
      <c r="G96">
        <v>10500</v>
      </c>
      <c r="H96">
        <v>7761.63</v>
      </c>
      <c r="I96">
        <v>0.73920285714285705</v>
      </c>
      <c r="J96" t="s">
        <v>478</v>
      </c>
      <c r="K96" t="s">
        <v>419</v>
      </c>
      <c r="L96" t="s">
        <v>300</v>
      </c>
    </row>
    <row r="97" spans="1:12" x14ac:dyDescent="0.25">
      <c r="A97" t="str">
        <f t="shared" si="1"/>
        <v>West Milton_10500_9853.28</v>
      </c>
      <c r="B97" s="2" t="s">
        <v>482</v>
      </c>
      <c r="C97" t="s">
        <v>483</v>
      </c>
      <c r="D97">
        <v>3</v>
      </c>
      <c r="E97">
        <v>8074.3299999999899</v>
      </c>
      <c r="F97">
        <v>9853.2800000000007</v>
      </c>
      <c r="G97">
        <v>10500</v>
      </c>
      <c r="H97">
        <v>646.72</v>
      </c>
      <c r="I97">
        <v>6.1592380952381003E-2</v>
      </c>
      <c r="J97" t="s">
        <v>478</v>
      </c>
      <c r="K97" t="s">
        <v>419</v>
      </c>
      <c r="L97" t="s">
        <v>300</v>
      </c>
    </row>
    <row r="98" spans="1:12" x14ac:dyDescent="0.25">
      <c r="A98" t="str">
        <f t="shared" si="1"/>
        <v>West Milton_10500_9853.28</v>
      </c>
      <c r="B98" s="2" t="s">
        <v>484</v>
      </c>
      <c r="C98" t="s">
        <v>483</v>
      </c>
      <c r="D98">
        <v>3</v>
      </c>
      <c r="E98">
        <v>1778.95</v>
      </c>
      <c r="F98">
        <v>9853.2800000000007</v>
      </c>
      <c r="G98">
        <v>10500</v>
      </c>
      <c r="H98">
        <v>646.72</v>
      </c>
      <c r="I98">
        <v>6.1592380952381003E-2</v>
      </c>
      <c r="J98" t="s">
        <v>478</v>
      </c>
      <c r="K98" t="s">
        <v>419</v>
      </c>
      <c r="L98" t="s">
        <v>300</v>
      </c>
    </row>
    <row r="99" spans="1:12" x14ac:dyDescent="0.25">
      <c r="A99" t="str">
        <f t="shared" si="1"/>
        <v>Dorset Street 78_22400_3019.62</v>
      </c>
      <c r="B99" s="2" t="s">
        <v>485</v>
      </c>
      <c r="C99" t="s">
        <v>486</v>
      </c>
      <c r="D99">
        <v>1</v>
      </c>
      <c r="E99">
        <v>1054.46</v>
      </c>
      <c r="F99">
        <v>3019.6199999999899</v>
      </c>
      <c r="G99">
        <v>22400</v>
      </c>
      <c r="H99">
        <v>19380.38</v>
      </c>
      <c r="I99">
        <v>0.86519553571428598</v>
      </c>
      <c r="J99" t="s">
        <v>487</v>
      </c>
      <c r="K99" t="s">
        <v>419</v>
      </c>
      <c r="L99" t="s">
        <v>300</v>
      </c>
    </row>
    <row r="100" spans="1:12" x14ac:dyDescent="0.25">
      <c r="A100" t="str">
        <f t="shared" si="1"/>
        <v>Shelburne_20000_752.56</v>
      </c>
      <c r="B100" s="2" t="s">
        <v>488</v>
      </c>
      <c r="C100" t="s">
        <v>248</v>
      </c>
      <c r="D100">
        <v>1</v>
      </c>
      <c r="E100">
        <v>752.56</v>
      </c>
      <c r="F100">
        <v>752.56</v>
      </c>
      <c r="G100">
        <v>20000</v>
      </c>
      <c r="H100">
        <v>19247.4399999999</v>
      </c>
      <c r="I100">
        <v>0.96237200000000001</v>
      </c>
      <c r="J100" t="s">
        <v>487</v>
      </c>
      <c r="K100" t="s">
        <v>419</v>
      </c>
      <c r="L100" t="s">
        <v>300</v>
      </c>
    </row>
    <row r="101" spans="1:12" x14ac:dyDescent="0.25">
      <c r="A101" t="str">
        <f t="shared" si="1"/>
        <v>Shelburne_20000_1129.81</v>
      </c>
      <c r="B101" s="2" t="s">
        <v>489</v>
      </c>
      <c r="C101" t="s">
        <v>248</v>
      </c>
      <c r="D101">
        <v>1</v>
      </c>
      <c r="E101">
        <v>1129.8099999999899</v>
      </c>
      <c r="F101">
        <v>1129.8099999999899</v>
      </c>
      <c r="G101">
        <v>20000</v>
      </c>
      <c r="H101">
        <v>18870.1899999999</v>
      </c>
      <c r="I101">
        <v>0.9435095</v>
      </c>
      <c r="J101" t="s">
        <v>487</v>
      </c>
      <c r="K101" t="s">
        <v>419</v>
      </c>
      <c r="L101" t="s">
        <v>300</v>
      </c>
    </row>
    <row r="102" spans="1:12" x14ac:dyDescent="0.25">
      <c r="A102" t="str">
        <f t="shared" si="1"/>
        <v>Airport 79_1500_0</v>
      </c>
      <c r="B102" s="2" t="s">
        <v>490</v>
      </c>
      <c r="C102" t="s">
        <v>491</v>
      </c>
      <c r="D102">
        <v>1</v>
      </c>
      <c r="E102">
        <v>0</v>
      </c>
      <c r="F102">
        <v>0</v>
      </c>
      <c r="G102">
        <v>1500</v>
      </c>
      <c r="H102">
        <v>1500</v>
      </c>
      <c r="I102">
        <v>1</v>
      </c>
      <c r="J102" t="s">
        <v>492</v>
      </c>
      <c r="K102" t="s">
        <v>419</v>
      </c>
      <c r="L102" t="s">
        <v>300</v>
      </c>
    </row>
    <row r="103" spans="1:12" x14ac:dyDescent="0.25">
      <c r="A103" t="str">
        <f t="shared" si="1"/>
        <v>Digital 43_20000_13252.96</v>
      </c>
      <c r="B103" s="2" t="s">
        <v>493</v>
      </c>
      <c r="C103" t="s">
        <v>494</v>
      </c>
      <c r="D103">
        <v>1</v>
      </c>
      <c r="E103">
        <v>4999</v>
      </c>
      <c r="F103">
        <v>13252.96</v>
      </c>
      <c r="G103">
        <v>20000</v>
      </c>
      <c r="H103">
        <v>6747.03999999999</v>
      </c>
      <c r="I103">
        <v>0.33735199999999999</v>
      </c>
      <c r="J103" t="s">
        <v>492</v>
      </c>
      <c r="K103" t="s">
        <v>419</v>
      </c>
      <c r="L103" t="s">
        <v>300</v>
      </c>
    </row>
    <row r="104" spans="1:12" x14ac:dyDescent="0.25">
      <c r="A104" t="str">
        <f t="shared" si="1"/>
        <v>Digital 43_20000_13252.96</v>
      </c>
      <c r="B104" s="2" t="s">
        <v>495</v>
      </c>
      <c r="C104" t="s">
        <v>494</v>
      </c>
      <c r="D104">
        <v>1</v>
      </c>
      <c r="E104">
        <v>0</v>
      </c>
      <c r="F104">
        <v>13252.96</v>
      </c>
      <c r="G104">
        <v>20000</v>
      </c>
      <c r="H104">
        <v>6747.03999999999</v>
      </c>
      <c r="I104">
        <v>0.33735199999999999</v>
      </c>
      <c r="J104" t="s">
        <v>492</v>
      </c>
      <c r="K104" t="s">
        <v>419</v>
      </c>
      <c r="L104" t="s">
        <v>300</v>
      </c>
    </row>
    <row r="105" spans="1:12" x14ac:dyDescent="0.25">
      <c r="A105" t="str">
        <f t="shared" si="1"/>
        <v>Digital 43_20000_13252.96</v>
      </c>
      <c r="B105" s="2" t="s">
        <v>496</v>
      </c>
      <c r="C105" t="s">
        <v>494</v>
      </c>
      <c r="D105">
        <v>1</v>
      </c>
      <c r="E105">
        <v>7399.21</v>
      </c>
      <c r="F105">
        <v>13252.96</v>
      </c>
      <c r="G105">
        <v>20000</v>
      </c>
      <c r="H105">
        <v>6747.03999999999</v>
      </c>
      <c r="I105">
        <v>0.33735199999999999</v>
      </c>
      <c r="J105" t="s">
        <v>492</v>
      </c>
      <c r="K105" t="s">
        <v>419</v>
      </c>
      <c r="L105" t="s">
        <v>300</v>
      </c>
    </row>
    <row r="106" spans="1:12" x14ac:dyDescent="0.25">
      <c r="A106" t="str">
        <f t="shared" si="1"/>
        <v>Digital 43_20000_13252.96</v>
      </c>
      <c r="B106" s="2" t="s">
        <v>497</v>
      </c>
      <c r="C106" t="s">
        <v>494</v>
      </c>
      <c r="D106">
        <v>1</v>
      </c>
      <c r="E106">
        <v>854.75</v>
      </c>
      <c r="F106">
        <v>13252.96</v>
      </c>
      <c r="G106">
        <v>20000</v>
      </c>
      <c r="H106">
        <v>6747.03999999999</v>
      </c>
      <c r="I106">
        <v>0.33735199999999999</v>
      </c>
      <c r="J106" t="s">
        <v>492</v>
      </c>
      <c r="K106" t="s">
        <v>419</v>
      </c>
      <c r="L106" t="s">
        <v>300</v>
      </c>
    </row>
    <row r="107" spans="1:12" x14ac:dyDescent="0.25">
      <c r="A107" t="str">
        <f t="shared" si="1"/>
        <v>Dorset Street 78_22400_3019.62</v>
      </c>
      <c r="B107" s="2" t="s">
        <v>498</v>
      </c>
      <c r="C107" t="s">
        <v>486</v>
      </c>
      <c r="D107">
        <v>1</v>
      </c>
      <c r="E107">
        <v>198.21</v>
      </c>
      <c r="F107">
        <v>3019.6199999999899</v>
      </c>
      <c r="G107">
        <v>22400</v>
      </c>
      <c r="H107">
        <v>19380.38</v>
      </c>
      <c r="I107">
        <v>0.86519553571428598</v>
      </c>
      <c r="J107" t="s">
        <v>492</v>
      </c>
      <c r="K107" t="s">
        <v>419</v>
      </c>
      <c r="L107" t="s">
        <v>300</v>
      </c>
    </row>
    <row r="108" spans="1:12" x14ac:dyDescent="0.25">
      <c r="A108" t="str">
        <f t="shared" si="1"/>
        <v>Dorset Street 78_22400_3019.62</v>
      </c>
      <c r="B108" s="2" t="s">
        <v>499</v>
      </c>
      <c r="C108" t="s">
        <v>486</v>
      </c>
      <c r="D108">
        <v>1</v>
      </c>
      <c r="E108">
        <v>1668.5</v>
      </c>
      <c r="F108">
        <v>3019.6199999999899</v>
      </c>
      <c r="G108">
        <v>22400</v>
      </c>
      <c r="H108">
        <v>19380.38</v>
      </c>
      <c r="I108">
        <v>0.86519553571428598</v>
      </c>
      <c r="J108" t="s">
        <v>492</v>
      </c>
      <c r="K108" t="s">
        <v>419</v>
      </c>
      <c r="L108" t="s">
        <v>300</v>
      </c>
    </row>
    <row r="109" spans="1:12" x14ac:dyDescent="0.25">
      <c r="A109" t="str">
        <f t="shared" si="1"/>
        <v>Dorset Street 78_22400_3019.62</v>
      </c>
      <c r="B109" s="2" t="s">
        <v>500</v>
      </c>
      <c r="C109" t="s">
        <v>486</v>
      </c>
      <c r="D109">
        <v>1</v>
      </c>
      <c r="E109">
        <v>98.45</v>
      </c>
      <c r="F109">
        <v>3019.6199999999899</v>
      </c>
      <c r="G109">
        <v>22400</v>
      </c>
      <c r="H109">
        <v>19380.38</v>
      </c>
      <c r="I109">
        <v>0.86519553571428598</v>
      </c>
      <c r="J109" t="s">
        <v>492</v>
      </c>
      <c r="K109" t="s">
        <v>419</v>
      </c>
      <c r="L109" t="s">
        <v>300</v>
      </c>
    </row>
    <row r="110" spans="1:12" x14ac:dyDescent="0.25">
      <c r="A110" t="str">
        <f t="shared" si="1"/>
        <v>Queen City 32_20000_2219.54</v>
      </c>
      <c r="B110" s="2" t="s">
        <v>501</v>
      </c>
      <c r="C110" t="s">
        <v>423</v>
      </c>
      <c r="D110">
        <v>1</v>
      </c>
      <c r="E110">
        <v>567.96</v>
      </c>
      <c r="F110">
        <v>2219.53999999999</v>
      </c>
      <c r="G110">
        <v>20000</v>
      </c>
      <c r="H110">
        <v>17780.459999999901</v>
      </c>
      <c r="I110">
        <v>0.88902300000000001</v>
      </c>
      <c r="J110" t="s">
        <v>492</v>
      </c>
      <c r="K110" t="s">
        <v>419</v>
      </c>
      <c r="L110" t="s">
        <v>300</v>
      </c>
    </row>
    <row r="111" spans="1:12" x14ac:dyDescent="0.25">
      <c r="A111" t="str">
        <f t="shared" si="1"/>
        <v>Queen City 32_20000_2219.54</v>
      </c>
      <c r="B111" s="2" t="s">
        <v>502</v>
      </c>
      <c r="C111" t="s">
        <v>423</v>
      </c>
      <c r="D111">
        <v>1</v>
      </c>
      <c r="E111">
        <v>300</v>
      </c>
      <c r="F111">
        <v>2219.53999999999</v>
      </c>
      <c r="G111">
        <v>20000</v>
      </c>
      <c r="H111">
        <v>17780.459999999901</v>
      </c>
      <c r="I111">
        <v>0.88902300000000001</v>
      </c>
      <c r="J111" t="s">
        <v>492</v>
      </c>
      <c r="K111" t="s">
        <v>419</v>
      </c>
      <c r="L111" t="s">
        <v>300</v>
      </c>
    </row>
    <row r="112" spans="1:12" x14ac:dyDescent="0.25">
      <c r="A112" t="str">
        <f t="shared" si="1"/>
        <v>Queen City 32_20000_2219.54</v>
      </c>
      <c r="B112" s="2" t="s">
        <v>503</v>
      </c>
      <c r="C112" t="s">
        <v>423</v>
      </c>
      <c r="D112">
        <v>1</v>
      </c>
      <c r="E112">
        <v>0</v>
      </c>
      <c r="F112">
        <v>2219.53999999999</v>
      </c>
      <c r="G112">
        <v>20000</v>
      </c>
      <c r="H112">
        <v>17780.459999999901</v>
      </c>
      <c r="I112">
        <v>0.88902300000000001</v>
      </c>
      <c r="J112" t="s">
        <v>492</v>
      </c>
      <c r="K112" t="s">
        <v>419</v>
      </c>
      <c r="L112" t="s">
        <v>300</v>
      </c>
    </row>
    <row r="113" spans="1:12" x14ac:dyDescent="0.25">
      <c r="A113" t="str">
        <f t="shared" si="1"/>
        <v>Queen City 32_20000_2219.54</v>
      </c>
      <c r="B113" s="2" t="s">
        <v>504</v>
      </c>
      <c r="C113" t="s">
        <v>423</v>
      </c>
      <c r="D113">
        <v>1</v>
      </c>
      <c r="E113">
        <v>165.33</v>
      </c>
      <c r="F113">
        <v>2219.53999999999</v>
      </c>
      <c r="G113">
        <v>20000</v>
      </c>
      <c r="H113">
        <v>17780.459999999901</v>
      </c>
      <c r="I113">
        <v>0.88902300000000001</v>
      </c>
      <c r="J113" t="s">
        <v>492</v>
      </c>
      <c r="K113" t="s">
        <v>419</v>
      </c>
      <c r="L113" t="s">
        <v>300</v>
      </c>
    </row>
    <row r="114" spans="1:12" x14ac:dyDescent="0.25">
      <c r="A114" t="str">
        <f t="shared" si="1"/>
        <v>Town Line 44_14000_1464.28</v>
      </c>
      <c r="B114" s="2" t="s">
        <v>505</v>
      </c>
      <c r="C114" t="s">
        <v>506</v>
      </c>
      <c r="D114">
        <v>1</v>
      </c>
      <c r="E114">
        <v>729.91999999999905</v>
      </c>
      <c r="F114">
        <v>1464.27999999999</v>
      </c>
      <c r="G114">
        <v>14000</v>
      </c>
      <c r="H114">
        <v>12535.72</v>
      </c>
      <c r="I114">
        <v>0.895408571428571</v>
      </c>
      <c r="J114" t="s">
        <v>492</v>
      </c>
      <c r="K114" t="s">
        <v>419</v>
      </c>
      <c r="L114" t="s">
        <v>300</v>
      </c>
    </row>
    <row r="115" spans="1:12" x14ac:dyDescent="0.25">
      <c r="A115" t="str">
        <f t="shared" si="1"/>
        <v>Waterbury Center 47_14000_2656.2</v>
      </c>
      <c r="B115" s="2" t="s">
        <v>507</v>
      </c>
      <c r="C115" t="s">
        <v>508</v>
      </c>
      <c r="D115">
        <v>1</v>
      </c>
      <c r="E115">
        <v>1642.52999999999</v>
      </c>
      <c r="F115">
        <v>2656.2</v>
      </c>
      <c r="G115">
        <v>14000</v>
      </c>
      <c r="H115">
        <v>11343.8</v>
      </c>
      <c r="I115">
        <v>0.81027142857142798</v>
      </c>
      <c r="J115" t="s">
        <v>509</v>
      </c>
      <c r="K115" t="s">
        <v>419</v>
      </c>
      <c r="L115" t="s">
        <v>300</v>
      </c>
    </row>
    <row r="116" spans="1:12" x14ac:dyDescent="0.25">
      <c r="A116" t="str">
        <f t="shared" si="1"/>
        <v>Waterbury Center 47_14000_2656.2</v>
      </c>
      <c r="B116" s="2" t="s">
        <v>510</v>
      </c>
      <c r="C116" t="s">
        <v>508</v>
      </c>
      <c r="D116">
        <v>1</v>
      </c>
      <c r="E116">
        <v>1013.67</v>
      </c>
      <c r="F116">
        <v>2656.2</v>
      </c>
      <c r="G116">
        <v>14000</v>
      </c>
      <c r="H116">
        <v>11343.8</v>
      </c>
      <c r="I116">
        <v>0.81027142857142798</v>
      </c>
      <c r="J116" t="s">
        <v>511</v>
      </c>
      <c r="K116" t="s">
        <v>419</v>
      </c>
      <c r="L116" t="s">
        <v>300</v>
      </c>
    </row>
    <row r="117" spans="1:12" x14ac:dyDescent="0.25">
      <c r="A117" t="str">
        <f t="shared" si="1"/>
        <v>Underhill_5600_1198.37</v>
      </c>
      <c r="B117" s="2" t="s">
        <v>512</v>
      </c>
      <c r="C117" t="s">
        <v>251</v>
      </c>
      <c r="D117">
        <v>1</v>
      </c>
      <c r="E117">
        <v>1198.3699999999999</v>
      </c>
      <c r="F117">
        <v>1198.3699999999999</v>
      </c>
      <c r="G117">
        <v>5600</v>
      </c>
      <c r="H117">
        <v>4401.63</v>
      </c>
      <c r="I117">
        <v>0.78600535714285702</v>
      </c>
      <c r="J117" t="s">
        <v>513</v>
      </c>
      <c r="K117" t="s">
        <v>419</v>
      </c>
      <c r="L117" t="s">
        <v>300</v>
      </c>
    </row>
    <row r="118" spans="1:12" x14ac:dyDescent="0.25">
      <c r="A118" t="str">
        <f t="shared" si="1"/>
        <v>Tafts Corners 73 Sub_41700_959.95</v>
      </c>
      <c r="B118" s="2" t="s">
        <v>514</v>
      </c>
      <c r="C118" t="s">
        <v>515</v>
      </c>
      <c r="D118">
        <v>1</v>
      </c>
      <c r="E118">
        <v>959.95</v>
      </c>
      <c r="F118">
        <v>959.95</v>
      </c>
      <c r="G118">
        <v>41700</v>
      </c>
      <c r="H118">
        <v>40740.050000000003</v>
      </c>
      <c r="I118">
        <v>0.97697961630695396</v>
      </c>
      <c r="J118" t="s">
        <v>516</v>
      </c>
      <c r="K118" t="s">
        <v>419</v>
      </c>
      <c r="L118" t="s">
        <v>300</v>
      </c>
    </row>
    <row r="119" spans="1:12" x14ac:dyDescent="0.25">
      <c r="A119" t="str">
        <f t="shared" si="1"/>
        <v>Tafts Corners 73 Sub_41700_269.1</v>
      </c>
      <c r="B119" s="2" t="s">
        <v>517</v>
      </c>
      <c r="C119" t="s">
        <v>515</v>
      </c>
      <c r="D119">
        <v>1</v>
      </c>
      <c r="E119">
        <v>269.10000000000002</v>
      </c>
      <c r="F119">
        <v>269.10000000000002</v>
      </c>
      <c r="G119">
        <v>41700</v>
      </c>
      <c r="H119">
        <v>41430.9</v>
      </c>
      <c r="I119">
        <v>0.99354676258992802</v>
      </c>
      <c r="J119" t="s">
        <v>516</v>
      </c>
      <c r="K119" t="s">
        <v>419</v>
      </c>
      <c r="L119" t="s">
        <v>300</v>
      </c>
    </row>
    <row r="120" spans="1:12" x14ac:dyDescent="0.25">
      <c r="A120" t="str">
        <f t="shared" si="1"/>
        <v>Tafts Corners 73 Sub_41700_607.42</v>
      </c>
      <c r="B120" s="2" t="s">
        <v>518</v>
      </c>
      <c r="C120" t="s">
        <v>515</v>
      </c>
      <c r="D120">
        <v>1</v>
      </c>
      <c r="E120">
        <v>607.41999999999905</v>
      </c>
      <c r="F120">
        <v>607.41999999999905</v>
      </c>
      <c r="G120">
        <v>41700</v>
      </c>
      <c r="H120">
        <v>41092.58</v>
      </c>
      <c r="I120">
        <v>0.98543357314148705</v>
      </c>
      <c r="J120" t="s">
        <v>516</v>
      </c>
      <c r="K120" t="s">
        <v>419</v>
      </c>
      <c r="L120" t="s">
        <v>300</v>
      </c>
    </row>
    <row r="121" spans="1:12" x14ac:dyDescent="0.25">
      <c r="A121" t="str">
        <f t="shared" si="1"/>
        <v>Town Line 44_14000_1464.28</v>
      </c>
      <c r="B121" s="2" t="s">
        <v>519</v>
      </c>
      <c r="C121" t="s">
        <v>506</v>
      </c>
      <c r="D121">
        <v>1</v>
      </c>
      <c r="E121">
        <v>734.36</v>
      </c>
      <c r="F121">
        <v>1464.27999999999</v>
      </c>
      <c r="G121">
        <v>14000</v>
      </c>
      <c r="H121">
        <v>12535.72</v>
      </c>
      <c r="I121">
        <v>0.895408571428571</v>
      </c>
      <c r="J121" t="s">
        <v>516</v>
      </c>
      <c r="K121" t="s">
        <v>419</v>
      </c>
      <c r="L121" t="s">
        <v>300</v>
      </c>
    </row>
    <row r="122" spans="1:12" x14ac:dyDescent="0.25">
      <c r="A122" t="str">
        <f t="shared" si="1"/>
        <v>Barre South End 37_10500_5569.08</v>
      </c>
      <c r="B122" s="2" t="s">
        <v>520</v>
      </c>
      <c r="C122" t="s">
        <v>521</v>
      </c>
      <c r="D122">
        <v>4</v>
      </c>
      <c r="E122">
        <v>3070.5599999999899</v>
      </c>
      <c r="F122">
        <v>5569.0799999999899</v>
      </c>
      <c r="G122">
        <v>10500</v>
      </c>
      <c r="H122">
        <v>4930.92</v>
      </c>
      <c r="I122">
        <v>0.46961142857142901</v>
      </c>
      <c r="J122" t="s">
        <v>522</v>
      </c>
      <c r="K122" t="s">
        <v>523</v>
      </c>
      <c r="L122" t="s">
        <v>212</v>
      </c>
    </row>
    <row r="123" spans="1:12" x14ac:dyDescent="0.25">
      <c r="A123" t="str">
        <f t="shared" si="1"/>
        <v>Barre North End_28000_2243.48</v>
      </c>
      <c r="B123" s="2" t="s">
        <v>524</v>
      </c>
      <c r="C123" t="s">
        <v>525</v>
      </c>
      <c r="D123">
        <v>4</v>
      </c>
      <c r="E123">
        <v>199.259999999999</v>
      </c>
      <c r="F123">
        <v>2243.48</v>
      </c>
      <c r="G123">
        <v>28000</v>
      </c>
      <c r="H123">
        <v>25756.52</v>
      </c>
      <c r="I123">
        <v>0.91987571428571402</v>
      </c>
      <c r="J123" t="s">
        <v>526</v>
      </c>
      <c r="K123" t="s">
        <v>523</v>
      </c>
      <c r="L123" t="s">
        <v>212</v>
      </c>
    </row>
    <row r="124" spans="1:12" x14ac:dyDescent="0.25">
      <c r="A124" t="str">
        <f t="shared" si="1"/>
        <v>Barre South End 37_10500_5569.08</v>
      </c>
      <c r="B124" s="2" t="s">
        <v>527</v>
      </c>
      <c r="C124" t="s">
        <v>521</v>
      </c>
      <c r="D124">
        <v>1</v>
      </c>
      <c r="E124">
        <v>2498.51999999999</v>
      </c>
      <c r="F124">
        <v>5569.0799999999899</v>
      </c>
      <c r="G124">
        <v>10500</v>
      </c>
      <c r="H124">
        <v>4930.92</v>
      </c>
      <c r="I124">
        <v>0.46961142857142901</v>
      </c>
      <c r="J124" t="s">
        <v>526</v>
      </c>
      <c r="K124" t="s">
        <v>523</v>
      </c>
      <c r="L124" t="s">
        <v>212</v>
      </c>
    </row>
    <row r="125" spans="1:12" x14ac:dyDescent="0.25">
      <c r="A125" t="str">
        <f t="shared" si="1"/>
        <v>Graniteville 35_10500_6039.88</v>
      </c>
      <c r="B125" s="2" t="s">
        <v>528</v>
      </c>
      <c r="C125" t="s">
        <v>529</v>
      </c>
      <c r="D125">
        <v>1</v>
      </c>
      <c r="E125">
        <v>5974.56</v>
      </c>
      <c r="F125">
        <v>6039.88</v>
      </c>
      <c r="G125">
        <v>10500</v>
      </c>
      <c r="H125">
        <v>4460.1199999999899</v>
      </c>
      <c r="I125">
        <v>0.424773333333333</v>
      </c>
      <c r="J125" t="s">
        <v>526</v>
      </c>
      <c r="K125" t="s">
        <v>523</v>
      </c>
      <c r="L125" t="s">
        <v>212</v>
      </c>
    </row>
    <row r="126" spans="1:12" x14ac:dyDescent="0.25">
      <c r="A126" t="str">
        <f t="shared" si="1"/>
        <v>Graniteville 35_10500_6039.88</v>
      </c>
      <c r="B126" s="2" t="s">
        <v>530</v>
      </c>
      <c r="C126" t="s">
        <v>529</v>
      </c>
      <c r="D126">
        <v>1</v>
      </c>
      <c r="E126">
        <v>65.319999999999993</v>
      </c>
      <c r="F126">
        <v>6039.88</v>
      </c>
      <c r="G126">
        <v>10500</v>
      </c>
      <c r="H126">
        <v>4460.1199999999899</v>
      </c>
      <c r="I126">
        <v>0.424773333333333</v>
      </c>
      <c r="J126" t="s">
        <v>526</v>
      </c>
      <c r="K126" t="s">
        <v>523</v>
      </c>
      <c r="L126" t="s">
        <v>212</v>
      </c>
    </row>
    <row r="127" spans="1:12" x14ac:dyDescent="0.25">
      <c r="A127" t="str">
        <f t="shared" si="1"/>
        <v>Websterville 61_10500_8271.3</v>
      </c>
      <c r="B127" s="2" t="s">
        <v>531</v>
      </c>
      <c r="C127" t="s">
        <v>532</v>
      </c>
      <c r="D127">
        <v>1</v>
      </c>
      <c r="E127">
        <v>27.5</v>
      </c>
      <c r="F127">
        <v>8271.2999999999902</v>
      </c>
      <c r="G127">
        <v>10500</v>
      </c>
      <c r="H127">
        <v>2228.6999999999998</v>
      </c>
      <c r="I127">
        <v>0.21225714285714301</v>
      </c>
      <c r="J127" t="s">
        <v>526</v>
      </c>
      <c r="K127" t="s">
        <v>523</v>
      </c>
      <c r="L127" t="s">
        <v>212</v>
      </c>
    </row>
    <row r="128" spans="1:12" x14ac:dyDescent="0.25">
      <c r="A128" t="str">
        <f t="shared" si="1"/>
        <v>Websterville 61_10500_8271.3</v>
      </c>
      <c r="B128" s="2" t="s">
        <v>533</v>
      </c>
      <c r="C128" t="s">
        <v>532</v>
      </c>
      <c r="D128">
        <v>1</v>
      </c>
      <c r="E128">
        <v>1919.85</v>
      </c>
      <c r="F128">
        <v>8271.2999999999902</v>
      </c>
      <c r="G128">
        <v>10500</v>
      </c>
      <c r="H128">
        <v>2228.6999999999998</v>
      </c>
      <c r="I128">
        <v>0.21225714285714301</v>
      </c>
      <c r="J128" t="s">
        <v>526</v>
      </c>
      <c r="K128" t="s">
        <v>523</v>
      </c>
      <c r="L128" t="s">
        <v>212</v>
      </c>
    </row>
    <row r="129" spans="1:12" x14ac:dyDescent="0.25">
      <c r="A129" t="str">
        <f t="shared" si="1"/>
        <v>Websterville 61_10500_8271.3</v>
      </c>
      <c r="B129" s="2" t="s">
        <v>534</v>
      </c>
      <c r="C129" t="s">
        <v>532</v>
      </c>
      <c r="D129">
        <v>1</v>
      </c>
      <c r="E129">
        <v>6323.9499999999898</v>
      </c>
      <c r="F129">
        <v>8271.2999999999902</v>
      </c>
      <c r="G129">
        <v>10500</v>
      </c>
      <c r="H129">
        <v>2228.6999999999998</v>
      </c>
      <c r="I129">
        <v>0.21225714285714301</v>
      </c>
      <c r="J129" t="s">
        <v>526</v>
      </c>
      <c r="K129" t="s">
        <v>523</v>
      </c>
      <c r="L129" t="s">
        <v>212</v>
      </c>
    </row>
    <row r="130" spans="1:12" x14ac:dyDescent="0.25">
      <c r="A130" t="str">
        <f t="shared" si="1"/>
        <v>Barre North End_28000_2243.48</v>
      </c>
      <c r="B130" s="2" t="s">
        <v>535</v>
      </c>
      <c r="C130" t="s">
        <v>525</v>
      </c>
      <c r="D130">
        <v>4</v>
      </c>
      <c r="E130">
        <v>608.96</v>
      </c>
      <c r="F130">
        <v>2243.48</v>
      </c>
      <c r="G130">
        <v>28000</v>
      </c>
      <c r="H130">
        <v>25756.52</v>
      </c>
      <c r="I130">
        <v>0.91987571428571402</v>
      </c>
      <c r="J130" t="s">
        <v>536</v>
      </c>
      <c r="K130" t="s">
        <v>523</v>
      </c>
      <c r="L130" t="s">
        <v>212</v>
      </c>
    </row>
    <row r="131" spans="1:12" x14ac:dyDescent="0.25">
      <c r="A131" t="str">
        <f t="shared" ref="A131:A194" si="2">CONCATENATE($C131, "_", $G131, "_", ROUND($F131,2))</f>
        <v>Berlin 40_10500_3648.27</v>
      </c>
      <c r="B131" s="2" t="s">
        <v>537</v>
      </c>
      <c r="C131" t="s">
        <v>538</v>
      </c>
      <c r="D131">
        <v>4</v>
      </c>
      <c r="E131">
        <v>2300</v>
      </c>
      <c r="F131">
        <v>3648.26999999999</v>
      </c>
      <c r="G131">
        <v>10500</v>
      </c>
      <c r="H131">
        <v>6851.73</v>
      </c>
      <c r="I131">
        <v>0.65254571428571395</v>
      </c>
      <c r="J131" t="s">
        <v>536</v>
      </c>
      <c r="K131" t="s">
        <v>523</v>
      </c>
      <c r="L131" t="s">
        <v>212</v>
      </c>
    </row>
    <row r="132" spans="1:12" x14ac:dyDescent="0.25">
      <c r="A132" t="str">
        <f t="shared" si="2"/>
        <v>Berlin 40_10500_3648.27</v>
      </c>
      <c r="B132" s="2" t="s">
        <v>539</v>
      </c>
      <c r="C132" t="s">
        <v>538</v>
      </c>
      <c r="D132">
        <v>4</v>
      </c>
      <c r="E132">
        <v>939.07</v>
      </c>
      <c r="F132">
        <v>3648.26999999999</v>
      </c>
      <c r="G132">
        <v>10500</v>
      </c>
      <c r="H132">
        <v>6851.73</v>
      </c>
      <c r="I132">
        <v>0.65254571428571395</v>
      </c>
      <c r="J132" t="s">
        <v>536</v>
      </c>
      <c r="K132" t="s">
        <v>523</v>
      </c>
      <c r="L132" t="s">
        <v>212</v>
      </c>
    </row>
    <row r="133" spans="1:12" x14ac:dyDescent="0.25">
      <c r="A133" t="str">
        <f t="shared" si="2"/>
        <v>Berlin 40_10500_3648.27</v>
      </c>
      <c r="B133" s="2" t="s">
        <v>540</v>
      </c>
      <c r="C133" t="s">
        <v>538</v>
      </c>
      <c r="D133">
        <v>4</v>
      </c>
      <c r="E133">
        <v>409.19999999999902</v>
      </c>
      <c r="F133">
        <v>3648.26999999999</v>
      </c>
      <c r="G133">
        <v>10500</v>
      </c>
      <c r="H133">
        <v>6851.73</v>
      </c>
      <c r="I133">
        <v>0.65254571428571395</v>
      </c>
      <c r="J133" t="s">
        <v>536</v>
      </c>
      <c r="K133" t="s">
        <v>523</v>
      </c>
      <c r="L133" t="s">
        <v>212</v>
      </c>
    </row>
    <row r="134" spans="1:12" x14ac:dyDescent="0.25">
      <c r="A134" t="str">
        <f t="shared" si="2"/>
        <v>Riverton 62_1500_372.12</v>
      </c>
      <c r="B134" s="2" t="s">
        <v>541</v>
      </c>
      <c r="C134" t="s">
        <v>542</v>
      </c>
      <c r="D134">
        <v>4</v>
      </c>
      <c r="E134">
        <v>186.06</v>
      </c>
      <c r="F134">
        <v>372.12</v>
      </c>
      <c r="G134">
        <v>1500</v>
      </c>
      <c r="H134">
        <v>1127.8800000000001</v>
      </c>
      <c r="I134">
        <v>0.75192000000000003</v>
      </c>
      <c r="J134" t="s">
        <v>536</v>
      </c>
      <c r="K134" t="s">
        <v>523</v>
      </c>
      <c r="L134" t="s">
        <v>212</v>
      </c>
    </row>
    <row r="135" spans="1:12" x14ac:dyDescent="0.25">
      <c r="A135" t="str">
        <f t="shared" si="2"/>
        <v>Riverton 62_0_372.12</v>
      </c>
      <c r="B135" s="2" t="s">
        <v>541</v>
      </c>
      <c r="C135" t="s">
        <v>542</v>
      </c>
      <c r="D135">
        <v>4</v>
      </c>
      <c r="E135">
        <v>186.06</v>
      </c>
      <c r="F135">
        <v>372.12</v>
      </c>
      <c r="G135">
        <v>0</v>
      </c>
      <c r="H135">
        <v>0</v>
      </c>
      <c r="I135">
        <v>0</v>
      </c>
      <c r="J135" t="s">
        <v>536</v>
      </c>
      <c r="K135" t="s">
        <v>523</v>
      </c>
      <c r="L135" t="s">
        <v>212</v>
      </c>
    </row>
    <row r="136" spans="1:12" x14ac:dyDescent="0.25">
      <c r="A136" t="str">
        <f t="shared" si="2"/>
        <v>Chelsea_2500_913.4</v>
      </c>
      <c r="B136" s="2" t="s">
        <v>543</v>
      </c>
      <c r="C136" t="s">
        <v>110</v>
      </c>
      <c r="D136">
        <v>1</v>
      </c>
      <c r="E136">
        <v>913.39999999999895</v>
      </c>
      <c r="F136">
        <v>913.39999999999895</v>
      </c>
      <c r="G136">
        <v>2500</v>
      </c>
      <c r="H136">
        <v>1586.6</v>
      </c>
      <c r="I136">
        <v>0.63463999999999998</v>
      </c>
      <c r="J136" t="s">
        <v>544</v>
      </c>
      <c r="K136" t="s">
        <v>523</v>
      </c>
      <c r="L136" t="s">
        <v>212</v>
      </c>
    </row>
    <row r="137" spans="1:12" x14ac:dyDescent="0.25">
      <c r="A137" t="str">
        <f t="shared" si="2"/>
        <v>Barre North End_28000_2243.48</v>
      </c>
      <c r="B137" s="2" t="s">
        <v>545</v>
      </c>
      <c r="C137" t="s">
        <v>525</v>
      </c>
      <c r="D137">
        <v>1</v>
      </c>
      <c r="E137">
        <v>1435.25999999999</v>
      </c>
      <c r="F137">
        <v>2243.48</v>
      </c>
      <c r="G137">
        <v>28000</v>
      </c>
      <c r="H137">
        <v>25756.52</v>
      </c>
      <c r="I137">
        <v>0.91987571428571402</v>
      </c>
      <c r="J137" t="s">
        <v>546</v>
      </c>
      <c r="K137" t="s">
        <v>523</v>
      </c>
      <c r="L137" t="s">
        <v>212</v>
      </c>
    </row>
    <row r="138" spans="1:12" x14ac:dyDescent="0.25">
      <c r="A138" t="str">
        <f t="shared" si="2"/>
        <v>Montpelier 3_10500_1855.68</v>
      </c>
      <c r="B138" s="2" t="s">
        <v>547</v>
      </c>
      <c r="C138" t="s">
        <v>548</v>
      </c>
      <c r="D138">
        <v>1</v>
      </c>
      <c r="E138">
        <v>506.12999999999897</v>
      </c>
      <c r="F138">
        <v>1855.68</v>
      </c>
      <c r="G138">
        <v>10500</v>
      </c>
      <c r="H138">
        <v>8644.3199999999906</v>
      </c>
      <c r="I138">
        <v>0.82326857142857102</v>
      </c>
      <c r="J138" t="s">
        <v>546</v>
      </c>
      <c r="K138" t="s">
        <v>523</v>
      </c>
      <c r="L138" t="s">
        <v>212</v>
      </c>
    </row>
    <row r="139" spans="1:12" x14ac:dyDescent="0.25">
      <c r="A139" t="str">
        <f t="shared" si="2"/>
        <v>Montpelier 3_10500_1855.68</v>
      </c>
      <c r="B139" s="2" t="s">
        <v>549</v>
      </c>
      <c r="C139" t="s">
        <v>548</v>
      </c>
      <c r="D139">
        <v>4</v>
      </c>
      <c r="E139">
        <v>1066.00999999999</v>
      </c>
      <c r="F139">
        <v>1855.68</v>
      </c>
      <c r="G139">
        <v>10500</v>
      </c>
      <c r="H139">
        <v>8644.3199999999906</v>
      </c>
      <c r="I139">
        <v>0.82326857142857102</v>
      </c>
      <c r="J139" t="s">
        <v>546</v>
      </c>
      <c r="K139" t="s">
        <v>523</v>
      </c>
      <c r="L139" t="s">
        <v>212</v>
      </c>
    </row>
    <row r="140" spans="1:12" x14ac:dyDescent="0.25">
      <c r="A140" t="str">
        <f t="shared" si="2"/>
        <v>Plainfield 48_5250_1791.55</v>
      </c>
      <c r="B140" s="2" t="s">
        <v>550</v>
      </c>
      <c r="C140" t="s">
        <v>551</v>
      </c>
      <c r="D140">
        <v>1</v>
      </c>
      <c r="E140">
        <v>800.78999999999905</v>
      </c>
      <c r="F140">
        <v>1791.54999999999</v>
      </c>
      <c r="G140">
        <v>5250</v>
      </c>
      <c r="H140">
        <v>3458.45</v>
      </c>
      <c r="I140">
        <v>0.65875238095238098</v>
      </c>
      <c r="J140" t="s">
        <v>546</v>
      </c>
      <c r="K140" t="s">
        <v>523</v>
      </c>
      <c r="L140" t="s">
        <v>212</v>
      </c>
    </row>
    <row r="141" spans="1:12" x14ac:dyDescent="0.25">
      <c r="A141" t="str">
        <f t="shared" si="2"/>
        <v>Montpelier 3_10500_1855.68</v>
      </c>
      <c r="B141" s="2" t="s">
        <v>552</v>
      </c>
      <c r="C141" t="s">
        <v>548</v>
      </c>
      <c r="D141">
        <v>1</v>
      </c>
      <c r="E141">
        <v>283.54000000000002</v>
      </c>
      <c r="F141">
        <v>1855.68</v>
      </c>
      <c r="G141">
        <v>10500</v>
      </c>
      <c r="H141">
        <v>8644.3199999999906</v>
      </c>
      <c r="I141">
        <v>0.82326857142857102</v>
      </c>
      <c r="J141" t="s">
        <v>553</v>
      </c>
      <c r="K141" t="s">
        <v>523</v>
      </c>
      <c r="L141" t="s">
        <v>212</v>
      </c>
    </row>
    <row r="142" spans="1:12" x14ac:dyDescent="0.25">
      <c r="A142" t="str">
        <f t="shared" si="2"/>
        <v>Mountain View 27_20000_6003.77</v>
      </c>
      <c r="B142" s="2" t="s">
        <v>554</v>
      </c>
      <c r="C142" t="s">
        <v>555</v>
      </c>
      <c r="D142">
        <v>1</v>
      </c>
      <c r="E142">
        <v>2885.51</v>
      </c>
      <c r="F142">
        <v>6003.77</v>
      </c>
      <c r="G142">
        <v>20000</v>
      </c>
      <c r="H142">
        <v>13996.2299999999</v>
      </c>
      <c r="I142">
        <v>0.69981150000000003</v>
      </c>
      <c r="J142" t="s">
        <v>553</v>
      </c>
      <c r="K142" t="s">
        <v>523</v>
      </c>
      <c r="L142" t="s">
        <v>212</v>
      </c>
    </row>
    <row r="143" spans="1:12" x14ac:dyDescent="0.25">
      <c r="A143" t="str">
        <f t="shared" si="2"/>
        <v>Barre South End 37_5250_267.84</v>
      </c>
      <c r="B143" s="2" t="s">
        <v>556</v>
      </c>
      <c r="C143" t="s">
        <v>521</v>
      </c>
      <c r="D143">
        <v>1</v>
      </c>
      <c r="E143">
        <v>267.83999999999997</v>
      </c>
      <c r="F143">
        <v>267.83999999999997</v>
      </c>
      <c r="G143">
        <v>5250</v>
      </c>
      <c r="H143">
        <v>4982.1599999999899</v>
      </c>
      <c r="I143">
        <v>0.94898285714285702</v>
      </c>
      <c r="J143" t="s">
        <v>557</v>
      </c>
      <c r="K143" t="s">
        <v>523</v>
      </c>
      <c r="L143" t="s">
        <v>212</v>
      </c>
    </row>
    <row r="144" spans="1:12" x14ac:dyDescent="0.25">
      <c r="A144" t="str">
        <f t="shared" si="2"/>
        <v>Ely_5250_4096.76</v>
      </c>
      <c r="B144" s="2" t="s">
        <v>558</v>
      </c>
      <c r="C144" t="s">
        <v>559</v>
      </c>
      <c r="D144">
        <v>1</v>
      </c>
      <c r="E144">
        <v>2441.25</v>
      </c>
      <c r="F144">
        <v>4096.76</v>
      </c>
      <c r="G144">
        <v>5250</v>
      </c>
      <c r="H144">
        <v>1153.24</v>
      </c>
      <c r="I144">
        <v>0.219664761904762</v>
      </c>
      <c r="J144" t="s">
        <v>560</v>
      </c>
      <c r="K144" t="s">
        <v>523</v>
      </c>
      <c r="L144" t="s">
        <v>212</v>
      </c>
    </row>
    <row r="145" spans="1:12" x14ac:dyDescent="0.25">
      <c r="A145" t="str">
        <f t="shared" si="2"/>
        <v>Madbush 38_22400_286.03</v>
      </c>
      <c r="B145" s="2" t="s">
        <v>561</v>
      </c>
      <c r="C145" t="s">
        <v>467</v>
      </c>
      <c r="D145">
        <v>4</v>
      </c>
      <c r="E145">
        <v>64.39</v>
      </c>
      <c r="F145">
        <v>286.02999999999997</v>
      </c>
      <c r="G145">
        <v>22400</v>
      </c>
      <c r="H145">
        <v>22113.97</v>
      </c>
      <c r="I145">
        <v>0.98723080357142901</v>
      </c>
      <c r="J145" t="s">
        <v>562</v>
      </c>
      <c r="K145" t="s">
        <v>523</v>
      </c>
      <c r="L145" t="s">
        <v>212</v>
      </c>
    </row>
    <row r="146" spans="1:12" x14ac:dyDescent="0.25">
      <c r="A146" t="str">
        <f t="shared" si="2"/>
        <v>Madbush 38_22400_286.03</v>
      </c>
      <c r="B146" s="2" t="s">
        <v>563</v>
      </c>
      <c r="C146" t="s">
        <v>467</v>
      </c>
      <c r="D146">
        <v>4</v>
      </c>
      <c r="E146">
        <v>143.19999999999999</v>
      </c>
      <c r="F146">
        <v>286.02999999999997</v>
      </c>
      <c r="G146">
        <v>22400</v>
      </c>
      <c r="H146">
        <v>22113.97</v>
      </c>
      <c r="I146">
        <v>0.98723080357142901</v>
      </c>
      <c r="J146" t="s">
        <v>562</v>
      </c>
      <c r="K146" t="s">
        <v>523</v>
      </c>
      <c r="L146" t="s">
        <v>212</v>
      </c>
    </row>
    <row r="147" spans="1:12" x14ac:dyDescent="0.25">
      <c r="A147" t="str">
        <f t="shared" si="2"/>
        <v>Plainfield 48_5250_1791.55</v>
      </c>
      <c r="B147" s="2" t="s">
        <v>564</v>
      </c>
      <c r="C147" t="s">
        <v>551</v>
      </c>
      <c r="D147">
        <v>4</v>
      </c>
      <c r="E147">
        <v>990.75999999999897</v>
      </c>
      <c r="F147">
        <v>1791.54999999999</v>
      </c>
      <c r="G147">
        <v>5250</v>
      </c>
      <c r="H147">
        <v>3458.45</v>
      </c>
      <c r="I147">
        <v>0.65875238095238098</v>
      </c>
      <c r="J147" t="s">
        <v>565</v>
      </c>
      <c r="K147" t="s">
        <v>566</v>
      </c>
      <c r="L147" t="s">
        <v>301</v>
      </c>
    </row>
    <row r="148" spans="1:12" x14ac:dyDescent="0.25">
      <c r="A148" t="str">
        <f t="shared" si="2"/>
        <v>Middlesex 2 Plant_5250_86.84</v>
      </c>
      <c r="B148" s="2" t="s">
        <v>567</v>
      </c>
      <c r="C148" t="s">
        <v>568</v>
      </c>
      <c r="D148">
        <v>4</v>
      </c>
      <c r="E148">
        <v>86.84</v>
      </c>
      <c r="F148">
        <v>86.84</v>
      </c>
      <c r="G148">
        <v>5250</v>
      </c>
      <c r="H148">
        <v>5163.1599999999899</v>
      </c>
      <c r="I148">
        <v>0.98345904761904801</v>
      </c>
      <c r="J148" t="s">
        <v>569</v>
      </c>
      <c r="K148" t="s">
        <v>566</v>
      </c>
      <c r="L148" t="s">
        <v>301</v>
      </c>
    </row>
    <row r="149" spans="1:12" x14ac:dyDescent="0.25">
      <c r="A149" t="str">
        <f t="shared" si="2"/>
        <v>Mountain View 27_20000_6003.77</v>
      </c>
      <c r="B149" s="2" t="s">
        <v>570</v>
      </c>
      <c r="C149" t="s">
        <v>555</v>
      </c>
      <c r="D149">
        <v>1</v>
      </c>
      <c r="E149">
        <v>1742.8099999999899</v>
      </c>
      <c r="F149">
        <v>6003.77</v>
      </c>
      <c r="G149">
        <v>20000</v>
      </c>
      <c r="H149">
        <v>13996.2299999999</v>
      </c>
      <c r="I149">
        <v>0.69981150000000003</v>
      </c>
      <c r="J149" t="s">
        <v>569</v>
      </c>
      <c r="K149" t="s">
        <v>566</v>
      </c>
      <c r="L149" t="s">
        <v>301</v>
      </c>
    </row>
    <row r="150" spans="1:12" x14ac:dyDescent="0.25">
      <c r="A150" t="str">
        <f t="shared" si="2"/>
        <v>Mountain View 27_20000_6003.77</v>
      </c>
      <c r="B150" s="2" t="s">
        <v>571</v>
      </c>
      <c r="C150" t="s">
        <v>555</v>
      </c>
      <c r="D150">
        <v>4</v>
      </c>
      <c r="E150">
        <v>1375.45</v>
      </c>
      <c r="F150">
        <v>6003.77</v>
      </c>
      <c r="G150">
        <v>20000</v>
      </c>
      <c r="H150">
        <v>13996.2299999999</v>
      </c>
      <c r="I150">
        <v>0.69981150000000003</v>
      </c>
      <c r="J150" t="s">
        <v>572</v>
      </c>
      <c r="K150" t="s">
        <v>566</v>
      </c>
      <c r="L150" t="s">
        <v>301</v>
      </c>
    </row>
    <row r="151" spans="1:12" x14ac:dyDescent="0.25">
      <c r="A151" t="str">
        <f t="shared" si="2"/>
        <v>Chester_10500_5260.26</v>
      </c>
      <c r="B151" s="2" t="s">
        <v>573</v>
      </c>
      <c r="C151" t="s">
        <v>275</v>
      </c>
      <c r="D151">
        <v>1</v>
      </c>
      <c r="E151">
        <v>1050.9100000000001</v>
      </c>
      <c r="F151">
        <v>5260.26</v>
      </c>
      <c r="G151">
        <v>10500</v>
      </c>
      <c r="H151">
        <v>5239.7399999999898</v>
      </c>
      <c r="I151">
        <v>0.49902285714285699</v>
      </c>
      <c r="J151" t="s">
        <v>266</v>
      </c>
      <c r="K151" t="s">
        <v>574</v>
      </c>
      <c r="L151" t="s">
        <v>302</v>
      </c>
    </row>
    <row r="152" spans="1:12" x14ac:dyDescent="0.25">
      <c r="A152" t="str">
        <f t="shared" si="2"/>
        <v>Cavendish Sub_2500_337.98</v>
      </c>
      <c r="B152" s="2" t="s">
        <v>575</v>
      </c>
      <c r="C152" t="s">
        <v>576</v>
      </c>
      <c r="D152">
        <v>1</v>
      </c>
      <c r="E152">
        <v>337.98</v>
      </c>
      <c r="F152">
        <v>337.98</v>
      </c>
      <c r="G152">
        <v>2500</v>
      </c>
      <c r="H152">
        <v>2162.01999999999</v>
      </c>
      <c r="I152">
        <v>0.86480800000000002</v>
      </c>
      <c r="J152" t="s">
        <v>267</v>
      </c>
      <c r="K152" t="s">
        <v>574</v>
      </c>
      <c r="L152" t="s">
        <v>302</v>
      </c>
    </row>
    <row r="153" spans="1:12" x14ac:dyDescent="0.25">
      <c r="A153" t="str">
        <f t="shared" si="2"/>
        <v>Chester_10500_5260.26</v>
      </c>
      <c r="B153" s="2" t="s">
        <v>577</v>
      </c>
      <c r="C153" t="s">
        <v>275</v>
      </c>
      <c r="D153">
        <v>1</v>
      </c>
      <c r="E153">
        <v>4209.3500000000004</v>
      </c>
      <c r="F153">
        <v>5260.26</v>
      </c>
      <c r="G153">
        <v>10500</v>
      </c>
      <c r="H153">
        <v>5239.7399999999898</v>
      </c>
      <c r="I153">
        <v>0.49902285714285699</v>
      </c>
      <c r="J153" t="s">
        <v>578</v>
      </c>
      <c r="K153" t="s">
        <v>574</v>
      </c>
      <c r="L153" t="s">
        <v>302</v>
      </c>
    </row>
    <row r="154" spans="1:12" x14ac:dyDescent="0.25">
      <c r="A154" t="str">
        <f t="shared" si="2"/>
        <v>Westminster 74_14000_6156.56</v>
      </c>
      <c r="B154" s="2" t="s">
        <v>579</v>
      </c>
      <c r="C154" t="s">
        <v>580</v>
      </c>
      <c r="D154">
        <v>1</v>
      </c>
      <c r="E154">
        <v>1008.13999999999</v>
      </c>
      <c r="F154">
        <v>6156.56</v>
      </c>
      <c r="G154">
        <v>14000</v>
      </c>
      <c r="H154">
        <v>7843.44</v>
      </c>
      <c r="I154">
        <v>0.56024571428571401</v>
      </c>
      <c r="J154" t="s">
        <v>578</v>
      </c>
      <c r="K154" t="s">
        <v>574</v>
      </c>
      <c r="L154" t="s">
        <v>302</v>
      </c>
    </row>
    <row r="155" spans="1:12" x14ac:dyDescent="0.25">
      <c r="A155" t="str">
        <f t="shared" si="2"/>
        <v>Londonderry_10500_3280.09</v>
      </c>
      <c r="B155" s="2" t="s">
        <v>581</v>
      </c>
      <c r="C155" t="s">
        <v>144</v>
      </c>
      <c r="D155">
        <v>1</v>
      </c>
      <c r="E155">
        <v>789.75</v>
      </c>
      <c r="F155">
        <v>3280.09</v>
      </c>
      <c r="G155">
        <v>10500</v>
      </c>
      <c r="H155">
        <v>7219.9099999999899</v>
      </c>
      <c r="I155">
        <v>0.68761047619047599</v>
      </c>
      <c r="J155" t="s">
        <v>582</v>
      </c>
      <c r="K155" t="s">
        <v>574</v>
      </c>
      <c r="L155" t="s">
        <v>302</v>
      </c>
    </row>
    <row r="156" spans="1:12" x14ac:dyDescent="0.25">
      <c r="A156" t="str">
        <f t="shared" si="2"/>
        <v>Rawsonville_7000_960.62</v>
      </c>
      <c r="B156" s="2" t="s">
        <v>583</v>
      </c>
      <c r="C156" t="s">
        <v>391</v>
      </c>
      <c r="D156">
        <v>1</v>
      </c>
      <c r="E156">
        <v>660.49</v>
      </c>
      <c r="F156">
        <v>960.62</v>
      </c>
      <c r="G156">
        <v>7000</v>
      </c>
      <c r="H156">
        <v>6039.38</v>
      </c>
      <c r="I156">
        <v>0.862768571428571</v>
      </c>
      <c r="J156" t="s">
        <v>582</v>
      </c>
      <c r="K156" t="s">
        <v>574</v>
      </c>
      <c r="L156" t="s">
        <v>302</v>
      </c>
    </row>
    <row r="157" spans="1:12" x14ac:dyDescent="0.25">
      <c r="A157" t="str">
        <f t="shared" si="2"/>
        <v>Smithville_14000_281.22</v>
      </c>
      <c r="B157" s="2" t="s">
        <v>584</v>
      </c>
      <c r="C157" t="s">
        <v>585</v>
      </c>
      <c r="D157">
        <v>4</v>
      </c>
      <c r="E157">
        <v>281.22000000000003</v>
      </c>
      <c r="F157">
        <v>281.22000000000003</v>
      </c>
      <c r="G157">
        <v>14000</v>
      </c>
      <c r="H157">
        <v>13718.78</v>
      </c>
      <c r="I157">
        <v>0.97991285714285703</v>
      </c>
      <c r="J157" t="s">
        <v>271</v>
      </c>
      <c r="K157" t="s">
        <v>574</v>
      </c>
      <c r="L157" t="s">
        <v>302</v>
      </c>
    </row>
    <row r="158" spans="1:12" x14ac:dyDescent="0.25">
      <c r="A158" t="str">
        <f t="shared" si="2"/>
        <v>Cavendish Sub_3500_86.71</v>
      </c>
      <c r="B158" s="2" t="s">
        <v>586</v>
      </c>
      <c r="C158" t="s">
        <v>576</v>
      </c>
      <c r="D158">
        <v>1</v>
      </c>
      <c r="E158">
        <v>86.71</v>
      </c>
      <c r="F158">
        <v>86.71</v>
      </c>
      <c r="G158">
        <v>3500</v>
      </c>
      <c r="H158">
        <v>3413.28999999999</v>
      </c>
      <c r="I158">
        <v>0.97522571428571403</v>
      </c>
      <c r="J158" t="s">
        <v>587</v>
      </c>
      <c r="K158" t="s">
        <v>574</v>
      </c>
      <c r="L158" t="s">
        <v>302</v>
      </c>
    </row>
    <row r="159" spans="1:12" x14ac:dyDescent="0.25">
      <c r="A159" t="str">
        <f t="shared" si="2"/>
        <v>Mt. Holly_7000_1121.48</v>
      </c>
      <c r="B159" s="2" t="s">
        <v>588</v>
      </c>
      <c r="C159" t="s">
        <v>589</v>
      </c>
      <c r="D159">
        <v>4</v>
      </c>
      <c r="E159">
        <v>1121.48</v>
      </c>
      <c r="F159">
        <v>1121.48</v>
      </c>
      <c r="G159">
        <v>7000</v>
      </c>
      <c r="H159">
        <v>5878.52</v>
      </c>
      <c r="I159">
        <v>0.839788571428571</v>
      </c>
      <c r="J159" t="s">
        <v>587</v>
      </c>
      <c r="K159" t="s">
        <v>574</v>
      </c>
      <c r="L159" t="s">
        <v>302</v>
      </c>
    </row>
    <row r="160" spans="1:12" x14ac:dyDescent="0.25">
      <c r="A160" t="str">
        <f t="shared" si="2"/>
        <v>Brownsville_7200_2407.27</v>
      </c>
      <c r="B160" s="2" t="s">
        <v>590</v>
      </c>
      <c r="C160" t="s">
        <v>591</v>
      </c>
      <c r="D160">
        <v>1</v>
      </c>
      <c r="E160">
        <v>1467.5</v>
      </c>
      <c r="F160">
        <v>2407.26999999999</v>
      </c>
      <c r="G160">
        <v>7200</v>
      </c>
      <c r="H160">
        <v>4792.7299999999996</v>
      </c>
      <c r="I160">
        <v>0.66565694444444401</v>
      </c>
      <c r="J160" t="s">
        <v>268</v>
      </c>
      <c r="K160" t="s">
        <v>574</v>
      </c>
      <c r="L160" t="s">
        <v>302</v>
      </c>
    </row>
    <row r="161" spans="1:12" x14ac:dyDescent="0.25">
      <c r="A161" t="str">
        <f t="shared" si="2"/>
        <v>Bellows Falls 67_14000_1591</v>
      </c>
      <c r="B161" s="2" t="s">
        <v>592</v>
      </c>
      <c r="C161" t="s">
        <v>593</v>
      </c>
      <c r="D161">
        <v>4</v>
      </c>
      <c r="E161">
        <v>1428.63</v>
      </c>
      <c r="F161">
        <v>1591</v>
      </c>
      <c r="G161">
        <v>14000</v>
      </c>
      <c r="H161">
        <v>12409</v>
      </c>
      <c r="I161">
        <v>0.88635714285714295</v>
      </c>
      <c r="J161" t="s">
        <v>269</v>
      </c>
      <c r="K161" t="s">
        <v>574</v>
      </c>
      <c r="L161" t="s">
        <v>302</v>
      </c>
    </row>
    <row r="162" spans="1:12" x14ac:dyDescent="0.25">
      <c r="A162" t="str">
        <f t="shared" si="2"/>
        <v>North Springfield_14000_10171.68</v>
      </c>
      <c r="B162" s="2" t="s">
        <v>594</v>
      </c>
      <c r="C162" t="s">
        <v>595</v>
      </c>
      <c r="D162">
        <v>1</v>
      </c>
      <c r="E162">
        <v>10171.68</v>
      </c>
      <c r="F162">
        <v>10171.68</v>
      </c>
      <c r="G162">
        <v>14000</v>
      </c>
      <c r="H162">
        <v>3828.32</v>
      </c>
      <c r="I162">
        <v>0.27345142857142901</v>
      </c>
      <c r="J162" t="s">
        <v>269</v>
      </c>
      <c r="K162" t="s">
        <v>574</v>
      </c>
      <c r="L162" t="s">
        <v>302</v>
      </c>
    </row>
    <row r="163" spans="1:12" x14ac:dyDescent="0.25">
      <c r="A163" t="str">
        <f t="shared" si="2"/>
        <v>Riverside_14000_2918.19</v>
      </c>
      <c r="B163" s="2" t="s">
        <v>596</v>
      </c>
      <c r="C163" t="s">
        <v>597</v>
      </c>
      <c r="D163">
        <v>4</v>
      </c>
      <c r="E163">
        <v>1675.5599999999899</v>
      </c>
      <c r="F163">
        <v>2918.19</v>
      </c>
      <c r="G163">
        <v>14000</v>
      </c>
      <c r="H163">
        <v>11081.809999999899</v>
      </c>
      <c r="I163">
        <v>0.79155785714285698</v>
      </c>
      <c r="J163" t="s">
        <v>269</v>
      </c>
      <c r="K163" t="s">
        <v>574</v>
      </c>
      <c r="L163" t="s">
        <v>302</v>
      </c>
    </row>
    <row r="164" spans="1:12" x14ac:dyDescent="0.25">
      <c r="A164" t="str">
        <f t="shared" si="2"/>
        <v>Riverside_14000_2918.19</v>
      </c>
      <c r="B164" s="2" t="s">
        <v>598</v>
      </c>
      <c r="C164" t="s">
        <v>597</v>
      </c>
      <c r="D164">
        <v>1</v>
      </c>
      <c r="E164">
        <v>1242.6300000000001</v>
      </c>
      <c r="F164">
        <v>2918.19</v>
      </c>
      <c r="G164">
        <v>14000</v>
      </c>
      <c r="H164">
        <v>11081.809999999899</v>
      </c>
      <c r="I164">
        <v>0.79155785714285698</v>
      </c>
      <c r="J164" t="s">
        <v>269</v>
      </c>
      <c r="K164" t="s">
        <v>574</v>
      </c>
      <c r="L164" t="s">
        <v>302</v>
      </c>
    </row>
    <row r="165" spans="1:12" x14ac:dyDescent="0.25">
      <c r="A165" t="str">
        <f t="shared" si="2"/>
        <v>South Street_14000_3307.88</v>
      </c>
      <c r="B165" s="2" t="s">
        <v>599</v>
      </c>
      <c r="C165" t="s">
        <v>600</v>
      </c>
      <c r="D165">
        <v>4</v>
      </c>
      <c r="E165">
        <v>1345</v>
      </c>
      <c r="F165">
        <v>3307.88</v>
      </c>
      <c r="G165">
        <v>14000</v>
      </c>
      <c r="H165">
        <v>10692.12</v>
      </c>
      <c r="I165">
        <v>0.76372285714285704</v>
      </c>
      <c r="J165" t="s">
        <v>269</v>
      </c>
      <c r="K165" t="s">
        <v>574</v>
      </c>
      <c r="L165" t="s">
        <v>302</v>
      </c>
    </row>
    <row r="166" spans="1:12" x14ac:dyDescent="0.25">
      <c r="A166" t="str">
        <f t="shared" si="2"/>
        <v>South Street_14000_3307.88</v>
      </c>
      <c r="B166" s="2" t="s">
        <v>601</v>
      </c>
      <c r="C166" t="s">
        <v>600</v>
      </c>
      <c r="D166">
        <v>1</v>
      </c>
      <c r="E166">
        <v>1962.88</v>
      </c>
      <c r="F166">
        <v>3307.88</v>
      </c>
      <c r="G166">
        <v>14000</v>
      </c>
      <c r="H166">
        <v>10692.12</v>
      </c>
      <c r="I166">
        <v>0.76372285714285704</v>
      </c>
      <c r="J166" t="s">
        <v>269</v>
      </c>
      <c r="K166" t="s">
        <v>574</v>
      </c>
      <c r="L166" t="s">
        <v>302</v>
      </c>
    </row>
    <row r="167" spans="1:12" x14ac:dyDescent="0.25">
      <c r="A167" t="str">
        <f t="shared" si="2"/>
        <v>East Jamaica_7000_4739.59</v>
      </c>
      <c r="B167" s="2" t="s">
        <v>602</v>
      </c>
      <c r="C167" t="s">
        <v>603</v>
      </c>
      <c r="D167">
        <v>1</v>
      </c>
      <c r="E167">
        <v>4739.59</v>
      </c>
      <c r="F167">
        <v>4739.59</v>
      </c>
      <c r="G167">
        <v>7000</v>
      </c>
      <c r="H167">
        <v>2260.4099999999899</v>
      </c>
      <c r="I167">
        <v>0.32291571428571397</v>
      </c>
      <c r="J167" t="s">
        <v>604</v>
      </c>
      <c r="K167" t="s">
        <v>574</v>
      </c>
      <c r="L167" t="s">
        <v>302</v>
      </c>
    </row>
    <row r="168" spans="1:12" x14ac:dyDescent="0.25">
      <c r="A168" t="str">
        <f t="shared" si="2"/>
        <v>Brownsville_7200_2407.27</v>
      </c>
      <c r="B168" s="2" t="s">
        <v>605</v>
      </c>
      <c r="C168" t="s">
        <v>591</v>
      </c>
      <c r="D168">
        <v>1</v>
      </c>
      <c r="E168">
        <v>939.76999999999896</v>
      </c>
      <c r="F168">
        <v>2407.26999999999</v>
      </c>
      <c r="G168">
        <v>7200</v>
      </c>
      <c r="H168">
        <v>4792.7299999999996</v>
      </c>
      <c r="I168">
        <v>0.66565694444444401</v>
      </c>
      <c r="J168" t="s">
        <v>270</v>
      </c>
      <c r="K168" t="s">
        <v>574</v>
      </c>
      <c r="L168" t="s">
        <v>302</v>
      </c>
    </row>
    <row r="169" spans="1:12" x14ac:dyDescent="0.25">
      <c r="A169" t="str">
        <f t="shared" si="2"/>
        <v>Windsor_14000_8762.37</v>
      </c>
      <c r="B169" s="2" t="s">
        <v>606</v>
      </c>
      <c r="C169" t="s">
        <v>281</v>
      </c>
      <c r="D169">
        <v>1</v>
      </c>
      <c r="E169">
        <v>3973.84</v>
      </c>
      <c r="F169">
        <v>8762.3700000000008</v>
      </c>
      <c r="G169">
        <v>14000</v>
      </c>
      <c r="H169">
        <v>5237.63</v>
      </c>
      <c r="I169">
        <v>0.37411642857142902</v>
      </c>
      <c r="J169" t="s">
        <v>270</v>
      </c>
      <c r="K169" t="s">
        <v>574</v>
      </c>
      <c r="L169" t="s">
        <v>302</v>
      </c>
    </row>
    <row r="170" spans="1:12" x14ac:dyDescent="0.25">
      <c r="A170" t="str">
        <f t="shared" si="2"/>
        <v>Barnet 14_7000_1168.49</v>
      </c>
      <c r="B170" s="2" t="s">
        <v>607</v>
      </c>
      <c r="C170" t="s">
        <v>608</v>
      </c>
      <c r="D170">
        <v>1</v>
      </c>
      <c r="E170">
        <v>487.99</v>
      </c>
      <c r="F170">
        <v>1168.49</v>
      </c>
      <c r="G170">
        <v>7000</v>
      </c>
      <c r="H170">
        <v>5831.51</v>
      </c>
      <c r="I170">
        <v>0.83307285714285695</v>
      </c>
      <c r="J170" t="s">
        <v>609</v>
      </c>
      <c r="K170" t="s">
        <v>610</v>
      </c>
      <c r="L170" t="s">
        <v>303</v>
      </c>
    </row>
    <row r="171" spans="1:12" x14ac:dyDescent="0.25">
      <c r="A171" t="str">
        <f t="shared" si="2"/>
        <v>Barnet 14_7000_1168.49</v>
      </c>
      <c r="B171" s="2" t="s">
        <v>611</v>
      </c>
      <c r="C171" t="s">
        <v>608</v>
      </c>
      <c r="D171">
        <v>1</v>
      </c>
      <c r="E171">
        <v>680.5</v>
      </c>
      <c r="F171">
        <v>1168.49</v>
      </c>
      <c r="G171">
        <v>7000</v>
      </c>
      <c r="H171">
        <v>5831.51</v>
      </c>
      <c r="I171">
        <v>0.83307285714285695</v>
      </c>
      <c r="J171" t="s">
        <v>609</v>
      </c>
      <c r="K171" t="s">
        <v>610</v>
      </c>
      <c r="L171" t="s">
        <v>303</v>
      </c>
    </row>
    <row r="172" spans="1:12" x14ac:dyDescent="0.25">
      <c r="A172" t="str">
        <f t="shared" si="2"/>
        <v>Gilman_2500_2767.41</v>
      </c>
      <c r="B172" s="2" t="s">
        <v>612</v>
      </c>
      <c r="C172" t="s">
        <v>613</v>
      </c>
      <c r="D172">
        <v>3</v>
      </c>
      <c r="E172">
        <v>2767.4099999999899</v>
      </c>
      <c r="F172">
        <v>2767.4099999999899</v>
      </c>
      <c r="G172">
        <v>2500</v>
      </c>
      <c r="H172">
        <v>-267.41000000000003</v>
      </c>
      <c r="I172">
        <v>-0.106964</v>
      </c>
      <c r="J172" t="s">
        <v>614</v>
      </c>
      <c r="K172" t="s">
        <v>610</v>
      </c>
      <c r="L172" t="s">
        <v>303</v>
      </c>
    </row>
    <row r="173" spans="1:12" x14ac:dyDescent="0.25">
      <c r="A173" t="str">
        <f t="shared" si="2"/>
        <v>Legare 83_4200_1824.39</v>
      </c>
      <c r="B173" s="2" t="s">
        <v>615</v>
      </c>
      <c r="C173" t="s">
        <v>616</v>
      </c>
      <c r="D173">
        <v>1</v>
      </c>
      <c r="E173">
        <v>353.84</v>
      </c>
      <c r="F173">
        <v>1824.39</v>
      </c>
      <c r="G173">
        <v>4200</v>
      </c>
      <c r="H173">
        <v>2375.61</v>
      </c>
      <c r="I173">
        <v>0.56562142857142805</v>
      </c>
      <c r="J173" t="s">
        <v>617</v>
      </c>
      <c r="K173" t="s">
        <v>610</v>
      </c>
      <c r="L173" t="s">
        <v>303</v>
      </c>
    </row>
    <row r="174" spans="1:12" x14ac:dyDescent="0.25">
      <c r="A174" t="str">
        <f t="shared" si="2"/>
        <v>Marshfield 6 Sub_5970_940.56</v>
      </c>
      <c r="B174" s="2" t="s">
        <v>618</v>
      </c>
      <c r="C174" t="s">
        <v>619</v>
      </c>
      <c r="D174">
        <v>1</v>
      </c>
      <c r="E174">
        <v>940.56</v>
      </c>
      <c r="F174">
        <v>940.56</v>
      </c>
      <c r="G174">
        <v>5970</v>
      </c>
      <c r="H174">
        <v>5029.4399999999996</v>
      </c>
      <c r="I174">
        <v>0.84245226130653295</v>
      </c>
      <c r="J174" t="s">
        <v>620</v>
      </c>
      <c r="K174" t="s">
        <v>610</v>
      </c>
      <c r="L174" t="s">
        <v>303</v>
      </c>
    </row>
    <row r="175" spans="1:12" x14ac:dyDescent="0.25">
      <c r="A175" t="str">
        <f t="shared" si="2"/>
        <v>Bradford Distribution_7000_2647.84</v>
      </c>
      <c r="B175" s="2" t="s">
        <v>621</v>
      </c>
      <c r="C175" t="s">
        <v>622</v>
      </c>
      <c r="D175">
        <v>1</v>
      </c>
      <c r="E175">
        <v>752.23</v>
      </c>
      <c r="F175">
        <v>2647.84</v>
      </c>
      <c r="G175">
        <v>7000</v>
      </c>
      <c r="H175">
        <v>4352.1599999999899</v>
      </c>
      <c r="I175">
        <v>0.62173714285714299</v>
      </c>
      <c r="J175" t="s">
        <v>623</v>
      </c>
      <c r="K175" t="s">
        <v>610</v>
      </c>
      <c r="L175" t="s">
        <v>303</v>
      </c>
    </row>
    <row r="176" spans="1:12" x14ac:dyDescent="0.25">
      <c r="A176" t="str">
        <f t="shared" si="2"/>
        <v>Newbury_7000_213.47</v>
      </c>
      <c r="B176" s="2" t="s">
        <v>624</v>
      </c>
      <c r="C176" t="s">
        <v>117</v>
      </c>
      <c r="D176">
        <v>1</v>
      </c>
      <c r="E176">
        <v>213.469999999999</v>
      </c>
      <c r="F176">
        <v>213.469999999999</v>
      </c>
      <c r="G176">
        <v>7000</v>
      </c>
      <c r="H176">
        <v>6786.5299999999897</v>
      </c>
      <c r="I176">
        <v>0.96950428571428604</v>
      </c>
      <c r="J176" t="s">
        <v>623</v>
      </c>
      <c r="K176" t="s">
        <v>610</v>
      </c>
      <c r="L176" t="s">
        <v>303</v>
      </c>
    </row>
    <row r="177" spans="1:12" x14ac:dyDescent="0.25">
      <c r="A177" t="str">
        <f t="shared" si="2"/>
        <v>East Ryegate 85_4200_621.56</v>
      </c>
      <c r="B177" s="2" t="s">
        <v>625</v>
      </c>
      <c r="C177" t="s">
        <v>626</v>
      </c>
      <c r="D177">
        <v>1</v>
      </c>
      <c r="E177">
        <v>621.55999999999995</v>
      </c>
      <c r="F177">
        <v>621.55999999999995</v>
      </c>
      <c r="G177">
        <v>4200</v>
      </c>
      <c r="H177">
        <v>3578.44</v>
      </c>
      <c r="I177">
        <v>0.85200952380952399</v>
      </c>
      <c r="J177" t="s">
        <v>627</v>
      </c>
      <c r="K177" t="s">
        <v>610</v>
      </c>
      <c r="L177" t="s">
        <v>303</v>
      </c>
    </row>
    <row r="178" spans="1:12" x14ac:dyDescent="0.25">
      <c r="A178" t="str">
        <f t="shared" si="2"/>
        <v>Wells River_4200_2388.02</v>
      </c>
      <c r="B178" s="2" t="s">
        <v>628</v>
      </c>
      <c r="C178" t="s">
        <v>629</v>
      </c>
      <c r="D178">
        <v>1</v>
      </c>
      <c r="E178">
        <v>2388.01999999999</v>
      </c>
      <c r="F178">
        <v>2388.01999999999</v>
      </c>
      <c r="G178">
        <v>4200</v>
      </c>
      <c r="H178">
        <v>1811.98</v>
      </c>
      <c r="I178">
        <v>0.43142380952380999</v>
      </c>
      <c r="J178" t="s">
        <v>627</v>
      </c>
      <c r="K178" t="s">
        <v>610</v>
      </c>
      <c r="L178" t="s">
        <v>303</v>
      </c>
    </row>
    <row r="179" spans="1:12" x14ac:dyDescent="0.25">
      <c r="A179" t="str">
        <f t="shared" si="2"/>
        <v>Barker Ave_10500_7611.67</v>
      </c>
      <c r="B179" s="2" t="s">
        <v>630</v>
      </c>
      <c r="C179" t="s">
        <v>631</v>
      </c>
      <c r="D179">
        <v>1</v>
      </c>
      <c r="E179">
        <v>1219.52999999999</v>
      </c>
      <c r="F179">
        <v>7611.67</v>
      </c>
      <c r="G179">
        <v>10500</v>
      </c>
      <c r="H179">
        <v>2888.3299999999899</v>
      </c>
      <c r="I179">
        <v>0.275079047619048</v>
      </c>
      <c r="J179" t="s">
        <v>632</v>
      </c>
      <c r="K179" t="s">
        <v>610</v>
      </c>
      <c r="L179" t="s">
        <v>303</v>
      </c>
    </row>
    <row r="180" spans="1:12" x14ac:dyDescent="0.25">
      <c r="A180" t="str">
        <f t="shared" si="2"/>
        <v>Bay Street_10500_10612.91</v>
      </c>
      <c r="B180" s="2" t="s">
        <v>633</v>
      </c>
      <c r="C180" t="s">
        <v>634</v>
      </c>
      <c r="D180">
        <v>3</v>
      </c>
      <c r="E180">
        <v>961.57</v>
      </c>
      <c r="F180">
        <v>10612.9099999999</v>
      </c>
      <c r="G180">
        <v>10500</v>
      </c>
      <c r="H180">
        <v>-112.909999999999</v>
      </c>
      <c r="I180">
        <v>-1.0753333333333E-2</v>
      </c>
      <c r="J180" t="s">
        <v>632</v>
      </c>
      <c r="K180" t="s">
        <v>610</v>
      </c>
      <c r="L180" t="s">
        <v>303</v>
      </c>
    </row>
    <row r="181" spans="1:12" x14ac:dyDescent="0.25">
      <c r="A181" t="str">
        <f t="shared" si="2"/>
        <v>Bay Street_10500_10612.91</v>
      </c>
      <c r="B181" s="2" t="s">
        <v>635</v>
      </c>
      <c r="C181" t="s">
        <v>634</v>
      </c>
      <c r="D181">
        <v>3</v>
      </c>
      <c r="E181">
        <v>40.799999999999997</v>
      </c>
      <c r="F181">
        <v>10612.9099999999</v>
      </c>
      <c r="G181">
        <v>10500</v>
      </c>
      <c r="H181">
        <v>-112.909999999999</v>
      </c>
      <c r="I181">
        <v>-1.0753333333333E-2</v>
      </c>
      <c r="J181" t="s">
        <v>632</v>
      </c>
      <c r="K181" t="s">
        <v>610</v>
      </c>
      <c r="L181" t="s">
        <v>303</v>
      </c>
    </row>
    <row r="182" spans="1:12" x14ac:dyDescent="0.25">
      <c r="A182" t="str">
        <f t="shared" si="2"/>
        <v>Bay Street_10500_10612.91</v>
      </c>
      <c r="B182" s="2" t="s">
        <v>636</v>
      </c>
      <c r="C182" t="s">
        <v>634</v>
      </c>
      <c r="D182">
        <v>3</v>
      </c>
      <c r="E182">
        <v>4429.6400000000003</v>
      </c>
      <c r="F182">
        <v>10612.9099999999</v>
      </c>
      <c r="G182">
        <v>10500</v>
      </c>
      <c r="H182">
        <v>-112.909999999999</v>
      </c>
      <c r="I182">
        <v>-1.0753333333333E-2</v>
      </c>
      <c r="J182" t="s">
        <v>632</v>
      </c>
      <c r="K182" t="s">
        <v>610</v>
      </c>
      <c r="L182" t="s">
        <v>303</v>
      </c>
    </row>
    <row r="183" spans="1:12" x14ac:dyDescent="0.25">
      <c r="A183" t="str">
        <f t="shared" si="2"/>
        <v>St. Johnsbury Center_14000_1700.1</v>
      </c>
      <c r="B183" s="2" t="s">
        <v>637</v>
      </c>
      <c r="C183" t="s">
        <v>638</v>
      </c>
      <c r="D183">
        <v>1</v>
      </c>
      <c r="E183">
        <v>1058.0999999999899</v>
      </c>
      <c r="F183">
        <v>1700.1</v>
      </c>
      <c r="G183">
        <v>14000</v>
      </c>
      <c r="H183">
        <v>12299.8999999999</v>
      </c>
      <c r="I183">
        <v>0.87856428571428602</v>
      </c>
      <c r="J183" t="s">
        <v>632</v>
      </c>
      <c r="K183" t="s">
        <v>610</v>
      </c>
      <c r="L183" t="s">
        <v>303</v>
      </c>
    </row>
    <row r="184" spans="1:12" x14ac:dyDescent="0.25">
      <c r="A184" t="str">
        <f t="shared" si="2"/>
        <v>St. Johnsbury Center_14000_1700.1</v>
      </c>
      <c r="B184" s="2" t="s">
        <v>639</v>
      </c>
      <c r="C184" t="s">
        <v>638</v>
      </c>
      <c r="D184">
        <v>1</v>
      </c>
      <c r="E184">
        <v>642</v>
      </c>
      <c r="F184">
        <v>1700.1</v>
      </c>
      <c r="G184">
        <v>14000</v>
      </c>
      <c r="H184">
        <v>12299.8999999999</v>
      </c>
      <c r="I184">
        <v>0.87856428571428602</v>
      </c>
      <c r="J184" t="s">
        <v>632</v>
      </c>
      <c r="K184" t="s">
        <v>610</v>
      </c>
      <c r="L184" t="s">
        <v>303</v>
      </c>
    </row>
    <row r="185" spans="1:12" x14ac:dyDescent="0.25">
      <c r="A185" t="str">
        <f t="shared" si="2"/>
        <v>Legare 83_4200_1824.39</v>
      </c>
      <c r="B185" s="2" t="s">
        <v>640</v>
      </c>
      <c r="C185" t="s">
        <v>616</v>
      </c>
      <c r="D185">
        <v>1</v>
      </c>
      <c r="E185">
        <v>1470.54999999999</v>
      </c>
      <c r="F185">
        <v>1824.39</v>
      </c>
      <c r="G185">
        <v>4200</v>
      </c>
      <c r="H185">
        <v>2375.61</v>
      </c>
      <c r="I185">
        <v>0.56562142857142805</v>
      </c>
      <c r="J185" t="s">
        <v>641</v>
      </c>
      <c r="K185" t="s">
        <v>610</v>
      </c>
      <c r="L185" t="s">
        <v>303</v>
      </c>
    </row>
    <row r="186" spans="1:12" x14ac:dyDescent="0.25">
      <c r="A186" t="str">
        <f t="shared" si="2"/>
        <v>Bay Street_10500_10612.91</v>
      </c>
      <c r="B186" s="2" t="s">
        <v>642</v>
      </c>
      <c r="C186" t="s">
        <v>634</v>
      </c>
      <c r="D186">
        <v>3</v>
      </c>
      <c r="E186">
        <v>5180.8999999999996</v>
      </c>
      <c r="F186">
        <v>10612.9099999999</v>
      </c>
      <c r="G186">
        <v>10500</v>
      </c>
      <c r="H186">
        <v>-112.909999999999</v>
      </c>
      <c r="I186">
        <v>-1.0753333333333E-2</v>
      </c>
      <c r="J186" t="s">
        <v>643</v>
      </c>
      <c r="K186" t="s">
        <v>610</v>
      </c>
      <c r="L186" t="s">
        <v>303</v>
      </c>
    </row>
    <row r="187" spans="1:12" x14ac:dyDescent="0.25">
      <c r="A187" t="str">
        <f t="shared" si="2"/>
        <v>Waterford 65_600_582.3</v>
      </c>
      <c r="B187" s="2" t="s">
        <v>644</v>
      </c>
      <c r="C187" t="s">
        <v>645</v>
      </c>
      <c r="D187">
        <v>4</v>
      </c>
      <c r="E187">
        <v>582.29999999999995</v>
      </c>
      <c r="F187">
        <v>582.29999999999995</v>
      </c>
      <c r="G187">
        <v>600</v>
      </c>
      <c r="H187">
        <v>17.6999999999999</v>
      </c>
      <c r="I187">
        <v>2.9499999999999998E-2</v>
      </c>
      <c r="J187" t="s">
        <v>646</v>
      </c>
      <c r="K187" t="s">
        <v>610</v>
      </c>
      <c r="L187" t="s">
        <v>303</v>
      </c>
    </row>
    <row r="188" spans="1:12" x14ac:dyDescent="0.25">
      <c r="A188" t="str">
        <f t="shared" si="2"/>
        <v>Barker Ave_10500_7611.67</v>
      </c>
      <c r="B188" s="2" t="s">
        <v>647</v>
      </c>
      <c r="C188" t="s">
        <v>631</v>
      </c>
      <c r="D188">
        <v>1</v>
      </c>
      <c r="E188">
        <v>6392.14</v>
      </c>
      <c r="F188">
        <v>7611.67</v>
      </c>
      <c r="G188">
        <v>10500</v>
      </c>
      <c r="H188">
        <v>2888.3299999999899</v>
      </c>
      <c r="I188">
        <v>0.275079047619048</v>
      </c>
      <c r="J188" t="s">
        <v>648</v>
      </c>
      <c r="K188" t="s">
        <v>610</v>
      </c>
      <c r="L188" t="s">
        <v>303</v>
      </c>
    </row>
    <row r="189" spans="1:12" x14ac:dyDescent="0.25">
      <c r="A189" t="str">
        <f t="shared" si="2"/>
        <v>East St. Albans_14000_3960.51</v>
      </c>
      <c r="B189" s="2" t="s">
        <v>649</v>
      </c>
      <c r="C189" t="s">
        <v>650</v>
      </c>
      <c r="D189">
        <v>1</v>
      </c>
      <c r="E189">
        <v>3273.11</v>
      </c>
      <c r="F189">
        <v>3960.51</v>
      </c>
      <c r="G189">
        <v>14000</v>
      </c>
      <c r="H189">
        <v>10039.4899999999</v>
      </c>
      <c r="I189">
        <v>0.71710642857142803</v>
      </c>
      <c r="J189" t="s">
        <v>651</v>
      </c>
      <c r="K189" t="s">
        <v>652</v>
      </c>
      <c r="L189" t="s">
        <v>304</v>
      </c>
    </row>
    <row r="190" spans="1:12" x14ac:dyDescent="0.25">
      <c r="A190" t="str">
        <f t="shared" si="2"/>
        <v>Fairfax Sub_5250_1863.9</v>
      </c>
      <c r="B190" s="2" t="s">
        <v>653</v>
      </c>
      <c r="C190" t="s">
        <v>654</v>
      </c>
      <c r="D190">
        <v>1</v>
      </c>
      <c r="E190">
        <v>819.39999999999895</v>
      </c>
      <c r="F190">
        <v>1863.9</v>
      </c>
      <c r="G190">
        <v>5250</v>
      </c>
      <c r="H190">
        <v>3386.0999999999899</v>
      </c>
      <c r="I190">
        <v>0.64497142857142797</v>
      </c>
      <c r="J190" t="s">
        <v>651</v>
      </c>
      <c r="K190" t="s">
        <v>652</v>
      </c>
      <c r="L190" t="s">
        <v>304</v>
      </c>
    </row>
    <row r="191" spans="1:12" x14ac:dyDescent="0.25">
      <c r="A191" t="str">
        <f t="shared" si="2"/>
        <v>Fairfax Sub_5250_1863.9</v>
      </c>
      <c r="B191" s="2" t="s">
        <v>655</v>
      </c>
      <c r="C191" t="s">
        <v>654</v>
      </c>
      <c r="D191">
        <v>1</v>
      </c>
      <c r="E191">
        <v>1044.5</v>
      </c>
      <c r="F191">
        <v>1863.9</v>
      </c>
      <c r="G191">
        <v>5250</v>
      </c>
      <c r="H191">
        <v>3386.0999999999899</v>
      </c>
      <c r="I191">
        <v>0.64497142857142797</v>
      </c>
      <c r="J191" t="s">
        <v>651</v>
      </c>
      <c r="K191" t="s">
        <v>652</v>
      </c>
      <c r="L191" t="s">
        <v>304</v>
      </c>
    </row>
    <row r="192" spans="1:12" x14ac:dyDescent="0.25">
      <c r="A192" t="str">
        <f t="shared" si="2"/>
        <v>Jeffersonville_4687_521.15</v>
      </c>
      <c r="B192" s="2" t="s">
        <v>656</v>
      </c>
      <c r="C192" t="s">
        <v>657</v>
      </c>
      <c r="D192">
        <v>4</v>
      </c>
      <c r="E192">
        <v>521.14999999999895</v>
      </c>
      <c r="F192">
        <v>521.14999999999895</v>
      </c>
      <c r="G192">
        <v>4687</v>
      </c>
      <c r="H192">
        <v>4165.8500000000004</v>
      </c>
      <c r="I192">
        <v>0.88880947301045399</v>
      </c>
      <c r="J192" t="s">
        <v>658</v>
      </c>
      <c r="K192" t="s">
        <v>652</v>
      </c>
      <c r="L192" t="s">
        <v>304</v>
      </c>
    </row>
    <row r="193" spans="1:12" x14ac:dyDescent="0.25">
      <c r="A193" t="str">
        <f t="shared" si="2"/>
        <v>Sheldon_10500_3687.82</v>
      </c>
      <c r="B193" s="2" t="s">
        <v>659</v>
      </c>
      <c r="C193" t="s">
        <v>73</v>
      </c>
      <c r="D193">
        <v>1</v>
      </c>
      <c r="E193">
        <v>3687.82</v>
      </c>
      <c r="F193">
        <v>3687.82</v>
      </c>
      <c r="G193">
        <v>10500</v>
      </c>
      <c r="H193">
        <v>6812.18</v>
      </c>
      <c r="I193">
        <v>0.64877904761904803</v>
      </c>
      <c r="J193" t="s">
        <v>658</v>
      </c>
      <c r="K193" t="s">
        <v>652</v>
      </c>
      <c r="L193" t="s">
        <v>304</v>
      </c>
    </row>
    <row r="194" spans="1:12" x14ac:dyDescent="0.25">
      <c r="A194" t="str">
        <f t="shared" si="2"/>
        <v>Georgia_14000_7612.53</v>
      </c>
      <c r="B194" s="2" t="s">
        <v>660</v>
      </c>
      <c r="C194" t="s">
        <v>66</v>
      </c>
      <c r="D194">
        <v>1</v>
      </c>
      <c r="E194">
        <v>1982.0699999999899</v>
      </c>
      <c r="F194">
        <v>7612.5299999999897</v>
      </c>
      <c r="G194">
        <v>14000</v>
      </c>
      <c r="H194">
        <v>6387.47</v>
      </c>
      <c r="I194">
        <v>0.45624785714285698</v>
      </c>
      <c r="J194" t="s">
        <v>661</v>
      </c>
      <c r="K194" t="s">
        <v>652</v>
      </c>
      <c r="L194" t="s">
        <v>304</v>
      </c>
    </row>
    <row r="195" spans="1:12" x14ac:dyDescent="0.25">
      <c r="A195" t="str">
        <f t="shared" ref="A195:A258" si="3">CONCATENATE($C195, "_", $G195, "_", ROUND($F195,2))</f>
        <v>Ben and Jerry's - Customer_14000_0</v>
      </c>
      <c r="B195" s="2" t="s">
        <v>662</v>
      </c>
      <c r="C195" t="s">
        <v>663</v>
      </c>
      <c r="D195">
        <v>1</v>
      </c>
      <c r="E195">
        <v>0</v>
      </c>
      <c r="F195">
        <v>0</v>
      </c>
      <c r="G195">
        <v>14000</v>
      </c>
      <c r="H195">
        <v>14000</v>
      </c>
      <c r="I195">
        <v>1</v>
      </c>
      <c r="J195" t="s">
        <v>664</v>
      </c>
      <c r="K195" t="s">
        <v>652</v>
      </c>
      <c r="L195" t="s">
        <v>304</v>
      </c>
    </row>
    <row r="196" spans="1:12" x14ac:dyDescent="0.25">
      <c r="A196" t="str">
        <f t="shared" si="3"/>
        <v>Ben and Jerry's - Customer_14000_0</v>
      </c>
      <c r="B196" s="2" t="s">
        <v>665</v>
      </c>
      <c r="C196" t="s">
        <v>663</v>
      </c>
      <c r="D196">
        <v>1</v>
      </c>
      <c r="E196">
        <v>0</v>
      </c>
      <c r="F196">
        <v>0</v>
      </c>
      <c r="G196">
        <v>14000</v>
      </c>
      <c r="H196">
        <v>14000</v>
      </c>
      <c r="I196">
        <v>1</v>
      </c>
      <c r="J196" t="s">
        <v>664</v>
      </c>
      <c r="K196" t="s">
        <v>652</v>
      </c>
      <c r="L196" t="s">
        <v>304</v>
      </c>
    </row>
    <row r="197" spans="1:12" x14ac:dyDescent="0.25">
      <c r="A197" t="str">
        <f t="shared" si="3"/>
        <v>East St. Albans_14000_3960.51</v>
      </c>
      <c r="B197" s="2" t="s">
        <v>666</v>
      </c>
      <c r="C197" t="s">
        <v>650</v>
      </c>
      <c r="D197">
        <v>1</v>
      </c>
      <c r="E197">
        <v>687.39999999999895</v>
      </c>
      <c r="F197">
        <v>3960.51</v>
      </c>
      <c r="G197">
        <v>14000</v>
      </c>
      <c r="H197">
        <v>10039.4899999999</v>
      </c>
      <c r="I197">
        <v>0.71710642857142803</v>
      </c>
      <c r="J197" t="s">
        <v>664</v>
      </c>
      <c r="K197" t="s">
        <v>652</v>
      </c>
      <c r="L197" t="s">
        <v>304</v>
      </c>
    </row>
    <row r="198" spans="1:12" x14ac:dyDescent="0.25">
      <c r="A198" t="str">
        <f t="shared" si="3"/>
        <v>Nason Street_14000_7171.33</v>
      </c>
      <c r="B198" s="2" t="s">
        <v>667</v>
      </c>
      <c r="C198" t="s">
        <v>668</v>
      </c>
      <c r="D198">
        <v>1</v>
      </c>
      <c r="E198">
        <v>6463.97</v>
      </c>
      <c r="F198">
        <v>7171.3299999999899</v>
      </c>
      <c r="G198">
        <v>14000</v>
      </c>
      <c r="H198">
        <v>6828.67</v>
      </c>
      <c r="I198">
        <v>0.48776214285714298</v>
      </c>
      <c r="J198" t="s">
        <v>664</v>
      </c>
      <c r="K198" t="s">
        <v>652</v>
      </c>
      <c r="L198" t="s">
        <v>304</v>
      </c>
    </row>
    <row r="199" spans="1:12" x14ac:dyDescent="0.25">
      <c r="A199" t="str">
        <f t="shared" si="3"/>
        <v>Nason Street_14000_7171.33</v>
      </c>
      <c r="B199" s="2" t="s">
        <v>669</v>
      </c>
      <c r="C199" t="s">
        <v>668</v>
      </c>
      <c r="D199">
        <v>1</v>
      </c>
      <c r="E199">
        <v>707.36</v>
      </c>
      <c r="F199">
        <v>7171.3299999999899</v>
      </c>
      <c r="G199">
        <v>14000</v>
      </c>
      <c r="H199">
        <v>6828.67</v>
      </c>
      <c r="I199">
        <v>0.48776214285714298</v>
      </c>
      <c r="J199" t="s">
        <v>664</v>
      </c>
      <c r="K199" t="s">
        <v>652</v>
      </c>
      <c r="L199" t="s">
        <v>304</v>
      </c>
    </row>
    <row r="200" spans="1:12" x14ac:dyDescent="0.25">
      <c r="A200" t="str">
        <f t="shared" si="3"/>
        <v>North Elm Street_14000_8344.62</v>
      </c>
      <c r="B200" s="2" t="s">
        <v>670</v>
      </c>
      <c r="C200" t="s">
        <v>671</v>
      </c>
      <c r="D200">
        <v>1</v>
      </c>
      <c r="E200">
        <v>94.39</v>
      </c>
      <c r="F200">
        <v>8344.6200000000008</v>
      </c>
      <c r="G200">
        <v>14000</v>
      </c>
      <c r="H200">
        <v>5655.38</v>
      </c>
      <c r="I200">
        <v>0.40395571428571397</v>
      </c>
      <c r="J200" t="s">
        <v>664</v>
      </c>
      <c r="K200" t="s">
        <v>652</v>
      </c>
      <c r="L200" t="s">
        <v>304</v>
      </c>
    </row>
    <row r="201" spans="1:12" x14ac:dyDescent="0.25">
      <c r="A201" t="str">
        <f t="shared" si="3"/>
        <v>North Elm Street_14000_8344.62</v>
      </c>
      <c r="B201" s="2" t="s">
        <v>672</v>
      </c>
      <c r="C201" t="s">
        <v>671</v>
      </c>
      <c r="D201">
        <v>1</v>
      </c>
      <c r="E201">
        <v>8250.2299999999905</v>
      </c>
      <c r="F201">
        <v>8344.6200000000008</v>
      </c>
      <c r="G201">
        <v>14000</v>
      </c>
      <c r="H201">
        <v>5655.38</v>
      </c>
      <c r="I201">
        <v>0.40395571428571397</v>
      </c>
      <c r="J201" t="s">
        <v>673</v>
      </c>
      <c r="K201" t="s">
        <v>652</v>
      </c>
      <c r="L201" t="s">
        <v>304</v>
      </c>
    </row>
    <row r="202" spans="1:12" x14ac:dyDescent="0.25">
      <c r="A202" t="str">
        <f t="shared" si="3"/>
        <v>Otter Valley_1150_297.96</v>
      </c>
      <c r="B202" s="2" t="s">
        <v>674</v>
      </c>
      <c r="C202" t="s">
        <v>675</v>
      </c>
      <c r="D202">
        <v>1</v>
      </c>
      <c r="E202">
        <v>297.95999999999901</v>
      </c>
      <c r="F202">
        <v>297.95999999999901</v>
      </c>
      <c r="G202">
        <v>1150</v>
      </c>
      <c r="H202">
        <v>852.03999999999905</v>
      </c>
      <c r="I202">
        <v>0.74090434782608705</v>
      </c>
      <c r="J202" t="s">
        <v>676</v>
      </c>
      <c r="K202" t="s">
        <v>677</v>
      </c>
      <c r="L202" t="s">
        <v>305</v>
      </c>
    </row>
    <row r="203" spans="1:12" x14ac:dyDescent="0.25">
      <c r="A203" t="str">
        <f t="shared" si="3"/>
        <v>Pittsford Village_14000_12909.04</v>
      </c>
      <c r="B203" s="2" t="s">
        <v>678</v>
      </c>
      <c r="C203" t="s">
        <v>679</v>
      </c>
      <c r="D203">
        <v>3</v>
      </c>
      <c r="E203">
        <v>5762.6</v>
      </c>
      <c r="F203">
        <v>12909.04</v>
      </c>
      <c r="G203">
        <v>14000</v>
      </c>
      <c r="H203">
        <v>1090.96</v>
      </c>
      <c r="I203">
        <v>7.7925714285714001E-2</v>
      </c>
      <c r="J203" t="s">
        <v>676</v>
      </c>
      <c r="K203" t="s">
        <v>677</v>
      </c>
      <c r="L203" t="s">
        <v>305</v>
      </c>
    </row>
    <row r="204" spans="1:12" x14ac:dyDescent="0.25">
      <c r="A204" t="str">
        <f t="shared" si="3"/>
        <v>West Rutland Distribution_4687_1461.01</v>
      </c>
      <c r="B204" s="2" t="s">
        <v>680</v>
      </c>
      <c r="C204" t="s">
        <v>681</v>
      </c>
      <c r="D204">
        <v>4</v>
      </c>
      <c r="E204">
        <v>1461.00999999999</v>
      </c>
      <c r="F204">
        <v>1461.00999999999</v>
      </c>
      <c r="G204">
        <v>4687</v>
      </c>
      <c r="H204">
        <v>3225.99</v>
      </c>
      <c r="I204">
        <v>0.688284617025816</v>
      </c>
      <c r="J204" t="s">
        <v>682</v>
      </c>
      <c r="K204" t="s">
        <v>677</v>
      </c>
      <c r="L204" t="s">
        <v>305</v>
      </c>
    </row>
    <row r="205" spans="1:12" x14ac:dyDescent="0.25">
      <c r="A205" t="str">
        <f t="shared" si="3"/>
        <v>DANBY QUARRY_0_0</v>
      </c>
      <c r="B205" s="2" t="s">
        <v>683</v>
      </c>
      <c r="C205" t="s">
        <v>684</v>
      </c>
      <c r="D205">
        <v>3</v>
      </c>
      <c r="E205">
        <v>0</v>
      </c>
      <c r="F205">
        <v>0</v>
      </c>
      <c r="G205">
        <v>0</v>
      </c>
      <c r="H205">
        <v>0</v>
      </c>
      <c r="I205">
        <v>0</v>
      </c>
      <c r="J205" t="s">
        <v>685</v>
      </c>
      <c r="K205" t="s">
        <v>677</v>
      </c>
      <c r="L205" t="s">
        <v>305</v>
      </c>
    </row>
    <row r="206" spans="1:12" x14ac:dyDescent="0.25">
      <c r="A206" t="str">
        <f t="shared" si="3"/>
        <v>Fair Haven_6250_2307.86</v>
      </c>
      <c r="B206" s="2" t="s">
        <v>686</v>
      </c>
      <c r="C206" t="s">
        <v>83</v>
      </c>
      <c r="D206">
        <v>4</v>
      </c>
      <c r="E206">
        <v>1053.79999999999</v>
      </c>
      <c r="F206">
        <v>2307.86</v>
      </c>
      <c r="G206">
        <v>6250</v>
      </c>
      <c r="H206">
        <v>3942.1399999999899</v>
      </c>
      <c r="I206">
        <v>0.63074240000000004</v>
      </c>
      <c r="J206" t="s">
        <v>687</v>
      </c>
      <c r="K206" t="s">
        <v>677</v>
      </c>
      <c r="L206" t="s">
        <v>305</v>
      </c>
    </row>
    <row r="207" spans="1:12" x14ac:dyDescent="0.25">
      <c r="A207" t="str">
        <f t="shared" si="3"/>
        <v>Fair Haven_6250_2307.86</v>
      </c>
      <c r="B207" s="2" t="s">
        <v>688</v>
      </c>
      <c r="C207" t="s">
        <v>83</v>
      </c>
      <c r="D207">
        <v>4</v>
      </c>
      <c r="E207">
        <v>1254.0599999999899</v>
      </c>
      <c r="F207">
        <v>2307.86</v>
      </c>
      <c r="G207">
        <v>6250</v>
      </c>
      <c r="H207">
        <v>3942.1399999999899</v>
      </c>
      <c r="I207">
        <v>0.63074240000000004</v>
      </c>
      <c r="J207" t="s">
        <v>687</v>
      </c>
      <c r="K207" t="s">
        <v>677</v>
      </c>
      <c r="L207" t="s">
        <v>305</v>
      </c>
    </row>
    <row r="208" spans="1:12" x14ac:dyDescent="0.25">
      <c r="A208" t="str">
        <f t="shared" si="3"/>
        <v>Hydeville_3750_3794.2</v>
      </c>
      <c r="B208" s="2" t="s">
        <v>689</v>
      </c>
      <c r="C208" t="s">
        <v>690</v>
      </c>
      <c r="D208">
        <v>4</v>
      </c>
      <c r="E208">
        <v>3773.3</v>
      </c>
      <c r="F208">
        <v>3794.2</v>
      </c>
      <c r="G208">
        <v>3750</v>
      </c>
      <c r="H208">
        <v>-44.2</v>
      </c>
      <c r="I208">
        <v>-1.1786666666667001E-2</v>
      </c>
      <c r="J208" t="s">
        <v>687</v>
      </c>
      <c r="K208" t="s">
        <v>677</v>
      </c>
      <c r="L208" t="s">
        <v>305</v>
      </c>
    </row>
    <row r="209" spans="1:12" x14ac:dyDescent="0.25">
      <c r="A209" t="str">
        <f t="shared" si="3"/>
        <v>Hydeville_3750_3794.2</v>
      </c>
      <c r="B209" s="2" t="s">
        <v>691</v>
      </c>
      <c r="C209" t="s">
        <v>690</v>
      </c>
      <c r="D209">
        <v>3</v>
      </c>
      <c r="E209">
        <v>20.9</v>
      </c>
      <c r="F209">
        <v>3794.2</v>
      </c>
      <c r="G209">
        <v>3750</v>
      </c>
      <c r="H209">
        <v>-44.2</v>
      </c>
      <c r="I209">
        <v>-1.1786666666667001E-2</v>
      </c>
      <c r="J209" t="s">
        <v>687</v>
      </c>
      <c r="K209" t="s">
        <v>677</v>
      </c>
      <c r="L209" t="s">
        <v>305</v>
      </c>
    </row>
    <row r="210" spans="1:12" x14ac:dyDescent="0.25">
      <c r="A210" t="str">
        <f t="shared" si="3"/>
        <v>Poultney Distribution_3125_3246.69</v>
      </c>
      <c r="B210" s="2" t="s">
        <v>692</v>
      </c>
      <c r="C210" t="s">
        <v>693</v>
      </c>
      <c r="D210">
        <v>3</v>
      </c>
      <c r="E210">
        <v>2103.88</v>
      </c>
      <c r="F210">
        <v>3246.69</v>
      </c>
      <c r="G210">
        <v>3125</v>
      </c>
      <c r="H210">
        <v>-121.689999999999</v>
      </c>
      <c r="I210">
        <v>-3.8940799999999998E-2</v>
      </c>
      <c r="J210" t="s">
        <v>687</v>
      </c>
      <c r="K210" t="s">
        <v>677</v>
      </c>
      <c r="L210" t="s">
        <v>305</v>
      </c>
    </row>
    <row r="211" spans="1:12" x14ac:dyDescent="0.25">
      <c r="A211" t="str">
        <f t="shared" si="3"/>
        <v>Walnut Street_4687_1365.68</v>
      </c>
      <c r="B211" s="2" t="s">
        <v>694</v>
      </c>
      <c r="C211" t="s">
        <v>695</v>
      </c>
      <c r="D211">
        <v>1</v>
      </c>
      <c r="E211">
        <v>1365.68</v>
      </c>
      <c r="F211">
        <v>1365.68</v>
      </c>
      <c r="G211">
        <v>4687</v>
      </c>
      <c r="H211">
        <v>3321.32</v>
      </c>
      <c r="I211">
        <v>0.70862385321100896</v>
      </c>
      <c r="J211" t="s">
        <v>161</v>
      </c>
      <c r="K211" t="s">
        <v>677</v>
      </c>
      <c r="L211" t="s">
        <v>305</v>
      </c>
    </row>
    <row r="212" spans="1:12" x14ac:dyDescent="0.25">
      <c r="A212" t="str">
        <f t="shared" si="3"/>
        <v>North Rutland_14000_11208.09</v>
      </c>
      <c r="B212" s="2" t="s">
        <v>696</v>
      </c>
      <c r="C212" t="s">
        <v>697</v>
      </c>
      <c r="D212">
        <v>2</v>
      </c>
      <c r="E212">
        <v>3860.6399999999899</v>
      </c>
      <c r="F212">
        <v>11208.09</v>
      </c>
      <c r="G212">
        <v>14000</v>
      </c>
      <c r="H212">
        <v>2791.9099999999899</v>
      </c>
      <c r="I212">
        <v>0.19942214285714299</v>
      </c>
      <c r="J212" t="s">
        <v>698</v>
      </c>
      <c r="K212" t="s">
        <v>677</v>
      </c>
      <c r="L212" t="s">
        <v>305</v>
      </c>
    </row>
    <row r="213" spans="1:12" x14ac:dyDescent="0.25">
      <c r="A213" t="str">
        <f t="shared" si="3"/>
        <v>Proctor Sub_7000_325.45</v>
      </c>
      <c r="B213" s="2" t="s">
        <v>699</v>
      </c>
      <c r="C213" t="s">
        <v>700</v>
      </c>
      <c r="D213">
        <v>4</v>
      </c>
      <c r="E213">
        <v>102.079999999999</v>
      </c>
      <c r="F213">
        <v>325.44999999999902</v>
      </c>
      <c r="G213">
        <v>7000</v>
      </c>
      <c r="H213">
        <v>6674.55</v>
      </c>
      <c r="I213">
        <v>0.953507142857143</v>
      </c>
      <c r="J213" t="s">
        <v>698</v>
      </c>
      <c r="K213" t="s">
        <v>677</v>
      </c>
      <c r="L213" t="s">
        <v>305</v>
      </c>
    </row>
    <row r="214" spans="1:12" x14ac:dyDescent="0.25">
      <c r="A214" t="str">
        <f t="shared" si="3"/>
        <v>Castleton_5250_6977.39</v>
      </c>
      <c r="B214" s="2" t="s">
        <v>701</v>
      </c>
      <c r="C214" t="s">
        <v>79</v>
      </c>
      <c r="D214">
        <v>3</v>
      </c>
      <c r="E214">
        <v>6977.39</v>
      </c>
      <c r="F214">
        <v>6977.39</v>
      </c>
      <c r="G214">
        <v>5250</v>
      </c>
      <c r="H214">
        <v>-1727.39</v>
      </c>
      <c r="I214">
        <v>-0.32902666666666702</v>
      </c>
      <c r="J214" t="s">
        <v>702</v>
      </c>
      <c r="K214" t="s">
        <v>677</v>
      </c>
      <c r="L214" t="s">
        <v>305</v>
      </c>
    </row>
    <row r="215" spans="1:12" x14ac:dyDescent="0.25">
      <c r="A215" t="str">
        <f t="shared" si="3"/>
        <v>Poultney Distribution_3125_631.23</v>
      </c>
      <c r="B215" s="2" t="s">
        <v>703</v>
      </c>
      <c r="C215" t="s">
        <v>693</v>
      </c>
      <c r="D215">
        <v>4</v>
      </c>
      <c r="E215">
        <v>631.23</v>
      </c>
      <c r="F215">
        <v>631.23</v>
      </c>
      <c r="G215">
        <v>3125</v>
      </c>
      <c r="H215">
        <v>2493.76999999999</v>
      </c>
      <c r="I215">
        <v>0.7980064</v>
      </c>
      <c r="J215" t="s">
        <v>702</v>
      </c>
      <c r="K215" t="s">
        <v>677</v>
      </c>
      <c r="L215" t="s">
        <v>305</v>
      </c>
    </row>
    <row r="216" spans="1:12" x14ac:dyDescent="0.25">
      <c r="A216" t="str">
        <f t="shared" si="3"/>
        <v>Proctor Sub_7000_325.45</v>
      </c>
      <c r="B216" s="2" t="s">
        <v>704</v>
      </c>
      <c r="C216" t="s">
        <v>700</v>
      </c>
      <c r="D216">
        <v>4</v>
      </c>
      <c r="E216">
        <v>223.37</v>
      </c>
      <c r="F216">
        <v>325.44999999999902</v>
      </c>
      <c r="G216">
        <v>7000</v>
      </c>
      <c r="H216">
        <v>6674.55</v>
      </c>
      <c r="I216">
        <v>0.953507142857143</v>
      </c>
      <c r="J216" t="s">
        <v>705</v>
      </c>
      <c r="K216" t="s">
        <v>677</v>
      </c>
      <c r="L216" t="s">
        <v>305</v>
      </c>
    </row>
    <row r="217" spans="1:12" x14ac:dyDescent="0.25">
      <c r="A217" t="str">
        <f t="shared" si="3"/>
        <v>East Rutland_14000_10251.7</v>
      </c>
      <c r="B217" s="2" t="s">
        <v>706</v>
      </c>
      <c r="C217" t="s">
        <v>707</v>
      </c>
      <c r="D217">
        <v>1</v>
      </c>
      <c r="E217">
        <v>8203.59</v>
      </c>
      <c r="F217">
        <v>10251.700000000001</v>
      </c>
      <c r="G217">
        <v>14000</v>
      </c>
      <c r="H217">
        <v>3748.3</v>
      </c>
      <c r="I217">
        <v>0.26773571428571402</v>
      </c>
      <c r="J217" t="s">
        <v>708</v>
      </c>
      <c r="K217" t="s">
        <v>677</v>
      </c>
      <c r="L217" t="s">
        <v>305</v>
      </c>
    </row>
    <row r="218" spans="1:12" x14ac:dyDescent="0.25">
      <c r="A218" t="str">
        <f t="shared" si="3"/>
        <v>East Rutland_14000_10251.7</v>
      </c>
      <c r="B218" s="2" t="s">
        <v>709</v>
      </c>
      <c r="C218" t="s">
        <v>707</v>
      </c>
      <c r="D218">
        <v>1</v>
      </c>
      <c r="E218">
        <v>457.00999999999902</v>
      </c>
      <c r="F218">
        <v>10251.700000000001</v>
      </c>
      <c r="G218">
        <v>14000</v>
      </c>
      <c r="H218">
        <v>3748.3</v>
      </c>
      <c r="I218">
        <v>0.26773571428571402</v>
      </c>
      <c r="J218" t="s">
        <v>708</v>
      </c>
      <c r="K218" t="s">
        <v>677</v>
      </c>
      <c r="L218" t="s">
        <v>305</v>
      </c>
    </row>
    <row r="219" spans="1:12" x14ac:dyDescent="0.25">
      <c r="A219" t="str">
        <f t="shared" si="3"/>
        <v>East Rutland_14000_10251.7</v>
      </c>
      <c r="B219" s="2" t="s">
        <v>710</v>
      </c>
      <c r="C219" t="s">
        <v>707</v>
      </c>
      <c r="D219">
        <v>1</v>
      </c>
      <c r="E219">
        <v>1591.1</v>
      </c>
      <c r="F219">
        <v>10251.700000000001</v>
      </c>
      <c r="G219">
        <v>14000</v>
      </c>
      <c r="H219">
        <v>3748.3</v>
      </c>
      <c r="I219">
        <v>0.26773571428571402</v>
      </c>
      <c r="J219" t="s">
        <v>708</v>
      </c>
      <c r="K219" t="s">
        <v>677</v>
      </c>
      <c r="L219" t="s">
        <v>305</v>
      </c>
    </row>
    <row r="220" spans="1:12" x14ac:dyDescent="0.25">
      <c r="A220" t="str">
        <f t="shared" si="3"/>
        <v>Lalor Ave_14000_807.52</v>
      </c>
      <c r="B220" s="2" t="s">
        <v>711</v>
      </c>
      <c r="C220" t="s">
        <v>712</v>
      </c>
      <c r="D220">
        <v>1</v>
      </c>
      <c r="E220">
        <v>712.25999999999897</v>
      </c>
      <c r="F220">
        <v>807.51999999999896</v>
      </c>
      <c r="G220">
        <v>14000</v>
      </c>
      <c r="H220">
        <v>13192.4799999999</v>
      </c>
      <c r="I220">
        <v>0.94232000000000005</v>
      </c>
      <c r="J220" t="s">
        <v>708</v>
      </c>
      <c r="K220" t="s">
        <v>677</v>
      </c>
      <c r="L220" t="s">
        <v>305</v>
      </c>
    </row>
    <row r="221" spans="1:12" x14ac:dyDescent="0.25">
      <c r="A221" t="str">
        <f t="shared" si="3"/>
        <v>Lalor Ave_14000_807.52</v>
      </c>
      <c r="B221" s="2" t="s">
        <v>713</v>
      </c>
      <c r="C221" t="s">
        <v>712</v>
      </c>
      <c r="D221">
        <v>1</v>
      </c>
      <c r="E221">
        <v>95.26</v>
      </c>
      <c r="F221">
        <v>807.51999999999896</v>
      </c>
      <c r="G221">
        <v>14000</v>
      </c>
      <c r="H221">
        <v>13192.4799999999</v>
      </c>
      <c r="I221">
        <v>0.94232000000000005</v>
      </c>
      <c r="J221" t="s">
        <v>708</v>
      </c>
      <c r="K221" t="s">
        <v>677</v>
      </c>
      <c r="L221" t="s">
        <v>305</v>
      </c>
    </row>
    <row r="222" spans="1:12" x14ac:dyDescent="0.25">
      <c r="A222" t="str">
        <f t="shared" si="3"/>
        <v>North Rutland_14000_11208.09</v>
      </c>
      <c r="B222" s="2" t="s">
        <v>714</v>
      </c>
      <c r="C222" t="s">
        <v>697</v>
      </c>
      <c r="D222">
        <v>2</v>
      </c>
      <c r="E222">
        <v>7347.4499999999898</v>
      </c>
      <c r="F222">
        <v>11208.09</v>
      </c>
      <c r="G222">
        <v>14000</v>
      </c>
      <c r="H222">
        <v>2791.9099999999899</v>
      </c>
      <c r="I222">
        <v>0.19942214285714299</v>
      </c>
      <c r="J222" t="s">
        <v>708</v>
      </c>
      <c r="K222" t="s">
        <v>677</v>
      </c>
      <c r="L222" t="s">
        <v>305</v>
      </c>
    </row>
    <row r="223" spans="1:12" x14ac:dyDescent="0.25">
      <c r="A223" t="str">
        <f t="shared" si="3"/>
        <v>Rutland Gas Turbine Sub_7000_1536.84</v>
      </c>
      <c r="B223" s="2" t="s">
        <v>715</v>
      </c>
      <c r="C223" t="s">
        <v>716</v>
      </c>
      <c r="D223">
        <v>1</v>
      </c>
      <c r="E223">
        <v>1536.84</v>
      </c>
      <c r="F223">
        <v>1536.84</v>
      </c>
      <c r="G223">
        <v>7000</v>
      </c>
      <c r="H223">
        <v>5463.1599999999899</v>
      </c>
      <c r="I223">
        <v>0.78045142857142802</v>
      </c>
      <c r="J223" t="s">
        <v>708</v>
      </c>
      <c r="K223" t="s">
        <v>677</v>
      </c>
      <c r="L223" t="s">
        <v>305</v>
      </c>
    </row>
    <row r="224" spans="1:12" x14ac:dyDescent="0.25">
      <c r="A224" t="str">
        <f t="shared" si="3"/>
        <v>Rutland Gas Turbine Sub_7500_2944.58</v>
      </c>
      <c r="B224" s="2" t="s">
        <v>717</v>
      </c>
      <c r="C224" t="s">
        <v>716</v>
      </c>
      <c r="D224">
        <v>1</v>
      </c>
      <c r="E224">
        <v>2792.73</v>
      </c>
      <c r="F224">
        <v>2944.5799999999899</v>
      </c>
      <c r="G224">
        <v>7500</v>
      </c>
      <c r="H224">
        <v>4555.42</v>
      </c>
      <c r="I224">
        <v>0.607389333333333</v>
      </c>
      <c r="J224" t="s">
        <v>708</v>
      </c>
      <c r="K224" t="s">
        <v>677</v>
      </c>
      <c r="L224" t="s">
        <v>305</v>
      </c>
    </row>
    <row r="225" spans="1:12" x14ac:dyDescent="0.25">
      <c r="A225" t="str">
        <f t="shared" si="3"/>
        <v>Rutland Gas Turbine Sub_7500_2944.58</v>
      </c>
      <c r="B225" s="2" t="s">
        <v>718</v>
      </c>
      <c r="C225" t="s">
        <v>716</v>
      </c>
      <c r="D225">
        <v>1</v>
      </c>
      <c r="E225">
        <v>151.849999999999</v>
      </c>
      <c r="F225">
        <v>2944.5799999999899</v>
      </c>
      <c r="G225">
        <v>7500</v>
      </c>
      <c r="H225">
        <v>4555.42</v>
      </c>
      <c r="I225">
        <v>0.607389333333333</v>
      </c>
      <c r="J225" t="s">
        <v>708</v>
      </c>
      <c r="K225" t="s">
        <v>677</v>
      </c>
      <c r="L225" t="s">
        <v>305</v>
      </c>
    </row>
    <row r="226" spans="1:12" x14ac:dyDescent="0.25">
      <c r="A226" t="str">
        <f t="shared" si="3"/>
        <v>South Rutland_14000_9836.41</v>
      </c>
      <c r="B226" s="2" t="s">
        <v>719</v>
      </c>
      <c r="C226" t="s">
        <v>720</v>
      </c>
      <c r="D226">
        <v>1</v>
      </c>
      <c r="E226">
        <v>2054.92</v>
      </c>
      <c r="F226">
        <v>9836.4099999999908</v>
      </c>
      <c r="G226">
        <v>14000</v>
      </c>
      <c r="H226">
        <v>4163.59</v>
      </c>
      <c r="I226">
        <v>0.29739928571428598</v>
      </c>
      <c r="J226" t="s">
        <v>708</v>
      </c>
      <c r="K226" t="s">
        <v>677</v>
      </c>
      <c r="L226" t="s">
        <v>305</v>
      </c>
    </row>
    <row r="227" spans="1:12" x14ac:dyDescent="0.25">
      <c r="A227" t="str">
        <f t="shared" si="3"/>
        <v>South Rutland_14000_11125.5</v>
      </c>
      <c r="B227" s="2" t="s">
        <v>721</v>
      </c>
      <c r="C227" t="s">
        <v>720</v>
      </c>
      <c r="D227">
        <v>1</v>
      </c>
      <c r="E227">
        <v>239.7</v>
      </c>
      <c r="F227">
        <v>11125.5</v>
      </c>
      <c r="G227">
        <v>14000</v>
      </c>
      <c r="H227">
        <v>2874.5</v>
      </c>
      <c r="I227">
        <v>0.20532142857142899</v>
      </c>
      <c r="J227" t="s">
        <v>708</v>
      </c>
      <c r="K227" t="s">
        <v>677</v>
      </c>
      <c r="L227" t="s">
        <v>305</v>
      </c>
    </row>
    <row r="228" spans="1:12" x14ac:dyDescent="0.25">
      <c r="A228" t="str">
        <f t="shared" si="3"/>
        <v>Walnut Street_7000_2330.05</v>
      </c>
      <c r="B228" s="2" t="s">
        <v>722</v>
      </c>
      <c r="C228" t="s">
        <v>695</v>
      </c>
      <c r="D228">
        <v>1</v>
      </c>
      <c r="E228">
        <v>550.12</v>
      </c>
      <c r="F228">
        <v>2330.0500000000002</v>
      </c>
      <c r="G228">
        <v>7000</v>
      </c>
      <c r="H228">
        <v>4669.9499999999898</v>
      </c>
      <c r="I228">
        <v>0.66713571428571405</v>
      </c>
      <c r="J228" t="s">
        <v>723</v>
      </c>
      <c r="K228" t="s">
        <v>677</v>
      </c>
      <c r="L228" t="s">
        <v>305</v>
      </c>
    </row>
    <row r="229" spans="1:12" x14ac:dyDescent="0.25">
      <c r="A229" t="str">
        <f t="shared" si="3"/>
        <v>Poultney Distribution_3125_3246.69</v>
      </c>
      <c r="B229" s="2" t="s">
        <v>724</v>
      </c>
      <c r="C229" t="s">
        <v>693</v>
      </c>
      <c r="D229">
        <v>3</v>
      </c>
      <c r="E229">
        <v>1142.8099999999899</v>
      </c>
      <c r="F229">
        <v>3246.69</v>
      </c>
      <c r="G229">
        <v>3125</v>
      </c>
      <c r="H229">
        <v>-121.689999999999</v>
      </c>
      <c r="I229">
        <v>-3.8940799999999998E-2</v>
      </c>
      <c r="J229" t="s">
        <v>725</v>
      </c>
      <c r="K229" t="s">
        <v>677</v>
      </c>
      <c r="L229" t="s">
        <v>305</v>
      </c>
    </row>
    <row r="230" spans="1:12" x14ac:dyDescent="0.25">
      <c r="A230" t="str">
        <f t="shared" si="3"/>
        <v>South Poultney_2500_844.47</v>
      </c>
      <c r="B230" s="2" t="s">
        <v>726</v>
      </c>
      <c r="C230" t="s">
        <v>727</v>
      </c>
      <c r="D230">
        <v>4</v>
      </c>
      <c r="E230">
        <v>844.47</v>
      </c>
      <c r="F230">
        <v>844.47</v>
      </c>
      <c r="G230">
        <v>2500</v>
      </c>
      <c r="H230">
        <v>1655.52999999999</v>
      </c>
      <c r="I230">
        <v>0.66221200000000002</v>
      </c>
      <c r="J230" t="s">
        <v>728</v>
      </c>
      <c r="K230" t="s">
        <v>677</v>
      </c>
      <c r="L230" t="s">
        <v>305</v>
      </c>
    </row>
    <row r="231" spans="1:12" x14ac:dyDescent="0.25">
      <c r="A231" t="str">
        <f t="shared" si="3"/>
        <v>Bethel_14000_11694.59</v>
      </c>
      <c r="B231" s="2" t="s">
        <v>729</v>
      </c>
      <c r="C231" t="s">
        <v>105</v>
      </c>
      <c r="D231">
        <v>4</v>
      </c>
      <c r="E231">
        <v>1277.0799999999899</v>
      </c>
      <c r="F231">
        <v>11694.59</v>
      </c>
      <c r="G231">
        <v>14000</v>
      </c>
      <c r="H231">
        <v>2305.4099999999899</v>
      </c>
      <c r="I231">
        <v>0.16467214285714299</v>
      </c>
      <c r="J231" t="s">
        <v>730</v>
      </c>
      <c r="K231" t="s">
        <v>731</v>
      </c>
      <c r="L231" t="s">
        <v>306</v>
      </c>
    </row>
    <row r="232" spans="1:12" x14ac:dyDescent="0.25">
      <c r="A232" t="str">
        <f t="shared" si="3"/>
        <v>Pleasant Street_14000_7405.95</v>
      </c>
      <c r="B232" s="2" t="s">
        <v>732</v>
      </c>
      <c r="C232" t="s">
        <v>733</v>
      </c>
      <c r="D232">
        <v>1</v>
      </c>
      <c r="E232">
        <v>6026.4499999999898</v>
      </c>
      <c r="F232">
        <v>7405.9499999999898</v>
      </c>
      <c r="G232">
        <v>14000</v>
      </c>
      <c r="H232">
        <v>6594.05</v>
      </c>
      <c r="I232">
        <v>0.47100357142857102</v>
      </c>
      <c r="J232" t="s">
        <v>730</v>
      </c>
      <c r="K232" t="s">
        <v>731</v>
      </c>
      <c r="L232" t="s">
        <v>306</v>
      </c>
    </row>
    <row r="233" spans="1:12" x14ac:dyDescent="0.25">
      <c r="A233" t="str">
        <f t="shared" si="3"/>
        <v>Randolph_7000_108.23</v>
      </c>
      <c r="B233" s="2" t="s">
        <v>734</v>
      </c>
      <c r="C233" t="s">
        <v>122</v>
      </c>
      <c r="D233">
        <v>1</v>
      </c>
      <c r="E233">
        <v>108.23</v>
      </c>
      <c r="F233">
        <v>108.23</v>
      </c>
      <c r="G233">
        <v>7000</v>
      </c>
      <c r="H233">
        <v>6891.77</v>
      </c>
      <c r="I233">
        <v>0.98453857142857104</v>
      </c>
      <c r="J233" t="s">
        <v>730</v>
      </c>
      <c r="K233" t="s">
        <v>731</v>
      </c>
      <c r="L233" t="s">
        <v>306</v>
      </c>
    </row>
    <row r="234" spans="1:12" x14ac:dyDescent="0.25">
      <c r="A234" t="str">
        <f t="shared" si="3"/>
        <v>Randolph Center_7000_1772.84</v>
      </c>
      <c r="B234" s="2" t="s">
        <v>735</v>
      </c>
      <c r="C234" t="s">
        <v>736</v>
      </c>
      <c r="D234">
        <v>4</v>
      </c>
      <c r="E234">
        <v>1772.84</v>
      </c>
      <c r="F234">
        <v>1772.84</v>
      </c>
      <c r="G234">
        <v>7000</v>
      </c>
      <c r="H234">
        <v>5227.1599999999899</v>
      </c>
      <c r="I234">
        <v>0.74673714285714299</v>
      </c>
      <c r="J234" t="s">
        <v>730</v>
      </c>
      <c r="K234" t="s">
        <v>731</v>
      </c>
      <c r="L234" t="s">
        <v>306</v>
      </c>
    </row>
    <row r="235" spans="1:12" x14ac:dyDescent="0.25">
      <c r="A235" t="str">
        <f t="shared" si="3"/>
        <v>Stockbridge_7000_633.36</v>
      </c>
      <c r="B235" s="2" t="s">
        <v>737</v>
      </c>
      <c r="C235" t="s">
        <v>126</v>
      </c>
      <c r="D235">
        <v>4</v>
      </c>
      <c r="E235">
        <v>633.36</v>
      </c>
      <c r="F235">
        <v>633.36</v>
      </c>
      <c r="G235">
        <v>7000</v>
      </c>
      <c r="H235">
        <v>6366.64</v>
      </c>
      <c r="I235">
        <v>0.90952</v>
      </c>
      <c r="J235" t="s">
        <v>730</v>
      </c>
      <c r="K235" t="s">
        <v>731</v>
      </c>
      <c r="L235" t="s">
        <v>306</v>
      </c>
    </row>
    <row r="236" spans="1:12" x14ac:dyDescent="0.25">
      <c r="A236" t="str">
        <f t="shared" si="3"/>
        <v>Woodstock_10500_2113.35</v>
      </c>
      <c r="B236" s="2" t="s">
        <v>738</v>
      </c>
      <c r="C236" t="s">
        <v>133</v>
      </c>
      <c r="D236">
        <v>1</v>
      </c>
      <c r="E236">
        <v>1186.7</v>
      </c>
      <c r="F236">
        <v>2113.3499999999899</v>
      </c>
      <c r="G236">
        <v>10500</v>
      </c>
      <c r="H236">
        <v>8386.6499999999905</v>
      </c>
      <c r="I236">
        <v>0.79872857142857101</v>
      </c>
      <c r="J236" t="s">
        <v>730</v>
      </c>
      <c r="K236" t="s">
        <v>731</v>
      </c>
      <c r="L236" t="s">
        <v>306</v>
      </c>
    </row>
    <row r="237" spans="1:12" x14ac:dyDescent="0.25">
      <c r="A237" t="str">
        <f t="shared" si="3"/>
        <v>Woodstock_14000_1194.03</v>
      </c>
      <c r="B237" s="2" t="s">
        <v>739</v>
      </c>
      <c r="C237" t="s">
        <v>133</v>
      </c>
      <c r="D237">
        <v>1</v>
      </c>
      <c r="E237">
        <v>1194.02999999999</v>
      </c>
      <c r="F237">
        <v>1194.02999999999</v>
      </c>
      <c r="G237">
        <v>14000</v>
      </c>
      <c r="H237">
        <v>12805.97</v>
      </c>
      <c r="I237">
        <v>0.91471214285714297</v>
      </c>
      <c r="J237" t="s">
        <v>740</v>
      </c>
      <c r="K237" t="s">
        <v>731</v>
      </c>
      <c r="L237" t="s">
        <v>306</v>
      </c>
    </row>
    <row r="238" spans="1:12" x14ac:dyDescent="0.25">
      <c r="A238" t="str">
        <f t="shared" si="3"/>
        <v>Mendon_7000_543.71</v>
      </c>
      <c r="B238" s="2" t="s">
        <v>741</v>
      </c>
      <c r="C238" t="s">
        <v>87</v>
      </c>
      <c r="D238">
        <v>1</v>
      </c>
      <c r="E238">
        <v>543.71</v>
      </c>
      <c r="F238">
        <v>543.71</v>
      </c>
      <c r="G238">
        <v>7000</v>
      </c>
      <c r="H238">
        <v>6456.28999999999</v>
      </c>
      <c r="I238">
        <v>0.92232714285714301</v>
      </c>
      <c r="J238" t="s">
        <v>742</v>
      </c>
      <c r="K238" t="s">
        <v>731</v>
      </c>
      <c r="L238" t="s">
        <v>306</v>
      </c>
    </row>
    <row r="239" spans="1:12" x14ac:dyDescent="0.25">
      <c r="A239" t="str">
        <f t="shared" si="3"/>
        <v>Pittsford Village_14000_12909.04</v>
      </c>
      <c r="B239" s="2" t="s">
        <v>743</v>
      </c>
      <c r="C239" t="s">
        <v>679</v>
      </c>
      <c r="D239">
        <v>3</v>
      </c>
      <c r="E239">
        <v>7146.44</v>
      </c>
      <c r="F239">
        <v>12909.04</v>
      </c>
      <c r="G239">
        <v>14000</v>
      </c>
      <c r="H239">
        <v>1090.96</v>
      </c>
      <c r="I239">
        <v>7.7925714285714001E-2</v>
      </c>
      <c r="J239" t="s">
        <v>742</v>
      </c>
      <c r="K239" t="s">
        <v>731</v>
      </c>
      <c r="L239" t="s">
        <v>306</v>
      </c>
    </row>
    <row r="240" spans="1:12" x14ac:dyDescent="0.25">
      <c r="A240" t="str">
        <f t="shared" si="3"/>
        <v>Ely_5250_4096.76</v>
      </c>
      <c r="B240" s="2" t="s">
        <v>744</v>
      </c>
      <c r="C240" t="s">
        <v>559</v>
      </c>
      <c r="D240">
        <v>1</v>
      </c>
      <c r="E240">
        <v>1655.50999999999</v>
      </c>
      <c r="F240">
        <v>4096.76</v>
      </c>
      <c r="G240">
        <v>5250</v>
      </c>
      <c r="H240">
        <v>1153.24</v>
      </c>
      <c r="I240">
        <v>0.219664761904762</v>
      </c>
      <c r="J240" t="s">
        <v>745</v>
      </c>
      <c r="K240" t="s">
        <v>731</v>
      </c>
      <c r="L240" t="s">
        <v>306</v>
      </c>
    </row>
    <row r="241" spans="1:12" x14ac:dyDescent="0.25">
      <c r="A241" t="str">
        <f t="shared" si="3"/>
        <v>Walnut Street_7000_2330.05</v>
      </c>
      <c r="B241" s="2" t="s">
        <v>746</v>
      </c>
      <c r="C241" t="s">
        <v>695</v>
      </c>
      <c r="D241">
        <v>1</v>
      </c>
      <c r="E241">
        <v>1779.93</v>
      </c>
      <c r="F241">
        <v>2330.0500000000002</v>
      </c>
      <c r="G241">
        <v>7000</v>
      </c>
      <c r="H241">
        <v>4669.9499999999898</v>
      </c>
      <c r="I241">
        <v>0.66713571428571405</v>
      </c>
      <c r="J241" t="s">
        <v>160</v>
      </c>
      <c r="K241" t="s">
        <v>731</v>
      </c>
      <c r="L241" t="s">
        <v>306</v>
      </c>
    </row>
    <row r="242" spans="1:12" x14ac:dyDescent="0.25">
      <c r="A242" t="str">
        <f t="shared" si="3"/>
        <v>Rochester_4200_769.06</v>
      </c>
      <c r="B242" s="2" t="s">
        <v>747</v>
      </c>
      <c r="C242" t="s">
        <v>123</v>
      </c>
      <c r="D242">
        <v>4</v>
      </c>
      <c r="E242">
        <v>769.06</v>
      </c>
      <c r="F242">
        <v>769.06</v>
      </c>
      <c r="G242">
        <v>4200</v>
      </c>
      <c r="H242">
        <v>3430.94</v>
      </c>
      <c r="I242">
        <v>0.81689047619047594</v>
      </c>
      <c r="J242" t="s">
        <v>748</v>
      </c>
      <c r="K242" t="s">
        <v>731</v>
      </c>
      <c r="L242" t="s">
        <v>306</v>
      </c>
    </row>
    <row r="243" spans="1:12" x14ac:dyDescent="0.25">
      <c r="A243" t="str">
        <f t="shared" si="3"/>
        <v>Quechee_14000_13962.53</v>
      </c>
      <c r="B243" s="2" t="s">
        <v>749</v>
      </c>
      <c r="C243" t="s">
        <v>750</v>
      </c>
      <c r="D243">
        <v>3</v>
      </c>
      <c r="E243">
        <v>9294</v>
      </c>
      <c r="F243">
        <v>13962.53</v>
      </c>
      <c r="G243">
        <v>14000</v>
      </c>
      <c r="H243">
        <v>37.469999999999899</v>
      </c>
      <c r="I243">
        <v>2.6764285714289998E-3</v>
      </c>
      <c r="J243" t="s">
        <v>751</v>
      </c>
      <c r="K243" t="s">
        <v>731</v>
      </c>
      <c r="L243" t="s">
        <v>306</v>
      </c>
    </row>
    <row r="244" spans="1:12" x14ac:dyDescent="0.25">
      <c r="A244" t="str">
        <f t="shared" si="3"/>
        <v>Taftsville Sub_7000_980.89</v>
      </c>
      <c r="B244" s="2" t="s">
        <v>752</v>
      </c>
      <c r="C244" t="s">
        <v>753</v>
      </c>
      <c r="D244">
        <v>1</v>
      </c>
      <c r="E244">
        <v>980.88999999999896</v>
      </c>
      <c r="F244">
        <v>980.88999999999896</v>
      </c>
      <c r="G244">
        <v>7000</v>
      </c>
      <c r="H244">
        <v>6019.1099999999897</v>
      </c>
      <c r="I244">
        <v>0.85987285714285699</v>
      </c>
      <c r="J244" t="s">
        <v>751</v>
      </c>
      <c r="K244" t="s">
        <v>731</v>
      </c>
      <c r="L244" t="s">
        <v>306</v>
      </c>
    </row>
    <row r="245" spans="1:12" x14ac:dyDescent="0.25">
      <c r="A245" t="str">
        <f t="shared" si="3"/>
        <v>White River Junction 70_28000_7734.88</v>
      </c>
      <c r="B245" s="2" t="s">
        <v>754</v>
      </c>
      <c r="C245" t="s">
        <v>755</v>
      </c>
      <c r="D245">
        <v>4</v>
      </c>
      <c r="E245">
        <v>6709.9</v>
      </c>
      <c r="F245">
        <v>7734.88</v>
      </c>
      <c r="G245">
        <v>28000</v>
      </c>
      <c r="H245">
        <v>20265.119999999901</v>
      </c>
      <c r="I245">
        <v>0.72375428571428602</v>
      </c>
      <c r="J245" t="s">
        <v>751</v>
      </c>
      <c r="K245" t="s">
        <v>731</v>
      </c>
      <c r="L245" t="s">
        <v>306</v>
      </c>
    </row>
    <row r="246" spans="1:12" x14ac:dyDescent="0.25">
      <c r="A246" t="str">
        <f t="shared" si="3"/>
        <v>White River Junction 70_28000_7734.88</v>
      </c>
      <c r="B246" s="2" t="s">
        <v>756</v>
      </c>
      <c r="C246" t="s">
        <v>755</v>
      </c>
      <c r="D246">
        <v>1</v>
      </c>
      <c r="E246">
        <v>992.22</v>
      </c>
      <c r="F246">
        <v>7734.88</v>
      </c>
      <c r="G246">
        <v>28000</v>
      </c>
      <c r="H246">
        <v>20265.119999999901</v>
      </c>
      <c r="I246">
        <v>0.72375428571428602</v>
      </c>
      <c r="J246" t="s">
        <v>751</v>
      </c>
      <c r="K246" t="s">
        <v>731</v>
      </c>
      <c r="L246" t="s">
        <v>306</v>
      </c>
    </row>
    <row r="247" spans="1:12" x14ac:dyDescent="0.25">
      <c r="A247" t="str">
        <f t="shared" si="3"/>
        <v>White River Junction 70_28000_7734.88</v>
      </c>
      <c r="B247" s="2" t="s">
        <v>757</v>
      </c>
      <c r="C247" t="s">
        <v>755</v>
      </c>
      <c r="D247">
        <v>1</v>
      </c>
      <c r="E247">
        <v>32.759999999999899</v>
      </c>
      <c r="F247">
        <v>7734.88</v>
      </c>
      <c r="G247">
        <v>28000</v>
      </c>
      <c r="H247">
        <v>20265.119999999901</v>
      </c>
      <c r="I247">
        <v>0.72375428571428602</v>
      </c>
      <c r="J247" t="s">
        <v>751</v>
      </c>
      <c r="K247" t="s">
        <v>731</v>
      </c>
      <c r="L247" t="s">
        <v>306</v>
      </c>
    </row>
    <row r="248" spans="1:12" x14ac:dyDescent="0.25">
      <c r="A248" t="str">
        <f t="shared" si="3"/>
        <v>Wilder 71_14000_7548.52</v>
      </c>
      <c r="B248" s="2" t="s">
        <v>758</v>
      </c>
      <c r="C248" t="s">
        <v>759</v>
      </c>
      <c r="D248">
        <v>1</v>
      </c>
      <c r="E248">
        <v>2687.8299999999899</v>
      </c>
      <c r="F248">
        <v>7548.52</v>
      </c>
      <c r="G248">
        <v>14000</v>
      </c>
      <c r="H248">
        <v>6451.48</v>
      </c>
      <c r="I248">
        <v>0.46082000000000001</v>
      </c>
      <c r="J248" t="s">
        <v>751</v>
      </c>
      <c r="K248" t="s">
        <v>731</v>
      </c>
      <c r="L248" t="s">
        <v>306</v>
      </c>
    </row>
    <row r="249" spans="1:12" x14ac:dyDescent="0.25">
      <c r="A249" t="str">
        <f t="shared" si="3"/>
        <v>Wilder 71_14000_7548.52</v>
      </c>
      <c r="B249" s="2" t="s">
        <v>760</v>
      </c>
      <c r="C249" t="s">
        <v>759</v>
      </c>
      <c r="D249">
        <v>1</v>
      </c>
      <c r="E249">
        <v>754.51999999999896</v>
      </c>
      <c r="F249">
        <v>7548.52</v>
      </c>
      <c r="G249">
        <v>14000</v>
      </c>
      <c r="H249">
        <v>6451.48</v>
      </c>
      <c r="I249">
        <v>0.46082000000000001</v>
      </c>
      <c r="J249" t="s">
        <v>751</v>
      </c>
      <c r="K249" t="s">
        <v>731</v>
      </c>
      <c r="L249" t="s">
        <v>306</v>
      </c>
    </row>
    <row r="250" spans="1:12" x14ac:dyDescent="0.25">
      <c r="A250" t="str">
        <f t="shared" si="3"/>
        <v>Windsor_14000_8762.37</v>
      </c>
      <c r="B250" s="2" t="s">
        <v>761</v>
      </c>
      <c r="C250" t="s">
        <v>281</v>
      </c>
      <c r="D250">
        <v>4</v>
      </c>
      <c r="E250">
        <v>4788.5299999999897</v>
      </c>
      <c r="F250">
        <v>8762.3700000000008</v>
      </c>
      <c r="G250">
        <v>14000</v>
      </c>
      <c r="H250">
        <v>5237.63</v>
      </c>
      <c r="I250">
        <v>0.37411642857142902</v>
      </c>
      <c r="J250" t="s">
        <v>762</v>
      </c>
      <c r="K250" t="s">
        <v>731</v>
      </c>
      <c r="L250" t="s">
        <v>306</v>
      </c>
    </row>
    <row r="251" spans="1:12" x14ac:dyDescent="0.25">
      <c r="A251" t="str">
        <f t="shared" si="3"/>
        <v>Woodstock_10500_2113.35</v>
      </c>
      <c r="B251" s="2" t="s">
        <v>763</v>
      </c>
      <c r="C251" t="s">
        <v>133</v>
      </c>
      <c r="D251">
        <v>1</v>
      </c>
      <c r="E251">
        <v>926.64999999999895</v>
      </c>
      <c r="F251">
        <v>2113.3499999999899</v>
      </c>
      <c r="G251">
        <v>10500</v>
      </c>
      <c r="H251">
        <v>8386.6499999999905</v>
      </c>
      <c r="I251">
        <v>0.79872857142857101</v>
      </c>
      <c r="J251" t="s">
        <v>762</v>
      </c>
      <c r="K251" t="s">
        <v>731</v>
      </c>
      <c r="L251" t="s">
        <v>306</v>
      </c>
    </row>
    <row r="252" spans="1:12" x14ac:dyDescent="0.25">
      <c r="A252" t="str">
        <f t="shared" si="3"/>
        <v>Mendon_28000_343.16</v>
      </c>
      <c r="B252" s="2" t="s">
        <v>764</v>
      </c>
      <c r="C252" t="s">
        <v>87</v>
      </c>
      <c r="D252">
        <v>1</v>
      </c>
      <c r="E252">
        <v>343.16</v>
      </c>
      <c r="F252">
        <v>343.16</v>
      </c>
      <c r="G252">
        <v>28000</v>
      </c>
      <c r="H252">
        <v>27656.84</v>
      </c>
      <c r="I252">
        <v>0.98774428571428596</v>
      </c>
      <c r="J252" t="s">
        <v>765</v>
      </c>
      <c r="K252" t="s">
        <v>731</v>
      </c>
      <c r="L252" t="s">
        <v>306</v>
      </c>
    </row>
    <row r="253" spans="1:12" x14ac:dyDescent="0.25">
      <c r="A253" t="str">
        <f t="shared" si="3"/>
        <v>Sherburne_14000_391.56</v>
      </c>
      <c r="B253" s="2" t="s">
        <v>766</v>
      </c>
      <c r="C253" t="s">
        <v>767</v>
      </c>
      <c r="D253">
        <v>4</v>
      </c>
      <c r="E253">
        <v>0</v>
      </c>
      <c r="F253">
        <v>391.56</v>
      </c>
      <c r="G253">
        <v>14000</v>
      </c>
      <c r="H253">
        <v>13608.44</v>
      </c>
      <c r="I253">
        <v>0.97203142857142799</v>
      </c>
      <c r="J253" t="s">
        <v>765</v>
      </c>
      <c r="K253" t="s">
        <v>731</v>
      </c>
      <c r="L253" t="s">
        <v>306</v>
      </c>
    </row>
    <row r="254" spans="1:12" x14ac:dyDescent="0.25">
      <c r="A254" t="str">
        <f t="shared" si="3"/>
        <v>Sherburne_14000_368.81</v>
      </c>
      <c r="B254" s="2" t="s">
        <v>768</v>
      </c>
      <c r="C254" t="s">
        <v>767</v>
      </c>
      <c r="D254">
        <v>4</v>
      </c>
      <c r="E254">
        <v>320.11</v>
      </c>
      <c r="F254">
        <v>368.81</v>
      </c>
      <c r="G254">
        <v>14000</v>
      </c>
      <c r="H254">
        <v>13631.19</v>
      </c>
      <c r="I254">
        <v>0.97365642857142798</v>
      </c>
      <c r="J254" t="s">
        <v>765</v>
      </c>
      <c r="K254" t="s">
        <v>731</v>
      </c>
      <c r="L254" t="s">
        <v>306</v>
      </c>
    </row>
    <row r="255" spans="1:12" x14ac:dyDescent="0.25">
      <c r="A255" t="str">
        <f t="shared" si="3"/>
        <v>Sherburne_14000_368.81</v>
      </c>
      <c r="B255" s="2" t="s">
        <v>769</v>
      </c>
      <c r="C255" t="s">
        <v>767</v>
      </c>
      <c r="D255">
        <v>4</v>
      </c>
      <c r="E255">
        <v>48.7</v>
      </c>
      <c r="F255">
        <v>368.81</v>
      </c>
      <c r="G255">
        <v>14000</v>
      </c>
      <c r="H255">
        <v>13631.19</v>
      </c>
      <c r="I255">
        <v>0.97365642857142798</v>
      </c>
      <c r="J255" t="s">
        <v>765</v>
      </c>
      <c r="K255" t="s">
        <v>731</v>
      </c>
      <c r="L255" t="s">
        <v>306</v>
      </c>
    </row>
    <row r="256" spans="1:12" x14ac:dyDescent="0.25">
      <c r="A256" t="str">
        <f t="shared" si="3"/>
        <v>Snowshed_12500_60.6</v>
      </c>
      <c r="B256" s="2" t="s">
        <v>770</v>
      </c>
      <c r="C256" t="s">
        <v>771</v>
      </c>
      <c r="D256">
        <v>1</v>
      </c>
      <c r="E256">
        <v>60.6</v>
      </c>
      <c r="F256">
        <v>60.6</v>
      </c>
      <c r="G256">
        <v>12500</v>
      </c>
      <c r="H256">
        <v>12439.3999999999</v>
      </c>
      <c r="I256">
        <v>0.99515200000000004</v>
      </c>
      <c r="J256" t="s">
        <v>765</v>
      </c>
      <c r="K256" t="s">
        <v>731</v>
      </c>
      <c r="L256" t="s">
        <v>306</v>
      </c>
    </row>
    <row r="257" spans="1:12" x14ac:dyDescent="0.25">
      <c r="A257" t="str">
        <f t="shared" si="3"/>
        <v>Snowshed_12500_60.6</v>
      </c>
      <c r="B257" s="2" t="s">
        <v>772</v>
      </c>
      <c r="C257" t="s">
        <v>771</v>
      </c>
      <c r="D257">
        <v>1</v>
      </c>
      <c r="E257">
        <v>0</v>
      </c>
      <c r="F257">
        <v>60.6</v>
      </c>
      <c r="G257">
        <v>12500</v>
      </c>
      <c r="H257">
        <v>12439.3999999999</v>
      </c>
      <c r="I257">
        <v>0.99515200000000004</v>
      </c>
      <c r="J257" t="s">
        <v>765</v>
      </c>
      <c r="K257" t="s">
        <v>731</v>
      </c>
      <c r="L257" t="s">
        <v>306</v>
      </c>
    </row>
    <row r="258" spans="1:12" x14ac:dyDescent="0.25">
      <c r="A258" t="str">
        <f t="shared" si="3"/>
        <v>Pleasant Street_14000_7405.95</v>
      </c>
      <c r="B258" s="2" t="s">
        <v>773</v>
      </c>
      <c r="C258" t="s">
        <v>733</v>
      </c>
      <c r="D258">
        <v>1</v>
      </c>
      <c r="E258">
        <v>476.3</v>
      </c>
      <c r="F258">
        <v>7405.9499999999898</v>
      </c>
      <c r="G258">
        <v>14000</v>
      </c>
      <c r="H258">
        <v>6594.05</v>
      </c>
      <c r="I258">
        <v>0.47100357142857102</v>
      </c>
      <c r="J258" t="s">
        <v>774</v>
      </c>
      <c r="K258" t="s">
        <v>731</v>
      </c>
      <c r="L258" t="s">
        <v>306</v>
      </c>
    </row>
    <row r="259" spans="1:12" x14ac:dyDescent="0.25">
      <c r="A259" t="str">
        <f t="shared" ref="A259:A290" si="4">CONCATENATE($C259, "_", $G259, "_", ROUND($F259,2))</f>
        <v>Pleasant Street_14000_7405.95</v>
      </c>
      <c r="B259" s="2" t="s">
        <v>775</v>
      </c>
      <c r="C259" t="s">
        <v>733</v>
      </c>
      <c r="D259">
        <v>1</v>
      </c>
      <c r="E259">
        <v>903.2</v>
      </c>
      <c r="F259">
        <v>7405.9499999999898</v>
      </c>
      <c r="G259">
        <v>14000</v>
      </c>
      <c r="H259">
        <v>6594.05</v>
      </c>
      <c r="I259">
        <v>0.47100357142857102</v>
      </c>
      <c r="J259" t="s">
        <v>776</v>
      </c>
      <c r="K259" t="s">
        <v>731</v>
      </c>
      <c r="L259" t="s">
        <v>306</v>
      </c>
    </row>
    <row r="260" spans="1:12" x14ac:dyDescent="0.25">
      <c r="A260" t="str">
        <f t="shared" si="4"/>
        <v>East Barnard_22400_687.21</v>
      </c>
      <c r="B260" s="2" t="s">
        <v>777</v>
      </c>
      <c r="C260" t="s">
        <v>778</v>
      </c>
      <c r="D260">
        <v>1</v>
      </c>
      <c r="E260">
        <v>687.21</v>
      </c>
      <c r="F260">
        <v>687.21</v>
      </c>
      <c r="G260">
        <v>22400</v>
      </c>
      <c r="H260">
        <v>21712.79</v>
      </c>
      <c r="I260">
        <v>0.969320982142857</v>
      </c>
      <c r="J260" t="s">
        <v>779</v>
      </c>
      <c r="K260" t="s">
        <v>731</v>
      </c>
      <c r="L260" t="s">
        <v>306</v>
      </c>
    </row>
    <row r="261" spans="1:12" x14ac:dyDescent="0.25">
      <c r="A261" t="str">
        <f t="shared" si="4"/>
        <v>Quechee_14000_13962.53</v>
      </c>
      <c r="B261" s="2" t="s">
        <v>780</v>
      </c>
      <c r="C261" t="s">
        <v>750</v>
      </c>
      <c r="D261">
        <v>3</v>
      </c>
      <c r="E261">
        <v>4668.5299999999897</v>
      </c>
      <c r="F261">
        <v>13962.53</v>
      </c>
      <c r="G261">
        <v>14000</v>
      </c>
      <c r="H261">
        <v>37.469999999999899</v>
      </c>
      <c r="I261">
        <v>2.6764285714289998E-3</v>
      </c>
      <c r="J261" t="s">
        <v>781</v>
      </c>
      <c r="K261" t="s">
        <v>731</v>
      </c>
      <c r="L261" t="s">
        <v>306</v>
      </c>
    </row>
    <row r="262" spans="1:12" x14ac:dyDescent="0.25">
      <c r="A262" t="str">
        <f t="shared" si="4"/>
        <v>South Rutland_14000_9836.41</v>
      </c>
      <c r="B262" s="2" t="s">
        <v>782</v>
      </c>
      <c r="C262" t="s">
        <v>720</v>
      </c>
      <c r="D262">
        <v>1</v>
      </c>
      <c r="E262">
        <v>7781.4899999999898</v>
      </c>
      <c r="F262">
        <v>9836.4099999999908</v>
      </c>
      <c r="G262">
        <v>14000</v>
      </c>
      <c r="H262">
        <v>4163.59</v>
      </c>
      <c r="I262">
        <v>0.29739928571428598</v>
      </c>
      <c r="J262" t="s">
        <v>783</v>
      </c>
      <c r="K262" t="s">
        <v>731</v>
      </c>
      <c r="L262" t="s">
        <v>306</v>
      </c>
    </row>
    <row r="263" spans="1:12" x14ac:dyDescent="0.25">
      <c r="A263" t="str">
        <f t="shared" si="4"/>
        <v>South Rutland_14000_11125.5</v>
      </c>
      <c r="B263" s="2" t="s">
        <v>784</v>
      </c>
      <c r="C263" t="s">
        <v>720</v>
      </c>
      <c r="D263">
        <v>1</v>
      </c>
      <c r="E263">
        <v>10885.8</v>
      </c>
      <c r="F263">
        <v>11125.5</v>
      </c>
      <c r="G263">
        <v>14000</v>
      </c>
      <c r="H263">
        <v>2874.5</v>
      </c>
      <c r="I263">
        <v>0.20532142857142899</v>
      </c>
      <c r="J263" t="s">
        <v>783</v>
      </c>
      <c r="K263" t="s">
        <v>731</v>
      </c>
      <c r="L263" t="s">
        <v>306</v>
      </c>
    </row>
    <row r="264" spans="1:12" x14ac:dyDescent="0.25">
      <c r="A264" t="str">
        <f t="shared" si="4"/>
        <v>Sherburne_14000_391.56</v>
      </c>
      <c r="B264" s="2" t="s">
        <v>785</v>
      </c>
      <c r="C264" t="s">
        <v>767</v>
      </c>
      <c r="D264">
        <v>4</v>
      </c>
      <c r="E264">
        <v>391.56</v>
      </c>
      <c r="F264">
        <v>391.56</v>
      </c>
      <c r="G264">
        <v>14000</v>
      </c>
      <c r="H264">
        <v>13608.44</v>
      </c>
      <c r="I264">
        <v>0.97203142857142799</v>
      </c>
      <c r="J264" t="s">
        <v>786</v>
      </c>
      <c r="K264" t="s">
        <v>731</v>
      </c>
      <c r="L264" t="s">
        <v>306</v>
      </c>
    </row>
    <row r="265" spans="1:12" x14ac:dyDescent="0.25">
      <c r="A265" t="str">
        <f t="shared" si="4"/>
        <v>Sharon_10500_10065.32</v>
      </c>
      <c r="B265" s="2" t="s">
        <v>787</v>
      </c>
      <c r="C265" t="s">
        <v>125</v>
      </c>
      <c r="D265">
        <v>3</v>
      </c>
      <c r="E265">
        <v>10065.3199999999</v>
      </c>
      <c r="F265">
        <v>10065.3199999999</v>
      </c>
      <c r="G265">
        <v>10500</v>
      </c>
      <c r="H265">
        <v>434.68</v>
      </c>
      <c r="I265">
        <v>4.1398095238094998E-2</v>
      </c>
      <c r="J265" t="s">
        <v>788</v>
      </c>
      <c r="K265" t="s">
        <v>731</v>
      </c>
      <c r="L265" t="s">
        <v>306</v>
      </c>
    </row>
    <row r="266" spans="1:12" x14ac:dyDescent="0.25">
      <c r="A266" t="str">
        <f t="shared" si="4"/>
        <v>Thetford_7000_2002.19</v>
      </c>
      <c r="B266" s="2" t="s">
        <v>789</v>
      </c>
      <c r="C266" t="s">
        <v>128</v>
      </c>
      <c r="D266">
        <v>4</v>
      </c>
      <c r="E266">
        <v>2002.19</v>
      </c>
      <c r="F266">
        <v>2002.19</v>
      </c>
      <c r="G266">
        <v>7000</v>
      </c>
      <c r="H266">
        <v>4997.8100000000004</v>
      </c>
      <c r="I266">
        <v>0.71397285714285696</v>
      </c>
      <c r="J266" t="s">
        <v>788</v>
      </c>
      <c r="K266" t="s">
        <v>731</v>
      </c>
      <c r="L266" t="s">
        <v>306</v>
      </c>
    </row>
    <row r="267" spans="1:12" x14ac:dyDescent="0.25">
      <c r="A267" t="str">
        <f t="shared" si="4"/>
        <v>Wilder 71_14000_7548.52</v>
      </c>
      <c r="B267" s="2" t="s">
        <v>790</v>
      </c>
      <c r="C267" t="s">
        <v>759</v>
      </c>
      <c r="D267">
        <v>1</v>
      </c>
      <c r="E267">
        <v>4106.17</v>
      </c>
      <c r="F267">
        <v>7548.52</v>
      </c>
      <c r="G267">
        <v>14000</v>
      </c>
      <c r="H267">
        <v>6451.48</v>
      </c>
      <c r="I267">
        <v>0.46082000000000001</v>
      </c>
      <c r="J267" t="s">
        <v>791</v>
      </c>
      <c r="K267" t="s">
        <v>731</v>
      </c>
      <c r="L267" t="s">
        <v>306</v>
      </c>
    </row>
    <row r="268" spans="1:12" x14ac:dyDescent="0.25">
      <c r="A268" t="str">
        <f t="shared" si="4"/>
        <v>Bethel_14000_11694.59</v>
      </c>
      <c r="B268" s="2" t="s">
        <v>792</v>
      </c>
      <c r="C268" t="s">
        <v>105</v>
      </c>
      <c r="D268">
        <v>2</v>
      </c>
      <c r="E268">
        <v>10417.51</v>
      </c>
      <c r="F268">
        <v>11694.59</v>
      </c>
      <c r="G268">
        <v>14000</v>
      </c>
      <c r="H268">
        <v>2305.4099999999899</v>
      </c>
      <c r="I268">
        <v>0.16467214285714299</v>
      </c>
      <c r="J268" t="s">
        <v>793</v>
      </c>
      <c r="K268" t="s">
        <v>731</v>
      </c>
      <c r="L268" t="s">
        <v>306</v>
      </c>
    </row>
    <row r="269" spans="1:12" x14ac:dyDescent="0.25">
      <c r="A269" t="str">
        <f t="shared" si="4"/>
        <v>Bradford Distribution_7000_2647.84</v>
      </c>
      <c r="B269" s="2" t="s">
        <v>794</v>
      </c>
      <c r="C269" t="s">
        <v>622</v>
      </c>
      <c r="D269">
        <v>1</v>
      </c>
      <c r="E269">
        <v>1895.61</v>
      </c>
      <c r="F269">
        <v>2647.84</v>
      </c>
      <c r="G269">
        <v>7000</v>
      </c>
      <c r="H269">
        <v>4352.1599999999899</v>
      </c>
      <c r="I269">
        <v>0.62173714285714299</v>
      </c>
      <c r="J269" t="s">
        <v>795</v>
      </c>
      <c r="K269" t="s">
        <v>731</v>
      </c>
      <c r="L269" t="s">
        <v>306</v>
      </c>
    </row>
    <row r="270" spans="1:12" x14ac:dyDescent="0.25">
      <c r="A270" t="str">
        <f t="shared" si="4"/>
        <v>Brudies Road_14000_5704.4</v>
      </c>
      <c r="B270" s="2" t="s">
        <v>796</v>
      </c>
      <c r="C270" t="s">
        <v>797</v>
      </c>
      <c r="D270">
        <v>1</v>
      </c>
      <c r="E270">
        <v>8</v>
      </c>
      <c r="F270">
        <v>5704.4</v>
      </c>
      <c r="G270">
        <v>14000</v>
      </c>
      <c r="H270">
        <v>8295.6</v>
      </c>
      <c r="I270">
        <v>0.59254285714285704</v>
      </c>
      <c r="J270" t="s">
        <v>798</v>
      </c>
      <c r="K270" t="s">
        <v>799</v>
      </c>
      <c r="L270" t="s">
        <v>307</v>
      </c>
    </row>
    <row r="271" spans="1:12" x14ac:dyDescent="0.25">
      <c r="A271" t="str">
        <f t="shared" si="4"/>
        <v>North Brattleboro_14000_4558.8</v>
      </c>
      <c r="B271" s="2" t="s">
        <v>800</v>
      </c>
      <c r="C271" t="s">
        <v>801</v>
      </c>
      <c r="D271">
        <v>4</v>
      </c>
      <c r="E271">
        <v>1314.11</v>
      </c>
      <c r="F271">
        <v>4558.8</v>
      </c>
      <c r="G271">
        <v>14000</v>
      </c>
      <c r="H271">
        <v>9441.2000000000007</v>
      </c>
      <c r="I271">
        <v>0.67437142857142895</v>
      </c>
      <c r="J271" t="s">
        <v>798</v>
      </c>
      <c r="K271" t="s">
        <v>799</v>
      </c>
      <c r="L271" t="s">
        <v>307</v>
      </c>
    </row>
    <row r="272" spans="1:12" x14ac:dyDescent="0.25">
      <c r="A272" t="str">
        <f t="shared" si="4"/>
        <v>South Brattleboro_28000_1883.75</v>
      </c>
      <c r="B272" s="2" t="s">
        <v>802</v>
      </c>
      <c r="C272" t="s">
        <v>803</v>
      </c>
      <c r="D272">
        <v>4</v>
      </c>
      <c r="E272">
        <v>495.84</v>
      </c>
      <c r="F272">
        <v>1883.75</v>
      </c>
      <c r="G272">
        <v>28000</v>
      </c>
      <c r="H272">
        <v>26116.25</v>
      </c>
      <c r="I272">
        <v>0.93272321428571403</v>
      </c>
      <c r="J272" t="s">
        <v>798</v>
      </c>
      <c r="K272" t="s">
        <v>799</v>
      </c>
      <c r="L272" t="s">
        <v>307</v>
      </c>
    </row>
    <row r="273" spans="1:12" x14ac:dyDescent="0.25">
      <c r="A273" t="str">
        <f t="shared" si="4"/>
        <v>Vernon Road_14000_4011.36</v>
      </c>
      <c r="B273" s="2" t="s">
        <v>804</v>
      </c>
      <c r="C273" t="s">
        <v>805</v>
      </c>
      <c r="D273">
        <v>1</v>
      </c>
      <c r="E273">
        <v>952.76999999999896</v>
      </c>
      <c r="F273">
        <v>4011.36</v>
      </c>
      <c r="G273">
        <v>14000</v>
      </c>
      <c r="H273">
        <v>9988.6399999999903</v>
      </c>
      <c r="I273">
        <v>0.71347428571428595</v>
      </c>
      <c r="J273" t="s">
        <v>798</v>
      </c>
      <c r="K273" t="s">
        <v>799</v>
      </c>
      <c r="L273" t="s">
        <v>307</v>
      </c>
    </row>
    <row r="274" spans="1:12" x14ac:dyDescent="0.25">
      <c r="A274" t="str">
        <f t="shared" si="4"/>
        <v>Vernon Road_14000_4011.36</v>
      </c>
      <c r="B274" s="2" t="s">
        <v>806</v>
      </c>
      <c r="C274" t="s">
        <v>805</v>
      </c>
      <c r="D274">
        <v>1</v>
      </c>
      <c r="E274">
        <v>3058.59</v>
      </c>
      <c r="F274">
        <v>4011.36</v>
      </c>
      <c r="G274">
        <v>14000</v>
      </c>
      <c r="H274">
        <v>9988.6399999999903</v>
      </c>
      <c r="I274">
        <v>0.71347428571428595</v>
      </c>
      <c r="J274" t="s">
        <v>798</v>
      </c>
      <c r="K274" t="s">
        <v>799</v>
      </c>
      <c r="L274" t="s">
        <v>307</v>
      </c>
    </row>
    <row r="275" spans="1:12" x14ac:dyDescent="0.25">
      <c r="A275" t="str">
        <f t="shared" si="4"/>
        <v>West Dummerston_6250_1467.3</v>
      </c>
      <c r="B275" s="2" t="s">
        <v>807</v>
      </c>
      <c r="C275" t="s">
        <v>808</v>
      </c>
      <c r="D275">
        <v>1</v>
      </c>
      <c r="E275">
        <v>1467.29999999999</v>
      </c>
      <c r="F275">
        <v>1467.29999999999</v>
      </c>
      <c r="G275">
        <v>6250</v>
      </c>
      <c r="H275">
        <v>4782.6999999999898</v>
      </c>
      <c r="I275">
        <v>0.76523200000000002</v>
      </c>
      <c r="J275" t="s">
        <v>809</v>
      </c>
      <c r="K275" t="s">
        <v>799</v>
      </c>
      <c r="L275" t="s">
        <v>307</v>
      </c>
    </row>
    <row r="276" spans="1:12" x14ac:dyDescent="0.25">
      <c r="A276" t="str">
        <f t="shared" si="4"/>
        <v>Dover 90_22500_53.47</v>
      </c>
      <c r="B276" s="2" t="s">
        <v>810</v>
      </c>
      <c r="C276" t="s">
        <v>409</v>
      </c>
      <c r="D276">
        <v>1</v>
      </c>
      <c r="E276">
        <v>0</v>
      </c>
      <c r="F276">
        <v>53.469999999999899</v>
      </c>
      <c r="G276">
        <v>22500</v>
      </c>
      <c r="H276">
        <v>22446.529999999901</v>
      </c>
      <c r="I276">
        <v>0.99762355555555504</v>
      </c>
      <c r="J276" t="s">
        <v>811</v>
      </c>
      <c r="K276" t="s">
        <v>799</v>
      </c>
      <c r="L276" t="s">
        <v>307</v>
      </c>
    </row>
    <row r="277" spans="1:12" x14ac:dyDescent="0.25">
      <c r="A277" t="str">
        <f t="shared" si="4"/>
        <v>Dover 90_22500_53.47</v>
      </c>
      <c r="B277" s="2" t="s">
        <v>812</v>
      </c>
      <c r="C277" t="s">
        <v>409</v>
      </c>
      <c r="D277">
        <v>1</v>
      </c>
      <c r="E277">
        <v>0</v>
      </c>
      <c r="F277">
        <v>53.469999999999899</v>
      </c>
      <c r="G277">
        <v>22500</v>
      </c>
      <c r="H277">
        <v>22446.529999999901</v>
      </c>
      <c r="I277">
        <v>0.99762355555555504</v>
      </c>
      <c r="J277" t="s">
        <v>811</v>
      </c>
      <c r="K277" t="s">
        <v>799</v>
      </c>
      <c r="L277" t="s">
        <v>307</v>
      </c>
    </row>
    <row r="278" spans="1:12" x14ac:dyDescent="0.25">
      <c r="A278" t="str">
        <f t="shared" si="4"/>
        <v>Dover 90_14000_1169.6</v>
      </c>
      <c r="B278" s="2" t="s">
        <v>813</v>
      </c>
      <c r="C278" t="s">
        <v>409</v>
      </c>
      <c r="D278">
        <v>1</v>
      </c>
      <c r="E278">
        <v>1079.5599999999899</v>
      </c>
      <c r="F278">
        <v>1169.5999999999999</v>
      </c>
      <c r="G278">
        <v>14000</v>
      </c>
      <c r="H278">
        <v>12830.3999999999</v>
      </c>
      <c r="I278">
        <v>0.91645714285714297</v>
      </c>
      <c r="J278" t="s">
        <v>811</v>
      </c>
      <c r="K278" t="s">
        <v>799</v>
      </c>
      <c r="L278" t="s">
        <v>307</v>
      </c>
    </row>
    <row r="279" spans="1:12" x14ac:dyDescent="0.25">
      <c r="A279" t="str">
        <f t="shared" si="4"/>
        <v>Dover 90_14000_1169.6</v>
      </c>
      <c r="B279" s="2" t="s">
        <v>814</v>
      </c>
      <c r="C279" t="s">
        <v>409</v>
      </c>
      <c r="D279">
        <v>1</v>
      </c>
      <c r="E279">
        <v>90.04</v>
      </c>
      <c r="F279">
        <v>1169.5999999999999</v>
      </c>
      <c r="G279">
        <v>14000</v>
      </c>
      <c r="H279">
        <v>12830.3999999999</v>
      </c>
      <c r="I279">
        <v>0.91645714285714297</v>
      </c>
      <c r="J279" t="s">
        <v>811</v>
      </c>
      <c r="K279" t="s">
        <v>799</v>
      </c>
      <c r="L279" t="s">
        <v>307</v>
      </c>
    </row>
    <row r="280" spans="1:12" x14ac:dyDescent="0.25">
      <c r="A280" t="str">
        <f t="shared" si="4"/>
        <v>Brudies Road_14000_5704.4</v>
      </c>
      <c r="B280" s="2" t="s">
        <v>815</v>
      </c>
      <c r="C280" t="s">
        <v>797</v>
      </c>
      <c r="D280">
        <v>4</v>
      </c>
      <c r="E280">
        <v>5696.4</v>
      </c>
      <c r="F280">
        <v>5704.4</v>
      </c>
      <c r="G280">
        <v>14000</v>
      </c>
      <c r="H280">
        <v>8295.6</v>
      </c>
      <c r="I280">
        <v>0.59254285714285704</v>
      </c>
      <c r="J280" t="s">
        <v>816</v>
      </c>
      <c r="K280" t="s">
        <v>799</v>
      </c>
      <c r="L280" t="s">
        <v>307</v>
      </c>
    </row>
    <row r="281" spans="1:12" x14ac:dyDescent="0.25">
      <c r="A281" t="str">
        <f t="shared" si="4"/>
        <v>North Brattleboro_14000_4558.8</v>
      </c>
      <c r="B281" s="2" t="s">
        <v>817</v>
      </c>
      <c r="C281" t="s">
        <v>801</v>
      </c>
      <c r="D281">
        <v>1</v>
      </c>
      <c r="E281">
        <v>3244.69</v>
      </c>
      <c r="F281">
        <v>4558.8</v>
      </c>
      <c r="G281">
        <v>14000</v>
      </c>
      <c r="H281">
        <v>9441.2000000000007</v>
      </c>
      <c r="I281">
        <v>0.67437142857142895</v>
      </c>
      <c r="J281" t="s">
        <v>816</v>
      </c>
      <c r="K281" t="s">
        <v>799</v>
      </c>
      <c r="L281" t="s">
        <v>307</v>
      </c>
    </row>
    <row r="282" spans="1:12" x14ac:dyDescent="0.25">
      <c r="A282" t="str">
        <f t="shared" si="4"/>
        <v>Vernon_7000_1358.58</v>
      </c>
      <c r="B282" s="2" t="s">
        <v>818</v>
      </c>
      <c r="C282" t="s">
        <v>151</v>
      </c>
      <c r="D282">
        <v>1</v>
      </c>
      <c r="E282">
        <v>1358.5799999999899</v>
      </c>
      <c r="F282">
        <v>1358.5799999999899</v>
      </c>
      <c r="G282">
        <v>7000</v>
      </c>
      <c r="H282">
        <v>5641.42</v>
      </c>
      <c r="I282">
        <v>0.805917142857143</v>
      </c>
      <c r="J282" t="s">
        <v>819</v>
      </c>
      <c r="K282" t="s">
        <v>799</v>
      </c>
      <c r="L282" t="s">
        <v>307</v>
      </c>
    </row>
    <row r="283" spans="1:12" x14ac:dyDescent="0.25">
      <c r="A283" t="str">
        <f t="shared" si="4"/>
        <v>South Brattleboro_28000_1883.75</v>
      </c>
      <c r="B283" s="2" t="s">
        <v>820</v>
      </c>
      <c r="C283" t="s">
        <v>803</v>
      </c>
      <c r="D283">
        <v>1</v>
      </c>
      <c r="E283">
        <v>1387.91</v>
      </c>
      <c r="F283">
        <v>1883.75</v>
      </c>
      <c r="G283">
        <v>28000</v>
      </c>
      <c r="H283">
        <v>26116.25</v>
      </c>
      <c r="I283">
        <v>0.93272321428571403</v>
      </c>
      <c r="J283" t="s">
        <v>821</v>
      </c>
      <c r="K283" t="s">
        <v>799</v>
      </c>
      <c r="L283" t="s">
        <v>307</v>
      </c>
    </row>
    <row r="284" spans="1:12" x14ac:dyDescent="0.25">
      <c r="A284" t="str">
        <f t="shared" si="4"/>
        <v>Putney 69_14000_4065.68</v>
      </c>
      <c r="B284" s="2" t="s">
        <v>822</v>
      </c>
      <c r="C284" t="s">
        <v>823</v>
      </c>
      <c r="D284">
        <v>4</v>
      </c>
      <c r="E284">
        <v>500</v>
      </c>
      <c r="F284">
        <v>4065.68</v>
      </c>
      <c r="G284">
        <v>14000</v>
      </c>
      <c r="H284">
        <v>9934.3199999999906</v>
      </c>
      <c r="I284">
        <v>0.70959428571428596</v>
      </c>
      <c r="J284" t="s">
        <v>824</v>
      </c>
      <c r="K284" t="s">
        <v>799</v>
      </c>
      <c r="L284" t="s">
        <v>307</v>
      </c>
    </row>
    <row r="285" spans="1:12" x14ac:dyDescent="0.25">
      <c r="A285" t="str">
        <f t="shared" si="4"/>
        <v>Bellows Falls 67_14000_1591</v>
      </c>
      <c r="B285" s="2" t="s">
        <v>825</v>
      </c>
      <c r="C285" t="s">
        <v>593</v>
      </c>
      <c r="D285">
        <v>1</v>
      </c>
      <c r="E285">
        <v>62.13</v>
      </c>
      <c r="F285">
        <v>1591</v>
      </c>
      <c r="G285">
        <v>14000</v>
      </c>
      <c r="H285">
        <v>12409</v>
      </c>
      <c r="I285">
        <v>0.88635714285714295</v>
      </c>
      <c r="J285" t="s">
        <v>826</v>
      </c>
      <c r="K285" t="s">
        <v>799</v>
      </c>
      <c r="L285" t="s">
        <v>307</v>
      </c>
    </row>
    <row r="286" spans="1:12" x14ac:dyDescent="0.25">
      <c r="A286" t="str">
        <f t="shared" si="4"/>
        <v>Bellows Falls 67_14000_1591</v>
      </c>
      <c r="B286" s="2" t="s">
        <v>827</v>
      </c>
      <c r="C286" t="s">
        <v>593</v>
      </c>
      <c r="D286">
        <v>1</v>
      </c>
      <c r="E286">
        <v>100.24</v>
      </c>
      <c r="F286">
        <v>1591</v>
      </c>
      <c r="G286">
        <v>14000</v>
      </c>
      <c r="H286">
        <v>12409</v>
      </c>
      <c r="I286">
        <v>0.88635714285714295</v>
      </c>
      <c r="J286" t="s">
        <v>826</v>
      </c>
      <c r="K286" t="s">
        <v>799</v>
      </c>
      <c r="L286" t="s">
        <v>307</v>
      </c>
    </row>
    <row r="287" spans="1:12" x14ac:dyDescent="0.25">
      <c r="A287" t="str">
        <f t="shared" si="4"/>
        <v>Putney 69_14000_4065.68</v>
      </c>
      <c r="B287" s="2" t="s">
        <v>828</v>
      </c>
      <c r="C287" t="s">
        <v>823</v>
      </c>
      <c r="D287">
        <v>4</v>
      </c>
      <c r="E287">
        <v>2135.7800000000002</v>
      </c>
      <c r="F287">
        <v>4065.68</v>
      </c>
      <c r="G287">
        <v>14000</v>
      </c>
      <c r="H287">
        <v>9934.3199999999906</v>
      </c>
      <c r="I287">
        <v>0.70959428571428596</v>
      </c>
      <c r="J287" t="s">
        <v>826</v>
      </c>
      <c r="K287" t="s">
        <v>799</v>
      </c>
      <c r="L287" t="s">
        <v>307</v>
      </c>
    </row>
    <row r="288" spans="1:12" x14ac:dyDescent="0.25">
      <c r="A288" t="str">
        <f t="shared" si="4"/>
        <v>Putney 69_14000_4065.68</v>
      </c>
      <c r="B288" s="2" t="s">
        <v>829</v>
      </c>
      <c r="C288" t="s">
        <v>823</v>
      </c>
      <c r="D288">
        <v>4</v>
      </c>
      <c r="E288">
        <v>1429.9</v>
      </c>
      <c r="F288">
        <v>4065.68</v>
      </c>
      <c r="G288">
        <v>14000</v>
      </c>
      <c r="H288">
        <v>9934.3199999999906</v>
      </c>
      <c r="I288">
        <v>0.70959428571428596</v>
      </c>
      <c r="J288" t="s">
        <v>826</v>
      </c>
      <c r="K288" t="s">
        <v>799</v>
      </c>
      <c r="L288" t="s">
        <v>307</v>
      </c>
    </row>
    <row r="289" spans="1:12" x14ac:dyDescent="0.25">
      <c r="A289" t="str">
        <f t="shared" si="4"/>
        <v>Westminster 74_14000_6156.56</v>
      </c>
      <c r="B289" s="2" t="s">
        <v>830</v>
      </c>
      <c r="C289" t="s">
        <v>580</v>
      </c>
      <c r="D289">
        <v>1</v>
      </c>
      <c r="E289">
        <v>5148.42</v>
      </c>
      <c r="F289">
        <v>6156.56</v>
      </c>
      <c r="G289">
        <v>14000</v>
      </c>
      <c r="H289">
        <v>7843.44</v>
      </c>
      <c r="I289">
        <v>0.56024571428571401</v>
      </c>
      <c r="J289" t="s">
        <v>826</v>
      </c>
      <c r="K289" t="s">
        <v>799</v>
      </c>
      <c r="L289" t="s">
        <v>307</v>
      </c>
    </row>
    <row r="290" spans="1:12" x14ac:dyDescent="0.25">
      <c r="A290" t="str">
        <f t="shared" si="4"/>
        <v>Wilmington 56_14000_1323.63</v>
      </c>
      <c r="B290" s="2" t="s">
        <v>831</v>
      </c>
      <c r="C290" t="s">
        <v>404</v>
      </c>
      <c r="D290">
        <v>1</v>
      </c>
      <c r="E290">
        <v>1206.1199999999999</v>
      </c>
      <c r="F290">
        <v>1323.63</v>
      </c>
      <c r="G290">
        <v>14000</v>
      </c>
      <c r="H290">
        <v>12676.37</v>
      </c>
      <c r="I290">
        <v>0.90545500000000001</v>
      </c>
      <c r="J290" t="s">
        <v>832</v>
      </c>
      <c r="K290" t="s">
        <v>799</v>
      </c>
      <c r="L290" t="s">
        <v>307</v>
      </c>
    </row>
  </sheetData>
  <sheetProtection algorithmName="SHA-512" hashValue="1myTvtld+/dXly0mzBrqdX64cyONoVJ/aSuNvxu9NLteJgLAVxnXfU3WphVKJr1zt0zgxakAymzw2t08xrao9g==" saltValue="uSXueKXk/XJ8XH19iqlF0Q==" spinCount="100000" sheet="1" autoFilter="0"/>
  <autoFilter ref="A2:L290" xr:uid="{00000000-0001-0000-0000-000000000000}"/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A7538-2C54-4855-82CB-935B5F1A9978}">
  <sheetPr codeName="Sheet27">
    <tabColor theme="5" tint="0.79998168889431442"/>
  </sheetPr>
  <dimension ref="A1:F1153"/>
  <sheetViews>
    <sheetView workbookViewId="0"/>
  </sheetViews>
  <sheetFormatPr defaultRowHeight="15" x14ac:dyDescent="0.25"/>
  <sheetData>
    <row r="1" spans="1:6" x14ac:dyDescent="0.25">
      <c r="A1" t="s">
        <v>1284</v>
      </c>
      <c r="B1" t="s">
        <v>321</v>
      </c>
      <c r="C1" t="s">
        <v>1475</v>
      </c>
      <c r="D1" t="s">
        <v>1285</v>
      </c>
      <c r="E1" t="s">
        <v>1478</v>
      </c>
      <c r="F1" t="s">
        <v>1477</v>
      </c>
    </row>
    <row r="2" spans="1:6" x14ac:dyDescent="0.25">
      <c r="A2" t="s">
        <v>344</v>
      </c>
      <c r="B2" t="s">
        <v>169</v>
      </c>
      <c r="C2" t="str">
        <f t="shared" ref="C2:C65" si="0">CONCATENATE(B2, "_",A2)</f>
        <v>Addison_9G2</v>
      </c>
      <c r="D2">
        <v>22.224641918500001</v>
      </c>
      <c r="E2" s="51">
        <f t="shared" ref="E2:E65" si="1">$D2/SUMIF($A$2:$A$1152, $A2, $D$2:$D$1152)</f>
        <v>0.31837505151361328</v>
      </c>
      <c r="F2">
        <f>IFERROR($E2*INDEX(GMP!$H$3:$H$290, MATCH($A2, GMP!$B$3:$B$290, 0))/1000, "")</f>
        <v>-0.73602899534071342</v>
      </c>
    </row>
    <row r="3" spans="1:6" x14ac:dyDescent="0.25">
      <c r="A3" t="s">
        <v>336</v>
      </c>
      <c r="B3" t="s">
        <v>169</v>
      </c>
      <c r="C3" t="str">
        <f t="shared" si="0"/>
        <v>Addison_WY-G81</v>
      </c>
      <c r="D3">
        <v>39.321787586299898</v>
      </c>
      <c r="E3" s="51">
        <f t="shared" si="1"/>
        <v>0.29066495742712545</v>
      </c>
      <c r="F3">
        <f>IFERROR($E3*INDEX(GMP!$H$3:$H$290, MATCH($A3, GMP!$B$3:$B$290, 0))/1000, "")</f>
        <v>0.41082294417792486</v>
      </c>
    </row>
    <row r="4" spans="1:6" x14ac:dyDescent="0.25">
      <c r="A4" t="s">
        <v>573</v>
      </c>
      <c r="B4" t="s">
        <v>272</v>
      </c>
      <c r="C4" t="str">
        <f t="shared" si="0"/>
        <v>Andover_CH-G10</v>
      </c>
      <c r="D4">
        <v>3.02044344268</v>
      </c>
      <c r="E4" s="51">
        <f t="shared" si="1"/>
        <v>4.311831824863812E-2</v>
      </c>
      <c r="F4">
        <f>IFERROR($E4*INDEX(GMP!$H$3:$H$290, MATCH($A4, GMP!$B$3:$B$290, 0))/1000, "")</f>
        <v>0.22592877686011867</v>
      </c>
    </row>
    <row r="5" spans="1:6" x14ac:dyDescent="0.25">
      <c r="A5" t="s">
        <v>577</v>
      </c>
      <c r="B5" t="s">
        <v>272</v>
      </c>
      <c r="C5" t="str">
        <f t="shared" si="0"/>
        <v>Andover_CH-G11</v>
      </c>
      <c r="D5">
        <v>0.214508765799</v>
      </c>
      <c r="E5" s="51">
        <f t="shared" si="1"/>
        <v>1.617919342704699E-3</v>
      </c>
      <c r="F5">
        <f>IFERROR($E5*INDEX(GMP!$H$3:$H$290, MATCH($A5, GMP!$B$3:$B$290, 0))/1000, "")</f>
        <v>8.4774766967435026E-3</v>
      </c>
    </row>
    <row r="6" spans="1:6" x14ac:dyDescent="0.25">
      <c r="A6" t="s">
        <v>581</v>
      </c>
      <c r="B6" t="s">
        <v>272</v>
      </c>
      <c r="C6" t="str">
        <f t="shared" si="0"/>
        <v>Andover_LO-G26</v>
      </c>
      <c r="D6">
        <v>16.160463436800001</v>
      </c>
      <c r="E6" s="51">
        <f t="shared" si="1"/>
        <v>0.19442786542190221</v>
      </c>
      <c r="F6">
        <f>IFERROR($E6*INDEX(GMP!$H$3:$H$290, MATCH($A6, GMP!$B$3:$B$290, 0))/1000, "")</f>
        <v>1.4037516898382438</v>
      </c>
    </row>
    <row r="7" spans="1:6" x14ac:dyDescent="0.25">
      <c r="A7" t="s">
        <v>389</v>
      </c>
      <c r="B7" t="s">
        <v>272</v>
      </c>
      <c r="C7" t="str">
        <f t="shared" si="0"/>
        <v>Andover_LO-G27</v>
      </c>
      <c r="D7">
        <v>30.841861507600001</v>
      </c>
      <c r="E7" s="51">
        <f t="shared" si="1"/>
        <v>0.21348887900907521</v>
      </c>
      <c r="F7">
        <f>IFERROR($E7*INDEX(GMP!$H$3:$H$290, MATCH($A7, GMP!$B$3:$B$290, 0))/1000, "")</f>
        <v>1.54137049244641</v>
      </c>
    </row>
    <row r="8" spans="1:6" x14ac:dyDescent="0.25">
      <c r="A8" t="s">
        <v>584</v>
      </c>
      <c r="B8" t="s">
        <v>272</v>
      </c>
      <c r="C8" t="str">
        <f t="shared" si="0"/>
        <v>Andover_SM-G62</v>
      </c>
      <c r="D8">
        <v>0.44405452603500001</v>
      </c>
      <c r="E8" s="51">
        <f t="shared" si="1"/>
        <v>8.6271673813139455E-3</v>
      </c>
      <c r="F8">
        <f>IFERROR($E8*INDEX(GMP!$H$3:$H$290, MATCH($A8, GMP!$B$3:$B$290, 0))/1000, "")</f>
        <v>0.11835421132742213</v>
      </c>
    </row>
    <row r="9" spans="1:6" x14ac:dyDescent="0.25">
      <c r="A9" t="s">
        <v>349</v>
      </c>
      <c r="B9" t="s">
        <v>198</v>
      </c>
      <c r="C9" t="str">
        <f t="shared" si="0"/>
        <v>Arlington_AR-K23</v>
      </c>
      <c r="D9">
        <v>0.15195723135299999</v>
      </c>
      <c r="E9" s="51">
        <f t="shared" si="1"/>
        <v>1</v>
      </c>
      <c r="F9">
        <f>IFERROR($E9*INDEX(GMP!$H$3:$H$290, MATCH($A9, GMP!$B$3:$B$290, 0))/1000, "")</f>
        <v>3.125</v>
      </c>
    </row>
    <row r="10" spans="1:6" x14ac:dyDescent="0.25">
      <c r="A10" t="s">
        <v>352</v>
      </c>
      <c r="B10" t="s">
        <v>198</v>
      </c>
      <c r="C10" t="str">
        <f t="shared" si="0"/>
        <v>Arlington_EN-G24</v>
      </c>
      <c r="D10">
        <v>0.45656424553899999</v>
      </c>
      <c r="E10" s="51">
        <f t="shared" si="1"/>
        <v>1</v>
      </c>
      <c r="F10">
        <f>IFERROR($E10*INDEX(GMP!$H$3:$H$290, MATCH($A10, GMP!$B$3:$B$290, 0))/1000, "")</f>
        <v>5.6855299999999893</v>
      </c>
    </row>
    <row r="11" spans="1:6" x14ac:dyDescent="0.25">
      <c r="A11" t="s">
        <v>398</v>
      </c>
      <c r="B11" t="s">
        <v>198</v>
      </c>
      <c r="C11" t="str">
        <f t="shared" si="0"/>
        <v>Arlington_EN-G26</v>
      </c>
      <c r="D11">
        <v>59.908692713999898</v>
      </c>
      <c r="E11" s="51">
        <f t="shared" si="1"/>
        <v>0.46949229096722123</v>
      </c>
      <c r="F11">
        <f>IFERROR($E11*INDEX(GMP!$H$3:$H$290, MATCH($A11, GMP!$B$3:$B$290, 0))/1000, "")</f>
        <v>2.6693125050628606</v>
      </c>
    </row>
    <row r="12" spans="1:6" x14ac:dyDescent="0.25">
      <c r="A12" t="s">
        <v>1286</v>
      </c>
      <c r="B12" t="s">
        <v>198</v>
      </c>
      <c r="C12" t="str">
        <f t="shared" si="0"/>
        <v>Arlington_NIM-G1</v>
      </c>
      <c r="D12">
        <v>1.4312473048500001</v>
      </c>
      <c r="E12" s="51">
        <f t="shared" si="1"/>
        <v>1</v>
      </c>
      <c r="F12" t="str">
        <f>IFERROR($E12*INDEX(GMP!$H$3:$H$290, MATCH($A12, GMP!$B$3:$B$290, 0))/1000, "")</f>
        <v/>
      </c>
    </row>
    <row r="13" spans="1:6" x14ac:dyDescent="0.25">
      <c r="A13" t="s">
        <v>354</v>
      </c>
      <c r="B13" t="s">
        <v>198</v>
      </c>
      <c r="C13" t="str">
        <f t="shared" si="0"/>
        <v>Arlington_SF-G20</v>
      </c>
      <c r="D13">
        <v>1.86451443158</v>
      </c>
      <c r="E13" s="51">
        <f t="shared" si="1"/>
        <v>1.8141696590613654E-2</v>
      </c>
      <c r="F13">
        <f>IFERROR($E13*INDEX(GMP!$H$3:$H$290, MATCH($A13, GMP!$B$3:$B$290, 0))/1000, "")</f>
        <v>4.4343567559470866E-2</v>
      </c>
    </row>
    <row r="14" spans="1:6" x14ac:dyDescent="0.25">
      <c r="A14" t="s">
        <v>1287</v>
      </c>
      <c r="B14" t="s">
        <v>198</v>
      </c>
      <c r="C14" t="str">
        <f t="shared" si="0"/>
        <v>Arlington_TL15</v>
      </c>
      <c r="D14">
        <v>2.2632343000300001</v>
      </c>
      <c r="E14" s="51">
        <f t="shared" si="1"/>
        <v>0.18449898283133723</v>
      </c>
      <c r="F14" t="str">
        <f>IFERROR($E14*INDEX(GMP!$H$3:$H$290, MATCH($A14, GMP!$B$3:$B$290, 0))/1000, "")</f>
        <v/>
      </c>
    </row>
    <row r="15" spans="1:6" x14ac:dyDescent="0.25">
      <c r="A15" t="s">
        <v>1288</v>
      </c>
      <c r="B15" t="s">
        <v>198</v>
      </c>
      <c r="C15" t="str">
        <f t="shared" si="0"/>
        <v>Arlington_TL17</v>
      </c>
      <c r="D15">
        <v>1.0575485313299999</v>
      </c>
      <c r="E15" s="51">
        <f t="shared" si="1"/>
        <v>1</v>
      </c>
      <c r="F15" t="str">
        <f>IFERROR($E15*INDEX(GMP!$H$3:$H$290, MATCH($A15, GMP!$B$3:$B$290, 0))/1000, "")</f>
        <v/>
      </c>
    </row>
    <row r="16" spans="1:6" x14ac:dyDescent="0.25">
      <c r="A16" t="s">
        <v>1289</v>
      </c>
      <c r="B16" t="s">
        <v>198</v>
      </c>
      <c r="C16" t="str">
        <f t="shared" si="0"/>
        <v>Arlington_TL18</v>
      </c>
      <c r="D16">
        <v>0.49448382236999999</v>
      </c>
      <c r="E16" s="51">
        <f t="shared" si="1"/>
        <v>4.8417516990695825E-2</v>
      </c>
      <c r="F16" t="str">
        <f>IFERROR($E16*INDEX(GMP!$H$3:$H$290, MATCH($A16, GMP!$B$3:$B$290, 0))/1000, "")</f>
        <v/>
      </c>
    </row>
    <row r="17" spans="1:6" x14ac:dyDescent="0.25">
      <c r="A17" t="s">
        <v>577</v>
      </c>
      <c r="B17" t="s">
        <v>135</v>
      </c>
      <c r="C17" t="str">
        <f t="shared" si="0"/>
        <v>Athens_CH-G11</v>
      </c>
      <c r="D17">
        <v>18.942318907299899</v>
      </c>
      <c r="E17" s="51">
        <f t="shared" si="1"/>
        <v>0.14287129032535004</v>
      </c>
      <c r="F17">
        <f>IFERROR($E17*INDEX(GMP!$H$3:$H$290, MATCH($A17, GMP!$B$3:$B$290, 0))/1000, "")</f>
        <v>0.74860841476934814</v>
      </c>
    </row>
    <row r="18" spans="1:6" x14ac:dyDescent="0.25">
      <c r="A18" t="s">
        <v>807</v>
      </c>
      <c r="B18" t="s">
        <v>135</v>
      </c>
      <c r="C18" t="str">
        <f t="shared" si="0"/>
        <v>Athens_DM-G6</v>
      </c>
      <c r="D18">
        <v>0.36224801477099999</v>
      </c>
      <c r="E18" s="51">
        <f t="shared" si="1"/>
        <v>2.7712286215251696E-3</v>
      </c>
      <c r="F18">
        <f>IFERROR($E18*INDEX(GMP!$H$3:$H$290, MATCH($A18, GMP!$B$3:$B$290, 0))/1000, "")</f>
        <v>1.3253955128168399E-2</v>
      </c>
    </row>
    <row r="19" spans="1:6" x14ac:dyDescent="0.25">
      <c r="A19" t="s">
        <v>659</v>
      </c>
      <c r="B19" t="s">
        <v>60</v>
      </c>
      <c r="C19" t="str">
        <f t="shared" si="0"/>
        <v>Bakersfield_SD-G10</v>
      </c>
      <c r="D19">
        <v>13.8940061161</v>
      </c>
      <c r="E19" s="51">
        <f t="shared" si="1"/>
        <v>0.15347839014052844</v>
      </c>
      <c r="F19">
        <f>IFERROR($E19*INDEX(GMP!$H$3:$H$290, MATCH($A19, GMP!$B$3:$B$290, 0))/1000, "")</f>
        <v>1.0455224197475053</v>
      </c>
    </row>
    <row r="20" spans="1:6" x14ac:dyDescent="0.25">
      <c r="A20" t="s">
        <v>594</v>
      </c>
      <c r="B20" t="s">
        <v>273</v>
      </c>
      <c r="C20" t="str">
        <f t="shared" si="0"/>
        <v>Baltimore_NS-G63</v>
      </c>
      <c r="D20">
        <v>9.3742132024899902</v>
      </c>
      <c r="E20" s="51">
        <f t="shared" si="1"/>
        <v>0.13040356753152199</v>
      </c>
      <c r="F20">
        <f>IFERROR($E20*INDEX(GMP!$H$3:$H$290, MATCH($A20, GMP!$B$3:$B$290, 0))/1000, "")</f>
        <v>0.49922658565227629</v>
      </c>
    </row>
    <row r="21" spans="1:6" x14ac:dyDescent="0.25">
      <c r="A21" t="s">
        <v>729</v>
      </c>
      <c r="B21" t="s">
        <v>104</v>
      </c>
      <c r="C21" t="str">
        <f t="shared" si="0"/>
        <v>Barnard_BE-G28</v>
      </c>
      <c r="D21">
        <v>0.64298690220300003</v>
      </c>
      <c r="E21" s="51">
        <f t="shared" si="1"/>
        <v>9.330923266374417E-3</v>
      </c>
      <c r="F21">
        <f>IFERROR($E21*INDEX(GMP!$H$3:$H$290, MATCH($A21, GMP!$B$3:$B$290, 0))/1000, "")</f>
        <v>2.1511603807532149E-2</v>
      </c>
    </row>
    <row r="22" spans="1:6" x14ac:dyDescent="0.25">
      <c r="A22" t="s">
        <v>792</v>
      </c>
      <c r="B22" t="s">
        <v>104</v>
      </c>
      <c r="C22" t="str">
        <f t="shared" si="0"/>
        <v>Barnard_BE-G29</v>
      </c>
      <c r="D22">
        <v>3.13116668259</v>
      </c>
      <c r="E22" s="51">
        <f t="shared" si="1"/>
        <v>2.6096514010133243E-2</v>
      </c>
      <c r="F22">
        <f>IFERROR($E22*INDEX(GMP!$H$3:$H$290, MATCH($A22, GMP!$B$3:$B$290, 0))/1000, "")</f>
        <v>6.0163164364101011E-2</v>
      </c>
    </row>
    <row r="23" spans="1:6" x14ac:dyDescent="0.25">
      <c r="A23" t="s">
        <v>777</v>
      </c>
      <c r="B23" t="s">
        <v>104</v>
      </c>
      <c r="C23" t="str">
        <f t="shared" si="0"/>
        <v>Barnard_EB-Y38</v>
      </c>
      <c r="D23">
        <v>9.5535524745299902</v>
      </c>
      <c r="E23" s="51">
        <f t="shared" si="1"/>
        <v>0.33109040047025073</v>
      </c>
      <c r="F23">
        <f>IFERROR($E23*INDEX(GMP!$H$3:$H$290, MATCH($A23, GMP!$B$3:$B$290, 0))/1000, "")</f>
        <v>7.1888963364264553</v>
      </c>
    </row>
    <row r="24" spans="1:6" x14ac:dyDescent="0.25">
      <c r="A24" t="s">
        <v>1290</v>
      </c>
      <c r="B24" t="s">
        <v>104</v>
      </c>
      <c r="C24" t="str">
        <f t="shared" si="0"/>
        <v>Barnard_TL107</v>
      </c>
      <c r="D24">
        <v>3.3535361427599999</v>
      </c>
      <c r="E24" s="51">
        <f t="shared" si="1"/>
        <v>0.19965745928544526</v>
      </c>
      <c r="F24" t="str">
        <f>IFERROR($E24*INDEX(GMP!$H$3:$H$290, MATCH($A24, GMP!$B$3:$B$290, 0))/1000, "")</f>
        <v/>
      </c>
    </row>
    <row r="25" spans="1:6" x14ac:dyDescent="0.25">
      <c r="A25" t="s">
        <v>738</v>
      </c>
      <c r="B25" t="s">
        <v>104</v>
      </c>
      <c r="C25" t="str">
        <f t="shared" si="0"/>
        <v>Barnard_WK-G81</v>
      </c>
      <c r="D25">
        <v>63.209575011799899</v>
      </c>
      <c r="E25" s="51">
        <f t="shared" si="1"/>
        <v>0.46911869756046254</v>
      </c>
      <c r="F25">
        <f>IFERROR($E25*INDEX(GMP!$H$3:$H$290, MATCH($A25, GMP!$B$3:$B$290, 0))/1000, "")</f>
        <v>3.934334324895449</v>
      </c>
    </row>
    <row r="26" spans="1:6" x14ac:dyDescent="0.25">
      <c r="A26">
        <v>3311</v>
      </c>
      <c r="B26" t="s">
        <v>0</v>
      </c>
      <c r="C26" t="str">
        <f t="shared" si="0"/>
        <v>Barnet_3311</v>
      </c>
      <c r="D26">
        <v>0.59676894076599996</v>
      </c>
      <c r="E26" s="51">
        <f t="shared" si="1"/>
        <v>2.233550695861336E-2</v>
      </c>
      <c r="F26" t="str">
        <f>IFERROR($E26*INDEX(GMP!$H$3:$H$290, MATCH($A26, GMP!$B$3:$B$290, 0))/1000, "")</f>
        <v/>
      </c>
    </row>
    <row r="27" spans="1:6" x14ac:dyDescent="0.25">
      <c r="A27">
        <v>3316</v>
      </c>
      <c r="B27" t="s">
        <v>0</v>
      </c>
      <c r="C27" t="str">
        <f t="shared" si="0"/>
        <v>Barnet_3316</v>
      </c>
      <c r="D27">
        <v>8.51930207921</v>
      </c>
      <c r="E27" s="51">
        <f t="shared" si="1"/>
        <v>0.36012739080804246</v>
      </c>
      <c r="F27" t="str">
        <f>IFERROR($E27*INDEX(GMP!$H$3:$H$290, MATCH($A27, GMP!$B$3:$B$290, 0))/1000, "")</f>
        <v/>
      </c>
    </row>
    <row r="28" spans="1:6" x14ac:dyDescent="0.25">
      <c r="A28">
        <v>3324</v>
      </c>
      <c r="B28" t="s">
        <v>0</v>
      </c>
      <c r="C28" t="str">
        <f t="shared" si="0"/>
        <v>Barnet_3324</v>
      </c>
      <c r="D28">
        <v>0.57081499580499995</v>
      </c>
      <c r="E28" s="51">
        <f t="shared" si="1"/>
        <v>0.12805525236877485</v>
      </c>
      <c r="F28" t="str">
        <f>IFERROR($E28*INDEX(GMP!$H$3:$H$290, MATCH($A28, GMP!$B$3:$B$290, 0))/1000, "")</f>
        <v/>
      </c>
    </row>
    <row r="29" spans="1:6" x14ac:dyDescent="0.25">
      <c r="A29" t="s">
        <v>607</v>
      </c>
      <c r="B29" t="s">
        <v>0</v>
      </c>
      <c r="C29" t="str">
        <f t="shared" si="0"/>
        <v>Barnet_14G1</v>
      </c>
      <c r="D29">
        <v>39.9413873811</v>
      </c>
      <c r="E29" s="51">
        <f t="shared" si="1"/>
        <v>0.6190740319560899</v>
      </c>
      <c r="F29">
        <f>IFERROR($E29*INDEX(GMP!$H$3:$H$290, MATCH($A29, GMP!$B$3:$B$290, 0))/1000, "")</f>
        <v>3.610136408092258</v>
      </c>
    </row>
    <row r="30" spans="1:6" x14ac:dyDescent="0.25">
      <c r="A30" t="s">
        <v>611</v>
      </c>
      <c r="B30" t="s">
        <v>0</v>
      </c>
      <c r="C30" t="str">
        <f t="shared" si="0"/>
        <v>Barnet_14G2</v>
      </c>
      <c r="D30">
        <v>12.834151971400001</v>
      </c>
      <c r="E30" s="51">
        <f t="shared" si="1"/>
        <v>0.72963511730290731</v>
      </c>
      <c r="F30">
        <f>IFERROR($E30*INDEX(GMP!$H$3:$H$290, MATCH($A30, GMP!$B$3:$B$290, 0))/1000, "")</f>
        <v>4.2548744829030776</v>
      </c>
    </row>
    <row r="31" spans="1:6" x14ac:dyDescent="0.25">
      <c r="A31" t="s">
        <v>647</v>
      </c>
      <c r="B31" t="s">
        <v>0</v>
      </c>
      <c r="C31" t="str">
        <f t="shared" si="0"/>
        <v>Barnet_BA-G71</v>
      </c>
      <c r="D31">
        <v>2.7411886208</v>
      </c>
      <c r="E31" s="51">
        <f t="shared" si="1"/>
        <v>1.9720371913957153E-2</v>
      </c>
      <c r="F31">
        <f>IFERROR($E31*INDEX(GMP!$H$3:$H$290, MATCH($A31, GMP!$B$3:$B$290, 0))/1000, "")</f>
        <v>5.6958941810239666E-2</v>
      </c>
    </row>
    <row r="32" spans="1:6" x14ac:dyDescent="0.25">
      <c r="A32" t="s">
        <v>642</v>
      </c>
      <c r="B32" t="s">
        <v>0</v>
      </c>
      <c r="C32" t="str">
        <f t="shared" si="0"/>
        <v>Barnet_BAY-G4</v>
      </c>
      <c r="D32">
        <v>4.26619476701</v>
      </c>
      <c r="E32" s="51">
        <f t="shared" si="1"/>
        <v>2.9802620550512408E-2</v>
      </c>
      <c r="F32">
        <f>IFERROR($E32*INDEX(GMP!$H$3:$H$290, MATCH($A32, GMP!$B$3:$B$290, 0))/1000, "")</f>
        <v>-3.3650138863583262E-3</v>
      </c>
    </row>
    <row r="33" spans="1:6" x14ac:dyDescent="0.25">
      <c r="A33" t="s">
        <v>636</v>
      </c>
      <c r="B33" t="s">
        <v>0</v>
      </c>
      <c r="C33" t="str">
        <f t="shared" si="0"/>
        <v>Barnet_BAY-G5</v>
      </c>
      <c r="D33">
        <v>28.350121829500001</v>
      </c>
      <c r="E33" s="51">
        <f t="shared" si="1"/>
        <v>0.72971367819990895</v>
      </c>
      <c r="F33">
        <f>IFERROR($E33*INDEX(GMP!$H$3:$H$290, MATCH($A33, GMP!$B$3:$B$290, 0))/1000, "")</f>
        <v>-8.239197140555099E-2</v>
      </c>
    </row>
    <row r="34" spans="1:6" x14ac:dyDescent="0.25">
      <c r="A34">
        <v>3304</v>
      </c>
      <c r="B34" t="s">
        <v>213</v>
      </c>
      <c r="C34" t="str">
        <f t="shared" si="0"/>
        <v>Barre City_3304</v>
      </c>
      <c r="D34">
        <v>3.0554100453499999</v>
      </c>
      <c r="E34" s="51">
        <f t="shared" si="1"/>
        <v>0.44889204089020257</v>
      </c>
      <c r="F34" t="str">
        <f>IFERROR($E34*INDEX(GMP!$H$3:$H$290, MATCH($A34, GMP!$B$3:$B$290, 0))/1000, "")</f>
        <v/>
      </c>
    </row>
    <row r="35" spans="1:6" x14ac:dyDescent="0.25">
      <c r="A35">
        <v>3306</v>
      </c>
      <c r="B35" t="s">
        <v>213</v>
      </c>
      <c r="C35" t="str">
        <f t="shared" si="0"/>
        <v>Barre City_3306</v>
      </c>
      <c r="D35">
        <v>3.42049274726</v>
      </c>
      <c r="E35" s="51">
        <f t="shared" si="1"/>
        <v>0.41432432598835667</v>
      </c>
      <c r="F35" t="str">
        <f>IFERROR($E35*INDEX(GMP!$H$3:$H$290, MATCH($A35, GMP!$B$3:$B$290, 0))/1000, "")</f>
        <v/>
      </c>
    </row>
    <row r="36" spans="1:6" x14ac:dyDescent="0.25">
      <c r="A36" t="s">
        <v>520</v>
      </c>
      <c r="B36" t="s">
        <v>213</v>
      </c>
      <c r="C36" t="str">
        <f t="shared" si="0"/>
        <v>Barre City_37G1</v>
      </c>
      <c r="D36">
        <v>5.4234464734500003</v>
      </c>
      <c r="E36" s="51">
        <f t="shared" si="1"/>
        <v>1</v>
      </c>
      <c r="F36">
        <f>IFERROR($E36*INDEX(GMP!$H$3:$H$290, MATCH($A36, GMP!$B$3:$B$290, 0))/1000, "")</f>
        <v>4.9309200000000004</v>
      </c>
    </row>
    <row r="37" spans="1:6" x14ac:dyDescent="0.25">
      <c r="A37" t="s">
        <v>527</v>
      </c>
      <c r="B37" t="s">
        <v>213</v>
      </c>
      <c r="C37" t="str">
        <f t="shared" si="0"/>
        <v>Barre City_37G2</v>
      </c>
      <c r="D37">
        <v>7.8442375630400001</v>
      </c>
      <c r="E37" s="51">
        <f t="shared" si="1"/>
        <v>0.39050609803786696</v>
      </c>
      <c r="F37">
        <f>IFERROR($E37*INDEX(GMP!$H$3:$H$290, MATCH($A37, GMP!$B$3:$B$290, 0))/1000, "")</f>
        <v>1.9255543289368788</v>
      </c>
    </row>
    <row r="38" spans="1:6" x14ac:dyDescent="0.25">
      <c r="A38" t="s">
        <v>556</v>
      </c>
      <c r="B38" t="s">
        <v>213</v>
      </c>
      <c r="C38" t="str">
        <f t="shared" si="0"/>
        <v>Barre City_37G3</v>
      </c>
      <c r="D38">
        <v>9.5286243688799903</v>
      </c>
      <c r="E38" s="51">
        <f t="shared" si="1"/>
        <v>0.2367510945430765</v>
      </c>
      <c r="F38">
        <f>IFERROR($E38*INDEX(GMP!$H$3:$H$290, MATCH($A38, GMP!$B$3:$B$290, 0))/1000, "")</f>
        <v>1.1795318331887314</v>
      </c>
    </row>
    <row r="39" spans="1:6" x14ac:dyDescent="0.25">
      <c r="A39" t="s">
        <v>524</v>
      </c>
      <c r="B39" t="s">
        <v>213</v>
      </c>
      <c r="C39" t="str">
        <f t="shared" si="0"/>
        <v>Barre City_63G1</v>
      </c>
      <c r="D39">
        <v>6.7867477489199999</v>
      </c>
      <c r="E39" s="51">
        <f t="shared" si="1"/>
        <v>0.97417439656892912</v>
      </c>
      <c r="F39">
        <f>IFERROR($E39*INDEX(GMP!$H$3:$H$290, MATCH($A39, GMP!$B$3:$B$290, 0))/1000, "")</f>
        <v>25.091342328715555</v>
      </c>
    </row>
    <row r="40" spans="1:6" x14ac:dyDescent="0.25">
      <c r="A40" t="s">
        <v>535</v>
      </c>
      <c r="B40" t="s">
        <v>213</v>
      </c>
      <c r="C40" t="str">
        <f t="shared" si="0"/>
        <v>Barre City_63G2</v>
      </c>
      <c r="D40">
        <v>2.5047168718899999</v>
      </c>
      <c r="E40" s="51">
        <f t="shared" si="1"/>
        <v>0.29305755127833027</v>
      </c>
      <c r="F40">
        <f>IFERROR($E40*INDEX(GMP!$H$3:$H$290, MATCH($A40, GMP!$B$3:$B$290, 0))/1000, "")</f>
        <v>7.5481426806513392</v>
      </c>
    </row>
    <row r="41" spans="1:6" x14ac:dyDescent="0.25">
      <c r="A41" t="s">
        <v>545</v>
      </c>
      <c r="B41" t="s">
        <v>213</v>
      </c>
      <c r="C41" t="str">
        <f t="shared" si="0"/>
        <v>Barre City_63G4</v>
      </c>
      <c r="D41">
        <v>9.1346073399000005</v>
      </c>
      <c r="E41" s="51">
        <f t="shared" si="1"/>
        <v>0.49841767394702668</v>
      </c>
      <c r="F41">
        <f>IFERROR($E41*INDEX(GMP!$H$3:$H$290, MATCH($A41, GMP!$B$3:$B$290, 0))/1000, "")</f>
        <v>12.837504787370072</v>
      </c>
    </row>
    <row r="42" spans="1:6" x14ac:dyDescent="0.25">
      <c r="A42">
        <v>3305</v>
      </c>
      <c r="B42" t="s">
        <v>214</v>
      </c>
      <c r="C42" t="str">
        <f t="shared" si="0"/>
        <v>Barre Town_3305</v>
      </c>
      <c r="D42">
        <v>2.42049542037</v>
      </c>
      <c r="E42" s="51">
        <f t="shared" si="1"/>
        <v>1</v>
      </c>
      <c r="F42" t="str">
        <f>IFERROR($E42*INDEX(GMP!$H$3:$H$290, MATCH($A42, GMP!$B$3:$B$290, 0))/1000, "")</f>
        <v/>
      </c>
    </row>
    <row r="43" spans="1:6" x14ac:dyDescent="0.25">
      <c r="A43">
        <v>3306</v>
      </c>
      <c r="B43" t="s">
        <v>214</v>
      </c>
      <c r="C43" t="str">
        <f t="shared" si="0"/>
        <v>Barre Town_3306</v>
      </c>
      <c r="D43">
        <v>4.8350996298000002</v>
      </c>
      <c r="E43" s="51">
        <f t="shared" si="1"/>
        <v>0.58567567401164322</v>
      </c>
      <c r="F43" t="str">
        <f>IFERROR($E43*INDEX(GMP!$H$3:$H$290, MATCH($A43, GMP!$B$3:$B$290, 0))/1000, "")</f>
        <v/>
      </c>
    </row>
    <row r="44" spans="1:6" x14ac:dyDescent="0.25">
      <c r="A44">
        <v>3311</v>
      </c>
      <c r="B44" t="s">
        <v>214</v>
      </c>
      <c r="C44" t="str">
        <f t="shared" si="0"/>
        <v>Barre Town_3311</v>
      </c>
      <c r="D44">
        <v>1.7359048186799999</v>
      </c>
      <c r="E44" s="51">
        <f t="shared" si="1"/>
        <v>6.4970395589539695E-2</v>
      </c>
      <c r="F44" t="str">
        <f>IFERROR($E44*INDEX(GMP!$H$3:$H$290, MATCH($A44, GMP!$B$3:$B$290, 0))/1000, "")</f>
        <v/>
      </c>
    </row>
    <row r="45" spans="1:6" x14ac:dyDescent="0.25">
      <c r="A45" t="s">
        <v>528</v>
      </c>
      <c r="B45" t="s">
        <v>214</v>
      </c>
      <c r="C45" t="str">
        <f t="shared" si="0"/>
        <v>Barre Town_35G1</v>
      </c>
      <c r="D45">
        <v>2.6304065957699998</v>
      </c>
      <c r="E45" s="51">
        <f t="shared" si="1"/>
        <v>7.7810331292995402E-2</v>
      </c>
      <c r="F45">
        <f>IFERROR($E45*INDEX(GMP!$H$3:$H$290, MATCH($A45, GMP!$B$3:$B$290, 0))/1000, "")</f>
        <v>0.34704341480651385</v>
      </c>
    </row>
    <row r="46" spans="1:6" x14ac:dyDescent="0.25">
      <c r="A46" t="s">
        <v>530</v>
      </c>
      <c r="B46" t="s">
        <v>214</v>
      </c>
      <c r="C46" t="str">
        <f t="shared" si="0"/>
        <v>Barre Town_35G2</v>
      </c>
      <c r="D46">
        <v>5.7065919600699999</v>
      </c>
      <c r="E46" s="51">
        <f t="shared" si="1"/>
        <v>0.97715749403498997</v>
      </c>
      <c r="F46">
        <f>IFERROR($E46*INDEX(GMP!$H$3:$H$290, MATCH($A46, GMP!$B$3:$B$290, 0))/1000, "")</f>
        <v>4.3582396822953298</v>
      </c>
    </row>
    <row r="47" spans="1:6" x14ac:dyDescent="0.25">
      <c r="A47" t="s">
        <v>527</v>
      </c>
      <c r="B47" t="s">
        <v>214</v>
      </c>
      <c r="C47" t="str">
        <f t="shared" si="0"/>
        <v>Barre Town_37G2</v>
      </c>
      <c r="D47">
        <v>12.243124971</v>
      </c>
      <c r="E47" s="51">
        <f t="shared" si="1"/>
        <v>0.60949390196213304</v>
      </c>
      <c r="F47">
        <f>IFERROR($E47*INDEX(GMP!$H$3:$H$290, MATCH($A47, GMP!$B$3:$B$290, 0))/1000, "")</f>
        <v>3.0053656710631214</v>
      </c>
    </row>
    <row r="48" spans="1:6" x14ac:dyDescent="0.25">
      <c r="A48" t="s">
        <v>556</v>
      </c>
      <c r="B48" t="s">
        <v>214</v>
      </c>
      <c r="C48" t="str">
        <f t="shared" si="0"/>
        <v>Barre Town_37G3</v>
      </c>
      <c r="D48">
        <v>29.712329733099899</v>
      </c>
      <c r="E48" s="51">
        <f t="shared" si="1"/>
        <v>0.73824156703146804</v>
      </c>
      <c r="F48">
        <f>IFERROR($E48*INDEX(GMP!$H$3:$H$290, MATCH($A48, GMP!$B$3:$B$290, 0))/1000, "")</f>
        <v>3.678037605601491</v>
      </c>
    </row>
    <row r="49" spans="1:6" x14ac:dyDescent="0.25">
      <c r="A49" t="s">
        <v>549</v>
      </c>
      <c r="B49" t="s">
        <v>214</v>
      </c>
      <c r="C49" t="str">
        <f t="shared" si="0"/>
        <v>Barre Town_3G2</v>
      </c>
      <c r="D49">
        <v>1.05765849967</v>
      </c>
      <c r="E49" s="51">
        <f t="shared" si="1"/>
        <v>8.2580159043454823E-2</v>
      </c>
      <c r="F49">
        <f>IFERROR($E49*INDEX(GMP!$H$3:$H$290, MATCH($A49, GMP!$B$3:$B$290, 0))/1000, "")</f>
        <v>0.71384932042251659</v>
      </c>
    </row>
    <row r="50" spans="1:6" x14ac:dyDescent="0.25">
      <c r="A50" t="s">
        <v>539</v>
      </c>
      <c r="B50" t="s">
        <v>214</v>
      </c>
      <c r="C50" t="str">
        <f t="shared" si="0"/>
        <v>Barre Town_40G7</v>
      </c>
      <c r="D50">
        <v>0.91653955242700003</v>
      </c>
      <c r="E50" s="51">
        <f t="shared" si="1"/>
        <v>3.6100507150090555E-2</v>
      </c>
      <c r="F50">
        <f>IFERROR($E50*INDEX(GMP!$H$3:$H$290, MATCH($A50, GMP!$B$3:$B$290, 0))/1000, "")</f>
        <v>0.24735092785548995</v>
      </c>
    </row>
    <row r="51" spans="1:6" x14ac:dyDescent="0.25">
      <c r="A51" t="s">
        <v>531</v>
      </c>
      <c r="B51" t="s">
        <v>214</v>
      </c>
      <c r="C51" t="str">
        <f t="shared" si="0"/>
        <v>Barre Town_61G1</v>
      </c>
      <c r="D51">
        <v>4.1278455854400002</v>
      </c>
      <c r="E51" s="51">
        <f t="shared" si="1"/>
        <v>1</v>
      </c>
      <c r="F51">
        <f>IFERROR($E51*INDEX(GMP!$H$3:$H$290, MATCH($A51, GMP!$B$3:$B$290, 0))/1000, "")</f>
        <v>2.2286999999999999</v>
      </c>
    </row>
    <row r="52" spans="1:6" x14ac:dyDescent="0.25">
      <c r="A52" t="s">
        <v>534</v>
      </c>
      <c r="B52" t="s">
        <v>214</v>
      </c>
      <c r="C52" t="str">
        <f t="shared" si="0"/>
        <v>Barre Town_61G2</v>
      </c>
      <c r="D52">
        <v>9.0448368779500008</v>
      </c>
      <c r="E52" s="51">
        <f t="shared" si="1"/>
        <v>1</v>
      </c>
      <c r="F52">
        <f>IFERROR($E52*INDEX(GMP!$H$3:$H$290, MATCH($A52, GMP!$B$3:$B$290, 0))/1000, "")</f>
        <v>2.2286999999999999</v>
      </c>
    </row>
    <row r="53" spans="1:6" x14ac:dyDescent="0.25">
      <c r="A53" t="s">
        <v>533</v>
      </c>
      <c r="B53" t="s">
        <v>214</v>
      </c>
      <c r="C53" t="str">
        <f t="shared" si="0"/>
        <v>Barre Town_61G3</v>
      </c>
      <c r="D53">
        <v>14.095291831100001</v>
      </c>
      <c r="E53" s="51">
        <f t="shared" si="1"/>
        <v>0.35120401694231679</v>
      </c>
      <c r="F53">
        <f>IFERROR($E53*INDEX(GMP!$H$3:$H$290, MATCH($A53, GMP!$B$3:$B$290, 0))/1000, "")</f>
        <v>0.78272839255934135</v>
      </c>
    </row>
    <row r="54" spans="1:6" x14ac:dyDescent="0.25">
      <c r="A54" t="s">
        <v>524</v>
      </c>
      <c r="B54" t="s">
        <v>214</v>
      </c>
      <c r="C54" t="str">
        <f t="shared" si="0"/>
        <v>Barre Town_63G1</v>
      </c>
      <c r="D54">
        <v>0.179918356064</v>
      </c>
      <c r="E54" s="51">
        <f t="shared" si="1"/>
        <v>2.5825603431070879E-2</v>
      </c>
      <c r="F54">
        <f>IFERROR($E54*INDEX(GMP!$H$3:$H$290, MATCH($A54, GMP!$B$3:$B$290, 0))/1000, "")</f>
        <v>0.66517767128444572</v>
      </c>
    </row>
    <row r="55" spans="1:6" x14ac:dyDescent="0.25">
      <c r="A55" t="s">
        <v>535</v>
      </c>
      <c r="B55" t="s">
        <v>214</v>
      </c>
      <c r="C55" t="str">
        <f t="shared" si="0"/>
        <v>Barre Town_63G2</v>
      </c>
      <c r="D55">
        <v>3.0327194627699998</v>
      </c>
      <c r="E55" s="51">
        <f t="shared" si="1"/>
        <v>0.35483505119797082</v>
      </c>
      <c r="F55">
        <f>IFERROR($E55*INDEX(GMP!$H$3:$H$290, MATCH($A55, GMP!$B$3:$B$290, 0))/1000, "")</f>
        <v>9.1393160928815593</v>
      </c>
    </row>
    <row r="56" spans="1:6" x14ac:dyDescent="0.25">
      <c r="A56" t="s">
        <v>545</v>
      </c>
      <c r="B56" t="s">
        <v>214</v>
      </c>
      <c r="C56" t="str">
        <f t="shared" si="0"/>
        <v>Barre Town_63G4</v>
      </c>
      <c r="D56">
        <v>9.1311488878099905</v>
      </c>
      <c r="E56" s="51">
        <f t="shared" si="1"/>
        <v>0.49822896811851991</v>
      </c>
      <c r="F56">
        <f>IFERROR($E56*INDEX(GMP!$H$3:$H$290, MATCH($A56, GMP!$B$3:$B$290, 0))/1000, "")</f>
        <v>12.832644381924021</v>
      </c>
    </row>
    <row r="57" spans="1:6" x14ac:dyDescent="0.25">
      <c r="A57" t="s">
        <v>1291</v>
      </c>
      <c r="B57" t="s">
        <v>214</v>
      </c>
      <c r="C57" t="str">
        <f t="shared" si="0"/>
        <v>Barre Town_TL3305</v>
      </c>
      <c r="D57">
        <v>2.60228773084E-2</v>
      </c>
      <c r="E57" s="51">
        <f t="shared" si="1"/>
        <v>1</v>
      </c>
      <c r="F57" t="str">
        <f>IFERROR($E57*INDEX(GMP!$H$3:$H$290, MATCH($A57, GMP!$B$3:$B$290, 0))/1000, "")</f>
        <v/>
      </c>
    </row>
    <row r="58" spans="1:6" x14ac:dyDescent="0.25">
      <c r="A58" t="s">
        <v>1292</v>
      </c>
      <c r="B58" t="s">
        <v>256</v>
      </c>
      <c r="C58" t="str">
        <f t="shared" si="0"/>
        <v>Belvidere_BEL-1</v>
      </c>
      <c r="D58">
        <v>7.0167122896899999E-3</v>
      </c>
      <c r="E58" s="51">
        <f t="shared" si="1"/>
        <v>1</v>
      </c>
      <c r="F58" t="str">
        <f>IFERROR($E58*INDEX(GMP!$H$3:$H$290, MATCH($A58, GMP!$B$3:$B$290, 0))/1000, "")</f>
        <v/>
      </c>
    </row>
    <row r="59" spans="1:6" x14ac:dyDescent="0.25">
      <c r="A59" t="s">
        <v>1293</v>
      </c>
      <c r="B59" t="s">
        <v>256</v>
      </c>
      <c r="C59" t="str">
        <f t="shared" si="0"/>
        <v>Belvidere_BEL-2</v>
      </c>
      <c r="D59">
        <v>4.6270699804599998E-3</v>
      </c>
      <c r="E59" s="51">
        <f t="shared" si="1"/>
        <v>1</v>
      </c>
      <c r="F59" t="str">
        <f>IFERROR($E59*INDEX(GMP!$H$3:$H$290, MATCH($A59, GMP!$B$3:$B$290, 0))/1000, "")</f>
        <v/>
      </c>
    </row>
    <row r="60" spans="1:6" x14ac:dyDescent="0.25">
      <c r="A60" t="s">
        <v>1294</v>
      </c>
      <c r="B60" t="s">
        <v>256</v>
      </c>
      <c r="C60" t="str">
        <f t="shared" si="0"/>
        <v>Belvidere_BEL-G1</v>
      </c>
      <c r="D60">
        <v>1.6584673678599999</v>
      </c>
      <c r="E60" s="51">
        <f t="shared" si="1"/>
        <v>1</v>
      </c>
      <c r="F60" t="str">
        <f>IFERROR($E60*INDEX(GMP!$H$3:$H$290, MATCH($A60, GMP!$B$3:$B$290, 0))/1000, "")</f>
        <v/>
      </c>
    </row>
    <row r="61" spans="1:6" x14ac:dyDescent="0.25">
      <c r="A61" t="s">
        <v>356</v>
      </c>
      <c r="B61" t="s">
        <v>199</v>
      </c>
      <c r="C61" t="str">
        <f t="shared" si="0"/>
        <v>Bennington_LS-G61</v>
      </c>
      <c r="D61">
        <v>8.0502748613000001</v>
      </c>
      <c r="E61" s="51">
        <f t="shared" si="1"/>
        <v>1</v>
      </c>
      <c r="F61">
        <f>IFERROR($E61*INDEX(GMP!$H$3:$H$290, MATCH($A61, GMP!$B$3:$B$290, 0))/1000, "")</f>
        <v>12.7092399999999</v>
      </c>
    </row>
    <row r="62" spans="1:6" x14ac:dyDescent="0.25">
      <c r="A62" t="s">
        <v>359</v>
      </c>
      <c r="B62" t="s">
        <v>199</v>
      </c>
      <c r="C62" t="str">
        <f t="shared" si="0"/>
        <v>Bennington_LS-G62</v>
      </c>
      <c r="D62">
        <v>1.89969984561</v>
      </c>
      <c r="E62" s="51">
        <f t="shared" si="1"/>
        <v>1</v>
      </c>
      <c r="F62">
        <f>IFERROR($E62*INDEX(GMP!$H$3:$H$290, MATCH($A62, GMP!$B$3:$B$290, 0))/1000, "")</f>
        <v>12.7092399999999</v>
      </c>
    </row>
    <row r="63" spans="1:6" x14ac:dyDescent="0.25">
      <c r="A63" t="s">
        <v>405</v>
      </c>
      <c r="B63" t="s">
        <v>199</v>
      </c>
      <c r="C63" t="str">
        <f t="shared" si="0"/>
        <v>Bennington_MS-G50</v>
      </c>
      <c r="D63">
        <v>23.434404741400002</v>
      </c>
      <c r="E63" s="51">
        <f t="shared" si="1"/>
        <v>0.98322886099253526</v>
      </c>
      <c r="F63">
        <f>IFERROR($E63*INDEX(GMP!$H$3:$H$290, MATCH($A63, GMP!$B$3:$B$290, 0))/1000, "")</f>
        <v>9.1539688510152128</v>
      </c>
    </row>
    <row r="64" spans="1:6" x14ac:dyDescent="0.25">
      <c r="A64" t="s">
        <v>360</v>
      </c>
      <c r="B64" t="s">
        <v>199</v>
      </c>
      <c r="C64" t="str">
        <f t="shared" si="0"/>
        <v>Bennington_MS-G51</v>
      </c>
      <c r="D64">
        <v>5.5009116578199997</v>
      </c>
      <c r="E64" s="51">
        <f t="shared" si="1"/>
        <v>1</v>
      </c>
      <c r="F64">
        <f>IFERROR($E64*INDEX(GMP!$H$3:$H$290, MATCH($A64, GMP!$B$3:$B$290, 0))/1000, "")</f>
        <v>9.3101099999999999</v>
      </c>
    </row>
    <row r="65" spans="1:6" x14ac:dyDescent="0.25">
      <c r="A65" t="s">
        <v>407</v>
      </c>
      <c r="B65" t="s">
        <v>199</v>
      </c>
      <c r="C65" t="str">
        <f t="shared" si="0"/>
        <v>Bennington_NB-G72</v>
      </c>
      <c r="D65">
        <v>11.1709964794999</v>
      </c>
      <c r="E65" s="51">
        <f t="shared" si="1"/>
        <v>0.5646591168780164</v>
      </c>
      <c r="F65">
        <f>IFERROR($E65*INDEX(GMP!$H$3:$H$290, MATCH($A65, GMP!$B$3:$B$290, 0))/1000, "")</f>
        <v>7.0451219296901293</v>
      </c>
    </row>
    <row r="66" spans="1:6" x14ac:dyDescent="0.25">
      <c r="A66" t="s">
        <v>362</v>
      </c>
      <c r="B66" t="s">
        <v>199</v>
      </c>
      <c r="C66" t="str">
        <f t="shared" ref="C66:C129" si="2">CONCATENATE(B66, "_",A66)</f>
        <v>Bennington_NB-G73</v>
      </c>
      <c r="D66">
        <v>8.0125751705199999</v>
      </c>
      <c r="E66" s="51">
        <f t="shared" ref="E66:E129" si="3">$D66/SUMIF($A$2:$A$1152, $A66, $D$2:$D$1152)</f>
        <v>1</v>
      </c>
      <c r="F66">
        <f>IFERROR($E66*INDEX(GMP!$H$3:$H$290, MATCH($A66, GMP!$B$3:$B$290, 0))/1000, "")</f>
        <v>12.47677</v>
      </c>
    </row>
    <row r="67" spans="1:6" x14ac:dyDescent="0.25">
      <c r="A67" t="s">
        <v>364</v>
      </c>
      <c r="B67" t="s">
        <v>199</v>
      </c>
      <c r="C67" t="str">
        <f t="shared" si="2"/>
        <v>Bennington_PN-G46</v>
      </c>
      <c r="D67">
        <v>2.5203400353099998</v>
      </c>
      <c r="E67" s="51">
        <f t="shared" si="3"/>
        <v>5.8318670249505475E-2</v>
      </c>
      <c r="F67">
        <f>IFERROR($E67*INDEX(GMP!$H$3:$H$290, MATCH($A67, GMP!$B$3:$B$290, 0))/1000, "")</f>
        <v>4.0387428707889965E-2</v>
      </c>
    </row>
    <row r="68" spans="1:6" x14ac:dyDescent="0.25">
      <c r="A68" t="s">
        <v>354</v>
      </c>
      <c r="B68" t="s">
        <v>199</v>
      </c>
      <c r="C68" t="str">
        <f t="shared" si="2"/>
        <v>Bennington_SF-G20</v>
      </c>
      <c r="D68">
        <v>4.6656906118399997</v>
      </c>
      <c r="E68" s="51">
        <f t="shared" si="3"/>
        <v>4.5397097513452035E-2</v>
      </c>
      <c r="F68">
        <f>IFERROR($E68*INDEX(GMP!$H$3:$H$290, MATCH($A68, GMP!$B$3:$B$290, 0))/1000, "")</f>
        <v>0.11096367148115521</v>
      </c>
    </row>
    <row r="69" spans="1:6" x14ac:dyDescent="0.25">
      <c r="A69" t="s">
        <v>366</v>
      </c>
      <c r="B69" t="s">
        <v>199</v>
      </c>
      <c r="C69" t="str">
        <f t="shared" si="2"/>
        <v>Bennington_SK-G59</v>
      </c>
      <c r="D69">
        <v>10.8016908061</v>
      </c>
      <c r="E69" s="51">
        <f t="shared" si="3"/>
        <v>1</v>
      </c>
      <c r="F69">
        <f>IFERROR($E69*INDEX(GMP!$H$3:$H$290, MATCH($A69, GMP!$B$3:$B$290, 0))/1000, "")</f>
        <v>6.2007299999999992</v>
      </c>
    </row>
    <row r="70" spans="1:6" x14ac:dyDescent="0.25">
      <c r="A70" t="s">
        <v>368</v>
      </c>
      <c r="B70" t="s">
        <v>199</v>
      </c>
      <c r="C70" t="str">
        <f t="shared" si="2"/>
        <v>Bennington_SK-G60</v>
      </c>
      <c r="D70">
        <v>26.658050530899899</v>
      </c>
      <c r="E70" s="51">
        <f t="shared" si="3"/>
        <v>1</v>
      </c>
      <c r="F70">
        <f>IFERROR($E70*INDEX(GMP!$H$3:$H$290, MATCH($A70, GMP!$B$3:$B$290, 0))/1000, "")</f>
        <v>6.2007299999999992</v>
      </c>
    </row>
    <row r="71" spans="1:6" x14ac:dyDescent="0.25">
      <c r="A71" t="s">
        <v>369</v>
      </c>
      <c r="B71" t="s">
        <v>199</v>
      </c>
      <c r="C71" t="str">
        <f t="shared" si="2"/>
        <v>Bennington_SN-G40</v>
      </c>
      <c r="D71">
        <v>19.2438978461999</v>
      </c>
      <c r="E71" s="51">
        <f t="shared" si="3"/>
        <v>0.61054747902810191</v>
      </c>
      <c r="F71">
        <f>IFERROR($E71*INDEX(GMP!$H$3:$H$290, MATCH($A71, GMP!$B$3:$B$290, 0))/1000, "")</f>
        <v>3.6420256109488531</v>
      </c>
    </row>
    <row r="72" spans="1:6" x14ac:dyDescent="0.25">
      <c r="A72" t="s">
        <v>1287</v>
      </c>
      <c r="B72" t="s">
        <v>199</v>
      </c>
      <c r="C72" t="str">
        <f t="shared" si="2"/>
        <v>Bennington_TL15</v>
      </c>
      <c r="D72">
        <v>3.0222888569299999</v>
      </c>
      <c r="E72" s="51">
        <f t="shared" si="3"/>
        <v>0.24637715145916556</v>
      </c>
      <c r="F72" t="str">
        <f>IFERROR($E72*INDEX(GMP!$H$3:$H$290, MATCH($A72, GMP!$B$3:$B$290, 0))/1000, "")</f>
        <v/>
      </c>
    </row>
    <row r="73" spans="1:6" x14ac:dyDescent="0.25">
      <c r="A73" t="s">
        <v>1295</v>
      </c>
      <c r="B73" t="s">
        <v>199</v>
      </c>
      <c r="C73" t="str">
        <f t="shared" si="2"/>
        <v>Bennington_TL2</v>
      </c>
      <c r="D73">
        <v>1.0788444826200001</v>
      </c>
      <c r="E73" s="51">
        <f t="shared" si="3"/>
        <v>1</v>
      </c>
      <c r="F73" t="str">
        <f>IFERROR($E73*INDEX(GMP!$H$3:$H$290, MATCH($A73, GMP!$B$3:$B$290, 0))/1000, "")</f>
        <v/>
      </c>
    </row>
    <row r="74" spans="1:6" x14ac:dyDescent="0.25">
      <c r="A74" t="s">
        <v>1296</v>
      </c>
      <c r="B74" t="s">
        <v>199</v>
      </c>
      <c r="C74" t="str">
        <f t="shared" si="2"/>
        <v>Bennington_TL3</v>
      </c>
      <c r="D74">
        <v>4.6342337863300003</v>
      </c>
      <c r="E74" s="51">
        <f t="shared" si="3"/>
        <v>1</v>
      </c>
      <c r="F74" t="str">
        <f>IFERROR($E74*INDEX(GMP!$H$3:$H$290, MATCH($A74, GMP!$B$3:$B$290, 0))/1000, "")</f>
        <v/>
      </c>
    </row>
    <row r="75" spans="1:6" x14ac:dyDescent="0.25">
      <c r="A75" t="s">
        <v>1297</v>
      </c>
      <c r="B75" t="s">
        <v>199</v>
      </c>
      <c r="C75" t="str">
        <f t="shared" si="2"/>
        <v>Bennington_TL4</v>
      </c>
      <c r="D75">
        <v>2.5598366919000002</v>
      </c>
      <c r="E75" s="51">
        <f t="shared" si="3"/>
        <v>1</v>
      </c>
      <c r="F75" t="str">
        <f>IFERROR($E75*INDEX(GMP!$H$3:$H$290, MATCH($A75, GMP!$B$3:$B$290, 0))/1000, "")</f>
        <v/>
      </c>
    </row>
    <row r="76" spans="1:6" x14ac:dyDescent="0.25">
      <c r="A76" t="s">
        <v>1298</v>
      </c>
      <c r="B76" t="s">
        <v>199</v>
      </c>
      <c r="C76" t="str">
        <f t="shared" si="2"/>
        <v>Bennington_TL5</v>
      </c>
      <c r="D76">
        <v>0.78479312641499999</v>
      </c>
      <c r="E76" s="51">
        <f t="shared" si="3"/>
        <v>1</v>
      </c>
      <c r="F76" t="str">
        <f>IFERROR($E76*INDEX(GMP!$H$3:$H$290, MATCH($A76, GMP!$B$3:$B$290, 0))/1000, "")</f>
        <v/>
      </c>
    </row>
    <row r="77" spans="1:6" x14ac:dyDescent="0.25">
      <c r="A77" t="s">
        <v>1299</v>
      </c>
      <c r="B77" t="s">
        <v>199</v>
      </c>
      <c r="C77" t="str">
        <f t="shared" si="2"/>
        <v>Bennington_TL6</v>
      </c>
      <c r="D77">
        <v>1.9663700877100001</v>
      </c>
      <c r="E77" s="51">
        <f t="shared" si="3"/>
        <v>0.17786793371877746</v>
      </c>
      <c r="F77" t="str">
        <f>IFERROR($E77*INDEX(GMP!$H$3:$H$290, MATCH($A77, GMP!$B$3:$B$290, 0))/1000, "")</f>
        <v/>
      </c>
    </row>
    <row r="78" spans="1:6" x14ac:dyDescent="0.25">
      <c r="A78" t="s">
        <v>1300</v>
      </c>
      <c r="B78" t="s">
        <v>199</v>
      </c>
      <c r="C78" t="str">
        <f t="shared" si="2"/>
        <v>Bennington_TL7</v>
      </c>
      <c r="D78">
        <v>3.15690786582</v>
      </c>
      <c r="E78" s="51">
        <f t="shared" si="3"/>
        <v>0.56050269027966415</v>
      </c>
      <c r="F78" t="str">
        <f>IFERROR($E78*INDEX(GMP!$H$3:$H$290, MATCH($A78, GMP!$B$3:$B$290, 0))/1000, "")</f>
        <v/>
      </c>
    </row>
    <row r="79" spans="1:6" x14ac:dyDescent="0.25">
      <c r="A79" t="s">
        <v>1301</v>
      </c>
      <c r="B79" t="s">
        <v>199</v>
      </c>
      <c r="C79" t="str">
        <f t="shared" si="2"/>
        <v>Bennington_TL9</v>
      </c>
      <c r="D79">
        <v>1.6046601654299999</v>
      </c>
      <c r="E79" s="51">
        <f t="shared" si="3"/>
        <v>1</v>
      </c>
      <c r="F79" t="str">
        <f>IFERROR($E79*INDEX(GMP!$H$3:$H$290, MATCH($A79, GMP!$B$3:$B$290, 0))/1000, "")</f>
        <v/>
      </c>
    </row>
    <row r="80" spans="1:6" x14ac:dyDescent="0.25">
      <c r="A80" t="s">
        <v>371</v>
      </c>
      <c r="B80" t="s">
        <v>199</v>
      </c>
      <c r="C80" t="str">
        <f t="shared" si="2"/>
        <v>Bennington_WO-G91</v>
      </c>
      <c r="D80">
        <v>2.8180391070100002</v>
      </c>
      <c r="E80" s="51">
        <f t="shared" si="3"/>
        <v>1</v>
      </c>
      <c r="F80">
        <f>IFERROR($E80*INDEX(GMP!$H$3:$H$290, MATCH($A80, GMP!$B$3:$B$290, 0))/1000, "")</f>
        <v>9.6706699999999994</v>
      </c>
    </row>
    <row r="81" spans="1:6" x14ac:dyDescent="0.25">
      <c r="A81" t="s">
        <v>373</v>
      </c>
      <c r="B81" t="s">
        <v>199</v>
      </c>
      <c r="C81" t="str">
        <f t="shared" si="2"/>
        <v>Bennington_WO-G92</v>
      </c>
      <c r="D81">
        <v>30.2228559606</v>
      </c>
      <c r="E81" s="51">
        <f t="shared" si="3"/>
        <v>0.58512553898954811</v>
      </c>
      <c r="F81">
        <f>IFERROR($E81*INDEX(GMP!$H$3:$H$290, MATCH($A81, GMP!$B$3:$B$290, 0))/1000, "")</f>
        <v>5.6585559961400529</v>
      </c>
    </row>
    <row r="82" spans="1:6" x14ac:dyDescent="0.25">
      <c r="A82" t="s">
        <v>337</v>
      </c>
      <c r="B82" t="s">
        <v>77</v>
      </c>
      <c r="C82" t="str">
        <f t="shared" si="2"/>
        <v>Benson_CF-G16</v>
      </c>
      <c r="D82">
        <v>55.120987635399899</v>
      </c>
      <c r="E82" s="51">
        <f t="shared" si="3"/>
        <v>0.63116653934639455</v>
      </c>
      <c r="F82">
        <f>IFERROR($E82*INDEX(GMP!$H$3:$H$290, MATCH($A82, GMP!$B$3:$B$290, 0))/1000, "")</f>
        <v>-9.3185427869101681E-2</v>
      </c>
    </row>
    <row r="83" spans="1:6" x14ac:dyDescent="0.25">
      <c r="A83" t="s">
        <v>343</v>
      </c>
      <c r="B83" t="s">
        <v>77</v>
      </c>
      <c r="C83" t="str">
        <f t="shared" si="2"/>
        <v>Benson_LJ-G13</v>
      </c>
      <c r="D83">
        <v>9.1336104649800003</v>
      </c>
      <c r="E83" s="51">
        <f t="shared" si="3"/>
        <v>6.4553499294595362E-2</v>
      </c>
      <c r="F83">
        <f>IFERROR($E83*INDEX(GMP!$H$3:$H$290, MATCH($A83, GMP!$B$3:$B$290, 0))/1000, "")</f>
        <v>2.4375401333639143E-3</v>
      </c>
    </row>
    <row r="84" spans="1:6" x14ac:dyDescent="0.25">
      <c r="A84" t="s">
        <v>1302</v>
      </c>
      <c r="B84" t="s">
        <v>61</v>
      </c>
      <c r="C84" t="str">
        <f t="shared" si="2"/>
        <v>Berkshire_EB-1</v>
      </c>
      <c r="D84">
        <v>1.08248893552E-2</v>
      </c>
      <c r="E84" s="51">
        <f t="shared" si="3"/>
        <v>1</v>
      </c>
      <c r="F84" t="str">
        <f>IFERROR($E84*INDEX(GMP!$H$3:$H$290, MATCH($A84, GMP!$B$3:$B$290, 0))/1000, "")</f>
        <v/>
      </c>
    </row>
    <row r="85" spans="1:6" x14ac:dyDescent="0.25">
      <c r="A85">
        <v>3303</v>
      </c>
      <c r="B85" t="s">
        <v>215</v>
      </c>
      <c r="C85" t="str">
        <f t="shared" si="2"/>
        <v>Berlin_3303</v>
      </c>
      <c r="D85">
        <v>2.2966793484700001</v>
      </c>
      <c r="E85" s="51">
        <f t="shared" si="3"/>
        <v>0.44333047177014934</v>
      </c>
      <c r="F85" t="str">
        <f>IFERROR($E85*INDEX(GMP!$H$3:$H$290, MATCH($A85, GMP!$B$3:$B$290, 0))/1000, "")</f>
        <v/>
      </c>
    </row>
    <row r="86" spans="1:6" x14ac:dyDescent="0.25">
      <c r="A86">
        <v>3304</v>
      </c>
      <c r="B86" t="s">
        <v>215</v>
      </c>
      <c r="C86" t="str">
        <f t="shared" si="2"/>
        <v>Berlin_3304</v>
      </c>
      <c r="D86">
        <v>2.8138583533500001</v>
      </c>
      <c r="E86" s="51">
        <f t="shared" si="3"/>
        <v>0.41340396223857245</v>
      </c>
      <c r="F86" t="str">
        <f>IFERROR($E86*INDEX(GMP!$H$3:$H$290, MATCH($A86, GMP!$B$3:$B$290, 0))/1000, "")</f>
        <v/>
      </c>
    </row>
    <row r="87" spans="1:6" x14ac:dyDescent="0.25">
      <c r="A87">
        <v>3310</v>
      </c>
      <c r="B87" t="s">
        <v>215</v>
      </c>
      <c r="C87" t="str">
        <f t="shared" si="2"/>
        <v>Berlin_3310</v>
      </c>
      <c r="D87">
        <v>7.0760386856600004</v>
      </c>
      <c r="E87" s="51">
        <f t="shared" si="3"/>
        <v>0.21166920433990383</v>
      </c>
      <c r="F87" t="str">
        <f>IFERROR($E87*INDEX(GMP!$H$3:$H$290, MATCH($A87, GMP!$B$3:$B$290, 0))/1000, "")</f>
        <v/>
      </c>
    </row>
    <row r="88" spans="1:6" x14ac:dyDescent="0.25">
      <c r="A88">
        <v>3325</v>
      </c>
      <c r="B88" t="s">
        <v>215</v>
      </c>
      <c r="C88" t="str">
        <f t="shared" si="2"/>
        <v>Berlin_3325</v>
      </c>
      <c r="D88">
        <v>1.8088200536700001</v>
      </c>
      <c r="E88" s="51">
        <f t="shared" si="3"/>
        <v>0.48271230237658708</v>
      </c>
      <c r="F88" t="str">
        <f>IFERROR($E88*INDEX(GMP!$H$3:$H$290, MATCH($A88, GMP!$B$3:$B$290, 0))/1000, "")</f>
        <v/>
      </c>
    </row>
    <row r="89" spans="1:6" x14ac:dyDescent="0.25">
      <c r="A89">
        <v>3326</v>
      </c>
      <c r="B89" t="s">
        <v>215</v>
      </c>
      <c r="C89" t="str">
        <f t="shared" si="2"/>
        <v>Berlin_3326</v>
      </c>
      <c r="D89">
        <v>3.36595092643</v>
      </c>
      <c r="E89" s="51">
        <f t="shared" si="3"/>
        <v>0.7843957815514726</v>
      </c>
      <c r="F89" t="str">
        <f>IFERROR($E89*INDEX(GMP!$H$3:$H$290, MATCH($A89, GMP!$B$3:$B$290, 0))/1000, "")</f>
        <v/>
      </c>
    </row>
    <row r="90" spans="1:6" x14ac:dyDescent="0.25">
      <c r="A90" t="s">
        <v>570</v>
      </c>
      <c r="B90" t="s">
        <v>215</v>
      </c>
      <c r="C90" t="str">
        <f t="shared" si="2"/>
        <v>Berlin_27G6</v>
      </c>
      <c r="D90">
        <v>4.6669406233700004</v>
      </c>
      <c r="E90" s="51">
        <f t="shared" si="3"/>
        <v>0.13294360367993291</v>
      </c>
      <c r="F90">
        <f>IFERROR($E90*INDEX(GMP!$H$3:$H$290, MATCH($A90, GMP!$B$3:$B$290, 0))/1000, "")</f>
        <v>1.860709254133174</v>
      </c>
    </row>
    <row r="91" spans="1:6" x14ac:dyDescent="0.25">
      <c r="A91" t="s">
        <v>554</v>
      </c>
      <c r="B91" t="s">
        <v>215</v>
      </c>
      <c r="C91" t="str">
        <f t="shared" si="2"/>
        <v>Berlin_27G7</v>
      </c>
      <c r="D91">
        <v>8.2099484652400001</v>
      </c>
      <c r="E91" s="51">
        <f t="shared" si="3"/>
        <v>0.42541763945674199</v>
      </c>
      <c r="F91">
        <f>IFERROR($E91*INDEX(GMP!$H$3:$H$290, MATCH($A91, GMP!$B$3:$B$290, 0))/1000, "")</f>
        <v>5.9542431278935926</v>
      </c>
    </row>
    <row r="92" spans="1:6" x14ac:dyDescent="0.25">
      <c r="A92" t="s">
        <v>549</v>
      </c>
      <c r="B92" t="s">
        <v>215</v>
      </c>
      <c r="C92" t="str">
        <f t="shared" si="2"/>
        <v>Berlin_3G2</v>
      </c>
      <c r="D92">
        <v>5.1446319046099998</v>
      </c>
      <c r="E92" s="51">
        <f t="shared" si="3"/>
        <v>0.40168402280630411</v>
      </c>
      <c r="F92">
        <f>IFERROR($E92*INDEX(GMP!$H$3:$H$290, MATCH($A92, GMP!$B$3:$B$290, 0))/1000, "")</f>
        <v>3.4722852320249871</v>
      </c>
    </row>
    <row r="93" spans="1:6" x14ac:dyDescent="0.25">
      <c r="A93" t="s">
        <v>537</v>
      </c>
      <c r="B93" t="s">
        <v>215</v>
      </c>
      <c r="C93" t="str">
        <f t="shared" si="2"/>
        <v>Berlin_40G5</v>
      </c>
      <c r="D93">
        <v>3.4898747987099998</v>
      </c>
      <c r="E93" s="51">
        <f t="shared" si="3"/>
        <v>1</v>
      </c>
      <c r="F93">
        <f>IFERROR($E93*INDEX(GMP!$H$3:$H$290, MATCH($A93, GMP!$B$3:$B$290, 0))/1000, "")</f>
        <v>6.8517299999999999</v>
      </c>
    </row>
    <row r="94" spans="1:6" x14ac:dyDescent="0.25">
      <c r="A94" t="s">
        <v>540</v>
      </c>
      <c r="B94" t="s">
        <v>215</v>
      </c>
      <c r="C94" t="str">
        <f t="shared" si="2"/>
        <v>Berlin_40G6</v>
      </c>
      <c r="D94">
        <v>4.8328034632900003</v>
      </c>
      <c r="E94" s="51">
        <f t="shared" si="3"/>
        <v>1</v>
      </c>
      <c r="F94">
        <f>IFERROR($E94*INDEX(GMP!$H$3:$H$290, MATCH($A94, GMP!$B$3:$B$290, 0))/1000, "")</f>
        <v>6.8517299999999999</v>
      </c>
    </row>
    <row r="95" spans="1:6" x14ac:dyDescent="0.25">
      <c r="A95" t="s">
        <v>539</v>
      </c>
      <c r="B95" t="s">
        <v>215</v>
      </c>
      <c r="C95" t="str">
        <f t="shared" si="2"/>
        <v>Berlin_40G7</v>
      </c>
      <c r="D95">
        <v>24.4720110465</v>
      </c>
      <c r="E95" s="51">
        <f t="shared" si="3"/>
        <v>0.96389949284990939</v>
      </c>
      <c r="F95">
        <f>IFERROR($E95*INDEX(GMP!$H$3:$H$290, MATCH($A95, GMP!$B$3:$B$290, 0))/1000, "")</f>
        <v>6.6043790721445097</v>
      </c>
    </row>
    <row r="96" spans="1:6" x14ac:dyDescent="0.25">
      <c r="A96" t="s">
        <v>1303</v>
      </c>
      <c r="B96" t="s">
        <v>215</v>
      </c>
      <c r="C96" t="str">
        <f t="shared" si="2"/>
        <v>Berlin_54G1</v>
      </c>
      <c r="D96">
        <v>1.7296107009499999</v>
      </c>
      <c r="E96" s="51">
        <f t="shared" si="3"/>
        <v>0.13749937201876042</v>
      </c>
      <c r="F96" t="str">
        <f>IFERROR($E96*INDEX(GMP!$H$3:$H$290, MATCH($A96, GMP!$B$3:$B$290, 0))/1000, "")</f>
        <v/>
      </c>
    </row>
    <row r="97" spans="1:6" x14ac:dyDescent="0.25">
      <c r="A97" t="s">
        <v>541</v>
      </c>
      <c r="B97" t="s">
        <v>215</v>
      </c>
      <c r="C97" t="str">
        <f t="shared" si="2"/>
        <v>Berlin_62J1</v>
      </c>
      <c r="D97">
        <v>19.228222036599899</v>
      </c>
      <c r="E97" s="51">
        <f t="shared" si="3"/>
        <v>1</v>
      </c>
      <c r="F97">
        <f>IFERROR($E97*INDEX(GMP!$H$3:$H$290, MATCH($A97, GMP!$B$3:$B$290, 0))/1000, "")</f>
        <v>1.1278800000000002</v>
      </c>
    </row>
    <row r="98" spans="1:6" x14ac:dyDescent="0.25">
      <c r="A98" t="s">
        <v>535</v>
      </c>
      <c r="B98" t="s">
        <v>215</v>
      </c>
      <c r="C98" t="str">
        <f t="shared" si="2"/>
        <v>Berlin_63G2</v>
      </c>
      <c r="D98">
        <v>3.00940663514</v>
      </c>
      <c r="E98" s="51">
        <f t="shared" si="3"/>
        <v>0.35210739752369891</v>
      </c>
      <c r="F98">
        <f>IFERROR($E98*INDEX(GMP!$H$3:$H$290, MATCH($A98, GMP!$B$3:$B$290, 0))/1000, "")</f>
        <v>9.0690612264671024</v>
      </c>
    </row>
    <row r="99" spans="1:6" x14ac:dyDescent="0.25">
      <c r="A99" t="s">
        <v>545</v>
      </c>
      <c r="B99" t="s">
        <v>215</v>
      </c>
      <c r="C99" t="str">
        <f t="shared" si="2"/>
        <v>Berlin_63G4</v>
      </c>
      <c r="D99">
        <v>6.0690334717199999E-2</v>
      </c>
      <c r="E99" s="51">
        <f t="shared" si="3"/>
        <v>3.3114872194544105E-3</v>
      </c>
      <c r="F99">
        <f>IFERROR($E99*INDEX(GMP!$H$3:$H$290, MATCH($A99, GMP!$B$3:$B$290, 0))/1000, "")</f>
        <v>8.5292386797621911E-2</v>
      </c>
    </row>
    <row r="100" spans="1:6" x14ac:dyDescent="0.25">
      <c r="A100" t="s">
        <v>1304</v>
      </c>
      <c r="B100" t="s">
        <v>105</v>
      </c>
      <c r="C100" t="str">
        <f t="shared" si="2"/>
        <v>Bethel_40G1T</v>
      </c>
      <c r="D100">
        <v>2.96017017503</v>
      </c>
      <c r="E100" s="51">
        <f t="shared" si="3"/>
        <v>1.9214630587392586E-2</v>
      </c>
      <c r="F100" t="str">
        <f>IFERROR($E100*INDEX(GMP!$H$3:$H$290, MATCH($A100, GMP!$B$3:$B$290, 0))/1000, "")</f>
        <v/>
      </c>
    </row>
    <row r="101" spans="1:6" x14ac:dyDescent="0.25">
      <c r="A101" t="s">
        <v>729</v>
      </c>
      <c r="B101" t="s">
        <v>105</v>
      </c>
      <c r="C101" t="str">
        <f t="shared" si="2"/>
        <v>Bethel_BE-G28</v>
      </c>
      <c r="D101">
        <v>56.414382840800002</v>
      </c>
      <c r="E101" s="51">
        <f t="shared" si="3"/>
        <v>0.81867651674370034</v>
      </c>
      <c r="F101">
        <f>IFERROR($E101*INDEX(GMP!$H$3:$H$290, MATCH($A101, GMP!$B$3:$B$290, 0))/1000, "")</f>
        <v>1.887385028466086</v>
      </c>
    </row>
    <row r="102" spans="1:6" x14ac:dyDescent="0.25">
      <c r="A102" t="s">
        <v>792</v>
      </c>
      <c r="B102" t="s">
        <v>105</v>
      </c>
      <c r="C102" t="str">
        <f t="shared" si="2"/>
        <v>Bethel_BE-G29</v>
      </c>
      <c r="D102">
        <v>8.5488193874299903</v>
      </c>
      <c r="E102" s="51">
        <f t="shared" si="3"/>
        <v>7.1249603591728619E-2</v>
      </c>
      <c r="F102">
        <f>IFERROR($E102*INDEX(GMP!$H$3:$H$290, MATCH($A102, GMP!$B$3:$B$290, 0))/1000, "")</f>
        <v>0.16425954861640638</v>
      </c>
    </row>
    <row r="103" spans="1:6" x14ac:dyDescent="0.25">
      <c r="A103" t="s">
        <v>1305</v>
      </c>
      <c r="B103" t="s">
        <v>105</v>
      </c>
      <c r="C103" t="str">
        <f t="shared" si="2"/>
        <v>Bethel_BM-1</v>
      </c>
      <c r="D103">
        <v>7.03541067454E-3</v>
      </c>
      <c r="E103" s="51">
        <f t="shared" si="3"/>
        <v>1</v>
      </c>
      <c r="F103" t="str">
        <f>IFERROR($E103*INDEX(GMP!$H$3:$H$290, MATCH($A103, GMP!$B$3:$B$290, 0))/1000, "")</f>
        <v/>
      </c>
    </row>
    <row r="104" spans="1:6" x14ac:dyDescent="0.25">
      <c r="A104" t="s">
        <v>735</v>
      </c>
      <c r="B104" t="s">
        <v>105</v>
      </c>
      <c r="C104" t="str">
        <f t="shared" si="2"/>
        <v>Bethel_RC-G51</v>
      </c>
      <c r="D104">
        <v>0.25936184256400002</v>
      </c>
      <c r="E104" s="51">
        <f t="shared" si="3"/>
        <v>3.1842981841136665E-3</v>
      </c>
      <c r="F104">
        <f>IFERROR($E104*INDEX(GMP!$H$3:$H$290, MATCH($A104, GMP!$B$3:$B$290, 0))/1000, "")</f>
        <v>1.664483609607156E-2</v>
      </c>
    </row>
    <row r="105" spans="1:6" x14ac:dyDescent="0.25">
      <c r="A105" t="s">
        <v>734</v>
      </c>
      <c r="B105" t="s">
        <v>105</v>
      </c>
      <c r="C105" t="str">
        <f t="shared" si="2"/>
        <v>Bethel_RD-G33</v>
      </c>
      <c r="D105">
        <v>0.40689327351999999</v>
      </c>
      <c r="E105" s="51">
        <f t="shared" si="3"/>
        <v>7.6357014477944712E-2</v>
      </c>
      <c r="F105">
        <f>IFERROR($E105*INDEX(GMP!$H$3:$H$290, MATCH($A105, GMP!$B$3:$B$290, 0))/1000, "")</f>
        <v>0.52623498166866511</v>
      </c>
    </row>
    <row r="106" spans="1:6" x14ac:dyDescent="0.25">
      <c r="A106" t="s">
        <v>737</v>
      </c>
      <c r="B106" t="s">
        <v>105</v>
      </c>
      <c r="C106" t="str">
        <f t="shared" si="2"/>
        <v>Bethel_ST-G45</v>
      </c>
      <c r="D106">
        <v>9.3508406660700008</v>
      </c>
      <c r="E106" s="51">
        <f t="shared" si="3"/>
        <v>0.11427023289546707</v>
      </c>
      <c r="F106">
        <f>IFERROR($E106*INDEX(GMP!$H$3:$H$290, MATCH($A106, GMP!$B$3:$B$290, 0))/1000, "")</f>
        <v>0.72751743556159654</v>
      </c>
    </row>
    <row r="107" spans="1:6" x14ac:dyDescent="0.25">
      <c r="A107" t="s">
        <v>1306</v>
      </c>
      <c r="B107" t="s">
        <v>105</v>
      </c>
      <c r="C107" t="str">
        <f t="shared" si="2"/>
        <v>Bethel_TL83</v>
      </c>
      <c r="D107">
        <v>3.5617095125299998</v>
      </c>
      <c r="E107" s="51">
        <f t="shared" si="3"/>
        <v>0.44799546384485184</v>
      </c>
      <c r="F107" t="str">
        <f>IFERROR($E107*INDEX(GMP!$H$3:$H$290, MATCH($A107, GMP!$B$3:$B$290, 0))/1000, "")</f>
        <v/>
      </c>
    </row>
    <row r="108" spans="1:6" x14ac:dyDescent="0.25">
      <c r="A108" t="s">
        <v>1307</v>
      </c>
      <c r="B108" t="s">
        <v>105</v>
      </c>
      <c r="C108" t="str">
        <f t="shared" si="2"/>
        <v>Bethel_TL85</v>
      </c>
      <c r="D108">
        <v>5.1489877476699997</v>
      </c>
      <c r="E108" s="51">
        <f t="shared" si="3"/>
        <v>0.78303326055836886</v>
      </c>
      <c r="F108" t="str">
        <f>IFERROR($E108*INDEX(GMP!$H$3:$H$290, MATCH($A108, GMP!$B$3:$B$290, 0))/1000, "")</f>
        <v/>
      </c>
    </row>
    <row r="109" spans="1:6" x14ac:dyDescent="0.25">
      <c r="A109" t="s">
        <v>1308</v>
      </c>
      <c r="B109" t="s">
        <v>105</v>
      </c>
      <c r="C109" t="str">
        <f t="shared" si="2"/>
        <v>Bethel_TL85A</v>
      </c>
      <c r="D109">
        <v>0.115985355395</v>
      </c>
      <c r="E109" s="51">
        <f t="shared" si="3"/>
        <v>7.4568115557834588E-2</v>
      </c>
      <c r="F109" t="str">
        <f>IFERROR($E109*INDEX(GMP!$H$3:$H$290, MATCH($A109, GMP!$B$3:$B$290, 0))/1000, "")</f>
        <v/>
      </c>
    </row>
    <row r="110" spans="1:6" x14ac:dyDescent="0.25">
      <c r="A110" t="s">
        <v>1309</v>
      </c>
      <c r="B110" t="s">
        <v>105</v>
      </c>
      <c r="C110" t="str">
        <f t="shared" si="2"/>
        <v>Bethel_TL86</v>
      </c>
      <c r="D110">
        <v>0.30594668739100001</v>
      </c>
      <c r="E110" s="51">
        <f t="shared" si="3"/>
        <v>1</v>
      </c>
      <c r="F110" t="str">
        <f>IFERROR($E110*INDEX(GMP!$H$3:$H$290, MATCH($A110, GMP!$B$3:$B$290, 0))/1000, "")</f>
        <v/>
      </c>
    </row>
    <row r="111" spans="1:6" x14ac:dyDescent="0.25">
      <c r="A111" t="s">
        <v>738</v>
      </c>
      <c r="B111" t="s">
        <v>105</v>
      </c>
      <c r="C111" t="str">
        <f t="shared" si="2"/>
        <v>Bethel_WK-G81</v>
      </c>
      <c r="D111">
        <v>1.7017285818100001</v>
      </c>
      <c r="E111" s="51">
        <f t="shared" si="3"/>
        <v>1.262961656918421E-2</v>
      </c>
      <c r="F111">
        <f>IFERROR($E111*INDEX(GMP!$H$3:$H$290, MATCH($A111, GMP!$B$3:$B$290, 0))/1000, "")</f>
        <v>0.10592017379994863</v>
      </c>
    </row>
    <row r="112" spans="1:6" x14ac:dyDescent="0.25">
      <c r="A112">
        <v>3334</v>
      </c>
      <c r="B112" t="s">
        <v>237</v>
      </c>
      <c r="C112" t="str">
        <f t="shared" si="2"/>
        <v>Bolton_3334</v>
      </c>
      <c r="D112">
        <v>5.7284442909799997</v>
      </c>
      <c r="E112" s="51">
        <f t="shared" si="3"/>
        <v>0.34711999826396639</v>
      </c>
      <c r="F112" t="str">
        <f>IFERROR($E112*INDEX(GMP!$H$3:$H$290, MATCH($A112, GMP!$B$3:$B$290, 0))/1000, "")</f>
        <v/>
      </c>
    </row>
    <row r="113" spans="1:6" x14ac:dyDescent="0.25">
      <c r="A113" t="s">
        <v>416</v>
      </c>
      <c r="B113" t="s">
        <v>237</v>
      </c>
      <c r="C113" t="str">
        <f t="shared" si="2"/>
        <v>Bolton_41G1</v>
      </c>
      <c r="D113">
        <v>19.2209304735999</v>
      </c>
      <c r="E113" s="51">
        <f t="shared" si="3"/>
        <v>0.65679131134129787</v>
      </c>
      <c r="F113">
        <f>IFERROR($E113*INDEX(GMP!$H$3:$H$290, MATCH($A113, GMP!$B$3:$B$290, 0))/1000, "")</f>
        <v>6.4576509880650015</v>
      </c>
    </row>
    <row r="114" spans="1:6" x14ac:dyDescent="0.25">
      <c r="A114" t="s">
        <v>420</v>
      </c>
      <c r="B114" t="s">
        <v>237</v>
      </c>
      <c r="C114" t="str">
        <f t="shared" si="2"/>
        <v>Bolton_60G1</v>
      </c>
      <c r="D114">
        <v>0.25203761599800001</v>
      </c>
      <c r="E114" s="51">
        <f t="shared" si="3"/>
        <v>9.0816553352821572E-3</v>
      </c>
      <c r="F114">
        <f>IFERROR($E114*INDEX(GMP!$H$3:$H$290, MATCH($A114, GMP!$B$3:$B$290, 0))/1000, "")</f>
        <v>0.23444147941545523</v>
      </c>
    </row>
    <row r="115" spans="1:6" x14ac:dyDescent="0.25">
      <c r="A115" t="s">
        <v>621</v>
      </c>
      <c r="B115" t="s">
        <v>106</v>
      </c>
      <c r="C115" t="str">
        <f t="shared" si="2"/>
        <v>Bradford_BF-G62</v>
      </c>
      <c r="D115">
        <v>26.4525157932</v>
      </c>
      <c r="E115" s="51">
        <f t="shared" si="3"/>
        <v>0.89554393026014578</v>
      </c>
      <c r="F115">
        <f>IFERROR($E115*INDEX(GMP!$H$3:$H$290, MATCH($A115, GMP!$B$3:$B$290, 0))/1000, "")</f>
        <v>3.897550471520987</v>
      </c>
    </row>
    <row r="116" spans="1:6" x14ac:dyDescent="0.25">
      <c r="A116" t="s">
        <v>794</v>
      </c>
      <c r="B116" t="s">
        <v>106</v>
      </c>
      <c r="C116" t="str">
        <f t="shared" si="2"/>
        <v>Bradford_BF-G63</v>
      </c>
      <c r="D116">
        <v>32.4190217316999</v>
      </c>
      <c r="E116" s="51">
        <f t="shared" si="3"/>
        <v>0.79181549300040555</v>
      </c>
      <c r="F116">
        <f>IFERROR($E116*INDEX(GMP!$H$3:$H$290, MATCH($A116, GMP!$B$3:$B$290, 0))/1000, "")</f>
        <v>3.4461077160166371</v>
      </c>
    </row>
    <row r="117" spans="1:6" x14ac:dyDescent="0.25">
      <c r="A117" t="s">
        <v>624</v>
      </c>
      <c r="B117" t="s">
        <v>106</v>
      </c>
      <c r="C117" t="str">
        <f t="shared" si="2"/>
        <v>Bradford_NW-G12</v>
      </c>
      <c r="D117">
        <v>1.4305063466600001</v>
      </c>
      <c r="E117" s="51">
        <f t="shared" si="3"/>
        <v>3.0860351840415447E-2</v>
      </c>
      <c r="F117">
        <f>IFERROR($E117*INDEX(GMP!$H$3:$H$290, MATCH($A117, GMP!$B$3:$B$290, 0))/1000, "")</f>
        <v>0.20943470357553431</v>
      </c>
    </row>
    <row r="118" spans="1:6" x14ac:dyDescent="0.25">
      <c r="A118" t="s">
        <v>1310</v>
      </c>
      <c r="B118" t="s">
        <v>106</v>
      </c>
      <c r="C118" t="str">
        <f t="shared" si="2"/>
        <v>Bradford_TL109A</v>
      </c>
      <c r="D118">
        <v>0.60781725655999996</v>
      </c>
      <c r="E118" s="51">
        <f t="shared" si="3"/>
        <v>1</v>
      </c>
      <c r="F118" t="str">
        <f>IFERROR($E118*INDEX(GMP!$H$3:$H$290, MATCH($A118, GMP!$B$3:$B$290, 0))/1000, "")</f>
        <v/>
      </c>
    </row>
    <row r="119" spans="1:6" x14ac:dyDescent="0.25">
      <c r="A119" t="s">
        <v>1311</v>
      </c>
      <c r="B119" t="s">
        <v>106</v>
      </c>
      <c r="C119" t="str">
        <f t="shared" si="2"/>
        <v>Bradford_TL110</v>
      </c>
      <c r="D119">
        <v>4.83030285283</v>
      </c>
      <c r="E119" s="51">
        <f t="shared" si="3"/>
        <v>0.34925530517756292</v>
      </c>
      <c r="F119" t="str">
        <f>IFERROR($E119*INDEX(GMP!$H$3:$H$290, MATCH($A119, GMP!$B$3:$B$290, 0))/1000, "")</f>
        <v/>
      </c>
    </row>
    <row r="120" spans="1:6" x14ac:dyDescent="0.25">
      <c r="A120" t="s">
        <v>1304</v>
      </c>
      <c r="B120" t="s">
        <v>107</v>
      </c>
      <c r="C120" t="str">
        <f t="shared" si="2"/>
        <v>Braintree_40G1T</v>
      </c>
      <c r="D120">
        <v>58.376073001499897</v>
      </c>
      <c r="E120" s="51">
        <f t="shared" si="3"/>
        <v>0.37892236308850547</v>
      </c>
      <c r="F120" t="str">
        <f>IFERROR($E120*INDEX(GMP!$H$3:$H$290, MATCH($A120, GMP!$B$3:$B$290, 0))/1000, "")</f>
        <v/>
      </c>
    </row>
    <row r="121" spans="1:6" x14ac:dyDescent="0.25">
      <c r="A121" t="s">
        <v>678</v>
      </c>
      <c r="B121" t="s">
        <v>78</v>
      </c>
      <c r="C121" t="str">
        <f t="shared" si="2"/>
        <v>Brandon_AP-G10</v>
      </c>
      <c r="D121">
        <v>0.157942812632</v>
      </c>
      <c r="E121" s="51">
        <f t="shared" si="3"/>
        <v>4.4099118793712319E-3</v>
      </c>
      <c r="F121">
        <f>IFERROR($E121*INDEX(GMP!$H$3:$H$290, MATCH($A121, GMP!$B$3:$B$290, 0))/1000, "")</f>
        <v>4.8110374639188389E-3</v>
      </c>
    </row>
    <row r="122" spans="1:6" x14ac:dyDescent="0.25">
      <c r="A122" t="s">
        <v>694</v>
      </c>
      <c r="B122" t="s">
        <v>78</v>
      </c>
      <c r="C122" t="str">
        <f t="shared" si="2"/>
        <v>Brandon_BR-G58</v>
      </c>
      <c r="D122">
        <v>13.9450424980999</v>
      </c>
      <c r="E122" s="51">
        <f t="shared" si="3"/>
        <v>0.63032721262361535</v>
      </c>
      <c r="F122">
        <f>IFERROR($E122*INDEX(GMP!$H$3:$H$290, MATCH($A122, GMP!$B$3:$B$290, 0))/1000, "")</f>
        <v>2.093518377831066</v>
      </c>
    </row>
    <row r="123" spans="1:6" x14ac:dyDescent="0.25">
      <c r="A123" t="s">
        <v>722</v>
      </c>
      <c r="B123" t="s">
        <v>78</v>
      </c>
      <c r="C123" t="str">
        <f t="shared" si="2"/>
        <v>Brandon_BR-G70</v>
      </c>
      <c r="D123">
        <v>24.067937183200002</v>
      </c>
      <c r="E123" s="51">
        <f t="shared" si="3"/>
        <v>0.93814600705168261</v>
      </c>
      <c r="F123">
        <f>IFERROR($E123*INDEX(GMP!$H$3:$H$290, MATCH($A123, GMP!$B$3:$B$290, 0))/1000, "")</f>
        <v>4.3810949456309958</v>
      </c>
    </row>
    <row r="124" spans="1:6" x14ac:dyDescent="0.25">
      <c r="A124" t="s">
        <v>746</v>
      </c>
      <c r="B124" t="s">
        <v>78</v>
      </c>
      <c r="C124" t="str">
        <f t="shared" si="2"/>
        <v>Brandon_BR-G71</v>
      </c>
      <c r="D124">
        <v>25.775172058100001</v>
      </c>
      <c r="E124" s="51">
        <f t="shared" si="3"/>
        <v>0.46930110332780706</v>
      </c>
      <c r="F124">
        <f>IFERROR($E124*INDEX(GMP!$H$3:$H$290, MATCH($A124, GMP!$B$3:$B$290, 0))/1000, "")</f>
        <v>2.1916126874856876</v>
      </c>
    </row>
    <row r="125" spans="1:6" x14ac:dyDescent="0.25">
      <c r="A125" t="s">
        <v>343</v>
      </c>
      <c r="B125" t="s">
        <v>78</v>
      </c>
      <c r="C125" t="str">
        <f t="shared" si="2"/>
        <v>Brandon_LJ-G13</v>
      </c>
      <c r="D125">
        <v>1.8564375956200001</v>
      </c>
      <c r="E125" s="51">
        <f t="shared" si="3"/>
        <v>1.3120719728392577E-2</v>
      </c>
      <c r="F125">
        <f>IFERROR($E125*INDEX(GMP!$H$3:$H$290, MATCH($A125, GMP!$B$3:$B$290, 0))/1000, "")</f>
        <v>4.9543837694410241E-4</v>
      </c>
    </row>
    <row r="126" spans="1:6" x14ac:dyDescent="0.25">
      <c r="A126" t="s">
        <v>674</v>
      </c>
      <c r="B126" t="s">
        <v>78</v>
      </c>
      <c r="C126" t="str">
        <f t="shared" si="2"/>
        <v>Brandon_OV-G7</v>
      </c>
      <c r="D126">
        <v>17.832088001199899</v>
      </c>
      <c r="E126" s="51">
        <f t="shared" si="3"/>
        <v>0.9245947225957647</v>
      </c>
      <c r="F126">
        <f>IFERROR($E126*INDEX(GMP!$H$3:$H$290, MATCH($A126, GMP!$B$3:$B$290, 0))/1000, "")</f>
        <v>0.78779168744049444</v>
      </c>
    </row>
    <row r="127" spans="1:6" x14ac:dyDescent="0.25">
      <c r="A127" t="s">
        <v>1312</v>
      </c>
      <c r="B127" t="s">
        <v>78</v>
      </c>
      <c r="C127" t="str">
        <f t="shared" si="2"/>
        <v>Brandon_TL60</v>
      </c>
      <c r="D127">
        <v>6.4685733084099999</v>
      </c>
      <c r="E127" s="51">
        <f t="shared" si="3"/>
        <v>0.23763546442844596</v>
      </c>
      <c r="F127" t="str">
        <f>IFERROR($E127*INDEX(GMP!$H$3:$H$290, MATCH($A127, GMP!$B$3:$B$290, 0))/1000, "")</f>
        <v/>
      </c>
    </row>
    <row r="128" spans="1:6" x14ac:dyDescent="0.25">
      <c r="A128" t="s">
        <v>1313</v>
      </c>
      <c r="B128" t="s">
        <v>78</v>
      </c>
      <c r="C128" t="str">
        <f t="shared" si="2"/>
        <v>Brandon_TL65</v>
      </c>
      <c r="D128">
        <v>4.5041972181299998</v>
      </c>
      <c r="E128" s="51">
        <f t="shared" si="3"/>
        <v>0.38097715437364121</v>
      </c>
      <c r="F128" t="str">
        <f>IFERROR($E128*INDEX(GMP!$H$3:$H$290, MATCH($A128, GMP!$B$3:$B$290, 0))/1000, "")</f>
        <v/>
      </c>
    </row>
    <row r="129" spans="1:6" x14ac:dyDescent="0.25">
      <c r="A129" t="s">
        <v>1314</v>
      </c>
      <c r="B129" t="s">
        <v>78</v>
      </c>
      <c r="C129" t="str">
        <f t="shared" si="2"/>
        <v>Brandon_TL66</v>
      </c>
      <c r="D129">
        <v>2.7347559209300001</v>
      </c>
      <c r="E129" s="51">
        <f t="shared" si="3"/>
        <v>0.44040190373282123</v>
      </c>
      <c r="F129" t="str">
        <f>IFERROR($E129*INDEX(GMP!$H$3:$H$290, MATCH($A129, GMP!$B$3:$B$290, 0))/1000, "")</f>
        <v/>
      </c>
    </row>
    <row r="130" spans="1:6" x14ac:dyDescent="0.25">
      <c r="A130" t="s">
        <v>802</v>
      </c>
      <c r="B130" t="s">
        <v>136</v>
      </c>
      <c r="C130" t="str">
        <f t="shared" ref="C130:C193" si="4">CONCATENATE(B130, "_",A130)</f>
        <v>Brattleboro_BS-G31</v>
      </c>
      <c r="D130">
        <v>8.8560766381700002</v>
      </c>
      <c r="E130" s="51">
        <f t="shared" ref="E130:E193" si="5">$D130/SUMIF($A$2:$A$1152, $A130, $D$2:$D$1152)</f>
        <v>1</v>
      </c>
      <c r="F130">
        <f>IFERROR($E130*INDEX(GMP!$H$3:$H$290, MATCH($A130, GMP!$B$3:$B$290, 0))/1000, "")</f>
        <v>26.116250000000001</v>
      </c>
    </row>
    <row r="131" spans="1:6" x14ac:dyDescent="0.25">
      <c r="A131" t="s">
        <v>820</v>
      </c>
      <c r="B131" t="s">
        <v>136</v>
      </c>
      <c r="C131" t="str">
        <f t="shared" si="4"/>
        <v>Brattleboro_BS-G32</v>
      </c>
      <c r="D131">
        <v>70.386308479999897</v>
      </c>
      <c r="E131" s="51">
        <f t="shared" si="5"/>
        <v>0.55601414960875151</v>
      </c>
      <c r="F131">
        <f>IFERROR($E131*INDEX(GMP!$H$3:$H$290, MATCH($A131, GMP!$B$3:$B$290, 0))/1000, "")</f>
        <v>14.521004534719557</v>
      </c>
    </row>
    <row r="132" spans="1:6" x14ac:dyDescent="0.25">
      <c r="A132" t="s">
        <v>1315</v>
      </c>
      <c r="B132" t="s">
        <v>136</v>
      </c>
      <c r="C132" t="str">
        <f t="shared" si="4"/>
        <v>Brattleboro_BS-G33</v>
      </c>
      <c r="D132">
        <v>4.0127074234000002</v>
      </c>
      <c r="E132" s="51">
        <f t="shared" si="5"/>
        <v>0.88586095502164031</v>
      </c>
      <c r="F132" t="str">
        <f>IFERROR($E132*INDEX(GMP!$H$3:$H$290, MATCH($A132, GMP!$B$3:$B$290, 0))/1000, "")</f>
        <v/>
      </c>
    </row>
    <row r="133" spans="1:6" x14ac:dyDescent="0.25">
      <c r="A133" t="s">
        <v>796</v>
      </c>
      <c r="B133" t="s">
        <v>136</v>
      </c>
      <c r="C133" t="str">
        <f t="shared" si="4"/>
        <v>Brattleboro_BU-G47</v>
      </c>
      <c r="D133">
        <v>1.4995712618299999</v>
      </c>
      <c r="E133" s="51">
        <f t="shared" si="5"/>
        <v>1</v>
      </c>
      <c r="F133">
        <f>IFERROR($E133*INDEX(GMP!$H$3:$H$290, MATCH($A133, GMP!$B$3:$B$290, 0))/1000, "")</f>
        <v>8.2956000000000003</v>
      </c>
    </row>
    <row r="134" spans="1:6" x14ac:dyDescent="0.25">
      <c r="A134" t="s">
        <v>815</v>
      </c>
      <c r="B134" t="s">
        <v>136</v>
      </c>
      <c r="C134" t="str">
        <f t="shared" si="4"/>
        <v>Brattleboro_BU-G48</v>
      </c>
      <c r="D134">
        <v>3.5258492879499999</v>
      </c>
      <c r="E134" s="51">
        <f t="shared" si="5"/>
        <v>0.85110738559348764</v>
      </c>
      <c r="F134">
        <f>IFERROR($E134*INDEX(GMP!$H$3:$H$290, MATCH($A134, GMP!$B$3:$B$290, 0))/1000, "")</f>
        <v>7.0604464279293362</v>
      </c>
    </row>
    <row r="135" spans="1:6" x14ac:dyDescent="0.25">
      <c r="A135" t="s">
        <v>1316</v>
      </c>
      <c r="B135" t="s">
        <v>136</v>
      </c>
      <c r="C135" t="str">
        <f t="shared" si="4"/>
        <v>Brattleboro_CL-1</v>
      </c>
      <c r="D135">
        <v>4.6969018190899997E-3</v>
      </c>
      <c r="E135" s="51">
        <f t="shared" si="5"/>
        <v>1</v>
      </c>
      <c r="F135" t="str">
        <f>IFERROR($E135*INDEX(GMP!$H$3:$H$290, MATCH($A135, GMP!$B$3:$B$290, 0))/1000, "")</f>
        <v/>
      </c>
    </row>
    <row r="136" spans="1:6" x14ac:dyDescent="0.25">
      <c r="A136" t="s">
        <v>807</v>
      </c>
      <c r="B136" t="s">
        <v>136</v>
      </c>
      <c r="C136" t="str">
        <f t="shared" si="4"/>
        <v>Brattleboro_DM-G6</v>
      </c>
      <c r="D136">
        <v>0.167616351824</v>
      </c>
      <c r="E136" s="51">
        <f t="shared" si="5"/>
        <v>1.2822795782716529E-3</v>
      </c>
      <c r="F136">
        <f>IFERROR($E136*INDEX(GMP!$H$3:$H$290, MATCH($A136, GMP!$B$3:$B$290, 0))/1000, "")</f>
        <v>6.1327585389998216E-3</v>
      </c>
    </row>
    <row r="137" spans="1:6" x14ac:dyDescent="0.25">
      <c r="A137" t="s">
        <v>1317</v>
      </c>
      <c r="B137" t="s">
        <v>136</v>
      </c>
      <c r="C137" t="str">
        <f t="shared" si="4"/>
        <v>Brattleboro_FM-1</v>
      </c>
      <c r="D137">
        <v>5.5483782370400001E-3</v>
      </c>
      <c r="E137" s="51">
        <f t="shared" si="5"/>
        <v>1</v>
      </c>
      <c r="F137" t="str">
        <f>IFERROR($E137*INDEX(GMP!$H$3:$H$290, MATCH($A137, GMP!$B$3:$B$290, 0))/1000, "")</f>
        <v/>
      </c>
    </row>
    <row r="138" spans="1:6" x14ac:dyDescent="0.25">
      <c r="A138" t="s">
        <v>1318</v>
      </c>
      <c r="B138" t="s">
        <v>136</v>
      </c>
      <c r="C138" t="str">
        <f t="shared" si="4"/>
        <v>Brattleboro_MR-1</v>
      </c>
      <c r="D138">
        <v>5.7867197377599999E-3</v>
      </c>
      <c r="E138" s="51">
        <f t="shared" si="5"/>
        <v>1</v>
      </c>
      <c r="F138" t="str">
        <f>IFERROR($E138*INDEX(GMP!$H$3:$H$290, MATCH($A138, GMP!$B$3:$B$290, 0))/1000, "")</f>
        <v/>
      </c>
    </row>
    <row r="139" spans="1:6" x14ac:dyDescent="0.25">
      <c r="A139" t="s">
        <v>817</v>
      </c>
      <c r="B139" t="s">
        <v>136</v>
      </c>
      <c r="C139" t="str">
        <f t="shared" si="4"/>
        <v>Brattleboro_NT-G52</v>
      </c>
      <c r="D139">
        <v>12.1406644083999</v>
      </c>
      <c r="E139" s="51">
        <f t="shared" si="5"/>
        <v>0.71947439112273925</v>
      </c>
      <c r="F139">
        <f>IFERROR($E139*INDEX(GMP!$H$3:$H$290, MATCH($A139, GMP!$B$3:$B$290, 0))/1000, "")</f>
        <v>6.792701621468006</v>
      </c>
    </row>
    <row r="140" spans="1:6" x14ac:dyDescent="0.25">
      <c r="A140" t="s">
        <v>800</v>
      </c>
      <c r="B140" t="s">
        <v>136</v>
      </c>
      <c r="C140" t="str">
        <f t="shared" si="4"/>
        <v>Brattleboro_NT-G53</v>
      </c>
      <c r="D140">
        <v>24.6410856418</v>
      </c>
      <c r="E140" s="51">
        <f t="shared" si="5"/>
        <v>1</v>
      </c>
      <c r="F140">
        <f>IFERROR($E140*INDEX(GMP!$H$3:$H$290, MATCH($A140, GMP!$B$3:$B$290, 0))/1000, "")</f>
        <v>9.4412000000000003</v>
      </c>
    </row>
    <row r="141" spans="1:6" x14ac:dyDescent="0.25">
      <c r="A141" t="s">
        <v>1319</v>
      </c>
      <c r="B141" t="s">
        <v>136</v>
      </c>
      <c r="C141" t="str">
        <f t="shared" si="4"/>
        <v>Brattleboro_TL25</v>
      </c>
      <c r="D141">
        <v>0.35684506999400001</v>
      </c>
      <c r="E141" s="51">
        <f t="shared" si="5"/>
        <v>1</v>
      </c>
      <c r="F141" t="str">
        <f>IFERROR($E141*INDEX(GMP!$H$3:$H$290, MATCH($A141, GMP!$B$3:$B$290, 0))/1000, "")</f>
        <v/>
      </c>
    </row>
    <row r="142" spans="1:6" x14ac:dyDescent="0.25">
      <c r="A142" t="s">
        <v>1320</v>
      </c>
      <c r="B142" t="s">
        <v>136</v>
      </c>
      <c r="C142" t="str">
        <f t="shared" si="4"/>
        <v>Brattleboro_TL26</v>
      </c>
      <c r="D142">
        <v>0.217391027386</v>
      </c>
      <c r="E142" s="51">
        <f t="shared" si="5"/>
        <v>1</v>
      </c>
      <c r="F142" t="str">
        <f>IFERROR($E142*INDEX(GMP!$H$3:$H$290, MATCH($A142, GMP!$B$3:$B$290, 0))/1000, "")</f>
        <v/>
      </c>
    </row>
    <row r="143" spans="1:6" x14ac:dyDescent="0.25">
      <c r="A143" t="s">
        <v>1321</v>
      </c>
      <c r="B143" t="s">
        <v>136</v>
      </c>
      <c r="C143" t="str">
        <f t="shared" si="4"/>
        <v>Brattleboro_TL27</v>
      </c>
      <c r="D143">
        <v>2.0990551646000002</v>
      </c>
      <c r="E143" s="51">
        <f t="shared" si="5"/>
        <v>0.99148460670288985</v>
      </c>
      <c r="F143" t="str">
        <f>IFERROR($E143*INDEX(GMP!$H$3:$H$290, MATCH($A143, GMP!$B$3:$B$290, 0))/1000, "")</f>
        <v/>
      </c>
    </row>
    <row r="144" spans="1:6" x14ac:dyDescent="0.25">
      <c r="A144" t="s">
        <v>1321</v>
      </c>
      <c r="B144" t="s">
        <v>136</v>
      </c>
      <c r="C144" t="str">
        <f t="shared" si="4"/>
        <v>Brattleboro_TL27</v>
      </c>
      <c r="D144">
        <v>8.7923077478499999E-3</v>
      </c>
      <c r="E144" s="51">
        <f t="shared" si="5"/>
        <v>4.1530293897964511E-3</v>
      </c>
      <c r="F144" t="str">
        <f>IFERROR($E144*INDEX(GMP!$H$3:$H$290, MATCH($A144, GMP!$B$3:$B$290, 0))/1000, "")</f>
        <v/>
      </c>
    </row>
    <row r="145" spans="1:6" x14ac:dyDescent="0.25">
      <c r="A145" t="s">
        <v>1321</v>
      </c>
      <c r="B145" t="s">
        <v>136</v>
      </c>
      <c r="C145" t="str">
        <f t="shared" si="4"/>
        <v>Brattleboro_TL27</v>
      </c>
      <c r="D145">
        <v>9.2354862875399998E-3</v>
      </c>
      <c r="E145" s="51">
        <f t="shared" si="5"/>
        <v>4.3623639073137339E-3</v>
      </c>
      <c r="F145" t="str">
        <f>IFERROR($E145*INDEX(GMP!$H$3:$H$290, MATCH($A145, GMP!$B$3:$B$290, 0))/1000, "")</f>
        <v/>
      </c>
    </row>
    <row r="146" spans="1:6" x14ac:dyDescent="0.25">
      <c r="A146" t="s">
        <v>1322</v>
      </c>
      <c r="B146" t="s">
        <v>136</v>
      </c>
      <c r="C146" t="str">
        <f t="shared" si="4"/>
        <v>Brattleboro_TL30</v>
      </c>
      <c r="D146">
        <v>3.6793406377200002E-3</v>
      </c>
      <c r="E146" s="51">
        <f t="shared" si="5"/>
        <v>1</v>
      </c>
      <c r="F146" t="str">
        <f>IFERROR($E146*INDEX(GMP!$H$3:$H$290, MATCH($A146, GMP!$B$3:$B$290, 0))/1000, "")</f>
        <v/>
      </c>
    </row>
    <row r="147" spans="1:6" x14ac:dyDescent="0.25">
      <c r="A147" t="s">
        <v>1323</v>
      </c>
      <c r="B147" t="s">
        <v>136</v>
      </c>
      <c r="C147" t="str">
        <f t="shared" si="4"/>
        <v>Brattleboro_TL31</v>
      </c>
      <c r="D147">
        <v>0.26047540989599999</v>
      </c>
      <c r="E147" s="51">
        <f t="shared" si="5"/>
        <v>1</v>
      </c>
      <c r="F147" t="str">
        <f>IFERROR($E147*INDEX(GMP!$H$3:$H$290, MATCH($A147, GMP!$B$3:$B$290, 0))/1000, "")</f>
        <v/>
      </c>
    </row>
    <row r="148" spans="1:6" x14ac:dyDescent="0.25">
      <c r="A148" t="s">
        <v>1324</v>
      </c>
      <c r="B148" t="s">
        <v>136</v>
      </c>
      <c r="C148" t="str">
        <f t="shared" si="4"/>
        <v>Brattleboro_TL32</v>
      </c>
      <c r="D148">
        <v>3.3037951969199999</v>
      </c>
      <c r="E148" s="51">
        <f t="shared" si="5"/>
        <v>0.44508787597962235</v>
      </c>
      <c r="F148" t="str">
        <f>IFERROR($E148*INDEX(GMP!$H$3:$H$290, MATCH($A148, GMP!$B$3:$B$290, 0))/1000, "")</f>
        <v/>
      </c>
    </row>
    <row r="149" spans="1:6" x14ac:dyDescent="0.25">
      <c r="A149" t="s">
        <v>1324</v>
      </c>
      <c r="B149" t="s">
        <v>136</v>
      </c>
      <c r="C149" t="str">
        <f t="shared" si="4"/>
        <v>Brattleboro_TL32</v>
      </c>
      <c r="D149">
        <v>1.23991370033E-2</v>
      </c>
      <c r="E149" s="51">
        <f t="shared" si="5"/>
        <v>1.6704139402841957E-3</v>
      </c>
      <c r="F149" t="str">
        <f>IFERROR($E149*INDEX(GMP!$H$3:$H$290, MATCH($A149, GMP!$B$3:$B$290, 0))/1000, "")</f>
        <v/>
      </c>
    </row>
    <row r="150" spans="1:6" x14ac:dyDescent="0.25">
      <c r="A150" t="s">
        <v>1324</v>
      </c>
      <c r="B150" t="s">
        <v>136</v>
      </c>
      <c r="C150" t="str">
        <f t="shared" si="4"/>
        <v>Brattleboro_TL32</v>
      </c>
      <c r="D150">
        <v>8.7923077478499999E-3</v>
      </c>
      <c r="E150" s="51">
        <f t="shared" si="5"/>
        <v>1.1845012620933639E-3</v>
      </c>
      <c r="F150" t="str">
        <f>IFERROR($E150*INDEX(GMP!$H$3:$H$290, MATCH($A150, GMP!$B$3:$B$290, 0))/1000, "")</f>
        <v/>
      </c>
    </row>
    <row r="151" spans="1:6" x14ac:dyDescent="0.25">
      <c r="A151" t="s">
        <v>1324</v>
      </c>
      <c r="B151" t="s">
        <v>136</v>
      </c>
      <c r="C151" t="str">
        <f t="shared" si="4"/>
        <v>Brattleboro_TL32</v>
      </c>
      <c r="D151">
        <v>9.2354862875399998E-3</v>
      </c>
      <c r="E151" s="51">
        <f t="shared" si="5"/>
        <v>1.244206353708687E-3</v>
      </c>
      <c r="F151" t="str">
        <f>IFERROR($E151*INDEX(GMP!$H$3:$H$290, MATCH($A151, GMP!$B$3:$B$290, 0))/1000, "")</f>
        <v/>
      </c>
    </row>
    <row r="152" spans="1:6" x14ac:dyDescent="0.25">
      <c r="A152" t="s">
        <v>1300</v>
      </c>
      <c r="B152" t="s">
        <v>136</v>
      </c>
      <c r="C152" t="str">
        <f t="shared" si="4"/>
        <v>Brattleboro_TL7</v>
      </c>
      <c r="D152">
        <v>1.23991370033E-2</v>
      </c>
      <c r="E152" s="51">
        <f t="shared" si="5"/>
        <v>2.2014420258320085E-3</v>
      </c>
      <c r="F152" t="str">
        <f>IFERROR($E152*INDEX(GMP!$H$3:$H$290, MATCH($A152, GMP!$B$3:$B$290, 0))/1000, "")</f>
        <v/>
      </c>
    </row>
    <row r="153" spans="1:6" x14ac:dyDescent="0.25">
      <c r="A153" t="s">
        <v>1300</v>
      </c>
      <c r="B153" t="s">
        <v>136</v>
      </c>
      <c r="C153" t="str">
        <f t="shared" si="4"/>
        <v>Brattleboro_TL7</v>
      </c>
      <c r="D153">
        <v>9.2354862875399998E-3</v>
      </c>
      <c r="E153" s="51">
        <f t="shared" si="5"/>
        <v>1.6397421560044574E-3</v>
      </c>
      <c r="F153" t="str">
        <f>IFERROR($E153*INDEX(GMP!$H$3:$H$290, MATCH($A153, GMP!$B$3:$B$290, 0))/1000, "")</f>
        <v/>
      </c>
    </row>
    <row r="154" spans="1:6" x14ac:dyDescent="0.25">
      <c r="A154" t="s">
        <v>804</v>
      </c>
      <c r="B154" t="s">
        <v>136</v>
      </c>
      <c r="C154" t="str">
        <f t="shared" si="4"/>
        <v>Brattleboro_VR-G57</v>
      </c>
      <c r="D154">
        <v>1.8439750411</v>
      </c>
      <c r="E154" s="51">
        <f t="shared" si="5"/>
        <v>0.44071117615740524</v>
      </c>
      <c r="F154">
        <f>IFERROR($E154*INDEX(GMP!$H$3:$H$290, MATCH($A154, GMP!$B$3:$B$290, 0))/1000, "")</f>
        <v>4.4021052826128999</v>
      </c>
    </row>
    <row r="155" spans="1:6" x14ac:dyDescent="0.25">
      <c r="A155" t="s">
        <v>806</v>
      </c>
      <c r="B155" t="s">
        <v>136</v>
      </c>
      <c r="C155" t="str">
        <f t="shared" si="4"/>
        <v>Brattleboro_VR-G58</v>
      </c>
      <c r="D155">
        <v>4.55627152936</v>
      </c>
      <c r="E155" s="51">
        <f t="shared" si="5"/>
        <v>8.8507480327942756E-2</v>
      </c>
      <c r="F155">
        <f>IFERROR($E155*INDEX(GMP!$H$3:$H$290, MATCH($A155, GMP!$B$3:$B$290, 0))/1000, "")</f>
        <v>0.88406935830290123</v>
      </c>
    </row>
    <row r="156" spans="1:6" x14ac:dyDescent="0.25">
      <c r="A156" t="s">
        <v>768</v>
      </c>
      <c r="B156" t="s">
        <v>108</v>
      </c>
      <c r="C156" t="str">
        <f t="shared" si="4"/>
        <v>Bridgewater_SB-G91</v>
      </c>
      <c r="D156">
        <v>11.7568707389</v>
      </c>
      <c r="E156" s="51">
        <f t="shared" si="5"/>
        <v>0.18046488494692242</v>
      </c>
      <c r="F156">
        <f>IFERROR($E156*INDEX(GMP!$H$3:$H$290, MATCH($A156, GMP!$B$3:$B$290, 0))/1000, "")</f>
        <v>2.4599511350396397</v>
      </c>
    </row>
    <row r="157" spans="1:6" x14ac:dyDescent="0.25">
      <c r="A157" t="s">
        <v>738</v>
      </c>
      <c r="B157" t="s">
        <v>108</v>
      </c>
      <c r="C157" t="str">
        <f t="shared" si="4"/>
        <v>Bridgewater_WK-G81</v>
      </c>
      <c r="D157">
        <v>9.2532237926600001</v>
      </c>
      <c r="E157" s="51">
        <f t="shared" si="5"/>
        <v>6.8674093965001265E-2</v>
      </c>
      <c r="F157">
        <f>IFERROR($E157*INDEX(GMP!$H$3:$H$290, MATCH($A157, GMP!$B$3:$B$290, 0))/1000, "")</f>
        <v>0.5759455901515772</v>
      </c>
    </row>
    <row r="158" spans="1:6" x14ac:dyDescent="0.25">
      <c r="A158" t="s">
        <v>739</v>
      </c>
      <c r="B158" t="s">
        <v>108</v>
      </c>
      <c r="C158" t="str">
        <f t="shared" si="4"/>
        <v>Bridgewater_WK-G83</v>
      </c>
      <c r="D158">
        <v>27.3488158478999</v>
      </c>
      <c r="E158" s="51">
        <f t="shared" si="5"/>
        <v>0.32785158435106004</v>
      </c>
      <c r="F158">
        <f>IFERROR($E158*INDEX(GMP!$H$3:$H$290, MATCH($A158, GMP!$B$3:$B$290, 0))/1000, "")</f>
        <v>4.198457553652144</v>
      </c>
    </row>
    <row r="159" spans="1:6" x14ac:dyDescent="0.25">
      <c r="A159" t="s">
        <v>323</v>
      </c>
      <c r="B159" t="s">
        <v>170</v>
      </c>
      <c r="C159" t="str">
        <f t="shared" si="4"/>
        <v>Bridport_LJ-G12</v>
      </c>
      <c r="D159">
        <v>1.44622128209</v>
      </c>
      <c r="E159" s="51">
        <f t="shared" si="5"/>
        <v>1.4553694195564558E-2</v>
      </c>
      <c r="F159">
        <f>IFERROR($E159*INDEX(GMP!$H$3:$H$290, MATCH($A159, GMP!$B$3:$B$290, 0))/1000, "")</f>
        <v>5.4954749282451617E-4</v>
      </c>
    </row>
    <row r="160" spans="1:6" x14ac:dyDescent="0.25">
      <c r="A160" t="s">
        <v>336</v>
      </c>
      <c r="B160" t="s">
        <v>170</v>
      </c>
      <c r="C160" t="str">
        <f t="shared" si="4"/>
        <v>Bridport_WY-G81</v>
      </c>
      <c r="D160">
        <v>68.838133023599894</v>
      </c>
      <c r="E160" s="51">
        <f t="shared" si="5"/>
        <v>0.50884850951279581</v>
      </c>
      <c r="F160">
        <f>IFERROR($E160*INDEX(GMP!$H$3:$H$290, MATCH($A160, GMP!$B$3:$B$290, 0))/1000, "")</f>
        <v>0.71920139486029055</v>
      </c>
    </row>
    <row r="161" spans="1:6" x14ac:dyDescent="0.25">
      <c r="A161" t="s">
        <v>325</v>
      </c>
      <c r="B161" t="s">
        <v>171</v>
      </c>
      <c r="C161" t="str">
        <f t="shared" si="4"/>
        <v>Bristol_HR-G37</v>
      </c>
      <c r="D161">
        <v>34.747785497899898</v>
      </c>
      <c r="E161" s="51">
        <f t="shared" si="5"/>
        <v>0.50319539155673165</v>
      </c>
      <c r="F161">
        <f>IFERROR($E161*INDEX(GMP!$H$3:$H$290, MATCH($A161, GMP!$B$3:$B$290, 0))/1000, "")</f>
        <v>-0.33151015591149036</v>
      </c>
    </row>
    <row r="162" spans="1:6" x14ac:dyDescent="0.25">
      <c r="A162" t="s">
        <v>327</v>
      </c>
      <c r="B162" t="s">
        <v>171</v>
      </c>
      <c r="C162" t="str">
        <f t="shared" si="4"/>
        <v>Bristol_HR-G38</v>
      </c>
      <c r="D162">
        <v>36.385349096500001</v>
      </c>
      <c r="E162" s="51">
        <f t="shared" si="5"/>
        <v>0.25799796212655901</v>
      </c>
      <c r="F162">
        <f>IFERROR($E162*INDEX(GMP!$H$3:$H$290, MATCH($A162, GMP!$B$3:$B$290, 0))/1000, "")</f>
        <v>-0.1699716374285983</v>
      </c>
    </row>
    <row r="163" spans="1:6" x14ac:dyDescent="0.25">
      <c r="A163" t="s">
        <v>1325</v>
      </c>
      <c r="B163" t="s">
        <v>171</v>
      </c>
      <c r="C163" t="str">
        <f t="shared" si="4"/>
        <v>Bristol_TL74</v>
      </c>
      <c r="D163">
        <v>1.0170535859600001</v>
      </c>
      <c r="E163" s="51">
        <f t="shared" si="5"/>
        <v>0.22794340780327249</v>
      </c>
      <c r="F163" t="str">
        <f>IFERROR($E163*INDEX(GMP!$H$3:$H$290, MATCH($A163, GMP!$B$3:$B$290, 0))/1000, "")</f>
        <v/>
      </c>
    </row>
    <row r="164" spans="1:6" x14ac:dyDescent="0.25">
      <c r="A164" t="s">
        <v>1304</v>
      </c>
      <c r="B164" t="s">
        <v>109</v>
      </c>
      <c r="C164" t="str">
        <f t="shared" si="4"/>
        <v>Brookfield_40G1T</v>
      </c>
      <c r="D164">
        <v>10.0361516456</v>
      </c>
      <c r="E164" s="51">
        <f t="shared" si="5"/>
        <v>6.5145223073974745E-2</v>
      </c>
      <c r="F164" t="str">
        <f>IFERROR($E164*INDEX(GMP!$H$3:$H$290, MATCH($A164, GMP!$B$3:$B$290, 0))/1000, "")</f>
        <v/>
      </c>
    </row>
    <row r="165" spans="1:6" x14ac:dyDescent="0.25">
      <c r="A165" t="s">
        <v>792</v>
      </c>
      <c r="B165" t="s">
        <v>109</v>
      </c>
      <c r="C165" t="str">
        <f t="shared" si="4"/>
        <v>Brookfield_BE-G29</v>
      </c>
      <c r="D165">
        <v>2.1878125166800002</v>
      </c>
      <c r="E165" s="51">
        <f t="shared" si="5"/>
        <v>1.8234187375121773E-2</v>
      </c>
      <c r="F165">
        <f>IFERROR($E165*INDEX(GMP!$H$3:$H$290, MATCH($A165, GMP!$B$3:$B$290, 0))/1000, "")</f>
        <v>4.2037277916479307E-2</v>
      </c>
    </row>
    <row r="166" spans="1:6" x14ac:dyDescent="0.25">
      <c r="A166" t="s">
        <v>735</v>
      </c>
      <c r="B166" t="s">
        <v>109</v>
      </c>
      <c r="C166" t="str">
        <f t="shared" si="4"/>
        <v>Brookfield_RC-G51</v>
      </c>
      <c r="D166">
        <v>39.0356676570999</v>
      </c>
      <c r="E166" s="51">
        <f t="shared" si="5"/>
        <v>0.47925787543514725</v>
      </c>
      <c r="F166">
        <f>IFERROR($E166*INDEX(GMP!$H$3:$H$290, MATCH($A166, GMP!$B$3:$B$290, 0))/1000, "")</f>
        <v>2.5051575961595796</v>
      </c>
    </row>
    <row r="167" spans="1:6" x14ac:dyDescent="0.25">
      <c r="A167" t="s">
        <v>1326</v>
      </c>
      <c r="B167" t="s">
        <v>137</v>
      </c>
      <c r="C167" t="str">
        <f t="shared" si="4"/>
        <v>Brookline_69G1</v>
      </c>
      <c r="D167">
        <v>1.32809795976</v>
      </c>
      <c r="E167" s="51">
        <f t="shared" si="5"/>
        <v>1.241198158492148E-2</v>
      </c>
      <c r="F167" t="str">
        <f>IFERROR($E167*INDEX(GMP!$H$3:$H$290, MATCH($A167, GMP!$B$3:$B$290, 0))/1000, "")</f>
        <v/>
      </c>
    </row>
    <row r="168" spans="1:6" x14ac:dyDescent="0.25">
      <c r="A168" t="s">
        <v>807</v>
      </c>
      <c r="B168" t="s">
        <v>137</v>
      </c>
      <c r="C168" t="str">
        <f t="shared" si="4"/>
        <v>Brookline_DM-G6</v>
      </c>
      <c r="D168">
        <v>20.675960108799899</v>
      </c>
      <c r="E168" s="51">
        <f t="shared" si="5"/>
        <v>0.15817288182308062</v>
      </c>
      <c r="F168">
        <f>IFERROR($E168*INDEX(GMP!$H$3:$H$290, MATCH($A168, GMP!$B$3:$B$290, 0))/1000, "")</f>
        <v>0.75649344189524603</v>
      </c>
    </row>
    <row r="169" spans="1:6" x14ac:dyDescent="0.25">
      <c r="A169" t="s">
        <v>464</v>
      </c>
      <c r="B169" t="s">
        <v>986</v>
      </c>
      <c r="C169" t="str">
        <f t="shared" si="4"/>
        <v>Buels Gore_39G3</v>
      </c>
      <c r="D169">
        <v>0.12135849362499999</v>
      </c>
      <c r="E169" s="51">
        <f t="shared" si="5"/>
        <v>3.2409306674565969E-3</v>
      </c>
      <c r="F169">
        <f>IFERROR($E169*INDEX(GMP!$H$3:$H$290, MATCH($A169, GMP!$B$3:$B$290, 0))/1000, "")</f>
        <v>2.5205787307930185E-2</v>
      </c>
    </row>
    <row r="170" spans="1:6" x14ac:dyDescent="0.25">
      <c r="A170" t="s">
        <v>327</v>
      </c>
      <c r="B170" t="s">
        <v>986</v>
      </c>
      <c r="C170" t="str">
        <f t="shared" si="4"/>
        <v>Buels Gore_HR-G38</v>
      </c>
      <c r="D170">
        <v>1.7802060181799999</v>
      </c>
      <c r="E170" s="51">
        <f t="shared" si="5"/>
        <v>1.2622924783207761E-2</v>
      </c>
      <c r="F170">
        <f>IFERROR($E170*INDEX(GMP!$H$3:$H$290, MATCH($A170, GMP!$B$3:$B$290, 0))/1000, "")</f>
        <v>-8.3161090764251062E-3</v>
      </c>
    </row>
    <row r="171" spans="1:6" x14ac:dyDescent="0.25">
      <c r="A171">
        <v>3309</v>
      </c>
      <c r="B171" t="s">
        <v>238</v>
      </c>
      <c r="C171" t="str">
        <f t="shared" si="4"/>
        <v>Burlington_3309</v>
      </c>
      <c r="D171">
        <v>0.46750150986700001</v>
      </c>
      <c r="E171" s="51">
        <f t="shared" si="5"/>
        <v>0.20205461218026111</v>
      </c>
      <c r="F171" t="str">
        <f>IFERROR($E171*INDEX(GMP!$H$3:$H$290, MATCH($A171, GMP!$B$3:$B$290, 0))/1000, "")</f>
        <v/>
      </c>
    </row>
    <row r="172" spans="1:6" x14ac:dyDescent="0.25">
      <c r="A172">
        <v>3321</v>
      </c>
      <c r="B172" t="s">
        <v>238</v>
      </c>
      <c r="C172" t="str">
        <f t="shared" si="4"/>
        <v>Burlington_3321</v>
      </c>
      <c r="D172">
        <v>2.06468633824</v>
      </c>
      <c r="E172" s="51">
        <f t="shared" si="5"/>
        <v>0.15066777470365639</v>
      </c>
      <c r="F172" t="str">
        <f>IFERROR($E172*INDEX(GMP!$H$3:$H$290, MATCH($A172, GMP!$B$3:$B$290, 0))/1000, "")</f>
        <v/>
      </c>
    </row>
    <row r="173" spans="1:6" x14ac:dyDescent="0.25">
      <c r="A173">
        <v>3332</v>
      </c>
      <c r="B173" t="s">
        <v>238</v>
      </c>
      <c r="C173" t="str">
        <f t="shared" si="4"/>
        <v>Burlington_3332</v>
      </c>
      <c r="D173">
        <v>0.49401551228099999</v>
      </c>
      <c r="E173" s="51">
        <f t="shared" si="5"/>
        <v>9.258638245558326E-2</v>
      </c>
      <c r="F173" t="str">
        <f>IFERROR($E173*INDEX(GMP!$H$3:$H$290, MATCH($A173, GMP!$B$3:$B$290, 0))/1000, "")</f>
        <v/>
      </c>
    </row>
    <row r="174" spans="1:6" x14ac:dyDescent="0.25">
      <c r="A174" t="s">
        <v>422</v>
      </c>
      <c r="B174" t="s">
        <v>238</v>
      </c>
      <c r="C174" t="str">
        <f t="shared" si="4"/>
        <v>Burlington_32G7</v>
      </c>
      <c r="D174">
        <v>1.27374851714</v>
      </c>
      <c r="E174" s="51">
        <f t="shared" si="5"/>
        <v>9.2559128569399199E-2</v>
      </c>
      <c r="F174">
        <f>IFERROR($E174*INDEX(GMP!$H$3:$H$290, MATCH($A174, GMP!$B$3:$B$290, 0))/1000, "")</f>
        <v>1.6457438831630504</v>
      </c>
    </row>
    <row r="175" spans="1:6" x14ac:dyDescent="0.25">
      <c r="A175" t="s">
        <v>1327</v>
      </c>
      <c r="B175" t="s">
        <v>238</v>
      </c>
      <c r="C175" t="str">
        <f t="shared" si="4"/>
        <v>Burlington_Z1206</v>
      </c>
      <c r="D175">
        <v>1.4898053311199999</v>
      </c>
      <c r="E175" s="51">
        <f t="shared" si="5"/>
        <v>1</v>
      </c>
      <c r="F175" t="str">
        <f>IFERROR($E175*INDEX(GMP!$H$3:$H$290, MATCH($A175, GMP!$B$3:$B$290, 0))/1000, "")</f>
        <v/>
      </c>
    </row>
    <row r="176" spans="1:6" x14ac:dyDescent="0.25">
      <c r="A176">
        <v>3316</v>
      </c>
      <c r="B176" t="s">
        <v>216</v>
      </c>
      <c r="C176" t="str">
        <f t="shared" si="4"/>
        <v>Cabot_3316</v>
      </c>
      <c r="D176">
        <v>6.6370356781500002</v>
      </c>
      <c r="E176" s="51">
        <f t="shared" si="5"/>
        <v>0.28056034628762561</v>
      </c>
      <c r="F176" t="str">
        <f>IFERROR($E176*INDEX(GMP!$H$3:$H$290, MATCH($A176, GMP!$B$3:$B$290, 0))/1000, "")</f>
        <v/>
      </c>
    </row>
    <row r="177" spans="1:6" x14ac:dyDescent="0.25">
      <c r="A177">
        <v>3319</v>
      </c>
      <c r="B177" t="s">
        <v>216</v>
      </c>
      <c r="C177" t="str">
        <f t="shared" si="4"/>
        <v>Cabot_3319</v>
      </c>
      <c r="D177">
        <v>6.5523439516900002</v>
      </c>
      <c r="E177" s="51">
        <f t="shared" si="5"/>
        <v>0.60555405041070687</v>
      </c>
      <c r="F177" t="str">
        <f>IFERROR($E177*INDEX(GMP!$H$3:$H$290, MATCH($A177, GMP!$B$3:$B$290, 0))/1000, "")</f>
        <v/>
      </c>
    </row>
    <row r="178" spans="1:6" x14ac:dyDescent="0.25">
      <c r="A178" t="s">
        <v>564</v>
      </c>
      <c r="B178" t="s">
        <v>216</v>
      </c>
      <c r="C178" t="str">
        <f t="shared" si="4"/>
        <v>Cabot_48G2</v>
      </c>
      <c r="D178">
        <v>3.3163118435499999</v>
      </c>
      <c r="E178" s="51">
        <f t="shared" si="5"/>
        <v>4.8175878313386836E-2</v>
      </c>
      <c r="F178">
        <f>IFERROR($E178*INDEX(GMP!$H$3:$H$290, MATCH($A178, GMP!$B$3:$B$290, 0))/1000, "")</f>
        <v>0.16661386635293268</v>
      </c>
    </row>
    <row r="179" spans="1:6" x14ac:dyDescent="0.25">
      <c r="A179" t="s">
        <v>618</v>
      </c>
      <c r="B179" t="s">
        <v>216</v>
      </c>
      <c r="C179" t="str">
        <f t="shared" si="4"/>
        <v>Cabot_6Y2</v>
      </c>
      <c r="D179">
        <v>18.246577159600001</v>
      </c>
      <c r="E179" s="51">
        <f t="shared" si="5"/>
        <v>0.96344146351167281</v>
      </c>
      <c r="F179">
        <f>IFERROR($E179*INDEX(GMP!$H$3:$H$290, MATCH($A179, GMP!$B$3:$B$290, 0))/1000, "")</f>
        <v>4.8455710342441467</v>
      </c>
    </row>
    <row r="180" spans="1:6" x14ac:dyDescent="0.25">
      <c r="A180" t="s">
        <v>571</v>
      </c>
      <c r="B180" t="s">
        <v>217</v>
      </c>
      <c r="C180" t="str">
        <f t="shared" si="4"/>
        <v>Calais_27G5</v>
      </c>
      <c r="D180">
        <v>0.24136264929099999</v>
      </c>
      <c r="E180" s="51">
        <f t="shared" si="5"/>
        <v>6.657316283508222E-3</v>
      </c>
      <c r="F180">
        <f>IFERROR($E180*INDEX(GMP!$H$3:$H$290, MATCH($A180, GMP!$B$3:$B$290, 0))/1000, "")</f>
        <v>9.3177329886725613E-2</v>
      </c>
    </row>
    <row r="181" spans="1:6" x14ac:dyDescent="0.25">
      <c r="A181" t="s">
        <v>564</v>
      </c>
      <c r="B181" t="s">
        <v>217</v>
      </c>
      <c r="C181" t="str">
        <f t="shared" si="4"/>
        <v>Calais_48G2</v>
      </c>
      <c r="D181">
        <v>7.8196966804199999</v>
      </c>
      <c r="E181" s="51">
        <f t="shared" si="5"/>
        <v>0.11359630019601596</v>
      </c>
      <c r="F181">
        <f>IFERROR($E181*INDEX(GMP!$H$3:$H$290, MATCH($A181, GMP!$B$3:$B$290, 0))/1000, "")</f>
        <v>0.39286712441291138</v>
      </c>
    </row>
    <row r="182" spans="1:6" x14ac:dyDescent="0.25">
      <c r="A182" t="s">
        <v>1328</v>
      </c>
      <c r="B182" t="s">
        <v>217</v>
      </c>
      <c r="C182" t="str">
        <f t="shared" si="4"/>
        <v>Calais_WEC-1</v>
      </c>
      <c r="D182">
        <v>7.49844640046E-3</v>
      </c>
      <c r="E182" s="51">
        <f t="shared" si="5"/>
        <v>1</v>
      </c>
      <c r="F182" t="str">
        <f>IFERROR($E182*INDEX(GMP!$H$3:$H$290, MATCH($A182, GMP!$B$3:$B$290, 0))/1000, "")</f>
        <v/>
      </c>
    </row>
    <row r="183" spans="1:6" x14ac:dyDescent="0.25">
      <c r="A183" t="s">
        <v>1329</v>
      </c>
      <c r="B183" t="s">
        <v>257</v>
      </c>
      <c r="C183" t="str">
        <f t="shared" si="4"/>
        <v>Cambridge_CAM-1</v>
      </c>
      <c r="D183">
        <v>0.22092418997900001</v>
      </c>
      <c r="E183" s="51">
        <f t="shared" si="5"/>
        <v>1</v>
      </c>
      <c r="F183" t="str">
        <f>IFERROR($E183*INDEX(GMP!$H$3:$H$290, MATCH($A183, GMP!$B$3:$B$290, 0))/1000, "")</f>
        <v/>
      </c>
    </row>
    <row r="184" spans="1:6" x14ac:dyDescent="0.25">
      <c r="A184" t="s">
        <v>653</v>
      </c>
      <c r="B184" t="s">
        <v>257</v>
      </c>
      <c r="C184" t="str">
        <f t="shared" si="4"/>
        <v>Cambridge_FA-G4</v>
      </c>
      <c r="D184">
        <v>11.1390664037999</v>
      </c>
      <c r="E184" s="51">
        <f t="shared" si="5"/>
        <v>0.16119496423631111</v>
      </c>
      <c r="F184">
        <f>IFERROR($E184*INDEX(GMP!$H$3:$H$290, MATCH($A184, GMP!$B$3:$B$290, 0))/1000, "")</f>
        <v>0.54582226840057135</v>
      </c>
    </row>
    <row r="185" spans="1:6" x14ac:dyDescent="0.25">
      <c r="A185" t="s">
        <v>656</v>
      </c>
      <c r="B185" t="s">
        <v>257</v>
      </c>
      <c r="C185" t="str">
        <f t="shared" si="4"/>
        <v>Cambridge_JE-G57</v>
      </c>
      <c r="D185">
        <v>22.525049134100001</v>
      </c>
      <c r="E185" s="51">
        <f t="shared" si="5"/>
        <v>0.89956554633715335</v>
      </c>
      <c r="F185">
        <f>IFERROR($E185*INDEX(GMP!$H$3:$H$290, MATCH($A185, GMP!$B$3:$B$290, 0))/1000, "")</f>
        <v>3.7474551312086306</v>
      </c>
    </row>
    <row r="186" spans="1:6" x14ac:dyDescent="0.25">
      <c r="A186" t="s">
        <v>1330</v>
      </c>
      <c r="B186" t="s">
        <v>257</v>
      </c>
      <c r="C186" t="str">
        <f t="shared" si="4"/>
        <v>Cambridge_PV-1</v>
      </c>
      <c r="D186">
        <v>4.3855310779600002E-3</v>
      </c>
      <c r="E186" s="51">
        <f t="shared" si="5"/>
        <v>1</v>
      </c>
      <c r="F186" t="str">
        <f>IFERROR($E186*INDEX(GMP!$H$3:$H$290, MATCH($A186, GMP!$B$3:$B$290, 0))/1000, "")</f>
        <v/>
      </c>
    </row>
    <row r="187" spans="1:6" x14ac:dyDescent="0.25">
      <c r="A187" t="s">
        <v>1331</v>
      </c>
      <c r="B187" t="s">
        <v>257</v>
      </c>
      <c r="C187" t="str">
        <f t="shared" si="4"/>
        <v>Cambridge_TL131</v>
      </c>
      <c r="D187">
        <v>8.6234040256999904</v>
      </c>
      <c r="E187" s="51">
        <f t="shared" si="5"/>
        <v>0.50095552107438879</v>
      </c>
      <c r="F187" t="str">
        <f>IFERROR($E187*INDEX(GMP!$H$3:$H$290, MATCH($A187, GMP!$B$3:$B$290, 0))/1000, "")</f>
        <v/>
      </c>
    </row>
    <row r="188" spans="1:6" x14ac:dyDescent="0.25">
      <c r="A188" t="s">
        <v>1332</v>
      </c>
      <c r="B188" t="s">
        <v>257</v>
      </c>
      <c r="C188" t="str">
        <f t="shared" si="4"/>
        <v>Cambridge_TL132</v>
      </c>
      <c r="D188">
        <v>0.23584868137100001</v>
      </c>
      <c r="E188" s="51">
        <f t="shared" si="5"/>
        <v>1</v>
      </c>
      <c r="F188" t="str">
        <f>IFERROR($E188*INDEX(GMP!$H$3:$H$290, MATCH($A188, GMP!$B$3:$B$290, 0))/1000, "")</f>
        <v/>
      </c>
    </row>
    <row r="189" spans="1:6" x14ac:dyDescent="0.25">
      <c r="A189" t="s">
        <v>701</v>
      </c>
      <c r="B189" t="s">
        <v>79</v>
      </c>
      <c r="C189" t="str">
        <f t="shared" si="4"/>
        <v>Castleton_CA-G37</v>
      </c>
      <c r="D189">
        <v>47.058763642999899</v>
      </c>
      <c r="E189" s="51">
        <f t="shared" si="5"/>
        <v>0.75194783712472146</v>
      </c>
      <c r="F189">
        <f>IFERROR($E189*INDEX(GMP!$H$3:$H$290, MATCH($A189, GMP!$B$3:$B$290, 0))/1000, "")</f>
        <v>-1.2989071743708729</v>
      </c>
    </row>
    <row r="190" spans="1:6" x14ac:dyDescent="0.25">
      <c r="A190" t="s">
        <v>689</v>
      </c>
      <c r="B190" t="s">
        <v>79</v>
      </c>
      <c r="C190" t="str">
        <f t="shared" si="4"/>
        <v>Castleton_HY-G24</v>
      </c>
      <c r="D190">
        <v>44.563286150899899</v>
      </c>
      <c r="E190" s="51">
        <f t="shared" si="5"/>
        <v>0.84615662496972155</v>
      </c>
      <c r="F190">
        <f>IFERROR($E190*INDEX(GMP!$H$3:$H$290, MATCH($A190, GMP!$B$3:$B$290, 0))/1000, "")</f>
        <v>-3.7400122823661695E-2</v>
      </c>
    </row>
    <row r="191" spans="1:6" x14ac:dyDescent="0.25">
      <c r="A191" t="s">
        <v>691</v>
      </c>
      <c r="B191" t="s">
        <v>79</v>
      </c>
      <c r="C191" t="str">
        <f t="shared" si="4"/>
        <v>Castleton_HY-J25</v>
      </c>
      <c r="D191">
        <v>0.76218933717799997</v>
      </c>
      <c r="E191" s="51">
        <f t="shared" si="5"/>
        <v>0.10783720228817111</v>
      </c>
      <c r="F191">
        <f>IFERROR($E191*INDEX(GMP!$H$3:$H$290, MATCH($A191, GMP!$B$3:$B$290, 0))/1000, "")</f>
        <v>-4.7664043411371638E-3</v>
      </c>
    </row>
    <row r="192" spans="1:6" x14ac:dyDescent="0.25">
      <c r="A192" t="s">
        <v>1333</v>
      </c>
      <c r="B192" t="s">
        <v>79</v>
      </c>
      <c r="C192" t="str">
        <f t="shared" si="4"/>
        <v>Castleton_TL44</v>
      </c>
      <c r="D192">
        <v>7.0468366512999996</v>
      </c>
      <c r="E192" s="51">
        <f t="shared" si="5"/>
        <v>0.67789692362319898</v>
      </c>
      <c r="F192" t="str">
        <f>IFERROR($E192*INDEX(GMP!$H$3:$H$290, MATCH($A192, GMP!$B$3:$B$290, 0))/1000, "")</f>
        <v/>
      </c>
    </row>
    <row r="193" spans="1:6" x14ac:dyDescent="0.25">
      <c r="A193" t="s">
        <v>1334</v>
      </c>
      <c r="B193" t="s">
        <v>79</v>
      </c>
      <c r="C193" t="str">
        <f t="shared" si="4"/>
        <v>Castleton_TL45</v>
      </c>
      <c r="D193">
        <v>0.439978421482</v>
      </c>
      <c r="E193" s="51">
        <f t="shared" si="5"/>
        <v>0.12100487349654186</v>
      </c>
      <c r="F193" t="str">
        <f>IFERROR($E193*INDEX(GMP!$H$3:$H$290, MATCH($A193, GMP!$B$3:$B$290, 0))/1000, "")</f>
        <v/>
      </c>
    </row>
    <row r="194" spans="1:6" x14ac:dyDescent="0.25">
      <c r="A194" t="s">
        <v>1335</v>
      </c>
      <c r="B194" t="s">
        <v>79</v>
      </c>
      <c r="C194" t="str">
        <f t="shared" ref="C194:C257" si="6">CONCATENATE(B194, "_",A194)</f>
        <v>Castleton_TL47A</v>
      </c>
      <c r="D194">
        <v>1.23474718763</v>
      </c>
      <c r="E194" s="51">
        <f t="shared" ref="E194:E257" si="7">$D194/SUMIF($A$2:$A$1152, $A194, $D$2:$D$1152)</f>
        <v>0.59782826291163038</v>
      </c>
      <c r="F194" t="str">
        <f>IFERROR($E194*INDEX(GMP!$H$3:$H$290, MATCH($A194, GMP!$B$3:$B$290, 0))/1000, "")</f>
        <v/>
      </c>
    </row>
    <row r="195" spans="1:6" x14ac:dyDescent="0.25">
      <c r="A195" t="s">
        <v>680</v>
      </c>
      <c r="B195" t="s">
        <v>79</v>
      </c>
      <c r="C195" t="str">
        <f t="shared" si="6"/>
        <v>Castleton_WR-G24</v>
      </c>
      <c r="D195">
        <v>0.24491270424</v>
      </c>
      <c r="E195" s="51">
        <f t="shared" si="7"/>
        <v>3.6576969852240636E-3</v>
      </c>
      <c r="F195">
        <f>IFERROR($E195*INDEX(GMP!$H$3:$H$290, MATCH($A195, GMP!$B$3:$B$290, 0))/1000, "")</f>
        <v>1.1799693897362976E-2</v>
      </c>
    </row>
    <row r="196" spans="1:6" x14ac:dyDescent="0.25">
      <c r="A196" t="s">
        <v>590</v>
      </c>
      <c r="B196" t="s">
        <v>274</v>
      </c>
      <c r="C196" t="str">
        <f t="shared" si="6"/>
        <v>Cavendish_BV-G44</v>
      </c>
      <c r="D196">
        <v>0.78224584819999998</v>
      </c>
      <c r="E196" s="51">
        <f t="shared" si="7"/>
        <v>1.0264053588100472E-2</v>
      </c>
      <c r="F196">
        <f>IFERROR($E196*INDEX(GMP!$H$3:$H$290, MATCH($A196, GMP!$B$3:$B$290, 0))/1000, "")</f>
        <v>4.9192837553296773E-2</v>
      </c>
    </row>
    <row r="197" spans="1:6" x14ac:dyDescent="0.25">
      <c r="A197" t="s">
        <v>573</v>
      </c>
      <c r="B197" t="s">
        <v>274</v>
      </c>
      <c r="C197" t="str">
        <f t="shared" si="6"/>
        <v>Cavendish_CH-G10</v>
      </c>
      <c r="D197">
        <v>1.9763798325399999</v>
      </c>
      <c r="E197" s="51">
        <f t="shared" si="7"/>
        <v>2.8213795827289802E-2</v>
      </c>
      <c r="F197">
        <f>IFERROR($E197*INDEX(GMP!$H$3:$H$290, MATCH($A197, GMP!$B$3:$B$290, 0))/1000, "")</f>
        <v>0.14783295454808321</v>
      </c>
    </row>
    <row r="198" spans="1:6" x14ac:dyDescent="0.25">
      <c r="A198" t="s">
        <v>586</v>
      </c>
      <c r="B198" t="s">
        <v>274</v>
      </c>
      <c r="C198" t="str">
        <f t="shared" si="6"/>
        <v>Cavendish_CV-G64</v>
      </c>
      <c r="D198">
        <v>20.709719599500001</v>
      </c>
      <c r="E198" s="51">
        <f t="shared" si="7"/>
        <v>0.58724961771133322</v>
      </c>
      <c r="F198">
        <f>IFERROR($E198*INDEX(GMP!$H$3:$H$290, MATCH($A198, GMP!$B$3:$B$290, 0))/1000, "")</f>
        <v>2.0044532476379104</v>
      </c>
    </row>
    <row r="199" spans="1:6" x14ac:dyDescent="0.25">
      <c r="A199" t="s">
        <v>575</v>
      </c>
      <c r="B199" t="s">
        <v>274</v>
      </c>
      <c r="C199" t="str">
        <f t="shared" si="6"/>
        <v>Cavendish_CV-G65</v>
      </c>
      <c r="D199">
        <v>35.619046034900002</v>
      </c>
      <c r="E199" s="51">
        <f t="shared" si="7"/>
        <v>0.98965261940048332</v>
      </c>
      <c r="F199">
        <f>IFERROR($E199*INDEX(GMP!$H$3:$H$290, MATCH($A199, GMP!$B$3:$B$290, 0))/1000, "")</f>
        <v>2.1396487561962232</v>
      </c>
    </row>
    <row r="200" spans="1:6" x14ac:dyDescent="0.25">
      <c r="A200" t="s">
        <v>584</v>
      </c>
      <c r="B200" t="s">
        <v>274</v>
      </c>
      <c r="C200" t="str">
        <f t="shared" si="6"/>
        <v>Cavendish_SM-G62</v>
      </c>
      <c r="D200">
        <v>0.286615113117</v>
      </c>
      <c r="E200" s="51">
        <f t="shared" si="7"/>
        <v>5.56840750381113E-3</v>
      </c>
      <c r="F200">
        <f>IFERROR($E200*INDEX(GMP!$H$3:$H$290, MATCH($A200, GMP!$B$3:$B$290, 0))/1000, "")</f>
        <v>7.6391757495134063E-2</v>
      </c>
    </row>
    <row r="201" spans="1:6" x14ac:dyDescent="0.25">
      <c r="A201" t="s">
        <v>1336</v>
      </c>
      <c r="B201" t="s">
        <v>274</v>
      </c>
      <c r="C201" t="str">
        <f t="shared" si="6"/>
        <v>Cavendish_TL59</v>
      </c>
      <c r="D201">
        <v>3.33644909087</v>
      </c>
      <c r="E201" s="51">
        <f t="shared" si="7"/>
        <v>0.65838611060194707</v>
      </c>
      <c r="F201" t="str">
        <f>IFERROR($E201*INDEX(GMP!$H$3:$H$290, MATCH($A201, GMP!$B$3:$B$290, 0))/1000, "")</f>
        <v/>
      </c>
    </row>
    <row r="202" spans="1:6" x14ac:dyDescent="0.25">
      <c r="A202" t="s">
        <v>1337</v>
      </c>
      <c r="B202" t="s">
        <v>274</v>
      </c>
      <c r="C202" t="str">
        <f t="shared" si="6"/>
        <v>Cavendish_TL91</v>
      </c>
      <c r="D202">
        <v>3.3611131140100001</v>
      </c>
      <c r="E202" s="51">
        <f t="shared" si="7"/>
        <v>0.35033584370470255</v>
      </c>
      <c r="F202" t="str">
        <f>IFERROR($E202*INDEX(GMP!$H$3:$H$290, MATCH($A202, GMP!$B$3:$B$290, 0))/1000, "")</f>
        <v/>
      </c>
    </row>
    <row r="203" spans="1:6" x14ac:dyDescent="0.25">
      <c r="A203" t="s">
        <v>425</v>
      </c>
      <c r="B203" t="s">
        <v>239</v>
      </c>
      <c r="C203" t="str">
        <f t="shared" si="6"/>
        <v>Charlotte_28G1</v>
      </c>
      <c r="D203">
        <v>27.990126199799899</v>
      </c>
      <c r="E203" s="51">
        <f t="shared" si="7"/>
        <v>1</v>
      </c>
      <c r="F203">
        <f>IFERROR($E203*INDEX(GMP!$H$3:$H$290, MATCH($A203, GMP!$B$3:$B$290, 0))/1000, "")</f>
        <v>19.057950000000002</v>
      </c>
    </row>
    <row r="204" spans="1:6" x14ac:dyDescent="0.25">
      <c r="A204" t="s">
        <v>427</v>
      </c>
      <c r="B204" t="s">
        <v>239</v>
      </c>
      <c r="C204" t="str">
        <f t="shared" si="6"/>
        <v>Charlotte_28G2</v>
      </c>
      <c r="D204">
        <v>85.105445432500005</v>
      </c>
      <c r="E204" s="51">
        <f t="shared" si="7"/>
        <v>0.56451735722553065</v>
      </c>
      <c r="F204">
        <f>IFERROR($E204*INDEX(GMP!$H$3:$H$290, MATCH($A204, GMP!$B$3:$B$290, 0))/1000, "")</f>
        <v>7.4997768007747707</v>
      </c>
    </row>
    <row r="205" spans="1:6" x14ac:dyDescent="0.25">
      <c r="A205" t="s">
        <v>428</v>
      </c>
      <c r="B205" t="s">
        <v>239</v>
      </c>
      <c r="C205" t="str">
        <f t="shared" si="6"/>
        <v>Charlotte_45G1</v>
      </c>
      <c r="D205">
        <v>23.6437150368</v>
      </c>
      <c r="E205" s="51">
        <f t="shared" si="7"/>
        <v>0.17817451808827117</v>
      </c>
      <c r="F205">
        <f>IFERROR($E205*INDEX(GMP!$H$3:$H$290, MATCH($A205, GMP!$B$3:$B$290, 0))/1000, "")</f>
        <v>0.85503100438271928</v>
      </c>
    </row>
    <row r="206" spans="1:6" x14ac:dyDescent="0.25">
      <c r="A206" t="s">
        <v>430</v>
      </c>
      <c r="B206" t="s">
        <v>239</v>
      </c>
      <c r="C206" t="str">
        <f t="shared" si="6"/>
        <v>Charlotte_53G1</v>
      </c>
      <c r="D206">
        <v>13.974590042000001</v>
      </c>
      <c r="E206" s="51">
        <f t="shared" si="7"/>
        <v>0.18948291855145519</v>
      </c>
      <c r="F206">
        <f>IFERROR($E206*INDEX(GMP!$H$3:$H$290, MATCH($A206, GMP!$B$3:$B$290, 0))/1000, "")</f>
        <v>2.8832781991133118</v>
      </c>
    </row>
    <row r="207" spans="1:6" x14ac:dyDescent="0.25">
      <c r="A207" t="s">
        <v>543</v>
      </c>
      <c r="B207" t="s">
        <v>110</v>
      </c>
      <c r="C207" t="str">
        <f t="shared" si="6"/>
        <v>Chelsea_CS-G34</v>
      </c>
      <c r="D207">
        <v>12.491292679500001</v>
      </c>
      <c r="E207" s="51">
        <f t="shared" si="7"/>
        <v>0.21492941319710177</v>
      </c>
      <c r="F207">
        <f>IFERROR($E207*INDEX(GMP!$H$3:$H$290, MATCH($A207, GMP!$B$3:$B$290, 0))/1000, "")</f>
        <v>0.34100700697852165</v>
      </c>
    </row>
    <row r="208" spans="1:6" x14ac:dyDescent="0.25">
      <c r="A208" t="s">
        <v>1338</v>
      </c>
      <c r="B208" t="s">
        <v>110</v>
      </c>
      <c r="C208" t="str">
        <f t="shared" si="6"/>
        <v>Chelsea_TL89</v>
      </c>
      <c r="D208">
        <v>0.51806887149400005</v>
      </c>
      <c r="E208" s="51">
        <f t="shared" si="7"/>
        <v>5.0290018091382588E-2</v>
      </c>
      <c r="F208" t="str">
        <f>IFERROR($E208*INDEX(GMP!$H$3:$H$290, MATCH($A208, GMP!$B$3:$B$290, 0))/1000, "")</f>
        <v/>
      </c>
    </row>
    <row r="209" spans="1:6" x14ac:dyDescent="0.25">
      <c r="A209" t="s">
        <v>573</v>
      </c>
      <c r="B209" t="s">
        <v>275</v>
      </c>
      <c r="C209" t="str">
        <f t="shared" si="6"/>
        <v>Chester_CH-G10</v>
      </c>
      <c r="D209">
        <v>65.053298467999895</v>
      </c>
      <c r="E209" s="51">
        <f t="shared" si="7"/>
        <v>0.92866788592407212</v>
      </c>
      <c r="F209">
        <f>IFERROR($E209*INDEX(GMP!$H$3:$H$290, MATCH($A209, GMP!$B$3:$B$290, 0))/1000, "")</f>
        <v>4.8659782685917881</v>
      </c>
    </row>
    <row r="210" spans="1:6" x14ac:dyDescent="0.25">
      <c r="A210" t="s">
        <v>577</v>
      </c>
      <c r="B210" t="s">
        <v>275</v>
      </c>
      <c r="C210" t="str">
        <f t="shared" si="6"/>
        <v>Chester_CH-G11</v>
      </c>
      <c r="D210">
        <v>38.529598616599898</v>
      </c>
      <c r="E210" s="51">
        <f t="shared" si="7"/>
        <v>0.29060715834269085</v>
      </c>
      <c r="F210">
        <f>IFERROR($E210*INDEX(GMP!$H$3:$H$290, MATCH($A210, GMP!$B$3:$B$290, 0))/1000, "")</f>
        <v>1.5227059518545278</v>
      </c>
    </row>
    <row r="211" spans="1:6" x14ac:dyDescent="0.25">
      <c r="A211" t="s">
        <v>594</v>
      </c>
      <c r="B211" t="s">
        <v>275</v>
      </c>
      <c r="C211" t="str">
        <f t="shared" si="6"/>
        <v>Chester_NS-G63</v>
      </c>
      <c r="D211">
        <v>11.955647858600001</v>
      </c>
      <c r="E211" s="51">
        <f t="shared" si="7"/>
        <v>0.16631359872398915</v>
      </c>
      <c r="F211">
        <f>IFERROR($E211*INDEX(GMP!$H$3:$H$290, MATCH($A211, GMP!$B$3:$B$290, 0))/1000, "")</f>
        <v>0.63670167626702223</v>
      </c>
    </row>
    <row r="212" spans="1:6" x14ac:dyDescent="0.25">
      <c r="A212" t="s">
        <v>598</v>
      </c>
      <c r="B212" t="s">
        <v>275</v>
      </c>
      <c r="C212" t="str">
        <f t="shared" si="6"/>
        <v>Chester_RI-G68</v>
      </c>
      <c r="D212">
        <v>2.4310720672000001</v>
      </c>
      <c r="E212" s="51">
        <f t="shared" si="7"/>
        <v>8.3661302388985642E-2</v>
      </c>
      <c r="F212">
        <f>IFERROR($E212*INDEX(GMP!$H$3:$H$290, MATCH($A212, GMP!$B$3:$B$290, 0))/1000, "")</f>
        <v>0.92711865742727662</v>
      </c>
    </row>
    <row r="213" spans="1:6" x14ac:dyDescent="0.25">
      <c r="A213" t="s">
        <v>1339</v>
      </c>
      <c r="B213" t="s">
        <v>275</v>
      </c>
      <c r="C213" t="str">
        <f t="shared" si="6"/>
        <v>Chester_TL94</v>
      </c>
      <c r="D213">
        <v>3.7052417545999998</v>
      </c>
      <c r="E213" s="51">
        <f t="shared" si="7"/>
        <v>1</v>
      </c>
      <c r="F213" t="str">
        <f>IFERROR($E213*INDEX(GMP!$H$3:$H$290, MATCH($A213, GMP!$B$3:$B$290, 0))/1000, "")</f>
        <v/>
      </c>
    </row>
    <row r="214" spans="1:6" x14ac:dyDescent="0.25">
      <c r="A214" t="s">
        <v>743</v>
      </c>
      <c r="B214" t="s">
        <v>80</v>
      </c>
      <c r="C214" t="str">
        <f t="shared" si="6"/>
        <v>Chittenden_AP-G11</v>
      </c>
      <c r="D214">
        <v>23.250232722700002</v>
      </c>
      <c r="E214" s="51">
        <f t="shared" si="7"/>
        <v>0.53881281833893191</v>
      </c>
      <c r="F214">
        <f>IFERROR($E214*INDEX(GMP!$H$3:$H$290, MATCH($A214, GMP!$B$3:$B$290, 0))/1000, "")</f>
        <v>0.58782323229504119</v>
      </c>
    </row>
    <row r="215" spans="1:6" x14ac:dyDescent="0.25">
      <c r="A215" t="s">
        <v>741</v>
      </c>
      <c r="B215" t="s">
        <v>80</v>
      </c>
      <c r="C215" t="str">
        <f t="shared" si="6"/>
        <v>Chittenden_ME-G12</v>
      </c>
      <c r="D215">
        <v>24.058606310599899</v>
      </c>
      <c r="E215" s="51">
        <f t="shared" si="7"/>
        <v>0.58292050183400801</v>
      </c>
      <c r="F215">
        <f>IFERROR($E215*INDEX(GMP!$H$3:$H$290, MATCH($A215, GMP!$B$3:$B$290, 0))/1000, "")</f>
        <v>3.7635038067858817</v>
      </c>
    </row>
    <row r="216" spans="1:6" x14ac:dyDescent="0.25">
      <c r="A216" t="s">
        <v>747</v>
      </c>
      <c r="B216" t="s">
        <v>80</v>
      </c>
      <c r="C216" t="str">
        <f t="shared" si="6"/>
        <v>Chittenden_RO-G62</v>
      </c>
      <c r="D216">
        <v>0.16460944072600001</v>
      </c>
      <c r="E216" s="51">
        <f t="shared" si="7"/>
        <v>1.7098669894789283E-3</v>
      </c>
      <c r="F216">
        <f>IFERROR($E216*INDEX(GMP!$H$3:$H$290, MATCH($A216, GMP!$B$3:$B$290, 0))/1000, "")</f>
        <v>5.8664510488828344E-3</v>
      </c>
    </row>
    <row r="217" spans="1:6" x14ac:dyDescent="0.25">
      <c r="A217" t="s">
        <v>737</v>
      </c>
      <c r="B217" t="s">
        <v>80</v>
      </c>
      <c r="C217" t="str">
        <f t="shared" si="6"/>
        <v>Chittenden_ST-G45</v>
      </c>
      <c r="D217">
        <v>0.48570997758500001</v>
      </c>
      <c r="E217" s="51">
        <f t="shared" si="7"/>
        <v>5.935529674854001E-3</v>
      </c>
      <c r="F217">
        <f>IFERROR($E217*INDEX(GMP!$H$3:$H$290, MATCH($A217, GMP!$B$3:$B$290, 0))/1000, "")</f>
        <v>3.7789380649112483E-2</v>
      </c>
    </row>
    <row r="218" spans="1:6" x14ac:dyDescent="0.25">
      <c r="A218" t="s">
        <v>1340</v>
      </c>
      <c r="B218" t="s">
        <v>80</v>
      </c>
      <c r="C218" t="str">
        <f t="shared" si="6"/>
        <v>Chittenden_TL62</v>
      </c>
      <c r="D218">
        <v>0.12729471413599999</v>
      </c>
      <c r="E218" s="51">
        <f t="shared" si="7"/>
        <v>2.7115154352367714E-2</v>
      </c>
      <c r="F218" t="str">
        <f>IFERROR($E218*INDEX(GMP!$H$3:$H$290, MATCH($A218, GMP!$B$3:$B$290, 0))/1000, "")</f>
        <v/>
      </c>
    </row>
    <row r="219" spans="1:6" x14ac:dyDescent="0.25">
      <c r="A219" t="s">
        <v>1313</v>
      </c>
      <c r="B219" t="s">
        <v>80</v>
      </c>
      <c r="C219" t="str">
        <f t="shared" si="6"/>
        <v>Chittenden_TL65</v>
      </c>
      <c r="D219">
        <v>0.64443447242399998</v>
      </c>
      <c r="E219" s="51">
        <f t="shared" si="7"/>
        <v>5.4508006553563887E-2</v>
      </c>
      <c r="F219" t="str">
        <f>IFERROR($E219*INDEX(GMP!$H$3:$H$290, MATCH($A219, GMP!$B$3:$B$290, 0))/1000, "")</f>
        <v/>
      </c>
    </row>
    <row r="220" spans="1:6" x14ac:dyDescent="0.25">
      <c r="A220" t="s">
        <v>1341</v>
      </c>
      <c r="B220" t="s">
        <v>80</v>
      </c>
      <c r="C220" t="str">
        <f t="shared" si="6"/>
        <v>Chittenden_TL80</v>
      </c>
      <c r="D220">
        <v>0.143553544285</v>
      </c>
      <c r="E220" s="51">
        <f t="shared" si="7"/>
        <v>9.358697429643353E-3</v>
      </c>
      <c r="F220" t="str">
        <f>IFERROR($E220*INDEX(GMP!$H$3:$H$290, MATCH($A220, GMP!$B$3:$B$290, 0))/1000, "")</f>
        <v/>
      </c>
    </row>
    <row r="221" spans="1:6" x14ac:dyDescent="0.25">
      <c r="A221" t="s">
        <v>717</v>
      </c>
      <c r="B221" t="s">
        <v>81</v>
      </c>
      <c r="C221" t="str">
        <f t="shared" si="6"/>
        <v>Clarendon_GT-G47</v>
      </c>
      <c r="D221">
        <v>4.6544389295000004</v>
      </c>
      <c r="E221" s="51">
        <f t="shared" si="7"/>
        <v>0.24510393433979491</v>
      </c>
      <c r="F221">
        <f>IFERROR($E221*INDEX(GMP!$H$3:$H$290, MATCH($A221, GMP!$B$3:$B$290, 0))/1000, "")</f>
        <v>1.1165513645701886</v>
      </c>
    </row>
    <row r="222" spans="1:6" x14ac:dyDescent="0.25">
      <c r="A222" t="s">
        <v>782</v>
      </c>
      <c r="B222" t="s">
        <v>81</v>
      </c>
      <c r="C222" t="str">
        <f t="shared" si="6"/>
        <v>Clarendon_SR-G71</v>
      </c>
      <c r="D222">
        <v>6.9736565262500001</v>
      </c>
      <c r="E222" s="51">
        <f t="shared" si="7"/>
        <v>0.22360515796171404</v>
      </c>
      <c r="F222">
        <f>IFERROR($E222*INDEX(GMP!$H$3:$H$290, MATCH($A222, GMP!$B$3:$B$290, 0))/1000, "")</f>
        <v>0.931000199637813</v>
      </c>
    </row>
    <row r="223" spans="1:6" x14ac:dyDescent="0.25">
      <c r="A223" t="s">
        <v>784</v>
      </c>
      <c r="B223" t="s">
        <v>81</v>
      </c>
      <c r="C223" t="str">
        <f t="shared" si="6"/>
        <v>Clarendon_SR-G72</v>
      </c>
      <c r="D223">
        <v>36.316098169900002</v>
      </c>
      <c r="E223" s="51">
        <f t="shared" si="7"/>
        <v>0.77711932614470425</v>
      </c>
      <c r="F223">
        <f>IFERROR($E223*INDEX(GMP!$H$3:$H$290, MATCH($A223, GMP!$B$3:$B$290, 0))/1000, "")</f>
        <v>2.2338295030029522</v>
      </c>
    </row>
    <row r="224" spans="1:6" x14ac:dyDescent="0.25">
      <c r="A224" t="s">
        <v>1342</v>
      </c>
      <c r="B224" t="s">
        <v>81</v>
      </c>
      <c r="C224" t="str">
        <f t="shared" si="6"/>
        <v>Clarendon_TL36</v>
      </c>
      <c r="D224">
        <v>4.0632947935099999</v>
      </c>
      <c r="E224" s="51">
        <f t="shared" si="7"/>
        <v>0.19744043182032731</v>
      </c>
      <c r="F224" t="str">
        <f>IFERROR($E224*INDEX(GMP!$H$3:$H$290, MATCH($A224, GMP!$B$3:$B$290, 0))/1000, "")</f>
        <v/>
      </c>
    </row>
    <row r="225" spans="1:6" x14ac:dyDescent="0.25">
      <c r="A225" t="s">
        <v>1343</v>
      </c>
      <c r="B225" t="s">
        <v>81</v>
      </c>
      <c r="C225" t="str">
        <f t="shared" si="6"/>
        <v>Clarendon_TL53</v>
      </c>
      <c r="D225">
        <v>3.1010545216300001</v>
      </c>
      <c r="E225" s="51">
        <f t="shared" si="7"/>
        <v>0.53091260876767099</v>
      </c>
      <c r="F225" t="str">
        <f>IFERROR($E225*INDEX(GMP!$H$3:$H$290, MATCH($A225, GMP!$B$3:$B$290, 0))/1000, "")</f>
        <v/>
      </c>
    </row>
    <row r="226" spans="1:6" x14ac:dyDescent="0.25">
      <c r="A226" t="s">
        <v>1344</v>
      </c>
      <c r="B226" t="s">
        <v>81</v>
      </c>
      <c r="C226" t="str">
        <f t="shared" si="6"/>
        <v>Clarendon_TL53A</v>
      </c>
      <c r="D226">
        <v>0.68889471433100002</v>
      </c>
      <c r="E226" s="51">
        <f t="shared" si="7"/>
        <v>0.81820516101541452</v>
      </c>
      <c r="F226" t="str">
        <f>IFERROR($E226*INDEX(GMP!$H$3:$H$290, MATCH($A226, GMP!$B$3:$B$290, 0))/1000, "")</f>
        <v/>
      </c>
    </row>
    <row r="227" spans="1:6" x14ac:dyDescent="0.25">
      <c r="A227" t="s">
        <v>1345</v>
      </c>
      <c r="B227" t="s">
        <v>81</v>
      </c>
      <c r="C227" t="str">
        <f t="shared" si="6"/>
        <v>Clarendon_TL56</v>
      </c>
      <c r="D227">
        <v>0.77167132009700001</v>
      </c>
      <c r="E227" s="51">
        <f t="shared" si="7"/>
        <v>0.28789237320200523</v>
      </c>
      <c r="F227" t="str">
        <f>IFERROR($E227*INDEX(GMP!$H$3:$H$290, MATCH($A227, GMP!$B$3:$B$290, 0))/1000, "")</f>
        <v/>
      </c>
    </row>
    <row r="228" spans="1:6" x14ac:dyDescent="0.25">
      <c r="A228" t="s">
        <v>1346</v>
      </c>
      <c r="B228" t="s">
        <v>81</v>
      </c>
      <c r="C228" t="str">
        <f t="shared" si="6"/>
        <v>Clarendon_TL57</v>
      </c>
      <c r="D228">
        <v>1.0991136453699999</v>
      </c>
      <c r="E228" s="51">
        <f t="shared" si="7"/>
        <v>0.39932216525400749</v>
      </c>
      <c r="F228" t="str">
        <f>IFERROR($E228*INDEX(GMP!$H$3:$H$290, MATCH($A228, GMP!$B$3:$B$290, 0))/1000, "")</f>
        <v/>
      </c>
    </row>
    <row r="229" spans="1:6" x14ac:dyDescent="0.25">
      <c r="A229" t="s">
        <v>1347</v>
      </c>
      <c r="B229" t="s">
        <v>81</v>
      </c>
      <c r="C229" t="str">
        <f t="shared" si="6"/>
        <v>Clarendon_TL58</v>
      </c>
      <c r="D229">
        <v>6.8490958257900001</v>
      </c>
      <c r="E229" s="51">
        <f t="shared" si="7"/>
        <v>0.53825367193350981</v>
      </c>
      <c r="F229" t="str">
        <f>IFERROR($E229*INDEX(GMP!$H$3:$H$290, MATCH($A229, GMP!$B$3:$B$290, 0))/1000, "")</f>
        <v/>
      </c>
    </row>
    <row r="230" spans="1:6" x14ac:dyDescent="0.25">
      <c r="A230" t="s">
        <v>379</v>
      </c>
      <c r="B230" t="s">
        <v>81</v>
      </c>
      <c r="C230" t="str">
        <f t="shared" si="6"/>
        <v>Clarendon_WF-G23</v>
      </c>
      <c r="D230">
        <v>11.5735625952</v>
      </c>
      <c r="E230" s="51">
        <f t="shared" si="7"/>
        <v>7.059847913338789E-2</v>
      </c>
      <c r="F230">
        <f>IFERROR($E230*INDEX(GMP!$H$3:$H$290, MATCH($A230, GMP!$B$3:$B$290, 0))/1000, "")</f>
        <v>0.4082611210413028</v>
      </c>
    </row>
    <row r="231" spans="1:6" x14ac:dyDescent="0.25">
      <c r="A231" t="s">
        <v>680</v>
      </c>
      <c r="B231" t="s">
        <v>81</v>
      </c>
      <c r="C231" t="str">
        <f t="shared" si="6"/>
        <v>Clarendon_WR-G24</v>
      </c>
      <c r="D231">
        <v>15.4380693131</v>
      </c>
      <c r="E231" s="51">
        <f t="shared" si="7"/>
        <v>0.23056288467939542</v>
      </c>
      <c r="F231">
        <f>IFERROR($E231*INDEX(GMP!$H$3:$H$290, MATCH($A231, GMP!$B$3:$B$290, 0))/1000, "")</f>
        <v>0.74379356034688282</v>
      </c>
    </row>
    <row r="232" spans="1:6" x14ac:dyDescent="0.25">
      <c r="A232">
        <v>3307</v>
      </c>
      <c r="B232" t="s">
        <v>240</v>
      </c>
      <c r="C232" t="str">
        <f t="shared" si="6"/>
        <v>Colchester_3307</v>
      </c>
      <c r="D232">
        <v>0.21919253605700001</v>
      </c>
      <c r="E232" s="51">
        <f t="shared" si="7"/>
        <v>6.5823543130989925E-2</v>
      </c>
      <c r="F232" t="str">
        <f>IFERROR($E232*INDEX(GMP!$H$3:$H$290, MATCH($A232, GMP!$B$3:$B$290, 0))/1000, "")</f>
        <v/>
      </c>
    </row>
    <row r="233" spans="1:6" x14ac:dyDescent="0.25">
      <c r="A233">
        <v>3308</v>
      </c>
      <c r="B233" t="s">
        <v>240</v>
      </c>
      <c r="C233" t="str">
        <f t="shared" si="6"/>
        <v>Colchester_3308</v>
      </c>
      <c r="D233">
        <v>0.21632818813499999</v>
      </c>
      <c r="E233" s="51">
        <f t="shared" si="7"/>
        <v>6.7775394856802604E-2</v>
      </c>
      <c r="F233" t="str">
        <f>IFERROR($E233*INDEX(GMP!$H$3:$H$290, MATCH($A233, GMP!$B$3:$B$290, 0))/1000, "")</f>
        <v/>
      </c>
    </row>
    <row r="234" spans="1:6" x14ac:dyDescent="0.25">
      <c r="A234">
        <v>3309</v>
      </c>
      <c r="B234" t="s">
        <v>240</v>
      </c>
      <c r="C234" t="str">
        <f t="shared" si="6"/>
        <v>Colchester_3309</v>
      </c>
      <c r="D234">
        <v>2.4837184681100001E-2</v>
      </c>
      <c r="E234" s="51">
        <f t="shared" si="7"/>
        <v>1.073465563740509E-2</v>
      </c>
      <c r="F234" t="str">
        <f>IFERROR($E234*INDEX(GMP!$H$3:$H$290, MATCH($A234, GMP!$B$3:$B$290, 0))/1000, "")</f>
        <v/>
      </c>
    </row>
    <row r="235" spans="1:6" x14ac:dyDescent="0.25">
      <c r="A235">
        <v>3321</v>
      </c>
      <c r="B235" t="s">
        <v>240</v>
      </c>
      <c r="C235" t="str">
        <f t="shared" si="6"/>
        <v>Colchester_3321</v>
      </c>
      <c r="D235">
        <v>11.4461387406</v>
      </c>
      <c r="E235" s="51">
        <f t="shared" si="7"/>
        <v>0.83526694639030918</v>
      </c>
      <c r="F235" t="str">
        <f>IFERROR($E235*INDEX(GMP!$H$3:$H$290, MATCH($A235, GMP!$B$3:$B$290, 0))/1000, "")</f>
        <v/>
      </c>
    </row>
    <row r="236" spans="1:6" x14ac:dyDescent="0.25">
      <c r="A236" t="s">
        <v>436</v>
      </c>
      <c r="B236" t="s">
        <v>240</v>
      </c>
      <c r="C236" t="str">
        <f t="shared" si="6"/>
        <v>Colchester_16G1</v>
      </c>
      <c r="D236">
        <v>4.6131999265300001</v>
      </c>
      <c r="E236" s="51">
        <f t="shared" si="7"/>
        <v>0.36203908971950161</v>
      </c>
      <c r="F236">
        <f>IFERROR($E236*INDEX(GMP!$H$3:$H$290, MATCH($A236, GMP!$B$3:$B$290, 0))/1000, "")</f>
        <v>4.7209535260332922</v>
      </c>
    </row>
    <row r="237" spans="1:6" x14ac:dyDescent="0.25">
      <c r="A237" t="s">
        <v>438</v>
      </c>
      <c r="B237" t="s">
        <v>240</v>
      </c>
      <c r="C237" t="str">
        <f t="shared" si="6"/>
        <v>Colchester_16G2</v>
      </c>
      <c r="D237">
        <v>0.49653198166700002</v>
      </c>
      <c r="E237" s="51">
        <f t="shared" si="7"/>
        <v>1</v>
      </c>
      <c r="F237">
        <f>IFERROR($E237*INDEX(GMP!$H$3:$H$290, MATCH($A237, GMP!$B$3:$B$290, 0))/1000, "")</f>
        <v>13.0398999999999</v>
      </c>
    </row>
    <row r="238" spans="1:6" x14ac:dyDescent="0.25">
      <c r="A238" t="s">
        <v>1348</v>
      </c>
      <c r="B238" t="s">
        <v>240</v>
      </c>
      <c r="C238" t="str">
        <f t="shared" si="6"/>
        <v>Colchester_16Y3</v>
      </c>
      <c r="D238">
        <v>1.8818930307699998E-2</v>
      </c>
      <c r="E238" s="51">
        <f t="shared" si="7"/>
        <v>1.8485271124715649E-2</v>
      </c>
      <c r="F238" t="str">
        <f>IFERROR($E238*INDEX(GMP!$H$3:$H$290, MATCH($A238, GMP!$B$3:$B$290, 0))/1000, "")</f>
        <v/>
      </c>
    </row>
    <row r="239" spans="1:6" x14ac:dyDescent="0.25">
      <c r="A239" t="s">
        <v>442</v>
      </c>
      <c r="B239" t="s">
        <v>240</v>
      </c>
      <c r="C239" t="str">
        <f t="shared" si="6"/>
        <v>Colchester_34G1</v>
      </c>
      <c r="D239">
        <v>32.1256859269999</v>
      </c>
      <c r="E239" s="51">
        <f t="shared" si="7"/>
        <v>0.9664478617934783</v>
      </c>
      <c r="F239">
        <f>IFERROR($E239*INDEX(GMP!$H$3:$H$290, MATCH($A239, GMP!$B$3:$B$290, 0))/1000, "")</f>
        <v>11.139452015646754</v>
      </c>
    </row>
    <row r="240" spans="1:6" x14ac:dyDescent="0.25">
      <c r="A240" t="s">
        <v>444</v>
      </c>
      <c r="B240" t="s">
        <v>240</v>
      </c>
      <c r="C240" t="str">
        <f t="shared" si="6"/>
        <v>Colchester_34G2</v>
      </c>
      <c r="D240">
        <v>22.8906538863999</v>
      </c>
      <c r="E240" s="51">
        <f t="shared" si="7"/>
        <v>1</v>
      </c>
      <c r="F240">
        <f>IFERROR($E240*INDEX(GMP!$H$3:$H$290, MATCH($A240, GMP!$B$3:$B$290, 0))/1000, "")</f>
        <v>11.52618</v>
      </c>
    </row>
    <row r="241" spans="1:6" x14ac:dyDescent="0.25">
      <c r="A241" t="s">
        <v>431</v>
      </c>
      <c r="B241" t="s">
        <v>240</v>
      </c>
      <c r="C241" t="str">
        <f t="shared" si="6"/>
        <v>Colchester_36G1</v>
      </c>
      <c r="D241">
        <v>5.5539973634399997</v>
      </c>
      <c r="E241" s="51">
        <f t="shared" si="7"/>
        <v>0.9723983372562327</v>
      </c>
      <c r="F241">
        <f>IFERROR($E241*INDEX(GMP!$H$3:$H$290, MATCH($A241, GMP!$B$3:$B$290, 0))/1000, "")</f>
        <v>25.63714602599336</v>
      </c>
    </row>
    <row r="242" spans="1:6" x14ac:dyDescent="0.25">
      <c r="A242" t="s">
        <v>435</v>
      </c>
      <c r="B242" t="s">
        <v>240</v>
      </c>
      <c r="C242" t="str">
        <f t="shared" si="6"/>
        <v>Colchester_36G2</v>
      </c>
      <c r="D242">
        <v>12.9340089634</v>
      </c>
      <c r="E242" s="51">
        <f t="shared" si="7"/>
        <v>0.80655507234331092</v>
      </c>
      <c r="F242">
        <f>IFERROR($E242*INDEX(GMP!$H$3:$H$290, MATCH($A242, GMP!$B$3:$B$290, 0))/1000, "")</f>
        <v>21.264711564621265</v>
      </c>
    </row>
    <row r="243" spans="1:6" x14ac:dyDescent="0.25">
      <c r="A243" t="s">
        <v>434</v>
      </c>
      <c r="B243" t="s">
        <v>240</v>
      </c>
      <c r="C243" t="str">
        <f t="shared" si="6"/>
        <v>Colchester_36Y5</v>
      </c>
      <c r="D243">
        <v>7.4930765210499999</v>
      </c>
      <c r="E243" s="51">
        <f t="shared" si="7"/>
        <v>1</v>
      </c>
      <c r="F243">
        <f>IFERROR($E243*INDEX(GMP!$H$3:$H$290, MATCH($A243, GMP!$B$3:$B$290, 0))/1000, "")</f>
        <v>26.36486</v>
      </c>
    </row>
    <row r="244" spans="1:6" x14ac:dyDescent="0.25">
      <c r="A244" t="s">
        <v>445</v>
      </c>
      <c r="B244" t="s">
        <v>240</v>
      </c>
      <c r="C244" t="str">
        <f t="shared" si="6"/>
        <v>Colchester_46Y1</v>
      </c>
      <c r="D244">
        <v>5.6214260122399997</v>
      </c>
      <c r="E244" s="51">
        <f t="shared" si="7"/>
        <v>0.2331878500992767</v>
      </c>
      <c r="F244">
        <f>IFERROR($E244*INDEX(GMP!$H$3:$H$290, MATCH($A244, GMP!$B$3:$B$290, 0))/1000, "")</f>
        <v>6.1536011719052928</v>
      </c>
    </row>
    <row r="245" spans="1:6" x14ac:dyDescent="0.25">
      <c r="A245" t="s">
        <v>1349</v>
      </c>
      <c r="B245" t="s">
        <v>240</v>
      </c>
      <c r="C245" t="str">
        <f t="shared" si="6"/>
        <v>Colchester_79G1</v>
      </c>
      <c r="D245">
        <v>0.451042898079</v>
      </c>
      <c r="E245" s="51">
        <f t="shared" si="7"/>
        <v>0.13133642023253442</v>
      </c>
      <c r="F245" t="str">
        <f>IFERROR($E245*INDEX(GMP!$H$3:$H$290, MATCH($A245, GMP!$B$3:$B$290, 0))/1000, "")</f>
        <v/>
      </c>
    </row>
    <row r="246" spans="1:6" x14ac:dyDescent="0.25">
      <c r="A246" t="s">
        <v>439</v>
      </c>
      <c r="B246" t="s">
        <v>240</v>
      </c>
      <c r="C246" t="str">
        <f t="shared" si="6"/>
        <v>Colchester_81G1</v>
      </c>
      <c r="D246">
        <v>25.4098506654</v>
      </c>
      <c r="E246" s="51">
        <f t="shared" si="7"/>
        <v>1</v>
      </c>
      <c r="F246">
        <f>IFERROR($E246*INDEX(GMP!$H$3:$H$290, MATCH($A246, GMP!$B$3:$B$290, 0))/1000, "")</f>
        <v>9.6454199999999997</v>
      </c>
    </row>
    <row r="247" spans="1:6" x14ac:dyDescent="0.25">
      <c r="A247" t="s">
        <v>441</v>
      </c>
      <c r="B247" t="s">
        <v>240</v>
      </c>
      <c r="C247" t="str">
        <f t="shared" si="6"/>
        <v>Colchester_81G2</v>
      </c>
      <c r="D247">
        <v>14.9848049931999</v>
      </c>
      <c r="E247" s="51">
        <f t="shared" si="7"/>
        <v>1</v>
      </c>
      <c r="F247">
        <f>IFERROR($E247*INDEX(GMP!$H$3:$H$290, MATCH($A247, GMP!$B$3:$B$290, 0))/1000, "")</f>
        <v>9.6454199999999997</v>
      </c>
    </row>
    <row r="248" spans="1:6" x14ac:dyDescent="0.25">
      <c r="A248" t="s">
        <v>479</v>
      </c>
      <c r="B248" t="s">
        <v>240</v>
      </c>
      <c r="C248" t="str">
        <f t="shared" si="6"/>
        <v>Colchester_MI-G36</v>
      </c>
      <c r="D248">
        <v>0.423956159911</v>
      </c>
      <c r="E248" s="51">
        <f t="shared" si="7"/>
        <v>7.7921129364015096E-3</v>
      </c>
      <c r="F248">
        <f>IFERROR($E248*INDEX(GMP!$H$3:$H$290, MATCH($A248, GMP!$B$3:$B$290, 0))/1000, "")</f>
        <v>6.0479497530562053E-2</v>
      </c>
    </row>
    <row r="249" spans="1:6" x14ac:dyDescent="0.25">
      <c r="A249" t="s">
        <v>484</v>
      </c>
      <c r="B249" t="s">
        <v>240</v>
      </c>
      <c r="C249" t="str">
        <f t="shared" si="6"/>
        <v>Colchester_WM-G92</v>
      </c>
      <c r="D249">
        <v>40.652727784699898</v>
      </c>
      <c r="E249" s="51">
        <f t="shared" si="7"/>
        <v>0.61952942688511103</v>
      </c>
      <c r="F249">
        <f>IFERROR($E249*INDEX(GMP!$H$3:$H$290, MATCH($A249, GMP!$B$3:$B$290, 0))/1000, "")</f>
        <v>0.400662070955139</v>
      </c>
    </row>
    <row r="250" spans="1:6" x14ac:dyDescent="0.25">
      <c r="A250" t="s">
        <v>642</v>
      </c>
      <c r="B250" t="s">
        <v>23</v>
      </c>
      <c r="C250" t="str">
        <f t="shared" si="6"/>
        <v>Concord_BAY-G4</v>
      </c>
      <c r="D250">
        <v>44.447131794100002</v>
      </c>
      <c r="E250" s="51">
        <f t="shared" si="7"/>
        <v>0.31049707661297526</v>
      </c>
      <c r="F250">
        <f>IFERROR($E250*INDEX(GMP!$H$3:$H$290, MATCH($A250, GMP!$B$3:$B$290, 0))/1000, "")</f>
        <v>-3.5058224920370723E-2</v>
      </c>
    </row>
    <row r="251" spans="1:6" x14ac:dyDescent="0.25">
      <c r="A251" t="s">
        <v>612</v>
      </c>
      <c r="B251" t="s">
        <v>23</v>
      </c>
      <c r="C251" t="str">
        <f t="shared" si="6"/>
        <v>Concord_GM-G62</v>
      </c>
      <c r="D251">
        <v>15.0209879692</v>
      </c>
      <c r="E251" s="51">
        <f t="shared" si="7"/>
        <v>0.16542288655398324</v>
      </c>
      <c r="F251">
        <f>IFERROR($E251*INDEX(GMP!$H$3:$H$290, MATCH($A251, GMP!$B$3:$B$290, 0))/1000, "")</f>
        <v>-4.4235734093400661E-2</v>
      </c>
    </row>
    <row r="252" spans="1:6" x14ac:dyDescent="0.25">
      <c r="A252" t="s">
        <v>1350</v>
      </c>
      <c r="B252" t="s">
        <v>23</v>
      </c>
      <c r="C252" t="str">
        <f t="shared" si="6"/>
        <v>Concord_TL118</v>
      </c>
      <c r="D252">
        <v>8.46190287656</v>
      </c>
      <c r="E252" s="51">
        <f t="shared" si="7"/>
        <v>0.62571083394845128</v>
      </c>
      <c r="F252" t="str">
        <f>IFERROR($E252*INDEX(GMP!$H$3:$H$290, MATCH($A252, GMP!$B$3:$B$290, 0))/1000, "")</f>
        <v/>
      </c>
    </row>
    <row r="253" spans="1:6" x14ac:dyDescent="0.25">
      <c r="A253" t="s">
        <v>640</v>
      </c>
      <c r="B253" t="s">
        <v>111</v>
      </c>
      <c r="C253" t="str">
        <f t="shared" si="6"/>
        <v>Corinth_83G2</v>
      </c>
      <c r="D253">
        <v>8.1402645519500005</v>
      </c>
      <c r="E253" s="51">
        <f t="shared" si="7"/>
        <v>0.12724039693830647</v>
      </c>
      <c r="F253">
        <f>IFERROR($E253*INDEX(GMP!$H$3:$H$290, MATCH($A253, GMP!$B$3:$B$290, 0))/1000, "")</f>
        <v>0.30227355937061023</v>
      </c>
    </row>
    <row r="254" spans="1:6" x14ac:dyDescent="0.25">
      <c r="A254" t="s">
        <v>328</v>
      </c>
      <c r="B254" t="s">
        <v>172</v>
      </c>
      <c r="C254" t="str">
        <f t="shared" si="6"/>
        <v>Cornwall_EM-G75</v>
      </c>
      <c r="D254">
        <v>44.036756288900001</v>
      </c>
      <c r="E254" s="51">
        <f t="shared" si="7"/>
        <v>0.4065521449955713</v>
      </c>
      <c r="F254">
        <f>IFERROR($E254*INDEX(GMP!$H$3:$H$290, MATCH($A254, GMP!$B$3:$B$290, 0))/1000, "")</f>
        <v>0.39641680002083174</v>
      </c>
    </row>
    <row r="255" spans="1:6" x14ac:dyDescent="0.25">
      <c r="A255" t="s">
        <v>323</v>
      </c>
      <c r="B255" t="s">
        <v>172</v>
      </c>
      <c r="C255" t="str">
        <f t="shared" si="6"/>
        <v>Cornwall_LJ-G12</v>
      </c>
      <c r="D255">
        <v>0.76508334630099994</v>
      </c>
      <c r="E255" s="51">
        <f t="shared" si="7"/>
        <v>7.699229152604215E-3</v>
      </c>
      <c r="F255">
        <f>IFERROR($E255*INDEX(GMP!$H$3:$H$290, MATCH($A255, GMP!$B$3:$B$290, 0))/1000, "")</f>
        <v>2.9072289280233438E-4</v>
      </c>
    </row>
    <row r="256" spans="1:6" x14ac:dyDescent="0.25">
      <c r="A256" t="s">
        <v>334</v>
      </c>
      <c r="B256" t="s">
        <v>172</v>
      </c>
      <c r="C256" t="str">
        <f t="shared" si="6"/>
        <v>Cornwall_WY-G80</v>
      </c>
      <c r="D256">
        <v>9.8688942962800006</v>
      </c>
      <c r="E256" s="51">
        <f t="shared" si="7"/>
        <v>0.11761556452021674</v>
      </c>
      <c r="F256">
        <f>IFERROR($E256*INDEX(GMP!$H$3:$H$290, MATCH($A256, GMP!$B$3:$B$290, 0))/1000, "")</f>
        <v>0.16623666273722915</v>
      </c>
    </row>
    <row r="257" spans="1:6" x14ac:dyDescent="0.25">
      <c r="A257" t="s">
        <v>336</v>
      </c>
      <c r="B257" t="s">
        <v>172</v>
      </c>
      <c r="C257" t="str">
        <f t="shared" si="6"/>
        <v>Cornwall_WY-G81</v>
      </c>
      <c r="D257">
        <v>2.2751201469</v>
      </c>
      <c r="E257" s="51">
        <f t="shared" si="7"/>
        <v>1.6817589973215932E-2</v>
      </c>
      <c r="F257">
        <f>IFERROR($E257*INDEX(GMP!$H$3:$H$290, MATCH($A257, GMP!$B$3:$B$290, 0))/1000, "")</f>
        <v>2.3769813492243667E-2</v>
      </c>
    </row>
    <row r="258" spans="1:6" x14ac:dyDescent="0.25">
      <c r="A258" t="s">
        <v>374</v>
      </c>
      <c r="B258" t="s">
        <v>82</v>
      </c>
      <c r="C258" t="str">
        <f t="shared" ref="C258:C321" si="8">CONCATENATE(B258, "_",A258)</f>
        <v>Danby_DO-G22</v>
      </c>
      <c r="D258">
        <v>1.0588294514300001</v>
      </c>
      <c r="E258" s="51">
        <f t="shared" ref="E258:E321" si="9">$D258/SUMIF($A$2:$A$1152, $A258, $D$2:$D$1152)</f>
        <v>1.2348959922258408E-2</v>
      </c>
      <c r="F258">
        <f>IFERROR($E258*INDEX(GMP!$H$3:$H$290, MATCH($A258, GMP!$B$3:$B$290, 0))/1000, "")</f>
        <v>5.2740431994378098E-2</v>
      </c>
    </row>
    <row r="259" spans="1:6" x14ac:dyDescent="0.25">
      <c r="A259" t="s">
        <v>683</v>
      </c>
      <c r="B259" t="s">
        <v>82</v>
      </c>
      <c r="C259" t="str">
        <f t="shared" si="8"/>
        <v>Danby_DQ-1</v>
      </c>
      <c r="D259">
        <v>8.3521010829300003E-3</v>
      </c>
      <c r="E259" s="51">
        <f t="shared" si="9"/>
        <v>1</v>
      </c>
      <c r="F259">
        <f>IFERROR($E259*INDEX(GMP!$H$3:$H$290, MATCH($A259, GMP!$B$3:$B$290, 0))/1000, "")</f>
        <v>0</v>
      </c>
    </row>
    <row r="260" spans="1:6" x14ac:dyDescent="0.25">
      <c r="A260" t="s">
        <v>382</v>
      </c>
      <c r="B260" t="s">
        <v>82</v>
      </c>
      <c r="C260" t="str">
        <f t="shared" si="8"/>
        <v>Danby_PA-G20</v>
      </c>
      <c r="D260">
        <v>1.2583452974</v>
      </c>
      <c r="E260" s="51">
        <f t="shared" si="9"/>
        <v>1.234428708060183E-2</v>
      </c>
      <c r="F260">
        <f>IFERROR($E260*INDEX(GMP!$H$3:$H$290, MATCH($A260, GMP!$B$3:$B$290, 0))/1000, "")</f>
        <v>-1.071977890079463E-3</v>
      </c>
    </row>
    <row r="261" spans="1:6" x14ac:dyDescent="0.25">
      <c r="A261" t="s">
        <v>1342</v>
      </c>
      <c r="B261" t="s">
        <v>82</v>
      </c>
      <c r="C261" t="str">
        <f t="shared" si="8"/>
        <v>Danby_TL36</v>
      </c>
      <c r="D261">
        <v>5.5576596286599997</v>
      </c>
      <c r="E261" s="51">
        <f t="shared" si="9"/>
        <v>0.27005343514471974</v>
      </c>
      <c r="F261" t="str">
        <f>IFERROR($E261*INDEX(GMP!$H$3:$H$290, MATCH($A261, GMP!$B$3:$B$290, 0))/1000, "")</f>
        <v/>
      </c>
    </row>
    <row r="262" spans="1:6" x14ac:dyDescent="0.25">
      <c r="A262" t="s">
        <v>379</v>
      </c>
      <c r="B262" t="s">
        <v>82</v>
      </c>
      <c r="C262" t="str">
        <f t="shared" si="8"/>
        <v>Danby_WF-G23</v>
      </c>
      <c r="D262">
        <v>64.149148203300001</v>
      </c>
      <c r="E262" s="51">
        <f t="shared" si="9"/>
        <v>0.39130840340670575</v>
      </c>
      <c r="F262">
        <f>IFERROR($E262*INDEX(GMP!$H$3:$H$290, MATCH($A262, GMP!$B$3:$B$290, 0))/1000, "")</f>
        <v>2.2628817137244983</v>
      </c>
    </row>
    <row r="263" spans="1:6" x14ac:dyDescent="0.25">
      <c r="A263">
        <v>3316</v>
      </c>
      <c r="B263" t="s">
        <v>2</v>
      </c>
      <c r="C263" t="str">
        <f t="shared" si="8"/>
        <v>Danville_3316</v>
      </c>
      <c r="D263">
        <v>5.3116579271599997</v>
      </c>
      <c r="E263" s="51">
        <f t="shared" si="9"/>
        <v>0.22453406304737675</v>
      </c>
      <c r="F263" t="str">
        <f>IFERROR($E263*INDEX(GMP!$H$3:$H$290, MATCH($A263, GMP!$B$3:$B$290, 0))/1000, "")</f>
        <v/>
      </c>
    </row>
    <row r="264" spans="1:6" x14ac:dyDescent="0.25">
      <c r="A264" t="s">
        <v>647</v>
      </c>
      <c r="B264" t="s">
        <v>2</v>
      </c>
      <c r="C264" t="str">
        <f t="shared" si="8"/>
        <v>Danville_BA-G71</v>
      </c>
      <c r="D264">
        <v>108.21562386700001</v>
      </c>
      <c r="E264" s="51">
        <f t="shared" si="9"/>
        <v>0.77851350080948722</v>
      </c>
      <c r="F264">
        <f>IFERROR($E264*INDEX(GMP!$H$3:$H$290, MATCH($A264, GMP!$B$3:$B$290, 0))/1000, "")</f>
        <v>2.248603899793058</v>
      </c>
    </row>
    <row r="265" spans="1:6" x14ac:dyDescent="0.25">
      <c r="A265" t="s">
        <v>636</v>
      </c>
      <c r="B265" t="s">
        <v>2</v>
      </c>
      <c r="C265" t="str">
        <f t="shared" si="8"/>
        <v>Danville_BAY-G5</v>
      </c>
      <c r="D265">
        <v>1.70744019237</v>
      </c>
      <c r="E265" s="51">
        <f t="shared" si="9"/>
        <v>4.3948398901912128E-2</v>
      </c>
      <c r="F265">
        <f>IFERROR($E265*INDEX(GMP!$H$3:$H$290, MATCH($A265, GMP!$B$3:$B$290, 0))/1000, "")</f>
        <v>-4.9622137200148542E-3</v>
      </c>
    </row>
    <row r="266" spans="1:6" x14ac:dyDescent="0.25">
      <c r="A266" t="s">
        <v>1351</v>
      </c>
      <c r="B266" t="s">
        <v>2</v>
      </c>
      <c r="C266" t="str">
        <f t="shared" si="8"/>
        <v>Danville_WEC-2</v>
      </c>
      <c r="D266">
        <v>4.6138625024999998E-3</v>
      </c>
      <c r="E266" s="51">
        <f t="shared" si="9"/>
        <v>1</v>
      </c>
      <c r="F266" t="str">
        <f>IFERROR($E266*INDEX(GMP!$H$3:$H$290, MATCH($A266, GMP!$B$3:$B$290, 0))/1000, "")</f>
        <v/>
      </c>
    </row>
    <row r="267" spans="1:6" x14ac:dyDescent="0.25">
      <c r="A267" t="s">
        <v>374</v>
      </c>
      <c r="B267" t="s">
        <v>200</v>
      </c>
      <c r="C267" t="str">
        <f t="shared" si="8"/>
        <v>Dorset_DO-G22</v>
      </c>
      <c r="D267">
        <v>61.072493155499899</v>
      </c>
      <c r="E267" s="51">
        <f t="shared" si="9"/>
        <v>0.71227879930154048</v>
      </c>
      <c r="F267">
        <f>IFERROR($E267*INDEX(GMP!$H$3:$H$290, MATCH($A267, GMP!$B$3:$B$290, 0))/1000, "")</f>
        <v>3.0420287872089911</v>
      </c>
    </row>
    <row r="268" spans="1:6" x14ac:dyDescent="0.25">
      <c r="A268" t="s">
        <v>376</v>
      </c>
      <c r="B268" t="s">
        <v>200</v>
      </c>
      <c r="C268" t="str">
        <f t="shared" si="8"/>
        <v>Dorset_MC-G13</v>
      </c>
      <c r="D268">
        <v>2.3256689333000001E-3</v>
      </c>
      <c r="E268" s="51">
        <f t="shared" si="9"/>
        <v>5.1585491578437314E-5</v>
      </c>
      <c r="F268">
        <f>IFERROR($E268*INDEX(GMP!$H$3:$H$290, MATCH($A268, GMP!$B$3:$B$290, 0))/1000, "")</f>
        <v>4.5286593543760649E-4</v>
      </c>
    </row>
    <row r="269" spans="1:6" x14ac:dyDescent="0.25">
      <c r="A269" t="s">
        <v>378</v>
      </c>
      <c r="B269" t="s">
        <v>200</v>
      </c>
      <c r="C269" t="str">
        <f t="shared" si="8"/>
        <v>Dorset_MC-G14</v>
      </c>
      <c r="D269">
        <v>31.697640478899899</v>
      </c>
      <c r="E269" s="51">
        <f t="shared" si="9"/>
        <v>0.53516064946293862</v>
      </c>
      <c r="F269">
        <f>IFERROR($E269*INDEX(GMP!$H$3:$H$290, MATCH($A269, GMP!$B$3:$B$290, 0))/1000, "")</f>
        <v>6.24826816280454</v>
      </c>
    </row>
    <row r="270" spans="1:6" x14ac:dyDescent="0.25">
      <c r="A270" t="s">
        <v>1352</v>
      </c>
      <c r="B270" t="s">
        <v>200</v>
      </c>
      <c r="C270" t="str">
        <f t="shared" si="8"/>
        <v>Dorset_TL50</v>
      </c>
      <c r="D270">
        <v>1.10648183638</v>
      </c>
      <c r="E270" s="51">
        <f t="shared" si="9"/>
        <v>8.2220807550632255E-2</v>
      </c>
      <c r="F270" t="str">
        <f>IFERROR($E270*INDEX(GMP!$H$3:$H$290, MATCH($A270, GMP!$B$3:$B$290, 0))/1000, "")</f>
        <v/>
      </c>
    </row>
    <row r="271" spans="1:6" x14ac:dyDescent="0.25">
      <c r="A271" t="s">
        <v>379</v>
      </c>
      <c r="B271" t="s">
        <v>200</v>
      </c>
      <c r="C271" t="str">
        <f t="shared" si="8"/>
        <v>Dorset_WF-G23</v>
      </c>
      <c r="D271">
        <v>2.6122746730099999</v>
      </c>
      <c r="E271" s="51">
        <f t="shared" si="9"/>
        <v>1.5934818468918227E-2</v>
      </c>
      <c r="F271">
        <f>IFERROR($E271*INDEX(GMP!$H$3:$H$290, MATCH($A271, GMP!$B$3:$B$290, 0))/1000, "")</f>
        <v>9.2148824331168305E-2</v>
      </c>
    </row>
    <row r="272" spans="1:6" x14ac:dyDescent="0.25">
      <c r="A272">
        <v>6671</v>
      </c>
      <c r="B272" t="s">
        <v>138</v>
      </c>
      <c r="C272" t="str">
        <f t="shared" si="8"/>
        <v>Dover_6671</v>
      </c>
      <c r="D272">
        <v>2.06850490794</v>
      </c>
      <c r="E272" s="51">
        <f t="shared" si="9"/>
        <v>0.27909730113800624</v>
      </c>
      <c r="F272" t="str">
        <f>IFERROR($E272*INDEX(GMP!$H$3:$H$290, MATCH($A272, GMP!$B$3:$B$290, 0))/1000, "")</f>
        <v/>
      </c>
    </row>
    <row r="273" spans="1:6" x14ac:dyDescent="0.25">
      <c r="A273" t="s">
        <v>813</v>
      </c>
      <c r="B273" t="s">
        <v>138</v>
      </c>
      <c r="C273" t="str">
        <f t="shared" si="8"/>
        <v>Dover_90G1</v>
      </c>
      <c r="D273">
        <v>54.078123126400001</v>
      </c>
      <c r="E273" s="51">
        <f t="shared" si="9"/>
        <v>0.60048193446763087</v>
      </c>
      <c r="F273">
        <f>IFERROR($E273*INDEX(GMP!$H$3:$H$290, MATCH($A273, GMP!$B$3:$B$290, 0))/1000, "")</f>
        <v>7.7044234119934307</v>
      </c>
    </row>
    <row r="274" spans="1:6" x14ac:dyDescent="0.25">
      <c r="A274" t="s">
        <v>408</v>
      </c>
      <c r="B274" t="s">
        <v>138</v>
      </c>
      <c r="C274" t="str">
        <f t="shared" si="8"/>
        <v>Dover_90G2</v>
      </c>
      <c r="D274">
        <v>22.5828770371999</v>
      </c>
      <c r="E274" s="51">
        <f t="shared" si="9"/>
        <v>0.92217320079051757</v>
      </c>
      <c r="F274">
        <f>IFERROR($E274*INDEX(GMP!$H$3:$H$290, MATCH($A274, GMP!$B$3:$B$290, 0))/1000, "")</f>
        <v>20.699588416740283</v>
      </c>
    </row>
    <row r="275" spans="1:6" x14ac:dyDescent="0.25">
      <c r="A275" t="s">
        <v>812</v>
      </c>
      <c r="B275" t="s">
        <v>138</v>
      </c>
      <c r="C275" t="str">
        <f t="shared" si="8"/>
        <v>Dover_90G3</v>
      </c>
      <c r="D275">
        <v>4.6694839723100001</v>
      </c>
      <c r="E275" s="51">
        <f t="shared" si="9"/>
        <v>1</v>
      </c>
      <c r="F275">
        <f>IFERROR($E275*INDEX(GMP!$H$3:$H$290, MATCH($A275, GMP!$B$3:$B$290, 0))/1000, "")</f>
        <v>22.4465299999999</v>
      </c>
    </row>
    <row r="276" spans="1:6" x14ac:dyDescent="0.25">
      <c r="A276" t="s">
        <v>814</v>
      </c>
      <c r="B276" t="s">
        <v>138</v>
      </c>
      <c r="C276" t="str">
        <f t="shared" si="8"/>
        <v>Dover_90G4</v>
      </c>
      <c r="D276">
        <v>14.0444737301</v>
      </c>
      <c r="E276" s="51">
        <f t="shared" si="9"/>
        <v>0.67214337661306833</v>
      </c>
      <c r="F276">
        <f>IFERROR($E276*INDEX(GMP!$H$3:$H$290, MATCH($A276, GMP!$B$3:$B$290, 0))/1000, "")</f>
        <v>8.6238683792962441</v>
      </c>
    </row>
    <row r="277" spans="1:6" x14ac:dyDescent="0.25">
      <c r="A277" t="s">
        <v>810</v>
      </c>
      <c r="B277" t="s">
        <v>138</v>
      </c>
      <c r="C277" t="str">
        <f t="shared" si="8"/>
        <v>Dover_90G5</v>
      </c>
      <c r="D277">
        <v>1.92059763158</v>
      </c>
      <c r="E277" s="51">
        <f t="shared" si="9"/>
        <v>1</v>
      </c>
      <c r="F277">
        <f>IFERROR($E277*INDEX(GMP!$H$3:$H$290, MATCH($A277, GMP!$B$3:$B$290, 0))/1000, "")</f>
        <v>22.4465299999999</v>
      </c>
    </row>
    <row r="278" spans="1:6" x14ac:dyDescent="0.25">
      <c r="A278" t="s">
        <v>807</v>
      </c>
      <c r="B278" t="s">
        <v>138</v>
      </c>
      <c r="C278" t="str">
        <f t="shared" si="8"/>
        <v>Dover_DM-G6</v>
      </c>
      <c r="D278">
        <v>2.89099457866</v>
      </c>
      <c r="E278" s="51">
        <f t="shared" si="9"/>
        <v>2.2116358390870235E-2</v>
      </c>
      <c r="F278">
        <f>IFERROR($E278*INDEX(GMP!$H$3:$H$290, MATCH($A278, GMP!$B$3:$B$290, 0))/1000, "")</f>
        <v>0.10577590727601485</v>
      </c>
    </row>
    <row r="279" spans="1:6" x14ac:dyDescent="0.25">
      <c r="A279" t="s">
        <v>602</v>
      </c>
      <c r="B279" t="s">
        <v>138</v>
      </c>
      <c r="C279" t="str">
        <f t="shared" si="8"/>
        <v>Dover_EJ-G7</v>
      </c>
      <c r="D279">
        <v>10.1416713945999</v>
      </c>
      <c r="E279" s="51">
        <f t="shared" si="9"/>
        <v>4.8179116812134083E-2</v>
      </c>
      <c r="F279">
        <f>IFERROR($E279*INDEX(GMP!$H$3:$H$290, MATCH($A279, GMP!$B$3:$B$290, 0))/1000, "")</f>
        <v>0.10890455743331552</v>
      </c>
    </row>
    <row r="280" spans="1:6" x14ac:dyDescent="0.25">
      <c r="A280" t="s">
        <v>1326</v>
      </c>
      <c r="B280" t="s">
        <v>139</v>
      </c>
      <c r="C280" t="str">
        <f t="shared" si="8"/>
        <v>Dummerston_69G1</v>
      </c>
      <c r="D280">
        <v>33.617620683299897</v>
      </c>
      <c r="E280" s="51">
        <f t="shared" si="9"/>
        <v>0.31417960232797654</v>
      </c>
      <c r="F280" t="str">
        <f>IFERROR($E280*INDEX(GMP!$H$3:$H$290, MATCH($A280, GMP!$B$3:$B$290, 0))/1000, "")</f>
        <v/>
      </c>
    </row>
    <row r="281" spans="1:6" x14ac:dyDescent="0.25">
      <c r="A281" t="s">
        <v>820</v>
      </c>
      <c r="B281" t="s">
        <v>139</v>
      </c>
      <c r="C281" t="str">
        <f t="shared" si="8"/>
        <v>Dummerston_BS-G32</v>
      </c>
      <c r="D281">
        <v>7.5705281284000003</v>
      </c>
      <c r="E281" s="51">
        <f t="shared" si="9"/>
        <v>5.980311867893353E-2</v>
      </c>
      <c r="F281">
        <f>IFERROR($E281*INDEX(GMP!$H$3:$H$290, MATCH($A281, GMP!$B$3:$B$290, 0))/1000, "")</f>
        <v>1.5618331981986977</v>
      </c>
    </row>
    <row r="282" spans="1:6" x14ac:dyDescent="0.25">
      <c r="A282" t="s">
        <v>815</v>
      </c>
      <c r="B282" t="s">
        <v>139</v>
      </c>
      <c r="C282" t="str">
        <f t="shared" si="8"/>
        <v>Dummerston_BU-G48</v>
      </c>
      <c r="D282">
        <v>0.61681161199199996</v>
      </c>
      <c r="E282" s="51">
        <f t="shared" si="9"/>
        <v>0.14889261440651244</v>
      </c>
      <c r="F282">
        <f>IFERROR($E282*INDEX(GMP!$H$3:$H$290, MATCH($A282, GMP!$B$3:$B$290, 0))/1000, "")</f>
        <v>1.2351535720706648</v>
      </c>
    </row>
    <row r="283" spans="1:6" x14ac:dyDescent="0.25">
      <c r="A283" t="s">
        <v>807</v>
      </c>
      <c r="B283" t="s">
        <v>139</v>
      </c>
      <c r="C283" t="str">
        <f t="shared" si="8"/>
        <v>Dummerston_DM-G6</v>
      </c>
      <c r="D283">
        <v>32.055661782500003</v>
      </c>
      <c r="E283" s="51">
        <f t="shared" si="9"/>
        <v>0.24522858315663068</v>
      </c>
      <c r="F283">
        <f>IFERROR($E283*INDEX(GMP!$H$3:$H$290, MATCH($A283, GMP!$B$3:$B$290, 0))/1000, "")</f>
        <v>1.1728547446632152</v>
      </c>
    </row>
    <row r="284" spans="1:6" x14ac:dyDescent="0.25">
      <c r="A284" t="s">
        <v>817</v>
      </c>
      <c r="B284" t="s">
        <v>139</v>
      </c>
      <c r="C284" t="str">
        <f t="shared" si="8"/>
        <v>Dummerston_NT-G52</v>
      </c>
      <c r="D284">
        <v>4.7336879774499998</v>
      </c>
      <c r="E284" s="51">
        <f t="shared" si="9"/>
        <v>0.28052560887726069</v>
      </c>
      <c r="F284">
        <f>IFERROR($E284*INDEX(GMP!$H$3:$H$290, MATCH($A284, GMP!$B$3:$B$290, 0))/1000, "")</f>
        <v>2.6484983785319938</v>
      </c>
    </row>
    <row r="285" spans="1:6" x14ac:dyDescent="0.25">
      <c r="A285" t="s">
        <v>1324</v>
      </c>
      <c r="B285" t="s">
        <v>139</v>
      </c>
      <c r="C285" t="str">
        <f t="shared" si="8"/>
        <v>Dummerston_TL32</v>
      </c>
      <c r="D285">
        <v>4.0885709320599997</v>
      </c>
      <c r="E285" s="51">
        <f t="shared" si="9"/>
        <v>0.55081300246429143</v>
      </c>
      <c r="F285" t="str">
        <f>IFERROR($E285*INDEX(GMP!$H$3:$H$290, MATCH($A285, GMP!$B$3:$B$290, 0))/1000, "")</f>
        <v/>
      </c>
    </row>
    <row r="286" spans="1:6" x14ac:dyDescent="0.25">
      <c r="A286">
        <v>3312</v>
      </c>
      <c r="B286" t="s">
        <v>218</v>
      </c>
      <c r="C286" t="str">
        <f t="shared" si="8"/>
        <v>Duxbury_3312</v>
      </c>
      <c r="D286">
        <v>2.0655660458299998</v>
      </c>
      <c r="E286" s="51">
        <f t="shared" si="9"/>
        <v>0.21963495721262966</v>
      </c>
      <c r="F286" t="str">
        <f>IFERROR($E286*INDEX(GMP!$H$3:$H$290, MATCH($A286, GMP!$B$3:$B$290, 0))/1000, "")</f>
        <v/>
      </c>
    </row>
    <row r="287" spans="1:6" x14ac:dyDescent="0.25">
      <c r="A287">
        <v>3331</v>
      </c>
      <c r="B287" t="s">
        <v>218</v>
      </c>
      <c r="C287" t="str">
        <f t="shared" si="8"/>
        <v>Duxbury_3331</v>
      </c>
      <c r="D287">
        <v>4.6516271257900002</v>
      </c>
      <c r="E287" s="51">
        <f t="shared" si="9"/>
        <v>0.54835374558286976</v>
      </c>
      <c r="F287" t="str">
        <f>IFERROR($E287*INDEX(GMP!$H$3:$H$290, MATCH($A287, GMP!$B$3:$B$290, 0))/1000, "")</f>
        <v/>
      </c>
    </row>
    <row r="288" spans="1:6" x14ac:dyDescent="0.25">
      <c r="A288">
        <v>3334</v>
      </c>
      <c r="B288" t="s">
        <v>218</v>
      </c>
      <c r="C288" t="str">
        <f t="shared" si="8"/>
        <v>Duxbury_3334</v>
      </c>
      <c r="D288">
        <v>0.23873494733799999</v>
      </c>
      <c r="E288" s="51">
        <f t="shared" si="9"/>
        <v>1.4466349028828146E-2</v>
      </c>
      <c r="F288" t="str">
        <f>IFERROR($E288*INDEX(GMP!$H$3:$H$290, MATCH($A288, GMP!$B$3:$B$290, 0))/1000, "")</f>
        <v/>
      </c>
    </row>
    <row r="289" spans="1:6" x14ac:dyDescent="0.25">
      <c r="A289" t="s">
        <v>420</v>
      </c>
      <c r="B289" t="s">
        <v>218</v>
      </c>
      <c r="C289" t="str">
        <f t="shared" si="8"/>
        <v>Duxbury_60G1</v>
      </c>
      <c r="D289">
        <v>18.106585233499899</v>
      </c>
      <c r="E289" s="51">
        <f t="shared" si="9"/>
        <v>0.65243343037675916</v>
      </c>
      <c r="F289">
        <f>IFERROR($E289*INDEX(GMP!$H$3:$H$290, MATCH($A289, GMP!$B$3:$B$290, 0))/1000, "")</f>
        <v>16.842464615827179</v>
      </c>
    </row>
    <row r="290" spans="1:6" x14ac:dyDescent="0.25">
      <c r="A290" t="s">
        <v>450</v>
      </c>
      <c r="B290" t="s">
        <v>218</v>
      </c>
      <c r="C290" t="str">
        <f t="shared" si="8"/>
        <v>Duxbury_60G2</v>
      </c>
      <c r="D290">
        <v>0.66202773847100005</v>
      </c>
      <c r="E290" s="51">
        <f t="shared" si="9"/>
        <v>1.9548110670612833E-2</v>
      </c>
      <c r="F290">
        <f>IFERROR($E290*INDEX(GMP!$H$3:$H$290, MATCH($A290, GMP!$B$3:$B$290, 0))/1000, "")</f>
        <v>0.50463134926416298</v>
      </c>
    </row>
    <row r="291" spans="1:6" x14ac:dyDescent="0.25">
      <c r="A291" t="s">
        <v>449</v>
      </c>
      <c r="B291" t="s">
        <v>218</v>
      </c>
      <c r="C291" t="str">
        <f t="shared" si="8"/>
        <v>Duxbury_60G3</v>
      </c>
      <c r="D291">
        <v>0.44916112341199999</v>
      </c>
      <c r="E291" s="51">
        <f t="shared" si="9"/>
        <v>4.3257078184843728E-2</v>
      </c>
      <c r="F291">
        <f>IFERROR($E291*INDEX(GMP!$H$3:$H$290, MATCH($A291, GMP!$B$3:$B$290, 0))/1000, "")</f>
        <v>1.1166745522092312</v>
      </c>
    </row>
    <row r="292" spans="1:6" x14ac:dyDescent="0.25">
      <c r="A292" t="s">
        <v>446</v>
      </c>
      <c r="B292" t="s">
        <v>218</v>
      </c>
      <c r="C292" t="str">
        <f t="shared" si="8"/>
        <v>Duxbury_66J1</v>
      </c>
      <c r="D292">
        <v>0.30744284584499998</v>
      </c>
      <c r="E292" s="51">
        <f t="shared" si="9"/>
        <v>1.1092616466953588E-2</v>
      </c>
      <c r="F292">
        <f>IFERROR($E292*INDEX(GMP!$H$3:$H$290, MATCH($A292, GMP!$B$3:$B$290, 0))/1000, "")</f>
        <v>9.6713195190428255E-3</v>
      </c>
    </row>
    <row r="293" spans="1:6" x14ac:dyDescent="0.25">
      <c r="A293">
        <v>3317</v>
      </c>
      <c r="B293" t="s">
        <v>219</v>
      </c>
      <c r="C293" t="str">
        <f t="shared" si="8"/>
        <v>East Montpelier_3317</v>
      </c>
      <c r="D293">
        <v>5.65372837495</v>
      </c>
      <c r="E293" s="51">
        <f t="shared" si="9"/>
        <v>0.39122310581291647</v>
      </c>
      <c r="F293" t="str">
        <f>IFERROR($E293*INDEX(GMP!$H$3:$H$290, MATCH($A293, GMP!$B$3:$B$290, 0))/1000, "")</f>
        <v/>
      </c>
    </row>
    <row r="294" spans="1:6" x14ac:dyDescent="0.25">
      <c r="A294" t="s">
        <v>547</v>
      </c>
      <c r="B294" t="s">
        <v>219</v>
      </c>
      <c r="C294" t="str">
        <f t="shared" si="8"/>
        <v>East Montpelier_3G1</v>
      </c>
      <c r="D294">
        <v>6.5364350599599996</v>
      </c>
      <c r="E294" s="51">
        <f t="shared" si="9"/>
        <v>0.39326148985512599</v>
      </c>
      <c r="F294">
        <f>IFERROR($E294*INDEX(GMP!$H$3:$H$290, MATCH($A294, GMP!$B$3:$B$290, 0))/1000, "")</f>
        <v>3.399478161984459</v>
      </c>
    </row>
    <row r="295" spans="1:6" x14ac:dyDescent="0.25">
      <c r="A295" t="s">
        <v>549</v>
      </c>
      <c r="B295" t="s">
        <v>219</v>
      </c>
      <c r="C295" t="str">
        <f t="shared" si="8"/>
        <v>East Montpelier_3G2</v>
      </c>
      <c r="D295">
        <v>1.42794274603</v>
      </c>
      <c r="E295" s="51">
        <f t="shared" si="9"/>
        <v>0.11149131700723547</v>
      </c>
      <c r="F295">
        <f>IFERROR($E295*INDEX(GMP!$H$3:$H$290, MATCH($A295, GMP!$B$3:$B$290, 0))/1000, "")</f>
        <v>0.96376662143198466</v>
      </c>
    </row>
    <row r="296" spans="1:6" x14ac:dyDescent="0.25">
      <c r="A296" t="s">
        <v>550</v>
      </c>
      <c r="B296" t="s">
        <v>219</v>
      </c>
      <c r="C296" t="str">
        <f t="shared" si="8"/>
        <v>East Montpelier_48G1</v>
      </c>
      <c r="D296">
        <v>19.2876256236</v>
      </c>
      <c r="E296" s="51">
        <f t="shared" si="9"/>
        <v>0.89852009561093993</v>
      </c>
      <c r="F296">
        <f>IFERROR($E296*INDEX(GMP!$H$3:$H$290, MATCH($A296, GMP!$B$3:$B$290, 0))/1000, "")</f>
        <v>3.1074868246656551</v>
      </c>
    </row>
    <row r="297" spans="1:6" x14ac:dyDescent="0.25">
      <c r="A297" t="s">
        <v>564</v>
      </c>
      <c r="B297" t="s">
        <v>219</v>
      </c>
      <c r="C297" t="str">
        <f t="shared" si="8"/>
        <v>East Montpelier_48G2</v>
      </c>
      <c r="D297">
        <v>6.2040476420799999</v>
      </c>
      <c r="E297" s="51">
        <f t="shared" si="9"/>
        <v>9.0125856178637845E-2</v>
      </c>
      <c r="F297">
        <f>IFERROR($E297*INDEX(GMP!$H$3:$H$290, MATCH($A297, GMP!$B$3:$B$290, 0))/1000, "")</f>
        <v>0.31169576730101006</v>
      </c>
    </row>
    <row r="298" spans="1:6" x14ac:dyDescent="0.25">
      <c r="A298" t="s">
        <v>545</v>
      </c>
      <c r="B298" t="s">
        <v>219</v>
      </c>
      <c r="C298" t="str">
        <f t="shared" si="8"/>
        <v>East Montpelier_63G4</v>
      </c>
      <c r="D298">
        <v>7.6737355143700003E-4</v>
      </c>
      <c r="E298" s="51">
        <f t="shared" si="9"/>
        <v>4.187071499888748E-5</v>
      </c>
      <c r="F298">
        <f>IFERROR($E298*INDEX(GMP!$H$3:$H$290, MATCH($A298, GMP!$B$3:$B$290, 0))/1000, "")</f>
        <v>1.0784439082831454E-3</v>
      </c>
    </row>
    <row r="299" spans="1:6" x14ac:dyDescent="0.25">
      <c r="A299" t="s">
        <v>1353</v>
      </c>
      <c r="B299" t="s">
        <v>258</v>
      </c>
      <c r="C299" t="str">
        <f t="shared" si="8"/>
        <v>Eden_EC-1</v>
      </c>
      <c r="D299">
        <v>5.0756524141700003E-3</v>
      </c>
      <c r="E299" s="51">
        <f t="shared" si="9"/>
        <v>1</v>
      </c>
      <c r="F299" t="str">
        <f>IFERROR($E299*INDEX(GMP!$H$3:$H$290, MATCH($A299, GMP!$B$3:$B$290, 0))/1000, "")</f>
        <v/>
      </c>
    </row>
    <row r="300" spans="1:6" x14ac:dyDescent="0.25">
      <c r="A300" t="s">
        <v>1354</v>
      </c>
      <c r="B300" t="s">
        <v>258</v>
      </c>
      <c r="C300" t="str">
        <f t="shared" si="8"/>
        <v>Eden_TL133</v>
      </c>
      <c r="D300">
        <v>7.2731889862000001</v>
      </c>
      <c r="E300" s="51">
        <f t="shared" si="9"/>
        <v>0.39028655012799868</v>
      </c>
      <c r="F300" t="str">
        <f>IFERROR($E300*INDEX(GMP!$H$3:$H$290, MATCH($A300, GMP!$B$3:$B$290, 0))/1000, "")</f>
        <v/>
      </c>
    </row>
    <row r="301" spans="1:6" x14ac:dyDescent="0.25">
      <c r="A301" t="s">
        <v>1355</v>
      </c>
      <c r="B301" t="s">
        <v>62</v>
      </c>
      <c r="C301" t="str">
        <f t="shared" si="8"/>
        <v>Enosburgh_EN-1</v>
      </c>
      <c r="D301">
        <v>7.1140112104500003E-3</v>
      </c>
      <c r="E301" s="51">
        <f t="shared" si="9"/>
        <v>1</v>
      </c>
      <c r="F301" t="str">
        <f>IFERROR($E301*INDEX(GMP!$H$3:$H$290, MATCH($A301, GMP!$B$3:$B$290, 0))/1000, "")</f>
        <v/>
      </c>
    </row>
    <row r="302" spans="1:6" x14ac:dyDescent="0.25">
      <c r="A302">
        <v>1531</v>
      </c>
      <c r="B302" t="s">
        <v>241</v>
      </c>
      <c r="C302" t="str">
        <f t="shared" si="8"/>
        <v>Essex_1531</v>
      </c>
      <c r="D302">
        <v>8.6981783789100001E-2</v>
      </c>
      <c r="E302" s="51">
        <f t="shared" si="9"/>
        <v>0.15306955159604138</v>
      </c>
      <c r="F302" t="str">
        <f>IFERROR($E302*INDEX(GMP!$H$3:$H$290, MATCH($A302, GMP!$B$3:$B$290, 0))/1000, "")</f>
        <v/>
      </c>
    </row>
    <row r="303" spans="1:6" x14ac:dyDescent="0.25">
      <c r="A303">
        <v>1541</v>
      </c>
      <c r="B303" t="s">
        <v>241</v>
      </c>
      <c r="C303" t="str">
        <f t="shared" si="8"/>
        <v>Essex_1541</v>
      </c>
      <c r="D303">
        <v>8.5434008136399994E-2</v>
      </c>
      <c r="E303" s="51">
        <f t="shared" si="9"/>
        <v>0.1533789890979104</v>
      </c>
      <c r="F303" t="str">
        <f>IFERROR($E303*INDEX(GMP!$H$3:$H$290, MATCH($A303, GMP!$B$3:$B$290, 0))/1000, "")</f>
        <v/>
      </c>
    </row>
    <row r="304" spans="1:6" x14ac:dyDescent="0.25">
      <c r="A304">
        <v>1591</v>
      </c>
      <c r="B304" t="s">
        <v>241</v>
      </c>
      <c r="C304" t="str">
        <f t="shared" si="8"/>
        <v>Essex_1591</v>
      </c>
      <c r="D304">
        <v>0.99122934120600004</v>
      </c>
      <c r="E304" s="51">
        <f t="shared" si="9"/>
        <v>1</v>
      </c>
      <c r="F304" t="str">
        <f>IFERROR($E304*INDEX(GMP!$H$3:$H$290, MATCH($A304, GMP!$B$3:$B$290, 0))/1000, "")</f>
        <v/>
      </c>
    </row>
    <row r="305" spans="1:6" x14ac:dyDescent="0.25">
      <c r="A305">
        <v>1592</v>
      </c>
      <c r="B305" t="s">
        <v>241</v>
      </c>
      <c r="C305" t="str">
        <f t="shared" si="8"/>
        <v>Essex_1592</v>
      </c>
      <c r="D305">
        <v>0.50166977254800005</v>
      </c>
      <c r="E305" s="51">
        <f t="shared" si="9"/>
        <v>0.81658955688295054</v>
      </c>
      <c r="F305" t="str">
        <f>IFERROR($E305*INDEX(GMP!$H$3:$H$290, MATCH($A305, GMP!$B$3:$B$290, 0))/1000, "")</f>
        <v/>
      </c>
    </row>
    <row r="306" spans="1:6" x14ac:dyDescent="0.25">
      <c r="A306">
        <v>1594</v>
      </c>
      <c r="B306" t="s">
        <v>241</v>
      </c>
      <c r="C306" t="str">
        <f t="shared" si="8"/>
        <v>Essex_1594</v>
      </c>
      <c r="D306">
        <v>0.210596086238</v>
      </c>
      <c r="E306" s="51">
        <f t="shared" si="9"/>
        <v>0.70005509362743357</v>
      </c>
      <c r="F306" t="str">
        <f>IFERROR($E306*INDEX(GMP!$H$3:$H$290, MATCH($A306, GMP!$B$3:$B$290, 0))/1000, "")</f>
        <v/>
      </c>
    </row>
    <row r="307" spans="1:6" x14ac:dyDescent="0.25">
      <c r="A307">
        <v>3302</v>
      </c>
      <c r="B307" t="s">
        <v>241</v>
      </c>
      <c r="C307" t="str">
        <f t="shared" si="8"/>
        <v>Essex_3302</v>
      </c>
      <c r="D307">
        <v>3.4054281852899999</v>
      </c>
      <c r="E307" s="51">
        <f t="shared" si="9"/>
        <v>1</v>
      </c>
      <c r="F307" t="str">
        <f>IFERROR($E307*INDEX(GMP!$H$3:$H$290, MATCH($A307, GMP!$B$3:$B$290, 0))/1000, "")</f>
        <v/>
      </c>
    </row>
    <row r="308" spans="1:6" x14ac:dyDescent="0.25">
      <c r="A308">
        <v>3307</v>
      </c>
      <c r="B308" t="s">
        <v>241</v>
      </c>
      <c r="C308" t="str">
        <f t="shared" si="8"/>
        <v>Essex_3307</v>
      </c>
      <c r="D308">
        <v>1.5520198970100001</v>
      </c>
      <c r="E308" s="51">
        <f t="shared" si="9"/>
        <v>0.46607174892317593</v>
      </c>
      <c r="F308" t="str">
        <f>IFERROR($E308*INDEX(GMP!$H$3:$H$290, MATCH($A308, GMP!$B$3:$B$290, 0))/1000, "")</f>
        <v/>
      </c>
    </row>
    <row r="309" spans="1:6" x14ac:dyDescent="0.25">
      <c r="A309">
        <v>3308</v>
      </c>
      <c r="B309" t="s">
        <v>241</v>
      </c>
      <c r="C309" t="str">
        <f t="shared" si="8"/>
        <v>Essex_3308</v>
      </c>
      <c r="D309">
        <v>1.42168991207</v>
      </c>
      <c r="E309" s="51">
        <f t="shared" si="9"/>
        <v>0.44541396100607261</v>
      </c>
      <c r="F309" t="str">
        <f>IFERROR($E309*INDEX(GMP!$H$3:$H$290, MATCH($A309, GMP!$B$3:$B$290, 0))/1000, "")</f>
        <v/>
      </c>
    </row>
    <row r="310" spans="1:6" x14ac:dyDescent="0.25">
      <c r="A310">
        <v>3314</v>
      </c>
      <c r="B310" t="s">
        <v>241</v>
      </c>
      <c r="C310" t="str">
        <f t="shared" si="8"/>
        <v>Essex_3314</v>
      </c>
      <c r="D310">
        <v>1.13997298475</v>
      </c>
      <c r="E310" s="51">
        <f t="shared" si="9"/>
        <v>0.32099345445588418</v>
      </c>
      <c r="F310" t="str">
        <f>IFERROR($E310*INDEX(GMP!$H$3:$H$290, MATCH($A310, GMP!$B$3:$B$290, 0))/1000, "")</f>
        <v/>
      </c>
    </row>
    <row r="311" spans="1:6" x14ac:dyDescent="0.25">
      <c r="A311">
        <v>3334</v>
      </c>
      <c r="B311" t="s">
        <v>241</v>
      </c>
      <c r="C311" t="str">
        <f t="shared" si="8"/>
        <v>Essex_3334</v>
      </c>
      <c r="D311">
        <v>1.2254812474000001</v>
      </c>
      <c r="E311" s="51">
        <f t="shared" si="9"/>
        <v>7.4259087958632744E-2</v>
      </c>
      <c r="F311" t="str">
        <f>IFERROR($E311*INDEX(GMP!$H$3:$H$290, MATCH($A311, GMP!$B$3:$B$290, 0))/1000, "")</f>
        <v/>
      </c>
    </row>
    <row r="312" spans="1:6" x14ac:dyDescent="0.25">
      <c r="A312">
        <v>3351</v>
      </c>
      <c r="B312" t="s">
        <v>241</v>
      </c>
      <c r="C312" t="str">
        <f t="shared" si="8"/>
        <v>Essex_3351</v>
      </c>
      <c r="D312">
        <v>0.255205699387</v>
      </c>
      <c r="E312" s="51">
        <f t="shared" si="9"/>
        <v>0.66694238582742993</v>
      </c>
      <c r="F312" t="str">
        <f>IFERROR($E312*INDEX(GMP!$H$3:$H$290, MATCH($A312, GMP!$B$3:$B$290, 0))/1000, "")</f>
        <v/>
      </c>
    </row>
    <row r="313" spans="1:6" x14ac:dyDescent="0.25">
      <c r="A313" t="s">
        <v>436</v>
      </c>
      <c r="B313" t="s">
        <v>241</v>
      </c>
      <c r="C313" t="str">
        <f t="shared" si="8"/>
        <v>Essex_16G1</v>
      </c>
      <c r="D313">
        <v>7.1535900194200002</v>
      </c>
      <c r="E313" s="51">
        <f t="shared" si="9"/>
        <v>0.56140623864212369</v>
      </c>
      <c r="F313">
        <f>IFERROR($E313*INDEX(GMP!$H$3:$H$290, MATCH($A313, GMP!$B$3:$B$290, 0))/1000, "")</f>
        <v>7.3206812112693722</v>
      </c>
    </row>
    <row r="314" spans="1:6" x14ac:dyDescent="0.25">
      <c r="A314" t="s">
        <v>451</v>
      </c>
      <c r="B314" t="s">
        <v>241</v>
      </c>
      <c r="C314" t="str">
        <f t="shared" si="8"/>
        <v>Essex_19G3</v>
      </c>
      <c r="D314">
        <v>0.119826738044</v>
      </c>
      <c r="E314" s="51">
        <f t="shared" si="9"/>
        <v>5.1180273955365591E-3</v>
      </c>
      <c r="F314">
        <f>IFERROR($E314*INDEX(GMP!$H$3:$H$290, MATCH($A314, GMP!$B$3:$B$290, 0))/1000, "")</f>
        <v>2.6174410985157198E-2</v>
      </c>
    </row>
    <row r="315" spans="1:6" x14ac:dyDescent="0.25">
      <c r="A315" t="s">
        <v>454</v>
      </c>
      <c r="B315" t="s">
        <v>241</v>
      </c>
      <c r="C315" t="str">
        <f t="shared" si="8"/>
        <v>Essex_19G4</v>
      </c>
      <c r="D315">
        <v>18.1618084397</v>
      </c>
      <c r="E315" s="51">
        <f t="shared" si="9"/>
        <v>1</v>
      </c>
      <c r="F315">
        <f>IFERROR($E315*INDEX(GMP!$H$3:$H$290, MATCH($A315, GMP!$B$3:$B$290, 0))/1000, "")</f>
        <v>5.1141599999999903</v>
      </c>
    </row>
    <row r="316" spans="1:6" x14ac:dyDescent="0.25">
      <c r="A316" t="s">
        <v>455</v>
      </c>
      <c r="B316" t="s">
        <v>241</v>
      </c>
      <c r="C316" t="str">
        <f t="shared" si="8"/>
        <v>Essex_19G5</v>
      </c>
      <c r="D316">
        <v>16.609975712699899</v>
      </c>
      <c r="E316" s="51">
        <f t="shared" si="9"/>
        <v>1</v>
      </c>
      <c r="F316">
        <f>IFERROR($E316*INDEX(GMP!$H$3:$H$290, MATCH($A316, GMP!$B$3:$B$290, 0))/1000, "")</f>
        <v>16.858330000000002</v>
      </c>
    </row>
    <row r="317" spans="1:6" x14ac:dyDescent="0.25">
      <c r="A317" t="s">
        <v>457</v>
      </c>
      <c r="B317" t="s">
        <v>241</v>
      </c>
      <c r="C317" t="str">
        <f t="shared" si="8"/>
        <v>Essex_19G6</v>
      </c>
      <c r="D317">
        <v>12.914663618300001</v>
      </c>
      <c r="E317" s="51">
        <f t="shared" si="9"/>
        <v>1</v>
      </c>
      <c r="F317">
        <f>IFERROR($E317*INDEX(GMP!$H$3:$H$290, MATCH($A317, GMP!$B$3:$B$290, 0))/1000, "")</f>
        <v>16.858330000000002</v>
      </c>
    </row>
    <row r="318" spans="1:6" x14ac:dyDescent="0.25">
      <c r="A318" t="s">
        <v>456</v>
      </c>
      <c r="B318" t="s">
        <v>241</v>
      </c>
      <c r="C318" t="str">
        <f t="shared" si="8"/>
        <v>Essex_19G7</v>
      </c>
      <c r="D318">
        <v>43.542013047700003</v>
      </c>
      <c r="E318" s="51">
        <f t="shared" si="9"/>
        <v>1</v>
      </c>
      <c r="F318">
        <f>IFERROR($E318*INDEX(GMP!$H$3:$H$290, MATCH($A318, GMP!$B$3:$B$290, 0))/1000, "")</f>
        <v>16.858330000000002</v>
      </c>
    </row>
    <row r="319" spans="1:6" x14ac:dyDescent="0.25">
      <c r="A319" t="s">
        <v>1356</v>
      </c>
      <c r="B319" t="s">
        <v>241</v>
      </c>
      <c r="C319" t="str">
        <f t="shared" si="8"/>
        <v>Essex_19Y9</v>
      </c>
      <c r="D319">
        <v>1.7577094095800001</v>
      </c>
      <c r="E319" s="51">
        <f t="shared" si="9"/>
        <v>1</v>
      </c>
      <c r="F319" t="str">
        <f>IFERROR($E319*INDEX(GMP!$H$3:$H$290, MATCH($A319, GMP!$B$3:$B$290, 0))/1000, "")</f>
        <v/>
      </c>
    </row>
    <row r="320" spans="1:6" x14ac:dyDescent="0.25">
      <c r="A320" t="s">
        <v>475</v>
      </c>
      <c r="B320" t="s">
        <v>241</v>
      </c>
      <c r="C320" t="str">
        <f t="shared" si="8"/>
        <v>Essex_33G2</v>
      </c>
      <c r="D320">
        <v>12.6344209152</v>
      </c>
      <c r="E320" s="51">
        <f t="shared" si="9"/>
        <v>0.26862561697852505</v>
      </c>
      <c r="F320">
        <f>IFERROR($E320*INDEX(GMP!$H$3:$H$290, MATCH($A320, GMP!$B$3:$B$290, 0))/1000, "")</f>
        <v>4.6913503038295454</v>
      </c>
    </row>
    <row r="321" spans="1:6" x14ac:dyDescent="0.25">
      <c r="A321" t="s">
        <v>460</v>
      </c>
      <c r="B321" t="s">
        <v>241</v>
      </c>
      <c r="C321" t="str">
        <f t="shared" si="8"/>
        <v>Essex_33Y3</v>
      </c>
      <c r="D321">
        <v>26.0232628252</v>
      </c>
      <c r="E321" s="51">
        <f t="shared" si="9"/>
        <v>1</v>
      </c>
      <c r="F321">
        <f>IFERROR($E321*INDEX(GMP!$H$3:$H$290, MATCH($A321, GMP!$B$3:$B$290, 0))/1000, "")</f>
        <v>17.464269999999999</v>
      </c>
    </row>
    <row r="322" spans="1:6" x14ac:dyDescent="0.25">
      <c r="A322" t="s">
        <v>458</v>
      </c>
      <c r="B322" t="s">
        <v>241</v>
      </c>
      <c r="C322" t="str">
        <f t="shared" ref="C322:C385" si="10">CONCATENATE(B322, "_",A322)</f>
        <v>Essex_33Y4</v>
      </c>
      <c r="D322">
        <v>6.3697376132799999</v>
      </c>
      <c r="E322" s="51">
        <f t="shared" ref="E322:E385" si="11">$D322/SUMIF($A$2:$A$1152, $A322, $D$2:$D$1152)</f>
        <v>1</v>
      </c>
      <c r="F322">
        <f>IFERROR($E322*INDEX(GMP!$H$3:$H$290, MATCH($A322, GMP!$B$3:$B$290, 0))/1000, "")</f>
        <v>17.464269999999999</v>
      </c>
    </row>
    <row r="323" spans="1:6" x14ac:dyDescent="0.25">
      <c r="A323" t="s">
        <v>442</v>
      </c>
      <c r="B323" t="s">
        <v>241</v>
      </c>
      <c r="C323" t="str">
        <f t="shared" si="10"/>
        <v>Essex_34G1</v>
      </c>
      <c r="D323">
        <v>1.1153063675899999</v>
      </c>
      <c r="E323" s="51">
        <f t="shared" si="11"/>
        <v>3.3552138206521601E-2</v>
      </c>
      <c r="F323">
        <f>IFERROR($E323*INDEX(GMP!$H$3:$H$290, MATCH($A323, GMP!$B$3:$B$290, 0))/1000, "")</f>
        <v>0.38672798435324518</v>
      </c>
    </row>
    <row r="324" spans="1:6" x14ac:dyDescent="0.25">
      <c r="A324" t="s">
        <v>431</v>
      </c>
      <c r="B324" t="s">
        <v>241</v>
      </c>
      <c r="C324" t="str">
        <f t="shared" si="10"/>
        <v>Essex_36G1</v>
      </c>
      <c r="D324">
        <v>0.157650991607</v>
      </c>
      <c r="E324" s="51">
        <f t="shared" si="11"/>
        <v>2.76016627437672E-2</v>
      </c>
      <c r="F324">
        <f>IFERROR($E324*INDEX(GMP!$H$3:$H$290, MATCH($A324, GMP!$B$3:$B$290, 0))/1000, "")</f>
        <v>0.72771397400663806</v>
      </c>
    </row>
    <row r="325" spans="1:6" x14ac:dyDescent="0.25">
      <c r="A325" t="s">
        <v>435</v>
      </c>
      <c r="B325" t="s">
        <v>241</v>
      </c>
      <c r="C325" t="str">
        <f t="shared" si="10"/>
        <v>Essex_36G2</v>
      </c>
      <c r="D325">
        <v>3.10210488289</v>
      </c>
      <c r="E325" s="51">
        <f t="shared" si="11"/>
        <v>0.19344492765668914</v>
      </c>
      <c r="F325">
        <f>IFERROR($E325*INDEX(GMP!$H$3:$H$290, MATCH($A325, GMP!$B$3:$B$290, 0))/1000, "")</f>
        <v>5.1001484353787374</v>
      </c>
    </row>
    <row r="326" spans="1:6" x14ac:dyDescent="0.25">
      <c r="A326" t="s">
        <v>479</v>
      </c>
      <c r="B326" t="s">
        <v>241</v>
      </c>
      <c r="C326" t="str">
        <f t="shared" si="10"/>
        <v>Essex_MI-G36</v>
      </c>
      <c r="D326">
        <v>0.69188783998100001</v>
      </c>
      <c r="E326" s="51">
        <f t="shared" si="11"/>
        <v>1.2716570009471316E-2</v>
      </c>
      <c r="F326">
        <f>IFERROR($E326*INDEX(GMP!$H$3:$H$290, MATCH($A326, GMP!$B$3:$B$290, 0))/1000, "")</f>
        <v>9.870131128261285E-2</v>
      </c>
    </row>
    <row r="327" spans="1:6" x14ac:dyDescent="0.25">
      <c r="A327" t="s">
        <v>476</v>
      </c>
      <c r="B327" t="s">
        <v>241</v>
      </c>
      <c r="C327" t="str">
        <f t="shared" si="10"/>
        <v>Essex_UH-G23</v>
      </c>
      <c r="D327">
        <v>10.70189901</v>
      </c>
      <c r="E327" s="51">
        <f t="shared" si="11"/>
        <v>0.17941441258122146</v>
      </c>
      <c r="F327">
        <f>IFERROR($E327*INDEX(GMP!$H$3:$H$290, MATCH($A327, GMP!$B$3:$B$290, 0))/1000, "")</f>
        <v>0.63973258850848391</v>
      </c>
    </row>
    <row r="328" spans="1:6" x14ac:dyDescent="0.25">
      <c r="A328" t="s">
        <v>337</v>
      </c>
      <c r="B328" t="s">
        <v>83</v>
      </c>
      <c r="C328" t="str">
        <f t="shared" si="10"/>
        <v>Fair Haven_CF-G16</v>
      </c>
      <c r="D328">
        <v>2.6489146799599999</v>
      </c>
      <c r="E328" s="51">
        <f t="shared" si="11"/>
        <v>3.0331573930298752E-2</v>
      </c>
      <c r="F328">
        <f>IFERROR($E328*INDEX(GMP!$H$3:$H$290, MATCH($A328, GMP!$B$3:$B$290, 0))/1000, "")</f>
        <v>-4.4781535750693076E-3</v>
      </c>
    </row>
    <row r="329" spans="1:6" x14ac:dyDescent="0.25">
      <c r="A329" t="s">
        <v>686</v>
      </c>
      <c r="B329" t="s">
        <v>83</v>
      </c>
      <c r="C329" t="str">
        <f t="shared" si="10"/>
        <v>Fair Haven_FH-J26</v>
      </c>
      <c r="D329">
        <v>12.5787398281</v>
      </c>
      <c r="E329" s="51">
        <f t="shared" si="11"/>
        <v>1</v>
      </c>
      <c r="F329">
        <f>IFERROR($E329*INDEX(GMP!$H$3:$H$290, MATCH($A329, GMP!$B$3:$B$290, 0))/1000, "")</f>
        <v>3.94213999999999</v>
      </c>
    </row>
    <row r="330" spans="1:6" x14ac:dyDescent="0.25">
      <c r="A330" t="s">
        <v>688</v>
      </c>
      <c r="B330" t="s">
        <v>83</v>
      </c>
      <c r="C330" t="str">
        <f t="shared" si="10"/>
        <v>Fair Haven_FH-J28</v>
      </c>
      <c r="D330">
        <v>10.866505822600001</v>
      </c>
      <c r="E330" s="51">
        <f t="shared" si="11"/>
        <v>1</v>
      </c>
      <c r="F330">
        <f>IFERROR($E330*INDEX(GMP!$H$3:$H$290, MATCH($A330, GMP!$B$3:$B$290, 0))/1000, "")</f>
        <v>3.94213999999999</v>
      </c>
    </row>
    <row r="331" spans="1:6" x14ac:dyDescent="0.25">
      <c r="A331" t="s">
        <v>689</v>
      </c>
      <c r="B331" t="s">
        <v>83</v>
      </c>
      <c r="C331" t="str">
        <f t="shared" si="10"/>
        <v>Fair Haven_HY-G24</v>
      </c>
      <c r="D331">
        <v>1.0792304802199999</v>
      </c>
      <c r="E331" s="51">
        <f t="shared" si="11"/>
        <v>2.0492160690644357E-2</v>
      </c>
      <c r="F331">
        <f>IFERROR($E331*INDEX(GMP!$H$3:$H$290, MATCH($A331, GMP!$B$3:$B$290, 0))/1000, "")</f>
        <v>-9.0575350252648052E-4</v>
      </c>
    </row>
    <row r="332" spans="1:6" x14ac:dyDescent="0.25">
      <c r="A332" t="s">
        <v>691</v>
      </c>
      <c r="B332" t="s">
        <v>83</v>
      </c>
      <c r="C332" t="str">
        <f t="shared" si="10"/>
        <v>Fair Haven_HY-J25</v>
      </c>
      <c r="D332">
        <v>6.30577349017</v>
      </c>
      <c r="E332" s="51">
        <f t="shared" si="11"/>
        <v>0.89216279771182894</v>
      </c>
      <c r="F332">
        <f>IFERROR($E332*INDEX(GMP!$H$3:$H$290, MATCH($A332, GMP!$B$3:$B$290, 0))/1000, "")</f>
        <v>-3.9433595658862841E-2</v>
      </c>
    </row>
    <row r="333" spans="1:6" x14ac:dyDescent="0.25">
      <c r="A333" t="s">
        <v>692</v>
      </c>
      <c r="B333" t="s">
        <v>83</v>
      </c>
      <c r="C333" t="str">
        <f t="shared" si="10"/>
        <v>Fair Haven_PO-G27</v>
      </c>
      <c r="D333">
        <v>1.1218225310100001</v>
      </c>
      <c r="E333" s="51">
        <f t="shared" si="11"/>
        <v>5.8618915438471197E-2</v>
      </c>
      <c r="F333">
        <f>IFERROR($E333*INDEX(GMP!$H$3:$H$290, MATCH($A333, GMP!$B$3:$B$290, 0))/1000, "")</f>
        <v>-7.1333358197075017E-3</v>
      </c>
    </row>
    <row r="334" spans="1:6" x14ac:dyDescent="0.25">
      <c r="A334" t="s">
        <v>1334</v>
      </c>
      <c r="B334" t="s">
        <v>83</v>
      </c>
      <c r="C334" t="str">
        <f t="shared" si="10"/>
        <v>Fair Haven_TL45</v>
      </c>
      <c r="D334">
        <v>3.1960604318999999</v>
      </c>
      <c r="E334" s="51">
        <f t="shared" si="11"/>
        <v>0.87899512650345812</v>
      </c>
      <c r="F334" t="str">
        <f>IFERROR($E334*INDEX(GMP!$H$3:$H$290, MATCH($A334, GMP!$B$3:$B$290, 0))/1000, "")</f>
        <v/>
      </c>
    </row>
    <row r="335" spans="1:6" x14ac:dyDescent="0.25">
      <c r="A335" t="s">
        <v>1357</v>
      </c>
      <c r="B335" t="s">
        <v>83</v>
      </c>
      <c r="C335" t="str">
        <f t="shared" si="10"/>
        <v>Fair Haven_TL46</v>
      </c>
      <c r="D335">
        <v>0.55632638599100004</v>
      </c>
      <c r="E335" s="51">
        <f t="shared" si="11"/>
        <v>1</v>
      </c>
      <c r="F335" t="str">
        <f>IFERROR($E335*INDEX(GMP!$H$3:$H$290, MATCH($A335, GMP!$B$3:$B$290, 0))/1000, "")</f>
        <v/>
      </c>
    </row>
    <row r="336" spans="1:6" x14ac:dyDescent="0.25">
      <c r="A336" t="s">
        <v>649</v>
      </c>
      <c r="B336" t="s">
        <v>63</v>
      </c>
      <c r="C336" t="str">
        <f t="shared" si="10"/>
        <v>Fairfax_EA-G52</v>
      </c>
      <c r="D336">
        <v>8.9941090965899999</v>
      </c>
      <c r="E336" s="51">
        <f t="shared" si="11"/>
        <v>0.26063226310972387</v>
      </c>
      <c r="F336">
        <f>IFERROR($E336*INDEX(GMP!$H$3:$H$290, MATCH($A336, GMP!$B$3:$B$290, 0))/1000, "")</f>
        <v>2.6166149991674157</v>
      </c>
    </row>
    <row r="337" spans="1:6" x14ac:dyDescent="0.25">
      <c r="A337" t="s">
        <v>1358</v>
      </c>
      <c r="B337" t="s">
        <v>63</v>
      </c>
      <c r="C337" t="str">
        <f t="shared" si="10"/>
        <v>Fairfax_EF-1</v>
      </c>
      <c r="D337">
        <v>6.5868525330599996E-3</v>
      </c>
      <c r="E337" s="51">
        <f t="shared" si="11"/>
        <v>1</v>
      </c>
      <c r="F337" t="str">
        <f>IFERROR($E337*INDEX(GMP!$H$3:$H$290, MATCH($A337, GMP!$B$3:$B$290, 0))/1000, "")</f>
        <v/>
      </c>
    </row>
    <row r="338" spans="1:6" x14ac:dyDescent="0.25">
      <c r="A338" t="s">
        <v>653</v>
      </c>
      <c r="B338" t="s">
        <v>63</v>
      </c>
      <c r="C338" t="str">
        <f t="shared" si="10"/>
        <v>Fairfax_FA-G4</v>
      </c>
      <c r="D338">
        <v>31.0609396834999</v>
      </c>
      <c r="E338" s="51">
        <f t="shared" si="11"/>
        <v>0.44948713652698724</v>
      </c>
      <c r="F338">
        <f>IFERROR($E338*INDEX(GMP!$H$3:$H$290, MATCH($A338, GMP!$B$3:$B$290, 0))/1000, "")</f>
        <v>1.5220083929940269</v>
      </c>
    </row>
    <row r="339" spans="1:6" x14ac:dyDescent="0.25">
      <c r="A339" t="s">
        <v>655</v>
      </c>
      <c r="B339" t="s">
        <v>63</v>
      </c>
      <c r="C339" t="str">
        <f t="shared" si="10"/>
        <v>Fairfax_FA-G6</v>
      </c>
      <c r="D339">
        <v>32.272320973200003</v>
      </c>
      <c r="E339" s="51">
        <f t="shared" si="11"/>
        <v>0.55606782802111954</v>
      </c>
      <c r="F339">
        <f>IFERROR($E339*INDEX(GMP!$H$3:$H$290, MATCH($A339, GMP!$B$3:$B$290, 0))/1000, "")</f>
        <v>1.8829012724623073</v>
      </c>
    </row>
    <row r="340" spans="1:6" x14ac:dyDescent="0.25">
      <c r="A340" t="s">
        <v>1359</v>
      </c>
      <c r="B340" t="s">
        <v>63</v>
      </c>
      <c r="C340" t="str">
        <f t="shared" si="10"/>
        <v>Fairfax_NF-1</v>
      </c>
      <c r="D340">
        <v>4.3424614256799996E-3</v>
      </c>
      <c r="E340" s="51">
        <f t="shared" si="11"/>
        <v>1</v>
      </c>
      <c r="F340" t="str">
        <f>IFERROR($E340*INDEX(GMP!$H$3:$H$290, MATCH($A340, GMP!$B$3:$B$290, 0))/1000, "")</f>
        <v/>
      </c>
    </row>
    <row r="341" spans="1:6" x14ac:dyDescent="0.25">
      <c r="A341" t="s">
        <v>1360</v>
      </c>
      <c r="B341" t="s">
        <v>63</v>
      </c>
      <c r="C341" t="str">
        <f t="shared" si="10"/>
        <v>Fairfax_TL128</v>
      </c>
      <c r="D341">
        <v>9.5999630391299906</v>
      </c>
      <c r="E341" s="51">
        <f t="shared" si="11"/>
        <v>0.74151980109718307</v>
      </c>
      <c r="F341" t="str">
        <f>IFERROR($E341*INDEX(GMP!$H$3:$H$290, MATCH($A341, GMP!$B$3:$B$290, 0))/1000, "")</f>
        <v/>
      </c>
    </row>
    <row r="342" spans="1:6" x14ac:dyDescent="0.25">
      <c r="A342" t="s">
        <v>1331</v>
      </c>
      <c r="B342" t="s">
        <v>63</v>
      </c>
      <c r="C342" t="str">
        <f t="shared" si="10"/>
        <v>Fairfax_TL131</v>
      </c>
      <c r="D342">
        <v>4.0536995098300004</v>
      </c>
      <c r="E342" s="51">
        <f t="shared" si="11"/>
        <v>0.23548973748345761</v>
      </c>
      <c r="F342" t="str">
        <f>IFERROR($E342*INDEX(GMP!$H$3:$H$290, MATCH($A342, GMP!$B$3:$B$290, 0))/1000, "")</f>
        <v/>
      </c>
    </row>
    <row r="343" spans="1:6" x14ac:dyDescent="0.25">
      <c r="A343" t="s">
        <v>1361</v>
      </c>
      <c r="B343" t="s">
        <v>63</v>
      </c>
      <c r="C343" t="str">
        <f t="shared" si="10"/>
        <v>Fairfax_TL134</v>
      </c>
      <c r="D343">
        <v>0.41077533759500001</v>
      </c>
      <c r="E343" s="51">
        <f t="shared" si="11"/>
        <v>4.8158063350983937E-2</v>
      </c>
      <c r="F343" t="str">
        <f>IFERROR($E343*INDEX(GMP!$H$3:$H$290, MATCH($A343, GMP!$B$3:$B$290, 0))/1000, "")</f>
        <v/>
      </c>
    </row>
    <row r="344" spans="1:6" x14ac:dyDescent="0.25">
      <c r="A344" t="s">
        <v>649</v>
      </c>
      <c r="B344" t="s">
        <v>64</v>
      </c>
      <c r="C344" t="str">
        <f t="shared" si="10"/>
        <v>Fairfield_EA-G52</v>
      </c>
      <c r="D344">
        <v>0.10231730846500001</v>
      </c>
      <c r="E344" s="51">
        <f t="shared" si="11"/>
        <v>2.9649619961402496E-3</v>
      </c>
      <c r="F344">
        <f>IFERROR($E344*INDEX(GMP!$H$3:$H$290, MATCH($A344, GMP!$B$3:$B$290, 0))/1000, "")</f>
        <v>2.9766706310629779E-2</v>
      </c>
    </row>
    <row r="345" spans="1:6" x14ac:dyDescent="0.25">
      <c r="A345" t="s">
        <v>659</v>
      </c>
      <c r="B345" t="s">
        <v>64</v>
      </c>
      <c r="C345" t="str">
        <f t="shared" si="10"/>
        <v>Fairfield_SD-G10</v>
      </c>
      <c r="D345">
        <v>38.224978177899899</v>
      </c>
      <c r="E345" s="51">
        <f t="shared" si="11"/>
        <v>0.42224741121300668</v>
      </c>
      <c r="F345">
        <f>IFERROR($E345*INDEX(GMP!$H$3:$H$290, MATCH($A345, GMP!$B$3:$B$290, 0))/1000, "")</f>
        <v>2.8764253697170203</v>
      </c>
    </row>
    <row r="346" spans="1:6" x14ac:dyDescent="0.25">
      <c r="A346" t="s">
        <v>794</v>
      </c>
      <c r="B346" t="s">
        <v>112</v>
      </c>
      <c r="C346" t="str">
        <f t="shared" si="10"/>
        <v>Fairlee_BF-G63</v>
      </c>
      <c r="D346">
        <v>6.2760788637999996</v>
      </c>
      <c r="E346" s="51">
        <f t="shared" si="11"/>
        <v>0.15328952615463901</v>
      </c>
      <c r="F346">
        <f>IFERROR($E346*INDEX(GMP!$H$3:$H$290, MATCH($A346, GMP!$B$3:$B$290, 0))/1000, "")</f>
        <v>0.66714054414917212</v>
      </c>
    </row>
    <row r="347" spans="1:6" x14ac:dyDescent="0.25">
      <c r="A347" t="s">
        <v>558</v>
      </c>
      <c r="B347" t="s">
        <v>112</v>
      </c>
      <c r="C347" t="str">
        <f t="shared" si="10"/>
        <v>Fairlee_EL-G40</v>
      </c>
      <c r="D347">
        <v>7.7932694935500004</v>
      </c>
      <c r="E347" s="51">
        <f t="shared" si="11"/>
        <v>9.4723149321230757E-2</v>
      </c>
      <c r="F347">
        <f>IFERROR($E347*INDEX(GMP!$H$3:$H$290, MATCH($A347, GMP!$B$3:$B$290, 0))/1000, "")</f>
        <v>0.10923852472321616</v>
      </c>
    </row>
    <row r="348" spans="1:6" x14ac:dyDescent="0.25">
      <c r="A348" t="s">
        <v>744</v>
      </c>
      <c r="B348" t="s">
        <v>112</v>
      </c>
      <c r="C348" t="str">
        <f t="shared" si="10"/>
        <v>Fairlee_EL-G41</v>
      </c>
      <c r="D348">
        <v>23.7315793136999</v>
      </c>
      <c r="E348" s="51">
        <f t="shared" si="11"/>
        <v>0.84009772660361037</v>
      </c>
      <c r="F348">
        <f>IFERROR($E348*INDEX(GMP!$H$3:$H$290, MATCH($A348, GMP!$B$3:$B$290, 0))/1000, "")</f>
        <v>0.96883430222834765</v>
      </c>
    </row>
    <row r="349" spans="1:6" x14ac:dyDescent="0.25">
      <c r="A349">
        <v>3327</v>
      </c>
      <c r="B349" t="s">
        <v>220</v>
      </c>
      <c r="C349" t="str">
        <f t="shared" si="10"/>
        <v>Fayston_3327</v>
      </c>
      <c r="D349">
        <v>2.9138094007499999</v>
      </c>
      <c r="E349" s="51">
        <f t="shared" si="11"/>
        <v>0.8221778878841336</v>
      </c>
      <c r="F349" t="str">
        <f>IFERROR($E349*INDEX(GMP!$H$3:$H$290, MATCH($A349, GMP!$B$3:$B$290, 0))/1000, "")</f>
        <v/>
      </c>
    </row>
    <row r="350" spans="1:6" x14ac:dyDescent="0.25">
      <c r="A350" t="s">
        <v>466</v>
      </c>
      <c r="B350" t="s">
        <v>220</v>
      </c>
      <c r="C350" t="str">
        <f t="shared" si="10"/>
        <v>Fayston_38G1</v>
      </c>
      <c r="D350">
        <v>10.3216735306</v>
      </c>
      <c r="E350" s="51">
        <f t="shared" si="11"/>
        <v>0.94386012273705244</v>
      </c>
      <c r="F350">
        <f>IFERROR($E350*INDEX(GMP!$H$3:$H$290, MATCH($A350, GMP!$B$3:$B$290, 0))/1000, "")</f>
        <v>20.872494438403496</v>
      </c>
    </row>
    <row r="351" spans="1:6" x14ac:dyDescent="0.25">
      <c r="A351" t="s">
        <v>461</v>
      </c>
      <c r="B351" t="s">
        <v>220</v>
      </c>
      <c r="C351" t="str">
        <f t="shared" si="10"/>
        <v>Fayston_39G1</v>
      </c>
      <c r="D351">
        <v>0.72933013726700002</v>
      </c>
      <c r="E351" s="51">
        <f t="shared" si="11"/>
        <v>7.8162434270871578E-3</v>
      </c>
      <c r="F351">
        <f>IFERROR($E351*INDEX(GMP!$H$3:$H$290, MATCH($A351, GMP!$B$3:$B$290, 0))/1000, "")</f>
        <v>6.0789504492787687E-2</v>
      </c>
    </row>
    <row r="352" spans="1:6" x14ac:dyDescent="0.25">
      <c r="A352" t="s">
        <v>465</v>
      </c>
      <c r="B352" t="s">
        <v>220</v>
      </c>
      <c r="C352" t="str">
        <f t="shared" si="10"/>
        <v>Fayston_39G2</v>
      </c>
      <c r="D352">
        <v>5.0001649824200003</v>
      </c>
      <c r="E352" s="51">
        <f t="shared" si="11"/>
        <v>0.11487668969836343</v>
      </c>
      <c r="F352">
        <f>IFERROR($E352*INDEX(GMP!$H$3:$H$290, MATCH($A352, GMP!$B$3:$B$290, 0))/1000, "")</f>
        <v>0.89343392509177166</v>
      </c>
    </row>
    <row r="353" spans="1:6" x14ac:dyDescent="0.25">
      <c r="A353" t="s">
        <v>464</v>
      </c>
      <c r="B353" t="s">
        <v>220</v>
      </c>
      <c r="C353" t="str">
        <f t="shared" si="10"/>
        <v>Fayston_39G3</v>
      </c>
      <c r="D353">
        <v>25.0148809149999</v>
      </c>
      <c r="E353" s="51">
        <f t="shared" si="11"/>
        <v>0.66803313289888333</v>
      </c>
      <c r="F353">
        <f>IFERROR($E353*INDEX(GMP!$H$3:$H$290, MATCH($A353, GMP!$B$3:$B$290, 0))/1000, "")</f>
        <v>5.195514125488466</v>
      </c>
    </row>
    <row r="354" spans="1:6" x14ac:dyDescent="0.25">
      <c r="A354" t="s">
        <v>446</v>
      </c>
      <c r="B354" t="s">
        <v>220</v>
      </c>
      <c r="C354" t="str">
        <f t="shared" si="10"/>
        <v>Fayston_66J1</v>
      </c>
      <c r="D354">
        <v>0.34930610454799998</v>
      </c>
      <c r="E354" s="51">
        <f t="shared" si="11"/>
        <v>1.2603053542088374E-2</v>
      </c>
      <c r="F354">
        <f>IFERROR($E354*INDEX(GMP!$H$3:$H$290, MATCH($A354, GMP!$B$3:$B$290, 0))/1000, "")</f>
        <v>1.098822429174059E-2</v>
      </c>
    </row>
    <row r="355" spans="1:6" x14ac:dyDescent="0.25">
      <c r="A355">
        <v>3322</v>
      </c>
      <c r="B355" t="s">
        <v>173</v>
      </c>
      <c r="C355" t="str">
        <f t="shared" si="10"/>
        <v>Ferrisburgh_3322</v>
      </c>
      <c r="D355">
        <v>0.82670550960400002</v>
      </c>
      <c r="E355" s="51">
        <f t="shared" si="11"/>
        <v>0.4483895164241436</v>
      </c>
      <c r="F355" t="str">
        <f>IFERROR($E355*INDEX(GMP!$H$3:$H$290, MATCH($A355, GMP!$B$3:$B$290, 0))/1000, "")</f>
        <v/>
      </c>
    </row>
    <row r="356" spans="1:6" x14ac:dyDescent="0.25">
      <c r="A356" t="s">
        <v>428</v>
      </c>
      <c r="B356" t="s">
        <v>173</v>
      </c>
      <c r="C356" t="str">
        <f t="shared" si="10"/>
        <v>Ferrisburgh_45G1</v>
      </c>
      <c r="D356">
        <v>49.860457134500002</v>
      </c>
      <c r="E356" s="51">
        <f t="shared" si="11"/>
        <v>0.37573887638948655</v>
      </c>
      <c r="F356">
        <f>IFERROR($E356*INDEX(GMP!$H$3:$H$290, MATCH($A356, GMP!$B$3:$B$290, 0))/1000, "")</f>
        <v>1.8031107495729237</v>
      </c>
    </row>
    <row r="357" spans="1:6" x14ac:dyDescent="0.25">
      <c r="A357" t="s">
        <v>344</v>
      </c>
      <c r="B357" t="s">
        <v>173</v>
      </c>
      <c r="C357" t="str">
        <f t="shared" si="10"/>
        <v>Ferrisburgh_9G2</v>
      </c>
      <c r="D357">
        <v>23.7194064864</v>
      </c>
      <c r="E357" s="51">
        <f t="shared" si="11"/>
        <v>0.33978802851684436</v>
      </c>
      <c r="F357">
        <f>IFERROR($E357*INDEX(GMP!$H$3:$H$290, MATCH($A357, GMP!$B$3:$B$290, 0))/1000, "")</f>
        <v>-0.78553215796609288</v>
      </c>
    </row>
    <row r="358" spans="1:6" x14ac:dyDescent="0.25">
      <c r="A358" t="s">
        <v>346</v>
      </c>
      <c r="B358" t="s">
        <v>173</v>
      </c>
      <c r="C358" t="str">
        <f t="shared" si="10"/>
        <v>Ferrisburgh_9G4</v>
      </c>
      <c r="D358">
        <v>38.9475182981</v>
      </c>
      <c r="E358" s="51">
        <f t="shared" si="11"/>
        <v>0.44277109773176421</v>
      </c>
      <c r="F358">
        <f>IFERROR($E358*INDEX(GMP!$H$3:$H$290, MATCH($A358, GMP!$B$3:$B$290, 0))/1000, "")</f>
        <v>-1.02361150686922</v>
      </c>
    </row>
    <row r="359" spans="1:6" x14ac:dyDescent="0.25">
      <c r="A359" t="s">
        <v>334</v>
      </c>
      <c r="B359" t="s">
        <v>173</v>
      </c>
      <c r="C359" t="str">
        <f t="shared" si="10"/>
        <v>Ferrisburgh_WY-G80</v>
      </c>
      <c r="D359">
        <v>3.4142078174699999</v>
      </c>
      <c r="E359" s="51">
        <f t="shared" si="11"/>
        <v>4.068986532690267E-2</v>
      </c>
      <c r="F359">
        <f>IFERROR($E359*INDEX(GMP!$H$3:$H$290, MATCH($A359, GMP!$B$3:$B$290, 0))/1000, "")</f>
        <v>5.7510648754390971E-2</v>
      </c>
    </row>
    <row r="360" spans="1:6" x14ac:dyDescent="0.25">
      <c r="A360" t="s">
        <v>653</v>
      </c>
      <c r="B360" t="s">
        <v>55</v>
      </c>
      <c r="C360" t="str">
        <f t="shared" si="10"/>
        <v>Fletcher_FA-G4</v>
      </c>
      <c r="D360">
        <v>24.836784696900001</v>
      </c>
      <c r="E360" s="51">
        <f t="shared" si="11"/>
        <v>0.35941653239413379</v>
      </c>
      <c r="F360">
        <f>IFERROR($E360*INDEX(GMP!$H$3:$H$290, MATCH($A360, GMP!$B$3:$B$290, 0))/1000, "")</f>
        <v>1.2170203203397727</v>
      </c>
    </row>
    <row r="361" spans="1:6" x14ac:dyDescent="0.25">
      <c r="A361" t="s">
        <v>656</v>
      </c>
      <c r="B361" t="s">
        <v>55</v>
      </c>
      <c r="C361" t="str">
        <f t="shared" si="10"/>
        <v>Fletcher_JE-G57</v>
      </c>
      <c r="D361">
        <v>2.5148706647600001</v>
      </c>
      <c r="E361" s="51">
        <f t="shared" si="11"/>
        <v>0.1004344536628466</v>
      </c>
      <c r="F361">
        <f>IFERROR($E361*INDEX(GMP!$H$3:$H$290, MATCH($A361, GMP!$B$3:$B$290, 0))/1000, "")</f>
        <v>0.41839486879136956</v>
      </c>
    </row>
    <row r="362" spans="1:6" x14ac:dyDescent="0.25">
      <c r="A362" t="s">
        <v>659</v>
      </c>
      <c r="B362" t="s">
        <v>55</v>
      </c>
      <c r="C362" t="str">
        <f t="shared" si="10"/>
        <v>Fletcher_SD-G10</v>
      </c>
      <c r="D362">
        <v>0.69047894987699998</v>
      </c>
      <c r="E362" s="51">
        <f t="shared" si="11"/>
        <v>7.6272888299829689E-3</v>
      </c>
      <c r="F362">
        <f>IFERROR($E362*INDEX(GMP!$H$3:$H$290, MATCH($A362, GMP!$B$3:$B$290, 0))/1000, "")</f>
        <v>5.1958464421833384E-2</v>
      </c>
    </row>
    <row r="363" spans="1:6" x14ac:dyDescent="0.25">
      <c r="A363" t="s">
        <v>649</v>
      </c>
      <c r="B363" t="s">
        <v>66</v>
      </c>
      <c r="C363" t="str">
        <f t="shared" si="10"/>
        <v>Georgia_EA-G52</v>
      </c>
      <c r="D363">
        <v>2.35554278006</v>
      </c>
      <c r="E363" s="51">
        <f t="shared" si="11"/>
        <v>6.8259172645745672E-2</v>
      </c>
      <c r="F363">
        <f>IFERROR($E363*INDEX(GMP!$H$3:$H$290, MATCH($A363, GMP!$B$3:$B$290, 0))/1000, "")</f>
        <v>0.68528728118523041</v>
      </c>
    </row>
    <row r="364" spans="1:6" x14ac:dyDescent="0.25">
      <c r="A364" t="s">
        <v>655</v>
      </c>
      <c r="B364" t="s">
        <v>66</v>
      </c>
      <c r="C364" t="str">
        <f t="shared" si="10"/>
        <v>Georgia_FA-G6</v>
      </c>
      <c r="D364">
        <v>4.8445225411299999</v>
      </c>
      <c r="E364" s="51">
        <f t="shared" si="11"/>
        <v>8.3473485823427535E-2</v>
      </c>
      <c r="F364">
        <f>IFERROR($E364*INDEX(GMP!$H$3:$H$290, MATCH($A364, GMP!$B$3:$B$290, 0))/1000, "")</f>
        <v>0.28264957034670712</v>
      </c>
    </row>
    <row r="365" spans="1:6" x14ac:dyDescent="0.25">
      <c r="A365" t="s">
        <v>477</v>
      </c>
      <c r="B365" t="s">
        <v>66</v>
      </c>
      <c r="C365" t="str">
        <f t="shared" si="10"/>
        <v>Georgia_GI-G70</v>
      </c>
      <c r="D365">
        <v>25.224148114199899</v>
      </c>
      <c r="E365" s="51">
        <f t="shared" si="11"/>
        <v>0.87265418977357989</v>
      </c>
      <c r="F365">
        <f>IFERROR($E365*INDEX(GMP!$H$3:$H$290, MATCH($A365, GMP!$B$3:$B$290, 0))/1000, "")</f>
        <v>5.5740524575530488</v>
      </c>
    </row>
    <row r="366" spans="1:6" x14ac:dyDescent="0.25">
      <c r="A366" t="s">
        <v>660</v>
      </c>
      <c r="B366" t="s">
        <v>66</v>
      </c>
      <c r="C366" t="str">
        <f t="shared" si="10"/>
        <v>Georgia_GI-G71</v>
      </c>
      <c r="D366">
        <v>26.557981164400001</v>
      </c>
      <c r="E366" s="51">
        <f t="shared" si="11"/>
        <v>1</v>
      </c>
      <c r="F366">
        <f>IFERROR($E366*INDEX(GMP!$H$3:$H$290, MATCH($A366, GMP!$B$3:$B$290, 0))/1000, "")</f>
        <v>6.3874700000000004</v>
      </c>
    </row>
    <row r="367" spans="1:6" x14ac:dyDescent="0.25">
      <c r="A367" t="s">
        <v>479</v>
      </c>
      <c r="B367" t="s">
        <v>66</v>
      </c>
      <c r="C367" t="str">
        <f t="shared" si="10"/>
        <v>Georgia_MI-G36</v>
      </c>
      <c r="D367">
        <v>0.45733693728699998</v>
      </c>
      <c r="E367" s="51">
        <f t="shared" si="11"/>
        <v>8.4056357762943706E-3</v>
      </c>
      <c r="F367">
        <f>IFERROR($E367*INDEX(GMP!$H$3:$H$290, MATCH($A367, GMP!$B$3:$B$290, 0))/1000, "")</f>
        <v>6.5241434810359683E-2</v>
      </c>
    </row>
    <row r="368" spans="1:6" x14ac:dyDescent="0.25">
      <c r="A368" t="s">
        <v>667</v>
      </c>
      <c r="B368" t="s">
        <v>66</v>
      </c>
      <c r="C368" t="str">
        <f t="shared" si="10"/>
        <v>Georgia_NA-G26</v>
      </c>
      <c r="D368">
        <v>8.1408667607199998</v>
      </c>
      <c r="E368" s="51">
        <f t="shared" si="11"/>
        <v>0.26734449198856136</v>
      </c>
      <c r="F368">
        <f>IFERROR($E368*INDEX(GMP!$H$3:$H$290, MATCH($A368, GMP!$B$3:$B$290, 0))/1000, "")</f>
        <v>1.8256073121075294</v>
      </c>
    </row>
    <row r="369" spans="1:6" x14ac:dyDescent="0.25">
      <c r="A369" t="s">
        <v>1362</v>
      </c>
      <c r="B369" t="s">
        <v>66</v>
      </c>
      <c r="C369" t="str">
        <f t="shared" si="10"/>
        <v>Georgia_TL127</v>
      </c>
      <c r="D369">
        <v>6.9358121277100002</v>
      </c>
      <c r="E369" s="51">
        <f t="shared" si="11"/>
        <v>0.5706116472140188</v>
      </c>
      <c r="F369" t="str">
        <f>IFERROR($E369*INDEX(GMP!$H$3:$H$290, MATCH($A369, GMP!$B$3:$B$290, 0))/1000, "")</f>
        <v/>
      </c>
    </row>
    <row r="370" spans="1:6" x14ac:dyDescent="0.25">
      <c r="A370" t="s">
        <v>1363</v>
      </c>
      <c r="B370" t="s">
        <v>66</v>
      </c>
      <c r="C370" t="str">
        <f t="shared" si="10"/>
        <v>Georgia_TL127B</v>
      </c>
      <c r="D370">
        <v>1.3920483804599999</v>
      </c>
      <c r="E370" s="51">
        <f t="shared" si="11"/>
        <v>1</v>
      </c>
      <c r="F370" t="str">
        <f>IFERROR($E370*INDEX(GMP!$H$3:$H$290, MATCH($A370, GMP!$B$3:$B$290, 0))/1000, "")</f>
        <v/>
      </c>
    </row>
    <row r="371" spans="1:6" x14ac:dyDescent="0.25">
      <c r="A371" t="s">
        <v>1360</v>
      </c>
      <c r="B371" t="s">
        <v>66</v>
      </c>
      <c r="C371" t="str">
        <f t="shared" si="10"/>
        <v>Georgia_TL128</v>
      </c>
      <c r="D371">
        <v>0.54038468619000002</v>
      </c>
      <c r="E371" s="51">
        <f t="shared" si="11"/>
        <v>4.1740363310386976E-2</v>
      </c>
      <c r="F371" t="str">
        <f>IFERROR($E371*INDEX(GMP!$H$3:$H$290, MATCH($A371, GMP!$B$3:$B$290, 0))/1000, "")</f>
        <v/>
      </c>
    </row>
    <row r="372" spans="1:6" x14ac:dyDescent="0.25">
      <c r="A372" t="s">
        <v>1364</v>
      </c>
      <c r="B372" t="s">
        <v>66</v>
      </c>
      <c r="C372" t="str">
        <f t="shared" si="10"/>
        <v>Georgia_TL129</v>
      </c>
      <c r="D372">
        <v>2.0753576652299999</v>
      </c>
      <c r="E372" s="51">
        <f t="shared" si="11"/>
        <v>1</v>
      </c>
      <c r="F372" t="str">
        <f>IFERROR($E372*INDEX(GMP!$H$3:$H$290, MATCH($A372, GMP!$B$3:$B$290, 0))/1000, "")</f>
        <v/>
      </c>
    </row>
    <row r="373" spans="1:6" x14ac:dyDescent="0.25">
      <c r="A373" t="s">
        <v>482</v>
      </c>
      <c r="B373" t="s">
        <v>66</v>
      </c>
      <c r="C373" t="str">
        <f t="shared" si="10"/>
        <v>Georgia_WM-G91</v>
      </c>
      <c r="D373">
        <v>22.381943103200001</v>
      </c>
      <c r="E373" s="51">
        <f t="shared" si="11"/>
        <v>0.30189964726450941</v>
      </c>
      <c r="F373">
        <f>IFERROR($E373*INDEX(GMP!$H$3:$H$290, MATCH($A373, GMP!$B$3:$B$290, 0))/1000, "")</f>
        <v>0.19524453987890353</v>
      </c>
    </row>
    <row r="374" spans="1:6" x14ac:dyDescent="0.25">
      <c r="A374" t="s">
        <v>1365</v>
      </c>
      <c r="B374" t="s">
        <v>66</v>
      </c>
      <c r="C374" t="str">
        <f t="shared" si="10"/>
        <v>Georgia_WYT-G81</v>
      </c>
      <c r="D374">
        <v>5.8052824676200002E-3</v>
      </c>
      <c r="E374" s="51">
        <f t="shared" si="11"/>
        <v>1</v>
      </c>
      <c r="F374" t="str">
        <f>IFERROR($E374*INDEX(GMP!$H$3:$H$290, MATCH($A374, GMP!$B$3:$B$290, 0))/1000, "")</f>
        <v/>
      </c>
    </row>
    <row r="375" spans="1:6" x14ac:dyDescent="0.25">
      <c r="A375" t="s">
        <v>354</v>
      </c>
      <c r="B375" t="s">
        <v>201</v>
      </c>
      <c r="C375" t="str">
        <f t="shared" si="10"/>
        <v>Glastenbury_SF-G20</v>
      </c>
      <c r="D375">
        <v>1.13806448386</v>
      </c>
      <c r="E375" s="51">
        <f t="shared" si="11"/>
        <v>1.1073349831486988E-2</v>
      </c>
      <c r="F375">
        <f>IFERROR($E375*INDEX(GMP!$H$3:$H$290, MATCH($A375, GMP!$B$3:$B$290, 0))/1000, "")</f>
        <v>2.7066478259605221E-2</v>
      </c>
    </row>
    <row r="376" spans="1:6" x14ac:dyDescent="0.25">
      <c r="A376" t="s">
        <v>746</v>
      </c>
      <c r="B376" t="s">
        <v>174</v>
      </c>
      <c r="C376" t="str">
        <f t="shared" si="10"/>
        <v>Goshen_BR-G71</v>
      </c>
      <c r="D376">
        <v>18.520778384</v>
      </c>
      <c r="E376" s="51">
        <f t="shared" si="11"/>
        <v>0.33721682673965092</v>
      </c>
      <c r="F376">
        <f>IFERROR($E376*INDEX(GMP!$H$3:$H$290, MATCH($A376, GMP!$B$3:$B$290, 0))/1000, "")</f>
        <v>1.5747857200328295</v>
      </c>
    </row>
    <row r="377" spans="1:6" x14ac:dyDescent="0.25">
      <c r="A377" t="s">
        <v>1341</v>
      </c>
      <c r="B377" t="s">
        <v>174</v>
      </c>
      <c r="C377" t="str">
        <f t="shared" si="10"/>
        <v>Goshen_TL80</v>
      </c>
      <c r="D377">
        <v>4.7821425327</v>
      </c>
      <c r="E377" s="51">
        <f t="shared" si="11"/>
        <v>0.31176259180417942</v>
      </c>
      <c r="F377" t="str">
        <f>IFERROR($E377*INDEX(GMP!$H$3:$H$290, MATCH($A377, GMP!$B$3:$B$290, 0))/1000, "")</f>
        <v/>
      </c>
    </row>
    <row r="378" spans="1:6" x14ac:dyDescent="0.25">
      <c r="A378" t="s">
        <v>579</v>
      </c>
      <c r="B378" t="s">
        <v>140</v>
      </c>
      <c r="C378" t="str">
        <f t="shared" si="10"/>
        <v>Grafton_74G1</v>
      </c>
      <c r="D378">
        <v>7.7538392569699993E-2</v>
      </c>
      <c r="E378" s="51">
        <f t="shared" si="11"/>
        <v>1.5799769528344226E-3</v>
      </c>
      <c r="F378">
        <f>IFERROR($E378*INDEX(GMP!$H$3:$H$290, MATCH($A378, GMP!$B$3:$B$290, 0))/1000, "")</f>
        <v>1.2392454430939623E-2</v>
      </c>
    </row>
    <row r="379" spans="1:6" x14ac:dyDescent="0.25">
      <c r="A379" t="s">
        <v>577</v>
      </c>
      <c r="B379" t="s">
        <v>140</v>
      </c>
      <c r="C379" t="str">
        <f t="shared" si="10"/>
        <v>Grafton_CH-G11</v>
      </c>
      <c r="D379">
        <v>51.626537598799899</v>
      </c>
      <c r="E379" s="51">
        <f t="shared" si="11"/>
        <v>0.38939002546980833</v>
      </c>
      <c r="F379">
        <f>IFERROR($E379*INDEX(GMP!$H$3:$H$290, MATCH($A379, GMP!$B$3:$B$290, 0))/1000, "")</f>
        <v>2.0403024920551696</v>
      </c>
    </row>
    <row r="380" spans="1:6" x14ac:dyDescent="0.25">
      <c r="A380" t="s">
        <v>612</v>
      </c>
      <c r="B380" t="s">
        <v>26</v>
      </c>
      <c r="C380" t="str">
        <f t="shared" si="10"/>
        <v>Granby_GM-G62</v>
      </c>
      <c r="D380">
        <v>7.6702671364499997</v>
      </c>
      <c r="E380" s="51">
        <f t="shared" si="11"/>
        <v>8.447099038714502E-2</v>
      </c>
      <c r="F380">
        <f>IFERROR($E380*INDEX(GMP!$H$3:$H$290, MATCH($A380, GMP!$B$3:$B$290, 0))/1000, "")</f>
        <v>-2.2588387539426453E-2</v>
      </c>
    </row>
    <row r="381" spans="1:6" x14ac:dyDescent="0.25">
      <c r="A381" t="s">
        <v>1304</v>
      </c>
      <c r="B381" t="s">
        <v>113</v>
      </c>
      <c r="C381" t="str">
        <f t="shared" si="10"/>
        <v>Granville_40G1T</v>
      </c>
      <c r="D381">
        <v>2.25944920306</v>
      </c>
      <c r="E381" s="51">
        <f t="shared" si="11"/>
        <v>1.4666211467837822E-2</v>
      </c>
      <c r="F381" t="str">
        <f>IFERROR($E381*INDEX(GMP!$H$3:$H$290, MATCH($A381, GMP!$B$3:$B$290, 0))/1000, "")</f>
        <v/>
      </c>
    </row>
    <row r="382" spans="1:6" x14ac:dyDescent="0.25">
      <c r="A382" t="s">
        <v>747</v>
      </c>
      <c r="B382" t="s">
        <v>113</v>
      </c>
      <c r="C382" t="str">
        <f t="shared" si="10"/>
        <v>Granville_RO-G62</v>
      </c>
      <c r="D382">
        <v>20.1911306394999</v>
      </c>
      <c r="E382" s="51">
        <f t="shared" si="11"/>
        <v>0.2097337042667223</v>
      </c>
      <c r="F382">
        <f>IFERROR($E382*INDEX(GMP!$H$3:$H$290, MATCH($A382, GMP!$B$3:$B$290, 0))/1000, "")</f>
        <v>0.71958375531686813</v>
      </c>
    </row>
    <row r="383" spans="1:6" x14ac:dyDescent="0.25">
      <c r="A383">
        <v>3311</v>
      </c>
      <c r="B383" t="s">
        <v>3</v>
      </c>
      <c r="C383" t="str">
        <f t="shared" si="10"/>
        <v>Groton_3311</v>
      </c>
      <c r="D383">
        <v>7.0047546550500002</v>
      </c>
      <c r="E383" s="51">
        <f t="shared" si="11"/>
        <v>0.26216972039534531</v>
      </c>
      <c r="F383" t="str">
        <f>IFERROR($E383*INDEX(GMP!$H$3:$H$290, MATCH($A383, GMP!$B$3:$B$290, 0))/1000, "")</f>
        <v/>
      </c>
    </row>
    <row r="384" spans="1:6" x14ac:dyDescent="0.25">
      <c r="A384" t="s">
        <v>615</v>
      </c>
      <c r="B384" t="s">
        <v>3</v>
      </c>
      <c r="C384" t="str">
        <f t="shared" si="10"/>
        <v>Groton_83G1</v>
      </c>
      <c r="D384">
        <v>9.8257353681899904</v>
      </c>
      <c r="E384" s="51">
        <f t="shared" si="11"/>
        <v>0.5896157743049858</v>
      </c>
      <c r="F384">
        <f>IFERROR($E384*INDEX(GMP!$H$3:$H$290, MATCH($A384, GMP!$B$3:$B$290, 0))/1000, "")</f>
        <v>1.4006971295966673</v>
      </c>
    </row>
    <row r="385" spans="1:6" x14ac:dyDescent="0.25">
      <c r="A385" t="s">
        <v>612</v>
      </c>
      <c r="B385" t="s">
        <v>27</v>
      </c>
      <c r="C385" t="str">
        <f t="shared" si="10"/>
        <v>Guildhall_GM-G62</v>
      </c>
      <c r="D385">
        <v>4.4320451897700002</v>
      </c>
      <c r="E385" s="51">
        <f t="shared" si="11"/>
        <v>4.8809153574503342E-2</v>
      </c>
      <c r="F385">
        <f>IFERROR($E385*INDEX(GMP!$H$3:$H$290, MATCH($A385, GMP!$B$3:$B$290, 0))/1000, "")</f>
        <v>-1.3052055757357938E-2</v>
      </c>
    </row>
    <row r="386" spans="1:6" x14ac:dyDescent="0.25">
      <c r="A386" t="s">
        <v>831</v>
      </c>
      <c r="B386" t="s">
        <v>141</v>
      </c>
      <c r="C386" t="str">
        <f t="shared" ref="C386:C449" si="12">CONCATENATE(B386, "_",A386)</f>
        <v>Guilford_56G1</v>
      </c>
      <c r="D386">
        <v>11.1038110070999</v>
      </c>
      <c r="E386" s="51">
        <f t="shared" ref="E386:E449" si="13">$D386/SUMIF($A$2:$A$1152, $A386, $D$2:$D$1152)</f>
        <v>5.549533014119841E-2</v>
      </c>
      <c r="F386">
        <f>IFERROR($E386*INDEX(GMP!$H$3:$H$290, MATCH($A386, GMP!$B$3:$B$290, 0))/1000, "")</f>
        <v>0.70347933814198338</v>
      </c>
    </row>
    <row r="387" spans="1:6" x14ac:dyDescent="0.25">
      <c r="A387" t="s">
        <v>818</v>
      </c>
      <c r="B387" t="s">
        <v>141</v>
      </c>
      <c r="C387" t="str">
        <f t="shared" si="12"/>
        <v>Guilford_57G1</v>
      </c>
      <c r="D387">
        <v>25.4537911862</v>
      </c>
      <c r="E387" s="51">
        <f t="shared" si="13"/>
        <v>0.39347009126475774</v>
      </c>
      <c r="F387">
        <f>IFERROR($E387*INDEX(GMP!$H$3:$H$290, MATCH($A387, GMP!$B$3:$B$290, 0))/1000, "")</f>
        <v>2.2197300422628294</v>
      </c>
    </row>
    <row r="388" spans="1:6" x14ac:dyDescent="0.25">
      <c r="A388" t="s">
        <v>820</v>
      </c>
      <c r="B388" t="s">
        <v>141</v>
      </c>
      <c r="C388" t="str">
        <f t="shared" si="12"/>
        <v>Guilford_BS-G32</v>
      </c>
      <c r="D388">
        <v>14.2176298269</v>
      </c>
      <c r="E388" s="51">
        <f t="shared" si="13"/>
        <v>0.11231166299767048</v>
      </c>
      <c r="F388">
        <f>IFERROR($E388*INDEX(GMP!$H$3:$H$290, MATCH($A388, GMP!$B$3:$B$290, 0))/1000, "")</f>
        <v>2.9331594687629119</v>
      </c>
    </row>
    <row r="389" spans="1:6" x14ac:dyDescent="0.25">
      <c r="A389" t="s">
        <v>1315</v>
      </c>
      <c r="B389" t="s">
        <v>141</v>
      </c>
      <c r="C389" t="str">
        <f t="shared" si="12"/>
        <v>Guilford_BS-G33</v>
      </c>
      <c r="D389">
        <v>0.51701860262400001</v>
      </c>
      <c r="E389" s="51">
        <f t="shared" si="13"/>
        <v>0.11413904497835974</v>
      </c>
      <c r="F389" t="str">
        <f>IFERROR($E389*INDEX(GMP!$H$3:$H$290, MATCH($A389, GMP!$B$3:$B$290, 0))/1000, "")</f>
        <v/>
      </c>
    </row>
    <row r="390" spans="1:6" x14ac:dyDescent="0.25">
      <c r="A390" t="s">
        <v>806</v>
      </c>
      <c r="B390" t="s">
        <v>141</v>
      </c>
      <c r="C390" t="str">
        <f t="shared" si="12"/>
        <v>Guilford_VR-G58</v>
      </c>
      <c r="D390">
        <v>43.414307548700002</v>
      </c>
      <c r="E390" s="51">
        <f t="shared" si="13"/>
        <v>0.84334108416439357</v>
      </c>
      <c r="F390">
        <f>IFERROR($E390*INDEX(GMP!$H$3:$H$290, MATCH($A390, GMP!$B$3:$B$290, 0))/1000, "")</f>
        <v>8.4238304869278195</v>
      </c>
    </row>
    <row r="391" spans="1:6" x14ac:dyDescent="0.25">
      <c r="A391" t="s">
        <v>831</v>
      </c>
      <c r="B391" t="s">
        <v>142</v>
      </c>
      <c r="C391" t="str">
        <f t="shared" si="12"/>
        <v>Halifax_56G1</v>
      </c>
      <c r="D391">
        <v>75.272962180799894</v>
      </c>
      <c r="E391" s="51">
        <f t="shared" si="13"/>
        <v>0.3762039793597371</v>
      </c>
      <c r="F391">
        <f>IFERROR($E391*INDEX(GMP!$H$3:$H$290, MATCH($A391, GMP!$B$3:$B$290, 0))/1000, "")</f>
        <v>4.7689008378363908</v>
      </c>
    </row>
    <row r="392" spans="1:6" x14ac:dyDescent="0.25">
      <c r="A392" t="s">
        <v>1366</v>
      </c>
      <c r="B392" t="s">
        <v>142</v>
      </c>
      <c r="C392" t="str">
        <f t="shared" si="12"/>
        <v>Halifax_56G1-1</v>
      </c>
      <c r="D392">
        <v>1.79215298603E-2</v>
      </c>
      <c r="E392" s="51">
        <f t="shared" si="13"/>
        <v>3.5495392653895832E-4</v>
      </c>
      <c r="F392" t="str">
        <f>IFERROR($E392*INDEX(GMP!$H$3:$H$290, MATCH($A392, GMP!$B$3:$B$290, 0))/1000, "")</f>
        <v/>
      </c>
    </row>
    <row r="393" spans="1:6" x14ac:dyDescent="0.25">
      <c r="A393" t="s">
        <v>331</v>
      </c>
      <c r="B393" t="s">
        <v>114</v>
      </c>
      <c r="C393" t="str">
        <f t="shared" si="12"/>
        <v>Hancock_EM-G76</v>
      </c>
      <c r="D393">
        <v>0.62450911640899998</v>
      </c>
      <c r="E393" s="51">
        <f t="shared" si="13"/>
        <v>8.6400887523047313E-3</v>
      </c>
      <c r="F393">
        <f>IFERROR($E393*INDEX(GMP!$H$3:$H$290, MATCH($A393, GMP!$B$3:$B$290, 0))/1000, "")</f>
        <v>8.424691339709774E-3</v>
      </c>
    </row>
    <row r="394" spans="1:6" x14ac:dyDescent="0.25">
      <c r="A394" t="s">
        <v>747</v>
      </c>
      <c r="B394" t="s">
        <v>114</v>
      </c>
      <c r="C394" t="str">
        <f t="shared" si="12"/>
        <v>Hancock_RO-G62</v>
      </c>
      <c r="D394">
        <v>14.915901438100001</v>
      </c>
      <c r="E394" s="51">
        <f t="shared" si="13"/>
        <v>0.15493769600846524</v>
      </c>
      <c r="F394">
        <f>IFERROR($E394*INDEX(GMP!$H$3:$H$290, MATCH($A394, GMP!$B$3:$B$290, 0))/1000, "")</f>
        <v>0.53158193874328374</v>
      </c>
    </row>
    <row r="395" spans="1:6" x14ac:dyDescent="0.25">
      <c r="A395">
        <v>3319</v>
      </c>
      <c r="B395" t="s">
        <v>4</v>
      </c>
      <c r="C395" t="str">
        <f t="shared" si="12"/>
        <v>Hardwick_3319</v>
      </c>
      <c r="D395">
        <v>2.1887121440400001</v>
      </c>
      <c r="E395" s="51">
        <f t="shared" si="13"/>
        <v>0.20227624095720395</v>
      </c>
      <c r="F395" t="str">
        <f>IFERROR($E395*INDEX(GMP!$H$3:$H$290, MATCH($A395, GMP!$B$3:$B$290, 0))/1000, "")</f>
        <v/>
      </c>
    </row>
    <row r="396" spans="1:6" x14ac:dyDescent="0.25">
      <c r="A396" t="s">
        <v>1367</v>
      </c>
      <c r="B396" t="s">
        <v>4</v>
      </c>
      <c r="C396" t="str">
        <f t="shared" si="12"/>
        <v>Hardwick_HD-1</v>
      </c>
      <c r="D396">
        <v>4.9266436230699998E-3</v>
      </c>
      <c r="E396" s="51">
        <f t="shared" si="13"/>
        <v>1</v>
      </c>
      <c r="F396" t="str">
        <f>IFERROR($E396*INDEX(GMP!$H$3:$H$290, MATCH($A396, GMP!$B$3:$B$290, 0))/1000, "")</f>
        <v/>
      </c>
    </row>
    <row r="397" spans="1:6" x14ac:dyDescent="0.25">
      <c r="A397">
        <v>1302</v>
      </c>
      <c r="B397" t="s">
        <v>115</v>
      </c>
      <c r="C397" t="str">
        <f t="shared" si="12"/>
        <v>Hartford_1302</v>
      </c>
      <c r="D397">
        <v>2.4226296919300001</v>
      </c>
      <c r="E397" s="51">
        <f t="shared" si="13"/>
        <v>1</v>
      </c>
      <c r="F397" t="str">
        <f>IFERROR($E397*INDEX(GMP!$H$3:$H$290, MATCH($A397, GMP!$B$3:$B$290, 0))/1000, "")</f>
        <v/>
      </c>
    </row>
    <row r="398" spans="1:6" x14ac:dyDescent="0.25">
      <c r="A398" t="s">
        <v>754</v>
      </c>
      <c r="B398" t="s">
        <v>115</v>
      </c>
      <c r="C398" t="str">
        <f t="shared" si="12"/>
        <v>Hartford_70G1</v>
      </c>
      <c r="D398">
        <v>19.2016405128999</v>
      </c>
      <c r="E398" s="51">
        <f t="shared" si="13"/>
        <v>0.70346929543704162</v>
      </c>
      <c r="F398">
        <f>IFERROR($E398*INDEX(GMP!$H$3:$H$290, MATCH($A398, GMP!$B$3:$B$290, 0))/1000, "")</f>
        <v>14.255889688347031</v>
      </c>
    </row>
    <row r="399" spans="1:6" x14ac:dyDescent="0.25">
      <c r="A399" t="s">
        <v>757</v>
      </c>
      <c r="B399" t="s">
        <v>115</v>
      </c>
      <c r="C399" t="str">
        <f t="shared" si="12"/>
        <v>Hartford_70G2</v>
      </c>
      <c r="D399">
        <v>1.81937953042</v>
      </c>
      <c r="E399" s="51">
        <f t="shared" si="13"/>
        <v>1</v>
      </c>
      <c r="F399">
        <f>IFERROR($E399*INDEX(GMP!$H$3:$H$290, MATCH($A399, GMP!$B$3:$B$290, 0))/1000, "")</f>
        <v>20.2651199999999</v>
      </c>
    </row>
    <row r="400" spans="1:6" x14ac:dyDescent="0.25">
      <c r="A400" t="s">
        <v>756</v>
      </c>
      <c r="B400" t="s">
        <v>115</v>
      </c>
      <c r="C400" t="str">
        <f t="shared" si="12"/>
        <v>Hartford_70G3</v>
      </c>
      <c r="D400">
        <v>25.5601162679</v>
      </c>
      <c r="E400" s="51">
        <f t="shared" si="13"/>
        <v>1</v>
      </c>
      <c r="F400">
        <f>IFERROR($E400*INDEX(GMP!$H$3:$H$290, MATCH($A400, GMP!$B$3:$B$290, 0))/1000, "")</f>
        <v>20.2651199999999</v>
      </c>
    </row>
    <row r="401" spans="1:6" x14ac:dyDescent="0.25">
      <c r="A401" t="s">
        <v>790</v>
      </c>
      <c r="B401" t="s">
        <v>115</v>
      </c>
      <c r="C401" t="str">
        <f t="shared" si="12"/>
        <v>Hartford_71G1</v>
      </c>
      <c r="D401">
        <v>23.2735119745</v>
      </c>
      <c r="E401" s="51">
        <f t="shared" si="13"/>
        <v>0.16229417756742107</v>
      </c>
      <c r="F401">
        <f>IFERROR($E401*INDEX(GMP!$H$3:$H$290, MATCH($A401, GMP!$B$3:$B$290, 0))/1000, "")</f>
        <v>1.0470376406926656</v>
      </c>
    </row>
    <row r="402" spans="1:6" x14ac:dyDescent="0.25">
      <c r="A402" t="s">
        <v>760</v>
      </c>
      <c r="B402" t="s">
        <v>115</v>
      </c>
      <c r="C402" t="str">
        <f t="shared" si="12"/>
        <v>Hartford_71G2</v>
      </c>
      <c r="D402">
        <v>21.724705217899899</v>
      </c>
      <c r="E402" s="51">
        <f t="shared" si="13"/>
        <v>1</v>
      </c>
      <c r="F402">
        <f>IFERROR($E402*INDEX(GMP!$H$3:$H$290, MATCH($A402, GMP!$B$3:$B$290, 0))/1000, "")</f>
        <v>6.4514799999999992</v>
      </c>
    </row>
    <row r="403" spans="1:6" x14ac:dyDescent="0.25">
      <c r="A403" t="s">
        <v>758</v>
      </c>
      <c r="B403" t="s">
        <v>115</v>
      </c>
      <c r="C403" t="str">
        <f t="shared" si="12"/>
        <v>Hartford_71G3</v>
      </c>
      <c r="D403">
        <v>22.880222184400001</v>
      </c>
      <c r="E403" s="51">
        <f t="shared" si="13"/>
        <v>1</v>
      </c>
      <c r="F403">
        <f>IFERROR($E403*INDEX(GMP!$H$3:$H$290, MATCH($A403, GMP!$B$3:$B$290, 0))/1000, "")</f>
        <v>6.4514799999999992</v>
      </c>
    </row>
    <row r="404" spans="1:6" x14ac:dyDescent="0.25">
      <c r="A404" t="s">
        <v>780</v>
      </c>
      <c r="B404" t="s">
        <v>115</v>
      </c>
      <c r="C404" t="str">
        <f t="shared" si="12"/>
        <v>Hartford_QU-G16</v>
      </c>
      <c r="D404">
        <v>58.431842205899898</v>
      </c>
      <c r="E404" s="51">
        <f t="shared" si="13"/>
        <v>0.50990205635760333</v>
      </c>
      <c r="F404">
        <f>IFERROR($E404*INDEX(GMP!$H$3:$H$290, MATCH($A404, GMP!$B$3:$B$290, 0))/1000, "")</f>
        <v>1.9106030051719344E-2</v>
      </c>
    </row>
    <row r="405" spans="1:6" x14ac:dyDescent="0.25">
      <c r="A405" t="s">
        <v>749</v>
      </c>
      <c r="B405" t="s">
        <v>115</v>
      </c>
      <c r="C405" t="str">
        <f t="shared" si="12"/>
        <v>Hartford_QU-G17</v>
      </c>
      <c r="D405">
        <v>2.9381796583200002</v>
      </c>
      <c r="E405" s="51">
        <f t="shared" si="13"/>
        <v>0.46632709963399382</v>
      </c>
      <c r="F405">
        <f>IFERROR($E405*INDEX(GMP!$H$3:$H$290, MATCH($A405, GMP!$B$3:$B$290, 0))/1000, "")</f>
        <v>1.7473276423285701E-2</v>
      </c>
    </row>
    <row r="406" spans="1:6" x14ac:dyDescent="0.25">
      <c r="A406" t="s">
        <v>752</v>
      </c>
      <c r="B406" t="s">
        <v>115</v>
      </c>
      <c r="C406" t="str">
        <f t="shared" si="12"/>
        <v>Hartford_TA-G12</v>
      </c>
      <c r="D406">
        <v>18.3175348127</v>
      </c>
      <c r="E406" s="51">
        <f t="shared" si="13"/>
        <v>0.3234406283156781</v>
      </c>
      <c r="F406">
        <f>IFERROR($E406*INDEX(GMP!$H$3:$H$290, MATCH($A406, GMP!$B$3:$B$290, 0))/1000, "")</f>
        <v>1.9468247203011779</v>
      </c>
    </row>
    <row r="407" spans="1:6" x14ac:dyDescent="0.25">
      <c r="A407" t="s">
        <v>1368</v>
      </c>
      <c r="B407" t="s">
        <v>115</v>
      </c>
      <c r="C407" t="str">
        <f t="shared" si="12"/>
        <v>Hartford_TL106</v>
      </c>
      <c r="D407">
        <v>3.2965809051499997E-2</v>
      </c>
      <c r="E407" s="51">
        <f t="shared" si="13"/>
        <v>1.5057009403079302E-2</v>
      </c>
      <c r="F407" t="str">
        <f>IFERROR($E407*INDEX(GMP!$H$3:$H$290, MATCH($A407, GMP!$B$3:$B$290, 0))/1000, "")</f>
        <v/>
      </c>
    </row>
    <row r="408" spans="1:6" x14ac:dyDescent="0.25">
      <c r="A408" t="s">
        <v>1290</v>
      </c>
      <c r="B408" t="s">
        <v>115</v>
      </c>
      <c r="C408" t="str">
        <f t="shared" si="12"/>
        <v>Hartford_TL107</v>
      </c>
      <c r="D408">
        <v>1.3483882792299999</v>
      </c>
      <c r="E408" s="51">
        <f t="shared" si="13"/>
        <v>8.0278179957162341E-2</v>
      </c>
      <c r="F408" t="str">
        <f>IFERROR($E408*INDEX(GMP!$H$3:$H$290, MATCH($A408, GMP!$B$3:$B$290, 0))/1000, "")</f>
        <v/>
      </c>
    </row>
    <row r="409" spans="1:6" x14ac:dyDescent="0.25">
      <c r="A409" t="s">
        <v>1369</v>
      </c>
      <c r="B409" t="s">
        <v>115</v>
      </c>
      <c r="C409" t="str">
        <f t="shared" si="12"/>
        <v>Hartford_TL109</v>
      </c>
      <c r="D409">
        <v>1.46199386011</v>
      </c>
      <c r="E409" s="51">
        <f t="shared" si="13"/>
        <v>0.10536786260017705</v>
      </c>
      <c r="F409" t="str">
        <f>IFERROR($E409*INDEX(GMP!$H$3:$H$290, MATCH($A409, GMP!$B$3:$B$290, 0))/1000, "")</f>
        <v/>
      </c>
    </row>
    <row r="410" spans="1:6" x14ac:dyDescent="0.25">
      <c r="A410" t="s">
        <v>1370</v>
      </c>
      <c r="B410" t="s">
        <v>115</v>
      </c>
      <c r="C410" t="str">
        <f t="shared" si="12"/>
        <v>Hartford_TL109B</v>
      </c>
      <c r="D410">
        <v>0.245575818897</v>
      </c>
      <c r="E410" s="51">
        <f t="shared" si="13"/>
        <v>1</v>
      </c>
      <c r="F410" t="str">
        <f>IFERROR($E410*INDEX(GMP!$H$3:$H$290, MATCH($A410, GMP!$B$3:$B$290, 0))/1000, "")</f>
        <v/>
      </c>
    </row>
    <row r="411" spans="1:6" x14ac:dyDescent="0.25">
      <c r="A411" t="s">
        <v>1371</v>
      </c>
      <c r="B411" t="s">
        <v>115</v>
      </c>
      <c r="C411" t="str">
        <f t="shared" si="12"/>
        <v>Hartford_TL111</v>
      </c>
      <c r="D411">
        <v>2.7441944465499999</v>
      </c>
      <c r="E411" s="51">
        <f t="shared" si="13"/>
        <v>1</v>
      </c>
      <c r="F411" t="str">
        <f>IFERROR($E411*INDEX(GMP!$H$3:$H$290, MATCH($A411, GMP!$B$3:$B$290, 0))/1000, "")</f>
        <v/>
      </c>
    </row>
    <row r="412" spans="1:6" x14ac:dyDescent="0.25">
      <c r="A412" t="s">
        <v>754</v>
      </c>
      <c r="B412" t="s">
        <v>116</v>
      </c>
      <c r="C412" t="str">
        <f t="shared" si="12"/>
        <v>Hartland_70G1</v>
      </c>
      <c r="D412">
        <v>8.0939936213100001</v>
      </c>
      <c r="E412" s="51">
        <f t="shared" si="13"/>
        <v>0.29653070456295849</v>
      </c>
      <c r="F412">
        <f>IFERROR($E412*INDEX(GMP!$H$3:$H$290, MATCH($A412, GMP!$B$3:$B$290, 0))/1000, "")</f>
        <v>6.009230311652872</v>
      </c>
    </row>
    <row r="413" spans="1:6" x14ac:dyDescent="0.25">
      <c r="A413" t="s">
        <v>780</v>
      </c>
      <c r="B413" t="s">
        <v>116</v>
      </c>
      <c r="C413" t="str">
        <f t="shared" si="12"/>
        <v>Hartland_QU-G16</v>
      </c>
      <c r="D413">
        <v>30.4794393839999</v>
      </c>
      <c r="E413" s="51">
        <f t="shared" si="13"/>
        <v>0.2659770466206392</v>
      </c>
      <c r="F413">
        <f>IFERROR($E413*INDEX(GMP!$H$3:$H$290, MATCH($A413, GMP!$B$3:$B$290, 0))/1000, "")</f>
        <v>9.9661599368753226E-3</v>
      </c>
    </row>
    <row r="414" spans="1:6" x14ac:dyDescent="0.25">
      <c r="A414" t="s">
        <v>749</v>
      </c>
      <c r="B414" t="s">
        <v>116</v>
      </c>
      <c r="C414" t="str">
        <f t="shared" si="12"/>
        <v>Hartland_QU-G17</v>
      </c>
      <c r="D414">
        <v>3.3625042620999999</v>
      </c>
      <c r="E414" s="51">
        <f t="shared" si="13"/>
        <v>0.53367290036600623</v>
      </c>
      <c r="F414">
        <f>IFERROR($E414*INDEX(GMP!$H$3:$H$290, MATCH($A414, GMP!$B$3:$B$290, 0))/1000, "")</f>
        <v>1.9996723576714198E-2</v>
      </c>
    </row>
    <row r="415" spans="1:6" x14ac:dyDescent="0.25">
      <c r="A415" t="s">
        <v>752</v>
      </c>
      <c r="B415" t="s">
        <v>116</v>
      </c>
      <c r="C415" t="str">
        <f t="shared" si="12"/>
        <v>Hartland_TA-G12</v>
      </c>
      <c r="D415">
        <v>31.666567725499899</v>
      </c>
      <c r="E415" s="51">
        <f t="shared" si="13"/>
        <v>0.55915027139107454</v>
      </c>
      <c r="F415">
        <f>IFERROR($E415*INDEX(GMP!$H$3:$H$290, MATCH($A415, GMP!$B$3:$B$290, 0))/1000, "")</f>
        <v>3.3655869900327247</v>
      </c>
    </row>
    <row r="416" spans="1:6" x14ac:dyDescent="0.25">
      <c r="A416" t="s">
        <v>1372</v>
      </c>
      <c r="B416" t="s">
        <v>116</v>
      </c>
      <c r="C416" t="str">
        <f t="shared" si="12"/>
        <v>Hartland_TL105</v>
      </c>
      <c r="D416">
        <v>7.8476516498100004</v>
      </c>
      <c r="E416" s="51">
        <f t="shared" si="13"/>
        <v>0.74601665268678363</v>
      </c>
      <c r="F416" t="str">
        <f>IFERROR($E416*INDEX(GMP!$H$3:$H$290, MATCH($A416, GMP!$B$3:$B$290, 0))/1000, "")</f>
        <v/>
      </c>
    </row>
    <row r="417" spans="1:6" x14ac:dyDescent="0.25">
      <c r="A417" t="s">
        <v>761</v>
      </c>
      <c r="B417" t="s">
        <v>116</v>
      </c>
      <c r="C417" t="str">
        <f t="shared" si="12"/>
        <v>Hartland_WI-G31</v>
      </c>
      <c r="D417">
        <v>44.450756653600003</v>
      </c>
      <c r="E417" s="51">
        <f t="shared" si="13"/>
        <v>0.48700130308013634</v>
      </c>
      <c r="F417">
        <f>IFERROR($E417*INDEX(GMP!$H$3:$H$290, MATCH($A417, GMP!$B$3:$B$290, 0))/1000, "")</f>
        <v>2.5507326350516144</v>
      </c>
    </row>
    <row r="418" spans="1:6" x14ac:dyDescent="0.25">
      <c r="A418" t="s">
        <v>763</v>
      </c>
      <c r="B418" t="s">
        <v>116</v>
      </c>
      <c r="C418" t="str">
        <f t="shared" si="12"/>
        <v>Hartland_WK-G82</v>
      </c>
      <c r="D418">
        <v>11.8776064095</v>
      </c>
      <c r="E418" s="51">
        <f t="shared" si="13"/>
        <v>0.15819603078667779</v>
      </c>
      <c r="F418">
        <f>IFERROR($E418*INDEX(GMP!$H$3:$H$290, MATCH($A418, GMP!$B$3:$B$290, 0))/1000, "")</f>
        <v>1.3267347415970898</v>
      </c>
    </row>
    <row r="419" spans="1:6" x14ac:dyDescent="0.25">
      <c r="A419" t="s">
        <v>1373</v>
      </c>
      <c r="B419" t="s">
        <v>56</v>
      </c>
      <c r="C419" t="str">
        <f t="shared" si="12"/>
        <v>Highgate_HG-1</v>
      </c>
      <c r="D419">
        <v>7.0766603444199997E-3</v>
      </c>
      <c r="E419" s="51">
        <f t="shared" si="13"/>
        <v>1</v>
      </c>
      <c r="F419" t="str">
        <f>IFERROR($E419*INDEX(GMP!$H$3:$H$290, MATCH($A419, GMP!$B$3:$B$290, 0))/1000, "")</f>
        <v/>
      </c>
    </row>
    <row r="420" spans="1:6" x14ac:dyDescent="0.25">
      <c r="A420" t="s">
        <v>659</v>
      </c>
      <c r="B420" t="s">
        <v>56</v>
      </c>
      <c r="C420" t="str">
        <f t="shared" si="12"/>
        <v>Highgate_SD-G10</v>
      </c>
      <c r="D420">
        <v>1.0380260853400001</v>
      </c>
      <c r="E420" s="51">
        <f t="shared" si="13"/>
        <v>1.146642452656247E-2</v>
      </c>
      <c r="F420">
        <f>IFERROR($E420*INDEX(GMP!$H$3:$H$290, MATCH($A420, GMP!$B$3:$B$290, 0))/1000, "")</f>
        <v>7.8111347831358327E-2</v>
      </c>
    </row>
    <row r="421" spans="1:6" x14ac:dyDescent="0.25">
      <c r="A421" t="s">
        <v>427</v>
      </c>
      <c r="B421" t="s">
        <v>243</v>
      </c>
      <c r="C421" t="str">
        <f t="shared" si="12"/>
        <v>Hinesburg_28G2</v>
      </c>
      <c r="D421">
        <v>60.683517779900001</v>
      </c>
      <c r="E421" s="51">
        <f t="shared" si="13"/>
        <v>0.402522998501053</v>
      </c>
      <c r="F421">
        <f>IFERROR($E421*INDEX(GMP!$H$3:$H$290, MATCH($A421, GMP!$B$3:$B$290, 0))/1000, "")</f>
        <v>5.3476347667560553</v>
      </c>
    </row>
    <row r="422" spans="1:6" x14ac:dyDescent="0.25">
      <c r="A422" t="s">
        <v>468</v>
      </c>
      <c r="B422" t="s">
        <v>243</v>
      </c>
      <c r="C422" t="str">
        <f t="shared" si="12"/>
        <v>Hinesburg_28G2-VEC-LR</v>
      </c>
      <c r="D422">
        <v>2.8900074809E-2</v>
      </c>
      <c r="E422" s="51">
        <f t="shared" si="13"/>
        <v>1</v>
      </c>
      <c r="F422">
        <f>IFERROR($E422*INDEX(GMP!$H$3:$H$290, MATCH($A422, GMP!$B$3:$B$290, 0))/1000, "")</f>
        <v>7.1376499999999998</v>
      </c>
    </row>
    <row r="423" spans="1:6" x14ac:dyDescent="0.25">
      <c r="A423" t="s">
        <v>430</v>
      </c>
      <c r="B423" t="s">
        <v>243</v>
      </c>
      <c r="C423" t="str">
        <f t="shared" si="12"/>
        <v>Hinesburg_53G1</v>
      </c>
      <c r="D423">
        <v>8.1892927601499999</v>
      </c>
      <c r="E423" s="51">
        <f t="shared" si="13"/>
        <v>0.11103947152666849</v>
      </c>
      <c r="F423">
        <f>IFERROR($E423*INDEX(GMP!$H$3:$H$290, MATCH($A423, GMP!$B$3:$B$290, 0))/1000, "")</f>
        <v>1.6896387808538316</v>
      </c>
    </row>
    <row r="424" spans="1:6" x14ac:dyDescent="0.25">
      <c r="A424" t="s">
        <v>722</v>
      </c>
      <c r="B424" t="s">
        <v>84</v>
      </c>
      <c r="C424" t="str">
        <f t="shared" si="12"/>
        <v>Hubbardton_BR-G70</v>
      </c>
      <c r="D424">
        <v>1.22291430819</v>
      </c>
      <c r="E424" s="51">
        <f t="shared" si="13"/>
        <v>4.7668072525785171E-2</v>
      </c>
      <c r="F424">
        <f>IFERROR($E424*INDEX(GMP!$H$3:$H$290, MATCH($A424, GMP!$B$3:$B$290, 0))/1000, "")</f>
        <v>0.22260751529178999</v>
      </c>
    </row>
    <row r="425" spans="1:6" x14ac:dyDescent="0.25">
      <c r="A425" t="s">
        <v>701</v>
      </c>
      <c r="B425" t="s">
        <v>84</v>
      </c>
      <c r="C425" t="str">
        <f t="shared" si="12"/>
        <v>Hubbardton_CA-G37</v>
      </c>
      <c r="D425">
        <v>8.5665881878099999</v>
      </c>
      <c r="E425" s="51">
        <f t="shared" si="13"/>
        <v>0.13688475770910152</v>
      </c>
      <c r="F425">
        <f>IFERROR($E425*INDEX(GMP!$H$3:$H$290, MATCH($A425, GMP!$B$3:$B$290, 0))/1000, "")</f>
        <v>-0.23645336161912492</v>
      </c>
    </row>
    <row r="426" spans="1:6" x14ac:dyDescent="0.25">
      <c r="A426" t="s">
        <v>689</v>
      </c>
      <c r="B426" t="s">
        <v>84</v>
      </c>
      <c r="C426" t="str">
        <f t="shared" si="12"/>
        <v>Hubbardton_HY-G24</v>
      </c>
      <c r="D426">
        <v>5.5970827142899999</v>
      </c>
      <c r="E426" s="51">
        <f t="shared" si="13"/>
        <v>0.10627601840589031</v>
      </c>
      <c r="F426">
        <f>IFERROR($E426*INDEX(GMP!$H$3:$H$290, MATCH($A426, GMP!$B$3:$B$290, 0))/1000, "")</f>
        <v>-4.697400013540352E-3</v>
      </c>
    </row>
    <row r="427" spans="1:6" x14ac:dyDescent="0.25">
      <c r="A427" t="s">
        <v>343</v>
      </c>
      <c r="B427" t="s">
        <v>84</v>
      </c>
      <c r="C427" t="str">
        <f t="shared" si="12"/>
        <v>Hubbardton_LJ-G13</v>
      </c>
      <c r="D427">
        <v>30.372229549499899</v>
      </c>
      <c r="E427" s="51">
        <f t="shared" si="13"/>
        <v>0.21466140978054324</v>
      </c>
      <c r="F427">
        <f>IFERROR($E427*INDEX(GMP!$H$3:$H$290, MATCH($A427, GMP!$B$3:$B$290, 0))/1000, "")</f>
        <v>8.1056148333132922E-3</v>
      </c>
    </row>
    <row r="428" spans="1:6" x14ac:dyDescent="0.25">
      <c r="A428" t="s">
        <v>470</v>
      </c>
      <c r="B428" t="s">
        <v>244</v>
      </c>
      <c r="C428" t="str">
        <f t="shared" si="12"/>
        <v>Huntington_51G2</v>
      </c>
      <c r="D428">
        <v>15.5273581186</v>
      </c>
      <c r="E428" s="51">
        <f t="shared" si="13"/>
        <v>0.33518440251861814</v>
      </c>
      <c r="F428">
        <f>IFERROR($E428*INDEX(GMP!$H$3:$H$290, MATCH($A428, GMP!$B$3:$B$290, 0))/1000, "")</f>
        <v>2.2095657479989579</v>
      </c>
    </row>
    <row r="429" spans="1:6" x14ac:dyDescent="0.25">
      <c r="A429" t="s">
        <v>327</v>
      </c>
      <c r="B429" t="s">
        <v>244</v>
      </c>
      <c r="C429" t="str">
        <f t="shared" si="12"/>
        <v>Huntington_HR-G38</v>
      </c>
      <c r="D429">
        <v>2.9340975996099998</v>
      </c>
      <c r="E429" s="51">
        <f t="shared" si="13"/>
        <v>2.0804835467488351E-2</v>
      </c>
      <c r="F429">
        <f>IFERROR($E429*INDEX(GMP!$H$3:$H$290, MATCH($A429, GMP!$B$3:$B$290, 0))/1000, "")</f>
        <v>-1.3706433654335999E-2</v>
      </c>
    </row>
    <row r="430" spans="1:6" x14ac:dyDescent="0.25">
      <c r="A430" t="s">
        <v>1342</v>
      </c>
      <c r="B430" t="s">
        <v>85</v>
      </c>
      <c r="C430" t="str">
        <f t="shared" si="12"/>
        <v>Ira_TL36</v>
      </c>
      <c r="D430">
        <v>1.37417336093</v>
      </c>
      <c r="E430" s="51">
        <f t="shared" si="13"/>
        <v>6.6772753532764809E-2</v>
      </c>
      <c r="F430" t="str">
        <f>IFERROR($E430*INDEX(GMP!$H$3:$H$290, MATCH($A430, GMP!$B$3:$B$290, 0))/1000, "")</f>
        <v/>
      </c>
    </row>
    <row r="431" spans="1:6" x14ac:dyDescent="0.25">
      <c r="A431" t="s">
        <v>1333</v>
      </c>
      <c r="B431" t="s">
        <v>85</v>
      </c>
      <c r="C431" t="str">
        <f t="shared" si="12"/>
        <v>Ira_TL44</v>
      </c>
      <c r="D431">
        <v>1.2417813235999999</v>
      </c>
      <c r="E431" s="51">
        <f t="shared" si="13"/>
        <v>0.11945781926502994</v>
      </c>
      <c r="F431" t="str">
        <f>IFERROR($E431*INDEX(GMP!$H$3:$H$290, MATCH($A431, GMP!$B$3:$B$290, 0))/1000, "")</f>
        <v/>
      </c>
    </row>
    <row r="432" spans="1:6" x14ac:dyDescent="0.25">
      <c r="A432" t="s">
        <v>379</v>
      </c>
      <c r="B432" t="s">
        <v>85</v>
      </c>
      <c r="C432" t="str">
        <f t="shared" si="12"/>
        <v>Ira_WF-G23</v>
      </c>
      <c r="D432">
        <v>1.0109045082000001</v>
      </c>
      <c r="E432" s="51">
        <f t="shared" si="13"/>
        <v>6.1664954279164333E-3</v>
      </c>
      <c r="F432">
        <f>IFERROR($E432*INDEX(GMP!$H$3:$H$290, MATCH($A432, GMP!$B$3:$B$290, 0))/1000, "")</f>
        <v>3.5659979750280763E-2</v>
      </c>
    </row>
    <row r="433" spans="1:6" x14ac:dyDescent="0.25">
      <c r="A433" t="s">
        <v>680</v>
      </c>
      <c r="B433" t="s">
        <v>85</v>
      </c>
      <c r="C433" t="str">
        <f t="shared" si="12"/>
        <v>Ira_WR-G24</v>
      </c>
      <c r="D433">
        <v>17.929201667800001</v>
      </c>
      <c r="E433" s="51">
        <f t="shared" si="13"/>
        <v>0.26776719113567171</v>
      </c>
      <c r="F433">
        <f>IFERROR($E433*INDEX(GMP!$H$3:$H$290, MATCH($A433, GMP!$B$3:$B$290, 0))/1000, "")</f>
        <v>0.8638142809317656</v>
      </c>
    </row>
    <row r="434" spans="1:6" x14ac:dyDescent="0.25">
      <c r="A434" t="s">
        <v>1374</v>
      </c>
      <c r="B434" t="s">
        <v>44</v>
      </c>
      <c r="C434" t="str">
        <f t="shared" si="12"/>
        <v>Irasburg_TL140</v>
      </c>
      <c r="D434">
        <v>3.3556712614199999</v>
      </c>
      <c r="E434" s="51">
        <f t="shared" si="13"/>
        <v>0.36188387031575603</v>
      </c>
      <c r="F434" t="str">
        <f>IFERROR($E434*INDEX(GMP!$H$3:$H$290, MATCH($A434, GMP!$B$3:$B$290, 0))/1000, "")</f>
        <v/>
      </c>
    </row>
    <row r="435" spans="1:6" x14ac:dyDescent="0.25">
      <c r="A435" t="s">
        <v>602</v>
      </c>
      <c r="B435" t="s">
        <v>143</v>
      </c>
      <c r="C435" t="str">
        <f t="shared" si="12"/>
        <v>Jamaica_EJ-G7</v>
      </c>
      <c r="D435">
        <v>49.752492163900001</v>
      </c>
      <c r="E435" s="51">
        <f t="shared" si="13"/>
        <v>0.2363546439628938</v>
      </c>
      <c r="F435">
        <f>IFERROR($E435*INDEX(GMP!$H$3:$H$290, MATCH($A435, GMP!$B$3:$B$290, 0))/1000, "")</f>
        <v>0.53425840076016229</v>
      </c>
    </row>
    <row r="436" spans="1:6" x14ac:dyDescent="0.25">
      <c r="A436" t="s">
        <v>581</v>
      </c>
      <c r="B436" t="s">
        <v>143</v>
      </c>
      <c r="C436" t="str">
        <f t="shared" si="12"/>
        <v>Jamaica_LO-G26</v>
      </c>
      <c r="D436">
        <v>0.89575986441099997</v>
      </c>
      <c r="E436" s="51">
        <f t="shared" si="13"/>
        <v>1.0776960639102162E-2</v>
      </c>
      <c r="F436">
        <f>IFERROR($E436*INDEX(GMP!$H$3:$H$290, MATCH($A436, GMP!$B$3:$B$290, 0))/1000, "")</f>
        <v>7.7808685887859982E-2</v>
      </c>
    </row>
    <row r="437" spans="1:6" x14ac:dyDescent="0.25">
      <c r="A437" t="s">
        <v>583</v>
      </c>
      <c r="B437" t="s">
        <v>143</v>
      </c>
      <c r="C437" t="str">
        <f t="shared" si="12"/>
        <v>Jamaica_RA-G22</v>
      </c>
      <c r="D437">
        <v>23.389066335100001</v>
      </c>
      <c r="E437" s="51">
        <f t="shared" si="13"/>
        <v>0.52971495148587311</v>
      </c>
      <c r="F437">
        <f>IFERROR($E437*INDEX(GMP!$H$3:$H$290, MATCH($A437, GMP!$B$3:$B$290, 0))/1000, "")</f>
        <v>3.1991498837047523</v>
      </c>
    </row>
    <row r="438" spans="1:6" x14ac:dyDescent="0.25">
      <c r="A438" t="s">
        <v>390</v>
      </c>
      <c r="B438" t="s">
        <v>143</v>
      </c>
      <c r="C438" t="str">
        <f t="shared" si="12"/>
        <v>Jamaica_RA-G23</v>
      </c>
      <c r="D438">
        <v>1.0023294489400001</v>
      </c>
      <c r="E438" s="51">
        <f t="shared" si="13"/>
        <v>2.3802028090345526E-2</v>
      </c>
      <c r="F438">
        <f>IFERROR($E438*INDEX(GMP!$H$3:$H$290, MATCH($A438, GMP!$B$3:$B$290, 0))/1000, "")</f>
        <v>0.14374949240827095</v>
      </c>
    </row>
    <row r="439" spans="1:6" x14ac:dyDescent="0.25">
      <c r="A439" t="s">
        <v>414</v>
      </c>
      <c r="B439" t="s">
        <v>143</v>
      </c>
      <c r="C439" t="str">
        <f t="shared" si="12"/>
        <v>Jamaica_SO-G33</v>
      </c>
      <c r="D439">
        <v>5.4599021071999996</v>
      </c>
      <c r="E439" s="51">
        <f t="shared" si="13"/>
        <v>0.10391053404737374</v>
      </c>
      <c r="F439">
        <f>IFERROR($E439*INDEX(GMP!$H$3:$H$290, MATCH($A439, GMP!$B$3:$B$290, 0))/1000, "")</f>
        <v>2.6529533531329252</v>
      </c>
    </row>
    <row r="440" spans="1:6" x14ac:dyDescent="0.25">
      <c r="A440" t="s">
        <v>1375</v>
      </c>
      <c r="B440" t="s">
        <v>143</v>
      </c>
      <c r="C440" t="str">
        <f t="shared" si="12"/>
        <v>Jamaica_TL22</v>
      </c>
      <c r="D440">
        <v>0.16734272991599999</v>
      </c>
      <c r="E440" s="51">
        <f t="shared" si="13"/>
        <v>3.6516273478298784E-2</v>
      </c>
      <c r="F440" t="str">
        <f>IFERROR($E440*INDEX(GMP!$H$3:$H$290, MATCH($A440, GMP!$B$3:$B$290, 0))/1000, "")</f>
        <v/>
      </c>
    </row>
    <row r="441" spans="1:6" x14ac:dyDescent="0.25">
      <c r="A441" t="s">
        <v>1376</v>
      </c>
      <c r="B441" t="s">
        <v>45</v>
      </c>
      <c r="C441" t="str">
        <f t="shared" si="12"/>
        <v>Jay_B103</v>
      </c>
      <c r="D441">
        <v>5.0974721494300001E-3</v>
      </c>
      <c r="E441" s="51">
        <f t="shared" si="13"/>
        <v>1</v>
      </c>
      <c r="F441" t="str">
        <f>IFERROR($E441*INDEX(GMP!$H$3:$H$290, MATCH($A441, GMP!$B$3:$B$290, 0))/1000, "")</f>
        <v/>
      </c>
    </row>
    <row r="442" spans="1:6" x14ac:dyDescent="0.25">
      <c r="A442" t="s">
        <v>1377</v>
      </c>
      <c r="B442" t="s">
        <v>45</v>
      </c>
      <c r="C442" t="str">
        <f t="shared" si="12"/>
        <v>Jay_TLB103</v>
      </c>
      <c r="D442">
        <v>5.0107265678899999</v>
      </c>
      <c r="E442" s="51">
        <f t="shared" si="13"/>
        <v>0.28773136677171834</v>
      </c>
      <c r="F442" t="str">
        <f>IFERROR($E442*INDEX(GMP!$H$3:$H$290, MATCH($A442, GMP!$B$3:$B$290, 0))/1000, "")</f>
        <v/>
      </c>
    </row>
    <row r="443" spans="1:6" x14ac:dyDescent="0.25">
      <c r="A443">
        <v>3334</v>
      </c>
      <c r="B443" t="s">
        <v>245</v>
      </c>
      <c r="C443" t="str">
        <f t="shared" si="12"/>
        <v>Jericho_3334</v>
      </c>
      <c r="D443">
        <v>2.96171572593</v>
      </c>
      <c r="E443" s="51">
        <f t="shared" si="13"/>
        <v>0.17946770631286094</v>
      </c>
      <c r="F443" t="str">
        <f>IFERROR($E443*INDEX(GMP!$H$3:$H$290, MATCH($A443, GMP!$B$3:$B$290, 0))/1000, "")</f>
        <v/>
      </c>
    </row>
    <row r="444" spans="1:6" x14ac:dyDescent="0.25">
      <c r="A444" t="s">
        <v>475</v>
      </c>
      <c r="B444" t="s">
        <v>245</v>
      </c>
      <c r="C444" t="str">
        <f t="shared" si="12"/>
        <v>Jericho_33G2</v>
      </c>
      <c r="D444">
        <v>5.5263125755800004</v>
      </c>
      <c r="E444" s="51">
        <f t="shared" si="13"/>
        <v>0.11749720348840063</v>
      </c>
      <c r="F444">
        <f>IFERROR($E444*INDEX(GMP!$H$3:$H$290, MATCH($A444, GMP!$B$3:$B$290, 0))/1000, "")</f>
        <v>2.0520028859663708</v>
      </c>
    </row>
    <row r="445" spans="1:6" x14ac:dyDescent="0.25">
      <c r="A445" t="s">
        <v>473</v>
      </c>
      <c r="B445" t="s">
        <v>245</v>
      </c>
      <c r="C445" t="str">
        <f t="shared" si="12"/>
        <v>Jericho_51G1</v>
      </c>
      <c r="D445">
        <v>2.1286366542500001</v>
      </c>
      <c r="E445" s="51">
        <f t="shared" si="13"/>
        <v>0.14978093112483176</v>
      </c>
      <c r="F445">
        <f>IFERROR($E445*INDEX(GMP!$H$3:$H$290, MATCH($A445, GMP!$B$3:$B$290, 0))/1000, "")</f>
        <v>0.9873693782586922</v>
      </c>
    </row>
    <row r="446" spans="1:6" x14ac:dyDescent="0.25">
      <c r="A446" t="s">
        <v>1361</v>
      </c>
      <c r="B446" t="s">
        <v>245</v>
      </c>
      <c r="C446" t="str">
        <f t="shared" si="12"/>
        <v>Jericho_TL134</v>
      </c>
      <c r="D446">
        <v>0.82253214941099995</v>
      </c>
      <c r="E446" s="51">
        <f t="shared" si="13"/>
        <v>9.6431191783501263E-2</v>
      </c>
      <c r="F446" t="str">
        <f>IFERROR($E446*INDEX(GMP!$H$3:$H$290, MATCH($A446, GMP!$B$3:$B$290, 0))/1000, "")</f>
        <v/>
      </c>
    </row>
    <row r="447" spans="1:6" x14ac:dyDescent="0.25">
      <c r="A447" t="s">
        <v>512</v>
      </c>
      <c r="B447" t="s">
        <v>245</v>
      </c>
      <c r="C447" t="str">
        <f t="shared" si="12"/>
        <v>Jericho_UH-G21</v>
      </c>
      <c r="D447">
        <v>1.5538438509800001</v>
      </c>
      <c r="E447" s="51">
        <f t="shared" si="13"/>
        <v>2.721238694396421E-2</v>
      </c>
      <c r="F447">
        <f>IFERROR($E447*INDEX(GMP!$H$3:$H$290, MATCH($A447, GMP!$B$3:$B$290, 0))/1000, "")</f>
        <v>0.11977885874416118</v>
      </c>
    </row>
    <row r="448" spans="1:6" x14ac:dyDescent="0.25">
      <c r="A448" t="s">
        <v>476</v>
      </c>
      <c r="B448" t="s">
        <v>245</v>
      </c>
      <c r="C448" t="str">
        <f t="shared" si="12"/>
        <v>Jericho_UH-G23</v>
      </c>
      <c r="D448">
        <v>48.9471495588</v>
      </c>
      <c r="E448" s="51">
        <f t="shared" si="13"/>
        <v>0.82058558741877863</v>
      </c>
      <c r="F448">
        <f>IFERROR($E448*INDEX(GMP!$H$3:$H$290, MATCH($A448, GMP!$B$3:$B$290, 0))/1000, "")</f>
        <v>2.9259374114915162</v>
      </c>
    </row>
    <row r="449" spans="1:6" x14ac:dyDescent="0.25">
      <c r="A449" t="s">
        <v>1378</v>
      </c>
      <c r="B449" t="s">
        <v>260</v>
      </c>
      <c r="C449" t="str">
        <f t="shared" si="12"/>
        <v>Johnson_JS-1</v>
      </c>
      <c r="D449">
        <v>5.9847044975499999E-3</v>
      </c>
      <c r="E449" s="51">
        <f t="shared" si="13"/>
        <v>1</v>
      </c>
      <c r="F449" t="str">
        <f>IFERROR($E449*INDEX(GMP!$H$3:$H$290, MATCH($A449, GMP!$B$3:$B$290, 0))/1000, "")</f>
        <v/>
      </c>
    </row>
    <row r="450" spans="1:6" x14ac:dyDescent="0.25">
      <c r="A450" t="s">
        <v>1379</v>
      </c>
      <c r="B450" t="s">
        <v>260</v>
      </c>
      <c r="C450" t="str">
        <f t="shared" ref="C450:C513" si="14">CONCATENATE(B450, "_",A450)</f>
        <v>Johnson_NH-G16</v>
      </c>
      <c r="D450">
        <v>1.32557334923E-2</v>
      </c>
      <c r="E450" s="51">
        <f t="shared" ref="E450:E513" si="15">$D450/SUMIF($A$2:$A$1152, $A450, $D$2:$D$1152)</f>
        <v>1</v>
      </c>
      <c r="F450" t="str">
        <f>IFERROR($E450*INDEX(GMP!$H$3:$H$290, MATCH($A450, GMP!$B$3:$B$290, 0))/1000, "")</f>
        <v/>
      </c>
    </row>
    <row r="451" spans="1:6" x14ac:dyDescent="0.25">
      <c r="A451" t="s">
        <v>1331</v>
      </c>
      <c r="B451" t="s">
        <v>260</v>
      </c>
      <c r="C451" t="str">
        <f t="shared" si="14"/>
        <v>Johnson_TL131</v>
      </c>
      <c r="D451">
        <v>4.5368080053700002</v>
      </c>
      <c r="E451" s="51">
        <f t="shared" si="15"/>
        <v>0.26355474144215352</v>
      </c>
      <c r="F451" t="str">
        <f>IFERROR($E451*INDEX(GMP!$H$3:$H$290, MATCH($A451, GMP!$B$3:$B$290, 0))/1000, "")</f>
        <v/>
      </c>
    </row>
    <row r="452" spans="1:6" x14ac:dyDescent="0.25">
      <c r="A452" t="s">
        <v>1380</v>
      </c>
      <c r="B452" t="s">
        <v>260</v>
      </c>
      <c r="C452" t="str">
        <f t="shared" si="14"/>
        <v>Johnson_TL131A</v>
      </c>
      <c r="D452">
        <v>0.13790439030599999</v>
      </c>
      <c r="E452" s="51">
        <f t="shared" si="15"/>
        <v>1</v>
      </c>
      <c r="F452" t="str">
        <f>IFERROR($E452*INDEX(GMP!$H$3:$H$290, MATCH($A452, GMP!$B$3:$B$290, 0))/1000, "")</f>
        <v/>
      </c>
    </row>
    <row r="453" spans="1:6" x14ac:dyDescent="0.25">
      <c r="A453" t="s">
        <v>1354</v>
      </c>
      <c r="B453" t="s">
        <v>260</v>
      </c>
      <c r="C453" t="str">
        <f t="shared" si="14"/>
        <v>Johnson_TL133</v>
      </c>
      <c r="D453">
        <v>5.1784528598400001</v>
      </c>
      <c r="E453" s="51">
        <f t="shared" si="15"/>
        <v>0.27788092754116234</v>
      </c>
      <c r="F453" t="str">
        <f>IFERROR($E453*INDEX(GMP!$H$3:$H$290, MATCH($A453, GMP!$B$3:$B$290, 0))/1000, "")</f>
        <v/>
      </c>
    </row>
    <row r="454" spans="1:6" x14ac:dyDescent="0.25">
      <c r="A454" t="s">
        <v>764</v>
      </c>
      <c r="B454" t="s">
        <v>86</v>
      </c>
      <c r="C454" t="str">
        <f t="shared" si="14"/>
        <v>Killington_ME-Y86</v>
      </c>
      <c r="D454">
        <v>28.909969219899899</v>
      </c>
      <c r="E454" s="51">
        <f t="shared" si="15"/>
        <v>0.73881294902334627</v>
      </c>
      <c r="F454">
        <f>IFERROR($E454*INDEX(GMP!$H$3:$H$290, MATCH($A454, GMP!$B$3:$B$290, 0))/1000, "")</f>
        <v>20.433231521066844</v>
      </c>
    </row>
    <row r="455" spans="1:6" x14ac:dyDescent="0.25">
      <c r="A455" t="s">
        <v>768</v>
      </c>
      <c r="B455" t="s">
        <v>86</v>
      </c>
      <c r="C455" t="str">
        <f t="shared" si="14"/>
        <v>Killington_SB-G91</v>
      </c>
      <c r="D455">
        <v>13.8013136834</v>
      </c>
      <c r="E455" s="51">
        <f t="shared" si="15"/>
        <v>0.21184654839746911</v>
      </c>
      <c r="F455">
        <f>IFERROR($E455*INDEX(GMP!$H$3:$H$290, MATCH($A455, GMP!$B$3:$B$290, 0))/1000, "")</f>
        <v>2.887720552050097</v>
      </c>
    </row>
    <row r="456" spans="1:6" x14ac:dyDescent="0.25">
      <c r="A456" t="s">
        <v>766</v>
      </c>
      <c r="B456" t="s">
        <v>86</v>
      </c>
      <c r="C456" t="str">
        <f t="shared" si="14"/>
        <v>Killington_SB-G92</v>
      </c>
      <c r="D456">
        <v>1.08480804511</v>
      </c>
      <c r="E456" s="51">
        <f t="shared" si="15"/>
        <v>1</v>
      </c>
      <c r="F456">
        <f>IFERROR($E456*INDEX(GMP!$H$3:$H$290, MATCH($A456, GMP!$B$3:$B$290, 0))/1000, "")</f>
        <v>13.60844</v>
      </c>
    </row>
    <row r="457" spans="1:6" x14ac:dyDescent="0.25">
      <c r="A457" t="s">
        <v>769</v>
      </c>
      <c r="B457" t="s">
        <v>86</v>
      </c>
      <c r="C457" t="str">
        <f t="shared" si="14"/>
        <v>Killington_SB-G93</v>
      </c>
      <c r="D457">
        <v>11.9037186204999</v>
      </c>
      <c r="E457" s="51">
        <f t="shared" si="15"/>
        <v>1</v>
      </c>
      <c r="F457">
        <f>IFERROR($E457*INDEX(GMP!$H$3:$H$290, MATCH($A457, GMP!$B$3:$B$290, 0))/1000, "")</f>
        <v>13.63119</v>
      </c>
    </row>
    <row r="458" spans="1:6" x14ac:dyDescent="0.25">
      <c r="A458" t="s">
        <v>785</v>
      </c>
      <c r="B458" t="s">
        <v>86</v>
      </c>
      <c r="C458" t="str">
        <f t="shared" si="14"/>
        <v>Killington_SB-G94</v>
      </c>
      <c r="D458">
        <v>27.187528173600001</v>
      </c>
      <c r="E458" s="51">
        <f t="shared" si="15"/>
        <v>0.9901341419644315</v>
      </c>
      <c r="F458">
        <f>IFERROR($E458*INDEX(GMP!$H$3:$H$290, MATCH($A458, GMP!$B$3:$B$290, 0))/1000, "")</f>
        <v>13.474181062874449</v>
      </c>
    </row>
    <row r="459" spans="1:6" x14ac:dyDescent="0.25">
      <c r="A459" t="s">
        <v>770</v>
      </c>
      <c r="B459" t="s">
        <v>86</v>
      </c>
      <c r="C459" t="str">
        <f t="shared" si="14"/>
        <v>Killington_SNO-G96</v>
      </c>
      <c r="D459">
        <v>4.9970665482400003</v>
      </c>
      <c r="E459" s="51">
        <f t="shared" si="15"/>
        <v>1</v>
      </c>
      <c r="F459">
        <f>IFERROR($E459*INDEX(GMP!$H$3:$H$290, MATCH($A459, GMP!$B$3:$B$290, 0))/1000, "")</f>
        <v>12.4393999999999</v>
      </c>
    </row>
    <row r="460" spans="1:6" x14ac:dyDescent="0.25">
      <c r="A460" t="s">
        <v>772</v>
      </c>
      <c r="B460" t="s">
        <v>86</v>
      </c>
      <c r="C460" t="str">
        <f t="shared" si="14"/>
        <v>Killington_SNO-G97</v>
      </c>
      <c r="D460">
        <v>7.7572070589999997</v>
      </c>
      <c r="E460" s="51">
        <f t="shared" si="15"/>
        <v>1</v>
      </c>
      <c r="F460">
        <f>IFERROR($E460*INDEX(GMP!$H$3:$H$290, MATCH($A460, GMP!$B$3:$B$290, 0))/1000, "")</f>
        <v>12.4393999999999</v>
      </c>
    </row>
    <row r="461" spans="1:6" x14ac:dyDescent="0.25">
      <c r="A461" t="s">
        <v>737</v>
      </c>
      <c r="B461" t="s">
        <v>86</v>
      </c>
      <c r="C461" t="str">
        <f t="shared" si="14"/>
        <v>Killington_ST-G45</v>
      </c>
      <c r="D461">
        <v>3.3821409237999998E-2</v>
      </c>
      <c r="E461" s="51">
        <f t="shared" si="15"/>
        <v>4.1330832686548843E-4</v>
      </c>
      <c r="F461">
        <f>IFERROR($E461*INDEX(GMP!$H$3:$H$290, MATCH($A461, GMP!$B$3:$B$290, 0))/1000, "")</f>
        <v>2.6313853261548934E-3</v>
      </c>
    </row>
    <row r="462" spans="1:6" x14ac:dyDescent="0.25">
      <c r="A462" t="s">
        <v>1381</v>
      </c>
      <c r="B462" t="s">
        <v>86</v>
      </c>
      <c r="C462" t="str">
        <f t="shared" si="14"/>
        <v>Killington_TL84</v>
      </c>
      <c r="D462">
        <v>4.0219378418999998</v>
      </c>
      <c r="E462" s="51">
        <f t="shared" si="15"/>
        <v>0.43350879711168039</v>
      </c>
      <c r="F462" t="str">
        <f>IFERROR($E462*INDEX(GMP!$H$3:$H$290, MATCH($A462, GMP!$B$3:$B$290, 0))/1000, "")</f>
        <v/>
      </c>
    </row>
    <row r="463" spans="1:6" x14ac:dyDescent="0.25">
      <c r="A463" t="s">
        <v>642</v>
      </c>
      <c r="B463" t="s">
        <v>5</v>
      </c>
      <c r="C463" t="str">
        <f t="shared" si="14"/>
        <v>Kirby_BAY-G4</v>
      </c>
      <c r="D463">
        <v>13.264693404300001</v>
      </c>
      <c r="E463" s="51">
        <f t="shared" si="15"/>
        <v>9.2663988832442104E-2</v>
      </c>
      <c r="F463">
        <f>IFERROR($E463*INDEX(GMP!$H$3:$H$290, MATCH($A463, GMP!$B$3:$B$290, 0))/1000, "")</f>
        <v>-1.0462690979070946E-2</v>
      </c>
    </row>
    <row r="464" spans="1:6" x14ac:dyDescent="0.25">
      <c r="A464" t="s">
        <v>388</v>
      </c>
      <c r="B464" t="s">
        <v>202</v>
      </c>
      <c r="C464" t="str">
        <f t="shared" si="14"/>
        <v>Landgrove_BL-G24</v>
      </c>
      <c r="D464">
        <v>0.15611737114800001</v>
      </c>
      <c r="E464" s="51">
        <f t="shared" si="15"/>
        <v>4.1799402579374458E-3</v>
      </c>
      <c r="F464">
        <f>IFERROR($E464*INDEX(GMP!$H$3:$H$290, MATCH($A464, GMP!$B$3:$B$290, 0))/1000, "")</f>
        <v>5.5851274942092667E-2</v>
      </c>
    </row>
    <row r="465" spans="1:6" x14ac:dyDescent="0.25">
      <c r="A465" t="s">
        <v>389</v>
      </c>
      <c r="B465" t="s">
        <v>202</v>
      </c>
      <c r="C465" t="str">
        <f t="shared" si="14"/>
        <v>Landgrove_LO-G27</v>
      </c>
      <c r="D465">
        <v>18.4851908845</v>
      </c>
      <c r="E465" s="51">
        <f t="shared" si="15"/>
        <v>0.12795539851666279</v>
      </c>
      <c r="F465">
        <f>IFERROR($E465*INDEX(GMP!$H$3:$H$290, MATCH($A465, GMP!$B$3:$B$290, 0))/1000, "")</f>
        <v>0.92382646130443757</v>
      </c>
    </row>
    <row r="466" spans="1:6" x14ac:dyDescent="0.25">
      <c r="A466" t="s">
        <v>390</v>
      </c>
      <c r="B466" t="s">
        <v>202</v>
      </c>
      <c r="C466" t="str">
        <f t="shared" si="14"/>
        <v>Landgrove_RA-G23</v>
      </c>
      <c r="D466">
        <v>4.3602466614200003E-2</v>
      </c>
      <c r="E466" s="51">
        <f t="shared" si="15"/>
        <v>1.0354151883465875E-3</v>
      </c>
      <c r="F466">
        <f>IFERROR($E466*INDEX(GMP!$H$3:$H$290, MATCH($A466, GMP!$B$3:$B$290, 0))/1000, "")</f>
        <v>6.253265780196614E-3</v>
      </c>
    </row>
    <row r="467" spans="1:6" x14ac:dyDescent="0.25">
      <c r="A467" t="s">
        <v>694</v>
      </c>
      <c r="B467" t="s">
        <v>175</v>
      </c>
      <c r="C467" t="str">
        <f t="shared" si="14"/>
        <v>Leicester_BR-G58</v>
      </c>
      <c r="D467">
        <v>8.1784549787999996</v>
      </c>
      <c r="E467" s="51">
        <f t="shared" si="15"/>
        <v>0.3696727873763847</v>
      </c>
      <c r="F467">
        <f>IFERROR($E467*INDEX(GMP!$H$3:$H$290, MATCH($A467, GMP!$B$3:$B$290, 0))/1000, "")</f>
        <v>1.2278016221689341</v>
      </c>
    </row>
    <row r="468" spans="1:6" x14ac:dyDescent="0.25">
      <c r="A468" t="s">
        <v>746</v>
      </c>
      <c r="B468" t="s">
        <v>175</v>
      </c>
      <c r="C468" t="str">
        <f t="shared" si="14"/>
        <v>Leicester_BR-G71</v>
      </c>
      <c r="D468">
        <v>10.6265116517</v>
      </c>
      <c r="E468" s="51">
        <f t="shared" si="15"/>
        <v>0.19348206993254202</v>
      </c>
      <c r="F468">
        <f>IFERROR($E468*INDEX(GMP!$H$3:$H$290, MATCH($A468, GMP!$B$3:$B$290, 0))/1000, "")</f>
        <v>0.90355159248147265</v>
      </c>
    </row>
    <row r="469" spans="1:6" x14ac:dyDescent="0.25">
      <c r="A469" t="s">
        <v>328</v>
      </c>
      <c r="B469" t="s">
        <v>175</v>
      </c>
      <c r="C469" t="str">
        <f t="shared" si="14"/>
        <v>Leicester_EM-G75</v>
      </c>
      <c r="D469">
        <v>2.33003421565</v>
      </c>
      <c r="E469" s="51">
        <f t="shared" si="15"/>
        <v>2.1511130430929459E-2</v>
      </c>
      <c r="F469">
        <f>IFERROR($E469*INDEX(GMP!$H$3:$H$290, MATCH($A469, GMP!$B$3:$B$290, 0))/1000, "")</f>
        <v>2.0974857949286389E-2</v>
      </c>
    </row>
    <row r="470" spans="1:6" x14ac:dyDescent="0.25">
      <c r="A470" t="s">
        <v>323</v>
      </c>
      <c r="B470" t="s">
        <v>175</v>
      </c>
      <c r="C470" t="str">
        <f t="shared" si="14"/>
        <v>Leicester_LJ-G12</v>
      </c>
      <c r="D470">
        <v>2.1205989402199998</v>
      </c>
      <c r="E470" s="51">
        <f t="shared" si="15"/>
        <v>2.1340128837545037E-2</v>
      </c>
      <c r="F470">
        <f>IFERROR($E470*INDEX(GMP!$H$3:$H$290, MATCH($A470, GMP!$B$3:$B$290, 0))/1000, "")</f>
        <v>8.0580326490569841E-4</v>
      </c>
    </row>
    <row r="471" spans="1:6" x14ac:dyDescent="0.25">
      <c r="A471" t="s">
        <v>343</v>
      </c>
      <c r="B471" t="s">
        <v>175</v>
      </c>
      <c r="C471" t="str">
        <f t="shared" si="14"/>
        <v>Leicester_LJ-G13</v>
      </c>
      <c r="D471">
        <v>0.27539955855699999</v>
      </c>
      <c r="E471" s="51">
        <f t="shared" si="15"/>
        <v>1.9464378601655309E-3</v>
      </c>
      <c r="F471">
        <f>IFERROR($E471*INDEX(GMP!$H$3:$H$290, MATCH($A471, GMP!$B$3:$B$290, 0))/1000, "")</f>
        <v>7.3497493599850247E-5</v>
      </c>
    </row>
    <row r="472" spans="1:6" x14ac:dyDescent="0.25">
      <c r="A472" t="s">
        <v>339</v>
      </c>
      <c r="B472" t="s">
        <v>175</v>
      </c>
      <c r="C472" t="str">
        <f t="shared" si="14"/>
        <v>Leicester_SA-G23</v>
      </c>
      <c r="D472">
        <v>9.1530628783400001</v>
      </c>
      <c r="E472" s="51">
        <f t="shared" si="15"/>
        <v>0.38778383038016023</v>
      </c>
      <c r="F472">
        <f>IFERROR($E472*INDEX(GMP!$H$3:$H$290, MATCH($A472, GMP!$B$3:$B$290, 0))/1000, "")</f>
        <v>0.44592038223075386</v>
      </c>
    </row>
    <row r="473" spans="1:6" x14ac:dyDescent="0.25">
      <c r="A473" t="s">
        <v>341</v>
      </c>
      <c r="B473" t="s">
        <v>175</v>
      </c>
      <c r="C473" t="str">
        <f t="shared" si="14"/>
        <v>Leicester_SL-W1</v>
      </c>
      <c r="D473">
        <v>4.1421694449000004</v>
      </c>
      <c r="E473" s="51">
        <f t="shared" si="15"/>
        <v>0.50708713666393879</v>
      </c>
      <c r="F473">
        <f>IFERROR($E473*INDEX(GMP!$H$3:$H$290, MATCH($A473, GMP!$B$3:$B$290, 0))/1000, "")</f>
        <v>0.21284982561468832</v>
      </c>
    </row>
    <row r="474" spans="1:6" x14ac:dyDescent="0.25">
      <c r="A474" t="s">
        <v>1312</v>
      </c>
      <c r="B474" t="s">
        <v>175</v>
      </c>
      <c r="C474" t="str">
        <f t="shared" si="14"/>
        <v>Leicester_TL60</v>
      </c>
      <c r="D474">
        <v>3.4201491118599998</v>
      </c>
      <c r="E474" s="51">
        <f t="shared" si="15"/>
        <v>0.12564574657516941</v>
      </c>
      <c r="F474" t="str">
        <f>IFERROR($E474*INDEX(GMP!$H$3:$H$290, MATCH($A474, GMP!$B$3:$B$290, 0))/1000, "")</f>
        <v/>
      </c>
    </row>
    <row r="475" spans="1:6" x14ac:dyDescent="0.25">
      <c r="A475" t="s">
        <v>1314</v>
      </c>
      <c r="B475" t="s">
        <v>175</v>
      </c>
      <c r="C475" t="str">
        <f t="shared" si="14"/>
        <v>Leicester_TL66</v>
      </c>
      <c r="D475">
        <v>3.43008624961</v>
      </c>
      <c r="E475" s="51">
        <f t="shared" si="15"/>
        <v>0.55237708884173709</v>
      </c>
      <c r="F475" t="str">
        <f>IFERROR($E475*INDEX(GMP!$H$3:$H$290, MATCH($A475, GMP!$B$3:$B$290, 0))/1000, "")</f>
        <v/>
      </c>
    </row>
    <row r="476" spans="1:6" x14ac:dyDescent="0.25">
      <c r="A476" t="s">
        <v>1382</v>
      </c>
      <c r="B476" t="s">
        <v>175</v>
      </c>
      <c r="C476" t="str">
        <f t="shared" si="14"/>
        <v>Leicester_TL67</v>
      </c>
      <c r="D476">
        <v>4.6230203651200004</v>
      </c>
      <c r="E476" s="51">
        <f t="shared" si="15"/>
        <v>0.69332583927942626</v>
      </c>
      <c r="F476" t="str">
        <f>IFERROR($E476*INDEX(GMP!$H$3:$H$290, MATCH($A476, GMP!$B$3:$B$290, 0))/1000, "")</f>
        <v/>
      </c>
    </row>
    <row r="477" spans="1:6" x14ac:dyDescent="0.25">
      <c r="A477" t="s">
        <v>1383</v>
      </c>
      <c r="B477" t="s">
        <v>175</v>
      </c>
      <c r="C477" t="str">
        <f t="shared" si="14"/>
        <v>Leicester_TL68</v>
      </c>
      <c r="D477">
        <v>7.5146410118000001E-3</v>
      </c>
      <c r="E477" s="51">
        <f t="shared" si="15"/>
        <v>4.055362550418911E-2</v>
      </c>
      <c r="F477" t="str">
        <f>IFERROR($E477*INDEX(GMP!$H$3:$H$290, MATCH($A477, GMP!$B$3:$B$290, 0))/1000, "")</f>
        <v/>
      </c>
    </row>
    <row r="478" spans="1:6" x14ac:dyDescent="0.25">
      <c r="A478" t="s">
        <v>1341</v>
      </c>
      <c r="B478" t="s">
        <v>175</v>
      </c>
      <c r="C478" t="str">
        <f t="shared" si="14"/>
        <v>Leicester_TL80</v>
      </c>
      <c r="D478">
        <v>1.4433209895400001</v>
      </c>
      <c r="E478" s="51">
        <f t="shared" si="15"/>
        <v>9.4094538050146337E-2</v>
      </c>
      <c r="F478" t="str">
        <f>IFERROR($E478*INDEX(GMP!$H$3:$H$290, MATCH($A478, GMP!$B$3:$B$290, 0))/1000, "")</f>
        <v/>
      </c>
    </row>
    <row r="479" spans="1:6" x14ac:dyDescent="0.25">
      <c r="A479" t="s">
        <v>325</v>
      </c>
      <c r="B479" t="s">
        <v>176</v>
      </c>
      <c r="C479" t="str">
        <f t="shared" si="14"/>
        <v>Lincoln_HR-G37</v>
      </c>
      <c r="D479">
        <v>1.6040065890699999</v>
      </c>
      <c r="E479" s="51">
        <f t="shared" si="15"/>
        <v>2.3228206116773623E-2</v>
      </c>
      <c r="F479">
        <f>IFERROR($E479*INDEX(GMP!$H$3:$H$290, MATCH($A479, GMP!$B$3:$B$290, 0))/1000, "")</f>
        <v>-1.5302974471791629E-2</v>
      </c>
    </row>
    <row r="480" spans="1:6" x14ac:dyDescent="0.25">
      <c r="A480" t="s">
        <v>327</v>
      </c>
      <c r="B480" t="s">
        <v>176</v>
      </c>
      <c r="C480" t="str">
        <f t="shared" si="14"/>
        <v>Lincoln_HR-G38</v>
      </c>
      <c r="D480">
        <v>62.683419626400003</v>
      </c>
      <c r="E480" s="51">
        <f t="shared" si="15"/>
        <v>0.44446995629597513</v>
      </c>
      <c r="F480">
        <f>IFERROR($E480*INDEX(GMP!$H$3:$H$290, MATCH($A480, GMP!$B$3:$B$290, 0))/1000, "")</f>
        <v>-0.29282125190735131</v>
      </c>
    </row>
    <row r="481" spans="1:6" x14ac:dyDescent="0.25">
      <c r="A481" t="s">
        <v>1384</v>
      </c>
      <c r="B481" t="s">
        <v>176</v>
      </c>
      <c r="C481" t="str">
        <f t="shared" si="14"/>
        <v>Lincoln_none</v>
      </c>
      <c r="D481">
        <v>4.2544530752200001E-2</v>
      </c>
      <c r="E481" s="51">
        <f t="shared" si="15"/>
        <v>0.93740365028319206</v>
      </c>
      <c r="F481" t="str">
        <f>IFERROR($E481*INDEX(GMP!$H$3:$H$290, MATCH($A481, GMP!$B$3:$B$290, 0))/1000, "")</f>
        <v/>
      </c>
    </row>
    <row r="482" spans="1:6" x14ac:dyDescent="0.25">
      <c r="A482" t="s">
        <v>581</v>
      </c>
      <c r="B482" t="s">
        <v>144</v>
      </c>
      <c r="C482" t="str">
        <f t="shared" si="14"/>
        <v>Londonderry_LO-G26</v>
      </c>
      <c r="D482">
        <v>25.2073612621999</v>
      </c>
      <c r="E482" s="51">
        <f t="shared" si="15"/>
        <v>0.30327183761128218</v>
      </c>
      <c r="F482">
        <f>IFERROR($E482*INDEX(GMP!$H$3:$H$290, MATCH($A482, GMP!$B$3:$B$290, 0))/1000, "")</f>
        <v>2.1895953730880691</v>
      </c>
    </row>
    <row r="483" spans="1:6" x14ac:dyDescent="0.25">
      <c r="A483" t="s">
        <v>389</v>
      </c>
      <c r="B483" t="s">
        <v>144</v>
      </c>
      <c r="C483" t="str">
        <f t="shared" si="14"/>
        <v>Londonderry_LO-G27</v>
      </c>
      <c r="D483">
        <v>41.969846150400002</v>
      </c>
      <c r="E483" s="51">
        <f t="shared" si="15"/>
        <v>0.29051733484453635</v>
      </c>
      <c r="F483">
        <f>IFERROR($E483*INDEX(GMP!$H$3:$H$290, MATCH($A483, GMP!$B$3:$B$290, 0))/1000, "")</f>
        <v>2.0975090110174133</v>
      </c>
    </row>
    <row r="484" spans="1:6" x14ac:dyDescent="0.25">
      <c r="A484" t="s">
        <v>583</v>
      </c>
      <c r="B484" t="s">
        <v>144</v>
      </c>
      <c r="C484" t="str">
        <f t="shared" si="14"/>
        <v>Londonderry_RA-G22</v>
      </c>
      <c r="D484">
        <v>0.894366572538</v>
      </c>
      <c r="E484" s="51">
        <f t="shared" si="15"/>
        <v>2.0255590317069735E-2</v>
      </c>
      <c r="F484">
        <f>IFERROR($E484*INDEX(GMP!$H$3:$H$290, MATCH($A484, GMP!$B$3:$B$290, 0))/1000, "")</f>
        <v>0.12233120704910462</v>
      </c>
    </row>
    <row r="485" spans="1:6" x14ac:dyDescent="0.25">
      <c r="A485" t="s">
        <v>390</v>
      </c>
      <c r="B485" t="s">
        <v>144</v>
      </c>
      <c r="C485" t="str">
        <f t="shared" si="14"/>
        <v>Londonderry_RA-G23</v>
      </c>
      <c r="D485">
        <v>31.497161896600002</v>
      </c>
      <c r="E485" s="51">
        <f t="shared" si="15"/>
        <v>0.74795401154966079</v>
      </c>
      <c r="F485">
        <f>IFERROR($E485*INDEX(GMP!$H$3:$H$290, MATCH($A485, GMP!$B$3:$B$290, 0))/1000, "")</f>
        <v>4.5171784982727905</v>
      </c>
    </row>
    <row r="486" spans="1:6" x14ac:dyDescent="0.25">
      <c r="A486" t="s">
        <v>1375</v>
      </c>
      <c r="B486" t="s">
        <v>144</v>
      </c>
      <c r="C486" t="str">
        <f t="shared" si="14"/>
        <v>Londonderry_TL22</v>
      </c>
      <c r="D486">
        <v>4.4153464104599998</v>
      </c>
      <c r="E486" s="51">
        <f t="shared" si="15"/>
        <v>0.96348372652170122</v>
      </c>
      <c r="F486" t="str">
        <f>IFERROR($E486*INDEX(GMP!$H$3:$H$290, MATCH($A486, GMP!$B$3:$B$290, 0))/1000, "")</f>
        <v/>
      </c>
    </row>
    <row r="487" spans="1:6" x14ac:dyDescent="0.25">
      <c r="A487" t="s">
        <v>1385</v>
      </c>
      <c r="B487" t="s">
        <v>46</v>
      </c>
      <c r="C487" t="str">
        <f t="shared" si="14"/>
        <v>Lowell_TL103Y1</v>
      </c>
      <c r="D487">
        <v>1.1083946730700001</v>
      </c>
      <c r="E487" s="51">
        <f t="shared" si="15"/>
        <v>1</v>
      </c>
      <c r="F487" t="str">
        <f>IFERROR($E487*INDEX(GMP!$H$3:$H$290, MATCH($A487, GMP!$B$3:$B$290, 0))/1000, "")</f>
        <v/>
      </c>
    </row>
    <row r="488" spans="1:6" x14ac:dyDescent="0.25">
      <c r="A488" t="s">
        <v>1386</v>
      </c>
      <c r="B488" t="s">
        <v>46</v>
      </c>
      <c r="C488" t="str">
        <f t="shared" si="14"/>
        <v>Lowell_TL103Y2</v>
      </c>
      <c r="D488">
        <v>6.2428882092900002</v>
      </c>
      <c r="E488" s="51">
        <f t="shared" si="15"/>
        <v>1</v>
      </c>
      <c r="F488" t="str">
        <f>IFERROR($E488*INDEX(GMP!$H$3:$H$290, MATCH($A488, GMP!$B$3:$B$290, 0))/1000, "")</f>
        <v/>
      </c>
    </row>
    <row r="489" spans="1:6" x14ac:dyDescent="0.25">
      <c r="A489" t="s">
        <v>1354</v>
      </c>
      <c r="B489" t="s">
        <v>46</v>
      </c>
      <c r="C489" t="str">
        <f t="shared" si="14"/>
        <v>Lowell_TL133</v>
      </c>
      <c r="D489">
        <v>6.1838683549000004</v>
      </c>
      <c r="E489" s="51">
        <f t="shared" si="15"/>
        <v>0.33183252233083899</v>
      </c>
      <c r="F489" t="str">
        <f>IFERROR($E489*INDEX(GMP!$H$3:$H$290, MATCH($A489, GMP!$B$3:$B$290, 0))/1000, "")</f>
        <v/>
      </c>
    </row>
    <row r="490" spans="1:6" x14ac:dyDescent="0.25">
      <c r="A490" t="s">
        <v>1374</v>
      </c>
      <c r="B490" t="s">
        <v>46</v>
      </c>
      <c r="C490" t="str">
        <f t="shared" si="14"/>
        <v>Lowell_TL140</v>
      </c>
      <c r="D490">
        <v>5.9171135645300001</v>
      </c>
      <c r="E490" s="51">
        <f t="shared" si="15"/>
        <v>0.63811612968424403</v>
      </c>
      <c r="F490" t="str">
        <f>IFERROR($E490*INDEX(GMP!$H$3:$H$290, MATCH($A490, GMP!$B$3:$B$290, 0))/1000, "")</f>
        <v/>
      </c>
    </row>
    <row r="491" spans="1:6" x14ac:dyDescent="0.25">
      <c r="A491" t="s">
        <v>1377</v>
      </c>
      <c r="B491" t="s">
        <v>46</v>
      </c>
      <c r="C491" t="str">
        <f t="shared" si="14"/>
        <v>Lowell_TLB103</v>
      </c>
      <c r="D491">
        <v>5.9313321169400002</v>
      </c>
      <c r="E491" s="51">
        <f t="shared" si="15"/>
        <v>0.34059537547322044</v>
      </c>
      <c r="F491" t="str">
        <f>IFERROR($E491*INDEX(GMP!$H$3:$H$290, MATCH($A491, GMP!$B$3:$B$290, 0))/1000, "")</f>
        <v/>
      </c>
    </row>
    <row r="492" spans="1:6" x14ac:dyDescent="0.25">
      <c r="A492" t="s">
        <v>1387</v>
      </c>
      <c r="B492" t="s">
        <v>276</v>
      </c>
      <c r="C492" t="str">
        <f t="shared" si="14"/>
        <v>Ludlow_CO-G02</v>
      </c>
      <c r="D492">
        <v>0.98907177957799997</v>
      </c>
      <c r="E492" s="51">
        <f t="shared" si="15"/>
        <v>1</v>
      </c>
      <c r="F492" t="str">
        <f>IFERROR($E492*INDEX(GMP!$H$3:$H$290, MATCH($A492, GMP!$B$3:$B$290, 0))/1000, "")</f>
        <v/>
      </c>
    </row>
    <row r="493" spans="1:6" x14ac:dyDescent="0.25">
      <c r="A493" t="s">
        <v>586</v>
      </c>
      <c r="B493" t="s">
        <v>276</v>
      </c>
      <c r="C493" t="str">
        <f t="shared" si="14"/>
        <v>Ludlow_CV-G64</v>
      </c>
      <c r="D493">
        <v>1.7011788129500001</v>
      </c>
      <c r="E493" s="51">
        <f t="shared" si="15"/>
        <v>4.8239021429707173E-2</v>
      </c>
      <c r="F493">
        <f>IFERROR($E493*INDEX(GMP!$H$3:$H$290, MATCH($A493, GMP!$B$3:$B$290, 0))/1000, "")</f>
        <v>0.1646537694558047</v>
      </c>
    </row>
    <row r="494" spans="1:6" x14ac:dyDescent="0.25">
      <c r="A494" t="s">
        <v>1388</v>
      </c>
      <c r="B494" t="s">
        <v>276</v>
      </c>
      <c r="C494" t="str">
        <f t="shared" si="14"/>
        <v>Ludlow_LE-1</v>
      </c>
      <c r="D494">
        <v>6.8707605681699998E-3</v>
      </c>
      <c r="E494" s="51">
        <f t="shared" si="15"/>
        <v>1</v>
      </c>
      <c r="F494" t="str">
        <f>IFERROR($E494*INDEX(GMP!$H$3:$H$290, MATCH($A494, GMP!$B$3:$B$290, 0))/1000, "")</f>
        <v/>
      </c>
    </row>
    <row r="495" spans="1:6" x14ac:dyDescent="0.25">
      <c r="A495" t="s">
        <v>389</v>
      </c>
      <c r="B495" t="s">
        <v>276</v>
      </c>
      <c r="C495" t="str">
        <f t="shared" si="14"/>
        <v>Ludlow_LO-G27</v>
      </c>
      <c r="D495">
        <v>1.9350638743599999</v>
      </c>
      <c r="E495" s="51">
        <f t="shared" si="15"/>
        <v>1.339460710717073E-2</v>
      </c>
      <c r="F495">
        <f>IFERROR($E495*INDEX(GMP!$H$3:$H$290, MATCH($A495, GMP!$B$3:$B$290, 0))/1000, "")</f>
        <v>9.6707857799132893E-2</v>
      </c>
    </row>
    <row r="496" spans="1:6" x14ac:dyDescent="0.25">
      <c r="A496" t="s">
        <v>1389</v>
      </c>
      <c r="B496" t="s">
        <v>276</v>
      </c>
      <c r="C496" t="str">
        <f t="shared" si="14"/>
        <v>Ludlow_LV-1</v>
      </c>
      <c r="D496">
        <v>9.6749644409999998E-3</v>
      </c>
      <c r="E496" s="51">
        <f t="shared" si="15"/>
        <v>1</v>
      </c>
      <c r="F496" t="str">
        <f>IFERROR($E496*INDEX(GMP!$H$3:$H$290, MATCH($A496, GMP!$B$3:$B$290, 0))/1000, "")</f>
        <v/>
      </c>
    </row>
    <row r="497" spans="1:6" x14ac:dyDescent="0.25">
      <c r="A497" t="s">
        <v>584</v>
      </c>
      <c r="B497" t="s">
        <v>276</v>
      </c>
      <c r="C497" t="str">
        <f t="shared" si="14"/>
        <v>Ludlow_SM-G62</v>
      </c>
      <c r="D497">
        <v>50.740978748800003</v>
      </c>
      <c r="E497" s="51">
        <f t="shared" si="15"/>
        <v>0.98580442511487498</v>
      </c>
      <c r="F497">
        <f>IFERROR($E497*INDEX(GMP!$H$3:$H$290, MATCH($A497, GMP!$B$3:$B$290, 0))/1000, "")</f>
        <v>13.524034031177445</v>
      </c>
    </row>
    <row r="498" spans="1:6" x14ac:dyDescent="0.25">
      <c r="A498" t="s">
        <v>1390</v>
      </c>
      <c r="B498" t="s">
        <v>276</v>
      </c>
      <c r="C498" t="str">
        <f t="shared" si="14"/>
        <v>Ludlow_TL58A</v>
      </c>
      <c r="D498">
        <v>3.1857046149600001</v>
      </c>
      <c r="E498" s="51">
        <f t="shared" si="15"/>
        <v>0.40465623127967582</v>
      </c>
      <c r="F498" t="str">
        <f>IFERROR($E498*INDEX(GMP!$H$3:$H$290, MATCH($A498, GMP!$B$3:$B$290, 0))/1000, "")</f>
        <v/>
      </c>
    </row>
    <row r="499" spans="1:6" x14ac:dyDescent="0.25">
      <c r="A499" t="s">
        <v>1336</v>
      </c>
      <c r="B499" t="s">
        <v>276</v>
      </c>
      <c r="C499" t="str">
        <f t="shared" si="14"/>
        <v>Ludlow_TL59</v>
      </c>
      <c r="D499">
        <v>1.7311685838399999</v>
      </c>
      <c r="E499" s="51">
        <f t="shared" si="15"/>
        <v>0.34161388939805287</v>
      </c>
      <c r="F499" t="str">
        <f>IFERROR($E499*INDEX(GMP!$H$3:$H$290, MATCH($A499, GMP!$B$3:$B$290, 0))/1000, "")</f>
        <v/>
      </c>
    </row>
    <row r="500" spans="1:6" x14ac:dyDescent="0.25">
      <c r="A500" t="s">
        <v>612</v>
      </c>
      <c r="B500" t="s">
        <v>30</v>
      </c>
      <c r="C500" t="str">
        <f t="shared" si="14"/>
        <v>Lunenburg_GM-G62</v>
      </c>
      <c r="D500">
        <v>57.973655902799898</v>
      </c>
      <c r="E500" s="51">
        <f t="shared" si="15"/>
        <v>0.6384513138012512</v>
      </c>
      <c r="F500">
        <f>IFERROR($E500*INDEX(GMP!$H$3:$H$290, MATCH($A500, GMP!$B$3:$B$290, 0))/1000, "")</f>
        <v>-0.1707282658235926</v>
      </c>
    </row>
    <row r="501" spans="1:6" x14ac:dyDescent="0.25">
      <c r="A501" t="s">
        <v>1350</v>
      </c>
      <c r="B501" t="s">
        <v>30</v>
      </c>
      <c r="C501" t="str">
        <f t="shared" si="14"/>
        <v>Lunenburg_TL118</v>
      </c>
      <c r="D501">
        <v>0.90817216450000005</v>
      </c>
      <c r="E501" s="51">
        <f t="shared" si="15"/>
        <v>6.7154299772473391E-2</v>
      </c>
      <c r="F501" t="str">
        <f>IFERROR($E501*INDEX(GMP!$H$3:$H$290, MATCH($A501, GMP!$B$3:$B$290, 0))/1000, "")</f>
        <v/>
      </c>
    </row>
    <row r="502" spans="1:6" x14ac:dyDescent="0.25">
      <c r="A502" t="s">
        <v>647</v>
      </c>
      <c r="B502" t="s">
        <v>6</v>
      </c>
      <c r="C502" t="str">
        <f t="shared" si="14"/>
        <v>Lyndon_BA-G71</v>
      </c>
      <c r="D502">
        <v>0.76382378195800005</v>
      </c>
      <c r="E502" s="51">
        <f t="shared" si="15"/>
        <v>5.4950210075441867E-3</v>
      </c>
      <c r="F502">
        <f>IFERROR($E502*INDEX(GMP!$H$3:$H$290, MATCH($A502, GMP!$B$3:$B$290, 0))/1000, "")</f>
        <v>1.5871434026720047E-2</v>
      </c>
    </row>
    <row r="503" spans="1:6" x14ac:dyDescent="0.25">
      <c r="A503" t="s">
        <v>374</v>
      </c>
      <c r="B503" t="s">
        <v>203</v>
      </c>
      <c r="C503" t="str">
        <f t="shared" si="14"/>
        <v>Manchester_DO-G22</v>
      </c>
      <c r="D503">
        <v>10.587207529600001</v>
      </c>
      <c r="E503" s="51">
        <f t="shared" si="15"/>
        <v>0.12347692189246422</v>
      </c>
      <c r="F503">
        <f>IFERROR($E503*INDEX(GMP!$H$3:$H$290, MATCH($A503, GMP!$B$3:$B$290, 0))/1000, "")</f>
        <v>0.52735017709521181</v>
      </c>
    </row>
    <row r="504" spans="1:6" x14ac:dyDescent="0.25">
      <c r="A504" t="s">
        <v>398</v>
      </c>
      <c r="B504" t="s">
        <v>203</v>
      </c>
      <c r="C504" t="str">
        <f t="shared" si="14"/>
        <v>Manchester_EN-G26</v>
      </c>
      <c r="D504">
        <v>2.2783642803799999</v>
      </c>
      <c r="E504" s="51">
        <f t="shared" si="15"/>
        <v>1.7855079408259585E-2</v>
      </c>
      <c r="F504">
        <f>IFERROR($E504*INDEX(GMP!$H$3:$H$290, MATCH($A504, GMP!$B$3:$B$290, 0))/1000, "")</f>
        <v>0.10151558962804194</v>
      </c>
    </row>
    <row r="505" spans="1:6" x14ac:dyDescent="0.25">
      <c r="A505" t="s">
        <v>380</v>
      </c>
      <c r="B505" t="s">
        <v>203</v>
      </c>
      <c r="C505" t="str">
        <f t="shared" si="14"/>
        <v>Manchester_MC-G12</v>
      </c>
      <c r="D505">
        <v>36.824339096099898</v>
      </c>
      <c r="E505" s="51">
        <f t="shared" si="15"/>
        <v>0.97592758307699334</v>
      </c>
      <c r="F505">
        <f>IFERROR($E505*INDEX(GMP!$H$3:$H$290, MATCH($A505, GMP!$B$3:$B$290, 0))/1000, "")</f>
        <v>11.394442496215435</v>
      </c>
    </row>
    <row r="506" spans="1:6" x14ac:dyDescent="0.25">
      <c r="A506" t="s">
        <v>376</v>
      </c>
      <c r="B506" t="s">
        <v>203</v>
      </c>
      <c r="C506" t="str">
        <f t="shared" si="14"/>
        <v>Manchester_MC-G13</v>
      </c>
      <c r="D506">
        <v>38.626717560700001</v>
      </c>
      <c r="E506" s="51">
        <f t="shared" si="15"/>
        <v>0.85677638158188074</v>
      </c>
      <c r="F506">
        <f>IFERROR($E506*INDEX(GMP!$H$3:$H$290, MATCH($A506, GMP!$B$3:$B$290, 0))/1000, "")</f>
        <v>7.5215884473244365</v>
      </c>
    </row>
    <row r="507" spans="1:6" x14ac:dyDescent="0.25">
      <c r="A507" t="s">
        <v>378</v>
      </c>
      <c r="B507" t="s">
        <v>203</v>
      </c>
      <c r="C507" t="str">
        <f t="shared" si="14"/>
        <v>Manchester_MC-G14</v>
      </c>
      <c r="D507">
        <v>27.5325000606</v>
      </c>
      <c r="E507" s="51">
        <f t="shared" si="15"/>
        <v>0.46483935053706132</v>
      </c>
      <c r="F507">
        <f>IFERROR($E507*INDEX(GMP!$H$3:$H$290, MATCH($A507, GMP!$B$3:$B$290, 0))/1000, "")</f>
        <v>5.4272318371954595</v>
      </c>
    </row>
    <row r="508" spans="1:6" x14ac:dyDescent="0.25">
      <c r="A508" t="s">
        <v>1289</v>
      </c>
      <c r="B508" t="s">
        <v>203</v>
      </c>
      <c r="C508" t="str">
        <f t="shared" si="14"/>
        <v>Manchester_TL18</v>
      </c>
      <c r="D508">
        <v>4.6594303781299997</v>
      </c>
      <c r="E508" s="51">
        <f t="shared" si="15"/>
        <v>0.45622938364052007</v>
      </c>
      <c r="F508" t="str">
        <f>IFERROR($E508*INDEX(GMP!$H$3:$H$290, MATCH($A508, GMP!$B$3:$B$290, 0))/1000, "")</f>
        <v/>
      </c>
    </row>
    <row r="509" spans="1:6" x14ac:dyDescent="0.25">
      <c r="A509" t="s">
        <v>1391</v>
      </c>
      <c r="B509" t="s">
        <v>203</v>
      </c>
      <c r="C509" t="str">
        <f t="shared" si="14"/>
        <v>Manchester_TL18A</v>
      </c>
      <c r="D509">
        <v>0.198835935326</v>
      </c>
      <c r="E509" s="51">
        <f t="shared" si="15"/>
        <v>1</v>
      </c>
      <c r="F509" t="str">
        <f>IFERROR($E509*INDEX(GMP!$H$3:$H$290, MATCH($A509, GMP!$B$3:$B$290, 0))/1000, "")</f>
        <v/>
      </c>
    </row>
    <row r="510" spans="1:6" x14ac:dyDescent="0.25">
      <c r="A510" t="s">
        <v>1392</v>
      </c>
      <c r="B510" t="s">
        <v>203</v>
      </c>
      <c r="C510" t="str">
        <f t="shared" si="14"/>
        <v>Manchester_WC-1</v>
      </c>
      <c r="D510">
        <v>5.4987853057700004E-3</v>
      </c>
      <c r="E510" s="51">
        <f t="shared" si="15"/>
        <v>1</v>
      </c>
      <c r="F510" t="str">
        <f>IFERROR($E510*INDEX(GMP!$H$3:$H$290, MATCH($A510, GMP!$B$3:$B$290, 0))/1000, "")</f>
        <v/>
      </c>
    </row>
    <row r="511" spans="1:6" x14ac:dyDescent="0.25">
      <c r="A511" t="s">
        <v>831</v>
      </c>
      <c r="B511" t="s">
        <v>145</v>
      </c>
      <c r="C511" t="str">
        <f t="shared" si="14"/>
        <v>Marlboro_56G1</v>
      </c>
      <c r="D511">
        <v>17.0800145794</v>
      </c>
      <c r="E511" s="51">
        <f t="shared" si="15"/>
        <v>8.5363578981505733E-2</v>
      </c>
      <c r="F511">
        <f>IFERROR($E511*INDEX(GMP!$H$3:$H$290, MATCH($A511, GMP!$B$3:$B$290, 0))/1000, "")</f>
        <v>1.08210031169379</v>
      </c>
    </row>
    <row r="512" spans="1:6" x14ac:dyDescent="0.25">
      <c r="A512" t="s">
        <v>813</v>
      </c>
      <c r="B512" t="s">
        <v>145</v>
      </c>
      <c r="C512" t="str">
        <f t="shared" si="14"/>
        <v>Marlboro_90G1</v>
      </c>
      <c r="D512">
        <v>13.6476984243</v>
      </c>
      <c r="E512" s="51">
        <f t="shared" si="15"/>
        <v>0.15154365346037221</v>
      </c>
      <c r="F512">
        <f>IFERROR($E512*INDEX(GMP!$H$3:$H$290, MATCH($A512, GMP!$B$3:$B$290, 0))/1000, "")</f>
        <v>1.9443656913579443</v>
      </c>
    </row>
    <row r="513" spans="1:6" x14ac:dyDescent="0.25">
      <c r="A513" t="s">
        <v>820</v>
      </c>
      <c r="B513" t="s">
        <v>145</v>
      </c>
      <c r="C513" t="str">
        <f t="shared" si="14"/>
        <v>Marlboro_BS-G32</v>
      </c>
      <c r="D513">
        <v>31.3728403026</v>
      </c>
      <c r="E513" s="51">
        <f t="shared" si="15"/>
        <v>0.24782864023360315</v>
      </c>
      <c r="F513">
        <f>IFERROR($E513*INDEX(GMP!$H$3:$H$290, MATCH($A513, GMP!$B$3:$B$290, 0))/1000, "")</f>
        <v>6.4723547255008382</v>
      </c>
    </row>
    <row r="514" spans="1:6" x14ac:dyDescent="0.25">
      <c r="A514" t="s">
        <v>807</v>
      </c>
      <c r="B514" t="s">
        <v>145</v>
      </c>
      <c r="C514" t="str">
        <f t="shared" ref="C514:C577" si="16">CONCATENATE(B514, "_",A514)</f>
        <v>Marlboro_DM-G6</v>
      </c>
      <c r="D514">
        <v>5.5972764388599998</v>
      </c>
      <c r="E514" s="51">
        <f t="shared" ref="E514:E577" si="17">$D514/SUMIF($A$2:$A$1152, $A514, $D$2:$D$1152)</f>
        <v>4.2819648521091297E-2</v>
      </c>
      <c r="F514">
        <f>IFERROR($E514*INDEX(GMP!$H$3:$H$290, MATCH($A514, GMP!$B$3:$B$290, 0))/1000, "")</f>
        <v>0.20479353298182293</v>
      </c>
    </row>
    <row r="515" spans="1:6" x14ac:dyDescent="0.25">
      <c r="A515">
        <v>3316</v>
      </c>
      <c r="B515" t="s">
        <v>221</v>
      </c>
      <c r="C515" t="str">
        <f t="shared" si="16"/>
        <v>Marshfield_3316</v>
      </c>
      <c r="D515">
        <v>0.55631608503700003</v>
      </c>
      <c r="E515" s="51">
        <f t="shared" si="17"/>
        <v>2.351655784783464E-2</v>
      </c>
      <c r="F515" t="str">
        <f>IFERROR($E515*INDEX(GMP!$H$3:$H$290, MATCH($A515, GMP!$B$3:$B$290, 0))/1000, "")</f>
        <v/>
      </c>
    </row>
    <row r="516" spans="1:6" x14ac:dyDescent="0.25">
      <c r="A516">
        <v>3317</v>
      </c>
      <c r="B516" t="s">
        <v>221</v>
      </c>
      <c r="C516" t="str">
        <f t="shared" si="16"/>
        <v>Marshfield_3317</v>
      </c>
      <c r="D516">
        <v>7.1969084488100004</v>
      </c>
      <c r="E516" s="51">
        <f t="shared" si="17"/>
        <v>0.49800710060103792</v>
      </c>
      <c r="F516" t="str">
        <f>IFERROR($E516*INDEX(GMP!$H$3:$H$290, MATCH($A516, GMP!$B$3:$B$290, 0))/1000, "")</f>
        <v/>
      </c>
    </row>
    <row r="517" spans="1:6" x14ac:dyDescent="0.25">
      <c r="A517">
        <v>3319</v>
      </c>
      <c r="B517" t="s">
        <v>221</v>
      </c>
      <c r="C517" t="str">
        <f t="shared" si="16"/>
        <v>Marshfield_3319</v>
      </c>
      <c r="D517">
        <v>0.60142887541300005</v>
      </c>
      <c r="E517" s="51">
        <f t="shared" si="17"/>
        <v>5.5582810399683553E-2</v>
      </c>
      <c r="F517" t="str">
        <f>IFERROR($E517*INDEX(GMP!$H$3:$H$290, MATCH($A517, GMP!$B$3:$B$290, 0))/1000, "")</f>
        <v/>
      </c>
    </row>
    <row r="518" spans="1:6" x14ac:dyDescent="0.25">
      <c r="A518" t="s">
        <v>564</v>
      </c>
      <c r="B518" t="s">
        <v>221</v>
      </c>
      <c r="C518" t="str">
        <f t="shared" si="16"/>
        <v>Marshfield_48G2</v>
      </c>
      <c r="D518">
        <v>39.196691839800003</v>
      </c>
      <c r="E518" s="51">
        <f t="shared" si="17"/>
        <v>0.56940816951041873</v>
      </c>
      <c r="F518">
        <f>IFERROR($E518*INDEX(GMP!$H$3:$H$290, MATCH($A518, GMP!$B$3:$B$290, 0))/1000, "")</f>
        <v>1.9692696838433075</v>
      </c>
    </row>
    <row r="519" spans="1:6" x14ac:dyDescent="0.25">
      <c r="A519" t="s">
        <v>618</v>
      </c>
      <c r="B519" t="s">
        <v>221</v>
      </c>
      <c r="C519" t="str">
        <f t="shared" si="16"/>
        <v>Marshfield_6Y2</v>
      </c>
      <c r="D519">
        <v>0.69238057748199999</v>
      </c>
      <c r="E519" s="51">
        <f t="shared" si="17"/>
        <v>3.6558536488327249E-2</v>
      </c>
      <c r="F519">
        <f>IFERROR($E519*INDEX(GMP!$H$3:$H$290, MATCH($A519, GMP!$B$3:$B$290, 0))/1000, "")</f>
        <v>0.1838689657558526</v>
      </c>
    </row>
    <row r="520" spans="1:6" x14ac:dyDescent="0.25">
      <c r="A520" t="s">
        <v>706</v>
      </c>
      <c r="B520" t="s">
        <v>87</v>
      </c>
      <c r="C520" t="str">
        <f t="shared" si="16"/>
        <v>Mendon_ER-G51</v>
      </c>
      <c r="D520">
        <v>4.5840763756999996</v>
      </c>
      <c r="E520" s="51">
        <f t="shared" si="17"/>
        <v>0.16237434198035611</v>
      </c>
      <c r="F520">
        <f>IFERROR($E520*INDEX(GMP!$H$3:$H$290, MATCH($A520, GMP!$B$3:$B$290, 0))/1000, "")</f>
        <v>0.60862774604496883</v>
      </c>
    </row>
    <row r="521" spans="1:6" x14ac:dyDescent="0.25">
      <c r="A521" t="s">
        <v>710</v>
      </c>
      <c r="B521" t="s">
        <v>87</v>
      </c>
      <c r="C521" t="str">
        <f t="shared" si="16"/>
        <v>Mendon_ER-G52</v>
      </c>
      <c r="D521">
        <v>7.2502861987899996</v>
      </c>
      <c r="E521" s="51">
        <f t="shared" si="17"/>
        <v>0.28459314980262029</v>
      </c>
      <c r="F521">
        <f>IFERROR($E521*INDEX(GMP!$H$3:$H$290, MATCH($A521, GMP!$B$3:$B$290, 0))/1000, "")</f>
        <v>1.0667405034051618</v>
      </c>
    </row>
    <row r="522" spans="1:6" x14ac:dyDescent="0.25">
      <c r="A522" t="s">
        <v>741</v>
      </c>
      <c r="B522" t="s">
        <v>87</v>
      </c>
      <c r="C522" t="str">
        <f t="shared" si="16"/>
        <v>Mendon_ME-G12</v>
      </c>
      <c r="D522">
        <v>12.6616350547</v>
      </c>
      <c r="E522" s="51">
        <f t="shared" si="17"/>
        <v>0.30678113955723785</v>
      </c>
      <c r="F522">
        <f>IFERROR($E522*INDEX(GMP!$H$3:$H$290, MATCH($A522, GMP!$B$3:$B$290, 0))/1000, "")</f>
        <v>1.9806680035119959</v>
      </c>
    </row>
    <row r="523" spans="1:6" x14ac:dyDescent="0.25">
      <c r="A523" t="s">
        <v>764</v>
      </c>
      <c r="B523" t="s">
        <v>87</v>
      </c>
      <c r="C523" t="str">
        <f t="shared" si="16"/>
        <v>Mendon_ME-Y86</v>
      </c>
      <c r="D523">
        <v>10.2203265581</v>
      </c>
      <c r="E523" s="51">
        <f t="shared" si="17"/>
        <v>0.26118705097665379</v>
      </c>
      <c r="F523">
        <f>IFERROR($E523*INDEX(GMP!$H$3:$H$290, MATCH($A523, GMP!$B$3:$B$290, 0))/1000, "")</f>
        <v>7.2236084789331576</v>
      </c>
    </row>
    <row r="524" spans="1:6" x14ac:dyDescent="0.25">
      <c r="A524" t="s">
        <v>768</v>
      </c>
      <c r="B524" t="s">
        <v>87</v>
      </c>
      <c r="C524" t="str">
        <f t="shared" si="16"/>
        <v>Mendon_SB-G91</v>
      </c>
      <c r="D524">
        <v>0.107427543093</v>
      </c>
      <c r="E524" s="51">
        <f t="shared" si="17"/>
        <v>1.6489846350239519E-3</v>
      </c>
      <c r="F524">
        <f>IFERROR($E524*INDEX(GMP!$H$3:$H$290, MATCH($A524, GMP!$B$3:$B$290, 0))/1000, "")</f>
        <v>2.2477622867092144E-2</v>
      </c>
    </row>
    <row r="525" spans="1:6" x14ac:dyDescent="0.25">
      <c r="A525" t="s">
        <v>785</v>
      </c>
      <c r="B525" t="s">
        <v>87</v>
      </c>
      <c r="C525" t="str">
        <f t="shared" si="16"/>
        <v>Mendon_SB-G94</v>
      </c>
      <c r="D525">
        <v>7.3215827219799995E-2</v>
      </c>
      <c r="E525" s="51">
        <f t="shared" si="17"/>
        <v>2.66642446490911E-3</v>
      </c>
      <c r="F525">
        <f>IFERROR($E525*INDEX(GMP!$H$3:$H$290, MATCH($A525, GMP!$B$3:$B$290, 0))/1000, "")</f>
        <v>3.6285877345247734E-2</v>
      </c>
    </row>
    <row r="526" spans="1:6" x14ac:dyDescent="0.25">
      <c r="A526" t="s">
        <v>1393</v>
      </c>
      <c r="B526" t="s">
        <v>87</v>
      </c>
      <c r="C526" t="str">
        <f t="shared" si="16"/>
        <v>Mendon_TL63</v>
      </c>
      <c r="D526">
        <v>2.4695968296699999</v>
      </c>
      <c r="E526" s="51">
        <f t="shared" si="17"/>
        <v>0.82675755032615295</v>
      </c>
      <c r="F526" t="str">
        <f>IFERROR($E526*INDEX(GMP!$H$3:$H$290, MATCH($A526, GMP!$B$3:$B$290, 0))/1000, "")</f>
        <v/>
      </c>
    </row>
    <row r="527" spans="1:6" x14ac:dyDescent="0.25">
      <c r="A527" t="s">
        <v>1394</v>
      </c>
      <c r="B527" t="s">
        <v>177</v>
      </c>
      <c r="C527" t="str">
        <f t="shared" si="16"/>
        <v>Middlebury_AGRIMARK</v>
      </c>
      <c r="D527">
        <v>3.7717451804999999E-3</v>
      </c>
      <c r="E527" s="51">
        <f t="shared" si="17"/>
        <v>1</v>
      </c>
      <c r="F527" t="str">
        <f>IFERROR($E527*INDEX(GMP!$H$3:$H$290, MATCH($A527, GMP!$B$3:$B$290, 0))/1000, "")</f>
        <v/>
      </c>
    </row>
    <row r="528" spans="1:6" x14ac:dyDescent="0.25">
      <c r="A528" t="s">
        <v>328</v>
      </c>
      <c r="B528" t="s">
        <v>177</v>
      </c>
      <c r="C528" t="str">
        <f t="shared" si="16"/>
        <v>Middlebury_EM-G75</v>
      </c>
      <c r="D528">
        <v>21.4264151709</v>
      </c>
      <c r="E528" s="51">
        <f t="shared" si="17"/>
        <v>0.19781100565508153</v>
      </c>
      <c r="F528">
        <f>IFERROR($E528*INDEX(GMP!$H$3:$H$290, MATCH($A528, GMP!$B$3:$B$290, 0))/1000, "")</f>
        <v>0.19287957728410035</v>
      </c>
    </row>
    <row r="529" spans="1:6" x14ac:dyDescent="0.25">
      <c r="A529" t="s">
        <v>331</v>
      </c>
      <c r="B529" t="s">
        <v>177</v>
      </c>
      <c r="C529" t="str">
        <f t="shared" si="16"/>
        <v>Middlebury_EM-G76</v>
      </c>
      <c r="D529">
        <v>32.868389972899898</v>
      </c>
      <c r="E529" s="51">
        <f t="shared" si="17"/>
        <v>0.4547344451017295</v>
      </c>
      <c r="F529">
        <f>IFERROR($E529*INDEX(GMP!$H$3:$H$290, MATCH($A529, GMP!$B$3:$B$290, 0))/1000, "")</f>
        <v>0.4433979153853434</v>
      </c>
    </row>
    <row r="530" spans="1:6" x14ac:dyDescent="0.25">
      <c r="A530" t="s">
        <v>325</v>
      </c>
      <c r="B530" t="s">
        <v>177</v>
      </c>
      <c r="C530" t="str">
        <f t="shared" si="16"/>
        <v>Middlebury_HR-G37</v>
      </c>
      <c r="D530">
        <v>8.7542518657899998E-2</v>
      </c>
      <c r="E530" s="51">
        <f t="shared" si="17"/>
        <v>1.267735233273696E-3</v>
      </c>
      <c r="F530">
        <f>IFERROR($E530*INDEX(GMP!$H$3:$H$290, MATCH($A530, GMP!$B$3:$B$290, 0))/1000, "")</f>
        <v>-8.3519664903304353E-4</v>
      </c>
    </row>
    <row r="531" spans="1:6" x14ac:dyDescent="0.25">
      <c r="A531" t="s">
        <v>330</v>
      </c>
      <c r="B531" t="s">
        <v>177</v>
      </c>
      <c r="C531" t="str">
        <f t="shared" si="16"/>
        <v>Middlebury_M-G23</v>
      </c>
      <c r="D531">
        <v>6.7751505769699998</v>
      </c>
      <c r="E531" s="51">
        <f t="shared" si="17"/>
        <v>1</v>
      </c>
      <c r="F531">
        <f>IFERROR($E531*INDEX(GMP!$H$3:$H$290, MATCH($A531, GMP!$B$3:$B$290, 0))/1000, "")</f>
        <v>1.40777999999999</v>
      </c>
    </row>
    <row r="532" spans="1:6" x14ac:dyDescent="0.25">
      <c r="A532" t="s">
        <v>348</v>
      </c>
      <c r="B532" t="s">
        <v>177</v>
      </c>
      <c r="C532" t="str">
        <f t="shared" si="16"/>
        <v>Middlebury_M-G24</v>
      </c>
      <c r="D532">
        <v>8.7179279661900004</v>
      </c>
      <c r="E532" s="51">
        <f t="shared" si="17"/>
        <v>0.45387268128502051</v>
      </c>
      <c r="F532">
        <f>IFERROR($E532*INDEX(GMP!$H$3:$H$290, MATCH($A532, GMP!$B$3:$B$290, 0))/1000, "")</f>
        <v>0.63895288325942157</v>
      </c>
    </row>
    <row r="533" spans="1:6" x14ac:dyDescent="0.25">
      <c r="A533" t="s">
        <v>332</v>
      </c>
      <c r="B533" t="s">
        <v>177</v>
      </c>
      <c r="C533" t="str">
        <f t="shared" si="16"/>
        <v>Middlebury_M-G26</v>
      </c>
      <c r="D533">
        <v>6.99125279194</v>
      </c>
      <c r="E533" s="51">
        <f t="shared" si="17"/>
        <v>0.91066784538473922</v>
      </c>
      <c r="F533">
        <f>IFERROR($E533*INDEX(GMP!$H$3:$H$290, MATCH($A533, GMP!$B$3:$B$290, 0))/1000, "")</f>
        <v>7.9682161536181146</v>
      </c>
    </row>
    <row r="534" spans="1:6" x14ac:dyDescent="0.25">
      <c r="A534" t="s">
        <v>333</v>
      </c>
      <c r="B534" t="s">
        <v>177</v>
      </c>
      <c r="C534" t="str">
        <f t="shared" si="16"/>
        <v>Middlebury_M-G27</v>
      </c>
      <c r="D534">
        <v>28.022242337000002</v>
      </c>
      <c r="E534" s="51">
        <f t="shared" si="17"/>
        <v>0.99213105374091548</v>
      </c>
      <c r="F534">
        <f>IFERROR($E534*INDEX(GMP!$H$3:$H$290, MATCH($A534, GMP!$B$3:$B$290, 0))/1000, "")</f>
        <v>8.6810078218854869</v>
      </c>
    </row>
    <row r="535" spans="1:6" x14ac:dyDescent="0.25">
      <c r="A535" t="s">
        <v>1312</v>
      </c>
      <c r="B535" t="s">
        <v>177</v>
      </c>
      <c r="C535" t="str">
        <f t="shared" si="16"/>
        <v>Middlebury_TL60</v>
      </c>
      <c r="D535">
        <v>6.9199225593499998</v>
      </c>
      <c r="E535" s="51">
        <f t="shared" si="17"/>
        <v>0.25421664605115563</v>
      </c>
      <c r="F535" t="str">
        <f>IFERROR($E535*INDEX(GMP!$H$3:$H$290, MATCH($A535, GMP!$B$3:$B$290, 0))/1000, "")</f>
        <v/>
      </c>
    </row>
    <row r="536" spans="1:6" x14ac:dyDescent="0.25">
      <c r="A536" t="s">
        <v>1395</v>
      </c>
      <c r="B536" t="s">
        <v>177</v>
      </c>
      <c r="C536" t="str">
        <f t="shared" si="16"/>
        <v>Middlebury_TL69</v>
      </c>
      <c r="D536">
        <v>4.17971071873</v>
      </c>
      <c r="E536" s="51">
        <f t="shared" si="17"/>
        <v>0.62079636769347657</v>
      </c>
      <c r="F536" t="str">
        <f>IFERROR($E536*INDEX(GMP!$H$3:$H$290, MATCH($A536, GMP!$B$3:$B$290, 0))/1000, "")</f>
        <v/>
      </c>
    </row>
    <row r="537" spans="1:6" x14ac:dyDescent="0.25">
      <c r="A537" t="s">
        <v>1396</v>
      </c>
      <c r="B537" t="s">
        <v>177</v>
      </c>
      <c r="C537" t="str">
        <f t="shared" si="16"/>
        <v>Middlebury_TL71</v>
      </c>
      <c r="D537">
        <v>1.0271695056200001</v>
      </c>
      <c r="E537" s="51">
        <f t="shared" si="17"/>
        <v>1</v>
      </c>
      <c r="F537" t="str">
        <f>IFERROR($E537*INDEX(GMP!$H$3:$H$290, MATCH($A537, GMP!$B$3:$B$290, 0))/1000, "")</f>
        <v/>
      </c>
    </row>
    <row r="538" spans="1:6" x14ac:dyDescent="0.25">
      <c r="A538" t="s">
        <v>1397</v>
      </c>
      <c r="B538" t="s">
        <v>177</v>
      </c>
      <c r="C538" t="str">
        <f t="shared" si="16"/>
        <v>Middlebury_TL72</v>
      </c>
      <c r="D538">
        <v>3.9405067075899997E-2</v>
      </c>
      <c r="E538" s="51">
        <f t="shared" si="17"/>
        <v>1.0231726857143233E-2</v>
      </c>
      <c r="F538" t="str">
        <f>IFERROR($E538*INDEX(GMP!$H$3:$H$290, MATCH($A538, GMP!$B$3:$B$290, 0))/1000, "")</f>
        <v/>
      </c>
    </row>
    <row r="539" spans="1:6" x14ac:dyDescent="0.25">
      <c r="A539" t="s">
        <v>1398</v>
      </c>
      <c r="B539" t="s">
        <v>177</v>
      </c>
      <c r="C539" t="str">
        <f t="shared" si="16"/>
        <v>Middlebury_TL77</v>
      </c>
      <c r="D539">
        <v>2.52680902615</v>
      </c>
      <c r="E539" s="51">
        <f t="shared" si="17"/>
        <v>1</v>
      </c>
      <c r="F539" t="str">
        <f>IFERROR($E539*INDEX(GMP!$H$3:$H$290, MATCH($A539, GMP!$B$3:$B$290, 0))/1000, "")</f>
        <v/>
      </c>
    </row>
    <row r="540" spans="1:6" x14ac:dyDescent="0.25">
      <c r="A540" t="s">
        <v>1399</v>
      </c>
      <c r="B540" t="s">
        <v>177</v>
      </c>
      <c r="C540" t="str">
        <f t="shared" si="16"/>
        <v>Middlebury_TL77A</v>
      </c>
      <c r="D540">
        <v>0.46321926391899998</v>
      </c>
      <c r="E540" s="51">
        <f t="shared" si="17"/>
        <v>1</v>
      </c>
      <c r="F540" t="str">
        <f>IFERROR($E540*INDEX(GMP!$H$3:$H$290, MATCH($A540, GMP!$B$3:$B$290, 0))/1000, "")</f>
        <v/>
      </c>
    </row>
    <row r="541" spans="1:6" x14ac:dyDescent="0.25">
      <c r="A541" t="s">
        <v>571</v>
      </c>
      <c r="B541" t="s">
        <v>222</v>
      </c>
      <c r="C541" t="str">
        <f t="shared" si="16"/>
        <v>Middlesex_27G5</v>
      </c>
      <c r="D541">
        <v>7.25677445055</v>
      </c>
      <c r="E541" s="51">
        <f t="shared" si="17"/>
        <v>0.20015790702208858</v>
      </c>
      <c r="F541">
        <f>IFERROR($E541*INDEX(GMP!$H$3:$H$290, MATCH($A541, GMP!$B$3:$B$290, 0))/1000, "")</f>
        <v>2.8014561029997469</v>
      </c>
    </row>
    <row r="542" spans="1:6" x14ac:dyDescent="0.25">
      <c r="A542" t="s">
        <v>570</v>
      </c>
      <c r="B542" t="s">
        <v>222</v>
      </c>
      <c r="C542" t="str">
        <f t="shared" si="16"/>
        <v>Middlesex_27G6</v>
      </c>
      <c r="D542">
        <v>14.495780652900001</v>
      </c>
      <c r="E542" s="51">
        <f t="shared" si="17"/>
        <v>0.41293032709698407</v>
      </c>
      <c r="F542">
        <f>IFERROR($E542*INDEX(GMP!$H$3:$H$290, MATCH($A542, GMP!$B$3:$B$290, 0))/1000, "")</f>
        <v>5.7794678320245803</v>
      </c>
    </row>
    <row r="543" spans="1:6" x14ac:dyDescent="0.25">
      <c r="A543" t="s">
        <v>382</v>
      </c>
      <c r="B543" t="s">
        <v>88</v>
      </c>
      <c r="C543" t="str">
        <f t="shared" si="16"/>
        <v>Middletown Springs_PA-G20</v>
      </c>
      <c r="D543">
        <v>0.29490346596299999</v>
      </c>
      <c r="E543" s="51">
        <f t="shared" si="17"/>
        <v>2.8929841852101492E-3</v>
      </c>
      <c r="F543">
        <f>IFERROR($E543*INDEX(GMP!$H$3:$H$290, MATCH($A543, GMP!$B$3:$B$290, 0))/1000, "")</f>
        <v>-2.5122674664364937E-4</v>
      </c>
    </row>
    <row r="544" spans="1:6" x14ac:dyDescent="0.25">
      <c r="A544" t="s">
        <v>724</v>
      </c>
      <c r="B544" t="s">
        <v>88</v>
      </c>
      <c r="C544" t="str">
        <f t="shared" si="16"/>
        <v>Middletown Springs_PO-G7</v>
      </c>
      <c r="D544">
        <v>41.703740933799899</v>
      </c>
      <c r="E544" s="51">
        <f t="shared" si="17"/>
        <v>0.46600412905356836</v>
      </c>
      <c r="F544">
        <f>IFERROR($E544*INDEX(GMP!$H$3:$H$290, MATCH($A544, GMP!$B$3:$B$290, 0))/1000, "")</f>
        <v>-5.670804246452827E-2</v>
      </c>
    </row>
    <row r="545" spans="1:6" x14ac:dyDescent="0.25">
      <c r="A545" t="s">
        <v>477</v>
      </c>
      <c r="B545" t="s">
        <v>246</v>
      </c>
      <c r="C545" t="str">
        <f t="shared" si="16"/>
        <v>Milton_GI-G70</v>
      </c>
      <c r="D545">
        <v>3.6809421378099998</v>
      </c>
      <c r="E545" s="51">
        <f t="shared" si="17"/>
        <v>0.12734581022642016</v>
      </c>
      <c r="F545">
        <f>IFERROR($E545*INDEX(GMP!$H$3:$H$290, MATCH($A545, GMP!$B$3:$B$290, 0))/1000, "")</f>
        <v>0.81341754244695197</v>
      </c>
    </row>
    <row r="546" spans="1:6" x14ac:dyDescent="0.25">
      <c r="A546" t="s">
        <v>479</v>
      </c>
      <c r="B546" t="s">
        <v>246</v>
      </c>
      <c r="C546" t="str">
        <f t="shared" si="16"/>
        <v>Milton_MI-G36</v>
      </c>
      <c r="D546">
        <v>51.840063498200003</v>
      </c>
      <c r="E546" s="51">
        <f t="shared" si="17"/>
        <v>0.95279575485587653</v>
      </c>
      <c r="F546">
        <f>IFERROR($E546*INDEX(GMP!$H$3:$H$290, MATCH($A546, GMP!$B$3:$B$290, 0))/1000, "")</f>
        <v>7.3952481147620173</v>
      </c>
    </row>
    <row r="547" spans="1:6" x14ac:dyDescent="0.25">
      <c r="A547" t="s">
        <v>481</v>
      </c>
      <c r="B547" t="s">
        <v>246</v>
      </c>
      <c r="C547" t="str">
        <f t="shared" si="16"/>
        <v>Milton_MI-G37</v>
      </c>
      <c r="D547">
        <v>16.617187635200001</v>
      </c>
      <c r="E547" s="51">
        <f t="shared" si="17"/>
        <v>1</v>
      </c>
      <c r="F547">
        <f>IFERROR($E547*INDEX(GMP!$H$3:$H$290, MATCH($A547, GMP!$B$3:$B$290, 0))/1000, "")</f>
        <v>7.7616300000000003</v>
      </c>
    </row>
    <row r="548" spans="1:6" x14ac:dyDescent="0.25">
      <c r="A548" t="s">
        <v>1400</v>
      </c>
      <c r="B548" t="s">
        <v>246</v>
      </c>
      <c r="C548" t="str">
        <f t="shared" si="16"/>
        <v>Milton_TL124</v>
      </c>
      <c r="D548">
        <v>1.5199999790300001</v>
      </c>
      <c r="E548" s="51">
        <f t="shared" si="17"/>
        <v>1</v>
      </c>
      <c r="F548" t="str">
        <f>IFERROR($E548*INDEX(GMP!$H$3:$H$290, MATCH($A548, GMP!$B$3:$B$290, 0))/1000, "")</f>
        <v/>
      </c>
    </row>
    <row r="549" spans="1:6" x14ac:dyDescent="0.25">
      <c r="A549" t="s">
        <v>1401</v>
      </c>
      <c r="B549" t="s">
        <v>246</v>
      </c>
      <c r="C549" t="str">
        <f t="shared" si="16"/>
        <v>Milton_TL126</v>
      </c>
      <c r="D549">
        <v>0.101357855781</v>
      </c>
      <c r="E549" s="51">
        <f t="shared" si="17"/>
        <v>1</v>
      </c>
      <c r="F549" t="str">
        <f>IFERROR($E549*INDEX(GMP!$H$3:$H$290, MATCH($A549, GMP!$B$3:$B$290, 0))/1000, "")</f>
        <v/>
      </c>
    </row>
    <row r="550" spans="1:6" x14ac:dyDescent="0.25">
      <c r="A550" t="s">
        <v>1362</v>
      </c>
      <c r="B550" t="s">
        <v>246</v>
      </c>
      <c r="C550" t="str">
        <f t="shared" si="16"/>
        <v>Milton_TL127</v>
      </c>
      <c r="D550">
        <v>3.4764612173699998</v>
      </c>
      <c r="E550" s="51">
        <f t="shared" si="17"/>
        <v>0.28600965902663666</v>
      </c>
      <c r="F550" t="str">
        <f>IFERROR($E550*INDEX(GMP!$H$3:$H$290, MATCH($A550, GMP!$B$3:$B$290, 0))/1000, "")</f>
        <v/>
      </c>
    </row>
    <row r="551" spans="1:6" x14ac:dyDescent="0.25">
      <c r="A551" t="s">
        <v>1402</v>
      </c>
      <c r="B551" t="s">
        <v>246</v>
      </c>
      <c r="C551" t="str">
        <f t="shared" si="16"/>
        <v>Milton_TL127A</v>
      </c>
      <c r="D551">
        <v>0.16225445832300001</v>
      </c>
      <c r="E551" s="51">
        <f t="shared" si="17"/>
        <v>1</v>
      </c>
      <c r="F551" t="str">
        <f>IFERROR($E551*INDEX(GMP!$H$3:$H$290, MATCH($A551, GMP!$B$3:$B$290, 0))/1000, "")</f>
        <v/>
      </c>
    </row>
    <row r="552" spans="1:6" x14ac:dyDescent="0.25">
      <c r="A552" t="s">
        <v>482</v>
      </c>
      <c r="B552" t="s">
        <v>246</v>
      </c>
      <c r="C552" t="str">
        <f t="shared" si="16"/>
        <v>Milton_WM-G91</v>
      </c>
      <c r="D552">
        <v>51.7550865555</v>
      </c>
      <c r="E552" s="51">
        <f t="shared" si="17"/>
        <v>0.69810035273549065</v>
      </c>
      <c r="F552">
        <f>IFERROR($E552*INDEX(GMP!$H$3:$H$290, MATCH($A552, GMP!$B$3:$B$290, 0))/1000, "")</f>
        <v>0.45147546012109657</v>
      </c>
    </row>
    <row r="553" spans="1:6" x14ac:dyDescent="0.25">
      <c r="A553" t="s">
        <v>484</v>
      </c>
      <c r="B553" t="s">
        <v>246</v>
      </c>
      <c r="C553" t="str">
        <f t="shared" si="16"/>
        <v>Milton_WM-G92</v>
      </c>
      <c r="D553">
        <v>24.9659918766</v>
      </c>
      <c r="E553" s="51">
        <f t="shared" si="17"/>
        <v>0.38047057311488885</v>
      </c>
      <c r="F553">
        <f>IFERROR($E553*INDEX(GMP!$H$3:$H$290, MATCH($A553, GMP!$B$3:$B$290, 0))/1000, "")</f>
        <v>0.24605792904486093</v>
      </c>
    </row>
    <row r="554" spans="1:6" x14ac:dyDescent="0.25">
      <c r="A554" t="s">
        <v>427</v>
      </c>
      <c r="B554" t="s">
        <v>178</v>
      </c>
      <c r="C554" t="str">
        <f t="shared" si="16"/>
        <v>Monkton_28G2</v>
      </c>
      <c r="D554">
        <v>3.0834226438600001</v>
      </c>
      <c r="E554" s="51">
        <f t="shared" si="17"/>
        <v>2.0452811136530274E-2</v>
      </c>
      <c r="F554">
        <f>IFERROR($E554*INDEX(GMP!$H$3:$H$290, MATCH($A554, GMP!$B$3:$B$290, 0))/1000, "")</f>
        <v>0.27172152726403431</v>
      </c>
    </row>
    <row r="555" spans="1:6" x14ac:dyDescent="0.25">
      <c r="A555" t="s">
        <v>428</v>
      </c>
      <c r="B555" t="s">
        <v>178</v>
      </c>
      <c r="C555" t="str">
        <f t="shared" si="16"/>
        <v>Monkton_45G1</v>
      </c>
      <c r="D555">
        <v>44.803459840899897</v>
      </c>
      <c r="E555" s="51">
        <f t="shared" si="17"/>
        <v>0.3376303112017191</v>
      </c>
      <c r="F555">
        <f>IFERROR($E555*INDEX(GMP!$H$3:$H$290, MATCH($A555, GMP!$B$3:$B$290, 0))/1000, "")</f>
        <v>1.6202338426072576</v>
      </c>
    </row>
    <row r="556" spans="1:6" x14ac:dyDescent="0.25">
      <c r="A556" t="s">
        <v>325</v>
      </c>
      <c r="B556" t="s">
        <v>178</v>
      </c>
      <c r="C556" t="str">
        <f t="shared" si="16"/>
        <v>Monkton_HR-G37</v>
      </c>
      <c r="D556">
        <v>16.4898158069999</v>
      </c>
      <c r="E556" s="51">
        <f t="shared" si="17"/>
        <v>0.23879505421153219</v>
      </c>
      <c r="F556">
        <f>IFERROR($E556*INDEX(GMP!$H$3:$H$290, MATCH($A556, GMP!$B$3:$B$290, 0))/1000, "")</f>
        <v>-0.1573205696650995</v>
      </c>
    </row>
    <row r="557" spans="1:6" x14ac:dyDescent="0.25">
      <c r="A557" t="s">
        <v>334</v>
      </c>
      <c r="B557" t="s">
        <v>178</v>
      </c>
      <c r="C557" t="str">
        <f t="shared" si="16"/>
        <v>Monkton_WY-G80</v>
      </c>
      <c r="D557">
        <v>9.1484892986399906</v>
      </c>
      <c r="E557" s="51">
        <f t="shared" si="17"/>
        <v>0.10902991774593182</v>
      </c>
      <c r="F557">
        <f>IFERROR($E557*INDEX(GMP!$H$3:$H$290, MATCH($A557, GMP!$B$3:$B$290, 0))/1000, "")</f>
        <v>0.1541017954429226</v>
      </c>
    </row>
    <row r="558" spans="1:6" x14ac:dyDescent="0.25">
      <c r="A558" t="s">
        <v>1403</v>
      </c>
      <c r="B558" t="s">
        <v>69</v>
      </c>
      <c r="C558" t="str">
        <f t="shared" si="16"/>
        <v>Montgomery_MG-1</v>
      </c>
      <c r="D558">
        <v>4.4758534526699997E-3</v>
      </c>
      <c r="E558" s="51">
        <f t="shared" si="17"/>
        <v>1</v>
      </c>
      <c r="F558" t="str">
        <f>IFERROR($E558*INDEX(GMP!$H$3:$H$290, MATCH($A558, GMP!$B$3:$B$290, 0))/1000, "")</f>
        <v/>
      </c>
    </row>
    <row r="559" spans="1:6" x14ac:dyDescent="0.25">
      <c r="A559">
        <v>3304</v>
      </c>
      <c r="B559" t="s">
        <v>223</v>
      </c>
      <c r="C559" t="str">
        <f t="shared" si="16"/>
        <v>Montpelier_3304</v>
      </c>
      <c r="D559">
        <v>0.93729034377800002</v>
      </c>
      <c r="E559" s="51">
        <f t="shared" si="17"/>
        <v>0.13770399687122506</v>
      </c>
      <c r="F559" t="str">
        <f>IFERROR($E559*INDEX(GMP!$H$3:$H$290, MATCH($A559, GMP!$B$3:$B$290, 0))/1000, "")</f>
        <v/>
      </c>
    </row>
    <row r="560" spans="1:6" x14ac:dyDescent="0.25">
      <c r="A560">
        <v>3310</v>
      </c>
      <c r="B560" t="s">
        <v>223</v>
      </c>
      <c r="C560" t="str">
        <f t="shared" si="16"/>
        <v>Montpelier_3310</v>
      </c>
      <c r="D560">
        <v>1.2366068256</v>
      </c>
      <c r="E560" s="51">
        <f t="shared" si="17"/>
        <v>3.6991259443860995E-2</v>
      </c>
      <c r="F560" t="str">
        <f>IFERROR($E560*INDEX(GMP!$H$3:$H$290, MATCH($A560, GMP!$B$3:$B$290, 0))/1000, "")</f>
        <v/>
      </c>
    </row>
    <row r="561" spans="1:6" x14ac:dyDescent="0.25">
      <c r="A561">
        <v>3317</v>
      </c>
      <c r="B561" t="s">
        <v>223</v>
      </c>
      <c r="C561" t="str">
        <f t="shared" si="16"/>
        <v>Montpelier_3317</v>
      </c>
      <c r="D561">
        <v>1.6007805157199999</v>
      </c>
      <c r="E561" s="51">
        <f t="shared" si="17"/>
        <v>0.11076979358604559</v>
      </c>
      <c r="F561" t="str">
        <f>IFERROR($E561*INDEX(GMP!$H$3:$H$290, MATCH($A561, GMP!$B$3:$B$290, 0))/1000, "")</f>
        <v/>
      </c>
    </row>
    <row r="562" spans="1:6" x14ac:dyDescent="0.25">
      <c r="A562">
        <v>3325</v>
      </c>
      <c r="B562" t="s">
        <v>223</v>
      </c>
      <c r="C562" t="str">
        <f t="shared" si="16"/>
        <v>Montpelier_3325</v>
      </c>
      <c r="D562">
        <v>1.93838101157</v>
      </c>
      <c r="E562" s="51">
        <f t="shared" si="17"/>
        <v>0.51728769762341298</v>
      </c>
      <c r="F562" t="str">
        <f>IFERROR($E562*INDEX(GMP!$H$3:$H$290, MATCH($A562, GMP!$B$3:$B$290, 0))/1000, "")</f>
        <v/>
      </c>
    </row>
    <row r="563" spans="1:6" x14ac:dyDescent="0.25">
      <c r="A563">
        <v>3326</v>
      </c>
      <c r="B563" t="s">
        <v>223</v>
      </c>
      <c r="C563" t="str">
        <f t="shared" si="16"/>
        <v>Montpelier_3326</v>
      </c>
      <c r="D563">
        <v>0.92518755951700005</v>
      </c>
      <c r="E563" s="51">
        <f t="shared" si="17"/>
        <v>0.21560421844852737</v>
      </c>
      <c r="F563" t="str">
        <f>IFERROR($E563*INDEX(GMP!$H$3:$H$290, MATCH($A563, GMP!$B$3:$B$290, 0))/1000, "")</f>
        <v/>
      </c>
    </row>
    <row r="564" spans="1:6" x14ac:dyDescent="0.25">
      <c r="A564" t="s">
        <v>571</v>
      </c>
      <c r="B564" t="s">
        <v>223</v>
      </c>
      <c r="C564" t="str">
        <f t="shared" si="16"/>
        <v>Montpelier_27G5</v>
      </c>
      <c r="D564">
        <v>13.2687272775</v>
      </c>
      <c r="E564" s="51">
        <f t="shared" si="17"/>
        <v>0.36598087742826374</v>
      </c>
      <c r="F564">
        <f>IFERROR($E564*INDEX(GMP!$H$3:$H$290, MATCH($A564, GMP!$B$3:$B$290, 0))/1000, "")</f>
        <v>5.1223525360877513</v>
      </c>
    </row>
    <row r="565" spans="1:6" x14ac:dyDescent="0.25">
      <c r="A565" t="s">
        <v>570</v>
      </c>
      <c r="B565" t="s">
        <v>223</v>
      </c>
      <c r="C565" t="str">
        <f t="shared" si="16"/>
        <v>Montpelier_27G6</v>
      </c>
      <c r="D565">
        <v>9.1531559951099997</v>
      </c>
      <c r="E565" s="51">
        <f t="shared" si="17"/>
        <v>0.26073902396380078</v>
      </c>
      <c r="F565">
        <f>IFERROR($E565*INDEX(GMP!$H$3:$H$290, MATCH($A565, GMP!$B$3:$B$290, 0))/1000, "")</f>
        <v>3.649363349372841</v>
      </c>
    </row>
    <row r="566" spans="1:6" x14ac:dyDescent="0.25">
      <c r="A566" t="s">
        <v>554</v>
      </c>
      <c r="B566" t="s">
        <v>223</v>
      </c>
      <c r="C566" t="str">
        <f t="shared" si="16"/>
        <v>Montpelier_27G7</v>
      </c>
      <c r="D566">
        <v>11.088613004200001</v>
      </c>
      <c r="E566" s="51">
        <f t="shared" si="17"/>
        <v>0.57458236054325795</v>
      </c>
      <c r="F566">
        <f>IFERROR($E566*INDEX(GMP!$H$3:$H$290, MATCH($A566, GMP!$B$3:$B$290, 0))/1000, "")</f>
        <v>8.041986872106305</v>
      </c>
    </row>
    <row r="567" spans="1:6" x14ac:dyDescent="0.25">
      <c r="A567" t="s">
        <v>547</v>
      </c>
      <c r="B567" t="s">
        <v>223</v>
      </c>
      <c r="C567" t="str">
        <f t="shared" si="16"/>
        <v>Montpelier_3G1</v>
      </c>
      <c r="D567">
        <v>10.0846560678999</v>
      </c>
      <c r="E567" s="51">
        <f t="shared" si="17"/>
        <v>0.60673851014487412</v>
      </c>
      <c r="F567">
        <f>IFERROR($E567*INDEX(GMP!$H$3:$H$290, MATCH($A567, GMP!$B$3:$B$290, 0))/1000, "")</f>
        <v>5.2448418380155326</v>
      </c>
    </row>
    <row r="568" spans="1:6" x14ac:dyDescent="0.25">
      <c r="A568" t="s">
        <v>549</v>
      </c>
      <c r="B568" t="s">
        <v>223</v>
      </c>
      <c r="C568" t="str">
        <f t="shared" si="16"/>
        <v>Montpelier_3G2</v>
      </c>
      <c r="D568">
        <v>5.1774256374799998</v>
      </c>
      <c r="E568" s="51">
        <f t="shared" si="17"/>
        <v>0.40424450114300553</v>
      </c>
      <c r="F568">
        <f>IFERROR($E568*INDEX(GMP!$H$3:$H$290, MATCH($A568, GMP!$B$3:$B$290, 0))/1000, "")</f>
        <v>3.4944188261205018</v>
      </c>
    </row>
    <row r="569" spans="1:6" x14ac:dyDescent="0.25">
      <c r="A569" t="s">
        <v>552</v>
      </c>
      <c r="B569" t="s">
        <v>223</v>
      </c>
      <c r="C569" t="str">
        <f t="shared" si="16"/>
        <v>Montpelier_3G3</v>
      </c>
      <c r="D569">
        <v>7.0682512124599999</v>
      </c>
      <c r="E569" s="51">
        <f t="shared" si="17"/>
        <v>1</v>
      </c>
      <c r="F569">
        <f>IFERROR($E569*INDEX(GMP!$H$3:$H$290, MATCH($A569, GMP!$B$3:$B$290, 0))/1000, "")</f>
        <v>8.6443199999999898</v>
      </c>
    </row>
    <row r="570" spans="1:6" x14ac:dyDescent="0.25">
      <c r="A570">
        <v>3303</v>
      </c>
      <c r="B570" t="s">
        <v>224</v>
      </c>
      <c r="C570" t="str">
        <f t="shared" si="16"/>
        <v>Moretown_3303</v>
      </c>
      <c r="D570">
        <v>2.8838338233399998</v>
      </c>
      <c r="E570" s="51">
        <f t="shared" si="17"/>
        <v>0.55666952822985061</v>
      </c>
      <c r="F570" t="str">
        <f>IFERROR($E570*INDEX(GMP!$H$3:$H$290, MATCH($A570, GMP!$B$3:$B$290, 0))/1000, "")</f>
        <v/>
      </c>
    </row>
    <row r="571" spans="1:6" x14ac:dyDescent="0.25">
      <c r="A571">
        <v>3310</v>
      </c>
      <c r="B571" t="s">
        <v>224</v>
      </c>
      <c r="C571" t="str">
        <f t="shared" si="16"/>
        <v>Moretown_3310</v>
      </c>
      <c r="D571">
        <v>6.8380063698600004</v>
      </c>
      <c r="E571" s="51">
        <f t="shared" si="17"/>
        <v>0.20454882058696067</v>
      </c>
      <c r="F571" t="str">
        <f>IFERROR($E571*INDEX(GMP!$H$3:$H$290, MATCH($A571, GMP!$B$3:$B$290, 0))/1000, "")</f>
        <v/>
      </c>
    </row>
    <row r="572" spans="1:6" x14ac:dyDescent="0.25">
      <c r="A572">
        <v>3312</v>
      </c>
      <c r="B572" t="s">
        <v>224</v>
      </c>
      <c r="C572" t="str">
        <f t="shared" si="16"/>
        <v>Moretown_3312</v>
      </c>
      <c r="D572">
        <v>4.5114931160799996</v>
      </c>
      <c r="E572" s="51">
        <f t="shared" si="17"/>
        <v>0.47971431342789195</v>
      </c>
      <c r="F572" t="str">
        <f>IFERROR($E572*INDEX(GMP!$H$3:$H$290, MATCH($A572, GMP!$B$3:$B$290, 0))/1000, "")</f>
        <v/>
      </c>
    </row>
    <row r="573" spans="1:6" x14ac:dyDescent="0.25">
      <c r="A573">
        <v>3320</v>
      </c>
      <c r="B573" t="s">
        <v>224</v>
      </c>
      <c r="C573" t="str">
        <f t="shared" si="16"/>
        <v>Moretown_3320</v>
      </c>
      <c r="D573">
        <v>0.46398987438799999</v>
      </c>
      <c r="E573" s="51">
        <f t="shared" si="17"/>
        <v>1</v>
      </c>
      <c r="F573" t="str">
        <f>IFERROR($E573*INDEX(GMP!$H$3:$H$290, MATCH($A573, GMP!$B$3:$B$290, 0))/1000, "")</f>
        <v/>
      </c>
    </row>
    <row r="574" spans="1:6" x14ac:dyDescent="0.25">
      <c r="A574">
        <v>3331</v>
      </c>
      <c r="B574" t="s">
        <v>224</v>
      </c>
      <c r="C574" t="str">
        <f t="shared" si="16"/>
        <v>Moretown_3331</v>
      </c>
      <c r="D574">
        <v>3.8312676538299999</v>
      </c>
      <c r="E574" s="51">
        <f t="shared" si="17"/>
        <v>0.45164625441713013</v>
      </c>
      <c r="F574" t="str">
        <f>IFERROR($E574*INDEX(GMP!$H$3:$H$290, MATCH($A574, GMP!$B$3:$B$290, 0))/1000, "")</f>
        <v/>
      </c>
    </row>
    <row r="575" spans="1:6" x14ac:dyDescent="0.25">
      <c r="A575" t="s">
        <v>570</v>
      </c>
      <c r="B575" t="s">
        <v>224</v>
      </c>
      <c r="C575" t="str">
        <f t="shared" si="16"/>
        <v>Moretown_27G6</v>
      </c>
      <c r="D575">
        <v>6.7887873697699996</v>
      </c>
      <c r="E575" s="51">
        <f t="shared" si="17"/>
        <v>0.19338704525928221</v>
      </c>
      <c r="F575">
        <f>IFERROR($E575*INDEX(GMP!$H$3:$H$290, MATCH($A575, GMP!$B$3:$B$290, 0))/1000, "")</f>
        <v>2.7066895644693041</v>
      </c>
    </row>
    <row r="576" spans="1:6" x14ac:dyDescent="0.25">
      <c r="A576" t="s">
        <v>567</v>
      </c>
      <c r="B576" t="s">
        <v>224</v>
      </c>
      <c r="C576" t="str">
        <f t="shared" si="16"/>
        <v>Moretown_2H2</v>
      </c>
      <c r="D576">
        <v>5.4936746970100002E-2</v>
      </c>
      <c r="E576" s="51">
        <f t="shared" si="17"/>
        <v>1</v>
      </c>
      <c r="F576">
        <f>IFERROR($E576*INDEX(GMP!$H$3:$H$290, MATCH($A576, GMP!$B$3:$B$290, 0))/1000, "")</f>
        <v>5.1631599999999898</v>
      </c>
    </row>
    <row r="577" spans="1:6" x14ac:dyDescent="0.25">
      <c r="A577" t="s">
        <v>1404</v>
      </c>
      <c r="B577" t="s">
        <v>224</v>
      </c>
      <c r="C577" t="str">
        <f t="shared" si="16"/>
        <v>Moretown_2H2-WEC</v>
      </c>
      <c r="D577">
        <v>0.63617654118800004</v>
      </c>
      <c r="E577" s="51">
        <f t="shared" si="17"/>
        <v>1</v>
      </c>
      <c r="F577" t="str">
        <f>IFERROR($E577*INDEX(GMP!$H$3:$H$290, MATCH($A577, GMP!$B$3:$B$290, 0))/1000, "")</f>
        <v/>
      </c>
    </row>
    <row r="578" spans="1:6" x14ac:dyDescent="0.25">
      <c r="A578" t="s">
        <v>1303</v>
      </c>
      <c r="B578" t="s">
        <v>224</v>
      </c>
      <c r="C578" t="str">
        <f t="shared" ref="C578:C641" si="18">CONCATENATE(B578, "_",A578)</f>
        <v>Moretown_54G1</v>
      </c>
      <c r="D578">
        <v>1.46654763013</v>
      </c>
      <c r="E578" s="51">
        <f t="shared" ref="E578:E641" si="19">$D578/SUMIF($A$2:$A$1152, $A578, $D$2:$D$1152)</f>
        <v>0.11658656949087971</v>
      </c>
      <c r="F578" t="str">
        <f>IFERROR($E578*INDEX(GMP!$H$3:$H$290, MATCH($A578, GMP!$B$3:$B$290, 0))/1000, "")</f>
        <v/>
      </c>
    </row>
    <row r="579" spans="1:6" x14ac:dyDescent="0.25">
      <c r="A579" t="s">
        <v>420</v>
      </c>
      <c r="B579" t="s">
        <v>224</v>
      </c>
      <c r="C579" t="str">
        <f t="shared" si="18"/>
        <v>Moretown_60G1</v>
      </c>
      <c r="D579">
        <v>6.1283875545799997E-2</v>
      </c>
      <c r="E579" s="51">
        <f t="shared" si="19"/>
        <v>2.2082379771505962E-3</v>
      </c>
      <c r="F579">
        <f>IFERROR($E579*INDEX(GMP!$H$3:$H$290, MATCH($A579, GMP!$B$3:$B$290, 0))/1000, "")</f>
        <v>5.7005310062066293E-2</v>
      </c>
    </row>
    <row r="580" spans="1:6" x14ac:dyDescent="0.25">
      <c r="A580" t="s">
        <v>449</v>
      </c>
      <c r="B580" t="s">
        <v>224</v>
      </c>
      <c r="C580" t="str">
        <f t="shared" si="18"/>
        <v>Moretown_60G3</v>
      </c>
      <c r="D580">
        <v>7.81835914935</v>
      </c>
      <c r="E580" s="51">
        <f t="shared" si="19"/>
        <v>0.75295780371980825</v>
      </c>
      <c r="F580">
        <f>IFERROR($E580*INDEX(GMP!$H$3:$H$290, MATCH($A580, GMP!$B$3:$B$290, 0))/1000, "")</f>
        <v>19.437485229778257</v>
      </c>
    </row>
    <row r="581" spans="1:6" x14ac:dyDescent="0.25">
      <c r="A581" t="s">
        <v>446</v>
      </c>
      <c r="B581" t="s">
        <v>224</v>
      </c>
      <c r="C581" t="str">
        <f t="shared" si="18"/>
        <v>Moretown_66J1</v>
      </c>
      <c r="D581">
        <v>14.975530383500001</v>
      </c>
      <c r="E581" s="51">
        <f t="shared" si="19"/>
        <v>0.54032096429762322</v>
      </c>
      <c r="F581">
        <f>IFERROR($E581*INDEX(GMP!$H$3:$H$290, MATCH($A581, GMP!$B$3:$B$290, 0))/1000, "")</f>
        <v>0.47108963914216878</v>
      </c>
    </row>
    <row r="582" spans="1:6" x14ac:dyDescent="0.25">
      <c r="A582" t="s">
        <v>588</v>
      </c>
      <c r="B582" t="s">
        <v>89</v>
      </c>
      <c r="C582" t="str">
        <f t="shared" si="18"/>
        <v>Mount Holly_MH-G13</v>
      </c>
      <c r="D582">
        <v>89.402810042300004</v>
      </c>
      <c r="E582" s="51">
        <f t="shared" si="19"/>
        <v>0.55170107056079409</v>
      </c>
      <c r="F582">
        <f>IFERROR($E582*INDEX(GMP!$H$3:$H$290, MATCH($A582, GMP!$B$3:$B$290, 0))/1000, "")</f>
        <v>3.2431857773130397</v>
      </c>
    </row>
    <row r="583" spans="1:6" x14ac:dyDescent="0.25">
      <c r="A583" t="s">
        <v>1347</v>
      </c>
      <c r="B583" t="s">
        <v>89</v>
      </c>
      <c r="C583" t="str">
        <f t="shared" si="18"/>
        <v>Mount Holly_TL58</v>
      </c>
      <c r="D583">
        <v>2.6395429833700002</v>
      </c>
      <c r="E583" s="51">
        <f t="shared" si="19"/>
        <v>0.20743522052582175</v>
      </c>
      <c r="F583" t="str">
        <f>IFERROR($E583*INDEX(GMP!$H$3:$H$290, MATCH($A583, GMP!$B$3:$B$290, 0))/1000, "")</f>
        <v/>
      </c>
    </row>
    <row r="584" spans="1:6" x14ac:dyDescent="0.25">
      <c r="A584" t="s">
        <v>1390</v>
      </c>
      <c r="B584" t="s">
        <v>89</v>
      </c>
      <c r="C584" t="str">
        <f t="shared" si="18"/>
        <v>Mount Holly_TL58A</v>
      </c>
      <c r="D584">
        <v>4.6869150772800001</v>
      </c>
      <c r="E584" s="51">
        <f t="shared" si="19"/>
        <v>0.59534376872032413</v>
      </c>
      <c r="F584" t="str">
        <f>IFERROR($E584*INDEX(GMP!$H$3:$H$290, MATCH($A584, GMP!$B$3:$B$290, 0))/1000, "")</f>
        <v/>
      </c>
    </row>
    <row r="585" spans="1:6" x14ac:dyDescent="0.25">
      <c r="A585" t="s">
        <v>379</v>
      </c>
      <c r="B585" t="s">
        <v>90</v>
      </c>
      <c r="C585" t="str">
        <f t="shared" si="18"/>
        <v>Mount Tabor_WF-G23</v>
      </c>
      <c r="D585">
        <v>7.1315897859600001</v>
      </c>
      <c r="E585" s="51">
        <f t="shared" si="19"/>
        <v>4.3502541983122076E-2</v>
      </c>
      <c r="F585">
        <f>IFERROR($E585*INDEX(GMP!$H$3:$H$290, MATCH($A585, GMP!$B$3:$B$290, 0))/1000, "")</f>
        <v>0.25156910993251685</v>
      </c>
    </row>
    <row r="586" spans="1:6" x14ac:dyDescent="0.25">
      <c r="A586" t="s">
        <v>346</v>
      </c>
      <c r="B586" t="s">
        <v>179</v>
      </c>
      <c r="C586" t="str">
        <f t="shared" si="18"/>
        <v>New Haven_9G4</v>
      </c>
      <c r="D586">
        <v>11.6212494406</v>
      </c>
      <c r="E586" s="51">
        <f t="shared" si="19"/>
        <v>0.13211505114255589</v>
      </c>
      <c r="F586">
        <f>IFERROR($E586*INDEX(GMP!$H$3:$H$290, MATCH($A586, GMP!$B$3:$B$290, 0))/1000, "")</f>
        <v>-0.30542753868289368</v>
      </c>
    </row>
    <row r="587" spans="1:6" x14ac:dyDescent="0.25">
      <c r="A587" t="s">
        <v>331</v>
      </c>
      <c r="B587" t="s">
        <v>179</v>
      </c>
      <c r="C587" t="str">
        <f t="shared" si="18"/>
        <v>New Haven_EM-G76</v>
      </c>
      <c r="D587">
        <v>4.6563813276100001</v>
      </c>
      <c r="E587" s="51">
        <f t="shared" si="19"/>
        <v>6.4421073893141875E-2</v>
      </c>
      <c r="F587">
        <f>IFERROR($E587*INDEX(GMP!$H$3:$H$290, MATCH($A587, GMP!$B$3:$B$290, 0))/1000, "")</f>
        <v>6.2815056520985846E-2</v>
      </c>
    </row>
    <row r="588" spans="1:6" x14ac:dyDescent="0.25">
      <c r="A588" t="s">
        <v>325</v>
      </c>
      <c r="B588" t="s">
        <v>179</v>
      </c>
      <c r="C588" t="str">
        <f t="shared" si="18"/>
        <v>New Haven_HR-G37</v>
      </c>
      <c r="D588">
        <v>16.1251097831999</v>
      </c>
      <c r="E588" s="51">
        <f t="shared" si="19"/>
        <v>0.23351361288168884</v>
      </c>
      <c r="F588">
        <f>IFERROR($E588*INDEX(GMP!$H$3:$H$290, MATCH($A588, GMP!$B$3:$B$290, 0))/1000, "")</f>
        <v>-0.15384110330258544</v>
      </c>
    </row>
    <row r="589" spans="1:6" x14ac:dyDescent="0.25">
      <c r="A589" t="s">
        <v>332</v>
      </c>
      <c r="B589" t="s">
        <v>179</v>
      </c>
      <c r="C589" t="str">
        <f t="shared" si="18"/>
        <v>New Haven_M-G26</v>
      </c>
      <c r="D589">
        <v>0.68580841909500001</v>
      </c>
      <c r="E589" s="51">
        <f t="shared" si="19"/>
        <v>8.9332154615260811E-2</v>
      </c>
      <c r="F589">
        <f>IFERROR($E589*INDEX(GMP!$H$3:$H$290, MATCH($A589, GMP!$B$3:$B$290, 0))/1000, "")</f>
        <v>0.781643846381886</v>
      </c>
    </row>
    <row r="590" spans="1:6" x14ac:dyDescent="0.25">
      <c r="A590" t="s">
        <v>333</v>
      </c>
      <c r="B590" t="s">
        <v>179</v>
      </c>
      <c r="C590" t="str">
        <f t="shared" si="18"/>
        <v>New Haven_M-G27</v>
      </c>
      <c r="D590">
        <v>0.222254427152</v>
      </c>
      <c r="E590" s="51">
        <f t="shared" si="19"/>
        <v>7.8689462590845662E-3</v>
      </c>
      <c r="F590">
        <f>IFERROR($E590*INDEX(GMP!$H$3:$H$290, MATCH($A590, GMP!$B$3:$B$290, 0))/1000, "")</f>
        <v>6.885217811451369E-2</v>
      </c>
    </row>
    <row r="591" spans="1:6" x14ac:dyDescent="0.25">
      <c r="A591" t="s">
        <v>1312</v>
      </c>
      <c r="B591" t="s">
        <v>179</v>
      </c>
      <c r="C591" t="str">
        <f t="shared" si="18"/>
        <v>New Haven_TL60</v>
      </c>
      <c r="D591">
        <v>2.1626581634100002</v>
      </c>
      <c r="E591" s="51">
        <f t="shared" si="19"/>
        <v>7.9449401368573175E-2</v>
      </c>
      <c r="F591" t="str">
        <f>IFERROR($E591*INDEX(GMP!$H$3:$H$290, MATCH($A591, GMP!$B$3:$B$290, 0))/1000, "")</f>
        <v/>
      </c>
    </row>
    <row r="592" spans="1:6" x14ac:dyDescent="0.25">
      <c r="A592" t="s">
        <v>1405</v>
      </c>
      <c r="B592" t="s">
        <v>179</v>
      </c>
      <c r="C592" t="str">
        <f t="shared" si="18"/>
        <v>New Haven_TL73</v>
      </c>
      <c r="D592">
        <v>4.8453608681800002</v>
      </c>
      <c r="E592" s="51">
        <f t="shared" si="19"/>
        <v>0.9668361198785338</v>
      </c>
      <c r="F592" t="str">
        <f>IFERROR($E592*INDEX(GMP!$H$3:$H$290, MATCH($A592, GMP!$B$3:$B$290, 0))/1000, "")</f>
        <v/>
      </c>
    </row>
    <row r="593" spans="1:6" x14ac:dyDescent="0.25">
      <c r="A593" t="s">
        <v>1325</v>
      </c>
      <c r="B593" t="s">
        <v>179</v>
      </c>
      <c r="C593" t="str">
        <f t="shared" si="18"/>
        <v>New Haven_TL74</v>
      </c>
      <c r="D593">
        <v>3.4448152426299998</v>
      </c>
      <c r="E593" s="51">
        <f t="shared" si="19"/>
        <v>0.77205659219672751</v>
      </c>
      <c r="F593" t="str">
        <f>IFERROR($E593*INDEX(GMP!$H$3:$H$290, MATCH($A593, GMP!$B$3:$B$290, 0))/1000, "")</f>
        <v/>
      </c>
    </row>
    <row r="594" spans="1:6" x14ac:dyDescent="0.25">
      <c r="A594" t="s">
        <v>334</v>
      </c>
      <c r="B594" t="s">
        <v>179</v>
      </c>
      <c r="C594" t="str">
        <f t="shared" si="18"/>
        <v>New Haven_WY-G80</v>
      </c>
      <c r="D594">
        <v>47.927053036700002</v>
      </c>
      <c r="E594" s="51">
        <f t="shared" si="19"/>
        <v>0.57118530500692943</v>
      </c>
      <c r="F594">
        <f>IFERROR($E594*INDEX(GMP!$H$3:$H$290, MATCH($A594, GMP!$B$3:$B$290, 0))/1000, "")</f>
        <v>0.80730759824374398</v>
      </c>
    </row>
    <row r="595" spans="1:6" x14ac:dyDescent="0.25">
      <c r="A595" t="s">
        <v>336</v>
      </c>
      <c r="B595" t="s">
        <v>179</v>
      </c>
      <c r="C595" t="str">
        <f t="shared" si="18"/>
        <v>New Haven_WY-G81</v>
      </c>
      <c r="D595">
        <v>5.1990138959700003</v>
      </c>
      <c r="E595" s="51">
        <f t="shared" si="19"/>
        <v>3.8430886424442735E-2</v>
      </c>
      <c r="F595">
        <f>IFERROR($E595*INDEX(GMP!$H$3:$H$290, MATCH($A595, GMP!$B$3:$B$290, 0))/1000, "")</f>
        <v>5.4317830563443123E-2</v>
      </c>
    </row>
    <row r="596" spans="1:6" x14ac:dyDescent="0.25">
      <c r="A596" t="s">
        <v>640</v>
      </c>
      <c r="B596" t="s">
        <v>117</v>
      </c>
      <c r="C596" t="str">
        <f t="shared" si="18"/>
        <v>Newbury_83G2</v>
      </c>
      <c r="D596">
        <v>36.851908388399899</v>
      </c>
      <c r="E596" s="51">
        <f t="shared" si="19"/>
        <v>0.57603182566724409</v>
      </c>
      <c r="F596">
        <f>IFERROR($E596*INDEX(GMP!$H$3:$H$290, MATCH($A596, GMP!$B$3:$B$290, 0))/1000, "")</f>
        <v>1.3684269653733618</v>
      </c>
    </row>
    <row r="597" spans="1:6" x14ac:dyDescent="0.25">
      <c r="A597" t="s">
        <v>621</v>
      </c>
      <c r="B597" t="s">
        <v>117</v>
      </c>
      <c r="C597" t="str">
        <f t="shared" si="18"/>
        <v>Newbury_BF-G62</v>
      </c>
      <c r="D597">
        <v>3.0854162940799998</v>
      </c>
      <c r="E597" s="51">
        <f t="shared" si="19"/>
        <v>0.10445606973985432</v>
      </c>
      <c r="F597">
        <f>IFERROR($E597*INDEX(GMP!$H$3:$H$290, MATCH($A597, GMP!$B$3:$B$290, 0))/1000, "")</f>
        <v>0.45460952847900332</v>
      </c>
    </row>
    <row r="598" spans="1:6" x14ac:dyDescent="0.25">
      <c r="A598" t="s">
        <v>624</v>
      </c>
      <c r="B598" t="s">
        <v>117</v>
      </c>
      <c r="C598" t="str">
        <f t="shared" si="18"/>
        <v>Newbury_NW-G12</v>
      </c>
      <c r="D598">
        <v>44.9236750333</v>
      </c>
      <c r="E598" s="51">
        <f t="shared" si="19"/>
        <v>0.96913964815958453</v>
      </c>
      <c r="F598">
        <f>IFERROR($E598*INDEX(GMP!$H$3:$H$290, MATCH($A598, GMP!$B$3:$B$290, 0))/1000, "")</f>
        <v>6.5770952964244556</v>
      </c>
    </row>
    <row r="599" spans="1:6" x14ac:dyDescent="0.25">
      <c r="A599" t="s">
        <v>1311</v>
      </c>
      <c r="B599" t="s">
        <v>117</v>
      </c>
      <c r="C599" t="str">
        <f t="shared" si="18"/>
        <v>Newbury_TL110</v>
      </c>
      <c r="D599">
        <v>8.9999891462400008</v>
      </c>
      <c r="E599" s="51">
        <f t="shared" si="19"/>
        <v>0.65074469482243702</v>
      </c>
      <c r="F599" t="str">
        <f>IFERROR($E599*INDEX(GMP!$H$3:$H$290, MATCH($A599, GMP!$B$3:$B$290, 0))/1000, "")</f>
        <v/>
      </c>
    </row>
    <row r="600" spans="1:6" x14ac:dyDescent="0.25">
      <c r="A600" t="s">
        <v>1406</v>
      </c>
      <c r="B600" t="s">
        <v>117</v>
      </c>
      <c r="C600" t="str">
        <f t="shared" si="18"/>
        <v>Newbury_TL113</v>
      </c>
      <c r="D600">
        <v>9.0852428734500001E-2</v>
      </c>
      <c r="E600" s="51">
        <f t="shared" si="19"/>
        <v>1</v>
      </c>
      <c r="F600" t="str">
        <f>IFERROR($E600*INDEX(GMP!$H$3:$H$290, MATCH($A600, GMP!$B$3:$B$290, 0))/1000, "")</f>
        <v/>
      </c>
    </row>
    <row r="601" spans="1:6" x14ac:dyDescent="0.25">
      <c r="A601" t="s">
        <v>628</v>
      </c>
      <c r="B601" t="s">
        <v>117</v>
      </c>
      <c r="C601" t="str">
        <f t="shared" si="18"/>
        <v>Newbury_WE-G13</v>
      </c>
      <c r="D601">
        <v>19.277512052700001</v>
      </c>
      <c r="E601" s="51">
        <f t="shared" si="19"/>
        <v>0.36267060478510232</v>
      </c>
      <c r="F601">
        <f>IFERROR($E601*INDEX(GMP!$H$3:$H$290, MATCH($A601, GMP!$B$3:$B$290, 0))/1000, "")</f>
        <v>0.65715188245850975</v>
      </c>
    </row>
    <row r="602" spans="1:6" x14ac:dyDescent="0.25">
      <c r="A602" t="s">
        <v>820</v>
      </c>
      <c r="B602" t="s">
        <v>146</v>
      </c>
      <c r="C602" t="str">
        <f t="shared" si="18"/>
        <v>Newfane_BS-G32</v>
      </c>
      <c r="D602">
        <v>3.0435516593699998</v>
      </c>
      <c r="E602" s="51">
        <f t="shared" si="19"/>
        <v>2.4042428481041395E-2</v>
      </c>
      <c r="F602">
        <f>IFERROR($E602*INDEX(GMP!$H$3:$H$290, MATCH($A602, GMP!$B$3:$B$290, 0))/1000, "")</f>
        <v>0.62789807281799737</v>
      </c>
    </row>
    <row r="603" spans="1:6" x14ac:dyDescent="0.25">
      <c r="A603" t="s">
        <v>807</v>
      </c>
      <c r="B603" t="s">
        <v>146</v>
      </c>
      <c r="C603" t="str">
        <f t="shared" si="18"/>
        <v>Newfane_DM-G6</v>
      </c>
      <c r="D603">
        <v>68.967720148599895</v>
      </c>
      <c r="E603" s="51">
        <f t="shared" si="19"/>
        <v>0.52760901990853037</v>
      </c>
      <c r="F603">
        <f>IFERROR($E603*INDEX(GMP!$H$3:$H$290, MATCH($A603, GMP!$B$3:$B$290, 0))/1000, "")</f>
        <v>2.5233956595165226</v>
      </c>
    </row>
    <row r="604" spans="1:6" x14ac:dyDescent="0.25">
      <c r="A604" t="s">
        <v>602</v>
      </c>
      <c r="B604" t="s">
        <v>146</v>
      </c>
      <c r="C604" t="str">
        <f t="shared" si="18"/>
        <v>Newfane_EJ-G7</v>
      </c>
      <c r="D604">
        <v>7.7232994439100002</v>
      </c>
      <c r="E604" s="51">
        <f t="shared" si="19"/>
        <v>3.6690376921634613E-2</v>
      </c>
      <c r="F604">
        <f>IFERROR($E604*INDEX(GMP!$H$3:$H$290, MATCH($A604, GMP!$B$3:$B$290, 0))/1000, "")</f>
        <v>8.2935294897431719E-2</v>
      </c>
    </row>
    <row r="605" spans="1:6" x14ac:dyDescent="0.25">
      <c r="A605">
        <v>3310</v>
      </c>
      <c r="B605" t="s">
        <v>225</v>
      </c>
      <c r="C605" t="str">
        <f t="shared" si="18"/>
        <v>Northfield_3310</v>
      </c>
      <c r="D605">
        <v>8.1918908457599997</v>
      </c>
      <c r="E605" s="51">
        <f t="shared" si="19"/>
        <v>0.24504826703044361</v>
      </c>
      <c r="F605" t="str">
        <f>IFERROR($E605*INDEX(GMP!$H$3:$H$290, MATCH($A605, GMP!$B$3:$B$290, 0))/1000, "")</f>
        <v/>
      </c>
    </row>
    <row r="606" spans="1:6" x14ac:dyDescent="0.25">
      <c r="A606">
        <v>3357</v>
      </c>
      <c r="B606" t="s">
        <v>225</v>
      </c>
      <c r="C606" t="str">
        <f t="shared" si="18"/>
        <v>Northfield_3357</v>
      </c>
      <c r="D606">
        <v>1.29445268791</v>
      </c>
      <c r="E606" s="51">
        <f t="shared" si="19"/>
        <v>1</v>
      </c>
      <c r="F606" t="str">
        <f>IFERROR($E606*INDEX(GMP!$H$3:$H$290, MATCH($A606, GMP!$B$3:$B$290, 0))/1000, "")</f>
        <v/>
      </c>
    </row>
    <row r="607" spans="1:6" x14ac:dyDescent="0.25">
      <c r="A607" t="s">
        <v>1304</v>
      </c>
      <c r="B607" t="s">
        <v>225</v>
      </c>
      <c r="C607" t="str">
        <f t="shared" si="18"/>
        <v>Northfield_40G1T</v>
      </c>
      <c r="D607">
        <v>0.17712725569400001</v>
      </c>
      <c r="E607" s="51">
        <f t="shared" si="19"/>
        <v>1.1497429485061101E-3</v>
      </c>
      <c r="F607" t="str">
        <f>IFERROR($E607*INDEX(GMP!$H$3:$H$290, MATCH($A607, GMP!$B$3:$B$290, 0))/1000, "")</f>
        <v/>
      </c>
    </row>
    <row r="608" spans="1:6" x14ac:dyDescent="0.25">
      <c r="A608" t="s">
        <v>1303</v>
      </c>
      <c r="B608" t="s">
        <v>225</v>
      </c>
      <c r="C608" t="str">
        <f t="shared" si="18"/>
        <v>Northfield_54G1</v>
      </c>
      <c r="D608">
        <v>9.3828860351299905</v>
      </c>
      <c r="E608" s="51">
        <f t="shared" si="19"/>
        <v>0.74591405849035985</v>
      </c>
      <c r="F608" t="str">
        <f>IFERROR($E608*INDEX(GMP!$H$3:$H$290, MATCH($A608, GMP!$B$3:$B$290, 0))/1000, "")</f>
        <v/>
      </c>
    </row>
    <row r="609" spans="1:6" x14ac:dyDescent="0.25">
      <c r="A609" t="s">
        <v>1407</v>
      </c>
      <c r="B609" t="s">
        <v>225</v>
      </c>
      <c r="C609" t="str">
        <f t="shared" si="18"/>
        <v>Northfield_54G2</v>
      </c>
      <c r="D609">
        <v>2.1077096505399999</v>
      </c>
      <c r="E609" s="51">
        <f t="shared" si="19"/>
        <v>1</v>
      </c>
      <c r="F609" t="str">
        <f>IFERROR($E609*INDEX(GMP!$H$3:$H$290, MATCH($A609, GMP!$B$3:$B$290, 0))/1000, "")</f>
        <v/>
      </c>
    </row>
    <row r="610" spans="1:6" x14ac:dyDescent="0.25">
      <c r="A610" t="s">
        <v>1408</v>
      </c>
      <c r="B610" t="s">
        <v>225</v>
      </c>
      <c r="C610" t="str">
        <f t="shared" si="18"/>
        <v>Northfield_54G3</v>
      </c>
      <c r="D610">
        <v>40.260232916900001</v>
      </c>
      <c r="E610" s="51">
        <f t="shared" si="19"/>
        <v>0.87290487045489629</v>
      </c>
      <c r="F610" t="str">
        <f>IFERROR($E610*INDEX(GMP!$H$3:$H$290, MATCH($A610, GMP!$B$3:$B$290, 0))/1000, "")</f>
        <v/>
      </c>
    </row>
    <row r="611" spans="1:6" x14ac:dyDescent="0.25">
      <c r="A611" t="s">
        <v>1409</v>
      </c>
      <c r="B611" t="s">
        <v>225</v>
      </c>
      <c r="C611" t="str">
        <f t="shared" si="18"/>
        <v>Northfield_54G4</v>
      </c>
      <c r="D611">
        <v>14.6612346084999</v>
      </c>
      <c r="E611" s="51">
        <f t="shared" si="19"/>
        <v>1</v>
      </c>
      <c r="F611" t="str">
        <f>IFERROR($E611*INDEX(GMP!$H$3:$H$290, MATCH($A611, GMP!$B$3:$B$290, 0))/1000, "")</f>
        <v/>
      </c>
    </row>
    <row r="612" spans="1:6" x14ac:dyDescent="0.25">
      <c r="A612" t="s">
        <v>1410</v>
      </c>
      <c r="B612" t="s">
        <v>225</v>
      </c>
      <c r="C612" t="str">
        <f t="shared" si="18"/>
        <v>Northfield_55J1</v>
      </c>
      <c r="D612">
        <v>1.52200762902</v>
      </c>
      <c r="E612" s="51">
        <f t="shared" si="19"/>
        <v>1</v>
      </c>
      <c r="F612" t="str">
        <f>IFERROR($E612*INDEX(GMP!$H$3:$H$290, MATCH($A612, GMP!$B$3:$B$290, 0))/1000, "")</f>
        <v/>
      </c>
    </row>
    <row r="613" spans="1:6" x14ac:dyDescent="0.25">
      <c r="A613" t="s">
        <v>790</v>
      </c>
      <c r="B613" t="s">
        <v>118</v>
      </c>
      <c r="C613" t="str">
        <f t="shared" si="18"/>
        <v>Norwich_71G1</v>
      </c>
      <c r="D613">
        <v>115.474346635</v>
      </c>
      <c r="E613" s="51">
        <f t="shared" si="19"/>
        <v>0.80524220572281047</v>
      </c>
      <c r="F613">
        <f>IFERROR($E613*INDEX(GMP!$H$3:$H$290, MATCH($A613, GMP!$B$3:$B$290, 0))/1000, "")</f>
        <v>5.1950039853765961</v>
      </c>
    </row>
    <row r="614" spans="1:6" x14ac:dyDescent="0.25">
      <c r="A614" t="s">
        <v>780</v>
      </c>
      <c r="B614" t="s">
        <v>118</v>
      </c>
      <c r="C614" t="str">
        <f t="shared" si="18"/>
        <v>Norwich_QU-G16</v>
      </c>
      <c r="D614">
        <v>2.75102625819</v>
      </c>
      <c r="E614" s="51">
        <f t="shared" si="19"/>
        <v>2.4006669877048768E-2</v>
      </c>
      <c r="F614">
        <f>IFERROR($E614*INDEX(GMP!$H$3:$H$290, MATCH($A614, GMP!$B$3:$B$290, 0))/1000, "")</f>
        <v>8.995299202930149E-4</v>
      </c>
    </row>
    <row r="615" spans="1:6" x14ac:dyDescent="0.25">
      <c r="A615" t="s">
        <v>787</v>
      </c>
      <c r="B615" t="s">
        <v>118</v>
      </c>
      <c r="C615" t="str">
        <f t="shared" si="18"/>
        <v>Norwich_SH-G35</v>
      </c>
      <c r="D615">
        <v>0.26915039762699999</v>
      </c>
      <c r="E615" s="51">
        <f t="shared" si="19"/>
        <v>2.1495656141706379E-3</v>
      </c>
      <c r="F615">
        <f>IFERROR($E615*INDEX(GMP!$H$3:$H$290, MATCH($A615, GMP!$B$3:$B$290, 0))/1000, "")</f>
        <v>9.34373181167693E-4</v>
      </c>
    </row>
    <row r="616" spans="1:6" x14ac:dyDescent="0.25">
      <c r="A616" t="s">
        <v>789</v>
      </c>
      <c r="B616" t="s">
        <v>118</v>
      </c>
      <c r="C616" t="str">
        <f t="shared" si="18"/>
        <v>Norwich_TH-G16</v>
      </c>
      <c r="D616">
        <v>1.2157308036700001</v>
      </c>
      <c r="E616" s="51">
        <f t="shared" si="19"/>
        <v>1.4394280670152974E-2</v>
      </c>
      <c r="F616">
        <f>IFERROR($E616*INDEX(GMP!$H$3:$H$290, MATCH($A616, GMP!$B$3:$B$290, 0))/1000, "")</f>
        <v>7.1939879876097235E-2</v>
      </c>
    </row>
    <row r="617" spans="1:6" x14ac:dyDescent="0.25">
      <c r="A617" t="s">
        <v>1369</v>
      </c>
      <c r="B617" t="s">
        <v>118</v>
      </c>
      <c r="C617" t="str">
        <f t="shared" si="18"/>
        <v>Norwich_TL109</v>
      </c>
      <c r="D617">
        <v>7.7158011324800002</v>
      </c>
      <c r="E617" s="51">
        <f t="shared" si="19"/>
        <v>0.55608815861666716</v>
      </c>
      <c r="F617" t="str">
        <f>IFERROR($E617*INDEX(GMP!$H$3:$H$290, MATCH($A617, GMP!$B$3:$B$290, 0))/1000, "")</f>
        <v/>
      </c>
    </row>
    <row r="618" spans="1:6" x14ac:dyDescent="0.25">
      <c r="A618">
        <v>3311</v>
      </c>
      <c r="B618" t="s">
        <v>226</v>
      </c>
      <c r="C618" t="str">
        <f t="shared" si="18"/>
        <v>Orange_3311</v>
      </c>
      <c r="D618">
        <v>6.8240489504899999</v>
      </c>
      <c r="E618" s="51">
        <f t="shared" si="19"/>
        <v>0.25540637658512577</v>
      </c>
      <c r="F618" t="str">
        <f>IFERROR($E618*INDEX(GMP!$H$3:$H$290, MATCH($A618, GMP!$B$3:$B$290, 0))/1000, "")</f>
        <v/>
      </c>
    </row>
    <row r="619" spans="1:6" x14ac:dyDescent="0.25">
      <c r="A619" t="s">
        <v>533</v>
      </c>
      <c r="B619" t="s">
        <v>226</v>
      </c>
      <c r="C619" t="str">
        <f t="shared" si="18"/>
        <v>Orange_61G3</v>
      </c>
      <c r="D619">
        <v>5.9848458084800003</v>
      </c>
      <c r="E619" s="51">
        <f t="shared" si="19"/>
        <v>0.14912084928109859</v>
      </c>
      <c r="F619">
        <f>IFERROR($E619*INDEX(GMP!$H$3:$H$290, MATCH($A619, GMP!$B$3:$B$290, 0))/1000, "")</f>
        <v>0.33234563679278439</v>
      </c>
    </row>
    <row r="620" spans="1:6" x14ac:dyDescent="0.25">
      <c r="A620" t="s">
        <v>337</v>
      </c>
      <c r="B620" t="s">
        <v>180</v>
      </c>
      <c r="C620" t="str">
        <f t="shared" si="18"/>
        <v>Orwell_CF-G16</v>
      </c>
      <c r="D620">
        <v>1.5656281841499999</v>
      </c>
      <c r="E620" s="51">
        <f t="shared" si="19"/>
        <v>1.7927329775537432E-2</v>
      </c>
      <c r="F620">
        <f>IFERROR($E620*INDEX(GMP!$H$3:$H$290, MATCH($A620, GMP!$B$3:$B$290, 0))/1000, "")</f>
        <v>-2.6467909680603463E-3</v>
      </c>
    </row>
    <row r="621" spans="1:6" x14ac:dyDescent="0.25">
      <c r="A621" t="s">
        <v>323</v>
      </c>
      <c r="B621" t="s">
        <v>180</v>
      </c>
      <c r="C621" t="str">
        <f t="shared" si="18"/>
        <v>Orwell_LJ-G12</v>
      </c>
      <c r="D621">
        <v>10.046523043200001</v>
      </c>
      <c r="E621" s="51">
        <f t="shared" si="19"/>
        <v>0.10110072774487519</v>
      </c>
      <c r="F621">
        <f>IFERROR($E621*INDEX(GMP!$H$3:$H$290, MATCH($A621, GMP!$B$3:$B$290, 0))/1000, "")</f>
        <v>3.817563479646477E-3</v>
      </c>
    </row>
    <row r="622" spans="1:6" x14ac:dyDescent="0.25">
      <c r="A622" t="s">
        <v>343</v>
      </c>
      <c r="B622" t="s">
        <v>180</v>
      </c>
      <c r="C622" t="str">
        <f t="shared" si="18"/>
        <v>Orwell_LJ-G13</v>
      </c>
      <c r="D622">
        <v>63.220890941900002</v>
      </c>
      <c r="E622" s="51">
        <f t="shared" si="19"/>
        <v>0.4468254645268111</v>
      </c>
      <c r="F622">
        <f>IFERROR($E622*INDEX(GMP!$H$3:$H$290, MATCH($A622, GMP!$B$3:$B$290, 0))/1000, "")</f>
        <v>1.6872129540532341E-2</v>
      </c>
    </row>
    <row r="623" spans="1:6" x14ac:dyDescent="0.25">
      <c r="A623" t="s">
        <v>344</v>
      </c>
      <c r="B623" t="s">
        <v>181</v>
      </c>
      <c r="C623" t="str">
        <f t="shared" si="18"/>
        <v>Panton_9G2</v>
      </c>
      <c r="D623">
        <v>22.4305978477</v>
      </c>
      <c r="E623" s="51">
        <f t="shared" si="19"/>
        <v>0.32132543558769822</v>
      </c>
      <c r="F623">
        <f>IFERROR($E623*INDEX(GMP!$H$3:$H$290, MATCH($A623, GMP!$B$3:$B$290, 0))/1000, "")</f>
        <v>-0.74284978175470506</v>
      </c>
    </row>
    <row r="624" spans="1:6" x14ac:dyDescent="0.25">
      <c r="A624" t="s">
        <v>346</v>
      </c>
      <c r="B624" t="s">
        <v>181</v>
      </c>
      <c r="C624" t="str">
        <f t="shared" si="18"/>
        <v>Panton_9G4</v>
      </c>
      <c r="D624">
        <v>2.1892386938100001</v>
      </c>
      <c r="E624" s="51">
        <f t="shared" si="19"/>
        <v>2.4888148514006728E-2</v>
      </c>
      <c r="F624">
        <f>IFERROR($E624*INDEX(GMP!$H$3:$H$290, MATCH($A624, GMP!$B$3:$B$290, 0))/1000, "")</f>
        <v>-5.7537168379135931E-2</v>
      </c>
    </row>
    <row r="625" spans="1:6" x14ac:dyDescent="0.25">
      <c r="A625" t="s">
        <v>336</v>
      </c>
      <c r="B625" t="s">
        <v>181</v>
      </c>
      <c r="C625" t="str">
        <f t="shared" si="18"/>
        <v>Panton_WY-G81</v>
      </c>
      <c r="D625">
        <v>6.4008681354199997</v>
      </c>
      <c r="E625" s="51">
        <f t="shared" si="19"/>
        <v>4.7314941112359746E-2</v>
      </c>
      <c r="F625">
        <f>IFERROR($E625*INDEX(GMP!$H$3:$H$290, MATCH($A625, GMP!$B$3:$B$290, 0))/1000, "")</f>
        <v>6.6874464618798146E-2</v>
      </c>
    </row>
    <row r="626" spans="1:6" x14ac:dyDescent="0.25">
      <c r="A626" t="s">
        <v>792</v>
      </c>
      <c r="B626" t="s">
        <v>91</v>
      </c>
      <c r="C626" t="str">
        <f t="shared" si="18"/>
        <v>Pawlet_BE-G29</v>
      </c>
      <c r="D626">
        <v>2.0833322311600001E-2</v>
      </c>
      <c r="E626" s="51">
        <f t="shared" si="19"/>
        <v>1.736340293237212E-4</v>
      </c>
      <c r="F626">
        <f>IFERROR($E626*INDEX(GMP!$H$3:$H$290, MATCH($A626, GMP!$B$3:$B$290, 0))/1000, "")</f>
        <v>4.0029762754319832E-4</v>
      </c>
    </row>
    <row r="627" spans="1:6" x14ac:dyDescent="0.25">
      <c r="A627" t="s">
        <v>374</v>
      </c>
      <c r="B627" t="s">
        <v>91</v>
      </c>
      <c r="C627" t="str">
        <f t="shared" si="18"/>
        <v>Pawlet_DO-G22</v>
      </c>
      <c r="D627">
        <v>0.34446236541300002</v>
      </c>
      <c r="E627" s="51">
        <f t="shared" si="19"/>
        <v>4.0174099232568299E-3</v>
      </c>
      <c r="F627">
        <f>IFERROR($E627*INDEX(GMP!$H$3:$H$290, MATCH($A627, GMP!$B$3:$B$290, 0))/1000, "")</f>
        <v>1.7157714996642197E-2</v>
      </c>
    </row>
    <row r="628" spans="1:6" x14ac:dyDescent="0.25">
      <c r="A628" t="s">
        <v>382</v>
      </c>
      <c r="B628" t="s">
        <v>91</v>
      </c>
      <c r="C628" t="str">
        <f t="shared" si="18"/>
        <v>Pawlet_PA-G20</v>
      </c>
      <c r="D628">
        <v>51.962386247600001</v>
      </c>
      <c r="E628" s="51">
        <f t="shared" si="19"/>
        <v>0.5097476937044505</v>
      </c>
      <c r="F628">
        <f>IFERROR($E628*INDEX(GMP!$H$3:$H$290, MATCH($A628, GMP!$B$3:$B$290, 0))/1000, "")</f>
        <v>-4.4266489721294482E-2</v>
      </c>
    </row>
    <row r="629" spans="1:6" x14ac:dyDescent="0.25">
      <c r="A629" t="s">
        <v>384</v>
      </c>
      <c r="B629" t="s">
        <v>91</v>
      </c>
      <c r="C629" t="str">
        <f t="shared" si="18"/>
        <v>Pawlet_PA-G21</v>
      </c>
      <c r="D629">
        <v>21.338589277400001</v>
      </c>
      <c r="E629" s="51">
        <f t="shared" si="19"/>
        <v>0.35388651355502226</v>
      </c>
      <c r="F629">
        <f>IFERROR($E629*INDEX(GMP!$H$3:$H$290, MATCH($A629, GMP!$B$3:$B$290, 0))/1000, "")</f>
        <v>-3.0731504837118135E-2</v>
      </c>
    </row>
    <row r="630" spans="1:6" x14ac:dyDescent="0.25">
      <c r="A630" t="s">
        <v>1411</v>
      </c>
      <c r="B630" t="s">
        <v>91</v>
      </c>
      <c r="C630" t="str">
        <f t="shared" si="18"/>
        <v>Pawlet_TL48</v>
      </c>
      <c r="D630">
        <v>0.15000083202600001</v>
      </c>
      <c r="E630" s="51">
        <f t="shared" si="19"/>
        <v>1.8484589618190869E-2</v>
      </c>
      <c r="F630" t="str">
        <f>IFERROR($E630*INDEX(GMP!$H$3:$H$290, MATCH($A630, GMP!$B$3:$B$290, 0))/1000, "")</f>
        <v/>
      </c>
    </row>
    <row r="631" spans="1:6" x14ac:dyDescent="0.25">
      <c r="A631" t="s">
        <v>1352</v>
      </c>
      <c r="B631" t="s">
        <v>91</v>
      </c>
      <c r="C631" t="str">
        <f t="shared" si="18"/>
        <v>Pawlet_TL50</v>
      </c>
      <c r="D631">
        <v>9.8425723342700007</v>
      </c>
      <c r="E631" s="51">
        <f t="shared" si="19"/>
        <v>0.73138502512323633</v>
      </c>
      <c r="F631" t="str">
        <f>IFERROR($E631*INDEX(GMP!$H$3:$H$290, MATCH($A631, GMP!$B$3:$B$290, 0))/1000, "")</f>
        <v/>
      </c>
    </row>
    <row r="632" spans="1:6" x14ac:dyDescent="0.25">
      <c r="A632">
        <v>3316</v>
      </c>
      <c r="B632" t="s">
        <v>8</v>
      </c>
      <c r="C632" t="str">
        <f t="shared" si="18"/>
        <v>Peacham_3316</v>
      </c>
      <c r="D632">
        <v>2.63204511042</v>
      </c>
      <c r="E632" s="51">
        <f t="shared" si="19"/>
        <v>0.1112616420091207</v>
      </c>
      <c r="F632" t="str">
        <f>IFERROR($E632*INDEX(GMP!$H$3:$H$290, MATCH($A632, GMP!$B$3:$B$290, 0))/1000, "")</f>
        <v/>
      </c>
    </row>
    <row r="633" spans="1:6" x14ac:dyDescent="0.25">
      <c r="A633" t="s">
        <v>607</v>
      </c>
      <c r="B633" t="s">
        <v>8</v>
      </c>
      <c r="C633" t="str">
        <f t="shared" si="18"/>
        <v>Peacham_14G1</v>
      </c>
      <c r="D633">
        <v>24.148303722800001</v>
      </c>
      <c r="E633" s="51">
        <f t="shared" si="19"/>
        <v>0.37428814397288812</v>
      </c>
      <c r="F633">
        <f>IFERROR($E633*INDEX(GMP!$H$3:$H$290, MATCH($A633, GMP!$B$3:$B$290, 0))/1000, "")</f>
        <v>2.1826650544593367</v>
      </c>
    </row>
    <row r="634" spans="1:6" x14ac:dyDescent="0.25">
      <c r="A634" t="s">
        <v>564</v>
      </c>
      <c r="B634" t="s">
        <v>8</v>
      </c>
      <c r="C634" t="str">
        <f t="shared" si="18"/>
        <v>Peacham_48G2</v>
      </c>
      <c r="D634">
        <v>4.7524183895999998</v>
      </c>
      <c r="E634" s="51">
        <f t="shared" si="19"/>
        <v>6.9038118498104234E-2</v>
      </c>
      <c r="F634">
        <f>IFERROR($E634*INDEX(GMP!$H$3:$H$290, MATCH($A634, GMP!$B$3:$B$290, 0))/1000, "")</f>
        <v>0.23876488091976858</v>
      </c>
    </row>
    <row r="635" spans="1:6" x14ac:dyDescent="0.25">
      <c r="A635" t="s">
        <v>647</v>
      </c>
      <c r="B635" t="s">
        <v>8</v>
      </c>
      <c r="C635" t="str">
        <f t="shared" si="18"/>
        <v>Peacham_BA-G71</v>
      </c>
      <c r="D635">
        <v>2.5649673544399998</v>
      </c>
      <c r="E635" s="51">
        <f t="shared" si="19"/>
        <v>1.8452619346549546E-2</v>
      </c>
      <c r="F635">
        <f>IFERROR($E635*INDEX(GMP!$H$3:$H$290, MATCH($A635, GMP!$B$3:$B$290, 0))/1000, "")</f>
        <v>5.3297254037219258E-2</v>
      </c>
    </row>
    <row r="636" spans="1:6" x14ac:dyDescent="0.25">
      <c r="A636" t="s">
        <v>388</v>
      </c>
      <c r="B636" t="s">
        <v>204</v>
      </c>
      <c r="C636" t="str">
        <f t="shared" si="18"/>
        <v>Peru_BL-G24</v>
      </c>
      <c r="D636">
        <v>34.0920024674</v>
      </c>
      <c r="E636" s="51">
        <f t="shared" si="19"/>
        <v>0.91279101447394295</v>
      </c>
      <c r="F636">
        <f>IFERROR($E636*INDEX(GMP!$H$3:$H$290, MATCH($A636, GMP!$B$3:$B$290, 0))/1000, "")</f>
        <v>12.196476209736971</v>
      </c>
    </row>
    <row r="637" spans="1:6" x14ac:dyDescent="0.25">
      <c r="A637" t="s">
        <v>385</v>
      </c>
      <c r="B637" t="s">
        <v>204</v>
      </c>
      <c r="C637" t="str">
        <f t="shared" si="18"/>
        <v>Peru_BL-G25</v>
      </c>
      <c r="D637">
        <v>3.5409404051200002</v>
      </c>
      <c r="E637" s="51">
        <f t="shared" si="19"/>
        <v>0.93002063118454625</v>
      </c>
      <c r="F637">
        <f>IFERROR($E637*INDEX(GMP!$H$3:$H$290, MATCH($A637, GMP!$B$3:$B$290, 0))/1000, "")</f>
        <v>12.426693868523705</v>
      </c>
    </row>
    <row r="638" spans="1:6" x14ac:dyDescent="0.25">
      <c r="A638" t="s">
        <v>389</v>
      </c>
      <c r="B638" t="s">
        <v>204</v>
      </c>
      <c r="C638" t="str">
        <f t="shared" si="18"/>
        <v>Peru_LO-G27</v>
      </c>
      <c r="D638">
        <v>2.10717676777</v>
      </c>
      <c r="E638" s="51">
        <f t="shared" si="19"/>
        <v>1.4585981002292298E-2</v>
      </c>
      <c r="F638">
        <f>IFERROR($E638*INDEX(GMP!$H$3:$H$290, MATCH($A638, GMP!$B$3:$B$290, 0))/1000, "")</f>
        <v>0.10530947009826004</v>
      </c>
    </row>
    <row r="639" spans="1:6" x14ac:dyDescent="0.25">
      <c r="A639" t="s">
        <v>390</v>
      </c>
      <c r="B639" t="s">
        <v>204</v>
      </c>
      <c r="C639" t="str">
        <f t="shared" si="18"/>
        <v>Peru_RA-G23</v>
      </c>
      <c r="D639">
        <v>1.51769689184</v>
      </c>
      <c r="E639" s="51">
        <f t="shared" si="19"/>
        <v>3.604030999030159E-2</v>
      </c>
      <c r="F639">
        <f>IFERROR($E639*INDEX(GMP!$H$3:$H$290, MATCH($A639, GMP!$B$3:$B$290, 0))/1000, "")</f>
        <v>0.21766112734922763</v>
      </c>
    </row>
    <row r="640" spans="1:6" x14ac:dyDescent="0.25">
      <c r="A640" t="s">
        <v>747</v>
      </c>
      <c r="B640" t="s">
        <v>119</v>
      </c>
      <c r="C640" t="str">
        <f t="shared" si="18"/>
        <v>Pittsfield_RO-G62</v>
      </c>
      <c r="D640">
        <v>1.21435693891</v>
      </c>
      <c r="E640" s="51">
        <f t="shared" si="19"/>
        <v>1.261403254958586E-2</v>
      </c>
      <c r="F640">
        <f>IFERROR($E640*INDEX(GMP!$H$3:$H$290, MATCH($A640, GMP!$B$3:$B$290, 0))/1000, "")</f>
        <v>4.3277988835676115E-2</v>
      </c>
    </row>
    <row r="641" spans="1:6" x14ac:dyDescent="0.25">
      <c r="A641" t="s">
        <v>737</v>
      </c>
      <c r="B641" t="s">
        <v>119</v>
      </c>
      <c r="C641" t="str">
        <f t="shared" si="18"/>
        <v>Pittsfield_ST-G45</v>
      </c>
      <c r="D641">
        <v>26.632488313300001</v>
      </c>
      <c r="E641" s="51">
        <f t="shared" si="19"/>
        <v>0.32545743755311402</v>
      </c>
      <c r="F641">
        <f>IFERROR($E641*INDEX(GMP!$H$3:$H$290, MATCH($A641, GMP!$B$3:$B$290, 0))/1000, "")</f>
        <v>2.0720703402231577</v>
      </c>
    </row>
    <row r="642" spans="1:6" x14ac:dyDescent="0.25">
      <c r="A642" t="s">
        <v>678</v>
      </c>
      <c r="B642" t="s">
        <v>92</v>
      </c>
      <c r="C642" t="str">
        <f t="shared" ref="C642:C705" si="20">CONCATENATE(B642, "_",A642)</f>
        <v>Pittsford_AP-G10</v>
      </c>
      <c r="D642">
        <v>34.600275740100003</v>
      </c>
      <c r="E642" s="51">
        <f t="shared" ref="E642:E705" si="21">$D642/SUMIF($A$2:$A$1152, $A642, $D$2:$D$1152)</f>
        <v>0.96607224142134185</v>
      </c>
      <c r="F642">
        <f>IFERROR($E642*INDEX(GMP!$H$3:$H$290, MATCH($A642, GMP!$B$3:$B$290, 0))/1000, "")</f>
        <v>1.0539461725010271</v>
      </c>
    </row>
    <row r="643" spans="1:6" x14ac:dyDescent="0.25">
      <c r="A643" t="s">
        <v>743</v>
      </c>
      <c r="B643" t="s">
        <v>92</v>
      </c>
      <c r="C643" t="str">
        <f t="shared" si="20"/>
        <v>Pittsford_AP-G11</v>
      </c>
      <c r="D643">
        <v>19.900620284799899</v>
      </c>
      <c r="E643" s="51">
        <f t="shared" si="21"/>
        <v>0.46118718166106798</v>
      </c>
      <c r="F643">
        <f>IFERROR($E643*INDEX(GMP!$H$3:$H$290, MATCH($A643, GMP!$B$3:$B$290, 0))/1000, "")</f>
        <v>0.50313676770495874</v>
      </c>
    </row>
    <row r="644" spans="1:6" x14ac:dyDescent="0.25">
      <c r="A644" t="s">
        <v>741</v>
      </c>
      <c r="B644" t="s">
        <v>92</v>
      </c>
      <c r="C644" t="str">
        <f t="shared" si="20"/>
        <v>Pittsford_ME-G12</v>
      </c>
      <c r="D644">
        <v>1.00699865663</v>
      </c>
      <c r="E644" s="51">
        <f t="shared" si="21"/>
        <v>2.4398760039990641E-2</v>
      </c>
      <c r="F644">
        <f>IFERROR($E644*INDEX(GMP!$H$3:$H$290, MATCH($A644, GMP!$B$3:$B$290, 0))/1000, "")</f>
        <v>0.15752547045859094</v>
      </c>
    </row>
    <row r="645" spans="1:6" x14ac:dyDescent="0.25">
      <c r="A645" t="s">
        <v>696</v>
      </c>
      <c r="B645" t="s">
        <v>92</v>
      </c>
      <c r="C645" t="str">
        <f t="shared" si="20"/>
        <v>Pittsford_NR-G33</v>
      </c>
      <c r="D645">
        <v>16.971153654799899</v>
      </c>
      <c r="E645" s="51">
        <f t="shared" si="21"/>
        <v>0.43364924669113408</v>
      </c>
      <c r="F645">
        <f>IFERROR($E645*INDEX(GMP!$H$3:$H$290, MATCH($A645, GMP!$B$3:$B$290, 0))/1000, "")</f>
        <v>1.2107096683294398</v>
      </c>
    </row>
    <row r="646" spans="1:6" x14ac:dyDescent="0.25">
      <c r="A646" t="s">
        <v>674</v>
      </c>
      <c r="B646" t="s">
        <v>92</v>
      </c>
      <c r="C646" t="str">
        <f t="shared" si="20"/>
        <v>Pittsford_OV-G7</v>
      </c>
      <c r="D646">
        <v>1.45429506525</v>
      </c>
      <c r="E646" s="51">
        <f t="shared" si="21"/>
        <v>7.5405277404235249E-2</v>
      </c>
      <c r="F646">
        <f>IFERROR($E646*INDEX(GMP!$H$3:$H$290, MATCH($A646, GMP!$B$3:$B$290, 0))/1000, "")</f>
        <v>6.4248312559504528E-2</v>
      </c>
    </row>
    <row r="647" spans="1:6" x14ac:dyDescent="0.25">
      <c r="A647" t="s">
        <v>699</v>
      </c>
      <c r="B647" t="s">
        <v>92</v>
      </c>
      <c r="C647" t="str">
        <f t="shared" si="20"/>
        <v>Pittsford_PM-J14</v>
      </c>
      <c r="D647">
        <v>1.0582025126100001</v>
      </c>
      <c r="E647" s="51">
        <f t="shared" si="21"/>
        <v>0.28337116125756484</v>
      </c>
      <c r="F647">
        <f>IFERROR($E647*INDEX(GMP!$H$3:$H$290, MATCH($A647, GMP!$B$3:$B$290, 0))/1000, "")</f>
        <v>1.8913749843716794</v>
      </c>
    </row>
    <row r="648" spans="1:6" x14ac:dyDescent="0.25">
      <c r="A648" t="s">
        <v>1412</v>
      </c>
      <c r="B648" t="s">
        <v>92</v>
      </c>
      <c r="C648" t="str">
        <f t="shared" si="20"/>
        <v>Pittsford_TL</v>
      </c>
      <c r="D648">
        <v>0.129791743973</v>
      </c>
      <c r="E648" s="51">
        <f t="shared" si="21"/>
        <v>0.86567187286426195</v>
      </c>
      <c r="F648" t="str">
        <f>IFERROR($E648*INDEX(GMP!$H$3:$H$290, MATCH($A648, GMP!$B$3:$B$290, 0))/1000, "")</f>
        <v/>
      </c>
    </row>
    <row r="649" spans="1:6" x14ac:dyDescent="0.25">
      <c r="A649" t="s">
        <v>1413</v>
      </c>
      <c r="B649" t="s">
        <v>92</v>
      </c>
      <c r="C649" t="str">
        <f t="shared" si="20"/>
        <v>Pittsford_TL37</v>
      </c>
      <c r="D649">
        <v>2.14357257666</v>
      </c>
      <c r="E649" s="51">
        <f t="shared" si="21"/>
        <v>0.2872054211307184</v>
      </c>
      <c r="F649" t="str">
        <f>IFERROR($E649*INDEX(GMP!$H$3:$H$290, MATCH($A649, GMP!$B$3:$B$290, 0))/1000, "")</f>
        <v/>
      </c>
    </row>
    <row r="650" spans="1:6" x14ac:dyDescent="0.25">
      <c r="A650" t="s">
        <v>1312</v>
      </c>
      <c r="B650" t="s">
        <v>92</v>
      </c>
      <c r="C650" t="str">
        <f t="shared" si="20"/>
        <v>Pittsford_TL60</v>
      </c>
      <c r="D650">
        <v>3.54680059386</v>
      </c>
      <c r="E650" s="51">
        <f t="shared" si="21"/>
        <v>0.13029853202114883</v>
      </c>
      <c r="F650" t="str">
        <f>IFERROR($E650*INDEX(GMP!$H$3:$H$290, MATCH($A650, GMP!$B$3:$B$290, 0))/1000, "")</f>
        <v/>
      </c>
    </row>
    <row r="651" spans="1:6" x14ac:dyDescent="0.25">
      <c r="A651" t="s">
        <v>1414</v>
      </c>
      <c r="B651" t="s">
        <v>92</v>
      </c>
      <c r="C651" t="str">
        <f t="shared" si="20"/>
        <v>Pittsford_TL61</v>
      </c>
      <c r="D651">
        <v>0.48582928301</v>
      </c>
      <c r="E651" s="51">
        <f t="shared" si="21"/>
        <v>1</v>
      </c>
      <c r="F651" t="str">
        <f>IFERROR($E651*INDEX(GMP!$H$3:$H$290, MATCH($A651, GMP!$B$3:$B$290, 0))/1000, "")</f>
        <v/>
      </c>
    </row>
    <row r="652" spans="1:6" x14ac:dyDescent="0.25">
      <c r="A652" t="s">
        <v>1340</v>
      </c>
      <c r="B652" t="s">
        <v>92</v>
      </c>
      <c r="C652" t="str">
        <f t="shared" si="20"/>
        <v>Pittsford_TL62</v>
      </c>
      <c r="D652">
        <v>1.7001134953599999</v>
      </c>
      <c r="E652" s="51">
        <f t="shared" si="21"/>
        <v>0.3621426086394946</v>
      </c>
      <c r="F652" t="str">
        <f>IFERROR($E652*INDEX(GMP!$H$3:$H$290, MATCH($A652, GMP!$B$3:$B$290, 0))/1000, "")</f>
        <v/>
      </c>
    </row>
    <row r="653" spans="1:6" x14ac:dyDescent="0.25">
      <c r="A653" t="s">
        <v>1313</v>
      </c>
      <c r="B653" t="s">
        <v>92</v>
      </c>
      <c r="C653" t="str">
        <f t="shared" si="20"/>
        <v>Pittsford_TL65</v>
      </c>
      <c r="D653">
        <v>6.6741171709499998</v>
      </c>
      <c r="E653" s="51">
        <f t="shared" si="21"/>
        <v>0.56451483907279498</v>
      </c>
      <c r="F653" t="str">
        <f>IFERROR($E653*INDEX(GMP!$H$3:$H$290, MATCH($A653, GMP!$B$3:$B$290, 0))/1000, "")</f>
        <v/>
      </c>
    </row>
    <row r="654" spans="1:6" x14ac:dyDescent="0.25">
      <c r="A654" t="s">
        <v>680</v>
      </c>
      <c r="B654" t="s">
        <v>92</v>
      </c>
      <c r="C654" t="str">
        <f t="shared" si="20"/>
        <v>Pittsford_WR-G24</v>
      </c>
      <c r="D654">
        <v>3.9289677106099998</v>
      </c>
      <c r="E654" s="51">
        <f t="shared" si="21"/>
        <v>5.8677941574064613E-2</v>
      </c>
      <c r="F654">
        <f>IFERROR($E654*INDEX(GMP!$H$3:$H$290, MATCH($A654, GMP!$B$3:$B$290, 0))/1000, "")</f>
        <v>0.18929445273851669</v>
      </c>
    </row>
    <row r="655" spans="1:6" x14ac:dyDescent="0.25">
      <c r="A655" t="s">
        <v>556</v>
      </c>
      <c r="B655" t="s">
        <v>227</v>
      </c>
      <c r="C655" t="str">
        <f t="shared" si="20"/>
        <v>Plainfield_37G3</v>
      </c>
      <c r="D655">
        <v>1.00648123626</v>
      </c>
      <c r="E655" s="51">
        <f t="shared" si="21"/>
        <v>2.5007338425455449E-2</v>
      </c>
      <c r="F655">
        <f>IFERROR($E655*INDEX(GMP!$H$3:$H$290, MATCH($A655, GMP!$B$3:$B$290, 0))/1000, "")</f>
        <v>0.12459056120976686</v>
      </c>
    </row>
    <row r="656" spans="1:6" x14ac:dyDescent="0.25">
      <c r="A656" t="s">
        <v>550</v>
      </c>
      <c r="B656" t="s">
        <v>227</v>
      </c>
      <c r="C656" t="str">
        <f t="shared" si="20"/>
        <v>Plainfield_48G1</v>
      </c>
      <c r="D656">
        <v>2.1783668654000001</v>
      </c>
      <c r="E656" s="51">
        <f t="shared" si="21"/>
        <v>0.10147990438906</v>
      </c>
      <c r="F656">
        <f>IFERROR($E656*INDEX(GMP!$H$3:$H$290, MATCH($A656, GMP!$B$3:$B$290, 0))/1000, "")</f>
        <v>0.35096317533434457</v>
      </c>
    </row>
    <row r="657" spans="1:6" x14ac:dyDescent="0.25">
      <c r="A657" t="s">
        <v>564</v>
      </c>
      <c r="B657" t="s">
        <v>227</v>
      </c>
      <c r="C657" t="str">
        <f t="shared" si="20"/>
        <v>Plainfield_48G2</v>
      </c>
      <c r="D657">
        <v>7.5484336577800004</v>
      </c>
      <c r="E657" s="51">
        <f t="shared" si="21"/>
        <v>0.10965567730343632</v>
      </c>
      <c r="F657">
        <f>IFERROR($E657*INDEX(GMP!$H$3:$H$290, MATCH($A657, GMP!$B$3:$B$290, 0))/1000, "")</f>
        <v>0.37923867717006932</v>
      </c>
    </row>
    <row r="658" spans="1:6" x14ac:dyDescent="0.25">
      <c r="A658" t="s">
        <v>586</v>
      </c>
      <c r="B658" t="s">
        <v>120</v>
      </c>
      <c r="C658" t="str">
        <f t="shared" si="20"/>
        <v>Plymouth_CV-G64</v>
      </c>
      <c r="D658">
        <v>9.3569695839399998</v>
      </c>
      <c r="E658" s="51">
        <f t="shared" si="21"/>
        <v>0.2653284021884102</v>
      </c>
      <c r="F658">
        <f>IFERROR($E658*INDEX(GMP!$H$3:$H$290, MATCH($A658, GMP!$B$3:$B$290, 0))/1000, "")</f>
        <v>0.90564278190567593</v>
      </c>
    </row>
    <row r="659" spans="1:6" x14ac:dyDescent="0.25">
      <c r="A659" t="s">
        <v>1415</v>
      </c>
      <c r="B659" t="s">
        <v>120</v>
      </c>
      <c r="C659" t="str">
        <f t="shared" si="20"/>
        <v>Plymouth_LUD-01</v>
      </c>
      <c r="D659">
        <v>0.60128092072600003</v>
      </c>
      <c r="E659" s="51">
        <f t="shared" si="21"/>
        <v>1</v>
      </c>
      <c r="F659" t="str">
        <f>IFERROR($E659*INDEX(GMP!$H$3:$H$290, MATCH($A659, GMP!$B$3:$B$290, 0))/1000, "")</f>
        <v/>
      </c>
    </row>
    <row r="660" spans="1:6" x14ac:dyDescent="0.25">
      <c r="A660" t="s">
        <v>588</v>
      </c>
      <c r="B660" t="s">
        <v>120</v>
      </c>
      <c r="C660" t="str">
        <f t="shared" si="20"/>
        <v>Plymouth_MH-G13</v>
      </c>
      <c r="D660">
        <v>1.0520705832299999</v>
      </c>
      <c r="E660" s="51">
        <f t="shared" si="21"/>
        <v>6.4922843789684713E-3</v>
      </c>
      <c r="F660">
        <f>IFERROR($E660*INDEX(GMP!$H$3:$H$290, MATCH($A660, GMP!$B$3:$B$290, 0))/1000, "")</f>
        <v>3.8165023567453736E-2</v>
      </c>
    </row>
    <row r="661" spans="1:6" x14ac:dyDescent="0.25">
      <c r="A661" t="s">
        <v>768</v>
      </c>
      <c r="B661" t="s">
        <v>120</v>
      </c>
      <c r="C661" t="str">
        <f t="shared" si="20"/>
        <v>Plymouth_SB-G91</v>
      </c>
      <c r="D661">
        <v>39.482080021100003</v>
      </c>
      <c r="E661" s="51">
        <f t="shared" si="21"/>
        <v>0.6060395820205845</v>
      </c>
      <c r="F661">
        <f>IFERROR($E661*INDEX(GMP!$H$3:$H$290, MATCH($A661, GMP!$B$3:$B$290, 0))/1000, "")</f>
        <v>8.2610406900431723</v>
      </c>
    </row>
    <row r="662" spans="1:6" x14ac:dyDescent="0.25">
      <c r="A662" t="s">
        <v>739</v>
      </c>
      <c r="B662" t="s">
        <v>120</v>
      </c>
      <c r="C662" t="str">
        <f t="shared" si="20"/>
        <v>Plymouth_WK-G83</v>
      </c>
      <c r="D662">
        <v>9.2667683914100003</v>
      </c>
      <c r="E662" s="51">
        <f t="shared" si="21"/>
        <v>0.11108797967102435</v>
      </c>
      <c r="F662">
        <f>IFERROR($E662*INDEX(GMP!$H$3:$H$290, MATCH($A662, GMP!$B$3:$B$290, 0))/1000, "")</f>
        <v>1.4225893350277476</v>
      </c>
    </row>
    <row r="663" spans="1:6" x14ac:dyDescent="0.25">
      <c r="A663" t="s">
        <v>777</v>
      </c>
      <c r="B663" t="s">
        <v>121</v>
      </c>
      <c r="C663" t="str">
        <f t="shared" si="20"/>
        <v>Pomfret_EB-Y38</v>
      </c>
      <c r="D663">
        <v>8.0206120296000005</v>
      </c>
      <c r="E663" s="51">
        <f t="shared" si="21"/>
        <v>0.27796441752704359</v>
      </c>
      <c r="F663">
        <f>IFERROR($E663*INDEX(GMP!$H$3:$H$290, MATCH($A663, GMP!$B$3:$B$290, 0))/1000, "")</f>
        <v>6.0353830252370173</v>
      </c>
    </row>
    <row r="664" spans="1:6" x14ac:dyDescent="0.25">
      <c r="A664" t="s">
        <v>780</v>
      </c>
      <c r="B664" t="s">
        <v>121</v>
      </c>
      <c r="C664" t="str">
        <f t="shared" si="20"/>
        <v>Pomfret_QU-G16</v>
      </c>
      <c r="D664">
        <v>19.821471938799899</v>
      </c>
      <c r="E664" s="51">
        <f t="shared" si="21"/>
        <v>0.17297091654262592</v>
      </c>
      <c r="F664">
        <f>IFERROR($E664*INDEX(GMP!$H$3:$H$290, MATCH($A664, GMP!$B$3:$B$290, 0))/1000, "")</f>
        <v>6.4812202428521761E-3</v>
      </c>
    </row>
    <row r="665" spans="1:6" x14ac:dyDescent="0.25">
      <c r="A665" t="s">
        <v>787</v>
      </c>
      <c r="B665" t="s">
        <v>121</v>
      </c>
      <c r="C665" t="str">
        <f t="shared" si="20"/>
        <v>Pomfret_SH-G35</v>
      </c>
      <c r="D665">
        <v>1.0913321383200001</v>
      </c>
      <c r="E665" s="51">
        <f t="shared" si="21"/>
        <v>8.7159077558674834E-3</v>
      </c>
      <c r="F665">
        <f>IFERROR($E665*INDEX(GMP!$H$3:$H$290, MATCH($A665, GMP!$B$3:$B$290, 0))/1000, "")</f>
        <v>3.7886307833204778E-3</v>
      </c>
    </row>
    <row r="666" spans="1:6" x14ac:dyDescent="0.25">
      <c r="A666" t="s">
        <v>752</v>
      </c>
      <c r="B666" t="s">
        <v>121</v>
      </c>
      <c r="C666" t="str">
        <f t="shared" si="20"/>
        <v>Pomfret_TA-G12</v>
      </c>
      <c r="D666">
        <v>3.8517265116799999</v>
      </c>
      <c r="E666" s="51">
        <f t="shared" si="21"/>
        <v>6.8011599583486904E-2</v>
      </c>
      <c r="F666">
        <f>IFERROR($E666*INDEX(GMP!$H$3:$H$290, MATCH($A666, GMP!$B$3:$B$290, 0))/1000, "")</f>
        <v>0.40936929916896114</v>
      </c>
    </row>
    <row r="667" spans="1:6" x14ac:dyDescent="0.25">
      <c r="A667" t="s">
        <v>1290</v>
      </c>
      <c r="B667" t="s">
        <v>121</v>
      </c>
      <c r="C667" t="str">
        <f t="shared" si="20"/>
        <v>Pomfret_TL107</v>
      </c>
      <c r="D667">
        <v>7.2784694083500003</v>
      </c>
      <c r="E667" s="51">
        <f t="shared" si="21"/>
        <v>0.43333384454356821</v>
      </c>
      <c r="F667" t="str">
        <f>IFERROR($E667*INDEX(GMP!$H$3:$H$290, MATCH($A667, GMP!$B$3:$B$290, 0))/1000, "")</f>
        <v/>
      </c>
    </row>
    <row r="668" spans="1:6" x14ac:dyDescent="0.25">
      <c r="A668" t="s">
        <v>738</v>
      </c>
      <c r="B668" t="s">
        <v>121</v>
      </c>
      <c r="C668" t="str">
        <f t="shared" si="20"/>
        <v>Pomfret_WK-G81</v>
      </c>
      <c r="D668">
        <v>41.6616679706</v>
      </c>
      <c r="E668" s="51">
        <f t="shared" si="21"/>
        <v>0.30919789308685913</v>
      </c>
      <c r="F668">
        <f>IFERROR($E668*INDEX(GMP!$H$3:$H$290, MATCH($A668, GMP!$B$3:$B$290, 0))/1000, "")</f>
        <v>2.5931345100569043</v>
      </c>
    </row>
    <row r="669" spans="1:6" x14ac:dyDescent="0.25">
      <c r="A669" t="s">
        <v>701</v>
      </c>
      <c r="B669" t="s">
        <v>93</v>
      </c>
      <c r="C669" t="str">
        <f t="shared" si="20"/>
        <v>Poultney_CA-G37</v>
      </c>
      <c r="D669">
        <v>6.9571323783899999</v>
      </c>
      <c r="E669" s="51">
        <f t="shared" si="21"/>
        <v>0.11116740516617701</v>
      </c>
      <c r="F669">
        <f>IFERROR($E669*INDEX(GMP!$H$3:$H$290, MATCH($A669, GMP!$B$3:$B$290, 0))/1000, "")</f>
        <v>-0.19202946401000254</v>
      </c>
    </row>
    <row r="670" spans="1:6" x14ac:dyDescent="0.25">
      <c r="A670" t="s">
        <v>689</v>
      </c>
      <c r="B670" t="s">
        <v>93</v>
      </c>
      <c r="C670" t="str">
        <f t="shared" si="20"/>
        <v>Poultney_HY-G24</v>
      </c>
      <c r="D670">
        <v>1.42592951279</v>
      </c>
      <c r="E670" s="51">
        <f t="shared" si="21"/>
        <v>2.7075195933743787E-2</v>
      </c>
      <c r="F670">
        <f>IFERROR($E670*INDEX(GMP!$H$3:$H$290, MATCH($A670, GMP!$B$3:$B$290, 0))/1000, "")</f>
        <v>-1.1967236602714755E-3</v>
      </c>
    </row>
    <row r="671" spans="1:6" x14ac:dyDescent="0.25">
      <c r="A671" t="s">
        <v>382</v>
      </c>
      <c r="B671" t="s">
        <v>93</v>
      </c>
      <c r="C671" t="str">
        <f t="shared" si="20"/>
        <v>Poultney_PA-G20</v>
      </c>
      <c r="D671">
        <v>1.2729257571799999</v>
      </c>
      <c r="E671" s="51">
        <f t="shared" si="21"/>
        <v>1.2487320460758591E-2</v>
      </c>
      <c r="F671">
        <f>IFERROR($E671*INDEX(GMP!$H$3:$H$290, MATCH($A671, GMP!$B$3:$B$290, 0))/1000, "")</f>
        <v>-1.0843989088122762E-3</v>
      </c>
    </row>
    <row r="672" spans="1:6" x14ac:dyDescent="0.25">
      <c r="A672" t="s">
        <v>692</v>
      </c>
      <c r="B672" t="s">
        <v>93</v>
      </c>
      <c r="C672" t="str">
        <f t="shared" si="20"/>
        <v>Poultney_PO-G27</v>
      </c>
      <c r="D672">
        <v>18.0157292749</v>
      </c>
      <c r="E672" s="51">
        <f t="shared" si="21"/>
        <v>0.9413810845615288</v>
      </c>
      <c r="F672">
        <f>IFERROR($E672*INDEX(GMP!$H$3:$H$290, MATCH($A672, GMP!$B$3:$B$290, 0))/1000, "")</f>
        <v>-0.11455666418029151</v>
      </c>
    </row>
    <row r="673" spans="1:6" x14ac:dyDescent="0.25">
      <c r="A673" t="s">
        <v>724</v>
      </c>
      <c r="B673" t="s">
        <v>93</v>
      </c>
      <c r="C673" t="str">
        <f t="shared" si="20"/>
        <v>Poultney_PO-G7</v>
      </c>
      <c r="D673">
        <v>44.031527368500001</v>
      </c>
      <c r="E673" s="51">
        <f t="shared" si="21"/>
        <v>0.49201517904179526</v>
      </c>
      <c r="F673">
        <f>IFERROR($E673*INDEX(GMP!$H$3:$H$290, MATCH($A673, GMP!$B$3:$B$290, 0))/1000, "")</f>
        <v>-5.9873327137595571E-2</v>
      </c>
    </row>
    <row r="674" spans="1:6" x14ac:dyDescent="0.25">
      <c r="A674" t="s">
        <v>703</v>
      </c>
      <c r="B674" t="s">
        <v>93</v>
      </c>
      <c r="C674" t="str">
        <f t="shared" si="20"/>
        <v>Poultney_PO-J31</v>
      </c>
      <c r="D674">
        <v>11.4216463569</v>
      </c>
      <c r="E674" s="51">
        <f t="shared" si="21"/>
        <v>1</v>
      </c>
      <c r="F674">
        <f>IFERROR($E674*INDEX(GMP!$H$3:$H$290, MATCH($A674, GMP!$B$3:$B$290, 0))/1000, "")</f>
        <v>2.4937699999999898</v>
      </c>
    </row>
    <row r="675" spans="1:6" x14ac:dyDescent="0.25">
      <c r="A675" t="s">
        <v>726</v>
      </c>
      <c r="B675" t="s">
        <v>93</v>
      </c>
      <c r="C675" t="str">
        <f t="shared" si="20"/>
        <v>Poultney_SP-J1</v>
      </c>
      <c r="D675">
        <v>7.43883102667</v>
      </c>
      <c r="E675" s="51">
        <f t="shared" si="21"/>
        <v>0.68168424089268731</v>
      </c>
      <c r="F675">
        <f>IFERROR($E675*INDEX(GMP!$H$3:$H$290, MATCH($A675, GMP!$B$3:$B$290, 0))/1000, "")</f>
        <v>1.1285487113250638</v>
      </c>
    </row>
    <row r="676" spans="1:6" x14ac:dyDescent="0.25">
      <c r="A676" t="s">
        <v>1416</v>
      </c>
      <c r="B676" t="s">
        <v>93</v>
      </c>
      <c r="C676" t="str">
        <f t="shared" si="20"/>
        <v>Poultney_TL47</v>
      </c>
      <c r="D676">
        <v>3.6724582947100002</v>
      </c>
      <c r="E676" s="51">
        <f t="shared" si="21"/>
        <v>1</v>
      </c>
      <c r="F676" t="str">
        <f>IFERROR($E676*INDEX(GMP!$H$3:$H$290, MATCH($A676, GMP!$B$3:$B$290, 0))/1000, "")</f>
        <v/>
      </c>
    </row>
    <row r="677" spans="1:6" x14ac:dyDescent="0.25">
      <c r="A677" t="s">
        <v>1335</v>
      </c>
      <c r="B677" t="s">
        <v>93</v>
      </c>
      <c r="C677" t="str">
        <f t="shared" si="20"/>
        <v>Poultney_TL47A</v>
      </c>
      <c r="D677">
        <v>0.83064059048600003</v>
      </c>
      <c r="E677" s="51">
        <f t="shared" si="21"/>
        <v>0.40217173708836973</v>
      </c>
      <c r="F677" t="str">
        <f>IFERROR($E677*INDEX(GMP!$H$3:$H$290, MATCH($A677, GMP!$B$3:$B$290, 0))/1000, "")</f>
        <v/>
      </c>
    </row>
    <row r="678" spans="1:6" x14ac:dyDescent="0.25">
      <c r="A678" t="s">
        <v>1411</v>
      </c>
      <c r="B678" t="s">
        <v>93</v>
      </c>
      <c r="C678" t="str">
        <f t="shared" si="20"/>
        <v>Poultney_TL48</v>
      </c>
      <c r="D678">
        <v>4.1149810114000003</v>
      </c>
      <c r="E678" s="51">
        <f t="shared" si="21"/>
        <v>0.50708875580898582</v>
      </c>
      <c r="F678" t="str">
        <f>IFERROR($E678*INDEX(GMP!$H$3:$H$290, MATCH($A678, GMP!$B$3:$B$290, 0))/1000, "")</f>
        <v/>
      </c>
    </row>
    <row r="679" spans="1:6" x14ac:dyDescent="0.25">
      <c r="A679" t="s">
        <v>1417</v>
      </c>
      <c r="B679" t="s">
        <v>93</v>
      </c>
      <c r="C679" t="str">
        <f t="shared" si="20"/>
        <v>Poultney_TL49</v>
      </c>
      <c r="D679">
        <v>0.87617551598499999</v>
      </c>
      <c r="E679" s="51">
        <f t="shared" si="21"/>
        <v>1</v>
      </c>
      <c r="F679" t="str">
        <f>IFERROR($E679*INDEX(GMP!$H$3:$H$290, MATCH($A679, GMP!$B$3:$B$290, 0))/1000, "")</f>
        <v/>
      </c>
    </row>
    <row r="680" spans="1:6" x14ac:dyDescent="0.25">
      <c r="A680" t="s">
        <v>392</v>
      </c>
      <c r="B680" t="s">
        <v>205</v>
      </c>
      <c r="C680" t="str">
        <f t="shared" si="20"/>
        <v>Pownal_PN-G45</v>
      </c>
      <c r="D680">
        <v>41.533887868999898</v>
      </c>
      <c r="E680" s="51">
        <f t="shared" si="21"/>
        <v>1</v>
      </c>
      <c r="F680">
        <f>IFERROR($E680*INDEX(GMP!$H$3:$H$290, MATCH($A680, GMP!$B$3:$B$290, 0))/1000, "")</f>
        <v>0.69252999999999898</v>
      </c>
    </row>
    <row r="681" spans="1:6" x14ac:dyDescent="0.25">
      <c r="A681" t="s">
        <v>364</v>
      </c>
      <c r="B681" t="s">
        <v>205</v>
      </c>
      <c r="C681" t="str">
        <f t="shared" si="20"/>
        <v>Pownal_PN-G46</v>
      </c>
      <c r="D681">
        <v>40.6963523983</v>
      </c>
      <c r="E681" s="51">
        <f t="shared" si="21"/>
        <v>0.94168132975049457</v>
      </c>
      <c r="F681">
        <f>IFERROR($E681*INDEX(GMP!$H$3:$H$290, MATCH($A681, GMP!$B$3:$B$290, 0))/1000, "")</f>
        <v>0.65214257129210895</v>
      </c>
    </row>
    <row r="682" spans="1:6" x14ac:dyDescent="0.25">
      <c r="A682" t="s">
        <v>369</v>
      </c>
      <c r="B682" t="s">
        <v>205</v>
      </c>
      <c r="C682" t="str">
        <f t="shared" si="20"/>
        <v>Pownal_SN-G40</v>
      </c>
      <c r="D682">
        <v>12.275187085300001</v>
      </c>
      <c r="E682" s="51">
        <f t="shared" si="21"/>
        <v>0.38945252097189803</v>
      </c>
      <c r="F682">
        <f>IFERROR($E682*INDEX(GMP!$H$3:$H$290, MATCH($A682, GMP!$B$3:$B$290, 0))/1000, "")</f>
        <v>2.3231543890511466</v>
      </c>
    </row>
    <row r="683" spans="1:6" x14ac:dyDescent="0.25">
      <c r="A683" t="s">
        <v>1300</v>
      </c>
      <c r="B683" t="s">
        <v>205</v>
      </c>
      <c r="C683" t="str">
        <f t="shared" si="20"/>
        <v>Pownal_TL7</v>
      </c>
      <c r="D683">
        <v>2.4537371066300002</v>
      </c>
      <c r="E683" s="51">
        <f t="shared" si="21"/>
        <v>0.43565612553849942</v>
      </c>
      <c r="F683" t="str">
        <f>IFERROR($E683*INDEX(GMP!$H$3:$H$290, MATCH($A683, GMP!$B$3:$B$290, 0))/1000, "")</f>
        <v/>
      </c>
    </row>
    <row r="684" spans="1:6" x14ac:dyDescent="0.25">
      <c r="A684" t="s">
        <v>1418</v>
      </c>
      <c r="B684" t="s">
        <v>205</v>
      </c>
      <c r="C684" t="str">
        <f t="shared" si="20"/>
        <v>Pownal_TL8</v>
      </c>
      <c r="D684">
        <v>2.5555315275299999</v>
      </c>
      <c r="E684" s="51">
        <f t="shared" si="21"/>
        <v>1</v>
      </c>
      <c r="F684" t="str">
        <f>IFERROR($E684*INDEX(GMP!$H$3:$H$290, MATCH($A684, GMP!$B$3:$B$290, 0))/1000, "")</f>
        <v/>
      </c>
    </row>
    <row r="685" spans="1:6" x14ac:dyDescent="0.25">
      <c r="A685" t="s">
        <v>373</v>
      </c>
      <c r="B685" t="s">
        <v>205</v>
      </c>
      <c r="C685" t="str">
        <f t="shared" si="20"/>
        <v>Pownal_WO-G92</v>
      </c>
      <c r="D685">
        <v>1.08602953558</v>
      </c>
      <c r="E685" s="51">
        <f t="shared" si="21"/>
        <v>2.1025928793534196E-2</v>
      </c>
      <c r="F685">
        <f>IFERROR($E685*INDEX(GMP!$H$3:$H$290, MATCH($A685, GMP!$B$3:$B$290, 0))/1000, "")</f>
        <v>0.20333481880576734</v>
      </c>
    </row>
    <row r="686" spans="1:6" x14ac:dyDescent="0.25">
      <c r="A686" t="s">
        <v>678</v>
      </c>
      <c r="B686" t="s">
        <v>94</v>
      </c>
      <c r="C686" t="str">
        <f t="shared" si="20"/>
        <v>Proctor_AP-G10</v>
      </c>
      <c r="D686">
        <v>1.05719385286</v>
      </c>
      <c r="E686" s="51">
        <f t="shared" si="21"/>
        <v>2.9517846699286813E-2</v>
      </c>
      <c r="F686">
        <f>IFERROR($E686*INDEX(GMP!$H$3:$H$290, MATCH($A686, GMP!$B$3:$B$290, 0))/1000, "")</f>
        <v>3.2202790035053941E-2</v>
      </c>
    </row>
    <row r="687" spans="1:6" x14ac:dyDescent="0.25">
      <c r="A687" t="s">
        <v>715</v>
      </c>
      <c r="B687" t="s">
        <v>94</v>
      </c>
      <c r="C687" t="str">
        <f t="shared" si="20"/>
        <v>Proctor_GT-G49</v>
      </c>
      <c r="D687">
        <v>1.39917118073</v>
      </c>
      <c r="E687" s="51">
        <f t="shared" si="21"/>
        <v>0.11075495662815919</v>
      </c>
      <c r="F687">
        <f>IFERROR($E687*INDEX(GMP!$H$3:$H$290, MATCH($A687, GMP!$B$3:$B$290, 0))/1000, "")</f>
        <v>0.60507204885269306</v>
      </c>
    </row>
    <row r="688" spans="1:6" x14ac:dyDescent="0.25">
      <c r="A688" t="s">
        <v>699</v>
      </c>
      <c r="B688" t="s">
        <v>94</v>
      </c>
      <c r="C688" t="str">
        <f t="shared" si="20"/>
        <v>Proctor_PM-J14</v>
      </c>
      <c r="D688">
        <v>2.6761313127299999</v>
      </c>
      <c r="E688" s="51">
        <f t="shared" si="21"/>
        <v>0.7166288387424351</v>
      </c>
      <c r="F688">
        <f>IFERROR($E688*INDEX(GMP!$H$3:$H$290, MATCH($A688, GMP!$B$3:$B$290, 0))/1000, "")</f>
        <v>4.7831750156283208</v>
      </c>
    </row>
    <row r="689" spans="1:6" x14ac:dyDescent="0.25">
      <c r="A689" t="s">
        <v>704</v>
      </c>
      <c r="B689" t="s">
        <v>94</v>
      </c>
      <c r="C689" t="str">
        <f t="shared" si="20"/>
        <v>Proctor_PM-J15</v>
      </c>
      <c r="D689">
        <v>11.4339647768</v>
      </c>
      <c r="E689" s="51">
        <f t="shared" si="21"/>
        <v>1</v>
      </c>
      <c r="F689">
        <f>IFERROR($E689*INDEX(GMP!$H$3:$H$290, MATCH($A689, GMP!$B$3:$B$290, 0))/1000, "")</f>
        <v>6.67455</v>
      </c>
    </row>
    <row r="690" spans="1:6" x14ac:dyDescent="0.25">
      <c r="A690" t="s">
        <v>1413</v>
      </c>
      <c r="B690" t="s">
        <v>94</v>
      </c>
      <c r="C690" t="str">
        <f t="shared" si="20"/>
        <v>Proctor_TL37</v>
      </c>
      <c r="D690">
        <v>1.2923690133200001</v>
      </c>
      <c r="E690" s="51">
        <f t="shared" si="21"/>
        <v>0.1731573685763452</v>
      </c>
      <c r="F690" t="str">
        <f>IFERROR($E690*INDEX(GMP!$H$3:$H$290, MATCH($A690, GMP!$B$3:$B$290, 0))/1000, "")</f>
        <v/>
      </c>
    </row>
    <row r="691" spans="1:6" x14ac:dyDescent="0.25">
      <c r="A691" t="s">
        <v>1419</v>
      </c>
      <c r="B691" t="s">
        <v>94</v>
      </c>
      <c r="C691" t="str">
        <f t="shared" si="20"/>
        <v>Proctor_TL38</v>
      </c>
      <c r="D691">
        <v>1.42634726547</v>
      </c>
      <c r="E691" s="51">
        <f t="shared" si="21"/>
        <v>0.77638334523119734</v>
      </c>
      <c r="F691" t="str">
        <f>IFERROR($E691*INDEX(GMP!$H$3:$H$290, MATCH($A691, GMP!$B$3:$B$290, 0))/1000, "")</f>
        <v/>
      </c>
    </row>
    <row r="692" spans="1:6" x14ac:dyDescent="0.25">
      <c r="A692">
        <v>6673</v>
      </c>
      <c r="B692" t="s">
        <v>147</v>
      </c>
      <c r="C692" t="str">
        <f t="shared" si="20"/>
        <v>Putney_6673</v>
      </c>
      <c r="D692">
        <v>0.30535809020499999</v>
      </c>
      <c r="E692" s="51">
        <f t="shared" si="21"/>
        <v>1</v>
      </c>
      <c r="F692" t="str">
        <f>IFERROR($E692*INDEX(GMP!$H$3:$H$290, MATCH($A692, GMP!$B$3:$B$290, 0))/1000, "")</f>
        <v/>
      </c>
    </row>
    <row r="693" spans="1:6" x14ac:dyDescent="0.25">
      <c r="A693" t="s">
        <v>1326</v>
      </c>
      <c r="B693" t="s">
        <v>147</v>
      </c>
      <c r="C693" t="str">
        <f t="shared" si="20"/>
        <v>Putney_69G1</v>
      </c>
      <c r="D693">
        <v>45.769301945199899</v>
      </c>
      <c r="E693" s="51">
        <f t="shared" si="21"/>
        <v>0.42774535471855624</v>
      </c>
      <c r="F693" t="str">
        <f>IFERROR($E693*INDEX(GMP!$H$3:$H$290, MATCH($A693, GMP!$B$3:$B$290, 0))/1000, "")</f>
        <v/>
      </c>
    </row>
    <row r="694" spans="1:6" x14ac:dyDescent="0.25">
      <c r="A694" t="s">
        <v>1420</v>
      </c>
      <c r="B694" t="s">
        <v>147</v>
      </c>
      <c r="C694" t="str">
        <f t="shared" si="20"/>
        <v>Putney_69G2</v>
      </c>
      <c r="D694">
        <v>32.518392388899898</v>
      </c>
      <c r="E694" s="51">
        <f t="shared" si="21"/>
        <v>0.82855796540596194</v>
      </c>
      <c r="F694" t="str">
        <f>IFERROR($E694*INDEX(GMP!$H$3:$H$290, MATCH($A694, GMP!$B$3:$B$290, 0))/1000, "")</f>
        <v/>
      </c>
    </row>
    <row r="695" spans="1:6" x14ac:dyDescent="0.25">
      <c r="A695" t="s">
        <v>1421</v>
      </c>
      <c r="B695" t="s">
        <v>147</v>
      </c>
      <c r="C695" t="str">
        <f t="shared" si="20"/>
        <v>Putney_69G3</v>
      </c>
      <c r="D695">
        <v>1.08690361264</v>
      </c>
      <c r="E695" s="51">
        <f t="shared" si="21"/>
        <v>1</v>
      </c>
      <c r="F695" t="str">
        <f>IFERROR($E695*INDEX(GMP!$H$3:$H$290, MATCH($A695, GMP!$B$3:$B$290, 0))/1000, "")</f>
        <v/>
      </c>
    </row>
    <row r="696" spans="1:6" x14ac:dyDescent="0.25">
      <c r="A696" t="s">
        <v>1304</v>
      </c>
      <c r="B696" t="s">
        <v>122</v>
      </c>
      <c r="C696" t="str">
        <f t="shared" si="20"/>
        <v>Randolph_40G1T</v>
      </c>
      <c r="D696">
        <v>52.456107916199898</v>
      </c>
      <c r="E696" s="51">
        <f t="shared" si="21"/>
        <v>0.34049553777831915</v>
      </c>
      <c r="F696" t="str">
        <f>IFERROR($E696*INDEX(GMP!$H$3:$H$290, MATCH($A696, GMP!$B$3:$B$290, 0))/1000, "")</f>
        <v/>
      </c>
    </row>
    <row r="697" spans="1:6" x14ac:dyDescent="0.25">
      <c r="A697" t="s">
        <v>792</v>
      </c>
      <c r="B697" t="s">
        <v>122</v>
      </c>
      <c r="C697" t="str">
        <f t="shared" si="20"/>
        <v>Randolph_BE-G29</v>
      </c>
      <c r="D697">
        <v>28.216979280699899</v>
      </c>
      <c r="E697" s="51">
        <f t="shared" si="21"/>
        <v>0.2351726591933864</v>
      </c>
      <c r="F697">
        <f>IFERROR($E697*INDEX(GMP!$H$3:$H$290, MATCH($A697, GMP!$B$3:$B$290, 0))/1000, "")</f>
        <v>0.54216940023102256</v>
      </c>
    </row>
    <row r="698" spans="1:6" x14ac:dyDescent="0.25">
      <c r="A698" t="s">
        <v>773</v>
      </c>
      <c r="B698" t="s">
        <v>122</v>
      </c>
      <c r="C698" t="str">
        <f t="shared" si="20"/>
        <v>Randolph_PS-G41</v>
      </c>
      <c r="D698">
        <v>2.9304778958900001E-2</v>
      </c>
      <c r="E698" s="51">
        <f t="shared" si="21"/>
        <v>1</v>
      </c>
      <c r="F698">
        <f>IFERROR($E698*INDEX(GMP!$H$3:$H$290, MATCH($A698, GMP!$B$3:$B$290, 0))/1000, "")</f>
        <v>6.5940500000000002</v>
      </c>
    </row>
    <row r="699" spans="1:6" x14ac:dyDescent="0.25">
      <c r="A699" t="s">
        <v>775</v>
      </c>
      <c r="B699" t="s">
        <v>122</v>
      </c>
      <c r="C699" t="str">
        <f t="shared" si="20"/>
        <v>Randolph_PS-G42</v>
      </c>
      <c r="D699">
        <v>3.8847775613100002E-2</v>
      </c>
      <c r="E699" s="51">
        <f t="shared" si="21"/>
        <v>1</v>
      </c>
      <c r="F699">
        <f>IFERROR($E699*INDEX(GMP!$H$3:$H$290, MATCH($A699, GMP!$B$3:$B$290, 0))/1000, "")</f>
        <v>6.5940500000000002</v>
      </c>
    </row>
    <row r="700" spans="1:6" x14ac:dyDescent="0.25">
      <c r="A700" t="s">
        <v>732</v>
      </c>
      <c r="B700" t="s">
        <v>122</v>
      </c>
      <c r="C700" t="str">
        <f t="shared" si="20"/>
        <v>Randolph_PS-G43</v>
      </c>
      <c r="D700">
        <v>4.9127749947199997E-2</v>
      </c>
      <c r="E700" s="51">
        <f t="shared" si="21"/>
        <v>1</v>
      </c>
      <c r="F700">
        <f>IFERROR($E700*INDEX(GMP!$H$3:$H$290, MATCH($A700, GMP!$B$3:$B$290, 0))/1000, "")</f>
        <v>6.5940500000000002</v>
      </c>
    </row>
    <row r="701" spans="1:6" x14ac:dyDescent="0.25">
      <c r="A701" t="s">
        <v>735</v>
      </c>
      <c r="B701" t="s">
        <v>122</v>
      </c>
      <c r="C701" t="str">
        <f t="shared" si="20"/>
        <v>Randolph_RC-G51</v>
      </c>
      <c r="D701">
        <v>42.155207748199899</v>
      </c>
      <c r="E701" s="51">
        <f t="shared" si="21"/>
        <v>0.51755782638073911</v>
      </c>
      <c r="F701">
        <f>IFERROR($E701*INDEX(GMP!$H$3:$H$290, MATCH($A701, GMP!$B$3:$B$290, 0))/1000, "")</f>
        <v>2.7053575677443393</v>
      </c>
    </row>
    <row r="702" spans="1:6" x14ac:dyDescent="0.25">
      <c r="A702" t="s">
        <v>734</v>
      </c>
      <c r="B702" t="s">
        <v>122</v>
      </c>
      <c r="C702" t="str">
        <f t="shared" si="20"/>
        <v>Randolph_RD-G33</v>
      </c>
      <c r="D702">
        <v>4.9219331126599997</v>
      </c>
      <c r="E702" s="51">
        <f t="shared" si="21"/>
        <v>0.92364298552205537</v>
      </c>
      <c r="F702">
        <f>IFERROR($E702*INDEX(GMP!$H$3:$H$290, MATCH($A702, GMP!$B$3:$B$290, 0))/1000, "")</f>
        <v>6.3655350183313359</v>
      </c>
    </row>
    <row r="703" spans="1:6" x14ac:dyDescent="0.25">
      <c r="A703" t="s">
        <v>1307</v>
      </c>
      <c r="B703" t="s">
        <v>122</v>
      </c>
      <c r="C703" t="str">
        <f t="shared" si="20"/>
        <v>Randolph_TL85</v>
      </c>
      <c r="D703">
        <v>1.1327751262400001</v>
      </c>
      <c r="E703" s="51">
        <f t="shared" si="21"/>
        <v>0.17226698606546642</v>
      </c>
      <c r="F703" t="str">
        <f>IFERROR($E703*INDEX(GMP!$H$3:$H$290, MATCH($A703, GMP!$B$3:$B$290, 0))/1000, "")</f>
        <v/>
      </c>
    </row>
    <row r="704" spans="1:6" x14ac:dyDescent="0.25">
      <c r="A704" t="s">
        <v>1308</v>
      </c>
      <c r="B704" t="s">
        <v>122</v>
      </c>
      <c r="C704" t="str">
        <f t="shared" si="20"/>
        <v>Randolph_TL85A</v>
      </c>
      <c r="D704">
        <v>1.4394429201800001</v>
      </c>
      <c r="E704" s="51">
        <f t="shared" si="21"/>
        <v>0.9254318844421654</v>
      </c>
      <c r="F704" t="str">
        <f>IFERROR($E704*INDEX(GMP!$H$3:$H$290, MATCH($A704, GMP!$B$3:$B$290, 0))/1000, "")</f>
        <v/>
      </c>
    </row>
    <row r="705" spans="1:6" x14ac:dyDescent="0.25">
      <c r="A705" t="s">
        <v>1422</v>
      </c>
      <c r="B705" t="s">
        <v>122</v>
      </c>
      <c r="C705" t="str">
        <f t="shared" si="20"/>
        <v>Randolph_TL88</v>
      </c>
      <c r="D705">
        <v>0.32522034712800002</v>
      </c>
      <c r="E705" s="51">
        <f t="shared" si="21"/>
        <v>1</v>
      </c>
      <c r="F705" t="str">
        <f>IFERROR($E705*INDEX(GMP!$H$3:$H$290, MATCH($A705, GMP!$B$3:$B$290, 0))/1000, "")</f>
        <v/>
      </c>
    </row>
    <row r="706" spans="1:6" x14ac:dyDescent="0.25">
      <c r="A706" t="s">
        <v>1338</v>
      </c>
      <c r="B706" t="s">
        <v>122</v>
      </c>
      <c r="C706" t="str">
        <f t="shared" ref="C706:C769" si="22">CONCATENATE(B706, "_",A706)</f>
        <v>Randolph_TL89</v>
      </c>
      <c r="D706">
        <v>6.3823495595299997</v>
      </c>
      <c r="E706" s="51">
        <f t="shared" ref="E706:E769" si="23">$D706/SUMIF($A$2:$A$1152, $A706, $D$2:$D$1152)</f>
        <v>0.61954788730827781</v>
      </c>
      <c r="F706" t="str">
        <f>IFERROR($E706*INDEX(GMP!$H$3:$H$290, MATCH($A706, GMP!$B$3:$B$290, 0))/1000, "")</f>
        <v/>
      </c>
    </row>
    <row r="707" spans="1:6" x14ac:dyDescent="0.25">
      <c r="A707" t="s">
        <v>1423</v>
      </c>
      <c r="B707" t="s">
        <v>122</v>
      </c>
      <c r="C707" t="str">
        <f t="shared" si="22"/>
        <v>Randolph_WI-1</v>
      </c>
      <c r="D707">
        <v>7.1447057858800003E-3</v>
      </c>
      <c r="E707" s="51">
        <f t="shared" si="23"/>
        <v>1</v>
      </c>
      <c r="F707" t="str">
        <f>IFERROR($E707*INDEX(GMP!$H$3:$H$290, MATCH($A707, GMP!$B$3:$B$290, 0))/1000, "")</f>
        <v/>
      </c>
    </row>
    <row r="708" spans="1:6" x14ac:dyDescent="0.25">
      <c r="A708" t="s">
        <v>590</v>
      </c>
      <c r="B708" t="s">
        <v>277</v>
      </c>
      <c r="C708" t="str">
        <f t="shared" si="22"/>
        <v>Reading_BV-G44</v>
      </c>
      <c r="D708">
        <v>40.475979697699898</v>
      </c>
      <c r="E708" s="51">
        <f t="shared" si="23"/>
        <v>0.53109597910175077</v>
      </c>
      <c r="F708">
        <f>IFERROR($E708*INDEX(GMP!$H$3:$H$290, MATCH($A708, GMP!$B$3:$B$290, 0))/1000, "")</f>
        <v>2.545399631920334</v>
      </c>
    </row>
    <row r="709" spans="1:6" x14ac:dyDescent="0.25">
      <c r="A709" t="s">
        <v>586</v>
      </c>
      <c r="B709" t="s">
        <v>277</v>
      </c>
      <c r="C709" t="str">
        <f t="shared" si="22"/>
        <v>Reading_CV-G64</v>
      </c>
      <c r="D709">
        <v>3.4977481485999999</v>
      </c>
      <c r="E709" s="51">
        <f t="shared" si="23"/>
        <v>9.9182958670549298E-2</v>
      </c>
      <c r="F709">
        <f>IFERROR($E709*INDEX(GMP!$H$3:$H$290, MATCH($A709, GMP!$B$3:$B$290, 0))/1000, "")</f>
        <v>0.33854020100059823</v>
      </c>
    </row>
    <row r="710" spans="1:6" x14ac:dyDescent="0.25">
      <c r="A710" t="s">
        <v>763</v>
      </c>
      <c r="B710" t="s">
        <v>277</v>
      </c>
      <c r="C710" t="str">
        <f t="shared" si="22"/>
        <v>Reading_WK-G82</v>
      </c>
      <c r="D710">
        <v>0.147659230275</v>
      </c>
      <c r="E710" s="51">
        <f t="shared" si="23"/>
        <v>1.9666507992584991E-3</v>
      </c>
      <c r="F710">
        <f>IFERROR($E710*INDEX(GMP!$H$3:$H$290, MATCH($A710, GMP!$B$3:$B$290, 0))/1000, "")</f>
        <v>1.6493611925601271E-2</v>
      </c>
    </row>
    <row r="711" spans="1:6" x14ac:dyDescent="0.25">
      <c r="A711" t="s">
        <v>739</v>
      </c>
      <c r="B711" t="s">
        <v>277</v>
      </c>
      <c r="C711" t="str">
        <f t="shared" si="22"/>
        <v>Reading_WK-G83</v>
      </c>
      <c r="D711">
        <v>0.48341541586600001</v>
      </c>
      <c r="E711" s="51">
        <f t="shared" si="23"/>
        <v>5.7950775957842761E-3</v>
      </c>
      <c r="F711">
        <f>IFERROR($E711*INDEX(GMP!$H$3:$H$290, MATCH($A711, GMP!$B$3:$B$290, 0))/1000, "")</f>
        <v>7.4211589839285566E-2</v>
      </c>
    </row>
    <row r="712" spans="1:6" x14ac:dyDescent="0.25">
      <c r="A712" t="s">
        <v>397</v>
      </c>
      <c r="B712" t="s">
        <v>190</v>
      </c>
      <c r="C712" t="str">
        <f t="shared" si="22"/>
        <v>Readsboro_72G1</v>
      </c>
      <c r="D712">
        <v>9.6087608937799995</v>
      </c>
      <c r="E712" s="51">
        <f t="shared" si="23"/>
        <v>0.23321057172660234</v>
      </c>
      <c r="F712">
        <f>IFERROR($E712*INDEX(GMP!$H$3:$H$290, MATCH($A712, GMP!$B$3:$B$290, 0))/1000, "")</f>
        <v>9.6517996441373288</v>
      </c>
    </row>
    <row r="713" spans="1:6" x14ac:dyDescent="0.25">
      <c r="A713" t="s">
        <v>394</v>
      </c>
      <c r="B713" t="s">
        <v>190</v>
      </c>
      <c r="C713" t="str">
        <f t="shared" si="22"/>
        <v>Readsboro_HS-W66</v>
      </c>
      <c r="D713">
        <v>37.3688059780999</v>
      </c>
      <c r="E713" s="51">
        <f t="shared" si="23"/>
        <v>0.97287839572417489</v>
      </c>
      <c r="F713">
        <f>IFERROR($E713*INDEX(GMP!$H$3:$H$290, MATCH($A713, GMP!$B$3:$B$290, 0))/1000, "")</f>
        <v>40.42576302914366</v>
      </c>
    </row>
    <row r="714" spans="1:6" x14ac:dyDescent="0.25">
      <c r="A714">
        <v>3334</v>
      </c>
      <c r="B714" t="s">
        <v>247</v>
      </c>
      <c r="C714" t="str">
        <f t="shared" si="22"/>
        <v>Richmond_3334</v>
      </c>
      <c r="D714">
        <v>5.94565186162</v>
      </c>
      <c r="E714" s="51">
        <f t="shared" si="23"/>
        <v>0.36028187742585283</v>
      </c>
      <c r="F714" t="str">
        <f>IFERROR($E714*INDEX(GMP!$H$3:$H$290, MATCH($A714, GMP!$B$3:$B$290, 0))/1000, "")</f>
        <v/>
      </c>
    </row>
    <row r="715" spans="1:6" x14ac:dyDescent="0.25">
      <c r="A715" t="s">
        <v>475</v>
      </c>
      <c r="B715" t="s">
        <v>247</v>
      </c>
      <c r="C715" t="str">
        <f t="shared" si="22"/>
        <v>Richmond_33G2</v>
      </c>
      <c r="D715">
        <v>0.69576705619900003</v>
      </c>
      <c r="E715" s="51">
        <f t="shared" si="23"/>
        <v>1.4792989405627214E-2</v>
      </c>
      <c r="F715">
        <f>IFERROR($E715*INDEX(GMP!$H$3:$H$290, MATCH($A715, GMP!$B$3:$B$290, 0))/1000, "")</f>
        <v>0.25834876108701321</v>
      </c>
    </row>
    <row r="716" spans="1:6" x14ac:dyDescent="0.25">
      <c r="A716" t="s">
        <v>416</v>
      </c>
      <c r="B716" t="s">
        <v>247</v>
      </c>
      <c r="C716" t="str">
        <f t="shared" si="22"/>
        <v>Richmond_41G1</v>
      </c>
      <c r="D716">
        <v>10.0439671304</v>
      </c>
      <c r="E716" s="51">
        <f t="shared" si="23"/>
        <v>0.34320868865870219</v>
      </c>
      <c r="F716">
        <f>IFERROR($E716*INDEX(GMP!$H$3:$H$290, MATCH($A716, GMP!$B$3:$B$290, 0))/1000, "")</f>
        <v>3.3744690119349992</v>
      </c>
    </row>
    <row r="717" spans="1:6" x14ac:dyDescent="0.25">
      <c r="A717" t="s">
        <v>473</v>
      </c>
      <c r="B717" t="s">
        <v>247</v>
      </c>
      <c r="C717" t="str">
        <f t="shared" si="22"/>
        <v>Richmond_51G1</v>
      </c>
      <c r="D717">
        <v>7.8457406602299997</v>
      </c>
      <c r="E717" s="51">
        <f t="shared" si="23"/>
        <v>0.55206337779955639</v>
      </c>
      <c r="F717">
        <f>IFERROR($E717*INDEX(GMP!$H$3:$H$290, MATCH($A717, GMP!$B$3:$B$290, 0))/1000, "")</f>
        <v>3.6392514721586777</v>
      </c>
    </row>
    <row r="718" spans="1:6" x14ac:dyDescent="0.25">
      <c r="A718" t="s">
        <v>470</v>
      </c>
      <c r="B718" t="s">
        <v>247</v>
      </c>
      <c r="C718" t="str">
        <f t="shared" si="22"/>
        <v>Richmond_51G2</v>
      </c>
      <c r="D718">
        <v>30.797464880100001</v>
      </c>
      <c r="E718" s="51">
        <f t="shared" si="23"/>
        <v>0.66481559748138186</v>
      </c>
      <c r="F718">
        <f>IFERROR($E718*INDEX(GMP!$H$3:$H$290, MATCH($A718, GMP!$B$3:$B$290, 0))/1000, "")</f>
        <v>4.3825242520010423</v>
      </c>
    </row>
    <row r="719" spans="1:6" x14ac:dyDescent="0.25">
      <c r="A719" t="s">
        <v>331</v>
      </c>
      <c r="B719" t="s">
        <v>182</v>
      </c>
      <c r="C719" t="str">
        <f t="shared" si="22"/>
        <v>Ripton_EM-G76</v>
      </c>
      <c r="D719">
        <v>32.435577721199898</v>
      </c>
      <c r="E719" s="51">
        <f t="shared" si="23"/>
        <v>0.44874648404637196</v>
      </c>
      <c r="F719">
        <f>IFERROR($E719*INDEX(GMP!$H$3:$H$290, MATCH($A719, GMP!$B$3:$B$290, 0))/1000, "")</f>
        <v>0.43755923419909598</v>
      </c>
    </row>
    <row r="720" spans="1:6" x14ac:dyDescent="0.25">
      <c r="A720" t="s">
        <v>327</v>
      </c>
      <c r="B720" t="s">
        <v>182</v>
      </c>
      <c r="C720" t="str">
        <f t="shared" si="22"/>
        <v>Ripton_HR-G38</v>
      </c>
      <c r="D720">
        <v>2.6808233611899999</v>
      </c>
      <c r="E720" s="51">
        <f t="shared" si="23"/>
        <v>1.9008941268474005E-2</v>
      </c>
      <c r="F720">
        <f>IFERROR($E720*INDEX(GMP!$H$3:$H$290, MATCH($A720, GMP!$B$3:$B$290, 0))/1000, "")</f>
        <v>-1.2523280597083358E-2</v>
      </c>
    </row>
    <row r="721" spans="1:6" x14ac:dyDescent="0.25">
      <c r="A721" t="s">
        <v>1304</v>
      </c>
      <c r="B721" t="s">
        <v>123</v>
      </c>
      <c r="C721" t="str">
        <f t="shared" si="22"/>
        <v>Rochester_40G1T</v>
      </c>
      <c r="D721">
        <v>2.7916583846399998</v>
      </c>
      <c r="E721" s="51">
        <f t="shared" si="23"/>
        <v>1.8120811107257068E-2</v>
      </c>
      <c r="F721" t="str">
        <f>IFERROR($E721*INDEX(GMP!$H$3:$H$290, MATCH($A721, GMP!$B$3:$B$290, 0))/1000, "")</f>
        <v/>
      </c>
    </row>
    <row r="722" spans="1:6" x14ac:dyDescent="0.25">
      <c r="A722" t="s">
        <v>747</v>
      </c>
      <c r="B722" t="s">
        <v>123</v>
      </c>
      <c r="C722" t="str">
        <f t="shared" si="22"/>
        <v>Rochester_RO-G62</v>
      </c>
      <c r="D722">
        <v>59.195080804600003</v>
      </c>
      <c r="E722" s="51">
        <f t="shared" si="23"/>
        <v>0.61488401977989537</v>
      </c>
      <c r="F722">
        <f>IFERROR($E722*INDEX(GMP!$H$3:$H$290, MATCH($A722, GMP!$B$3:$B$290, 0))/1000, "")</f>
        <v>2.1096301788236342</v>
      </c>
    </row>
    <row r="723" spans="1:6" x14ac:dyDescent="0.25">
      <c r="A723" t="s">
        <v>1341</v>
      </c>
      <c r="B723" t="s">
        <v>123</v>
      </c>
      <c r="C723" t="str">
        <f t="shared" si="22"/>
        <v>Rochester_TL80</v>
      </c>
      <c r="D723">
        <v>8.1807960074300006</v>
      </c>
      <c r="E723" s="51">
        <f t="shared" si="23"/>
        <v>0.53333127334823827</v>
      </c>
      <c r="F723" t="str">
        <f>IFERROR($E723*INDEX(GMP!$H$3:$H$290, MATCH($A723, GMP!$B$3:$B$290, 0))/1000, "")</f>
        <v/>
      </c>
    </row>
    <row r="724" spans="1:6" x14ac:dyDescent="0.25">
      <c r="A724" t="s">
        <v>1424</v>
      </c>
      <c r="B724" t="s">
        <v>123</v>
      </c>
      <c r="C724" t="str">
        <f t="shared" si="22"/>
        <v>Rochester_TL81</v>
      </c>
      <c r="D724">
        <v>1.2792870138100001</v>
      </c>
      <c r="E724" s="51">
        <f t="shared" si="23"/>
        <v>1</v>
      </c>
      <c r="F724" t="str">
        <f>IFERROR($E724*INDEX(GMP!$H$3:$H$290, MATCH($A724, GMP!$B$3:$B$290, 0))/1000, "")</f>
        <v/>
      </c>
    </row>
    <row r="725" spans="1:6" x14ac:dyDescent="0.25">
      <c r="A725" t="s">
        <v>1306</v>
      </c>
      <c r="B725" t="s">
        <v>123</v>
      </c>
      <c r="C725" t="str">
        <f t="shared" si="22"/>
        <v>Rochester_TL83</v>
      </c>
      <c r="D725">
        <v>0.11202680005399999</v>
      </c>
      <c r="E725" s="51">
        <f t="shared" si="23"/>
        <v>1.4090845442809951E-2</v>
      </c>
      <c r="F725" t="str">
        <f>IFERROR($E725*INDEX(GMP!$H$3:$H$290, MATCH($A725, GMP!$B$3:$B$290, 0))/1000, "")</f>
        <v/>
      </c>
    </row>
    <row r="726" spans="1:6" x14ac:dyDescent="0.25">
      <c r="A726" t="s">
        <v>825</v>
      </c>
      <c r="B726" t="s">
        <v>148</v>
      </c>
      <c r="C726" t="str">
        <f t="shared" si="22"/>
        <v>Rockingham_67G1</v>
      </c>
      <c r="D726">
        <v>7.2943943129099997</v>
      </c>
      <c r="E726" s="51">
        <f t="shared" si="23"/>
        <v>0.58466766795786562</v>
      </c>
      <c r="F726">
        <f>IFERROR($E726*INDEX(GMP!$H$3:$H$290, MATCH($A726, GMP!$B$3:$B$290, 0))/1000, "")</f>
        <v>7.255141091689155</v>
      </c>
    </row>
    <row r="727" spans="1:6" x14ac:dyDescent="0.25">
      <c r="A727" t="s">
        <v>827</v>
      </c>
      <c r="B727" t="s">
        <v>148</v>
      </c>
      <c r="C727" t="str">
        <f t="shared" si="22"/>
        <v>Rockingham_67G2</v>
      </c>
      <c r="D727">
        <v>1.5671750064500001</v>
      </c>
      <c r="E727" s="51">
        <f t="shared" si="23"/>
        <v>0.32053156893053342</v>
      </c>
      <c r="F727">
        <f>IFERROR($E727*INDEX(GMP!$H$3:$H$290, MATCH($A727, GMP!$B$3:$B$290, 0))/1000, "")</f>
        <v>3.9774762388589893</v>
      </c>
    </row>
    <row r="728" spans="1:6" x14ac:dyDescent="0.25">
      <c r="A728" t="s">
        <v>592</v>
      </c>
      <c r="B728" t="s">
        <v>148</v>
      </c>
      <c r="C728" t="str">
        <f t="shared" si="22"/>
        <v>Rockingham_67G3</v>
      </c>
      <c r="D728">
        <v>47.335029980999899</v>
      </c>
      <c r="E728" s="51">
        <f t="shared" si="23"/>
        <v>0.99603114538216853</v>
      </c>
      <c r="F728">
        <f>IFERROR($E728*INDEX(GMP!$H$3:$H$290, MATCH($A728, GMP!$B$3:$B$290, 0))/1000, "")</f>
        <v>12.35975048304733</v>
      </c>
    </row>
    <row r="729" spans="1:6" x14ac:dyDescent="0.25">
      <c r="A729" t="s">
        <v>579</v>
      </c>
      <c r="B729" t="s">
        <v>148</v>
      </c>
      <c r="C729" t="str">
        <f t="shared" si="22"/>
        <v>Rockingham_74G1</v>
      </c>
      <c r="D729">
        <v>27.870557267700001</v>
      </c>
      <c r="E729" s="51">
        <f t="shared" si="23"/>
        <v>0.56791012408510511</v>
      </c>
      <c r="F729">
        <f>IFERROR($E729*INDEX(GMP!$H$3:$H$290, MATCH($A729, GMP!$B$3:$B$290, 0))/1000, "")</f>
        <v>4.4543689836540761</v>
      </c>
    </row>
    <row r="730" spans="1:6" x14ac:dyDescent="0.25">
      <c r="A730" t="s">
        <v>577</v>
      </c>
      <c r="B730" t="s">
        <v>148</v>
      </c>
      <c r="C730" t="str">
        <f t="shared" si="22"/>
        <v>Rockingham_CH-G11</v>
      </c>
      <c r="D730">
        <v>11.6221990794</v>
      </c>
      <c r="E730" s="51">
        <f t="shared" si="23"/>
        <v>8.765973094519415E-2</v>
      </c>
      <c r="F730">
        <f>IFERROR($E730*INDEX(GMP!$H$3:$H$290, MATCH($A730, GMP!$B$3:$B$290, 0))/1000, "")</f>
        <v>0.45931419862277068</v>
      </c>
    </row>
    <row r="731" spans="1:6" x14ac:dyDescent="0.25">
      <c r="A731" t="s">
        <v>599</v>
      </c>
      <c r="B731" t="s">
        <v>148</v>
      </c>
      <c r="C731" t="str">
        <f t="shared" si="22"/>
        <v>Rockingham_SS-G36</v>
      </c>
      <c r="D731">
        <v>0.542808124256</v>
      </c>
      <c r="E731" s="51">
        <f t="shared" si="23"/>
        <v>2.5183689785451276E-2</v>
      </c>
      <c r="F731">
        <f>IFERROR($E731*INDEX(GMP!$H$3:$H$290, MATCH($A731, GMP!$B$3:$B$290, 0))/1000, "")</f>
        <v>0.26926703322881929</v>
      </c>
    </row>
    <row r="732" spans="1:6" x14ac:dyDescent="0.25">
      <c r="A732" t="s">
        <v>1304</v>
      </c>
      <c r="B732" t="s">
        <v>228</v>
      </c>
      <c r="C732" t="str">
        <f t="shared" si="22"/>
        <v>Roxbury_40G1T</v>
      </c>
      <c r="D732">
        <v>25.001398564399899</v>
      </c>
      <c r="E732" s="51">
        <f t="shared" si="23"/>
        <v>0.162285479948207</v>
      </c>
      <c r="F732" t="str">
        <f>IFERROR($E732*INDEX(GMP!$H$3:$H$290, MATCH($A732, GMP!$B$3:$B$290, 0))/1000, "")</f>
        <v/>
      </c>
    </row>
    <row r="733" spans="1:6" x14ac:dyDescent="0.25">
      <c r="A733" t="s">
        <v>1408</v>
      </c>
      <c r="B733" t="s">
        <v>228</v>
      </c>
      <c r="C733" t="str">
        <f t="shared" si="22"/>
        <v>Roxbury_54G3</v>
      </c>
      <c r="D733">
        <v>5.8618982334499998</v>
      </c>
      <c r="E733" s="51">
        <f t="shared" si="23"/>
        <v>0.12709512954510377</v>
      </c>
      <c r="F733" t="str">
        <f>IFERROR($E733*INDEX(GMP!$H$3:$H$290, MATCH($A733, GMP!$B$3:$B$290, 0))/1000, "")</f>
        <v/>
      </c>
    </row>
    <row r="734" spans="1:6" x14ac:dyDescent="0.25">
      <c r="A734" t="s">
        <v>729</v>
      </c>
      <c r="B734" t="s">
        <v>124</v>
      </c>
      <c r="C734" t="str">
        <f t="shared" si="22"/>
        <v>Royalton_BE-G28</v>
      </c>
      <c r="D734">
        <v>10.7565883992</v>
      </c>
      <c r="E734" s="51">
        <f t="shared" si="23"/>
        <v>0.15609789346723044</v>
      </c>
      <c r="F734">
        <f>IFERROR($E734*INDEX(GMP!$H$3:$H$290, MATCH($A734, GMP!$B$3:$B$290, 0))/1000, "")</f>
        <v>0.35986964457828613</v>
      </c>
    </row>
    <row r="735" spans="1:6" x14ac:dyDescent="0.25">
      <c r="A735" t="s">
        <v>792</v>
      </c>
      <c r="B735" t="s">
        <v>124</v>
      </c>
      <c r="C735" t="str">
        <f t="shared" si="22"/>
        <v>Royalton_BE-G29</v>
      </c>
      <c r="D735">
        <v>67.877972601600007</v>
      </c>
      <c r="E735" s="51">
        <f t="shared" si="23"/>
        <v>0.56572474177959375</v>
      </c>
      <c r="F735">
        <f>IFERROR($E735*INDEX(GMP!$H$3:$H$290, MATCH($A735, GMP!$B$3:$B$290, 0))/1000, "")</f>
        <v>1.3042274769460875</v>
      </c>
    </row>
    <row r="736" spans="1:6" x14ac:dyDescent="0.25">
      <c r="A736" t="s">
        <v>543</v>
      </c>
      <c r="B736" t="s">
        <v>124</v>
      </c>
      <c r="C736" t="str">
        <f t="shared" si="22"/>
        <v>Royalton_CS-G34</v>
      </c>
      <c r="D736">
        <v>7.3025290209699998</v>
      </c>
      <c r="E736" s="51">
        <f t="shared" si="23"/>
        <v>0.12564978802455801</v>
      </c>
      <c r="F736">
        <f>IFERROR($E736*INDEX(GMP!$H$3:$H$290, MATCH($A736, GMP!$B$3:$B$290, 0))/1000, "")</f>
        <v>0.19935595367976372</v>
      </c>
    </row>
    <row r="737" spans="1:6" x14ac:dyDescent="0.25">
      <c r="A737" t="s">
        <v>777</v>
      </c>
      <c r="B737" t="s">
        <v>124</v>
      </c>
      <c r="C737" t="str">
        <f t="shared" si="22"/>
        <v>Royalton_EB-Y38</v>
      </c>
      <c r="D737">
        <v>6.4782418385299998</v>
      </c>
      <c r="E737" s="51">
        <f t="shared" si="23"/>
        <v>0.22451163484791073</v>
      </c>
      <c r="F737">
        <f>IFERROR($E737*INDEX(GMP!$H$3:$H$290, MATCH($A737, GMP!$B$3:$B$290, 0))/1000, "")</f>
        <v>4.8747739800093681</v>
      </c>
    </row>
    <row r="738" spans="1:6" x14ac:dyDescent="0.25">
      <c r="A738" t="s">
        <v>787</v>
      </c>
      <c r="B738" t="s">
        <v>124</v>
      </c>
      <c r="C738" t="str">
        <f t="shared" si="22"/>
        <v>Royalton_SH-G35</v>
      </c>
      <c r="D738">
        <v>4.0358572901900001</v>
      </c>
      <c r="E738" s="51">
        <f t="shared" si="23"/>
        <v>3.2232313721917538E-2</v>
      </c>
      <c r="F738">
        <f>IFERROR($E738*INDEX(GMP!$H$3:$H$290, MATCH($A738, GMP!$B$3:$B$290, 0))/1000, "")</f>
        <v>1.4010742128643117E-2</v>
      </c>
    </row>
    <row r="739" spans="1:6" x14ac:dyDescent="0.25">
      <c r="A739" t="s">
        <v>1290</v>
      </c>
      <c r="B739" t="s">
        <v>124</v>
      </c>
      <c r="C739" t="str">
        <f t="shared" si="22"/>
        <v>Royalton_TL107</v>
      </c>
      <c r="D739">
        <v>4.76873067998</v>
      </c>
      <c r="E739" s="51">
        <f t="shared" si="23"/>
        <v>0.28391304314309868</v>
      </c>
      <c r="F739" t="str">
        <f>IFERROR($E739*INDEX(GMP!$H$3:$H$290, MATCH($A739, GMP!$B$3:$B$290, 0))/1000, "")</f>
        <v/>
      </c>
    </row>
    <row r="740" spans="1:6" x14ac:dyDescent="0.25">
      <c r="A740" t="s">
        <v>1306</v>
      </c>
      <c r="B740" t="s">
        <v>124</v>
      </c>
      <c r="C740" t="str">
        <f t="shared" si="22"/>
        <v>Royalton_TL83</v>
      </c>
      <c r="D740">
        <v>0.38340681727100001</v>
      </c>
      <c r="E740" s="51">
        <f t="shared" si="23"/>
        <v>4.8225301457161786E-2</v>
      </c>
      <c r="F740" t="str">
        <f>IFERROR($E740*INDEX(GMP!$H$3:$H$290, MATCH($A740, GMP!$B$3:$B$290, 0))/1000, "")</f>
        <v/>
      </c>
    </row>
    <row r="741" spans="1:6" x14ac:dyDescent="0.25">
      <c r="A741" t="s">
        <v>1307</v>
      </c>
      <c r="B741" t="s">
        <v>124</v>
      </c>
      <c r="C741" t="str">
        <f t="shared" si="22"/>
        <v>Royalton_TL85</v>
      </c>
      <c r="D741">
        <v>0.29393193629300002</v>
      </c>
      <c r="E741" s="51">
        <f t="shared" si="23"/>
        <v>4.4699753376164664E-2</v>
      </c>
      <c r="F741" t="str">
        <f>IFERROR($E741*INDEX(GMP!$H$3:$H$290, MATCH($A741, GMP!$B$3:$B$290, 0))/1000, "")</f>
        <v/>
      </c>
    </row>
    <row r="742" spans="1:6" x14ac:dyDescent="0.25">
      <c r="A742" t="s">
        <v>738</v>
      </c>
      <c r="B742" t="s">
        <v>124</v>
      </c>
      <c r="C742" t="str">
        <f t="shared" si="22"/>
        <v>Royalton_WK-G81</v>
      </c>
      <c r="D742">
        <v>1.15172544375</v>
      </c>
      <c r="E742" s="51">
        <f t="shared" si="23"/>
        <v>8.5476913904006437E-3</v>
      </c>
      <c r="F742">
        <f>IFERROR($E742*INDEX(GMP!$H$3:$H$290, MATCH($A742, GMP!$B$3:$B$290, 0))/1000, "")</f>
        <v>7.1686495999303476E-2</v>
      </c>
    </row>
    <row r="743" spans="1:6" x14ac:dyDescent="0.25">
      <c r="A743" t="s">
        <v>374</v>
      </c>
      <c r="B743" t="s">
        <v>206</v>
      </c>
      <c r="C743" t="str">
        <f t="shared" si="22"/>
        <v>Rupert_DO-G22</v>
      </c>
      <c r="D743">
        <v>12.6794067038</v>
      </c>
      <c r="E743" s="51">
        <f t="shared" si="23"/>
        <v>0.14787790896048025</v>
      </c>
      <c r="F743">
        <f>IFERROR($E743*INDEX(GMP!$H$3:$H$290, MATCH($A743, GMP!$B$3:$B$290, 0))/1000, "")</f>
        <v>0.6315628887047775</v>
      </c>
    </row>
    <row r="744" spans="1:6" x14ac:dyDescent="0.25">
      <c r="A744" t="s">
        <v>382</v>
      </c>
      <c r="B744" t="s">
        <v>206</v>
      </c>
      <c r="C744" t="str">
        <f t="shared" si="22"/>
        <v>Rupert_PA-G20</v>
      </c>
      <c r="D744">
        <v>0.64355097693600005</v>
      </c>
      <c r="E744" s="51">
        <f t="shared" si="23"/>
        <v>6.3131940229077472E-3</v>
      </c>
      <c r="F744">
        <f>IFERROR($E744*INDEX(GMP!$H$3:$H$290, MATCH($A744, GMP!$B$3:$B$290, 0))/1000, "")</f>
        <v>-5.4823776894930877E-4</v>
      </c>
    </row>
    <row r="745" spans="1:6" x14ac:dyDescent="0.25">
      <c r="A745" t="s">
        <v>384</v>
      </c>
      <c r="B745" t="s">
        <v>206</v>
      </c>
      <c r="C745" t="str">
        <f t="shared" si="22"/>
        <v>Rupert_PA-G21</v>
      </c>
      <c r="D745">
        <v>35.953680791399897</v>
      </c>
      <c r="E745" s="51">
        <f t="shared" si="23"/>
        <v>0.59626822463912099</v>
      </c>
      <c r="F745">
        <f>IFERROR($E745*INDEX(GMP!$H$3:$H$290, MATCH($A745, GMP!$B$3:$B$290, 0))/1000, "")</f>
        <v>-5.1779932627661271E-2</v>
      </c>
    </row>
    <row r="746" spans="1:6" x14ac:dyDescent="0.25">
      <c r="A746" t="s">
        <v>1352</v>
      </c>
      <c r="B746" t="s">
        <v>206</v>
      </c>
      <c r="C746" t="str">
        <f t="shared" si="22"/>
        <v>Rupert_TL50</v>
      </c>
      <c r="D746">
        <v>2.5083888944599999</v>
      </c>
      <c r="E746" s="51">
        <f t="shared" si="23"/>
        <v>0.1863941673261314</v>
      </c>
      <c r="F746" t="str">
        <f>IFERROR($E746*INDEX(GMP!$H$3:$H$290, MATCH($A746, GMP!$B$3:$B$290, 0))/1000, "")</f>
        <v/>
      </c>
    </row>
    <row r="747" spans="1:6" x14ac:dyDescent="0.25">
      <c r="A747" t="s">
        <v>706</v>
      </c>
      <c r="B747" t="s">
        <v>95</v>
      </c>
      <c r="C747" t="str">
        <f t="shared" si="22"/>
        <v>Rutland City_ER-G51</v>
      </c>
      <c r="D747">
        <v>7.3381412808500004</v>
      </c>
      <c r="E747" s="51">
        <f t="shared" si="23"/>
        <v>0.2599271399911956</v>
      </c>
      <c r="F747">
        <f>IFERROR($E747*INDEX(GMP!$H$3:$H$290, MATCH($A747, GMP!$B$3:$B$290, 0))/1000, "")</f>
        <v>0.97428489882899849</v>
      </c>
    </row>
    <row r="748" spans="1:6" x14ac:dyDescent="0.25">
      <c r="A748" t="s">
        <v>710</v>
      </c>
      <c r="B748" t="s">
        <v>95</v>
      </c>
      <c r="C748" t="str">
        <f t="shared" si="22"/>
        <v>Rutland City_ER-G52</v>
      </c>
      <c r="D748">
        <v>9.9272728269799906</v>
      </c>
      <c r="E748" s="51">
        <f t="shared" si="23"/>
        <v>0.38967204401554545</v>
      </c>
      <c r="F748">
        <f>IFERROR($E748*INDEX(GMP!$H$3:$H$290, MATCH($A748, GMP!$B$3:$B$290, 0))/1000, "")</f>
        <v>1.460607722583469</v>
      </c>
    </row>
    <row r="749" spans="1:6" x14ac:dyDescent="0.25">
      <c r="A749" t="s">
        <v>709</v>
      </c>
      <c r="B749" t="s">
        <v>95</v>
      </c>
      <c r="C749" t="str">
        <f t="shared" si="22"/>
        <v>Rutland City_ER-G53</v>
      </c>
      <c r="D749">
        <v>8.6168507612600003</v>
      </c>
      <c r="E749" s="51">
        <f t="shared" si="23"/>
        <v>1</v>
      </c>
      <c r="F749">
        <f>IFERROR($E749*INDEX(GMP!$H$3:$H$290, MATCH($A749, GMP!$B$3:$B$290, 0))/1000, "")</f>
        <v>3.7483</v>
      </c>
    </row>
    <row r="750" spans="1:6" x14ac:dyDescent="0.25">
      <c r="A750" t="s">
        <v>717</v>
      </c>
      <c r="B750" t="s">
        <v>95</v>
      </c>
      <c r="C750" t="str">
        <f t="shared" si="22"/>
        <v>Rutland City_GT-G47</v>
      </c>
      <c r="D750">
        <v>7.6276527945100003</v>
      </c>
      <c r="E750" s="51">
        <f t="shared" si="23"/>
        <v>0.40167413044415412</v>
      </c>
      <c r="F750">
        <f>IFERROR($E750*INDEX(GMP!$H$3:$H$290, MATCH($A750, GMP!$B$3:$B$290, 0))/1000, "")</f>
        <v>1.8297943673079085</v>
      </c>
    </row>
    <row r="751" spans="1:6" x14ac:dyDescent="0.25">
      <c r="A751" t="s">
        <v>718</v>
      </c>
      <c r="B751" t="s">
        <v>95</v>
      </c>
      <c r="C751" t="str">
        <f t="shared" si="22"/>
        <v>Rutland City_GT-G48</v>
      </c>
      <c r="D751">
        <v>1.9890137176</v>
      </c>
      <c r="E751" s="51">
        <f t="shared" si="23"/>
        <v>1</v>
      </c>
      <c r="F751">
        <f>IFERROR($E751*INDEX(GMP!$H$3:$H$290, MATCH($A751, GMP!$B$3:$B$290, 0))/1000, "")</f>
        <v>4.5554199999999998</v>
      </c>
    </row>
    <row r="752" spans="1:6" x14ac:dyDescent="0.25">
      <c r="A752" t="s">
        <v>715</v>
      </c>
      <c r="B752" t="s">
        <v>95</v>
      </c>
      <c r="C752" t="str">
        <f t="shared" si="22"/>
        <v>Rutland City_GT-G49</v>
      </c>
      <c r="D752">
        <v>3.6933317615200001</v>
      </c>
      <c r="E752" s="51">
        <f t="shared" si="23"/>
        <v>0.29235507755893825</v>
      </c>
      <c r="F752">
        <f>IFERROR($E752*INDEX(GMP!$H$3:$H$290, MATCH($A752, GMP!$B$3:$B$290, 0))/1000, "")</f>
        <v>1.5971825655168861</v>
      </c>
    </row>
    <row r="753" spans="1:6" x14ac:dyDescent="0.25">
      <c r="A753" t="s">
        <v>711</v>
      </c>
      <c r="B753" t="s">
        <v>95</v>
      </c>
      <c r="C753" t="str">
        <f t="shared" si="22"/>
        <v>Rutland City_LA-G61</v>
      </c>
      <c r="D753">
        <v>6.7684737525700003</v>
      </c>
      <c r="E753" s="51">
        <f t="shared" si="23"/>
        <v>1</v>
      </c>
      <c r="F753">
        <f>IFERROR($E753*INDEX(GMP!$H$3:$H$290, MATCH($A753, GMP!$B$3:$B$290, 0))/1000, "")</f>
        <v>13.1924799999999</v>
      </c>
    </row>
    <row r="754" spans="1:6" x14ac:dyDescent="0.25">
      <c r="A754" t="s">
        <v>713</v>
      </c>
      <c r="B754" t="s">
        <v>95</v>
      </c>
      <c r="C754" t="str">
        <f t="shared" si="22"/>
        <v>Rutland City_LA-G62</v>
      </c>
      <c r="D754">
        <v>4.27205962737</v>
      </c>
      <c r="E754" s="51">
        <f t="shared" si="23"/>
        <v>1</v>
      </c>
      <c r="F754">
        <f>IFERROR($E754*INDEX(GMP!$H$3:$H$290, MATCH($A754, GMP!$B$3:$B$290, 0))/1000, "")</f>
        <v>13.1924799999999</v>
      </c>
    </row>
    <row r="755" spans="1:6" x14ac:dyDescent="0.25">
      <c r="A755" t="s">
        <v>714</v>
      </c>
      <c r="B755" t="s">
        <v>95</v>
      </c>
      <c r="C755" t="str">
        <f t="shared" si="22"/>
        <v>Rutland City_NR-G34</v>
      </c>
      <c r="D755">
        <v>19.372347002600002</v>
      </c>
      <c r="E755" s="51">
        <f t="shared" si="23"/>
        <v>0.75952494361443113</v>
      </c>
      <c r="F755">
        <f>IFERROR($E755*INDEX(GMP!$H$3:$H$290, MATCH($A755, GMP!$B$3:$B$290, 0))/1000, "")</f>
        <v>2.1205252853265586</v>
      </c>
    </row>
    <row r="756" spans="1:6" x14ac:dyDescent="0.25">
      <c r="A756" t="s">
        <v>719</v>
      </c>
      <c r="B756" t="s">
        <v>95</v>
      </c>
      <c r="C756" t="str">
        <f t="shared" si="22"/>
        <v>Rutland City_SR-G70</v>
      </c>
      <c r="D756">
        <v>4.4139415705499996</v>
      </c>
      <c r="E756" s="51">
        <f t="shared" si="23"/>
        <v>0.95615578455768346</v>
      </c>
      <c r="F756">
        <f>IFERROR($E756*INDEX(GMP!$H$3:$H$290, MATCH($A756, GMP!$B$3:$B$290, 0))/1000, "")</f>
        <v>3.9810406630265258</v>
      </c>
    </row>
    <row r="757" spans="1:6" x14ac:dyDescent="0.25">
      <c r="A757" t="s">
        <v>784</v>
      </c>
      <c r="B757" t="s">
        <v>95</v>
      </c>
      <c r="C757" t="str">
        <f t="shared" si="22"/>
        <v>Rutland City_SR-G72</v>
      </c>
      <c r="D757">
        <v>6.7517487368199999E-2</v>
      </c>
      <c r="E757" s="51">
        <f t="shared" si="23"/>
        <v>1.4447902426381076E-3</v>
      </c>
      <c r="F757">
        <f>IFERROR($E757*INDEX(GMP!$H$3:$H$290, MATCH($A757, GMP!$B$3:$B$290, 0))/1000, "")</f>
        <v>4.1530495524632399E-3</v>
      </c>
    </row>
    <row r="758" spans="1:6" x14ac:dyDescent="0.25">
      <c r="A758" t="s">
        <v>721</v>
      </c>
      <c r="B758" t="s">
        <v>95</v>
      </c>
      <c r="C758" t="str">
        <f t="shared" si="22"/>
        <v>Rutland City_SR-G73</v>
      </c>
      <c r="D758">
        <v>6.1412555900900001</v>
      </c>
      <c r="E758" s="51">
        <f t="shared" si="23"/>
        <v>0.8945876610303517</v>
      </c>
      <c r="F758">
        <f>IFERROR($E758*INDEX(GMP!$H$3:$H$290, MATCH($A758, GMP!$B$3:$B$290, 0))/1000, "")</f>
        <v>2.5714922316317459</v>
      </c>
    </row>
    <row r="759" spans="1:6" x14ac:dyDescent="0.25">
      <c r="A759" t="s">
        <v>1425</v>
      </c>
      <c r="B759" t="s">
        <v>95</v>
      </c>
      <c r="C759" t="str">
        <f t="shared" si="22"/>
        <v>Rutland City_TL40</v>
      </c>
      <c r="D759">
        <v>1.9253824391900001</v>
      </c>
      <c r="E759" s="51">
        <f t="shared" si="23"/>
        <v>0.59660340485951657</v>
      </c>
      <c r="F759" t="str">
        <f>IFERROR($E759*INDEX(GMP!$H$3:$H$290, MATCH($A759, GMP!$B$3:$B$290, 0))/1000, "")</f>
        <v/>
      </c>
    </row>
    <row r="760" spans="1:6" x14ac:dyDescent="0.25">
      <c r="A760" t="s">
        <v>1426</v>
      </c>
      <c r="B760" t="s">
        <v>95</v>
      </c>
      <c r="C760" t="str">
        <f t="shared" si="22"/>
        <v>Rutland City_TL41</v>
      </c>
      <c r="D760">
        <v>1.4228510812999999</v>
      </c>
      <c r="E760" s="51">
        <f t="shared" si="23"/>
        <v>0.55514434963662562</v>
      </c>
      <c r="F760" t="str">
        <f>IFERROR($E760*INDEX(GMP!$H$3:$H$290, MATCH($A760, GMP!$B$3:$B$290, 0))/1000, "")</f>
        <v/>
      </c>
    </row>
    <row r="761" spans="1:6" x14ac:dyDescent="0.25">
      <c r="A761" t="s">
        <v>1427</v>
      </c>
      <c r="B761" t="s">
        <v>95</v>
      </c>
      <c r="C761" t="str">
        <f t="shared" si="22"/>
        <v>Rutland City_TL42</v>
      </c>
      <c r="D761">
        <v>1.1549125388799999</v>
      </c>
      <c r="E761" s="51">
        <f t="shared" si="23"/>
        <v>0.23030117873723588</v>
      </c>
      <c r="F761" t="str">
        <f>IFERROR($E761*INDEX(GMP!$H$3:$H$290, MATCH($A761, GMP!$B$3:$B$290, 0))/1000, "")</f>
        <v/>
      </c>
    </row>
    <row r="762" spans="1:6" x14ac:dyDescent="0.25">
      <c r="A762" t="s">
        <v>1428</v>
      </c>
      <c r="B762" t="s">
        <v>95</v>
      </c>
      <c r="C762" t="str">
        <f t="shared" si="22"/>
        <v>Rutland City_TL43</v>
      </c>
      <c r="D762">
        <v>0.71614342455900004</v>
      </c>
      <c r="E762" s="51">
        <f t="shared" si="23"/>
        <v>0.22112587444308218</v>
      </c>
      <c r="F762" t="str">
        <f>IFERROR($E762*INDEX(GMP!$H$3:$H$290, MATCH($A762, GMP!$B$3:$B$290, 0))/1000, "")</f>
        <v/>
      </c>
    </row>
    <row r="763" spans="1:6" x14ac:dyDescent="0.25">
      <c r="A763" t="s">
        <v>1431</v>
      </c>
      <c r="B763" t="s">
        <v>95</v>
      </c>
      <c r="C763" t="str">
        <f t="shared" si="22"/>
        <v>Rutland City_TL52</v>
      </c>
      <c r="D763">
        <v>0.38721227341800002</v>
      </c>
      <c r="E763" s="51">
        <f t="shared" si="23"/>
        <v>1</v>
      </c>
      <c r="F763" t="str">
        <f>IFERROR($E763*INDEX(GMP!$H$3:$H$290, MATCH($A763, GMP!$B$3:$B$290, 0))/1000, "")</f>
        <v/>
      </c>
    </row>
    <row r="764" spans="1:6" x14ac:dyDescent="0.25">
      <c r="A764" t="s">
        <v>1432</v>
      </c>
      <c r="B764" t="s">
        <v>95</v>
      </c>
      <c r="C764" t="str">
        <f t="shared" si="22"/>
        <v>Rutland City_TL52A</v>
      </c>
      <c r="D764">
        <v>0.16949814107799999</v>
      </c>
      <c r="E764" s="51">
        <f t="shared" si="23"/>
        <v>1</v>
      </c>
      <c r="F764" t="str">
        <f>IFERROR($E764*INDEX(GMP!$H$3:$H$290, MATCH($A764, GMP!$B$3:$B$290, 0))/1000, "")</f>
        <v/>
      </c>
    </row>
    <row r="765" spans="1:6" x14ac:dyDescent="0.25">
      <c r="A765" t="s">
        <v>1343</v>
      </c>
      <c r="B765" t="s">
        <v>95</v>
      </c>
      <c r="C765" t="str">
        <f t="shared" si="22"/>
        <v>Rutland City_TL53</v>
      </c>
      <c r="D765">
        <v>1.5006898531299999</v>
      </c>
      <c r="E765" s="51">
        <f t="shared" si="23"/>
        <v>0.25692394613482489</v>
      </c>
      <c r="F765" t="str">
        <f>IFERROR($E765*INDEX(GMP!$H$3:$H$290, MATCH($A765, GMP!$B$3:$B$290, 0))/1000, "")</f>
        <v/>
      </c>
    </row>
    <row r="766" spans="1:6" x14ac:dyDescent="0.25">
      <c r="A766" t="s">
        <v>1429</v>
      </c>
      <c r="B766" t="s">
        <v>95</v>
      </c>
      <c r="C766" t="str">
        <f t="shared" si="22"/>
        <v>Rutland City_TL54</v>
      </c>
      <c r="D766">
        <v>9.2789830618500001E-3</v>
      </c>
      <c r="E766" s="51">
        <f t="shared" si="23"/>
        <v>1.9885770718655283E-3</v>
      </c>
      <c r="F766" t="str">
        <f>IFERROR($E766*INDEX(GMP!$H$3:$H$290, MATCH($A766, GMP!$B$3:$B$290, 0))/1000, "")</f>
        <v/>
      </c>
    </row>
    <row r="767" spans="1:6" x14ac:dyDescent="0.25">
      <c r="A767" t="s">
        <v>1430</v>
      </c>
      <c r="B767" t="s">
        <v>95</v>
      </c>
      <c r="C767" t="str">
        <f t="shared" si="22"/>
        <v>Rutland City_TL55</v>
      </c>
      <c r="D767">
        <v>0.51183503807599995</v>
      </c>
      <c r="E767" s="51">
        <f t="shared" si="23"/>
        <v>0.96135668972882582</v>
      </c>
      <c r="F767" t="str">
        <f>IFERROR($E767*INDEX(GMP!$H$3:$H$290, MATCH($A767, GMP!$B$3:$B$290, 0))/1000, "")</f>
        <v/>
      </c>
    </row>
    <row r="768" spans="1:6" x14ac:dyDescent="0.25">
      <c r="A768" t="s">
        <v>706</v>
      </c>
      <c r="B768" t="s">
        <v>96</v>
      </c>
      <c r="C768" t="str">
        <f t="shared" si="22"/>
        <v>Rutland Town_ER-G51</v>
      </c>
      <c r="D768">
        <v>16.3093139992</v>
      </c>
      <c r="E768" s="51">
        <f t="shared" si="23"/>
        <v>0.57769851802844829</v>
      </c>
      <c r="F768">
        <f>IFERROR($E768*INDEX(GMP!$H$3:$H$290, MATCH($A768, GMP!$B$3:$B$290, 0))/1000, "")</f>
        <v>2.1653873551260325</v>
      </c>
    </row>
    <row r="769" spans="1:6" x14ac:dyDescent="0.25">
      <c r="A769" t="s">
        <v>710</v>
      </c>
      <c r="B769" t="s">
        <v>96</v>
      </c>
      <c r="C769" t="str">
        <f t="shared" si="22"/>
        <v>Rutland Town_ER-G52</v>
      </c>
      <c r="D769">
        <v>8.2984097521799995</v>
      </c>
      <c r="E769" s="51">
        <f t="shared" si="23"/>
        <v>0.3257348061818342</v>
      </c>
      <c r="F769">
        <f>IFERROR($E769*INDEX(GMP!$H$3:$H$290, MATCH($A769, GMP!$B$3:$B$290, 0))/1000, "")</f>
        <v>1.2209517740113693</v>
      </c>
    </row>
    <row r="770" spans="1:6" x14ac:dyDescent="0.25">
      <c r="A770" t="s">
        <v>717</v>
      </c>
      <c r="B770" t="s">
        <v>96</v>
      </c>
      <c r="C770" t="str">
        <f t="shared" ref="C770:C833" si="24">CONCATENATE(B770, "_",A770)</f>
        <v>Rutland Town_GT-G47</v>
      </c>
      <c r="D770">
        <v>5.0589587515599996</v>
      </c>
      <c r="E770" s="51">
        <f t="shared" ref="E770:E833" si="25">$D770/SUMIF($A$2:$A$1152, $A770, $D$2:$D$1152)</f>
        <v>0.26640605075106139</v>
      </c>
      <c r="F770">
        <f>IFERROR($E770*INDEX(GMP!$H$3:$H$290, MATCH($A770, GMP!$B$3:$B$290, 0))/1000, "")</f>
        <v>1.2135914517124002</v>
      </c>
    </row>
    <row r="771" spans="1:6" x14ac:dyDescent="0.25">
      <c r="A771" t="s">
        <v>715</v>
      </c>
      <c r="B771" t="s">
        <v>96</v>
      </c>
      <c r="C771" t="str">
        <f t="shared" si="24"/>
        <v>Rutland Town_GT-G49</v>
      </c>
      <c r="D771">
        <v>7.05225715056</v>
      </c>
      <c r="E771" s="51">
        <f t="shared" si="25"/>
        <v>0.55823936741849101</v>
      </c>
      <c r="F771">
        <f>IFERROR($E771*INDEX(GMP!$H$3:$H$290, MATCH($A771, GMP!$B$3:$B$290, 0))/1000, "")</f>
        <v>3.0497509825059979</v>
      </c>
    </row>
    <row r="772" spans="1:6" x14ac:dyDescent="0.25">
      <c r="A772" t="s">
        <v>741</v>
      </c>
      <c r="B772" t="s">
        <v>96</v>
      </c>
      <c r="C772" t="str">
        <f t="shared" si="24"/>
        <v>Rutland Town_ME-G12</v>
      </c>
      <c r="D772">
        <v>3.5452941142099998</v>
      </c>
      <c r="E772" s="51">
        <f t="shared" si="25"/>
        <v>8.589959856876335E-2</v>
      </c>
      <c r="F772">
        <f>IFERROR($E772*INDEX(GMP!$H$3:$H$290, MATCH($A772, GMP!$B$3:$B$290, 0))/1000, "")</f>
        <v>0.55459271924352027</v>
      </c>
    </row>
    <row r="773" spans="1:6" x14ac:dyDescent="0.25">
      <c r="A773" t="s">
        <v>696</v>
      </c>
      <c r="B773" t="s">
        <v>96</v>
      </c>
      <c r="C773" t="str">
        <f t="shared" si="24"/>
        <v>Rutland Town_NR-G33</v>
      </c>
      <c r="D773">
        <v>22.164515977499899</v>
      </c>
      <c r="E773" s="51">
        <f t="shared" si="25"/>
        <v>0.56635075330886597</v>
      </c>
      <c r="F773">
        <f>IFERROR($E773*INDEX(GMP!$H$3:$H$290, MATCH($A773, GMP!$B$3:$B$290, 0))/1000, "")</f>
        <v>1.5812003316705503</v>
      </c>
    </row>
    <row r="774" spans="1:6" x14ac:dyDescent="0.25">
      <c r="A774" t="s">
        <v>714</v>
      </c>
      <c r="B774" t="s">
        <v>96</v>
      </c>
      <c r="C774" t="str">
        <f t="shared" si="24"/>
        <v>Rutland Town_NR-G34</v>
      </c>
      <c r="D774">
        <v>6.1335263271300002</v>
      </c>
      <c r="E774" s="51">
        <f t="shared" si="25"/>
        <v>0.2404750563855689</v>
      </c>
      <c r="F774">
        <f>IFERROR($E774*INDEX(GMP!$H$3:$H$290, MATCH($A774, GMP!$B$3:$B$290, 0))/1000, "")</f>
        <v>0.6713847146734313</v>
      </c>
    </row>
    <row r="775" spans="1:6" x14ac:dyDescent="0.25">
      <c r="A775" t="s">
        <v>719</v>
      </c>
      <c r="B775" t="s">
        <v>96</v>
      </c>
      <c r="C775" t="str">
        <f t="shared" si="24"/>
        <v>Rutland Town_SR-G70</v>
      </c>
      <c r="D775">
        <v>0.202399868614</v>
      </c>
      <c r="E775" s="51">
        <f t="shared" si="25"/>
        <v>4.3844215442316543E-2</v>
      </c>
      <c r="F775">
        <f>IFERROR($E775*INDEX(GMP!$H$3:$H$290, MATCH($A775, GMP!$B$3:$B$290, 0))/1000, "")</f>
        <v>0.18254933697347472</v>
      </c>
    </row>
    <row r="776" spans="1:6" x14ac:dyDescent="0.25">
      <c r="A776" t="s">
        <v>782</v>
      </c>
      <c r="B776" t="s">
        <v>96</v>
      </c>
      <c r="C776" t="str">
        <f t="shared" si="24"/>
        <v>Rutland Town_SR-G71</v>
      </c>
      <c r="D776">
        <v>6.2673883252899998</v>
      </c>
      <c r="E776" s="51">
        <f t="shared" si="25"/>
        <v>0.20095918851304106</v>
      </c>
      <c r="F776">
        <f>IFERROR($E776*INDEX(GMP!$H$3:$H$290, MATCH($A776, GMP!$B$3:$B$290, 0))/1000, "")</f>
        <v>0.83671166770101268</v>
      </c>
    </row>
    <row r="777" spans="1:6" x14ac:dyDescent="0.25">
      <c r="A777" t="s">
        <v>784</v>
      </c>
      <c r="B777" t="s">
        <v>96</v>
      </c>
      <c r="C777" t="str">
        <f t="shared" si="24"/>
        <v>Rutland Town_SR-G72</v>
      </c>
      <c r="D777">
        <v>5.1401781573800003</v>
      </c>
      <c r="E777" s="51">
        <f t="shared" si="25"/>
        <v>0.10999341854510336</v>
      </c>
      <c r="F777">
        <f>IFERROR($E777*INDEX(GMP!$H$3:$H$290, MATCH($A777, GMP!$B$3:$B$290, 0))/1000, "")</f>
        <v>0.31617608160789962</v>
      </c>
    </row>
    <row r="778" spans="1:6" x14ac:dyDescent="0.25">
      <c r="A778" t="s">
        <v>721</v>
      </c>
      <c r="B778" t="s">
        <v>96</v>
      </c>
      <c r="C778" t="str">
        <f t="shared" si="24"/>
        <v>Rutland Town_SR-G73</v>
      </c>
      <c r="D778">
        <v>0.72364525486099995</v>
      </c>
      <c r="E778" s="51">
        <f t="shared" si="25"/>
        <v>0.10541233896964831</v>
      </c>
      <c r="F778">
        <f>IFERROR($E778*INDEX(GMP!$H$3:$H$290, MATCH($A778, GMP!$B$3:$B$290, 0))/1000, "")</f>
        <v>0.30300776836825405</v>
      </c>
    </row>
    <row r="779" spans="1:6" x14ac:dyDescent="0.25">
      <c r="A779" t="s">
        <v>1425</v>
      </c>
      <c r="B779" t="s">
        <v>96</v>
      </c>
      <c r="C779" t="str">
        <f t="shared" si="24"/>
        <v>Rutland Town_TL40</v>
      </c>
      <c r="D779">
        <v>1.30185767293</v>
      </c>
      <c r="E779" s="51">
        <f t="shared" si="25"/>
        <v>0.40339659514048343</v>
      </c>
      <c r="F779" t="str">
        <f>IFERROR($E779*INDEX(GMP!$H$3:$H$290, MATCH($A779, GMP!$B$3:$B$290, 0))/1000, "")</f>
        <v/>
      </c>
    </row>
    <row r="780" spans="1:6" x14ac:dyDescent="0.25">
      <c r="A780" t="s">
        <v>1426</v>
      </c>
      <c r="B780" t="s">
        <v>96</v>
      </c>
      <c r="C780" t="str">
        <f t="shared" si="24"/>
        <v>Rutland Town_TL41</v>
      </c>
      <c r="D780">
        <v>1.1401779439099999</v>
      </c>
      <c r="E780" s="51">
        <f t="shared" si="25"/>
        <v>0.44485565036337443</v>
      </c>
      <c r="F780" t="str">
        <f>IFERROR($E780*INDEX(GMP!$H$3:$H$290, MATCH($A780, GMP!$B$3:$B$290, 0))/1000, "")</f>
        <v/>
      </c>
    </row>
    <row r="781" spans="1:6" x14ac:dyDescent="0.25">
      <c r="A781" t="s">
        <v>1427</v>
      </c>
      <c r="B781" t="s">
        <v>96</v>
      </c>
      <c r="C781" t="str">
        <f t="shared" si="24"/>
        <v>Rutland Town_TL42</v>
      </c>
      <c r="D781">
        <v>2.56706200531</v>
      </c>
      <c r="E781" s="51">
        <f t="shared" si="25"/>
        <v>0.51189798864578195</v>
      </c>
      <c r="F781" t="str">
        <f>IFERROR($E781*INDEX(GMP!$H$3:$H$290, MATCH($A781, GMP!$B$3:$B$290, 0))/1000, "")</f>
        <v/>
      </c>
    </row>
    <row r="782" spans="1:6" x14ac:dyDescent="0.25">
      <c r="A782" t="s">
        <v>1428</v>
      </c>
      <c r="B782" t="s">
        <v>96</v>
      </c>
      <c r="C782" t="str">
        <f t="shared" si="24"/>
        <v>Rutland Town_TL43</v>
      </c>
      <c r="D782">
        <v>1.2292852945799999</v>
      </c>
      <c r="E782" s="51">
        <f t="shared" si="25"/>
        <v>0.37957031564091348</v>
      </c>
      <c r="F782" t="str">
        <f>IFERROR($E782*INDEX(GMP!$H$3:$H$290, MATCH($A782, GMP!$B$3:$B$290, 0))/1000, "")</f>
        <v/>
      </c>
    </row>
    <row r="783" spans="1:6" x14ac:dyDescent="0.25">
      <c r="A783" t="s">
        <v>1343</v>
      </c>
      <c r="B783" t="s">
        <v>96</v>
      </c>
      <c r="C783" t="str">
        <f t="shared" si="24"/>
        <v>Rutland Town_TL53</v>
      </c>
      <c r="D783">
        <v>1.2392442746300001</v>
      </c>
      <c r="E783" s="51">
        <f t="shared" si="25"/>
        <v>0.21216344509750415</v>
      </c>
      <c r="F783" t="str">
        <f>IFERROR($E783*INDEX(GMP!$H$3:$H$290, MATCH($A783, GMP!$B$3:$B$290, 0))/1000, "")</f>
        <v/>
      </c>
    </row>
    <row r="784" spans="1:6" x14ac:dyDescent="0.25">
      <c r="A784" t="s">
        <v>1344</v>
      </c>
      <c r="B784" t="s">
        <v>96</v>
      </c>
      <c r="C784" t="str">
        <f t="shared" si="24"/>
        <v>Rutland Town_TL53A</v>
      </c>
      <c r="D784">
        <v>0.153063693113</v>
      </c>
      <c r="E784" s="51">
        <f t="shared" si="25"/>
        <v>0.18179483898458546</v>
      </c>
      <c r="F784" t="str">
        <f>IFERROR($E784*INDEX(GMP!$H$3:$H$290, MATCH($A784, GMP!$B$3:$B$290, 0))/1000, "")</f>
        <v/>
      </c>
    </row>
    <row r="785" spans="1:6" x14ac:dyDescent="0.25">
      <c r="A785" t="s">
        <v>1429</v>
      </c>
      <c r="B785" t="s">
        <v>96</v>
      </c>
      <c r="C785" t="str">
        <f t="shared" si="24"/>
        <v>Rutland Town_TL54</v>
      </c>
      <c r="D785">
        <v>4.6568630504200001</v>
      </c>
      <c r="E785" s="51">
        <f t="shared" si="25"/>
        <v>0.9980114229281345</v>
      </c>
      <c r="F785" t="str">
        <f>IFERROR($E785*INDEX(GMP!$H$3:$H$290, MATCH($A785, GMP!$B$3:$B$290, 0))/1000, "")</f>
        <v/>
      </c>
    </row>
    <row r="786" spans="1:6" x14ac:dyDescent="0.25">
      <c r="A786" t="s">
        <v>1430</v>
      </c>
      <c r="B786" t="s">
        <v>96</v>
      </c>
      <c r="C786" t="str">
        <f t="shared" si="24"/>
        <v>Rutland Town_TL55</v>
      </c>
      <c r="D786">
        <v>2.0574049564899999E-2</v>
      </c>
      <c r="E786" s="51">
        <f t="shared" si="25"/>
        <v>3.8643310271174056E-2</v>
      </c>
      <c r="F786" t="str">
        <f>IFERROR($E786*INDEX(GMP!$H$3:$H$290, MATCH($A786, GMP!$B$3:$B$290, 0))/1000, "")</f>
        <v/>
      </c>
    </row>
    <row r="787" spans="1:6" x14ac:dyDescent="0.25">
      <c r="A787" t="s">
        <v>1345</v>
      </c>
      <c r="B787" t="s">
        <v>96</v>
      </c>
      <c r="C787" t="str">
        <f t="shared" si="24"/>
        <v>Rutland Town_TL56</v>
      </c>
      <c r="D787">
        <v>1.9087446684</v>
      </c>
      <c r="E787" s="51">
        <f t="shared" si="25"/>
        <v>0.71210762679799489</v>
      </c>
      <c r="F787" t="str">
        <f>IFERROR($E787*INDEX(GMP!$H$3:$H$290, MATCH($A787, GMP!$B$3:$B$290, 0))/1000, "")</f>
        <v/>
      </c>
    </row>
    <row r="788" spans="1:6" x14ac:dyDescent="0.25">
      <c r="A788" t="s">
        <v>1340</v>
      </c>
      <c r="B788" t="s">
        <v>96</v>
      </c>
      <c r="C788" t="str">
        <f t="shared" si="24"/>
        <v>Rutland Town_TL62</v>
      </c>
      <c r="D788">
        <v>2.8671884902600002</v>
      </c>
      <c r="E788" s="51">
        <f t="shared" si="25"/>
        <v>0.61074223700813779</v>
      </c>
      <c r="F788" t="str">
        <f>IFERROR($E788*INDEX(GMP!$H$3:$H$290, MATCH($A788, GMP!$B$3:$B$290, 0))/1000, "")</f>
        <v/>
      </c>
    </row>
    <row r="789" spans="1:6" x14ac:dyDescent="0.25">
      <c r="A789" t="s">
        <v>1393</v>
      </c>
      <c r="B789" t="s">
        <v>96</v>
      </c>
      <c r="C789" t="str">
        <f t="shared" si="24"/>
        <v>Rutland Town_TL63</v>
      </c>
      <c r="D789">
        <v>0.517490290001</v>
      </c>
      <c r="E789" s="51">
        <f t="shared" si="25"/>
        <v>0.17324244967384705</v>
      </c>
      <c r="F789" t="str">
        <f>IFERROR($E789*INDEX(GMP!$H$3:$H$290, MATCH($A789, GMP!$B$3:$B$290, 0))/1000, "")</f>
        <v/>
      </c>
    </row>
    <row r="790" spans="1:6" x14ac:dyDescent="0.25">
      <c r="A790">
        <v>3311</v>
      </c>
      <c r="B790" t="s">
        <v>9</v>
      </c>
      <c r="C790" t="str">
        <f t="shared" si="24"/>
        <v>Ryegate_3311</v>
      </c>
      <c r="D790">
        <v>8.4062905780899904</v>
      </c>
      <c r="E790" s="51">
        <f t="shared" si="25"/>
        <v>0.31462555920227975</v>
      </c>
      <c r="F790" t="str">
        <f>IFERROR($E790*INDEX(GMP!$H$3:$H$290, MATCH($A790, GMP!$B$3:$B$290, 0))/1000, "")</f>
        <v/>
      </c>
    </row>
    <row r="791" spans="1:6" x14ac:dyDescent="0.25">
      <c r="A791">
        <v>3324</v>
      </c>
      <c r="B791" t="s">
        <v>9</v>
      </c>
      <c r="C791" t="str">
        <f t="shared" si="24"/>
        <v>Ryegate_3324</v>
      </c>
      <c r="D791">
        <v>3.88675300899</v>
      </c>
      <c r="E791" s="51">
        <f t="shared" si="25"/>
        <v>0.87194474763122509</v>
      </c>
      <c r="F791" t="str">
        <f>IFERROR($E791*INDEX(GMP!$H$3:$H$290, MATCH($A791, GMP!$B$3:$B$290, 0))/1000, "")</f>
        <v/>
      </c>
    </row>
    <row r="792" spans="1:6" x14ac:dyDescent="0.25">
      <c r="A792" t="s">
        <v>607</v>
      </c>
      <c r="B792" t="s">
        <v>9</v>
      </c>
      <c r="C792" t="str">
        <f t="shared" si="24"/>
        <v>Ryegate_14G1</v>
      </c>
      <c r="D792">
        <v>0.42825880089099999</v>
      </c>
      <c r="E792" s="51">
        <f t="shared" si="25"/>
        <v>6.6378240710217931E-3</v>
      </c>
      <c r="F792">
        <f>IFERROR($E792*INDEX(GMP!$H$3:$H$290, MATCH($A792, GMP!$B$3:$B$290, 0))/1000, "")</f>
        <v>3.8708537448404301E-2</v>
      </c>
    </row>
    <row r="793" spans="1:6" x14ac:dyDescent="0.25">
      <c r="A793" t="s">
        <v>611</v>
      </c>
      <c r="B793" t="s">
        <v>9</v>
      </c>
      <c r="C793" t="str">
        <f t="shared" si="24"/>
        <v>Ryegate_14G2</v>
      </c>
      <c r="D793">
        <v>4.75567021101</v>
      </c>
      <c r="E793" s="51">
        <f t="shared" si="25"/>
        <v>0.27036488269709275</v>
      </c>
      <c r="F793">
        <f>IFERROR($E793*INDEX(GMP!$H$3:$H$290, MATCH($A793, GMP!$B$3:$B$290, 0))/1000, "")</f>
        <v>1.5766355170969235</v>
      </c>
    </row>
    <row r="794" spans="1:6" x14ac:dyDescent="0.25">
      <c r="A794" t="s">
        <v>615</v>
      </c>
      <c r="B794" t="s">
        <v>9</v>
      </c>
      <c r="C794" t="str">
        <f t="shared" si="24"/>
        <v>Ryegate_83G1</v>
      </c>
      <c r="D794">
        <v>6.8389059056499999</v>
      </c>
      <c r="E794" s="51">
        <f t="shared" si="25"/>
        <v>0.4103842256950142</v>
      </c>
      <c r="F794">
        <f>IFERROR($E794*INDEX(GMP!$H$3:$H$290, MATCH($A794, GMP!$B$3:$B$290, 0))/1000, "")</f>
        <v>0.97491287040333274</v>
      </c>
    </row>
    <row r="795" spans="1:6" x14ac:dyDescent="0.25">
      <c r="A795" t="s">
        <v>640</v>
      </c>
      <c r="B795" t="s">
        <v>9</v>
      </c>
      <c r="C795" t="str">
        <f t="shared" si="24"/>
        <v>Ryegate_83G2</v>
      </c>
      <c r="D795">
        <v>12.7448522636</v>
      </c>
      <c r="E795" s="51">
        <f t="shared" si="25"/>
        <v>0.19921466318340589</v>
      </c>
      <c r="F795">
        <f>IFERROR($E795*INDEX(GMP!$H$3:$H$290, MATCH($A795, GMP!$B$3:$B$290, 0))/1000, "")</f>
        <v>0.47325634600513089</v>
      </c>
    </row>
    <row r="796" spans="1:6" x14ac:dyDescent="0.25">
      <c r="A796" t="s">
        <v>625</v>
      </c>
      <c r="B796" t="s">
        <v>9</v>
      </c>
      <c r="C796" t="str">
        <f t="shared" si="24"/>
        <v>Ryegate_85G2</v>
      </c>
      <c r="D796">
        <v>4.0015373642600001E-2</v>
      </c>
      <c r="E796" s="51">
        <f t="shared" si="25"/>
        <v>1</v>
      </c>
      <c r="F796">
        <f>IFERROR($E796*INDEX(GMP!$H$3:$H$290, MATCH($A796, GMP!$B$3:$B$290, 0))/1000, "")</f>
        <v>3.5784400000000001</v>
      </c>
    </row>
    <row r="797" spans="1:6" x14ac:dyDescent="0.25">
      <c r="A797" t="s">
        <v>1433</v>
      </c>
      <c r="B797" t="s">
        <v>9</v>
      </c>
      <c r="C797" t="str">
        <f t="shared" si="24"/>
        <v>Ryegate_85Y5</v>
      </c>
      <c r="D797">
        <v>3.87309476793E-2</v>
      </c>
      <c r="E797" s="51">
        <f t="shared" si="25"/>
        <v>1</v>
      </c>
      <c r="F797" t="str">
        <f>IFERROR($E797*INDEX(GMP!$H$3:$H$290, MATCH($A797, GMP!$B$3:$B$290, 0))/1000, "")</f>
        <v/>
      </c>
    </row>
    <row r="798" spans="1:6" x14ac:dyDescent="0.25">
      <c r="A798" t="s">
        <v>1434</v>
      </c>
      <c r="B798" t="s">
        <v>9</v>
      </c>
      <c r="C798" t="str">
        <f t="shared" si="24"/>
        <v>Ryegate_TL112</v>
      </c>
      <c r="D798">
        <v>2.5645449461399999E-2</v>
      </c>
      <c r="E798" s="51">
        <f t="shared" si="25"/>
        <v>1</v>
      </c>
      <c r="F798" t="str">
        <f>IFERROR($E798*INDEX(GMP!$H$3:$H$290, MATCH($A798, GMP!$B$3:$B$290, 0))/1000, "")</f>
        <v/>
      </c>
    </row>
    <row r="799" spans="1:6" x14ac:dyDescent="0.25">
      <c r="A799" t="s">
        <v>628</v>
      </c>
      <c r="B799" t="s">
        <v>9</v>
      </c>
      <c r="C799" t="str">
        <f t="shared" si="24"/>
        <v>Ryegate_WE-G13</v>
      </c>
      <c r="D799">
        <v>33.876815313100003</v>
      </c>
      <c r="E799" s="51">
        <f t="shared" si="25"/>
        <v>0.63732939521489773</v>
      </c>
      <c r="F799">
        <f>IFERROR($E799*INDEX(GMP!$H$3:$H$290, MATCH($A799, GMP!$B$3:$B$290, 0))/1000, "")</f>
        <v>1.1548281175414905</v>
      </c>
    </row>
    <row r="800" spans="1:6" x14ac:dyDescent="0.25">
      <c r="A800" t="s">
        <v>328</v>
      </c>
      <c r="B800" t="s">
        <v>183</v>
      </c>
      <c r="C800" t="str">
        <f t="shared" si="24"/>
        <v>Salisbury_EM-G75</v>
      </c>
      <c r="D800">
        <v>30.9631160504</v>
      </c>
      <c r="E800" s="51">
        <f t="shared" si="25"/>
        <v>0.28585487004204962</v>
      </c>
      <c r="F800">
        <f>IFERROR($E800*INDEX(GMP!$H$3:$H$290, MATCH($A800, GMP!$B$3:$B$290, 0))/1000, "")</f>
        <v>0.27872850813190131</v>
      </c>
    </row>
    <row r="801" spans="1:6" x14ac:dyDescent="0.25">
      <c r="A801" t="s">
        <v>331</v>
      </c>
      <c r="B801" t="s">
        <v>183</v>
      </c>
      <c r="C801" t="str">
        <f t="shared" si="24"/>
        <v>Salisbury_EM-G76</v>
      </c>
      <c r="D801">
        <v>1.69554711147</v>
      </c>
      <c r="E801" s="51">
        <f t="shared" si="25"/>
        <v>2.3457908206451928E-2</v>
      </c>
      <c r="F801">
        <f>IFERROR($E801*INDEX(GMP!$H$3:$H$290, MATCH($A801, GMP!$B$3:$B$290, 0))/1000, "")</f>
        <v>2.287310255486508E-2</v>
      </c>
    </row>
    <row r="802" spans="1:6" x14ac:dyDescent="0.25">
      <c r="A802" t="s">
        <v>339</v>
      </c>
      <c r="B802" t="s">
        <v>183</v>
      </c>
      <c r="C802" t="str">
        <f t="shared" si="24"/>
        <v>Salisbury_SA-G23</v>
      </c>
      <c r="D802">
        <v>14.4504557865999</v>
      </c>
      <c r="E802" s="51">
        <f t="shared" si="25"/>
        <v>0.61221616961983982</v>
      </c>
      <c r="F802">
        <f>IFERROR($E802*INDEX(GMP!$H$3:$H$290, MATCH($A802, GMP!$B$3:$B$290, 0))/1000, "")</f>
        <v>0.70399961776924624</v>
      </c>
    </row>
    <row r="803" spans="1:6" x14ac:dyDescent="0.25">
      <c r="A803" t="s">
        <v>341</v>
      </c>
      <c r="B803" t="s">
        <v>183</v>
      </c>
      <c r="C803" t="str">
        <f t="shared" si="24"/>
        <v>Salisbury_SL-W1</v>
      </c>
      <c r="D803">
        <v>4.0263861058300003</v>
      </c>
      <c r="E803" s="51">
        <f t="shared" si="25"/>
        <v>0.49291286333606105</v>
      </c>
      <c r="F803">
        <f>IFERROR($E803*INDEX(GMP!$H$3:$H$290, MATCH($A803, GMP!$B$3:$B$290, 0))/1000, "")</f>
        <v>0.20690017438531164</v>
      </c>
    </row>
    <row r="804" spans="1:6" x14ac:dyDescent="0.25">
      <c r="A804" t="s">
        <v>1312</v>
      </c>
      <c r="B804" t="s">
        <v>183</v>
      </c>
      <c r="C804" t="str">
        <f t="shared" si="24"/>
        <v>Salisbury_TL60</v>
      </c>
      <c r="D804">
        <v>4.5453869675999998</v>
      </c>
      <c r="E804" s="51">
        <f t="shared" si="25"/>
        <v>0.16698352040755265</v>
      </c>
      <c r="F804" t="str">
        <f>IFERROR($E804*INDEX(GMP!$H$3:$H$290, MATCH($A804, GMP!$B$3:$B$290, 0))/1000, "")</f>
        <v/>
      </c>
    </row>
    <row r="805" spans="1:6" x14ac:dyDescent="0.25">
      <c r="A805" t="s">
        <v>1314</v>
      </c>
      <c r="B805" t="s">
        <v>183</v>
      </c>
      <c r="C805" t="str">
        <f t="shared" si="24"/>
        <v>Salisbury_TL66</v>
      </c>
      <c r="D805">
        <v>4.4840162234600002E-2</v>
      </c>
      <c r="E805" s="51">
        <f t="shared" si="25"/>
        <v>7.2210074254417771E-3</v>
      </c>
      <c r="F805" t="str">
        <f>IFERROR($E805*INDEX(GMP!$H$3:$H$290, MATCH($A805, GMP!$B$3:$B$290, 0))/1000, "")</f>
        <v/>
      </c>
    </row>
    <row r="806" spans="1:6" x14ac:dyDescent="0.25">
      <c r="A806" t="s">
        <v>1382</v>
      </c>
      <c r="B806" t="s">
        <v>183</v>
      </c>
      <c r="C806" t="str">
        <f t="shared" si="24"/>
        <v>Salisbury_TL67</v>
      </c>
      <c r="D806">
        <v>2.0448695406200001</v>
      </c>
      <c r="E806" s="51">
        <f t="shared" si="25"/>
        <v>0.30667416072057369</v>
      </c>
      <c r="F806" t="str">
        <f>IFERROR($E806*INDEX(GMP!$H$3:$H$290, MATCH($A806, GMP!$B$3:$B$290, 0))/1000, "")</f>
        <v/>
      </c>
    </row>
    <row r="807" spans="1:6" x14ac:dyDescent="0.25">
      <c r="A807" t="s">
        <v>1383</v>
      </c>
      <c r="B807" t="s">
        <v>183</v>
      </c>
      <c r="C807" t="str">
        <f t="shared" si="24"/>
        <v>Salisbury_TL68</v>
      </c>
      <c r="D807">
        <v>0.17778669563499999</v>
      </c>
      <c r="E807" s="51">
        <f t="shared" si="25"/>
        <v>0.95944637449581094</v>
      </c>
      <c r="F807" t="str">
        <f>IFERROR($E807*INDEX(GMP!$H$3:$H$290, MATCH($A807, GMP!$B$3:$B$290, 0))/1000, "")</f>
        <v/>
      </c>
    </row>
    <row r="808" spans="1:6" x14ac:dyDescent="0.25">
      <c r="A808" t="s">
        <v>1395</v>
      </c>
      <c r="B808" t="s">
        <v>183</v>
      </c>
      <c r="C808" t="str">
        <f t="shared" si="24"/>
        <v>Salisbury_TL69</v>
      </c>
      <c r="D808">
        <v>2.5531101163200001</v>
      </c>
      <c r="E808" s="51">
        <f t="shared" si="25"/>
        <v>0.37920363230652337</v>
      </c>
      <c r="F808" t="str">
        <f>IFERROR($E808*INDEX(GMP!$H$3:$H$290, MATCH($A808, GMP!$B$3:$B$290, 0))/1000, "")</f>
        <v/>
      </c>
    </row>
    <row r="809" spans="1:6" x14ac:dyDescent="0.25">
      <c r="A809" t="s">
        <v>1435</v>
      </c>
      <c r="B809" t="s">
        <v>183</v>
      </c>
      <c r="C809" t="str">
        <f t="shared" si="24"/>
        <v>Salisbury_TL78</v>
      </c>
      <c r="D809">
        <v>1.9188221320000001</v>
      </c>
      <c r="E809" s="51">
        <f t="shared" si="25"/>
        <v>1</v>
      </c>
      <c r="F809" t="str">
        <f>IFERROR($E809*INDEX(GMP!$H$3:$H$290, MATCH($A809, GMP!$B$3:$B$290, 0))/1000, "")</f>
        <v/>
      </c>
    </row>
    <row r="810" spans="1:6" x14ac:dyDescent="0.25">
      <c r="A810" t="s">
        <v>1436</v>
      </c>
      <c r="B810" t="s">
        <v>183</v>
      </c>
      <c r="C810" t="str">
        <f t="shared" si="24"/>
        <v>Salisbury_TL79</v>
      </c>
      <c r="D810">
        <v>3.0755565250600001</v>
      </c>
      <c r="E810" s="51">
        <f t="shared" si="25"/>
        <v>1</v>
      </c>
      <c r="F810" t="str">
        <f>IFERROR($E810*INDEX(GMP!$H$3:$H$290, MATCH($A810, GMP!$B$3:$B$290, 0))/1000, "")</f>
        <v/>
      </c>
    </row>
    <row r="811" spans="1:6" x14ac:dyDescent="0.25">
      <c r="A811" t="s">
        <v>1341</v>
      </c>
      <c r="B811" t="s">
        <v>183</v>
      </c>
      <c r="C811" t="str">
        <f t="shared" si="24"/>
        <v>Salisbury_TL80</v>
      </c>
      <c r="D811">
        <v>0.78923868663499996</v>
      </c>
      <c r="E811" s="51">
        <f t="shared" si="25"/>
        <v>5.1452899367792647E-2</v>
      </c>
      <c r="F811" t="str">
        <f>IFERROR($E811*INDEX(GMP!$H$3:$H$290, MATCH($A811, GMP!$B$3:$B$290, 0))/1000, "")</f>
        <v/>
      </c>
    </row>
    <row r="812" spans="1:6" x14ac:dyDescent="0.25">
      <c r="A812" t="s">
        <v>398</v>
      </c>
      <c r="B812" t="s">
        <v>207</v>
      </c>
      <c r="C812" t="str">
        <f t="shared" si="24"/>
        <v>Sandgate_EN-G26</v>
      </c>
      <c r="D812">
        <v>31.901109178700001</v>
      </c>
      <c r="E812" s="51">
        <f t="shared" si="25"/>
        <v>0.25000253142234402</v>
      </c>
      <c r="F812">
        <f>IFERROR($E812*INDEX(GMP!$H$3:$H$290, MATCH($A812, GMP!$B$3:$B$290, 0))/1000, "")</f>
        <v>1.421396892477677</v>
      </c>
    </row>
    <row r="813" spans="1:6" x14ac:dyDescent="0.25">
      <c r="A813" t="s">
        <v>384</v>
      </c>
      <c r="B813" t="s">
        <v>207</v>
      </c>
      <c r="C813" t="str">
        <f t="shared" si="24"/>
        <v>Sandgate_PA-G21</v>
      </c>
      <c r="D813">
        <v>3.0055611851799999</v>
      </c>
      <c r="E813" s="51">
        <f t="shared" si="25"/>
        <v>4.9845261805856758E-2</v>
      </c>
      <c r="F813">
        <f>IFERROR($E813*INDEX(GMP!$H$3:$H$290, MATCH($A813, GMP!$B$3:$B$290, 0))/1000, "")</f>
        <v>-4.3285625352206007E-3</v>
      </c>
    </row>
    <row r="814" spans="1:6" x14ac:dyDescent="0.25">
      <c r="A814">
        <v>6670</v>
      </c>
      <c r="B814" t="s">
        <v>191</v>
      </c>
      <c r="C814" t="str">
        <f t="shared" si="24"/>
        <v>Searsburg_6670</v>
      </c>
      <c r="D814">
        <v>1.42869159337</v>
      </c>
      <c r="E814" s="51">
        <f t="shared" si="25"/>
        <v>1</v>
      </c>
      <c r="F814" t="str">
        <f>IFERROR($E814*INDEX(GMP!$H$3:$H$290, MATCH($A814, GMP!$B$3:$B$290, 0))/1000, "")</f>
        <v/>
      </c>
    </row>
    <row r="815" spans="1:6" x14ac:dyDescent="0.25">
      <c r="A815" t="s">
        <v>403</v>
      </c>
      <c r="B815" t="s">
        <v>191</v>
      </c>
      <c r="C815" t="str">
        <f t="shared" si="24"/>
        <v>Searsburg_56G2</v>
      </c>
      <c r="D815">
        <v>12.357969988500001</v>
      </c>
      <c r="E815" s="51">
        <f t="shared" si="25"/>
        <v>0.26328489102240821</v>
      </c>
      <c r="F815">
        <f>IFERROR($E815*INDEX(GMP!$H$3:$H$290, MATCH($A815, GMP!$B$3:$B$290, 0))/1000, "")</f>
        <v>3.337496694009725</v>
      </c>
    </row>
    <row r="816" spans="1:6" x14ac:dyDescent="0.25">
      <c r="A816" t="s">
        <v>400</v>
      </c>
      <c r="B816" t="s">
        <v>191</v>
      </c>
      <c r="C816" t="str">
        <f t="shared" si="24"/>
        <v>Searsburg_92G1</v>
      </c>
      <c r="D816">
        <v>2.3659184718800002</v>
      </c>
      <c r="E816" s="51">
        <f t="shared" si="25"/>
        <v>1</v>
      </c>
      <c r="F816">
        <f>IFERROR($E816*INDEX(GMP!$H$3:$H$290, MATCH($A816, GMP!$B$3:$B$290, 0))/1000, "")</f>
        <v>7</v>
      </c>
    </row>
    <row r="817" spans="1:6" x14ac:dyDescent="0.25">
      <c r="A817" t="s">
        <v>1299</v>
      </c>
      <c r="B817" t="s">
        <v>191</v>
      </c>
      <c r="C817" t="str">
        <f t="shared" si="24"/>
        <v>Searsburg_TL6</v>
      </c>
      <c r="D817">
        <v>1.81615329961</v>
      </c>
      <c r="E817" s="51">
        <f t="shared" si="25"/>
        <v>0.16428007969464783</v>
      </c>
      <c r="F817" t="str">
        <f>IFERROR($E817*INDEX(GMP!$H$3:$H$290, MATCH($A817, GMP!$B$3:$B$290, 0))/1000, "")</f>
        <v/>
      </c>
    </row>
    <row r="818" spans="1:6" x14ac:dyDescent="0.25">
      <c r="A818" t="s">
        <v>373</v>
      </c>
      <c r="B818" t="s">
        <v>191</v>
      </c>
      <c r="C818" t="str">
        <f t="shared" si="24"/>
        <v>Searsburg_WO-G92</v>
      </c>
      <c r="D818">
        <v>1.83752188255E-2</v>
      </c>
      <c r="E818" s="51">
        <f t="shared" si="25"/>
        <v>3.5575095329634524E-4</v>
      </c>
      <c r="F818">
        <f>IFERROR($E818*INDEX(GMP!$H$3:$H$290, MATCH($A818, GMP!$B$3:$B$290, 0))/1000, "")</f>
        <v>3.4403500715143669E-3</v>
      </c>
    </row>
    <row r="819" spans="1:6" x14ac:dyDescent="0.25">
      <c r="A819" t="s">
        <v>398</v>
      </c>
      <c r="B819" t="s">
        <v>208</v>
      </c>
      <c r="C819" t="str">
        <f t="shared" si="24"/>
        <v>Shaftsbury_EN-G26</v>
      </c>
      <c r="D819">
        <v>0.164442433114</v>
      </c>
      <c r="E819" s="51">
        <f t="shared" si="25"/>
        <v>1.2887020423477578E-3</v>
      </c>
      <c r="F819">
        <f>IFERROR($E819*INDEX(GMP!$H$3:$H$290, MATCH($A819, GMP!$B$3:$B$290, 0))/1000, "")</f>
        <v>7.3269541228294342E-3</v>
      </c>
    </row>
    <row r="820" spans="1:6" x14ac:dyDescent="0.25">
      <c r="A820" t="s">
        <v>405</v>
      </c>
      <c r="B820" t="s">
        <v>208</v>
      </c>
      <c r="C820" t="str">
        <f t="shared" si="24"/>
        <v>Shaftsbury_MS-G50</v>
      </c>
      <c r="D820">
        <v>0.39972551159500003</v>
      </c>
      <c r="E820" s="51">
        <f t="shared" si="25"/>
        <v>1.6771139007464745E-2</v>
      </c>
      <c r="F820">
        <f>IFERROR($E820*INDEX(GMP!$H$3:$H$290, MATCH($A820, GMP!$B$3:$B$290, 0))/1000, "")</f>
        <v>0.15614114898478759</v>
      </c>
    </row>
    <row r="821" spans="1:6" x14ac:dyDescent="0.25">
      <c r="A821" t="s">
        <v>407</v>
      </c>
      <c r="B821" t="s">
        <v>208</v>
      </c>
      <c r="C821" t="str">
        <f t="shared" si="24"/>
        <v>Shaftsbury_NB-G72</v>
      </c>
      <c r="D821">
        <v>8.6126148102000002</v>
      </c>
      <c r="E821" s="51">
        <f t="shared" si="25"/>
        <v>0.43534088312198366</v>
      </c>
      <c r="F821">
        <f>IFERROR($E821*INDEX(GMP!$H$3:$H$290, MATCH($A821, GMP!$B$3:$B$290, 0))/1000, "")</f>
        <v>5.4316480703098726</v>
      </c>
    </row>
    <row r="822" spans="1:6" x14ac:dyDescent="0.25">
      <c r="A822" t="s">
        <v>354</v>
      </c>
      <c r="B822" t="s">
        <v>208</v>
      </c>
      <c r="C822" t="str">
        <f t="shared" si="24"/>
        <v>Shaftsbury_SF-G20</v>
      </c>
      <c r="D822">
        <v>95.106816709399894</v>
      </c>
      <c r="E822" s="51">
        <f t="shared" si="25"/>
        <v>0.92538785606444729</v>
      </c>
      <c r="F822">
        <f>IFERROR($E822*INDEX(GMP!$H$3:$H$290, MATCH($A822, GMP!$B$3:$B$290, 0))/1000, "")</f>
        <v>2.2619162826997585</v>
      </c>
    </row>
    <row r="823" spans="1:6" x14ac:dyDescent="0.25">
      <c r="A823" t="s">
        <v>1287</v>
      </c>
      <c r="B823" t="s">
        <v>208</v>
      </c>
      <c r="C823" t="str">
        <f t="shared" si="24"/>
        <v>Shaftsbury_TL15</v>
      </c>
      <c r="D823">
        <v>6.9813970465999997</v>
      </c>
      <c r="E823" s="51">
        <f t="shared" si="25"/>
        <v>0.56912386570949725</v>
      </c>
      <c r="F823" t="str">
        <f>IFERROR($E823*INDEX(GMP!$H$3:$H$290, MATCH($A823, GMP!$B$3:$B$290, 0))/1000, "")</f>
        <v/>
      </c>
    </row>
    <row r="824" spans="1:6" x14ac:dyDescent="0.25">
      <c r="A824" t="s">
        <v>790</v>
      </c>
      <c r="B824" t="s">
        <v>125</v>
      </c>
      <c r="C824" t="str">
        <f t="shared" si="24"/>
        <v>Sharon_71G1</v>
      </c>
      <c r="D824">
        <v>2.4835838394300001</v>
      </c>
      <c r="E824" s="51">
        <f t="shared" si="25"/>
        <v>1.7318881528566091E-2</v>
      </c>
      <c r="F824">
        <f>IFERROR($E824*INDEX(GMP!$H$3:$H$290, MATCH($A824, GMP!$B$3:$B$290, 0))/1000, "")</f>
        <v>0.11173241780391356</v>
      </c>
    </row>
    <row r="825" spans="1:6" x14ac:dyDescent="0.25">
      <c r="A825" t="s">
        <v>792</v>
      </c>
      <c r="B825" t="s">
        <v>125</v>
      </c>
      <c r="C825" t="str">
        <f t="shared" si="24"/>
        <v>Sharon_BE-G29</v>
      </c>
      <c r="D825">
        <v>0.26833807274400001</v>
      </c>
      <c r="E825" s="51">
        <f t="shared" si="25"/>
        <v>2.2364469811691889E-3</v>
      </c>
      <c r="F825">
        <f>IFERROR($E825*INDEX(GMP!$H$3:$H$290, MATCH($A825, GMP!$B$3:$B$290, 0))/1000, "")</f>
        <v>5.1559272348572372E-3</v>
      </c>
    </row>
    <row r="826" spans="1:6" x14ac:dyDescent="0.25">
      <c r="A826" t="s">
        <v>777</v>
      </c>
      <c r="B826" t="s">
        <v>125</v>
      </c>
      <c r="C826" t="str">
        <f t="shared" si="24"/>
        <v>Sharon_EB-Y38</v>
      </c>
      <c r="D826">
        <v>4.8024093238800001</v>
      </c>
      <c r="E826" s="51">
        <f t="shared" si="25"/>
        <v>0.16643354715479497</v>
      </c>
      <c r="F826">
        <f>IFERROR($E826*INDEX(GMP!$H$3:$H$290, MATCH($A826, GMP!$B$3:$B$290, 0))/1000, "")</f>
        <v>3.6137366583271611</v>
      </c>
    </row>
    <row r="827" spans="1:6" x14ac:dyDescent="0.25">
      <c r="A827" t="s">
        <v>780</v>
      </c>
      <c r="B827" t="s">
        <v>125</v>
      </c>
      <c r="C827" t="str">
        <f t="shared" si="24"/>
        <v>Sharon_QU-G16</v>
      </c>
      <c r="D827">
        <v>3.1104672402700002</v>
      </c>
      <c r="E827" s="51">
        <f t="shared" si="25"/>
        <v>2.7143310602082808E-2</v>
      </c>
      <c r="F827">
        <f>IFERROR($E827*INDEX(GMP!$H$3:$H$290, MATCH($A827, GMP!$B$3:$B$290, 0))/1000, "")</f>
        <v>1.0170598482600402E-3</v>
      </c>
    </row>
    <row r="828" spans="1:6" x14ac:dyDescent="0.25">
      <c r="A828" t="s">
        <v>787</v>
      </c>
      <c r="B828" t="s">
        <v>125</v>
      </c>
      <c r="C828" t="str">
        <f t="shared" si="24"/>
        <v>Sharon_SH-G35</v>
      </c>
      <c r="D828">
        <v>61.051898175200002</v>
      </c>
      <c r="E828" s="51">
        <f t="shared" si="25"/>
        <v>0.48759006917436598</v>
      </c>
      <c r="F828">
        <f>IFERROR($E828*INDEX(GMP!$H$3:$H$290, MATCH($A828, GMP!$B$3:$B$290, 0))/1000, "")</f>
        <v>0.21194565126871343</v>
      </c>
    </row>
    <row r="829" spans="1:6" x14ac:dyDescent="0.25">
      <c r="A829" t="s">
        <v>430</v>
      </c>
      <c r="B829" t="s">
        <v>248</v>
      </c>
      <c r="C829" t="str">
        <f t="shared" si="24"/>
        <v>Shelburne_53G1</v>
      </c>
      <c r="D829">
        <v>51.587303578300002</v>
      </c>
      <c r="E829" s="51">
        <f t="shared" si="25"/>
        <v>0.69947760992187624</v>
      </c>
      <c r="F829">
        <f>IFERROR($E829*INDEX(GMP!$H$3:$H$290, MATCH($A829, GMP!$B$3:$B$290, 0))/1000, "")</f>
        <v>10.643643020032753</v>
      </c>
    </row>
    <row r="830" spans="1:6" x14ac:dyDescent="0.25">
      <c r="A830" t="s">
        <v>488</v>
      </c>
      <c r="B830" t="s">
        <v>248</v>
      </c>
      <c r="C830" t="str">
        <f t="shared" si="24"/>
        <v>Shelburne_53G2</v>
      </c>
      <c r="D830">
        <v>28.655523619299899</v>
      </c>
      <c r="E830" s="51">
        <f t="shared" si="25"/>
        <v>0.96329832804760662</v>
      </c>
      <c r="F830">
        <f>IFERROR($E830*INDEX(GMP!$H$3:$H$290, MATCH($A830, GMP!$B$3:$B$290, 0))/1000, "")</f>
        <v>18.541026771196528</v>
      </c>
    </row>
    <row r="831" spans="1:6" x14ac:dyDescent="0.25">
      <c r="A831" t="s">
        <v>489</v>
      </c>
      <c r="B831" t="s">
        <v>248</v>
      </c>
      <c r="C831" t="str">
        <f t="shared" si="24"/>
        <v>Shelburne_53G3</v>
      </c>
      <c r="D831">
        <v>43.624432413400001</v>
      </c>
      <c r="E831" s="51">
        <f t="shared" si="25"/>
        <v>0.97209817818978117</v>
      </c>
      <c r="F831">
        <f>IFERROR($E831*INDEX(GMP!$H$3:$H$290, MATCH($A831, GMP!$B$3:$B$290, 0))/1000, "")</f>
        <v>18.34367732109493</v>
      </c>
    </row>
    <row r="832" spans="1:6" x14ac:dyDescent="0.25">
      <c r="A832" t="s">
        <v>485</v>
      </c>
      <c r="B832" t="s">
        <v>248</v>
      </c>
      <c r="C832" t="str">
        <f t="shared" si="24"/>
        <v>Shelburne_78G2</v>
      </c>
      <c r="D832">
        <v>0.130034393212</v>
      </c>
      <c r="E832" s="51">
        <f t="shared" si="25"/>
        <v>3.2661774858880359E-3</v>
      </c>
      <c r="F832">
        <f>IFERROR($E832*INDEX(GMP!$H$3:$H$290, MATCH($A832, GMP!$B$3:$B$290, 0))/1000, "")</f>
        <v>6.3299760823954776E-2</v>
      </c>
    </row>
    <row r="833" spans="1:6" x14ac:dyDescent="0.25">
      <c r="A833" t="s">
        <v>659</v>
      </c>
      <c r="B833" t="s">
        <v>73</v>
      </c>
      <c r="C833" t="str">
        <f t="shared" si="24"/>
        <v>Sheldon_SD-G10</v>
      </c>
      <c r="D833">
        <v>29.5771199028</v>
      </c>
      <c r="E833" s="51">
        <f t="shared" si="25"/>
        <v>0.32671993302312829</v>
      </c>
      <c r="F833">
        <f>IFERROR($E833*INDEX(GMP!$H$3:$H$290, MATCH($A833, GMP!$B$3:$B$290, 0))/1000, "")</f>
        <v>2.2256749933414945</v>
      </c>
    </row>
    <row r="834" spans="1:6" x14ac:dyDescent="0.25">
      <c r="A834" t="s">
        <v>1412</v>
      </c>
      <c r="B834" t="s">
        <v>73</v>
      </c>
      <c r="C834" t="str">
        <f t="shared" ref="C834:C897" si="26">CONCATENATE(B834, "_",A834)</f>
        <v>Sheldon_TL</v>
      </c>
      <c r="D834">
        <v>2.0140058181500001E-2</v>
      </c>
      <c r="E834" s="51">
        <f t="shared" ref="E834:E897" si="27">$D834/SUMIF($A$2:$A$1152, $A834, $D$2:$D$1152)</f>
        <v>0.13432812713573805</v>
      </c>
      <c r="F834" t="str">
        <f>IFERROR($E834*INDEX(GMP!$H$3:$H$290, MATCH($A834, GMP!$B$3:$B$290, 0))/1000, "")</f>
        <v/>
      </c>
    </row>
    <row r="835" spans="1:6" x14ac:dyDescent="0.25">
      <c r="A835" t="s">
        <v>1437</v>
      </c>
      <c r="B835" t="s">
        <v>73</v>
      </c>
      <c r="C835" t="str">
        <f t="shared" si="26"/>
        <v>Sheldon_TL137</v>
      </c>
      <c r="D835">
        <v>2.3114881683899999</v>
      </c>
      <c r="E835" s="51">
        <f t="shared" si="27"/>
        <v>0.31985205958418522</v>
      </c>
      <c r="F835" t="str">
        <f>IFERROR($E835*INDEX(GMP!$H$3:$H$290, MATCH($A835, GMP!$B$3:$B$290, 0))/1000, "")</f>
        <v/>
      </c>
    </row>
    <row r="836" spans="1:6" x14ac:dyDescent="0.25">
      <c r="A836" t="s">
        <v>1437</v>
      </c>
      <c r="B836" t="s">
        <v>73</v>
      </c>
      <c r="C836" t="str">
        <f t="shared" si="26"/>
        <v>Sheldon_TL137</v>
      </c>
      <c r="D836">
        <v>2.0140058181500001E-2</v>
      </c>
      <c r="E836" s="51">
        <f t="shared" si="27"/>
        <v>2.7868795426216572E-3</v>
      </c>
      <c r="F836" t="str">
        <f>IFERROR($E836*INDEX(GMP!$H$3:$H$290, MATCH($A836, GMP!$B$3:$B$290, 0))/1000, "")</f>
        <v/>
      </c>
    </row>
    <row r="837" spans="1:6" x14ac:dyDescent="0.25">
      <c r="A837" t="s">
        <v>328</v>
      </c>
      <c r="B837" t="s">
        <v>184</v>
      </c>
      <c r="C837" t="str">
        <f t="shared" si="26"/>
        <v>Shoreham_EM-G75</v>
      </c>
      <c r="D837">
        <v>9.3071749452300008</v>
      </c>
      <c r="E837" s="51">
        <f t="shared" si="27"/>
        <v>8.5924855886491833E-2</v>
      </c>
      <c r="F837">
        <f>IFERROR($E837*INDEX(GMP!$H$3:$H$290, MATCH($A837, GMP!$B$3:$B$290, 0))/1000, "")</f>
        <v>8.3782749229241602E-2</v>
      </c>
    </row>
    <row r="838" spans="1:6" x14ac:dyDescent="0.25">
      <c r="A838" t="s">
        <v>323</v>
      </c>
      <c r="B838" t="s">
        <v>184</v>
      </c>
      <c r="C838" t="str">
        <f t="shared" si="26"/>
        <v>Shoreham_LJ-G12</v>
      </c>
      <c r="D838">
        <v>66.6925775724999</v>
      </c>
      <c r="E838" s="51">
        <f t="shared" si="27"/>
        <v>0.67114444457727729</v>
      </c>
      <c r="F838">
        <f>IFERROR($E838*INDEX(GMP!$H$3:$H$290, MATCH($A838, GMP!$B$3:$B$290, 0))/1000, "")</f>
        <v>2.534241422723792E-2</v>
      </c>
    </row>
    <row r="839" spans="1:6" x14ac:dyDescent="0.25">
      <c r="A839" t="s">
        <v>343</v>
      </c>
      <c r="B839" t="s">
        <v>184</v>
      </c>
      <c r="C839" t="str">
        <f t="shared" si="26"/>
        <v>Shoreham_LJ-G13</v>
      </c>
      <c r="D839">
        <v>0.192401856373</v>
      </c>
      <c r="E839" s="51">
        <f t="shared" si="27"/>
        <v>1.3598360853328212E-3</v>
      </c>
      <c r="F839">
        <f>IFERROR($E839*INDEX(GMP!$H$3:$H$290, MATCH($A839, GMP!$B$3:$B$290, 0))/1000, "")</f>
        <v>5.1347410582167191E-5</v>
      </c>
    </row>
    <row r="840" spans="1:6" x14ac:dyDescent="0.25">
      <c r="A840" t="s">
        <v>588</v>
      </c>
      <c r="B840" t="s">
        <v>97</v>
      </c>
      <c r="C840" t="str">
        <f t="shared" si="26"/>
        <v>Shrewsbury_MH-G13</v>
      </c>
      <c r="D840">
        <v>46.476200384800002</v>
      </c>
      <c r="E840" s="51">
        <f t="shared" si="27"/>
        <v>0.2868027246096671</v>
      </c>
      <c r="F840">
        <f>IFERROR($E840*INDEX(GMP!$H$3:$H$290, MATCH($A840, GMP!$B$3:$B$290, 0))/1000, "")</f>
        <v>1.6859755526724205</v>
      </c>
    </row>
    <row r="841" spans="1:6" x14ac:dyDescent="0.25">
      <c r="A841" t="s">
        <v>782</v>
      </c>
      <c r="B841" t="s">
        <v>97</v>
      </c>
      <c r="C841" t="str">
        <f t="shared" si="26"/>
        <v>Shrewsbury_SR-G71</v>
      </c>
      <c r="D841">
        <v>17.9463239454</v>
      </c>
      <c r="E841" s="51">
        <f t="shared" si="27"/>
        <v>0.57543565352524495</v>
      </c>
      <c r="F841">
        <f>IFERROR($E841*INDEX(GMP!$H$3:$H$290, MATCH($A841, GMP!$B$3:$B$290, 0))/1000, "")</f>
        <v>2.3958781326611747</v>
      </c>
    </row>
    <row r="842" spans="1:6" x14ac:dyDescent="0.25">
      <c r="A842" t="s">
        <v>784</v>
      </c>
      <c r="B842" t="s">
        <v>97</v>
      </c>
      <c r="C842" t="str">
        <f t="shared" si="26"/>
        <v>Shrewsbury_SR-G72</v>
      </c>
      <c r="D842">
        <v>3.3818310518099999</v>
      </c>
      <c r="E842" s="51">
        <f t="shared" si="27"/>
        <v>7.2366977746967029E-2</v>
      </c>
      <c r="F842">
        <f>IFERROR($E842*INDEX(GMP!$H$3:$H$290, MATCH($A842, GMP!$B$3:$B$290, 0))/1000, "")</f>
        <v>0.20801887753365672</v>
      </c>
    </row>
    <row r="843" spans="1:6" x14ac:dyDescent="0.25">
      <c r="A843" t="s">
        <v>1347</v>
      </c>
      <c r="B843" t="s">
        <v>97</v>
      </c>
      <c r="C843" t="str">
        <f t="shared" si="26"/>
        <v>Shrewsbury_TL58</v>
      </c>
      <c r="D843">
        <v>1.21811963875</v>
      </c>
      <c r="E843" s="51">
        <f t="shared" si="27"/>
        <v>9.5729040020531772E-2</v>
      </c>
      <c r="F843" t="str">
        <f>IFERROR($E843*INDEX(GMP!$H$3:$H$290, MATCH($A843, GMP!$B$3:$B$290, 0))/1000, "")</f>
        <v/>
      </c>
    </row>
    <row r="844" spans="1:6" x14ac:dyDescent="0.25">
      <c r="A844" t="s">
        <v>379</v>
      </c>
      <c r="B844" t="s">
        <v>97</v>
      </c>
      <c r="C844" t="str">
        <f t="shared" si="26"/>
        <v>Shrewsbury_WF-G23</v>
      </c>
      <c r="D844">
        <v>0.112508165673</v>
      </c>
      <c r="E844" s="51">
        <f t="shared" si="27"/>
        <v>6.8629735410039299E-4</v>
      </c>
      <c r="F844">
        <f>IFERROR($E844*INDEX(GMP!$H$3:$H$290, MATCH($A844, GMP!$B$3:$B$290, 0))/1000, "")</f>
        <v>3.9687615171329913E-3</v>
      </c>
    </row>
    <row r="845" spans="1:6" x14ac:dyDescent="0.25">
      <c r="A845">
        <v>3307</v>
      </c>
      <c r="B845" t="s">
        <v>249</v>
      </c>
      <c r="C845" t="str">
        <f t="shared" si="26"/>
        <v>South Burlington_3307</v>
      </c>
      <c r="D845">
        <v>1.5587896548</v>
      </c>
      <c r="E845" s="51">
        <f t="shared" si="27"/>
        <v>0.46810470794583409</v>
      </c>
      <c r="F845" t="str">
        <f>IFERROR($E845*INDEX(GMP!$H$3:$H$290, MATCH($A845, GMP!$B$3:$B$290, 0))/1000, "")</f>
        <v/>
      </c>
    </row>
    <row r="846" spans="1:6" x14ac:dyDescent="0.25">
      <c r="A846">
        <v>3308</v>
      </c>
      <c r="B846" t="s">
        <v>249</v>
      </c>
      <c r="C846" t="str">
        <f t="shared" si="26"/>
        <v>South Burlington_3308</v>
      </c>
      <c r="D846">
        <v>1.55382148394</v>
      </c>
      <c r="E846" s="51">
        <f t="shared" si="27"/>
        <v>0.48681064413712483</v>
      </c>
      <c r="F846" t="str">
        <f>IFERROR($E846*INDEX(GMP!$H$3:$H$290, MATCH($A846, GMP!$B$3:$B$290, 0))/1000, "")</f>
        <v/>
      </c>
    </row>
    <row r="847" spans="1:6" x14ac:dyDescent="0.25">
      <c r="A847">
        <v>3314</v>
      </c>
      <c r="B847" t="s">
        <v>249</v>
      </c>
      <c r="C847" t="str">
        <f t="shared" si="26"/>
        <v>South Burlington_3314</v>
      </c>
      <c r="D847">
        <v>2.20064662379</v>
      </c>
      <c r="E847" s="51">
        <f t="shared" si="27"/>
        <v>0.61965780878741183</v>
      </c>
      <c r="F847" t="str">
        <f>IFERROR($E847*INDEX(GMP!$H$3:$H$290, MATCH($A847, GMP!$B$3:$B$290, 0))/1000, "")</f>
        <v/>
      </c>
    </row>
    <row r="848" spans="1:6" x14ac:dyDescent="0.25">
      <c r="A848">
        <v>3330</v>
      </c>
      <c r="B848" t="s">
        <v>249</v>
      </c>
      <c r="C848" t="str">
        <f t="shared" si="26"/>
        <v>South Burlington_3330</v>
      </c>
      <c r="D848">
        <v>0.73921842151600003</v>
      </c>
      <c r="E848" s="51">
        <f t="shared" si="27"/>
        <v>0.263018243091515</v>
      </c>
      <c r="F848" t="str">
        <f>IFERROR($E848*INDEX(GMP!$H$3:$H$290, MATCH($A848, GMP!$B$3:$B$290, 0))/1000, "")</f>
        <v/>
      </c>
    </row>
    <row r="849" spans="1:6" x14ac:dyDescent="0.25">
      <c r="A849">
        <v>3332</v>
      </c>
      <c r="B849" t="s">
        <v>249</v>
      </c>
      <c r="C849" t="str">
        <f t="shared" si="26"/>
        <v>South Burlington_3332</v>
      </c>
      <c r="D849">
        <v>4.8417098846800002</v>
      </c>
      <c r="E849" s="51">
        <f t="shared" si="27"/>
        <v>0.90741361754441674</v>
      </c>
      <c r="F849" t="str">
        <f>IFERROR($E849*INDEX(GMP!$H$3:$H$290, MATCH($A849, GMP!$B$3:$B$290, 0))/1000, "")</f>
        <v/>
      </c>
    </row>
    <row r="850" spans="1:6" x14ac:dyDescent="0.25">
      <c r="A850">
        <v>3340</v>
      </c>
      <c r="B850" t="s">
        <v>249</v>
      </c>
      <c r="C850" t="str">
        <f t="shared" si="26"/>
        <v>South Burlington_3340</v>
      </c>
      <c r="D850">
        <v>8.9540818601700004E-2</v>
      </c>
      <c r="E850" s="51">
        <f t="shared" si="27"/>
        <v>1</v>
      </c>
      <c r="F850" t="str">
        <f>IFERROR($E850*INDEX(GMP!$H$3:$H$290, MATCH($A850, GMP!$B$3:$B$290, 0))/1000, "")</f>
        <v/>
      </c>
    </row>
    <row r="851" spans="1:6" x14ac:dyDescent="0.25">
      <c r="A851" t="s">
        <v>451</v>
      </c>
      <c r="B851" t="s">
        <v>249</v>
      </c>
      <c r="C851" t="str">
        <f t="shared" si="26"/>
        <v>South Burlington_19G3</v>
      </c>
      <c r="D851">
        <v>3.17447418762</v>
      </c>
      <c r="E851" s="51">
        <f t="shared" si="27"/>
        <v>0.1355878172424001</v>
      </c>
      <c r="F851">
        <f>IFERROR($E851*INDEX(GMP!$H$3:$H$290, MATCH($A851, GMP!$B$3:$B$290, 0))/1000, "")</f>
        <v>0.69341779142839155</v>
      </c>
    </row>
    <row r="852" spans="1:6" x14ac:dyDescent="0.25">
      <c r="A852" t="s">
        <v>501</v>
      </c>
      <c r="B852" t="s">
        <v>249</v>
      </c>
      <c r="C852" t="str">
        <f t="shared" si="26"/>
        <v>South Burlington_32G4</v>
      </c>
      <c r="D852">
        <v>7.64115912895</v>
      </c>
      <c r="E852" s="51">
        <f t="shared" si="27"/>
        <v>1</v>
      </c>
      <c r="F852">
        <f>IFERROR($E852*INDEX(GMP!$H$3:$H$290, MATCH($A852, GMP!$B$3:$B$290, 0))/1000, "")</f>
        <v>17.780459999999902</v>
      </c>
    </row>
    <row r="853" spans="1:6" x14ac:dyDescent="0.25">
      <c r="A853" t="s">
        <v>422</v>
      </c>
      <c r="B853" t="s">
        <v>249</v>
      </c>
      <c r="C853" t="str">
        <f t="shared" si="26"/>
        <v>South Burlington_32G7</v>
      </c>
      <c r="D853">
        <v>12.4877090163</v>
      </c>
      <c r="E853" s="51">
        <f t="shared" si="27"/>
        <v>0.90744087143060082</v>
      </c>
      <c r="F853">
        <f>IFERROR($E853*INDEX(GMP!$H$3:$H$290, MATCH($A853, GMP!$B$3:$B$290, 0))/1000, "")</f>
        <v>16.134716116836852</v>
      </c>
    </row>
    <row r="854" spans="1:6" x14ac:dyDescent="0.25">
      <c r="A854" t="s">
        <v>504</v>
      </c>
      <c r="B854" t="s">
        <v>249</v>
      </c>
      <c r="C854" t="str">
        <f t="shared" si="26"/>
        <v>South Burlington_32G8</v>
      </c>
      <c r="D854">
        <v>10.0055850464</v>
      </c>
      <c r="E854" s="51">
        <f t="shared" si="27"/>
        <v>1</v>
      </c>
      <c r="F854">
        <f>IFERROR($E854*INDEX(GMP!$H$3:$H$290, MATCH($A854, GMP!$B$3:$B$290, 0))/1000, "")</f>
        <v>17.780459999999902</v>
      </c>
    </row>
    <row r="855" spans="1:6" x14ac:dyDescent="0.25">
      <c r="A855" t="s">
        <v>503</v>
      </c>
      <c r="B855" t="s">
        <v>249</v>
      </c>
      <c r="C855" t="str">
        <f t="shared" si="26"/>
        <v>South Burlington_32Y5</v>
      </c>
      <c r="D855">
        <v>1.15713336303</v>
      </c>
      <c r="E855" s="51">
        <f t="shared" si="27"/>
        <v>1</v>
      </c>
      <c r="F855">
        <f>IFERROR($E855*INDEX(GMP!$H$3:$H$290, MATCH($A855, GMP!$B$3:$B$290, 0))/1000, "")</f>
        <v>17.780459999999902</v>
      </c>
    </row>
    <row r="856" spans="1:6" x14ac:dyDescent="0.25">
      <c r="A856" t="s">
        <v>502</v>
      </c>
      <c r="B856" t="s">
        <v>249</v>
      </c>
      <c r="C856" t="str">
        <f t="shared" si="26"/>
        <v>South Burlington_32Y6</v>
      </c>
      <c r="D856">
        <v>0.67668176901199995</v>
      </c>
      <c r="E856" s="51">
        <f t="shared" si="27"/>
        <v>1</v>
      </c>
      <c r="F856">
        <f>IFERROR($E856*INDEX(GMP!$H$3:$H$290, MATCH($A856, GMP!$B$3:$B$290, 0))/1000, "")</f>
        <v>17.780459999999902</v>
      </c>
    </row>
    <row r="857" spans="1:6" x14ac:dyDescent="0.25">
      <c r="A857" t="s">
        <v>493</v>
      </c>
      <c r="B857" t="s">
        <v>249</v>
      </c>
      <c r="C857" t="str">
        <f t="shared" si="26"/>
        <v>South Burlington_43G1</v>
      </c>
      <c r="D857">
        <v>1.46712473181</v>
      </c>
      <c r="E857" s="51">
        <f t="shared" si="27"/>
        <v>1</v>
      </c>
      <c r="F857">
        <f>IFERROR($E857*INDEX(GMP!$H$3:$H$290, MATCH($A857, GMP!$B$3:$B$290, 0))/1000, "")</f>
        <v>6.7470399999999904</v>
      </c>
    </row>
    <row r="858" spans="1:6" x14ac:dyDescent="0.25">
      <c r="A858" t="s">
        <v>497</v>
      </c>
      <c r="B858" t="s">
        <v>249</v>
      </c>
      <c r="C858" t="str">
        <f t="shared" si="26"/>
        <v>South Burlington_43G2</v>
      </c>
      <c r="D858">
        <v>0.35378313261200001</v>
      </c>
      <c r="E858" s="51">
        <f t="shared" si="27"/>
        <v>2.9849340573771005E-2</v>
      </c>
      <c r="F858">
        <f>IFERROR($E858*INDEX(GMP!$H$3:$H$290, MATCH($A858, GMP!$B$3:$B$290, 0))/1000, "")</f>
        <v>0.20139469482485564</v>
      </c>
    </row>
    <row r="859" spans="1:6" x14ac:dyDescent="0.25">
      <c r="A859" t="s">
        <v>496</v>
      </c>
      <c r="B859" t="s">
        <v>249</v>
      </c>
      <c r="C859" t="str">
        <f t="shared" si="26"/>
        <v>South Burlington_43G3</v>
      </c>
      <c r="D859">
        <v>17.842841143600001</v>
      </c>
      <c r="E859" s="51">
        <f t="shared" si="27"/>
        <v>0.74778814726178733</v>
      </c>
      <c r="F859">
        <f>IFERROR($E859*INDEX(GMP!$H$3:$H$290, MATCH($A859, GMP!$B$3:$B$290, 0))/1000, "")</f>
        <v>5.0453565411011621</v>
      </c>
    </row>
    <row r="860" spans="1:6" x14ac:dyDescent="0.25">
      <c r="A860" t="s">
        <v>495</v>
      </c>
      <c r="B860" t="s">
        <v>249</v>
      </c>
      <c r="C860" t="str">
        <f t="shared" si="26"/>
        <v>South Burlington_43G4</v>
      </c>
      <c r="D860">
        <v>0.50058836541600005</v>
      </c>
      <c r="E860" s="51">
        <f t="shared" si="27"/>
        <v>0.2544289423028207</v>
      </c>
      <c r="F860">
        <f>IFERROR($E860*INDEX(GMP!$H$3:$H$290, MATCH($A860, GMP!$B$3:$B$290, 0))/1000, "")</f>
        <v>1.7166422508748207</v>
      </c>
    </row>
    <row r="861" spans="1:6" x14ac:dyDescent="0.25">
      <c r="A861" t="s">
        <v>505</v>
      </c>
      <c r="B861" t="s">
        <v>249</v>
      </c>
      <c r="C861" t="str">
        <f t="shared" si="26"/>
        <v>South Burlington_44G2</v>
      </c>
      <c r="D861">
        <v>12.6533573472</v>
      </c>
      <c r="E861" s="51">
        <f t="shared" si="27"/>
        <v>0.99548222036199474</v>
      </c>
      <c r="F861">
        <f>IFERROR($E861*INDEX(GMP!$H$3:$H$290, MATCH($A861, GMP!$B$3:$B$290, 0))/1000, "")</f>
        <v>12.479086379436264</v>
      </c>
    </row>
    <row r="862" spans="1:6" x14ac:dyDescent="0.25">
      <c r="A862" t="s">
        <v>488</v>
      </c>
      <c r="B862" t="s">
        <v>249</v>
      </c>
      <c r="C862" t="str">
        <f t="shared" si="26"/>
        <v>South Burlington_53G2</v>
      </c>
      <c r="D862">
        <v>1.09177561808</v>
      </c>
      <c r="E862" s="51">
        <f t="shared" si="27"/>
        <v>3.6701671952393419E-2</v>
      </c>
      <c r="F862">
        <f>IFERROR($E862*INDEX(GMP!$H$3:$H$290, MATCH($A862, GMP!$B$3:$B$290, 0))/1000, "")</f>
        <v>0.70641322880337154</v>
      </c>
    </row>
    <row r="863" spans="1:6" x14ac:dyDescent="0.25">
      <c r="A863" t="s">
        <v>489</v>
      </c>
      <c r="B863" t="s">
        <v>249</v>
      </c>
      <c r="C863" t="str">
        <f t="shared" si="26"/>
        <v>South Burlington_53G3</v>
      </c>
      <c r="D863">
        <v>1.25213807317</v>
      </c>
      <c r="E863" s="51">
        <f t="shared" si="27"/>
        <v>2.7901821810218795E-2</v>
      </c>
      <c r="F863">
        <f>IFERROR($E863*INDEX(GMP!$H$3:$H$290, MATCH($A863, GMP!$B$3:$B$290, 0))/1000, "")</f>
        <v>0.52651267890496978</v>
      </c>
    </row>
    <row r="864" spans="1:6" x14ac:dyDescent="0.25">
      <c r="A864" t="s">
        <v>499</v>
      </c>
      <c r="B864" t="s">
        <v>249</v>
      </c>
      <c r="C864" t="str">
        <f t="shared" si="26"/>
        <v>South Burlington_78G1</v>
      </c>
      <c r="D864">
        <v>7.2857014590000002</v>
      </c>
      <c r="E864" s="51">
        <f t="shared" si="27"/>
        <v>1</v>
      </c>
      <c r="F864">
        <f>IFERROR($E864*INDEX(GMP!$H$3:$H$290, MATCH($A864, GMP!$B$3:$B$290, 0))/1000, "")</f>
        <v>19.380380000000002</v>
      </c>
    </row>
    <row r="865" spans="1:6" x14ac:dyDescent="0.25">
      <c r="A865" t="s">
        <v>485</v>
      </c>
      <c r="B865" t="s">
        <v>249</v>
      </c>
      <c r="C865" t="str">
        <f t="shared" si="26"/>
        <v>South Burlington_78G2</v>
      </c>
      <c r="D865">
        <v>39.682374385499898</v>
      </c>
      <c r="E865" s="51">
        <f t="shared" si="27"/>
        <v>0.99673382251411191</v>
      </c>
      <c r="F865">
        <f>IFERROR($E865*INDEX(GMP!$H$3:$H$290, MATCH($A865, GMP!$B$3:$B$290, 0))/1000, "")</f>
        <v>19.317080239176043</v>
      </c>
    </row>
    <row r="866" spans="1:6" x14ac:dyDescent="0.25">
      <c r="A866" t="s">
        <v>498</v>
      </c>
      <c r="B866" t="s">
        <v>249</v>
      </c>
      <c r="C866" t="str">
        <f t="shared" si="26"/>
        <v>South Burlington_78G3</v>
      </c>
      <c r="D866">
        <v>11.8831667431</v>
      </c>
      <c r="E866" s="51">
        <f t="shared" si="27"/>
        <v>1</v>
      </c>
      <c r="F866">
        <f>IFERROR($E866*INDEX(GMP!$H$3:$H$290, MATCH($A866, GMP!$B$3:$B$290, 0))/1000, "")</f>
        <v>19.380380000000002</v>
      </c>
    </row>
    <row r="867" spans="1:6" x14ac:dyDescent="0.25">
      <c r="A867" t="s">
        <v>500</v>
      </c>
      <c r="B867" t="s">
        <v>249</v>
      </c>
      <c r="C867" t="str">
        <f t="shared" si="26"/>
        <v>South Burlington_78G4</v>
      </c>
      <c r="D867">
        <v>7.9066011303800003</v>
      </c>
      <c r="E867" s="51">
        <f t="shared" si="27"/>
        <v>1</v>
      </c>
      <c r="F867">
        <f>IFERROR($E867*INDEX(GMP!$H$3:$H$290, MATCH($A867, GMP!$B$3:$B$290, 0))/1000, "")</f>
        <v>19.380380000000002</v>
      </c>
    </row>
    <row r="868" spans="1:6" x14ac:dyDescent="0.25">
      <c r="A868" t="s">
        <v>1349</v>
      </c>
      <c r="B868" t="s">
        <v>249</v>
      </c>
      <c r="C868" t="str">
        <f t="shared" si="26"/>
        <v>South Burlington_79G1</v>
      </c>
      <c r="D868">
        <v>2.9832131695099999</v>
      </c>
      <c r="E868" s="51">
        <f t="shared" si="27"/>
        <v>0.86866357976746567</v>
      </c>
      <c r="F868" t="str">
        <f>IFERROR($E868*INDEX(GMP!$H$3:$H$290, MATCH($A868, GMP!$B$3:$B$290, 0))/1000, "")</f>
        <v/>
      </c>
    </row>
    <row r="869" spans="1:6" x14ac:dyDescent="0.25">
      <c r="A869" t="s">
        <v>1438</v>
      </c>
      <c r="B869" t="s">
        <v>249</v>
      </c>
      <c r="C869" t="str">
        <f t="shared" si="26"/>
        <v>South Burlington_79G2</v>
      </c>
      <c r="D869">
        <v>4.7057336250199997</v>
      </c>
      <c r="E869" s="51">
        <f t="shared" si="27"/>
        <v>1</v>
      </c>
      <c r="F869" t="str">
        <f>IFERROR($E869*INDEX(GMP!$H$3:$H$290, MATCH($A869, GMP!$B$3:$B$290, 0))/1000, "")</f>
        <v/>
      </c>
    </row>
    <row r="870" spans="1:6" x14ac:dyDescent="0.25">
      <c r="A870" t="s">
        <v>490</v>
      </c>
      <c r="B870" t="s">
        <v>249</v>
      </c>
      <c r="C870" t="str">
        <f t="shared" si="26"/>
        <v>South Burlington_79G3</v>
      </c>
      <c r="D870">
        <v>2.6575209933299999</v>
      </c>
      <c r="E870" s="51">
        <f t="shared" si="27"/>
        <v>1</v>
      </c>
      <c r="F870">
        <f>IFERROR($E870*INDEX(GMP!$H$3:$H$290, MATCH($A870, GMP!$B$3:$B$290, 0))/1000, "")</f>
        <v>1.5</v>
      </c>
    </row>
    <row r="871" spans="1:6" x14ac:dyDescent="0.25">
      <c r="A871" t="s">
        <v>592</v>
      </c>
      <c r="B871" t="s">
        <v>278</v>
      </c>
      <c r="C871" t="str">
        <f t="shared" si="26"/>
        <v>Springfield_67G3</v>
      </c>
      <c r="D871">
        <v>0.18861443559900001</v>
      </c>
      <c r="E871" s="51">
        <f t="shared" si="27"/>
        <v>3.9688546178314847E-3</v>
      </c>
      <c r="F871">
        <f>IFERROR($E871*INDEX(GMP!$H$3:$H$290, MATCH($A871, GMP!$B$3:$B$290, 0))/1000, "")</f>
        <v>4.9249516952670894E-2</v>
      </c>
    </row>
    <row r="872" spans="1:6" x14ac:dyDescent="0.25">
      <c r="A872" t="s">
        <v>577</v>
      </c>
      <c r="B872" t="s">
        <v>278</v>
      </c>
      <c r="C872" t="str">
        <f t="shared" si="26"/>
        <v>Springfield_CH-G11</v>
      </c>
      <c r="D872">
        <v>7.0130487016099998</v>
      </c>
      <c r="E872" s="51">
        <f t="shared" si="27"/>
        <v>5.2895494053128288E-2</v>
      </c>
      <c r="F872">
        <f>IFERROR($E872*INDEX(GMP!$H$3:$H$290, MATCH($A872, GMP!$B$3:$B$290, 0))/1000, "")</f>
        <v>0.2771586360099379</v>
      </c>
    </row>
    <row r="873" spans="1:6" x14ac:dyDescent="0.25">
      <c r="A873" t="s">
        <v>1439</v>
      </c>
      <c r="B873" t="s">
        <v>278</v>
      </c>
      <c r="C873" t="str">
        <f t="shared" si="26"/>
        <v>Springfield_FG-G1</v>
      </c>
      <c r="D873">
        <v>0.43650515857799999</v>
      </c>
      <c r="E873" s="51">
        <f t="shared" si="27"/>
        <v>1</v>
      </c>
      <c r="F873" t="str">
        <f>IFERROR($E873*INDEX(GMP!$H$3:$H$290, MATCH($A873, GMP!$B$3:$B$290, 0))/1000, "")</f>
        <v/>
      </c>
    </row>
    <row r="874" spans="1:6" x14ac:dyDescent="0.25">
      <c r="A874" t="s">
        <v>594</v>
      </c>
      <c r="B874" t="s">
        <v>278</v>
      </c>
      <c r="C874" t="str">
        <f t="shared" si="26"/>
        <v>Springfield_NS-G63</v>
      </c>
      <c r="D874">
        <v>17.104471778200001</v>
      </c>
      <c r="E874" s="51">
        <f t="shared" si="27"/>
        <v>0.23793827731878894</v>
      </c>
      <c r="F874">
        <f>IFERROR($E874*INDEX(GMP!$H$3:$H$290, MATCH($A874, GMP!$B$3:$B$290, 0))/1000, "")</f>
        <v>0.91090386582506611</v>
      </c>
    </row>
    <row r="875" spans="1:6" x14ac:dyDescent="0.25">
      <c r="A875" t="s">
        <v>596</v>
      </c>
      <c r="B875" t="s">
        <v>278</v>
      </c>
      <c r="C875" t="str">
        <f t="shared" si="26"/>
        <v>Springfield_RI-G66</v>
      </c>
      <c r="D875">
        <v>35.5669435018999</v>
      </c>
      <c r="E875" s="51">
        <f t="shared" si="27"/>
        <v>0.75264139104449912</v>
      </c>
      <c r="F875">
        <f>IFERROR($E875*INDEX(GMP!$H$3:$H$290, MATCH($A875, GMP!$B$3:$B$290, 0))/1000, "")</f>
        <v>8.3406288936907664</v>
      </c>
    </row>
    <row r="876" spans="1:6" x14ac:dyDescent="0.25">
      <c r="A876" t="s">
        <v>598</v>
      </c>
      <c r="B876" t="s">
        <v>278</v>
      </c>
      <c r="C876" t="str">
        <f t="shared" si="26"/>
        <v>Springfield_RI-G68</v>
      </c>
      <c r="D876">
        <v>26.627429268299899</v>
      </c>
      <c r="E876" s="51">
        <f t="shared" si="27"/>
        <v>0.91633869761101439</v>
      </c>
      <c r="F876">
        <f>IFERROR($E876*INDEX(GMP!$H$3:$H$290, MATCH($A876, GMP!$B$3:$B$290, 0))/1000, "")</f>
        <v>10.154691342572624</v>
      </c>
    </row>
    <row r="877" spans="1:6" x14ac:dyDescent="0.25">
      <c r="A877" t="s">
        <v>599</v>
      </c>
      <c r="B877" t="s">
        <v>278</v>
      </c>
      <c r="C877" t="str">
        <f t="shared" si="26"/>
        <v>Springfield_SS-G36</v>
      </c>
      <c r="D877">
        <v>21.011147188900001</v>
      </c>
      <c r="E877" s="51">
        <f t="shared" si="27"/>
        <v>0.97481631021454884</v>
      </c>
      <c r="F877">
        <f>IFERROR($E877*INDEX(GMP!$H$3:$H$290, MATCH($A877, GMP!$B$3:$B$290, 0))/1000, "")</f>
        <v>10.422852966771183</v>
      </c>
    </row>
    <row r="878" spans="1:6" x14ac:dyDescent="0.25">
      <c r="A878" t="s">
        <v>601</v>
      </c>
      <c r="B878" t="s">
        <v>278</v>
      </c>
      <c r="C878" t="str">
        <f t="shared" si="26"/>
        <v>Springfield_SS-G37</v>
      </c>
      <c r="D878">
        <v>40.018164406399897</v>
      </c>
      <c r="E878" s="51">
        <f t="shared" si="27"/>
        <v>0.94312181822249996</v>
      </c>
      <c r="F878">
        <f>IFERROR($E878*INDEX(GMP!$H$3:$H$290, MATCH($A878, GMP!$B$3:$B$290, 0))/1000, "")</f>
        <v>10.083971655053158</v>
      </c>
    </row>
    <row r="879" spans="1:6" x14ac:dyDescent="0.25">
      <c r="A879" t="s">
        <v>1440</v>
      </c>
      <c r="B879" t="s">
        <v>278</v>
      </c>
      <c r="C879" t="str">
        <f t="shared" si="26"/>
        <v>Springfield_TL95</v>
      </c>
      <c r="D879">
        <v>0.69130688061199996</v>
      </c>
      <c r="E879" s="51">
        <f t="shared" si="27"/>
        <v>1</v>
      </c>
      <c r="F879" t="str">
        <f>IFERROR($E879*INDEX(GMP!$H$3:$H$290, MATCH($A879, GMP!$B$3:$B$290, 0))/1000, "")</f>
        <v/>
      </c>
    </row>
    <row r="880" spans="1:6" x14ac:dyDescent="0.25">
      <c r="A880" t="s">
        <v>1441</v>
      </c>
      <c r="B880" t="s">
        <v>278</v>
      </c>
      <c r="C880" t="str">
        <f t="shared" si="26"/>
        <v>Springfield_TL96</v>
      </c>
      <c r="D880">
        <v>0.364337974176</v>
      </c>
      <c r="E880" s="51">
        <f t="shared" si="27"/>
        <v>1</v>
      </c>
      <c r="F880" t="str">
        <f>IFERROR($E880*INDEX(GMP!$H$3:$H$290, MATCH($A880, GMP!$B$3:$B$290, 0))/1000, "")</f>
        <v/>
      </c>
    </row>
    <row r="881" spans="1:6" x14ac:dyDescent="0.25">
      <c r="A881" t="s">
        <v>1442</v>
      </c>
      <c r="B881" t="s">
        <v>278</v>
      </c>
      <c r="C881" t="str">
        <f t="shared" si="26"/>
        <v>Springfield_TL97</v>
      </c>
      <c r="D881">
        <v>0.236218973788</v>
      </c>
      <c r="E881" s="51">
        <f t="shared" si="27"/>
        <v>1</v>
      </c>
      <c r="F881" t="str">
        <f>IFERROR($E881*INDEX(GMP!$H$3:$H$290, MATCH($A881, GMP!$B$3:$B$290, 0))/1000, "")</f>
        <v/>
      </c>
    </row>
    <row r="882" spans="1:6" x14ac:dyDescent="0.25">
      <c r="A882" t="s">
        <v>1443</v>
      </c>
      <c r="B882" t="s">
        <v>278</v>
      </c>
      <c r="C882" t="str">
        <f t="shared" si="26"/>
        <v>Springfield_TL98</v>
      </c>
      <c r="D882">
        <v>2.6743825249299999</v>
      </c>
      <c r="E882" s="51">
        <f t="shared" si="27"/>
        <v>0.31082270389953792</v>
      </c>
      <c r="F882" t="str">
        <f>IFERROR($E882*INDEX(GMP!$H$3:$H$290, MATCH($A882, GMP!$B$3:$B$290, 0))/1000, "")</f>
        <v/>
      </c>
    </row>
    <row r="883" spans="1:6" x14ac:dyDescent="0.25">
      <c r="A883" t="s">
        <v>1444</v>
      </c>
      <c r="B883" t="s">
        <v>278</v>
      </c>
      <c r="C883" t="str">
        <f t="shared" si="26"/>
        <v>Springfield_TL99</v>
      </c>
      <c r="D883">
        <v>4.8381446316099996</v>
      </c>
      <c r="E883" s="51">
        <f t="shared" si="27"/>
        <v>1</v>
      </c>
      <c r="F883" t="str">
        <f>IFERROR($E883*INDEX(GMP!$H$3:$H$290, MATCH($A883, GMP!$B$3:$B$290, 0))/1000, "")</f>
        <v/>
      </c>
    </row>
    <row r="884" spans="1:6" x14ac:dyDescent="0.25">
      <c r="A884" t="s">
        <v>666</v>
      </c>
      <c r="B884" t="s">
        <v>71</v>
      </c>
      <c r="C884" t="str">
        <f t="shared" si="26"/>
        <v>St. Albans City_EA-G51</v>
      </c>
      <c r="D884">
        <v>5.4059567399699997</v>
      </c>
      <c r="E884" s="51">
        <f t="shared" si="27"/>
        <v>0.40641409292574282</v>
      </c>
      <c r="F884">
        <f>IFERROR($E884*INDEX(GMP!$H$3:$H$290, MATCH($A884, GMP!$B$3:$B$290, 0))/1000, "")</f>
        <v>4.0801902217870252</v>
      </c>
    </row>
    <row r="885" spans="1:6" x14ac:dyDescent="0.25">
      <c r="A885" t="s">
        <v>649</v>
      </c>
      <c r="B885" t="s">
        <v>71</v>
      </c>
      <c r="C885" t="str">
        <f t="shared" si="26"/>
        <v>St. Albans City_EA-G52</v>
      </c>
      <c r="D885">
        <v>5.4831884292800002</v>
      </c>
      <c r="E885" s="51">
        <f t="shared" si="27"/>
        <v>0.15889242547904181</v>
      </c>
      <c r="F885">
        <f>IFERROR($E885*INDEX(GMP!$H$3:$H$290, MATCH($A885, GMP!$B$3:$B$290, 0))/1000, "")</f>
        <v>1.5951989166725695</v>
      </c>
    </row>
    <row r="886" spans="1:6" x14ac:dyDescent="0.25">
      <c r="A886" t="s">
        <v>1445</v>
      </c>
      <c r="B886" t="s">
        <v>71</v>
      </c>
      <c r="C886" t="str">
        <f t="shared" si="26"/>
        <v>St. Albans City_FD-1</v>
      </c>
      <c r="D886">
        <v>5.99067158966E-3</v>
      </c>
      <c r="E886" s="51">
        <f t="shared" si="27"/>
        <v>1</v>
      </c>
      <c r="F886" t="str">
        <f>IFERROR($E886*INDEX(GMP!$H$3:$H$290, MATCH($A886, GMP!$B$3:$B$290, 0))/1000, "")</f>
        <v/>
      </c>
    </row>
    <row r="887" spans="1:6" x14ac:dyDescent="0.25">
      <c r="A887" t="s">
        <v>667</v>
      </c>
      <c r="B887" t="s">
        <v>71</v>
      </c>
      <c r="C887" t="str">
        <f t="shared" si="26"/>
        <v>St. Albans City_NA-G26</v>
      </c>
      <c r="D887">
        <v>2.8431119120699999</v>
      </c>
      <c r="E887" s="51">
        <f t="shared" si="27"/>
        <v>9.3367246036558035E-2</v>
      </c>
      <c r="F887">
        <f>IFERROR($E887*INDEX(GMP!$H$3:$H$290, MATCH($A887, GMP!$B$3:$B$290, 0))/1000, "")</f>
        <v>0.63757411199246283</v>
      </c>
    </row>
    <row r="888" spans="1:6" x14ac:dyDescent="0.25">
      <c r="A888" t="s">
        <v>669</v>
      </c>
      <c r="B888" t="s">
        <v>71</v>
      </c>
      <c r="C888" t="str">
        <f t="shared" si="26"/>
        <v>St. Albans City_NA-G27</v>
      </c>
      <c r="D888">
        <v>4.7988563473100001</v>
      </c>
      <c r="E888" s="51">
        <f t="shared" si="27"/>
        <v>0.85405338177571066</v>
      </c>
      <c r="F888">
        <f>IFERROR($E888*INDEX(GMP!$H$3:$H$290, MATCH($A888, GMP!$B$3:$B$290, 0))/1000, "")</f>
        <v>5.8320487065303421</v>
      </c>
    </row>
    <row r="889" spans="1:6" x14ac:dyDescent="0.25">
      <c r="A889" t="s">
        <v>672</v>
      </c>
      <c r="B889" t="s">
        <v>71</v>
      </c>
      <c r="C889" t="str">
        <f t="shared" si="26"/>
        <v>St. Albans City_NE-G16</v>
      </c>
      <c r="D889">
        <v>1.7511372600499999</v>
      </c>
      <c r="E889" s="51">
        <f t="shared" si="27"/>
        <v>2.3877477066827815E-2</v>
      </c>
      <c r="F889">
        <f>IFERROR($E889*INDEX(GMP!$H$3:$H$290, MATCH($A889, GMP!$B$3:$B$290, 0))/1000, "")</f>
        <v>0.13503620625419668</v>
      </c>
    </row>
    <row r="890" spans="1:6" x14ac:dyDescent="0.25">
      <c r="A890" t="s">
        <v>670</v>
      </c>
      <c r="B890" t="s">
        <v>71</v>
      </c>
      <c r="C890" t="str">
        <f t="shared" si="26"/>
        <v>St. Albans City_NE-G17</v>
      </c>
      <c r="D890">
        <v>4.9442132442100002</v>
      </c>
      <c r="E890" s="51">
        <f t="shared" si="27"/>
        <v>0.82333910342647187</v>
      </c>
      <c r="F890">
        <f>IFERROR($E890*INDEX(GMP!$H$3:$H$290, MATCH($A890, GMP!$B$3:$B$290, 0))/1000, "")</f>
        <v>4.656295498736001</v>
      </c>
    </row>
    <row r="891" spans="1:6" x14ac:dyDescent="0.25">
      <c r="A891" t="s">
        <v>1360</v>
      </c>
      <c r="B891" t="s">
        <v>71</v>
      </c>
      <c r="C891" t="str">
        <f t="shared" si="26"/>
        <v>St. Albans City_TL128</v>
      </c>
      <c r="D891">
        <v>0.27950236336399997</v>
      </c>
      <c r="E891" s="51">
        <f t="shared" si="27"/>
        <v>2.1589305713269575E-2</v>
      </c>
      <c r="F891" t="str">
        <f>IFERROR($E891*INDEX(GMP!$H$3:$H$290, MATCH($A891, GMP!$B$3:$B$290, 0))/1000, "")</f>
        <v/>
      </c>
    </row>
    <row r="892" spans="1:6" x14ac:dyDescent="0.25">
      <c r="A892" t="s">
        <v>1446</v>
      </c>
      <c r="B892" t="s">
        <v>71</v>
      </c>
      <c r="C892" t="str">
        <f t="shared" si="26"/>
        <v>St. Albans City_TL135</v>
      </c>
      <c r="D892">
        <v>0.289953227604</v>
      </c>
      <c r="E892" s="51">
        <f t="shared" si="27"/>
        <v>4.9611448121371506E-2</v>
      </c>
      <c r="F892" t="str">
        <f>IFERROR($E892*INDEX(GMP!$H$3:$H$290, MATCH($A892, GMP!$B$3:$B$290, 0))/1000, "")</f>
        <v/>
      </c>
    </row>
    <row r="893" spans="1:6" x14ac:dyDescent="0.25">
      <c r="A893" t="s">
        <v>1447</v>
      </c>
      <c r="B893" t="s">
        <v>71</v>
      </c>
      <c r="C893" t="str">
        <f t="shared" si="26"/>
        <v>St. Albans City_TL136</v>
      </c>
      <c r="D893">
        <v>8.4922843148399998E-2</v>
      </c>
      <c r="E893" s="51">
        <f t="shared" si="27"/>
        <v>1.7912151718530372E-2</v>
      </c>
      <c r="F893" t="str">
        <f>IFERROR($E893*INDEX(GMP!$H$3:$H$290, MATCH($A893, GMP!$B$3:$B$290, 0))/1000, "")</f>
        <v/>
      </c>
    </row>
    <row r="894" spans="1:6" x14ac:dyDescent="0.25">
      <c r="A894" t="s">
        <v>1448</v>
      </c>
      <c r="B894" t="s">
        <v>71</v>
      </c>
      <c r="C894" t="str">
        <f t="shared" si="26"/>
        <v>St. Albans City_TL136A</v>
      </c>
      <c r="D894">
        <v>0.55133073460299997</v>
      </c>
      <c r="E894" s="51">
        <f t="shared" si="27"/>
        <v>0.82680772373925437</v>
      </c>
      <c r="F894" t="str">
        <f>IFERROR($E894*INDEX(GMP!$H$3:$H$290, MATCH($A894, GMP!$B$3:$B$290, 0))/1000, "")</f>
        <v/>
      </c>
    </row>
    <row r="895" spans="1:6" x14ac:dyDescent="0.25">
      <c r="A895" t="s">
        <v>1449</v>
      </c>
      <c r="B895" t="s">
        <v>71</v>
      </c>
      <c r="C895" t="str">
        <f t="shared" si="26"/>
        <v>St. Albans City_TL139</v>
      </c>
      <c r="D895">
        <v>0.26554479275100001</v>
      </c>
      <c r="E895" s="51">
        <f t="shared" si="27"/>
        <v>0.56582392174008622</v>
      </c>
      <c r="F895" t="str">
        <f>IFERROR($E895*INDEX(GMP!$H$3:$H$290, MATCH($A895, GMP!$B$3:$B$290, 0))/1000, "")</f>
        <v/>
      </c>
    </row>
    <row r="896" spans="1:6" x14ac:dyDescent="0.25">
      <c r="A896" t="s">
        <v>665</v>
      </c>
      <c r="B896" t="s">
        <v>72</v>
      </c>
      <c r="C896" t="str">
        <f t="shared" si="26"/>
        <v>St. Albans Town_BJ01</v>
      </c>
      <c r="D896">
        <v>7.90121348118E-2</v>
      </c>
      <c r="E896" s="51">
        <f t="shared" si="27"/>
        <v>1</v>
      </c>
      <c r="F896">
        <f>IFERROR($E896*INDEX(GMP!$H$3:$H$290, MATCH($A896, GMP!$B$3:$B$290, 0))/1000, "")</f>
        <v>14</v>
      </c>
    </row>
    <row r="897" spans="1:6" x14ac:dyDescent="0.25">
      <c r="A897" t="s">
        <v>662</v>
      </c>
      <c r="B897" t="s">
        <v>72</v>
      </c>
      <c r="C897" t="str">
        <f t="shared" si="26"/>
        <v>St. Albans Town_BJ-1</v>
      </c>
      <c r="D897">
        <v>5.6925907584499998E-3</v>
      </c>
      <c r="E897" s="51">
        <f t="shared" si="27"/>
        <v>1</v>
      </c>
      <c r="F897">
        <f>IFERROR($E897*INDEX(GMP!$H$3:$H$290, MATCH($A897, GMP!$B$3:$B$290, 0))/1000, "")</f>
        <v>14</v>
      </c>
    </row>
    <row r="898" spans="1:6" x14ac:dyDescent="0.25">
      <c r="A898" t="s">
        <v>666</v>
      </c>
      <c r="B898" t="s">
        <v>72</v>
      </c>
      <c r="C898" t="str">
        <f t="shared" ref="C898:C961" si="28">CONCATENATE(B898, "_",A898)</f>
        <v>St. Albans Town_EA-G51</v>
      </c>
      <c r="D898">
        <v>7.8956409016200002</v>
      </c>
      <c r="E898" s="51">
        <f t="shared" ref="E898:E961" si="29">$D898/SUMIF($A$2:$A$1152, $A898, $D$2:$D$1152)</f>
        <v>0.59358590707425718</v>
      </c>
      <c r="F898">
        <f>IFERROR($E898*INDEX(GMP!$H$3:$H$290, MATCH($A898, GMP!$B$3:$B$290, 0))/1000, "")</f>
        <v>5.9592997782128752</v>
      </c>
    </row>
    <row r="899" spans="1:6" x14ac:dyDescent="0.25">
      <c r="A899" t="s">
        <v>649</v>
      </c>
      <c r="B899" t="s">
        <v>72</v>
      </c>
      <c r="C899" t="str">
        <f t="shared" si="28"/>
        <v>St. Albans Town_EA-G52</v>
      </c>
      <c r="D899">
        <v>17.5736518064999</v>
      </c>
      <c r="E899" s="51">
        <f t="shared" si="29"/>
        <v>0.50925117676934817</v>
      </c>
      <c r="F899">
        <f>IFERROR($E899*INDEX(GMP!$H$3:$H$290, MATCH($A899, GMP!$B$3:$B$290, 0))/1000, "")</f>
        <v>5.1126220966640519</v>
      </c>
    </row>
    <row r="900" spans="1:6" x14ac:dyDescent="0.25">
      <c r="A900" t="s">
        <v>1450</v>
      </c>
      <c r="B900" t="s">
        <v>72</v>
      </c>
      <c r="C900" t="str">
        <f t="shared" si="28"/>
        <v>St. Albans Town_ER-1</v>
      </c>
      <c r="D900">
        <v>7.26570809133E-3</v>
      </c>
      <c r="E900" s="51">
        <f t="shared" si="29"/>
        <v>1</v>
      </c>
      <c r="F900" t="str">
        <f>IFERROR($E900*INDEX(GMP!$H$3:$H$290, MATCH($A900, GMP!$B$3:$B$290, 0))/1000, "")</f>
        <v/>
      </c>
    </row>
    <row r="901" spans="1:6" x14ac:dyDescent="0.25">
      <c r="A901" t="s">
        <v>1451</v>
      </c>
      <c r="B901" t="s">
        <v>72</v>
      </c>
      <c r="C901" t="str">
        <f t="shared" si="28"/>
        <v>St. Albans Town_ER-2</v>
      </c>
      <c r="D901">
        <v>4.0978494732600004E-3</v>
      </c>
      <c r="E901" s="51">
        <f t="shared" si="29"/>
        <v>1</v>
      </c>
      <c r="F901" t="str">
        <f>IFERROR($E901*INDEX(GMP!$H$3:$H$290, MATCH($A901, GMP!$B$3:$B$290, 0))/1000, "")</f>
        <v/>
      </c>
    </row>
    <row r="902" spans="1:6" x14ac:dyDescent="0.25">
      <c r="A902" t="s">
        <v>667</v>
      </c>
      <c r="B902" t="s">
        <v>72</v>
      </c>
      <c r="C902" t="str">
        <f t="shared" si="28"/>
        <v>St. Albans Town_NA-G26</v>
      </c>
      <c r="D902">
        <v>19.466870342899899</v>
      </c>
      <c r="E902" s="51">
        <f t="shared" si="29"/>
        <v>0.63928826197488064</v>
      </c>
      <c r="F902">
        <f>IFERROR($E902*INDEX(GMP!$H$3:$H$290, MATCH($A902, GMP!$B$3:$B$290, 0))/1000, "")</f>
        <v>4.3654885759000077</v>
      </c>
    </row>
    <row r="903" spans="1:6" x14ac:dyDescent="0.25">
      <c r="A903" t="s">
        <v>669</v>
      </c>
      <c r="B903" t="s">
        <v>72</v>
      </c>
      <c r="C903" t="str">
        <f t="shared" si="28"/>
        <v>St. Albans Town_NA-G27</v>
      </c>
      <c r="D903">
        <v>0.82006215323200005</v>
      </c>
      <c r="E903" s="51">
        <f t="shared" si="29"/>
        <v>0.14594661822428942</v>
      </c>
      <c r="F903">
        <f>IFERROR($E903*INDEX(GMP!$H$3:$H$290, MATCH($A903, GMP!$B$3:$B$290, 0))/1000, "")</f>
        <v>0.99662129346965844</v>
      </c>
    </row>
    <row r="904" spans="1:6" x14ac:dyDescent="0.25">
      <c r="A904" t="s">
        <v>672</v>
      </c>
      <c r="B904" t="s">
        <v>72</v>
      </c>
      <c r="C904" t="str">
        <f t="shared" si="28"/>
        <v>St. Albans Town_NE-G16</v>
      </c>
      <c r="D904">
        <v>56.542267297999899</v>
      </c>
      <c r="E904" s="51">
        <f t="shared" si="29"/>
        <v>0.77097707958991868</v>
      </c>
      <c r="F904">
        <f>IFERROR($E904*INDEX(GMP!$H$3:$H$290, MATCH($A904, GMP!$B$3:$B$290, 0))/1000, "")</f>
        <v>4.3601683563712337</v>
      </c>
    </row>
    <row r="905" spans="1:6" x14ac:dyDescent="0.25">
      <c r="A905" t="s">
        <v>670</v>
      </c>
      <c r="B905" t="s">
        <v>72</v>
      </c>
      <c r="C905" t="str">
        <f t="shared" si="28"/>
        <v>St. Albans Town_NE-G17</v>
      </c>
      <c r="D905">
        <v>1.0608619716200001</v>
      </c>
      <c r="E905" s="51">
        <f t="shared" si="29"/>
        <v>0.17666089657352799</v>
      </c>
      <c r="F905">
        <f>IFERROR($E905*INDEX(GMP!$H$3:$H$290, MATCH($A905, GMP!$B$3:$B$290, 0))/1000, "")</f>
        <v>0.99908450126399873</v>
      </c>
    </row>
    <row r="906" spans="1:6" x14ac:dyDescent="0.25">
      <c r="A906" t="s">
        <v>1384</v>
      </c>
      <c r="B906" t="s">
        <v>72</v>
      </c>
      <c r="C906" t="str">
        <f t="shared" si="28"/>
        <v>St. Albans Town_none</v>
      </c>
      <c r="D906">
        <v>2.84096645527E-3</v>
      </c>
      <c r="E906" s="51">
        <f t="shared" si="29"/>
        <v>6.2596349716807886E-2</v>
      </c>
      <c r="F906" t="str">
        <f>IFERROR($E906*INDEX(GMP!$H$3:$H$290, MATCH($A906, GMP!$B$3:$B$290, 0))/1000, "")</f>
        <v/>
      </c>
    </row>
    <row r="907" spans="1:6" x14ac:dyDescent="0.25">
      <c r="A907" t="s">
        <v>1362</v>
      </c>
      <c r="B907" t="s">
        <v>72</v>
      </c>
      <c r="C907" t="str">
        <f t="shared" si="28"/>
        <v>St. Albans Town_TL127</v>
      </c>
      <c r="D907">
        <v>1.74277494665</v>
      </c>
      <c r="E907" s="51">
        <f t="shared" si="29"/>
        <v>0.14337869375934459</v>
      </c>
      <c r="F907" t="str">
        <f>IFERROR($E907*INDEX(GMP!$H$3:$H$290, MATCH($A907, GMP!$B$3:$B$290, 0))/1000, "")</f>
        <v/>
      </c>
    </row>
    <row r="908" spans="1:6" x14ac:dyDescent="0.25">
      <c r="A908" t="s">
        <v>1360</v>
      </c>
      <c r="B908" t="s">
        <v>72</v>
      </c>
      <c r="C908" t="str">
        <f t="shared" si="28"/>
        <v>St. Albans Town_TL128</v>
      </c>
      <c r="D908">
        <v>2.52648394707</v>
      </c>
      <c r="E908" s="51">
        <f t="shared" si="29"/>
        <v>0.19515052987916037</v>
      </c>
      <c r="F908" t="str">
        <f>IFERROR($E908*INDEX(GMP!$H$3:$H$290, MATCH($A908, GMP!$B$3:$B$290, 0))/1000, "")</f>
        <v/>
      </c>
    </row>
    <row r="909" spans="1:6" x14ac:dyDescent="0.25">
      <c r="A909" t="s">
        <v>1446</v>
      </c>
      <c r="B909" t="s">
        <v>72</v>
      </c>
      <c r="C909" t="str">
        <f t="shared" si="28"/>
        <v>St. Albans Town_TL135</v>
      </c>
      <c r="D909">
        <v>5.55452901558</v>
      </c>
      <c r="E909" s="51">
        <f t="shared" si="29"/>
        <v>0.95038855187862847</v>
      </c>
      <c r="F909" t="str">
        <f>IFERROR($E909*INDEX(GMP!$H$3:$H$290, MATCH($A909, GMP!$B$3:$B$290, 0))/1000, "")</f>
        <v/>
      </c>
    </row>
    <row r="910" spans="1:6" x14ac:dyDescent="0.25">
      <c r="A910" t="s">
        <v>1447</v>
      </c>
      <c r="B910" t="s">
        <v>72</v>
      </c>
      <c r="C910" t="str">
        <f t="shared" si="28"/>
        <v>St. Albans Town_TL136</v>
      </c>
      <c r="D910">
        <v>4.6561515114500001</v>
      </c>
      <c r="E910" s="51">
        <f t="shared" si="29"/>
        <v>0.98208784828146967</v>
      </c>
      <c r="F910" t="str">
        <f>IFERROR($E910*INDEX(GMP!$H$3:$H$290, MATCH($A910, GMP!$B$3:$B$290, 0))/1000, "")</f>
        <v/>
      </c>
    </row>
    <row r="911" spans="1:6" x14ac:dyDescent="0.25">
      <c r="A911" t="s">
        <v>1448</v>
      </c>
      <c r="B911" t="s">
        <v>72</v>
      </c>
      <c r="C911" t="str">
        <f t="shared" si="28"/>
        <v>St. Albans Town_TL136A</v>
      </c>
      <c r="D911">
        <v>0.115487824021</v>
      </c>
      <c r="E911" s="51">
        <f t="shared" si="29"/>
        <v>0.17319227626074563</v>
      </c>
      <c r="F911" t="str">
        <f>IFERROR($E911*INDEX(GMP!$H$3:$H$290, MATCH($A911, GMP!$B$3:$B$290, 0))/1000, "")</f>
        <v/>
      </c>
    </row>
    <row r="912" spans="1:6" x14ac:dyDescent="0.25">
      <c r="A912" t="s">
        <v>1437</v>
      </c>
      <c r="B912" t="s">
        <v>72</v>
      </c>
      <c r="C912" t="str">
        <f t="shared" si="28"/>
        <v>St. Albans Town_TL137</v>
      </c>
      <c r="D912">
        <v>1.0603566126199999</v>
      </c>
      <c r="E912" s="51">
        <f t="shared" si="29"/>
        <v>0.14672679318815079</v>
      </c>
      <c r="F912" t="str">
        <f>IFERROR($E912*INDEX(GMP!$H$3:$H$290, MATCH($A912, GMP!$B$3:$B$290, 0))/1000, "")</f>
        <v/>
      </c>
    </row>
    <row r="913" spans="1:6" x14ac:dyDescent="0.25">
      <c r="A913" t="s">
        <v>1452</v>
      </c>
      <c r="B913" t="s">
        <v>72</v>
      </c>
      <c r="C913" t="str">
        <f t="shared" si="28"/>
        <v>St. Albans Town_TL138</v>
      </c>
      <c r="D913">
        <v>0.54906859937700003</v>
      </c>
      <c r="E913" s="51">
        <f t="shared" si="29"/>
        <v>1</v>
      </c>
      <c r="F913" t="str">
        <f>IFERROR($E913*INDEX(GMP!$H$3:$H$290, MATCH($A913, GMP!$B$3:$B$290, 0))/1000, "")</f>
        <v/>
      </c>
    </row>
    <row r="914" spans="1:6" x14ac:dyDescent="0.25">
      <c r="A914" t="s">
        <v>1449</v>
      </c>
      <c r="B914" t="s">
        <v>72</v>
      </c>
      <c r="C914" t="str">
        <f t="shared" si="28"/>
        <v>St. Albans Town_TL139</v>
      </c>
      <c r="D914">
        <v>0.20376161609499999</v>
      </c>
      <c r="E914" s="51">
        <f t="shared" si="29"/>
        <v>0.43417607825991378</v>
      </c>
      <c r="F914" t="str">
        <f>IFERROR($E914*INDEX(GMP!$H$3:$H$290, MATCH($A914, GMP!$B$3:$B$290, 0))/1000, "")</f>
        <v/>
      </c>
    </row>
    <row r="915" spans="1:6" x14ac:dyDescent="0.25">
      <c r="A915" t="s">
        <v>1453</v>
      </c>
      <c r="B915" t="s">
        <v>72</v>
      </c>
      <c r="C915" t="str">
        <f t="shared" si="28"/>
        <v>St. Albans Town_TL28</v>
      </c>
      <c r="D915">
        <v>1.14782705162E-2</v>
      </c>
      <c r="E915" s="51">
        <f t="shared" si="29"/>
        <v>1</v>
      </c>
      <c r="F915" t="str">
        <f>IFERROR($E915*INDEX(GMP!$H$3:$H$290, MATCH($A915, GMP!$B$3:$B$290, 0))/1000, "")</f>
        <v/>
      </c>
    </row>
    <row r="916" spans="1:6" x14ac:dyDescent="0.25">
      <c r="A916" t="s">
        <v>647</v>
      </c>
      <c r="B916" t="s">
        <v>11</v>
      </c>
      <c r="C916" t="str">
        <f t="shared" si="28"/>
        <v>St. Johnsbury_BA-G71</v>
      </c>
      <c r="D916">
        <v>23.8533568522999</v>
      </c>
      <c r="E916" s="51">
        <f t="shared" si="29"/>
        <v>0.17160332016350252</v>
      </c>
      <c r="F916">
        <f>IFERROR($E916*INDEX(GMP!$H$3:$H$290, MATCH($A916, GMP!$B$3:$B$290, 0))/1000, "")</f>
        <v>0.49564701772784753</v>
      </c>
    </row>
    <row r="917" spans="1:6" x14ac:dyDescent="0.25">
      <c r="A917" t="s">
        <v>630</v>
      </c>
      <c r="B917" t="s">
        <v>11</v>
      </c>
      <c r="C917" t="str">
        <f t="shared" si="28"/>
        <v>St. Johnsbury_BA-G72</v>
      </c>
      <c r="D917">
        <v>17.292647348300001</v>
      </c>
      <c r="E917" s="51">
        <f t="shared" si="29"/>
        <v>1</v>
      </c>
      <c r="F917">
        <f>IFERROR($E917*INDEX(GMP!$H$3:$H$290, MATCH($A917, GMP!$B$3:$B$290, 0))/1000, "")</f>
        <v>2.8883299999999901</v>
      </c>
    </row>
    <row r="918" spans="1:6" x14ac:dyDescent="0.25">
      <c r="A918" t="s">
        <v>633</v>
      </c>
      <c r="B918" t="s">
        <v>11</v>
      </c>
      <c r="C918" t="str">
        <f t="shared" si="28"/>
        <v>St. Johnsbury_BAY-G3</v>
      </c>
      <c r="D918">
        <v>14.0232763593</v>
      </c>
      <c r="E918" s="51">
        <f t="shared" si="29"/>
        <v>1</v>
      </c>
      <c r="F918">
        <f>IFERROR($E918*INDEX(GMP!$H$3:$H$290, MATCH($A918, GMP!$B$3:$B$290, 0))/1000, "")</f>
        <v>-0.112909999999999</v>
      </c>
    </row>
    <row r="919" spans="1:6" x14ac:dyDescent="0.25">
      <c r="A919" t="s">
        <v>642</v>
      </c>
      <c r="B919" t="s">
        <v>11</v>
      </c>
      <c r="C919" t="str">
        <f t="shared" si="28"/>
        <v>St. Johnsbury_BAY-G4</v>
      </c>
      <c r="D919">
        <v>22.942977099099899</v>
      </c>
      <c r="E919" s="51">
        <f t="shared" si="29"/>
        <v>0.16027417361978294</v>
      </c>
      <c r="F919">
        <f>IFERROR($E919*INDEX(GMP!$H$3:$H$290, MATCH($A919, GMP!$B$3:$B$290, 0))/1000, "")</f>
        <v>-1.8096556943409531E-2</v>
      </c>
    </row>
    <row r="920" spans="1:6" x14ac:dyDescent="0.25">
      <c r="A920" t="s">
        <v>636</v>
      </c>
      <c r="B920" t="s">
        <v>11</v>
      </c>
      <c r="C920" t="str">
        <f t="shared" si="28"/>
        <v>St. Johnsbury_BAY-G5</v>
      </c>
      <c r="D920">
        <v>7.0470317480800002</v>
      </c>
      <c r="E920" s="51">
        <f t="shared" si="29"/>
        <v>0.18138600913990091</v>
      </c>
      <c r="F920">
        <f>IFERROR($E920*INDEX(GMP!$H$3:$H$290, MATCH($A920, GMP!$B$3:$B$290, 0))/1000, "")</f>
        <v>-2.0480294291986032E-2</v>
      </c>
    </row>
    <row r="921" spans="1:6" x14ac:dyDescent="0.25">
      <c r="A921" t="s">
        <v>635</v>
      </c>
      <c r="B921" t="s">
        <v>11</v>
      </c>
      <c r="C921" t="str">
        <f t="shared" si="28"/>
        <v>St. Johnsbury_BAY-G6</v>
      </c>
      <c r="D921">
        <v>3.2418083112599998</v>
      </c>
      <c r="E921" s="51">
        <f t="shared" si="29"/>
        <v>1</v>
      </c>
      <c r="F921">
        <f>IFERROR($E921*INDEX(GMP!$H$3:$H$290, MATCH($A921, GMP!$B$3:$B$290, 0))/1000, "")</f>
        <v>-0.112909999999999</v>
      </c>
    </row>
    <row r="922" spans="1:6" x14ac:dyDescent="0.25">
      <c r="A922" t="s">
        <v>1454</v>
      </c>
      <c r="B922" t="s">
        <v>11</v>
      </c>
      <c r="C922" t="str">
        <f t="shared" si="28"/>
        <v>St. Johnsbury_FBK-1</v>
      </c>
      <c r="D922">
        <v>5.5102648348599997E-3</v>
      </c>
      <c r="E922" s="51">
        <f t="shared" si="29"/>
        <v>1</v>
      </c>
      <c r="F922" t="str">
        <f>IFERROR($E922*INDEX(GMP!$H$3:$H$290, MATCH($A922, GMP!$B$3:$B$290, 0))/1000, "")</f>
        <v/>
      </c>
    </row>
    <row r="923" spans="1:6" x14ac:dyDescent="0.25">
      <c r="A923" t="s">
        <v>637</v>
      </c>
      <c r="B923" t="s">
        <v>11</v>
      </c>
      <c r="C923" t="str">
        <f t="shared" si="28"/>
        <v>St. Johnsbury_SJ-G63</v>
      </c>
      <c r="D923">
        <v>15.3016492686</v>
      </c>
      <c r="E923" s="51">
        <f t="shared" si="29"/>
        <v>1</v>
      </c>
      <c r="F923">
        <f>IFERROR($E923*INDEX(GMP!$H$3:$H$290, MATCH($A923, GMP!$B$3:$B$290, 0))/1000, "")</f>
        <v>12.2998999999999</v>
      </c>
    </row>
    <row r="924" spans="1:6" x14ac:dyDescent="0.25">
      <c r="A924" t="s">
        <v>639</v>
      </c>
      <c r="B924" t="s">
        <v>11</v>
      </c>
      <c r="C924" t="str">
        <f t="shared" si="28"/>
        <v>St. Johnsbury_SJ-G64</v>
      </c>
      <c r="D924">
        <v>3.5498893164699998</v>
      </c>
      <c r="E924" s="51">
        <f t="shared" si="29"/>
        <v>1</v>
      </c>
      <c r="F924">
        <f>IFERROR($E924*INDEX(GMP!$H$3:$H$290, MATCH($A924, GMP!$B$3:$B$290, 0))/1000, "")</f>
        <v>12.2998999999999</v>
      </c>
    </row>
    <row r="925" spans="1:6" x14ac:dyDescent="0.25">
      <c r="A925" t="s">
        <v>1350</v>
      </c>
      <c r="B925" t="s">
        <v>11</v>
      </c>
      <c r="C925" t="str">
        <f t="shared" si="28"/>
        <v>St. Johnsbury_TL118</v>
      </c>
      <c r="D925">
        <v>0.40158723275899999</v>
      </c>
      <c r="E925" s="51">
        <f t="shared" si="29"/>
        <v>2.9695150839977029E-2</v>
      </c>
      <c r="F925" t="str">
        <f>IFERROR($E925*INDEX(GMP!$H$3:$H$290, MATCH($A925, GMP!$B$3:$B$290, 0))/1000, "")</f>
        <v/>
      </c>
    </row>
    <row r="926" spans="1:6" x14ac:dyDescent="0.25">
      <c r="A926" t="s">
        <v>1455</v>
      </c>
      <c r="B926" t="s">
        <v>11</v>
      </c>
      <c r="C926" t="str">
        <f t="shared" si="28"/>
        <v>St. Johnsbury_TL119</v>
      </c>
      <c r="D926">
        <v>4.5204281802300003E-2</v>
      </c>
      <c r="E926" s="51">
        <f t="shared" si="29"/>
        <v>1</v>
      </c>
      <c r="F926" t="str">
        <f>IFERROR($E926*INDEX(GMP!$H$3:$H$290, MATCH($A926, GMP!$B$3:$B$290, 0))/1000, "")</f>
        <v/>
      </c>
    </row>
    <row r="927" spans="1:6" x14ac:dyDescent="0.25">
      <c r="A927" t="s">
        <v>1456</v>
      </c>
      <c r="B927" t="s">
        <v>11</v>
      </c>
      <c r="C927" t="str">
        <f t="shared" si="28"/>
        <v>St. Johnsbury_TL121</v>
      </c>
      <c r="D927">
        <v>1.2065687192100001</v>
      </c>
      <c r="E927" s="51">
        <f t="shared" si="29"/>
        <v>1</v>
      </c>
      <c r="F927" t="str">
        <f>IFERROR($E927*INDEX(GMP!$H$3:$H$290, MATCH($A927, GMP!$B$3:$B$290, 0))/1000, "")</f>
        <v/>
      </c>
    </row>
    <row r="928" spans="1:6" x14ac:dyDescent="0.25">
      <c r="A928" t="s">
        <v>397</v>
      </c>
      <c r="B928" t="s">
        <v>209</v>
      </c>
      <c r="C928" t="str">
        <f t="shared" si="28"/>
        <v>Stamford_72G1</v>
      </c>
      <c r="D928">
        <v>31.593320223900001</v>
      </c>
      <c r="E928" s="51">
        <f t="shared" si="29"/>
        <v>0.76678942827339758</v>
      </c>
      <c r="F928">
        <f>IFERROR($E928*INDEX(GMP!$H$3:$H$290, MATCH($A928, GMP!$B$3:$B$290, 0))/1000, "")</f>
        <v>31.73483035586257</v>
      </c>
    </row>
    <row r="929" spans="1:6" x14ac:dyDescent="0.25">
      <c r="A929" t="s">
        <v>427</v>
      </c>
      <c r="B929" t="s">
        <v>185</v>
      </c>
      <c r="C929" t="str">
        <f t="shared" si="28"/>
        <v>Starksboro_28G2</v>
      </c>
      <c r="D929">
        <v>1.8855037696200001</v>
      </c>
      <c r="E929" s="51">
        <f t="shared" si="29"/>
        <v>1.250683313688628E-2</v>
      </c>
      <c r="F929">
        <f>IFERROR($E929*INDEX(GMP!$H$3:$H$290, MATCH($A929, GMP!$B$3:$B$290, 0))/1000, "")</f>
        <v>0.16615690520514395</v>
      </c>
    </row>
    <row r="930" spans="1:6" x14ac:dyDescent="0.25">
      <c r="A930" t="s">
        <v>428</v>
      </c>
      <c r="B930" t="s">
        <v>185</v>
      </c>
      <c r="C930" t="str">
        <f t="shared" si="28"/>
        <v>Starksboro_45G1</v>
      </c>
      <c r="D930">
        <v>14.3921237692999</v>
      </c>
      <c r="E930" s="51">
        <f t="shared" si="29"/>
        <v>0.10845629432052327</v>
      </c>
      <c r="F930">
        <f>IFERROR($E930*INDEX(GMP!$H$3:$H$290, MATCH($A930, GMP!$B$3:$B$290, 0))/1000, "")</f>
        <v>0.52046440343709988</v>
      </c>
    </row>
    <row r="931" spans="1:6" x14ac:dyDescent="0.25">
      <c r="A931" t="s">
        <v>327</v>
      </c>
      <c r="B931" t="s">
        <v>185</v>
      </c>
      <c r="C931" t="str">
        <f t="shared" si="28"/>
        <v>Starksboro_HR-G38</v>
      </c>
      <c r="D931">
        <v>34.565703123600002</v>
      </c>
      <c r="E931" s="51">
        <f t="shared" si="29"/>
        <v>0.24509538005829576</v>
      </c>
      <c r="F931">
        <f>IFERROR($E931*INDEX(GMP!$H$3:$H$290, MATCH($A931, GMP!$B$3:$B$290, 0))/1000, "")</f>
        <v>-0.16147128733620583</v>
      </c>
    </row>
    <row r="932" spans="1:6" x14ac:dyDescent="0.25">
      <c r="A932" t="s">
        <v>729</v>
      </c>
      <c r="B932" t="s">
        <v>126</v>
      </c>
      <c r="C932" t="str">
        <f t="shared" si="28"/>
        <v>Stockbridge_BE-G28</v>
      </c>
      <c r="D932">
        <v>1.0952895117899999</v>
      </c>
      <c r="E932" s="51">
        <f t="shared" si="29"/>
        <v>1.5894666522694684E-2</v>
      </c>
      <c r="F932">
        <f>IFERROR($E932*INDEX(GMP!$H$3:$H$290, MATCH($A932, GMP!$B$3:$B$290, 0))/1000, "")</f>
        <v>3.6643723148085394E-2</v>
      </c>
    </row>
    <row r="933" spans="1:6" x14ac:dyDescent="0.25">
      <c r="A933" t="s">
        <v>747</v>
      </c>
      <c r="B933" t="s">
        <v>126</v>
      </c>
      <c r="C933" t="str">
        <f t="shared" si="28"/>
        <v>Stockbridge_RO-G62</v>
      </c>
      <c r="D933">
        <v>0.58923985588899996</v>
      </c>
      <c r="E933" s="51">
        <f t="shared" si="29"/>
        <v>6.1206804058522276E-3</v>
      </c>
      <c r="F933">
        <f>IFERROR($E933*INDEX(GMP!$H$3:$H$290, MATCH($A933, GMP!$B$3:$B$290, 0))/1000, "")</f>
        <v>2.0999687231654643E-2</v>
      </c>
    </row>
    <row r="934" spans="1:6" x14ac:dyDescent="0.25">
      <c r="A934" t="s">
        <v>785</v>
      </c>
      <c r="B934" t="s">
        <v>126</v>
      </c>
      <c r="C934" t="str">
        <f t="shared" si="28"/>
        <v>Stockbridge_SB-G94</v>
      </c>
      <c r="D934">
        <v>0.19768513652899999</v>
      </c>
      <c r="E934" s="51">
        <f t="shared" si="29"/>
        <v>7.1994335706593564E-3</v>
      </c>
      <c r="F934">
        <f>IFERROR($E934*INDEX(GMP!$H$3:$H$290, MATCH($A934, GMP!$B$3:$B$290, 0))/1000, "")</f>
        <v>9.7973059780303615E-2</v>
      </c>
    </row>
    <row r="935" spans="1:6" x14ac:dyDescent="0.25">
      <c r="A935" t="s">
        <v>737</v>
      </c>
      <c r="B935" t="s">
        <v>126</v>
      </c>
      <c r="C935" t="str">
        <f t="shared" si="28"/>
        <v>Stockbridge_ST-G45</v>
      </c>
      <c r="D935">
        <v>45.328080458300001</v>
      </c>
      <c r="E935" s="51">
        <f t="shared" si="29"/>
        <v>0.55392349154969933</v>
      </c>
      <c r="F935">
        <f>IFERROR($E935*INDEX(GMP!$H$3:$H$290, MATCH($A935, GMP!$B$3:$B$290, 0))/1000, "")</f>
        <v>3.5266314582399776</v>
      </c>
    </row>
    <row r="936" spans="1:6" x14ac:dyDescent="0.25">
      <c r="A936" t="s">
        <v>1306</v>
      </c>
      <c r="B936" t="s">
        <v>126</v>
      </c>
      <c r="C936" t="str">
        <f t="shared" si="28"/>
        <v>Stockbridge_TL83</v>
      </c>
      <c r="D936">
        <v>3.8931818175499999</v>
      </c>
      <c r="E936" s="51">
        <f t="shared" si="29"/>
        <v>0.48968838925517649</v>
      </c>
      <c r="F936" t="str">
        <f>IFERROR($E936*INDEX(GMP!$H$3:$H$290, MATCH($A936, GMP!$B$3:$B$290, 0))/1000, "")</f>
        <v/>
      </c>
    </row>
    <row r="937" spans="1:6" x14ac:dyDescent="0.25">
      <c r="A937" t="s">
        <v>1381</v>
      </c>
      <c r="B937" t="s">
        <v>126</v>
      </c>
      <c r="C937" t="str">
        <f t="shared" si="28"/>
        <v>Stockbridge_TL84</v>
      </c>
      <c r="D937">
        <v>5.2557005098399996</v>
      </c>
      <c r="E937" s="51">
        <f t="shared" si="29"/>
        <v>0.56649120288831967</v>
      </c>
      <c r="F937" t="str">
        <f>IFERROR($E937*INDEX(GMP!$H$3:$H$290, MATCH($A937, GMP!$B$3:$B$290, 0))/1000, "")</f>
        <v/>
      </c>
    </row>
    <row r="938" spans="1:6" x14ac:dyDescent="0.25">
      <c r="A938">
        <v>3313</v>
      </c>
      <c r="B938" t="s">
        <v>262</v>
      </c>
      <c r="C938" t="str">
        <f t="shared" si="28"/>
        <v>Stowe_3313</v>
      </c>
      <c r="D938">
        <v>2.64340429117</v>
      </c>
      <c r="E938" s="51">
        <f t="shared" si="29"/>
        <v>0.30170579639328993</v>
      </c>
      <c r="F938" t="str">
        <f>IFERROR($E938*INDEX(GMP!$H$3:$H$290, MATCH($A938, GMP!$B$3:$B$290, 0))/1000, "")</f>
        <v/>
      </c>
    </row>
    <row r="939" spans="1:6" x14ac:dyDescent="0.25">
      <c r="A939" t="s">
        <v>507</v>
      </c>
      <c r="B939" t="s">
        <v>262</v>
      </c>
      <c r="C939" t="str">
        <f t="shared" si="28"/>
        <v>Stowe_47G2</v>
      </c>
      <c r="D939">
        <v>5.4480659764899997</v>
      </c>
      <c r="E939" s="51">
        <f t="shared" si="29"/>
        <v>0.11675105649070998</v>
      </c>
      <c r="F939">
        <f>IFERROR($E939*INDEX(GMP!$H$3:$H$290, MATCH($A939, GMP!$B$3:$B$290, 0))/1000, "")</f>
        <v>1.3244006346193158</v>
      </c>
    </row>
    <row r="940" spans="1:6" x14ac:dyDescent="0.25">
      <c r="A940" t="s">
        <v>558</v>
      </c>
      <c r="B940" t="s">
        <v>127</v>
      </c>
      <c r="C940" t="str">
        <f t="shared" si="28"/>
        <v>Strafford_EL-G40</v>
      </c>
      <c r="D940">
        <v>11.5648784590999</v>
      </c>
      <c r="E940" s="51">
        <f t="shared" si="29"/>
        <v>0.14056510044594889</v>
      </c>
      <c r="F940">
        <f>IFERROR($E940*INDEX(GMP!$H$3:$H$290, MATCH($A940, GMP!$B$3:$B$290, 0))/1000, "")</f>
        <v>0.16210529643828611</v>
      </c>
    </row>
    <row r="941" spans="1:6" x14ac:dyDescent="0.25">
      <c r="A941" t="s">
        <v>787</v>
      </c>
      <c r="B941" t="s">
        <v>127</v>
      </c>
      <c r="C941" t="str">
        <f t="shared" si="28"/>
        <v>Strafford_SH-G35</v>
      </c>
      <c r="D941">
        <v>58.763291180499898</v>
      </c>
      <c r="E941" s="51">
        <f t="shared" si="29"/>
        <v>0.4693121437336783</v>
      </c>
      <c r="F941">
        <f>IFERROR($E941*INDEX(GMP!$H$3:$H$290, MATCH($A941, GMP!$B$3:$B$290, 0))/1000, "")</f>
        <v>0.20400060263815531</v>
      </c>
    </row>
    <row r="942" spans="1:6" x14ac:dyDescent="0.25">
      <c r="A942" t="s">
        <v>789</v>
      </c>
      <c r="B942" t="s">
        <v>127</v>
      </c>
      <c r="C942" t="str">
        <f t="shared" si="28"/>
        <v>Strafford_TH-G16</v>
      </c>
      <c r="D942">
        <v>1.8097177956099999</v>
      </c>
      <c r="E942" s="51">
        <f t="shared" si="29"/>
        <v>2.1427100312950378E-2</v>
      </c>
      <c r="F942">
        <f>IFERROR($E942*INDEX(GMP!$H$3:$H$290, MATCH($A942, GMP!$B$3:$B$290, 0))/1000, "")</f>
        <v>0.10708857621506654</v>
      </c>
    </row>
    <row r="943" spans="1:6" x14ac:dyDescent="0.25">
      <c r="A943" t="s">
        <v>408</v>
      </c>
      <c r="B943" t="s">
        <v>149</v>
      </c>
      <c r="C943" t="str">
        <f t="shared" si="28"/>
        <v>Stratton_90G2</v>
      </c>
      <c r="D943">
        <v>1.9058817099000001</v>
      </c>
      <c r="E943" s="51">
        <f t="shared" si="29"/>
        <v>7.7826799209482406E-2</v>
      </c>
      <c r="F943">
        <f>IFERROR($E943*INDEX(GMP!$H$3:$H$290, MATCH($A943, GMP!$B$3:$B$290, 0))/1000, "")</f>
        <v>1.7469415832596153</v>
      </c>
    </row>
    <row r="944" spans="1:6" x14ac:dyDescent="0.25">
      <c r="A944" t="s">
        <v>602</v>
      </c>
      <c r="B944" t="s">
        <v>149</v>
      </c>
      <c r="C944" t="str">
        <f t="shared" si="28"/>
        <v>Stratton_EJ-G7</v>
      </c>
      <c r="D944">
        <v>21.6804828743999</v>
      </c>
      <c r="E944" s="51">
        <f t="shared" si="29"/>
        <v>0.10299550008151233</v>
      </c>
      <c r="F944">
        <f>IFERROR($E944*INDEX(GMP!$H$3:$H$290, MATCH($A944, GMP!$B$3:$B$290, 0))/1000, "")</f>
        <v>0.23281205833925023</v>
      </c>
    </row>
    <row r="945" spans="1:6" x14ac:dyDescent="0.25">
      <c r="A945" t="s">
        <v>411</v>
      </c>
      <c r="B945" t="s">
        <v>149</v>
      </c>
      <c r="C945" t="str">
        <f t="shared" si="28"/>
        <v>Stratton_SO-G32</v>
      </c>
      <c r="D945">
        <v>9.9191682817599904</v>
      </c>
      <c r="E945" s="51">
        <f t="shared" si="29"/>
        <v>0.8627138024406551</v>
      </c>
      <c r="F945">
        <f>IFERROR($E945*INDEX(GMP!$H$3:$H$290, MATCH($A945, GMP!$B$3:$B$290, 0))/1000, "")</f>
        <v>22.026058242906682</v>
      </c>
    </row>
    <row r="946" spans="1:6" x14ac:dyDescent="0.25">
      <c r="A946" t="s">
        <v>414</v>
      </c>
      <c r="B946" t="s">
        <v>149</v>
      </c>
      <c r="C946" t="str">
        <f t="shared" si="28"/>
        <v>Stratton_SO-G33</v>
      </c>
      <c r="D946">
        <v>4.8749336348199996</v>
      </c>
      <c r="E946" s="51">
        <f t="shared" si="29"/>
        <v>9.2777662949607084E-2</v>
      </c>
      <c r="F946">
        <f>IFERROR($E946*INDEX(GMP!$H$3:$H$290, MATCH($A946, GMP!$B$3:$B$290, 0))/1000, "")</f>
        <v>2.3687185738626022</v>
      </c>
    </row>
    <row r="947" spans="1:6" x14ac:dyDescent="0.25">
      <c r="A947" t="s">
        <v>413</v>
      </c>
      <c r="B947" t="s">
        <v>149</v>
      </c>
      <c r="C947" t="str">
        <f t="shared" si="28"/>
        <v>Stratton_SO-G34</v>
      </c>
      <c r="D947">
        <v>3.8745897407499998</v>
      </c>
      <c r="E947" s="51">
        <f t="shared" si="29"/>
        <v>0.46712078119563188</v>
      </c>
      <c r="F947">
        <f>IFERROR($E947*INDEX(GMP!$H$3:$H$290, MATCH($A947, GMP!$B$3:$B$290, 0))/1000, "")</f>
        <v>11.926121390407234</v>
      </c>
    </row>
    <row r="948" spans="1:6" x14ac:dyDescent="0.25">
      <c r="A948" t="s">
        <v>415</v>
      </c>
      <c r="B948" t="s">
        <v>149</v>
      </c>
      <c r="C948" t="str">
        <f t="shared" si="28"/>
        <v>Stratton_SO-G35</v>
      </c>
      <c r="D948">
        <v>0.26344541630599999</v>
      </c>
      <c r="E948" s="51">
        <f t="shared" si="29"/>
        <v>0.21724167706539468</v>
      </c>
      <c r="F948">
        <f>IFERROR($E948*INDEX(GMP!$H$3:$H$290, MATCH($A948, GMP!$B$3:$B$290, 0))/1000, "")</f>
        <v>6.0827669578310513</v>
      </c>
    </row>
    <row r="949" spans="1:6" x14ac:dyDescent="0.25">
      <c r="A949" t="s">
        <v>722</v>
      </c>
      <c r="B949" t="s">
        <v>98</v>
      </c>
      <c r="C949" t="str">
        <f t="shared" si="28"/>
        <v>Sudbury_BR-G70</v>
      </c>
      <c r="D949">
        <v>0.36393678494499998</v>
      </c>
      <c r="E949" s="51">
        <f t="shared" si="29"/>
        <v>1.4185920422532186E-2</v>
      </c>
      <c r="F949">
        <f>IFERROR($E949*INDEX(GMP!$H$3:$H$290, MATCH($A949, GMP!$B$3:$B$290, 0))/1000, "")</f>
        <v>6.6247539077204043E-2</v>
      </c>
    </row>
    <row r="950" spans="1:6" x14ac:dyDescent="0.25">
      <c r="A950" t="s">
        <v>343</v>
      </c>
      <c r="B950" t="s">
        <v>98</v>
      </c>
      <c r="C950" t="str">
        <f t="shared" si="28"/>
        <v>Sudbury_LJ-G13</v>
      </c>
      <c r="D950">
        <v>34.871800885299898</v>
      </c>
      <c r="E950" s="51">
        <f t="shared" si="29"/>
        <v>0.24646297129504371</v>
      </c>
      <c r="F950">
        <f>IFERROR($E950*INDEX(GMP!$H$3:$H$290, MATCH($A950, GMP!$B$3:$B$290, 0))/1000, "")</f>
        <v>9.3064417961008263E-3</v>
      </c>
    </row>
    <row r="951" spans="1:6" x14ac:dyDescent="0.25">
      <c r="A951" t="s">
        <v>398</v>
      </c>
      <c r="B951" t="s">
        <v>210</v>
      </c>
      <c r="C951" t="str">
        <f t="shared" si="28"/>
        <v>Sunderland_EN-G26</v>
      </c>
      <c r="D951">
        <v>33.350536038800001</v>
      </c>
      <c r="E951" s="51">
        <f t="shared" si="29"/>
        <v>0.26136139615982734</v>
      </c>
      <c r="F951">
        <f>IFERROR($E951*INDEX(GMP!$H$3:$H$290, MATCH($A951, GMP!$B$3:$B$290, 0))/1000, "")</f>
        <v>1.4859780587085805</v>
      </c>
    </row>
    <row r="952" spans="1:6" x14ac:dyDescent="0.25">
      <c r="A952" t="s">
        <v>380</v>
      </c>
      <c r="B952" t="s">
        <v>210</v>
      </c>
      <c r="C952" t="str">
        <f t="shared" si="28"/>
        <v>Sunderland_MC-G12</v>
      </c>
      <c r="D952">
        <v>0.90831621014399999</v>
      </c>
      <c r="E952" s="51">
        <f t="shared" si="29"/>
        <v>2.4072416923006587E-2</v>
      </c>
      <c r="F952">
        <f>IFERROR($E952*INDEX(GMP!$H$3:$H$290, MATCH($A952, GMP!$B$3:$B$290, 0))/1000, "")</f>
        <v>0.2810575037845634</v>
      </c>
    </row>
    <row r="953" spans="1:6" x14ac:dyDescent="0.25">
      <c r="A953" t="s">
        <v>1289</v>
      </c>
      <c r="B953" t="s">
        <v>210</v>
      </c>
      <c r="C953" t="str">
        <f t="shared" si="28"/>
        <v>Sunderland_TL18</v>
      </c>
      <c r="D953">
        <v>5.0589974294999998</v>
      </c>
      <c r="E953" s="51">
        <f t="shared" si="29"/>
        <v>0.49535309936878397</v>
      </c>
      <c r="F953" t="str">
        <f>IFERROR($E953*INDEX(GMP!$H$3:$H$290, MATCH($A953, GMP!$B$3:$B$290, 0))/1000, "")</f>
        <v/>
      </c>
    </row>
    <row r="954" spans="1:6" x14ac:dyDescent="0.25">
      <c r="A954" t="s">
        <v>672</v>
      </c>
      <c r="B954" t="s">
        <v>292</v>
      </c>
      <c r="C954" t="str">
        <f t="shared" si="28"/>
        <v>Swanton_NE-G16</v>
      </c>
      <c r="D954">
        <v>15.0450497161999</v>
      </c>
      <c r="E954" s="51">
        <f t="shared" si="29"/>
        <v>0.20514544334325352</v>
      </c>
      <c r="F954">
        <f>IFERROR($E954*INDEX(GMP!$H$3:$H$290, MATCH($A954, GMP!$B$3:$B$290, 0))/1000, "")</f>
        <v>1.1601754373745692</v>
      </c>
    </row>
    <row r="955" spans="1:6" x14ac:dyDescent="0.25">
      <c r="A955" t="s">
        <v>659</v>
      </c>
      <c r="B955" t="s">
        <v>292</v>
      </c>
      <c r="C955" t="str">
        <f t="shared" si="28"/>
        <v>Swanton_SD-G10</v>
      </c>
      <c r="D955">
        <v>7.1028331224299999</v>
      </c>
      <c r="E955" s="51">
        <f t="shared" si="29"/>
        <v>7.8460552266791106E-2</v>
      </c>
      <c r="F955">
        <f>IFERROR($E955*INDEX(GMP!$H$3:$H$290, MATCH($A955, GMP!$B$3:$B$290, 0))/1000, "")</f>
        <v>0.53448740494078906</v>
      </c>
    </row>
    <row r="956" spans="1:6" x14ac:dyDescent="0.25">
      <c r="A956" t="s">
        <v>1437</v>
      </c>
      <c r="B956" t="s">
        <v>292</v>
      </c>
      <c r="C956" t="str">
        <f t="shared" si="28"/>
        <v>Swanton_TL137</v>
      </c>
      <c r="D956">
        <v>3.8347567093700001</v>
      </c>
      <c r="E956" s="51">
        <f t="shared" si="29"/>
        <v>0.53063426768504229</v>
      </c>
      <c r="F956" t="str">
        <f>IFERROR($E956*INDEX(GMP!$H$3:$H$290, MATCH($A956, GMP!$B$3:$B$290, 0))/1000, "")</f>
        <v/>
      </c>
    </row>
    <row r="957" spans="1:6" x14ac:dyDescent="0.25">
      <c r="A957" t="s">
        <v>790</v>
      </c>
      <c r="B957" t="s">
        <v>128</v>
      </c>
      <c r="C957" t="str">
        <f t="shared" si="28"/>
        <v>Thetford_71G1</v>
      </c>
      <c r="D957">
        <v>2.17180419454</v>
      </c>
      <c r="E957" s="51">
        <f t="shared" si="29"/>
        <v>1.5144735181202365E-2</v>
      </c>
      <c r="F957">
        <f>IFERROR($E957*INDEX(GMP!$H$3:$H$290, MATCH($A957, GMP!$B$3:$B$290, 0))/1000, "")</f>
        <v>9.7705956126823423E-2</v>
      </c>
    </row>
    <row r="958" spans="1:6" x14ac:dyDescent="0.25">
      <c r="A958" t="s">
        <v>558</v>
      </c>
      <c r="B958" t="s">
        <v>128</v>
      </c>
      <c r="C958" t="str">
        <f t="shared" si="28"/>
        <v>Thetford_EL-G40</v>
      </c>
      <c r="D958">
        <v>16.7700297596</v>
      </c>
      <c r="E958" s="51">
        <f t="shared" si="29"/>
        <v>0.20383101525679104</v>
      </c>
      <c r="F958">
        <f>IFERROR($E958*INDEX(GMP!$H$3:$H$290, MATCH($A958, GMP!$B$3:$B$290, 0))/1000, "")</f>
        <v>0.23506608003474169</v>
      </c>
    </row>
    <row r="959" spans="1:6" x14ac:dyDescent="0.25">
      <c r="A959" t="s">
        <v>744</v>
      </c>
      <c r="B959" t="s">
        <v>128</v>
      </c>
      <c r="C959" t="str">
        <f t="shared" si="28"/>
        <v>Thetford_EL-G41</v>
      </c>
      <c r="D959">
        <v>4.5170143465199999</v>
      </c>
      <c r="E959" s="51">
        <f t="shared" si="29"/>
        <v>0.15990227339638957</v>
      </c>
      <c r="F959">
        <f>IFERROR($E959*INDEX(GMP!$H$3:$H$290, MATCH($A959, GMP!$B$3:$B$290, 0))/1000, "")</f>
        <v>0.1844056977716523</v>
      </c>
    </row>
    <row r="960" spans="1:6" x14ac:dyDescent="0.25">
      <c r="A960" t="s">
        <v>789</v>
      </c>
      <c r="B960" t="s">
        <v>128</v>
      </c>
      <c r="C960" t="str">
        <f t="shared" si="28"/>
        <v>Thetford_TH-G16</v>
      </c>
      <c r="D960">
        <v>81.433846833999894</v>
      </c>
      <c r="E960" s="51">
        <f t="shared" si="29"/>
        <v>0.96417861901689672</v>
      </c>
      <c r="F960">
        <f>IFERROR($E960*INDEX(GMP!$H$3:$H$290, MATCH($A960, GMP!$B$3:$B$290, 0))/1000, "")</f>
        <v>4.8187815439088375</v>
      </c>
    </row>
    <row r="961" spans="1:6" x14ac:dyDescent="0.25">
      <c r="A961" t="s">
        <v>1457</v>
      </c>
      <c r="B961" t="s">
        <v>128</v>
      </c>
      <c r="C961" t="str">
        <f t="shared" si="28"/>
        <v>Thetford_TL09</v>
      </c>
      <c r="D961">
        <v>1.37550659252E-2</v>
      </c>
      <c r="E961" s="51">
        <f t="shared" si="29"/>
        <v>1</v>
      </c>
      <c r="F961" t="str">
        <f>IFERROR($E961*INDEX(GMP!$H$3:$H$290, MATCH($A961, GMP!$B$3:$B$290, 0))/1000, "")</f>
        <v/>
      </c>
    </row>
    <row r="962" spans="1:6" x14ac:dyDescent="0.25">
      <c r="A962" t="s">
        <v>1369</v>
      </c>
      <c r="B962" t="s">
        <v>128</v>
      </c>
      <c r="C962" t="str">
        <f t="shared" ref="C962:C1025" si="30">CONCATENATE(B962, "_",A962)</f>
        <v>Thetford_TL109</v>
      </c>
      <c r="D962">
        <v>4.6973451500700003</v>
      </c>
      <c r="E962" s="51">
        <f t="shared" ref="E962:E1025" si="31">$D962/SUMIF($A$2:$A$1152, $A962, $D$2:$D$1152)</f>
        <v>0.33854397878315579</v>
      </c>
      <c r="F962" t="str">
        <f>IFERROR($E962*INDEX(GMP!$H$3:$H$290, MATCH($A962, GMP!$B$3:$B$290, 0))/1000, "")</f>
        <v/>
      </c>
    </row>
    <row r="963" spans="1:6" x14ac:dyDescent="0.25">
      <c r="A963" t="s">
        <v>382</v>
      </c>
      <c r="B963" t="s">
        <v>99</v>
      </c>
      <c r="C963" t="str">
        <f t="shared" si="30"/>
        <v>Tinmouth_PA-G20</v>
      </c>
      <c r="D963">
        <v>1.53589223297</v>
      </c>
      <c r="E963" s="51">
        <f t="shared" si="31"/>
        <v>1.5067004810064835E-2</v>
      </c>
      <c r="F963">
        <f>IFERROR($E963*INDEX(GMP!$H$3:$H$290, MATCH($A963, GMP!$B$3:$B$290, 0))/1000, "")</f>
        <v>-1.3084186977060303E-3</v>
      </c>
    </row>
    <row r="964" spans="1:6" x14ac:dyDescent="0.25">
      <c r="A964" t="s">
        <v>724</v>
      </c>
      <c r="B964" t="s">
        <v>99</v>
      </c>
      <c r="C964" t="str">
        <f t="shared" si="30"/>
        <v>Tinmouth_PO-G7</v>
      </c>
      <c r="D964">
        <v>2.73878716824</v>
      </c>
      <c r="E964" s="51">
        <f t="shared" si="31"/>
        <v>3.0603636518477657E-2</v>
      </c>
      <c r="F964">
        <f>IFERROR($E964*INDEX(GMP!$H$3:$H$290, MATCH($A964, GMP!$B$3:$B$290, 0))/1000, "")</f>
        <v>-3.7241565279335152E-3</v>
      </c>
    </row>
    <row r="965" spans="1:6" x14ac:dyDescent="0.25">
      <c r="A965" t="s">
        <v>784</v>
      </c>
      <c r="B965" t="s">
        <v>99</v>
      </c>
      <c r="C965" t="str">
        <f t="shared" si="30"/>
        <v>Tinmouth_SR-G72</v>
      </c>
      <c r="D965">
        <v>1.82606349608</v>
      </c>
      <c r="E965" s="51">
        <f t="shared" si="31"/>
        <v>3.9075487320587333E-2</v>
      </c>
      <c r="F965">
        <f>IFERROR($E965*INDEX(GMP!$H$3:$H$290, MATCH($A965, GMP!$B$3:$B$290, 0))/1000, "")</f>
        <v>0.1123224883030283</v>
      </c>
    </row>
    <row r="966" spans="1:6" x14ac:dyDescent="0.25">
      <c r="A966" t="s">
        <v>1342</v>
      </c>
      <c r="B966" t="s">
        <v>99</v>
      </c>
      <c r="C966" t="str">
        <f t="shared" si="30"/>
        <v>Tinmouth_TL36</v>
      </c>
      <c r="D966">
        <v>6.8249834694900002</v>
      </c>
      <c r="E966" s="51">
        <f t="shared" si="31"/>
        <v>0.33163424064997882</v>
      </c>
      <c r="F966" t="str">
        <f>IFERROR($E966*INDEX(GMP!$H$3:$H$290, MATCH($A966, GMP!$B$3:$B$290, 0))/1000, "")</f>
        <v/>
      </c>
    </row>
    <row r="967" spans="1:6" x14ac:dyDescent="0.25">
      <c r="A967" t="s">
        <v>379</v>
      </c>
      <c r="B967" t="s">
        <v>99</v>
      </c>
      <c r="C967" t="str">
        <f t="shared" si="30"/>
        <v>Tinmouth_WF-G23</v>
      </c>
      <c r="D967">
        <v>31.224894234299899</v>
      </c>
      <c r="E967" s="51">
        <f t="shared" si="31"/>
        <v>0.1904711730644397</v>
      </c>
      <c r="F967">
        <f>IFERROR($E967*INDEX(GMP!$H$3:$H$290, MATCH($A967, GMP!$B$3:$B$290, 0))/1000, "")</f>
        <v>1.1014681278674239</v>
      </c>
    </row>
    <row r="968" spans="1:6" x14ac:dyDescent="0.25">
      <c r="A968">
        <v>3311</v>
      </c>
      <c r="B968" t="s">
        <v>129</v>
      </c>
      <c r="C968" t="str">
        <f t="shared" si="30"/>
        <v>Topsham_3311</v>
      </c>
      <c r="D968">
        <v>2.1506289964600001</v>
      </c>
      <c r="E968" s="51">
        <f t="shared" si="31"/>
        <v>8.0492441269096188E-2</v>
      </c>
      <c r="F968" t="str">
        <f>IFERROR($E968*INDEX(GMP!$H$3:$H$290, MATCH($A968, GMP!$B$3:$B$290, 0))/1000, "")</f>
        <v/>
      </c>
    </row>
    <row r="969" spans="1:6" x14ac:dyDescent="0.25">
      <c r="A969" t="s">
        <v>640</v>
      </c>
      <c r="B969" t="s">
        <v>129</v>
      </c>
      <c r="C969" t="str">
        <f t="shared" si="30"/>
        <v>Topsham_83G2</v>
      </c>
      <c r="D969">
        <v>6.2384475847500003</v>
      </c>
      <c r="E969" s="51">
        <f t="shared" si="31"/>
        <v>9.7513114211043514E-2</v>
      </c>
      <c r="F969">
        <f>IFERROR($E969*INDEX(GMP!$H$3:$H$290, MATCH($A969, GMP!$B$3:$B$290, 0))/1000, "")</f>
        <v>0.23165312925089709</v>
      </c>
    </row>
    <row r="970" spans="1:6" x14ac:dyDescent="0.25">
      <c r="A970" t="s">
        <v>1458</v>
      </c>
      <c r="B970" t="s">
        <v>129</v>
      </c>
      <c r="C970" t="str">
        <f t="shared" si="30"/>
        <v>Topsham_WEC-4</v>
      </c>
      <c r="D970">
        <v>3.4856063761399998E-3</v>
      </c>
      <c r="E970" s="51">
        <f t="shared" si="31"/>
        <v>1</v>
      </c>
      <c r="F970" t="str">
        <f>IFERROR($E970*INDEX(GMP!$H$3:$H$290, MATCH($A970, GMP!$B$3:$B$290, 0))/1000, "")</f>
        <v/>
      </c>
    </row>
    <row r="971" spans="1:6" x14ac:dyDescent="0.25">
      <c r="A971" t="s">
        <v>577</v>
      </c>
      <c r="B971" t="s">
        <v>150</v>
      </c>
      <c r="C971" t="str">
        <f t="shared" si="30"/>
        <v>Townshend_CH-G11</v>
      </c>
      <c r="D971">
        <v>4.4128464758000003</v>
      </c>
      <c r="E971" s="51">
        <f t="shared" si="31"/>
        <v>3.3283626629380232E-2</v>
      </c>
      <c r="F971">
        <f>IFERROR($E971*INDEX(GMP!$H$3:$H$290, MATCH($A971, GMP!$B$3:$B$290, 0))/1000, "")</f>
        <v>0.17439754979502842</v>
      </c>
    </row>
    <row r="972" spans="1:6" x14ac:dyDescent="0.25">
      <c r="A972" t="s">
        <v>602</v>
      </c>
      <c r="B972" t="s">
        <v>150</v>
      </c>
      <c r="C972" t="str">
        <f t="shared" si="30"/>
        <v>Townshend_EJ-G7</v>
      </c>
      <c r="D972">
        <v>61.5045950085999</v>
      </c>
      <c r="E972" s="51">
        <f t="shared" si="31"/>
        <v>0.29218429113963973</v>
      </c>
      <c r="F972">
        <f>IFERROR($E972*INDEX(GMP!$H$3:$H$290, MATCH($A972, GMP!$B$3:$B$290, 0))/1000, "")</f>
        <v>0.66045629353495006</v>
      </c>
    </row>
    <row r="973" spans="1:6" x14ac:dyDescent="0.25">
      <c r="A973" t="s">
        <v>581</v>
      </c>
      <c r="B973" t="s">
        <v>150</v>
      </c>
      <c r="C973" t="str">
        <f t="shared" si="30"/>
        <v>Townshend_LO-G26</v>
      </c>
      <c r="D973">
        <v>1.66777877547</v>
      </c>
      <c r="E973" s="51">
        <f t="shared" si="31"/>
        <v>2.0065183686019006E-2</v>
      </c>
      <c r="F973">
        <f>IFERROR($E973*INDEX(GMP!$H$3:$H$290, MATCH($A973, GMP!$B$3:$B$290, 0))/1000, "")</f>
        <v>0.14486882034652526</v>
      </c>
    </row>
    <row r="974" spans="1:6" x14ac:dyDescent="0.25">
      <c r="A974" t="s">
        <v>792</v>
      </c>
      <c r="B974" t="s">
        <v>130</v>
      </c>
      <c r="C974" t="str">
        <f t="shared" si="30"/>
        <v>Tunbridge_BE-G29</v>
      </c>
      <c r="D974">
        <v>9.7321756814700002</v>
      </c>
      <c r="E974" s="51">
        <f t="shared" si="31"/>
        <v>8.1112213039543232E-2</v>
      </c>
      <c r="F974">
        <f>IFERROR($E974*INDEX(GMP!$H$3:$H$290, MATCH($A974, GMP!$B$3:$B$290, 0))/1000, "")</f>
        <v>0.18699690706349253</v>
      </c>
    </row>
    <row r="975" spans="1:6" x14ac:dyDescent="0.25">
      <c r="A975" t="s">
        <v>543</v>
      </c>
      <c r="B975" t="s">
        <v>130</v>
      </c>
      <c r="C975" t="str">
        <f t="shared" si="30"/>
        <v>Tunbridge_CS-G34</v>
      </c>
      <c r="D975">
        <v>38.324294818299897</v>
      </c>
      <c r="E975" s="51">
        <f t="shared" si="31"/>
        <v>0.65942079877834026</v>
      </c>
      <c r="F975">
        <f>IFERROR($E975*INDEX(GMP!$H$3:$H$290, MATCH($A975, GMP!$B$3:$B$290, 0))/1000, "")</f>
        <v>1.0462370393417146</v>
      </c>
    </row>
    <row r="976" spans="1:6" x14ac:dyDescent="0.25">
      <c r="A976" t="s">
        <v>1338</v>
      </c>
      <c r="B976" t="s">
        <v>130</v>
      </c>
      <c r="C976" t="str">
        <f t="shared" si="30"/>
        <v>Tunbridge_TL89</v>
      </c>
      <c r="D976">
        <v>3.4012058506099998</v>
      </c>
      <c r="E976" s="51">
        <f t="shared" si="31"/>
        <v>0.33016209460033957</v>
      </c>
      <c r="F976" t="str">
        <f>IFERROR($E976*INDEX(GMP!$H$3:$H$290, MATCH($A976, GMP!$B$3:$B$290, 0))/1000, "")</f>
        <v/>
      </c>
    </row>
    <row r="977" spans="1:6" x14ac:dyDescent="0.25">
      <c r="A977" t="s">
        <v>1361</v>
      </c>
      <c r="B977" t="s">
        <v>251</v>
      </c>
      <c r="C977" t="str">
        <f t="shared" si="30"/>
        <v>Underhill_TL134</v>
      </c>
      <c r="D977">
        <v>4.0587568933</v>
      </c>
      <c r="E977" s="51">
        <f t="shared" si="31"/>
        <v>0.47583643345817878</v>
      </c>
      <c r="F977" t="str">
        <f>IFERROR($E977*INDEX(GMP!$H$3:$H$290, MATCH($A977, GMP!$B$3:$B$290, 0))/1000, "")</f>
        <v/>
      </c>
    </row>
    <row r="978" spans="1:6" x14ac:dyDescent="0.25">
      <c r="A978" t="s">
        <v>1459</v>
      </c>
      <c r="B978" t="s">
        <v>251</v>
      </c>
      <c r="C978" t="str">
        <f t="shared" si="30"/>
        <v>Underhill_UH-1</v>
      </c>
      <c r="D978">
        <v>4.1870366618699997E-3</v>
      </c>
      <c r="E978" s="51">
        <f t="shared" si="31"/>
        <v>1</v>
      </c>
      <c r="F978" t="str">
        <f>IFERROR($E978*INDEX(GMP!$H$3:$H$290, MATCH($A978, GMP!$B$3:$B$290, 0))/1000, "")</f>
        <v/>
      </c>
    </row>
    <row r="979" spans="1:6" x14ac:dyDescent="0.25">
      <c r="A979" t="s">
        <v>512</v>
      </c>
      <c r="B979" t="s">
        <v>251</v>
      </c>
      <c r="C979" t="str">
        <f t="shared" si="30"/>
        <v>Underhill_UH-G21</v>
      </c>
      <c r="D979">
        <v>48.953608400500002</v>
      </c>
      <c r="E979" s="51">
        <f t="shared" si="31"/>
        <v>0.85732201035356759</v>
      </c>
      <c r="F979">
        <f>IFERROR($E979*INDEX(GMP!$H$3:$H$290, MATCH($A979, GMP!$B$3:$B$290, 0))/1000, "")</f>
        <v>3.7736142804325739</v>
      </c>
    </row>
    <row r="980" spans="1:6" x14ac:dyDescent="0.25">
      <c r="A980">
        <v>3322</v>
      </c>
      <c r="B980" t="s">
        <v>186</v>
      </c>
      <c r="C980" t="str">
        <f t="shared" si="30"/>
        <v>Vergennes_3322</v>
      </c>
      <c r="D980">
        <v>1.01701625311</v>
      </c>
      <c r="E980" s="51">
        <f t="shared" si="31"/>
        <v>0.55161048357585651</v>
      </c>
      <c r="F980" t="str">
        <f>IFERROR($E980*INDEX(GMP!$H$3:$H$290, MATCH($A980, GMP!$B$3:$B$290, 0))/1000, "")</f>
        <v/>
      </c>
    </row>
    <row r="981" spans="1:6" x14ac:dyDescent="0.25">
      <c r="A981" t="s">
        <v>344</v>
      </c>
      <c r="B981" t="s">
        <v>186</v>
      </c>
      <c r="C981" t="str">
        <f t="shared" si="30"/>
        <v>Vergennes_9G2</v>
      </c>
      <c r="D981">
        <v>1.4318345405399999</v>
      </c>
      <c r="E981" s="51">
        <f t="shared" si="31"/>
        <v>2.0511484381844226E-2</v>
      </c>
      <c r="F981">
        <f>IFERROR($E981*INDEX(GMP!$H$3:$H$290, MATCH($A981, GMP!$B$3:$B$290, 0))/1000, "")</f>
        <v>-4.7419064938478736E-2</v>
      </c>
    </row>
    <row r="982" spans="1:6" x14ac:dyDescent="0.25">
      <c r="A982" t="s">
        <v>347</v>
      </c>
      <c r="B982" t="s">
        <v>186</v>
      </c>
      <c r="C982" t="str">
        <f t="shared" si="30"/>
        <v>Vergennes_9G3</v>
      </c>
      <c r="D982">
        <v>0.30400912497400001</v>
      </c>
      <c r="E982" s="51">
        <f t="shared" si="31"/>
        <v>1</v>
      </c>
      <c r="F982">
        <f>IFERROR($E982*INDEX(GMP!$H$3:$H$290, MATCH($A982, GMP!$B$3:$B$290, 0))/1000, "")</f>
        <v>-2.3118299999999898</v>
      </c>
    </row>
    <row r="983" spans="1:6" x14ac:dyDescent="0.25">
      <c r="A983" t="s">
        <v>346</v>
      </c>
      <c r="B983" t="s">
        <v>186</v>
      </c>
      <c r="C983" t="str">
        <f t="shared" si="30"/>
        <v>Vergennes_9G4</v>
      </c>
      <c r="D983">
        <v>16.290701848000001</v>
      </c>
      <c r="E983" s="51">
        <f t="shared" si="31"/>
        <v>0.18519926956197666</v>
      </c>
      <c r="F983">
        <f>IFERROR($E983*INDEX(GMP!$H$3:$H$290, MATCH($A983, GMP!$B$3:$B$290, 0))/1000, "")</f>
        <v>-0.4281492273514626</v>
      </c>
    </row>
    <row r="984" spans="1:6" x14ac:dyDescent="0.25">
      <c r="A984" t="s">
        <v>818</v>
      </c>
      <c r="B984" t="s">
        <v>151</v>
      </c>
      <c r="C984" t="str">
        <f t="shared" si="30"/>
        <v>Vernon_57G1</v>
      </c>
      <c r="D984">
        <v>39.236745022999898</v>
      </c>
      <c r="E984" s="51">
        <f t="shared" si="31"/>
        <v>0.60652990873524215</v>
      </c>
      <c r="F984">
        <f>IFERROR($E984*INDEX(GMP!$H$3:$H$290, MATCH($A984, GMP!$B$3:$B$290, 0))/1000, "")</f>
        <v>3.4216899577371698</v>
      </c>
    </row>
    <row r="985" spans="1:6" x14ac:dyDescent="0.25">
      <c r="A985" t="s">
        <v>804</v>
      </c>
      <c r="B985" t="s">
        <v>151</v>
      </c>
      <c r="C985" t="str">
        <f t="shared" si="30"/>
        <v>Vernon_VR-G57</v>
      </c>
      <c r="D985">
        <v>2.3401145415100002</v>
      </c>
      <c r="E985" s="51">
        <f t="shared" si="31"/>
        <v>0.55928882384259471</v>
      </c>
      <c r="F985">
        <f>IFERROR($E985*INDEX(GMP!$H$3:$H$290, MATCH($A985, GMP!$B$3:$B$290, 0))/1000, "")</f>
        <v>5.5865347173870896</v>
      </c>
    </row>
    <row r="986" spans="1:6" x14ac:dyDescent="0.25">
      <c r="A986" t="s">
        <v>806</v>
      </c>
      <c r="B986" t="s">
        <v>151</v>
      </c>
      <c r="C986" t="str">
        <f t="shared" si="30"/>
        <v>Vernon_VR-G58</v>
      </c>
      <c r="D986">
        <v>3.5083638596200002</v>
      </c>
      <c r="E986" s="51">
        <f t="shared" si="31"/>
        <v>6.8151435507663741E-2</v>
      </c>
      <c r="F986">
        <f>IFERROR($E986*INDEX(GMP!$H$3:$H$290, MATCH($A986, GMP!$B$3:$B$290, 0))/1000, "")</f>
        <v>0.68074015476926963</v>
      </c>
    </row>
    <row r="987" spans="1:6" x14ac:dyDescent="0.25">
      <c r="A987" t="s">
        <v>558</v>
      </c>
      <c r="B987" t="s">
        <v>131</v>
      </c>
      <c r="C987" t="str">
        <f t="shared" si="30"/>
        <v>Vershire_EL-G40</v>
      </c>
      <c r="D987">
        <v>18.2524996313999</v>
      </c>
      <c r="E987" s="51">
        <f t="shared" si="31"/>
        <v>0.22184966778086301</v>
      </c>
      <c r="F987">
        <f>IFERROR($E987*INDEX(GMP!$H$3:$H$290, MATCH($A987, GMP!$B$3:$B$290, 0))/1000, "")</f>
        <v>0.25584591087160247</v>
      </c>
    </row>
    <row r="988" spans="1:6" x14ac:dyDescent="0.25">
      <c r="A988" t="s">
        <v>642</v>
      </c>
      <c r="B988" t="s">
        <v>33</v>
      </c>
      <c r="C988" t="str">
        <f t="shared" si="30"/>
        <v>Victory_BAY-G4</v>
      </c>
      <c r="D988">
        <v>6.0735170194799997</v>
      </c>
      <c r="E988" s="51">
        <f t="shared" si="31"/>
        <v>4.2428143351153573E-2</v>
      </c>
      <c r="F988">
        <f>IFERROR($E988*INDEX(GMP!$H$3:$H$290, MATCH($A988, GMP!$B$3:$B$290, 0))/1000, "")</f>
        <v>-4.7905616657787078E-3</v>
      </c>
    </row>
    <row r="989" spans="1:6" x14ac:dyDescent="0.25">
      <c r="A989" t="s">
        <v>612</v>
      </c>
      <c r="B989" t="s">
        <v>33</v>
      </c>
      <c r="C989" t="str">
        <f t="shared" si="30"/>
        <v>Victory_GM-G62</v>
      </c>
      <c r="D989">
        <v>5.7066096330300002</v>
      </c>
      <c r="E989" s="51">
        <f t="shared" si="31"/>
        <v>6.284565568311723E-2</v>
      </c>
      <c r="F989">
        <f>IFERROR($E989*INDEX(GMP!$H$3:$H$290, MATCH($A989, GMP!$B$3:$B$290, 0))/1000, "")</f>
        <v>-1.6805556786222378E-2</v>
      </c>
    </row>
    <row r="990" spans="1:6" x14ac:dyDescent="0.25">
      <c r="A990">
        <v>3310</v>
      </c>
      <c r="B990" t="s">
        <v>229</v>
      </c>
      <c r="C990" t="str">
        <f t="shared" si="30"/>
        <v>Waitsfield_3310</v>
      </c>
      <c r="D990">
        <v>10.0871605109</v>
      </c>
      <c r="E990" s="51">
        <f t="shared" si="31"/>
        <v>0.30174244859883081</v>
      </c>
      <c r="F990" t="str">
        <f>IFERROR($E990*INDEX(GMP!$H$3:$H$290, MATCH($A990, GMP!$B$3:$B$290, 0))/1000, "")</f>
        <v/>
      </c>
    </row>
    <row r="991" spans="1:6" x14ac:dyDescent="0.25">
      <c r="A991">
        <v>3327</v>
      </c>
      <c r="B991" t="s">
        <v>229</v>
      </c>
      <c r="C991" t="str">
        <f t="shared" si="30"/>
        <v>Waitsfield_3327</v>
      </c>
      <c r="D991">
        <v>0.26663723875099998</v>
      </c>
      <c r="E991" s="51">
        <f t="shared" si="31"/>
        <v>7.5235958031821731E-2</v>
      </c>
      <c r="F991" t="str">
        <f>IFERROR($E991*INDEX(GMP!$H$3:$H$290, MATCH($A991, GMP!$B$3:$B$290, 0))/1000, "")</f>
        <v/>
      </c>
    </row>
    <row r="992" spans="1:6" x14ac:dyDescent="0.25">
      <c r="A992" t="s">
        <v>461</v>
      </c>
      <c r="B992" t="s">
        <v>229</v>
      </c>
      <c r="C992" t="str">
        <f t="shared" si="30"/>
        <v>Waitsfield_39G1</v>
      </c>
      <c r="D992">
        <v>43.979863098300001</v>
      </c>
      <c r="E992" s="51">
        <f t="shared" si="31"/>
        <v>0.47133293730934162</v>
      </c>
      <c r="F992">
        <f>IFERROR($E992*INDEX(GMP!$H$3:$H$290, MATCH($A992, GMP!$B$3:$B$290, 0))/1000, "")</f>
        <v>3.6657117933240571</v>
      </c>
    </row>
    <row r="993" spans="1:6" x14ac:dyDescent="0.25">
      <c r="A993" t="s">
        <v>465</v>
      </c>
      <c r="B993" t="s">
        <v>229</v>
      </c>
      <c r="C993" t="str">
        <f t="shared" si="30"/>
        <v>Waitsfield_39G2</v>
      </c>
      <c r="D993">
        <v>2.9841928696300002</v>
      </c>
      <c r="E993" s="51">
        <f t="shared" si="31"/>
        <v>6.8560577398915676E-2</v>
      </c>
      <c r="F993">
        <f>IFERROR($E993*INDEX(GMP!$H$3:$H$290, MATCH($A993, GMP!$B$3:$B$290, 0))/1000, "")</f>
        <v>0.53321823542190816</v>
      </c>
    </row>
    <row r="994" spans="1:6" x14ac:dyDescent="0.25">
      <c r="A994" t="s">
        <v>464</v>
      </c>
      <c r="B994" t="s">
        <v>229</v>
      </c>
      <c r="C994" t="str">
        <f t="shared" si="30"/>
        <v>Waitsfield_39G3</v>
      </c>
      <c r="D994">
        <v>9.7896562065200001</v>
      </c>
      <c r="E994" s="51">
        <f t="shared" si="31"/>
        <v>0.26143697137182953</v>
      </c>
      <c r="F994">
        <f>IFERROR($E994*INDEX(GMP!$H$3:$H$290, MATCH($A994, GMP!$B$3:$B$290, 0))/1000, "")</f>
        <v>2.0332816005592682</v>
      </c>
    </row>
    <row r="995" spans="1:6" x14ac:dyDescent="0.25">
      <c r="A995" t="s">
        <v>446</v>
      </c>
      <c r="B995" t="s">
        <v>229</v>
      </c>
      <c r="C995" t="str">
        <f t="shared" si="30"/>
        <v>Waitsfield_66J1</v>
      </c>
      <c r="D995">
        <v>12.0837105555</v>
      </c>
      <c r="E995" s="51">
        <f t="shared" si="31"/>
        <v>0.43598336569333485</v>
      </c>
      <c r="F995">
        <f>IFERROR($E995*INDEX(GMP!$H$3:$H$290, MATCH($A995, GMP!$B$3:$B$290, 0))/1000, "")</f>
        <v>0.38012081704704787</v>
      </c>
    </row>
    <row r="996" spans="1:6" x14ac:dyDescent="0.25">
      <c r="A996" t="s">
        <v>647</v>
      </c>
      <c r="B996" t="s">
        <v>14</v>
      </c>
      <c r="C996" t="str">
        <f t="shared" si="30"/>
        <v>Walden_BA-G71</v>
      </c>
      <c r="D996">
        <v>0.61657915683300002</v>
      </c>
      <c r="E996" s="51">
        <f t="shared" si="31"/>
        <v>4.4357291559135002E-3</v>
      </c>
      <c r="F996">
        <f>IFERROR($E996*INDEX(GMP!$H$3:$H$290, MATCH($A996, GMP!$B$3:$B$290, 0))/1000, "")</f>
        <v>1.2811849592899594E-2</v>
      </c>
    </row>
    <row r="997" spans="1:6" x14ac:dyDescent="0.25">
      <c r="A997" t="s">
        <v>1460</v>
      </c>
      <c r="B997" t="s">
        <v>14</v>
      </c>
      <c r="C997" t="str">
        <f t="shared" si="30"/>
        <v>Walden_WEC-SUB</v>
      </c>
      <c r="D997">
        <v>4.6072796639399999E-3</v>
      </c>
      <c r="E997" s="51">
        <f t="shared" si="31"/>
        <v>1</v>
      </c>
      <c r="F997" t="str">
        <f>IFERROR($E997*INDEX(GMP!$H$3:$H$290, MATCH($A997, GMP!$B$3:$B$290, 0))/1000, "")</f>
        <v/>
      </c>
    </row>
    <row r="998" spans="1:6" x14ac:dyDescent="0.25">
      <c r="A998" t="s">
        <v>588</v>
      </c>
      <c r="B998" t="s">
        <v>100</v>
      </c>
      <c r="C998" t="str">
        <f t="shared" si="30"/>
        <v>Wallingford_MH-G13</v>
      </c>
      <c r="D998">
        <v>25.118287412000001</v>
      </c>
      <c r="E998" s="51">
        <f t="shared" si="31"/>
        <v>0.15500392045057029</v>
      </c>
      <c r="F998">
        <f>IFERROR($E998*INDEX(GMP!$H$3:$H$290, MATCH($A998, GMP!$B$3:$B$290, 0))/1000, "")</f>
        <v>0.91119364644708656</v>
      </c>
    </row>
    <row r="999" spans="1:6" x14ac:dyDescent="0.25">
      <c r="A999" t="s">
        <v>1346</v>
      </c>
      <c r="B999" t="s">
        <v>100</v>
      </c>
      <c r="C999" t="str">
        <f t="shared" si="30"/>
        <v>Wallingford_TL57</v>
      </c>
      <c r="D999">
        <v>1.6533347309199999</v>
      </c>
      <c r="E999" s="51">
        <f t="shared" si="31"/>
        <v>0.60067783474599257</v>
      </c>
      <c r="F999" t="str">
        <f>IFERROR($E999*INDEX(GMP!$H$3:$H$290, MATCH($A999, GMP!$B$3:$B$290, 0))/1000, "")</f>
        <v/>
      </c>
    </row>
    <row r="1000" spans="1:6" x14ac:dyDescent="0.25">
      <c r="A1000" t="s">
        <v>1347</v>
      </c>
      <c r="B1000" t="s">
        <v>100</v>
      </c>
      <c r="C1000" t="str">
        <f t="shared" si="30"/>
        <v>Wallingford_TL58</v>
      </c>
      <c r="D1000">
        <v>2.0179031436899999</v>
      </c>
      <c r="E1000" s="51">
        <f t="shared" si="31"/>
        <v>0.15858206752013659</v>
      </c>
      <c r="F1000" t="str">
        <f>IFERROR($E1000*INDEX(GMP!$H$3:$H$290, MATCH($A1000, GMP!$B$3:$B$290, 0))/1000, "")</f>
        <v/>
      </c>
    </row>
    <row r="1001" spans="1:6" x14ac:dyDescent="0.25">
      <c r="A1001" t="s">
        <v>379</v>
      </c>
      <c r="B1001" t="s">
        <v>100</v>
      </c>
      <c r="C1001" t="str">
        <f t="shared" si="30"/>
        <v>Wallingford_WF-G23</v>
      </c>
      <c r="D1001">
        <v>46.120130844099897</v>
      </c>
      <c r="E1001" s="51">
        <f t="shared" si="31"/>
        <v>0.28133179116140938</v>
      </c>
      <c r="F1001">
        <f>IFERROR($E1001*INDEX(GMP!$H$3:$H$290, MATCH($A1001, GMP!$B$3:$B$290, 0))/1000, "")</f>
        <v>1.6269023618356651</v>
      </c>
    </row>
    <row r="1002" spans="1:6" x14ac:dyDescent="0.25">
      <c r="A1002" t="s">
        <v>346</v>
      </c>
      <c r="B1002" t="s">
        <v>187</v>
      </c>
      <c r="C1002" t="str">
        <f t="shared" si="30"/>
        <v>Waltham_9G4</v>
      </c>
      <c r="D1002">
        <v>18.914391609300001</v>
      </c>
      <c r="E1002" s="51">
        <f t="shared" si="31"/>
        <v>0.21502643304969657</v>
      </c>
      <c r="F1002">
        <f>IFERROR($E1002*INDEX(GMP!$H$3:$H$290, MATCH($A1002, GMP!$B$3:$B$290, 0))/1000, "")</f>
        <v>-0.49710455871727782</v>
      </c>
    </row>
    <row r="1003" spans="1:6" x14ac:dyDescent="0.25">
      <c r="A1003" t="s">
        <v>602</v>
      </c>
      <c r="B1003" t="s">
        <v>152</v>
      </c>
      <c r="C1003" t="str">
        <f t="shared" si="30"/>
        <v>Wardsboro_EJ-G7</v>
      </c>
      <c r="D1003">
        <v>59.0333642436999</v>
      </c>
      <c r="E1003" s="51">
        <f t="shared" si="31"/>
        <v>0.28044443968327598</v>
      </c>
      <c r="F1003">
        <f>IFERROR($E1003*INDEX(GMP!$H$3:$H$290, MATCH($A1003, GMP!$B$3:$B$290, 0))/1000, "")</f>
        <v>0.6339194159044711</v>
      </c>
    </row>
    <row r="1004" spans="1:6" x14ac:dyDescent="0.25">
      <c r="A1004">
        <v>3327</v>
      </c>
      <c r="B1004" t="s">
        <v>230</v>
      </c>
      <c r="C1004" t="str">
        <f t="shared" si="30"/>
        <v>Warren_3327</v>
      </c>
      <c r="D1004">
        <v>0.36356669835299998</v>
      </c>
      <c r="E1004" s="51">
        <f t="shared" si="31"/>
        <v>0.10258615408404469</v>
      </c>
      <c r="F1004" t="str">
        <f>IFERROR($E1004*INDEX(GMP!$H$3:$H$290, MATCH($A1004, GMP!$B$3:$B$290, 0))/1000, "")</f>
        <v/>
      </c>
    </row>
    <row r="1005" spans="1:6" x14ac:dyDescent="0.25">
      <c r="A1005" t="s">
        <v>466</v>
      </c>
      <c r="B1005" t="s">
        <v>230</v>
      </c>
      <c r="C1005" t="str">
        <f t="shared" si="30"/>
        <v>Warren_38G1</v>
      </c>
      <c r="D1005">
        <v>0.61392304982199997</v>
      </c>
      <c r="E1005" s="51">
        <f t="shared" si="31"/>
        <v>5.6139877262947543E-2</v>
      </c>
      <c r="F1005">
        <f>IFERROR($E1005*INDEX(GMP!$H$3:$H$290, MATCH($A1005, GMP!$B$3:$B$290, 0))/1000, "")</f>
        <v>1.2414755615965041</v>
      </c>
    </row>
    <row r="1006" spans="1:6" x14ac:dyDescent="0.25">
      <c r="A1006" t="s">
        <v>563</v>
      </c>
      <c r="B1006" t="s">
        <v>230</v>
      </c>
      <c r="C1006" t="str">
        <f t="shared" si="30"/>
        <v>Warren_38G2</v>
      </c>
      <c r="D1006">
        <v>8.8493825045500003</v>
      </c>
      <c r="E1006" s="51">
        <f t="shared" si="31"/>
        <v>1</v>
      </c>
      <c r="F1006">
        <f>IFERROR($E1006*INDEX(GMP!$H$3:$H$290, MATCH($A1006, GMP!$B$3:$B$290, 0))/1000, "")</f>
        <v>22.113970000000002</v>
      </c>
    </row>
    <row r="1007" spans="1:6" x14ac:dyDescent="0.25">
      <c r="A1007" t="s">
        <v>561</v>
      </c>
      <c r="B1007" t="s">
        <v>230</v>
      </c>
      <c r="C1007" t="str">
        <f t="shared" si="30"/>
        <v>Warren_38G3</v>
      </c>
      <c r="D1007">
        <v>9.2049709130499906</v>
      </c>
      <c r="E1007" s="51">
        <f t="shared" si="31"/>
        <v>1</v>
      </c>
      <c r="F1007">
        <f>IFERROR($E1007*INDEX(GMP!$H$3:$H$290, MATCH($A1007, GMP!$B$3:$B$290, 0))/1000, "")</f>
        <v>22.113970000000002</v>
      </c>
    </row>
    <row r="1008" spans="1:6" x14ac:dyDescent="0.25">
      <c r="A1008" t="s">
        <v>461</v>
      </c>
      <c r="B1008" t="s">
        <v>230</v>
      </c>
      <c r="C1008" t="str">
        <f t="shared" si="30"/>
        <v>Warren_39G1</v>
      </c>
      <c r="D1008">
        <v>48.6003542561999</v>
      </c>
      <c r="E1008" s="51">
        <f t="shared" si="31"/>
        <v>0.52085081926357124</v>
      </c>
      <c r="F1008">
        <f>IFERROR($E1008*INDEX(GMP!$H$3:$H$290, MATCH($A1008, GMP!$B$3:$B$290, 0))/1000, "")</f>
        <v>4.0508287021831455</v>
      </c>
    </row>
    <row r="1009" spans="1:6" x14ac:dyDescent="0.25">
      <c r="A1009" t="s">
        <v>465</v>
      </c>
      <c r="B1009" t="s">
        <v>230</v>
      </c>
      <c r="C1009" t="str">
        <f t="shared" si="30"/>
        <v>Warren_39G2</v>
      </c>
      <c r="D1009">
        <v>35.5420093818</v>
      </c>
      <c r="E1009" s="51">
        <f t="shared" si="31"/>
        <v>0.81656273290272086</v>
      </c>
      <c r="F1009">
        <f>IFERROR($E1009*INDEX(GMP!$H$3:$H$290, MATCH($A1009, GMP!$B$3:$B$290, 0))/1000, "")</f>
        <v>6.3506778394863099</v>
      </c>
    </row>
    <row r="1010" spans="1:6" x14ac:dyDescent="0.25">
      <c r="A1010" t="s">
        <v>464</v>
      </c>
      <c r="B1010" t="s">
        <v>230</v>
      </c>
      <c r="C1010" t="str">
        <f t="shared" si="30"/>
        <v>Warren_39G3</v>
      </c>
      <c r="D1010">
        <v>2.5196735985399998</v>
      </c>
      <c r="E1010" s="51">
        <f t="shared" si="31"/>
        <v>6.7288965061830519E-2</v>
      </c>
      <c r="F1010">
        <f>IFERROR($E1010*INDEX(GMP!$H$3:$H$290, MATCH($A1010, GMP!$B$3:$B$290, 0))/1000, "")</f>
        <v>0.52332848664432574</v>
      </c>
    </row>
    <row r="1011" spans="1:6" x14ac:dyDescent="0.25">
      <c r="A1011" t="s">
        <v>533</v>
      </c>
      <c r="B1011" t="s">
        <v>231</v>
      </c>
      <c r="C1011" t="str">
        <f t="shared" si="30"/>
        <v>Washington_61G3</v>
      </c>
      <c r="D1011">
        <v>20.054061148399899</v>
      </c>
      <c r="E1011" s="51">
        <f t="shared" si="31"/>
        <v>0.49967513377658473</v>
      </c>
      <c r="F1011">
        <f>IFERROR($E1011*INDEX(GMP!$H$3:$H$290, MATCH($A1011, GMP!$B$3:$B$290, 0))/1000, "")</f>
        <v>1.1136259706478744</v>
      </c>
    </row>
    <row r="1012" spans="1:6" x14ac:dyDescent="0.25">
      <c r="A1012">
        <v>3312</v>
      </c>
      <c r="B1012" t="s">
        <v>232</v>
      </c>
      <c r="C1012" t="str">
        <f t="shared" si="30"/>
        <v>Waterbury_3312</v>
      </c>
      <c r="D1012">
        <v>2.8274822282400001</v>
      </c>
      <c r="E1012" s="51">
        <f t="shared" si="31"/>
        <v>0.3006507293594784</v>
      </c>
      <c r="F1012" t="str">
        <f>IFERROR($E1012*INDEX(GMP!$H$3:$H$290, MATCH($A1012, GMP!$B$3:$B$290, 0))/1000, "")</f>
        <v/>
      </c>
    </row>
    <row r="1013" spans="1:6" x14ac:dyDescent="0.25">
      <c r="A1013">
        <v>3313</v>
      </c>
      <c r="B1013" t="s">
        <v>232</v>
      </c>
      <c r="C1013" t="str">
        <f t="shared" si="30"/>
        <v>Waterbury_3313</v>
      </c>
      <c r="D1013">
        <v>6.1181253936099997</v>
      </c>
      <c r="E1013" s="51">
        <f t="shared" si="31"/>
        <v>0.69829420360671013</v>
      </c>
      <c r="F1013" t="str">
        <f>IFERROR($E1013*INDEX(GMP!$H$3:$H$290, MATCH($A1013, GMP!$B$3:$B$290, 0))/1000, "")</f>
        <v/>
      </c>
    </row>
    <row r="1014" spans="1:6" x14ac:dyDescent="0.25">
      <c r="A1014">
        <v>3334</v>
      </c>
      <c r="B1014" t="s">
        <v>232</v>
      </c>
      <c r="C1014" t="str">
        <f t="shared" si="30"/>
        <v>Waterbury_3334</v>
      </c>
      <c r="D1014">
        <v>0.40274998512499999</v>
      </c>
      <c r="E1014" s="51">
        <f t="shared" si="31"/>
        <v>2.4404981009859068E-2</v>
      </c>
      <c r="F1014" t="str">
        <f>IFERROR($E1014*INDEX(GMP!$H$3:$H$290, MATCH($A1014, GMP!$B$3:$B$290, 0))/1000, "")</f>
        <v/>
      </c>
    </row>
    <row r="1015" spans="1:6" x14ac:dyDescent="0.25">
      <c r="A1015" t="s">
        <v>1461</v>
      </c>
      <c r="B1015" t="s">
        <v>232</v>
      </c>
      <c r="C1015" t="str">
        <f t="shared" si="30"/>
        <v>Waterbury_22J1</v>
      </c>
      <c r="D1015">
        <v>1.68915462208</v>
      </c>
      <c r="E1015" s="51">
        <f t="shared" si="31"/>
        <v>1</v>
      </c>
      <c r="F1015" t="str">
        <f>IFERROR($E1015*INDEX(GMP!$H$3:$H$290, MATCH($A1015, GMP!$B$3:$B$290, 0))/1000, "")</f>
        <v/>
      </c>
    </row>
    <row r="1016" spans="1:6" x14ac:dyDescent="0.25">
      <c r="A1016" t="s">
        <v>510</v>
      </c>
      <c r="B1016" t="s">
        <v>232</v>
      </c>
      <c r="C1016" t="str">
        <f t="shared" si="30"/>
        <v>Waterbury_47G1</v>
      </c>
      <c r="D1016">
        <v>26.338219691100001</v>
      </c>
      <c r="E1016" s="51">
        <f t="shared" si="31"/>
        <v>1</v>
      </c>
      <c r="F1016">
        <f>IFERROR($E1016*INDEX(GMP!$H$3:$H$290, MATCH($A1016, GMP!$B$3:$B$290, 0))/1000, "")</f>
        <v>11.3438</v>
      </c>
    </row>
    <row r="1017" spans="1:6" x14ac:dyDescent="0.25">
      <c r="A1017" t="s">
        <v>507</v>
      </c>
      <c r="B1017" t="s">
        <v>232</v>
      </c>
      <c r="C1017" t="str">
        <f t="shared" si="30"/>
        <v>Waterbury_47G2</v>
      </c>
      <c r="D1017">
        <v>41.215888425700001</v>
      </c>
      <c r="E1017" s="51">
        <f t="shared" si="31"/>
        <v>0.88324894350929006</v>
      </c>
      <c r="F1017">
        <f>IFERROR($E1017*INDEX(GMP!$H$3:$H$290, MATCH($A1017, GMP!$B$3:$B$290, 0))/1000, "")</f>
        <v>10.019399365380684</v>
      </c>
    </row>
    <row r="1018" spans="1:6" x14ac:dyDescent="0.25">
      <c r="A1018" t="s">
        <v>420</v>
      </c>
      <c r="B1018" t="s">
        <v>232</v>
      </c>
      <c r="C1018" t="str">
        <f t="shared" si="30"/>
        <v>Waterbury_60G1</v>
      </c>
      <c r="D1018">
        <v>9.3324805538300009</v>
      </c>
      <c r="E1018" s="51">
        <f t="shared" si="31"/>
        <v>0.33627667631080815</v>
      </c>
      <c r="F1018">
        <f>IFERROR($E1018*INDEX(GMP!$H$3:$H$290, MATCH($A1018, GMP!$B$3:$B$290, 0))/1000, "")</f>
        <v>8.6809285946953025</v>
      </c>
    </row>
    <row r="1019" spans="1:6" x14ac:dyDescent="0.25">
      <c r="A1019" t="s">
        <v>450</v>
      </c>
      <c r="B1019" t="s">
        <v>232</v>
      </c>
      <c r="C1019" t="str">
        <f t="shared" si="30"/>
        <v>Waterbury_60G2</v>
      </c>
      <c r="D1019">
        <v>33.204556589100001</v>
      </c>
      <c r="E1019" s="51">
        <f t="shared" si="31"/>
        <v>0.98045188932938709</v>
      </c>
      <c r="F1019">
        <f>IFERROR($E1019*INDEX(GMP!$H$3:$H$290, MATCH($A1019, GMP!$B$3:$B$290, 0))/1000, "")</f>
        <v>25.310208650735838</v>
      </c>
    </row>
    <row r="1020" spans="1:6" x14ac:dyDescent="0.25">
      <c r="A1020" t="s">
        <v>449</v>
      </c>
      <c r="B1020" t="s">
        <v>232</v>
      </c>
      <c r="C1020" t="str">
        <f t="shared" si="30"/>
        <v>Waterbury_60G3</v>
      </c>
      <c r="D1020">
        <v>2.11600867232</v>
      </c>
      <c r="E1020" s="51">
        <f t="shared" si="31"/>
        <v>0.20378511809534802</v>
      </c>
      <c r="F1020">
        <f>IFERROR($E1020*INDEX(GMP!$H$3:$H$290, MATCH($A1020, GMP!$B$3:$B$290, 0))/1000, "")</f>
        <v>5.2606802180125145</v>
      </c>
    </row>
    <row r="1021" spans="1:6" x14ac:dyDescent="0.25">
      <c r="A1021" t="s">
        <v>644</v>
      </c>
      <c r="B1021" t="s">
        <v>15</v>
      </c>
      <c r="C1021" t="str">
        <f t="shared" si="30"/>
        <v>Waterford_65J1</v>
      </c>
      <c r="D1021">
        <v>14.041933089700001</v>
      </c>
      <c r="E1021" s="51">
        <f t="shared" si="31"/>
        <v>1</v>
      </c>
      <c r="F1021">
        <f>IFERROR($E1021*INDEX(GMP!$H$3:$H$290, MATCH($A1021, GMP!$B$3:$B$290, 0))/1000, "")</f>
        <v>1.76999999999999E-2</v>
      </c>
    </row>
    <row r="1022" spans="1:6" x14ac:dyDescent="0.25">
      <c r="A1022" t="s">
        <v>642</v>
      </c>
      <c r="B1022" t="s">
        <v>15</v>
      </c>
      <c r="C1022" t="str">
        <f t="shared" si="30"/>
        <v>Waterford_BAY-G4</v>
      </c>
      <c r="D1022">
        <v>52.153795970799898</v>
      </c>
      <c r="E1022" s="51">
        <f t="shared" si="31"/>
        <v>0.36433399703313379</v>
      </c>
      <c r="F1022">
        <f>IFERROR($E1022*INDEX(GMP!$H$3:$H$290, MATCH($A1022, GMP!$B$3:$B$290, 0))/1000, "")</f>
        <v>-4.1136951605010769E-2</v>
      </c>
    </row>
    <row r="1023" spans="1:6" x14ac:dyDescent="0.25">
      <c r="A1023" t="s">
        <v>636</v>
      </c>
      <c r="B1023" t="s">
        <v>15</v>
      </c>
      <c r="C1023" t="str">
        <f t="shared" si="30"/>
        <v>Waterford_BAY-G5</v>
      </c>
      <c r="D1023">
        <v>1.7464277696699999</v>
      </c>
      <c r="E1023" s="51">
        <f t="shared" si="31"/>
        <v>4.495191375827802E-2</v>
      </c>
      <c r="F1023">
        <f>IFERROR($E1023*INDEX(GMP!$H$3:$H$290, MATCH($A1023, GMP!$B$3:$B$290, 0))/1000, "")</f>
        <v>-5.0755205824471262E-3</v>
      </c>
    </row>
    <row r="1024" spans="1:6" x14ac:dyDescent="0.25">
      <c r="A1024" t="s">
        <v>1350</v>
      </c>
      <c r="B1024" t="s">
        <v>15</v>
      </c>
      <c r="C1024" t="str">
        <f t="shared" si="30"/>
        <v>Waterford_TL118</v>
      </c>
      <c r="D1024">
        <v>3.7520014018799999</v>
      </c>
      <c r="E1024" s="51">
        <f t="shared" si="31"/>
        <v>0.27743971543909823</v>
      </c>
      <c r="F1024" t="str">
        <f>IFERROR($E1024*INDEX(GMP!$H$3:$H$290, MATCH($A1024, GMP!$B$3:$B$290, 0))/1000, "")</f>
        <v/>
      </c>
    </row>
    <row r="1025" spans="1:6" x14ac:dyDescent="0.25">
      <c r="A1025" t="s">
        <v>590</v>
      </c>
      <c r="B1025" t="s">
        <v>279</v>
      </c>
      <c r="C1025" t="str">
        <f t="shared" si="30"/>
        <v>Weathersfield_BV-G44</v>
      </c>
      <c r="D1025">
        <v>17.788801958600001</v>
      </c>
      <c r="E1025" s="51">
        <f t="shared" si="31"/>
        <v>0.2334115508459621</v>
      </c>
      <c r="F1025">
        <f>IFERROR($E1025*INDEX(GMP!$H$3:$H$290, MATCH($A1025, GMP!$B$3:$B$290, 0))/1000, "")</f>
        <v>1.1186785420859677</v>
      </c>
    </row>
    <row r="1026" spans="1:6" x14ac:dyDescent="0.25">
      <c r="A1026" t="s">
        <v>575</v>
      </c>
      <c r="B1026" t="s">
        <v>279</v>
      </c>
      <c r="C1026" t="str">
        <f t="shared" ref="C1026:C1089" si="32">CONCATENATE(B1026, "_",A1026)</f>
        <v>Weathersfield_CV-G65</v>
      </c>
      <c r="D1026">
        <v>0.37241737018600002</v>
      </c>
      <c r="E1026" s="51">
        <f t="shared" ref="E1026:E1089" si="33">$D1026/SUMIF($A$2:$A$1152, $A1026, $D$2:$D$1152)</f>
        <v>1.0347380599516641E-2</v>
      </c>
      <c r="F1026">
        <f>IFERROR($E1026*INDEX(GMP!$H$3:$H$290, MATCH($A1026, GMP!$B$3:$B$290, 0))/1000, "")</f>
        <v>2.2371243803766865E-2</v>
      </c>
    </row>
    <row r="1027" spans="1:6" x14ac:dyDescent="0.25">
      <c r="A1027" t="s">
        <v>594</v>
      </c>
      <c r="B1027" t="s">
        <v>279</v>
      </c>
      <c r="C1027" t="str">
        <f t="shared" si="32"/>
        <v>Weathersfield_NS-G63</v>
      </c>
      <c r="D1027">
        <v>33.451838528099898</v>
      </c>
      <c r="E1027" s="51">
        <f t="shared" si="33"/>
        <v>0.46534455642569988</v>
      </c>
      <c r="F1027">
        <f>IFERROR($E1027*INDEX(GMP!$H$3:$H$290, MATCH($A1027, GMP!$B$3:$B$290, 0))/1000, "")</f>
        <v>1.7814878722556355</v>
      </c>
    </row>
    <row r="1028" spans="1:6" x14ac:dyDescent="0.25">
      <c r="A1028" t="s">
        <v>596</v>
      </c>
      <c r="B1028" t="s">
        <v>279</v>
      </c>
      <c r="C1028" t="str">
        <f t="shared" si="32"/>
        <v>Weathersfield_RI-G66</v>
      </c>
      <c r="D1028">
        <v>11.689218496500001</v>
      </c>
      <c r="E1028" s="51">
        <f t="shared" si="33"/>
        <v>0.24735860895550082</v>
      </c>
      <c r="F1028">
        <f>IFERROR($E1028*INDEX(GMP!$H$3:$H$290, MATCH($A1028, GMP!$B$3:$B$290, 0))/1000, "")</f>
        <v>2.7411811063091336</v>
      </c>
    </row>
    <row r="1029" spans="1:6" x14ac:dyDescent="0.25">
      <c r="A1029" t="s">
        <v>601</v>
      </c>
      <c r="B1029" t="s">
        <v>279</v>
      </c>
      <c r="C1029" t="str">
        <f t="shared" si="32"/>
        <v>Weathersfield_SS-G37</v>
      </c>
      <c r="D1029">
        <v>2.4134320567400001</v>
      </c>
      <c r="E1029" s="51">
        <f t="shared" si="33"/>
        <v>5.6878181777500071E-2</v>
      </c>
      <c r="F1029">
        <f>IFERROR($E1029*INDEX(GMP!$H$3:$H$290, MATCH($A1029, GMP!$B$3:$B$290, 0))/1000, "")</f>
        <v>0.60814834494684411</v>
      </c>
    </row>
    <row r="1030" spans="1:6" x14ac:dyDescent="0.25">
      <c r="A1030" t="s">
        <v>1462</v>
      </c>
      <c r="B1030" t="s">
        <v>279</v>
      </c>
      <c r="C1030" t="str">
        <f t="shared" si="32"/>
        <v>Weathersfield_TL1</v>
      </c>
      <c r="D1030">
        <v>0.96674669136199998</v>
      </c>
      <c r="E1030" s="51">
        <f t="shared" si="33"/>
        <v>1</v>
      </c>
      <c r="F1030" t="str">
        <f>IFERROR($E1030*INDEX(GMP!$H$3:$H$290, MATCH($A1030, GMP!$B$3:$B$290, 0))/1000, "")</f>
        <v/>
      </c>
    </row>
    <row r="1031" spans="1:6" x14ac:dyDescent="0.25">
      <c r="A1031" t="s">
        <v>1463</v>
      </c>
      <c r="B1031" t="s">
        <v>279</v>
      </c>
      <c r="C1031" t="str">
        <f t="shared" si="32"/>
        <v>Weathersfield_TL100</v>
      </c>
      <c r="D1031">
        <v>2.9948571989100001</v>
      </c>
      <c r="E1031" s="51">
        <f t="shared" si="33"/>
        <v>0.76179986442698289</v>
      </c>
      <c r="F1031" t="str">
        <f>IFERROR($E1031*INDEX(GMP!$H$3:$H$290, MATCH($A1031, GMP!$B$3:$B$290, 0))/1000, "")</f>
        <v/>
      </c>
    </row>
    <row r="1032" spans="1:6" x14ac:dyDescent="0.25">
      <c r="A1032" t="s">
        <v>1337</v>
      </c>
      <c r="B1032" t="s">
        <v>279</v>
      </c>
      <c r="C1032" t="str">
        <f t="shared" si="32"/>
        <v>Weathersfield_TL91</v>
      </c>
      <c r="D1032">
        <v>6.2328612805799999</v>
      </c>
      <c r="E1032" s="51">
        <f t="shared" si="33"/>
        <v>0.6496641562952975</v>
      </c>
      <c r="F1032" t="str">
        <f>IFERROR($E1032*INDEX(GMP!$H$3:$H$290, MATCH($A1032, GMP!$B$3:$B$290, 0))/1000, "")</f>
        <v/>
      </c>
    </row>
    <row r="1033" spans="1:6" x14ac:dyDescent="0.25">
      <c r="A1033" t="s">
        <v>1464</v>
      </c>
      <c r="B1033" t="s">
        <v>279</v>
      </c>
      <c r="C1033" t="str">
        <f t="shared" si="32"/>
        <v>Weathersfield_TL92</v>
      </c>
      <c r="D1033">
        <v>1.18211561458</v>
      </c>
      <c r="E1033" s="51">
        <f t="shared" si="33"/>
        <v>1</v>
      </c>
      <c r="F1033" t="str">
        <f>IFERROR($E1033*INDEX(GMP!$H$3:$H$290, MATCH($A1033, GMP!$B$3:$B$290, 0))/1000, "")</f>
        <v/>
      </c>
    </row>
    <row r="1034" spans="1:6" x14ac:dyDescent="0.25">
      <c r="A1034" t="s">
        <v>1443</v>
      </c>
      <c r="B1034" t="s">
        <v>279</v>
      </c>
      <c r="C1034" t="str">
        <f t="shared" si="32"/>
        <v>Weathersfield_TL98</v>
      </c>
      <c r="D1034">
        <v>5.9298233177500004</v>
      </c>
      <c r="E1034" s="51">
        <f t="shared" si="33"/>
        <v>0.68917729610046208</v>
      </c>
      <c r="F1034" t="str">
        <f>IFERROR($E1034*INDEX(GMP!$H$3:$H$290, MATCH($A1034, GMP!$B$3:$B$290, 0))/1000, "")</f>
        <v/>
      </c>
    </row>
    <row r="1035" spans="1:6" x14ac:dyDescent="0.25">
      <c r="A1035" t="s">
        <v>606</v>
      </c>
      <c r="B1035" t="s">
        <v>279</v>
      </c>
      <c r="C1035" t="str">
        <f t="shared" si="32"/>
        <v>Weathersfield_WI-G11</v>
      </c>
      <c r="D1035">
        <v>43.087518755799898</v>
      </c>
      <c r="E1035" s="51">
        <f t="shared" si="33"/>
        <v>0.7722622168519131</v>
      </c>
      <c r="F1035">
        <f>IFERROR($E1035*INDEX(GMP!$H$3:$H$290, MATCH($A1035, GMP!$B$3:$B$290, 0))/1000, "")</f>
        <v>4.0448237548500856</v>
      </c>
    </row>
    <row r="1036" spans="1:6" x14ac:dyDescent="0.25">
      <c r="A1036" t="s">
        <v>382</v>
      </c>
      <c r="B1036" t="s">
        <v>101</v>
      </c>
      <c r="C1036" t="str">
        <f t="shared" si="32"/>
        <v>Wells_PA-G20</v>
      </c>
      <c r="D1036">
        <v>44.9694582005</v>
      </c>
      <c r="E1036" s="51">
        <f t="shared" si="33"/>
        <v>0.44114751573600641</v>
      </c>
      <c r="F1036">
        <f>IFERROR($E1036*INDEX(GMP!$H$3:$H$290, MATCH($A1036, GMP!$B$3:$B$290, 0))/1000, "")</f>
        <v>-3.8309250266514799E-2</v>
      </c>
    </row>
    <row r="1037" spans="1:6" x14ac:dyDescent="0.25">
      <c r="A1037" t="s">
        <v>724</v>
      </c>
      <c r="B1037" t="s">
        <v>101</v>
      </c>
      <c r="C1037" t="str">
        <f t="shared" si="32"/>
        <v>Wells_PO-G7</v>
      </c>
      <c r="D1037">
        <v>1.0181578677800001</v>
      </c>
      <c r="E1037" s="51">
        <f t="shared" si="33"/>
        <v>1.1377055386158746E-2</v>
      </c>
      <c r="F1037">
        <f>IFERROR($E1037*INDEX(GMP!$H$3:$H$290, MATCH($A1037, GMP!$B$3:$B$290, 0))/1000, "")</f>
        <v>-1.3844738699416465E-3</v>
      </c>
    </row>
    <row r="1038" spans="1:6" x14ac:dyDescent="0.25">
      <c r="A1038" t="s">
        <v>726</v>
      </c>
      <c r="B1038" t="s">
        <v>101</v>
      </c>
      <c r="C1038" t="str">
        <f t="shared" si="32"/>
        <v>Wells_SP-J1</v>
      </c>
      <c r="D1038">
        <v>3.4735981897200001</v>
      </c>
      <c r="E1038" s="51">
        <f t="shared" si="33"/>
        <v>0.31831575910731269</v>
      </c>
      <c r="F1038">
        <f>IFERROR($E1038*INDEX(GMP!$H$3:$H$290, MATCH($A1038, GMP!$B$3:$B$290, 0))/1000, "")</f>
        <v>0.52698128867492622</v>
      </c>
    </row>
    <row r="1039" spans="1:6" x14ac:dyDescent="0.25">
      <c r="A1039" t="s">
        <v>1411</v>
      </c>
      <c r="B1039" t="s">
        <v>101</v>
      </c>
      <c r="C1039" t="str">
        <f t="shared" si="32"/>
        <v>Wells_TL48</v>
      </c>
      <c r="D1039">
        <v>3.8499309095399998</v>
      </c>
      <c r="E1039" s="51">
        <f t="shared" si="33"/>
        <v>0.47442665457282346</v>
      </c>
      <c r="F1039" t="str">
        <f>IFERROR($E1039*INDEX(GMP!$H$3:$H$290, MATCH($A1039, GMP!$B$3:$B$290, 0))/1000, "")</f>
        <v/>
      </c>
    </row>
    <row r="1040" spans="1:6" x14ac:dyDescent="0.25">
      <c r="A1040" t="s">
        <v>794</v>
      </c>
      <c r="B1040" t="s">
        <v>132</v>
      </c>
      <c r="C1040" t="str">
        <f t="shared" si="32"/>
        <v>West Fairlee_BF-G63</v>
      </c>
      <c r="D1040">
        <v>2.2475457890200001</v>
      </c>
      <c r="E1040" s="51">
        <f t="shared" si="33"/>
        <v>5.4894980844955338E-2</v>
      </c>
      <c r="F1040">
        <f>IFERROR($E1040*INDEX(GMP!$H$3:$H$290, MATCH($A1040, GMP!$B$3:$B$290, 0))/1000, "")</f>
        <v>0.23891173983418026</v>
      </c>
    </row>
    <row r="1041" spans="1:6" x14ac:dyDescent="0.25">
      <c r="A1041" t="s">
        <v>558</v>
      </c>
      <c r="B1041" t="s">
        <v>132</v>
      </c>
      <c r="C1041" t="str">
        <f t="shared" si="32"/>
        <v>West Fairlee_EL-G40</v>
      </c>
      <c r="D1041">
        <v>27.8935032489</v>
      </c>
      <c r="E1041" s="51">
        <f t="shared" si="33"/>
        <v>0.33903106719516635</v>
      </c>
      <c r="F1041">
        <f>IFERROR($E1041*INDEX(GMP!$H$3:$H$290, MATCH($A1041, GMP!$B$3:$B$290, 0))/1000, "")</f>
        <v>0.39098418793215367</v>
      </c>
    </row>
    <row r="1042" spans="1:6" x14ac:dyDescent="0.25">
      <c r="A1042" t="s">
        <v>337</v>
      </c>
      <c r="B1042" t="s">
        <v>102</v>
      </c>
      <c r="C1042" t="str">
        <f t="shared" si="32"/>
        <v>West Haven_CF-G16</v>
      </c>
      <c r="D1042">
        <v>27.996392533800002</v>
      </c>
      <c r="E1042" s="51">
        <f t="shared" si="33"/>
        <v>0.32057455694776921</v>
      </c>
      <c r="F1042">
        <f>IFERROR($E1042*INDEX(GMP!$H$3:$H$290, MATCH($A1042, GMP!$B$3:$B$290, 0))/1000, "")</f>
        <v>-4.7329627587768638E-2</v>
      </c>
    </row>
    <row r="1043" spans="1:6" x14ac:dyDescent="0.25">
      <c r="A1043" t="s">
        <v>717</v>
      </c>
      <c r="B1043" t="s">
        <v>103</v>
      </c>
      <c r="C1043" t="str">
        <f t="shared" si="32"/>
        <v>West Rutland_GT-G47</v>
      </c>
      <c r="D1043">
        <v>1.6486036156099999</v>
      </c>
      <c r="E1043" s="51">
        <f t="shared" si="33"/>
        <v>8.6815884464989598E-2</v>
      </c>
      <c r="F1043">
        <f>IFERROR($E1043*INDEX(GMP!$H$3:$H$290, MATCH($A1043, GMP!$B$3:$B$290, 0))/1000, "")</f>
        <v>0.39548281640950289</v>
      </c>
    </row>
    <row r="1044" spans="1:6" x14ac:dyDescent="0.25">
      <c r="A1044" t="s">
        <v>715</v>
      </c>
      <c r="B1044" t="s">
        <v>103</v>
      </c>
      <c r="C1044" t="str">
        <f t="shared" si="32"/>
        <v>West Rutland_GT-G49</v>
      </c>
      <c r="D1044">
        <v>0.48827434038</v>
      </c>
      <c r="E1044" s="51">
        <f t="shared" si="33"/>
        <v>3.8650598394411609E-2</v>
      </c>
      <c r="F1044">
        <f>IFERROR($E1044*INDEX(GMP!$H$3:$H$290, MATCH($A1044, GMP!$B$3:$B$290, 0))/1000, "")</f>
        <v>0.21115440312441333</v>
      </c>
    </row>
    <row r="1045" spans="1:6" x14ac:dyDescent="0.25">
      <c r="A1045" t="s">
        <v>1465</v>
      </c>
      <c r="B1045" t="s">
        <v>103</v>
      </c>
      <c r="C1045" t="str">
        <f t="shared" si="32"/>
        <v>West Rutland_MRB-1</v>
      </c>
      <c r="D1045">
        <v>4.4414571228299999E-3</v>
      </c>
      <c r="E1045" s="51">
        <f t="shared" si="33"/>
        <v>1</v>
      </c>
      <c r="F1045" t="str">
        <f>IFERROR($E1045*INDEX(GMP!$H$3:$H$290, MATCH($A1045, GMP!$B$3:$B$290, 0))/1000, "")</f>
        <v/>
      </c>
    </row>
    <row r="1046" spans="1:6" x14ac:dyDescent="0.25">
      <c r="A1046" t="s">
        <v>1342</v>
      </c>
      <c r="B1046" t="s">
        <v>103</v>
      </c>
      <c r="C1046" t="str">
        <f t="shared" si="32"/>
        <v>West Rutland_TL36</v>
      </c>
      <c r="D1046">
        <v>2.7597403818899999</v>
      </c>
      <c r="E1046" s="51">
        <f t="shared" si="33"/>
        <v>0.13409913885220928</v>
      </c>
      <c r="F1046" t="str">
        <f>IFERROR($E1046*INDEX(GMP!$H$3:$H$290, MATCH($A1046, GMP!$B$3:$B$290, 0))/1000, "")</f>
        <v/>
      </c>
    </row>
    <row r="1047" spans="1:6" x14ac:dyDescent="0.25">
      <c r="A1047" t="s">
        <v>1413</v>
      </c>
      <c r="B1047" t="s">
        <v>103</v>
      </c>
      <c r="C1047" t="str">
        <f t="shared" si="32"/>
        <v>West Rutland_TL37</v>
      </c>
      <c r="D1047">
        <v>4.0276103451500003</v>
      </c>
      <c r="E1047" s="51">
        <f t="shared" si="33"/>
        <v>0.53963721029293632</v>
      </c>
      <c r="F1047" t="str">
        <f>IFERROR($E1047*INDEX(GMP!$H$3:$H$290, MATCH($A1047, GMP!$B$3:$B$290, 0))/1000, "")</f>
        <v/>
      </c>
    </row>
    <row r="1048" spans="1:6" x14ac:dyDescent="0.25">
      <c r="A1048" t="s">
        <v>1419</v>
      </c>
      <c r="B1048" t="s">
        <v>103</v>
      </c>
      <c r="C1048" t="str">
        <f t="shared" si="32"/>
        <v>West Rutland_TL38</v>
      </c>
      <c r="D1048">
        <v>0.41082154325199999</v>
      </c>
      <c r="E1048" s="51">
        <f t="shared" si="33"/>
        <v>0.22361665476880271</v>
      </c>
      <c r="F1048" t="str">
        <f>IFERROR($E1048*INDEX(GMP!$H$3:$H$290, MATCH($A1048, GMP!$B$3:$B$290, 0))/1000, "")</f>
        <v/>
      </c>
    </row>
    <row r="1049" spans="1:6" x14ac:dyDescent="0.25">
      <c r="A1049" t="s">
        <v>1466</v>
      </c>
      <c r="B1049" t="s">
        <v>103</v>
      </c>
      <c r="C1049" t="str">
        <f t="shared" si="32"/>
        <v>West Rutland_TL39</v>
      </c>
      <c r="D1049">
        <v>0.56363784293499997</v>
      </c>
      <c r="E1049" s="51">
        <f t="shared" si="33"/>
        <v>1</v>
      </c>
      <c r="F1049" t="str">
        <f>IFERROR($E1049*INDEX(GMP!$H$3:$H$290, MATCH($A1049, GMP!$B$3:$B$290, 0))/1000, "")</f>
        <v/>
      </c>
    </row>
    <row r="1050" spans="1:6" x14ac:dyDescent="0.25">
      <c r="A1050" t="s">
        <v>1427</v>
      </c>
      <c r="B1050" t="s">
        <v>103</v>
      </c>
      <c r="C1050" t="str">
        <f t="shared" si="32"/>
        <v>West Rutland_TL42</v>
      </c>
      <c r="D1050">
        <v>1.29281758676</v>
      </c>
      <c r="E1050" s="51">
        <f t="shared" si="33"/>
        <v>0.25780083261698211</v>
      </c>
      <c r="F1050" t="str">
        <f>IFERROR($E1050*INDEX(GMP!$H$3:$H$290, MATCH($A1050, GMP!$B$3:$B$290, 0))/1000, "")</f>
        <v/>
      </c>
    </row>
    <row r="1051" spans="1:6" x14ac:dyDescent="0.25">
      <c r="A1051" t="s">
        <v>1428</v>
      </c>
      <c r="B1051" t="s">
        <v>103</v>
      </c>
      <c r="C1051" t="str">
        <f t="shared" si="32"/>
        <v>West Rutland_TL43</v>
      </c>
      <c r="D1051">
        <v>1.2931946503</v>
      </c>
      <c r="E1051" s="51">
        <f t="shared" si="33"/>
        <v>0.39930380991600439</v>
      </c>
      <c r="F1051" t="str">
        <f>IFERROR($E1051*INDEX(GMP!$H$3:$H$290, MATCH($A1051, GMP!$B$3:$B$290, 0))/1000, "")</f>
        <v/>
      </c>
    </row>
    <row r="1052" spans="1:6" x14ac:dyDescent="0.25">
      <c r="A1052" t="s">
        <v>1333</v>
      </c>
      <c r="B1052" t="s">
        <v>103</v>
      </c>
      <c r="C1052" t="str">
        <f t="shared" si="32"/>
        <v>West Rutland_TL44</v>
      </c>
      <c r="D1052">
        <v>2.10652678197</v>
      </c>
      <c r="E1052" s="51">
        <f t="shared" si="33"/>
        <v>0.20264525711177106</v>
      </c>
      <c r="F1052" t="str">
        <f>IFERROR($E1052*INDEX(GMP!$H$3:$H$290, MATCH($A1052, GMP!$B$3:$B$290, 0))/1000, "")</f>
        <v/>
      </c>
    </row>
    <row r="1053" spans="1:6" x14ac:dyDescent="0.25">
      <c r="A1053" t="s">
        <v>680</v>
      </c>
      <c r="B1053" t="s">
        <v>103</v>
      </c>
      <c r="C1053" t="str">
        <f t="shared" si="32"/>
        <v>West Rutland_WR-G24</v>
      </c>
      <c r="D1053">
        <v>29.4170207079999</v>
      </c>
      <c r="E1053" s="51">
        <f t="shared" si="33"/>
        <v>0.43933428562564419</v>
      </c>
      <c r="F1053">
        <f>IFERROR($E1053*INDEX(GMP!$H$3:$H$290, MATCH($A1053, GMP!$B$3:$B$290, 0))/1000, "")</f>
        <v>1.4172880120854718</v>
      </c>
    </row>
    <row r="1054" spans="1:6" x14ac:dyDescent="0.25">
      <c r="A1054" t="s">
        <v>605</v>
      </c>
      <c r="B1054" t="s">
        <v>280</v>
      </c>
      <c r="C1054" t="str">
        <f t="shared" si="32"/>
        <v>West Windsor_BV-G43</v>
      </c>
      <c r="D1054">
        <v>38.506326330699899</v>
      </c>
      <c r="E1054" s="51">
        <f t="shared" si="33"/>
        <v>0.92830847605170819</v>
      </c>
      <c r="F1054">
        <f>IFERROR($E1054*INDEX(GMP!$H$3:$H$290, MATCH($A1054, GMP!$B$3:$B$290, 0))/1000, "")</f>
        <v>4.4491318824273032</v>
      </c>
    </row>
    <row r="1055" spans="1:6" x14ac:dyDescent="0.25">
      <c r="A1055" t="s">
        <v>590</v>
      </c>
      <c r="B1055" t="s">
        <v>280</v>
      </c>
      <c r="C1055" t="str">
        <f t="shared" si="32"/>
        <v>West Windsor_BV-G44</v>
      </c>
      <c r="D1055">
        <v>17.165147489100001</v>
      </c>
      <c r="E1055" s="51">
        <f t="shared" si="33"/>
        <v>0.22522841646418681</v>
      </c>
      <c r="F1055">
        <f>IFERROR($E1055*INDEX(GMP!$H$3:$H$290, MATCH($A1055, GMP!$B$3:$B$290, 0))/1000, "")</f>
        <v>1.079458988440402</v>
      </c>
    </row>
    <row r="1056" spans="1:6" x14ac:dyDescent="0.25">
      <c r="A1056" t="s">
        <v>1463</v>
      </c>
      <c r="B1056" t="s">
        <v>280</v>
      </c>
      <c r="C1056" t="str">
        <f t="shared" si="32"/>
        <v>West Windsor_TL100</v>
      </c>
      <c r="D1056">
        <v>0.93643412674899995</v>
      </c>
      <c r="E1056" s="51">
        <f t="shared" si="33"/>
        <v>0.23820013557301711</v>
      </c>
      <c r="F1056" t="str">
        <f>IFERROR($E1056*INDEX(GMP!$H$3:$H$290, MATCH($A1056, GMP!$B$3:$B$290, 0))/1000, "")</f>
        <v/>
      </c>
    </row>
    <row r="1057" spans="1:6" x14ac:dyDescent="0.25">
      <c r="A1057" t="s">
        <v>606</v>
      </c>
      <c r="B1057" t="s">
        <v>280</v>
      </c>
      <c r="C1057" t="str">
        <f t="shared" si="32"/>
        <v>West Windsor_WI-G11</v>
      </c>
      <c r="D1057">
        <v>6.9935494279099999E-3</v>
      </c>
      <c r="E1057" s="51">
        <f t="shared" si="33"/>
        <v>1.2534613597665591E-4</v>
      </c>
      <c r="F1057">
        <f>IFERROR($E1057*INDEX(GMP!$H$3:$H$290, MATCH($A1057, GMP!$B$3:$B$290, 0))/1000, "")</f>
        <v>6.565166821754123E-4</v>
      </c>
    </row>
    <row r="1058" spans="1:6" x14ac:dyDescent="0.25">
      <c r="A1058" t="s">
        <v>761</v>
      </c>
      <c r="B1058" t="s">
        <v>280</v>
      </c>
      <c r="C1058" t="str">
        <f t="shared" si="32"/>
        <v>West Windsor_WI-G31</v>
      </c>
      <c r="D1058">
        <v>12.7886495261</v>
      </c>
      <c r="E1058" s="51">
        <f t="shared" si="33"/>
        <v>0.14011210275633101</v>
      </c>
      <c r="F1058">
        <f>IFERROR($E1058*INDEX(GMP!$H$3:$H$290, MATCH($A1058, GMP!$B$3:$B$290, 0))/1000, "")</f>
        <v>0.73385535275964209</v>
      </c>
    </row>
    <row r="1059" spans="1:6" x14ac:dyDescent="0.25">
      <c r="A1059" t="s">
        <v>763</v>
      </c>
      <c r="B1059" t="s">
        <v>280</v>
      </c>
      <c r="C1059" t="str">
        <f t="shared" si="32"/>
        <v>West Windsor_WK-G82</v>
      </c>
      <c r="D1059">
        <v>0.54201909268199999</v>
      </c>
      <c r="E1059" s="51">
        <f t="shared" si="33"/>
        <v>7.2190697449199589E-3</v>
      </c>
      <c r="F1059">
        <f>IFERROR($E1059*INDEX(GMP!$H$3:$H$290, MATCH($A1059, GMP!$B$3:$B$290, 0))/1000, "")</f>
        <v>6.0543811276232908E-2</v>
      </c>
    </row>
    <row r="1060" spans="1:6" x14ac:dyDescent="0.25">
      <c r="A1060" t="s">
        <v>1377</v>
      </c>
      <c r="B1060" t="s">
        <v>51</v>
      </c>
      <c r="C1060" t="str">
        <f t="shared" si="32"/>
        <v>Westfield_TLB103</v>
      </c>
      <c r="D1060">
        <v>6.4725409958000002</v>
      </c>
      <c r="E1060" s="51">
        <f t="shared" si="33"/>
        <v>0.37167325775506116</v>
      </c>
      <c r="F1060" t="str">
        <f>IFERROR($E1060*INDEX(GMP!$H$3:$H$290, MATCH($A1060, GMP!$B$3:$B$290, 0))/1000, "")</f>
        <v/>
      </c>
    </row>
    <row r="1061" spans="1:6" x14ac:dyDescent="0.25">
      <c r="A1061" t="s">
        <v>653</v>
      </c>
      <c r="B1061" t="s">
        <v>252</v>
      </c>
      <c r="C1061" t="str">
        <f t="shared" si="32"/>
        <v>Westford_FA-G4</v>
      </c>
      <c r="D1061">
        <v>2.0662761544800001</v>
      </c>
      <c r="E1061" s="51">
        <f t="shared" si="33"/>
        <v>2.9901366842568049E-2</v>
      </c>
      <c r="F1061">
        <f>IFERROR($E1061*INDEX(GMP!$H$3:$H$290, MATCH($A1061, GMP!$B$3:$B$290, 0))/1000, "")</f>
        <v>0.10124901826561937</v>
      </c>
    </row>
    <row r="1062" spans="1:6" x14ac:dyDescent="0.25">
      <c r="A1062" t="s">
        <v>655</v>
      </c>
      <c r="B1062" t="s">
        <v>252</v>
      </c>
      <c r="C1062" t="str">
        <f t="shared" si="32"/>
        <v>Westford_FA-G6</v>
      </c>
      <c r="D1062">
        <v>20.9198191857</v>
      </c>
      <c r="E1062" s="51">
        <f t="shared" si="33"/>
        <v>0.36045868615545301</v>
      </c>
      <c r="F1062">
        <f>IFERROR($E1062*INDEX(GMP!$H$3:$H$290, MATCH($A1062, GMP!$B$3:$B$290, 0))/1000, "")</f>
        <v>1.2205491571909759</v>
      </c>
    </row>
    <row r="1063" spans="1:6" x14ac:dyDescent="0.25">
      <c r="A1063" t="s">
        <v>479</v>
      </c>
      <c r="B1063" t="s">
        <v>252</v>
      </c>
      <c r="C1063" t="str">
        <f t="shared" si="32"/>
        <v>Westford_MI-G36</v>
      </c>
      <c r="D1063">
        <v>0.99512507508500003</v>
      </c>
      <c r="E1063" s="51">
        <f t="shared" si="33"/>
        <v>1.8289926421956353E-2</v>
      </c>
      <c r="F1063">
        <f>IFERROR($E1063*INDEX(GMP!$H$3:$H$290, MATCH($A1063, GMP!$B$3:$B$290, 0))/1000, "")</f>
        <v>0.14195964161444907</v>
      </c>
    </row>
    <row r="1064" spans="1:6" x14ac:dyDescent="0.25">
      <c r="A1064" t="s">
        <v>1361</v>
      </c>
      <c r="B1064" t="s">
        <v>252</v>
      </c>
      <c r="C1064" t="str">
        <f t="shared" si="32"/>
        <v>Westford_TL134</v>
      </c>
      <c r="D1064">
        <v>3.2376668632699999</v>
      </c>
      <c r="E1064" s="51">
        <f t="shared" si="33"/>
        <v>0.379574311407336</v>
      </c>
      <c r="F1064" t="str">
        <f>IFERROR($E1064*INDEX(GMP!$H$3:$H$290, MATCH($A1064, GMP!$B$3:$B$290, 0))/1000, "")</f>
        <v/>
      </c>
    </row>
    <row r="1065" spans="1:6" x14ac:dyDescent="0.25">
      <c r="A1065" t="s">
        <v>512</v>
      </c>
      <c r="B1065" t="s">
        <v>252</v>
      </c>
      <c r="C1065" t="str">
        <f t="shared" si="32"/>
        <v>Westford_UH-G21</v>
      </c>
      <c r="D1065">
        <v>6.5931561655499999</v>
      </c>
      <c r="E1065" s="51">
        <f t="shared" si="33"/>
        <v>0.11546560270246824</v>
      </c>
      <c r="F1065">
        <f>IFERROR($E1065*INDEX(GMP!$H$3:$H$290, MATCH($A1065, GMP!$B$3:$B$290, 0))/1000, "")</f>
        <v>0.50823686082326525</v>
      </c>
    </row>
    <row r="1066" spans="1:6" x14ac:dyDescent="0.25">
      <c r="A1066" t="s">
        <v>1467</v>
      </c>
      <c r="B1066" t="s">
        <v>252</v>
      </c>
      <c r="C1066" t="str">
        <f t="shared" si="32"/>
        <v>Westford_WF-1</v>
      </c>
      <c r="D1066">
        <v>4.7507642243200003E-3</v>
      </c>
      <c r="E1066" s="51">
        <f t="shared" si="33"/>
        <v>1</v>
      </c>
      <c r="F1066" t="str">
        <f>IFERROR($E1066*INDEX(GMP!$H$3:$H$290, MATCH($A1066, GMP!$B$3:$B$290, 0))/1000, "")</f>
        <v/>
      </c>
    </row>
    <row r="1067" spans="1:6" x14ac:dyDescent="0.25">
      <c r="A1067" t="s">
        <v>825</v>
      </c>
      <c r="B1067" t="s">
        <v>153</v>
      </c>
      <c r="C1067" t="str">
        <f t="shared" si="32"/>
        <v>Westminster_67G1</v>
      </c>
      <c r="D1067">
        <v>5.1817433507099997</v>
      </c>
      <c r="E1067" s="51">
        <f t="shared" si="33"/>
        <v>0.41533233204213432</v>
      </c>
      <c r="F1067">
        <f>IFERROR($E1067*INDEX(GMP!$H$3:$H$290, MATCH($A1067, GMP!$B$3:$B$290, 0))/1000, "")</f>
        <v>5.1538589083108448</v>
      </c>
    </row>
    <row r="1068" spans="1:6" x14ac:dyDescent="0.25">
      <c r="A1068" t="s">
        <v>827</v>
      </c>
      <c r="B1068" t="s">
        <v>153</v>
      </c>
      <c r="C1068" t="str">
        <f t="shared" si="32"/>
        <v>Westminster_67G2</v>
      </c>
      <c r="D1068">
        <v>3.32212501376</v>
      </c>
      <c r="E1068" s="51">
        <f t="shared" si="33"/>
        <v>0.67946843106946653</v>
      </c>
      <c r="F1068">
        <f>IFERROR($E1068*INDEX(GMP!$H$3:$H$290, MATCH($A1068, GMP!$B$3:$B$290, 0))/1000, "")</f>
        <v>8.4315237611410101</v>
      </c>
    </row>
    <row r="1069" spans="1:6" x14ac:dyDescent="0.25">
      <c r="A1069" t="s">
        <v>1326</v>
      </c>
      <c r="B1069" t="s">
        <v>153</v>
      </c>
      <c r="C1069" t="str">
        <f t="shared" si="32"/>
        <v>Westminster_69G1</v>
      </c>
      <c r="D1069">
        <v>26.286262863000001</v>
      </c>
      <c r="E1069" s="51">
        <f t="shared" si="33"/>
        <v>0.24566306136854582</v>
      </c>
      <c r="F1069" t="str">
        <f>IFERROR($E1069*INDEX(GMP!$H$3:$H$290, MATCH($A1069, GMP!$B$3:$B$290, 0))/1000, "")</f>
        <v/>
      </c>
    </row>
    <row r="1070" spans="1:6" x14ac:dyDescent="0.25">
      <c r="A1070" t="s">
        <v>1420</v>
      </c>
      <c r="B1070" t="s">
        <v>153</v>
      </c>
      <c r="C1070" t="str">
        <f t="shared" si="32"/>
        <v>Westminster_69G2</v>
      </c>
      <c r="D1070">
        <v>6.7285809631299998</v>
      </c>
      <c r="E1070" s="51">
        <f t="shared" si="33"/>
        <v>0.17144203459403806</v>
      </c>
      <c r="F1070" t="str">
        <f>IFERROR($E1070*INDEX(GMP!$H$3:$H$290, MATCH($A1070, GMP!$B$3:$B$290, 0))/1000, "")</f>
        <v/>
      </c>
    </row>
    <row r="1071" spans="1:6" x14ac:dyDescent="0.25">
      <c r="A1071" t="s">
        <v>579</v>
      </c>
      <c r="B1071" t="s">
        <v>153</v>
      </c>
      <c r="C1071" t="str">
        <f t="shared" si="32"/>
        <v>Westminster_74G1</v>
      </c>
      <c r="D1071">
        <v>21.1275522032</v>
      </c>
      <c r="E1071" s="51">
        <f t="shared" si="33"/>
        <v>0.43050989896206049</v>
      </c>
      <c r="F1071">
        <f>IFERROR($E1071*INDEX(GMP!$H$3:$H$290, MATCH($A1071, GMP!$B$3:$B$290, 0))/1000, "")</f>
        <v>3.3766785619149835</v>
      </c>
    </row>
    <row r="1072" spans="1:6" x14ac:dyDescent="0.25">
      <c r="A1072" t="s">
        <v>830</v>
      </c>
      <c r="B1072" t="s">
        <v>153</v>
      </c>
      <c r="C1072" t="str">
        <f t="shared" si="32"/>
        <v>Westminster_74G2</v>
      </c>
      <c r="D1072">
        <v>46.365430654100003</v>
      </c>
      <c r="E1072" s="51">
        <f t="shared" si="33"/>
        <v>1</v>
      </c>
      <c r="F1072">
        <f>IFERROR($E1072*INDEX(GMP!$H$3:$H$290, MATCH($A1072, GMP!$B$3:$B$290, 0))/1000, "")</f>
        <v>7.8434399999999993</v>
      </c>
    </row>
    <row r="1073" spans="1:6" x14ac:dyDescent="0.25">
      <c r="A1073" t="s">
        <v>389</v>
      </c>
      <c r="B1073" t="s">
        <v>193</v>
      </c>
      <c r="C1073" t="str">
        <f t="shared" si="32"/>
        <v>Weston_LO-G27</v>
      </c>
      <c r="D1073">
        <v>49.126753609200001</v>
      </c>
      <c r="E1073" s="51">
        <f t="shared" si="33"/>
        <v>0.34005779952026266</v>
      </c>
      <c r="F1073">
        <f>IFERROR($E1073*INDEX(GMP!$H$3:$H$290, MATCH($A1073, GMP!$B$3:$B$290, 0))/1000, "")</f>
        <v>2.4551867073343359</v>
      </c>
    </row>
    <row r="1074" spans="1:6" x14ac:dyDescent="0.25">
      <c r="A1074" t="s">
        <v>348</v>
      </c>
      <c r="B1074" t="s">
        <v>188</v>
      </c>
      <c r="C1074" t="str">
        <f t="shared" si="32"/>
        <v>Weybridge_M-G24</v>
      </c>
      <c r="D1074">
        <v>10.489943152</v>
      </c>
      <c r="E1074" s="51">
        <f t="shared" si="33"/>
        <v>0.54612731871497955</v>
      </c>
      <c r="F1074">
        <f>IFERROR($E1074*INDEX(GMP!$H$3:$H$290, MATCH($A1074, GMP!$B$3:$B$290, 0))/1000, "")</f>
        <v>0.76882711674056836</v>
      </c>
    </row>
    <row r="1075" spans="1:6" x14ac:dyDescent="0.25">
      <c r="A1075" t="s">
        <v>1312</v>
      </c>
      <c r="B1075" t="s">
        <v>188</v>
      </c>
      <c r="C1075" t="str">
        <f t="shared" si="32"/>
        <v>Weybridge_TL60</v>
      </c>
      <c r="D1075">
        <v>0.157081460393</v>
      </c>
      <c r="E1075" s="51">
        <f t="shared" si="33"/>
        <v>5.7706891479544029E-3</v>
      </c>
      <c r="F1075" t="str">
        <f>IFERROR($E1075*INDEX(GMP!$H$3:$H$290, MATCH($A1075, GMP!$B$3:$B$290, 0))/1000, "")</f>
        <v/>
      </c>
    </row>
    <row r="1076" spans="1:6" x14ac:dyDescent="0.25">
      <c r="A1076" t="s">
        <v>1397</v>
      </c>
      <c r="B1076" t="s">
        <v>188</v>
      </c>
      <c r="C1076" t="str">
        <f t="shared" si="32"/>
        <v>Weybridge_TL72</v>
      </c>
      <c r="D1076">
        <v>3.8118575424599999</v>
      </c>
      <c r="E1076" s="51">
        <f t="shared" si="33"/>
        <v>0.98976827314285676</v>
      </c>
      <c r="F1076" t="str">
        <f>IFERROR($E1076*INDEX(GMP!$H$3:$H$290, MATCH($A1076, GMP!$B$3:$B$290, 0))/1000, "")</f>
        <v/>
      </c>
    </row>
    <row r="1077" spans="1:6" x14ac:dyDescent="0.25">
      <c r="A1077" t="s">
        <v>1405</v>
      </c>
      <c r="B1077" t="s">
        <v>188</v>
      </c>
      <c r="C1077" t="str">
        <f t="shared" si="32"/>
        <v>Weybridge_TL73</v>
      </c>
      <c r="D1077">
        <v>0.16620290002999999</v>
      </c>
      <c r="E1077" s="51">
        <f t="shared" si="33"/>
        <v>3.3163880121466226E-2</v>
      </c>
      <c r="F1077" t="str">
        <f>IFERROR($E1077*INDEX(GMP!$H$3:$H$290, MATCH($A1077, GMP!$B$3:$B$290, 0))/1000, "")</f>
        <v/>
      </c>
    </row>
    <row r="1078" spans="1:6" x14ac:dyDescent="0.25">
      <c r="A1078" t="s">
        <v>334</v>
      </c>
      <c r="B1078" t="s">
        <v>188</v>
      </c>
      <c r="C1078" t="str">
        <f t="shared" si="32"/>
        <v>Weybridge_WY-G80</v>
      </c>
      <c r="D1078">
        <v>13.549419390400001</v>
      </c>
      <c r="E1078" s="51">
        <f t="shared" si="33"/>
        <v>0.16147934740001926</v>
      </c>
      <c r="F1078">
        <f>IFERROR($E1078*INDEX(GMP!$H$3:$H$290, MATCH($A1078, GMP!$B$3:$B$290, 0))/1000, "")</f>
        <v>0.22823329482171323</v>
      </c>
    </row>
    <row r="1079" spans="1:6" x14ac:dyDescent="0.25">
      <c r="A1079" t="s">
        <v>336</v>
      </c>
      <c r="B1079" t="s">
        <v>188</v>
      </c>
      <c r="C1079" t="str">
        <f t="shared" si="32"/>
        <v>Weybridge_WY-G81</v>
      </c>
      <c r="D1079">
        <v>13.2472520372999</v>
      </c>
      <c r="E1079" s="51">
        <f t="shared" si="33"/>
        <v>9.7923115550060419E-2</v>
      </c>
      <c r="F1079">
        <f>IFERROR($E1079*INDEX(GMP!$H$3:$H$290, MATCH($A1079, GMP!$B$3:$B$290, 0))/1000, "")</f>
        <v>0.13840355228729989</v>
      </c>
    </row>
    <row r="1080" spans="1:6" x14ac:dyDescent="0.25">
      <c r="A1080" t="s">
        <v>647</v>
      </c>
      <c r="B1080" t="s">
        <v>16</v>
      </c>
      <c r="C1080" t="str">
        <f t="shared" si="32"/>
        <v>Wheelock_BA-G71</v>
      </c>
      <c r="D1080">
        <v>0.24734696334199999</v>
      </c>
      <c r="E1080" s="51">
        <f t="shared" si="33"/>
        <v>1.7794376030455779E-3</v>
      </c>
      <c r="F1080">
        <f>IFERROR($E1080*INDEX(GMP!$H$3:$H$290, MATCH($A1080, GMP!$B$3:$B$290, 0))/1000, "")</f>
        <v>5.1396030120046165E-3</v>
      </c>
    </row>
    <row r="1081" spans="1:6" x14ac:dyDescent="0.25">
      <c r="A1081" t="s">
        <v>328</v>
      </c>
      <c r="B1081" t="s">
        <v>189</v>
      </c>
      <c r="C1081" t="str">
        <f t="shared" si="32"/>
        <v>Whiting_EM-G75</v>
      </c>
      <c r="D1081">
        <v>0.25411235144700001</v>
      </c>
      <c r="E1081" s="51">
        <f t="shared" si="33"/>
        <v>2.3459929898762056E-3</v>
      </c>
      <c r="F1081">
        <f>IFERROR($E1081*INDEX(GMP!$H$3:$H$290, MATCH($A1081, GMP!$B$3:$B$290, 0))/1000, "")</f>
        <v>2.2875073846385916E-3</v>
      </c>
    </row>
    <row r="1082" spans="1:6" x14ac:dyDescent="0.25">
      <c r="A1082" t="s">
        <v>323</v>
      </c>
      <c r="B1082" t="s">
        <v>189</v>
      </c>
      <c r="C1082" t="str">
        <f t="shared" si="32"/>
        <v>Whiting_LJ-G12</v>
      </c>
      <c r="D1082">
        <v>18.3004174394</v>
      </c>
      <c r="E1082" s="51">
        <f t="shared" si="33"/>
        <v>0.18416177549213361</v>
      </c>
      <c r="F1082">
        <f>IFERROR($E1082*INDEX(GMP!$H$3:$H$290, MATCH($A1082, GMP!$B$3:$B$290, 0))/1000, "")</f>
        <v>6.9539486425829466E-3</v>
      </c>
    </row>
    <row r="1083" spans="1:6" x14ac:dyDescent="0.25">
      <c r="A1083" t="s">
        <v>343</v>
      </c>
      <c r="B1083" t="s">
        <v>189</v>
      </c>
      <c r="C1083" t="str">
        <f t="shared" si="32"/>
        <v>Whiting_LJ-G13</v>
      </c>
      <c r="D1083">
        <v>1.5662353951000001</v>
      </c>
      <c r="E1083" s="51">
        <f t="shared" si="33"/>
        <v>1.1069661429115866E-2</v>
      </c>
      <c r="F1083">
        <f>IFERROR($E1083*INDEX(GMP!$H$3:$H$290, MATCH($A1083, GMP!$B$3:$B$290, 0))/1000, "")</f>
        <v>4.17990415563414E-4</v>
      </c>
    </row>
    <row r="1084" spans="1:6" x14ac:dyDescent="0.25">
      <c r="A1084" t="s">
        <v>831</v>
      </c>
      <c r="B1084" t="s">
        <v>154</v>
      </c>
      <c r="C1084" t="str">
        <f t="shared" si="32"/>
        <v>Whitingham_56G1</v>
      </c>
      <c r="D1084">
        <v>32.238654003199898</v>
      </c>
      <c r="E1084" s="51">
        <f t="shared" si="33"/>
        <v>0.16112438748025151</v>
      </c>
      <c r="F1084">
        <f>IFERROR($E1084*INDEX(GMP!$H$3:$H$290, MATCH($A1084, GMP!$B$3:$B$290, 0))/1000, "")</f>
        <v>2.0424723517230361</v>
      </c>
    </row>
    <row r="1085" spans="1:6" x14ac:dyDescent="0.25">
      <c r="A1085" t="s">
        <v>1366</v>
      </c>
      <c r="B1085" t="s">
        <v>154</v>
      </c>
      <c r="C1085" t="str">
        <f t="shared" si="32"/>
        <v>Whitingham_56G1-1</v>
      </c>
      <c r="D1085">
        <v>50.471813955099897</v>
      </c>
      <c r="E1085" s="51">
        <f t="shared" si="33"/>
        <v>0.99964504607346094</v>
      </c>
      <c r="F1085" t="str">
        <f>IFERROR($E1085*INDEX(GMP!$H$3:$H$290, MATCH($A1085, GMP!$B$3:$B$290, 0))/1000, "")</f>
        <v/>
      </c>
    </row>
    <row r="1086" spans="1:6" x14ac:dyDescent="0.25">
      <c r="A1086" t="s">
        <v>394</v>
      </c>
      <c r="B1086" t="s">
        <v>154</v>
      </c>
      <c r="C1086" t="str">
        <f t="shared" si="32"/>
        <v>Whitingham_HS-W66</v>
      </c>
      <c r="D1086">
        <v>1.0417560637100001</v>
      </c>
      <c r="E1086" s="51">
        <f t="shared" si="33"/>
        <v>2.712160427582519E-2</v>
      </c>
      <c r="F1086">
        <f>IFERROR($E1086*INDEX(GMP!$H$3:$H$290, MATCH($A1086, GMP!$B$3:$B$290, 0))/1000, "")</f>
        <v>1.1269769708562498</v>
      </c>
    </row>
    <row r="1087" spans="1:6" x14ac:dyDescent="0.25">
      <c r="A1087" t="s">
        <v>528</v>
      </c>
      <c r="B1087" t="s">
        <v>233</v>
      </c>
      <c r="C1087" t="str">
        <f t="shared" si="32"/>
        <v>Williamstown_35G1</v>
      </c>
      <c r="D1087">
        <v>31.174957705600001</v>
      </c>
      <c r="E1087" s="51">
        <f t="shared" si="33"/>
        <v>0.92218966870700469</v>
      </c>
      <c r="F1087">
        <f>IFERROR($E1087*INDEX(GMP!$H$3:$H$290, MATCH($A1087, GMP!$B$3:$B$290, 0))/1000, "")</f>
        <v>4.1130765851934763</v>
      </c>
    </row>
    <row r="1088" spans="1:6" x14ac:dyDescent="0.25">
      <c r="A1088" t="s">
        <v>530</v>
      </c>
      <c r="B1088" t="s">
        <v>233</v>
      </c>
      <c r="C1088" t="str">
        <f t="shared" si="32"/>
        <v>Williamstown_35G2</v>
      </c>
      <c r="D1088">
        <v>0.13340005237999999</v>
      </c>
      <c r="E1088" s="51">
        <f t="shared" si="33"/>
        <v>2.2842505965010022E-2</v>
      </c>
      <c r="F1088">
        <f>IFERROR($E1088*INDEX(GMP!$H$3:$H$290, MATCH($A1088, GMP!$B$3:$B$290, 0))/1000, "")</f>
        <v>0.10188031770466027</v>
      </c>
    </row>
    <row r="1089" spans="1:6" x14ac:dyDescent="0.25">
      <c r="A1089" t="s">
        <v>1468</v>
      </c>
      <c r="B1089" t="s">
        <v>233</v>
      </c>
      <c r="C1089" t="str">
        <f t="shared" si="32"/>
        <v>Williamstown_WEC-3</v>
      </c>
      <c r="D1089">
        <v>7.0213011022300003E-3</v>
      </c>
      <c r="E1089" s="51">
        <f t="shared" si="33"/>
        <v>1</v>
      </c>
      <c r="F1089" t="str">
        <f>IFERROR($E1089*INDEX(GMP!$H$3:$H$290, MATCH($A1089, GMP!$B$3:$B$290, 0))/1000, "")</f>
        <v/>
      </c>
    </row>
    <row r="1090" spans="1:6" x14ac:dyDescent="0.25">
      <c r="A1090">
        <v>1531</v>
      </c>
      <c r="B1090" t="s">
        <v>253</v>
      </c>
      <c r="C1090" t="str">
        <f t="shared" ref="C1090:C1152" si="34">CONCATENATE(B1090, "_",A1090)</f>
        <v>Williston_1531</v>
      </c>
      <c r="D1090">
        <v>0.481268288692</v>
      </c>
      <c r="E1090" s="51">
        <f t="shared" ref="E1090:E1152" si="35">$D1090/SUMIF($A$2:$A$1152, $A1090, $D$2:$D$1152)</f>
        <v>0.84693044840395859</v>
      </c>
      <c r="F1090" t="str">
        <f>IFERROR($E1090*INDEX(GMP!$H$3:$H$290, MATCH($A1090, GMP!$B$3:$B$290, 0))/1000, "")</f>
        <v/>
      </c>
    </row>
    <row r="1091" spans="1:6" x14ac:dyDescent="0.25">
      <c r="A1091">
        <v>1541</v>
      </c>
      <c r="B1091" t="s">
        <v>253</v>
      </c>
      <c r="C1091" t="str">
        <f t="shared" si="34"/>
        <v>Williston_1541</v>
      </c>
      <c r="D1091">
        <v>0.47157845255899999</v>
      </c>
      <c r="E1091" s="51">
        <f t="shared" si="35"/>
        <v>0.84662101090208963</v>
      </c>
      <c r="F1091" t="str">
        <f>IFERROR($E1091*INDEX(GMP!$H$3:$H$290, MATCH($A1091, GMP!$B$3:$B$290, 0))/1000, "")</f>
        <v/>
      </c>
    </row>
    <row r="1092" spans="1:6" x14ac:dyDescent="0.25">
      <c r="A1092">
        <v>1592</v>
      </c>
      <c r="B1092" t="s">
        <v>253</v>
      </c>
      <c r="C1092" t="str">
        <f t="shared" si="34"/>
        <v>Williston_1592</v>
      </c>
      <c r="D1092">
        <v>0.112677751639</v>
      </c>
      <c r="E1092" s="51">
        <f t="shared" si="35"/>
        <v>0.18341044311704957</v>
      </c>
      <c r="F1092" t="str">
        <f>IFERROR($E1092*INDEX(GMP!$H$3:$H$290, MATCH($A1092, GMP!$B$3:$B$290, 0))/1000, "")</f>
        <v/>
      </c>
    </row>
    <row r="1093" spans="1:6" x14ac:dyDescent="0.25">
      <c r="A1093">
        <v>1594</v>
      </c>
      <c r="B1093" t="s">
        <v>253</v>
      </c>
      <c r="C1093" t="str">
        <f t="shared" si="34"/>
        <v>Williston_1594</v>
      </c>
      <c r="D1093">
        <v>9.0231788817900005E-2</v>
      </c>
      <c r="E1093" s="51">
        <f t="shared" si="35"/>
        <v>0.29994490637256627</v>
      </c>
      <c r="F1093" t="str">
        <f>IFERROR($E1093*INDEX(GMP!$H$3:$H$290, MATCH($A1093, GMP!$B$3:$B$290, 0))/1000, "")</f>
        <v/>
      </c>
    </row>
    <row r="1094" spans="1:6" x14ac:dyDescent="0.25">
      <c r="A1094">
        <v>3314</v>
      </c>
      <c r="B1094" t="s">
        <v>253</v>
      </c>
      <c r="C1094" t="str">
        <f t="shared" si="34"/>
        <v>Williston_3314</v>
      </c>
      <c r="D1094">
        <v>0.21077051772399999</v>
      </c>
      <c r="E1094" s="51">
        <f t="shared" si="35"/>
        <v>5.9348736756704025E-2</v>
      </c>
      <c r="F1094" t="str">
        <f>IFERROR($E1094*INDEX(GMP!$H$3:$H$290, MATCH($A1094, GMP!$B$3:$B$290, 0))/1000, "")</f>
        <v/>
      </c>
    </row>
    <row r="1095" spans="1:6" x14ac:dyDescent="0.25">
      <c r="A1095">
        <v>3330</v>
      </c>
      <c r="B1095" t="s">
        <v>253</v>
      </c>
      <c r="C1095" t="str">
        <f t="shared" si="34"/>
        <v>Williston_3330</v>
      </c>
      <c r="D1095">
        <v>2.0713030572500002</v>
      </c>
      <c r="E1095" s="51">
        <f t="shared" si="35"/>
        <v>0.736981756908485</v>
      </c>
      <c r="F1095" t="str">
        <f>IFERROR($E1095*INDEX(GMP!$H$3:$H$290, MATCH($A1095, GMP!$B$3:$B$290, 0))/1000, "")</f>
        <v/>
      </c>
    </row>
    <row r="1096" spans="1:6" x14ac:dyDescent="0.25">
      <c r="A1096">
        <v>3350</v>
      </c>
      <c r="B1096" t="s">
        <v>253</v>
      </c>
      <c r="C1096" t="str">
        <f t="shared" si="34"/>
        <v>Williston_3350</v>
      </c>
      <c r="D1096">
        <v>4.3808033766499999E-2</v>
      </c>
      <c r="E1096" s="51">
        <f t="shared" si="35"/>
        <v>1</v>
      </c>
      <c r="F1096" t="str">
        <f>IFERROR($E1096*INDEX(GMP!$H$3:$H$290, MATCH($A1096, GMP!$B$3:$B$290, 0))/1000, "")</f>
        <v/>
      </c>
    </row>
    <row r="1097" spans="1:6" x14ac:dyDescent="0.25">
      <c r="A1097">
        <v>3351</v>
      </c>
      <c r="B1097" t="s">
        <v>253</v>
      </c>
      <c r="C1097" t="str">
        <f t="shared" si="34"/>
        <v>Williston_3351</v>
      </c>
      <c r="D1097">
        <v>0.12744459366700001</v>
      </c>
      <c r="E1097" s="51">
        <f t="shared" si="35"/>
        <v>0.33305761417257007</v>
      </c>
      <c r="F1097" t="str">
        <f>IFERROR($E1097*INDEX(GMP!$H$3:$H$290, MATCH($A1097, GMP!$B$3:$B$290, 0))/1000, "")</f>
        <v/>
      </c>
    </row>
    <row r="1098" spans="1:6" x14ac:dyDescent="0.25">
      <c r="A1098" t="s">
        <v>451</v>
      </c>
      <c r="B1098" t="s">
        <v>253</v>
      </c>
      <c r="C1098" t="str">
        <f t="shared" si="34"/>
        <v>Williston_19G3</v>
      </c>
      <c r="D1098">
        <v>20.118379152700001</v>
      </c>
      <c r="E1098" s="51">
        <f t="shared" si="35"/>
        <v>0.85929415536206333</v>
      </c>
      <c r="F1098">
        <f>IFERROR($E1098*INDEX(GMP!$H$3:$H$290, MATCH($A1098, GMP!$B$3:$B$290, 0))/1000, "")</f>
        <v>4.3945677975864408</v>
      </c>
    </row>
    <row r="1099" spans="1:6" x14ac:dyDescent="0.25">
      <c r="A1099" t="s">
        <v>475</v>
      </c>
      <c r="B1099" t="s">
        <v>253</v>
      </c>
      <c r="C1099" t="str">
        <f t="shared" si="34"/>
        <v>Williston_33G2</v>
      </c>
      <c r="D1099">
        <v>28.177066308299899</v>
      </c>
      <c r="E1099" s="51">
        <f t="shared" si="35"/>
        <v>0.59908419012744718</v>
      </c>
      <c r="F1099">
        <f>IFERROR($E1099*INDEX(GMP!$H$3:$H$290, MATCH($A1099, GMP!$B$3:$B$290, 0))/1000, "")</f>
        <v>10.462568049117072</v>
      </c>
    </row>
    <row r="1100" spans="1:6" x14ac:dyDescent="0.25">
      <c r="A1100" t="s">
        <v>497</v>
      </c>
      <c r="B1100" t="s">
        <v>253</v>
      </c>
      <c r="C1100" t="str">
        <f t="shared" si="34"/>
        <v>Williston_43G2</v>
      </c>
      <c r="D1100">
        <v>11.4985099436</v>
      </c>
      <c r="E1100" s="51">
        <f t="shared" si="35"/>
        <v>0.97015065942622902</v>
      </c>
      <c r="F1100">
        <f>IFERROR($E1100*INDEX(GMP!$H$3:$H$290, MATCH($A1100, GMP!$B$3:$B$290, 0))/1000, "")</f>
        <v>6.5456453051751344</v>
      </c>
    </row>
    <row r="1101" spans="1:6" x14ac:dyDescent="0.25">
      <c r="A1101" t="s">
        <v>496</v>
      </c>
      <c r="B1101" t="s">
        <v>253</v>
      </c>
      <c r="C1101" t="str">
        <f t="shared" si="34"/>
        <v>Williston_43G3</v>
      </c>
      <c r="D1101">
        <v>6.0179825521700003</v>
      </c>
      <c r="E1101" s="51">
        <f t="shared" si="35"/>
        <v>0.25221185273821273</v>
      </c>
      <c r="F1101">
        <f>IFERROR($E1101*INDEX(GMP!$H$3:$H$290, MATCH($A1101, GMP!$B$3:$B$290, 0))/1000, "")</f>
        <v>1.7016834588988283</v>
      </c>
    </row>
    <row r="1102" spans="1:6" x14ac:dyDescent="0.25">
      <c r="A1102" t="s">
        <v>495</v>
      </c>
      <c r="B1102" t="s">
        <v>253</v>
      </c>
      <c r="C1102" t="str">
        <f t="shared" si="34"/>
        <v>Williston_43G4</v>
      </c>
      <c r="D1102">
        <v>1.4669093606100001</v>
      </c>
      <c r="E1102" s="51">
        <f t="shared" si="35"/>
        <v>0.74557105769717935</v>
      </c>
      <c r="F1102">
        <f>IFERROR($E1102*INDEX(GMP!$H$3:$H$290, MATCH($A1102, GMP!$B$3:$B$290, 0))/1000, "")</f>
        <v>5.0303977491251697</v>
      </c>
    </row>
    <row r="1103" spans="1:6" x14ac:dyDescent="0.25">
      <c r="A1103" t="s">
        <v>519</v>
      </c>
      <c r="B1103" t="s">
        <v>253</v>
      </c>
      <c r="C1103" t="str">
        <f t="shared" si="34"/>
        <v>Williston_44G1</v>
      </c>
      <c r="D1103">
        <v>3.8392121957700001</v>
      </c>
      <c r="E1103" s="51">
        <f t="shared" si="35"/>
        <v>1</v>
      </c>
      <c r="F1103">
        <f>IFERROR($E1103*INDEX(GMP!$H$3:$H$290, MATCH($A1103, GMP!$B$3:$B$290, 0))/1000, "")</f>
        <v>12.53572</v>
      </c>
    </row>
    <row r="1104" spans="1:6" x14ac:dyDescent="0.25">
      <c r="A1104" t="s">
        <v>505</v>
      </c>
      <c r="B1104" t="s">
        <v>253</v>
      </c>
      <c r="C1104" t="str">
        <f t="shared" si="34"/>
        <v>Williston_44G2</v>
      </c>
      <c r="D1104">
        <v>5.7424511464200002E-2</v>
      </c>
      <c r="E1104" s="51">
        <f t="shared" si="35"/>
        <v>4.5177796380052775E-3</v>
      </c>
      <c r="F1104">
        <f>IFERROR($E1104*INDEX(GMP!$H$3:$H$290, MATCH($A1104, GMP!$B$3:$B$290, 0))/1000, "")</f>
        <v>5.6633620563735512E-2</v>
      </c>
    </row>
    <row r="1105" spans="1:6" x14ac:dyDescent="0.25">
      <c r="A1105" t="s">
        <v>473</v>
      </c>
      <c r="B1105" t="s">
        <v>253</v>
      </c>
      <c r="C1105" t="str">
        <f t="shared" si="34"/>
        <v>Williston_51G1</v>
      </c>
      <c r="D1105">
        <v>4.23728927261</v>
      </c>
      <c r="E1105" s="51">
        <f t="shared" si="35"/>
        <v>0.29815569107561174</v>
      </c>
      <c r="F1105">
        <f>IFERROR($E1105*INDEX(GMP!$H$3:$H$290, MATCH($A1105, GMP!$B$3:$B$290, 0))/1000, "")</f>
        <v>1.9654691495826293</v>
      </c>
    </row>
    <row r="1106" spans="1:6" x14ac:dyDescent="0.25">
      <c r="A1106" t="s">
        <v>514</v>
      </c>
      <c r="B1106" t="s">
        <v>253</v>
      </c>
      <c r="C1106" t="str">
        <f t="shared" si="34"/>
        <v>Williston_73G1</v>
      </c>
      <c r="D1106">
        <v>7.9560155154899999</v>
      </c>
      <c r="E1106" s="51">
        <f t="shared" si="35"/>
        <v>1</v>
      </c>
      <c r="F1106">
        <f>IFERROR($E1106*INDEX(GMP!$H$3:$H$290, MATCH($A1106, GMP!$B$3:$B$290, 0))/1000, "")</f>
        <v>40.740050000000004</v>
      </c>
    </row>
    <row r="1107" spans="1:6" x14ac:dyDescent="0.25">
      <c r="A1107" t="s">
        <v>517</v>
      </c>
      <c r="B1107" t="s">
        <v>253</v>
      </c>
      <c r="C1107" t="str">
        <f t="shared" si="34"/>
        <v>Williston_73G2</v>
      </c>
      <c r="D1107">
        <v>3.5286821131199999</v>
      </c>
      <c r="E1107" s="51">
        <f t="shared" si="35"/>
        <v>1</v>
      </c>
      <c r="F1107">
        <f>IFERROR($E1107*INDEX(GMP!$H$3:$H$290, MATCH($A1107, GMP!$B$3:$B$290, 0))/1000, "")</f>
        <v>41.430900000000001</v>
      </c>
    </row>
    <row r="1108" spans="1:6" x14ac:dyDescent="0.25">
      <c r="A1108" t="s">
        <v>518</v>
      </c>
      <c r="B1108" t="s">
        <v>253</v>
      </c>
      <c r="C1108" t="str">
        <f t="shared" si="34"/>
        <v>Williston_73G5</v>
      </c>
      <c r="D1108">
        <v>15.7381526306</v>
      </c>
      <c r="E1108" s="51">
        <f t="shared" si="35"/>
        <v>1</v>
      </c>
      <c r="F1108">
        <f>IFERROR($E1108*INDEX(GMP!$H$3:$H$290, MATCH($A1108, GMP!$B$3:$B$290, 0))/1000, "")</f>
        <v>41.092580000000005</v>
      </c>
    </row>
    <row r="1109" spans="1:6" x14ac:dyDescent="0.25">
      <c r="A1109" t="s">
        <v>1469</v>
      </c>
      <c r="B1109" t="s">
        <v>253</v>
      </c>
      <c r="C1109" t="str">
        <f t="shared" si="34"/>
        <v>Williston_WIL-1</v>
      </c>
      <c r="D1109">
        <v>7.1872753635700004E-3</v>
      </c>
      <c r="E1109" s="51">
        <f t="shared" si="35"/>
        <v>1</v>
      </c>
      <c r="F1109" t="str">
        <f>IFERROR($E1109*INDEX(GMP!$H$3:$H$290, MATCH($A1109, GMP!$B$3:$B$290, 0))/1000, "")</f>
        <v/>
      </c>
    </row>
    <row r="1110" spans="1:6" x14ac:dyDescent="0.25">
      <c r="A1110">
        <v>6671</v>
      </c>
      <c r="B1110" t="s">
        <v>155</v>
      </c>
      <c r="C1110" t="str">
        <f t="shared" si="34"/>
        <v>Wilmington_6671</v>
      </c>
      <c r="D1110">
        <v>5.3429064511300002</v>
      </c>
      <c r="E1110" s="51">
        <f t="shared" si="35"/>
        <v>0.72090269886199376</v>
      </c>
      <c r="F1110" t="str">
        <f>IFERROR($E1110*INDEX(GMP!$H$3:$H$290, MATCH($A1110, GMP!$B$3:$B$290, 0))/1000, "")</f>
        <v/>
      </c>
    </row>
    <row r="1111" spans="1:6" x14ac:dyDescent="0.25">
      <c r="A1111">
        <v>6672</v>
      </c>
      <c r="B1111" t="s">
        <v>155</v>
      </c>
      <c r="C1111" t="str">
        <f t="shared" si="34"/>
        <v>Wilmington_6672</v>
      </c>
      <c r="D1111">
        <v>1.7920032056899999</v>
      </c>
      <c r="E1111" s="51">
        <f t="shared" si="35"/>
        <v>1</v>
      </c>
      <c r="F1111" t="str">
        <f>IFERROR($E1111*INDEX(GMP!$H$3:$H$290, MATCH($A1111, GMP!$B$3:$B$290, 0))/1000, "")</f>
        <v/>
      </c>
    </row>
    <row r="1112" spans="1:6" x14ac:dyDescent="0.25">
      <c r="A1112" t="s">
        <v>831</v>
      </c>
      <c r="B1112" t="s">
        <v>155</v>
      </c>
      <c r="C1112" t="str">
        <f t="shared" si="34"/>
        <v>Wilmington_56G1</v>
      </c>
      <c r="D1112">
        <v>64.390060538399894</v>
      </c>
      <c r="E1112" s="51">
        <f t="shared" si="35"/>
        <v>0.32181272403730715</v>
      </c>
      <c r="F1112">
        <f>IFERROR($E1112*INDEX(GMP!$H$3:$H$290, MATCH($A1112, GMP!$B$3:$B$290, 0))/1000, "")</f>
        <v>4.0794171606047991</v>
      </c>
    </row>
    <row r="1113" spans="1:6" x14ac:dyDescent="0.25">
      <c r="A1113" t="s">
        <v>403</v>
      </c>
      <c r="B1113" t="s">
        <v>155</v>
      </c>
      <c r="C1113" t="str">
        <f t="shared" si="34"/>
        <v>Wilmington_56G2</v>
      </c>
      <c r="D1113">
        <v>34.5796645279</v>
      </c>
      <c r="E1113" s="51">
        <f t="shared" si="35"/>
        <v>0.73671510897759174</v>
      </c>
      <c r="F1113">
        <f>IFERROR($E1113*INDEX(GMP!$H$3:$H$290, MATCH($A1113, GMP!$B$3:$B$290, 0))/1000, "")</f>
        <v>9.3388733059902744</v>
      </c>
    </row>
    <row r="1114" spans="1:6" x14ac:dyDescent="0.25">
      <c r="A1114" t="s">
        <v>813</v>
      </c>
      <c r="B1114" t="s">
        <v>155</v>
      </c>
      <c r="C1114" t="str">
        <f t="shared" si="34"/>
        <v>Wilmington_90G1</v>
      </c>
      <c r="D1114">
        <v>22.3320470084</v>
      </c>
      <c r="E1114" s="51">
        <f t="shared" si="35"/>
        <v>0.24797441207199694</v>
      </c>
      <c r="F1114">
        <f>IFERROR($E1114*INDEX(GMP!$H$3:$H$290, MATCH($A1114, GMP!$B$3:$B$290, 0))/1000, "")</f>
        <v>3.1816108966485244</v>
      </c>
    </row>
    <row r="1115" spans="1:6" x14ac:dyDescent="0.25">
      <c r="A1115" t="s">
        <v>814</v>
      </c>
      <c r="B1115" t="s">
        <v>155</v>
      </c>
      <c r="C1115" t="str">
        <f t="shared" si="34"/>
        <v>Wilmington_90G4</v>
      </c>
      <c r="D1115">
        <v>6.85058262063</v>
      </c>
      <c r="E1115" s="51">
        <f t="shared" si="35"/>
        <v>0.32785662338693161</v>
      </c>
      <c r="F1115">
        <f>IFERROR($E1115*INDEX(GMP!$H$3:$H$290, MATCH($A1115, GMP!$B$3:$B$290, 0))/1000, "")</f>
        <v>4.2065316207036547</v>
      </c>
    </row>
    <row r="1116" spans="1:6" x14ac:dyDescent="0.25">
      <c r="A1116" t="s">
        <v>577</v>
      </c>
      <c r="B1116" t="s">
        <v>156</v>
      </c>
      <c r="C1116" t="str">
        <f t="shared" si="34"/>
        <v>Windham_CH-G11</v>
      </c>
      <c r="D1116">
        <v>0.22204419921400001</v>
      </c>
      <c r="E1116" s="51">
        <f t="shared" si="35"/>
        <v>1.6747548917433607E-3</v>
      </c>
      <c r="F1116">
        <f>IFERROR($E1116*INDEX(GMP!$H$3:$H$290, MATCH($A1116, GMP!$B$3:$B$290, 0))/1000, "")</f>
        <v>8.7752801964633403E-3</v>
      </c>
    </row>
    <row r="1117" spans="1:6" x14ac:dyDescent="0.25">
      <c r="A1117" t="s">
        <v>602</v>
      </c>
      <c r="B1117" t="s">
        <v>156</v>
      </c>
      <c r="C1117" t="str">
        <f t="shared" si="34"/>
        <v>Windham_EJ-G7</v>
      </c>
      <c r="D1117">
        <v>0.66341627077300003</v>
      </c>
      <c r="E1117" s="51">
        <f t="shared" si="35"/>
        <v>3.1516313989094409E-3</v>
      </c>
      <c r="F1117">
        <f>IFERROR($E1117*INDEX(GMP!$H$3:$H$290, MATCH($A1117, GMP!$B$3:$B$290, 0))/1000, "")</f>
        <v>7.1239791304088572E-3</v>
      </c>
    </row>
    <row r="1118" spans="1:6" x14ac:dyDescent="0.25">
      <c r="A1118" t="s">
        <v>581</v>
      </c>
      <c r="B1118" t="s">
        <v>156</v>
      </c>
      <c r="C1118" t="str">
        <f t="shared" si="34"/>
        <v>Windham_LO-G26</v>
      </c>
      <c r="D1118">
        <v>39.186678417800003</v>
      </c>
      <c r="E1118" s="51">
        <f t="shared" si="35"/>
        <v>0.47145815264169455</v>
      </c>
      <c r="F1118">
        <f>IFERROR($E1118*INDEX(GMP!$H$3:$H$290, MATCH($A1118, GMP!$B$3:$B$290, 0))/1000, "")</f>
        <v>3.4038854308392921</v>
      </c>
    </row>
    <row r="1119" spans="1:6" x14ac:dyDescent="0.25">
      <c r="A1119" t="s">
        <v>605</v>
      </c>
      <c r="B1119" t="s">
        <v>281</v>
      </c>
      <c r="C1119" t="str">
        <f t="shared" si="34"/>
        <v>Windsor_BV-G43</v>
      </c>
      <c r="D1119">
        <v>2.9737714213699999</v>
      </c>
      <c r="E1119" s="51">
        <f t="shared" si="35"/>
        <v>7.1691523948291702E-2</v>
      </c>
      <c r="F1119">
        <f>IFERROR($E1119*INDEX(GMP!$H$3:$H$290, MATCH($A1119, GMP!$B$3:$B$290, 0))/1000, "")</f>
        <v>0.34359811757269609</v>
      </c>
    </row>
    <row r="1120" spans="1:6" x14ac:dyDescent="0.25">
      <c r="A1120" t="s">
        <v>1470</v>
      </c>
      <c r="B1120" t="s">
        <v>281</v>
      </c>
      <c r="C1120" t="str">
        <f t="shared" si="34"/>
        <v>Windsor_TL104</v>
      </c>
      <c r="D1120">
        <v>0.28242650599000002</v>
      </c>
      <c r="E1120" s="51">
        <f t="shared" si="35"/>
        <v>1</v>
      </c>
      <c r="F1120" t="str">
        <f>IFERROR($E1120*INDEX(GMP!$H$3:$H$290, MATCH($A1120, GMP!$B$3:$B$290, 0))/1000, "")</f>
        <v/>
      </c>
    </row>
    <row r="1121" spans="1:6" x14ac:dyDescent="0.25">
      <c r="A1121" t="s">
        <v>1471</v>
      </c>
      <c r="B1121" t="s">
        <v>281</v>
      </c>
      <c r="C1121" t="str">
        <f t="shared" si="34"/>
        <v>Windsor_TL104A</v>
      </c>
      <c r="D1121">
        <v>0.18699002476599999</v>
      </c>
      <c r="E1121" s="51">
        <f t="shared" si="35"/>
        <v>1</v>
      </c>
      <c r="F1121" t="str">
        <f>IFERROR($E1121*INDEX(GMP!$H$3:$H$290, MATCH($A1121, GMP!$B$3:$B$290, 0))/1000, "")</f>
        <v/>
      </c>
    </row>
    <row r="1122" spans="1:6" x14ac:dyDescent="0.25">
      <c r="A1122" t="s">
        <v>1372</v>
      </c>
      <c r="B1122" t="s">
        <v>281</v>
      </c>
      <c r="C1122" t="str">
        <f t="shared" si="34"/>
        <v>Windsor_TL105</v>
      </c>
      <c r="D1122">
        <v>2.5523647767000002</v>
      </c>
      <c r="E1122" s="51">
        <f t="shared" si="35"/>
        <v>0.24263393842099051</v>
      </c>
      <c r="F1122" t="str">
        <f>IFERROR($E1122*INDEX(GMP!$H$3:$H$290, MATCH($A1122, GMP!$B$3:$B$290, 0))/1000, "")</f>
        <v/>
      </c>
    </row>
    <row r="1123" spans="1:6" x14ac:dyDescent="0.25">
      <c r="A1123" t="s">
        <v>1472</v>
      </c>
      <c r="B1123" t="s">
        <v>281</v>
      </c>
      <c r="C1123" t="str">
        <f t="shared" si="34"/>
        <v>Windsor_TL105A</v>
      </c>
      <c r="D1123">
        <v>1.5546734475599999</v>
      </c>
      <c r="E1123" s="51">
        <f t="shared" si="35"/>
        <v>1</v>
      </c>
      <c r="F1123" t="str">
        <f>IFERROR($E1123*INDEX(GMP!$H$3:$H$290, MATCH($A1123, GMP!$B$3:$B$290, 0))/1000, "")</f>
        <v/>
      </c>
    </row>
    <row r="1124" spans="1:6" x14ac:dyDescent="0.25">
      <c r="A1124" t="s">
        <v>606</v>
      </c>
      <c r="B1124" t="s">
        <v>281</v>
      </c>
      <c r="C1124" t="str">
        <f t="shared" si="34"/>
        <v>Windsor_WI-G11</v>
      </c>
      <c r="D1124">
        <v>12.6993849172</v>
      </c>
      <c r="E1124" s="51">
        <f t="shared" si="35"/>
        <v>0.2276124370121102</v>
      </c>
      <c r="F1124">
        <f>IFERROR($E1124*INDEX(GMP!$H$3:$H$290, MATCH($A1124, GMP!$B$3:$B$290, 0))/1000, "")</f>
        <v>1.1921497284677389</v>
      </c>
    </row>
    <row r="1125" spans="1:6" x14ac:dyDescent="0.25">
      <c r="A1125" t="s">
        <v>761</v>
      </c>
      <c r="B1125" t="s">
        <v>281</v>
      </c>
      <c r="C1125" t="str">
        <f t="shared" si="34"/>
        <v>Windsor_WI-G31</v>
      </c>
      <c r="D1125">
        <v>34.035003914199898</v>
      </c>
      <c r="E1125" s="51">
        <f t="shared" si="35"/>
        <v>0.37288659416353259</v>
      </c>
      <c r="F1125">
        <f>IFERROR($E1125*INDEX(GMP!$H$3:$H$290, MATCH($A1125, GMP!$B$3:$B$290, 0))/1000, "")</f>
        <v>1.9530420121887433</v>
      </c>
    </row>
    <row r="1126" spans="1:6" x14ac:dyDescent="0.25">
      <c r="A1126" t="s">
        <v>388</v>
      </c>
      <c r="B1126" t="s">
        <v>194</v>
      </c>
      <c r="C1126" t="str">
        <f t="shared" si="34"/>
        <v>Winhall_BL-G24</v>
      </c>
      <c r="D1126">
        <v>3.10106735415</v>
      </c>
      <c r="E1126" s="51">
        <f t="shared" si="35"/>
        <v>8.3029045268119744E-2</v>
      </c>
      <c r="F1126">
        <f>IFERROR($E1126*INDEX(GMP!$H$3:$H$290, MATCH($A1126, GMP!$B$3:$B$290, 0))/1000, "")</f>
        <v>1.1094125153208378</v>
      </c>
    </row>
    <row r="1127" spans="1:6" x14ac:dyDescent="0.25">
      <c r="A1127" t="s">
        <v>385</v>
      </c>
      <c r="B1127" t="s">
        <v>194</v>
      </c>
      <c r="C1127" t="str">
        <f t="shared" si="34"/>
        <v>Winhall_BL-G25</v>
      </c>
      <c r="D1127">
        <v>0.26643793293899998</v>
      </c>
      <c r="E1127" s="51">
        <f t="shared" si="35"/>
        <v>6.9979368815453705E-2</v>
      </c>
      <c r="F1127">
        <f>IFERROR($E1127*INDEX(GMP!$H$3:$H$290, MATCH($A1127, GMP!$B$3:$B$290, 0))/1000, "")</f>
        <v>0.93504613147619342</v>
      </c>
    </row>
    <row r="1128" spans="1:6" x14ac:dyDescent="0.25">
      <c r="A1128" t="s">
        <v>376</v>
      </c>
      <c r="B1128" t="s">
        <v>194</v>
      </c>
      <c r="C1128" t="str">
        <f t="shared" si="34"/>
        <v>Winhall_MC-G13</v>
      </c>
      <c r="D1128">
        <v>6.4547363785099998</v>
      </c>
      <c r="E1128" s="51">
        <f t="shared" si="35"/>
        <v>0.14317203292654077</v>
      </c>
      <c r="F1128">
        <f>IFERROR($E1128*INDEX(GMP!$H$3:$H$290, MATCH($A1128, GMP!$B$3:$B$290, 0))/1000, "")</f>
        <v>1.2568986867401259</v>
      </c>
    </row>
    <row r="1129" spans="1:6" x14ac:dyDescent="0.25">
      <c r="A1129" t="s">
        <v>583</v>
      </c>
      <c r="B1129" t="s">
        <v>194</v>
      </c>
      <c r="C1129" t="str">
        <f t="shared" si="34"/>
        <v>Winhall_RA-G22</v>
      </c>
      <c r="D1129">
        <v>19.870628195399899</v>
      </c>
      <c r="E1129" s="51">
        <f t="shared" si="35"/>
        <v>0.45002945819705703</v>
      </c>
      <c r="F1129">
        <f>IFERROR($E1129*INDEX(GMP!$H$3:$H$290, MATCH($A1129, GMP!$B$3:$B$290, 0))/1000, "")</f>
        <v>2.7178989092461423</v>
      </c>
    </row>
    <row r="1130" spans="1:6" x14ac:dyDescent="0.25">
      <c r="A1130" t="s">
        <v>390</v>
      </c>
      <c r="B1130" t="s">
        <v>194</v>
      </c>
      <c r="C1130" t="str">
        <f t="shared" si="34"/>
        <v>Winhall_RA-G23</v>
      </c>
      <c r="D1130">
        <v>8.0503035748399903</v>
      </c>
      <c r="E1130" s="51">
        <f t="shared" si="35"/>
        <v>0.19116823518134557</v>
      </c>
      <c r="F1130">
        <f>IFERROR($E1130*INDEX(GMP!$H$3:$H$290, MATCH($A1130, GMP!$B$3:$B$290, 0))/1000, "")</f>
        <v>1.1545376161895149</v>
      </c>
    </row>
    <row r="1131" spans="1:6" x14ac:dyDescent="0.25">
      <c r="A1131" t="s">
        <v>411</v>
      </c>
      <c r="B1131" t="s">
        <v>194</v>
      </c>
      <c r="C1131" t="str">
        <f t="shared" si="34"/>
        <v>Winhall_SO-G32</v>
      </c>
      <c r="D1131">
        <v>1.57846656968</v>
      </c>
      <c r="E1131" s="51">
        <f t="shared" si="35"/>
        <v>0.13728619755934493</v>
      </c>
      <c r="F1131">
        <f>IFERROR($E1131*INDEX(GMP!$H$3:$H$290, MATCH($A1131, GMP!$B$3:$B$290, 0))/1000, "")</f>
        <v>3.5050717570933183</v>
      </c>
    </row>
    <row r="1132" spans="1:6" x14ac:dyDescent="0.25">
      <c r="A1132" t="s">
        <v>414</v>
      </c>
      <c r="B1132" t="s">
        <v>194</v>
      </c>
      <c r="C1132" t="str">
        <f t="shared" si="34"/>
        <v>Winhall_SO-G33</v>
      </c>
      <c r="D1132">
        <v>42.209424156700003</v>
      </c>
      <c r="E1132" s="51">
        <f t="shared" si="35"/>
        <v>0.80331180300301919</v>
      </c>
      <c r="F1132">
        <f>IFERROR($E1132*INDEX(GMP!$H$3:$H$290, MATCH($A1132, GMP!$B$3:$B$290, 0))/1000, "")</f>
        <v>20.509458073004474</v>
      </c>
    </row>
    <row r="1133" spans="1:6" x14ac:dyDescent="0.25">
      <c r="A1133" t="s">
        <v>413</v>
      </c>
      <c r="B1133" t="s">
        <v>194</v>
      </c>
      <c r="C1133" t="str">
        <f t="shared" si="34"/>
        <v>Winhall_SO-G34</v>
      </c>
      <c r="D1133">
        <v>4.4200310441199999</v>
      </c>
      <c r="E1133" s="51">
        <f t="shared" si="35"/>
        <v>0.53287921880436806</v>
      </c>
      <c r="F1133">
        <f>IFERROR($E1133*INDEX(GMP!$H$3:$H$290, MATCH($A1133, GMP!$B$3:$B$290, 0))/1000, "")</f>
        <v>13.605008609592765</v>
      </c>
    </row>
    <row r="1134" spans="1:6" x14ac:dyDescent="0.25">
      <c r="A1134" t="s">
        <v>415</v>
      </c>
      <c r="B1134" t="s">
        <v>194</v>
      </c>
      <c r="C1134" t="str">
        <f t="shared" si="34"/>
        <v>Winhall_SO-G35</v>
      </c>
      <c r="D1134">
        <v>0.94923817122999998</v>
      </c>
      <c r="E1134" s="51">
        <f t="shared" si="35"/>
        <v>0.78275832293460523</v>
      </c>
      <c r="F1134">
        <f>IFERROR($E1134*INDEX(GMP!$H$3:$H$290, MATCH($A1134, GMP!$B$3:$B$290, 0))/1000, "")</f>
        <v>21.917233042168949</v>
      </c>
    </row>
    <row r="1135" spans="1:6" x14ac:dyDescent="0.25">
      <c r="A1135" t="s">
        <v>1473</v>
      </c>
      <c r="B1135" t="s">
        <v>194</v>
      </c>
      <c r="C1135" t="str">
        <f t="shared" si="34"/>
        <v>Winhall_TL20</v>
      </c>
      <c r="D1135">
        <v>3.0030836434700001</v>
      </c>
      <c r="E1135" s="51">
        <f t="shared" si="35"/>
        <v>1</v>
      </c>
      <c r="F1135" t="str">
        <f>IFERROR($E1135*INDEX(GMP!$H$3:$H$290, MATCH($A1135, GMP!$B$3:$B$290, 0))/1000, "")</f>
        <v/>
      </c>
    </row>
    <row r="1136" spans="1:6" x14ac:dyDescent="0.25">
      <c r="A1136" t="s">
        <v>1474</v>
      </c>
      <c r="B1136" t="s">
        <v>194</v>
      </c>
      <c r="C1136" t="str">
        <f t="shared" si="34"/>
        <v>Winhall_TL21</v>
      </c>
      <c r="D1136">
        <v>1.5387007124500001</v>
      </c>
      <c r="E1136" s="51">
        <f t="shared" si="35"/>
        <v>1</v>
      </c>
      <c r="F1136" t="str">
        <f>IFERROR($E1136*INDEX(GMP!$H$3:$H$290, MATCH($A1136, GMP!$B$3:$B$290, 0))/1000, "")</f>
        <v/>
      </c>
    </row>
    <row r="1137" spans="1:6" x14ac:dyDescent="0.25">
      <c r="A1137">
        <v>3309</v>
      </c>
      <c r="B1137" t="s">
        <v>254</v>
      </c>
      <c r="C1137" t="str">
        <f t="shared" si="34"/>
        <v>Winooski_3309</v>
      </c>
      <c r="D1137">
        <v>1.82139967956</v>
      </c>
      <c r="E1137" s="51">
        <f t="shared" si="35"/>
        <v>0.78721073218233384</v>
      </c>
      <c r="F1137" t="str">
        <f>IFERROR($E1137*INDEX(GMP!$H$3:$H$290, MATCH($A1137, GMP!$B$3:$B$290, 0))/1000, "")</f>
        <v/>
      </c>
    </row>
    <row r="1138" spans="1:6" x14ac:dyDescent="0.25">
      <c r="A1138">
        <v>3321</v>
      </c>
      <c r="B1138" t="s">
        <v>254</v>
      </c>
      <c r="C1138" t="str">
        <f t="shared" si="34"/>
        <v>Winooski_3321</v>
      </c>
      <c r="D1138">
        <v>0.19274452853599999</v>
      </c>
      <c r="E1138" s="51">
        <f t="shared" si="35"/>
        <v>1.4065278906034416E-2</v>
      </c>
      <c r="F1138" t="str">
        <f>IFERROR($E1138*INDEX(GMP!$H$3:$H$290, MATCH($A1138, GMP!$B$3:$B$290, 0))/1000, "")</f>
        <v/>
      </c>
    </row>
    <row r="1139" spans="1:6" x14ac:dyDescent="0.25">
      <c r="A1139" t="s">
        <v>436</v>
      </c>
      <c r="B1139" t="s">
        <v>254</v>
      </c>
      <c r="C1139" t="str">
        <f t="shared" si="34"/>
        <v>Winooski_16G1</v>
      </c>
      <c r="D1139">
        <v>0.97548031581700001</v>
      </c>
      <c r="E1139" s="51">
        <f t="shared" si="35"/>
        <v>7.6554671638374733E-2</v>
      </c>
      <c r="F1139">
        <f>IFERROR($E1139*INDEX(GMP!$H$3:$H$290, MATCH($A1139, GMP!$B$3:$B$290, 0))/1000, "")</f>
        <v>0.99826526269723503</v>
      </c>
    </row>
    <row r="1140" spans="1:6" x14ac:dyDescent="0.25">
      <c r="A1140" t="s">
        <v>1348</v>
      </c>
      <c r="B1140" t="s">
        <v>254</v>
      </c>
      <c r="C1140" t="str">
        <f t="shared" si="34"/>
        <v>Winooski_16Y3</v>
      </c>
      <c r="D1140">
        <v>0.99923107181199999</v>
      </c>
      <c r="E1140" s="51">
        <f t="shared" si="35"/>
        <v>0.98151472887528424</v>
      </c>
      <c r="F1140" t="str">
        <f>IFERROR($E1140*INDEX(GMP!$H$3:$H$290, MATCH($A1140, GMP!$B$3:$B$290, 0))/1000, "")</f>
        <v/>
      </c>
    </row>
    <row r="1141" spans="1:6" x14ac:dyDescent="0.25">
      <c r="A1141" t="s">
        <v>445</v>
      </c>
      <c r="B1141" t="s">
        <v>254</v>
      </c>
      <c r="C1141" t="str">
        <f t="shared" si="34"/>
        <v>Winooski_46Y1</v>
      </c>
      <c r="D1141">
        <v>18.4854303691999</v>
      </c>
      <c r="E1141" s="51">
        <f t="shared" si="35"/>
        <v>0.76681214990072322</v>
      </c>
      <c r="F1141">
        <f>IFERROR($E1141*INDEX(GMP!$H$3:$H$290, MATCH($A1141, GMP!$B$3:$B$290, 0))/1000, "")</f>
        <v>20.235428828094605</v>
      </c>
    </row>
    <row r="1142" spans="1:6" x14ac:dyDescent="0.25">
      <c r="A1142">
        <v>3319</v>
      </c>
      <c r="B1142" t="s">
        <v>234</v>
      </c>
      <c r="C1142" t="str">
        <f t="shared" si="34"/>
        <v>Woodbury_3319</v>
      </c>
      <c r="D1142">
        <v>1.47792643102</v>
      </c>
      <c r="E1142" s="51">
        <f t="shared" si="35"/>
        <v>0.13658689823240572</v>
      </c>
      <c r="F1142" t="str">
        <f>IFERROR($E1142*INDEX(GMP!$H$3:$H$290, MATCH($A1142, GMP!$B$3:$B$290, 0))/1000, "")</f>
        <v/>
      </c>
    </row>
    <row r="1143" spans="1:6" x14ac:dyDescent="0.25">
      <c r="A1143" t="s">
        <v>1299</v>
      </c>
      <c r="B1143" t="s">
        <v>284</v>
      </c>
      <c r="C1143" t="str">
        <f t="shared" si="34"/>
        <v>Woodford_TL6</v>
      </c>
      <c r="D1143">
        <v>7.2727019509300002</v>
      </c>
      <c r="E1143" s="51">
        <f t="shared" si="35"/>
        <v>0.65785198658657473</v>
      </c>
      <c r="F1143" t="str">
        <f>IFERROR($E1143*INDEX(GMP!$H$3:$H$290, MATCH($A1143, GMP!$B$3:$B$290, 0))/1000, "")</f>
        <v/>
      </c>
    </row>
    <row r="1144" spans="1:6" x14ac:dyDescent="0.25">
      <c r="A1144" t="s">
        <v>373</v>
      </c>
      <c r="B1144" t="s">
        <v>284</v>
      </c>
      <c r="C1144" t="str">
        <f t="shared" si="34"/>
        <v>Woodford_WO-G92</v>
      </c>
      <c r="D1144">
        <v>20.3246566030999</v>
      </c>
      <c r="E1144" s="51">
        <f t="shared" si="35"/>
        <v>0.39349278126362125</v>
      </c>
      <c r="F1144">
        <f>IFERROR($E1144*INDEX(GMP!$H$3:$H$290, MATCH($A1144, GMP!$B$3:$B$290, 0))/1000, "")</f>
        <v>3.8053388349826642</v>
      </c>
    </row>
    <row r="1145" spans="1:6" x14ac:dyDescent="0.25">
      <c r="A1145" t="s">
        <v>752</v>
      </c>
      <c r="B1145" t="s">
        <v>133</v>
      </c>
      <c r="C1145" t="str">
        <f t="shared" si="34"/>
        <v>Woodstock_TA-G12</v>
      </c>
      <c r="D1145">
        <v>2.7975472457600001</v>
      </c>
      <c r="E1145" s="51">
        <f t="shared" si="35"/>
        <v>4.9397500709760407E-2</v>
      </c>
      <c r="F1145">
        <f>IFERROR($E1145*INDEX(GMP!$H$3:$H$290, MATCH($A1145, GMP!$B$3:$B$290, 0))/1000, "")</f>
        <v>0.29732899049712547</v>
      </c>
    </row>
    <row r="1146" spans="1:6" x14ac:dyDescent="0.25">
      <c r="A1146" t="s">
        <v>1372</v>
      </c>
      <c r="B1146" t="s">
        <v>133</v>
      </c>
      <c r="C1146" t="str">
        <f t="shared" si="34"/>
        <v>Woodstock_TL105</v>
      </c>
      <c r="D1146">
        <v>0.119389033873</v>
      </c>
      <c r="E1146" s="51">
        <f t="shared" si="35"/>
        <v>1.1349408892225851E-2</v>
      </c>
      <c r="F1146" t="str">
        <f>IFERROR($E1146*INDEX(GMP!$H$3:$H$290, MATCH($A1146, GMP!$B$3:$B$290, 0))/1000, "")</f>
        <v/>
      </c>
    </row>
    <row r="1147" spans="1:6" x14ac:dyDescent="0.25">
      <c r="A1147" t="s">
        <v>1368</v>
      </c>
      <c r="B1147" t="s">
        <v>133</v>
      </c>
      <c r="C1147" t="str">
        <f t="shared" si="34"/>
        <v>Woodstock_TL106</v>
      </c>
      <c r="D1147">
        <v>2.1564337037599999</v>
      </c>
      <c r="E1147" s="51">
        <f t="shared" si="35"/>
        <v>0.9849429905969207</v>
      </c>
      <c r="F1147" t="str">
        <f>IFERROR($E1147*INDEX(GMP!$H$3:$H$290, MATCH($A1147, GMP!$B$3:$B$290, 0))/1000, "")</f>
        <v/>
      </c>
    </row>
    <row r="1148" spans="1:6" x14ac:dyDescent="0.25">
      <c r="A1148" t="s">
        <v>1290</v>
      </c>
      <c r="B1148" t="s">
        <v>133</v>
      </c>
      <c r="C1148" t="str">
        <f t="shared" si="34"/>
        <v>Woodstock_TL107</v>
      </c>
      <c r="D1148">
        <v>4.7323540065800002E-2</v>
      </c>
      <c r="E1148" s="51">
        <f t="shared" si="35"/>
        <v>2.8174730707253917E-3</v>
      </c>
      <c r="F1148" t="str">
        <f>IFERROR($E1148*INDEX(GMP!$H$3:$H$290, MATCH($A1148, GMP!$B$3:$B$290, 0))/1000, "")</f>
        <v/>
      </c>
    </row>
    <row r="1149" spans="1:6" x14ac:dyDescent="0.25">
      <c r="A1149" t="s">
        <v>738</v>
      </c>
      <c r="B1149" t="s">
        <v>133</v>
      </c>
      <c r="C1149" t="str">
        <f t="shared" si="34"/>
        <v>Woodstock_WK-G81</v>
      </c>
      <c r="D1149">
        <v>17.763191290000002</v>
      </c>
      <c r="E1149" s="51">
        <f t="shared" si="35"/>
        <v>0.13183200742809215</v>
      </c>
      <c r="F1149">
        <f>IFERROR($E1149*INDEX(GMP!$H$3:$H$290, MATCH($A1149, GMP!$B$3:$B$290, 0))/1000, "")</f>
        <v>1.1056289050968078</v>
      </c>
    </row>
    <row r="1150" spans="1:6" x14ac:dyDescent="0.25">
      <c r="A1150" t="s">
        <v>763</v>
      </c>
      <c r="B1150" t="s">
        <v>133</v>
      </c>
      <c r="C1150" t="str">
        <f t="shared" si="34"/>
        <v>Woodstock_WK-G82</v>
      </c>
      <c r="D1150">
        <v>62.514285585300001</v>
      </c>
      <c r="E1150" s="51">
        <f t="shared" si="35"/>
        <v>0.8326182486691438</v>
      </c>
      <c r="F1150">
        <f>IFERROR($E1150*INDEX(GMP!$H$3:$H$290, MATCH($A1150, GMP!$B$3:$B$290, 0))/1000, "")</f>
        <v>6.9828778352010668</v>
      </c>
    </row>
    <row r="1151" spans="1:6" x14ac:dyDescent="0.25">
      <c r="A1151" t="s">
        <v>739</v>
      </c>
      <c r="B1151" t="s">
        <v>133</v>
      </c>
      <c r="C1151" t="str">
        <f t="shared" si="34"/>
        <v>Woodstock_WK-G83</v>
      </c>
      <c r="D1151">
        <v>46.319282132399898</v>
      </c>
      <c r="E1151" s="51">
        <f t="shared" si="35"/>
        <v>0.55526535838213142</v>
      </c>
      <c r="F1151">
        <f>IFERROR($E1151*INDEX(GMP!$H$3:$H$290, MATCH($A1151, GMP!$B$3:$B$290, 0))/1000, "")</f>
        <v>7.1107115214808223</v>
      </c>
    </row>
    <row r="1152" spans="1:6" x14ac:dyDescent="0.25">
      <c r="A1152" t="s">
        <v>571</v>
      </c>
      <c r="B1152" t="s">
        <v>235</v>
      </c>
      <c r="C1152" t="str">
        <f t="shared" si="34"/>
        <v>Worcester_27G5</v>
      </c>
      <c r="D1152">
        <v>15.488383084600001</v>
      </c>
      <c r="E1152" s="51">
        <f t="shared" si="35"/>
        <v>0.42720389926613939</v>
      </c>
      <c r="F1152">
        <f>IFERROR($E1152*INDEX(GMP!$H$3:$H$290, MATCH($A1152, GMP!$B$3:$B$290, 0))/1000, "")</f>
        <v>5.9792440310256749</v>
      </c>
    </row>
    <row r="1153" spans="6:6" x14ac:dyDescent="0.25">
      <c r="F1153">
        <f>SUBTOTAL(9, F2:F1152)</f>
        <v>2600.0404299999982</v>
      </c>
    </row>
  </sheetData>
  <sheetProtection algorithmName="SHA-512" hashValue="nqHF7vrElXpqdruX/uRCfpcrO5IwPF8ZJM5/3iKrq9nEO4qxFIdY37AQMcSHSoH9gTm1nqzv4QQoOi3oCzRT2g==" saltValue="mc9wT1iKaus+MvAtcuurWg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DBBEE-ED7A-4DD4-8410-5B9BB2CDC53B}">
  <sheetPr codeName="Sheet28">
    <tabColor theme="5" tint="0.39997558519241921"/>
  </sheetPr>
  <dimension ref="A1:M33"/>
  <sheetViews>
    <sheetView workbookViewId="0"/>
  </sheetViews>
  <sheetFormatPr defaultRowHeight="15" x14ac:dyDescent="0.25"/>
  <cols>
    <col min="2" max="2" width="19.5703125" bestFit="1" customWidth="1"/>
    <col min="3" max="3" width="10.42578125" bestFit="1" customWidth="1"/>
    <col min="4" max="4" width="22.28515625" bestFit="1" customWidth="1"/>
    <col min="5" max="5" width="18.5703125" bestFit="1" customWidth="1"/>
    <col min="6" max="6" width="17.140625" bestFit="1" customWidth="1"/>
    <col min="7" max="7" width="17.5703125" bestFit="1" customWidth="1"/>
    <col min="8" max="8" width="27.5703125" bestFit="1" customWidth="1"/>
    <col min="9" max="9" width="17" bestFit="1" customWidth="1"/>
    <col min="10" max="11" width="16.85546875" bestFit="1" customWidth="1"/>
    <col min="12" max="12" width="12.140625" bestFit="1" customWidth="1"/>
    <col min="13" max="13" width="22.7109375" bestFit="1" customWidth="1"/>
  </cols>
  <sheetData>
    <row r="1" spans="1:13" x14ac:dyDescent="0.25">
      <c r="A1" t="s">
        <v>1527</v>
      </c>
      <c r="B1" t="s">
        <v>314</v>
      </c>
      <c r="C1" t="s">
        <v>1482</v>
      </c>
      <c r="D1" t="s">
        <v>1483</v>
      </c>
      <c r="E1" t="s">
        <v>1484</v>
      </c>
      <c r="F1" t="s">
        <v>1485</v>
      </c>
      <c r="G1" t="s">
        <v>1486</v>
      </c>
      <c r="H1" t="s">
        <v>1487</v>
      </c>
      <c r="I1" t="s">
        <v>1488</v>
      </c>
      <c r="J1" t="s">
        <v>1489</v>
      </c>
      <c r="K1" t="s">
        <v>1490</v>
      </c>
      <c r="L1" t="s">
        <v>1491</v>
      </c>
      <c r="M1" t="s">
        <v>1492</v>
      </c>
    </row>
    <row r="2" spans="1:13" x14ac:dyDescent="0.25">
      <c r="A2">
        <f>VALUE(LEFT(Table_query__5[[#This Row],[Substation]],2))</f>
        <v>6</v>
      </c>
      <c r="B2" s="2" t="s">
        <v>1493</v>
      </c>
      <c r="C2" s="2" t="s">
        <v>314</v>
      </c>
      <c r="D2" s="1">
        <v>1830</v>
      </c>
      <c r="E2" s="165">
        <v>1.752</v>
      </c>
      <c r="F2" s="166">
        <v>44277.791666666664</v>
      </c>
      <c r="G2" s="167">
        <v>0.95699999999999996</v>
      </c>
      <c r="H2" s="168">
        <v>0.31</v>
      </c>
      <c r="I2" s="62">
        <v>116.6</v>
      </c>
      <c r="J2" s="62">
        <v>75.900000000000006</v>
      </c>
      <c r="K2" s="62">
        <v>74.7</v>
      </c>
      <c r="L2" s="2" t="s">
        <v>1494</v>
      </c>
      <c r="M2" s="2" t="s">
        <v>1495</v>
      </c>
    </row>
    <row r="3" spans="1:13" x14ac:dyDescent="0.25">
      <c r="A3">
        <f>VALUE(LEFT(Table_query__5[[#This Row],[Substation]],2))</f>
        <v>19</v>
      </c>
      <c r="B3" s="2" t="s">
        <v>1496</v>
      </c>
      <c r="C3" s="2" t="s">
        <v>314</v>
      </c>
      <c r="D3" s="1">
        <v>8400</v>
      </c>
      <c r="E3" s="165">
        <v>6.7089999999999996</v>
      </c>
      <c r="F3" s="166">
        <v>44230.770833333336</v>
      </c>
      <c r="G3" s="167">
        <v>0.79800000000000004</v>
      </c>
      <c r="H3" s="168">
        <v>2.3E-2</v>
      </c>
      <c r="I3" s="62">
        <v>236.8</v>
      </c>
      <c r="J3" s="62">
        <v>244</v>
      </c>
      <c r="K3" s="62">
        <v>234.4</v>
      </c>
      <c r="L3" s="2" t="s">
        <v>1494</v>
      </c>
      <c r="M3" s="2" t="s">
        <v>1495</v>
      </c>
    </row>
    <row r="4" spans="1:13" x14ac:dyDescent="0.25">
      <c r="A4">
        <f>VALUE(LEFT(Table_query__5[[#This Row],[Substation]],2))</f>
        <v>2</v>
      </c>
      <c r="B4" s="2" t="s">
        <v>1497</v>
      </c>
      <c r="C4" s="2" t="s">
        <v>314</v>
      </c>
      <c r="D4" s="1">
        <v>2500</v>
      </c>
      <c r="E4" s="165">
        <v>1.8819999999999999</v>
      </c>
      <c r="F4" s="166">
        <v>44354.875</v>
      </c>
      <c r="G4" s="167">
        <v>0.753</v>
      </c>
      <c r="H4" s="168">
        <v>6.6000000000000003E-2</v>
      </c>
      <c r="I4" s="62">
        <v>79.7</v>
      </c>
      <c r="J4" s="62">
        <v>86.4</v>
      </c>
      <c r="K4" s="62">
        <v>90</v>
      </c>
      <c r="L4" s="2" t="s">
        <v>1494</v>
      </c>
      <c r="M4" s="2" t="s">
        <v>1495</v>
      </c>
    </row>
    <row r="5" spans="1:13" x14ac:dyDescent="0.25">
      <c r="A5">
        <f>VALUE(LEFT(Table_query__5[[#This Row],[Substation]],2))</f>
        <v>27</v>
      </c>
      <c r="B5" s="2" t="s">
        <v>1498</v>
      </c>
      <c r="C5" s="2" t="s">
        <v>314</v>
      </c>
      <c r="D5" s="1">
        <v>1100</v>
      </c>
      <c r="E5" s="165">
        <v>0.81399999999999995</v>
      </c>
      <c r="F5" s="166">
        <v>44419.736111111109</v>
      </c>
      <c r="G5" s="167">
        <v>0.74</v>
      </c>
      <c r="H5" s="168">
        <v>7.2999999999999995E-2</v>
      </c>
      <c r="I5" s="62">
        <v>36.4</v>
      </c>
      <c r="J5" s="62">
        <v>34.200000000000003</v>
      </c>
      <c r="K5" s="62">
        <v>39.299999999999997</v>
      </c>
      <c r="L5" s="2" t="s">
        <v>1494</v>
      </c>
      <c r="M5" s="2" t="s">
        <v>1495</v>
      </c>
    </row>
    <row r="6" spans="1:13" x14ac:dyDescent="0.25">
      <c r="A6">
        <f>VALUE(LEFT(Table_query__5[[#This Row],[Substation]],2))</f>
        <v>1</v>
      </c>
      <c r="B6" s="2" t="s">
        <v>1499</v>
      </c>
      <c r="C6" s="2" t="s">
        <v>314</v>
      </c>
      <c r="D6" s="1">
        <v>5000</v>
      </c>
      <c r="E6" s="165">
        <v>3.43</v>
      </c>
      <c r="F6" s="166">
        <v>44285.833333333336</v>
      </c>
      <c r="G6" s="167">
        <v>0.66200000000000003</v>
      </c>
      <c r="H6" s="168">
        <v>0.19</v>
      </c>
      <c r="I6" s="62">
        <v>141</v>
      </c>
      <c r="J6" s="62">
        <v>131</v>
      </c>
      <c r="K6" s="62">
        <v>179</v>
      </c>
      <c r="L6" s="2" t="s">
        <v>1494</v>
      </c>
      <c r="M6" s="2" t="s">
        <v>1495</v>
      </c>
    </row>
    <row r="7" spans="1:13" x14ac:dyDescent="0.25">
      <c r="A7">
        <f>VALUE(LEFT(Table_query__5[[#This Row],[Substation]],2))</f>
        <v>32</v>
      </c>
      <c r="B7" s="2" t="s">
        <v>1500</v>
      </c>
      <c r="C7" s="2" t="s">
        <v>314</v>
      </c>
      <c r="D7" s="1">
        <v>4687</v>
      </c>
      <c r="E7" s="165">
        <v>2.7440000000000002</v>
      </c>
      <c r="F7" s="166">
        <v>44434.756944444445</v>
      </c>
      <c r="G7" s="167">
        <v>0.58499999999999996</v>
      </c>
      <c r="H7" s="168">
        <v>0.14499999999999999</v>
      </c>
      <c r="I7" s="62">
        <v>138.1</v>
      </c>
      <c r="J7" s="62">
        <v>106.6</v>
      </c>
      <c r="K7" s="62">
        <v>129.4</v>
      </c>
      <c r="L7" s="2" t="s">
        <v>1494</v>
      </c>
      <c r="M7" s="2" t="s">
        <v>1495</v>
      </c>
    </row>
    <row r="8" spans="1:13" x14ac:dyDescent="0.25">
      <c r="A8">
        <f>VALUE(LEFT(Table_query__5[[#This Row],[Substation]],2))</f>
        <v>41</v>
      </c>
      <c r="B8" s="2" t="s">
        <v>1501</v>
      </c>
      <c r="C8" s="2" t="s">
        <v>314</v>
      </c>
      <c r="D8" s="1">
        <v>4687</v>
      </c>
      <c r="E8" s="165">
        <v>2.488</v>
      </c>
      <c r="F8" s="166">
        <v>44434.774305555555</v>
      </c>
      <c r="G8" s="167">
        <v>0.56299999999999994</v>
      </c>
      <c r="H8" s="168">
        <v>0.14099999999999999</v>
      </c>
      <c r="I8" s="62">
        <v>119.3</v>
      </c>
      <c r="J8" s="62">
        <v>147.6</v>
      </c>
      <c r="K8" s="62">
        <v>121</v>
      </c>
      <c r="L8" s="2" t="s">
        <v>1494</v>
      </c>
      <c r="M8" s="2" t="s">
        <v>1495</v>
      </c>
    </row>
    <row r="9" spans="1:13" x14ac:dyDescent="0.25">
      <c r="A9">
        <f>VALUE(LEFT(Table_query__5[[#This Row],[Substation]],2))</f>
        <v>31</v>
      </c>
      <c r="B9" s="2" t="s">
        <v>1502</v>
      </c>
      <c r="C9" s="2" t="s">
        <v>314</v>
      </c>
      <c r="D9" s="1">
        <v>7470</v>
      </c>
      <c r="E9" s="165">
        <v>4.1130000000000004</v>
      </c>
      <c r="F9" s="166">
        <v>44208.777777777781</v>
      </c>
      <c r="G9" s="167">
        <v>0.55000000000000004</v>
      </c>
      <c r="H9" s="168">
        <v>0.154</v>
      </c>
      <c r="I9" s="62">
        <v>173.2</v>
      </c>
      <c r="J9" s="62">
        <v>218.3</v>
      </c>
      <c r="K9" s="62">
        <v>175.9</v>
      </c>
      <c r="L9" s="2" t="s">
        <v>1494</v>
      </c>
      <c r="M9" s="2" t="s">
        <v>1495</v>
      </c>
    </row>
    <row r="10" spans="1:13" x14ac:dyDescent="0.25">
      <c r="A10">
        <f>VALUE(LEFT(Table_query__5[[#This Row],[Substation]],2))</f>
        <v>20</v>
      </c>
      <c r="B10" s="2" t="s">
        <v>1503</v>
      </c>
      <c r="C10" s="2" t="s">
        <v>314</v>
      </c>
      <c r="D10" s="1">
        <v>500</v>
      </c>
      <c r="E10" s="165">
        <v>0.27300000000000002</v>
      </c>
      <c r="F10" s="166">
        <v>44290.739583333336</v>
      </c>
      <c r="G10" s="167">
        <v>0.54</v>
      </c>
      <c r="H10" s="168">
        <v>2</v>
      </c>
      <c r="I10" s="62">
        <v>0</v>
      </c>
      <c r="J10" s="62">
        <v>0</v>
      </c>
      <c r="K10" s="62">
        <v>32.700000000000003</v>
      </c>
      <c r="L10" s="2" t="s">
        <v>1494</v>
      </c>
      <c r="M10" s="2" t="s">
        <v>1495</v>
      </c>
    </row>
    <row r="11" spans="1:13" x14ac:dyDescent="0.25">
      <c r="A11">
        <f>VALUE(LEFT(Table_query__5[[#This Row],[Substation]],2))</f>
        <v>45</v>
      </c>
      <c r="B11" s="2" t="s">
        <v>1504</v>
      </c>
      <c r="C11" s="2" t="s">
        <v>314</v>
      </c>
      <c r="D11" s="1">
        <v>14000</v>
      </c>
      <c r="E11" s="165">
        <v>7.2510000000000003</v>
      </c>
      <c r="F11" s="166">
        <v>44420.628472222219</v>
      </c>
      <c r="G11" s="167">
        <v>0.51800000000000002</v>
      </c>
      <c r="H11" s="168">
        <v>0.11700000000000001</v>
      </c>
      <c r="I11" s="62">
        <v>341</v>
      </c>
      <c r="J11" s="62">
        <v>287.7</v>
      </c>
      <c r="K11" s="62">
        <v>349.3</v>
      </c>
      <c r="L11" s="2" t="s">
        <v>1494</v>
      </c>
      <c r="M11" s="2" t="s">
        <v>1495</v>
      </c>
    </row>
    <row r="12" spans="1:13" x14ac:dyDescent="0.25">
      <c r="A12">
        <f>VALUE(LEFT(Table_query__5[[#This Row],[Substation]],2))</f>
        <v>15</v>
      </c>
      <c r="B12" s="2" t="s">
        <v>1505</v>
      </c>
      <c r="C12" s="2" t="s">
        <v>314</v>
      </c>
      <c r="D12" s="1">
        <v>10500</v>
      </c>
      <c r="E12" s="165">
        <v>5.7009999999999996</v>
      </c>
      <c r="F12" s="166">
        <v>44171.746527777781</v>
      </c>
      <c r="G12" s="167">
        <v>0.50700000000000001</v>
      </c>
      <c r="H12" s="168">
        <v>8.8999999999999996E-2</v>
      </c>
      <c r="I12" s="62">
        <v>241.4</v>
      </c>
      <c r="J12" s="62">
        <v>217.7</v>
      </c>
      <c r="K12" s="62">
        <v>257.5</v>
      </c>
      <c r="L12" s="2" t="s">
        <v>1494</v>
      </c>
      <c r="M12" s="2" t="s">
        <v>1495</v>
      </c>
    </row>
    <row r="13" spans="1:13" x14ac:dyDescent="0.25">
      <c r="A13">
        <f>VALUE(LEFT(Table_query__5[[#This Row],[Substation]],2))</f>
        <v>14</v>
      </c>
      <c r="B13" s="2" t="s">
        <v>1506</v>
      </c>
      <c r="C13" s="2" t="s">
        <v>314</v>
      </c>
      <c r="D13" s="1">
        <v>2500</v>
      </c>
      <c r="E13" s="165">
        <v>1.25</v>
      </c>
      <c r="F13" s="166">
        <v>44180.75</v>
      </c>
      <c r="G13" s="167">
        <v>0.5</v>
      </c>
      <c r="H13" s="168">
        <v>0.14299999999999999</v>
      </c>
      <c r="I13" s="62">
        <v>55.6</v>
      </c>
      <c r="J13" s="62">
        <v>46.8</v>
      </c>
      <c r="K13" s="62">
        <v>61.4</v>
      </c>
      <c r="L13" s="2" t="s">
        <v>1494</v>
      </c>
      <c r="M13" s="2" t="s">
        <v>1495</v>
      </c>
    </row>
    <row r="14" spans="1:13" x14ac:dyDescent="0.25">
      <c r="A14">
        <f>VALUE(LEFT(Table_query__5[[#This Row],[Substation]],2))</f>
        <v>13</v>
      </c>
      <c r="B14" s="2" t="s">
        <v>1507</v>
      </c>
      <c r="C14" s="2" t="s">
        <v>314</v>
      </c>
      <c r="D14" s="1">
        <v>2500</v>
      </c>
      <c r="E14" s="165">
        <v>1.244</v>
      </c>
      <c r="F14" s="166">
        <v>44273.822916666664</v>
      </c>
      <c r="G14" s="167">
        <v>0.498</v>
      </c>
      <c r="H14" s="168">
        <v>0.72199999999999998</v>
      </c>
      <c r="I14" s="62">
        <v>15.5</v>
      </c>
      <c r="J14" s="62">
        <v>62.6</v>
      </c>
      <c r="K14" s="62">
        <v>89.4</v>
      </c>
      <c r="L14" s="2" t="s">
        <v>1494</v>
      </c>
      <c r="M14" s="2" t="s">
        <v>1495</v>
      </c>
    </row>
    <row r="15" spans="1:13" x14ac:dyDescent="0.25">
      <c r="A15">
        <f>VALUE(LEFT(Table_query__5[[#This Row],[Substation]],2))</f>
        <v>51</v>
      </c>
      <c r="B15" s="2" t="s">
        <v>1508</v>
      </c>
      <c r="C15" s="2" t="s">
        <v>314</v>
      </c>
      <c r="D15" s="1">
        <v>6250</v>
      </c>
      <c r="E15" s="165">
        <v>3.113</v>
      </c>
      <c r="F15" s="166">
        <v>44238.774305555555</v>
      </c>
      <c r="G15" s="167">
        <v>0.498</v>
      </c>
      <c r="H15" s="168">
        <v>0.16700000000000001</v>
      </c>
      <c r="I15" s="62">
        <v>48.4</v>
      </c>
      <c r="J15" s="62">
        <v>58.5</v>
      </c>
      <c r="K15" s="62">
        <v>43.5</v>
      </c>
      <c r="L15" s="2" t="s">
        <v>1494</v>
      </c>
      <c r="M15" s="2" t="s">
        <v>1495</v>
      </c>
    </row>
    <row r="16" spans="1:13" x14ac:dyDescent="0.25">
      <c r="A16">
        <f>VALUE(LEFT(Table_query__5[[#This Row],[Substation]],2))</f>
        <v>12</v>
      </c>
      <c r="B16" s="2" t="s">
        <v>1509</v>
      </c>
      <c r="C16" s="2" t="s">
        <v>314</v>
      </c>
      <c r="D16" s="1">
        <v>2500</v>
      </c>
      <c r="E16" s="165">
        <v>1.1919999999999999</v>
      </c>
      <c r="F16" s="166">
        <v>44279.763888888891</v>
      </c>
      <c r="G16" s="167">
        <v>0.47699999999999998</v>
      </c>
      <c r="H16" s="168">
        <v>1</v>
      </c>
      <c r="I16" s="62">
        <v>99.6</v>
      </c>
      <c r="J16" s="62">
        <v>0</v>
      </c>
      <c r="K16" s="62">
        <v>61</v>
      </c>
      <c r="L16" s="2" t="s">
        <v>1494</v>
      </c>
      <c r="M16" s="2" t="s">
        <v>1495</v>
      </c>
    </row>
    <row r="17" spans="1:13" x14ac:dyDescent="0.25">
      <c r="A17">
        <f>VALUE(LEFT(Table_query__5[[#This Row],[Substation]],2))</f>
        <v>4</v>
      </c>
      <c r="B17" s="2" t="s">
        <v>1510</v>
      </c>
      <c r="C17" s="2" t="s">
        <v>314</v>
      </c>
      <c r="D17" s="1">
        <v>2500</v>
      </c>
      <c r="E17" s="165">
        <v>1.129</v>
      </c>
      <c r="F17" s="166">
        <v>44615.736111111109</v>
      </c>
      <c r="G17" s="167">
        <v>0.45200000000000001</v>
      </c>
      <c r="H17" s="168">
        <v>0.81200000000000006</v>
      </c>
      <c r="I17" s="62">
        <v>94.4</v>
      </c>
      <c r="J17" s="62">
        <v>39.799999999999997</v>
      </c>
      <c r="K17" s="62">
        <v>21.8</v>
      </c>
      <c r="L17" s="2" t="s">
        <v>1494</v>
      </c>
      <c r="M17" s="2" t="s">
        <v>1495</v>
      </c>
    </row>
    <row r="18" spans="1:13" x14ac:dyDescent="0.25">
      <c r="A18">
        <f>VALUE(LEFT(Table_query__5[[#This Row],[Substation]],2))</f>
        <v>42</v>
      </c>
      <c r="B18" s="2" t="s">
        <v>1511</v>
      </c>
      <c r="C18" s="2" t="s">
        <v>314</v>
      </c>
      <c r="D18" s="1">
        <v>9000</v>
      </c>
      <c r="E18" s="165">
        <v>3.52</v>
      </c>
      <c r="F18" s="166">
        <v>44376.486111111109</v>
      </c>
      <c r="G18" s="167">
        <v>0.45200000000000001</v>
      </c>
      <c r="H18" s="168">
        <v>0.22</v>
      </c>
      <c r="I18" s="62">
        <v>157.80000000000001</v>
      </c>
      <c r="J18" s="62">
        <v>165.1</v>
      </c>
      <c r="K18" s="62">
        <v>220.9</v>
      </c>
      <c r="L18" s="2" t="s">
        <v>1494</v>
      </c>
      <c r="M18" s="2" t="s">
        <v>1495</v>
      </c>
    </row>
    <row r="19" spans="1:13" x14ac:dyDescent="0.25">
      <c r="A19">
        <f>VALUE(LEFT(Table_query__5[[#This Row],[Substation]],2))</f>
        <v>50</v>
      </c>
      <c r="B19" s="2" t="s">
        <v>1512</v>
      </c>
      <c r="C19" s="2" t="s">
        <v>314</v>
      </c>
      <c r="D19" s="1">
        <v>999</v>
      </c>
      <c r="E19" s="165">
        <v>0.45300000000000001</v>
      </c>
      <c r="F19" s="166">
        <v>44419.777777777781</v>
      </c>
      <c r="G19" s="167">
        <v>0.44400000000000001</v>
      </c>
      <c r="H19" s="168">
        <v>0.53500000000000003</v>
      </c>
      <c r="I19" s="62">
        <v>19.899999999999999</v>
      </c>
      <c r="J19" s="62">
        <v>30.9</v>
      </c>
      <c r="K19" s="62">
        <v>9.6</v>
      </c>
      <c r="L19" s="2" t="s">
        <v>1494</v>
      </c>
      <c r="M19" s="2" t="s">
        <v>1495</v>
      </c>
    </row>
    <row r="20" spans="1:13" x14ac:dyDescent="0.25">
      <c r="A20">
        <f>VALUE(LEFT(Table_query__5[[#This Row],[Substation]],2))</f>
        <v>28</v>
      </c>
      <c r="B20" s="2" t="s">
        <v>1513</v>
      </c>
      <c r="C20" s="2" t="s">
        <v>314</v>
      </c>
      <c r="D20" s="1">
        <v>14000</v>
      </c>
      <c r="E20" s="165">
        <v>6.1379999999999999</v>
      </c>
      <c r="F20" s="166">
        <v>44429.760416666664</v>
      </c>
      <c r="G20" s="167">
        <v>0.438</v>
      </c>
      <c r="H20" s="168">
        <v>0.13400000000000001</v>
      </c>
      <c r="I20" s="62">
        <v>232.5</v>
      </c>
      <c r="J20" s="62">
        <v>293.8</v>
      </c>
      <c r="K20" s="62">
        <v>279.3</v>
      </c>
      <c r="L20" s="2" t="s">
        <v>1494</v>
      </c>
      <c r="M20" s="2" t="s">
        <v>1495</v>
      </c>
    </row>
    <row r="21" spans="1:13" x14ac:dyDescent="0.25">
      <c r="A21">
        <f>VALUE(LEFT(Table_query__5[[#This Row],[Substation]],2))</f>
        <v>25</v>
      </c>
      <c r="B21" s="2" t="s">
        <v>1514</v>
      </c>
      <c r="C21" s="2" t="s">
        <v>314</v>
      </c>
      <c r="D21" s="1">
        <v>2500</v>
      </c>
      <c r="E21" s="165">
        <v>1.4710000000000001</v>
      </c>
      <c r="F21" s="166">
        <v>44397.541666666664</v>
      </c>
      <c r="G21" s="167">
        <v>0.4</v>
      </c>
      <c r="H21" s="168">
        <v>0.05</v>
      </c>
      <c r="I21" s="62">
        <v>57.4</v>
      </c>
      <c r="J21" s="62">
        <v>62.4</v>
      </c>
      <c r="K21" s="62">
        <v>61.3</v>
      </c>
      <c r="L21" s="2" t="s">
        <v>1494</v>
      </c>
      <c r="M21" s="2" t="s">
        <v>1495</v>
      </c>
    </row>
    <row r="22" spans="1:13" x14ac:dyDescent="0.25">
      <c r="A22">
        <f>VALUE(LEFT(Table_query__5[[#This Row],[Substation]],2))</f>
        <v>30</v>
      </c>
      <c r="B22" s="2" t="s">
        <v>1515</v>
      </c>
      <c r="C22" s="2" t="s">
        <v>314</v>
      </c>
      <c r="D22" s="1">
        <v>9375</v>
      </c>
      <c r="E22" s="165">
        <v>3.548</v>
      </c>
      <c r="F22" s="166">
        <v>44285.8125</v>
      </c>
      <c r="G22" s="167">
        <v>0.378</v>
      </c>
      <c r="H22" s="168">
        <v>0.11600000000000001</v>
      </c>
      <c r="I22" s="62">
        <v>155.69999999999999</v>
      </c>
      <c r="J22" s="62">
        <v>149.6</v>
      </c>
      <c r="K22" s="62">
        <v>180.9</v>
      </c>
      <c r="L22" s="2" t="s">
        <v>1494</v>
      </c>
      <c r="M22" s="2" t="s">
        <v>1495</v>
      </c>
    </row>
    <row r="23" spans="1:13" x14ac:dyDescent="0.25">
      <c r="A23">
        <f>VALUE(LEFT(Table_query__5[[#This Row],[Substation]],2))</f>
        <v>7</v>
      </c>
      <c r="B23" s="2" t="s">
        <v>1516</v>
      </c>
      <c r="C23" s="2" t="s">
        <v>314</v>
      </c>
      <c r="D23" s="1">
        <v>2500</v>
      </c>
      <c r="E23" s="165">
        <v>0.93899999999999995</v>
      </c>
      <c r="F23" s="166">
        <v>44576.729166666664</v>
      </c>
      <c r="G23" s="167">
        <v>0.376</v>
      </c>
      <c r="H23" s="168">
        <v>0.66500000000000004</v>
      </c>
      <c r="I23" s="62">
        <v>25.5</v>
      </c>
      <c r="J23" s="62">
        <v>71.599999999999994</v>
      </c>
      <c r="K23" s="62">
        <v>31.9</v>
      </c>
      <c r="L23" s="2" t="s">
        <v>1494</v>
      </c>
      <c r="M23" s="2" t="s">
        <v>1495</v>
      </c>
    </row>
    <row r="24" spans="1:13" x14ac:dyDescent="0.25">
      <c r="A24">
        <f>VALUE(LEFT(Table_query__5[[#This Row],[Substation]],2))</f>
        <v>48</v>
      </c>
      <c r="B24" s="2" t="s">
        <v>1517</v>
      </c>
      <c r="C24" s="2" t="s">
        <v>314</v>
      </c>
      <c r="D24" s="1">
        <v>7000</v>
      </c>
      <c r="E24" s="165">
        <v>2.5430000000000001</v>
      </c>
      <c r="F24" s="166">
        <v>44420.840277777781</v>
      </c>
      <c r="G24" s="167">
        <v>0.36299999999999999</v>
      </c>
      <c r="H24" s="168">
        <v>0.48399999999999999</v>
      </c>
      <c r="I24" s="62">
        <v>122.4</v>
      </c>
      <c r="J24" s="62">
        <v>59.8</v>
      </c>
      <c r="K24" s="62">
        <v>165.6</v>
      </c>
      <c r="L24" s="2" t="s">
        <v>1494</v>
      </c>
      <c r="M24" s="2" t="s">
        <v>1495</v>
      </c>
    </row>
    <row r="25" spans="1:13" x14ac:dyDescent="0.25">
      <c r="A25">
        <f>VALUE(LEFT(Table_query__5[[#This Row],[Substation]],2))</f>
        <v>11</v>
      </c>
      <c r="B25" s="2" t="s">
        <v>1518</v>
      </c>
      <c r="C25" s="2" t="s">
        <v>314</v>
      </c>
      <c r="D25" s="1">
        <v>2500</v>
      </c>
      <c r="E25" s="165">
        <v>0.85699999999999998</v>
      </c>
      <c r="F25" s="166">
        <v>44181.746527777781</v>
      </c>
      <c r="G25" s="167">
        <v>0.34300000000000003</v>
      </c>
      <c r="H25" s="168">
        <v>0.32</v>
      </c>
      <c r="I25" s="62">
        <v>50.2</v>
      </c>
      <c r="J25" s="62">
        <v>27.6</v>
      </c>
      <c r="K25" s="62">
        <v>43.8</v>
      </c>
      <c r="L25" s="2" t="s">
        <v>1494</v>
      </c>
      <c r="M25" s="2" t="s">
        <v>1495</v>
      </c>
    </row>
    <row r="26" spans="1:13" x14ac:dyDescent="0.25">
      <c r="A26">
        <f>VALUE(LEFT(Table_query__5[[#This Row],[Substation]],2))</f>
        <v>3</v>
      </c>
      <c r="B26" s="2" t="s">
        <v>1519</v>
      </c>
      <c r="C26" s="2" t="s">
        <v>314</v>
      </c>
      <c r="D26" s="1">
        <v>6250</v>
      </c>
      <c r="E26" s="165">
        <v>1.992</v>
      </c>
      <c r="F26" s="166">
        <v>44266.795138888891</v>
      </c>
      <c r="G26" s="167">
        <v>0.32</v>
      </c>
      <c r="H26" s="168">
        <v>7.9000000000000001E-2</v>
      </c>
      <c r="I26" s="62">
        <v>80</v>
      </c>
      <c r="J26" s="62">
        <v>72.8</v>
      </c>
      <c r="K26" s="62">
        <v>84.3</v>
      </c>
      <c r="L26" s="2" t="s">
        <v>1494</v>
      </c>
      <c r="M26" s="2" t="s">
        <v>1495</v>
      </c>
    </row>
    <row r="27" spans="1:13" x14ac:dyDescent="0.25">
      <c r="A27">
        <f>VALUE(LEFT(Table_query__5[[#This Row],[Substation]],2))</f>
        <v>29</v>
      </c>
      <c r="B27" s="2" t="s">
        <v>1520</v>
      </c>
      <c r="C27" s="2" t="s">
        <v>314</v>
      </c>
      <c r="D27" s="1">
        <v>22400</v>
      </c>
      <c r="E27" s="165">
        <v>6.4560000000000004</v>
      </c>
      <c r="F27" s="166">
        <v>44434.805555555555</v>
      </c>
      <c r="G27" s="167">
        <v>0.28799999999999998</v>
      </c>
      <c r="H27" s="168">
        <v>6.9000000000000006E-2</v>
      </c>
      <c r="I27" s="62">
        <v>309.3</v>
      </c>
      <c r="J27" s="62">
        <v>275.3</v>
      </c>
      <c r="K27" s="62">
        <v>283.3</v>
      </c>
      <c r="L27" s="2" t="s">
        <v>1494</v>
      </c>
      <c r="M27" s="2" t="s">
        <v>1495</v>
      </c>
    </row>
    <row r="28" spans="1:13" x14ac:dyDescent="0.25">
      <c r="A28">
        <f>VALUE(LEFT(Table_query__5[[#This Row],[Substation]],2))</f>
        <v>43</v>
      </c>
      <c r="B28" s="2" t="s">
        <v>1521</v>
      </c>
      <c r="C28" s="2" t="s">
        <v>314</v>
      </c>
      <c r="D28" s="1">
        <v>9000</v>
      </c>
      <c r="E28" s="165">
        <v>2.2309999999999999</v>
      </c>
      <c r="F28" s="166">
        <v>44291.798611111109</v>
      </c>
      <c r="G28" s="167">
        <v>0.248</v>
      </c>
      <c r="H28" s="168">
        <v>7.8E-2</v>
      </c>
      <c r="I28" s="62">
        <v>101.2</v>
      </c>
      <c r="J28" s="62">
        <v>91.1</v>
      </c>
      <c r="K28" s="62">
        <v>104.2</v>
      </c>
      <c r="L28" s="2" t="s">
        <v>1494</v>
      </c>
      <c r="M28" s="2" t="s">
        <v>1495</v>
      </c>
    </row>
    <row r="29" spans="1:13" x14ac:dyDescent="0.25">
      <c r="A29">
        <f>VALUE(LEFT(Table_query__5[[#This Row],[Substation]],2))</f>
        <v>5</v>
      </c>
      <c r="B29" s="2" t="s">
        <v>1522</v>
      </c>
      <c r="C29" s="2" t="s">
        <v>314</v>
      </c>
      <c r="D29" s="1">
        <v>6250</v>
      </c>
      <c r="E29" s="165">
        <v>1.429</v>
      </c>
      <c r="F29" s="166">
        <v>44286.746527777781</v>
      </c>
      <c r="G29" s="167">
        <v>0.22900000000000001</v>
      </c>
      <c r="H29" s="168">
        <v>0.76</v>
      </c>
      <c r="I29" s="62">
        <v>31.1</v>
      </c>
      <c r="J29" s="62">
        <v>109.6</v>
      </c>
      <c r="K29" s="62">
        <v>46.2</v>
      </c>
      <c r="L29" s="2" t="s">
        <v>1494</v>
      </c>
      <c r="M29" s="2" t="s">
        <v>1495</v>
      </c>
    </row>
    <row r="30" spans="1:13" x14ac:dyDescent="0.25">
      <c r="A30">
        <f>VALUE(LEFT(Table_query__5[[#This Row],[Substation]],2))</f>
        <v>17</v>
      </c>
      <c r="B30" s="2" t="s">
        <v>1523</v>
      </c>
      <c r="C30" s="2" t="s">
        <v>314</v>
      </c>
      <c r="D30" s="1">
        <v>5000</v>
      </c>
      <c r="E30" s="165">
        <v>0.83599999999999997</v>
      </c>
      <c r="F30" s="166">
        <v>44197.739583333336</v>
      </c>
      <c r="G30" s="167">
        <v>0.16700000000000001</v>
      </c>
      <c r="H30" s="168">
        <v>0.9</v>
      </c>
      <c r="I30" s="62">
        <v>28</v>
      </c>
      <c r="J30" s="62">
        <v>75</v>
      </c>
      <c r="K30" s="62">
        <v>15.4</v>
      </c>
      <c r="L30" s="2" t="s">
        <v>1494</v>
      </c>
      <c r="M30" s="2" t="s">
        <v>1495</v>
      </c>
    </row>
    <row r="31" spans="1:13" x14ac:dyDescent="0.25">
      <c r="A31">
        <f>VALUE(LEFT(Table_query__5[[#This Row],[Substation]],2))</f>
        <v>8</v>
      </c>
      <c r="B31" s="2" t="s">
        <v>1524</v>
      </c>
      <c r="C31" s="2" t="s">
        <v>314</v>
      </c>
      <c r="D31" s="1">
        <v>10500</v>
      </c>
      <c r="E31" s="165">
        <v>1.6220000000000001</v>
      </c>
      <c r="F31" s="166">
        <v>44455.548611111109</v>
      </c>
      <c r="G31" s="167">
        <v>0.155</v>
      </c>
      <c r="H31" s="168"/>
      <c r="I31" s="62"/>
      <c r="J31" s="62"/>
      <c r="K31" s="62"/>
      <c r="L31" s="2" t="s">
        <v>1494</v>
      </c>
      <c r="M31" s="2" t="s">
        <v>1495</v>
      </c>
    </row>
    <row r="32" spans="1:13" x14ac:dyDescent="0.25">
      <c r="A32">
        <f>VALUE(LEFT(Table_query__5[[#This Row],[Substation]],2))</f>
        <v>9</v>
      </c>
      <c r="B32" s="2" t="s">
        <v>1525</v>
      </c>
      <c r="C32" s="2" t="s">
        <v>314</v>
      </c>
      <c r="D32" s="1">
        <v>41000</v>
      </c>
      <c r="E32" s="165">
        <v>2.996</v>
      </c>
      <c r="F32" s="166">
        <v>44434.739583333336</v>
      </c>
      <c r="G32" s="167">
        <v>7.2999999999999995E-2</v>
      </c>
      <c r="H32" s="168">
        <v>0.14149999999999999</v>
      </c>
      <c r="I32" s="62">
        <v>149.4</v>
      </c>
      <c r="J32" s="62">
        <v>118.5</v>
      </c>
      <c r="K32" s="62">
        <v>146.19999999999999</v>
      </c>
      <c r="L32" s="2" t="s">
        <v>1494</v>
      </c>
      <c r="M32" s="2" t="s">
        <v>1495</v>
      </c>
    </row>
    <row r="33" spans="1:13" x14ac:dyDescent="0.25">
      <c r="A33">
        <f>VALUE(LEFT(Table_query__5[[#This Row],[Substation]],2))</f>
        <v>24</v>
      </c>
      <c r="B33" s="2" t="s">
        <v>1526</v>
      </c>
      <c r="C33" s="2" t="s">
        <v>314</v>
      </c>
      <c r="D33" s="1">
        <v>833</v>
      </c>
      <c r="E33" s="165"/>
      <c r="F33" s="166"/>
      <c r="G33" s="167"/>
      <c r="H33" s="168"/>
      <c r="I33" s="62"/>
      <c r="J33" s="62"/>
      <c r="K33" s="62"/>
      <c r="L33" s="2" t="s">
        <v>1494</v>
      </c>
      <c r="M33" s="2" t="s">
        <v>1495</v>
      </c>
    </row>
  </sheetData>
  <sheetProtection algorithmName="SHA-512" hashValue="vICFOnyntBOp7Wwm8Px8U92CmTQTP8Mup3Lvv8kc5SPl2AlF27dRBi7lv0zA4VDL9iSaN+GpZUf5UP4qGc0T5w==" saltValue="eFJQfVU3ah+0Gb+q1m62WQ==" spinCount="100000" sheet="1" objects="1" scenarios="1" autoFilter="0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</vt:i4>
      </vt:variant>
    </vt:vector>
  </HeadingPairs>
  <TitlesOfParts>
    <vt:vector size="33" baseType="lpstr">
      <vt:lpstr>Instructions</vt:lpstr>
      <vt:lpstr>Constants</vt:lpstr>
      <vt:lpstr>LEAP Targets</vt:lpstr>
      <vt:lpstr>VCGI Rooftop Solar</vt:lpstr>
      <vt:lpstr>Existing Gen</vt:lpstr>
      <vt:lpstr>VT Generation Targets</vt:lpstr>
      <vt:lpstr>GMP</vt:lpstr>
      <vt:lpstr>GMP feeders by town</vt:lpstr>
      <vt:lpstr>VEC</vt:lpstr>
      <vt:lpstr>VEC sub % by town by count</vt:lpstr>
      <vt:lpstr>VEC XFMR capacity by town</vt:lpstr>
      <vt:lpstr>Transmission</vt:lpstr>
      <vt:lpstr>RPC Counties</vt:lpstr>
      <vt:lpstr>RPC Towns</vt:lpstr>
      <vt:lpstr>RPCs</vt:lpstr>
      <vt:lpstr>Towns</vt:lpstr>
      <vt:lpstr>Cities</vt:lpstr>
      <vt:lpstr>EVT Demand</vt:lpstr>
      <vt:lpstr>Cities &amp; Towns</vt:lpstr>
      <vt:lpstr>ACRPC</vt:lpstr>
      <vt:lpstr>BCRC</vt:lpstr>
      <vt:lpstr>CCRPC</vt:lpstr>
      <vt:lpstr>CVRPC</vt:lpstr>
      <vt:lpstr>LCPC</vt:lpstr>
      <vt:lpstr>MARC</vt:lpstr>
      <vt:lpstr>NRPC</vt:lpstr>
      <vt:lpstr>NVDA</vt:lpstr>
      <vt:lpstr>RRPC</vt:lpstr>
      <vt:lpstr>TRORC</vt:lpstr>
      <vt:lpstr>WRC</vt:lpstr>
      <vt:lpstr>Template</vt:lpstr>
      <vt:lpstr>Constants!_FilterDatabase</vt:lpstr>
      <vt:lpstr>GMP!Export_Output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Cecere, Lou</dc:creator>
  <cp:lastModifiedBy>Sam Lash</cp:lastModifiedBy>
  <dcterms:created xsi:type="dcterms:W3CDTF">2022-04-27T17:53:31Z</dcterms:created>
  <dcterms:modified xsi:type="dcterms:W3CDTF">2023-03-21T19:48:28Z</dcterms:modified>
</cp:coreProperties>
</file>